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7.xml" ContentType="application/vnd.openxmlformats-officedocument.drawing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22.xml" ContentType="application/vnd.openxmlformats-officedocument.drawing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drawings/drawing25.xml" ContentType="application/vnd.openxmlformats-officedocument.drawing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ate1904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on.johnson\Documents\GitHub_New\VISSIM-File-Structure\_MOE Spreadsheet\"/>
    </mc:Choice>
  </mc:AlternateContent>
  <xr:revisionPtr revIDLastSave="0" documentId="13_ncr:1_{81ECF41F-06BC-47CB-9E43-226100323409}" xr6:coauthVersionLast="47" xr6:coauthVersionMax="47" xr10:uidLastSave="{00000000-0000-0000-0000-000000000000}"/>
  <bookViews>
    <workbookView xWindow="-110" yWindow="-110" windowWidth="19420" windowHeight="10420" tabRatio="837" firstSheet="1" activeTab="1" xr2:uid="{DF777B17-66D0-4DD5-805D-3E6D7DB1EBC0}"/>
  </bookViews>
  <sheets>
    <sheet name="Initial Setup" sheetId="126" r:id="rId1"/>
    <sheet name="HOME" sheetId="15" r:id="rId2"/>
    <sheet name="Input - Intersections" sheetId="72" r:id="rId3"/>
    <sheet name="Input - Volumes" sheetId="53" r:id="rId4"/>
    <sheet name="Input - Storage Lengths" sheetId="125" r:id="rId5"/>
    <sheet name="Input - Node Orientation" sheetId="101" r:id="rId6"/>
    <sheet name="Input - Travel Times" sheetId="119" r:id="rId7"/>
    <sheet name="Input - Freeways" sheetId="118" r:id="rId8"/>
    <sheet name="Input - Queue Counters" sheetId="123" r:id="rId9"/>
    <sheet name="Sample Size Tool" sheetId="52" r:id="rId10"/>
    <sheet name="Consistency Check" sheetId="69" r:id="rId11"/>
    <sheet name="Calibration Criteria" sheetId="8" r:id="rId12"/>
    <sheet name="Calibration Summary" sheetId="1" r:id="rId13"/>
    <sheet name="GEH" sheetId="54" r:id="rId14"/>
    <sheet name="Speed Heat Map" sheetId="93" r:id="rId15"/>
    <sheet name="Intersection Calcs" sheetId="65" r:id="rId16"/>
    <sheet name="Intersection Calibration" sheetId="104" r:id="rId17"/>
    <sheet name="Intersection Performance" sheetId="85" r:id="rId18"/>
    <sheet name="Intersections Delay&amp;LOS" sheetId="84" r:id="rId19"/>
    <sheet name="Travel Time Calcs" sheetId="73" r:id="rId20"/>
    <sheet name="Travel Time Calibration" sheetId="75" r:id="rId21"/>
    <sheet name="Travel Time Detailed" sheetId="111" r:id="rId22"/>
    <sheet name="Freeway Calcs" sheetId="114" r:id="rId23"/>
    <sheet name="Freeway Calibration" sheetId="115" r:id="rId24"/>
    <sheet name="Freeway Performance" sheetId="116" r:id="rId25"/>
    <sheet name="Queue Counter Calcs" sheetId="103" r:id="rId26"/>
    <sheet name="Queue Lengths Detailed" sheetId="124" r:id="rId27"/>
    <sheet name="VISSIM Sim Runs Summary Outputs" sheetId="59" r:id="rId28"/>
    <sheet name="VISSIM Network Perf Outputs" sheetId="58" r:id="rId29"/>
    <sheet name="VISSIM DCP Outputs" sheetId="57" r:id="rId30"/>
    <sheet name="VISSIM Node Outputs" sheetId="10" r:id="rId31"/>
    <sheet name="VISSIM Travel Time Outputs" sheetId="12" r:id="rId32"/>
    <sheet name="VISSIM Link Segment Outputs" sheetId="87" r:id="rId33"/>
    <sheet name="VISSIM Queue Counter Outputs" sheetId="107" r:id="rId34"/>
    <sheet name="Lookups" sheetId="56" r:id="rId35"/>
    <sheet name="Change Log" sheetId="55" r:id="rId36"/>
  </sheets>
  <externalReferences>
    <externalReference r:id="rId37"/>
    <externalReference r:id="rId38"/>
  </externalReferences>
  <definedNames>
    <definedName name="_xlnm._FilterDatabase" localSheetId="1" hidden="1">HOME!$B$46:$D$46</definedName>
    <definedName name="_xlnm._FilterDatabase" localSheetId="7" hidden="1">'Input - Freeways'!$A$4:$Y$4</definedName>
    <definedName name="_xlnm._FilterDatabase" localSheetId="5" hidden="1">'Input - Node Orientation'!$A$4:$Z$54</definedName>
    <definedName name="_xlnm._FilterDatabase" localSheetId="15" hidden="1">'Intersection Calcs'!$D$6:$AM$43</definedName>
    <definedName name="_xlnm._FilterDatabase" localSheetId="16" hidden="1">'Intersection Calibration'!$A$1:$N$49</definedName>
    <definedName name="_xlnm._FilterDatabase" localSheetId="29" hidden="1">'VISSIM DCP Outputs'!#REF!</definedName>
    <definedName name="_xlnm._FilterDatabase" localSheetId="32" hidden="1">'VISSIM Link Segment Outputs'!#REF!</definedName>
    <definedName name="_xlnm._FilterDatabase" localSheetId="30" hidden="1">'VISSIM Node Outputs'!#REF!</definedName>
    <definedName name="_xlnm._FilterDatabase" localSheetId="33" hidden="1">'VISSIM Queue Counter Outputs'!#REF!</definedName>
    <definedName name="_xlnm._FilterDatabase" localSheetId="31" hidden="1">'VISSIM Travel Time Outputs'!#REF!</definedName>
    <definedName name="current_int_vol_file">HOME!$D$19</definedName>
    <definedName name="export_sheets_range">HOME!$F$47:$F$100</definedName>
    <definedName name="fwy_moe_type">'Freeway Calcs'!$C$3</definedName>
    <definedName name="int_calc_range">'Intersection Calcs'!$A$7:$AN$43</definedName>
    <definedName name="int_calib_range">'Intersection Calibration'!$A$12:$AJ$48</definedName>
    <definedName name="int_input_range">'Input - Intersections'!$A$5:$L$5</definedName>
    <definedName name="int_nodeor_range">'Input - Node Orientation'!$A$5:$Z$53</definedName>
    <definedName name="int_perf_range">'Intersection Performance'!$A$7:$Q$43</definedName>
    <definedName name="int_storage_range">'Input - Storage Lengths'!$A$5:$V$5</definedName>
    <definedName name="int_summary_range">'Intersections Delay&amp;LOS'!$A$10:$G$10</definedName>
    <definedName name="int_vol_links_range">'Initial Setup'!$B$26:$C$46</definedName>
    <definedName name="int_vol_range">'Input - Volumes'!$A$5:$AO$5</definedName>
    <definedName name="no_seeds">HOME!$D$15</definedName>
    <definedName name="num_intersections">'Initial Setup'!$C$4</definedName>
    <definedName name="num_ttroutes">'Initial Setup'!$C$6</definedName>
    <definedName name="pkhr">HOME!$D$9</definedName>
    <definedName name="pkpd">HOME!$D$8</definedName>
    <definedName name="_xlnm.Print_Area" localSheetId="11">'Calibration Criteria'!#REF!</definedName>
    <definedName name="_xlnm.Print_Area" localSheetId="12">'Calibration Summary'!$C$2:$G$23</definedName>
    <definedName name="_xlnm.Print_Area" localSheetId="10">'Consistency Check'!$B$1:$J$43</definedName>
    <definedName name="_xlnm.Print_Area" localSheetId="22">'Freeway Calcs'!$J$3:$R$53</definedName>
    <definedName name="_xlnm.Print_Area" localSheetId="23">'Freeway Calibration'!$E$2:$O$85</definedName>
    <definedName name="_xlnm.Print_Area" localSheetId="24">'Freeway Performance'!$E$2:$N$56</definedName>
    <definedName name="_xlnm.Print_Area" localSheetId="13">GEH!$C$3:$G$23</definedName>
    <definedName name="_xlnm.Print_Area" localSheetId="1">HOME!$B$1:$N$45</definedName>
    <definedName name="_xlnm.Print_Area" localSheetId="15">'Intersection Calcs'!$M$2:$X$43</definedName>
    <definedName name="_xlnm.Print_Area" localSheetId="16">'Intersection Calibration'!$C$2:$N$48</definedName>
    <definedName name="_xlnm.Print_Area" localSheetId="17">'Intersection Performance'!$C$2:$Q$43</definedName>
    <definedName name="_xlnm.Print_Area" localSheetId="18">'Intersections Delay&amp;LOS'!$E$4:$G$10</definedName>
    <definedName name="_xlnm.Print_Area" localSheetId="26">'Queue Lengths Detailed'!$E$2:$P$20</definedName>
    <definedName name="_xlnm.Print_Area" localSheetId="9">'Sample Size Tool'!$B$1:$Q$36</definedName>
    <definedName name="_xlnm.Print_Area" localSheetId="14">'Speed Heat Map'!$E$8:$AB$77</definedName>
    <definedName name="_xlnm.Print_Area" localSheetId="20">'Travel Time Calibration'!$E$4:$J$23</definedName>
    <definedName name="_xlnm.Print_Area" localSheetId="21">'Travel Time Detailed'!$E$4:$L$20,'Travel Time Detailed'!$N$4:$U$20,'Travel Time Detailed'!$W$4:$AD$20,'Travel Time Detailed'!$AF$4:$AM$20</definedName>
    <definedName name="_xlnm.Print_Titles" localSheetId="15">'Intersection Calcs'!$6:$6</definedName>
    <definedName name="_xlnm.Print_Titles" localSheetId="16">'Intersection Calibration'!$11:$11</definedName>
    <definedName name="_xlnm.Print_Titles" localSheetId="17">'Intersection Performance'!$2:$6</definedName>
    <definedName name="_xlnm.Print_Titles" localSheetId="18">'Intersections Delay&amp;LOS'!$9:$9</definedName>
    <definedName name="_xlnm.Print_Titles" localSheetId="14">'Speed Heat Map'!$8:$10</definedName>
    <definedName name="_xlnm.Print_Titles" localSheetId="20">'Travel Time Calibration'!$4:$5</definedName>
    <definedName name="_xlnm.Print_Titles" localSheetId="21">'Travel Time Detailed'!$4:$5</definedName>
    <definedName name="scenario">HOME!$D$6</definedName>
    <definedName name="sheet_hide_range">HOME!$H$47:$H$100</definedName>
    <definedName name="sheet_unhide_range">HOME!$G$47:$G$100</definedName>
    <definedName name="SheetNames">REPLACE(GET.WORKBOOK(1),1,FIND("]",GET.WORKBOOK(1)),"")</definedName>
    <definedName name="tod">HOME!$D$7</definedName>
    <definedName name="tt_calib_range">'Travel Time Calibration'!$A$13:$N$23</definedName>
    <definedName name="tt_detailed_range">'Travel Time Detailed'!$A$10:$AM$20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" i="124" l="1"/>
  <c r="I9" i="124"/>
  <c r="I10" i="124"/>
  <c r="I11" i="124"/>
  <c r="I12" i="124"/>
  <c r="I13" i="124"/>
  <c r="I14" i="124"/>
  <c r="I15" i="124"/>
  <c r="I16" i="124"/>
  <c r="I17" i="124"/>
  <c r="I18" i="124"/>
  <c r="I19" i="124"/>
  <c r="I20" i="124"/>
  <c r="I21" i="124"/>
  <c r="I22" i="124"/>
  <c r="I23" i="124"/>
  <c r="I24" i="124"/>
  <c r="I25" i="124"/>
  <c r="I26" i="124"/>
  <c r="I27" i="124"/>
  <c r="I28" i="124"/>
  <c r="I29" i="124"/>
  <c r="I30" i="124"/>
  <c r="I31" i="124"/>
  <c r="I32" i="124"/>
  <c r="I33" i="124"/>
  <c r="I34" i="124"/>
  <c r="I35" i="124"/>
  <c r="I36" i="124"/>
  <c r="I37" i="124"/>
  <c r="I38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7" i="124"/>
  <c r="AM19" i="111"/>
  <c r="AL19" i="111"/>
  <c r="AK19" i="111"/>
  <c r="AJ19" i="111"/>
  <c r="AI19" i="111"/>
  <c r="AH19" i="111"/>
  <c r="AG19" i="111"/>
  <c r="AD19" i="111"/>
  <c r="AC19" i="111"/>
  <c r="AB19" i="111"/>
  <c r="AA19" i="111"/>
  <c r="Z19" i="111"/>
  <c r="Y19" i="111"/>
  <c r="X19" i="111"/>
  <c r="U19" i="111"/>
  <c r="T19" i="111"/>
  <c r="S19" i="111"/>
  <c r="R19" i="111"/>
  <c r="Q19" i="111"/>
  <c r="P19" i="111"/>
  <c r="O19" i="111"/>
  <c r="L19" i="111"/>
  <c r="K19" i="111"/>
  <c r="J19" i="111"/>
  <c r="I19" i="111"/>
  <c r="H19" i="111"/>
  <c r="G19" i="111"/>
  <c r="F19" i="111"/>
  <c r="E19" i="111"/>
  <c r="N19" i="111" s="1"/>
  <c r="W19" i="111" s="1"/>
  <c r="AF19" i="111" s="1"/>
  <c r="AM18" i="111"/>
  <c r="AL18" i="111"/>
  <c r="AK18" i="111"/>
  <c r="AJ18" i="111"/>
  <c r="AI18" i="111"/>
  <c r="AH18" i="111"/>
  <c r="AG18" i="111"/>
  <c r="AD18" i="111"/>
  <c r="AC18" i="111"/>
  <c r="AB18" i="111"/>
  <c r="AA18" i="111"/>
  <c r="Z18" i="111"/>
  <c r="Y18" i="111"/>
  <c r="X18" i="111"/>
  <c r="U18" i="111"/>
  <c r="T18" i="111"/>
  <c r="S18" i="111"/>
  <c r="R18" i="111"/>
  <c r="Q18" i="111"/>
  <c r="P18" i="111"/>
  <c r="O18" i="111"/>
  <c r="L18" i="111"/>
  <c r="K18" i="111"/>
  <c r="J18" i="111"/>
  <c r="I18" i="111"/>
  <c r="H18" i="111"/>
  <c r="G18" i="111"/>
  <c r="F18" i="111"/>
  <c r="E18" i="111"/>
  <c r="N18" i="111" s="1"/>
  <c r="W18" i="111" s="1"/>
  <c r="AF18" i="111" s="1"/>
  <c r="AM17" i="111"/>
  <c r="AL17" i="111"/>
  <c r="AK17" i="111"/>
  <c r="AJ17" i="111"/>
  <c r="AI17" i="111"/>
  <c r="AH17" i="111"/>
  <c r="AG17" i="111"/>
  <c r="AD17" i="111"/>
  <c r="AC17" i="111"/>
  <c r="AB17" i="111"/>
  <c r="AA17" i="111"/>
  <c r="Z17" i="111"/>
  <c r="Y17" i="111"/>
  <c r="X17" i="111"/>
  <c r="U17" i="111"/>
  <c r="T17" i="111"/>
  <c r="S17" i="111"/>
  <c r="R17" i="111"/>
  <c r="Q17" i="111"/>
  <c r="P17" i="111"/>
  <c r="O17" i="111"/>
  <c r="L17" i="111"/>
  <c r="K17" i="111"/>
  <c r="J17" i="111"/>
  <c r="I17" i="111"/>
  <c r="H17" i="111"/>
  <c r="G17" i="111"/>
  <c r="F17" i="111"/>
  <c r="E17" i="111"/>
  <c r="N17" i="111" s="1"/>
  <c r="W17" i="111" s="1"/>
  <c r="AF17" i="111" s="1"/>
  <c r="AM16" i="111"/>
  <c r="AL16" i="111"/>
  <c r="AK16" i="111"/>
  <c r="AJ16" i="111"/>
  <c r="AI16" i="111"/>
  <c r="AH16" i="111"/>
  <c r="AG16" i="111"/>
  <c r="AD16" i="111"/>
  <c r="AC16" i="111"/>
  <c r="AB16" i="111"/>
  <c r="AA16" i="111"/>
  <c r="Z16" i="111"/>
  <c r="Y16" i="111"/>
  <c r="X16" i="111"/>
  <c r="U16" i="111"/>
  <c r="T16" i="111"/>
  <c r="S16" i="111"/>
  <c r="R16" i="111"/>
  <c r="Q16" i="111"/>
  <c r="P16" i="111"/>
  <c r="O16" i="111"/>
  <c r="L16" i="111"/>
  <c r="K16" i="111"/>
  <c r="J16" i="111"/>
  <c r="I16" i="111"/>
  <c r="H16" i="111"/>
  <c r="G16" i="111"/>
  <c r="F16" i="111"/>
  <c r="E16" i="111"/>
  <c r="N16" i="111" s="1"/>
  <c r="W16" i="111" s="1"/>
  <c r="AF16" i="111" s="1"/>
  <c r="AM15" i="111"/>
  <c r="AL15" i="111"/>
  <c r="AK15" i="111"/>
  <c r="AJ15" i="111"/>
  <c r="AI15" i="111"/>
  <c r="AH15" i="111"/>
  <c r="AG15" i="111"/>
  <c r="AD15" i="111"/>
  <c r="AC15" i="111"/>
  <c r="AB15" i="111"/>
  <c r="AA15" i="111"/>
  <c r="Z15" i="111"/>
  <c r="Y15" i="111"/>
  <c r="X15" i="111"/>
  <c r="U15" i="111"/>
  <c r="T15" i="111"/>
  <c r="S15" i="111"/>
  <c r="R15" i="111"/>
  <c r="Q15" i="111"/>
  <c r="P15" i="111"/>
  <c r="O15" i="111"/>
  <c r="L15" i="111"/>
  <c r="K15" i="111"/>
  <c r="J15" i="111"/>
  <c r="I15" i="111"/>
  <c r="H15" i="111"/>
  <c r="G15" i="111"/>
  <c r="F15" i="111"/>
  <c r="E15" i="111"/>
  <c r="N15" i="111" s="1"/>
  <c r="W15" i="111" s="1"/>
  <c r="AF15" i="111" s="1"/>
  <c r="AM14" i="111"/>
  <c r="AL14" i="111"/>
  <c r="AK14" i="111"/>
  <c r="AJ14" i="111"/>
  <c r="AI14" i="111"/>
  <c r="AH14" i="111"/>
  <c r="AG14" i="111"/>
  <c r="AD14" i="111"/>
  <c r="AC14" i="111"/>
  <c r="AB14" i="111"/>
  <c r="AA14" i="111"/>
  <c r="Z14" i="111"/>
  <c r="Y14" i="111"/>
  <c r="X14" i="111"/>
  <c r="U14" i="111"/>
  <c r="T14" i="111"/>
  <c r="S14" i="111"/>
  <c r="R14" i="111"/>
  <c r="Q14" i="111"/>
  <c r="P14" i="111"/>
  <c r="O14" i="111"/>
  <c r="L14" i="111"/>
  <c r="K14" i="111"/>
  <c r="J14" i="111"/>
  <c r="I14" i="111"/>
  <c r="H14" i="111"/>
  <c r="G14" i="111"/>
  <c r="F14" i="111"/>
  <c r="E14" i="111"/>
  <c r="N14" i="111" s="1"/>
  <c r="W14" i="111" s="1"/>
  <c r="AF14" i="111" s="1"/>
  <c r="AM13" i="111"/>
  <c r="AL13" i="111"/>
  <c r="AK13" i="111"/>
  <c r="AJ13" i="111"/>
  <c r="AI13" i="111"/>
  <c r="AH13" i="111"/>
  <c r="AG13" i="111"/>
  <c r="AD13" i="111"/>
  <c r="AC13" i="111"/>
  <c r="AB13" i="111"/>
  <c r="AA13" i="111"/>
  <c r="Z13" i="111"/>
  <c r="Y13" i="111"/>
  <c r="X13" i="111"/>
  <c r="U13" i="111"/>
  <c r="T13" i="111"/>
  <c r="S13" i="111"/>
  <c r="R13" i="111"/>
  <c r="Q13" i="111"/>
  <c r="P13" i="111"/>
  <c r="O13" i="111"/>
  <c r="L13" i="111"/>
  <c r="K13" i="111"/>
  <c r="J13" i="111"/>
  <c r="I13" i="111"/>
  <c r="H13" i="111"/>
  <c r="G13" i="111"/>
  <c r="F13" i="111"/>
  <c r="E13" i="111"/>
  <c r="N13" i="111" s="1"/>
  <c r="W13" i="111" s="1"/>
  <c r="AF13" i="111" s="1"/>
  <c r="AM12" i="111"/>
  <c r="AL12" i="111"/>
  <c r="AK12" i="111"/>
  <c r="AJ12" i="111"/>
  <c r="AI12" i="111"/>
  <c r="AH12" i="111"/>
  <c r="AG12" i="111"/>
  <c r="AD12" i="111"/>
  <c r="AC12" i="111"/>
  <c r="AB12" i="111"/>
  <c r="AA12" i="111"/>
  <c r="Z12" i="111"/>
  <c r="Y12" i="111"/>
  <c r="X12" i="111"/>
  <c r="U12" i="111"/>
  <c r="T12" i="111"/>
  <c r="S12" i="111"/>
  <c r="R12" i="111"/>
  <c r="Q12" i="111"/>
  <c r="P12" i="111"/>
  <c r="O12" i="111"/>
  <c r="L12" i="111"/>
  <c r="K12" i="111"/>
  <c r="J12" i="111"/>
  <c r="I12" i="111"/>
  <c r="H12" i="111"/>
  <c r="G12" i="111"/>
  <c r="F12" i="111"/>
  <c r="E12" i="111"/>
  <c r="N12" i="111" s="1"/>
  <c r="W12" i="111" s="1"/>
  <c r="AF12" i="111" s="1"/>
  <c r="AM11" i="111"/>
  <c r="AL11" i="111"/>
  <c r="AK11" i="111"/>
  <c r="AJ11" i="111"/>
  <c r="AI11" i="111"/>
  <c r="AH11" i="111"/>
  <c r="AG11" i="111"/>
  <c r="AD11" i="111"/>
  <c r="AC11" i="111"/>
  <c r="AB11" i="111"/>
  <c r="AA11" i="111"/>
  <c r="Z11" i="111"/>
  <c r="Y11" i="111"/>
  <c r="X11" i="111"/>
  <c r="U11" i="111"/>
  <c r="T11" i="111"/>
  <c r="S11" i="111"/>
  <c r="R11" i="111"/>
  <c r="Q11" i="111"/>
  <c r="P11" i="111"/>
  <c r="O11" i="111"/>
  <c r="L11" i="111"/>
  <c r="K11" i="111"/>
  <c r="J11" i="111"/>
  <c r="I11" i="111"/>
  <c r="H11" i="111"/>
  <c r="G11" i="111"/>
  <c r="F11" i="111"/>
  <c r="E11" i="111"/>
  <c r="N11" i="111" s="1"/>
  <c r="W11" i="111" s="1"/>
  <c r="AF11" i="111" s="1"/>
  <c r="AM10" i="111"/>
  <c r="AL10" i="111"/>
  <c r="AK10" i="111"/>
  <c r="AJ10" i="111"/>
  <c r="AI10" i="111"/>
  <c r="AH10" i="111"/>
  <c r="AG10" i="111"/>
  <c r="AD10" i="111"/>
  <c r="AC10" i="111"/>
  <c r="AB10" i="111"/>
  <c r="AA10" i="111"/>
  <c r="Z10" i="111"/>
  <c r="Y10" i="111"/>
  <c r="X10" i="111"/>
  <c r="U10" i="111"/>
  <c r="T10" i="111"/>
  <c r="S10" i="111"/>
  <c r="R10" i="111"/>
  <c r="Q10" i="111"/>
  <c r="P10" i="111"/>
  <c r="O10" i="111"/>
  <c r="L10" i="111"/>
  <c r="K10" i="111"/>
  <c r="J10" i="111"/>
  <c r="I10" i="111"/>
  <c r="H10" i="111"/>
  <c r="G10" i="111"/>
  <c r="F10" i="111"/>
  <c r="C11" i="111"/>
  <c r="C12" i="111"/>
  <c r="C13" i="111"/>
  <c r="C14" i="111"/>
  <c r="C15" i="111"/>
  <c r="C16" i="111"/>
  <c r="C17" i="111"/>
  <c r="C18" i="111"/>
  <c r="C19" i="111"/>
  <c r="C10" i="111"/>
  <c r="H22" i="75"/>
  <c r="G22" i="75"/>
  <c r="F22" i="75"/>
  <c r="H21" i="75"/>
  <c r="I21" i="75" s="1"/>
  <c r="J21" i="75" s="1"/>
  <c r="G21" i="75"/>
  <c r="F21" i="75"/>
  <c r="H20" i="75"/>
  <c r="I20" i="75" s="1"/>
  <c r="J20" i="75" s="1"/>
  <c r="G20" i="75"/>
  <c r="F20" i="75"/>
  <c r="H19" i="75"/>
  <c r="I19" i="75" s="1"/>
  <c r="J19" i="75" s="1"/>
  <c r="G19" i="75"/>
  <c r="F19" i="75"/>
  <c r="H18" i="75"/>
  <c r="G18" i="75"/>
  <c r="F18" i="75"/>
  <c r="H17" i="75"/>
  <c r="G17" i="75"/>
  <c r="F17" i="75"/>
  <c r="H16" i="75"/>
  <c r="I16" i="75" s="1"/>
  <c r="J16" i="75" s="1"/>
  <c r="G16" i="75"/>
  <c r="F16" i="75"/>
  <c r="H15" i="75"/>
  <c r="I15" i="75" s="1"/>
  <c r="J15" i="75" s="1"/>
  <c r="G15" i="75"/>
  <c r="F15" i="75"/>
  <c r="H14" i="75"/>
  <c r="G14" i="75"/>
  <c r="I14" i="75" s="1"/>
  <c r="J14" i="75" s="1"/>
  <c r="F14" i="75"/>
  <c r="H13" i="75"/>
  <c r="G13" i="75"/>
  <c r="F13" i="75"/>
  <c r="E22" i="75"/>
  <c r="E21" i="75"/>
  <c r="E20" i="75"/>
  <c r="E19" i="75"/>
  <c r="E18" i="75"/>
  <c r="E17" i="75"/>
  <c r="E16" i="75"/>
  <c r="E15" i="75"/>
  <c r="E14" i="75"/>
  <c r="E13" i="75"/>
  <c r="C4" i="85"/>
  <c r="D7" i="69"/>
  <c r="E7" i="69"/>
  <c r="F7" i="69"/>
  <c r="G7" i="69"/>
  <c r="H7" i="69"/>
  <c r="I7" i="69"/>
  <c r="J7" i="69"/>
  <c r="D8" i="69"/>
  <c r="E8" i="69"/>
  <c r="F8" i="69"/>
  <c r="G8" i="69"/>
  <c r="H8" i="69"/>
  <c r="I8" i="69"/>
  <c r="J8" i="69"/>
  <c r="D9" i="69"/>
  <c r="E9" i="69"/>
  <c r="F9" i="69"/>
  <c r="G9" i="69"/>
  <c r="H9" i="69"/>
  <c r="I9" i="69"/>
  <c r="J9" i="69"/>
  <c r="D10" i="69"/>
  <c r="E10" i="69"/>
  <c r="F10" i="69"/>
  <c r="G10" i="69"/>
  <c r="H10" i="69"/>
  <c r="I10" i="69"/>
  <c r="J10" i="69"/>
  <c r="D11" i="69"/>
  <c r="E11" i="69"/>
  <c r="F11" i="69"/>
  <c r="G11" i="69"/>
  <c r="H11" i="69"/>
  <c r="I11" i="69"/>
  <c r="J11" i="69"/>
  <c r="D12" i="69"/>
  <c r="E12" i="69"/>
  <c r="F12" i="69"/>
  <c r="G12" i="69"/>
  <c r="H12" i="69"/>
  <c r="I12" i="69"/>
  <c r="J12" i="69"/>
  <c r="D13" i="69"/>
  <c r="E13" i="69"/>
  <c r="F13" i="69"/>
  <c r="G13" i="69"/>
  <c r="H13" i="69"/>
  <c r="I13" i="69"/>
  <c r="J13" i="69"/>
  <c r="D14" i="69"/>
  <c r="E14" i="69"/>
  <c r="F14" i="69"/>
  <c r="G14" i="69"/>
  <c r="H14" i="69"/>
  <c r="I14" i="69"/>
  <c r="J14" i="69"/>
  <c r="D15" i="69"/>
  <c r="E15" i="69"/>
  <c r="F15" i="69"/>
  <c r="G15" i="69"/>
  <c r="H15" i="69"/>
  <c r="I15" i="69"/>
  <c r="J15" i="69"/>
  <c r="J6" i="69"/>
  <c r="I6" i="69"/>
  <c r="H6" i="69"/>
  <c r="G6" i="69"/>
  <c r="F6" i="69"/>
  <c r="E6" i="69"/>
  <c r="D6" i="69"/>
  <c r="B7" i="69"/>
  <c r="B8" i="69"/>
  <c r="B9" i="69"/>
  <c r="B10" i="69"/>
  <c r="B11" i="69"/>
  <c r="B12" i="69"/>
  <c r="B13" i="69"/>
  <c r="B14" i="69"/>
  <c r="B15" i="69"/>
  <c r="B6" i="69"/>
  <c r="C20" i="52"/>
  <c r="C21" i="52"/>
  <c r="C22" i="52"/>
  <c r="C19" i="52"/>
  <c r="E8" i="123" a="1"/>
  <c r="E8" i="123" s="1"/>
  <c r="F8" i="123" a="1"/>
  <c r="F8" i="123" s="1"/>
  <c r="E9" i="123" a="1"/>
  <c r="E9" i="123" s="1"/>
  <c r="F9" i="123" a="1"/>
  <c r="F9" i="123"/>
  <c r="E10" i="123" a="1"/>
  <c r="E10" i="123" s="1"/>
  <c r="F10" i="123" a="1"/>
  <c r="F10" i="123" s="1"/>
  <c r="E11" i="123" a="1"/>
  <c r="E11" i="123" s="1"/>
  <c r="F11" i="123" a="1"/>
  <c r="F11" i="123"/>
  <c r="E12" i="123" a="1"/>
  <c r="E12" i="123" s="1"/>
  <c r="F12" i="123" a="1"/>
  <c r="F12" i="123" s="1"/>
  <c r="E13" i="123" a="1"/>
  <c r="E13" i="123" s="1"/>
  <c r="F13" i="123" a="1"/>
  <c r="F13" i="123"/>
  <c r="E14" i="123" a="1"/>
  <c r="E14" i="123" s="1"/>
  <c r="F14" i="123" a="1"/>
  <c r="F14" i="123" s="1"/>
  <c r="E15" i="123" a="1"/>
  <c r="E15" i="123" s="1"/>
  <c r="F15" i="123" a="1"/>
  <c r="F15" i="123"/>
  <c r="E16" i="123" a="1"/>
  <c r="E16" i="123" s="1"/>
  <c r="F16" i="123" a="1"/>
  <c r="F16" i="123" s="1"/>
  <c r="E17" i="123" a="1"/>
  <c r="E17" i="123" s="1"/>
  <c r="F17" i="123" a="1"/>
  <c r="F17" i="123"/>
  <c r="E18" i="123" a="1"/>
  <c r="E18" i="123" s="1"/>
  <c r="F18" i="123" a="1"/>
  <c r="F18" i="123" s="1"/>
  <c r="E19" i="123" a="1"/>
  <c r="E19" i="123" s="1"/>
  <c r="F19" i="123" a="1"/>
  <c r="F19" i="123"/>
  <c r="E20" i="123" a="1"/>
  <c r="E20" i="123" s="1"/>
  <c r="F20" i="123" a="1"/>
  <c r="F20" i="123" s="1"/>
  <c r="E21" i="123" a="1"/>
  <c r="E21" i="123" s="1"/>
  <c r="F21" i="123" a="1"/>
  <c r="F21" i="123"/>
  <c r="E22" i="123" a="1"/>
  <c r="E22" i="123" s="1"/>
  <c r="F22" i="123" a="1"/>
  <c r="F22" i="123" s="1"/>
  <c r="E23" i="123" a="1"/>
  <c r="E23" i="123" s="1"/>
  <c r="F23" i="123" a="1"/>
  <c r="F23" i="123"/>
  <c r="E24" i="123" a="1"/>
  <c r="E24" i="123" s="1"/>
  <c r="F24" i="123" a="1"/>
  <c r="F24" i="123" s="1"/>
  <c r="E25" i="123" a="1"/>
  <c r="E25" i="123" s="1"/>
  <c r="F25" i="123" a="1"/>
  <c r="F25" i="123"/>
  <c r="E26" i="123" a="1"/>
  <c r="E26" i="123" s="1"/>
  <c r="F26" i="123" a="1"/>
  <c r="F26" i="123" s="1"/>
  <c r="E27" i="123" a="1"/>
  <c r="E27" i="123" s="1"/>
  <c r="F27" i="123" a="1"/>
  <c r="F27" i="123"/>
  <c r="E28" i="123" a="1"/>
  <c r="E28" i="123" s="1"/>
  <c r="F28" i="123" a="1"/>
  <c r="F28" i="123" s="1"/>
  <c r="E29" i="123" a="1"/>
  <c r="E29" i="123" s="1"/>
  <c r="F29" i="123" a="1"/>
  <c r="F29" i="123"/>
  <c r="E30" i="123" a="1"/>
  <c r="E30" i="123" s="1"/>
  <c r="F30" i="123" a="1"/>
  <c r="F30" i="123" s="1"/>
  <c r="E31" i="123" a="1"/>
  <c r="E31" i="123" s="1"/>
  <c r="F31" i="123" a="1"/>
  <c r="F31" i="123"/>
  <c r="E32" i="123" a="1"/>
  <c r="E32" i="123" s="1"/>
  <c r="F32" i="123" a="1"/>
  <c r="F32" i="123" s="1"/>
  <c r="E33" i="123" a="1"/>
  <c r="E33" i="123" s="1"/>
  <c r="F33" i="123" a="1"/>
  <c r="F33" i="123"/>
  <c r="E34" i="123" a="1"/>
  <c r="E34" i="123" s="1"/>
  <c r="F34" i="123" a="1"/>
  <c r="F34" i="123" s="1"/>
  <c r="E35" i="123" a="1"/>
  <c r="E35" i="123" s="1"/>
  <c r="F35" i="123" a="1"/>
  <c r="F35" i="123"/>
  <c r="E36" i="123" a="1"/>
  <c r="E36" i="123" s="1"/>
  <c r="F36" i="123" a="1"/>
  <c r="F36" i="123" s="1"/>
  <c r="E37" i="123" a="1"/>
  <c r="E37" i="123" s="1"/>
  <c r="F37" i="123" a="1"/>
  <c r="F37" i="123"/>
  <c r="E38" i="123" a="1"/>
  <c r="E38" i="123" s="1"/>
  <c r="F38" i="123" a="1"/>
  <c r="F38" i="123" s="1"/>
  <c r="E39" i="123" a="1"/>
  <c r="E39" i="123" s="1"/>
  <c r="F39" i="123" a="1"/>
  <c r="F39" i="123"/>
  <c r="E40" i="123" a="1"/>
  <c r="E40" i="123" s="1"/>
  <c r="F40" i="123" a="1"/>
  <c r="F40" i="123" s="1"/>
  <c r="E41" i="123" a="1"/>
  <c r="E41" i="123" s="1"/>
  <c r="F41" i="123" a="1"/>
  <c r="F41" i="123"/>
  <c r="E42" i="123" a="1"/>
  <c r="E42" i="123" s="1"/>
  <c r="F42" i="123" a="1"/>
  <c r="F42" i="123" s="1"/>
  <c r="E43" i="123" a="1"/>
  <c r="E43" i="123" s="1"/>
  <c r="F43" i="123" a="1"/>
  <c r="F43" i="123"/>
  <c r="E44" i="123" a="1"/>
  <c r="E44" i="123" s="1"/>
  <c r="F44" i="123" a="1"/>
  <c r="F44" i="123" s="1"/>
  <c r="E45" i="123" a="1"/>
  <c r="E45" i="123" s="1"/>
  <c r="F45" i="123" a="1"/>
  <c r="F45" i="123"/>
  <c r="E46" i="123" a="1"/>
  <c r="E46" i="123" s="1"/>
  <c r="F46" i="123" a="1"/>
  <c r="F46" i="123" s="1"/>
  <c r="E47" i="123" a="1"/>
  <c r="E47" i="123" s="1"/>
  <c r="F47" i="123" a="1"/>
  <c r="F47" i="123"/>
  <c r="E48" i="123" a="1"/>
  <c r="E48" i="123" s="1"/>
  <c r="F48" i="123" a="1"/>
  <c r="F48" i="123" s="1"/>
  <c r="E49" i="123" a="1"/>
  <c r="E49" i="123" s="1"/>
  <c r="F49" i="123" a="1"/>
  <c r="F49" i="123"/>
  <c r="E50" i="123" a="1"/>
  <c r="E50" i="123" s="1"/>
  <c r="F50" i="123" a="1"/>
  <c r="F50" i="123" s="1"/>
  <c r="E51" i="123" a="1"/>
  <c r="E51" i="123" s="1"/>
  <c r="F51" i="123" a="1"/>
  <c r="F51" i="123"/>
  <c r="E52" i="123" a="1"/>
  <c r="E52" i="123" s="1"/>
  <c r="F52" i="123" a="1"/>
  <c r="F52" i="123" s="1"/>
  <c r="E53" i="123" a="1"/>
  <c r="E53" i="123" s="1"/>
  <c r="F53" i="123" a="1"/>
  <c r="F53" i="123"/>
  <c r="E54" i="123" a="1"/>
  <c r="E54" i="123" s="1"/>
  <c r="F54" i="123" a="1"/>
  <c r="F54" i="123" s="1"/>
  <c r="E6" i="123" a="1"/>
  <c r="E6" i="123" s="1"/>
  <c r="F6" i="123" a="1"/>
  <c r="F6" i="123"/>
  <c r="E7" i="123" a="1"/>
  <c r="E7" i="123" s="1"/>
  <c r="F7" i="123" a="1"/>
  <c r="F7" i="123" s="1"/>
  <c r="F5" i="123" a="1"/>
  <c r="F5" i="123" s="1"/>
  <c r="E5" i="123" a="1"/>
  <c r="E5" i="123" s="1"/>
  <c r="A19" i="123"/>
  <c r="A20" i="123"/>
  <c r="A21" i="123"/>
  <c r="A22" i="123"/>
  <c r="F8" i="118" a="1"/>
  <c r="F8" i="118" s="1"/>
  <c r="F9" i="118" a="1"/>
  <c r="F9" i="118" s="1"/>
  <c r="F10" i="118" a="1"/>
  <c r="F10" i="118"/>
  <c r="F11" i="118" a="1"/>
  <c r="F11" i="118" s="1"/>
  <c r="F12" i="118" a="1"/>
  <c r="F12" i="118" s="1"/>
  <c r="F13" i="118" a="1"/>
  <c r="F13" i="118" s="1"/>
  <c r="F14" i="118" a="1"/>
  <c r="F14" i="118"/>
  <c r="F15" i="118" a="1"/>
  <c r="F15" i="118" s="1"/>
  <c r="F16" i="118" a="1"/>
  <c r="F16" i="118" s="1"/>
  <c r="F17" i="118" a="1"/>
  <c r="F17" i="118" s="1"/>
  <c r="F18" i="118" a="1"/>
  <c r="F18" i="118"/>
  <c r="F19" i="118" a="1"/>
  <c r="F19" i="118" s="1"/>
  <c r="F20" i="118" a="1"/>
  <c r="F20" i="118" s="1"/>
  <c r="F21" i="118" a="1"/>
  <c r="F21" i="118" s="1"/>
  <c r="F22" i="118" a="1"/>
  <c r="F22" i="118"/>
  <c r="F23" i="118" a="1"/>
  <c r="F23" i="118" s="1"/>
  <c r="F24" i="118" a="1"/>
  <c r="F24" i="118" s="1"/>
  <c r="F25" i="118" a="1"/>
  <c r="F25" i="118" s="1"/>
  <c r="F26" i="118" a="1"/>
  <c r="F26" i="118"/>
  <c r="F27" i="118" a="1"/>
  <c r="F27" i="118" s="1"/>
  <c r="F28" i="118" a="1"/>
  <c r="F28" i="118" s="1"/>
  <c r="F29" i="118" a="1"/>
  <c r="F29" i="118" s="1"/>
  <c r="F30" i="118" a="1"/>
  <c r="F30" i="118"/>
  <c r="F31" i="118" a="1"/>
  <c r="F31" i="118" s="1"/>
  <c r="F32" i="118" a="1"/>
  <c r="F32" i="118" s="1"/>
  <c r="F33" i="118" a="1"/>
  <c r="F33" i="118" s="1"/>
  <c r="F34" i="118" a="1"/>
  <c r="F34" i="118"/>
  <c r="F35" i="118" a="1"/>
  <c r="F35" i="118" s="1"/>
  <c r="F36" i="118" a="1"/>
  <c r="F36" i="118" s="1"/>
  <c r="F37" i="118" a="1"/>
  <c r="F37" i="118" s="1"/>
  <c r="F38" i="118" a="1"/>
  <c r="F38" i="118"/>
  <c r="F39" i="118" a="1"/>
  <c r="F39" i="118" s="1"/>
  <c r="F40" i="118" a="1"/>
  <c r="F40" i="118" s="1"/>
  <c r="F41" i="118" a="1"/>
  <c r="F41" i="118" s="1"/>
  <c r="F42" i="118" a="1"/>
  <c r="F42" i="118"/>
  <c r="F43" i="118" a="1"/>
  <c r="F43" i="118" s="1"/>
  <c r="F44" i="118" a="1"/>
  <c r="F44" i="118" s="1"/>
  <c r="F45" i="118" a="1"/>
  <c r="F45" i="118" s="1"/>
  <c r="F46" i="118" a="1"/>
  <c r="F46" i="118"/>
  <c r="F47" i="118" a="1"/>
  <c r="F47" i="118" s="1"/>
  <c r="F48" i="118" a="1"/>
  <c r="F48" i="118" s="1"/>
  <c r="F49" i="118" a="1"/>
  <c r="F49" i="118" s="1"/>
  <c r="F50" i="118" a="1"/>
  <c r="F50" i="118"/>
  <c r="F51" i="118" a="1"/>
  <c r="F51" i="118" s="1"/>
  <c r="F52" i="118" a="1"/>
  <c r="F52" i="118" s="1"/>
  <c r="F53" i="118" a="1"/>
  <c r="F53" i="118" s="1"/>
  <c r="F54" i="118" a="1"/>
  <c r="F54" i="118"/>
  <c r="F55" i="118" a="1"/>
  <c r="F55" i="118" s="1"/>
  <c r="F56" i="118" a="1"/>
  <c r="F56" i="118" s="1"/>
  <c r="F57" i="118" a="1"/>
  <c r="F57" i="118" s="1"/>
  <c r="F58" i="118" a="1"/>
  <c r="F58" i="118"/>
  <c r="F59" i="118" a="1"/>
  <c r="F59" i="118" s="1"/>
  <c r="F60" i="118" a="1"/>
  <c r="F60" i="118" s="1"/>
  <c r="F61" i="118" a="1"/>
  <c r="F61" i="118" s="1"/>
  <c r="F62" i="118" a="1"/>
  <c r="F62" i="118"/>
  <c r="F63" i="118" a="1"/>
  <c r="F63" i="118" s="1"/>
  <c r="F64" i="118" a="1"/>
  <c r="F64" i="118" s="1"/>
  <c r="F65" i="118" a="1"/>
  <c r="F65" i="118" s="1"/>
  <c r="F66" i="118" a="1"/>
  <c r="F66" i="118"/>
  <c r="F67" i="118" a="1"/>
  <c r="F67" i="118" s="1"/>
  <c r="F68" i="118" a="1"/>
  <c r="F68" i="118" s="1"/>
  <c r="F69" i="118" a="1"/>
  <c r="F69" i="118" s="1"/>
  <c r="F70" i="118" a="1"/>
  <c r="F70" i="118"/>
  <c r="F71" i="118" a="1"/>
  <c r="F71" i="118" s="1"/>
  <c r="F72" i="118" a="1"/>
  <c r="F72" i="118" s="1"/>
  <c r="F73" i="118" a="1"/>
  <c r="F73" i="118" s="1"/>
  <c r="F74" i="118" a="1"/>
  <c r="F74" i="118"/>
  <c r="F75" i="118" a="1"/>
  <c r="F75" i="118" s="1"/>
  <c r="F76" i="118" a="1"/>
  <c r="F76" i="118" s="1"/>
  <c r="F77" i="118" a="1"/>
  <c r="F77" i="118" s="1"/>
  <c r="F78" i="118" a="1"/>
  <c r="F78" i="118"/>
  <c r="F79" i="118" a="1"/>
  <c r="F79" i="118" s="1"/>
  <c r="F80" i="118" a="1"/>
  <c r="F80" i="118" s="1"/>
  <c r="F81" i="118" a="1"/>
  <c r="F81" i="118" s="1"/>
  <c r="F82" i="118" a="1"/>
  <c r="F82" i="118"/>
  <c r="F83" i="118" a="1"/>
  <c r="F83" i="118" s="1"/>
  <c r="F84" i="118" a="1"/>
  <c r="F84" i="118" s="1"/>
  <c r="F85" i="118" a="1"/>
  <c r="F85" i="118" s="1"/>
  <c r="F86" i="118" a="1"/>
  <c r="F86" i="118"/>
  <c r="F87" i="118" a="1"/>
  <c r="F87" i="118" s="1"/>
  <c r="F88" i="118" a="1"/>
  <c r="F88" i="118" s="1"/>
  <c r="F89" i="118" a="1"/>
  <c r="F89" i="118" s="1"/>
  <c r="F90" i="118" a="1"/>
  <c r="F90" i="118"/>
  <c r="F91" i="118" a="1"/>
  <c r="F91" i="118" s="1"/>
  <c r="F92" i="118" a="1"/>
  <c r="F92" i="118" s="1"/>
  <c r="F93" i="118" a="1"/>
  <c r="F93" i="118" s="1"/>
  <c r="F94" i="118" a="1"/>
  <c r="F94" i="118"/>
  <c r="F95" i="118" a="1"/>
  <c r="F95" i="118" s="1"/>
  <c r="F96" i="118" a="1"/>
  <c r="F96" i="118" s="1"/>
  <c r="F97" i="118" a="1"/>
  <c r="F97" i="118" s="1"/>
  <c r="F98" i="118" a="1"/>
  <c r="F98" i="118"/>
  <c r="F99" i="118" a="1"/>
  <c r="F99" i="118" s="1"/>
  <c r="F100" i="118" a="1"/>
  <c r="F100" i="118" s="1"/>
  <c r="F101" i="118" a="1"/>
  <c r="F101" i="118" s="1"/>
  <c r="F102" i="118" a="1"/>
  <c r="F102" i="118"/>
  <c r="F103" i="118" a="1"/>
  <c r="F103" i="118" s="1"/>
  <c r="F104" i="118" a="1"/>
  <c r="F104" i="118" s="1"/>
  <c r="F6" i="118" a="1"/>
  <c r="F6" i="118" s="1"/>
  <c r="F7" i="118" a="1"/>
  <c r="F7" i="118" s="1"/>
  <c r="F5" i="118" a="1"/>
  <c r="F5" i="118" s="1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D15" i="15"/>
  <c r="E9" i="75" s="1"/>
  <c r="D7" i="15"/>
  <c r="D13" i="15" s="1" a="1"/>
  <c r="D13" i="15" s="1"/>
  <c r="I17" i="75" l="1"/>
  <c r="J17" i="75" s="1"/>
  <c r="I18" i="75"/>
  <c r="J18" i="75" s="1"/>
  <c r="I22" i="75"/>
  <c r="J22" i="75" s="1"/>
  <c r="D12" i="15" a="1"/>
  <c r="D12" i="15" s="1"/>
  <c r="D11" i="15" a="1"/>
  <c r="D11" i="15" s="1"/>
  <c r="D10" i="15" a="1"/>
  <c r="D10" i="15" s="1"/>
  <c r="D8" i="15" a="1"/>
  <c r="D8" i="15" s="1"/>
  <c r="D9" i="15" a="1"/>
  <c r="D9" i="15" s="1"/>
  <c r="D14" i="15" a="1"/>
  <c r="D14" i="15" s="1"/>
  <c r="J8" i="124" l="1"/>
  <c r="J9" i="124"/>
  <c r="J10" i="124"/>
  <c r="J11" i="124"/>
  <c r="J12" i="124"/>
  <c r="J13" i="124"/>
  <c r="J14" i="124"/>
  <c r="J15" i="124"/>
  <c r="J16" i="124"/>
  <c r="J17" i="124"/>
  <c r="J18" i="124"/>
  <c r="J19" i="124"/>
  <c r="J20" i="124"/>
  <c r="J21" i="124"/>
  <c r="J22" i="124"/>
  <c r="J23" i="124"/>
  <c r="J24" i="124"/>
  <c r="J25" i="124"/>
  <c r="J26" i="124"/>
  <c r="J27" i="124"/>
  <c r="J28" i="124"/>
  <c r="J29" i="124"/>
  <c r="J30" i="124"/>
  <c r="J31" i="124"/>
  <c r="J32" i="124"/>
  <c r="J33" i="124"/>
  <c r="J34" i="124"/>
  <c r="J35" i="124"/>
  <c r="J36" i="124"/>
  <c r="J37" i="124"/>
  <c r="J38" i="124"/>
  <c r="J39" i="124"/>
  <c r="J40" i="124"/>
  <c r="J41" i="124"/>
  <c r="J42" i="124"/>
  <c r="J43" i="124"/>
  <c r="J44" i="124"/>
  <c r="J45" i="124"/>
  <c r="J46" i="124"/>
  <c r="J47" i="124"/>
  <c r="J48" i="124"/>
  <c r="J49" i="124"/>
  <c r="J50" i="124"/>
  <c r="J51" i="124"/>
  <c r="J52" i="124"/>
  <c r="J53" i="124"/>
  <c r="J54" i="124"/>
  <c r="J55" i="124"/>
  <c r="J56" i="124"/>
  <c r="D56" i="103"/>
  <c r="D55" i="103"/>
  <c r="D54" i="103"/>
  <c r="D53" i="103"/>
  <c r="D52" i="103"/>
  <c r="D51" i="103"/>
  <c r="D50" i="103"/>
  <c r="D49" i="103"/>
  <c r="D48" i="103"/>
  <c r="D47" i="103"/>
  <c r="D46" i="103"/>
  <c r="D45" i="103"/>
  <c r="D44" i="103"/>
  <c r="D43" i="103"/>
  <c r="D42" i="103"/>
  <c r="D41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B7" i="103"/>
  <c r="G106" i="116"/>
  <c r="F106" i="116"/>
  <c r="C106" i="116"/>
  <c r="E106" i="116" s="1"/>
  <c r="B106" i="116"/>
  <c r="G105" i="116"/>
  <c r="F105" i="116"/>
  <c r="C105" i="116"/>
  <c r="E105" i="116" s="1"/>
  <c r="B105" i="116"/>
  <c r="G104" i="116"/>
  <c r="F104" i="116"/>
  <c r="C104" i="116"/>
  <c r="E104" i="116" s="1"/>
  <c r="B104" i="116"/>
  <c r="G103" i="116"/>
  <c r="F103" i="116"/>
  <c r="C103" i="116"/>
  <c r="E103" i="116" s="1"/>
  <c r="B103" i="116"/>
  <c r="G102" i="116"/>
  <c r="F102" i="116"/>
  <c r="C102" i="116"/>
  <c r="A102" i="116" s="1"/>
  <c r="B102" i="116"/>
  <c r="G101" i="116"/>
  <c r="F101" i="116"/>
  <c r="C101" i="116"/>
  <c r="E101" i="116" s="1"/>
  <c r="B101" i="116"/>
  <c r="G100" i="116"/>
  <c r="F100" i="116"/>
  <c r="C100" i="116"/>
  <c r="E100" i="116" s="1"/>
  <c r="B100" i="116"/>
  <c r="G99" i="116"/>
  <c r="F99" i="116"/>
  <c r="C99" i="116"/>
  <c r="E99" i="116" s="1"/>
  <c r="B99" i="116"/>
  <c r="G98" i="116"/>
  <c r="F98" i="116"/>
  <c r="C98" i="116"/>
  <c r="A98" i="116" s="1"/>
  <c r="B98" i="116"/>
  <c r="G97" i="116"/>
  <c r="F97" i="116"/>
  <c r="C97" i="116"/>
  <c r="A97" i="116" s="1"/>
  <c r="B97" i="116"/>
  <c r="G96" i="116"/>
  <c r="F96" i="116"/>
  <c r="C96" i="116"/>
  <c r="E96" i="116" s="1"/>
  <c r="B96" i="116"/>
  <c r="G95" i="116"/>
  <c r="F95" i="116"/>
  <c r="C95" i="116"/>
  <c r="E95" i="116" s="1"/>
  <c r="B95" i="116"/>
  <c r="G94" i="116"/>
  <c r="F94" i="116"/>
  <c r="C94" i="116"/>
  <c r="A94" i="116" s="1"/>
  <c r="B94" i="116"/>
  <c r="G93" i="116"/>
  <c r="F93" i="116"/>
  <c r="C93" i="116"/>
  <c r="E93" i="116" s="1"/>
  <c r="B93" i="116"/>
  <c r="G92" i="116"/>
  <c r="F92" i="116"/>
  <c r="C92" i="116"/>
  <c r="E92" i="116" s="1"/>
  <c r="B92" i="116"/>
  <c r="G91" i="116"/>
  <c r="F91" i="116"/>
  <c r="C91" i="116"/>
  <c r="E91" i="116" s="1"/>
  <c r="B91" i="116"/>
  <c r="G90" i="116"/>
  <c r="F90" i="116"/>
  <c r="C90" i="116"/>
  <c r="A90" i="116" s="1"/>
  <c r="B90" i="116"/>
  <c r="C111" i="115"/>
  <c r="E111" i="115" s="1"/>
  <c r="C110" i="115"/>
  <c r="E110" i="115" s="1"/>
  <c r="C109" i="115"/>
  <c r="E109" i="115" s="1"/>
  <c r="C108" i="115"/>
  <c r="A108" i="115" s="1"/>
  <c r="C107" i="115"/>
  <c r="A107" i="115" s="1"/>
  <c r="C106" i="115"/>
  <c r="E106" i="115" s="1"/>
  <c r="C105" i="115"/>
  <c r="A105" i="115" s="1"/>
  <c r="C104" i="115"/>
  <c r="E104" i="115" s="1"/>
  <c r="C103" i="115"/>
  <c r="E103" i="115" s="1"/>
  <c r="C102" i="115"/>
  <c r="E102" i="115" s="1"/>
  <c r="C101" i="115"/>
  <c r="E101" i="115" s="1"/>
  <c r="C100" i="115"/>
  <c r="A100" i="115" s="1"/>
  <c r="C99" i="115"/>
  <c r="A99" i="115" s="1"/>
  <c r="C98" i="115"/>
  <c r="E98" i="115" s="1"/>
  <c r="C97" i="115"/>
  <c r="C96" i="115"/>
  <c r="E96" i="115" s="1"/>
  <c r="C95" i="115"/>
  <c r="C94" i="115"/>
  <c r="E94" i="115" s="1"/>
  <c r="C93" i="115"/>
  <c r="E93" i="115" s="1"/>
  <c r="A93" i="115"/>
  <c r="C92" i="115"/>
  <c r="E92" i="115" s="1"/>
  <c r="C91" i="115"/>
  <c r="A91" i="115" s="1"/>
  <c r="C90" i="115"/>
  <c r="C89" i="115"/>
  <c r="A89" i="115" s="1"/>
  <c r="C88" i="115"/>
  <c r="E88" i="115" s="1"/>
  <c r="C87" i="115"/>
  <c r="E87" i="115" s="1"/>
  <c r="C86" i="115"/>
  <c r="E86" i="115" s="1"/>
  <c r="L106" i="114"/>
  <c r="G111" i="115" s="1"/>
  <c r="K106" i="114"/>
  <c r="F111" i="115" s="1"/>
  <c r="J106" i="114"/>
  <c r="A106" i="114" s="1"/>
  <c r="L105" i="114"/>
  <c r="G110" i="115" s="1"/>
  <c r="K105" i="114"/>
  <c r="F110" i="115" s="1"/>
  <c r="J105" i="114"/>
  <c r="A105" i="114" s="1"/>
  <c r="L104" i="114"/>
  <c r="G109" i="115" s="1"/>
  <c r="K104" i="114"/>
  <c r="F109" i="115" s="1"/>
  <c r="J104" i="114"/>
  <c r="A104" i="114" s="1"/>
  <c r="L103" i="114"/>
  <c r="G108" i="115" s="1"/>
  <c r="K103" i="114"/>
  <c r="F108" i="115" s="1"/>
  <c r="J103" i="114"/>
  <c r="A103" i="114" s="1"/>
  <c r="L102" i="114"/>
  <c r="G107" i="115" s="1"/>
  <c r="K102" i="114"/>
  <c r="F107" i="115" s="1"/>
  <c r="J102" i="114"/>
  <c r="A102" i="114" s="1"/>
  <c r="L101" i="114"/>
  <c r="G106" i="115" s="1"/>
  <c r="K101" i="114"/>
  <c r="F106" i="115" s="1"/>
  <c r="J101" i="114"/>
  <c r="A101" i="114" s="1"/>
  <c r="L100" i="114"/>
  <c r="G105" i="115" s="1"/>
  <c r="K100" i="114"/>
  <c r="F105" i="115" s="1"/>
  <c r="J100" i="114"/>
  <c r="A100" i="114" s="1"/>
  <c r="L99" i="114"/>
  <c r="G104" i="115" s="1"/>
  <c r="K99" i="114"/>
  <c r="F104" i="115" s="1"/>
  <c r="J99" i="114"/>
  <c r="A99" i="114" s="1"/>
  <c r="L98" i="114"/>
  <c r="G103" i="115" s="1"/>
  <c r="K98" i="114"/>
  <c r="F103" i="115" s="1"/>
  <c r="J98" i="114"/>
  <c r="A98" i="114" s="1"/>
  <c r="L97" i="114"/>
  <c r="G102" i="115" s="1"/>
  <c r="K97" i="114"/>
  <c r="F102" i="115" s="1"/>
  <c r="J97" i="114"/>
  <c r="A97" i="114" s="1"/>
  <c r="L96" i="114"/>
  <c r="G101" i="115" s="1"/>
  <c r="K96" i="114"/>
  <c r="F101" i="115" s="1"/>
  <c r="J96" i="114"/>
  <c r="A96" i="114" s="1"/>
  <c r="L95" i="114"/>
  <c r="G100" i="115" s="1"/>
  <c r="K95" i="114"/>
  <c r="F100" i="115" s="1"/>
  <c r="J95" i="114"/>
  <c r="A95" i="114" s="1"/>
  <c r="L94" i="114"/>
  <c r="G99" i="115" s="1"/>
  <c r="K94" i="114"/>
  <c r="F99" i="115" s="1"/>
  <c r="J94" i="114"/>
  <c r="A94" i="114" s="1"/>
  <c r="L93" i="114"/>
  <c r="G98" i="115" s="1"/>
  <c r="K93" i="114"/>
  <c r="F98" i="115" s="1"/>
  <c r="J93" i="114"/>
  <c r="A93" i="114" s="1"/>
  <c r="L92" i="114"/>
  <c r="G97" i="115" s="1"/>
  <c r="K92" i="114"/>
  <c r="F97" i="115" s="1"/>
  <c r="J92" i="114"/>
  <c r="A92" i="114" s="1"/>
  <c r="L91" i="114"/>
  <c r="G96" i="115" s="1"/>
  <c r="K91" i="114"/>
  <c r="F96" i="115" s="1"/>
  <c r="J91" i="114"/>
  <c r="A91" i="114" s="1"/>
  <c r="L90" i="114"/>
  <c r="G95" i="115" s="1"/>
  <c r="K90" i="114"/>
  <c r="F95" i="115" s="1"/>
  <c r="J90" i="114"/>
  <c r="A90" i="114" s="1"/>
  <c r="L89" i="114"/>
  <c r="G94" i="115" s="1"/>
  <c r="K89" i="114"/>
  <c r="F94" i="115" s="1"/>
  <c r="J89" i="114"/>
  <c r="A89" i="114" s="1"/>
  <c r="L88" i="114"/>
  <c r="G93" i="115" s="1"/>
  <c r="K88" i="114"/>
  <c r="F93" i="115" s="1"/>
  <c r="J88" i="114"/>
  <c r="A88" i="114" s="1"/>
  <c r="L87" i="114"/>
  <c r="G92" i="115" s="1"/>
  <c r="K87" i="114"/>
  <c r="F92" i="115" s="1"/>
  <c r="J87" i="114"/>
  <c r="A87" i="114" s="1"/>
  <c r="L86" i="114"/>
  <c r="G91" i="115" s="1"/>
  <c r="K86" i="114"/>
  <c r="F91" i="115" s="1"/>
  <c r="J86" i="114"/>
  <c r="A86" i="114" s="1"/>
  <c r="L85" i="114"/>
  <c r="G90" i="115" s="1"/>
  <c r="K85" i="114"/>
  <c r="F90" i="115" s="1"/>
  <c r="J85" i="114"/>
  <c r="A85" i="114" s="1"/>
  <c r="L84" i="114"/>
  <c r="G89" i="115" s="1"/>
  <c r="K84" i="114"/>
  <c r="F89" i="115" s="1"/>
  <c r="J84" i="114"/>
  <c r="A84" i="114" s="1"/>
  <c r="L83" i="114"/>
  <c r="G88" i="115" s="1"/>
  <c r="K83" i="114"/>
  <c r="F88" i="115" s="1"/>
  <c r="J83" i="114"/>
  <c r="A83" i="114" s="1"/>
  <c r="L82" i="114"/>
  <c r="G87" i="115" s="1"/>
  <c r="K82" i="114"/>
  <c r="F87" i="115" s="1"/>
  <c r="J82" i="114"/>
  <c r="A82" i="114" s="1"/>
  <c r="L81" i="114"/>
  <c r="G86" i="115" s="1"/>
  <c r="K81" i="114"/>
  <c r="F86" i="115" s="1"/>
  <c r="J81" i="114"/>
  <c r="A81" i="114" s="1"/>
  <c r="A41" i="118"/>
  <c r="A42" i="118"/>
  <c r="A43" i="118"/>
  <c r="A44" i="118"/>
  <c r="A45" i="118"/>
  <c r="A46" i="118"/>
  <c r="A47" i="118"/>
  <c r="A48" i="118"/>
  <c r="A49" i="118"/>
  <c r="A50" i="118"/>
  <c r="A51" i="118"/>
  <c r="A52" i="118"/>
  <c r="A53" i="118"/>
  <c r="A54" i="118"/>
  <c r="A55" i="118"/>
  <c r="A56" i="118"/>
  <c r="A57" i="118"/>
  <c r="A58" i="118"/>
  <c r="A59" i="118"/>
  <c r="A60" i="118"/>
  <c r="A61" i="118"/>
  <c r="A62" i="118"/>
  <c r="A63" i="118"/>
  <c r="A64" i="118"/>
  <c r="A65" i="118"/>
  <c r="A66" i="118"/>
  <c r="A67" i="118"/>
  <c r="A68" i="118"/>
  <c r="A69" i="118"/>
  <c r="A70" i="118"/>
  <c r="A71" i="118"/>
  <c r="A72" i="118"/>
  <c r="A73" i="118"/>
  <c r="A74" i="118"/>
  <c r="A75" i="118"/>
  <c r="A76" i="118"/>
  <c r="A77" i="118"/>
  <c r="A78" i="118"/>
  <c r="A79" i="118"/>
  <c r="A80" i="118"/>
  <c r="A81" i="118"/>
  <c r="A82" i="118"/>
  <c r="A83" i="118"/>
  <c r="A84" i="118"/>
  <c r="A85" i="118"/>
  <c r="A86" i="118"/>
  <c r="A87" i="118"/>
  <c r="A88" i="118"/>
  <c r="A89" i="118"/>
  <c r="A90" i="118"/>
  <c r="A91" i="118"/>
  <c r="A92" i="118"/>
  <c r="A93" i="118"/>
  <c r="A94" i="118"/>
  <c r="A95" i="118"/>
  <c r="A96" i="118"/>
  <c r="A97" i="118"/>
  <c r="A98" i="118"/>
  <c r="A99" i="118"/>
  <c r="A100" i="118"/>
  <c r="A101" i="118"/>
  <c r="A102" i="118"/>
  <c r="A103" i="118"/>
  <c r="A104" i="118"/>
  <c r="G84" i="15"/>
  <c r="H82" i="15"/>
  <c r="G83" i="15"/>
  <c r="H83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D18" i="15"/>
  <c r="D19" i="15"/>
  <c r="C14" i="15"/>
  <c r="C13" i="15"/>
  <c r="C12" i="15"/>
  <c r="C23" i="126"/>
  <c r="D23" i="126"/>
  <c r="E23" i="126"/>
  <c r="F23" i="126"/>
  <c r="B16" i="126"/>
  <c r="B17" i="126"/>
  <c r="B18" i="126"/>
  <c r="B19" i="126"/>
  <c r="B5" i="125"/>
  <c r="E5" i="53"/>
  <c r="D5" i="53"/>
  <c r="A5" i="53" s="1"/>
  <c r="B5" i="53"/>
  <c r="C69" i="15" a="1"/>
  <c r="C52" i="15" a="1"/>
  <c r="C71" i="15" a="1"/>
  <c r="C51" i="15" a="1"/>
  <c r="C82" i="15" a="1"/>
  <c r="C78" i="15" a="1"/>
  <c r="C74" i="15" a="1"/>
  <c r="C70" i="15" a="1"/>
  <c r="C66" i="15" a="1"/>
  <c r="C62" i="15" a="1"/>
  <c r="C58" i="15" a="1"/>
  <c r="C54" i="15" a="1"/>
  <c r="C50" i="15" a="1"/>
  <c r="C76" i="15" a="1"/>
  <c r="C64" i="15" a="1"/>
  <c r="C56" i="15" a="1"/>
  <c r="C79" i="15" a="1"/>
  <c r="C59" i="15" a="1"/>
  <c r="C73" i="15" a="1"/>
  <c r="C81" i="15" a="1"/>
  <c r="C77" i="15" a="1"/>
  <c r="C65" i="15" a="1"/>
  <c r="C61" i="15" a="1"/>
  <c r="C57" i="15" a="1"/>
  <c r="C53" i="15" a="1"/>
  <c r="C49" i="15" a="1"/>
  <c r="C72" i="15" a="1"/>
  <c r="C60" i="15" a="1"/>
  <c r="C48" i="15" a="1"/>
  <c r="C75" i="15" a="1"/>
  <c r="C55" i="15" a="1"/>
  <c r="C68" i="15" a="1"/>
  <c r="C63" i="15" a="1"/>
  <c r="C80" i="15" a="1"/>
  <c r="C67" i="15" a="1"/>
  <c r="B10" i="111"/>
  <c r="B20" i="75"/>
  <c r="B18" i="75"/>
  <c r="B12" i="111"/>
  <c r="B14" i="111"/>
  <c r="B18" i="111"/>
  <c r="B15" i="75"/>
  <c r="B19" i="75"/>
  <c r="B17" i="111"/>
  <c r="B16" i="75"/>
  <c r="B19" i="111"/>
  <c r="B13" i="75"/>
  <c r="B22" i="75"/>
  <c r="B17" i="75"/>
  <c r="B13" i="111"/>
  <c r="B15" i="111"/>
  <c r="B14" i="75"/>
  <c r="B20" i="111"/>
  <c r="B11" i="111"/>
  <c r="B21" i="75"/>
  <c r="B16" i="111"/>
  <c r="B23" i="75"/>
  <c r="A101" i="116" l="1"/>
  <c r="E97" i="116"/>
  <c r="A105" i="116"/>
  <c r="A93" i="116"/>
  <c r="A106" i="116"/>
  <c r="A92" i="116"/>
  <c r="A96" i="116"/>
  <c r="A100" i="116"/>
  <c r="A104" i="116"/>
  <c r="E90" i="116"/>
  <c r="E94" i="116"/>
  <c r="E98" i="116"/>
  <c r="E102" i="116"/>
  <c r="A91" i="116"/>
  <c r="A95" i="116"/>
  <c r="A99" i="116"/>
  <c r="A103" i="116"/>
  <c r="A101" i="115"/>
  <c r="A104" i="115"/>
  <c r="A96" i="115"/>
  <c r="A109" i="115"/>
  <c r="E89" i="115"/>
  <c r="E105" i="115"/>
  <c r="A106" i="115"/>
  <c r="A110" i="115"/>
  <c r="A102" i="115"/>
  <c r="A86" i="115"/>
  <c r="E90" i="115"/>
  <c r="A90" i="115"/>
  <c r="A97" i="115"/>
  <c r="E97" i="115"/>
  <c r="A88" i="115"/>
  <c r="A94" i="115"/>
  <c r="A98" i="115"/>
  <c r="A87" i="115"/>
  <c r="E91" i="115"/>
  <c r="A92" i="115"/>
  <c r="E95" i="115"/>
  <c r="A95" i="115"/>
  <c r="E108" i="115"/>
  <c r="E100" i="115"/>
  <c r="E99" i="115"/>
  <c r="E107" i="115"/>
  <c r="A103" i="115"/>
  <c r="A111" i="115"/>
  <c r="C69" i="15"/>
  <c r="C67" i="15"/>
  <c r="C80" i="15"/>
  <c r="C63" i="15"/>
  <c r="C68" i="15"/>
  <c r="C55" i="15"/>
  <c r="C75" i="15"/>
  <c r="C48" i="15"/>
  <c r="C60" i="15"/>
  <c r="C72" i="15"/>
  <c r="C49" i="15"/>
  <c r="C53" i="15"/>
  <c r="C57" i="15"/>
  <c r="C61" i="15"/>
  <c r="C65" i="15"/>
  <c r="C77" i="15"/>
  <c r="C81" i="15"/>
  <c r="C73" i="15"/>
  <c r="C59" i="15"/>
  <c r="C79" i="15"/>
  <c r="C56" i="15"/>
  <c r="C64" i="15"/>
  <c r="C76" i="15"/>
  <c r="C50" i="15"/>
  <c r="C54" i="15"/>
  <c r="C58" i="15"/>
  <c r="C62" i="15"/>
  <c r="C66" i="15"/>
  <c r="C70" i="15"/>
  <c r="C74" i="15"/>
  <c r="C78" i="15"/>
  <c r="C82" i="15"/>
  <c r="G82" i="15" s="1"/>
  <c r="C51" i="15"/>
  <c r="C71" i="15"/>
  <c r="C52" i="15"/>
  <c r="D10" i="84"/>
  <c r="B5" i="72"/>
  <c r="B9" i="84"/>
  <c r="B10" i="84" s="1"/>
  <c r="A37" i="119"/>
  <c r="C5" i="72" l="1"/>
  <c r="C5" i="125" s="1"/>
  <c r="C5" i="53"/>
  <c r="C69" i="116"/>
  <c r="E69" i="116" s="1"/>
  <c r="C70" i="116"/>
  <c r="E70" i="116" s="1"/>
  <c r="C71" i="116"/>
  <c r="C72" i="116"/>
  <c r="C73" i="116"/>
  <c r="E73" i="116" s="1"/>
  <c r="C74" i="116"/>
  <c r="E74" i="116" s="1"/>
  <c r="C75" i="116"/>
  <c r="C76" i="116"/>
  <c r="C77" i="116"/>
  <c r="E77" i="116" s="1"/>
  <c r="C78" i="116"/>
  <c r="E78" i="116" s="1"/>
  <c r="C79" i="116"/>
  <c r="C80" i="116"/>
  <c r="C81" i="116"/>
  <c r="E81" i="116" s="1"/>
  <c r="F81" i="116"/>
  <c r="G81" i="116"/>
  <c r="C82" i="116"/>
  <c r="E82" i="116" s="1"/>
  <c r="F82" i="116"/>
  <c r="G82" i="116"/>
  <c r="C83" i="116"/>
  <c r="F83" i="116"/>
  <c r="G83" i="116"/>
  <c r="C84" i="116"/>
  <c r="E84" i="116" s="1"/>
  <c r="F84" i="116"/>
  <c r="G84" i="116"/>
  <c r="C85" i="116"/>
  <c r="F85" i="116"/>
  <c r="G85" i="116"/>
  <c r="C86" i="116"/>
  <c r="E86" i="116" s="1"/>
  <c r="F86" i="116"/>
  <c r="G86" i="116"/>
  <c r="C87" i="116"/>
  <c r="F87" i="116"/>
  <c r="G87" i="116"/>
  <c r="C88" i="116"/>
  <c r="E88" i="116" s="1"/>
  <c r="F88" i="116"/>
  <c r="G88" i="116"/>
  <c r="C89" i="116"/>
  <c r="E89" i="116" s="1"/>
  <c r="F89" i="116"/>
  <c r="G89" i="116"/>
  <c r="C57" i="116"/>
  <c r="E57" i="116" s="1"/>
  <c r="C58" i="116"/>
  <c r="C59" i="116"/>
  <c r="C60" i="116"/>
  <c r="C61" i="116"/>
  <c r="C62" i="116"/>
  <c r="C63" i="116"/>
  <c r="C64" i="116"/>
  <c r="C65" i="116"/>
  <c r="C66" i="116"/>
  <c r="H66" i="116"/>
  <c r="C67" i="116"/>
  <c r="C68" i="116"/>
  <c r="AB7" i="118"/>
  <c r="AB6" i="118"/>
  <c r="AB5" i="118"/>
  <c r="AA7" i="118"/>
  <c r="AA6" i="118"/>
  <c r="AA5" i="118"/>
  <c r="AA104" i="118"/>
  <c r="AA103" i="118"/>
  <c r="AA102" i="118"/>
  <c r="AA101" i="118"/>
  <c r="AA100" i="118"/>
  <c r="AA99" i="118"/>
  <c r="AA98" i="118"/>
  <c r="AA97" i="118"/>
  <c r="AA96" i="118"/>
  <c r="AA95" i="118"/>
  <c r="AA94" i="118"/>
  <c r="AA93" i="118"/>
  <c r="AA92" i="118"/>
  <c r="AA91" i="118"/>
  <c r="AA90" i="118"/>
  <c r="AA89" i="118"/>
  <c r="AA88" i="118"/>
  <c r="AA87" i="118"/>
  <c r="AA86" i="118"/>
  <c r="AA85" i="118"/>
  <c r="AA84" i="118"/>
  <c r="AA83" i="118"/>
  <c r="AA82" i="118"/>
  <c r="AA81" i="118"/>
  <c r="AA80" i="118"/>
  <c r="AA79" i="118"/>
  <c r="AB104" i="118"/>
  <c r="AB103" i="118"/>
  <c r="AB102" i="118"/>
  <c r="AB101" i="118"/>
  <c r="AB100" i="118"/>
  <c r="AB99" i="118"/>
  <c r="AB98" i="118"/>
  <c r="AB97" i="118"/>
  <c r="AB96" i="118"/>
  <c r="AB95" i="118"/>
  <c r="AB94" i="118"/>
  <c r="AB93" i="118"/>
  <c r="AB92" i="118"/>
  <c r="AB91" i="118"/>
  <c r="AB90" i="118"/>
  <c r="AB89" i="118"/>
  <c r="AB88" i="118"/>
  <c r="AB87" i="118"/>
  <c r="AB86" i="118"/>
  <c r="AB85" i="118"/>
  <c r="AB84" i="118"/>
  <c r="AB83" i="118"/>
  <c r="AB82" i="118"/>
  <c r="AB81" i="118"/>
  <c r="AB80" i="118"/>
  <c r="AB79" i="118"/>
  <c r="A85" i="116" l="1"/>
  <c r="E85" i="116"/>
  <c r="A66" i="116"/>
  <c r="E66" i="116"/>
  <c r="A58" i="116"/>
  <c r="E58" i="116"/>
  <c r="A65" i="116"/>
  <c r="E65" i="116"/>
  <c r="A76" i="116"/>
  <c r="E76" i="116"/>
  <c r="A64" i="116"/>
  <c r="E64" i="116"/>
  <c r="A87" i="116"/>
  <c r="E87" i="116"/>
  <c r="A75" i="116"/>
  <c r="E75" i="116"/>
  <c r="A63" i="116"/>
  <c r="E63" i="116"/>
  <c r="A62" i="116"/>
  <c r="E62" i="116"/>
  <c r="A68" i="116"/>
  <c r="E68" i="116"/>
  <c r="A61" i="116"/>
  <c r="E61" i="116"/>
  <c r="A80" i="116"/>
  <c r="E80" i="116"/>
  <c r="A72" i="116"/>
  <c r="E72" i="116"/>
  <c r="A67" i="116"/>
  <c r="E67" i="116"/>
  <c r="A60" i="116"/>
  <c r="E60" i="116"/>
  <c r="A83" i="116"/>
  <c r="E83" i="116"/>
  <c r="A79" i="116"/>
  <c r="E79" i="116"/>
  <c r="A71" i="116"/>
  <c r="E71" i="116"/>
  <c r="A59" i="116"/>
  <c r="E59" i="116"/>
  <c r="A88" i="116"/>
  <c r="A84" i="116"/>
  <c r="A57" i="116"/>
  <c r="A81" i="116"/>
  <c r="A77" i="116"/>
  <c r="A73" i="116"/>
  <c r="A69" i="116"/>
  <c r="A89" i="116"/>
  <c r="A78" i="116"/>
  <c r="A74" i="116"/>
  <c r="A70" i="116"/>
  <c r="A86" i="116"/>
  <c r="A82" i="116"/>
  <c r="J57" i="114" l="1"/>
  <c r="A57" i="114" s="1"/>
  <c r="K57" i="114"/>
  <c r="F57" i="116" s="1"/>
  <c r="L57" i="114"/>
  <c r="G57" i="116" s="1"/>
  <c r="J58" i="114"/>
  <c r="A58" i="114" s="1"/>
  <c r="K58" i="114"/>
  <c r="F58" i="116" s="1"/>
  <c r="L58" i="114"/>
  <c r="G58" i="116" s="1"/>
  <c r="J59" i="114"/>
  <c r="A59" i="114" s="1"/>
  <c r="K59" i="114"/>
  <c r="F59" i="116" s="1"/>
  <c r="L59" i="114"/>
  <c r="J60" i="114"/>
  <c r="A60" i="114" s="1"/>
  <c r="K60" i="114"/>
  <c r="F60" i="116" s="1"/>
  <c r="L60" i="114"/>
  <c r="J61" i="114"/>
  <c r="A61" i="114" s="1"/>
  <c r="K61" i="114"/>
  <c r="F61" i="116" s="1"/>
  <c r="L61" i="114"/>
  <c r="G61" i="116" s="1"/>
  <c r="J62" i="114"/>
  <c r="A62" i="114" s="1"/>
  <c r="K62" i="114"/>
  <c r="F62" i="116" s="1"/>
  <c r="L62" i="114"/>
  <c r="G62" i="116" s="1"/>
  <c r="J63" i="114"/>
  <c r="A63" i="114" s="1"/>
  <c r="K63" i="114"/>
  <c r="F63" i="116" s="1"/>
  <c r="L63" i="114"/>
  <c r="J64" i="114"/>
  <c r="A64" i="114" s="1"/>
  <c r="K64" i="114"/>
  <c r="F64" i="116" s="1"/>
  <c r="L64" i="114"/>
  <c r="G64" i="116" s="1"/>
  <c r="J65" i="114"/>
  <c r="A65" i="114" s="1"/>
  <c r="K65" i="114"/>
  <c r="F65" i="116" s="1"/>
  <c r="L65" i="114"/>
  <c r="G65" i="116" s="1"/>
  <c r="J66" i="114"/>
  <c r="A66" i="114" s="1"/>
  <c r="K66" i="114"/>
  <c r="L66" i="114"/>
  <c r="M66" i="114"/>
  <c r="J67" i="114"/>
  <c r="A67" i="114" s="1"/>
  <c r="K67" i="114"/>
  <c r="F67" i="116" s="1"/>
  <c r="L67" i="114"/>
  <c r="G67" i="116" s="1"/>
  <c r="J68" i="114"/>
  <c r="A68" i="114" s="1"/>
  <c r="K68" i="114"/>
  <c r="F68" i="116" s="1"/>
  <c r="L68" i="114"/>
  <c r="J69" i="114"/>
  <c r="A69" i="114" s="1"/>
  <c r="K69" i="114"/>
  <c r="F69" i="116" s="1"/>
  <c r="L69" i="114"/>
  <c r="J70" i="114"/>
  <c r="A70" i="114" s="1"/>
  <c r="K70" i="114"/>
  <c r="F70" i="116" s="1"/>
  <c r="L70" i="114"/>
  <c r="G70" i="116" s="1"/>
  <c r="J71" i="114"/>
  <c r="A71" i="114" s="1"/>
  <c r="K71" i="114"/>
  <c r="L71" i="114"/>
  <c r="J72" i="114"/>
  <c r="A72" i="114" s="1"/>
  <c r="K72" i="114"/>
  <c r="F72" i="116" s="1"/>
  <c r="L72" i="114"/>
  <c r="G72" i="116" s="1"/>
  <c r="J73" i="114"/>
  <c r="A73" i="114" s="1"/>
  <c r="K73" i="114"/>
  <c r="F73" i="116" s="1"/>
  <c r="L73" i="114"/>
  <c r="G73" i="116" s="1"/>
  <c r="J74" i="114"/>
  <c r="A74" i="114" s="1"/>
  <c r="K74" i="114"/>
  <c r="L74" i="114"/>
  <c r="G74" i="116" s="1"/>
  <c r="J75" i="114"/>
  <c r="A75" i="114" s="1"/>
  <c r="K75" i="114"/>
  <c r="F75" i="116" s="1"/>
  <c r="L75" i="114"/>
  <c r="G75" i="116" s="1"/>
  <c r="J76" i="114"/>
  <c r="A76" i="114" s="1"/>
  <c r="K76" i="114"/>
  <c r="F76" i="116" s="1"/>
  <c r="L76" i="114"/>
  <c r="G76" i="116" s="1"/>
  <c r="J77" i="114"/>
  <c r="A77" i="114" s="1"/>
  <c r="K77" i="114"/>
  <c r="F77" i="116" s="1"/>
  <c r="L77" i="114"/>
  <c r="G77" i="116" s="1"/>
  <c r="J78" i="114"/>
  <c r="A78" i="114" s="1"/>
  <c r="K78" i="114"/>
  <c r="F78" i="116" s="1"/>
  <c r="L78" i="114"/>
  <c r="G78" i="116" s="1"/>
  <c r="J79" i="114"/>
  <c r="A79" i="114" s="1"/>
  <c r="K79" i="114"/>
  <c r="F79" i="116" s="1"/>
  <c r="L79" i="114"/>
  <c r="G79" i="116" s="1"/>
  <c r="J80" i="114"/>
  <c r="A80" i="114" s="1"/>
  <c r="K80" i="114"/>
  <c r="F80" i="116" s="1"/>
  <c r="L80" i="114"/>
  <c r="F70" i="115"/>
  <c r="F62" i="115"/>
  <c r="F63" i="115"/>
  <c r="G63" i="115"/>
  <c r="H71" i="115"/>
  <c r="F73" i="115"/>
  <c r="F81" i="115"/>
  <c r="C71" i="115"/>
  <c r="C72" i="115"/>
  <c r="C73" i="115"/>
  <c r="C74" i="115"/>
  <c r="C75" i="115"/>
  <c r="C76" i="115"/>
  <c r="C77" i="115"/>
  <c r="C78" i="115"/>
  <c r="C79" i="115"/>
  <c r="C80" i="115"/>
  <c r="C81" i="115"/>
  <c r="C82" i="115"/>
  <c r="C83" i="115"/>
  <c r="C84" i="115"/>
  <c r="C85" i="115"/>
  <c r="C62" i="115"/>
  <c r="C63" i="115"/>
  <c r="C64" i="115"/>
  <c r="C65" i="115"/>
  <c r="C66" i="115"/>
  <c r="E66" i="115" s="1"/>
  <c r="C67" i="115"/>
  <c r="C68" i="115"/>
  <c r="C69" i="115"/>
  <c r="C70" i="115"/>
  <c r="F84" i="115" l="1"/>
  <c r="G81" i="115"/>
  <c r="G70" i="115"/>
  <c r="G83" i="115"/>
  <c r="G67" i="115"/>
  <c r="F65" i="115"/>
  <c r="F78" i="115"/>
  <c r="G75" i="115"/>
  <c r="G62" i="115"/>
  <c r="G77" i="115"/>
  <c r="F67" i="115"/>
  <c r="F80" i="115"/>
  <c r="F72" i="115"/>
  <c r="G78" i="115"/>
  <c r="F68" i="115"/>
  <c r="A69" i="115"/>
  <c r="E69" i="115"/>
  <c r="A77" i="115"/>
  <c r="E77" i="115"/>
  <c r="A67" i="115"/>
  <c r="E67" i="115"/>
  <c r="A83" i="115"/>
  <c r="E83" i="115"/>
  <c r="A75" i="115"/>
  <c r="E75" i="115"/>
  <c r="F75" i="115"/>
  <c r="A74" i="115"/>
  <c r="E74" i="115"/>
  <c r="A65" i="115"/>
  <c r="E65" i="115"/>
  <c r="A81" i="115"/>
  <c r="E81" i="115"/>
  <c r="A73" i="115"/>
  <c r="E73" i="115"/>
  <c r="G80" i="115"/>
  <c r="G72" i="115"/>
  <c r="A64" i="115"/>
  <c r="E64" i="115"/>
  <c r="A80" i="115"/>
  <c r="E80" i="115"/>
  <c r="A72" i="115"/>
  <c r="E72" i="115"/>
  <c r="A79" i="115"/>
  <c r="E79" i="115"/>
  <c r="A71" i="115"/>
  <c r="E71" i="115"/>
  <c r="A82" i="115"/>
  <c r="E82" i="115"/>
  <c r="A63" i="115"/>
  <c r="E63" i="115"/>
  <c r="A70" i="115"/>
  <c r="E70" i="115"/>
  <c r="A62" i="115"/>
  <c r="E62" i="115"/>
  <c r="A78" i="115"/>
  <c r="E78" i="115"/>
  <c r="A85" i="115"/>
  <c r="E85" i="115"/>
  <c r="A68" i="115"/>
  <c r="E68" i="115"/>
  <c r="A84" i="115"/>
  <c r="E84" i="115"/>
  <c r="A76" i="115"/>
  <c r="E76" i="115"/>
  <c r="F83" i="115"/>
  <c r="F77" i="115"/>
  <c r="G69" i="115"/>
  <c r="F69" i="115"/>
  <c r="F64" i="115"/>
  <c r="G79" i="115"/>
  <c r="F85" i="115"/>
  <c r="G84" i="115"/>
  <c r="F74" i="115"/>
  <c r="G66" i="115"/>
  <c r="G82" i="115"/>
  <c r="F66" i="115"/>
  <c r="F79" i="115"/>
  <c r="F74" i="116"/>
  <c r="G76" i="115"/>
  <c r="G71" i="116"/>
  <c r="G71" i="115"/>
  <c r="G66" i="116"/>
  <c r="F76" i="115"/>
  <c r="F71" i="116"/>
  <c r="G73" i="115"/>
  <c r="G68" i="116"/>
  <c r="F71" i="115"/>
  <c r="F66" i="116"/>
  <c r="G68" i="115"/>
  <c r="G63" i="116"/>
  <c r="G65" i="115"/>
  <c r="G60" i="116"/>
  <c r="A66" i="115"/>
  <c r="F82" i="115"/>
  <c r="G85" i="115"/>
  <c r="G80" i="116"/>
  <c r="G64" i="115"/>
  <c r="G59" i="116"/>
  <c r="G74" i="115"/>
  <c r="G69" i="116"/>
  <c r="N71" i="115"/>
  <c r="Z71" i="115" s="1"/>
  <c r="T71" i="115"/>
  <c r="AC71" i="115" l="1"/>
  <c r="AD71" i="115" s="1"/>
  <c r="AB71" i="115"/>
  <c r="AA71" i="115"/>
  <c r="A40" i="118"/>
  <c r="R3" i="119" l="1"/>
  <c r="E5" i="125" l="1"/>
  <c r="D5" i="125"/>
  <c r="A5" i="125" s="1"/>
  <c r="C2" i="125"/>
  <c r="D2" i="125" s="1"/>
  <c r="E2" i="125" s="1"/>
  <c r="F2" i="125" s="1"/>
  <c r="G2" i="125" s="1"/>
  <c r="H2" i="125" s="1"/>
  <c r="I2" i="125" s="1"/>
  <c r="J2" i="125" s="1"/>
  <c r="K2" i="125" s="1"/>
  <c r="L2" i="125" s="1"/>
  <c r="M2" i="125" s="1"/>
  <c r="N2" i="125" s="1"/>
  <c r="O2" i="125" s="1"/>
  <c r="P2" i="125" s="1"/>
  <c r="Q2" i="125" s="1"/>
  <c r="R2" i="125" s="1"/>
  <c r="S2" i="125" s="1"/>
  <c r="T2" i="125" s="1"/>
  <c r="U2" i="125" s="1"/>
  <c r="I1" i="118"/>
  <c r="J1" i="118"/>
  <c r="L1" i="118"/>
  <c r="M1" i="118"/>
  <c r="N1" i="118"/>
  <c r="O1" i="118"/>
  <c r="P1" i="118"/>
  <c r="Q1" i="118"/>
  <c r="R1" i="118"/>
  <c r="S1" i="118"/>
  <c r="T1" i="118"/>
  <c r="U1" i="118"/>
  <c r="V1" i="118"/>
  <c r="W1" i="118"/>
  <c r="X1" i="118"/>
  <c r="Y1" i="118"/>
  <c r="Z1" i="118"/>
  <c r="E6" i="75" l="1"/>
  <c r="I8" i="75"/>
  <c r="C4" i="104"/>
  <c r="A13" i="75"/>
  <c r="A14" i="75"/>
  <c r="A15" i="75"/>
  <c r="A16" i="75"/>
  <c r="A17" i="75"/>
  <c r="C8" i="116" l="1"/>
  <c r="C9" i="116"/>
  <c r="C10" i="116"/>
  <c r="C11" i="116"/>
  <c r="C12" i="116"/>
  <c r="C13" i="116"/>
  <c r="C14" i="116"/>
  <c r="C15" i="116"/>
  <c r="C16" i="116"/>
  <c r="C17" i="116"/>
  <c r="C18" i="116"/>
  <c r="C19" i="116"/>
  <c r="C20" i="116"/>
  <c r="C21" i="116"/>
  <c r="C22" i="116"/>
  <c r="C23" i="116"/>
  <c r="C24" i="116"/>
  <c r="E24" i="116" s="1"/>
  <c r="C25" i="116"/>
  <c r="E25" i="116" s="1"/>
  <c r="C26" i="116"/>
  <c r="E26" i="116" s="1"/>
  <c r="C27" i="116"/>
  <c r="E27" i="116" s="1"/>
  <c r="C28" i="116"/>
  <c r="E28" i="116" s="1"/>
  <c r="C29" i="116"/>
  <c r="E29" i="116" s="1"/>
  <c r="C30" i="116"/>
  <c r="E30" i="116" s="1"/>
  <c r="C31" i="116"/>
  <c r="E31" i="116" s="1"/>
  <c r="C32" i="116"/>
  <c r="E32" i="116" s="1"/>
  <c r="C33" i="116"/>
  <c r="E33" i="116" s="1"/>
  <c r="C34" i="116"/>
  <c r="E34" i="116" s="1"/>
  <c r="C35" i="116"/>
  <c r="E35" i="116" s="1"/>
  <c r="C36" i="116"/>
  <c r="E36" i="116" s="1"/>
  <c r="C37" i="116"/>
  <c r="E37" i="116" s="1"/>
  <c r="C38" i="116"/>
  <c r="E38" i="116" s="1"/>
  <c r="C39" i="116"/>
  <c r="E39" i="116" s="1"/>
  <c r="C40" i="116"/>
  <c r="E40" i="116" s="1"/>
  <c r="C41" i="116"/>
  <c r="E41" i="116" s="1"/>
  <c r="C42" i="116"/>
  <c r="E42" i="116" s="1"/>
  <c r="C43" i="116"/>
  <c r="E43" i="116" s="1"/>
  <c r="C44" i="116"/>
  <c r="E44" i="116" s="1"/>
  <c r="C45" i="116"/>
  <c r="E45" i="116" s="1"/>
  <c r="C46" i="116"/>
  <c r="E46" i="116" s="1"/>
  <c r="C47" i="116"/>
  <c r="E47" i="116" s="1"/>
  <c r="C48" i="116"/>
  <c r="E48" i="116" s="1"/>
  <c r="C49" i="116"/>
  <c r="E49" i="116" s="1"/>
  <c r="C50" i="116"/>
  <c r="E50" i="116" s="1"/>
  <c r="C51" i="116"/>
  <c r="E51" i="116" s="1"/>
  <c r="C52" i="116"/>
  <c r="E52" i="116" s="1"/>
  <c r="C53" i="116"/>
  <c r="E53" i="116" s="1"/>
  <c r="C54" i="116"/>
  <c r="E54" i="116" s="1"/>
  <c r="C55" i="116"/>
  <c r="E55" i="116" s="1"/>
  <c r="C56" i="116"/>
  <c r="E56" i="116" s="1"/>
  <c r="C13" i="115" l="1"/>
  <c r="A13" i="115" s="1"/>
  <c r="C14" i="115"/>
  <c r="A14" i="115" s="1"/>
  <c r="C15" i="115"/>
  <c r="A15" i="115" s="1"/>
  <c r="C16" i="115"/>
  <c r="A16" i="115" s="1"/>
  <c r="C17" i="115"/>
  <c r="A17" i="115" s="1"/>
  <c r="C18" i="115"/>
  <c r="A18" i="115" s="1"/>
  <c r="C19" i="115"/>
  <c r="A19" i="115" s="1"/>
  <c r="C20" i="115"/>
  <c r="A20" i="115" s="1"/>
  <c r="C21" i="115"/>
  <c r="A21" i="115" s="1"/>
  <c r="C22" i="115"/>
  <c r="A22" i="115" s="1"/>
  <c r="C23" i="115"/>
  <c r="A23" i="115" s="1"/>
  <c r="C24" i="115"/>
  <c r="A24" i="115" s="1"/>
  <c r="C25" i="115"/>
  <c r="A25" i="115" s="1"/>
  <c r="C26" i="115"/>
  <c r="A26" i="115" s="1"/>
  <c r="C27" i="115"/>
  <c r="A27" i="115" s="1"/>
  <c r="C28" i="115"/>
  <c r="A28" i="115" s="1"/>
  <c r="C29" i="115"/>
  <c r="C30" i="115"/>
  <c r="C31" i="115"/>
  <c r="C32" i="115"/>
  <c r="C33" i="115"/>
  <c r="C34" i="115"/>
  <c r="C35" i="115"/>
  <c r="C36" i="115"/>
  <c r="C37" i="115"/>
  <c r="C38" i="115"/>
  <c r="C39" i="115"/>
  <c r="C40" i="115"/>
  <c r="C41" i="115"/>
  <c r="C42" i="115"/>
  <c r="C43" i="115"/>
  <c r="C44" i="115"/>
  <c r="C45" i="115"/>
  <c r="C46" i="115"/>
  <c r="E46" i="115" s="1"/>
  <c r="C47" i="115"/>
  <c r="E47" i="115" s="1"/>
  <c r="C48" i="115"/>
  <c r="C49" i="115"/>
  <c r="C50" i="115"/>
  <c r="C51" i="115"/>
  <c r="C52" i="115"/>
  <c r="C53" i="115"/>
  <c r="C54" i="115"/>
  <c r="C55" i="115"/>
  <c r="C56" i="115"/>
  <c r="C57" i="115"/>
  <c r="C58" i="115"/>
  <c r="C59" i="115"/>
  <c r="C60" i="115"/>
  <c r="C61" i="115"/>
  <c r="A44" i="115" l="1"/>
  <c r="E44" i="115"/>
  <c r="A36" i="115"/>
  <c r="E36" i="115"/>
  <c r="A58" i="115"/>
  <c r="E58" i="115"/>
  <c r="A50" i="115"/>
  <c r="E50" i="115"/>
  <c r="A42" i="115"/>
  <c r="E42" i="115"/>
  <c r="A34" i="115"/>
  <c r="E34" i="115"/>
  <c r="A57" i="115"/>
  <c r="E57" i="115"/>
  <c r="A49" i="115"/>
  <c r="E49" i="115"/>
  <c r="A41" i="115"/>
  <c r="E41" i="115"/>
  <c r="A33" i="115"/>
  <c r="E33" i="115"/>
  <c r="A59" i="115"/>
  <c r="E59" i="115"/>
  <c r="A56" i="115"/>
  <c r="E56" i="115"/>
  <c r="A48" i="115"/>
  <c r="E48" i="115"/>
  <c r="A40" i="115"/>
  <c r="E40" i="115"/>
  <c r="A32" i="115"/>
  <c r="E32" i="115"/>
  <c r="A60" i="115"/>
  <c r="E60" i="115"/>
  <c r="A51" i="115"/>
  <c r="E51" i="115"/>
  <c r="A39" i="115"/>
  <c r="E39" i="115"/>
  <c r="A31" i="115"/>
  <c r="E31" i="115"/>
  <c r="A52" i="115"/>
  <c r="E52" i="115"/>
  <c r="A35" i="115"/>
  <c r="E35" i="115"/>
  <c r="A54" i="115"/>
  <c r="E54" i="115"/>
  <c r="A38" i="115"/>
  <c r="E38" i="115"/>
  <c r="A30" i="115"/>
  <c r="E30" i="115"/>
  <c r="A43" i="115"/>
  <c r="E43" i="115"/>
  <c r="A55" i="115"/>
  <c r="E55" i="115"/>
  <c r="A61" i="115"/>
  <c r="E61" i="115"/>
  <c r="A53" i="115"/>
  <c r="E53" i="115"/>
  <c r="A45" i="115"/>
  <c r="E45" i="115"/>
  <c r="A37" i="115"/>
  <c r="E37" i="115"/>
  <c r="A29" i="115"/>
  <c r="E29" i="115"/>
  <c r="A47" i="115"/>
  <c r="A46" i="115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10" i="118"/>
  <c r="A6" i="118"/>
  <c r="A7" i="118"/>
  <c r="A8" i="118"/>
  <c r="A9" i="118"/>
  <c r="L8" i="114" l="1"/>
  <c r="L9" i="114"/>
  <c r="L10" i="114"/>
  <c r="L11" i="114"/>
  <c r="L12" i="114"/>
  <c r="L13" i="114"/>
  <c r="L14" i="114"/>
  <c r="L15" i="114"/>
  <c r="L16" i="114"/>
  <c r="L17" i="114"/>
  <c r="L18" i="114"/>
  <c r="L19" i="114"/>
  <c r="L20" i="114"/>
  <c r="L21" i="114"/>
  <c r="L22" i="114"/>
  <c r="L23" i="114"/>
  <c r="L24" i="114"/>
  <c r="L25" i="114"/>
  <c r="L26" i="114"/>
  <c r="L27" i="114"/>
  <c r="L28" i="114"/>
  <c r="L29" i="114"/>
  <c r="L30" i="114"/>
  <c r="L31" i="114"/>
  <c r="L32" i="114"/>
  <c r="L33" i="114"/>
  <c r="L34" i="114"/>
  <c r="L35" i="114"/>
  <c r="L36" i="114"/>
  <c r="L37" i="114"/>
  <c r="L38" i="114"/>
  <c r="L39" i="114"/>
  <c r="L40" i="114"/>
  <c r="L41" i="114"/>
  <c r="L42" i="114"/>
  <c r="L43" i="114"/>
  <c r="L44" i="114"/>
  <c r="L45" i="114"/>
  <c r="L46" i="114"/>
  <c r="L47" i="114"/>
  <c r="L48" i="114"/>
  <c r="L49" i="114"/>
  <c r="L50" i="114"/>
  <c r="L51" i="114"/>
  <c r="L52" i="114"/>
  <c r="L53" i="114"/>
  <c r="L54" i="114"/>
  <c r="L55" i="114"/>
  <c r="L56" i="114"/>
  <c r="K8" i="114"/>
  <c r="F8" i="116" s="1"/>
  <c r="K9" i="114"/>
  <c r="F9" i="116" s="1"/>
  <c r="K10" i="114"/>
  <c r="F10" i="116" s="1"/>
  <c r="K11" i="114"/>
  <c r="F11" i="116" s="1"/>
  <c r="K12" i="114"/>
  <c r="F12" i="116" s="1"/>
  <c r="K13" i="114"/>
  <c r="F13" i="116" s="1"/>
  <c r="K14" i="114"/>
  <c r="F14" i="116" s="1"/>
  <c r="K15" i="114"/>
  <c r="F15" i="116" s="1"/>
  <c r="K16" i="114"/>
  <c r="F16" i="116" s="1"/>
  <c r="K17" i="114"/>
  <c r="F17" i="116" s="1"/>
  <c r="K18" i="114"/>
  <c r="F18" i="116" s="1"/>
  <c r="K19" i="114"/>
  <c r="F19" i="116" s="1"/>
  <c r="K20" i="114"/>
  <c r="F20" i="116" s="1"/>
  <c r="K21" i="114"/>
  <c r="F21" i="116" s="1"/>
  <c r="K22" i="114"/>
  <c r="F22" i="116" s="1"/>
  <c r="K23" i="114"/>
  <c r="F23" i="116" s="1"/>
  <c r="K24" i="114"/>
  <c r="F24" i="116" s="1"/>
  <c r="K25" i="114"/>
  <c r="F25" i="116" s="1"/>
  <c r="K26" i="114"/>
  <c r="F26" i="116" s="1"/>
  <c r="K27" i="114"/>
  <c r="F27" i="116" s="1"/>
  <c r="K28" i="114"/>
  <c r="F28" i="116" s="1"/>
  <c r="K29" i="114"/>
  <c r="F29" i="116" s="1"/>
  <c r="K30" i="114"/>
  <c r="F30" i="116" s="1"/>
  <c r="K31" i="114"/>
  <c r="F31" i="116" s="1"/>
  <c r="K32" i="114"/>
  <c r="F32" i="116" s="1"/>
  <c r="K33" i="114"/>
  <c r="F33" i="116" s="1"/>
  <c r="K34" i="114"/>
  <c r="F34" i="116" s="1"/>
  <c r="K35" i="114"/>
  <c r="F35" i="116" s="1"/>
  <c r="K36" i="114"/>
  <c r="F36" i="116" s="1"/>
  <c r="K37" i="114"/>
  <c r="F37" i="116" s="1"/>
  <c r="K38" i="114"/>
  <c r="F38" i="116" s="1"/>
  <c r="K39" i="114"/>
  <c r="F39" i="116" s="1"/>
  <c r="K40" i="114"/>
  <c r="F40" i="116" s="1"/>
  <c r="K41" i="114"/>
  <c r="F41" i="116" s="1"/>
  <c r="K42" i="114"/>
  <c r="F42" i="116" s="1"/>
  <c r="K43" i="114"/>
  <c r="K44" i="114"/>
  <c r="F44" i="116" s="1"/>
  <c r="K45" i="114"/>
  <c r="F45" i="116" s="1"/>
  <c r="K46" i="114"/>
  <c r="F46" i="116" s="1"/>
  <c r="K47" i="114"/>
  <c r="F47" i="116" s="1"/>
  <c r="K48" i="114"/>
  <c r="F48" i="116" s="1"/>
  <c r="K49" i="114"/>
  <c r="F49" i="116" s="1"/>
  <c r="K50" i="114"/>
  <c r="F50" i="116" s="1"/>
  <c r="K51" i="114"/>
  <c r="F51" i="116" s="1"/>
  <c r="K52" i="114"/>
  <c r="F52" i="116" s="1"/>
  <c r="K53" i="114"/>
  <c r="F53" i="116" s="1"/>
  <c r="K54" i="114"/>
  <c r="F54" i="116" s="1"/>
  <c r="K55" i="114"/>
  <c r="F55" i="116" s="1"/>
  <c r="K56" i="114"/>
  <c r="F56" i="116" s="1"/>
  <c r="J8" i="114"/>
  <c r="A8" i="114" s="1"/>
  <c r="J9" i="114"/>
  <c r="A9" i="114" s="1"/>
  <c r="J10" i="114"/>
  <c r="A10" i="114" s="1"/>
  <c r="J11" i="114"/>
  <c r="A11" i="114" s="1"/>
  <c r="J12" i="114"/>
  <c r="A12" i="114" s="1"/>
  <c r="J13" i="114"/>
  <c r="A13" i="114" s="1"/>
  <c r="J14" i="114"/>
  <c r="A14" i="114" s="1"/>
  <c r="J15" i="114"/>
  <c r="A15" i="114" s="1"/>
  <c r="J16" i="114"/>
  <c r="A16" i="114" s="1"/>
  <c r="J17" i="114"/>
  <c r="A17" i="114" s="1"/>
  <c r="J18" i="114"/>
  <c r="A18" i="114" s="1"/>
  <c r="J19" i="114"/>
  <c r="A19" i="114" s="1"/>
  <c r="J20" i="114"/>
  <c r="A20" i="114" s="1"/>
  <c r="J21" i="114"/>
  <c r="A21" i="114" s="1"/>
  <c r="J22" i="114"/>
  <c r="A22" i="114" s="1"/>
  <c r="J23" i="114"/>
  <c r="A23" i="114" s="1"/>
  <c r="J24" i="114"/>
  <c r="A24" i="114" s="1"/>
  <c r="J25" i="114"/>
  <c r="A25" i="114" s="1"/>
  <c r="J26" i="114"/>
  <c r="A26" i="114" s="1"/>
  <c r="J27" i="114"/>
  <c r="A27" i="114" s="1"/>
  <c r="J28" i="114"/>
  <c r="A28" i="114" s="1"/>
  <c r="J29" i="114"/>
  <c r="A29" i="114" s="1"/>
  <c r="J30" i="114"/>
  <c r="A30" i="114" s="1"/>
  <c r="J31" i="114"/>
  <c r="A31" i="114" s="1"/>
  <c r="J32" i="114"/>
  <c r="A32" i="114" s="1"/>
  <c r="J33" i="114"/>
  <c r="A33" i="114" s="1"/>
  <c r="J34" i="114"/>
  <c r="A34" i="114" s="1"/>
  <c r="J35" i="114"/>
  <c r="A35" i="114" s="1"/>
  <c r="J36" i="114"/>
  <c r="A36" i="114" s="1"/>
  <c r="J37" i="114"/>
  <c r="A37" i="114" s="1"/>
  <c r="J38" i="114"/>
  <c r="A38" i="114" s="1"/>
  <c r="J39" i="114"/>
  <c r="A39" i="114" s="1"/>
  <c r="J40" i="114"/>
  <c r="A40" i="114" s="1"/>
  <c r="J41" i="114"/>
  <c r="A41" i="114" s="1"/>
  <c r="J42" i="114"/>
  <c r="A42" i="114" s="1"/>
  <c r="J43" i="114"/>
  <c r="A43" i="114" s="1"/>
  <c r="J44" i="114"/>
  <c r="A44" i="114" s="1"/>
  <c r="J45" i="114"/>
  <c r="A45" i="114" s="1"/>
  <c r="J46" i="114"/>
  <c r="A46" i="114" s="1"/>
  <c r="J47" i="114"/>
  <c r="A47" i="114" s="1"/>
  <c r="J48" i="114"/>
  <c r="A48" i="114" s="1"/>
  <c r="J49" i="114"/>
  <c r="A49" i="114" s="1"/>
  <c r="J50" i="114"/>
  <c r="A50" i="114" s="1"/>
  <c r="J51" i="114"/>
  <c r="A51" i="114" s="1"/>
  <c r="J52" i="114"/>
  <c r="A52" i="114" s="1"/>
  <c r="J53" i="114"/>
  <c r="A53" i="114" s="1"/>
  <c r="J54" i="114"/>
  <c r="A54" i="114" s="1"/>
  <c r="J55" i="114"/>
  <c r="A55" i="114" s="1"/>
  <c r="J56" i="114"/>
  <c r="A56" i="114" s="1"/>
  <c r="B7" i="124"/>
  <c r="M7" i="124" s="1"/>
  <c r="Z4" i="123"/>
  <c r="Y4" i="123"/>
  <c r="X4" i="123"/>
  <c r="W4" i="123"/>
  <c r="G4" i="123"/>
  <c r="V4" i="123"/>
  <c r="U4" i="123"/>
  <c r="T4" i="123"/>
  <c r="S4" i="123"/>
  <c r="R4" i="123"/>
  <c r="Q4" i="123"/>
  <c r="P4" i="123"/>
  <c r="O4" i="123"/>
  <c r="N4" i="123"/>
  <c r="M4" i="123"/>
  <c r="L4" i="123"/>
  <c r="K4" i="123"/>
  <c r="J4" i="123"/>
  <c r="I4" i="123"/>
  <c r="H4" i="123"/>
  <c r="C21" i="123" l="1" a="1"/>
  <c r="C21" i="123" s="1"/>
  <c r="C6" i="123" a="1"/>
  <c r="C6" i="123" s="1"/>
  <c r="A6" i="123" s="1"/>
  <c r="C31" i="123" a="1"/>
  <c r="C31" i="123" s="1"/>
  <c r="C13" i="123" a="1"/>
  <c r="C13" i="123" s="1"/>
  <c r="A13" i="123" s="1"/>
  <c r="C54" i="123" a="1"/>
  <c r="C54" i="123" s="1"/>
  <c r="C46" i="123" a="1"/>
  <c r="C46" i="123" s="1"/>
  <c r="C38" i="123" a="1"/>
  <c r="C38" i="123" s="1"/>
  <c r="C30" i="123" a="1"/>
  <c r="C30" i="123" s="1"/>
  <c r="C22" i="123" a="1"/>
  <c r="C22" i="123" s="1"/>
  <c r="C39" i="123" a="1"/>
  <c r="C39" i="123" s="1"/>
  <c r="C12" i="123" a="1"/>
  <c r="C12" i="123" s="1"/>
  <c r="A12" i="123" s="1"/>
  <c r="C53" i="123" a="1"/>
  <c r="C53" i="123" s="1"/>
  <c r="C45" i="123" a="1"/>
  <c r="C45" i="123" s="1"/>
  <c r="C37" i="123" a="1"/>
  <c r="C37" i="123" s="1"/>
  <c r="C29" i="123" a="1"/>
  <c r="C29" i="123" s="1"/>
  <c r="C23" i="123" a="1"/>
  <c r="C23" i="123" s="1"/>
  <c r="A23" i="123" s="1"/>
  <c r="C20" i="123" a="1"/>
  <c r="C20" i="123" s="1"/>
  <c r="C5" i="123" a="1"/>
  <c r="C5" i="123" s="1"/>
  <c r="A5" i="123" s="1"/>
  <c r="C11" i="123" a="1"/>
  <c r="C11" i="123" s="1"/>
  <c r="A11" i="123" s="1"/>
  <c r="C52" i="123" a="1"/>
  <c r="C52" i="123" s="1"/>
  <c r="C44" i="123" a="1"/>
  <c r="C44" i="123" s="1"/>
  <c r="C36" i="123" a="1"/>
  <c r="C36" i="123" s="1"/>
  <c r="C28" i="123" a="1"/>
  <c r="C28" i="123" s="1"/>
  <c r="C19" i="123" a="1"/>
  <c r="C19" i="123" s="1"/>
  <c r="C14" i="123" a="1"/>
  <c r="C14" i="123" s="1"/>
  <c r="A14" i="123" s="1"/>
  <c r="C18" i="123" a="1"/>
  <c r="C18" i="123" s="1"/>
  <c r="A18" i="123" s="1"/>
  <c r="C10" i="123" a="1"/>
  <c r="C10" i="123" s="1"/>
  <c r="A10" i="123" s="1"/>
  <c r="C51" i="123" a="1"/>
  <c r="C51" i="123" s="1"/>
  <c r="C43" i="123" a="1"/>
  <c r="C43" i="123" s="1"/>
  <c r="C35" i="123" a="1"/>
  <c r="C35" i="123" s="1"/>
  <c r="C27" i="123" a="1"/>
  <c r="C27" i="123" s="1"/>
  <c r="C47" i="123" a="1"/>
  <c r="C47" i="123" s="1"/>
  <c r="C17" i="123" a="1"/>
  <c r="C17" i="123" s="1"/>
  <c r="A17" i="123" s="1"/>
  <c r="C9" i="123" a="1"/>
  <c r="C9" i="123" s="1"/>
  <c r="A9" i="123" s="1"/>
  <c r="C50" i="123" a="1"/>
  <c r="C50" i="123" s="1"/>
  <c r="C42" i="123" a="1"/>
  <c r="C42" i="123" s="1"/>
  <c r="C34" i="123" a="1"/>
  <c r="C34" i="123" s="1"/>
  <c r="C26" i="123" a="1"/>
  <c r="C26" i="123" s="1"/>
  <c r="C16" i="123" a="1"/>
  <c r="C16" i="123" s="1"/>
  <c r="A16" i="123" s="1"/>
  <c r="C8" i="123" a="1"/>
  <c r="C8" i="123" s="1"/>
  <c r="A8" i="123" s="1"/>
  <c r="C49" i="123" a="1"/>
  <c r="C49" i="123" s="1"/>
  <c r="C41" i="123" a="1"/>
  <c r="C41" i="123" s="1"/>
  <c r="C33" i="123" a="1"/>
  <c r="C33" i="123" s="1"/>
  <c r="C25" i="123" a="1"/>
  <c r="C25" i="123" s="1"/>
  <c r="C15" i="123" a="1"/>
  <c r="C15" i="123" s="1"/>
  <c r="A15" i="123" s="1"/>
  <c r="C7" i="123" a="1"/>
  <c r="C7" i="123" s="1"/>
  <c r="A7" i="123" s="1"/>
  <c r="C48" i="123" a="1"/>
  <c r="C48" i="123" s="1"/>
  <c r="C40" i="123" a="1"/>
  <c r="C40" i="123" s="1"/>
  <c r="C32" i="123" a="1"/>
  <c r="C32" i="123" s="1"/>
  <c r="C24" i="123" a="1"/>
  <c r="C24" i="123" s="1"/>
  <c r="F43" i="116"/>
  <c r="F48" i="115"/>
  <c r="F7" i="124"/>
  <c r="A40" i="123" l="1"/>
  <c r="C42" i="103"/>
  <c r="A42" i="103" s="1"/>
  <c r="A30" i="123"/>
  <c r="C32" i="103"/>
  <c r="A32" i="103" s="1"/>
  <c r="A48" i="123"/>
  <c r="C50" i="103"/>
  <c r="A50" i="103" s="1"/>
  <c r="A27" i="123"/>
  <c r="C29" i="103"/>
  <c r="A29" i="103" s="1"/>
  <c r="A28" i="123"/>
  <c r="C30" i="103"/>
  <c r="A30" i="103" s="1"/>
  <c r="A29" i="123"/>
  <c r="C31" i="103"/>
  <c r="A31" i="103" s="1"/>
  <c r="A38" i="123"/>
  <c r="C40" i="103"/>
  <c r="A40" i="103" s="1"/>
  <c r="A47" i="123"/>
  <c r="C49" i="103"/>
  <c r="A49" i="103" s="1"/>
  <c r="A26" i="123"/>
  <c r="C28" i="103"/>
  <c r="A28" i="103" s="1"/>
  <c r="A35" i="123"/>
  <c r="C37" i="103"/>
  <c r="A37" i="103" s="1"/>
  <c r="A36" i="123"/>
  <c r="C38" i="103"/>
  <c r="A38" i="103" s="1"/>
  <c r="A37" i="123"/>
  <c r="C39" i="103"/>
  <c r="A39" i="103" s="1"/>
  <c r="A46" i="123"/>
  <c r="C48" i="103"/>
  <c r="A48" i="103" s="1"/>
  <c r="A34" i="123"/>
  <c r="C36" i="103"/>
  <c r="A36" i="103" s="1"/>
  <c r="A43" i="123"/>
  <c r="C45" i="103"/>
  <c r="A45" i="103" s="1"/>
  <c r="A44" i="123"/>
  <c r="C46" i="103"/>
  <c r="A46" i="103" s="1"/>
  <c r="A45" i="123"/>
  <c r="C47" i="103"/>
  <c r="A47" i="103" s="1"/>
  <c r="A54" i="123"/>
  <c r="C56" i="103"/>
  <c r="A56" i="103" s="1"/>
  <c r="A32" i="123"/>
  <c r="C34" i="103"/>
  <c r="A34" i="103" s="1"/>
  <c r="A25" i="123"/>
  <c r="C27" i="103"/>
  <c r="A27" i="103" s="1"/>
  <c r="A42" i="123"/>
  <c r="C44" i="103"/>
  <c r="A44" i="103" s="1"/>
  <c r="A51" i="123"/>
  <c r="C53" i="103"/>
  <c r="A53" i="103" s="1"/>
  <c r="A52" i="123"/>
  <c r="C54" i="103"/>
  <c r="A54" i="103" s="1"/>
  <c r="A53" i="123"/>
  <c r="C55" i="103"/>
  <c r="A55" i="103" s="1"/>
  <c r="A24" i="123"/>
  <c r="C26" i="103"/>
  <c r="A26" i="103" s="1"/>
  <c r="A33" i="123"/>
  <c r="C35" i="103"/>
  <c r="A35" i="103" s="1"/>
  <c r="A50" i="123"/>
  <c r="C52" i="103"/>
  <c r="A52" i="103" s="1"/>
  <c r="A31" i="123"/>
  <c r="C33" i="103"/>
  <c r="A33" i="103" s="1"/>
  <c r="A41" i="123"/>
  <c r="C43" i="103"/>
  <c r="A43" i="103" s="1"/>
  <c r="A39" i="123"/>
  <c r="C41" i="103"/>
  <c r="A41" i="103" s="1"/>
  <c r="A49" i="123"/>
  <c r="C51" i="103"/>
  <c r="A51" i="103" s="1"/>
  <c r="E7" i="124"/>
  <c r="N7" i="124" s="1"/>
  <c r="O7" i="124" s="1"/>
  <c r="A7" i="124" l="1"/>
  <c r="J7" i="124"/>
  <c r="D8" i="103"/>
  <c r="D9" i="103"/>
  <c r="D10" i="103"/>
  <c r="D11" i="103"/>
  <c r="D12" i="103"/>
  <c r="D13" i="103"/>
  <c r="D14" i="103"/>
  <c r="D15" i="103"/>
  <c r="D16" i="103"/>
  <c r="D17" i="103"/>
  <c r="D18" i="103"/>
  <c r="D19" i="103"/>
  <c r="D20" i="103"/>
  <c r="D21" i="103"/>
  <c r="D22" i="103"/>
  <c r="D23" i="103"/>
  <c r="D24" i="103"/>
  <c r="D25" i="103"/>
  <c r="D7" i="103"/>
  <c r="C8" i="103"/>
  <c r="A8" i="103" s="1"/>
  <c r="C9" i="103"/>
  <c r="A9" i="103" s="1"/>
  <c r="C10" i="103"/>
  <c r="A10" i="103" s="1"/>
  <c r="C11" i="103"/>
  <c r="A11" i="103" s="1"/>
  <c r="C12" i="103"/>
  <c r="A12" i="103" s="1"/>
  <c r="C13" i="103"/>
  <c r="A13" i="103" s="1"/>
  <c r="C14" i="103"/>
  <c r="A14" i="103" s="1"/>
  <c r="C15" i="103"/>
  <c r="A15" i="103" s="1"/>
  <c r="C16" i="103"/>
  <c r="A16" i="103" s="1"/>
  <c r="C17" i="103"/>
  <c r="A17" i="103" s="1"/>
  <c r="C18" i="103"/>
  <c r="A18" i="103" s="1"/>
  <c r="C19" i="103"/>
  <c r="A19" i="103" s="1"/>
  <c r="C20" i="103"/>
  <c r="A20" i="103" s="1"/>
  <c r="C21" i="103"/>
  <c r="A21" i="103" s="1"/>
  <c r="C22" i="103"/>
  <c r="A22" i="103" s="1"/>
  <c r="C23" i="103"/>
  <c r="A23" i="103" s="1"/>
  <c r="C24" i="103"/>
  <c r="A24" i="103" s="1"/>
  <c r="C25" i="103"/>
  <c r="A25" i="103" s="1"/>
  <c r="C7" i="103"/>
  <c r="A7" i="103" s="1"/>
  <c r="B6" i="123"/>
  <c r="B8" i="103" s="1"/>
  <c r="P7" i="124" l="1"/>
  <c r="G7" i="124"/>
  <c r="K7" i="124" s="1"/>
  <c r="L7" i="124" s="1"/>
  <c r="B7" i="123"/>
  <c r="B8" i="123" s="1"/>
  <c r="B10" i="103" s="1"/>
  <c r="B8" i="124"/>
  <c r="A5" i="118"/>
  <c r="E8" i="124" l="1"/>
  <c r="N8" i="124" s="1"/>
  <c r="F8" i="124"/>
  <c r="M8" i="124"/>
  <c r="B9" i="124"/>
  <c r="B9" i="103"/>
  <c r="E4" i="124"/>
  <c r="E4" i="116"/>
  <c r="B9" i="123"/>
  <c r="B11" i="103" s="1"/>
  <c r="B10" i="124"/>
  <c r="E10" i="124" l="1"/>
  <c r="N10" i="124" s="1"/>
  <c r="F10" i="124"/>
  <c r="M10" i="124"/>
  <c r="O8" i="124"/>
  <c r="P8" i="124" s="1"/>
  <c r="M9" i="124"/>
  <c r="E9" i="124"/>
  <c r="N9" i="124" s="1"/>
  <c r="F9" i="124"/>
  <c r="A8" i="124"/>
  <c r="B10" i="123"/>
  <c r="B12" i="103" s="1"/>
  <c r="B11" i="124"/>
  <c r="A9" i="124" l="1"/>
  <c r="M11" i="124"/>
  <c r="E11" i="124"/>
  <c r="N11" i="124" s="1"/>
  <c r="F11" i="124"/>
  <c r="O10" i="124"/>
  <c r="P10" i="124" s="1"/>
  <c r="O9" i="124"/>
  <c r="P9" i="124" s="1"/>
  <c r="B11" i="123"/>
  <c r="B13" i="103" s="1"/>
  <c r="B12" i="124"/>
  <c r="A10" i="124"/>
  <c r="C47" i="15" a="1"/>
  <c r="E12" i="124" l="1"/>
  <c r="N12" i="124" s="1"/>
  <c r="F12" i="124"/>
  <c r="M12" i="124"/>
  <c r="O11" i="124"/>
  <c r="P11" i="124" s="1"/>
  <c r="B12" i="123"/>
  <c r="B14" i="103" s="1"/>
  <c r="B13" i="124"/>
  <c r="A11" i="124"/>
  <c r="C47" i="15"/>
  <c r="A10" i="119"/>
  <c r="O12" i="124" l="1"/>
  <c r="P12" i="124" s="1"/>
  <c r="M13" i="124"/>
  <c r="E13" i="124"/>
  <c r="N13" i="124" s="1"/>
  <c r="F13" i="124"/>
  <c r="B13" i="123"/>
  <c r="B15" i="103" s="1"/>
  <c r="B14" i="124"/>
  <c r="A12" i="124"/>
  <c r="E14" i="124" l="1"/>
  <c r="N14" i="124" s="1"/>
  <c r="F14" i="124"/>
  <c r="G14" i="124"/>
  <c r="K14" i="124" s="1"/>
  <c r="L14" i="124" s="1"/>
  <c r="M14" i="124"/>
  <c r="O13" i="124"/>
  <c r="P13" i="124" s="1"/>
  <c r="B14" i="123"/>
  <c r="B16" i="103" s="1"/>
  <c r="B15" i="124"/>
  <c r="A13" i="124"/>
  <c r="H42" i="65"/>
  <c r="G42" i="65"/>
  <c r="H41" i="65"/>
  <c r="G41" i="65"/>
  <c r="H40" i="65"/>
  <c r="G40" i="65"/>
  <c r="H39" i="65"/>
  <c r="G39" i="65"/>
  <c r="H38" i="65"/>
  <c r="G38" i="65"/>
  <c r="H37" i="65"/>
  <c r="G37" i="65"/>
  <c r="H36" i="65"/>
  <c r="G36" i="65"/>
  <c r="H35" i="65"/>
  <c r="G35" i="65"/>
  <c r="H34" i="65"/>
  <c r="G34" i="65"/>
  <c r="H33" i="65"/>
  <c r="G33" i="65"/>
  <c r="H32" i="65"/>
  <c r="G32" i="65"/>
  <c r="H31" i="65"/>
  <c r="G31" i="65"/>
  <c r="H30" i="65"/>
  <c r="G30" i="65"/>
  <c r="H29" i="65"/>
  <c r="G29" i="65"/>
  <c r="H28" i="65"/>
  <c r="G28" i="65"/>
  <c r="H27" i="65"/>
  <c r="G27" i="65"/>
  <c r="H26" i="65"/>
  <c r="G26" i="65"/>
  <c r="H25" i="65"/>
  <c r="G25" i="65"/>
  <c r="H24" i="65"/>
  <c r="G24" i="65"/>
  <c r="H23" i="65"/>
  <c r="G23" i="65"/>
  <c r="H22" i="65"/>
  <c r="G22" i="65"/>
  <c r="H21" i="65"/>
  <c r="G21" i="65"/>
  <c r="H20" i="65"/>
  <c r="G20" i="65"/>
  <c r="H19" i="65"/>
  <c r="G19" i="65"/>
  <c r="H18" i="65"/>
  <c r="G18" i="65"/>
  <c r="H17" i="65"/>
  <c r="G17" i="65"/>
  <c r="H16" i="65"/>
  <c r="G16" i="65"/>
  <c r="H15" i="65"/>
  <c r="G15" i="65"/>
  <c r="H14" i="65"/>
  <c r="G14" i="65"/>
  <c r="H13" i="65"/>
  <c r="G13" i="65"/>
  <c r="H12" i="65"/>
  <c r="G12" i="65"/>
  <c r="H11" i="65"/>
  <c r="G11" i="65"/>
  <c r="H10" i="65"/>
  <c r="G10" i="65"/>
  <c r="H9" i="65"/>
  <c r="G9" i="65"/>
  <c r="H8" i="65"/>
  <c r="G8" i="65"/>
  <c r="H7" i="65"/>
  <c r="G7" i="65"/>
  <c r="E15" i="124" l="1"/>
  <c r="N15" i="124" s="1"/>
  <c r="F15" i="124"/>
  <c r="G15" i="124"/>
  <c r="K15" i="124" s="1"/>
  <c r="L15" i="124" s="1"/>
  <c r="M15" i="124"/>
  <c r="O14" i="124"/>
  <c r="P14" i="124" s="1"/>
  <c r="M41" i="114"/>
  <c r="H76" i="116"/>
  <c r="H101" i="116"/>
  <c r="J101" i="116" s="1"/>
  <c r="K101" i="116" s="1"/>
  <c r="H105" i="116"/>
  <c r="J105" i="116" s="1"/>
  <c r="K105" i="116" s="1"/>
  <c r="H94" i="116"/>
  <c r="J94" i="116" s="1"/>
  <c r="K94" i="116" s="1"/>
  <c r="H92" i="116"/>
  <c r="J92" i="116" s="1"/>
  <c r="K92" i="116" s="1"/>
  <c r="H93" i="116"/>
  <c r="J93" i="116" s="1"/>
  <c r="K93" i="116" s="1"/>
  <c r="H102" i="116"/>
  <c r="J102" i="116" s="1"/>
  <c r="K102" i="116" s="1"/>
  <c r="H100" i="116"/>
  <c r="J100" i="116" s="1"/>
  <c r="K100" i="116" s="1"/>
  <c r="H97" i="116"/>
  <c r="J97" i="116" s="1"/>
  <c r="K97" i="116" s="1"/>
  <c r="H67" i="116"/>
  <c r="H74" i="116"/>
  <c r="H71" i="116"/>
  <c r="H61" i="116"/>
  <c r="H68" i="116"/>
  <c r="H106" i="116"/>
  <c r="J106" i="116" s="1"/>
  <c r="K106" i="116" s="1"/>
  <c r="H62" i="116"/>
  <c r="H80" i="116"/>
  <c r="H79" i="116"/>
  <c r="H78" i="116"/>
  <c r="H96" i="116"/>
  <c r="J96" i="116" s="1"/>
  <c r="K96" i="116" s="1"/>
  <c r="H99" i="116"/>
  <c r="J99" i="116" s="1"/>
  <c r="K99" i="116" s="1"/>
  <c r="H104" i="116"/>
  <c r="J104" i="116" s="1"/>
  <c r="K104" i="116" s="1"/>
  <c r="H59" i="116"/>
  <c r="H90" i="116"/>
  <c r="J90" i="116" s="1"/>
  <c r="K90" i="116" s="1"/>
  <c r="H73" i="116"/>
  <c r="H98" i="116"/>
  <c r="J98" i="116" s="1"/>
  <c r="K98" i="116" s="1"/>
  <c r="H77" i="116"/>
  <c r="H69" i="116"/>
  <c r="H75" i="116"/>
  <c r="H103" i="116"/>
  <c r="J103" i="116" s="1"/>
  <c r="K103" i="116" s="1"/>
  <c r="H65" i="116"/>
  <c r="H72" i="116"/>
  <c r="H70" i="116"/>
  <c r="H63" i="116"/>
  <c r="H95" i="116"/>
  <c r="J95" i="116" s="1"/>
  <c r="K95" i="116" s="1"/>
  <c r="H64" i="116"/>
  <c r="H60" i="116"/>
  <c r="H91" i="116"/>
  <c r="J91" i="116" s="1"/>
  <c r="K91" i="116" s="1"/>
  <c r="D2" i="123"/>
  <c r="G13" i="124" s="1"/>
  <c r="K13" i="124" s="1"/>
  <c r="L13" i="124" s="1"/>
  <c r="H58" i="116"/>
  <c r="H57" i="116"/>
  <c r="H18" i="116"/>
  <c r="H15" i="116"/>
  <c r="H30" i="116"/>
  <c r="H22" i="116"/>
  <c r="H17" i="116"/>
  <c r="H39" i="116"/>
  <c r="H25" i="116"/>
  <c r="H37" i="116"/>
  <c r="H16" i="116"/>
  <c r="H11" i="116"/>
  <c r="H10" i="116"/>
  <c r="H9" i="116"/>
  <c r="H8" i="116"/>
  <c r="H38" i="116"/>
  <c r="H26" i="116"/>
  <c r="H21" i="116"/>
  <c r="H36" i="116"/>
  <c r="H35" i="116"/>
  <c r="H29" i="116"/>
  <c r="H28" i="116"/>
  <c r="H23" i="116"/>
  <c r="H14" i="116"/>
  <c r="H24" i="116"/>
  <c r="H32" i="116"/>
  <c r="B15" i="123"/>
  <c r="B17" i="103" s="1"/>
  <c r="B16" i="124"/>
  <c r="A14" i="124"/>
  <c r="E3" i="124"/>
  <c r="G8" i="124" l="1"/>
  <c r="K8" i="124" s="1"/>
  <c r="L8" i="124" s="1"/>
  <c r="M16" i="124"/>
  <c r="E16" i="124"/>
  <c r="N16" i="124" s="1"/>
  <c r="F16" i="124"/>
  <c r="G16" i="124"/>
  <c r="K16" i="124" s="1"/>
  <c r="L16" i="124" s="1"/>
  <c r="O15" i="124"/>
  <c r="P15" i="124" s="1"/>
  <c r="H96" i="115"/>
  <c r="M91" i="114"/>
  <c r="H108" i="115"/>
  <c r="M103" i="114"/>
  <c r="H85" i="116"/>
  <c r="J85" i="116" s="1"/>
  <c r="K85" i="116" s="1"/>
  <c r="H90" i="115"/>
  <c r="M85" i="114"/>
  <c r="H87" i="116"/>
  <c r="J87" i="116" s="1"/>
  <c r="K87" i="116" s="1"/>
  <c r="H92" i="115"/>
  <c r="M87" i="114"/>
  <c r="H95" i="115"/>
  <c r="M90" i="114"/>
  <c r="M97" i="114"/>
  <c r="H102" i="115"/>
  <c r="H110" i="115"/>
  <c r="M105" i="114"/>
  <c r="H105" i="115"/>
  <c r="M100" i="114"/>
  <c r="H84" i="116"/>
  <c r="J84" i="116" s="1"/>
  <c r="K84" i="116" s="1"/>
  <c r="H89" i="115"/>
  <c r="M84" i="114"/>
  <c r="H100" i="115"/>
  <c r="M95" i="114"/>
  <c r="H83" i="116"/>
  <c r="J83" i="116" s="1"/>
  <c r="K83" i="116" s="1"/>
  <c r="H88" i="115"/>
  <c r="M83" i="114"/>
  <c r="H88" i="116"/>
  <c r="J88" i="116" s="1"/>
  <c r="K88" i="116" s="1"/>
  <c r="H93" i="115"/>
  <c r="M88" i="114"/>
  <c r="H111" i="115"/>
  <c r="M106" i="114"/>
  <c r="H107" i="115"/>
  <c r="M102" i="114"/>
  <c r="H86" i="116"/>
  <c r="J86" i="116" s="1"/>
  <c r="K86" i="116" s="1"/>
  <c r="H91" i="115"/>
  <c r="M86" i="114"/>
  <c r="H109" i="115"/>
  <c r="M104" i="114"/>
  <c r="H98" i="115"/>
  <c r="M93" i="114"/>
  <c r="M101" i="114"/>
  <c r="H106" i="115"/>
  <c r="H104" i="115"/>
  <c r="M99" i="114"/>
  <c r="H81" i="116"/>
  <c r="J81" i="116" s="1"/>
  <c r="K81" i="116" s="1"/>
  <c r="H86" i="115"/>
  <c r="M81" i="114"/>
  <c r="H89" i="116"/>
  <c r="J89" i="116" s="1"/>
  <c r="K89" i="116" s="1"/>
  <c r="H94" i="115"/>
  <c r="M89" i="114"/>
  <c r="H82" i="116"/>
  <c r="J82" i="116" s="1"/>
  <c r="K82" i="116" s="1"/>
  <c r="M82" i="114"/>
  <c r="H87" i="115"/>
  <c r="H101" i="115"/>
  <c r="M96" i="114"/>
  <c r="H97" i="115"/>
  <c r="M92" i="114"/>
  <c r="H103" i="115"/>
  <c r="M98" i="114"/>
  <c r="M94" i="114"/>
  <c r="H99" i="115"/>
  <c r="G10" i="124"/>
  <c r="K10" i="124" s="1"/>
  <c r="L10" i="124" s="1"/>
  <c r="H62" i="115"/>
  <c r="M57" i="114"/>
  <c r="H63" i="115"/>
  <c r="M58" i="114"/>
  <c r="H65" i="115"/>
  <c r="M60" i="114"/>
  <c r="H69" i="115"/>
  <c r="M64" i="114"/>
  <c r="H68" i="115"/>
  <c r="M63" i="114"/>
  <c r="H75" i="115"/>
  <c r="M70" i="114"/>
  <c r="H77" i="115"/>
  <c r="M72" i="114"/>
  <c r="H70" i="115"/>
  <c r="M65" i="114"/>
  <c r="H80" i="115"/>
  <c r="M75" i="114"/>
  <c r="H74" i="115"/>
  <c r="M69" i="114"/>
  <c r="H82" i="115"/>
  <c r="M77" i="114"/>
  <c r="H78" i="115"/>
  <c r="M73" i="114"/>
  <c r="H64" i="115"/>
  <c r="M59" i="114"/>
  <c r="H83" i="115"/>
  <c r="M78" i="114"/>
  <c r="H84" i="115"/>
  <c r="M79" i="114"/>
  <c r="H85" i="115"/>
  <c r="M80" i="114"/>
  <c r="H67" i="115"/>
  <c r="M62" i="114"/>
  <c r="H73" i="115"/>
  <c r="M68" i="114"/>
  <c r="H66" i="115"/>
  <c r="M61" i="114"/>
  <c r="H76" i="115"/>
  <c r="M71" i="114"/>
  <c r="H79" i="115"/>
  <c r="M74" i="114"/>
  <c r="H72" i="115"/>
  <c r="M67" i="114"/>
  <c r="H81" i="115"/>
  <c r="M76" i="114"/>
  <c r="H47" i="115"/>
  <c r="M42" i="114"/>
  <c r="H52" i="116"/>
  <c r="H57" i="115"/>
  <c r="M52" i="114"/>
  <c r="H54" i="116"/>
  <c r="M54" i="114"/>
  <c r="H59" i="115"/>
  <c r="H51" i="116"/>
  <c r="M51" i="114"/>
  <c r="H56" i="115"/>
  <c r="H12" i="116"/>
  <c r="H17" i="115"/>
  <c r="M12" i="114"/>
  <c r="H47" i="116"/>
  <c r="M47" i="114"/>
  <c r="H52" i="115"/>
  <c r="H40" i="116"/>
  <c r="M40" i="114"/>
  <c r="H45" i="115"/>
  <c r="H36" i="115"/>
  <c r="H31" i="116"/>
  <c r="H46" i="116"/>
  <c r="M46" i="114"/>
  <c r="H51" i="115"/>
  <c r="H41" i="116"/>
  <c r="H46" i="115"/>
  <c r="H43" i="116"/>
  <c r="M43" i="114"/>
  <c r="H48" i="115"/>
  <c r="H49" i="116"/>
  <c r="M49" i="114"/>
  <c r="H54" i="115"/>
  <c r="H42" i="116"/>
  <c r="H34" i="116"/>
  <c r="H39" i="115"/>
  <c r="M34" i="114"/>
  <c r="H48" i="116"/>
  <c r="M48" i="114"/>
  <c r="H53" i="115"/>
  <c r="H56" i="116"/>
  <c r="M56" i="114"/>
  <c r="H61" i="115"/>
  <c r="H33" i="116"/>
  <c r="M33" i="114"/>
  <c r="H38" i="115"/>
  <c r="H53" i="116"/>
  <c r="M53" i="114"/>
  <c r="H58" i="115"/>
  <c r="H27" i="116"/>
  <c r="M27" i="114"/>
  <c r="H32" i="115"/>
  <c r="H44" i="116"/>
  <c r="H49" i="115"/>
  <c r="M44" i="114"/>
  <c r="H55" i="116"/>
  <c r="M55" i="114"/>
  <c r="H60" i="115"/>
  <c r="H19" i="116"/>
  <c r="M19" i="114"/>
  <c r="H24" i="115"/>
  <c r="H20" i="116"/>
  <c r="M20" i="114"/>
  <c r="H25" i="115"/>
  <c r="H45" i="116"/>
  <c r="H50" i="115"/>
  <c r="M45" i="114"/>
  <c r="H13" i="116"/>
  <c r="H18" i="115"/>
  <c r="M13" i="114"/>
  <c r="B3" i="124"/>
  <c r="B3" i="103"/>
  <c r="C3" i="85"/>
  <c r="C3" i="104"/>
  <c r="B16" i="123"/>
  <c r="B18" i="103" s="1"/>
  <c r="B17" i="124"/>
  <c r="A15" i="124"/>
  <c r="E5" i="75"/>
  <c r="P7" i="65"/>
  <c r="E7" i="103" l="1"/>
  <c r="F7" i="103"/>
  <c r="F8" i="103"/>
  <c r="E8" i="103"/>
  <c r="F10" i="103"/>
  <c r="E10" i="103"/>
  <c r="F11" i="103"/>
  <c r="E11" i="103"/>
  <c r="F9" i="103"/>
  <c r="E9" i="103"/>
  <c r="F12" i="103"/>
  <c r="E12" i="103"/>
  <c r="F13" i="103"/>
  <c r="E13" i="103"/>
  <c r="E14" i="103"/>
  <c r="F14" i="103"/>
  <c r="E15" i="103"/>
  <c r="F15" i="103"/>
  <c r="F16" i="103"/>
  <c r="E16" i="103"/>
  <c r="E17" i="103"/>
  <c r="F17" i="103"/>
  <c r="E17" i="124"/>
  <c r="N17" i="124" s="1"/>
  <c r="F17" i="124"/>
  <c r="G17" i="124"/>
  <c r="K17" i="124" s="1"/>
  <c r="L17" i="124" s="1"/>
  <c r="M17" i="124"/>
  <c r="O16" i="124"/>
  <c r="P16" i="124" s="1"/>
  <c r="F18" i="103"/>
  <c r="E18" i="103"/>
  <c r="G12" i="124"/>
  <c r="K12" i="124" s="1"/>
  <c r="L12" i="124" s="1"/>
  <c r="G11" i="124"/>
  <c r="K11" i="124" s="1"/>
  <c r="L11" i="124" s="1"/>
  <c r="G9" i="124"/>
  <c r="K9" i="124" s="1"/>
  <c r="L9" i="124" s="1"/>
  <c r="V110" i="115"/>
  <c r="X110" i="115"/>
  <c r="L110" i="115"/>
  <c r="N110" i="115" s="1"/>
  <c r="Y110" i="115"/>
  <c r="W110" i="115"/>
  <c r="T70" i="115"/>
  <c r="V103" i="115"/>
  <c r="W103" i="115"/>
  <c r="X103" i="115"/>
  <c r="Y103" i="115"/>
  <c r="L103" i="115"/>
  <c r="N103" i="115" s="1"/>
  <c r="V91" i="115"/>
  <c r="W91" i="115"/>
  <c r="X91" i="115"/>
  <c r="L91" i="115"/>
  <c r="N91" i="115" s="1"/>
  <c r="Y91" i="115"/>
  <c r="W102" i="115"/>
  <c r="X102" i="115"/>
  <c r="V102" i="115"/>
  <c r="Y102" i="115"/>
  <c r="L102" i="115"/>
  <c r="N102" i="115" s="1"/>
  <c r="V86" i="115"/>
  <c r="W86" i="115"/>
  <c r="Y86" i="115"/>
  <c r="L86" i="115"/>
  <c r="N86" i="115" s="1"/>
  <c r="X86" i="115"/>
  <c r="Y89" i="115"/>
  <c r="V89" i="115"/>
  <c r="L89" i="115"/>
  <c r="N89" i="115" s="1"/>
  <c r="W89" i="115"/>
  <c r="X89" i="115"/>
  <c r="X98" i="115"/>
  <c r="L98" i="115"/>
  <c r="N98" i="115" s="1"/>
  <c r="V98" i="115"/>
  <c r="Y98" i="115"/>
  <c r="W98" i="115"/>
  <c r="T82" i="115"/>
  <c r="W97" i="115"/>
  <c r="L97" i="115"/>
  <c r="N97" i="115" s="1"/>
  <c r="Y97" i="115"/>
  <c r="X97" i="115"/>
  <c r="V97" i="115"/>
  <c r="Y109" i="115"/>
  <c r="X109" i="115"/>
  <c r="V109" i="115"/>
  <c r="L109" i="115"/>
  <c r="N109" i="115" s="1"/>
  <c r="W109" i="115"/>
  <c r="X88" i="115"/>
  <c r="L88" i="115"/>
  <c r="N88" i="115" s="1"/>
  <c r="Y88" i="115"/>
  <c r="V88" i="115"/>
  <c r="W88" i="115"/>
  <c r="W93" i="115"/>
  <c r="Y93" i="115"/>
  <c r="X93" i="115"/>
  <c r="V93" i="115"/>
  <c r="L93" i="115"/>
  <c r="N93" i="115" s="1"/>
  <c r="Y99" i="115"/>
  <c r="V99" i="115"/>
  <c r="X99" i="115"/>
  <c r="L99" i="115"/>
  <c r="N99" i="115" s="1"/>
  <c r="W99" i="115"/>
  <c r="Y107" i="115"/>
  <c r="V107" i="115"/>
  <c r="W107" i="115"/>
  <c r="X107" i="115"/>
  <c r="L107" i="115"/>
  <c r="N107" i="115" s="1"/>
  <c r="V108" i="115"/>
  <c r="X108" i="115"/>
  <c r="L108" i="115"/>
  <c r="N108" i="115" s="1"/>
  <c r="Y108" i="115"/>
  <c r="W108" i="115"/>
  <c r="X106" i="115"/>
  <c r="Y106" i="115"/>
  <c r="V106" i="115"/>
  <c r="L106" i="115"/>
  <c r="N106" i="115" s="1"/>
  <c r="W106" i="115"/>
  <c r="W105" i="115"/>
  <c r="X105" i="115"/>
  <c r="L105" i="115"/>
  <c r="N105" i="115" s="1"/>
  <c r="Y105" i="115"/>
  <c r="V105" i="115"/>
  <c r="V95" i="115"/>
  <c r="W95" i="115"/>
  <c r="X95" i="115"/>
  <c r="L95" i="115"/>
  <c r="N95" i="115" s="1"/>
  <c r="Y95" i="115"/>
  <c r="W101" i="115"/>
  <c r="Y101" i="115"/>
  <c r="V101" i="115"/>
  <c r="L101" i="115"/>
  <c r="N101" i="115" s="1"/>
  <c r="X101" i="115"/>
  <c r="Y104" i="115"/>
  <c r="X104" i="115"/>
  <c r="W104" i="115"/>
  <c r="L104" i="115"/>
  <c r="N104" i="115" s="1"/>
  <c r="V104" i="115"/>
  <c r="X111" i="115"/>
  <c r="V111" i="115"/>
  <c r="Y111" i="115"/>
  <c r="W111" i="115"/>
  <c r="L111" i="115"/>
  <c r="N111" i="115" s="1"/>
  <c r="X100" i="115"/>
  <c r="V100" i="115"/>
  <c r="W100" i="115"/>
  <c r="L100" i="115"/>
  <c r="N100" i="115" s="1"/>
  <c r="Y100" i="115"/>
  <c r="X90" i="115"/>
  <c r="W90" i="115"/>
  <c r="L90" i="115"/>
  <c r="N90" i="115" s="1"/>
  <c r="Y90" i="115"/>
  <c r="V90" i="115"/>
  <c r="Y96" i="115"/>
  <c r="X96" i="115"/>
  <c r="W96" i="115"/>
  <c r="L96" i="115"/>
  <c r="N96" i="115" s="1"/>
  <c r="V96" i="115"/>
  <c r="W87" i="115"/>
  <c r="Y87" i="115"/>
  <c r="X87" i="115"/>
  <c r="V87" i="115"/>
  <c r="L87" i="115"/>
  <c r="N87" i="115" s="1"/>
  <c r="X94" i="115"/>
  <c r="V94" i="115"/>
  <c r="W94" i="115"/>
  <c r="Y94" i="115"/>
  <c r="L94" i="115"/>
  <c r="N94" i="115" s="1"/>
  <c r="W92" i="115"/>
  <c r="X92" i="115"/>
  <c r="L92" i="115"/>
  <c r="N92" i="115" s="1"/>
  <c r="Y92" i="115"/>
  <c r="V92" i="115"/>
  <c r="B17" i="123"/>
  <c r="B19" i="103" s="1"/>
  <c r="B18" i="124"/>
  <c r="A16" i="124"/>
  <c r="E20" i="111"/>
  <c r="N20" i="111" s="1"/>
  <c r="W20" i="111" s="1"/>
  <c r="AF20" i="111" s="1"/>
  <c r="E10" i="111"/>
  <c r="N10" i="111" l="1"/>
  <c r="W10" i="111" s="1"/>
  <c r="AF10" i="111" s="1"/>
  <c r="F18" i="124"/>
  <c r="G18" i="124"/>
  <c r="K18" i="124" s="1"/>
  <c r="L18" i="124" s="1"/>
  <c r="M18" i="124"/>
  <c r="E18" i="124"/>
  <c r="N18" i="124" s="1"/>
  <c r="F19" i="103"/>
  <c r="E19" i="103"/>
  <c r="O17" i="124"/>
  <c r="P17" i="124" s="1"/>
  <c r="AA97" i="115"/>
  <c r="Z97" i="115"/>
  <c r="AB97" i="115"/>
  <c r="AC97" i="115"/>
  <c r="AD97" i="115" s="1"/>
  <c r="Z92" i="115"/>
  <c r="AA92" i="115"/>
  <c r="AC92" i="115"/>
  <c r="AD92" i="115" s="1"/>
  <c r="AB92" i="115"/>
  <c r="AC87" i="115"/>
  <c r="AD87" i="115" s="1"/>
  <c r="Z87" i="115"/>
  <c r="AA87" i="115"/>
  <c r="AB87" i="115"/>
  <c r="Z100" i="115"/>
  <c r="AB100" i="115"/>
  <c r="AA100" i="115"/>
  <c r="AC100" i="115"/>
  <c r="AD100" i="115" s="1"/>
  <c r="AB94" i="115"/>
  <c r="AA94" i="115"/>
  <c r="AC94" i="115"/>
  <c r="AD94" i="115" s="1"/>
  <c r="Z94" i="115"/>
  <c r="AC96" i="115"/>
  <c r="AD96" i="115" s="1"/>
  <c r="Z96" i="115"/>
  <c r="AB96" i="115"/>
  <c r="AA96" i="115"/>
  <c r="AB90" i="115"/>
  <c r="AC90" i="115"/>
  <c r="AD90" i="115" s="1"/>
  <c r="AA90" i="115"/>
  <c r="Z90" i="115"/>
  <c r="AC111" i="115"/>
  <c r="AD111" i="115" s="1"/>
  <c r="AB111" i="115"/>
  <c r="AA111" i="115"/>
  <c r="Z111" i="115"/>
  <c r="Z105" i="115"/>
  <c r="AC105" i="115"/>
  <c r="AD105" i="115" s="1"/>
  <c r="AB105" i="115"/>
  <c r="AA105" i="115"/>
  <c r="AC104" i="115"/>
  <c r="AD104" i="115" s="1"/>
  <c r="AB104" i="115"/>
  <c r="Z104" i="115"/>
  <c r="AA104" i="115"/>
  <c r="Z108" i="115"/>
  <c r="AB108" i="115"/>
  <c r="AC108" i="115"/>
  <c r="AD108" i="115" s="1"/>
  <c r="AA108" i="115"/>
  <c r="Z88" i="115"/>
  <c r="AC88" i="115"/>
  <c r="AD88" i="115" s="1"/>
  <c r="AB88" i="115"/>
  <c r="AA88" i="115"/>
  <c r="AC98" i="115"/>
  <c r="AD98" i="115" s="1"/>
  <c r="AA98" i="115"/>
  <c r="Z98" i="115"/>
  <c r="AB98" i="115"/>
  <c r="AC93" i="115"/>
  <c r="AD93" i="115" s="1"/>
  <c r="AB93" i="115"/>
  <c r="Z93" i="115"/>
  <c r="AA93" i="115"/>
  <c r="Z109" i="115"/>
  <c r="AC109" i="115"/>
  <c r="AD109" i="115" s="1"/>
  <c r="AB109" i="115"/>
  <c r="AA109" i="115"/>
  <c r="AB102" i="115"/>
  <c r="AA102" i="115"/>
  <c r="Z102" i="115"/>
  <c r="AC102" i="115"/>
  <c r="AD102" i="115" s="1"/>
  <c r="AC91" i="115"/>
  <c r="AD91" i="115" s="1"/>
  <c r="AB91" i="115"/>
  <c r="AA91" i="115"/>
  <c r="Z91" i="115"/>
  <c r="AC95" i="115"/>
  <c r="AD95" i="115" s="1"/>
  <c r="AB95" i="115"/>
  <c r="AA95" i="115"/>
  <c r="Z95" i="115"/>
  <c r="AA89" i="115"/>
  <c r="AC89" i="115"/>
  <c r="AD89" i="115" s="1"/>
  <c r="AB89" i="115"/>
  <c r="Z89" i="115"/>
  <c r="AB106" i="115"/>
  <c r="Z106" i="115"/>
  <c r="AC106" i="115"/>
  <c r="AD106" i="115" s="1"/>
  <c r="AA106" i="115"/>
  <c r="AB110" i="115"/>
  <c r="AA110" i="115"/>
  <c r="Z110" i="115"/>
  <c r="AC110" i="115"/>
  <c r="AD110" i="115" s="1"/>
  <c r="AC107" i="115"/>
  <c r="AD107" i="115" s="1"/>
  <c r="Z107" i="115"/>
  <c r="AB107" i="115"/>
  <c r="AA107" i="115"/>
  <c r="AC99" i="115"/>
  <c r="AD99" i="115" s="1"/>
  <c r="Z99" i="115"/>
  <c r="AB99" i="115"/>
  <c r="AA99" i="115"/>
  <c r="AC86" i="115"/>
  <c r="AD86" i="115" s="1"/>
  <c r="AB86" i="115"/>
  <c r="Z86" i="115"/>
  <c r="AA86" i="115"/>
  <c r="AC101" i="115"/>
  <c r="AD101" i="115" s="1"/>
  <c r="AB101" i="115"/>
  <c r="Z101" i="115"/>
  <c r="AA101" i="115"/>
  <c r="AC103" i="115"/>
  <c r="AD103" i="115" s="1"/>
  <c r="AB103" i="115"/>
  <c r="AA103" i="115"/>
  <c r="Z103" i="115"/>
  <c r="B18" i="123"/>
  <c r="B20" i="103" s="1"/>
  <c r="B19" i="124"/>
  <c r="A17" i="124"/>
  <c r="AI43" i="65"/>
  <c r="AI42" i="65"/>
  <c r="AI41" i="65"/>
  <c r="AI40" i="65"/>
  <c r="AI39" i="65"/>
  <c r="AI38" i="65"/>
  <c r="AI36" i="65"/>
  <c r="AI35" i="65"/>
  <c r="AI34" i="65"/>
  <c r="AI33" i="65"/>
  <c r="AI32" i="65"/>
  <c r="AI30" i="65"/>
  <c r="AI29" i="65"/>
  <c r="AI28" i="65"/>
  <c r="AI27" i="65"/>
  <c r="AI26" i="65"/>
  <c r="AI24" i="65"/>
  <c r="AI23" i="65"/>
  <c r="AI22" i="65"/>
  <c r="AI21" i="65"/>
  <c r="AI20" i="65"/>
  <c r="AI18" i="65"/>
  <c r="AI17" i="65"/>
  <c r="AI16" i="65"/>
  <c r="AI15" i="65"/>
  <c r="AI14" i="65"/>
  <c r="AI12" i="65"/>
  <c r="AI11" i="65"/>
  <c r="AI10" i="65"/>
  <c r="AI9" i="65"/>
  <c r="AI8" i="65"/>
  <c r="O18" i="124" l="1"/>
  <c r="P18" i="124" s="1"/>
  <c r="F20" i="103"/>
  <c r="E20" i="103"/>
  <c r="M19" i="124"/>
  <c r="E19" i="124"/>
  <c r="N19" i="124" s="1"/>
  <c r="F19" i="124"/>
  <c r="G19" i="124"/>
  <c r="K19" i="124" s="1"/>
  <c r="L19" i="124" s="1"/>
  <c r="B19" i="123"/>
  <c r="B21" i="103" s="1"/>
  <c r="B20" i="124"/>
  <c r="A18" i="124"/>
  <c r="AD8" i="111"/>
  <c r="AC8" i="111"/>
  <c r="AB8" i="111"/>
  <c r="AA8" i="111"/>
  <c r="Z8" i="111"/>
  <c r="Y8" i="111"/>
  <c r="AM8" i="111"/>
  <c r="AL8" i="111"/>
  <c r="AK8" i="111"/>
  <c r="AJ8" i="111"/>
  <c r="AI8" i="111"/>
  <c r="AH8" i="111"/>
  <c r="U8" i="111"/>
  <c r="T8" i="111"/>
  <c r="S8" i="111"/>
  <c r="R8" i="111"/>
  <c r="Q8" i="111"/>
  <c r="P8" i="111"/>
  <c r="C9" i="54"/>
  <c r="C10" i="54"/>
  <c r="F8" i="54"/>
  <c r="F7" i="54"/>
  <c r="O19" i="124" l="1"/>
  <c r="P19" i="124" s="1"/>
  <c r="F20" i="124"/>
  <c r="G20" i="124"/>
  <c r="K20" i="124" s="1"/>
  <c r="L20" i="124" s="1"/>
  <c r="M20" i="124"/>
  <c r="E20" i="124"/>
  <c r="N20" i="124" s="1"/>
  <c r="F21" i="103"/>
  <c r="E21" i="103"/>
  <c r="B20" i="123"/>
  <c r="B22" i="103" s="1"/>
  <c r="B21" i="124"/>
  <c r="A19" i="124"/>
  <c r="A23" i="75"/>
  <c r="O20" i="124" l="1"/>
  <c r="P20" i="124" s="1"/>
  <c r="G21" i="124"/>
  <c r="K21" i="124" s="1"/>
  <c r="L21" i="124" s="1"/>
  <c r="M21" i="124"/>
  <c r="E21" i="124"/>
  <c r="N21" i="124" s="1"/>
  <c r="F21" i="124"/>
  <c r="E22" i="103"/>
  <c r="F22" i="103"/>
  <c r="B21" i="123"/>
  <c r="B23" i="103" s="1"/>
  <c r="B22" i="124"/>
  <c r="A20" i="124"/>
  <c r="W3" i="119"/>
  <c r="W1" i="119" s="1"/>
  <c r="V3" i="119"/>
  <c r="V1" i="119" s="1"/>
  <c r="U3" i="119"/>
  <c r="U1" i="119" s="1"/>
  <c r="T3" i="119"/>
  <c r="T1" i="119" s="1"/>
  <c r="S3" i="119"/>
  <c r="S1" i="119" s="1"/>
  <c r="R1" i="119"/>
  <c r="Q3" i="119"/>
  <c r="Q1" i="119" s="1"/>
  <c r="P3" i="119"/>
  <c r="P1" i="119" s="1"/>
  <c r="O3" i="119"/>
  <c r="O1" i="119" s="1"/>
  <c r="N3" i="119"/>
  <c r="N1" i="119" s="1"/>
  <c r="M3" i="119"/>
  <c r="M1" i="119" s="1"/>
  <c r="L3" i="119"/>
  <c r="L1" i="119" s="1"/>
  <c r="O21" i="124" l="1"/>
  <c r="P21" i="124" s="1"/>
  <c r="M22" i="124"/>
  <c r="E22" i="124"/>
  <c r="N22" i="124" s="1"/>
  <c r="F22" i="124"/>
  <c r="G22" i="124"/>
  <c r="K22" i="124" s="1"/>
  <c r="L22" i="124" s="1"/>
  <c r="E23" i="103"/>
  <c r="F23" i="103"/>
  <c r="B22" i="123"/>
  <c r="B24" i="103" s="1"/>
  <c r="B23" i="124"/>
  <c r="A21" i="124"/>
  <c r="O22" i="124" l="1"/>
  <c r="P22" i="124" s="1"/>
  <c r="E23" i="124"/>
  <c r="N23" i="124" s="1"/>
  <c r="F23" i="124"/>
  <c r="G23" i="124"/>
  <c r="K23" i="124" s="1"/>
  <c r="L23" i="124" s="1"/>
  <c r="M23" i="124"/>
  <c r="F24" i="103"/>
  <c r="E24" i="103"/>
  <c r="B23" i="123"/>
  <c r="B25" i="103" s="1"/>
  <c r="B24" i="124"/>
  <c r="A22" i="124"/>
  <c r="B7" i="101"/>
  <c r="B42" i="101"/>
  <c r="B35" i="101"/>
  <c r="B28" i="101"/>
  <c r="B37" i="101"/>
  <c r="B36" i="101"/>
  <c r="B51" i="101"/>
  <c r="B16" i="101"/>
  <c r="B33" i="101"/>
  <c r="B48" i="101"/>
  <c r="B15" i="101"/>
  <c r="B38" i="101"/>
  <c r="B43" i="101"/>
  <c r="B27" i="101"/>
  <c r="B20" i="101"/>
  <c r="B13" i="101"/>
  <c r="B22" i="101"/>
  <c r="B41" i="101"/>
  <c r="B14" i="101"/>
  <c r="B47" i="101"/>
  <c r="B25" i="101"/>
  <c r="B6" i="101"/>
  <c r="B8" i="101"/>
  <c r="B11" i="101"/>
  <c r="B46" i="101"/>
  <c r="B49" i="101"/>
  <c r="B31" i="101"/>
  <c r="B18" i="101"/>
  <c r="B23" i="101"/>
  <c r="B29" i="101"/>
  <c r="B34" i="101"/>
  <c r="B52" i="101"/>
  <c r="B50" i="101"/>
  <c r="B5" i="101"/>
  <c r="B53" i="101"/>
  <c r="B39" i="101"/>
  <c r="B40" i="101"/>
  <c r="B9" i="101"/>
  <c r="B10" i="101"/>
  <c r="B19" i="101"/>
  <c r="B26" i="101"/>
  <c r="B30" i="101"/>
  <c r="B32" i="101"/>
  <c r="B17" i="101"/>
  <c r="B45" i="101"/>
  <c r="B12" i="101"/>
  <c r="B24" i="101"/>
  <c r="B44" i="101"/>
  <c r="B21" i="101"/>
  <c r="F24" i="124" l="1"/>
  <c r="G24" i="124"/>
  <c r="K24" i="124" s="1"/>
  <c r="L24" i="124" s="1"/>
  <c r="M24" i="124"/>
  <c r="E24" i="124"/>
  <c r="N24" i="124" s="1"/>
  <c r="F25" i="103"/>
  <c r="E25" i="103"/>
  <c r="O23" i="124"/>
  <c r="P23" i="124" s="1"/>
  <c r="B24" i="123"/>
  <c r="B26" i="103" s="1"/>
  <c r="B25" i="124"/>
  <c r="A23" i="124"/>
  <c r="O24" i="124" l="1"/>
  <c r="P24" i="124" s="1"/>
  <c r="F26" i="103"/>
  <c r="E26" i="103"/>
  <c r="M25" i="124"/>
  <c r="E25" i="124"/>
  <c r="N25" i="124" s="1"/>
  <c r="F25" i="124"/>
  <c r="G25" i="124"/>
  <c r="K25" i="124" s="1"/>
  <c r="L25" i="124" s="1"/>
  <c r="B25" i="123"/>
  <c r="B27" i="103" s="1"/>
  <c r="B26" i="124"/>
  <c r="A24" i="124"/>
  <c r="E26" i="124" l="1"/>
  <c r="N26" i="124" s="1"/>
  <c r="F26" i="124"/>
  <c r="G26" i="124"/>
  <c r="K26" i="124" s="1"/>
  <c r="L26" i="124" s="1"/>
  <c r="M26" i="124"/>
  <c r="F27" i="103"/>
  <c r="E27" i="103"/>
  <c r="O25" i="124"/>
  <c r="P25" i="124" s="1"/>
  <c r="B26" i="123"/>
  <c r="B28" i="103" s="1"/>
  <c r="B27" i="124"/>
  <c r="A25" i="124"/>
  <c r="F13" i="93"/>
  <c r="F47" i="93" s="1"/>
  <c r="B49" i="93"/>
  <c r="B50" i="93" s="1"/>
  <c r="B51" i="93" s="1"/>
  <c r="B52" i="93" s="1"/>
  <c r="B53" i="93" s="1"/>
  <c r="B54" i="93" s="1"/>
  <c r="B55" i="93" s="1"/>
  <c r="B56" i="93" s="1"/>
  <c r="B57" i="93" s="1"/>
  <c r="B58" i="93" s="1"/>
  <c r="B59" i="93" s="1"/>
  <c r="B60" i="93" s="1"/>
  <c r="B61" i="93" s="1"/>
  <c r="B62" i="93" s="1"/>
  <c r="B63" i="93" s="1"/>
  <c r="B64" i="93" s="1"/>
  <c r="B65" i="93" s="1"/>
  <c r="B66" i="93" s="1"/>
  <c r="B67" i="93" s="1"/>
  <c r="B68" i="93" s="1"/>
  <c r="B69" i="93" s="1"/>
  <c r="B70" i="93" s="1"/>
  <c r="B71" i="93" s="1"/>
  <c r="B72" i="93" s="1"/>
  <c r="B73" i="93" s="1"/>
  <c r="B38" i="93"/>
  <c r="B37" i="93" s="1"/>
  <c r="B36" i="93" s="1"/>
  <c r="B35" i="93" s="1"/>
  <c r="B34" i="93" s="1"/>
  <c r="B33" i="93" s="1"/>
  <c r="B32" i="93" s="1"/>
  <c r="B31" i="93" s="1"/>
  <c r="B30" i="93" s="1"/>
  <c r="B29" i="93" s="1"/>
  <c r="B28" i="93" s="1"/>
  <c r="B27" i="93" s="1"/>
  <c r="B26" i="93" s="1"/>
  <c r="B25" i="93" s="1"/>
  <c r="B24" i="93" s="1"/>
  <c r="B23" i="93" s="1"/>
  <c r="B22" i="93" s="1"/>
  <c r="B21" i="93" s="1"/>
  <c r="B20" i="93" s="1"/>
  <c r="B19" i="93" s="1"/>
  <c r="B18" i="93" s="1"/>
  <c r="B17" i="93" s="1"/>
  <c r="B16" i="93" s="1"/>
  <c r="B15" i="93" s="1"/>
  <c r="B14" i="93" s="1"/>
  <c r="C69" i="93"/>
  <c r="C39" i="93"/>
  <c r="C73" i="93"/>
  <c r="F28" i="103" l="1"/>
  <c r="E28" i="103"/>
  <c r="E27" i="124"/>
  <c r="N27" i="124" s="1"/>
  <c r="F27" i="124"/>
  <c r="G27" i="124"/>
  <c r="K27" i="124" s="1"/>
  <c r="L27" i="124" s="1"/>
  <c r="M27" i="124"/>
  <c r="O26" i="124"/>
  <c r="P26" i="124" s="1"/>
  <c r="B27" i="123"/>
  <c r="B29" i="103" s="1"/>
  <c r="B28" i="124"/>
  <c r="A26" i="124"/>
  <c r="Z4" i="118"/>
  <c r="Y4" i="118"/>
  <c r="X4" i="118"/>
  <c r="W4" i="118"/>
  <c r="V4" i="118"/>
  <c r="U4" i="118"/>
  <c r="T4" i="118"/>
  <c r="S4" i="118"/>
  <c r="R4" i="118"/>
  <c r="Q4" i="118"/>
  <c r="P4" i="118"/>
  <c r="O4" i="118"/>
  <c r="C6" i="114"/>
  <c r="C19" i="93"/>
  <c r="C24" i="93"/>
  <c r="C31" i="93"/>
  <c r="C28" i="93"/>
  <c r="T39" i="93"/>
  <c r="Y39" i="93"/>
  <c r="T73" i="93"/>
  <c r="Z39" i="93"/>
  <c r="C65" i="93"/>
  <c r="C27" i="93"/>
  <c r="U73" i="93"/>
  <c r="T69" i="93"/>
  <c r="C20" i="93"/>
  <c r="C29" i="93"/>
  <c r="C18" i="93"/>
  <c r="C66" i="93"/>
  <c r="W69" i="93"/>
  <c r="AA39" i="93"/>
  <c r="W39" i="93"/>
  <c r="W73" i="93"/>
  <c r="C26" i="93"/>
  <c r="C25" i="93"/>
  <c r="C34" i="93"/>
  <c r="C21" i="93"/>
  <c r="C38" i="93"/>
  <c r="U69" i="93"/>
  <c r="Y69" i="93"/>
  <c r="AA69" i="93"/>
  <c r="C67" i="93"/>
  <c r="C32" i="93"/>
  <c r="C70" i="93"/>
  <c r="C68" i="93"/>
  <c r="C23" i="93"/>
  <c r="Y73" i="93"/>
  <c r="V73" i="93"/>
  <c r="V69" i="93"/>
  <c r="U39" i="93"/>
  <c r="X73" i="93"/>
  <c r="C30" i="93"/>
  <c r="Z73" i="93"/>
  <c r="V39" i="93"/>
  <c r="C33" i="93"/>
  <c r="C72" i="93"/>
  <c r="C37" i="93"/>
  <c r="X69" i="93"/>
  <c r="C35" i="93"/>
  <c r="C71" i="93"/>
  <c r="C36" i="93"/>
  <c r="Z69" i="93"/>
  <c r="AA73" i="93"/>
  <c r="C22" i="93"/>
  <c r="X39" i="93"/>
  <c r="M28" i="124" l="1"/>
  <c r="E28" i="124"/>
  <c r="N28" i="124" s="1"/>
  <c r="F28" i="124"/>
  <c r="G28" i="124"/>
  <c r="K28" i="124" s="1"/>
  <c r="L28" i="124" s="1"/>
  <c r="F29" i="103"/>
  <c r="E29" i="103"/>
  <c r="O27" i="124"/>
  <c r="P27" i="124" s="1"/>
  <c r="B28" i="123"/>
  <c r="B30" i="103" s="1"/>
  <c r="B29" i="124"/>
  <c r="A27" i="124"/>
  <c r="T47" i="93"/>
  <c r="H47" i="93"/>
  <c r="Y22" i="93"/>
  <c r="Y36" i="93"/>
  <c r="Z71" i="93"/>
  <c r="Y35" i="93"/>
  <c r="AA37" i="93"/>
  <c r="V72" i="93"/>
  <c r="Z33" i="93"/>
  <c r="Y30" i="93"/>
  <c r="AA23" i="93"/>
  <c r="Z68" i="93"/>
  <c r="W70" i="93"/>
  <c r="V32" i="93"/>
  <c r="V67" i="93"/>
  <c r="V38" i="93"/>
  <c r="T21" i="93"/>
  <c r="Y34" i="93"/>
  <c r="Z25" i="93"/>
  <c r="T26" i="93"/>
  <c r="U66" i="93"/>
  <c r="X18" i="93"/>
  <c r="X29" i="93"/>
  <c r="T20" i="93"/>
  <c r="V27" i="93"/>
  <c r="X65" i="93"/>
  <c r="Y28" i="93"/>
  <c r="X31" i="93"/>
  <c r="W24" i="93"/>
  <c r="T19" i="93"/>
  <c r="X19" i="93"/>
  <c r="V31" i="93"/>
  <c r="W71" i="93"/>
  <c r="Y33" i="93"/>
  <c r="V68" i="93"/>
  <c r="Y21" i="93"/>
  <c r="W66" i="93"/>
  <c r="V28" i="93"/>
  <c r="X22" i="93"/>
  <c r="U68" i="93"/>
  <c r="U34" i="93"/>
  <c r="W18" i="93"/>
  <c r="U28" i="93"/>
  <c r="Z22" i="93"/>
  <c r="V36" i="93"/>
  <c r="V71" i="93"/>
  <c r="X35" i="93"/>
  <c r="Z37" i="93"/>
  <c r="Y72" i="93"/>
  <c r="U33" i="93"/>
  <c r="X30" i="93"/>
  <c r="T23" i="93"/>
  <c r="T68" i="93"/>
  <c r="V70" i="93"/>
  <c r="U32" i="93"/>
  <c r="T67" i="93"/>
  <c r="Y38" i="93"/>
  <c r="W21" i="93"/>
  <c r="AA34" i="93"/>
  <c r="X25" i="93"/>
  <c r="X26" i="93"/>
  <c r="Z66" i="93"/>
  <c r="AA18" i="93"/>
  <c r="Z29" i="93"/>
  <c r="V20" i="93"/>
  <c r="Z27" i="93"/>
  <c r="AA65" i="93"/>
  <c r="AA28" i="93"/>
  <c r="U31" i="93"/>
  <c r="X24" i="93"/>
  <c r="AA24" i="93"/>
  <c r="W19" i="93"/>
  <c r="X36" i="93"/>
  <c r="T38" i="93"/>
  <c r="AA29" i="93"/>
  <c r="V19" i="93"/>
  <c r="X37" i="93"/>
  <c r="Z38" i="93"/>
  <c r="X20" i="93"/>
  <c r="AA22" i="93"/>
  <c r="U36" i="93"/>
  <c r="T71" i="93"/>
  <c r="AA35" i="93"/>
  <c r="U37" i="93"/>
  <c r="W72" i="93"/>
  <c r="X33" i="93"/>
  <c r="V30" i="93"/>
  <c r="W23" i="93"/>
  <c r="Y68" i="93"/>
  <c r="U70" i="93"/>
  <c r="Z32" i="93"/>
  <c r="AA67" i="93"/>
  <c r="U38" i="93"/>
  <c r="AA21" i="93"/>
  <c r="Z34" i="93"/>
  <c r="U25" i="93"/>
  <c r="Z26" i="93"/>
  <c r="X66" i="93"/>
  <c r="T18" i="93"/>
  <c r="T29" i="93"/>
  <c r="U20" i="93"/>
  <c r="AA27" i="93"/>
  <c r="T65" i="93"/>
  <c r="W28" i="93"/>
  <c r="Y19" i="93"/>
  <c r="V37" i="93"/>
  <c r="Z67" i="93"/>
  <c r="V18" i="93"/>
  <c r="U24" i="93"/>
  <c r="U72" i="93"/>
  <c r="U67" i="93"/>
  <c r="Y29" i="93"/>
  <c r="T22" i="93"/>
  <c r="AA36" i="93"/>
  <c r="X71" i="93"/>
  <c r="Z35" i="93"/>
  <c r="Y37" i="93"/>
  <c r="X72" i="93"/>
  <c r="T33" i="93"/>
  <c r="W30" i="93"/>
  <c r="Y23" i="93"/>
  <c r="W68" i="93"/>
  <c r="T70" i="93"/>
  <c r="T32" i="93"/>
  <c r="Y67" i="93"/>
  <c r="W38" i="93"/>
  <c r="U21" i="93"/>
  <c r="T34" i="93"/>
  <c r="AA25" i="93"/>
  <c r="Y26" i="93"/>
  <c r="T66" i="93"/>
  <c r="Z18" i="93"/>
  <c r="V29" i="93"/>
  <c r="Y20" i="93"/>
  <c r="U27" i="93"/>
  <c r="U65" i="93"/>
  <c r="X28" i="93"/>
  <c r="AA31" i="93"/>
  <c r="V24" i="93"/>
  <c r="Z30" i="93"/>
  <c r="W34" i="93"/>
  <c r="X27" i="93"/>
  <c r="AA71" i="93"/>
  <c r="U30" i="93"/>
  <c r="Y32" i="93"/>
  <c r="V26" i="93"/>
  <c r="T27" i="93"/>
  <c r="Y24" i="93"/>
  <c r="W22" i="93"/>
  <c r="W36" i="93"/>
  <c r="U71" i="93"/>
  <c r="V35" i="93"/>
  <c r="W37" i="93"/>
  <c r="AA72" i="93"/>
  <c r="W33" i="93"/>
  <c r="AA30" i="93"/>
  <c r="V23" i="93"/>
  <c r="X68" i="93"/>
  <c r="Z70" i="93"/>
  <c r="X32" i="93"/>
  <c r="W67" i="93"/>
  <c r="X38" i="93"/>
  <c r="Z21" i="93"/>
  <c r="V34" i="93"/>
  <c r="Y25" i="93"/>
  <c r="U26" i="93"/>
  <c r="AA66" i="93"/>
  <c r="U18" i="93"/>
  <c r="U29" i="93"/>
  <c r="Z20" i="93"/>
  <c r="Y27" i="93"/>
  <c r="Z65" i="93"/>
  <c r="Z28" i="93"/>
  <c r="W31" i="93"/>
  <c r="Z24" i="93"/>
  <c r="Z19" i="93"/>
  <c r="C64" i="93"/>
  <c r="U22" i="93"/>
  <c r="T72" i="93"/>
  <c r="X23" i="93"/>
  <c r="AA32" i="93"/>
  <c r="W25" i="93"/>
  <c r="AA20" i="93"/>
  <c r="Z31" i="93"/>
  <c r="T36" i="93"/>
  <c r="Z23" i="93"/>
  <c r="V21" i="93"/>
  <c r="Y66" i="93"/>
  <c r="Y31" i="93"/>
  <c r="V22" i="93"/>
  <c r="Z36" i="93"/>
  <c r="Y71" i="93"/>
  <c r="U35" i="93"/>
  <c r="T37" i="93"/>
  <c r="Z72" i="93"/>
  <c r="AA33" i="93"/>
  <c r="T30" i="93"/>
  <c r="U23" i="93"/>
  <c r="AA68" i="93"/>
  <c r="X70" i="93"/>
  <c r="W32" i="93"/>
  <c r="X67" i="93"/>
  <c r="AA38" i="93"/>
  <c r="X21" i="93"/>
  <c r="X34" i="93"/>
  <c r="V25" i="93"/>
  <c r="AA26" i="93"/>
  <c r="V66" i="93"/>
  <c r="Y18" i="93"/>
  <c r="W29" i="93"/>
  <c r="W20" i="93"/>
  <c r="W27" i="93"/>
  <c r="V65" i="93"/>
  <c r="T28" i="93"/>
  <c r="T31" i="93"/>
  <c r="T24" i="93"/>
  <c r="U19" i="93"/>
  <c r="T35" i="93"/>
  <c r="AA70" i="93"/>
  <c r="W26" i="93"/>
  <c r="Y65" i="93"/>
  <c r="W35" i="93"/>
  <c r="V33" i="93"/>
  <c r="Y70" i="93"/>
  <c r="T25" i="93"/>
  <c r="W65" i="93"/>
  <c r="AA19" i="93"/>
  <c r="O28" i="124" l="1"/>
  <c r="P28" i="124" s="1"/>
  <c r="E30" i="103"/>
  <c r="F30" i="103"/>
  <c r="E29" i="124"/>
  <c r="N29" i="124" s="1"/>
  <c r="F29" i="124"/>
  <c r="G29" i="124"/>
  <c r="K29" i="124" s="1"/>
  <c r="L29" i="124" s="1"/>
  <c r="M29" i="124"/>
  <c r="B29" i="123"/>
  <c r="B31" i="103" s="1"/>
  <c r="B30" i="124"/>
  <c r="A28" i="124"/>
  <c r="J47" i="93"/>
  <c r="V47" i="93"/>
  <c r="C3" i="114"/>
  <c r="U64" i="93"/>
  <c r="C63" i="93"/>
  <c r="Y64" i="93"/>
  <c r="X64" i="93"/>
  <c r="T64" i="93"/>
  <c r="Z64" i="93"/>
  <c r="W64" i="93"/>
  <c r="V64" i="93"/>
  <c r="AA64" i="93"/>
  <c r="E30" i="124" l="1"/>
  <c r="N30" i="124" s="1"/>
  <c r="F30" i="124"/>
  <c r="G30" i="124"/>
  <c r="K30" i="124" s="1"/>
  <c r="L30" i="124" s="1"/>
  <c r="M30" i="124"/>
  <c r="E31" i="103"/>
  <c r="F31" i="103"/>
  <c r="O29" i="124"/>
  <c r="P29" i="124" s="1"/>
  <c r="AQ1" i="114"/>
  <c r="AR1" i="114"/>
  <c r="AK1" i="114"/>
  <c r="AL1" i="114"/>
  <c r="AM1" i="114"/>
  <c r="AN1" i="114"/>
  <c r="AO1" i="114"/>
  <c r="AP1" i="114"/>
  <c r="B30" i="123"/>
  <c r="B32" i="103" s="1"/>
  <c r="B31" i="124"/>
  <c r="A29" i="124"/>
  <c r="X47" i="93"/>
  <c r="L47" i="93"/>
  <c r="A5" i="72"/>
  <c r="V63" i="93"/>
  <c r="C62" i="93"/>
  <c r="W63" i="93"/>
  <c r="U63" i="93"/>
  <c r="X63" i="93"/>
  <c r="AA63" i="93"/>
  <c r="Y63" i="93"/>
  <c r="Z63" i="93"/>
  <c r="T63" i="93"/>
  <c r="G31" i="124" l="1"/>
  <c r="K31" i="124" s="1"/>
  <c r="L31" i="124" s="1"/>
  <c r="M31" i="124"/>
  <c r="E31" i="124"/>
  <c r="N31" i="124" s="1"/>
  <c r="F31" i="124"/>
  <c r="F32" i="103"/>
  <c r="E32" i="103"/>
  <c r="O30" i="124"/>
  <c r="P30" i="124" s="1"/>
  <c r="B31" i="123"/>
  <c r="B33" i="103" s="1"/>
  <c r="B32" i="124"/>
  <c r="A30" i="124"/>
  <c r="Z47" i="93"/>
  <c r="Y62" i="93"/>
  <c r="T62" i="93"/>
  <c r="Z62" i="93"/>
  <c r="U62" i="93"/>
  <c r="AA62" i="93"/>
  <c r="W62" i="93"/>
  <c r="C61" i="93"/>
  <c r="V62" i="93"/>
  <c r="X62" i="93"/>
  <c r="O31" i="124" l="1"/>
  <c r="P31" i="124" s="1"/>
  <c r="E32" i="124"/>
  <c r="N32" i="124" s="1"/>
  <c r="F32" i="124"/>
  <c r="G32" i="124"/>
  <c r="K32" i="124" s="1"/>
  <c r="L32" i="124" s="1"/>
  <c r="M32" i="124"/>
  <c r="F33" i="103"/>
  <c r="E33" i="103"/>
  <c r="B32" i="123"/>
  <c r="B34" i="103" s="1"/>
  <c r="B33" i="124"/>
  <c r="A31" i="124"/>
  <c r="T1" i="114"/>
  <c r="U1" i="114"/>
  <c r="V1" i="114"/>
  <c r="W1" i="114"/>
  <c r="X1" i="114"/>
  <c r="Y1" i="114"/>
  <c r="Z1" i="114"/>
  <c r="AA1" i="114"/>
  <c r="AB1" i="114"/>
  <c r="AC1" i="114"/>
  <c r="AD1" i="114"/>
  <c r="AE1" i="114"/>
  <c r="AF1" i="114"/>
  <c r="AG1" i="114"/>
  <c r="AH1" i="114"/>
  <c r="AI1" i="114"/>
  <c r="AJ1" i="114"/>
  <c r="Q1" i="114"/>
  <c r="R1" i="114"/>
  <c r="P1" i="114"/>
  <c r="O1" i="114"/>
  <c r="N1" i="114"/>
  <c r="Y61" i="93"/>
  <c r="T61" i="93"/>
  <c r="U61" i="93"/>
  <c r="AA61" i="93"/>
  <c r="Z61" i="93"/>
  <c r="X61" i="93"/>
  <c r="W61" i="93"/>
  <c r="V61" i="93"/>
  <c r="C60" i="93"/>
  <c r="E33" i="124" l="1"/>
  <c r="N33" i="124" s="1"/>
  <c r="G33" i="124"/>
  <c r="K33" i="124" s="1"/>
  <c r="L33" i="124" s="1"/>
  <c r="M33" i="124"/>
  <c r="F33" i="124"/>
  <c r="F34" i="103"/>
  <c r="E34" i="103"/>
  <c r="O32" i="124"/>
  <c r="P32" i="124" s="1"/>
  <c r="B33" i="123"/>
  <c r="B35" i="103" s="1"/>
  <c r="B34" i="124"/>
  <c r="A32" i="124"/>
  <c r="C16" i="93"/>
  <c r="Y60" i="93"/>
  <c r="C14" i="93"/>
  <c r="AA60" i="93"/>
  <c r="T60" i="93"/>
  <c r="C17" i="93"/>
  <c r="W60" i="93"/>
  <c r="C59" i="93"/>
  <c r="U60" i="93"/>
  <c r="V60" i="93"/>
  <c r="X60" i="93"/>
  <c r="Z60" i="93"/>
  <c r="C15" i="93"/>
  <c r="F34" i="124" l="1"/>
  <c r="G34" i="124"/>
  <c r="K34" i="124" s="1"/>
  <c r="L34" i="124" s="1"/>
  <c r="M34" i="124"/>
  <c r="E34" i="124"/>
  <c r="N34" i="124" s="1"/>
  <c r="F35" i="103"/>
  <c r="E35" i="103"/>
  <c r="O33" i="124"/>
  <c r="P33" i="124" s="1"/>
  <c r="B34" i="123"/>
  <c r="B36" i="103" s="1"/>
  <c r="B35" i="124"/>
  <c r="A33" i="124"/>
  <c r="Z59" i="93"/>
  <c r="C58" i="93"/>
  <c r="T59" i="93"/>
  <c r="Y59" i="93"/>
  <c r="AA59" i="93"/>
  <c r="W59" i="93"/>
  <c r="X59" i="93"/>
  <c r="V59" i="93"/>
  <c r="U59" i="93"/>
  <c r="O34" i="124" l="1"/>
  <c r="P34" i="124" s="1"/>
  <c r="F36" i="103"/>
  <c r="E36" i="103"/>
  <c r="M35" i="124"/>
  <c r="E35" i="124"/>
  <c r="N35" i="124" s="1"/>
  <c r="F35" i="124"/>
  <c r="G35" i="124"/>
  <c r="K35" i="124" s="1"/>
  <c r="L35" i="124" s="1"/>
  <c r="B35" i="123"/>
  <c r="B37" i="103" s="1"/>
  <c r="B36" i="124"/>
  <c r="A34" i="124"/>
  <c r="V58" i="93"/>
  <c r="T58" i="93"/>
  <c r="AA58" i="93"/>
  <c r="U58" i="93"/>
  <c r="C57" i="93"/>
  <c r="Y58" i="93"/>
  <c r="Z58" i="93"/>
  <c r="W58" i="93"/>
  <c r="X58" i="93"/>
  <c r="O35" i="124" l="1"/>
  <c r="P35" i="124" s="1"/>
  <c r="F36" i="124"/>
  <c r="G36" i="124"/>
  <c r="K36" i="124" s="1"/>
  <c r="L36" i="124" s="1"/>
  <c r="M36" i="124"/>
  <c r="E36" i="124"/>
  <c r="N36" i="124" s="1"/>
  <c r="F37" i="103"/>
  <c r="E37" i="103"/>
  <c r="B36" i="123"/>
  <c r="B38" i="103" s="1"/>
  <c r="B37" i="124"/>
  <c r="A35" i="124"/>
  <c r="U57" i="93"/>
  <c r="T57" i="93"/>
  <c r="W57" i="93"/>
  <c r="Z57" i="93"/>
  <c r="V57" i="93"/>
  <c r="AA57" i="93"/>
  <c r="X57" i="93"/>
  <c r="Y57" i="93"/>
  <c r="C56" i="93"/>
  <c r="O36" i="124" l="1"/>
  <c r="P36" i="124" s="1"/>
  <c r="G37" i="124"/>
  <c r="K37" i="124" s="1"/>
  <c r="L37" i="124" s="1"/>
  <c r="M37" i="124"/>
  <c r="E37" i="124"/>
  <c r="N37" i="124" s="1"/>
  <c r="F37" i="124"/>
  <c r="E38" i="103"/>
  <c r="F38" i="103"/>
  <c r="B37" i="123"/>
  <c r="B39" i="103" s="1"/>
  <c r="B38" i="124"/>
  <c r="A36" i="124"/>
  <c r="F10" i="54"/>
  <c r="Y56" i="93"/>
  <c r="AA56" i="93"/>
  <c r="Z56" i="93"/>
  <c r="C55" i="93"/>
  <c r="W56" i="93"/>
  <c r="V56" i="93"/>
  <c r="X56" i="93"/>
  <c r="U56" i="93"/>
  <c r="T56" i="93"/>
  <c r="O37" i="124" l="1"/>
  <c r="P37" i="124" s="1"/>
  <c r="E38" i="124"/>
  <c r="N38" i="124" s="1"/>
  <c r="F38" i="124"/>
  <c r="G38" i="124"/>
  <c r="K38" i="124" s="1"/>
  <c r="L38" i="124" s="1"/>
  <c r="M38" i="124"/>
  <c r="E39" i="103"/>
  <c r="F39" i="103"/>
  <c r="B38" i="123"/>
  <c r="B40" i="103" s="1"/>
  <c r="B39" i="124"/>
  <c r="A37" i="124"/>
  <c r="F30" i="15"/>
  <c r="W55" i="93"/>
  <c r="T55" i="93"/>
  <c r="Y55" i="93"/>
  <c r="C53" i="93"/>
  <c r="AA55" i="93"/>
  <c r="Z55" i="93"/>
  <c r="V55" i="93"/>
  <c r="U55" i="93"/>
  <c r="X55" i="93"/>
  <c r="C54" i="93"/>
  <c r="E39" i="124" l="1"/>
  <c r="N39" i="124" s="1"/>
  <c r="F39" i="124"/>
  <c r="G39" i="124"/>
  <c r="K39" i="124" s="1"/>
  <c r="L39" i="124" s="1"/>
  <c r="M39" i="124"/>
  <c r="F40" i="103"/>
  <c r="E40" i="103"/>
  <c r="O38" i="124"/>
  <c r="P38" i="124" s="1"/>
  <c r="B39" i="123"/>
  <c r="B41" i="103" s="1"/>
  <c r="B40" i="124"/>
  <c r="A38" i="124"/>
  <c r="W53" i="93"/>
  <c r="U53" i="93"/>
  <c r="C52" i="93"/>
  <c r="AA53" i="93"/>
  <c r="X54" i="93"/>
  <c r="Z54" i="93"/>
  <c r="Y54" i="93"/>
  <c r="T53" i="93"/>
  <c r="U54" i="93"/>
  <c r="T54" i="93"/>
  <c r="W54" i="93"/>
  <c r="V54" i="93"/>
  <c r="V53" i="93"/>
  <c r="Z53" i="93"/>
  <c r="Y53" i="93"/>
  <c r="AA54" i="93"/>
  <c r="X53" i="93"/>
  <c r="M40" i="124" l="1"/>
  <c r="E40" i="124"/>
  <c r="N40" i="124" s="1"/>
  <c r="F40" i="124"/>
  <c r="G40" i="124"/>
  <c r="K40" i="124" s="1"/>
  <c r="L40" i="124" s="1"/>
  <c r="F41" i="103"/>
  <c r="E41" i="103"/>
  <c r="O39" i="124"/>
  <c r="P39" i="124" s="1"/>
  <c r="B40" i="123"/>
  <c r="B42" i="103" s="1"/>
  <c r="B41" i="124"/>
  <c r="A39" i="124"/>
  <c r="C51" i="93"/>
  <c r="Z52" i="93"/>
  <c r="T52" i="93"/>
  <c r="Y52" i="93"/>
  <c r="U52" i="93"/>
  <c r="X52" i="93"/>
  <c r="W52" i="93"/>
  <c r="V52" i="93"/>
  <c r="AA52" i="93"/>
  <c r="O40" i="124" l="1"/>
  <c r="P40" i="124" s="1"/>
  <c r="F42" i="103"/>
  <c r="E42" i="103"/>
  <c r="E41" i="124"/>
  <c r="N41" i="124" s="1"/>
  <c r="F41" i="124"/>
  <c r="G41" i="124"/>
  <c r="K41" i="124" s="1"/>
  <c r="L41" i="124" s="1"/>
  <c r="M41" i="124"/>
  <c r="B41" i="123"/>
  <c r="B43" i="103" s="1"/>
  <c r="B42" i="124"/>
  <c r="A40" i="124"/>
  <c r="U51" i="93"/>
  <c r="Z51" i="93"/>
  <c r="AA51" i="93"/>
  <c r="Y51" i="93"/>
  <c r="W51" i="93"/>
  <c r="V51" i="93"/>
  <c r="X51" i="93"/>
  <c r="C50" i="93"/>
  <c r="T51" i="93"/>
  <c r="F42" i="124" l="1"/>
  <c r="M42" i="124"/>
  <c r="E42" i="124"/>
  <c r="N42" i="124" s="1"/>
  <c r="G42" i="124"/>
  <c r="K42" i="124" s="1"/>
  <c r="L42" i="124" s="1"/>
  <c r="F43" i="103"/>
  <c r="E43" i="103"/>
  <c r="O41" i="124"/>
  <c r="P41" i="124" s="1"/>
  <c r="B42" i="123"/>
  <c r="B44" i="103" s="1"/>
  <c r="B43" i="124"/>
  <c r="A41" i="124"/>
  <c r="C49" i="93"/>
  <c r="X50" i="93"/>
  <c r="W50" i="93"/>
  <c r="U50" i="93"/>
  <c r="V50" i="93"/>
  <c r="AA50" i="93"/>
  <c r="T50" i="93"/>
  <c r="C48" i="93"/>
  <c r="Z50" i="93"/>
  <c r="Y50" i="93"/>
  <c r="O42" i="124" l="1"/>
  <c r="P42" i="124" s="1"/>
  <c r="F44" i="103"/>
  <c r="E44" i="103"/>
  <c r="M43" i="124"/>
  <c r="E43" i="124"/>
  <c r="N43" i="124" s="1"/>
  <c r="F43" i="124"/>
  <c r="G43" i="124"/>
  <c r="K43" i="124" s="1"/>
  <c r="L43" i="124" s="1"/>
  <c r="B43" i="123"/>
  <c r="B45" i="103" s="1"/>
  <c r="B44" i="124"/>
  <c r="A42" i="124"/>
  <c r="W48" i="93"/>
  <c r="U48" i="93"/>
  <c r="W49" i="93"/>
  <c r="AA49" i="93"/>
  <c r="Z48" i="93"/>
  <c r="T49" i="93"/>
  <c r="V49" i="93"/>
  <c r="U49" i="93"/>
  <c r="T48" i="93"/>
  <c r="Z49" i="93"/>
  <c r="Y48" i="93"/>
  <c r="AA48" i="93"/>
  <c r="X49" i="93"/>
  <c r="X48" i="93"/>
  <c r="Y49" i="93"/>
  <c r="V48" i="93"/>
  <c r="O43" i="124" l="1"/>
  <c r="P43" i="124" s="1"/>
  <c r="E44" i="124"/>
  <c r="N44" i="124" s="1"/>
  <c r="F44" i="124"/>
  <c r="G44" i="124"/>
  <c r="K44" i="124" s="1"/>
  <c r="L44" i="124" s="1"/>
  <c r="M44" i="124"/>
  <c r="F45" i="103"/>
  <c r="E45" i="103"/>
  <c r="B44" i="123"/>
  <c r="B46" i="103" s="1"/>
  <c r="B45" i="124"/>
  <c r="A43" i="124"/>
  <c r="G45" i="124" l="1"/>
  <c r="K45" i="124" s="1"/>
  <c r="L45" i="124" s="1"/>
  <c r="M45" i="124"/>
  <c r="E45" i="124"/>
  <c r="N45" i="124" s="1"/>
  <c r="F45" i="124"/>
  <c r="E46" i="103"/>
  <c r="F46" i="103"/>
  <c r="O44" i="124"/>
  <c r="P44" i="124" s="1"/>
  <c r="B45" i="123"/>
  <c r="B47" i="103" s="1"/>
  <c r="B46" i="124"/>
  <c r="A44" i="124"/>
  <c r="O45" i="124" l="1"/>
  <c r="P45" i="124" s="1"/>
  <c r="M46" i="124"/>
  <c r="E46" i="124"/>
  <c r="N46" i="124" s="1"/>
  <c r="F46" i="124"/>
  <c r="G46" i="124"/>
  <c r="K46" i="124" s="1"/>
  <c r="L46" i="124" s="1"/>
  <c r="E47" i="103"/>
  <c r="F47" i="103"/>
  <c r="B46" i="123"/>
  <c r="B48" i="103" s="1"/>
  <c r="B47" i="124"/>
  <c r="A45" i="124"/>
  <c r="O46" i="124" l="1"/>
  <c r="P46" i="124" s="1"/>
  <c r="E47" i="124"/>
  <c r="N47" i="124" s="1"/>
  <c r="F47" i="124"/>
  <c r="G47" i="124"/>
  <c r="K47" i="124" s="1"/>
  <c r="L47" i="124" s="1"/>
  <c r="M47" i="124"/>
  <c r="F48" i="103"/>
  <c r="E48" i="103"/>
  <c r="B47" i="123"/>
  <c r="B49" i="103" s="1"/>
  <c r="B48" i="124"/>
  <c r="A46" i="124"/>
  <c r="G48" i="124" l="1"/>
  <c r="K48" i="124" s="1"/>
  <c r="L48" i="124" s="1"/>
  <c r="M48" i="124"/>
  <c r="E48" i="124"/>
  <c r="N48" i="124" s="1"/>
  <c r="F48" i="124"/>
  <c r="F49" i="103"/>
  <c r="E49" i="103"/>
  <c r="O47" i="124"/>
  <c r="P47" i="124" s="1"/>
  <c r="B48" i="123"/>
  <c r="B50" i="103" s="1"/>
  <c r="B49" i="124"/>
  <c r="A47" i="124"/>
  <c r="O48" i="124" l="1"/>
  <c r="P48" i="124" s="1"/>
  <c r="E49" i="124"/>
  <c r="N49" i="124" s="1"/>
  <c r="F49" i="124"/>
  <c r="G49" i="124"/>
  <c r="K49" i="124" s="1"/>
  <c r="L49" i="124" s="1"/>
  <c r="M49" i="124"/>
  <c r="F50" i="103"/>
  <c r="E50" i="103"/>
  <c r="B49" i="123"/>
  <c r="B51" i="103" s="1"/>
  <c r="B50" i="124"/>
  <c r="A48" i="124"/>
  <c r="E50" i="124" l="1"/>
  <c r="N50" i="124" s="1"/>
  <c r="G50" i="124"/>
  <c r="K50" i="124" s="1"/>
  <c r="L50" i="124" s="1"/>
  <c r="M50" i="124"/>
  <c r="F50" i="124"/>
  <c r="F51" i="103"/>
  <c r="E51" i="103"/>
  <c r="O49" i="124"/>
  <c r="P49" i="124" s="1"/>
  <c r="B50" i="123"/>
  <c r="B52" i="103" s="1"/>
  <c r="B51" i="124"/>
  <c r="A49" i="124"/>
  <c r="E51" i="124" l="1"/>
  <c r="N51" i="124" s="1"/>
  <c r="F51" i="124"/>
  <c r="M51" i="124"/>
  <c r="G51" i="124"/>
  <c r="K51" i="124" s="1"/>
  <c r="L51" i="124" s="1"/>
  <c r="F52" i="103"/>
  <c r="E52" i="103"/>
  <c r="O50" i="124"/>
  <c r="P50" i="124" s="1"/>
  <c r="B51" i="123"/>
  <c r="B53" i="103" s="1"/>
  <c r="B52" i="124"/>
  <c r="A50" i="124"/>
  <c r="E52" i="124" l="1"/>
  <c r="N52" i="124" s="1"/>
  <c r="F52" i="124"/>
  <c r="G52" i="124"/>
  <c r="K52" i="124" s="1"/>
  <c r="L52" i="124" s="1"/>
  <c r="M52" i="124"/>
  <c r="F53" i="103"/>
  <c r="E53" i="103"/>
  <c r="O51" i="124"/>
  <c r="P51" i="124" s="1"/>
  <c r="B52" i="123"/>
  <c r="B54" i="103" s="1"/>
  <c r="B53" i="124"/>
  <c r="A51" i="124"/>
  <c r="F53" i="124" l="1"/>
  <c r="G53" i="124"/>
  <c r="K53" i="124" s="1"/>
  <c r="L53" i="124" s="1"/>
  <c r="M53" i="124"/>
  <c r="E53" i="124"/>
  <c r="N53" i="124" s="1"/>
  <c r="E54" i="103"/>
  <c r="F54" i="103"/>
  <c r="O52" i="124"/>
  <c r="P52" i="124" s="1"/>
  <c r="B53" i="123"/>
  <c r="B55" i="103" s="1"/>
  <c r="B54" i="124"/>
  <c r="A52" i="124"/>
  <c r="O53" i="124" l="1"/>
  <c r="P53" i="124" s="1"/>
  <c r="E55" i="103"/>
  <c r="F55" i="103"/>
  <c r="E54" i="124"/>
  <c r="N54" i="124" s="1"/>
  <c r="F54" i="124"/>
  <c r="G54" i="124"/>
  <c r="K54" i="124" s="1"/>
  <c r="L54" i="124" s="1"/>
  <c r="M54" i="124"/>
  <c r="B54" i="123"/>
  <c r="B55" i="124"/>
  <c r="A53" i="124"/>
  <c r="E55" i="124" l="1"/>
  <c r="N55" i="124" s="1"/>
  <c r="F55" i="124"/>
  <c r="G55" i="124"/>
  <c r="K55" i="124" s="1"/>
  <c r="L55" i="124" s="1"/>
  <c r="M55" i="124"/>
  <c r="B56" i="124"/>
  <c r="B56" i="103"/>
  <c r="O54" i="124"/>
  <c r="P54" i="124" s="1"/>
  <c r="A54" i="124"/>
  <c r="F56" i="103" l="1"/>
  <c r="E56" i="103"/>
  <c r="F56" i="124"/>
  <c r="M56" i="124"/>
  <c r="E56" i="124"/>
  <c r="N56" i="124" s="1"/>
  <c r="O56" i="124" s="1"/>
  <c r="P56" i="124" s="1"/>
  <c r="G56" i="124"/>
  <c r="K56" i="124" s="1"/>
  <c r="L56" i="124" s="1"/>
  <c r="O55" i="124"/>
  <c r="P55" i="124" s="1"/>
  <c r="A55" i="124"/>
  <c r="A56" i="124" l="1"/>
  <c r="F94" i="15"/>
  <c r="F95" i="15"/>
  <c r="F96" i="15"/>
  <c r="F97" i="15"/>
  <c r="F98" i="15"/>
  <c r="F99" i="15"/>
  <c r="F100" i="15"/>
  <c r="A53" i="116"/>
  <c r="A56" i="116"/>
  <c r="A36" i="116"/>
  <c r="A39" i="116"/>
  <c r="A40" i="116"/>
  <c r="A42" i="116"/>
  <c r="A43" i="116"/>
  <c r="A44" i="116"/>
  <c r="A50" i="116"/>
  <c r="A51" i="116"/>
  <c r="A8" i="116"/>
  <c r="A9" i="116"/>
  <c r="A10" i="116"/>
  <c r="A11" i="116"/>
  <c r="A12" i="116"/>
  <c r="A13" i="116"/>
  <c r="A14" i="116"/>
  <c r="A15" i="116"/>
  <c r="A16" i="116"/>
  <c r="A17" i="116"/>
  <c r="A18" i="116"/>
  <c r="A19" i="116"/>
  <c r="A20" i="116"/>
  <c r="A21" i="116"/>
  <c r="A23" i="116"/>
  <c r="A24" i="116"/>
  <c r="A25" i="116"/>
  <c r="A26" i="116"/>
  <c r="A27" i="116"/>
  <c r="A29" i="116"/>
  <c r="A30" i="116"/>
  <c r="A31" i="116"/>
  <c r="A32" i="116"/>
  <c r="A33" i="116"/>
  <c r="C7" i="116"/>
  <c r="A7" i="116" s="1"/>
  <c r="B7" i="116"/>
  <c r="B12" i="115"/>
  <c r="C12" i="115"/>
  <c r="G34" i="116"/>
  <c r="F40" i="115"/>
  <c r="G40" i="115"/>
  <c r="G36" i="116"/>
  <c r="F42" i="115"/>
  <c r="G37" i="116"/>
  <c r="G38" i="116"/>
  <c r="G39" i="116"/>
  <c r="F45" i="115"/>
  <c r="G45" i="115"/>
  <c r="G41" i="116"/>
  <c r="G42" i="116"/>
  <c r="G43" i="116"/>
  <c r="F49" i="115"/>
  <c r="G49" i="115"/>
  <c r="G50" i="115"/>
  <c r="G51" i="115"/>
  <c r="G47" i="116"/>
  <c r="G48" i="116"/>
  <c r="F54" i="115"/>
  <c r="G49" i="116"/>
  <c r="F55" i="115"/>
  <c r="G50" i="116"/>
  <c r="F56" i="115"/>
  <c r="G56" i="115"/>
  <c r="G52" i="116"/>
  <c r="F58" i="115"/>
  <c r="G53" i="116"/>
  <c r="F59" i="115"/>
  <c r="G59" i="115"/>
  <c r="G60" i="115"/>
  <c r="G56" i="116"/>
  <c r="B7" i="114"/>
  <c r="C7" i="65"/>
  <c r="E12" i="115" l="1"/>
  <c r="A12" i="115"/>
  <c r="A22" i="116"/>
  <c r="A28" i="116"/>
  <c r="F60" i="115"/>
  <c r="G52" i="115"/>
  <c r="F51" i="115"/>
  <c r="F50" i="115"/>
  <c r="G42" i="115"/>
  <c r="G41" i="115"/>
  <c r="G44" i="116"/>
  <c r="G54" i="116"/>
  <c r="A34" i="116"/>
  <c r="F39" i="115"/>
  <c r="G61" i="115"/>
  <c r="G53" i="115"/>
  <c r="F52" i="115"/>
  <c r="G43" i="115"/>
  <c r="F41" i="115"/>
  <c r="G51" i="116"/>
  <c r="G45" i="116"/>
  <c r="A49" i="116"/>
  <c r="A41" i="116"/>
  <c r="G39" i="115"/>
  <c r="F61" i="115"/>
  <c r="G55" i="115"/>
  <c r="G54" i="115"/>
  <c r="F53" i="115"/>
  <c r="G44" i="115"/>
  <c r="F43" i="115"/>
  <c r="G40" i="116"/>
  <c r="A48" i="116"/>
  <c r="G47" i="115"/>
  <c r="G46" i="115"/>
  <c r="F44" i="115"/>
  <c r="G55" i="116"/>
  <c r="A55" i="116"/>
  <c r="A47" i="116"/>
  <c r="G57" i="115"/>
  <c r="G48" i="115"/>
  <c r="F47" i="115"/>
  <c r="F46" i="115"/>
  <c r="G46" i="116"/>
  <c r="G35" i="116"/>
  <c r="A54" i="116"/>
  <c r="A46" i="116"/>
  <c r="A38" i="116"/>
  <c r="F57" i="115"/>
  <c r="A45" i="116"/>
  <c r="A37" i="116"/>
  <c r="G58" i="115"/>
  <c r="A52" i="116"/>
  <c r="A35" i="116"/>
  <c r="X42" i="65"/>
  <c r="X36" i="65"/>
  <c r="A5" i="119"/>
  <c r="A6" i="119"/>
  <c r="A7" i="119"/>
  <c r="A8" i="119"/>
  <c r="A9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28" i="119"/>
  <c r="A29" i="119"/>
  <c r="A30" i="119"/>
  <c r="A31" i="119"/>
  <c r="A32" i="119"/>
  <c r="A33" i="119"/>
  <c r="A34" i="119"/>
  <c r="A35" i="119"/>
  <c r="A36" i="119"/>
  <c r="A38" i="119"/>
  <c r="A39" i="119"/>
  <c r="A40" i="119"/>
  <c r="A41" i="119"/>
  <c r="A42" i="119"/>
  <c r="A43" i="119"/>
  <c r="A44" i="119"/>
  <c r="A45" i="119"/>
  <c r="A46" i="119"/>
  <c r="A47" i="119"/>
  <c r="A48" i="119"/>
  <c r="A49" i="119"/>
  <c r="A50" i="119"/>
  <c r="A51" i="119"/>
  <c r="A52" i="119"/>
  <c r="A53" i="119"/>
  <c r="A54" i="119"/>
  <c r="A55" i="119"/>
  <c r="A56" i="119"/>
  <c r="A57" i="119"/>
  <c r="A58" i="119"/>
  <c r="A59" i="119"/>
  <c r="A60" i="119"/>
  <c r="A61" i="119"/>
  <c r="A62" i="119"/>
  <c r="A63" i="119"/>
  <c r="A64" i="119"/>
  <c r="A65" i="119"/>
  <c r="A66" i="119"/>
  <c r="A67" i="119"/>
  <c r="A68" i="119"/>
  <c r="A69" i="119"/>
  <c r="A70" i="119"/>
  <c r="A71" i="119"/>
  <c r="A72" i="119"/>
  <c r="A73" i="119"/>
  <c r="A74" i="119"/>
  <c r="A75" i="119"/>
  <c r="A76" i="119"/>
  <c r="A77" i="119"/>
  <c r="A78" i="119"/>
  <c r="A79" i="119"/>
  <c r="A80" i="119"/>
  <c r="A81" i="119"/>
  <c r="A82" i="119"/>
  <c r="A83" i="119"/>
  <c r="A84" i="119"/>
  <c r="A85" i="119"/>
  <c r="A86" i="119"/>
  <c r="A87" i="119"/>
  <c r="A88" i="119"/>
  <c r="A89" i="119"/>
  <c r="A90" i="119"/>
  <c r="A91" i="119"/>
  <c r="A92" i="119"/>
  <c r="A93" i="119"/>
  <c r="A94" i="119"/>
  <c r="A95" i="119"/>
  <c r="A96" i="119"/>
  <c r="A97" i="119"/>
  <c r="A98" i="119"/>
  <c r="A99" i="119"/>
  <c r="A100" i="119"/>
  <c r="A101" i="119"/>
  <c r="A102" i="119"/>
  <c r="A103" i="119"/>
  <c r="A4" i="119"/>
  <c r="B6" i="118"/>
  <c r="Q42" i="85"/>
  <c r="Q41" i="85"/>
  <c r="Q40" i="85"/>
  <c r="Q39" i="85"/>
  <c r="Q38" i="85"/>
  <c r="Q36" i="85"/>
  <c r="Q35" i="85"/>
  <c r="Q34" i="85"/>
  <c r="Q33" i="85"/>
  <c r="Q32" i="85"/>
  <c r="Q30" i="85"/>
  <c r="Q29" i="85"/>
  <c r="Q28" i="85"/>
  <c r="Q27" i="85"/>
  <c r="Q26" i="85"/>
  <c r="Q24" i="85"/>
  <c r="Q23" i="85"/>
  <c r="Q22" i="85"/>
  <c r="Q21" i="85"/>
  <c r="Q20" i="85"/>
  <c r="Q18" i="85"/>
  <c r="Q17" i="85"/>
  <c r="Q16" i="85"/>
  <c r="Q15" i="85"/>
  <c r="Q14" i="85"/>
  <c r="Q12" i="85"/>
  <c r="Q11" i="85"/>
  <c r="Q10" i="85"/>
  <c r="Q9" i="85"/>
  <c r="Q8" i="85"/>
  <c r="O42" i="85"/>
  <c r="O41" i="85"/>
  <c r="O40" i="85"/>
  <c r="O39" i="85"/>
  <c r="O38" i="85"/>
  <c r="O36" i="85"/>
  <c r="O35" i="85"/>
  <c r="O34" i="85"/>
  <c r="O33" i="85"/>
  <c r="O32" i="85"/>
  <c r="O30" i="85"/>
  <c r="O29" i="85"/>
  <c r="O28" i="85"/>
  <c r="O27" i="85"/>
  <c r="O26" i="85"/>
  <c r="O24" i="85"/>
  <c r="O23" i="85"/>
  <c r="O22" i="85"/>
  <c r="O21" i="85"/>
  <c r="O20" i="85"/>
  <c r="O18" i="85"/>
  <c r="O17" i="85"/>
  <c r="O16" i="85"/>
  <c r="O15" i="85"/>
  <c r="O14" i="85"/>
  <c r="O12" i="85"/>
  <c r="O11" i="85"/>
  <c r="O10" i="85"/>
  <c r="O9" i="85"/>
  <c r="O8" i="85"/>
  <c r="AG8" i="111"/>
  <c r="AF8" i="111"/>
  <c r="X8" i="111"/>
  <c r="W8" i="111"/>
  <c r="N8" i="111"/>
  <c r="O8" i="111"/>
  <c r="F20" i="111"/>
  <c r="O20" i="111" s="1"/>
  <c r="X20" i="111" s="1"/>
  <c r="AG20" i="111" s="1"/>
  <c r="B7" i="118" l="1"/>
  <c r="B9" i="114" s="1"/>
  <c r="B8" i="116"/>
  <c r="B13" i="115"/>
  <c r="B8" i="114"/>
  <c r="B14" i="115" l="1"/>
  <c r="B8" i="118"/>
  <c r="B10" i="114" s="1"/>
  <c r="B9" i="116"/>
  <c r="B15" i="115" l="1"/>
  <c r="B9" i="118"/>
  <c r="B10" i="116"/>
  <c r="B10" i="118" l="1"/>
  <c r="B16" i="115"/>
  <c r="B11" i="116"/>
  <c r="B11" i="114"/>
  <c r="B11" i="118" l="1"/>
  <c r="B17" i="115"/>
  <c r="B12" i="116"/>
  <c r="B12" i="114"/>
  <c r="B12" i="118" l="1"/>
  <c r="B18" i="115"/>
  <c r="B13" i="116"/>
  <c r="B13" i="114"/>
  <c r="B13" i="118" l="1"/>
  <c r="B19" i="115"/>
  <c r="B14" i="116"/>
  <c r="B14" i="114"/>
  <c r="B14" i="118" l="1"/>
  <c r="B20" i="115"/>
  <c r="B15" i="116"/>
  <c r="B15" i="114"/>
  <c r="B15" i="118" l="1"/>
  <c r="B21" i="115"/>
  <c r="B16" i="116"/>
  <c r="B16" i="114"/>
  <c r="B16" i="118" l="1"/>
  <c r="B22" i="115"/>
  <c r="B17" i="116"/>
  <c r="B17" i="114"/>
  <c r="B17" i="118" l="1"/>
  <c r="B23" i="115"/>
  <c r="B18" i="116"/>
  <c r="B18" i="114"/>
  <c r="B18" i="118" l="1"/>
  <c r="B24" i="115"/>
  <c r="B19" i="116"/>
  <c r="B19" i="114"/>
  <c r="B19" i="118" l="1"/>
  <c r="B25" i="115"/>
  <c r="B20" i="116"/>
  <c r="B20" i="114"/>
  <c r="B20" i="118" l="1"/>
  <c r="B26" i="115"/>
  <c r="B21" i="116"/>
  <c r="B21" i="114"/>
  <c r="B21" i="118" l="1"/>
  <c r="B27" i="115"/>
  <c r="B22" i="116"/>
  <c r="B22" i="114"/>
  <c r="B22" i="118" l="1"/>
  <c r="B28" i="115"/>
  <c r="B23" i="116"/>
  <c r="B23" i="114"/>
  <c r="B23" i="118" l="1"/>
  <c r="B29" i="115"/>
  <c r="B24" i="116"/>
  <c r="B24" i="114"/>
  <c r="B24" i="118" l="1"/>
  <c r="B30" i="115"/>
  <c r="B25" i="116"/>
  <c r="B25" i="114"/>
  <c r="B25" i="118" l="1"/>
  <c r="B31" i="115"/>
  <c r="B26" i="116"/>
  <c r="B26" i="114"/>
  <c r="B26" i="118" l="1"/>
  <c r="B32" i="115"/>
  <c r="B27" i="116"/>
  <c r="B27" i="114"/>
  <c r="B27" i="118" l="1"/>
  <c r="B33" i="115"/>
  <c r="B28" i="116"/>
  <c r="B28" i="114"/>
  <c r="B28" i="118" l="1"/>
  <c r="B34" i="115"/>
  <c r="B29" i="116"/>
  <c r="B29" i="114"/>
  <c r="B29" i="118" l="1"/>
  <c r="B35" i="115"/>
  <c r="B30" i="116"/>
  <c r="B30" i="114"/>
  <c r="B30" i="118" l="1"/>
  <c r="B36" i="115"/>
  <c r="B31" i="116"/>
  <c r="B31" i="114"/>
  <c r="B31" i="118" l="1"/>
  <c r="B37" i="115"/>
  <c r="B32" i="116"/>
  <c r="B32" i="114"/>
  <c r="B32" i="118" l="1"/>
  <c r="B38" i="115"/>
  <c r="B33" i="116"/>
  <c r="B33" i="114"/>
  <c r="B33" i="118" l="1"/>
  <c r="B39" i="115"/>
  <c r="B34" i="116"/>
  <c r="B34" i="114"/>
  <c r="B34" i="118" l="1"/>
  <c r="B40" i="115"/>
  <c r="B35" i="116"/>
  <c r="B35" i="114"/>
  <c r="B35" i="118" l="1"/>
  <c r="B41" i="115"/>
  <c r="B36" i="116"/>
  <c r="B36" i="114"/>
  <c r="B36" i="118" l="1"/>
  <c r="B42" i="115"/>
  <c r="B37" i="116"/>
  <c r="B37" i="114"/>
  <c r="B37" i="118" l="1"/>
  <c r="B43" i="115"/>
  <c r="B38" i="116"/>
  <c r="B38" i="114"/>
  <c r="B38" i="118" l="1"/>
  <c r="B44" i="115"/>
  <c r="B39" i="116"/>
  <c r="B39" i="114"/>
  <c r="B39" i="118" l="1"/>
  <c r="B45" i="115"/>
  <c r="B40" i="116"/>
  <c r="B40" i="114"/>
  <c r="B40" i="118" l="1"/>
  <c r="B46" i="115"/>
  <c r="B41" i="116"/>
  <c r="B41" i="114"/>
  <c r="B47" i="115" l="1"/>
  <c r="B42" i="114"/>
  <c r="B41" i="118"/>
  <c r="B42" i="116"/>
  <c r="B48" i="115" l="1"/>
  <c r="B42" i="118"/>
  <c r="B43" i="116"/>
  <c r="B43" i="114"/>
  <c r="B49" i="115" l="1"/>
  <c r="B43" i="118"/>
  <c r="B44" i="116"/>
  <c r="B44" i="114"/>
  <c r="B50" i="115" l="1"/>
  <c r="B45" i="114"/>
  <c r="B45" i="116"/>
  <c r="B44" i="118"/>
  <c r="B51" i="115" l="1"/>
  <c r="B45" i="118"/>
  <c r="B46" i="116"/>
  <c r="B46" i="114"/>
  <c r="B52" i="115" l="1"/>
  <c r="B47" i="114"/>
  <c r="B46" i="118"/>
  <c r="B47" i="116"/>
  <c r="C10" i="73"/>
  <c r="B53" i="115" l="1"/>
  <c r="B47" i="118"/>
  <c r="B48" i="116"/>
  <c r="B48" i="114"/>
  <c r="A10" i="73"/>
  <c r="D9" i="73"/>
  <c r="K3" i="119"/>
  <c r="K1" i="119" s="1"/>
  <c r="J3" i="119"/>
  <c r="J1" i="119" s="1"/>
  <c r="I3" i="119"/>
  <c r="I1" i="119" s="1"/>
  <c r="H3" i="119"/>
  <c r="H1" i="119" s="1"/>
  <c r="G3" i="119"/>
  <c r="G1" i="119" s="1"/>
  <c r="F3" i="119"/>
  <c r="F1" i="119" s="1"/>
  <c r="E3" i="119"/>
  <c r="E1" i="119" s="1"/>
  <c r="D3" i="119"/>
  <c r="L7" i="114"/>
  <c r="K7" i="114"/>
  <c r="J7" i="114"/>
  <c r="A7" i="114" s="1"/>
  <c r="B54" i="115" l="1"/>
  <c r="B49" i="114"/>
  <c r="B48" i="118"/>
  <c r="B49" i="116"/>
  <c r="H10" i="73"/>
  <c r="D1" i="119"/>
  <c r="E10" i="73"/>
  <c r="F10" i="73"/>
  <c r="D10" i="73"/>
  <c r="B55" i="115" l="1"/>
  <c r="B50" i="114"/>
  <c r="B49" i="118"/>
  <c r="B50" i="116"/>
  <c r="B5" i="119"/>
  <c r="B56" i="115" l="1"/>
  <c r="B51" i="114"/>
  <c r="B50" i="118"/>
  <c r="B51" i="116"/>
  <c r="W20" i="52"/>
  <c r="B6" i="119"/>
  <c r="B7" i="119" s="1"/>
  <c r="B8" i="119" s="1"/>
  <c r="B9" i="119" s="1"/>
  <c r="M4" i="118"/>
  <c r="K4" i="118"/>
  <c r="J4" i="118"/>
  <c r="I4" i="118"/>
  <c r="N4" i="118"/>
  <c r="L4" i="118"/>
  <c r="H4" i="118"/>
  <c r="G4" i="118"/>
  <c r="C51" i="114" l="1"/>
  <c r="C7" i="114"/>
  <c r="C8" i="114"/>
  <c r="C9" i="114"/>
  <c r="C10" i="114"/>
  <c r="C11" i="114"/>
  <c r="C12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C25" i="114"/>
  <c r="C26" i="114"/>
  <c r="C27" i="114"/>
  <c r="C28" i="114"/>
  <c r="C29" i="114"/>
  <c r="C30" i="114"/>
  <c r="C31" i="114"/>
  <c r="C32" i="114"/>
  <c r="C33" i="114"/>
  <c r="C34" i="114"/>
  <c r="C35" i="114"/>
  <c r="C36" i="114"/>
  <c r="C37" i="114"/>
  <c r="C38" i="114"/>
  <c r="C39" i="114"/>
  <c r="C40" i="114"/>
  <c r="C41" i="114"/>
  <c r="C42" i="114"/>
  <c r="C43" i="114"/>
  <c r="C44" i="114"/>
  <c r="C45" i="114"/>
  <c r="C46" i="114"/>
  <c r="C47" i="114"/>
  <c r="C48" i="114"/>
  <c r="C49" i="114"/>
  <c r="C50" i="114"/>
  <c r="B57" i="115"/>
  <c r="B52" i="116"/>
  <c r="B52" i="114"/>
  <c r="C52" i="114" s="1"/>
  <c r="B51" i="118"/>
  <c r="E51" i="114"/>
  <c r="F51" i="114"/>
  <c r="H51" i="114"/>
  <c r="G51" i="114"/>
  <c r="D51" i="114"/>
  <c r="Y20" i="52"/>
  <c r="X20" i="52"/>
  <c r="W19" i="52"/>
  <c r="X19" i="52"/>
  <c r="B10" i="119"/>
  <c r="B11" i="119" s="1"/>
  <c r="B12" i="119" s="1"/>
  <c r="B13" i="119" s="1"/>
  <c r="B14" i="119" s="1"/>
  <c r="B15" i="119" s="1"/>
  <c r="B16" i="119" s="1"/>
  <c r="B17" i="119" s="1"/>
  <c r="B18" i="119" s="1"/>
  <c r="B19" i="119" s="1"/>
  <c r="B20" i="119" s="1"/>
  <c r="B21" i="119" s="1"/>
  <c r="B22" i="119" s="1"/>
  <c r="B23" i="119" s="1"/>
  <c r="B24" i="119" s="1"/>
  <c r="B25" i="119" s="1"/>
  <c r="B26" i="119" s="1"/>
  <c r="B27" i="119" s="1"/>
  <c r="B28" i="119" s="1"/>
  <c r="B29" i="119" s="1"/>
  <c r="B30" i="119" s="1"/>
  <c r="B31" i="119" s="1"/>
  <c r="B32" i="119" s="1"/>
  <c r="W21" i="52"/>
  <c r="AR51" i="114" l="1"/>
  <c r="B33" i="119"/>
  <c r="B34" i="119" s="1"/>
  <c r="F13" i="114"/>
  <c r="E13" i="114"/>
  <c r="G13" i="114"/>
  <c r="D13" i="114"/>
  <c r="H13" i="114"/>
  <c r="F44" i="114"/>
  <c r="G44" i="114"/>
  <c r="H44" i="114"/>
  <c r="D44" i="114"/>
  <c r="E44" i="114"/>
  <c r="D36" i="114"/>
  <c r="G36" i="114"/>
  <c r="F36" i="114"/>
  <c r="E36" i="114"/>
  <c r="H36" i="114"/>
  <c r="G28" i="114"/>
  <c r="E28" i="114"/>
  <c r="F28" i="114"/>
  <c r="H28" i="114"/>
  <c r="D28" i="114"/>
  <c r="D20" i="114"/>
  <c r="E20" i="114"/>
  <c r="G20" i="114"/>
  <c r="H20" i="114"/>
  <c r="F20" i="114"/>
  <c r="D12" i="114"/>
  <c r="H12" i="114"/>
  <c r="F12" i="114"/>
  <c r="E12" i="114"/>
  <c r="G12" i="114"/>
  <c r="G21" i="114"/>
  <c r="E21" i="114"/>
  <c r="H21" i="114"/>
  <c r="F21" i="114"/>
  <c r="D21" i="114"/>
  <c r="E43" i="114"/>
  <c r="F43" i="114"/>
  <c r="H43" i="114"/>
  <c r="G43" i="114"/>
  <c r="D43" i="114"/>
  <c r="G35" i="114"/>
  <c r="H35" i="114"/>
  <c r="D35" i="114"/>
  <c r="E35" i="114"/>
  <c r="F35" i="114"/>
  <c r="D27" i="114"/>
  <c r="H27" i="114"/>
  <c r="F27" i="114"/>
  <c r="E27" i="114"/>
  <c r="G27" i="114"/>
  <c r="E19" i="114"/>
  <c r="F19" i="114"/>
  <c r="H19" i="114"/>
  <c r="D19" i="114"/>
  <c r="G19" i="114"/>
  <c r="G11" i="114"/>
  <c r="H11" i="114"/>
  <c r="D11" i="114"/>
  <c r="F11" i="114"/>
  <c r="E11" i="114"/>
  <c r="D50" i="114"/>
  <c r="H50" i="114"/>
  <c r="G50" i="114"/>
  <c r="E50" i="114"/>
  <c r="F50" i="114"/>
  <c r="G42" i="114"/>
  <c r="H42" i="114"/>
  <c r="D42" i="114"/>
  <c r="F42" i="114"/>
  <c r="E42" i="114"/>
  <c r="H34" i="114"/>
  <c r="D34" i="114"/>
  <c r="E34" i="114"/>
  <c r="F34" i="114"/>
  <c r="G34" i="114"/>
  <c r="G26" i="114"/>
  <c r="E26" i="114"/>
  <c r="F26" i="114"/>
  <c r="H26" i="114"/>
  <c r="D26" i="114"/>
  <c r="G18" i="114"/>
  <c r="D18" i="114"/>
  <c r="E18" i="114"/>
  <c r="H18" i="114"/>
  <c r="F18" i="114"/>
  <c r="F10" i="114"/>
  <c r="H10" i="114"/>
  <c r="D10" i="114"/>
  <c r="E10" i="114"/>
  <c r="G10" i="114"/>
  <c r="G29" i="114"/>
  <c r="H29" i="114"/>
  <c r="E29" i="114"/>
  <c r="F29" i="114"/>
  <c r="D29" i="114"/>
  <c r="G49" i="114"/>
  <c r="H49" i="114"/>
  <c r="E49" i="114"/>
  <c r="D49" i="114"/>
  <c r="F49" i="114"/>
  <c r="D41" i="114"/>
  <c r="H41" i="114"/>
  <c r="G41" i="114"/>
  <c r="E41" i="114"/>
  <c r="F41" i="114"/>
  <c r="F33" i="114"/>
  <c r="G33" i="114"/>
  <c r="D33" i="114"/>
  <c r="E33" i="114"/>
  <c r="H33" i="114"/>
  <c r="D25" i="114"/>
  <c r="G25" i="114"/>
  <c r="E25" i="114"/>
  <c r="H25" i="114"/>
  <c r="F25" i="114"/>
  <c r="D17" i="114"/>
  <c r="H17" i="114"/>
  <c r="G17" i="114"/>
  <c r="F17" i="114"/>
  <c r="E17" i="114"/>
  <c r="E9" i="114"/>
  <c r="F9" i="114"/>
  <c r="H9" i="114"/>
  <c r="D9" i="114"/>
  <c r="G9" i="114"/>
  <c r="E45" i="114"/>
  <c r="D45" i="114"/>
  <c r="F45" i="114"/>
  <c r="H45" i="114"/>
  <c r="G45" i="114"/>
  <c r="G48" i="114"/>
  <c r="E48" i="114"/>
  <c r="F48" i="114"/>
  <c r="D48" i="114"/>
  <c r="H48" i="114"/>
  <c r="H40" i="114"/>
  <c r="E40" i="114"/>
  <c r="D40" i="114"/>
  <c r="G40" i="114"/>
  <c r="F40" i="114"/>
  <c r="F32" i="114"/>
  <c r="D32" i="114"/>
  <c r="E32" i="114"/>
  <c r="H32" i="114"/>
  <c r="G32" i="114"/>
  <c r="G24" i="114"/>
  <c r="H24" i="114"/>
  <c r="E24" i="114"/>
  <c r="D24" i="114"/>
  <c r="F24" i="114"/>
  <c r="G16" i="114"/>
  <c r="F16" i="114"/>
  <c r="E16" i="114"/>
  <c r="D16" i="114"/>
  <c r="H16" i="114"/>
  <c r="F8" i="114"/>
  <c r="D8" i="114"/>
  <c r="E8" i="114"/>
  <c r="H8" i="114"/>
  <c r="G8" i="114"/>
  <c r="F37" i="114"/>
  <c r="D37" i="114"/>
  <c r="G37" i="114"/>
  <c r="H37" i="114"/>
  <c r="E37" i="114"/>
  <c r="E47" i="114"/>
  <c r="G47" i="114"/>
  <c r="F47" i="114"/>
  <c r="H47" i="114"/>
  <c r="D47" i="114"/>
  <c r="E39" i="114"/>
  <c r="D39" i="114"/>
  <c r="H39" i="114"/>
  <c r="G39" i="114"/>
  <c r="F39" i="114"/>
  <c r="D31" i="114"/>
  <c r="H31" i="114"/>
  <c r="E31" i="114"/>
  <c r="G31" i="114"/>
  <c r="F31" i="114"/>
  <c r="E23" i="114"/>
  <c r="D23" i="114"/>
  <c r="H23" i="114"/>
  <c r="F23" i="114"/>
  <c r="G23" i="114"/>
  <c r="E15" i="114"/>
  <c r="H15" i="114"/>
  <c r="D15" i="114"/>
  <c r="G15" i="114"/>
  <c r="F15" i="114"/>
  <c r="D7" i="114"/>
  <c r="G7" i="114"/>
  <c r="F7" i="114"/>
  <c r="E7" i="114"/>
  <c r="H7" i="114"/>
  <c r="F46" i="114"/>
  <c r="G46" i="114"/>
  <c r="E46" i="114"/>
  <c r="D46" i="114"/>
  <c r="H46" i="114"/>
  <c r="G38" i="114"/>
  <c r="H38" i="114"/>
  <c r="D38" i="114"/>
  <c r="E38" i="114"/>
  <c r="F38" i="114"/>
  <c r="G30" i="114"/>
  <c r="D30" i="114"/>
  <c r="H30" i="114"/>
  <c r="E30" i="114"/>
  <c r="F30" i="114"/>
  <c r="E22" i="114"/>
  <c r="F22" i="114"/>
  <c r="H22" i="114"/>
  <c r="D22" i="114"/>
  <c r="G22" i="114"/>
  <c r="D14" i="114"/>
  <c r="G14" i="114"/>
  <c r="E14" i="114"/>
  <c r="F14" i="114"/>
  <c r="H14" i="114"/>
  <c r="B58" i="115"/>
  <c r="B53" i="114"/>
  <c r="C53" i="114" s="1"/>
  <c r="B52" i="118"/>
  <c r="B53" i="116"/>
  <c r="H52" i="114"/>
  <c r="D52" i="114"/>
  <c r="E52" i="114"/>
  <c r="F52" i="114"/>
  <c r="G52" i="114"/>
  <c r="Y19" i="52"/>
  <c r="Y21" i="52"/>
  <c r="X21" i="52"/>
  <c r="W25" i="52"/>
  <c r="W30" i="52"/>
  <c r="X25" i="52"/>
  <c r="W24" i="52"/>
  <c r="W23" i="52"/>
  <c r="W26" i="52"/>
  <c r="X24" i="52"/>
  <c r="W22" i="52"/>
  <c r="X22" i="52"/>
  <c r="W27" i="52"/>
  <c r="W28" i="52"/>
  <c r="X27" i="52"/>
  <c r="W29" i="52"/>
  <c r="X30" i="52"/>
  <c r="X29" i="52"/>
  <c r="X28" i="52"/>
  <c r="X26" i="52"/>
  <c r="X23" i="52"/>
  <c r="AR22" i="114" l="1"/>
  <c r="AR23" i="114"/>
  <c r="AR32" i="114"/>
  <c r="AR48" i="114"/>
  <c r="AR19" i="114"/>
  <c r="AR27" i="114"/>
  <c r="AR30" i="114"/>
  <c r="AR46" i="114"/>
  <c r="AR7" i="114"/>
  <c r="AR45" i="114"/>
  <c r="AR25" i="114"/>
  <c r="AR29" i="114"/>
  <c r="AR39" i="114"/>
  <c r="AR9" i="114"/>
  <c r="AR38" i="114"/>
  <c r="AR49" i="114"/>
  <c r="AR35" i="114"/>
  <c r="AR21" i="114"/>
  <c r="AR36" i="114"/>
  <c r="AR33" i="114"/>
  <c r="AR13" i="114"/>
  <c r="AR52" i="114"/>
  <c r="AR47" i="114"/>
  <c r="AR37" i="114"/>
  <c r="AR16" i="114"/>
  <c r="AR40" i="114"/>
  <c r="AR18" i="114"/>
  <c r="AR11" i="114"/>
  <c r="AR12" i="114"/>
  <c r="AR15" i="114"/>
  <c r="AR17" i="114"/>
  <c r="AR42" i="114"/>
  <c r="AR28" i="114"/>
  <c r="AR44" i="114"/>
  <c r="AR8" i="114"/>
  <c r="AR24" i="114"/>
  <c r="AR41" i="114"/>
  <c r="AR50" i="114"/>
  <c r="AR20" i="114"/>
  <c r="AR14" i="114"/>
  <c r="AR31" i="114"/>
  <c r="AR10" i="114"/>
  <c r="AR26" i="114"/>
  <c r="AR34" i="114"/>
  <c r="AR43" i="114"/>
  <c r="B35" i="119"/>
  <c r="B36" i="119" s="1"/>
  <c r="B37" i="119" s="1"/>
  <c r="B38" i="119" s="1"/>
  <c r="B39" i="119" s="1"/>
  <c r="B40" i="119" s="1"/>
  <c r="B41" i="119" s="1"/>
  <c r="B42" i="119" s="1"/>
  <c r="B43" i="119" s="1"/>
  <c r="B44" i="119" s="1"/>
  <c r="B45" i="119" s="1"/>
  <c r="B46" i="119" s="1"/>
  <c r="B47" i="119" s="1"/>
  <c r="B48" i="119" s="1"/>
  <c r="B49" i="119" s="1"/>
  <c r="B50" i="119" s="1"/>
  <c r="B51" i="119" s="1"/>
  <c r="B52" i="119" s="1"/>
  <c r="B53" i="119" s="1"/>
  <c r="B54" i="119" s="1"/>
  <c r="B55" i="119" s="1"/>
  <c r="B56" i="119" s="1"/>
  <c r="B57" i="119" s="1"/>
  <c r="B58" i="119" s="1"/>
  <c r="B59" i="119" s="1"/>
  <c r="B60" i="119" s="1"/>
  <c r="B61" i="119" s="1"/>
  <c r="B62" i="119" s="1"/>
  <c r="B63" i="119" s="1"/>
  <c r="B64" i="119" s="1"/>
  <c r="B65" i="119" s="1"/>
  <c r="B66" i="119" s="1"/>
  <c r="B67" i="119" s="1"/>
  <c r="B68" i="119" s="1"/>
  <c r="B69" i="119" s="1"/>
  <c r="B70" i="119" s="1"/>
  <c r="B71" i="119" s="1"/>
  <c r="B72" i="119" s="1"/>
  <c r="B73" i="119" s="1"/>
  <c r="B74" i="119" s="1"/>
  <c r="B75" i="119" s="1"/>
  <c r="B76" i="119" s="1"/>
  <c r="B77" i="119" s="1"/>
  <c r="B78" i="119" s="1"/>
  <c r="B79" i="119" s="1"/>
  <c r="B80" i="119" s="1"/>
  <c r="B81" i="119" s="1"/>
  <c r="B82" i="119" s="1"/>
  <c r="B83" i="119" s="1"/>
  <c r="B84" i="119" s="1"/>
  <c r="B85" i="119" s="1"/>
  <c r="B86" i="119" s="1"/>
  <c r="B87" i="119" s="1"/>
  <c r="B88" i="119" s="1"/>
  <c r="B89" i="119" s="1"/>
  <c r="B90" i="119" s="1"/>
  <c r="B91" i="119" s="1"/>
  <c r="B92" i="119" s="1"/>
  <c r="B93" i="119" s="1"/>
  <c r="B94" i="119" s="1"/>
  <c r="B95" i="119" s="1"/>
  <c r="B96" i="119" s="1"/>
  <c r="B97" i="119" s="1"/>
  <c r="B98" i="119" s="1"/>
  <c r="B99" i="119" s="1"/>
  <c r="B100" i="119" s="1"/>
  <c r="B101" i="119" s="1"/>
  <c r="B102" i="119" s="1"/>
  <c r="B103" i="119" s="1"/>
  <c r="B59" i="115"/>
  <c r="B53" i="118"/>
  <c r="B54" i="116"/>
  <c r="B54" i="114"/>
  <c r="C54" i="114" s="1"/>
  <c r="D53" i="114"/>
  <c r="H53" i="114"/>
  <c r="E53" i="114"/>
  <c r="G53" i="114"/>
  <c r="F53" i="114"/>
  <c r="Y25" i="52"/>
  <c r="Y24" i="52"/>
  <c r="Y28" i="52"/>
  <c r="Y27" i="52"/>
  <c r="Y30" i="52"/>
  <c r="Y22" i="52"/>
  <c r="Y26" i="52"/>
  <c r="Y29" i="52"/>
  <c r="Y23" i="52"/>
  <c r="G30" i="116"/>
  <c r="G31" i="116"/>
  <c r="G32" i="116"/>
  <c r="G33" i="116"/>
  <c r="G35" i="115"/>
  <c r="G36" i="115"/>
  <c r="G37" i="115"/>
  <c r="G38" i="115"/>
  <c r="F35" i="115"/>
  <c r="F36" i="115"/>
  <c r="F37" i="115"/>
  <c r="F38" i="115"/>
  <c r="AR53" i="114" l="1"/>
  <c r="E54" i="114"/>
  <c r="F54" i="114"/>
  <c r="G54" i="114"/>
  <c r="H54" i="114"/>
  <c r="D54" i="114"/>
  <c r="B60" i="115"/>
  <c r="B55" i="114"/>
  <c r="C55" i="114" s="1"/>
  <c r="B54" i="118"/>
  <c r="B55" i="116"/>
  <c r="D3" i="114"/>
  <c r="AR54" i="114" l="1"/>
  <c r="B61" i="115"/>
  <c r="B56" i="116"/>
  <c r="B56" i="114"/>
  <c r="C56" i="114" s="1"/>
  <c r="B55" i="118"/>
  <c r="B57" i="116" s="1"/>
  <c r="E55" i="114"/>
  <c r="F55" i="114"/>
  <c r="H55" i="114"/>
  <c r="G55" i="114"/>
  <c r="D55" i="114"/>
  <c r="AR55" i="114" l="1"/>
  <c r="B56" i="118"/>
  <c r="B58" i="116" s="1"/>
  <c r="B57" i="114"/>
  <c r="C57" i="114" s="1"/>
  <c r="B62" i="115"/>
  <c r="E56" i="114"/>
  <c r="D56" i="114"/>
  <c r="F56" i="114"/>
  <c r="G56" i="114"/>
  <c r="H56" i="114"/>
  <c r="AR56" i="114" l="1"/>
  <c r="G57" i="114"/>
  <c r="F57" i="114"/>
  <c r="E57" i="114"/>
  <c r="D57" i="114"/>
  <c r="H57" i="114"/>
  <c r="B58" i="114"/>
  <c r="C58" i="114" s="1"/>
  <c r="B63" i="115"/>
  <c r="B57" i="118"/>
  <c r="B59" i="116" s="1"/>
  <c r="AR57" i="114" l="1"/>
  <c r="G58" i="114"/>
  <c r="E58" i="114"/>
  <c r="D58" i="114"/>
  <c r="F58" i="114"/>
  <c r="H58" i="114"/>
  <c r="B59" i="114"/>
  <c r="C59" i="114" s="1"/>
  <c r="B64" i="115"/>
  <c r="B58" i="118"/>
  <c r="B60" i="116" s="1"/>
  <c r="AR58" i="114" l="1"/>
  <c r="D59" i="114"/>
  <c r="G59" i="114"/>
  <c r="F59" i="114"/>
  <c r="E59" i="114"/>
  <c r="H59" i="114"/>
  <c r="B59" i="118"/>
  <c r="B61" i="116" s="1"/>
  <c r="B65" i="115"/>
  <c r="B60" i="114"/>
  <c r="C60" i="114" s="1"/>
  <c r="AR59" i="114" l="1"/>
  <c r="E60" i="114"/>
  <c r="F60" i="114"/>
  <c r="G60" i="114"/>
  <c r="H60" i="114"/>
  <c r="D60" i="114"/>
  <c r="N62" i="115"/>
  <c r="T62" i="115"/>
  <c r="B60" i="118"/>
  <c r="B62" i="116" s="1"/>
  <c r="B61" i="114"/>
  <c r="C61" i="114" s="1"/>
  <c r="B66" i="115"/>
  <c r="G73" i="93" a="1"/>
  <c r="G73" i="93" s="1"/>
  <c r="G72" i="93" a="1"/>
  <c r="G72" i="93" s="1"/>
  <c r="G71" i="93" a="1"/>
  <c r="G71" i="93" s="1"/>
  <c r="G70" i="93" a="1"/>
  <c r="G70" i="93" s="1"/>
  <c r="G69" i="93" a="1"/>
  <c r="G69" i="93" s="1"/>
  <c r="G68" i="93" a="1"/>
  <c r="G68" i="93" s="1"/>
  <c r="G67" i="93" a="1"/>
  <c r="G67" i="93" s="1"/>
  <c r="G66" i="93" a="1"/>
  <c r="G66" i="93" s="1"/>
  <c r="G65" i="93" a="1"/>
  <c r="G65" i="93" s="1"/>
  <c r="G64" i="93" a="1"/>
  <c r="G64" i="93" s="1"/>
  <c r="G63" i="93" a="1"/>
  <c r="G63" i="93" s="1"/>
  <c r="G62" i="93" a="1"/>
  <c r="G62" i="93" s="1"/>
  <c r="G61" i="93" a="1"/>
  <c r="G61" i="93" s="1"/>
  <c r="G60" i="93" a="1"/>
  <c r="G60" i="93" s="1"/>
  <c r="G59" i="93" a="1"/>
  <c r="G59" i="93" s="1"/>
  <c r="G58" i="93" a="1"/>
  <c r="G58" i="93" s="1"/>
  <c r="G57" i="93" a="1"/>
  <c r="G57" i="93" s="1"/>
  <c r="G56" i="93" a="1"/>
  <c r="G56" i="93" s="1"/>
  <c r="G55" i="93" a="1"/>
  <c r="G55" i="93" s="1"/>
  <c r="G54" i="93" a="1"/>
  <c r="G54" i="93" s="1"/>
  <c r="G53" i="93" a="1"/>
  <c r="G53" i="93" s="1"/>
  <c r="G52" i="93" a="1"/>
  <c r="G52" i="93" s="1"/>
  <c r="G51" i="93" a="1"/>
  <c r="G51" i="93" s="1"/>
  <c r="G50" i="93" a="1"/>
  <c r="G50" i="93" s="1"/>
  <c r="G49" i="93" a="1"/>
  <c r="G49" i="93" s="1"/>
  <c r="G48" i="93" a="1"/>
  <c r="G48" i="93" s="1"/>
  <c r="H39" i="93" a="1"/>
  <c r="H39" i="93" s="1"/>
  <c r="H38" i="93" a="1"/>
  <c r="H38" i="93" s="1"/>
  <c r="H37" i="93" a="1"/>
  <c r="H37" i="93" s="1"/>
  <c r="H36" i="93" a="1"/>
  <c r="H36" i="93" s="1"/>
  <c r="H35" i="93" a="1"/>
  <c r="H35" i="93" s="1"/>
  <c r="H34" i="93" a="1"/>
  <c r="H34" i="93" s="1"/>
  <c r="H33" i="93" a="1"/>
  <c r="H33" i="93" s="1"/>
  <c r="H32" i="93" a="1"/>
  <c r="H32" i="93" s="1"/>
  <c r="H31" i="93" a="1"/>
  <c r="H31" i="93" s="1"/>
  <c r="H30" i="93" a="1"/>
  <c r="H30" i="93" s="1"/>
  <c r="H29" i="93" a="1"/>
  <c r="H29" i="93" s="1"/>
  <c r="H28" i="93" a="1"/>
  <c r="H28" i="93" s="1"/>
  <c r="H27" i="93" a="1"/>
  <c r="H27" i="93" s="1"/>
  <c r="H26" i="93" a="1"/>
  <c r="H26" i="93" s="1"/>
  <c r="H25" i="93" a="1"/>
  <c r="H25" i="93" s="1"/>
  <c r="H24" i="93" a="1"/>
  <c r="H24" i="93" s="1"/>
  <c r="H23" i="93" a="1"/>
  <c r="H23" i="93" s="1"/>
  <c r="H22" i="93" a="1"/>
  <c r="H22" i="93" s="1"/>
  <c r="H21" i="93" a="1"/>
  <c r="H21" i="93" s="1"/>
  <c r="H20" i="93" a="1"/>
  <c r="H20" i="93" s="1"/>
  <c r="H19" i="93" a="1"/>
  <c r="H19" i="93" s="1"/>
  <c r="H18" i="93" a="1"/>
  <c r="H18" i="93" s="1"/>
  <c r="G21" i="93" a="1"/>
  <c r="G21" i="93" s="1"/>
  <c r="G20" i="93" a="1"/>
  <c r="G20" i="93" s="1"/>
  <c r="G18" i="93" a="1"/>
  <c r="G18" i="93" s="1"/>
  <c r="F25" i="93" a="1"/>
  <c r="F25" i="93" s="1"/>
  <c r="F21" i="93" a="1"/>
  <c r="F21" i="93" s="1"/>
  <c r="F18" i="93" a="1"/>
  <c r="F18" i="93" s="1"/>
  <c r="I20" i="93" a="1"/>
  <c r="I20" i="93" s="1"/>
  <c r="F73" i="93" a="1"/>
  <c r="F73" i="93" s="1"/>
  <c r="F72" i="93" a="1"/>
  <c r="F72" i="93" s="1"/>
  <c r="F71" i="93" a="1"/>
  <c r="F71" i="93" s="1"/>
  <c r="F70" i="93" a="1"/>
  <c r="F70" i="93" s="1"/>
  <c r="F69" i="93" a="1"/>
  <c r="F69" i="93" s="1"/>
  <c r="F68" i="93" a="1"/>
  <c r="F68" i="93" s="1"/>
  <c r="F67" i="93" a="1"/>
  <c r="F67" i="93" s="1"/>
  <c r="F66" i="93" a="1"/>
  <c r="F66" i="93" s="1"/>
  <c r="F65" i="93" a="1"/>
  <c r="F65" i="93" s="1"/>
  <c r="F64" i="93" a="1"/>
  <c r="F64" i="93" s="1"/>
  <c r="F63" i="93" a="1"/>
  <c r="F63" i="93" s="1"/>
  <c r="F62" i="93" a="1"/>
  <c r="F62" i="93" s="1"/>
  <c r="F61" i="93" a="1"/>
  <c r="F61" i="93" s="1"/>
  <c r="F60" i="93" a="1"/>
  <c r="F60" i="93" s="1"/>
  <c r="F59" i="93" a="1"/>
  <c r="F59" i="93" s="1"/>
  <c r="F58" i="93" a="1"/>
  <c r="F58" i="93" s="1"/>
  <c r="F57" i="93" a="1"/>
  <c r="F57" i="93" s="1"/>
  <c r="F56" i="93" a="1"/>
  <c r="F56" i="93" s="1"/>
  <c r="F55" i="93" a="1"/>
  <c r="F55" i="93" s="1"/>
  <c r="F54" i="93" a="1"/>
  <c r="F54" i="93" s="1"/>
  <c r="F53" i="93" a="1"/>
  <c r="F53" i="93" s="1"/>
  <c r="F52" i="93" a="1"/>
  <c r="F52" i="93" s="1"/>
  <c r="F51" i="93" a="1"/>
  <c r="F51" i="93" s="1"/>
  <c r="F50" i="93" a="1"/>
  <c r="F50" i="93" s="1"/>
  <c r="F49" i="93" a="1"/>
  <c r="F49" i="93" s="1"/>
  <c r="F48" i="93" a="1"/>
  <c r="F48" i="93" s="1"/>
  <c r="G39" i="93" a="1"/>
  <c r="G39" i="93" s="1"/>
  <c r="G38" i="93" a="1"/>
  <c r="G38" i="93" s="1"/>
  <c r="G37" i="93" a="1"/>
  <c r="G37" i="93" s="1"/>
  <c r="G36" i="93" a="1"/>
  <c r="G36" i="93" s="1"/>
  <c r="G35" i="93" a="1"/>
  <c r="G35" i="93" s="1"/>
  <c r="G34" i="93" a="1"/>
  <c r="G34" i="93" s="1"/>
  <c r="G33" i="93" a="1"/>
  <c r="G33" i="93" s="1"/>
  <c r="G32" i="93" a="1"/>
  <c r="G32" i="93" s="1"/>
  <c r="G31" i="93" a="1"/>
  <c r="G31" i="93" s="1"/>
  <c r="G30" i="93" a="1"/>
  <c r="G30" i="93" s="1"/>
  <c r="G29" i="93" a="1"/>
  <c r="G29" i="93" s="1"/>
  <c r="G28" i="93" a="1"/>
  <c r="G28" i="93" s="1"/>
  <c r="G27" i="93" a="1"/>
  <c r="G27" i="93" s="1"/>
  <c r="G26" i="93" a="1"/>
  <c r="G26" i="93" s="1"/>
  <c r="G25" i="93" a="1"/>
  <c r="G25" i="93" s="1"/>
  <c r="G24" i="93" a="1"/>
  <c r="G24" i="93" s="1"/>
  <c r="G23" i="93" a="1"/>
  <c r="G23" i="93" s="1"/>
  <c r="G22" i="93" a="1"/>
  <c r="G22" i="93" s="1"/>
  <c r="G19" i="93" a="1"/>
  <c r="G19" i="93" s="1"/>
  <c r="F24" i="93" a="1"/>
  <c r="F24" i="93" s="1"/>
  <c r="F22" i="93" a="1"/>
  <c r="F22" i="93" s="1"/>
  <c r="F19" i="93" a="1"/>
  <c r="F19" i="93" s="1"/>
  <c r="I19" i="93" a="1"/>
  <c r="I19" i="93" s="1"/>
  <c r="M73" i="93" a="1"/>
  <c r="M73" i="93" s="1"/>
  <c r="M72" i="93" a="1"/>
  <c r="M72" i="93" s="1"/>
  <c r="M71" i="93" a="1"/>
  <c r="M71" i="93" s="1"/>
  <c r="M70" i="93" a="1"/>
  <c r="M70" i="93" s="1"/>
  <c r="M69" i="93" a="1"/>
  <c r="M69" i="93" s="1"/>
  <c r="M68" i="93" a="1"/>
  <c r="M68" i="93" s="1"/>
  <c r="M67" i="93" a="1"/>
  <c r="M67" i="93" s="1"/>
  <c r="M66" i="93" a="1"/>
  <c r="M66" i="93" s="1"/>
  <c r="M65" i="93" a="1"/>
  <c r="M65" i="93" s="1"/>
  <c r="M64" i="93" a="1"/>
  <c r="M64" i="93" s="1"/>
  <c r="M63" i="93" a="1"/>
  <c r="M63" i="93" s="1"/>
  <c r="M62" i="93" a="1"/>
  <c r="M62" i="93" s="1"/>
  <c r="M61" i="93" a="1"/>
  <c r="M61" i="93" s="1"/>
  <c r="M60" i="93" a="1"/>
  <c r="M60" i="93" s="1"/>
  <c r="M59" i="93" a="1"/>
  <c r="M59" i="93" s="1"/>
  <c r="M58" i="93" a="1"/>
  <c r="M58" i="93" s="1"/>
  <c r="M57" i="93" a="1"/>
  <c r="M57" i="93" s="1"/>
  <c r="M56" i="93" a="1"/>
  <c r="M56" i="93" s="1"/>
  <c r="M55" i="93" a="1"/>
  <c r="M55" i="93" s="1"/>
  <c r="M54" i="93" a="1"/>
  <c r="M54" i="93" s="1"/>
  <c r="M53" i="93" a="1"/>
  <c r="M53" i="93" s="1"/>
  <c r="M52" i="93" a="1"/>
  <c r="M52" i="93" s="1"/>
  <c r="M51" i="93" a="1"/>
  <c r="M51" i="93" s="1"/>
  <c r="M50" i="93" a="1"/>
  <c r="M50" i="93" s="1"/>
  <c r="M49" i="93" a="1"/>
  <c r="M49" i="93" s="1"/>
  <c r="M48" i="93" a="1"/>
  <c r="M48" i="93" s="1"/>
  <c r="F39" i="93" a="1"/>
  <c r="F39" i="93" s="1"/>
  <c r="F38" i="93" a="1"/>
  <c r="F38" i="93" s="1"/>
  <c r="F37" i="93" a="1"/>
  <c r="F37" i="93" s="1"/>
  <c r="F36" i="93" a="1"/>
  <c r="F36" i="93" s="1"/>
  <c r="F35" i="93" a="1"/>
  <c r="F35" i="93" s="1"/>
  <c r="F34" i="93" a="1"/>
  <c r="F34" i="93" s="1"/>
  <c r="F33" i="93" a="1"/>
  <c r="F33" i="93" s="1"/>
  <c r="F32" i="93" a="1"/>
  <c r="F32" i="93" s="1"/>
  <c r="F31" i="93" a="1"/>
  <c r="F31" i="93" s="1"/>
  <c r="F30" i="93" a="1"/>
  <c r="F30" i="93" s="1"/>
  <c r="F29" i="93" a="1"/>
  <c r="F29" i="93" s="1"/>
  <c r="F28" i="93" a="1"/>
  <c r="F28" i="93" s="1"/>
  <c r="F27" i="93" a="1"/>
  <c r="F27" i="93" s="1"/>
  <c r="F26" i="93" a="1"/>
  <c r="F26" i="93" s="1"/>
  <c r="F23" i="93" a="1"/>
  <c r="F23" i="93" s="1"/>
  <c r="F20" i="93" a="1"/>
  <c r="F20" i="93" s="1"/>
  <c r="L73" i="93" a="1"/>
  <c r="L73" i="93" s="1"/>
  <c r="L72" i="93" a="1"/>
  <c r="L72" i="93" s="1"/>
  <c r="L71" i="93" a="1"/>
  <c r="L71" i="93" s="1"/>
  <c r="L70" i="93" a="1"/>
  <c r="L70" i="93" s="1"/>
  <c r="L69" i="93" a="1"/>
  <c r="L69" i="93" s="1"/>
  <c r="L68" i="93" a="1"/>
  <c r="L68" i="93" s="1"/>
  <c r="L67" i="93" a="1"/>
  <c r="L67" i="93" s="1"/>
  <c r="L66" i="93" a="1"/>
  <c r="L66" i="93" s="1"/>
  <c r="L65" i="93" a="1"/>
  <c r="L65" i="93" s="1"/>
  <c r="L64" i="93" a="1"/>
  <c r="L64" i="93" s="1"/>
  <c r="L63" i="93" a="1"/>
  <c r="L63" i="93" s="1"/>
  <c r="L62" i="93" a="1"/>
  <c r="L62" i="93" s="1"/>
  <c r="L61" i="93" a="1"/>
  <c r="L61" i="93" s="1"/>
  <c r="L60" i="93" a="1"/>
  <c r="L60" i="93" s="1"/>
  <c r="L59" i="93" a="1"/>
  <c r="L59" i="93" s="1"/>
  <c r="L58" i="93" a="1"/>
  <c r="L58" i="93" s="1"/>
  <c r="L57" i="93" a="1"/>
  <c r="L57" i="93" s="1"/>
  <c r="L56" i="93" a="1"/>
  <c r="L56" i="93" s="1"/>
  <c r="L55" i="93" a="1"/>
  <c r="L55" i="93" s="1"/>
  <c r="L54" i="93" a="1"/>
  <c r="L54" i="93" s="1"/>
  <c r="L53" i="93" a="1"/>
  <c r="L53" i="93" s="1"/>
  <c r="L52" i="93" a="1"/>
  <c r="L52" i="93" s="1"/>
  <c r="L51" i="93" a="1"/>
  <c r="L51" i="93" s="1"/>
  <c r="L50" i="93" a="1"/>
  <c r="L50" i="93" s="1"/>
  <c r="L49" i="93" a="1"/>
  <c r="L49" i="93" s="1"/>
  <c r="L48" i="93" a="1"/>
  <c r="L48" i="93" s="1"/>
  <c r="M39" i="93" a="1"/>
  <c r="M39" i="93" s="1"/>
  <c r="M38" i="93" a="1"/>
  <c r="M38" i="93" s="1"/>
  <c r="M37" i="93" a="1"/>
  <c r="M37" i="93" s="1"/>
  <c r="M36" i="93" a="1"/>
  <c r="M36" i="93" s="1"/>
  <c r="M35" i="93" a="1"/>
  <c r="M35" i="93" s="1"/>
  <c r="M34" i="93" a="1"/>
  <c r="M34" i="93" s="1"/>
  <c r="M33" i="93" a="1"/>
  <c r="M33" i="93" s="1"/>
  <c r="M32" i="93" a="1"/>
  <c r="M32" i="93" s="1"/>
  <c r="M31" i="93" a="1"/>
  <c r="M31" i="93" s="1"/>
  <c r="M30" i="93" a="1"/>
  <c r="M30" i="93" s="1"/>
  <c r="M29" i="93" a="1"/>
  <c r="M29" i="93" s="1"/>
  <c r="M28" i="93" a="1"/>
  <c r="M28" i="93" s="1"/>
  <c r="M27" i="93" a="1"/>
  <c r="M27" i="93" s="1"/>
  <c r="M26" i="93" a="1"/>
  <c r="M26" i="93" s="1"/>
  <c r="M25" i="93" a="1"/>
  <c r="M25" i="93" s="1"/>
  <c r="M24" i="93" a="1"/>
  <c r="M24" i="93" s="1"/>
  <c r="M23" i="93" a="1"/>
  <c r="M23" i="93" s="1"/>
  <c r="M22" i="93" a="1"/>
  <c r="M22" i="93" s="1"/>
  <c r="M21" i="93" a="1"/>
  <c r="M21" i="93" s="1"/>
  <c r="M20" i="93" a="1"/>
  <c r="M20" i="93" s="1"/>
  <c r="M19" i="93" a="1"/>
  <c r="M19" i="93" s="1"/>
  <c r="M18" i="93" a="1"/>
  <c r="M18" i="93" s="1"/>
  <c r="K19" i="93" a="1"/>
  <c r="K19" i="93" s="1"/>
  <c r="J24" i="93" a="1"/>
  <c r="J24" i="93" s="1"/>
  <c r="J19" i="93" a="1"/>
  <c r="J19" i="93" s="1"/>
  <c r="K73" i="93" a="1"/>
  <c r="K73" i="93" s="1"/>
  <c r="K72" i="93" a="1"/>
  <c r="K72" i="93" s="1"/>
  <c r="K71" i="93" a="1"/>
  <c r="K71" i="93" s="1"/>
  <c r="K70" i="93" a="1"/>
  <c r="K70" i="93" s="1"/>
  <c r="K69" i="93" a="1"/>
  <c r="K69" i="93" s="1"/>
  <c r="K68" i="93" a="1"/>
  <c r="K68" i="93" s="1"/>
  <c r="K67" i="93" a="1"/>
  <c r="K67" i="93" s="1"/>
  <c r="K66" i="93" a="1"/>
  <c r="K66" i="93" s="1"/>
  <c r="K65" i="93" a="1"/>
  <c r="K65" i="93" s="1"/>
  <c r="K64" i="93" a="1"/>
  <c r="K64" i="93" s="1"/>
  <c r="K63" i="93" a="1"/>
  <c r="K63" i="93" s="1"/>
  <c r="K62" i="93" a="1"/>
  <c r="K62" i="93" s="1"/>
  <c r="K61" i="93" a="1"/>
  <c r="K61" i="93" s="1"/>
  <c r="K60" i="93" a="1"/>
  <c r="K60" i="93" s="1"/>
  <c r="K59" i="93" a="1"/>
  <c r="K59" i="93" s="1"/>
  <c r="K58" i="93" a="1"/>
  <c r="K58" i="93" s="1"/>
  <c r="K57" i="93" a="1"/>
  <c r="K57" i="93" s="1"/>
  <c r="K56" i="93" a="1"/>
  <c r="K56" i="93" s="1"/>
  <c r="K55" i="93" a="1"/>
  <c r="K55" i="93" s="1"/>
  <c r="K54" i="93" a="1"/>
  <c r="K54" i="93" s="1"/>
  <c r="K53" i="93" a="1"/>
  <c r="K53" i="93" s="1"/>
  <c r="K52" i="93" a="1"/>
  <c r="K52" i="93" s="1"/>
  <c r="K51" i="93" a="1"/>
  <c r="K51" i="93" s="1"/>
  <c r="K50" i="93" a="1"/>
  <c r="K50" i="93" s="1"/>
  <c r="K49" i="93" a="1"/>
  <c r="K49" i="93" s="1"/>
  <c r="K48" i="93" a="1"/>
  <c r="K48" i="93" s="1"/>
  <c r="L39" i="93" a="1"/>
  <c r="L39" i="93" s="1"/>
  <c r="L38" i="93" a="1"/>
  <c r="L38" i="93" s="1"/>
  <c r="L37" i="93" a="1"/>
  <c r="L37" i="93" s="1"/>
  <c r="L36" i="93" a="1"/>
  <c r="L36" i="93" s="1"/>
  <c r="L35" i="93" a="1"/>
  <c r="L35" i="93" s="1"/>
  <c r="L34" i="93" a="1"/>
  <c r="L34" i="93" s="1"/>
  <c r="L33" i="93" a="1"/>
  <c r="L33" i="93" s="1"/>
  <c r="L32" i="93" a="1"/>
  <c r="L32" i="93" s="1"/>
  <c r="L31" i="93" a="1"/>
  <c r="L31" i="93" s="1"/>
  <c r="L30" i="93" a="1"/>
  <c r="L30" i="93" s="1"/>
  <c r="L29" i="93" a="1"/>
  <c r="L29" i="93" s="1"/>
  <c r="L28" i="93" a="1"/>
  <c r="L28" i="93" s="1"/>
  <c r="L27" i="93" a="1"/>
  <c r="L27" i="93" s="1"/>
  <c r="L26" i="93" a="1"/>
  <c r="L26" i="93" s="1"/>
  <c r="L25" i="93" a="1"/>
  <c r="L25" i="93" s="1"/>
  <c r="L24" i="93" a="1"/>
  <c r="L24" i="93" s="1"/>
  <c r="L23" i="93" a="1"/>
  <c r="L23" i="93" s="1"/>
  <c r="L22" i="93" a="1"/>
  <c r="L22" i="93" s="1"/>
  <c r="L21" i="93" a="1"/>
  <c r="L21" i="93" s="1"/>
  <c r="L20" i="93" a="1"/>
  <c r="L20" i="93" s="1"/>
  <c r="L19" i="93" a="1"/>
  <c r="L19" i="93" s="1"/>
  <c r="L18" i="93" a="1"/>
  <c r="L18" i="93" s="1"/>
  <c r="K24" i="93" a="1"/>
  <c r="K24" i="93" s="1"/>
  <c r="K21" i="93" a="1"/>
  <c r="K21" i="93" s="1"/>
  <c r="K18" i="93" a="1"/>
  <c r="K18" i="93" s="1"/>
  <c r="J23" i="93" a="1"/>
  <c r="J23" i="93" s="1"/>
  <c r="J21" i="93" a="1"/>
  <c r="J21" i="93" s="1"/>
  <c r="J18" i="93" a="1"/>
  <c r="J18" i="93" s="1"/>
  <c r="J73" i="93" a="1"/>
  <c r="J73" i="93" s="1"/>
  <c r="J72" i="93" a="1"/>
  <c r="J72" i="93" s="1"/>
  <c r="J71" i="93" a="1"/>
  <c r="J71" i="93" s="1"/>
  <c r="J70" i="93" a="1"/>
  <c r="J70" i="93" s="1"/>
  <c r="J69" i="93" a="1"/>
  <c r="J69" i="93" s="1"/>
  <c r="J68" i="93" a="1"/>
  <c r="J68" i="93" s="1"/>
  <c r="J67" i="93" a="1"/>
  <c r="J67" i="93" s="1"/>
  <c r="J66" i="93" a="1"/>
  <c r="J66" i="93" s="1"/>
  <c r="J65" i="93" a="1"/>
  <c r="J65" i="93" s="1"/>
  <c r="J64" i="93" a="1"/>
  <c r="J64" i="93" s="1"/>
  <c r="J63" i="93" a="1"/>
  <c r="J63" i="93" s="1"/>
  <c r="J62" i="93" a="1"/>
  <c r="J62" i="93" s="1"/>
  <c r="J61" i="93" a="1"/>
  <c r="J61" i="93" s="1"/>
  <c r="J60" i="93" a="1"/>
  <c r="J60" i="93" s="1"/>
  <c r="J59" i="93" a="1"/>
  <c r="J59" i="93" s="1"/>
  <c r="J58" i="93" a="1"/>
  <c r="J58" i="93" s="1"/>
  <c r="J57" i="93" a="1"/>
  <c r="J57" i="93" s="1"/>
  <c r="J56" i="93" a="1"/>
  <c r="J56" i="93" s="1"/>
  <c r="J55" i="93" a="1"/>
  <c r="J55" i="93" s="1"/>
  <c r="J54" i="93" a="1"/>
  <c r="J54" i="93" s="1"/>
  <c r="J53" i="93" a="1"/>
  <c r="J53" i="93" s="1"/>
  <c r="J52" i="93" a="1"/>
  <c r="J52" i="93" s="1"/>
  <c r="J51" i="93" a="1"/>
  <c r="J51" i="93" s="1"/>
  <c r="J50" i="93" a="1"/>
  <c r="J50" i="93" s="1"/>
  <c r="J49" i="93" a="1"/>
  <c r="J49" i="93" s="1"/>
  <c r="J48" i="93" a="1"/>
  <c r="J48" i="93" s="1"/>
  <c r="K39" i="93" a="1"/>
  <c r="K39" i="93" s="1"/>
  <c r="K38" i="93" a="1"/>
  <c r="K38" i="93" s="1"/>
  <c r="K37" i="93" a="1"/>
  <c r="K37" i="93" s="1"/>
  <c r="K36" i="93" a="1"/>
  <c r="K36" i="93" s="1"/>
  <c r="K35" i="93" a="1"/>
  <c r="K35" i="93" s="1"/>
  <c r="K34" i="93" a="1"/>
  <c r="K34" i="93" s="1"/>
  <c r="K33" i="93" a="1"/>
  <c r="K33" i="93" s="1"/>
  <c r="K32" i="93" a="1"/>
  <c r="K32" i="93" s="1"/>
  <c r="K31" i="93" a="1"/>
  <c r="K31" i="93" s="1"/>
  <c r="K30" i="93" a="1"/>
  <c r="K30" i="93" s="1"/>
  <c r="K29" i="93" a="1"/>
  <c r="K29" i="93" s="1"/>
  <c r="K28" i="93" a="1"/>
  <c r="K28" i="93" s="1"/>
  <c r="K27" i="93" a="1"/>
  <c r="K27" i="93" s="1"/>
  <c r="K26" i="93" a="1"/>
  <c r="K26" i="93" s="1"/>
  <c r="K25" i="93" a="1"/>
  <c r="K25" i="93" s="1"/>
  <c r="K23" i="93" a="1"/>
  <c r="K23" i="93" s="1"/>
  <c r="K22" i="93" a="1"/>
  <c r="K22" i="93" s="1"/>
  <c r="K20" i="93" a="1"/>
  <c r="K20" i="93" s="1"/>
  <c r="J26" i="93" a="1"/>
  <c r="J26" i="93" s="1"/>
  <c r="J20" i="93" a="1"/>
  <c r="J20" i="93" s="1"/>
  <c r="I73" i="93" a="1"/>
  <c r="I73" i="93" s="1"/>
  <c r="I72" i="93" a="1"/>
  <c r="I72" i="93" s="1"/>
  <c r="I71" i="93" a="1"/>
  <c r="I71" i="93" s="1"/>
  <c r="I70" i="93" a="1"/>
  <c r="I70" i="93" s="1"/>
  <c r="I69" i="93" a="1"/>
  <c r="I69" i="93" s="1"/>
  <c r="I68" i="93" a="1"/>
  <c r="I68" i="93" s="1"/>
  <c r="I67" i="93" a="1"/>
  <c r="I67" i="93" s="1"/>
  <c r="I66" i="93" a="1"/>
  <c r="I66" i="93" s="1"/>
  <c r="I65" i="93" a="1"/>
  <c r="I65" i="93" s="1"/>
  <c r="I64" i="93" a="1"/>
  <c r="I64" i="93" s="1"/>
  <c r="I63" i="93" a="1"/>
  <c r="I63" i="93" s="1"/>
  <c r="I62" i="93" a="1"/>
  <c r="I62" i="93" s="1"/>
  <c r="I61" i="93" a="1"/>
  <c r="I61" i="93" s="1"/>
  <c r="I60" i="93" a="1"/>
  <c r="I60" i="93" s="1"/>
  <c r="I59" i="93" a="1"/>
  <c r="I59" i="93" s="1"/>
  <c r="I58" i="93" a="1"/>
  <c r="I58" i="93" s="1"/>
  <c r="I57" i="93" a="1"/>
  <c r="I57" i="93" s="1"/>
  <c r="I56" i="93" a="1"/>
  <c r="I56" i="93" s="1"/>
  <c r="I55" i="93" a="1"/>
  <c r="I55" i="93" s="1"/>
  <c r="I54" i="93" a="1"/>
  <c r="I54" i="93" s="1"/>
  <c r="I53" i="93" a="1"/>
  <c r="I53" i="93" s="1"/>
  <c r="I52" i="93" a="1"/>
  <c r="I52" i="93" s="1"/>
  <c r="I51" i="93" a="1"/>
  <c r="I51" i="93" s="1"/>
  <c r="I50" i="93" a="1"/>
  <c r="I50" i="93" s="1"/>
  <c r="I49" i="93" a="1"/>
  <c r="I49" i="93" s="1"/>
  <c r="I48" i="93" a="1"/>
  <c r="I48" i="93" s="1"/>
  <c r="J39" i="93" a="1"/>
  <c r="J39" i="93" s="1"/>
  <c r="J38" i="93" a="1"/>
  <c r="J38" i="93" s="1"/>
  <c r="J37" i="93" a="1"/>
  <c r="J37" i="93" s="1"/>
  <c r="J36" i="93" a="1"/>
  <c r="J36" i="93" s="1"/>
  <c r="J35" i="93" a="1"/>
  <c r="J35" i="93" s="1"/>
  <c r="J34" i="93" a="1"/>
  <c r="J34" i="93" s="1"/>
  <c r="J33" i="93" a="1"/>
  <c r="J33" i="93" s="1"/>
  <c r="J32" i="93" a="1"/>
  <c r="J32" i="93" s="1"/>
  <c r="J31" i="93" a="1"/>
  <c r="J31" i="93" s="1"/>
  <c r="J30" i="93" a="1"/>
  <c r="J30" i="93" s="1"/>
  <c r="J29" i="93" a="1"/>
  <c r="J29" i="93" s="1"/>
  <c r="J28" i="93" a="1"/>
  <c r="J28" i="93" s="1"/>
  <c r="J27" i="93" a="1"/>
  <c r="J27" i="93" s="1"/>
  <c r="J25" i="93" a="1"/>
  <c r="J25" i="93" s="1"/>
  <c r="J22" i="93" a="1"/>
  <c r="J22" i="93" s="1"/>
  <c r="I18" i="93" a="1"/>
  <c r="I18" i="93" s="1"/>
  <c r="H73" i="93" a="1"/>
  <c r="H73" i="93" s="1"/>
  <c r="H72" i="93" a="1"/>
  <c r="H72" i="93" s="1"/>
  <c r="H71" i="93" a="1"/>
  <c r="H71" i="93" s="1"/>
  <c r="H70" i="93" a="1"/>
  <c r="H70" i="93" s="1"/>
  <c r="H69" i="93" a="1"/>
  <c r="H69" i="93" s="1"/>
  <c r="H68" i="93" a="1"/>
  <c r="H68" i="93" s="1"/>
  <c r="H67" i="93" a="1"/>
  <c r="H67" i="93" s="1"/>
  <c r="H66" i="93" a="1"/>
  <c r="H66" i="93" s="1"/>
  <c r="H65" i="93" a="1"/>
  <c r="H65" i="93" s="1"/>
  <c r="H64" i="93" a="1"/>
  <c r="H64" i="93" s="1"/>
  <c r="H63" i="93" a="1"/>
  <c r="H63" i="93" s="1"/>
  <c r="H62" i="93" a="1"/>
  <c r="H62" i="93" s="1"/>
  <c r="H61" i="93" a="1"/>
  <c r="H61" i="93" s="1"/>
  <c r="H60" i="93" a="1"/>
  <c r="H60" i="93" s="1"/>
  <c r="H59" i="93" a="1"/>
  <c r="H59" i="93" s="1"/>
  <c r="H58" i="93" a="1"/>
  <c r="H58" i="93" s="1"/>
  <c r="H57" i="93" a="1"/>
  <c r="H57" i="93" s="1"/>
  <c r="H56" i="93" a="1"/>
  <c r="H56" i="93" s="1"/>
  <c r="H55" i="93" a="1"/>
  <c r="H55" i="93" s="1"/>
  <c r="H54" i="93" a="1"/>
  <c r="H54" i="93" s="1"/>
  <c r="H53" i="93" a="1"/>
  <c r="H53" i="93" s="1"/>
  <c r="H52" i="93" a="1"/>
  <c r="H52" i="93" s="1"/>
  <c r="H51" i="93" a="1"/>
  <c r="H51" i="93" s="1"/>
  <c r="H50" i="93" a="1"/>
  <c r="H50" i="93" s="1"/>
  <c r="H49" i="93" a="1"/>
  <c r="H49" i="93" s="1"/>
  <c r="H48" i="93" a="1"/>
  <c r="H48" i="93" s="1"/>
  <c r="I39" i="93" a="1"/>
  <c r="I39" i="93" s="1"/>
  <c r="I38" i="93" a="1"/>
  <c r="I38" i="93" s="1"/>
  <c r="I37" i="93" a="1"/>
  <c r="I37" i="93" s="1"/>
  <c r="I36" i="93" a="1"/>
  <c r="I36" i="93" s="1"/>
  <c r="I35" i="93" a="1"/>
  <c r="I35" i="93" s="1"/>
  <c r="I34" i="93" a="1"/>
  <c r="I34" i="93" s="1"/>
  <c r="I33" i="93" a="1"/>
  <c r="I33" i="93" s="1"/>
  <c r="I32" i="93" a="1"/>
  <c r="I32" i="93" s="1"/>
  <c r="I31" i="93" a="1"/>
  <c r="I31" i="93" s="1"/>
  <c r="I30" i="93" a="1"/>
  <c r="I30" i="93" s="1"/>
  <c r="I29" i="93" a="1"/>
  <c r="I29" i="93" s="1"/>
  <c r="I28" i="93" a="1"/>
  <c r="I28" i="93" s="1"/>
  <c r="I27" i="93" a="1"/>
  <c r="I27" i="93" s="1"/>
  <c r="I26" i="93" a="1"/>
  <c r="I26" i="93" s="1"/>
  <c r="I25" i="93" a="1"/>
  <c r="I25" i="93" s="1"/>
  <c r="I24" i="93" a="1"/>
  <c r="I24" i="93" s="1"/>
  <c r="I23" i="93" a="1"/>
  <c r="I23" i="93" s="1"/>
  <c r="I22" i="93" a="1"/>
  <c r="I22" i="93" s="1"/>
  <c r="I21" i="93" a="1"/>
  <c r="I21" i="93" s="1"/>
  <c r="H15" i="93" a="1"/>
  <c r="H15" i="93" s="1"/>
  <c r="G29" i="116"/>
  <c r="G28" i="116"/>
  <c r="G27" i="116"/>
  <c r="G26" i="116"/>
  <c r="G25" i="116"/>
  <c r="G24" i="116"/>
  <c r="G23" i="116"/>
  <c r="G22" i="116"/>
  <c r="G21" i="116"/>
  <c r="G20" i="116"/>
  <c r="G19" i="116"/>
  <c r="G18" i="116"/>
  <c r="G17" i="116"/>
  <c r="G16" i="116"/>
  <c r="G15" i="116"/>
  <c r="G14" i="116"/>
  <c r="G13" i="116"/>
  <c r="G12" i="116"/>
  <c r="G11" i="116"/>
  <c r="G10" i="116"/>
  <c r="G9" i="116"/>
  <c r="G8" i="116"/>
  <c r="G7" i="116"/>
  <c r="F7" i="116"/>
  <c r="E7" i="116"/>
  <c r="G34" i="115"/>
  <c r="F34" i="115"/>
  <c r="G33" i="115"/>
  <c r="F33" i="115"/>
  <c r="G32" i="115"/>
  <c r="F32" i="115"/>
  <c r="G31" i="115"/>
  <c r="F31" i="115"/>
  <c r="G30" i="115"/>
  <c r="F30" i="115"/>
  <c r="G29" i="115"/>
  <c r="F29" i="115"/>
  <c r="G28" i="115"/>
  <c r="F28" i="115"/>
  <c r="G27" i="115"/>
  <c r="F27" i="115"/>
  <c r="G26" i="115"/>
  <c r="F26" i="115"/>
  <c r="G25" i="115"/>
  <c r="F25" i="115"/>
  <c r="G24" i="115"/>
  <c r="F24" i="115"/>
  <c r="G23" i="115"/>
  <c r="F23" i="115"/>
  <c r="G22" i="115"/>
  <c r="F22" i="115"/>
  <c r="G21" i="115"/>
  <c r="F21" i="115"/>
  <c r="G20" i="115"/>
  <c r="F20" i="115"/>
  <c r="G19" i="115"/>
  <c r="F19" i="115"/>
  <c r="G18" i="115"/>
  <c r="F18" i="115"/>
  <c r="G17" i="115"/>
  <c r="F17" i="115"/>
  <c r="G16" i="115"/>
  <c r="F16" i="115"/>
  <c r="G15" i="115"/>
  <c r="F15" i="115"/>
  <c r="G14" i="115"/>
  <c r="F14" i="115"/>
  <c r="G13" i="115"/>
  <c r="F13" i="115"/>
  <c r="G12" i="115"/>
  <c r="F12" i="115"/>
  <c r="AR60" i="114" l="1"/>
  <c r="T63" i="115"/>
  <c r="AA62" i="115"/>
  <c r="AB62" i="115"/>
  <c r="AC62" i="115"/>
  <c r="Z62" i="115"/>
  <c r="F61" i="114"/>
  <c r="E61" i="114"/>
  <c r="G61" i="114"/>
  <c r="H61" i="114"/>
  <c r="D61" i="114"/>
  <c r="B61" i="118"/>
  <c r="B63" i="116" s="1"/>
  <c r="B62" i="114"/>
  <c r="C62" i="114" s="1"/>
  <c r="B67" i="115"/>
  <c r="AR61" i="114" l="1"/>
  <c r="N63" i="115"/>
  <c r="AC63" i="115" s="1"/>
  <c r="AD62" i="115"/>
  <c r="F62" i="114"/>
  <c r="G62" i="114"/>
  <c r="H62" i="114"/>
  <c r="E62" i="114"/>
  <c r="D62" i="114"/>
  <c r="B62" i="118"/>
  <c r="B64" i="116" s="1"/>
  <c r="B63" i="114"/>
  <c r="C63" i="114" s="1"/>
  <c r="B68" i="115"/>
  <c r="N64" i="115"/>
  <c r="T64" i="115"/>
  <c r="F32" i="15"/>
  <c r="F31" i="15"/>
  <c r="AR62" i="114" l="1"/>
  <c r="AA63" i="115"/>
  <c r="AB63" i="115"/>
  <c r="Z63" i="115"/>
  <c r="AD63" i="115"/>
  <c r="H63" i="114"/>
  <c r="F63" i="114"/>
  <c r="G63" i="114"/>
  <c r="D63" i="114"/>
  <c r="E63" i="114"/>
  <c r="B63" i="118"/>
  <c r="B65" i="116" s="1"/>
  <c r="B64" i="114"/>
  <c r="C64" i="114" s="1"/>
  <c r="B69" i="115"/>
  <c r="AA64" i="115"/>
  <c r="AC64" i="115"/>
  <c r="Z64" i="115"/>
  <c r="AB64" i="115"/>
  <c r="T65" i="115"/>
  <c r="N65" i="115"/>
  <c r="AR63" i="114" l="1"/>
  <c r="AD64" i="115"/>
  <c r="F64" i="114"/>
  <c r="G64" i="114"/>
  <c r="H64" i="114"/>
  <c r="D64" i="114"/>
  <c r="E64" i="114"/>
  <c r="Z65" i="115"/>
  <c r="AA65" i="115"/>
  <c r="AB65" i="115"/>
  <c r="AC65" i="115"/>
  <c r="B64" i="118"/>
  <c r="B66" i="116" s="1"/>
  <c r="B65" i="114"/>
  <c r="C65" i="114" s="1"/>
  <c r="B70" i="115"/>
  <c r="AR64" i="114" l="1"/>
  <c r="N66" i="115"/>
  <c r="T66" i="115"/>
  <c r="AD65" i="115"/>
  <c r="N67" i="115"/>
  <c r="T67" i="115"/>
  <c r="F65" i="114"/>
  <c r="G65" i="114"/>
  <c r="E65" i="114"/>
  <c r="D65" i="114"/>
  <c r="H65" i="114"/>
  <c r="B65" i="118"/>
  <c r="B67" i="116" s="1"/>
  <c r="B71" i="115"/>
  <c r="B66" i="114"/>
  <c r="C66" i="114" s="1"/>
  <c r="F26" i="15"/>
  <c r="F27" i="15"/>
  <c r="F28" i="15"/>
  <c r="F29" i="15"/>
  <c r="H48" i="15"/>
  <c r="H49" i="15"/>
  <c r="H53" i="15"/>
  <c r="H55" i="15"/>
  <c r="F47" i="15"/>
  <c r="F48" i="15"/>
  <c r="F50" i="15"/>
  <c r="F51" i="15"/>
  <c r="F52" i="15"/>
  <c r="F54" i="15"/>
  <c r="F55" i="15"/>
  <c r="F60" i="15"/>
  <c r="F61" i="15"/>
  <c r="F62" i="15"/>
  <c r="F66" i="15"/>
  <c r="F75" i="15"/>
  <c r="F77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AR65" i="114" l="1"/>
  <c r="AB66" i="115"/>
  <c r="AA66" i="115"/>
  <c r="AC66" i="115"/>
  <c r="AD66" i="115" s="1"/>
  <c r="Z66" i="115"/>
  <c r="G66" i="114"/>
  <c r="H66" i="114"/>
  <c r="D66" i="114"/>
  <c r="E66" i="114"/>
  <c r="F66" i="114"/>
  <c r="AB67" i="115"/>
  <c r="Z67" i="115"/>
  <c r="AA67" i="115"/>
  <c r="AC67" i="115"/>
  <c r="B66" i="118"/>
  <c r="B68" i="116" s="1"/>
  <c r="B72" i="115"/>
  <c r="B67" i="114"/>
  <c r="C67" i="114" s="1"/>
  <c r="J48" i="104"/>
  <c r="H48" i="104"/>
  <c r="F48" i="104"/>
  <c r="E48" i="104"/>
  <c r="D48" i="104"/>
  <c r="C48" i="104"/>
  <c r="L47" i="104"/>
  <c r="J47" i="104"/>
  <c r="H47" i="104"/>
  <c r="E47" i="104"/>
  <c r="D47" i="104"/>
  <c r="C47" i="104"/>
  <c r="N46" i="104"/>
  <c r="L46" i="104"/>
  <c r="J46" i="104"/>
  <c r="H46" i="104"/>
  <c r="E46" i="104"/>
  <c r="D46" i="104"/>
  <c r="C46" i="104"/>
  <c r="N45" i="104"/>
  <c r="L45" i="104"/>
  <c r="J45" i="104"/>
  <c r="H45" i="104"/>
  <c r="E45" i="104"/>
  <c r="D45" i="104"/>
  <c r="C45" i="104"/>
  <c r="N44" i="104"/>
  <c r="L44" i="104"/>
  <c r="J44" i="104"/>
  <c r="H44" i="104"/>
  <c r="E44" i="104"/>
  <c r="D44" i="104"/>
  <c r="C44" i="104"/>
  <c r="N43" i="104"/>
  <c r="L43" i="104"/>
  <c r="J43" i="104"/>
  <c r="H43" i="104"/>
  <c r="E43" i="104"/>
  <c r="D43" i="104"/>
  <c r="C43" i="104"/>
  <c r="D42" i="104"/>
  <c r="C42" i="104"/>
  <c r="L41" i="104"/>
  <c r="J41" i="104"/>
  <c r="H41" i="104"/>
  <c r="E41" i="104"/>
  <c r="D41" i="104"/>
  <c r="C41" i="104"/>
  <c r="N40" i="104"/>
  <c r="L40" i="104"/>
  <c r="J40" i="104"/>
  <c r="H40" i="104"/>
  <c r="E40" i="104"/>
  <c r="D40" i="104"/>
  <c r="C40" i="104"/>
  <c r="N39" i="104"/>
  <c r="L39" i="104"/>
  <c r="J39" i="104"/>
  <c r="H39" i="104"/>
  <c r="E39" i="104"/>
  <c r="D39" i="104"/>
  <c r="C39" i="104"/>
  <c r="N38" i="104"/>
  <c r="L38" i="104"/>
  <c r="J38" i="104"/>
  <c r="H38" i="104"/>
  <c r="E38" i="104"/>
  <c r="D38" i="104"/>
  <c r="C38" i="104"/>
  <c r="N37" i="104"/>
  <c r="L37" i="104"/>
  <c r="J37" i="104"/>
  <c r="H37" i="104"/>
  <c r="E37" i="104"/>
  <c r="D37" i="104"/>
  <c r="C37" i="104"/>
  <c r="D36" i="104"/>
  <c r="C36" i="104"/>
  <c r="J35" i="104"/>
  <c r="H35" i="104"/>
  <c r="E35" i="104"/>
  <c r="D35" i="104"/>
  <c r="C35" i="104"/>
  <c r="N34" i="104"/>
  <c r="L34" i="104"/>
  <c r="J34" i="104"/>
  <c r="H34" i="104"/>
  <c r="E34" i="104"/>
  <c r="D34" i="104"/>
  <c r="C34" i="104"/>
  <c r="N33" i="104"/>
  <c r="L33" i="104"/>
  <c r="J33" i="104"/>
  <c r="H33" i="104"/>
  <c r="E33" i="104"/>
  <c r="D33" i="104"/>
  <c r="C33" i="104"/>
  <c r="N32" i="104"/>
  <c r="L32" i="104"/>
  <c r="J32" i="104"/>
  <c r="H32" i="104"/>
  <c r="E32" i="104"/>
  <c r="D32" i="104"/>
  <c r="C32" i="104"/>
  <c r="N31" i="104"/>
  <c r="L31" i="104"/>
  <c r="J31" i="104"/>
  <c r="H31" i="104"/>
  <c r="E31" i="104"/>
  <c r="D31" i="104"/>
  <c r="C31" i="104"/>
  <c r="D30" i="104"/>
  <c r="C30" i="104"/>
  <c r="J29" i="104"/>
  <c r="H29" i="104"/>
  <c r="E29" i="104"/>
  <c r="D29" i="104"/>
  <c r="C29" i="104"/>
  <c r="N28" i="104"/>
  <c r="L28" i="104"/>
  <c r="J28" i="104"/>
  <c r="H28" i="104"/>
  <c r="E28" i="104"/>
  <c r="D28" i="104"/>
  <c r="C28" i="104"/>
  <c r="N27" i="104"/>
  <c r="L27" i="104"/>
  <c r="J27" i="104"/>
  <c r="H27" i="104"/>
  <c r="E27" i="104"/>
  <c r="D27" i="104"/>
  <c r="C27" i="104"/>
  <c r="N26" i="104"/>
  <c r="L26" i="104"/>
  <c r="J26" i="104"/>
  <c r="H26" i="104"/>
  <c r="E26" i="104"/>
  <c r="D26" i="104"/>
  <c r="C26" i="104"/>
  <c r="N25" i="104"/>
  <c r="L25" i="104"/>
  <c r="J25" i="104"/>
  <c r="H25" i="104"/>
  <c r="E25" i="104"/>
  <c r="D25" i="104"/>
  <c r="C25" i="104"/>
  <c r="D24" i="104"/>
  <c r="C24" i="104"/>
  <c r="J23" i="104"/>
  <c r="H23" i="104"/>
  <c r="E23" i="104"/>
  <c r="D23" i="104"/>
  <c r="C23" i="104"/>
  <c r="N22" i="104"/>
  <c r="L22" i="104"/>
  <c r="J22" i="104"/>
  <c r="H22" i="104"/>
  <c r="E22" i="104"/>
  <c r="D22" i="104"/>
  <c r="C22" i="104"/>
  <c r="N21" i="104"/>
  <c r="L21" i="104"/>
  <c r="J21" i="104"/>
  <c r="H21" i="104"/>
  <c r="E21" i="104"/>
  <c r="D21" i="104"/>
  <c r="C21" i="104"/>
  <c r="N20" i="104"/>
  <c r="L20" i="104"/>
  <c r="J20" i="104"/>
  <c r="H20" i="104"/>
  <c r="E20" i="104"/>
  <c r="D20" i="104"/>
  <c r="C20" i="104"/>
  <c r="N19" i="104"/>
  <c r="L19" i="104"/>
  <c r="J19" i="104"/>
  <c r="H19" i="104"/>
  <c r="E19" i="104"/>
  <c r="D19" i="104"/>
  <c r="C19" i="104"/>
  <c r="D18" i="104"/>
  <c r="C18" i="104"/>
  <c r="J17" i="104"/>
  <c r="H17" i="104"/>
  <c r="E17" i="104"/>
  <c r="D17" i="104"/>
  <c r="C17" i="104"/>
  <c r="N16" i="104"/>
  <c r="L16" i="104"/>
  <c r="J16" i="104"/>
  <c r="H16" i="104"/>
  <c r="E16" i="104"/>
  <c r="D16" i="104"/>
  <c r="C16" i="104"/>
  <c r="N15" i="104"/>
  <c r="L15" i="104"/>
  <c r="J15" i="104"/>
  <c r="H15" i="104"/>
  <c r="E15" i="104"/>
  <c r="D15" i="104"/>
  <c r="C15" i="104"/>
  <c r="N14" i="104"/>
  <c r="L14" i="104"/>
  <c r="J14" i="104"/>
  <c r="H14" i="104"/>
  <c r="E14" i="104"/>
  <c r="D14" i="104"/>
  <c r="C14" i="104"/>
  <c r="N13" i="104"/>
  <c r="L13" i="104"/>
  <c r="J13" i="104"/>
  <c r="H13" i="104"/>
  <c r="E13" i="104"/>
  <c r="D13" i="104"/>
  <c r="C13" i="104"/>
  <c r="AJ42" i="104"/>
  <c r="AJ36" i="104"/>
  <c r="GP8" i="73"/>
  <c r="GO8" i="73"/>
  <c r="GN8" i="73"/>
  <c r="FW8" i="73"/>
  <c r="FF8" i="73"/>
  <c r="IB8" i="73"/>
  <c r="IA8" i="73"/>
  <c r="HZ8" i="73"/>
  <c r="HI8" i="73"/>
  <c r="GR8" i="73"/>
  <c r="CF8" i="73"/>
  <c r="AT8" i="73"/>
  <c r="FD8" i="73"/>
  <c r="DR8" i="73"/>
  <c r="A20" i="111"/>
  <c r="J43" i="85"/>
  <c r="H43" i="85"/>
  <c r="F43" i="85"/>
  <c r="E43" i="85"/>
  <c r="D43" i="85"/>
  <c r="C43" i="85"/>
  <c r="J42" i="85"/>
  <c r="H42" i="85"/>
  <c r="E42" i="85"/>
  <c r="D42" i="85"/>
  <c r="C42" i="85"/>
  <c r="J41" i="85"/>
  <c r="H41" i="85"/>
  <c r="E41" i="85"/>
  <c r="D41" i="85"/>
  <c r="C41" i="85"/>
  <c r="J40" i="85"/>
  <c r="H40" i="85"/>
  <c r="E40" i="85"/>
  <c r="D40" i="85"/>
  <c r="C40" i="85"/>
  <c r="J39" i="85"/>
  <c r="H39" i="85"/>
  <c r="E39" i="85"/>
  <c r="D39" i="85"/>
  <c r="C39" i="85"/>
  <c r="J38" i="85"/>
  <c r="H38" i="85"/>
  <c r="E38" i="85"/>
  <c r="D38" i="85"/>
  <c r="C38" i="85"/>
  <c r="D37" i="85"/>
  <c r="C37" i="85"/>
  <c r="J36" i="85"/>
  <c r="H36" i="85"/>
  <c r="E36" i="85"/>
  <c r="D36" i="85"/>
  <c r="C36" i="85"/>
  <c r="J35" i="85"/>
  <c r="H35" i="85"/>
  <c r="E35" i="85"/>
  <c r="D35" i="85"/>
  <c r="C35" i="85"/>
  <c r="J34" i="85"/>
  <c r="H34" i="85"/>
  <c r="E34" i="85"/>
  <c r="D34" i="85"/>
  <c r="C34" i="85"/>
  <c r="J33" i="85"/>
  <c r="H33" i="85"/>
  <c r="E33" i="85"/>
  <c r="D33" i="85"/>
  <c r="C33" i="85"/>
  <c r="J32" i="85"/>
  <c r="H32" i="85"/>
  <c r="E32" i="85"/>
  <c r="D32" i="85"/>
  <c r="C32" i="85"/>
  <c r="D31" i="85"/>
  <c r="C31" i="85"/>
  <c r="J30" i="85"/>
  <c r="H30" i="85"/>
  <c r="E30" i="85"/>
  <c r="D30" i="85"/>
  <c r="C30" i="85"/>
  <c r="J29" i="85"/>
  <c r="H29" i="85"/>
  <c r="E29" i="85"/>
  <c r="D29" i="85"/>
  <c r="C29" i="85"/>
  <c r="J28" i="85"/>
  <c r="H28" i="85"/>
  <c r="E28" i="85"/>
  <c r="D28" i="85"/>
  <c r="C28" i="85"/>
  <c r="J27" i="85"/>
  <c r="H27" i="85"/>
  <c r="E27" i="85"/>
  <c r="D27" i="85"/>
  <c r="C27" i="85"/>
  <c r="J26" i="85"/>
  <c r="H26" i="85"/>
  <c r="E26" i="85"/>
  <c r="D26" i="85"/>
  <c r="C26" i="85"/>
  <c r="D25" i="85"/>
  <c r="C25" i="85"/>
  <c r="J24" i="85"/>
  <c r="H24" i="85"/>
  <c r="E24" i="85"/>
  <c r="D24" i="85"/>
  <c r="C24" i="85"/>
  <c r="J23" i="85"/>
  <c r="H23" i="85"/>
  <c r="E23" i="85"/>
  <c r="D23" i="85"/>
  <c r="C23" i="85"/>
  <c r="J22" i="85"/>
  <c r="H22" i="85"/>
  <c r="E22" i="85"/>
  <c r="D22" i="85"/>
  <c r="C22" i="85"/>
  <c r="J21" i="85"/>
  <c r="H21" i="85"/>
  <c r="E21" i="85"/>
  <c r="D21" i="85"/>
  <c r="C21" i="85"/>
  <c r="J20" i="85"/>
  <c r="H20" i="85"/>
  <c r="E20" i="85"/>
  <c r="D20" i="85"/>
  <c r="C20" i="85"/>
  <c r="D19" i="85"/>
  <c r="C19" i="85"/>
  <c r="J18" i="85"/>
  <c r="H18" i="85"/>
  <c r="E18" i="85"/>
  <c r="D18" i="85"/>
  <c r="C18" i="85"/>
  <c r="J17" i="85"/>
  <c r="H17" i="85"/>
  <c r="E17" i="85"/>
  <c r="D17" i="85"/>
  <c r="C17" i="85"/>
  <c r="J16" i="85"/>
  <c r="H16" i="85"/>
  <c r="E16" i="85"/>
  <c r="D16" i="85"/>
  <c r="C16" i="85"/>
  <c r="J15" i="85"/>
  <c r="H15" i="85"/>
  <c r="E15" i="85"/>
  <c r="D15" i="85"/>
  <c r="C15" i="85"/>
  <c r="J14" i="85"/>
  <c r="H14" i="85"/>
  <c r="E14" i="85"/>
  <c r="D14" i="85"/>
  <c r="C14" i="85"/>
  <c r="D13" i="85"/>
  <c r="C13" i="85"/>
  <c r="J12" i="85"/>
  <c r="H12" i="85"/>
  <c r="E12" i="85"/>
  <c r="D12" i="85"/>
  <c r="C12" i="85"/>
  <c r="J11" i="85"/>
  <c r="H11" i="85"/>
  <c r="E11" i="85"/>
  <c r="D11" i="85"/>
  <c r="C11" i="85"/>
  <c r="J10" i="85"/>
  <c r="H10" i="85"/>
  <c r="E10" i="85"/>
  <c r="D10" i="85"/>
  <c r="C10" i="85"/>
  <c r="J9" i="85"/>
  <c r="H9" i="85"/>
  <c r="E9" i="85"/>
  <c r="D9" i="85"/>
  <c r="C9" i="85"/>
  <c r="J8" i="85"/>
  <c r="H8" i="85"/>
  <c r="E8" i="85"/>
  <c r="D8" i="85"/>
  <c r="C8" i="85"/>
  <c r="FC8" i="73"/>
  <c r="FB8" i="73"/>
  <c r="EK8" i="73"/>
  <c r="DT8" i="73"/>
  <c r="DQ8" i="73"/>
  <c r="DP8" i="73"/>
  <c r="CY8" i="73"/>
  <c r="CH8" i="73"/>
  <c r="CE8" i="73"/>
  <c r="CD8" i="73"/>
  <c r="AS8" i="73"/>
  <c r="AR8" i="73"/>
  <c r="AA8" i="73"/>
  <c r="J8" i="73"/>
  <c r="BM8" i="73"/>
  <c r="AV8" i="73"/>
  <c r="AR66" i="114" l="1"/>
  <c r="AD67" i="115"/>
  <c r="T68" i="115"/>
  <c r="N68" i="115"/>
  <c r="T69" i="115"/>
  <c r="B67" i="118"/>
  <c r="B69" i="116" s="1"/>
  <c r="B68" i="114"/>
  <c r="C68" i="114" s="1"/>
  <c r="B73" i="115"/>
  <c r="F67" i="114"/>
  <c r="G67" i="114"/>
  <c r="D67" i="114"/>
  <c r="E67" i="114"/>
  <c r="H67" i="114"/>
  <c r="G47" i="15"/>
  <c r="H47" i="15"/>
  <c r="AR67" i="114" l="1"/>
  <c r="N69" i="115"/>
  <c r="Z68" i="115"/>
  <c r="AC68" i="115"/>
  <c r="AA68" i="115"/>
  <c r="AB68" i="115"/>
  <c r="H68" i="114"/>
  <c r="D68" i="114"/>
  <c r="G68" i="114"/>
  <c r="E68" i="114"/>
  <c r="F68" i="114"/>
  <c r="B68" i="118"/>
  <c r="B70" i="116" s="1"/>
  <c r="B69" i="114"/>
  <c r="C69" i="114" s="1"/>
  <c r="B74" i="115"/>
  <c r="AR68" i="114" l="1"/>
  <c r="N70" i="115"/>
  <c r="Z70" i="115" s="1"/>
  <c r="AB69" i="115"/>
  <c r="AC69" i="115"/>
  <c r="AD69" i="115" s="1"/>
  <c r="Z69" i="115"/>
  <c r="AA69" i="115"/>
  <c r="AD68" i="115"/>
  <c r="G69" i="114"/>
  <c r="H69" i="114"/>
  <c r="D69" i="114"/>
  <c r="E69" i="114"/>
  <c r="F69" i="114"/>
  <c r="B69" i="118"/>
  <c r="B71" i="116" s="1"/>
  <c r="B75" i="115"/>
  <c r="B70" i="114"/>
  <c r="C70" i="114" s="1"/>
  <c r="AR69" i="114" l="1"/>
  <c r="AC70" i="115"/>
  <c r="AD70" i="115" s="1"/>
  <c r="AB70" i="115"/>
  <c r="AA70" i="115"/>
  <c r="F70" i="114"/>
  <c r="E70" i="114"/>
  <c r="H70" i="114"/>
  <c r="G70" i="114"/>
  <c r="D70" i="114"/>
  <c r="T72" i="115"/>
  <c r="B70" i="118"/>
  <c r="B72" i="116" s="1"/>
  <c r="B76" i="115"/>
  <c r="B71" i="114"/>
  <c r="C71" i="114" s="1"/>
  <c r="Y4" i="101"/>
  <c r="Y1" i="101" s="1"/>
  <c r="X4" i="101"/>
  <c r="X1" i="101" s="1"/>
  <c r="W4" i="101"/>
  <c r="W1" i="101" s="1"/>
  <c r="V4" i="101"/>
  <c r="V1" i="101" s="1"/>
  <c r="U4" i="101"/>
  <c r="U1" i="101" s="1"/>
  <c r="T4" i="101"/>
  <c r="T1" i="101" s="1"/>
  <c r="S4" i="101"/>
  <c r="S1" i="101" s="1"/>
  <c r="R4" i="101"/>
  <c r="R1" i="101" s="1"/>
  <c r="Q4" i="101"/>
  <c r="Q1" i="101" s="1"/>
  <c r="P4" i="101"/>
  <c r="P1" i="101" s="1"/>
  <c r="O4" i="101"/>
  <c r="O1" i="101" s="1"/>
  <c r="N4" i="101"/>
  <c r="N1" i="101" s="1"/>
  <c r="M4" i="101"/>
  <c r="M1" i="101" s="1"/>
  <c r="L4" i="101"/>
  <c r="L1" i="101" s="1"/>
  <c r="K4" i="101"/>
  <c r="K1" i="101" s="1"/>
  <c r="J4" i="101"/>
  <c r="U14" i="93"/>
  <c r="Z14" i="93"/>
  <c r="Y14" i="93"/>
  <c r="T14" i="93"/>
  <c r="X14" i="93"/>
  <c r="V14" i="93"/>
  <c r="AA14" i="93"/>
  <c r="W14" i="93"/>
  <c r="AR70" i="114" l="1"/>
  <c r="N72" i="115"/>
  <c r="Z72" i="115" s="1"/>
  <c r="D71" i="114"/>
  <c r="E71" i="114"/>
  <c r="F71" i="114"/>
  <c r="H71" i="114"/>
  <c r="G71" i="114"/>
  <c r="B71" i="118"/>
  <c r="B73" i="116" s="1"/>
  <c r="B77" i="115"/>
  <c r="B72" i="114"/>
  <c r="C72" i="114" s="1"/>
  <c r="L5" i="104"/>
  <c r="I4" i="101"/>
  <c r="I1" i="101" s="1"/>
  <c r="H4" i="101"/>
  <c r="H1" i="101" s="1"/>
  <c r="G4" i="101"/>
  <c r="F4" i="101"/>
  <c r="AR71" i="114" l="1"/>
  <c r="AB72" i="115"/>
  <c r="AA72" i="115"/>
  <c r="AC72" i="115"/>
  <c r="AD72" i="115" s="1"/>
  <c r="N73" i="115"/>
  <c r="T73" i="115"/>
  <c r="G72" i="114"/>
  <c r="D72" i="114"/>
  <c r="H72" i="114"/>
  <c r="E72" i="114"/>
  <c r="F72" i="114"/>
  <c r="B72" i="118"/>
  <c r="B74" i="116" s="1"/>
  <c r="B73" i="114"/>
  <c r="C73" i="114" s="1"/>
  <c r="B78" i="115"/>
  <c r="T74" i="115"/>
  <c r="AR72" i="114" l="1"/>
  <c r="AA73" i="115"/>
  <c r="AC73" i="115"/>
  <c r="AD73" i="115" s="1"/>
  <c r="AB73" i="115"/>
  <c r="Z73" i="115"/>
  <c r="N74" i="115"/>
  <c r="B73" i="118"/>
  <c r="B75" i="116" s="1"/>
  <c r="B79" i="115"/>
  <c r="B74" i="114"/>
  <c r="C74" i="114" s="1"/>
  <c r="G73" i="114"/>
  <c r="H73" i="114"/>
  <c r="E73" i="114"/>
  <c r="D73" i="114"/>
  <c r="F73" i="114"/>
  <c r="Z16" i="93"/>
  <c r="W17" i="93"/>
  <c r="Y16" i="93"/>
  <c r="AA17" i="93"/>
  <c r="U16" i="93"/>
  <c r="Z15" i="93"/>
  <c r="Z17" i="93"/>
  <c r="T16" i="93"/>
  <c r="W15" i="93"/>
  <c r="V15" i="93"/>
  <c r="T15" i="93"/>
  <c r="X16" i="93"/>
  <c r="Y15" i="93"/>
  <c r="W16" i="93"/>
  <c r="AA15" i="93"/>
  <c r="V16" i="93"/>
  <c r="Y17" i="93"/>
  <c r="U17" i="93"/>
  <c r="X17" i="93"/>
  <c r="U15" i="93"/>
  <c r="T17" i="93"/>
  <c r="V17" i="93"/>
  <c r="AA16" i="93"/>
  <c r="X15" i="93"/>
  <c r="AR73" i="114" l="1"/>
  <c r="T75" i="115"/>
  <c r="AC74" i="115"/>
  <c r="AD74" i="115" s="1"/>
  <c r="AA74" i="115"/>
  <c r="Z74" i="115"/>
  <c r="AB74" i="115"/>
  <c r="N75" i="115"/>
  <c r="AB75" i="115" s="1"/>
  <c r="G74" i="114"/>
  <c r="D74" i="114"/>
  <c r="F74" i="114"/>
  <c r="E74" i="114"/>
  <c r="H74" i="114"/>
  <c r="B74" i="118"/>
  <c r="B76" i="116" s="1"/>
  <c r="B75" i="114"/>
  <c r="C75" i="114" s="1"/>
  <c r="B80" i="115"/>
  <c r="H13" i="93"/>
  <c r="T13" i="93"/>
  <c r="AR74" i="114" l="1"/>
  <c r="N76" i="115"/>
  <c r="Z75" i="115"/>
  <c r="AC75" i="115"/>
  <c r="AD75" i="115" s="1"/>
  <c r="AA75" i="115"/>
  <c r="T76" i="115"/>
  <c r="N77" i="115"/>
  <c r="T77" i="115"/>
  <c r="B75" i="118"/>
  <c r="B77" i="116" s="1"/>
  <c r="B76" i="114"/>
  <c r="C76" i="114" s="1"/>
  <c r="B81" i="115"/>
  <c r="H75" i="114"/>
  <c r="D75" i="114"/>
  <c r="E75" i="114"/>
  <c r="F75" i="114"/>
  <c r="G75" i="114"/>
  <c r="V13" i="93"/>
  <c r="J13" i="93"/>
  <c r="AR75" i="114" l="1"/>
  <c r="AC76" i="115"/>
  <c r="AD76" i="115" s="1"/>
  <c r="AB76" i="115"/>
  <c r="Z76" i="115"/>
  <c r="AA76" i="115"/>
  <c r="T78" i="115"/>
  <c r="D76" i="114"/>
  <c r="G76" i="114"/>
  <c r="H76" i="114"/>
  <c r="E76" i="114"/>
  <c r="F76" i="114"/>
  <c r="B76" i="118"/>
  <c r="B78" i="116" s="1"/>
  <c r="B77" i="114"/>
  <c r="C77" i="114" s="1"/>
  <c r="B82" i="115"/>
  <c r="AC77" i="115"/>
  <c r="Z77" i="115"/>
  <c r="AA77" i="115"/>
  <c r="AB77" i="115"/>
  <c r="X13" i="93"/>
  <c r="L13" i="93"/>
  <c r="AR76" i="114" l="1"/>
  <c r="N78" i="115"/>
  <c r="Z78" i="115" s="1"/>
  <c r="B77" i="118"/>
  <c r="B79" i="116" s="1"/>
  <c r="B78" i="114"/>
  <c r="C78" i="114" s="1"/>
  <c r="B83" i="115"/>
  <c r="AD77" i="115"/>
  <c r="H77" i="114"/>
  <c r="E77" i="114"/>
  <c r="F77" i="114"/>
  <c r="G77" i="114"/>
  <c r="D77" i="114"/>
  <c r="T79" i="115"/>
  <c r="Z13" i="93"/>
  <c r="AR77" i="114" l="1"/>
  <c r="AA78" i="115"/>
  <c r="AC78" i="115"/>
  <c r="AD78" i="115" s="1"/>
  <c r="AB78" i="115"/>
  <c r="N79" i="115"/>
  <c r="T80" i="115"/>
  <c r="H78" i="114"/>
  <c r="G78" i="114"/>
  <c r="F78" i="114"/>
  <c r="D78" i="114"/>
  <c r="E78" i="114"/>
  <c r="B79" i="114"/>
  <c r="C79" i="114" s="1"/>
  <c r="B84" i="115"/>
  <c r="B78" i="118"/>
  <c r="B80" i="116" s="1"/>
  <c r="AR78" i="114" l="1"/>
  <c r="N80" i="115"/>
  <c r="AB80" i="115" s="1"/>
  <c r="Z79" i="115"/>
  <c r="AC79" i="115"/>
  <c r="AD79" i="115" s="1"/>
  <c r="AA79" i="115"/>
  <c r="AB79" i="115"/>
  <c r="D79" i="114"/>
  <c r="G79" i="114"/>
  <c r="H79" i="114"/>
  <c r="F79" i="114"/>
  <c r="E79" i="114"/>
  <c r="B79" i="118"/>
  <c r="B80" i="114"/>
  <c r="C80" i="114" s="1"/>
  <c r="B85" i="115"/>
  <c r="AR79" i="114" l="1"/>
  <c r="B86" i="115"/>
  <c r="B81" i="114"/>
  <c r="C81" i="114" s="1"/>
  <c r="Z80" i="115"/>
  <c r="AA80" i="115"/>
  <c r="AC80" i="115"/>
  <c r="AD80" i="115" s="1"/>
  <c r="N81" i="115"/>
  <c r="AB81" i="115" s="1"/>
  <c r="T81" i="115"/>
  <c r="B80" i="118"/>
  <c r="B81" i="116"/>
  <c r="H80" i="114"/>
  <c r="G80" i="114"/>
  <c r="D80" i="114"/>
  <c r="E80" i="114"/>
  <c r="F80" i="114"/>
  <c r="L43" i="85"/>
  <c r="L42" i="85"/>
  <c r="L41" i="85"/>
  <c r="L40" i="85"/>
  <c r="L39" i="85"/>
  <c r="L38" i="85"/>
  <c r="L36" i="85"/>
  <c r="L35" i="85"/>
  <c r="L34" i="85"/>
  <c r="L33" i="85"/>
  <c r="L32" i="85"/>
  <c r="L30" i="85"/>
  <c r="L29" i="85"/>
  <c r="L28" i="85"/>
  <c r="L27" i="85"/>
  <c r="L26" i="85"/>
  <c r="L24" i="85"/>
  <c r="L23" i="85"/>
  <c r="L22" i="85"/>
  <c r="L21" i="85"/>
  <c r="L20" i="85"/>
  <c r="L18" i="85"/>
  <c r="L17" i="85"/>
  <c r="L16" i="85"/>
  <c r="L15" i="85"/>
  <c r="L14" i="85"/>
  <c r="L12" i="85"/>
  <c r="L11" i="85"/>
  <c r="L10" i="85"/>
  <c r="L9" i="85"/>
  <c r="L8" i="85"/>
  <c r="AR80" i="114" l="1"/>
  <c r="AA81" i="115"/>
  <c r="AC81" i="115"/>
  <c r="AD81" i="115" s="1"/>
  <c r="B87" i="115"/>
  <c r="B82" i="114"/>
  <c r="C82" i="114" s="1"/>
  <c r="H81" i="114"/>
  <c r="F81" i="114"/>
  <c r="D81" i="114"/>
  <c r="G81" i="114"/>
  <c r="E81" i="114"/>
  <c r="Z81" i="115"/>
  <c r="N82" i="115"/>
  <c r="AA82" i="115" s="1"/>
  <c r="B81" i="118"/>
  <c r="B82" i="116"/>
  <c r="AR81" i="114" l="1"/>
  <c r="B83" i="114"/>
  <c r="C83" i="114" s="1"/>
  <c r="B88" i="115"/>
  <c r="F82" i="114"/>
  <c r="E82" i="114"/>
  <c r="D82" i="114"/>
  <c r="G82" i="114"/>
  <c r="H82" i="114"/>
  <c r="T83" i="115"/>
  <c r="N83" i="115"/>
  <c r="AA83" i="115" s="1"/>
  <c r="AC82" i="115"/>
  <c r="AD82" i="115" s="1"/>
  <c r="Z82" i="115"/>
  <c r="AB82" i="115"/>
  <c r="B82" i="118"/>
  <c r="B83" i="116"/>
  <c r="AR82" i="114" l="1"/>
  <c r="T84" i="115"/>
  <c r="B89" i="115"/>
  <c r="B84" i="114"/>
  <c r="C84" i="114" s="1"/>
  <c r="H83" i="114"/>
  <c r="G83" i="114"/>
  <c r="D83" i="114"/>
  <c r="E83" i="114"/>
  <c r="F83" i="114"/>
  <c r="Z83" i="115"/>
  <c r="AC83" i="115"/>
  <c r="AD83" i="115" s="1"/>
  <c r="AB83" i="115"/>
  <c r="N84" i="115"/>
  <c r="Z84" i="115" s="1"/>
  <c r="B83" i="118"/>
  <c r="B84" i="116"/>
  <c r="F2" i="84"/>
  <c r="E2" i="84"/>
  <c r="AR83" i="114" l="1"/>
  <c r="B90" i="115"/>
  <c r="B85" i="114"/>
  <c r="C85" i="114" s="1"/>
  <c r="H84" i="114"/>
  <c r="E84" i="114"/>
  <c r="D84" i="114"/>
  <c r="G84" i="114"/>
  <c r="F84" i="114"/>
  <c r="AC84" i="115"/>
  <c r="AD84" i="115" s="1"/>
  <c r="AB84" i="115"/>
  <c r="AA84" i="115"/>
  <c r="B84" i="118"/>
  <c r="B85" i="116"/>
  <c r="T85" i="115"/>
  <c r="N85" i="115"/>
  <c r="AA85" i="115" s="1"/>
  <c r="C10" i="84"/>
  <c r="AR84" i="114" l="1"/>
  <c r="B91" i="115"/>
  <c r="B86" i="114"/>
  <c r="C86" i="114" s="1"/>
  <c r="H85" i="114"/>
  <c r="F85" i="114"/>
  <c r="D85" i="114"/>
  <c r="E85" i="114"/>
  <c r="G85" i="114"/>
  <c r="B85" i="118"/>
  <c r="B86" i="116"/>
  <c r="AB85" i="115"/>
  <c r="Z85" i="115"/>
  <c r="AC85" i="115"/>
  <c r="AD85" i="115" s="1"/>
  <c r="J4" i="73"/>
  <c r="C3" i="65"/>
  <c r="M17" i="93" a="1"/>
  <c r="M17" i="93" s="1"/>
  <c r="I16" i="93" a="1"/>
  <c r="I16" i="93" s="1"/>
  <c r="M15" i="93" a="1"/>
  <c r="M15" i="93" s="1"/>
  <c r="I14" i="93" a="1"/>
  <c r="I14" i="93" s="1"/>
  <c r="L14" i="93" a="1"/>
  <c r="L14" i="93" s="1"/>
  <c r="L17" i="93" a="1"/>
  <c r="L17" i="93" s="1"/>
  <c r="H16" i="93" a="1"/>
  <c r="H16" i="93" s="1"/>
  <c r="L15" i="93" a="1"/>
  <c r="L15" i="93" s="1"/>
  <c r="H14" i="93" a="1"/>
  <c r="H14" i="93" s="1"/>
  <c r="K17" i="93" a="1"/>
  <c r="K17" i="93" s="1"/>
  <c r="G16" i="93" a="1"/>
  <c r="G16" i="93" s="1"/>
  <c r="K15" i="93" a="1"/>
  <c r="K15" i="93" s="1"/>
  <c r="G14" i="93" a="1"/>
  <c r="G14" i="93" s="1"/>
  <c r="J17" i="93" a="1"/>
  <c r="J17" i="93" s="1"/>
  <c r="F16" i="93" a="1"/>
  <c r="F16" i="93" s="1"/>
  <c r="J15" i="93" a="1"/>
  <c r="J15" i="93" s="1"/>
  <c r="F14" i="93" a="1"/>
  <c r="F14" i="93" s="1"/>
  <c r="L16" i="93" a="1"/>
  <c r="L16" i="93" s="1"/>
  <c r="I17" i="93" a="1"/>
  <c r="I17" i="93" s="1"/>
  <c r="M16" i="93" a="1"/>
  <c r="M16" i="93" s="1"/>
  <c r="I15" i="93" a="1"/>
  <c r="I15" i="93" s="1"/>
  <c r="M14" i="93" a="1"/>
  <c r="M14" i="93" s="1"/>
  <c r="F17" i="93" a="1"/>
  <c r="F17" i="93" s="1"/>
  <c r="J16" i="93" a="1"/>
  <c r="J16" i="93" s="1"/>
  <c r="F15" i="93" a="1"/>
  <c r="F15" i="93" s="1"/>
  <c r="J14" i="93" a="1"/>
  <c r="J14" i="93" s="1"/>
  <c r="H17" i="93" a="1"/>
  <c r="H17" i="93" s="1"/>
  <c r="G17" i="93" a="1"/>
  <c r="G17" i="93" s="1"/>
  <c r="K16" i="93" a="1"/>
  <c r="K16" i="93" s="1"/>
  <c r="G15" i="93" a="1"/>
  <c r="G15" i="93" s="1"/>
  <c r="K14" i="93" a="1"/>
  <c r="K14" i="93" s="1"/>
  <c r="AR85" i="114" l="1"/>
  <c r="B92" i="115"/>
  <c r="B87" i="114"/>
  <c r="C87" i="114" s="1"/>
  <c r="F86" i="114"/>
  <c r="H86" i="114"/>
  <c r="G86" i="114"/>
  <c r="E86" i="114"/>
  <c r="D86" i="114"/>
  <c r="B86" i="118"/>
  <c r="B87" i="116"/>
  <c r="E5" i="84"/>
  <c r="G3" i="114"/>
  <c r="AF85" i="114" s="1"/>
  <c r="E3" i="114"/>
  <c r="O86" i="114" s="1" a="1"/>
  <c r="O86" i="114" s="1"/>
  <c r="E9" i="93"/>
  <c r="J5" i="73"/>
  <c r="AB85" i="114" l="1"/>
  <c r="N86" i="114" a="1"/>
  <c r="N86" i="114" s="1"/>
  <c r="AG85" i="114"/>
  <c r="X85" i="114"/>
  <c r="AA85" i="114"/>
  <c r="AJ85" i="114"/>
  <c r="AP85" i="114"/>
  <c r="V85" i="114"/>
  <c r="AM85" i="114"/>
  <c r="AC85" i="114"/>
  <c r="AH85" i="114"/>
  <c r="T85" i="114"/>
  <c r="W85" i="114"/>
  <c r="AN85" i="114"/>
  <c r="Z85" i="114"/>
  <c r="O52" i="114" a="1"/>
  <c r="O52" i="114" s="1"/>
  <c r="O21" i="114" a="1"/>
  <c r="O21" i="114" s="1"/>
  <c r="O28" i="114" a="1"/>
  <c r="O28" i="114" s="1"/>
  <c r="N27" i="114" a="1"/>
  <c r="N27" i="114" s="1"/>
  <c r="N26" i="114" a="1"/>
  <c r="N26" i="114" s="1"/>
  <c r="O25" i="114" a="1"/>
  <c r="O25" i="114" s="1"/>
  <c r="N24" i="114" a="1"/>
  <c r="N24" i="114" s="1"/>
  <c r="N23" i="114" a="1"/>
  <c r="N23" i="114" s="1"/>
  <c r="O38" i="114" a="1"/>
  <c r="O38" i="114" s="1"/>
  <c r="N51" i="114" a="1"/>
  <c r="N51" i="114" s="1"/>
  <c r="N19" i="114" a="1"/>
  <c r="N19" i="114" s="1"/>
  <c r="N18" i="114" a="1"/>
  <c r="N18" i="114" s="1"/>
  <c r="O17" i="114" a="1"/>
  <c r="O17" i="114" s="1"/>
  <c r="N47" i="114" a="1"/>
  <c r="N47" i="114" s="1"/>
  <c r="N52" i="114" a="1"/>
  <c r="N52" i="114" s="1"/>
  <c r="N21" i="114" a="1"/>
  <c r="N21" i="114" s="1"/>
  <c r="N28" i="114" a="1"/>
  <c r="N28" i="114" s="1"/>
  <c r="O19" i="114" a="1"/>
  <c r="O19" i="114" s="1"/>
  <c r="O50" i="114" a="1"/>
  <c r="O50" i="114" s="1"/>
  <c r="O18" i="114" a="1"/>
  <c r="O18" i="114" s="1"/>
  <c r="N49" i="114" a="1"/>
  <c r="N49" i="114" s="1"/>
  <c r="N17" i="114" a="1"/>
  <c r="N17" i="114" s="1"/>
  <c r="O48" i="114" a="1"/>
  <c r="O48" i="114" s="1"/>
  <c r="O16" i="114" a="1"/>
  <c r="O16" i="114" s="1"/>
  <c r="O47" i="114" a="1"/>
  <c r="O47" i="114" s="1"/>
  <c r="O15" i="114" a="1"/>
  <c r="O15" i="114" s="1"/>
  <c r="O30" i="114" a="1"/>
  <c r="O30" i="114" s="1"/>
  <c r="N50" i="114" a="1"/>
  <c r="N50" i="114" s="1"/>
  <c r="N30" i="114" a="1"/>
  <c r="N30" i="114" s="1"/>
  <c r="O45" i="114" a="1"/>
  <c r="O45" i="114" s="1"/>
  <c r="O13" i="114" a="1"/>
  <c r="O13" i="114" s="1"/>
  <c r="O20" i="114" a="1"/>
  <c r="O20" i="114" s="1"/>
  <c r="N45" i="114" a="1"/>
  <c r="N45" i="114" s="1"/>
  <c r="N13" i="114" a="1"/>
  <c r="N13" i="114" s="1"/>
  <c r="N20" i="114" a="1"/>
  <c r="N20" i="114" s="1"/>
  <c r="O43" i="114" a="1"/>
  <c r="O43" i="114" s="1"/>
  <c r="O11" i="114" a="1"/>
  <c r="O11" i="114" s="1"/>
  <c r="O42" i="114" a="1"/>
  <c r="O42" i="114" s="1"/>
  <c r="O10" i="114" a="1"/>
  <c r="O10" i="114" s="1"/>
  <c r="N41" i="114" a="1"/>
  <c r="N41" i="114" s="1"/>
  <c r="N9" i="114" a="1"/>
  <c r="N9" i="114" s="1"/>
  <c r="O40" i="114" a="1"/>
  <c r="O40" i="114" s="1"/>
  <c r="O8" i="114" a="1"/>
  <c r="O8" i="114" s="1"/>
  <c r="O39" i="114" a="1"/>
  <c r="O39" i="114" s="1"/>
  <c r="O7" i="114" a="1"/>
  <c r="O7" i="114" s="1"/>
  <c r="N22" i="114" a="1"/>
  <c r="N22" i="114" s="1"/>
  <c r="O49" i="114" a="1"/>
  <c r="O49" i="114" s="1"/>
  <c r="O37" i="114" a="1"/>
  <c r="O37" i="114" s="1"/>
  <c r="O44" i="114" a="1"/>
  <c r="O44" i="114" s="1"/>
  <c r="O12" i="114" a="1"/>
  <c r="O12" i="114" s="1"/>
  <c r="N43" i="114" a="1"/>
  <c r="N43" i="114" s="1"/>
  <c r="N11" i="114" a="1"/>
  <c r="N11" i="114" s="1"/>
  <c r="N42" i="114" a="1"/>
  <c r="N42" i="114" s="1"/>
  <c r="N10" i="114" a="1"/>
  <c r="N10" i="114" s="1"/>
  <c r="O41" i="114" a="1"/>
  <c r="O41" i="114" s="1"/>
  <c r="O9" i="114" a="1"/>
  <c r="O9" i="114" s="1"/>
  <c r="N40" i="114" a="1"/>
  <c r="N40" i="114" s="1"/>
  <c r="N8" i="114" a="1"/>
  <c r="N8" i="114" s="1"/>
  <c r="N39" i="114" a="1"/>
  <c r="N39" i="114" s="1"/>
  <c r="N7" i="114" a="1"/>
  <c r="N7" i="114" s="1"/>
  <c r="O22" i="114" a="1"/>
  <c r="O22" i="114" s="1"/>
  <c r="N15" i="114" a="1"/>
  <c r="N15" i="114" s="1"/>
  <c r="N37" i="114" a="1"/>
  <c r="N37" i="114" s="1"/>
  <c r="N44" i="114" a="1"/>
  <c r="N44" i="114" s="1"/>
  <c r="N12" i="114" a="1"/>
  <c r="N12" i="114" s="1"/>
  <c r="O35" i="114" a="1"/>
  <c r="O35" i="114" s="1"/>
  <c r="O34" i="114" a="1"/>
  <c r="O34" i="114" s="1"/>
  <c r="N33" i="114" a="1"/>
  <c r="N33" i="114" s="1"/>
  <c r="O32" i="114" a="1"/>
  <c r="O32" i="114" s="1"/>
  <c r="O31" i="114" a="1"/>
  <c r="O31" i="114" s="1"/>
  <c r="O46" i="114" a="1"/>
  <c r="O46" i="114" s="1"/>
  <c r="O14" i="114" a="1"/>
  <c r="O14" i="114" s="1"/>
  <c r="N16" i="114" a="1"/>
  <c r="N16" i="114" s="1"/>
  <c r="O29" i="114" a="1"/>
  <c r="O29" i="114" s="1"/>
  <c r="O36" i="114" a="1"/>
  <c r="O36" i="114" s="1"/>
  <c r="N35" i="114" a="1"/>
  <c r="N35" i="114" s="1"/>
  <c r="N34" i="114" a="1"/>
  <c r="N34" i="114" s="1"/>
  <c r="O33" i="114" a="1"/>
  <c r="O33" i="114" s="1"/>
  <c r="N32" i="114" a="1"/>
  <c r="N32" i="114" s="1"/>
  <c r="N31" i="114" a="1"/>
  <c r="N31" i="114" s="1"/>
  <c r="N46" i="114" a="1"/>
  <c r="N46" i="114" s="1"/>
  <c r="N14" i="114" a="1"/>
  <c r="N14" i="114" s="1"/>
  <c r="N48" i="114" a="1"/>
  <c r="N48" i="114" s="1"/>
  <c r="N29" i="114" a="1"/>
  <c r="N29" i="114" s="1"/>
  <c r="N36" i="114" a="1"/>
  <c r="N36" i="114" s="1"/>
  <c r="O27" i="114" a="1"/>
  <c r="O27" i="114" s="1"/>
  <c r="O26" i="114" a="1"/>
  <c r="O26" i="114" s="1"/>
  <c r="N25" i="114" a="1"/>
  <c r="N25" i="114" s="1"/>
  <c r="O24" i="114" a="1"/>
  <c r="O24" i="114" s="1"/>
  <c r="O23" i="114" a="1"/>
  <c r="O23" i="114" s="1"/>
  <c r="N38" i="114" a="1"/>
  <c r="N38" i="114" s="1"/>
  <c r="O51" i="114" a="1"/>
  <c r="O51" i="114" s="1"/>
  <c r="O53" i="114" a="1"/>
  <c r="O53" i="114" s="1"/>
  <c r="N53" i="114" a="1"/>
  <c r="N53" i="114" s="1"/>
  <c r="N54" i="114" a="1"/>
  <c r="N54" i="114" s="1"/>
  <c r="O54" i="114" a="1"/>
  <c r="O54" i="114" s="1"/>
  <c r="O55" i="114" a="1"/>
  <c r="O55" i="114" s="1"/>
  <c r="N55" i="114" a="1"/>
  <c r="N55" i="114" s="1"/>
  <c r="O56" i="114" a="1"/>
  <c r="O56" i="114" s="1"/>
  <c r="N56" i="114" a="1"/>
  <c r="N56" i="114" s="1"/>
  <c r="N57" i="114" a="1"/>
  <c r="N57" i="114" s="1"/>
  <c r="O57" i="114" a="1"/>
  <c r="O57" i="114" s="1"/>
  <c r="N58" i="114" a="1"/>
  <c r="N58" i="114" s="1"/>
  <c r="O58" i="114" a="1"/>
  <c r="O58" i="114" s="1"/>
  <c r="N59" i="114" a="1"/>
  <c r="N59" i="114" s="1"/>
  <c r="O59" i="114" a="1"/>
  <c r="O59" i="114" s="1"/>
  <c r="O60" i="114" a="1"/>
  <c r="O60" i="114" s="1"/>
  <c r="N60" i="114" a="1"/>
  <c r="N60" i="114" s="1"/>
  <c r="O61" i="114" a="1"/>
  <c r="O61" i="114" s="1"/>
  <c r="N61" i="114" a="1"/>
  <c r="N61" i="114" s="1"/>
  <c r="O62" i="114" a="1"/>
  <c r="O62" i="114" s="1"/>
  <c r="N62" i="114" a="1"/>
  <c r="N62" i="114" s="1"/>
  <c r="O63" i="114" a="1"/>
  <c r="O63" i="114" s="1"/>
  <c r="N63" i="114" a="1"/>
  <c r="N63" i="114" s="1"/>
  <c r="O64" i="114" a="1"/>
  <c r="O64" i="114" s="1"/>
  <c r="N64" i="114" a="1"/>
  <c r="N64" i="114" s="1"/>
  <c r="O65" i="114" a="1"/>
  <c r="O65" i="114" s="1"/>
  <c r="N65" i="114" a="1"/>
  <c r="N65" i="114" s="1"/>
  <c r="O66" i="114" a="1"/>
  <c r="O66" i="114" s="1"/>
  <c r="N66" i="114" a="1"/>
  <c r="N66" i="114" s="1"/>
  <c r="N67" i="114" a="1"/>
  <c r="N67" i="114" s="1"/>
  <c r="O67" i="114" a="1"/>
  <c r="O67" i="114" s="1"/>
  <c r="O68" i="114" a="1"/>
  <c r="O68" i="114" s="1"/>
  <c r="N68" i="114" a="1"/>
  <c r="N68" i="114" s="1"/>
  <c r="O69" i="114" a="1"/>
  <c r="O69" i="114" s="1"/>
  <c r="N69" i="114" a="1"/>
  <c r="N69" i="114" s="1"/>
  <c r="O70" i="114" a="1"/>
  <c r="O70" i="114" s="1"/>
  <c r="N70" i="114" a="1"/>
  <c r="N70" i="114" s="1"/>
  <c r="O71" i="114" a="1"/>
  <c r="O71" i="114" s="1"/>
  <c r="N71" i="114" a="1"/>
  <c r="N71" i="114" s="1"/>
  <c r="O72" i="114" a="1"/>
  <c r="O72" i="114" s="1"/>
  <c r="N72" i="114" a="1"/>
  <c r="N72" i="114" s="1"/>
  <c r="N73" i="114" a="1"/>
  <c r="N73" i="114" s="1"/>
  <c r="O73" i="114" a="1"/>
  <c r="O73" i="114" s="1"/>
  <c r="N74" i="114" a="1"/>
  <c r="N74" i="114" s="1"/>
  <c r="O74" i="114" a="1"/>
  <c r="O74" i="114" s="1"/>
  <c r="N75" i="114" a="1"/>
  <c r="N75" i="114" s="1"/>
  <c r="O75" i="114" a="1"/>
  <c r="O75" i="114" s="1"/>
  <c r="O76" i="114" a="1"/>
  <c r="O76" i="114" s="1"/>
  <c r="N76" i="114" a="1"/>
  <c r="N76" i="114" s="1"/>
  <c r="O77" i="114" a="1"/>
  <c r="O77" i="114" s="1"/>
  <c r="N77" i="114" a="1"/>
  <c r="N77" i="114" s="1"/>
  <c r="O78" i="114" a="1"/>
  <c r="O78" i="114" s="1"/>
  <c r="N78" i="114" a="1"/>
  <c r="N78" i="114" s="1"/>
  <c r="O79" i="114" a="1"/>
  <c r="O79" i="114" s="1"/>
  <c r="N79" i="114" a="1"/>
  <c r="N79" i="114" s="1"/>
  <c r="O80" i="114" a="1"/>
  <c r="O80" i="114" s="1"/>
  <c r="N80" i="114" a="1"/>
  <c r="N80" i="114" s="1"/>
  <c r="O81" i="114" a="1"/>
  <c r="O81" i="114" s="1"/>
  <c r="N81" i="114" a="1"/>
  <c r="N81" i="114" s="1"/>
  <c r="O82" i="114" a="1"/>
  <c r="O82" i="114" s="1"/>
  <c r="N82" i="114" a="1"/>
  <c r="N82" i="114" s="1"/>
  <c r="N83" i="114" a="1"/>
  <c r="N83" i="114" s="1"/>
  <c r="O83" i="114" a="1"/>
  <c r="O83" i="114" s="1"/>
  <c r="N84" i="114" a="1"/>
  <c r="N84" i="114" s="1"/>
  <c r="O84" i="114" a="1"/>
  <c r="O84" i="114" s="1"/>
  <c r="O85" i="114" a="1"/>
  <c r="O85" i="114" s="1"/>
  <c r="N85" i="114" a="1"/>
  <c r="N85" i="114" s="1"/>
  <c r="AI85" i="114"/>
  <c r="AL51" i="114"/>
  <c r="W51" i="114"/>
  <c r="X51" i="114"/>
  <c r="AB51" i="114"/>
  <c r="U51" i="114"/>
  <c r="T51" i="114"/>
  <c r="AO51" i="114"/>
  <c r="AP51" i="114"/>
  <c r="AH51" i="114"/>
  <c r="AM51" i="114"/>
  <c r="AF51" i="114"/>
  <c r="AI51" i="114"/>
  <c r="AJ51" i="114"/>
  <c r="AN51" i="114"/>
  <c r="AG51" i="114"/>
  <c r="Z51" i="114"/>
  <c r="AC51" i="114"/>
  <c r="AD51" i="114"/>
  <c r="V51" i="114"/>
  <c r="AA51" i="114"/>
  <c r="AI30" i="114"/>
  <c r="AH15" i="114"/>
  <c r="AO39" i="114"/>
  <c r="AM8" i="114"/>
  <c r="AL32" i="114"/>
  <c r="T48" i="114"/>
  <c r="AC17" i="114"/>
  <c r="X41" i="114"/>
  <c r="AB10" i="114"/>
  <c r="AA42" i="114"/>
  <c r="Z19" i="114"/>
  <c r="AP43" i="114"/>
  <c r="AM20" i="114"/>
  <c r="AN44" i="114"/>
  <c r="AL30" i="114"/>
  <c r="T46" i="114"/>
  <c r="AJ23" i="114"/>
  <c r="AI47" i="114"/>
  <c r="AI16" i="114"/>
  <c r="AJ48" i="114"/>
  <c r="AN17" i="114"/>
  <c r="Z29" i="114"/>
  <c r="AJ26" i="114"/>
  <c r="AC50" i="114"/>
  <c r="AD27" i="114"/>
  <c r="AC21" i="114"/>
  <c r="AD36" i="114"/>
  <c r="AB46" i="114"/>
  <c r="AG24" i="114"/>
  <c r="AP18" i="114"/>
  <c r="AH14" i="114"/>
  <c r="AL38" i="114"/>
  <c r="X7" i="114"/>
  <c r="W31" i="114"/>
  <c r="W37" i="114"/>
  <c r="X24" i="114"/>
  <c r="W48" i="114"/>
  <c r="V25" i="114"/>
  <c r="T49" i="114"/>
  <c r="AA18" i="114"/>
  <c r="AJ42" i="114"/>
  <c r="AM19" i="114"/>
  <c r="AF21" i="114"/>
  <c r="AP28" i="114"/>
  <c r="AH52" i="114"/>
  <c r="V31" i="114"/>
  <c r="AA48" i="114"/>
  <c r="AD29" i="114"/>
  <c r="AA11" i="114"/>
  <c r="AB12" i="114"/>
  <c r="AF52" i="114"/>
  <c r="AN30" i="114"/>
  <c r="AM7" i="114"/>
  <c r="AM31" i="114"/>
  <c r="Z16" i="114"/>
  <c r="AF40" i="114"/>
  <c r="AN9" i="114"/>
  <c r="AN33" i="114"/>
  <c r="AO10" i="114"/>
  <c r="T18" i="114"/>
  <c r="W42" i="114"/>
  <c r="AC27" i="114"/>
  <c r="AB21" i="114"/>
  <c r="AB28" i="114"/>
  <c r="AG13" i="114"/>
  <c r="AA38" i="114"/>
  <c r="AP37" i="114"/>
  <c r="AL17" i="114"/>
  <c r="V49" i="114"/>
  <c r="V19" i="114"/>
  <c r="Z28" i="114"/>
  <c r="AJ52" i="114"/>
  <c r="AG30" i="114"/>
  <c r="AH7" i="114"/>
  <c r="AD31" i="114"/>
  <c r="AH37" i="114"/>
  <c r="AI32" i="114"/>
  <c r="AJ45" i="114"/>
  <c r="AA25" i="114"/>
  <c r="AJ49" i="114"/>
  <c r="AI18" i="114"/>
  <c r="AH50" i="114"/>
  <c r="AG27" i="114"/>
  <c r="AJ21" i="114"/>
  <c r="W30" i="114"/>
  <c r="AB15" i="114"/>
  <c r="AC39" i="114"/>
  <c r="AG8" i="114"/>
  <c r="AF32" i="114"/>
  <c r="W17" i="114"/>
  <c r="AD41" i="114"/>
  <c r="V10" i="114"/>
  <c r="U42" i="114"/>
  <c r="T19" i="114"/>
  <c r="AJ43" i="114"/>
  <c r="AG20" i="114"/>
  <c r="AB44" i="114"/>
  <c r="Z30" i="114"/>
  <c r="AD23" i="114"/>
  <c r="AC47" i="114"/>
  <c r="AC16" i="114"/>
  <c r="AD48" i="114"/>
  <c r="AH17" i="114"/>
  <c r="AO41" i="114"/>
  <c r="AL22" i="114"/>
  <c r="AC30" i="114"/>
  <c r="V15" i="114"/>
  <c r="W39" i="114"/>
  <c r="U8" i="114"/>
  <c r="Z32" i="114"/>
  <c r="AM45" i="114"/>
  <c r="AP33" i="114"/>
  <c r="AN29" i="114"/>
  <c r="AN26" i="114"/>
  <c r="AP50" i="114"/>
  <c r="AD43" i="114"/>
  <c r="AA20" i="114"/>
  <c r="AH44" i="114"/>
  <c r="AF30" i="114"/>
  <c r="AL7" i="114"/>
  <c r="X23" i="114"/>
  <c r="W47" i="114"/>
  <c r="W16" i="114"/>
  <c r="X48" i="114"/>
  <c r="AB17" i="114"/>
  <c r="AI41" i="114"/>
  <c r="AP10" i="114"/>
  <c r="AP34" i="114"/>
  <c r="AO19" i="114"/>
  <c r="AO43" i="114"/>
  <c r="AO20" i="114"/>
  <c r="AI44" i="114"/>
  <c r="AL39" i="114"/>
  <c r="AA24" i="114"/>
  <c r="AJ18" i="114"/>
  <c r="AB14" i="114"/>
  <c r="T38" i="114"/>
  <c r="AJ15" i="114"/>
  <c r="AG39" i="114"/>
  <c r="AP16" i="114"/>
  <c r="AI40" i="114"/>
  <c r="AJ9" i="114"/>
  <c r="AI33" i="114"/>
  <c r="AO29" i="114"/>
  <c r="AO34" i="114"/>
  <c r="AH11" i="114"/>
  <c r="AL35" i="114"/>
  <c r="Z21" i="114"/>
  <c r="AD28" i="114"/>
  <c r="AC13" i="114"/>
  <c r="AH22" i="114"/>
  <c r="AH8" i="114"/>
  <c r="AF33" i="114"/>
  <c r="AO26" i="114"/>
  <c r="AM35" i="114"/>
  <c r="AL13" i="114"/>
  <c r="T52" i="114"/>
  <c r="AB30" i="114"/>
  <c r="AA7" i="114"/>
  <c r="AA31" i="114"/>
  <c r="AF37" i="114"/>
  <c r="T40" i="114"/>
  <c r="AB9" i="114"/>
  <c r="AB33" i="114"/>
  <c r="AC10" i="114"/>
  <c r="AH34" i="114"/>
  <c r="AF11" i="114"/>
  <c r="AP35" i="114"/>
  <c r="AL12" i="114"/>
  <c r="V28" i="114"/>
  <c r="U13" i="114"/>
  <c r="U38" i="114"/>
  <c r="AD37" i="114"/>
  <c r="Z17" i="114"/>
  <c r="AF42" i="114"/>
  <c r="AM43" i="114"/>
  <c r="X52" i="114"/>
  <c r="U30" i="114"/>
  <c r="V7" i="114"/>
  <c r="AP31" i="114"/>
  <c r="V37" i="114"/>
  <c r="AF22" i="114"/>
  <c r="AM46" i="114"/>
  <c r="AL23" i="114"/>
  <c r="AI39" i="114"/>
  <c r="AA8" i="114"/>
  <c r="T32" i="114"/>
  <c r="AG45" i="114"/>
  <c r="AJ33" i="114"/>
  <c r="AH29" i="114"/>
  <c r="AH26" i="114"/>
  <c r="AD50" i="114"/>
  <c r="AL27" i="114"/>
  <c r="X43" i="114"/>
  <c r="U20" i="114"/>
  <c r="V44" i="114"/>
  <c r="T30" i="114"/>
  <c r="AF7" i="114"/>
  <c r="AN39" i="114"/>
  <c r="AP8" i="114"/>
  <c r="AG32" i="114"/>
  <c r="AF45" i="114"/>
  <c r="V17" i="114"/>
  <c r="AC41" i="114"/>
  <c r="AD10" i="114"/>
  <c r="AJ34" i="114"/>
  <c r="AI19" i="114"/>
  <c r="AI43" i="114"/>
  <c r="AI20" i="114"/>
  <c r="AC44" i="114"/>
  <c r="AF39" i="114"/>
  <c r="AL9" i="114"/>
  <c r="X18" i="114"/>
  <c r="V14" i="114"/>
  <c r="AF38" i="114"/>
  <c r="AD15" i="114"/>
  <c r="AA39" i="114"/>
  <c r="AD16" i="114"/>
  <c r="AC40" i="114"/>
  <c r="X9" i="114"/>
  <c r="AC33" i="114"/>
  <c r="AI29" i="114"/>
  <c r="AI34" i="114"/>
  <c r="AN11" i="114"/>
  <c r="AF35" i="114"/>
  <c r="X28" i="114"/>
  <c r="AI13" i="114"/>
  <c r="AB22" i="114"/>
  <c r="AB8" i="114"/>
  <c r="Z33" i="114"/>
  <c r="AI26" i="114"/>
  <c r="AG35" i="114"/>
  <c r="AF13" i="114"/>
  <c r="Z22" i="114"/>
  <c r="AG46" i="114"/>
  <c r="AF23" i="114"/>
  <c r="AM47" i="114"/>
  <c r="AN24" i="114"/>
  <c r="U45" i="114"/>
  <c r="X33" i="114"/>
  <c r="AB29" i="114"/>
  <c r="AB26" i="114"/>
  <c r="X50" i="114"/>
  <c r="AF27" i="114"/>
  <c r="AO12" i="114"/>
  <c r="AM36" i="114"/>
  <c r="AO22" i="114"/>
  <c r="Z7" i="114"/>
  <c r="AH39" i="114"/>
  <c r="AD8" i="114"/>
  <c r="AM32" i="114"/>
  <c r="AL45" i="114"/>
  <c r="AL25" i="114"/>
  <c r="W41" i="114"/>
  <c r="AJ10" i="114"/>
  <c r="AD34" i="114"/>
  <c r="W19" i="114"/>
  <c r="AC43" i="114"/>
  <c r="AC20" i="114"/>
  <c r="AO44" i="114"/>
  <c r="Z39" i="114"/>
  <c r="AF9" i="114"/>
  <c r="AM52" i="114"/>
  <c r="AM22" i="114"/>
  <c r="X15" i="114"/>
  <c r="U39" i="114"/>
  <c r="X16" i="114"/>
  <c r="W40" i="114"/>
  <c r="AD9" i="114"/>
  <c r="W33" i="114"/>
  <c r="AC29" i="114"/>
  <c r="AC34" i="114"/>
  <c r="V11" i="114"/>
  <c r="Z35" i="114"/>
  <c r="AP12" i="114"/>
  <c r="AL36" i="114"/>
  <c r="W13" i="114"/>
  <c r="V22" i="114"/>
  <c r="V8" i="114"/>
  <c r="T33" i="114"/>
  <c r="AC26" i="114"/>
  <c r="AA35" i="114"/>
  <c r="T13" i="114"/>
  <c r="AG14" i="114"/>
  <c r="AP38" i="114"/>
  <c r="AG15" i="114"/>
  <c r="AL47" i="114"/>
  <c r="Z37" i="114"/>
  <c r="AI24" i="114"/>
  <c r="AO45" i="114"/>
  <c r="AJ25" i="114"/>
  <c r="AM49" i="114"/>
  <c r="AL18" i="114"/>
  <c r="V34" i="114"/>
  <c r="T11" i="114"/>
  <c r="AD35" i="114"/>
  <c r="Z12" i="114"/>
  <c r="AG44" i="114"/>
  <c r="AJ14" i="114"/>
  <c r="AF15" i="114"/>
  <c r="AN40" i="114"/>
  <c r="T22" i="114"/>
  <c r="AA46" i="114"/>
  <c r="Z23" i="114"/>
  <c r="AG47" i="114"/>
  <c r="AH24" i="114"/>
  <c r="AL48" i="114"/>
  <c r="AA45" i="114"/>
  <c r="AD33" i="114"/>
  <c r="V29" i="114"/>
  <c r="V26" i="114"/>
  <c r="AJ50" i="114"/>
  <c r="Z27" i="114"/>
  <c r="AI12" i="114"/>
  <c r="AG36" i="114"/>
  <c r="AI22" i="114"/>
  <c r="AL46" i="114"/>
  <c r="T7" i="114"/>
  <c r="AB39" i="114"/>
  <c r="AJ8" i="114"/>
  <c r="U32" i="114"/>
  <c r="T45" i="114"/>
  <c r="AF25" i="114"/>
  <c r="AL29" i="114"/>
  <c r="X10" i="114"/>
  <c r="X34" i="114"/>
  <c r="AC19" i="114"/>
  <c r="W43" i="114"/>
  <c r="W20" i="114"/>
  <c r="W44" i="114"/>
  <c r="T39" i="114"/>
  <c r="Z9" i="114"/>
  <c r="AG52" i="114"/>
  <c r="AG22" i="114"/>
  <c r="AP7" i="114"/>
  <c r="AO31" i="114"/>
  <c r="AO37" i="114"/>
  <c r="AP24" i="114"/>
  <c r="AO48" i="114"/>
  <c r="AH25" i="114"/>
  <c r="AL49" i="114"/>
  <c r="W29" i="114"/>
  <c r="W34" i="114"/>
  <c r="AB11" i="114"/>
  <c r="T35" i="114"/>
  <c r="AJ12" i="114"/>
  <c r="AF36" i="114"/>
  <c r="AN52" i="114"/>
  <c r="AN31" i="114"/>
  <c r="AM48" i="114"/>
  <c r="W26" i="114"/>
  <c r="U35" i="114"/>
  <c r="AA14" i="114"/>
  <c r="AJ38" i="114"/>
  <c r="AM15" i="114"/>
  <c r="AF47" i="114"/>
  <c r="U46" i="114"/>
  <c r="T23" i="114"/>
  <c r="AA47" i="114"/>
  <c r="AB24" i="114"/>
  <c r="AF48" i="114"/>
  <c r="AO17" i="114"/>
  <c r="AP41" i="114"/>
  <c r="AN10" i="114"/>
  <c r="AM42" i="114"/>
  <c r="AL19" i="114"/>
  <c r="T27" i="114"/>
  <c r="AC12" i="114"/>
  <c r="AA36" i="114"/>
  <c r="W22" i="114"/>
  <c r="AF46" i="114"/>
  <c r="V39" i="114"/>
  <c r="X8" i="114"/>
  <c r="AA32" i="114"/>
  <c r="Z25" i="114"/>
  <c r="AF29" i="114"/>
  <c r="AP26" i="114"/>
  <c r="AO50" i="114"/>
  <c r="AP27" i="114"/>
  <c r="AO21" i="114"/>
  <c r="AP36" i="114"/>
  <c r="AN46" i="114"/>
  <c r="AO30" i="114"/>
  <c r="AN15" i="114"/>
  <c r="U47" i="114"/>
  <c r="V24" i="114"/>
  <c r="Z48" i="114"/>
  <c r="AI17" i="114"/>
  <c r="AJ41" i="114"/>
  <c r="AH10" i="114"/>
  <c r="AG42" i="114"/>
  <c r="AF19" i="114"/>
  <c r="W12" i="114"/>
  <c r="U36" i="114"/>
  <c r="AC22" i="114"/>
  <c r="Z46" i="114"/>
  <c r="AP23" i="114"/>
  <c r="AO47" i="114"/>
  <c r="AO16" i="114"/>
  <c r="AP48" i="114"/>
  <c r="Z45" i="114"/>
  <c r="T25" i="114"/>
  <c r="T29" i="114"/>
  <c r="AD26" i="114"/>
  <c r="AI50" i="114"/>
  <c r="AJ27" i="114"/>
  <c r="AI21" i="114"/>
  <c r="AJ36" i="114"/>
  <c r="AH46" i="114"/>
  <c r="AM24" i="114"/>
  <c r="U52" i="114"/>
  <c r="U22" i="114"/>
  <c r="AD7" i="114"/>
  <c r="AI31" i="114"/>
  <c r="AC37" i="114"/>
  <c r="AD24" i="114"/>
  <c r="AC48" i="114"/>
  <c r="AB25" i="114"/>
  <c r="Z49" i="114"/>
  <c r="AG18" i="114"/>
  <c r="AD42" i="114"/>
  <c r="AA19" i="114"/>
  <c r="AL21" i="114"/>
  <c r="X12" i="114"/>
  <c r="T36" i="114"/>
  <c r="V52" i="114"/>
  <c r="AB31" i="114"/>
  <c r="U48" i="114"/>
  <c r="AJ29" i="114"/>
  <c r="AG11" i="114"/>
  <c r="AH12" i="114"/>
  <c r="AL52" i="114"/>
  <c r="U14" i="114"/>
  <c r="X38" i="114"/>
  <c r="U15" i="114"/>
  <c r="T47" i="114"/>
  <c r="AF16" i="114"/>
  <c r="AL40" i="114"/>
  <c r="W45" i="114"/>
  <c r="AD25" i="114"/>
  <c r="U49" i="114"/>
  <c r="X36" i="114"/>
  <c r="AN14" i="114"/>
  <c r="AI37" i="114"/>
  <c r="AF49" i="114"/>
  <c r="AB52" i="114"/>
  <c r="X29" i="114"/>
  <c r="AG31" i="114"/>
  <c r="T16" i="114"/>
  <c r="AC45" i="114"/>
  <c r="AA49" i="114"/>
  <c r="AO42" i="114"/>
  <c r="W27" i="114"/>
  <c r="V46" i="114"/>
  <c r="AA22" i="114"/>
  <c r="AJ16" i="114"/>
  <c r="T21" i="114"/>
  <c r="AN22" i="114"/>
  <c r="AM11" i="114"/>
  <c r="AM14" i="114"/>
  <c r="U31" i="114"/>
  <c r="AH9" i="114"/>
  <c r="AI10" i="114"/>
  <c r="AI42" i="114"/>
  <c r="AJ35" i="114"/>
  <c r="AN28" i="114"/>
  <c r="AD14" i="114"/>
  <c r="AJ37" i="114"/>
  <c r="AN49" i="114"/>
  <c r="AN19" i="114"/>
  <c r="AO14" i="114"/>
  <c r="AC38" i="114"/>
  <c r="X31" i="114"/>
  <c r="AG16" i="114"/>
  <c r="U40" i="114"/>
  <c r="AG9" i="114"/>
  <c r="AP49" i="114"/>
  <c r="AC18" i="114"/>
  <c r="V50" i="114"/>
  <c r="AO35" i="114"/>
  <c r="AH20" i="114"/>
  <c r="AF44" i="114"/>
  <c r="AO52" i="114"/>
  <c r="AN38" i="114"/>
  <c r="AO15" i="114"/>
  <c r="AP39" i="114"/>
  <c r="AL8" i="114"/>
  <c r="T24" i="114"/>
  <c r="AB48" i="114"/>
  <c r="X17" i="114"/>
  <c r="Z41" i="114"/>
  <c r="AN18" i="114"/>
  <c r="AH42" i="114"/>
  <c r="AP19" i="114"/>
  <c r="AN43" i="114"/>
  <c r="AF20" i="114"/>
  <c r="V36" i="114"/>
  <c r="T14" i="114"/>
  <c r="AD46" i="114"/>
  <c r="AB23" i="114"/>
  <c r="AH47" i="114"/>
  <c r="AH16" i="114"/>
  <c r="AJ40" i="114"/>
  <c r="AA17" i="114"/>
  <c r="AA41" i="114"/>
  <c r="AF10" i="114"/>
  <c r="T26" i="114"/>
  <c r="AA50" i="114"/>
  <c r="V27" i="114"/>
  <c r="AG21" i="114"/>
  <c r="AI28" i="114"/>
  <c r="X46" i="114"/>
  <c r="V23" i="114"/>
  <c r="AB47" i="114"/>
  <c r="AB16" i="114"/>
  <c r="AD40" i="114"/>
  <c r="AG17" i="114"/>
  <c r="AG41" i="114"/>
  <c r="Z10" i="114"/>
  <c r="AL34" i="114"/>
  <c r="U50" i="114"/>
  <c r="AB27" i="114"/>
  <c r="AA21" i="114"/>
  <c r="AC28" i="114"/>
  <c r="X13" i="114"/>
  <c r="AD30" i="114"/>
  <c r="AC7" i="114"/>
  <c r="Z31" i="114"/>
  <c r="AI8" i="114"/>
  <c r="AJ32" i="114"/>
  <c r="AH45" i="114"/>
  <c r="AI25" i="114"/>
  <c r="AI49" i="114"/>
  <c r="AL26" i="114"/>
  <c r="T34" i="114"/>
  <c r="AC11" i="114"/>
  <c r="Z38" i="114"/>
  <c r="AJ24" i="114"/>
  <c r="AM18" i="114"/>
  <c r="AH31" i="114"/>
  <c r="U11" i="114"/>
  <c r="AH30" i="114"/>
  <c r="Z47" i="114"/>
  <c r="AO24" i="114"/>
  <c r="V9" i="114"/>
  <c r="W10" i="114"/>
  <c r="AC42" i="114"/>
  <c r="X35" i="114"/>
  <c r="AH28" i="114"/>
  <c r="X14" i="114"/>
  <c r="X37" i="114"/>
  <c r="AH49" i="114"/>
  <c r="AB19" i="114"/>
  <c r="AO36" i="114"/>
  <c r="W14" i="114"/>
  <c r="AN7" i="114"/>
  <c r="AP47" i="114"/>
  <c r="U16" i="114"/>
  <c r="AA40" i="114"/>
  <c r="AM25" i="114"/>
  <c r="X49" i="114"/>
  <c r="W18" i="114"/>
  <c r="AP11" i="114"/>
  <c r="AI35" i="114"/>
  <c r="AB20" i="114"/>
  <c r="Z44" i="114"/>
  <c r="AI52" i="114"/>
  <c r="AH38" i="114"/>
  <c r="AC15" i="114"/>
  <c r="AJ39" i="114"/>
  <c r="AF8" i="114"/>
  <c r="V48" i="114"/>
  <c r="AD17" i="114"/>
  <c r="T41" i="114"/>
  <c r="AB18" i="114"/>
  <c r="AB42" i="114"/>
  <c r="AJ19" i="114"/>
  <c r="AH43" i="114"/>
  <c r="AL20" i="114"/>
  <c r="AP13" i="114"/>
  <c r="U24" i="114"/>
  <c r="AO40" i="114"/>
  <c r="U18" i="114"/>
  <c r="AD12" i="114"/>
  <c r="AN8" i="114"/>
  <c r="AN12" i="114"/>
  <c r="V30" i="114"/>
  <c r="AC24" i="114"/>
  <c r="AP25" i="114"/>
  <c r="AF18" i="114"/>
  <c r="AL11" i="114"/>
  <c r="AN21" i="114"/>
  <c r="AM44" i="114"/>
  <c r="AG38" i="114"/>
  <c r="AH40" i="114"/>
  <c r="AB49" i="114"/>
  <c r="AG43" i="114"/>
  <c r="AI36" i="114"/>
  <c r="AC14" i="114"/>
  <c r="AB7" i="114"/>
  <c r="AJ47" i="114"/>
  <c r="AA16" i="114"/>
  <c r="AP45" i="114"/>
  <c r="AG25" i="114"/>
  <c r="AD49" i="114"/>
  <c r="AM34" i="114"/>
  <c r="AJ11" i="114"/>
  <c r="AC35" i="114"/>
  <c r="V20" i="114"/>
  <c r="T44" i="114"/>
  <c r="AC52" i="114"/>
  <c r="AB38" i="114"/>
  <c r="AI15" i="114"/>
  <c r="AD39" i="114"/>
  <c r="Z8" i="114"/>
  <c r="AN32" i="114"/>
  <c r="AO9" i="114"/>
  <c r="AM33" i="114"/>
  <c r="V18" i="114"/>
  <c r="V42" i="114"/>
  <c r="AD19" i="114"/>
  <c r="V43" i="114"/>
  <c r="Z20" i="114"/>
  <c r="AJ13" i="114"/>
  <c r="AP30" i="114"/>
  <c r="AO7" i="114"/>
  <c r="AL31" i="114"/>
  <c r="V47" i="114"/>
  <c r="V16" i="114"/>
  <c r="X40" i="114"/>
  <c r="U17" i="114"/>
  <c r="U41" i="114"/>
  <c r="T10" i="114"/>
  <c r="AF34" i="114"/>
  <c r="AO11" i="114"/>
  <c r="AL43" i="114"/>
  <c r="U21" i="114"/>
  <c r="W28" i="114"/>
  <c r="W52" i="114"/>
  <c r="V38" i="114"/>
  <c r="W15" i="114"/>
  <c r="X39" i="114"/>
  <c r="T8" i="114"/>
  <c r="AH32" i="114"/>
  <c r="AI9" i="114"/>
  <c r="AG33" i="114"/>
  <c r="AM29" i="114"/>
  <c r="AM26" i="114"/>
  <c r="AL50" i="114"/>
  <c r="X19" i="114"/>
  <c r="AB43" i="114"/>
  <c r="T20" i="114"/>
  <c r="AD13" i="114"/>
  <c r="AJ30" i="114"/>
  <c r="AI7" i="114"/>
  <c r="AF31" i="114"/>
  <c r="AO8" i="114"/>
  <c r="AP32" i="114"/>
  <c r="AN45" i="114"/>
  <c r="AO25" i="114"/>
  <c r="AO49" i="114"/>
  <c r="X26" i="114"/>
  <c r="T9" i="114"/>
  <c r="AJ7" i="114"/>
  <c r="AI48" i="114"/>
  <c r="AP42" i="114"/>
  <c r="AJ28" i="114"/>
  <c r="AG48" i="114"/>
  <c r="V12" i="114"/>
  <c r="AD38" i="114"/>
  <c r="AL37" i="114"/>
  <c r="W24" i="114"/>
  <c r="X25" i="114"/>
  <c r="Z18" i="114"/>
  <c r="Z11" i="114"/>
  <c r="AH21" i="114"/>
  <c r="AA44" i="114"/>
  <c r="AM38" i="114"/>
  <c r="AB40" i="114"/>
  <c r="AL42" i="114"/>
  <c r="AA43" i="114"/>
  <c r="AC36" i="114"/>
  <c r="AM30" i="114"/>
  <c r="AO23" i="114"/>
  <c r="AD47" i="114"/>
  <c r="AO32" i="114"/>
  <c r="AD45" i="114"/>
  <c r="U25" i="114"/>
  <c r="AM10" i="114"/>
  <c r="AG34" i="114"/>
  <c r="AD11" i="114"/>
  <c r="W35" i="114"/>
  <c r="AM28" i="114"/>
  <c r="Z34" i="114"/>
  <c r="AI11" i="114"/>
  <c r="AF43" i="114"/>
  <c r="AP20" i="114"/>
  <c r="AP44" i="114"/>
  <c r="AB32" i="114"/>
  <c r="AC9" i="114"/>
  <c r="AA33" i="114"/>
  <c r="AG29" i="114"/>
  <c r="AG26" i="114"/>
  <c r="AF50" i="114"/>
  <c r="AN35" i="114"/>
  <c r="AM12" i="114"/>
  <c r="W50" i="114"/>
  <c r="AP15" i="114"/>
  <c r="AP9" i="114"/>
  <c r="X42" i="114"/>
  <c r="Z36" i="114"/>
  <c r="AL33" i="114"/>
  <c r="AG7" i="114"/>
  <c r="T37" i="114"/>
  <c r="Z40" i="114"/>
  <c r="AH33" i="114"/>
  <c r="V21" i="114"/>
  <c r="U44" i="114"/>
  <c r="AL15" i="114"/>
  <c r="V40" i="114"/>
  <c r="Z42" i="114"/>
  <c r="U43" i="114"/>
  <c r="W36" i="114"/>
  <c r="AA30" i="114"/>
  <c r="AI23" i="114"/>
  <c r="X47" i="114"/>
  <c r="AC32" i="114"/>
  <c r="X45" i="114"/>
  <c r="AN41" i="114"/>
  <c r="AG10" i="114"/>
  <c r="AA34" i="114"/>
  <c r="X11" i="114"/>
  <c r="AP21" i="114"/>
  <c r="AG28" i="114"/>
  <c r="AN13" i="114"/>
  <c r="AP22" i="114"/>
  <c r="AO46" i="114"/>
  <c r="AG23" i="114"/>
  <c r="AM37" i="114"/>
  <c r="X27" i="114"/>
  <c r="AD18" i="114"/>
  <c r="AC31" i="114"/>
  <c r="AN25" i="114"/>
  <c r="AG19" i="114"/>
  <c r="Z13" i="114"/>
  <c r="U7" i="114"/>
  <c r="W21" i="114"/>
  <c r="AA52" i="114"/>
  <c r="AM39" i="114"/>
  <c r="AO33" i="114"/>
  <c r="U19" i="114"/>
  <c r="AO13" i="114"/>
  <c r="AP29" i="114"/>
  <c r="Z52" i="114"/>
  <c r="AA15" i="114"/>
  <c r="AL16" i="114"/>
  <c r="AI45" i="114"/>
  <c r="AG49" i="114"/>
  <c r="AB34" i="114"/>
  <c r="AI27" i="114"/>
  <c r="T12" i="114"/>
  <c r="AA13" i="114"/>
  <c r="T15" i="114"/>
  <c r="T17" i="114"/>
  <c r="X30" i="114"/>
  <c r="AN47" i="114"/>
  <c r="V45" i="114"/>
  <c r="AN27" i="114"/>
  <c r="X20" i="114"/>
  <c r="AM13" i="114"/>
  <c r="AH19" i="114"/>
  <c r="AI38" i="114"/>
  <c r="AM16" i="114"/>
  <c r="AB41" i="114"/>
  <c r="AM27" i="114"/>
  <c r="AL44" i="114"/>
  <c r="AI46" i="114"/>
  <c r="U37" i="114"/>
  <c r="AH48" i="114"/>
  <c r="AA29" i="114"/>
  <c r="T50" i="114"/>
  <c r="AN36" i="114"/>
  <c r="AP46" i="114"/>
  <c r="AM17" i="114"/>
  <c r="AH27" i="114"/>
  <c r="AJ44" i="114"/>
  <c r="X44" i="114"/>
  <c r="V33" i="114"/>
  <c r="AP14" i="114"/>
  <c r="AL28" i="114"/>
  <c r="AO38" i="114"/>
  <c r="W32" i="114"/>
  <c r="V41" i="114"/>
  <c r="AA27" i="114"/>
  <c r="W46" i="114"/>
  <c r="W9" i="114"/>
  <c r="U29" i="114"/>
  <c r="AH35" i="114"/>
  <c r="AH36" i="114"/>
  <c r="AJ46" i="114"/>
  <c r="W8" i="114"/>
  <c r="AC25" i="114"/>
  <c r="Z15" i="114"/>
  <c r="AF28" i="114"/>
  <c r="W38" i="114"/>
  <c r="AM40" i="114"/>
  <c r="AA10" i="114"/>
  <c r="U27" i="114"/>
  <c r="AH13" i="114"/>
  <c r="AC46" i="114"/>
  <c r="AL24" i="114"/>
  <c r="AP17" i="114"/>
  <c r="AH18" i="114"/>
  <c r="V35" i="114"/>
  <c r="AB36" i="114"/>
  <c r="W7" i="114"/>
  <c r="AN16" i="114"/>
  <c r="W25" i="114"/>
  <c r="Z26" i="114"/>
  <c r="T43" i="114"/>
  <c r="AD44" i="114"/>
  <c r="AN34" i="114"/>
  <c r="T28" i="114"/>
  <c r="AC23" i="114"/>
  <c r="AG40" i="114"/>
  <c r="U10" i="114"/>
  <c r="AD21" i="114"/>
  <c r="AB13" i="114"/>
  <c r="AM23" i="114"/>
  <c r="AF24" i="114"/>
  <c r="AJ17" i="114"/>
  <c r="AA26" i="114"/>
  <c r="AB35" i="114"/>
  <c r="AL14" i="114"/>
  <c r="AN23" i="114"/>
  <c r="AD32" i="114"/>
  <c r="AM41" i="114"/>
  <c r="AF17" i="114"/>
  <c r="W23" i="114"/>
  <c r="AA9" i="114"/>
  <c r="AO18" i="114"/>
  <c r="X21" i="114"/>
  <c r="V13" i="114"/>
  <c r="AA23" i="114"/>
  <c r="Z24" i="114"/>
  <c r="U33" i="114"/>
  <c r="U26" i="114"/>
  <c r="AG12" i="114"/>
  <c r="Z14" i="114"/>
  <c r="AH23" i="114"/>
  <c r="X32" i="114"/>
  <c r="AC49" i="114"/>
  <c r="AM50" i="114"/>
  <c r="AM21" i="114"/>
  <c r="AP52" i="114"/>
  <c r="U34" i="114"/>
  <c r="AJ22" i="114"/>
  <c r="AL41" i="114"/>
  <c r="AA12" i="114"/>
  <c r="AO27" i="114"/>
  <c r="AJ31" i="114"/>
  <c r="U9" i="114"/>
  <c r="AN20" i="114"/>
  <c r="U23" i="114"/>
  <c r="AN42" i="114"/>
  <c r="AF14" i="114"/>
  <c r="AP40" i="114"/>
  <c r="W49" i="114"/>
  <c r="AG50" i="114"/>
  <c r="AJ20" i="114"/>
  <c r="AC8" i="114"/>
  <c r="AF26" i="114"/>
  <c r="R26" i="114" s="1"/>
  <c r="AO28" i="114"/>
  <c r="Z43" i="114"/>
  <c r="AF12" i="114"/>
  <c r="T42" i="114"/>
  <c r="AD52" i="114"/>
  <c r="AN37" i="114"/>
  <c r="AM9" i="114"/>
  <c r="AN50" i="114"/>
  <c r="AA28" i="114"/>
  <c r="AD22" i="114"/>
  <c r="AG37" i="114"/>
  <c r="V32" i="114"/>
  <c r="AF41" i="114"/>
  <c r="Z50" i="114"/>
  <c r="U12" i="114"/>
  <c r="T31" i="114"/>
  <c r="AB45" i="114"/>
  <c r="AL10" i="114"/>
  <c r="W11" i="114"/>
  <c r="AD20" i="114"/>
  <c r="AI14" i="114"/>
  <c r="AB37" i="114"/>
  <c r="AH41" i="114"/>
  <c r="AB50" i="114"/>
  <c r="U28" i="114"/>
  <c r="X22" i="114"/>
  <c r="AA37" i="114"/>
  <c r="AN48" i="114"/>
  <c r="AN53" i="114"/>
  <c r="AP53" i="114"/>
  <c r="AL53" i="114"/>
  <c r="AH53" i="114"/>
  <c r="AJ53" i="114"/>
  <c r="AF53" i="114"/>
  <c r="AB53" i="114"/>
  <c r="AD53" i="114"/>
  <c r="T53" i="114"/>
  <c r="V53" i="114"/>
  <c r="X53" i="114"/>
  <c r="Z53" i="114"/>
  <c r="AO53" i="114"/>
  <c r="AM53" i="114"/>
  <c r="AI53" i="114"/>
  <c r="AG53" i="114"/>
  <c r="AC53" i="114"/>
  <c r="AA53" i="114"/>
  <c r="W53" i="114"/>
  <c r="U53" i="114"/>
  <c r="AL54" i="114"/>
  <c r="X54" i="114"/>
  <c r="U54" i="114"/>
  <c r="AB54" i="114"/>
  <c r="W54" i="114"/>
  <c r="V54" i="114"/>
  <c r="AF54" i="114"/>
  <c r="AH54" i="114"/>
  <c r="AI54" i="114"/>
  <c r="AC54" i="114"/>
  <c r="T54" i="114"/>
  <c r="AP54" i="114"/>
  <c r="AM54" i="114"/>
  <c r="AJ54" i="114"/>
  <c r="AG54" i="114"/>
  <c r="AD54" i="114"/>
  <c r="AA54" i="114"/>
  <c r="Z54" i="114"/>
  <c r="AN54" i="114"/>
  <c r="AO54" i="114"/>
  <c r="AD55" i="114"/>
  <c r="Z55" i="114"/>
  <c r="X55" i="114"/>
  <c r="T55" i="114"/>
  <c r="V55" i="114"/>
  <c r="AL55" i="114"/>
  <c r="AF55" i="114"/>
  <c r="AB55" i="114"/>
  <c r="AA55" i="114"/>
  <c r="AP55" i="114"/>
  <c r="AO55" i="114"/>
  <c r="AN55" i="114"/>
  <c r="AC55" i="114"/>
  <c r="AH55" i="114"/>
  <c r="AM55" i="114"/>
  <c r="AI55" i="114"/>
  <c r="AG55" i="114"/>
  <c r="U55" i="114"/>
  <c r="AJ55" i="114"/>
  <c r="W55" i="114"/>
  <c r="AP56" i="114"/>
  <c r="AN56" i="114"/>
  <c r="AD56" i="114"/>
  <c r="AB56" i="114"/>
  <c r="AG56" i="114"/>
  <c r="X56" i="114"/>
  <c r="V56" i="114"/>
  <c r="U56" i="114"/>
  <c r="AO56" i="114"/>
  <c r="AL56" i="114"/>
  <c r="AA56" i="114"/>
  <c r="W56" i="114"/>
  <c r="T56" i="114"/>
  <c r="AJ56" i="114"/>
  <c r="AM56" i="114"/>
  <c r="AI56" i="114"/>
  <c r="AF56" i="114"/>
  <c r="AC56" i="114"/>
  <c r="Z56" i="114"/>
  <c r="AH56" i="114"/>
  <c r="Z57" i="114"/>
  <c r="AB57" i="114"/>
  <c r="T57" i="114"/>
  <c r="AN57" i="114"/>
  <c r="AJ57" i="114"/>
  <c r="AP57" i="114"/>
  <c r="AM57" i="114"/>
  <c r="AO57" i="114"/>
  <c r="AL57" i="114"/>
  <c r="U57" i="114"/>
  <c r="W57" i="114"/>
  <c r="X57" i="114"/>
  <c r="AA57" i="114"/>
  <c r="AI57" i="114"/>
  <c r="AD57" i="114"/>
  <c r="AG57" i="114"/>
  <c r="AC57" i="114"/>
  <c r="AF57" i="114"/>
  <c r="AH57" i="114"/>
  <c r="V57" i="114"/>
  <c r="W58" i="114"/>
  <c r="AH58" i="114"/>
  <c r="AM58" i="114"/>
  <c r="V58" i="114"/>
  <c r="AP58" i="114"/>
  <c r="AL58" i="114"/>
  <c r="U58" i="114"/>
  <c r="AB58" i="114"/>
  <c r="AG58" i="114"/>
  <c r="AA58" i="114"/>
  <c r="AC58" i="114"/>
  <c r="AN58" i="114"/>
  <c r="T58" i="114"/>
  <c r="AJ58" i="114"/>
  <c r="AF58" i="114"/>
  <c r="AO58" i="114"/>
  <c r="AD58" i="114"/>
  <c r="Z58" i="114"/>
  <c r="AI58" i="114"/>
  <c r="X58" i="114"/>
  <c r="AO59" i="114"/>
  <c r="AI59" i="114"/>
  <c r="AA59" i="114"/>
  <c r="AG59" i="114"/>
  <c r="AC59" i="114"/>
  <c r="U59" i="114"/>
  <c r="W59" i="114"/>
  <c r="AP59" i="114"/>
  <c r="AN59" i="114"/>
  <c r="AL59" i="114"/>
  <c r="AJ59" i="114"/>
  <c r="AH59" i="114"/>
  <c r="AF59" i="114"/>
  <c r="AD59" i="114"/>
  <c r="V59" i="114"/>
  <c r="AM59" i="114"/>
  <c r="Z59" i="114"/>
  <c r="X59" i="114"/>
  <c r="AB59" i="114"/>
  <c r="T59" i="114"/>
  <c r="AF60" i="114"/>
  <c r="AM60" i="114"/>
  <c r="AO60" i="114"/>
  <c r="AL60" i="114"/>
  <c r="V60" i="114"/>
  <c r="Z60" i="114"/>
  <c r="AG60" i="114"/>
  <c r="AI60" i="114"/>
  <c r="T60" i="114"/>
  <c r="AA60" i="114"/>
  <c r="AC60" i="114"/>
  <c r="U60" i="114"/>
  <c r="W60" i="114"/>
  <c r="AN60" i="114"/>
  <c r="AP60" i="114"/>
  <c r="AB60" i="114"/>
  <c r="AD60" i="114"/>
  <c r="AH60" i="114"/>
  <c r="AJ60" i="114"/>
  <c r="X60" i="114"/>
  <c r="AL61" i="114"/>
  <c r="X61" i="114"/>
  <c r="U61" i="114"/>
  <c r="AF61" i="114"/>
  <c r="AO61" i="114"/>
  <c r="AN61" i="114"/>
  <c r="T61" i="114"/>
  <c r="AI61" i="114"/>
  <c r="AH61" i="114"/>
  <c r="Z61" i="114"/>
  <c r="AC61" i="114"/>
  <c r="AB61" i="114"/>
  <c r="W61" i="114"/>
  <c r="V61" i="114"/>
  <c r="AP61" i="114"/>
  <c r="AM61" i="114"/>
  <c r="AJ61" i="114"/>
  <c r="AG61" i="114"/>
  <c r="AD61" i="114"/>
  <c r="AA61" i="114"/>
  <c r="AO62" i="114"/>
  <c r="AD62" i="114"/>
  <c r="AI62" i="114"/>
  <c r="X62" i="114"/>
  <c r="W62" i="114"/>
  <c r="AM62" i="114"/>
  <c r="AL62" i="114"/>
  <c r="V62" i="114"/>
  <c r="AJ62" i="114"/>
  <c r="AC62" i="114"/>
  <c r="AG62" i="114"/>
  <c r="AF62" i="114"/>
  <c r="AN62" i="114"/>
  <c r="AA62" i="114"/>
  <c r="Z62" i="114"/>
  <c r="AH62" i="114"/>
  <c r="U62" i="114"/>
  <c r="T62" i="114"/>
  <c r="AB62" i="114"/>
  <c r="AP62" i="114"/>
  <c r="AM63" i="114"/>
  <c r="T63" i="114"/>
  <c r="V63" i="114"/>
  <c r="AG63" i="114"/>
  <c r="AO63" i="114"/>
  <c r="AP63" i="114"/>
  <c r="AA63" i="114"/>
  <c r="AC63" i="114"/>
  <c r="AJ63" i="114"/>
  <c r="U63" i="114"/>
  <c r="AI63" i="114"/>
  <c r="AD63" i="114"/>
  <c r="AL63" i="114"/>
  <c r="W63" i="114"/>
  <c r="X63" i="114"/>
  <c r="AF63" i="114"/>
  <c r="AN63" i="114"/>
  <c r="Z63" i="114"/>
  <c r="AH63" i="114"/>
  <c r="AB63" i="114"/>
  <c r="AL64" i="114"/>
  <c r="X64" i="114"/>
  <c r="AA64" i="114"/>
  <c r="AD64" i="114"/>
  <c r="AF64" i="114"/>
  <c r="AN64" i="114"/>
  <c r="Z64" i="114"/>
  <c r="AH64" i="114"/>
  <c r="V64" i="114"/>
  <c r="AI64" i="114"/>
  <c r="U64" i="114"/>
  <c r="T64" i="114"/>
  <c r="AB64" i="114"/>
  <c r="AO64" i="114"/>
  <c r="AP64" i="114"/>
  <c r="AM64" i="114"/>
  <c r="AC64" i="114"/>
  <c r="AJ64" i="114"/>
  <c r="AG64" i="114"/>
  <c r="W64" i="114"/>
  <c r="AM65" i="114"/>
  <c r="AA65" i="114"/>
  <c r="AO65" i="114"/>
  <c r="T65" i="114"/>
  <c r="V65" i="114"/>
  <c r="AG65" i="114"/>
  <c r="AI65" i="114"/>
  <c r="U65" i="114"/>
  <c r="AC65" i="114"/>
  <c r="AJ65" i="114"/>
  <c r="AL65" i="114"/>
  <c r="W65" i="114"/>
  <c r="AP65" i="114"/>
  <c r="AF65" i="114"/>
  <c r="AN65" i="114"/>
  <c r="X65" i="114"/>
  <c r="AB65" i="114"/>
  <c r="Z65" i="114"/>
  <c r="AH65" i="114"/>
  <c r="AD65" i="114"/>
  <c r="AN66" i="114"/>
  <c r="AH66" i="114"/>
  <c r="AJ66" i="114"/>
  <c r="AB66" i="114"/>
  <c r="X66" i="114"/>
  <c r="V66" i="114"/>
  <c r="AM66" i="114"/>
  <c r="AO66" i="114"/>
  <c r="AL66" i="114"/>
  <c r="AG66" i="114"/>
  <c r="AI66" i="114"/>
  <c r="Z66" i="114"/>
  <c r="U66" i="114"/>
  <c r="W66" i="114"/>
  <c r="AD66" i="114"/>
  <c r="AF66" i="114"/>
  <c r="AA66" i="114"/>
  <c r="AC66" i="114"/>
  <c r="T66" i="114"/>
  <c r="AP66" i="114"/>
  <c r="AO67" i="114"/>
  <c r="AD67" i="114"/>
  <c r="AI67" i="114"/>
  <c r="X67" i="114"/>
  <c r="AC67" i="114"/>
  <c r="AM67" i="114"/>
  <c r="AL67" i="114"/>
  <c r="W67" i="114"/>
  <c r="AG67" i="114"/>
  <c r="AF67" i="114"/>
  <c r="AH67" i="114"/>
  <c r="AA67" i="114"/>
  <c r="Z67" i="114"/>
  <c r="AB67" i="114"/>
  <c r="AJ67" i="114"/>
  <c r="AN67" i="114"/>
  <c r="U67" i="114"/>
  <c r="T67" i="114"/>
  <c r="V67" i="114"/>
  <c r="AP67" i="114"/>
  <c r="AA68" i="114"/>
  <c r="AJ68" i="114"/>
  <c r="U68" i="114"/>
  <c r="AD68" i="114"/>
  <c r="AN68" i="114"/>
  <c r="AL68" i="114"/>
  <c r="X68" i="114"/>
  <c r="AO68" i="114"/>
  <c r="AH68" i="114"/>
  <c r="Z68" i="114"/>
  <c r="AI68" i="114"/>
  <c r="W68" i="114"/>
  <c r="AB68" i="114"/>
  <c r="AF68" i="114"/>
  <c r="V68" i="114"/>
  <c r="T68" i="114"/>
  <c r="AC68" i="114"/>
  <c r="AG68" i="114"/>
  <c r="AP68" i="114"/>
  <c r="AM68" i="114"/>
  <c r="AO69" i="114"/>
  <c r="AP69" i="114"/>
  <c r="AA69" i="114"/>
  <c r="AI69" i="114"/>
  <c r="AJ69" i="114"/>
  <c r="U69" i="114"/>
  <c r="AC69" i="114"/>
  <c r="AD69" i="114"/>
  <c r="AF69" i="114"/>
  <c r="AG69" i="114"/>
  <c r="W69" i="114"/>
  <c r="X69" i="114"/>
  <c r="AL69" i="114"/>
  <c r="V69" i="114"/>
  <c r="AN69" i="114"/>
  <c r="T69" i="114"/>
  <c r="AH69" i="114"/>
  <c r="Z69" i="114"/>
  <c r="AB69" i="114"/>
  <c r="AM69" i="114"/>
  <c r="AL70" i="114"/>
  <c r="W70" i="114"/>
  <c r="U70" i="114"/>
  <c r="AH70" i="114"/>
  <c r="AF70" i="114"/>
  <c r="AP70" i="114"/>
  <c r="Z70" i="114"/>
  <c r="AJ70" i="114"/>
  <c r="T70" i="114"/>
  <c r="X70" i="114"/>
  <c r="AN70" i="114"/>
  <c r="AO70" i="114"/>
  <c r="AM70" i="114"/>
  <c r="AB70" i="114"/>
  <c r="AC70" i="114"/>
  <c r="AI70" i="114"/>
  <c r="AG70" i="114"/>
  <c r="V70" i="114"/>
  <c r="AA70" i="114"/>
  <c r="AD70" i="114"/>
  <c r="AH71" i="114"/>
  <c r="AJ71" i="114"/>
  <c r="AB71" i="114"/>
  <c r="AD71" i="114"/>
  <c r="W71" i="114"/>
  <c r="AA71" i="114"/>
  <c r="AN71" i="114"/>
  <c r="AP71" i="114"/>
  <c r="AL71" i="114"/>
  <c r="V71" i="114"/>
  <c r="X71" i="114"/>
  <c r="AF71" i="114"/>
  <c r="AO71" i="114"/>
  <c r="AM71" i="114"/>
  <c r="Z71" i="114"/>
  <c r="AI71" i="114"/>
  <c r="AG71" i="114"/>
  <c r="T71" i="114"/>
  <c r="AC71" i="114"/>
  <c r="U71" i="114"/>
  <c r="AP72" i="114"/>
  <c r="AJ72" i="114"/>
  <c r="AC72" i="114"/>
  <c r="AD72" i="114"/>
  <c r="W72" i="114"/>
  <c r="X72" i="114"/>
  <c r="AM72" i="114"/>
  <c r="AN72" i="114"/>
  <c r="AL72" i="114"/>
  <c r="AG72" i="114"/>
  <c r="AH72" i="114"/>
  <c r="T72" i="114"/>
  <c r="AI72" i="114"/>
  <c r="AF72" i="114"/>
  <c r="AA72" i="114"/>
  <c r="AB72" i="114"/>
  <c r="Z72" i="114"/>
  <c r="U72" i="114"/>
  <c r="V72" i="114"/>
  <c r="AO72" i="114"/>
  <c r="AM73" i="114"/>
  <c r="AO73" i="114"/>
  <c r="AB73" i="114"/>
  <c r="AG73" i="114"/>
  <c r="AI73" i="114"/>
  <c r="V73" i="114"/>
  <c r="AA73" i="114"/>
  <c r="AC73" i="114"/>
  <c r="AL73" i="114"/>
  <c r="U73" i="114"/>
  <c r="W73" i="114"/>
  <c r="AF73" i="114"/>
  <c r="X73" i="114"/>
  <c r="AH73" i="114"/>
  <c r="AP73" i="114"/>
  <c r="Z73" i="114"/>
  <c r="AJ73" i="114"/>
  <c r="T73" i="114"/>
  <c r="AD73" i="114"/>
  <c r="AN73" i="114"/>
  <c r="AP74" i="114"/>
  <c r="AN74" i="114"/>
  <c r="AJ74" i="114"/>
  <c r="AH74" i="114"/>
  <c r="AO74" i="114"/>
  <c r="T74" i="114"/>
  <c r="AD74" i="114"/>
  <c r="AB74" i="114"/>
  <c r="AI74" i="114"/>
  <c r="X74" i="114"/>
  <c r="V74" i="114"/>
  <c r="AC74" i="114"/>
  <c r="AM74" i="114"/>
  <c r="AL74" i="114"/>
  <c r="W74" i="114"/>
  <c r="AG74" i="114"/>
  <c r="AF74" i="114"/>
  <c r="AA74" i="114"/>
  <c r="Z74" i="114"/>
  <c r="U74" i="114"/>
  <c r="AC75" i="114"/>
  <c r="AA75" i="114"/>
  <c r="W75" i="114"/>
  <c r="U75" i="114"/>
  <c r="AP75" i="114"/>
  <c r="AN75" i="114"/>
  <c r="AL75" i="114"/>
  <c r="AJ75" i="114"/>
  <c r="AH75" i="114"/>
  <c r="AF75" i="114"/>
  <c r="AI75" i="114"/>
  <c r="AG75" i="114"/>
  <c r="AD75" i="114"/>
  <c r="AB75" i="114"/>
  <c r="Z75" i="114"/>
  <c r="X75" i="114"/>
  <c r="V75" i="114"/>
  <c r="T75" i="114"/>
  <c r="AO75" i="114"/>
  <c r="AM75" i="114"/>
  <c r="AP76" i="114"/>
  <c r="AO76" i="114"/>
  <c r="AJ76" i="114"/>
  <c r="AI76" i="114"/>
  <c r="AD76" i="114"/>
  <c r="AC76" i="114"/>
  <c r="X76" i="114"/>
  <c r="W76" i="114"/>
  <c r="AN76" i="114"/>
  <c r="AM76" i="114"/>
  <c r="AL76" i="114"/>
  <c r="AH76" i="114"/>
  <c r="U76" i="114"/>
  <c r="AG76" i="114"/>
  <c r="AF76" i="114"/>
  <c r="AB76" i="114"/>
  <c r="AA76" i="114"/>
  <c r="Z76" i="114"/>
  <c r="V76" i="114"/>
  <c r="T76" i="114"/>
  <c r="AO77" i="114"/>
  <c r="AA77" i="114"/>
  <c r="AI77" i="114"/>
  <c r="U77" i="114"/>
  <c r="AC77" i="114"/>
  <c r="AN77" i="114"/>
  <c r="AL77" i="114"/>
  <c r="W77" i="114"/>
  <c r="AH77" i="114"/>
  <c r="AF77" i="114"/>
  <c r="X77" i="114"/>
  <c r="AG77" i="114"/>
  <c r="AP77" i="114"/>
  <c r="AB77" i="114"/>
  <c r="Z77" i="114"/>
  <c r="AJ77" i="114"/>
  <c r="V77" i="114"/>
  <c r="T77" i="114"/>
  <c r="AD77" i="114"/>
  <c r="AM77" i="114"/>
  <c r="AN78" i="114"/>
  <c r="AP78" i="114"/>
  <c r="AA78" i="114"/>
  <c r="AH78" i="114"/>
  <c r="AJ78" i="114"/>
  <c r="U78" i="114"/>
  <c r="AB78" i="114"/>
  <c r="AD78" i="114"/>
  <c r="AL78" i="114"/>
  <c r="V78" i="114"/>
  <c r="X78" i="114"/>
  <c r="Z78" i="114"/>
  <c r="AO78" i="114"/>
  <c r="AF78" i="114"/>
  <c r="AI78" i="114"/>
  <c r="T78" i="114"/>
  <c r="W78" i="114"/>
  <c r="AG78" i="114"/>
  <c r="AC78" i="114"/>
  <c r="AM78" i="114"/>
  <c r="AI79" i="114"/>
  <c r="AG79" i="114"/>
  <c r="AC79" i="114"/>
  <c r="W79" i="114"/>
  <c r="U79" i="114"/>
  <c r="AP79" i="114"/>
  <c r="AL79" i="114"/>
  <c r="AA79" i="114"/>
  <c r="AB79" i="114"/>
  <c r="AM79" i="114"/>
  <c r="AJ79" i="114"/>
  <c r="AF79" i="114"/>
  <c r="AN79" i="114"/>
  <c r="AD79" i="114"/>
  <c r="Z79" i="114"/>
  <c r="AH79" i="114"/>
  <c r="X79" i="114"/>
  <c r="T79" i="114"/>
  <c r="V79" i="114"/>
  <c r="AO79" i="114"/>
  <c r="AN80" i="114"/>
  <c r="AL80" i="114"/>
  <c r="W80" i="114"/>
  <c r="AH80" i="114"/>
  <c r="AF80" i="114"/>
  <c r="AP80" i="114"/>
  <c r="AB80" i="114"/>
  <c r="T80" i="114"/>
  <c r="AJ80" i="114"/>
  <c r="AD80" i="114"/>
  <c r="V80" i="114"/>
  <c r="Z80" i="114"/>
  <c r="X80" i="114"/>
  <c r="AM80" i="114"/>
  <c r="AG80" i="114"/>
  <c r="AO80" i="114"/>
  <c r="U80" i="114"/>
  <c r="AI80" i="114"/>
  <c r="AA80" i="114"/>
  <c r="AC80" i="114"/>
  <c r="AO81" i="114"/>
  <c r="AP81" i="114"/>
  <c r="AG81" i="114"/>
  <c r="AI81" i="114"/>
  <c r="AJ81" i="114"/>
  <c r="U81" i="114"/>
  <c r="AC81" i="114"/>
  <c r="X81" i="114"/>
  <c r="AL81" i="114"/>
  <c r="V81" i="114"/>
  <c r="AA81" i="114"/>
  <c r="W81" i="114"/>
  <c r="AD81" i="114"/>
  <c r="AF81" i="114"/>
  <c r="AN81" i="114"/>
  <c r="T81" i="114"/>
  <c r="AH81" i="114"/>
  <c r="Z81" i="114"/>
  <c r="AB81" i="114"/>
  <c r="AM81" i="114"/>
  <c r="AL82" i="114"/>
  <c r="AC82" i="114"/>
  <c r="AJ82" i="114"/>
  <c r="U82" i="114"/>
  <c r="AF82" i="114"/>
  <c r="AM82" i="114"/>
  <c r="AD82" i="114"/>
  <c r="Z82" i="114"/>
  <c r="AG82" i="114"/>
  <c r="X82" i="114"/>
  <c r="AH82" i="114"/>
  <c r="T82" i="114"/>
  <c r="AA82" i="114"/>
  <c r="AN82" i="114"/>
  <c r="AO82" i="114"/>
  <c r="V82" i="114"/>
  <c r="AI82" i="114"/>
  <c r="AB82" i="114"/>
  <c r="W82" i="114"/>
  <c r="AP82" i="114"/>
  <c r="AP83" i="114"/>
  <c r="AO83" i="114"/>
  <c r="AL83" i="114"/>
  <c r="AJ83" i="114"/>
  <c r="AI83" i="114"/>
  <c r="AF83" i="114"/>
  <c r="AD83" i="114"/>
  <c r="AC83" i="114"/>
  <c r="Z83" i="114"/>
  <c r="U83" i="114"/>
  <c r="X83" i="114"/>
  <c r="W83" i="114"/>
  <c r="T83" i="114"/>
  <c r="V83" i="114"/>
  <c r="AN83" i="114"/>
  <c r="AM83" i="114"/>
  <c r="AH83" i="114"/>
  <c r="AG83" i="114"/>
  <c r="AB83" i="114"/>
  <c r="AA83" i="114"/>
  <c r="AN84" i="114"/>
  <c r="AC84" i="114"/>
  <c r="AG84" i="114"/>
  <c r="X84" i="114"/>
  <c r="AM84" i="114"/>
  <c r="AH84" i="114"/>
  <c r="W84" i="114"/>
  <c r="U84" i="114"/>
  <c r="AI84" i="114"/>
  <c r="AB84" i="114"/>
  <c r="AL84" i="114"/>
  <c r="AA84" i="114"/>
  <c r="V84" i="114"/>
  <c r="AF84" i="114"/>
  <c r="AP84" i="114"/>
  <c r="T84" i="114"/>
  <c r="AJ84" i="114"/>
  <c r="Z84" i="114"/>
  <c r="AD84" i="114"/>
  <c r="AO84" i="114"/>
  <c r="AD85" i="114"/>
  <c r="AO85" i="114"/>
  <c r="U85" i="114"/>
  <c r="AL85" i="114"/>
  <c r="O87" i="114" a="1"/>
  <c r="O87" i="114" s="1"/>
  <c r="N87" i="114" a="1"/>
  <c r="N87" i="114" s="1"/>
  <c r="AL86" i="114"/>
  <c r="AF86" i="114"/>
  <c r="Z86" i="114"/>
  <c r="T86" i="114"/>
  <c r="AR86" i="114"/>
  <c r="AN86" i="114"/>
  <c r="AH86" i="114"/>
  <c r="AB86" i="114"/>
  <c r="V86" i="114"/>
  <c r="AM86" i="114"/>
  <c r="AG86" i="114"/>
  <c r="AA86" i="114"/>
  <c r="U86" i="114"/>
  <c r="AO86" i="114"/>
  <c r="AI86" i="114"/>
  <c r="AC86" i="114"/>
  <c r="W86" i="114"/>
  <c r="AP86" i="114"/>
  <c r="AJ86" i="114"/>
  <c r="AD86" i="114"/>
  <c r="X86" i="114"/>
  <c r="B93" i="115"/>
  <c r="B88" i="114"/>
  <c r="C88" i="114" s="1"/>
  <c r="F87" i="114"/>
  <c r="H87" i="114"/>
  <c r="E87" i="114"/>
  <c r="D87" i="114"/>
  <c r="G87" i="114"/>
  <c r="B87" i="118"/>
  <c r="B88" i="116"/>
  <c r="Q43" i="114" l="1"/>
  <c r="R43" i="114"/>
  <c r="Q15" i="114"/>
  <c r="R12" i="114"/>
  <c r="P42" i="114"/>
  <c r="P43" i="114"/>
  <c r="I43" i="116" s="1"/>
  <c r="P56" i="114"/>
  <c r="R41" i="114"/>
  <c r="Q85" i="114"/>
  <c r="R85" i="114"/>
  <c r="R80" i="114"/>
  <c r="Q59" i="114"/>
  <c r="P53" i="114"/>
  <c r="Q51" i="114"/>
  <c r="Q79" i="114"/>
  <c r="Q77" i="114"/>
  <c r="Q75" i="114"/>
  <c r="Q74" i="114"/>
  <c r="Q71" i="114"/>
  <c r="P66" i="114"/>
  <c r="Q56" i="114"/>
  <c r="Q26" i="114"/>
  <c r="P15" i="114"/>
  <c r="J20" i="115" s="1"/>
  <c r="P8" i="114"/>
  <c r="J13" i="115" s="1"/>
  <c r="R8" i="114"/>
  <c r="P85" i="114"/>
  <c r="J90" i="115" s="1"/>
  <c r="R76" i="114"/>
  <c r="Q70" i="114"/>
  <c r="Q64" i="114"/>
  <c r="Q62" i="114"/>
  <c r="R58" i="114"/>
  <c r="P57" i="114"/>
  <c r="R54" i="114"/>
  <c r="P28" i="114"/>
  <c r="Q36" i="114"/>
  <c r="P9" i="114"/>
  <c r="Q20" i="114"/>
  <c r="Q8" i="114"/>
  <c r="Q47" i="114"/>
  <c r="P34" i="114"/>
  <c r="Q10" i="114"/>
  <c r="Q25" i="114"/>
  <c r="P27" i="114"/>
  <c r="J32" i="115" s="1"/>
  <c r="L32" i="115" s="1"/>
  <c r="P11" i="114"/>
  <c r="R38" i="114"/>
  <c r="R42" i="114"/>
  <c r="R11" i="114"/>
  <c r="R30" i="114"/>
  <c r="Q28" i="114"/>
  <c r="Q16" i="114"/>
  <c r="P49" i="114"/>
  <c r="R51" i="114"/>
  <c r="R84" i="114"/>
  <c r="Q81" i="114"/>
  <c r="P79" i="114"/>
  <c r="R78" i="114"/>
  <c r="P77" i="114"/>
  <c r="R77" i="114"/>
  <c r="P75" i="114"/>
  <c r="R75" i="114"/>
  <c r="P74" i="114"/>
  <c r="P73" i="114"/>
  <c r="R72" i="114"/>
  <c r="P71" i="114"/>
  <c r="Q69" i="114"/>
  <c r="R68" i="114"/>
  <c r="P67" i="114"/>
  <c r="R67" i="114"/>
  <c r="Q65" i="114"/>
  <c r="Q63" i="114"/>
  <c r="P63" i="114"/>
  <c r="Q61" i="114"/>
  <c r="Q60" i="114"/>
  <c r="R57" i="114"/>
  <c r="Q55" i="114"/>
  <c r="Q50" i="114"/>
  <c r="R17" i="114"/>
  <c r="R24" i="114"/>
  <c r="Q34" i="114"/>
  <c r="R18" i="114"/>
  <c r="P41" i="114"/>
  <c r="Q44" i="114"/>
  <c r="P23" i="114"/>
  <c r="P7" i="114"/>
  <c r="P22" i="114"/>
  <c r="R9" i="114"/>
  <c r="Q33" i="114"/>
  <c r="R7" i="114"/>
  <c r="R22" i="114"/>
  <c r="Q17" i="114"/>
  <c r="Q32" i="114"/>
  <c r="P19" i="114"/>
  <c r="Q29" i="114"/>
  <c r="P48" i="114"/>
  <c r="R82" i="114"/>
  <c r="R70" i="114"/>
  <c r="R69" i="114"/>
  <c r="R64" i="114"/>
  <c r="P58" i="114"/>
  <c r="Q57" i="114"/>
  <c r="Q24" i="114"/>
  <c r="P50" i="114"/>
  <c r="R49" i="114"/>
  <c r="R16" i="114"/>
  <c r="Q39" i="114"/>
  <c r="P30" i="114"/>
  <c r="P52" i="114"/>
  <c r="Q83" i="114"/>
  <c r="P82" i="114"/>
  <c r="P81" i="114"/>
  <c r="Q80" i="114"/>
  <c r="Q78" i="114"/>
  <c r="P76" i="114"/>
  <c r="Q73" i="114"/>
  <c r="P72" i="114"/>
  <c r="P69" i="114"/>
  <c r="Q66" i="114"/>
  <c r="P64" i="114"/>
  <c r="R63" i="114"/>
  <c r="R62" i="114"/>
  <c r="R28" i="114"/>
  <c r="P17" i="114"/>
  <c r="P20" i="114"/>
  <c r="P47" i="114"/>
  <c r="Q46" i="114"/>
  <c r="R47" i="114"/>
  <c r="Q9" i="114"/>
  <c r="R15" i="114"/>
  <c r="R27" i="114"/>
  <c r="R23" i="114"/>
  <c r="Q21" i="114"/>
  <c r="P18" i="114"/>
  <c r="J71" i="115"/>
  <c r="I66" i="116"/>
  <c r="P61" i="114"/>
  <c r="R55" i="114"/>
  <c r="P54" i="114"/>
  <c r="Q40" i="114"/>
  <c r="Q11" i="114"/>
  <c r="P26" i="114"/>
  <c r="Q41" i="114"/>
  <c r="Q49" i="114"/>
  <c r="P29" i="114"/>
  <c r="Q48" i="114"/>
  <c r="R46" i="114"/>
  <c r="R36" i="114"/>
  <c r="P39" i="114"/>
  <c r="R25" i="114"/>
  <c r="P13" i="114"/>
  <c r="R39" i="114"/>
  <c r="P32" i="114"/>
  <c r="R52" i="114"/>
  <c r="R21" i="114"/>
  <c r="Q19" i="114"/>
  <c r="Q84" i="114"/>
  <c r="R83" i="114"/>
  <c r="R81" i="114"/>
  <c r="Q76" i="114"/>
  <c r="Q68" i="114"/>
  <c r="R65" i="114"/>
  <c r="P62" i="114"/>
  <c r="Q58" i="114"/>
  <c r="Q54" i="114"/>
  <c r="R53" i="114"/>
  <c r="R14" i="114"/>
  <c r="Q52" i="114"/>
  <c r="P37" i="114"/>
  <c r="J42" i="115" s="1"/>
  <c r="Q18" i="114"/>
  <c r="R34" i="114"/>
  <c r="P44" i="114"/>
  <c r="J49" i="115" s="1"/>
  <c r="L49" i="115" s="1"/>
  <c r="R10" i="114"/>
  <c r="P14" i="114"/>
  <c r="R44" i="114"/>
  <c r="P25" i="114"/>
  <c r="P45" i="114"/>
  <c r="Q35" i="114"/>
  <c r="Q22" i="114"/>
  <c r="R45" i="114"/>
  <c r="P40" i="114"/>
  <c r="I40" i="116" s="1"/>
  <c r="Q30" i="114"/>
  <c r="P51" i="114"/>
  <c r="R74" i="114"/>
  <c r="Q72" i="114"/>
  <c r="P70" i="114"/>
  <c r="Q67" i="114"/>
  <c r="P60" i="114"/>
  <c r="R60" i="114"/>
  <c r="R59" i="114"/>
  <c r="R56" i="114"/>
  <c r="Q14" i="114"/>
  <c r="P12" i="114"/>
  <c r="Q13" i="114"/>
  <c r="Q42" i="114"/>
  <c r="P10" i="114"/>
  <c r="Q38" i="114"/>
  <c r="P21" i="114"/>
  <c r="P16" i="114"/>
  <c r="P36" i="114"/>
  <c r="Q45" i="114"/>
  <c r="R48" i="114"/>
  <c r="P35" i="114"/>
  <c r="J40" i="115" s="1"/>
  <c r="Q27" i="114"/>
  <c r="Q12" i="114"/>
  <c r="R13" i="114"/>
  <c r="R35" i="114"/>
  <c r="R37" i="114"/>
  <c r="R33" i="114"/>
  <c r="P38" i="114"/>
  <c r="J43" i="115" s="1"/>
  <c r="R32" i="114"/>
  <c r="P83" i="114"/>
  <c r="P84" i="114"/>
  <c r="Q82" i="114"/>
  <c r="P80" i="114"/>
  <c r="R79" i="114"/>
  <c r="P78" i="114"/>
  <c r="R73" i="114"/>
  <c r="R71" i="114"/>
  <c r="P68" i="114"/>
  <c r="R66" i="114"/>
  <c r="P65" i="114"/>
  <c r="R61" i="114"/>
  <c r="P59" i="114"/>
  <c r="P55" i="114"/>
  <c r="Q53" i="114"/>
  <c r="P31" i="114"/>
  <c r="J36" i="115" s="1"/>
  <c r="L36" i="115" s="1"/>
  <c r="R50" i="114"/>
  <c r="R31" i="114"/>
  <c r="Q31" i="114"/>
  <c r="R20" i="114"/>
  <c r="P24" i="114"/>
  <c r="J29" i="115" s="1"/>
  <c r="R19" i="114"/>
  <c r="R29" i="114"/>
  <c r="Q23" i="114"/>
  <c r="Q37" i="114"/>
  <c r="P33" i="114"/>
  <c r="Q7" i="114"/>
  <c r="R40" i="114"/>
  <c r="P46" i="114"/>
  <c r="AP87" i="114"/>
  <c r="AJ87" i="114"/>
  <c r="AD87" i="114"/>
  <c r="X87" i="114"/>
  <c r="AN87" i="114"/>
  <c r="AH87" i="114"/>
  <c r="V87" i="114"/>
  <c r="AB87" i="114"/>
  <c r="AO87" i="114"/>
  <c r="AI87" i="114"/>
  <c r="W87" i="114"/>
  <c r="AC87" i="114"/>
  <c r="AM87" i="114"/>
  <c r="AG87" i="114"/>
  <c r="AA87" i="114"/>
  <c r="U87" i="114"/>
  <c r="O88" i="114" a="1"/>
  <c r="O88" i="114" s="1"/>
  <c r="N88" i="114" a="1"/>
  <c r="N88" i="114" s="1"/>
  <c r="AL87" i="114"/>
  <c r="AF87" i="114"/>
  <c r="Z87" i="114"/>
  <c r="T87" i="114"/>
  <c r="AR87" i="114"/>
  <c r="Q86" i="114"/>
  <c r="P86" i="114"/>
  <c r="B89" i="114"/>
  <c r="C89" i="114" s="1"/>
  <c r="B94" i="115"/>
  <c r="R86" i="114"/>
  <c r="F88" i="114"/>
  <c r="E88" i="114"/>
  <c r="G88" i="114"/>
  <c r="D88" i="114"/>
  <c r="H88" i="114"/>
  <c r="B88" i="118"/>
  <c r="B89" i="116"/>
  <c r="J45" i="115"/>
  <c r="L45" i="115" s="1"/>
  <c r="J33" i="115"/>
  <c r="J14" i="115"/>
  <c r="J19" i="115"/>
  <c r="J26" i="115"/>
  <c r="J24" i="115"/>
  <c r="L24" i="115" s="1"/>
  <c r="I85" i="116" l="1"/>
  <c r="I62" i="116"/>
  <c r="J67" i="115"/>
  <c r="J81" i="115"/>
  <c r="I76" i="116"/>
  <c r="I77" i="116"/>
  <c r="J82" i="115"/>
  <c r="J75" i="115"/>
  <c r="I70" i="116"/>
  <c r="J76" i="115"/>
  <c r="I71" i="116"/>
  <c r="J62" i="115"/>
  <c r="I57" i="116"/>
  <c r="J83" i="115"/>
  <c r="I78" i="116"/>
  <c r="J66" i="115"/>
  <c r="I61" i="116"/>
  <c r="J68" i="115"/>
  <c r="I63" i="116"/>
  <c r="J84" i="115"/>
  <c r="I79" i="116"/>
  <c r="J64" i="115"/>
  <c r="I59" i="116"/>
  <c r="N66" i="116"/>
  <c r="L66" i="116"/>
  <c r="M66" i="116"/>
  <c r="J66" i="116"/>
  <c r="K66" i="116" s="1"/>
  <c r="I64" i="116"/>
  <c r="J69" i="115"/>
  <c r="J86" i="115"/>
  <c r="I81" i="116"/>
  <c r="I73" i="116"/>
  <c r="J78" i="115"/>
  <c r="J85" i="115"/>
  <c r="I80" i="116"/>
  <c r="L71" i="115"/>
  <c r="R71" i="115"/>
  <c r="AF71" i="115"/>
  <c r="X71" i="115"/>
  <c r="V71" i="115"/>
  <c r="W71" i="115"/>
  <c r="Q71" i="115"/>
  <c r="J87" i="115"/>
  <c r="I82" i="116"/>
  <c r="J79" i="115"/>
  <c r="I74" i="116"/>
  <c r="J70" i="115"/>
  <c r="I65" i="116"/>
  <c r="I69" i="116"/>
  <c r="J74" i="115"/>
  <c r="I7" i="116"/>
  <c r="J12" i="115"/>
  <c r="I84" i="116"/>
  <c r="J89" i="115"/>
  <c r="J77" i="115"/>
  <c r="I72" i="116"/>
  <c r="J63" i="115"/>
  <c r="I58" i="116"/>
  <c r="I67" i="116"/>
  <c r="J72" i="115"/>
  <c r="I75" i="116"/>
  <c r="J80" i="115"/>
  <c r="I68" i="116"/>
  <c r="J73" i="115"/>
  <c r="J88" i="115"/>
  <c r="I83" i="116"/>
  <c r="I60" i="116"/>
  <c r="J65" i="115"/>
  <c r="AP88" i="114"/>
  <c r="AJ88" i="114"/>
  <c r="AD88" i="114"/>
  <c r="X88" i="114"/>
  <c r="AL88" i="114"/>
  <c r="AF88" i="114"/>
  <c r="Z88" i="114"/>
  <c r="T88" i="114"/>
  <c r="AR88" i="114"/>
  <c r="AO88" i="114"/>
  <c r="AI88" i="114"/>
  <c r="AC88" i="114"/>
  <c r="W88" i="114"/>
  <c r="AM88" i="114"/>
  <c r="AG88" i="114"/>
  <c r="AA88" i="114"/>
  <c r="U88" i="114"/>
  <c r="AN88" i="114"/>
  <c r="AH88" i="114"/>
  <c r="AB88" i="114"/>
  <c r="V88" i="114"/>
  <c r="O89" i="114" a="1"/>
  <c r="O89" i="114" s="1"/>
  <c r="N89" i="114" a="1"/>
  <c r="N89" i="114" s="1"/>
  <c r="R87" i="114"/>
  <c r="Q87" i="114"/>
  <c r="L43" i="116"/>
  <c r="J43" i="116"/>
  <c r="K43" i="116" s="1"/>
  <c r="E89" i="114"/>
  <c r="G89" i="114"/>
  <c r="D89" i="114"/>
  <c r="H89" i="114"/>
  <c r="F89" i="114"/>
  <c r="L40" i="116"/>
  <c r="J40" i="116"/>
  <c r="K40" i="116" s="1"/>
  <c r="B89" i="118"/>
  <c r="B95" i="115"/>
  <c r="B90" i="114"/>
  <c r="C90" i="114" s="1"/>
  <c r="L85" i="116"/>
  <c r="M85" i="116"/>
  <c r="N85" i="116"/>
  <c r="I86" i="116"/>
  <c r="J91" i="115"/>
  <c r="P87" i="114"/>
  <c r="R90" i="115"/>
  <c r="Q90" i="115"/>
  <c r="AF90" i="115"/>
  <c r="T90" i="115"/>
  <c r="T49" i="115"/>
  <c r="W49" i="115"/>
  <c r="V49" i="115"/>
  <c r="X49" i="115"/>
  <c r="N49" i="115"/>
  <c r="I38" i="116"/>
  <c r="T32" i="115"/>
  <c r="N32" i="115"/>
  <c r="V32" i="115"/>
  <c r="W32" i="115"/>
  <c r="X32" i="115"/>
  <c r="T24" i="115"/>
  <c r="V24" i="115"/>
  <c r="X24" i="115"/>
  <c r="N24" i="115"/>
  <c r="W24" i="115"/>
  <c r="T45" i="115"/>
  <c r="V45" i="115"/>
  <c r="X45" i="115"/>
  <c r="N45" i="115"/>
  <c r="W45" i="115"/>
  <c r="I35" i="116"/>
  <c r="I15" i="116"/>
  <c r="N15" i="116" s="1"/>
  <c r="I46" i="116"/>
  <c r="J51" i="115"/>
  <c r="L51" i="115" s="1"/>
  <c r="I42" i="116"/>
  <c r="J47" i="115"/>
  <c r="L47" i="115" s="1"/>
  <c r="I10" i="116"/>
  <c r="J15" i="115"/>
  <c r="I26" i="116"/>
  <c r="J31" i="115"/>
  <c r="I53" i="116"/>
  <c r="J58" i="115"/>
  <c r="L58" i="115" s="1"/>
  <c r="I12" i="116"/>
  <c r="J17" i="115"/>
  <c r="L17" i="115" s="1"/>
  <c r="J50" i="115"/>
  <c r="L50" i="115" s="1"/>
  <c r="I48" i="116"/>
  <c r="J53" i="115"/>
  <c r="L53" i="115" s="1"/>
  <c r="I16" i="116"/>
  <c r="J21" i="115"/>
  <c r="J57" i="115"/>
  <c r="L57" i="115" s="1"/>
  <c r="I25" i="116"/>
  <c r="J30" i="115"/>
  <c r="I50" i="116"/>
  <c r="J55" i="115"/>
  <c r="J60" i="115"/>
  <c r="L60" i="115" s="1"/>
  <c r="I51" i="116"/>
  <c r="J56" i="115"/>
  <c r="L56" i="115" s="1"/>
  <c r="I36" i="116"/>
  <c r="J41" i="115"/>
  <c r="I20" i="116"/>
  <c r="J25" i="115"/>
  <c r="L25" i="115" s="1"/>
  <c r="J48" i="115"/>
  <c r="L48" i="115" s="1"/>
  <c r="J35" i="115"/>
  <c r="R35" i="115" s="1"/>
  <c r="I49" i="116"/>
  <c r="J54" i="115"/>
  <c r="L54" i="115" s="1"/>
  <c r="I13" i="116"/>
  <c r="J18" i="115"/>
  <c r="L18" i="115" s="1"/>
  <c r="I17" i="116"/>
  <c r="J22" i="115"/>
  <c r="I34" i="116"/>
  <c r="J39" i="115"/>
  <c r="L39" i="115" s="1"/>
  <c r="J44" i="115"/>
  <c r="I11" i="116"/>
  <c r="J16" i="115"/>
  <c r="R16" i="115" s="1"/>
  <c r="I47" i="116"/>
  <c r="J52" i="115"/>
  <c r="L52" i="115" s="1"/>
  <c r="J59" i="115"/>
  <c r="L59" i="115" s="1"/>
  <c r="J61" i="115"/>
  <c r="I31" i="116"/>
  <c r="J28" i="115"/>
  <c r="Q28" i="115" s="1"/>
  <c r="I18" i="116"/>
  <c r="J23" i="115"/>
  <c r="J34" i="115"/>
  <c r="Q34" i="115" s="1"/>
  <c r="J46" i="115"/>
  <c r="L46" i="115" s="1"/>
  <c r="I33" i="116"/>
  <c r="J38" i="115"/>
  <c r="L38" i="115" s="1"/>
  <c r="I32" i="116"/>
  <c r="J37" i="115"/>
  <c r="I22" i="116"/>
  <c r="J27" i="115"/>
  <c r="I56" i="116"/>
  <c r="I8" i="116"/>
  <c r="I44" i="116"/>
  <c r="I9" i="116"/>
  <c r="E14" i="54"/>
  <c r="I39" i="116"/>
  <c r="I27" i="116"/>
  <c r="I55" i="116"/>
  <c r="I54" i="116"/>
  <c r="I29" i="116"/>
  <c r="I23" i="116"/>
  <c r="I21" i="116"/>
  <c r="I41" i="116"/>
  <c r="I24" i="116"/>
  <c r="I14" i="116"/>
  <c r="I30" i="116"/>
  <c r="I45" i="116"/>
  <c r="I28" i="116"/>
  <c r="I37" i="116"/>
  <c r="I19" i="116"/>
  <c r="I52" i="116"/>
  <c r="Q29" i="115"/>
  <c r="R29" i="115"/>
  <c r="M40" i="116"/>
  <c r="N40" i="116"/>
  <c r="R24" i="115"/>
  <c r="Q24" i="115"/>
  <c r="R40" i="115"/>
  <c r="R45" i="115"/>
  <c r="Q45" i="115"/>
  <c r="AF45" i="115"/>
  <c r="R32" i="115"/>
  <c r="Q32" i="115"/>
  <c r="M43" i="116"/>
  <c r="N43" i="116"/>
  <c r="Q19" i="115"/>
  <c r="R19" i="115"/>
  <c r="Q42" i="115"/>
  <c r="R42" i="115"/>
  <c r="R13" i="115"/>
  <c r="Q13" i="115"/>
  <c r="R26" i="115"/>
  <c r="Q26" i="115"/>
  <c r="Q33" i="115"/>
  <c r="R33" i="115"/>
  <c r="E16" i="1"/>
  <c r="E17" i="1"/>
  <c r="E18" i="1"/>
  <c r="E19" i="1"/>
  <c r="E12" i="1"/>
  <c r="L73" i="115" l="1"/>
  <c r="V73" i="115"/>
  <c r="Q73" i="115"/>
  <c r="AF73" i="115"/>
  <c r="R73" i="115"/>
  <c r="W73" i="115"/>
  <c r="X73" i="115"/>
  <c r="M72" i="116"/>
  <c r="N72" i="116"/>
  <c r="L72" i="116"/>
  <c r="J72" i="116"/>
  <c r="K72" i="116" s="1"/>
  <c r="L65" i="116"/>
  <c r="J65" i="116"/>
  <c r="K65" i="116" s="1"/>
  <c r="N65" i="116"/>
  <c r="M65" i="116"/>
  <c r="L73" i="116"/>
  <c r="J73" i="116"/>
  <c r="K73" i="116" s="1"/>
  <c r="M73" i="116"/>
  <c r="N73" i="116"/>
  <c r="N61" i="116"/>
  <c r="L61" i="116"/>
  <c r="J61" i="116"/>
  <c r="K61" i="116" s="1"/>
  <c r="M61" i="116"/>
  <c r="M70" i="116"/>
  <c r="L70" i="116"/>
  <c r="N70" i="116"/>
  <c r="J70" i="116"/>
  <c r="K70" i="116" s="1"/>
  <c r="J68" i="116"/>
  <c r="K68" i="116" s="1"/>
  <c r="M68" i="116"/>
  <c r="L68" i="116"/>
  <c r="N68" i="116"/>
  <c r="X77" i="115"/>
  <c r="Q77" i="115"/>
  <c r="W77" i="115"/>
  <c r="R77" i="115"/>
  <c r="AF77" i="115"/>
  <c r="V77" i="115"/>
  <c r="L77" i="115"/>
  <c r="V70" i="115"/>
  <c r="Q70" i="115"/>
  <c r="L70" i="115"/>
  <c r="R70" i="115"/>
  <c r="X70" i="115"/>
  <c r="AF70" i="115"/>
  <c r="W70" i="115"/>
  <c r="N81" i="116"/>
  <c r="M81" i="116"/>
  <c r="L81" i="116"/>
  <c r="R66" i="115"/>
  <c r="AF66" i="115"/>
  <c r="X66" i="115"/>
  <c r="V66" i="115"/>
  <c r="Q66" i="115"/>
  <c r="L66" i="115"/>
  <c r="W66" i="115"/>
  <c r="L75" i="115"/>
  <c r="V75" i="115"/>
  <c r="AF75" i="115"/>
  <c r="R75" i="115"/>
  <c r="W75" i="115"/>
  <c r="X75" i="115"/>
  <c r="Q75" i="115"/>
  <c r="W80" i="115"/>
  <c r="V80" i="115"/>
  <c r="AF80" i="115"/>
  <c r="R80" i="115"/>
  <c r="L80" i="115"/>
  <c r="X80" i="115"/>
  <c r="Q80" i="115"/>
  <c r="AF89" i="115"/>
  <c r="Q89" i="115"/>
  <c r="R89" i="115"/>
  <c r="T89" i="115"/>
  <c r="L74" i="116"/>
  <c r="J74" i="116"/>
  <c r="K74" i="116" s="1"/>
  <c r="M74" i="116"/>
  <c r="N74" i="116"/>
  <c r="R86" i="115"/>
  <c r="Q86" i="115"/>
  <c r="AF86" i="115"/>
  <c r="T86" i="115"/>
  <c r="N59" i="116"/>
  <c r="M59" i="116"/>
  <c r="L59" i="116"/>
  <c r="J59" i="116"/>
  <c r="K59" i="116" s="1"/>
  <c r="L78" i="116"/>
  <c r="J78" i="116"/>
  <c r="K78" i="116" s="1"/>
  <c r="M78" i="116"/>
  <c r="N78" i="116"/>
  <c r="X82" i="115"/>
  <c r="V82" i="115"/>
  <c r="AF82" i="115"/>
  <c r="L82" i="115"/>
  <c r="Q82" i="115"/>
  <c r="W82" i="115"/>
  <c r="R82" i="115"/>
  <c r="L75" i="116"/>
  <c r="J75" i="116"/>
  <c r="K75" i="116" s="1"/>
  <c r="M75" i="116"/>
  <c r="N75" i="116"/>
  <c r="L84" i="116"/>
  <c r="N84" i="116"/>
  <c r="M84" i="116"/>
  <c r="AF79" i="115"/>
  <c r="Q79" i="115"/>
  <c r="L79" i="115"/>
  <c r="X79" i="115"/>
  <c r="V79" i="115"/>
  <c r="R79" i="115"/>
  <c r="W79" i="115"/>
  <c r="L69" i="115"/>
  <c r="AF69" i="115"/>
  <c r="V69" i="115"/>
  <c r="W69" i="115"/>
  <c r="R69" i="115"/>
  <c r="Q69" i="115"/>
  <c r="X69" i="115"/>
  <c r="L64" i="115"/>
  <c r="X64" i="115"/>
  <c r="W64" i="115"/>
  <c r="AF64" i="115"/>
  <c r="Q64" i="115"/>
  <c r="V64" i="115"/>
  <c r="R64" i="115"/>
  <c r="W83" i="115"/>
  <c r="AF83" i="115"/>
  <c r="V83" i="115"/>
  <c r="R83" i="115"/>
  <c r="Q83" i="115"/>
  <c r="L83" i="115"/>
  <c r="X83" i="115"/>
  <c r="N77" i="116"/>
  <c r="L77" i="116"/>
  <c r="J77" i="116"/>
  <c r="K77" i="116" s="1"/>
  <c r="M77" i="116"/>
  <c r="V65" i="115"/>
  <c r="W65" i="115"/>
  <c r="AF65" i="115"/>
  <c r="Q65" i="115"/>
  <c r="X65" i="115"/>
  <c r="R65" i="115"/>
  <c r="L65" i="115"/>
  <c r="X72" i="115"/>
  <c r="V72" i="115"/>
  <c r="AF72" i="115"/>
  <c r="L72" i="115"/>
  <c r="R72" i="115"/>
  <c r="Q72" i="115"/>
  <c r="W72" i="115"/>
  <c r="M82" i="116"/>
  <c r="L82" i="116"/>
  <c r="N82" i="116"/>
  <c r="M64" i="116"/>
  <c r="N64" i="116"/>
  <c r="J64" i="116"/>
  <c r="K64" i="116" s="1"/>
  <c r="L64" i="116"/>
  <c r="L79" i="116"/>
  <c r="J79" i="116"/>
  <c r="K79" i="116" s="1"/>
  <c r="M79" i="116"/>
  <c r="N79" i="116"/>
  <c r="L57" i="116"/>
  <c r="J57" i="116"/>
  <c r="K57" i="116" s="1"/>
  <c r="M57" i="116"/>
  <c r="N57" i="116"/>
  <c r="L76" i="116"/>
  <c r="J76" i="116"/>
  <c r="K76" i="116" s="1"/>
  <c r="M76" i="116"/>
  <c r="N76" i="116"/>
  <c r="L60" i="116"/>
  <c r="M60" i="116"/>
  <c r="J60" i="116"/>
  <c r="K60" i="116" s="1"/>
  <c r="N60" i="116"/>
  <c r="N67" i="116"/>
  <c r="M67" i="116"/>
  <c r="L67" i="116"/>
  <c r="J67" i="116"/>
  <c r="K67" i="116" s="1"/>
  <c r="T87" i="115"/>
  <c r="AF87" i="115"/>
  <c r="Q87" i="115"/>
  <c r="R87" i="115"/>
  <c r="N80" i="116"/>
  <c r="M80" i="116"/>
  <c r="L80" i="116"/>
  <c r="J80" i="116"/>
  <c r="K80" i="116" s="1"/>
  <c r="X84" i="115"/>
  <c r="AF84" i="115"/>
  <c r="V84" i="115"/>
  <c r="W84" i="115"/>
  <c r="L84" i="115"/>
  <c r="Q84" i="115"/>
  <c r="R84" i="115"/>
  <c r="L62" i="115"/>
  <c r="R62" i="115"/>
  <c r="W62" i="115"/>
  <c r="V62" i="115"/>
  <c r="AF62" i="115"/>
  <c r="Q62" i="115"/>
  <c r="X62" i="115"/>
  <c r="X81" i="115"/>
  <c r="L81" i="115"/>
  <c r="R81" i="115"/>
  <c r="Q81" i="115"/>
  <c r="V81" i="115"/>
  <c r="W81" i="115"/>
  <c r="AF81" i="115"/>
  <c r="N83" i="116"/>
  <c r="M83" i="116"/>
  <c r="L83" i="116"/>
  <c r="L58" i="116"/>
  <c r="N58" i="116"/>
  <c r="J58" i="116"/>
  <c r="K58" i="116" s="1"/>
  <c r="M58" i="116"/>
  <c r="L74" i="115"/>
  <c r="R74" i="115"/>
  <c r="Q74" i="115"/>
  <c r="V74" i="115"/>
  <c r="W74" i="115"/>
  <c r="AF74" i="115"/>
  <c r="X74" i="115"/>
  <c r="V85" i="115"/>
  <c r="R85" i="115"/>
  <c r="AF85" i="115"/>
  <c r="Q85" i="115"/>
  <c r="L85" i="115"/>
  <c r="X85" i="115"/>
  <c r="W85" i="115"/>
  <c r="L63" i="116"/>
  <c r="M63" i="116"/>
  <c r="J63" i="116"/>
  <c r="K63" i="116" s="1"/>
  <c r="N63" i="116"/>
  <c r="L71" i="116"/>
  <c r="J71" i="116"/>
  <c r="K71" i="116" s="1"/>
  <c r="M71" i="116"/>
  <c r="N71" i="116"/>
  <c r="L67" i="115"/>
  <c r="V67" i="115"/>
  <c r="AF67" i="115"/>
  <c r="X67" i="115"/>
  <c r="W67" i="115"/>
  <c r="R67" i="115"/>
  <c r="Q67" i="115"/>
  <c r="R88" i="115"/>
  <c r="T88" i="115"/>
  <c r="Q88" i="115"/>
  <c r="AF88" i="115"/>
  <c r="AF63" i="115"/>
  <c r="Q63" i="115"/>
  <c r="X63" i="115"/>
  <c r="L63" i="115"/>
  <c r="V63" i="115"/>
  <c r="R63" i="115"/>
  <c r="W63" i="115"/>
  <c r="N69" i="116"/>
  <c r="L69" i="116"/>
  <c r="M69" i="116"/>
  <c r="J69" i="116"/>
  <c r="K69" i="116" s="1"/>
  <c r="L78" i="115"/>
  <c r="W78" i="115"/>
  <c r="AF78" i="115"/>
  <c r="Q78" i="115"/>
  <c r="V78" i="115"/>
  <c r="X78" i="115"/>
  <c r="R78" i="115"/>
  <c r="V68" i="115"/>
  <c r="R68" i="115"/>
  <c r="Q68" i="115"/>
  <c r="L68" i="115"/>
  <c r="W68" i="115"/>
  <c r="X68" i="115"/>
  <c r="AF68" i="115"/>
  <c r="L76" i="115"/>
  <c r="AF76" i="115"/>
  <c r="R76" i="115"/>
  <c r="V76" i="115"/>
  <c r="Q76" i="115"/>
  <c r="X76" i="115"/>
  <c r="W76" i="115"/>
  <c r="J62" i="116"/>
  <c r="K62" i="116" s="1"/>
  <c r="M62" i="116"/>
  <c r="L62" i="116"/>
  <c r="N62" i="116"/>
  <c r="AN89" i="114"/>
  <c r="AH89" i="114"/>
  <c r="AB89" i="114"/>
  <c r="V89" i="114"/>
  <c r="AL89" i="114"/>
  <c r="AF89" i="114"/>
  <c r="Z89" i="114"/>
  <c r="T89" i="114"/>
  <c r="AR89" i="114"/>
  <c r="O90" i="114" a="1"/>
  <c r="O90" i="114" s="1"/>
  <c r="N90" i="114" a="1"/>
  <c r="N90" i="114" s="1"/>
  <c r="AO89" i="114"/>
  <c r="AI89" i="114"/>
  <c r="AC89" i="114"/>
  <c r="W89" i="114"/>
  <c r="AM89" i="114"/>
  <c r="AA89" i="114"/>
  <c r="AG89" i="114"/>
  <c r="U89" i="114"/>
  <c r="AP89" i="114"/>
  <c r="AJ89" i="114"/>
  <c r="AD89" i="114"/>
  <c r="X89" i="114"/>
  <c r="M38" i="116"/>
  <c r="N38" i="116"/>
  <c r="N35" i="116"/>
  <c r="L52" i="116"/>
  <c r="J52" i="116"/>
  <c r="K52" i="116" s="1"/>
  <c r="L41" i="116"/>
  <c r="J41" i="116"/>
  <c r="K41" i="116" s="1"/>
  <c r="L32" i="116"/>
  <c r="J32" i="116"/>
  <c r="K32" i="116" s="1"/>
  <c r="M31" i="116"/>
  <c r="L31" i="116"/>
  <c r="J31" i="116"/>
  <c r="K31" i="116" s="1"/>
  <c r="L26" i="116"/>
  <c r="J26" i="116"/>
  <c r="K26" i="116" s="1"/>
  <c r="L35" i="116"/>
  <c r="J35" i="116"/>
  <c r="K35" i="116" s="1"/>
  <c r="L86" i="116"/>
  <c r="M86" i="116"/>
  <c r="N86" i="116"/>
  <c r="R88" i="114"/>
  <c r="F90" i="114"/>
  <c r="G90" i="114"/>
  <c r="E90" i="114"/>
  <c r="H90" i="114"/>
  <c r="D90" i="114"/>
  <c r="L37" i="116"/>
  <c r="J37" i="116"/>
  <c r="K37" i="116" s="1"/>
  <c r="L23" i="116"/>
  <c r="J23" i="116"/>
  <c r="K23" i="116" s="1"/>
  <c r="L44" i="116"/>
  <c r="J44" i="116"/>
  <c r="K44" i="116" s="1"/>
  <c r="L33" i="116"/>
  <c r="J33" i="116"/>
  <c r="K33" i="116" s="1"/>
  <c r="M10" i="116"/>
  <c r="L10" i="116"/>
  <c r="J10" i="116"/>
  <c r="K10" i="116" s="1"/>
  <c r="L48" i="116"/>
  <c r="J48" i="116"/>
  <c r="K48" i="116" s="1"/>
  <c r="L28" i="116"/>
  <c r="J28" i="116"/>
  <c r="K28" i="116" s="1"/>
  <c r="L29" i="116"/>
  <c r="J29" i="116"/>
  <c r="K29" i="116" s="1"/>
  <c r="N8" i="116"/>
  <c r="L8" i="116"/>
  <c r="J8" i="116"/>
  <c r="K8" i="116" s="1"/>
  <c r="M17" i="116"/>
  <c r="L17" i="116"/>
  <c r="J17" i="116"/>
  <c r="K17" i="116" s="1"/>
  <c r="L20" i="116"/>
  <c r="J20" i="116"/>
  <c r="K20" i="116" s="1"/>
  <c r="L38" i="116"/>
  <c r="J38" i="116"/>
  <c r="K38" i="116" s="1"/>
  <c r="B90" i="118"/>
  <c r="B96" i="115"/>
  <c r="B91" i="114"/>
  <c r="C91" i="114" s="1"/>
  <c r="L19" i="116"/>
  <c r="J19" i="116"/>
  <c r="K19" i="116" s="1"/>
  <c r="L34" i="116"/>
  <c r="J34" i="116"/>
  <c r="K34" i="116" s="1"/>
  <c r="L45" i="116"/>
  <c r="J45" i="116"/>
  <c r="K45" i="116" s="1"/>
  <c r="L54" i="116"/>
  <c r="J54" i="116"/>
  <c r="K54" i="116" s="1"/>
  <c r="L56" i="116"/>
  <c r="J56" i="116"/>
  <c r="K56" i="116" s="1"/>
  <c r="L47" i="116"/>
  <c r="J47" i="116"/>
  <c r="K47" i="116" s="1"/>
  <c r="N25" i="116"/>
  <c r="L25" i="116"/>
  <c r="J25" i="116"/>
  <c r="K25" i="116" s="1"/>
  <c r="L12" i="116"/>
  <c r="J12" i="116"/>
  <c r="K12" i="116" s="1"/>
  <c r="L42" i="116"/>
  <c r="J42" i="116"/>
  <c r="K42" i="116" s="1"/>
  <c r="L21" i="116"/>
  <c r="J21" i="116"/>
  <c r="K21" i="116" s="1"/>
  <c r="AF61" i="115"/>
  <c r="L61" i="115"/>
  <c r="L30" i="116"/>
  <c r="J30" i="116"/>
  <c r="K30" i="116" s="1"/>
  <c r="L55" i="116"/>
  <c r="J55" i="116"/>
  <c r="K55" i="116" s="1"/>
  <c r="L13" i="116"/>
  <c r="J13" i="116"/>
  <c r="K13" i="116" s="1"/>
  <c r="N36" i="116"/>
  <c r="L36" i="116"/>
  <c r="J36" i="116"/>
  <c r="K36" i="116" s="1"/>
  <c r="P88" i="114"/>
  <c r="L14" i="116"/>
  <c r="J14" i="116"/>
  <c r="K14" i="116" s="1"/>
  <c r="L27" i="116"/>
  <c r="J27" i="116"/>
  <c r="K27" i="116" s="1"/>
  <c r="M22" i="116"/>
  <c r="L22" i="116"/>
  <c r="J22" i="116"/>
  <c r="K22" i="116" s="1"/>
  <c r="N18" i="116"/>
  <c r="L18" i="116"/>
  <c r="J18" i="116"/>
  <c r="K18" i="116" s="1"/>
  <c r="L11" i="116"/>
  <c r="J11" i="116"/>
  <c r="K11" i="116" s="1"/>
  <c r="L53" i="116"/>
  <c r="J53" i="116"/>
  <c r="K53" i="116" s="1"/>
  <c r="L46" i="116"/>
  <c r="J46" i="116"/>
  <c r="K46" i="116" s="1"/>
  <c r="I87" i="116"/>
  <c r="J92" i="115"/>
  <c r="Q88" i="114"/>
  <c r="L9" i="116"/>
  <c r="J9" i="116"/>
  <c r="K9" i="116" s="1"/>
  <c r="L24" i="116"/>
  <c r="J24" i="116"/>
  <c r="K24" i="116" s="1"/>
  <c r="L39" i="116"/>
  <c r="J39" i="116"/>
  <c r="K39" i="116" s="1"/>
  <c r="L49" i="116"/>
  <c r="J49" i="116"/>
  <c r="K49" i="116" s="1"/>
  <c r="L51" i="116"/>
  <c r="J51" i="116"/>
  <c r="K51" i="116" s="1"/>
  <c r="L16" i="116"/>
  <c r="J16" i="116"/>
  <c r="K16" i="116" s="1"/>
  <c r="L15" i="116"/>
  <c r="J15" i="116"/>
  <c r="K15" i="116" s="1"/>
  <c r="Q91" i="115"/>
  <c r="AF91" i="115"/>
  <c r="R91" i="115"/>
  <c r="T91" i="115"/>
  <c r="M15" i="116"/>
  <c r="M35" i="116"/>
  <c r="T61" i="115"/>
  <c r="V61" i="115"/>
  <c r="X61" i="115"/>
  <c r="N61" i="115"/>
  <c r="W61" i="115"/>
  <c r="T60" i="115"/>
  <c r="W60" i="115"/>
  <c r="N60" i="115"/>
  <c r="V60" i="115"/>
  <c r="X60" i="115"/>
  <c r="T59" i="115"/>
  <c r="W59" i="115"/>
  <c r="X59" i="115"/>
  <c r="N59" i="115"/>
  <c r="V59" i="115"/>
  <c r="T58" i="115"/>
  <c r="X58" i="115"/>
  <c r="N58" i="115"/>
  <c r="W58" i="115"/>
  <c r="V58" i="115"/>
  <c r="T57" i="115"/>
  <c r="X57" i="115"/>
  <c r="N57" i="115"/>
  <c r="W57" i="115"/>
  <c r="V57" i="115"/>
  <c r="T56" i="115"/>
  <c r="W56" i="115"/>
  <c r="X56" i="115"/>
  <c r="N56" i="115"/>
  <c r="V56" i="115"/>
  <c r="T54" i="115"/>
  <c r="W54" i="115"/>
  <c r="V54" i="115"/>
  <c r="N54" i="115"/>
  <c r="X54" i="115"/>
  <c r="T53" i="115"/>
  <c r="N53" i="115"/>
  <c r="V53" i="115"/>
  <c r="X53" i="115"/>
  <c r="W53" i="115"/>
  <c r="T52" i="115"/>
  <c r="W52" i="115"/>
  <c r="N52" i="115"/>
  <c r="V52" i="115"/>
  <c r="X52" i="115"/>
  <c r="T51" i="115"/>
  <c r="N51" i="115"/>
  <c r="V51" i="115"/>
  <c r="X51" i="115"/>
  <c r="W51" i="115"/>
  <c r="N46" i="116"/>
  <c r="T50" i="115"/>
  <c r="X50" i="115"/>
  <c r="N50" i="115"/>
  <c r="W50" i="115"/>
  <c r="V50" i="115"/>
  <c r="AC49" i="115"/>
  <c r="AB49" i="115"/>
  <c r="AA49" i="115"/>
  <c r="Z49" i="115"/>
  <c r="T48" i="115"/>
  <c r="W48" i="115"/>
  <c r="X48" i="115"/>
  <c r="N48" i="115"/>
  <c r="V48" i="115"/>
  <c r="T47" i="115"/>
  <c r="X47" i="115"/>
  <c r="W47" i="115"/>
  <c r="N47" i="115"/>
  <c r="V47" i="115"/>
  <c r="M42" i="116"/>
  <c r="Q61" i="115"/>
  <c r="Q48" i="115"/>
  <c r="R61" i="115"/>
  <c r="AF48" i="115"/>
  <c r="N34" i="116"/>
  <c r="R48" i="115"/>
  <c r="M34" i="116"/>
  <c r="Q60" i="115"/>
  <c r="T46" i="115"/>
  <c r="W46" i="115"/>
  <c r="X46" i="115"/>
  <c r="N46" i="115"/>
  <c r="V46" i="115"/>
  <c r="T38" i="115"/>
  <c r="X38" i="115"/>
  <c r="W38" i="115"/>
  <c r="N38" i="115"/>
  <c r="V38" i="115"/>
  <c r="N33" i="116"/>
  <c r="T25" i="115"/>
  <c r="V25" i="115"/>
  <c r="X25" i="115"/>
  <c r="W25" i="115"/>
  <c r="N25" i="115"/>
  <c r="M20" i="116"/>
  <c r="T17" i="115"/>
  <c r="W17" i="115"/>
  <c r="N17" i="115"/>
  <c r="V17" i="115"/>
  <c r="X17" i="115"/>
  <c r="T18" i="115"/>
  <c r="W18" i="115"/>
  <c r="N18" i="115"/>
  <c r="V18" i="115"/>
  <c r="X18" i="115"/>
  <c r="N12" i="116"/>
  <c r="M13" i="116"/>
  <c r="AC24" i="115"/>
  <c r="Z24" i="115"/>
  <c r="AA24" i="115"/>
  <c r="AB24" i="115"/>
  <c r="AC45" i="115"/>
  <c r="AB45" i="115"/>
  <c r="Z45" i="115"/>
  <c r="AA45" i="115"/>
  <c r="AC32" i="115"/>
  <c r="Z32" i="115"/>
  <c r="AA32" i="115"/>
  <c r="AB32" i="115"/>
  <c r="T39" i="115"/>
  <c r="V39" i="115"/>
  <c r="X39" i="115"/>
  <c r="N39" i="115"/>
  <c r="W39" i="115"/>
  <c r="R50" i="115"/>
  <c r="AF50" i="115"/>
  <c r="N10" i="116"/>
  <c r="Q50" i="115"/>
  <c r="Q59" i="115"/>
  <c r="R59" i="115"/>
  <c r="M25" i="116"/>
  <c r="R28" i="115"/>
  <c r="M12" i="116"/>
  <c r="N42" i="116"/>
  <c r="M33" i="116"/>
  <c r="N47" i="116"/>
  <c r="M47" i="116"/>
  <c r="R34" i="115"/>
  <c r="AF59" i="115"/>
  <c r="N17" i="116"/>
  <c r="Q35" i="115"/>
  <c r="AF60" i="115"/>
  <c r="R60" i="115"/>
  <c r="M8" i="116"/>
  <c r="R46" i="115"/>
  <c r="Q46" i="115"/>
  <c r="AF46" i="115"/>
  <c r="M46" i="116"/>
  <c r="M18" i="116"/>
  <c r="N22" i="116"/>
  <c r="M53" i="116"/>
  <c r="N53" i="116"/>
  <c r="Q57" i="115"/>
  <c r="AF57" i="115"/>
  <c r="M36" i="116"/>
  <c r="R57" i="115"/>
  <c r="Q51" i="115"/>
  <c r="N11" i="116"/>
  <c r="M32" i="116"/>
  <c r="N31" i="116"/>
  <c r="N26" i="116"/>
  <c r="M16" i="116"/>
  <c r="R44" i="115"/>
  <c r="M49" i="116"/>
  <c r="Q44" i="115"/>
  <c r="N16" i="116"/>
  <c r="N49" i="116"/>
  <c r="N51" i="116"/>
  <c r="M51" i="116"/>
  <c r="N32" i="116"/>
  <c r="M56" i="116"/>
  <c r="M26" i="116"/>
  <c r="N20" i="116"/>
  <c r="N56" i="116"/>
  <c r="N48" i="116"/>
  <c r="N13" i="116"/>
  <c r="M48" i="116"/>
  <c r="M11" i="116"/>
  <c r="M50" i="116"/>
  <c r="N50" i="116"/>
  <c r="N37" i="116"/>
  <c r="R49" i="115"/>
  <c r="R51" i="115"/>
  <c r="M45" i="116"/>
  <c r="R47" i="115"/>
  <c r="R18" i="115"/>
  <c r="M14" i="116"/>
  <c r="M9" i="116"/>
  <c r="R20" i="115"/>
  <c r="N27" i="116"/>
  <c r="M29" i="116"/>
  <c r="R30" i="115"/>
  <c r="N24" i="116"/>
  <c r="N21" i="116"/>
  <c r="M23" i="116"/>
  <c r="R15" i="115"/>
  <c r="Q15" i="115"/>
  <c r="N39" i="116"/>
  <c r="R36" i="115"/>
  <c r="Q36" i="115"/>
  <c r="AF49" i="115"/>
  <c r="Q16" i="115"/>
  <c r="Q40" i="115"/>
  <c r="N9" i="116"/>
  <c r="AF17" i="115"/>
  <c r="M39" i="116"/>
  <c r="Q49" i="115"/>
  <c r="M44" i="116"/>
  <c r="Q17" i="115"/>
  <c r="R17" i="115"/>
  <c r="N44" i="116"/>
  <c r="Q47" i="115"/>
  <c r="AF47" i="115"/>
  <c r="AF51" i="115"/>
  <c r="R54" i="115"/>
  <c r="AF39" i="115"/>
  <c r="R56" i="115"/>
  <c r="Q43" i="115"/>
  <c r="Q58" i="115"/>
  <c r="Q52" i="115"/>
  <c r="Q14" i="115"/>
  <c r="N55" i="116"/>
  <c r="M30" i="116"/>
  <c r="N23" i="116"/>
  <c r="R14" i="115"/>
  <c r="N54" i="116"/>
  <c r="M27" i="116"/>
  <c r="Q38" i="115"/>
  <c r="M55" i="116"/>
  <c r="N30" i="116"/>
  <c r="R38" i="115"/>
  <c r="Q54" i="115"/>
  <c r="R55" i="115"/>
  <c r="R25" i="115"/>
  <c r="Q53" i="115"/>
  <c r="Q55" i="115"/>
  <c r="AF54" i="115"/>
  <c r="AF53" i="115"/>
  <c r="R53" i="115"/>
  <c r="Q25" i="115"/>
  <c r="M54" i="116"/>
  <c r="M21" i="116"/>
  <c r="AF52" i="115"/>
  <c r="R52" i="115"/>
  <c r="R43" i="115"/>
  <c r="M24" i="116"/>
  <c r="Q31" i="115"/>
  <c r="R31" i="115"/>
  <c r="Q18" i="115"/>
  <c r="N14" i="116"/>
  <c r="N29" i="116"/>
  <c r="M52" i="116"/>
  <c r="N52" i="116"/>
  <c r="Q30" i="115"/>
  <c r="M19" i="116"/>
  <c r="Q22" i="115"/>
  <c r="R22" i="115"/>
  <c r="N45" i="116"/>
  <c r="N19" i="116"/>
  <c r="M41" i="116"/>
  <c r="N41" i="116"/>
  <c r="M28" i="116"/>
  <c r="N28" i="116"/>
  <c r="R23" i="115"/>
  <c r="R58" i="115"/>
  <c r="Q56" i="115"/>
  <c r="R27" i="115"/>
  <c r="R37" i="115"/>
  <c r="Q27" i="115"/>
  <c r="AF58" i="115"/>
  <c r="Q21" i="115"/>
  <c r="Q37" i="115"/>
  <c r="AF56" i="115"/>
  <c r="M37" i="116"/>
  <c r="Q23" i="115"/>
  <c r="Q41" i="115"/>
  <c r="Q39" i="115"/>
  <c r="R41" i="115"/>
  <c r="R39" i="115"/>
  <c r="Q20" i="115"/>
  <c r="R21" i="115"/>
  <c r="Q12" i="115"/>
  <c r="R12" i="115"/>
  <c r="N7" i="116"/>
  <c r="M7" i="116"/>
  <c r="E9" i="115"/>
  <c r="AF6" i="111"/>
  <c r="W6" i="111"/>
  <c r="E6" i="111"/>
  <c r="N6" i="111"/>
  <c r="E6" i="84"/>
  <c r="C9" i="104"/>
  <c r="AP90" i="114" l="1"/>
  <c r="AD90" i="114"/>
  <c r="X90" i="114"/>
  <c r="AJ90" i="114"/>
  <c r="AL90" i="114"/>
  <c r="AF90" i="114"/>
  <c r="Z90" i="114"/>
  <c r="T90" i="114"/>
  <c r="AR90" i="114"/>
  <c r="N91" i="114" a="1"/>
  <c r="N91" i="114" s="1"/>
  <c r="O91" i="114" a="1"/>
  <c r="O91" i="114" s="1"/>
  <c r="AN90" i="114"/>
  <c r="AH90" i="114"/>
  <c r="AB90" i="114"/>
  <c r="V90" i="114"/>
  <c r="AM90" i="114"/>
  <c r="AG90" i="114"/>
  <c r="AA90" i="114"/>
  <c r="U90" i="114"/>
  <c r="AO90" i="114"/>
  <c r="AI90" i="114"/>
  <c r="W90" i="114"/>
  <c r="AC90" i="114"/>
  <c r="L87" i="116"/>
  <c r="M87" i="116"/>
  <c r="N87" i="116"/>
  <c r="P89" i="114"/>
  <c r="Q89" i="114"/>
  <c r="I88" i="116"/>
  <c r="J93" i="115"/>
  <c r="R89" i="114"/>
  <c r="B91" i="118"/>
  <c r="B97" i="115"/>
  <c r="B92" i="114"/>
  <c r="C92" i="114" s="1"/>
  <c r="T92" i="115"/>
  <c r="Q92" i="115"/>
  <c r="AF92" i="115"/>
  <c r="R92" i="115"/>
  <c r="H91" i="114"/>
  <c r="D91" i="114"/>
  <c r="E91" i="114"/>
  <c r="F91" i="114"/>
  <c r="G91" i="114"/>
  <c r="AC61" i="115"/>
  <c r="Z61" i="115"/>
  <c r="AA61" i="115"/>
  <c r="AB61" i="115"/>
  <c r="AC60" i="115"/>
  <c r="AB60" i="115"/>
  <c r="AA60" i="115"/>
  <c r="Z60" i="115"/>
  <c r="AC59" i="115"/>
  <c r="AA59" i="115"/>
  <c r="AB59" i="115"/>
  <c r="Z59" i="115"/>
  <c r="AC58" i="115"/>
  <c r="AA58" i="115"/>
  <c r="Z58" i="115"/>
  <c r="AB58" i="115"/>
  <c r="AC57" i="115"/>
  <c r="Z57" i="115"/>
  <c r="AA57" i="115"/>
  <c r="AB57" i="115"/>
  <c r="AC56" i="115"/>
  <c r="Z56" i="115"/>
  <c r="AB56" i="115"/>
  <c r="AA56" i="115"/>
  <c r="AC54" i="115"/>
  <c r="AB54" i="115"/>
  <c r="Z54" i="115"/>
  <c r="AA54" i="115"/>
  <c r="AC53" i="115"/>
  <c r="AA53" i="115"/>
  <c r="Z53" i="115"/>
  <c r="AB53" i="115"/>
  <c r="AC52" i="115"/>
  <c r="AA52" i="115"/>
  <c r="AB52" i="115"/>
  <c r="Z52" i="115"/>
  <c r="AD49" i="115"/>
  <c r="AC51" i="115"/>
  <c r="AB51" i="115"/>
  <c r="AA51" i="115"/>
  <c r="Z51" i="115"/>
  <c r="AC50" i="115"/>
  <c r="AB50" i="115"/>
  <c r="Z50" i="115"/>
  <c r="AA50" i="115"/>
  <c r="AC48" i="115"/>
  <c r="AA48" i="115"/>
  <c r="Z48" i="115"/>
  <c r="AB48" i="115"/>
  <c r="AC47" i="115"/>
  <c r="AB47" i="115"/>
  <c r="Z47" i="115"/>
  <c r="AA47" i="115"/>
  <c r="AC46" i="115"/>
  <c r="AB46" i="115"/>
  <c r="AA46" i="115"/>
  <c r="Z46" i="115"/>
  <c r="AD24" i="115"/>
  <c r="AD45" i="115"/>
  <c r="AC38" i="115"/>
  <c r="Z38" i="115"/>
  <c r="AB38" i="115"/>
  <c r="AA38" i="115"/>
  <c r="AC18" i="115"/>
  <c r="AA18" i="115"/>
  <c r="AB18" i="115"/>
  <c r="Z18" i="115"/>
  <c r="AC39" i="115"/>
  <c r="AB39" i="115"/>
  <c r="AA39" i="115"/>
  <c r="Z39" i="115"/>
  <c r="AD32" i="115"/>
  <c r="AC25" i="115"/>
  <c r="AB25" i="115"/>
  <c r="AA25" i="115"/>
  <c r="Z25" i="115"/>
  <c r="AC17" i="115"/>
  <c r="AB17" i="115"/>
  <c r="AA17" i="115"/>
  <c r="Z17" i="115"/>
  <c r="AL91" i="114" l="1"/>
  <c r="AF91" i="114"/>
  <c r="Z91" i="114"/>
  <c r="T91" i="114"/>
  <c r="AR91" i="114"/>
  <c r="AP91" i="114"/>
  <c r="AJ91" i="114"/>
  <c r="AD91" i="114"/>
  <c r="X91" i="114"/>
  <c r="AO91" i="114"/>
  <c r="AI91" i="114"/>
  <c r="W91" i="114"/>
  <c r="AC91" i="114"/>
  <c r="AN91" i="114"/>
  <c r="AH91" i="114"/>
  <c r="V91" i="114"/>
  <c r="AB91" i="114"/>
  <c r="N92" i="114" a="1"/>
  <c r="N92" i="114" s="1"/>
  <c r="O92" i="114" a="1"/>
  <c r="O92" i="114" s="1"/>
  <c r="AM91" i="114"/>
  <c r="AG91" i="114"/>
  <c r="AA91" i="114"/>
  <c r="U91" i="114"/>
  <c r="L88" i="116"/>
  <c r="M88" i="116"/>
  <c r="N88" i="116"/>
  <c r="Q93" i="115"/>
  <c r="R93" i="115"/>
  <c r="AF93" i="115"/>
  <c r="T93" i="115"/>
  <c r="F92" i="114"/>
  <c r="E92" i="114"/>
  <c r="G92" i="114"/>
  <c r="H92" i="114"/>
  <c r="D92" i="114"/>
  <c r="R90" i="114"/>
  <c r="P90" i="114"/>
  <c r="B92" i="118"/>
  <c r="B93" i="114"/>
  <c r="C93" i="114" s="1"/>
  <c r="B98" i="115"/>
  <c r="Q90" i="114"/>
  <c r="I89" i="116"/>
  <c r="J94" i="115"/>
  <c r="AD59" i="115"/>
  <c r="AD61" i="115"/>
  <c r="AD60" i="115"/>
  <c r="AD58" i="115"/>
  <c r="AD56" i="115"/>
  <c r="AD57" i="115"/>
  <c r="AD54" i="115"/>
  <c r="AD53" i="115"/>
  <c r="AD52" i="115"/>
  <c r="AD51" i="115"/>
  <c r="AD50" i="115"/>
  <c r="AD48" i="115"/>
  <c r="AD47" i="115"/>
  <c r="AD38" i="115"/>
  <c r="AD46" i="115"/>
  <c r="AD17" i="115"/>
  <c r="AD39" i="115"/>
  <c r="AD25" i="115"/>
  <c r="AD18" i="115"/>
  <c r="O93" i="114" l="1" a="1"/>
  <c r="O93" i="114" s="1"/>
  <c r="N93" i="114" a="1"/>
  <c r="N93" i="114" s="1"/>
  <c r="AN92" i="114"/>
  <c r="AH92" i="114"/>
  <c r="AB92" i="114"/>
  <c r="V92" i="114"/>
  <c r="AM92" i="114"/>
  <c r="AG92" i="114"/>
  <c r="U92" i="114"/>
  <c r="AA92" i="114"/>
  <c r="AL92" i="114"/>
  <c r="AF92" i="114"/>
  <c r="Z92" i="114"/>
  <c r="T92" i="114"/>
  <c r="AR92" i="114"/>
  <c r="AP92" i="114"/>
  <c r="AJ92" i="114"/>
  <c r="AD92" i="114"/>
  <c r="X92" i="114"/>
  <c r="AO92" i="114"/>
  <c r="AI92" i="114"/>
  <c r="AC92" i="114"/>
  <c r="W92" i="114"/>
  <c r="J95" i="115"/>
  <c r="Q95" i="115" s="1"/>
  <c r="I90" i="116"/>
  <c r="Q91" i="114"/>
  <c r="R91" i="114"/>
  <c r="H93" i="114"/>
  <c r="F93" i="114"/>
  <c r="G93" i="114"/>
  <c r="E93" i="114"/>
  <c r="D93" i="114"/>
  <c r="R94" i="115"/>
  <c r="AF94" i="115"/>
  <c r="Q94" i="115"/>
  <c r="T94" i="115"/>
  <c r="L89" i="116"/>
  <c r="N89" i="116"/>
  <c r="M89" i="116"/>
  <c r="B93" i="118"/>
  <c r="B99" i="115"/>
  <c r="B94" i="114"/>
  <c r="C94" i="114" s="1"/>
  <c r="P91" i="114"/>
  <c r="E15" i="52"/>
  <c r="T95" i="115" l="1"/>
  <c r="AF95" i="115"/>
  <c r="R95" i="115"/>
  <c r="O94" i="114" a="1"/>
  <c r="O94" i="114" s="1"/>
  <c r="N94" i="114" a="1"/>
  <c r="N94" i="114" s="1"/>
  <c r="AL93" i="114"/>
  <c r="Z93" i="114"/>
  <c r="AF93" i="114"/>
  <c r="T93" i="114"/>
  <c r="AR93" i="114"/>
  <c r="AM93" i="114"/>
  <c r="AG93" i="114"/>
  <c r="AA93" i="114"/>
  <c r="U93" i="114"/>
  <c r="AO93" i="114"/>
  <c r="AI93" i="114"/>
  <c r="AC93" i="114"/>
  <c r="W93" i="114"/>
  <c r="AN93" i="114"/>
  <c r="AH93" i="114"/>
  <c r="AB93" i="114"/>
  <c r="V93" i="114"/>
  <c r="AP93" i="114"/>
  <c r="AJ93" i="114"/>
  <c r="X93" i="114"/>
  <c r="AD93" i="114"/>
  <c r="J96" i="115"/>
  <c r="R96" i="115" s="1"/>
  <c r="I91" i="116"/>
  <c r="M90" i="116"/>
  <c r="L90" i="116"/>
  <c r="N90" i="116"/>
  <c r="L29" i="52"/>
  <c r="H29" i="52"/>
  <c r="B94" i="118"/>
  <c r="B100" i="115"/>
  <c r="B95" i="114"/>
  <c r="C95" i="114" s="1"/>
  <c r="R92" i="114"/>
  <c r="H94" i="114"/>
  <c r="D94" i="114"/>
  <c r="F94" i="114"/>
  <c r="G94" i="114"/>
  <c r="E94" i="114"/>
  <c r="P92" i="114"/>
  <c r="Q92" i="114"/>
  <c r="M29" i="52"/>
  <c r="K29" i="52"/>
  <c r="J29" i="52"/>
  <c r="E29" i="52"/>
  <c r="I29" i="52"/>
  <c r="P29" i="52"/>
  <c r="O29" i="52"/>
  <c r="G29" i="52"/>
  <c r="N29" i="52"/>
  <c r="F29" i="52"/>
  <c r="E17" i="52"/>
  <c r="G17" i="52"/>
  <c r="I17" i="52"/>
  <c r="K17" i="52"/>
  <c r="M17" i="52"/>
  <c r="O17" i="52"/>
  <c r="AN94" i="114" l="1"/>
  <c r="AH94" i="114"/>
  <c r="AB94" i="114"/>
  <c r="V94" i="114"/>
  <c r="AP94" i="114"/>
  <c r="AJ94" i="114"/>
  <c r="AD94" i="114"/>
  <c r="X94" i="114"/>
  <c r="AL94" i="114"/>
  <c r="AF94" i="114"/>
  <c r="T94" i="114"/>
  <c r="Z94" i="114"/>
  <c r="AR94" i="114"/>
  <c r="T96" i="115"/>
  <c r="Q96" i="115"/>
  <c r="AM94" i="114"/>
  <c r="AG94" i="114"/>
  <c r="AA94" i="114"/>
  <c r="U94" i="114"/>
  <c r="O95" i="114" a="1"/>
  <c r="O95" i="114" s="1"/>
  <c r="N95" i="114" a="1"/>
  <c r="N95" i="114" s="1"/>
  <c r="AO94" i="114"/>
  <c r="AI94" i="114"/>
  <c r="AC94" i="114"/>
  <c r="W94" i="114"/>
  <c r="AF96" i="115"/>
  <c r="J97" i="115"/>
  <c r="R97" i="115" s="1"/>
  <c r="I92" i="116"/>
  <c r="N91" i="116"/>
  <c r="M91" i="116"/>
  <c r="L91" i="116"/>
  <c r="R93" i="114"/>
  <c r="P93" i="114"/>
  <c r="H95" i="114"/>
  <c r="D95" i="114"/>
  <c r="G95" i="114"/>
  <c r="F95" i="114"/>
  <c r="E95" i="114"/>
  <c r="B95" i="118"/>
  <c r="B101" i="115"/>
  <c r="B96" i="114"/>
  <c r="C96" i="114" s="1"/>
  <c r="Q93" i="114"/>
  <c r="P18" i="52"/>
  <c r="O18" i="52"/>
  <c r="N18" i="52"/>
  <c r="M18" i="52"/>
  <c r="L18" i="52"/>
  <c r="K18" i="52"/>
  <c r="J18" i="52"/>
  <c r="I18" i="52"/>
  <c r="H18" i="52"/>
  <c r="G18" i="52"/>
  <c r="F18" i="52"/>
  <c r="E18" i="52"/>
  <c r="S20" i="52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Z18" i="52"/>
  <c r="T97" i="115" l="1"/>
  <c r="AL95" i="114"/>
  <c r="Z95" i="114"/>
  <c r="AF95" i="114"/>
  <c r="T95" i="114"/>
  <c r="AR95" i="114"/>
  <c r="AP95" i="114"/>
  <c r="AJ95" i="114"/>
  <c r="AD95" i="114"/>
  <c r="X95" i="114"/>
  <c r="Q97" i="115"/>
  <c r="AM95" i="114"/>
  <c r="AA95" i="114"/>
  <c r="AG95" i="114"/>
  <c r="U95" i="114"/>
  <c r="AF97" i="115"/>
  <c r="O96" i="114" a="1"/>
  <c r="O96" i="114" s="1"/>
  <c r="N96" i="114" a="1"/>
  <c r="N96" i="114" s="1"/>
  <c r="AN95" i="114"/>
  <c r="AH95" i="114"/>
  <c r="AB95" i="114"/>
  <c r="V95" i="114"/>
  <c r="AO95" i="114"/>
  <c r="AI95" i="114"/>
  <c r="AC95" i="114"/>
  <c r="W95" i="114"/>
  <c r="J98" i="115"/>
  <c r="Q98" i="115" s="1"/>
  <c r="I93" i="116"/>
  <c r="M92" i="116"/>
  <c r="N92" i="116"/>
  <c r="L92" i="116"/>
  <c r="Z20" i="52"/>
  <c r="Z19" i="52"/>
  <c r="Z21" i="52"/>
  <c r="Z29" i="52"/>
  <c r="Z25" i="52"/>
  <c r="Z28" i="52"/>
  <c r="Z23" i="52"/>
  <c r="Z24" i="52"/>
  <c r="Z27" i="52"/>
  <c r="Z30" i="52"/>
  <c r="Z22" i="52"/>
  <c r="Z26" i="52"/>
  <c r="Q94" i="114"/>
  <c r="F96" i="114"/>
  <c r="G96" i="114"/>
  <c r="D96" i="114"/>
  <c r="H96" i="114"/>
  <c r="E96" i="114"/>
  <c r="R94" i="114"/>
  <c r="P94" i="114"/>
  <c r="B96" i="118"/>
  <c r="B102" i="115"/>
  <c r="B97" i="114"/>
  <c r="C97" i="114" s="1"/>
  <c r="AA18" i="52"/>
  <c r="T98" i="115" l="1"/>
  <c r="R98" i="115"/>
  <c r="AP96" i="114"/>
  <c r="AJ96" i="114"/>
  <c r="AD96" i="114"/>
  <c r="X96" i="114"/>
  <c r="AN96" i="114"/>
  <c r="AH96" i="114"/>
  <c r="V96" i="114"/>
  <c r="AB96" i="114"/>
  <c r="AF98" i="115"/>
  <c r="AM96" i="114"/>
  <c r="AG96" i="114"/>
  <c r="U96" i="114"/>
  <c r="AA96" i="114"/>
  <c r="AL96" i="114"/>
  <c r="AF96" i="114"/>
  <c r="Z96" i="114"/>
  <c r="T96" i="114"/>
  <c r="AR96" i="114"/>
  <c r="O97" i="114" a="1"/>
  <c r="O97" i="114" s="1"/>
  <c r="N97" i="114" a="1"/>
  <c r="N97" i="114" s="1"/>
  <c r="AO96" i="114"/>
  <c r="AI96" i="114"/>
  <c r="AC96" i="114"/>
  <c r="W96" i="114"/>
  <c r="J99" i="115"/>
  <c r="Q99" i="115" s="1"/>
  <c r="I94" i="116"/>
  <c r="M93" i="116"/>
  <c r="L93" i="116"/>
  <c r="N93" i="116"/>
  <c r="AA20" i="52"/>
  <c r="AA19" i="52"/>
  <c r="AA21" i="52"/>
  <c r="AA29" i="52"/>
  <c r="AA23" i="52"/>
  <c r="AA30" i="52"/>
  <c r="AA26" i="52"/>
  <c r="AA22" i="52"/>
  <c r="AA25" i="52"/>
  <c r="AA24" i="52"/>
  <c r="AA28" i="52"/>
  <c r="AA27" i="52"/>
  <c r="F97" i="114"/>
  <c r="G97" i="114"/>
  <c r="D97" i="114"/>
  <c r="H97" i="114"/>
  <c r="E97" i="114"/>
  <c r="B97" i="118"/>
  <c r="B103" i="115"/>
  <c r="B98" i="114"/>
  <c r="C98" i="114" s="1"/>
  <c r="R95" i="114"/>
  <c r="Q95" i="114"/>
  <c r="P95" i="114"/>
  <c r="AB18" i="52"/>
  <c r="C2" i="1"/>
  <c r="I7" i="75"/>
  <c r="L12" i="75"/>
  <c r="M12" i="75"/>
  <c r="AM97" i="114" l="1"/>
  <c r="AG97" i="114"/>
  <c r="AA97" i="114"/>
  <c r="U97" i="114"/>
  <c r="T99" i="115"/>
  <c r="AP97" i="114"/>
  <c r="AJ97" i="114"/>
  <c r="AD97" i="114"/>
  <c r="X97" i="114"/>
  <c r="AL97" i="114"/>
  <c r="T97" i="114"/>
  <c r="AF97" i="114"/>
  <c r="Z97" i="114"/>
  <c r="AR97" i="114"/>
  <c r="AF99" i="115"/>
  <c r="R99" i="115"/>
  <c r="AO97" i="114"/>
  <c r="AI97" i="114"/>
  <c r="AC97" i="114"/>
  <c r="W97" i="114"/>
  <c r="AN97" i="114"/>
  <c r="AH97" i="114"/>
  <c r="AB97" i="114"/>
  <c r="V97" i="114"/>
  <c r="N98" i="114" a="1"/>
  <c r="N98" i="114" s="1"/>
  <c r="O98" i="114" a="1"/>
  <c r="O98" i="114" s="1"/>
  <c r="J100" i="115"/>
  <c r="AF100" i="115" s="1"/>
  <c r="I95" i="116"/>
  <c r="L94" i="116"/>
  <c r="N94" i="116"/>
  <c r="M94" i="116"/>
  <c r="AB20" i="52"/>
  <c r="AB21" i="52"/>
  <c r="AB19" i="52"/>
  <c r="AB30" i="52"/>
  <c r="AB29" i="52"/>
  <c r="AB22" i="52"/>
  <c r="AB26" i="52"/>
  <c r="AB23" i="52"/>
  <c r="AB27" i="52"/>
  <c r="AB25" i="52"/>
  <c r="AB28" i="52"/>
  <c r="AB24" i="52"/>
  <c r="Q96" i="114"/>
  <c r="B98" i="118"/>
  <c r="B104" i="115"/>
  <c r="B99" i="114"/>
  <c r="C99" i="114" s="1"/>
  <c r="P96" i="114"/>
  <c r="F98" i="114"/>
  <c r="G98" i="114"/>
  <c r="H98" i="114"/>
  <c r="E98" i="114"/>
  <c r="D98" i="114"/>
  <c r="R96" i="114"/>
  <c r="AC18" i="52"/>
  <c r="T100" i="115" l="1"/>
  <c r="Q100" i="115"/>
  <c r="AM98" i="114"/>
  <c r="AG98" i="114"/>
  <c r="AA98" i="114"/>
  <c r="U98" i="114"/>
  <c r="N99" i="114" a="1"/>
  <c r="N99" i="114" s="1"/>
  <c r="O99" i="114" a="1"/>
  <c r="O99" i="114" s="1"/>
  <c r="AO98" i="114"/>
  <c r="AI98" i="114"/>
  <c r="AC98" i="114"/>
  <c r="W98" i="114"/>
  <c r="R100" i="115"/>
  <c r="AP98" i="114"/>
  <c r="AJ98" i="114"/>
  <c r="AD98" i="114"/>
  <c r="X98" i="114"/>
  <c r="AN98" i="114"/>
  <c r="AH98" i="114"/>
  <c r="AB98" i="114"/>
  <c r="V98" i="114"/>
  <c r="AL98" i="114"/>
  <c r="AF98" i="114"/>
  <c r="Z98" i="114"/>
  <c r="T98" i="114"/>
  <c r="AR98" i="114"/>
  <c r="J101" i="115"/>
  <c r="T101" i="115" s="1"/>
  <c r="I96" i="116"/>
  <c r="L95" i="116"/>
  <c r="M95" i="116"/>
  <c r="N95" i="116"/>
  <c r="AC20" i="52"/>
  <c r="AC19" i="52"/>
  <c r="AC21" i="52"/>
  <c r="AC30" i="52"/>
  <c r="AC29" i="52"/>
  <c r="AC23" i="52"/>
  <c r="AC28" i="52"/>
  <c r="AC22" i="52"/>
  <c r="AC26" i="52"/>
  <c r="AC27" i="52"/>
  <c r="AC25" i="52"/>
  <c r="AC24" i="52"/>
  <c r="P97" i="114"/>
  <c r="E99" i="114"/>
  <c r="D99" i="114"/>
  <c r="F99" i="114"/>
  <c r="H99" i="114"/>
  <c r="G99" i="114"/>
  <c r="Q97" i="114"/>
  <c r="B99" i="118"/>
  <c r="B100" i="114"/>
  <c r="C100" i="114" s="1"/>
  <c r="B105" i="115"/>
  <c r="R97" i="114"/>
  <c r="E19" i="52" a="1"/>
  <c r="F21" i="52" s="1"/>
  <c r="AD18" i="52"/>
  <c r="Q101" i="115" l="1"/>
  <c r="AN99" i="114"/>
  <c r="AH99" i="114"/>
  <c r="AB99" i="114"/>
  <c r="V99" i="114"/>
  <c r="AF101" i="115"/>
  <c r="AP99" i="114"/>
  <c r="AJ99" i="114"/>
  <c r="AD99" i="114"/>
  <c r="X99" i="114"/>
  <c r="R101" i="115"/>
  <c r="AL99" i="114"/>
  <c r="AF99" i="114"/>
  <c r="Z99" i="114"/>
  <c r="T99" i="114"/>
  <c r="AR99" i="114"/>
  <c r="AO99" i="114"/>
  <c r="AI99" i="114"/>
  <c r="AC99" i="114"/>
  <c r="W99" i="114"/>
  <c r="AM99" i="114"/>
  <c r="AG99" i="114"/>
  <c r="AA99" i="114"/>
  <c r="U99" i="114"/>
  <c r="N100" i="114" a="1"/>
  <c r="N100" i="114" s="1"/>
  <c r="O100" i="114" a="1"/>
  <c r="O100" i="114" s="1"/>
  <c r="J102" i="115"/>
  <c r="Q102" i="115" s="1"/>
  <c r="I97" i="116"/>
  <c r="L96" i="116"/>
  <c r="M96" i="116"/>
  <c r="N96" i="116"/>
  <c r="AD20" i="52"/>
  <c r="AD21" i="52"/>
  <c r="AD19" i="52"/>
  <c r="AD25" i="52"/>
  <c r="AD27" i="52"/>
  <c r="AD29" i="52"/>
  <c r="AD24" i="52"/>
  <c r="AD26" i="52"/>
  <c r="AD28" i="52"/>
  <c r="AD30" i="52"/>
  <c r="AD23" i="52"/>
  <c r="AD22" i="52"/>
  <c r="P98" i="114"/>
  <c r="F100" i="114"/>
  <c r="G100" i="114"/>
  <c r="D100" i="114"/>
  <c r="E100" i="114"/>
  <c r="H100" i="114"/>
  <c r="R98" i="114"/>
  <c r="B100" i="118"/>
  <c r="B106" i="115"/>
  <c r="B101" i="114"/>
  <c r="C101" i="114" s="1"/>
  <c r="Q98" i="114"/>
  <c r="I19" i="52"/>
  <c r="P20" i="52"/>
  <c r="I21" i="52"/>
  <c r="O19" i="52"/>
  <c r="I20" i="52"/>
  <c r="H21" i="52"/>
  <c r="O22" i="52"/>
  <c r="L22" i="52"/>
  <c r="O21" i="52"/>
  <c r="E21" i="52"/>
  <c r="G22" i="52"/>
  <c r="G20" i="52"/>
  <c r="M20" i="52"/>
  <c r="P21" i="52"/>
  <c r="H19" i="52"/>
  <c r="J20" i="52"/>
  <c r="E22" i="52"/>
  <c r="H22" i="52"/>
  <c r="N20" i="52"/>
  <c r="J19" i="52"/>
  <c r="M21" i="52"/>
  <c r="E19" i="52"/>
  <c r="P22" i="52"/>
  <c r="K22" i="52"/>
  <c r="N22" i="52"/>
  <c r="M19" i="52"/>
  <c r="K19" i="52"/>
  <c r="L19" i="52"/>
  <c r="J22" i="52"/>
  <c r="H20" i="52"/>
  <c r="I22" i="52"/>
  <c r="J21" i="52"/>
  <c r="G21" i="52"/>
  <c r="O20" i="52"/>
  <c r="N21" i="52"/>
  <c r="P19" i="52"/>
  <c r="G19" i="52"/>
  <c r="E20" i="52"/>
  <c r="L20" i="52"/>
  <c r="F22" i="52"/>
  <c r="K20" i="52"/>
  <c r="F19" i="52"/>
  <c r="K21" i="52"/>
  <c r="L21" i="52"/>
  <c r="F20" i="52"/>
  <c r="N19" i="52"/>
  <c r="M22" i="52"/>
  <c r="AE18" i="52"/>
  <c r="T102" i="115" l="1"/>
  <c r="R102" i="115"/>
  <c r="AF102" i="115"/>
  <c r="AO100" i="114"/>
  <c r="AI100" i="114"/>
  <c r="AC100" i="114"/>
  <c r="W100" i="114"/>
  <c r="O101" i="114" a="1"/>
  <c r="O101" i="114" s="1"/>
  <c r="N101" i="114" a="1"/>
  <c r="N101" i="114" s="1"/>
  <c r="AN100" i="114"/>
  <c r="AH100" i="114"/>
  <c r="AB100" i="114"/>
  <c r="V100" i="114"/>
  <c r="AP100" i="114"/>
  <c r="AJ100" i="114"/>
  <c r="AD100" i="114"/>
  <c r="X100" i="114"/>
  <c r="AL100" i="114"/>
  <c r="AF100" i="114"/>
  <c r="Z100" i="114"/>
  <c r="T100" i="114"/>
  <c r="AR100" i="114"/>
  <c r="AM100" i="114"/>
  <c r="AG100" i="114"/>
  <c r="U100" i="114"/>
  <c r="AA100" i="114"/>
  <c r="J103" i="115"/>
  <c r="AF103" i="115" s="1"/>
  <c r="I98" i="116"/>
  <c r="L97" i="116"/>
  <c r="M97" i="116"/>
  <c r="N97" i="116"/>
  <c r="AE20" i="52"/>
  <c r="AE21" i="52"/>
  <c r="AE19" i="52"/>
  <c r="AE22" i="52"/>
  <c r="AE25" i="52"/>
  <c r="AE27" i="52"/>
  <c r="AE23" i="52"/>
  <c r="AE24" i="52"/>
  <c r="AE29" i="52"/>
  <c r="AE28" i="52"/>
  <c r="AE30" i="52"/>
  <c r="AE26" i="52"/>
  <c r="P99" i="114"/>
  <c r="H101" i="114"/>
  <c r="E101" i="114"/>
  <c r="F101" i="114"/>
  <c r="G101" i="114"/>
  <c r="D101" i="114"/>
  <c r="R99" i="114"/>
  <c r="B101" i="118"/>
  <c r="B102" i="114"/>
  <c r="C102" i="114" s="1"/>
  <c r="B107" i="115"/>
  <c r="Q99" i="114"/>
  <c r="P27" i="52"/>
  <c r="P31" i="52" s="1"/>
  <c r="O27" i="52"/>
  <c r="O31" i="52" s="1"/>
  <c r="N26" i="52"/>
  <c r="N28" i="52" s="1"/>
  <c r="G27" i="52"/>
  <c r="G26" i="52"/>
  <c r="G28" i="52" s="1"/>
  <c r="I26" i="52"/>
  <c r="I28" i="52" s="1"/>
  <c r="H27" i="52"/>
  <c r="H31" i="52" s="1"/>
  <c r="E27" i="52"/>
  <c r="M26" i="52"/>
  <c r="M28" i="52" s="1"/>
  <c r="H26" i="52"/>
  <c r="I27" i="52"/>
  <c r="I31" i="52" s="1"/>
  <c r="M27" i="52"/>
  <c r="M31" i="52" s="1"/>
  <c r="O26" i="52"/>
  <c r="P26" i="52"/>
  <c r="P28" i="52" s="1"/>
  <c r="L27" i="52"/>
  <c r="L31" i="52" s="1"/>
  <c r="J26" i="52"/>
  <c r="J28" i="52" s="1"/>
  <c r="K26" i="52"/>
  <c r="N27" i="52"/>
  <c r="F26" i="52"/>
  <c r="J27" i="52"/>
  <c r="J31" i="52" s="1"/>
  <c r="L26" i="52"/>
  <c r="L28" i="52" s="1"/>
  <c r="K27" i="52"/>
  <c r="K31" i="52" s="1"/>
  <c r="F27" i="52"/>
  <c r="F31" i="52" s="1"/>
  <c r="AF18" i="52"/>
  <c r="T103" i="115" l="1"/>
  <c r="Q103" i="115"/>
  <c r="R103" i="115"/>
  <c r="AM101" i="114"/>
  <c r="AG101" i="114"/>
  <c r="AA101" i="114"/>
  <c r="U101" i="114"/>
  <c r="AP101" i="114"/>
  <c r="AJ101" i="114"/>
  <c r="AD101" i="114"/>
  <c r="X101" i="114"/>
  <c r="O102" i="114" a="1"/>
  <c r="O102" i="114" s="1"/>
  <c r="N102" i="114" a="1"/>
  <c r="N102" i="114" s="1"/>
  <c r="AL101" i="114"/>
  <c r="AF101" i="114"/>
  <c r="Z101" i="114"/>
  <c r="T101" i="114"/>
  <c r="AR101" i="114"/>
  <c r="AO101" i="114"/>
  <c r="AC101" i="114"/>
  <c r="AI101" i="114"/>
  <c r="W101" i="114"/>
  <c r="AN101" i="114"/>
  <c r="AB101" i="114"/>
  <c r="AH101" i="114"/>
  <c r="V101" i="114"/>
  <c r="J104" i="115"/>
  <c r="AF104" i="115" s="1"/>
  <c r="I99" i="116"/>
  <c r="M98" i="116"/>
  <c r="L98" i="116"/>
  <c r="N98" i="116"/>
  <c r="AF20" i="52"/>
  <c r="AF21" i="52"/>
  <c r="AF19" i="52"/>
  <c r="AF23" i="52"/>
  <c r="AF24" i="52"/>
  <c r="AF22" i="52"/>
  <c r="AF29" i="52"/>
  <c r="AF30" i="52"/>
  <c r="AF26" i="52"/>
  <c r="AF25" i="52"/>
  <c r="AF28" i="52"/>
  <c r="AF27" i="52"/>
  <c r="Q100" i="114"/>
  <c r="B102" i="118"/>
  <c r="B108" i="115"/>
  <c r="B103" i="114"/>
  <c r="C103" i="114" s="1"/>
  <c r="E102" i="114"/>
  <c r="D102" i="114"/>
  <c r="H102" i="114"/>
  <c r="G102" i="114"/>
  <c r="F102" i="114"/>
  <c r="P100" i="114"/>
  <c r="R100" i="114"/>
  <c r="P35" i="52"/>
  <c r="O32" i="52"/>
  <c r="G31" i="52"/>
  <c r="G34" i="52" s="1"/>
  <c r="G35" i="52"/>
  <c r="N31" i="52"/>
  <c r="N34" i="52" s="1"/>
  <c r="N35" i="52"/>
  <c r="M34" i="52"/>
  <c r="O28" i="52"/>
  <c r="O35" i="52" s="1"/>
  <c r="J35" i="52"/>
  <c r="L35" i="52"/>
  <c r="J33" i="52"/>
  <c r="J32" i="52"/>
  <c r="O34" i="52"/>
  <c r="O33" i="52"/>
  <c r="I34" i="52"/>
  <c r="L33" i="52"/>
  <c r="L32" i="52"/>
  <c r="I35" i="52"/>
  <c r="H34" i="52"/>
  <c r="H32" i="52"/>
  <c r="F32" i="52"/>
  <c r="M33" i="52"/>
  <c r="M32" i="52"/>
  <c r="F33" i="52"/>
  <c r="F28" i="52"/>
  <c r="F35" i="52" s="1"/>
  <c r="M35" i="52"/>
  <c r="H33" i="52"/>
  <c r="L34" i="52"/>
  <c r="H28" i="52"/>
  <c r="H35" i="52" s="1"/>
  <c r="K32" i="52"/>
  <c r="J34" i="52"/>
  <c r="P34" i="52"/>
  <c r="K33" i="52"/>
  <c r="K34" i="52"/>
  <c r="K28" i="52"/>
  <c r="K35" i="52" s="1"/>
  <c r="P33" i="52"/>
  <c r="P32" i="52"/>
  <c r="F34" i="52"/>
  <c r="I33" i="52"/>
  <c r="AG18" i="52"/>
  <c r="I32" i="52"/>
  <c r="A7" i="69"/>
  <c r="C2" i="53"/>
  <c r="D2" i="53" s="1"/>
  <c r="E2" i="53" s="1"/>
  <c r="F2" i="53" s="1"/>
  <c r="G2" i="53" s="1"/>
  <c r="H2" i="53" s="1"/>
  <c r="I2" i="53" s="1"/>
  <c r="J2" i="53" s="1"/>
  <c r="K2" i="53" s="1"/>
  <c r="L2" i="53" s="1"/>
  <c r="M2" i="53" s="1"/>
  <c r="N2" i="53" s="1"/>
  <c r="O2" i="53" s="1"/>
  <c r="P2" i="53" s="1"/>
  <c r="Q2" i="53" s="1"/>
  <c r="R2" i="53" s="1"/>
  <c r="S2" i="53" s="1"/>
  <c r="T2" i="53" s="1"/>
  <c r="U2" i="53" s="1"/>
  <c r="V2" i="53" s="1"/>
  <c r="W2" i="53" s="1"/>
  <c r="X2" i="53" s="1"/>
  <c r="Y2" i="53" s="1"/>
  <c r="Z2" i="53" s="1"/>
  <c r="AA2" i="53" s="1"/>
  <c r="AB2" i="53" s="1"/>
  <c r="AC2" i="53" s="1"/>
  <c r="AD2" i="53" s="1"/>
  <c r="AE2" i="53" s="1"/>
  <c r="AF2" i="53" s="1"/>
  <c r="AG2" i="53" s="1"/>
  <c r="AH2" i="53" s="1"/>
  <c r="AI2" i="53" s="1"/>
  <c r="AJ2" i="53" s="1"/>
  <c r="AK2" i="53" s="1"/>
  <c r="AL2" i="53" s="1"/>
  <c r="AM2" i="53" s="1"/>
  <c r="AN2" i="53" s="1"/>
  <c r="AO2" i="53" s="1"/>
  <c r="T104" i="115" l="1"/>
  <c r="Q104" i="115"/>
  <c r="R104" i="115"/>
  <c r="AL102" i="114"/>
  <c r="AF102" i="114"/>
  <c r="Z102" i="114"/>
  <c r="T102" i="114"/>
  <c r="AR102" i="114"/>
  <c r="O103" i="114" a="1"/>
  <c r="O103" i="114" s="1"/>
  <c r="N103" i="114" a="1"/>
  <c r="N103" i="114" s="1"/>
  <c r="AN102" i="114"/>
  <c r="AH102" i="114"/>
  <c r="AB102" i="114"/>
  <c r="V102" i="114"/>
  <c r="AP102" i="114"/>
  <c r="AJ102" i="114"/>
  <c r="AD102" i="114"/>
  <c r="X102" i="114"/>
  <c r="AM102" i="114"/>
  <c r="AG102" i="114"/>
  <c r="AA102" i="114"/>
  <c r="U102" i="114"/>
  <c r="AO102" i="114"/>
  <c r="AI102" i="114"/>
  <c r="AC102" i="114"/>
  <c r="W102" i="114"/>
  <c r="J105" i="115"/>
  <c r="AF105" i="115" s="1"/>
  <c r="I100" i="116"/>
  <c r="M99" i="116"/>
  <c r="N99" i="116"/>
  <c r="L99" i="116"/>
  <c r="AG20" i="52"/>
  <c r="AG21" i="52"/>
  <c r="AG19" i="52"/>
  <c r="AG25" i="52"/>
  <c r="AG28" i="52"/>
  <c r="AG30" i="52"/>
  <c r="AG27" i="52"/>
  <c r="AG23" i="52"/>
  <c r="AG22" i="52"/>
  <c r="AG24" i="52"/>
  <c r="AG26" i="52"/>
  <c r="AG29" i="52"/>
  <c r="R101" i="114"/>
  <c r="P101" i="114"/>
  <c r="D103" i="114"/>
  <c r="G103" i="114"/>
  <c r="H103" i="114"/>
  <c r="F103" i="114"/>
  <c r="E103" i="114"/>
  <c r="Q101" i="114"/>
  <c r="B103" i="118"/>
  <c r="B109" i="115"/>
  <c r="B104" i="114"/>
  <c r="C104" i="114" s="1"/>
  <c r="G33" i="52"/>
  <c r="G32" i="52"/>
  <c r="N33" i="52"/>
  <c r="N32" i="52"/>
  <c r="AH18" i="52"/>
  <c r="A8" i="69"/>
  <c r="Q105" i="115" l="1"/>
  <c r="T105" i="115"/>
  <c r="R105" i="115"/>
  <c r="O104" i="114" a="1"/>
  <c r="O104" i="114" s="1"/>
  <c r="N104" i="114" a="1"/>
  <c r="N104" i="114" s="1"/>
  <c r="AM103" i="114"/>
  <c r="AG103" i="114"/>
  <c r="AA103" i="114"/>
  <c r="U103" i="114"/>
  <c r="AH103" i="114"/>
  <c r="AN103" i="114"/>
  <c r="V103" i="114"/>
  <c r="AB103" i="114"/>
  <c r="AL103" i="114"/>
  <c r="AF103" i="114"/>
  <c r="Z103" i="114"/>
  <c r="T103" i="114"/>
  <c r="AR103" i="114"/>
  <c r="AP103" i="114"/>
  <c r="AJ103" i="114"/>
  <c r="AD103" i="114"/>
  <c r="X103" i="114"/>
  <c r="AO103" i="114"/>
  <c r="AI103" i="114"/>
  <c r="W103" i="114"/>
  <c r="AC103" i="114"/>
  <c r="J106" i="115"/>
  <c r="R106" i="115" s="1"/>
  <c r="I101" i="116"/>
  <c r="M100" i="116"/>
  <c r="L100" i="116"/>
  <c r="N100" i="116"/>
  <c r="R102" i="114"/>
  <c r="AH20" i="52"/>
  <c r="AH19" i="52"/>
  <c r="AH21" i="52"/>
  <c r="AH26" i="52"/>
  <c r="AH29" i="52"/>
  <c r="AH23" i="52"/>
  <c r="AH22" i="52"/>
  <c r="AH25" i="52"/>
  <c r="AH28" i="52"/>
  <c r="AH24" i="52"/>
  <c r="AH27" i="52"/>
  <c r="AH30" i="52"/>
  <c r="Q102" i="114"/>
  <c r="P102" i="114"/>
  <c r="D104" i="114"/>
  <c r="H104" i="114"/>
  <c r="G104" i="114"/>
  <c r="F104" i="114"/>
  <c r="E104" i="114"/>
  <c r="B104" i="118"/>
  <c r="B110" i="115"/>
  <c r="B105" i="114"/>
  <c r="C105" i="114" s="1"/>
  <c r="A9" i="69"/>
  <c r="T106" i="115" l="1"/>
  <c r="AF106" i="115"/>
  <c r="Q106" i="115"/>
  <c r="AP104" i="114"/>
  <c r="AJ104" i="114"/>
  <c r="AD104" i="114"/>
  <c r="X104" i="114"/>
  <c r="AL104" i="114"/>
  <c r="AF104" i="114"/>
  <c r="Z104" i="114"/>
  <c r="T104" i="114"/>
  <c r="AR104" i="114"/>
  <c r="O105" i="114" a="1"/>
  <c r="O105" i="114" s="1"/>
  <c r="N105" i="114" a="1"/>
  <c r="N105" i="114" s="1"/>
  <c r="AN104" i="114"/>
  <c r="AH104" i="114"/>
  <c r="AB104" i="114"/>
  <c r="V104" i="114"/>
  <c r="AO104" i="114"/>
  <c r="AI104" i="114"/>
  <c r="AC104" i="114"/>
  <c r="W104" i="114"/>
  <c r="AM104" i="114"/>
  <c r="AG104" i="114"/>
  <c r="AA104" i="114"/>
  <c r="U104" i="114"/>
  <c r="J107" i="115"/>
  <c r="AF107" i="115" s="1"/>
  <c r="I102" i="116"/>
  <c r="M101" i="116"/>
  <c r="L101" i="116"/>
  <c r="N101" i="116"/>
  <c r="H105" i="114"/>
  <c r="E105" i="114"/>
  <c r="G105" i="114"/>
  <c r="F105" i="114"/>
  <c r="D105" i="114"/>
  <c r="Q103" i="114"/>
  <c r="B111" i="115"/>
  <c r="B106" i="114"/>
  <c r="C106" i="114" s="1"/>
  <c r="P103" i="114"/>
  <c r="R103" i="114"/>
  <c r="Q107" i="115"/>
  <c r="A10" i="69"/>
  <c r="R107" i="115" l="1"/>
  <c r="T107" i="115"/>
  <c r="AF105" i="114"/>
  <c r="AL105" i="114"/>
  <c r="Z105" i="114"/>
  <c r="T105" i="114"/>
  <c r="AR105" i="114"/>
  <c r="AN105" i="114"/>
  <c r="AH105" i="114"/>
  <c r="V105" i="114"/>
  <c r="AB105" i="114"/>
  <c r="AO105" i="114"/>
  <c r="AI105" i="114"/>
  <c r="AC105" i="114"/>
  <c r="W105" i="114"/>
  <c r="AM105" i="114"/>
  <c r="AG105" i="114"/>
  <c r="U105" i="114"/>
  <c r="AA105" i="114"/>
  <c r="AP105" i="114"/>
  <c r="AJ105" i="114"/>
  <c r="AD105" i="114"/>
  <c r="X105" i="114"/>
  <c r="O106" i="114" a="1"/>
  <c r="O106" i="114" s="1"/>
  <c r="N106" i="114" a="1"/>
  <c r="N106" i="114" s="1"/>
  <c r="J108" i="115"/>
  <c r="R108" i="115" s="1"/>
  <c r="I103" i="116"/>
  <c r="M102" i="116"/>
  <c r="L102" i="116"/>
  <c r="N102" i="116"/>
  <c r="Q104" i="114"/>
  <c r="R104" i="114"/>
  <c r="P104" i="114"/>
  <c r="G106" i="114"/>
  <c r="F106" i="114"/>
  <c r="E106" i="114"/>
  <c r="D106" i="114"/>
  <c r="H106" i="114"/>
  <c r="A11" i="69"/>
  <c r="Q108" i="115" l="1"/>
  <c r="AI106" i="114"/>
  <c r="AO106" i="114"/>
  <c r="W106" i="114"/>
  <c r="AC106" i="114"/>
  <c r="AL106" i="114"/>
  <c r="AF106" i="114"/>
  <c r="Z106" i="114"/>
  <c r="T106" i="114"/>
  <c r="AR106" i="114"/>
  <c r="AM106" i="114"/>
  <c r="AA106" i="114"/>
  <c r="U106" i="114"/>
  <c r="AG106" i="114"/>
  <c r="AN106" i="114"/>
  <c r="AB106" i="114"/>
  <c r="AH106" i="114"/>
  <c r="V106" i="114"/>
  <c r="AP106" i="114"/>
  <c r="AJ106" i="114"/>
  <c r="X106" i="114"/>
  <c r="AD106" i="114"/>
  <c r="T108" i="115"/>
  <c r="AF108" i="115"/>
  <c r="M103" i="116"/>
  <c r="N103" i="116"/>
  <c r="L103" i="116"/>
  <c r="J109" i="115"/>
  <c r="R109" i="115" s="1"/>
  <c r="I104" i="116"/>
  <c r="R105" i="114"/>
  <c r="Q105" i="114"/>
  <c r="P105" i="114"/>
  <c r="A12" i="69"/>
  <c r="Q109" i="115" l="1"/>
  <c r="T109" i="115"/>
  <c r="AF109" i="115"/>
  <c r="M104" i="116"/>
  <c r="L104" i="116"/>
  <c r="N104" i="116"/>
  <c r="J110" i="115"/>
  <c r="R110" i="115" s="1"/>
  <c r="I105" i="116"/>
  <c r="P106" i="114"/>
  <c r="Q106" i="114"/>
  <c r="R106" i="114"/>
  <c r="A13" i="69"/>
  <c r="T110" i="115" l="1"/>
  <c r="J111" i="115"/>
  <c r="R111" i="115" s="1"/>
  <c r="I106" i="116"/>
  <c r="Q110" i="115"/>
  <c r="M105" i="116"/>
  <c r="L105" i="116"/>
  <c r="N105" i="116"/>
  <c r="AF110" i="115"/>
  <c r="A14" i="69"/>
  <c r="AF111" i="115" l="1"/>
  <c r="T111" i="115"/>
  <c r="Q111" i="115"/>
  <c r="N106" i="116"/>
  <c r="L106" i="116"/>
  <c r="M106" i="116"/>
  <c r="A15" i="69"/>
  <c r="E3" i="116" l="1"/>
  <c r="E3" i="115" l="1"/>
  <c r="E5" i="111"/>
  <c r="AF5" i="111"/>
  <c r="W5" i="111"/>
  <c r="N5" i="111"/>
  <c r="B36" i="52"/>
  <c r="B2" i="69"/>
  <c r="C4" i="54"/>
  <c r="F9" i="54" l="1"/>
  <c r="C7" i="54"/>
  <c r="J9" i="73" l="1"/>
  <c r="J10" i="73" s="1"/>
  <c r="K3" i="73"/>
  <c r="FW9" i="73" l="1"/>
  <c r="FF9" i="73"/>
  <c r="EK9" i="73"/>
  <c r="EK10" i="73" s="1"/>
  <c r="CH9" i="73"/>
  <c r="BM9" i="73"/>
  <c r="BM10" i="73" s="1"/>
  <c r="AV9" i="73"/>
  <c r="AV10" i="73" s="1"/>
  <c r="AA9" i="73"/>
  <c r="AA10" i="73" s="1"/>
  <c r="CY9" i="73"/>
  <c r="ID9" i="73"/>
  <c r="ID10" i="73" s="1"/>
  <c r="HI9" i="73"/>
  <c r="DT9" i="73"/>
  <c r="DT10" i="73" s="1"/>
  <c r="GR9" i="73"/>
  <c r="K4" i="73"/>
  <c r="L3" i="73"/>
  <c r="K5" i="73" l="1"/>
  <c r="K9" i="73" s="1"/>
  <c r="K10" i="73" s="1"/>
  <c r="M3" i="73"/>
  <c r="IE9" i="73" l="1"/>
  <c r="IE10" i="73" s="1"/>
  <c r="HJ9" i="73"/>
  <c r="GS9" i="73"/>
  <c r="FX9" i="73"/>
  <c r="FG9" i="73"/>
  <c r="EL9" i="73"/>
  <c r="EL10" i="73" s="1"/>
  <c r="DU9" i="73"/>
  <c r="DU10" i="73" s="1"/>
  <c r="CZ9" i="73"/>
  <c r="CI9" i="73"/>
  <c r="BN9" i="73"/>
  <c r="BN10" i="73" s="1"/>
  <c r="AW9" i="73"/>
  <c r="AW10" i="73" s="1"/>
  <c r="AB9" i="73"/>
  <c r="AB10" i="73" s="1"/>
  <c r="L4" i="73"/>
  <c r="N3" i="73"/>
  <c r="L5" i="73" l="1"/>
  <c r="M4" i="73" s="1"/>
  <c r="O3" i="73"/>
  <c r="L9" i="73" l="1"/>
  <c r="L10" i="73" s="1"/>
  <c r="M5" i="73"/>
  <c r="N4" i="73" s="1"/>
  <c r="P3" i="73"/>
  <c r="DV9" i="73" l="1"/>
  <c r="DV10" i="73" s="1"/>
  <c r="M9" i="73"/>
  <c r="M10" i="73" s="1"/>
  <c r="FY9" i="73"/>
  <c r="EM9" i="73"/>
  <c r="EM10" i="73" s="1"/>
  <c r="GT9" i="73"/>
  <c r="FH9" i="73"/>
  <c r="AX9" i="73"/>
  <c r="AX10" i="73" s="1"/>
  <c r="IF9" i="73"/>
  <c r="IF10" i="73" s="1"/>
  <c r="AC9" i="73"/>
  <c r="AC10" i="73" s="1"/>
  <c r="BO9" i="73"/>
  <c r="BO10" i="73" s="1"/>
  <c r="HK9" i="73"/>
  <c r="CJ9" i="73"/>
  <c r="DA9" i="73"/>
  <c r="N5" i="73"/>
  <c r="N9" i="73" s="1"/>
  <c r="N10" i="73" s="1"/>
  <c r="Q3" i="73"/>
  <c r="B11" i="73"/>
  <c r="D14" i="8"/>
  <c r="D15" i="8"/>
  <c r="E8" i="8"/>
  <c r="E9" i="8" s="1"/>
  <c r="E10" i="8" s="1"/>
  <c r="D9" i="8"/>
  <c r="C7" i="104" s="1"/>
  <c r="D8" i="8"/>
  <c r="C6" i="104" s="1"/>
  <c r="D7" i="8"/>
  <c r="C5" i="104" s="1"/>
  <c r="C2" i="72"/>
  <c r="D2" i="72" s="1"/>
  <c r="E20" i="1"/>
  <c r="B12" i="73" l="1"/>
  <c r="H11" i="73"/>
  <c r="D20" i="1"/>
  <c r="E8" i="75"/>
  <c r="EN9" i="73"/>
  <c r="EN10" i="73" s="1"/>
  <c r="DW9" i="73"/>
  <c r="DW10" i="73" s="1"/>
  <c r="FI9" i="73"/>
  <c r="FZ9" i="73"/>
  <c r="F11" i="73"/>
  <c r="E11" i="73"/>
  <c r="D11" i="73"/>
  <c r="GU9" i="73"/>
  <c r="AD9" i="73"/>
  <c r="AD10" i="73" s="1"/>
  <c r="AY9" i="73"/>
  <c r="AY10" i="73" s="1"/>
  <c r="BP9" i="73"/>
  <c r="BP10" i="73" s="1"/>
  <c r="CK9" i="73"/>
  <c r="DB9" i="73"/>
  <c r="HL9" i="73"/>
  <c r="IG9" i="73"/>
  <c r="IG10" i="73" s="1"/>
  <c r="O4" i="73"/>
  <c r="O5" i="73" s="1"/>
  <c r="P4" i="73" s="1"/>
  <c r="IH9" i="73"/>
  <c r="IH10" i="73" s="1"/>
  <c r="HM9" i="73"/>
  <c r="GV9" i="73"/>
  <c r="GA9" i="73"/>
  <c r="FJ9" i="73"/>
  <c r="EO9" i="73"/>
  <c r="EO10" i="73" s="1"/>
  <c r="DX9" i="73"/>
  <c r="DX10" i="73" s="1"/>
  <c r="DC9" i="73"/>
  <c r="CL9" i="73"/>
  <c r="BQ9" i="73"/>
  <c r="BQ10" i="73" s="1"/>
  <c r="AZ9" i="73"/>
  <c r="AZ10" i="73" s="1"/>
  <c r="AE9" i="73"/>
  <c r="AE10" i="73" s="1"/>
  <c r="C11" i="73"/>
  <c r="D12" i="1"/>
  <c r="D13" i="1"/>
  <c r="D14" i="1"/>
  <c r="D19" i="1"/>
  <c r="E7" i="75"/>
  <c r="E2" i="72"/>
  <c r="F2" i="72" s="1"/>
  <c r="G2" i="72" s="1"/>
  <c r="H2" i="72" s="1"/>
  <c r="I2" i="72" s="1"/>
  <c r="J2" i="72" s="1"/>
  <c r="K2" i="72" s="1"/>
  <c r="L2" i="72" s="1"/>
  <c r="R3" i="73"/>
  <c r="D9" i="1"/>
  <c r="D8" i="1"/>
  <c r="C8" i="65"/>
  <c r="P21" i="65"/>
  <c r="EN11" i="73" l="1"/>
  <c r="EL11" i="73"/>
  <c r="EO11" i="73"/>
  <c r="EM11" i="73"/>
  <c r="EK11" i="73"/>
  <c r="DX11" i="73"/>
  <c r="DW11" i="73"/>
  <c r="DV11" i="73"/>
  <c r="DU11" i="73"/>
  <c r="DT11" i="73"/>
  <c r="BQ11" i="73"/>
  <c r="BP11" i="73"/>
  <c r="BO11" i="73"/>
  <c r="BN11" i="73"/>
  <c r="BM11" i="73"/>
  <c r="AZ11" i="73"/>
  <c r="AY11" i="73"/>
  <c r="AX11" i="73"/>
  <c r="AW11" i="73"/>
  <c r="AV11" i="73"/>
  <c r="AE11" i="73"/>
  <c r="AC11" i="73"/>
  <c r="AB11" i="73"/>
  <c r="AA11" i="73"/>
  <c r="N11" i="73"/>
  <c r="M11" i="73"/>
  <c r="AD11" i="73"/>
  <c r="K11" i="73"/>
  <c r="L11" i="73"/>
  <c r="J11" i="73"/>
  <c r="B13" i="73"/>
  <c r="H12" i="73"/>
  <c r="IF11" i="73"/>
  <c r="ID11" i="73"/>
  <c r="IE11" i="73"/>
  <c r="IG11" i="73"/>
  <c r="IH11" i="73"/>
  <c r="F12" i="73"/>
  <c r="D12" i="73"/>
  <c r="E12" i="73"/>
  <c r="A11" i="73"/>
  <c r="O9" i="73"/>
  <c r="O10" i="73" s="1"/>
  <c r="P5" i="73"/>
  <c r="Q4" i="73" s="1"/>
  <c r="C13" i="73"/>
  <c r="C12" i="73"/>
  <c r="F21" i="85"/>
  <c r="F26" i="104"/>
  <c r="F7" i="85"/>
  <c r="F12" i="104"/>
  <c r="C9" i="65"/>
  <c r="S3" i="73"/>
  <c r="P8" i="65"/>
  <c r="P9" i="65"/>
  <c r="P10" i="65"/>
  <c r="P11" i="65"/>
  <c r="F16" i="104" s="1"/>
  <c r="P12" i="65"/>
  <c r="P13" i="65"/>
  <c r="P14" i="65"/>
  <c r="P15" i="65"/>
  <c r="P16" i="65"/>
  <c r="P17" i="65"/>
  <c r="P18" i="65"/>
  <c r="P19" i="65"/>
  <c r="P20" i="65"/>
  <c r="P22" i="65"/>
  <c r="P23" i="65"/>
  <c r="P24" i="65"/>
  <c r="P25" i="65"/>
  <c r="P26" i="65"/>
  <c r="P27" i="65"/>
  <c r="P28" i="65"/>
  <c r="P29" i="65"/>
  <c r="P30" i="65"/>
  <c r="P31" i="65"/>
  <c r="P32" i="65"/>
  <c r="P33" i="65"/>
  <c r="P34" i="65"/>
  <c r="P35" i="65"/>
  <c r="P36" i="65"/>
  <c r="P37" i="65"/>
  <c r="P38" i="65"/>
  <c r="P39" i="65"/>
  <c r="P40" i="65"/>
  <c r="P41" i="65"/>
  <c r="P42" i="65"/>
  <c r="HJ10" i="73"/>
  <c r="GT11" i="73"/>
  <c r="FG11" i="73"/>
  <c r="GA10" i="73"/>
  <c r="FH11" i="73"/>
  <c r="FJ10" i="73"/>
  <c r="HK10" i="73"/>
  <c r="FH10" i="73"/>
  <c r="GS11" i="73"/>
  <c r="GT10" i="73"/>
  <c r="GA11" i="73"/>
  <c r="FW11" i="73"/>
  <c r="GU11" i="73"/>
  <c r="HM11" i="73"/>
  <c r="GS10" i="73"/>
  <c r="HI10" i="73"/>
  <c r="HI11" i="73"/>
  <c r="FY10" i="73"/>
  <c r="FG10" i="73"/>
  <c r="GR11" i="73"/>
  <c r="GR10" i="73"/>
  <c r="FW10" i="73"/>
  <c r="FY11" i="73"/>
  <c r="FI11" i="73"/>
  <c r="FZ11" i="73"/>
  <c r="HM10" i="73"/>
  <c r="GV10" i="73"/>
  <c r="FF10" i="73"/>
  <c r="FZ10" i="73"/>
  <c r="HL10" i="73"/>
  <c r="FJ11" i="73"/>
  <c r="FF11" i="73"/>
  <c r="GU10" i="73"/>
  <c r="FI10" i="73"/>
  <c r="HL11" i="73"/>
  <c r="HK11" i="73"/>
  <c r="HJ11" i="73"/>
  <c r="FX10" i="73"/>
  <c r="GV11" i="73"/>
  <c r="FX11" i="73"/>
  <c r="O11" i="73" l="1"/>
  <c r="EN12" i="73"/>
  <c r="EL12" i="73"/>
  <c r="EO12" i="73"/>
  <c r="EM12" i="73"/>
  <c r="EK12" i="73"/>
  <c r="DX12" i="73"/>
  <c r="DW12" i="73"/>
  <c r="DV12" i="73"/>
  <c r="DU12" i="73"/>
  <c r="DT12" i="73"/>
  <c r="BQ12" i="73"/>
  <c r="BM12" i="73"/>
  <c r="BP12" i="73"/>
  <c r="BO12" i="73"/>
  <c r="AZ12" i="73"/>
  <c r="AY12" i="73"/>
  <c r="AX12" i="73"/>
  <c r="AW12" i="73"/>
  <c r="BN12" i="73"/>
  <c r="AV12" i="73"/>
  <c r="AE12" i="73"/>
  <c r="AD12" i="73"/>
  <c r="AC12" i="73"/>
  <c r="AB12" i="73"/>
  <c r="O12" i="73"/>
  <c r="AA12" i="73"/>
  <c r="N12" i="73"/>
  <c r="M12" i="73"/>
  <c r="K12" i="73"/>
  <c r="L12" i="73"/>
  <c r="J12" i="73"/>
  <c r="B14" i="73"/>
  <c r="H13" i="73"/>
  <c r="IH12" i="73"/>
  <c r="IF12" i="73"/>
  <c r="IG12" i="73"/>
  <c r="ID12" i="73"/>
  <c r="IE12" i="73"/>
  <c r="C10" i="65"/>
  <c r="E14" i="73"/>
  <c r="F14" i="73"/>
  <c r="D14" i="73"/>
  <c r="E13" i="73"/>
  <c r="D13" i="73"/>
  <c r="F13" i="73"/>
  <c r="A12" i="73"/>
  <c r="A13" i="73"/>
  <c r="HN9" i="73"/>
  <c r="GW9" i="73"/>
  <c r="GB9" i="73"/>
  <c r="FK9" i="73"/>
  <c r="EP9" i="73"/>
  <c r="DY9" i="73"/>
  <c r="DD9" i="73"/>
  <c r="CM9" i="73"/>
  <c r="BR9" i="73"/>
  <c r="BR12" i="73" s="1"/>
  <c r="BA9" i="73"/>
  <c r="AF9" i="73"/>
  <c r="AF12" i="73" s="1"/>
  <c r="II9" i="73"/>
  <c r="P9" i="73"/>
  <c r="Q5" i="73"/>
  <c r="Q9" i="73" s="1"/>
  <c r="C14" i="73"/>
  <c r="F32" i="85"/>
  <c r="F37" i="104"/>
  <c r="F41" i="85"/>
  <c r="F46" i="104"/>
  <c r="F16" i="85"/>
  <c r="F21" i="104"/>
  <c r="F31" i="85"/>
  <c r="F36" i="104"/>
  <c r="F8" i="85"/>
  <c r="F13" i="104"/>
  <c r="F30" i="85"/>
  <c r="F35" i="104"/>
  <c r="F37" i="85"/>
  <c r="F42" i="104"/>
  <c r="F28" i="85"/>
  <c r="F33" i="104"/>
  <c r="F19" i="85"/>
  <c r="F24" i="104"/>
  <c r="F11" i="85"/>
  <c r="F25" i="85"/>
  <c r="F30" i="104"/>
  <c r="F24" i="85"/>
  <c r="F29" i="104"/>
  <c r="F39" i="85"/>
  <c r="F44" i="104"/>
  <c r="F23" i="85"/>
  <c r="F28" i="104"/>
  <c r="F38" i="85"/>
  <c r="F43" i="104"/>
  <c r="F22" i="85"/>
  <c r="F27" i="104"/>
  <c r="F29" i="85"/>
  <c r="F34" i="104"/>
  <c r="F12" i="85"/>
  <c r="F17" i="104"/>
  <c r="F36" i="85"/>
  <c r="F41" i="104"/>
  <c r="F35" i="85"/>
  <c r="F40" i="104"/>
  <c r="F27" i="85"/>
  <c r="F32" i="104"/>
  <c r="F18" i="85"/>
  <c r="F23" i="104"/>
  <c r="F10" i="85"/>
  <c r="F15" i="104"/>
  <c r="F33" i="85"/>
  <c r="F38" i="104"/>
  <c r="F40" i="85"/>
  <c r="F45" i="104"/>
  <c r="F15" i="85"/>
  <c r="F20" i="104"/>
  <c r="F14" i="85"/>
  <c r="F19" i="104"/>
  <c r="F13" i="85"/>
  <c r="F18" i="104"/>
  <c r="F20" i="85"/>
  <c r="F25" i="104"/>
  <c r="F42" i="85"/>
  <c r="F47" i="104"/>
  <c r="F34" i="85"/>
  <c r="F39" i="104"/>
  <c r="F26" i="85"/>
  <c r="F31" i="104"/>
  <c r="F17" i="85"/>
  <c r="F22" i="104"/>
  <c r="F9" i="85"/>
  <c r="F14" i="104"/>
  <c r="T3" i="73"/>
  <c r="FF12" i="73"/>
  <c r="FH12" i="73"/>
  <c r="GS12" i="73"/>
  <c r="FI12" i="73"/>
  <c r="FY12" i="73"/>
  <c r="FG12" i="73"/>
  <c r="FI13" i="73"/>
  <c r="FZ12" i="73"/>
  <c r="GR12" i="73"/>
  <c r="GV12" i="73"/>
  <c r="HJ12" i="73"/>
  <c r="HI12" i="73"/>
  <c r="GA12" i="73"/>
  <c r="FX12" i="73"/>
  <c r="HM12" i="73"/>
  <c r="HK12" i="73"/>
  <c r="GT12" i="73"/>
  <c r="FJ12" i="73"/>
  <c r="HL12" i="73"/>
  <c r="GU12" i="73"/>
  <c r="FW12" i="73"/>
  <c r="P10" i="73" l="1"/>
  <c r="P11" i="73"/>
  <c r="EP10" i="73"/>
  <c r="EP11" i="73"/>
  <c r="DY10" i="73"/>
  <c r="DY11" i="73"/>
  <c r="AF10" i="73"/>
  <c r="AF11" i="73"/>
  <c r="P12" i="73"/>
  <c r="EP12" i="73"/>
  <c r="Q10" i="73"/>
  <c r="Q11" i="73"/>
  <c r="BR10" i="73"/>
  <c r="BR11" i="73"/>
  <c r="DY12" i="73"/>
  <c r="BA10" i="73"/>
  <c r="BA11" i="73"/>
  <c r="Q12" i="73"/>
  <c r="BA12" i="73"/>
  <c r="EP13" i="73"/>
  <c r="EN13" i="73"/>
  <c r="EL13" i="73"/>
  <c r="EM13" i="73"/>
  <c r="EK13" i="73"/>
  <c r="DY13" i="73"/>
  <c r="EO13" i="73"/>
  <c r="DX13" i="73"/>
  <c r="DW13" i="73"/>
  <c r="DV13" i="73"/>
  <c r="DU13" i="73"/>
  <c r="DT13" i="73"/>
  <c r="BQ13" i="73"/>
  <c r="BR13" i="73"/>
  <c r="BP13" i="73"/>
  <c r="BO13" i="73"/>
  <c r="BN13" i="73"/>
  <c r="BM13" i="73"/>
  <c r="BA13" i="73"/>
  <c r="AZ13" i="73"/>
  <c r="AY13" i="73"/>
  <c r="AX13" i="73"/>
  <c r="AW13" i="73"/>
  <c r="AV13" i="73"/>
  <c r="AE13" i="73"/>
  <c r="Q13" i="73"/>
  <c r="AF13" i="73"/>
  <c r="AD13" i="73"/>
  <c r="O13" i="73"/>
  <c r="AA13" i="73"/>
  <c r="AC13" i="73"/>
  <c r="N13" i="73"/>
  <c r="AB13" i="73"/>
  <c r="M13" i="73"/>
  <c r="K13" i="73"/>
  <c r="P13" i="73"/>
  <c r="L13" i="73"/>
  <c r="J13" i="73"/>
  <c r="EP14" i="73"/>
  <c r="EN14" i="73"/>
  <c r="EL14" i="73"/>
  <c r="EO14" i="73"/>
  <c r="EM14" i="73"/>
  <c r="EK14" i="73"/>
  <c r="DY14" i="73"/>
  <c r="DX14" i="73"/>
  <c r="DW14" i="73"/>
  <c r="DV14" i="73"/>
  <c r="DU14" i="73"/>
  <c r="DT14" i="73"/>
  <c r="BQ14" i="73"/>
  <c r="BM14" i="73"/>
  <c r="BR14" i="73"/>
  <c r="BP14" i="73"/>
  <c r="BO14" i="73"/>
  <c r="BA14" i="73"/>
  <c r="AZ14" i="73"/>
  <c r="BN14" i="73"/>
  <c r="AY14" i="73"/>
  <c r="AX14" i="73"/>
  <c r="AW14" i="73"/>
  <c r="AV14" i="73"/>
  <c r="AE14" i="73"/>
  <c r="AA14" i="73"/>
  <c r="AC14" i="73"/>
  <c r="AB14" i="73"/>
  <c r="Q14" i="73"/>
  <c r="O14" i="73"/>
  <c r="N14" i="73"/>
  <c r="M14" i="73"/>
  <c r="AF14" i="73"/>
  <c r="AD14" i="73"/>
  <c r="K14" i="73"/>
  <c r="L14" i="73"/>
  <c r="P14" i="73"/>
  <c r="J14" i="73"/>
  <c r="B15" i="73"/>
  <c r="D15" i="73" s="1"/>
  <c r="H14" i="73"/>
  <c r="IF14" i="73"/>
  <c r="ID14" i="73"/>
  <c r="IH14" i="73"/>
  <c r="II14" i="73"/>
  <c r="IE14" i="73"/>
  <c r="IG14" i="73"/>
  <c r="II10" i="73"/>
  <c r="II11" i="73"/>
  <c r="II12" i="73"/>
  <c r="ID13" i="73"/>
  <c r="IH13" i="73"/>
  <c r="II13" i="73"/>
  <c r="IE13" i="73"/>
  <c r="IF13" i="73"/>
  <c r="IG13" i="73"/>
  <c r="C11" i="65"/>
  <c r="A14" i="73"/>
  <c r="IK9" i="73"/>
  <c r="HP9" i="73"/>
  <c r="GY9" i="73"/>
  <c r="GD9" i="73"/>
  <c r="FM9" i="73"/>
  <c r="ER9" i="73"/>
  <c r="EA9" i="73"/>
  <c r="DF9" i="73"/>
  <c r="CO9" i="73"/>
  <c r="BT9" i="73"/>
  <c r="BT14" i="73" s="1"/>
  <c r="BC9" i="73"/>
  <c r="AH9" i="73"/>
  <c r="AH13" i="73" s="1"/>
  <c r="IJ9" i="73"/>
  <c r="HO9" i="73"/>
  <c r="GX9" i="73"/>
  <c r="GC9" i="73"/>
  <c r="FL9" i="73"/>
  <c r="EQ9" i="73"/>
  <c r="EQ14" i="73" s="1"/>
  <c r="DZ9" i="73"/>
  <c r="DE9" i="73"/>
  <c r="CN9" i="73"/>
  <c r="BS9" i="73"/>
  <c r="BS14" i="73" s="1"/>
  <c r="BB9" i="73"/>
  <c r="AG9" i="73"/>
  <c r="R4" i="73"/>
  <c r="C15" i="73"/>
  <c r="U3" i="73"/>
  <c r="HK14" i="73"/>
  <c r="HN13" i="73"/>
  <c r="HI13" i="73"/>
  <c r="GS13" i="73"/>
  <c r="HI14" i="73"/>
  <c r="FJ13" i="73"/>
  <c r="GV14" i="73"/>
  <c r="FK13" i="73"/>
  <c r="HN14" i="73"/>
  <c r="HL14" i="73"/>
  <c r="FW14" i="73"/>
  <c r="FK12" i="73"/>
  <c r="GR13" i="73"/>
  <c r="FH14" i="73"/>
  <c r="GA14" i="73"/>
  <c r="GB12" i="73"/>
  <c r="GD11" i="73"/>
  <c r="HL13" i="73"/>
  <c r="FJ14" i="73"/>
  <c r="FX14" i="73"/>
  <c r="FY14" i="73"/>
  <c r="GU13" i="73"/>
  <c r="GB10" i="73"/>
  <c r="FF14" i="73"/>
  <c r="HJ14" i="73"/>
  <c r="GY12" i="73"/>
  <c r="GA13" i="73"/>
  <c r="GW12" i="73"/>
  <c r="FI14" i="73"/>
  <c r="FM12" i="73"/>
  <c r="FG14" i="73"/>
  <c r="GB13" i="73"/>
  <c r="FZ13" i="73"/>
  <c r="GT13" i="73"/>
  <c r="HN11" i="73"/>
  <c r="FH13" i="73"/>
  <c r="GU14" i="73"/>
  <c r="GW13" i="73"/>
  <c r="GB11" i="73"/>
  <c r="FK10" i="73"/>
  <c r="HM13" i="73"/>
  <c r="GW14" i="73"/>
  <c r="HJ13" i="73"/>
  <c r="HK13" i="73"/>
  <c r="FG13" i="73"/>
  <c r="GW11" i="73"/>
  <c r="FX13" i="73"/>
  <c r="GT14" i="73"/>
  <c r="FF13" i="73"/>
  <c r="GB14" i="73"/>
  <c r="GR14" i="73"/>
  <c r="HP14" i="73"/>
  <c r="HN10" i="73"/>
  <c r="GS14" i="73"/>
  <c r="HM14" i="73"/>
  <c r="FK14" i="73"/>
  <c r="FY13" i="73"/>
  <c r="FK11" i="73"/>
  <c r="HN12" i="73"/>
  <c r="FW13" i="73"/>
  <c r="GV13" i="73"/>
  <c r="FZ14" i="73"/>
  <c r="GW10" i="73"/>
  <c r="F15" i="73" l="1"/>
  <c r="E15" i="73"/>
  <c r="BB10" i="73"/>
  <c r="BB11" i="73"/>
  <c r="BB12" i="73"/>
  <c r="EA10" i="73"/>
  <c r="EA11" i="73"/>
  <c r="EA12" i="73"/>
  <c r="BB13" i="73"/>
  <c r="AG10" i="73"/>
  <c r="AG11" i="73"/>
  <c r="AG12" i="73"/>
  <c r="ER10" i="73"/>
  <c r="ER11" i="73"/>
  <c r="ER12" i="73"/>
  <c r="AG13" i="73"/>
  <c r="AG14" i="73"/>
  <c r="BB14" i="73"/>
  <c r="ER14" i="73"/>
  <c r="EA13" i="73"/>
  <c r="DZ10" i="73"/>
  <c r="DZ11" i="73"/>
  <c r="DZ12" i="73"/>
  <c r="BC10" i="73"/>
  <c r="BC11" i="73"/>
  <c r="BC12" i="73"/>
  <c r="BC13" i="73"/>
  <c r="BT10" i="73"/>
  <c r="BT11" i="73"/>
  <c r="BT12" i="73"/>
  <c r="EA14" i="73"/>
  <c r="BT13" i="73"/>
  <c r="BS10" i="73"/>
  <c r="BS11" i="73"/>
  <c r="BS12" i="73"/>
  <c r="AH10" i="73"/>
  <c r="AH11" i="73"/>
  <c r="AH12" i="73"/>
  <c r="EQ10" i="73"/>
  <c r="EQ11" i="73"/>
  <c r="EQ12" i="73"/>
  <c r="AH14" i="73"/>
  <c r="BC14" i="73"/>
  <c r="EQ13" i="73"/>
  <c r="DZ14" i="73"/>
  <c r="BS13" i="73"/>
  <c r="DZ13" i="73"/>
  <c r="ER13" i="73"/>
  <c r="EP15" i="73"/>
  <c r="EN15" i="73"/>
  <c r="EL15" i="73"/>
  <c r="ER15" i="73"/>
  <c r="EQ15" i="73"/>
  <c r="EO15" i="73"/>
  <c r="EM15" i="73"/>
  <c r="EK15" i="73"/>
  <c r="DY15" i="73"/>
  <c r="DX15" i="73"/>
  <c r="DW15" i="73"/>
  <c r="DV15" i="73"/>
  <c r="DU15" i="73"/>
  <c r="DT15" i="73"/>
  <c r="DZ15" i="73"/>
  <c r="EA15" i="73"/>
  <c r="BT15" i="73"/>
  <c r="BQ15" i="73"/>
  <c r="BR15" i="73"/>
  <c r="BP15" i="73"/>
  <c r="BO15" i="73"/>
  <c r="BN15" i="73"/>
  <c r="BM15" i="73"/>
  <c r="BS15" i="73"/>
  <c r="BA15" i="73"/>
  <c r="AZ15" i="73"/>
  <c r="AY15" i="73"/>
  <c r="AX15" i="73"/>
  <c r="AW15" i="73"/>
  <c r="AV15" i="73"/>
  <c r="BB15" i="73"/>
  <c r="AE15" i="73"/>
  <c r="BC15" i="73"/>
  <c r="AA15" i="73"/>
  <c r="AH15" i="73"/>
  <c r="AG15" i="73"/>
  <c r="Q15" i="73"/>
  <c r="AF15" i="73"/>
  <c r="AD15" i="73"/>
  <c r="O15" i="73"/>
  <c r="AC15" i="73"/>
  <c r="N15" i="73"/>
  <c r="AB15" i="73"/>
  <c r="M15" i="73"/>
  <c r="K15" i="73"/>
  <c r="J15" i="73"/>
  <c r="P15" i="73"/>
  <c r="L15" i="73"/>
  <c r="B16" i="73"/>
  <c r="H15" i="73"/>
  <c r="IH15" i="73"/>
  <c r="IF15" i="73"/>
  <c r="ID15" i="73"/>
  <c r="IE15" i="73"/>
  <c r="IG15" i="73"/>
  <c r="II15" i="73"/>
  <c r="IJ15" i="73"/>
  <c r="IK15" i="73"/>
  <c r="IJ10" i="73"/>
  <c r="IJ11" i="73"/>
  <c r="IJ12" i="73"/>
  <c r="IK10" i="73"/>
  <c r="IK11" i="73"/>
  <c r="IK12" i="73"/>
  <c r="IK14" i="73"/>
  <c r="IK13" i="73"/>
  <c r="IJ13" i="73"/>
  <c r="IJ14" i="73"/>
  <c r="C12" i="65"/>
  <c r="E16" i="73"/>
  <c r="D16" i="73"/>
  <c r="F16" i="73"/>
  <c r="A15" i="73"/>
  <c r="R5" i="73"/>
  <c r="S4" i="73" s="1"/>
  <c r="C16" i="73"/>
  <c r="V3" i="73"/>
  <c r="HM15" i="73"/>
  <c r="HP13" i="73"/>
  <c r="FL15" i="73"/>
  <c r="FM13" i="73"/>
  <c r="HP11" i="73"/>
  <c r="GD13" i="73"/>
  <c r="FM14" i="73"/>
  <c r="FI15" i="73"/>
  <c r="GX13" i="73"/>
  <c r="GR15" i="73"/>
  <c r="HI15" i="73"/>
  <c r="FK15" i="73"/>
  <c r="GX10" i="73"/>
  <c r="FX15" i="73"/>
  <c r="GD15" i="73"/>
  <c r="HN15" i="73"/>
  <c r="FJ15" i="73"/>
  <c r="GC12" i="73"/>
  <c r="GX15" i="73"/>
  <c r="FH15" i="73"/>
  <c r="GC10" i="73"/>
  <c r="GS15" i="73"/>
  <c r="FY15" i="73"/>
  <c r="HO13" i="73"/>
  <c r="GC11" i="73"/>
  <c r="FL13" i="73"/>
  <c r="FG15" i="73"/>
  <c r="GY11" i="73"/>
  <c r="GD12" i="73"/>
  <c r="FW15" i="73"/>
  <c r="GU15" i="73"/>
  <c r="GY13" i="73"/>
  <c r="GV15" i="73"/>
  <c r="FM10" i="73"/>
  <c r="GC13" i="73"/>
  <c r="FZ15" i="73"/>
  <c r="HO14" i="73"/>
  <c r="GT15" i="73"/>
  <c r="HO10" i="73"/>
  <c r="HP10" i="73"/>
  <c r="HO11" i="73"/>
  <c r="GY10" i="73"/>
  <c r="FM11" i="73"/>
  <c r="HL15" i="73"/>
  <c r="HJ15" i="73"/>
  <c r="HP15" i="73"/>
  <c r="FL14" i="73"/>
  <c r="HO12" i="73"/>
  <c r="GB15" i="73"/>
  <c r="HO15" i="73"/>
  <c r="FM15" i="73"/>
  <c r="GA15" i="73"/>
  <c r="FL11" i="73"/>
  <c r="GX14" i="73"/>
  <c r="GX11" i="73"/>
  <c r="GW15" i="73"/>
  <c r="GD14" i="73"/>
  <c r="GY14" i="73"/>
  <c r="FL10" i="73"/>
  <c r="GC14" i="73"/>
  <c r="HP12" i="73"/>
  <c r="GY15" i="73"/>
  <c r="GD10" i="73"/>
  <c r="GX12" i="73"/>
  <c r="GC15" i="73"/>
  <c r="FL12" i="73"/>
  <c r="HK15" i="73"/>
  <c r="FF15" i="73"/>
  <c r="R9" i="73" l="1"/>
  <c r="EP16" i="73"/>
  <c r="EN16" i="73"/>
  <c r="EL16" i="73"/>
  <c r="EQ16" i="73"/>
  <c r="EO16" i="73"/>
  <c r="EM16" i="73"/>
  <c r="EK16" i="73"/>
  <c r="DY16" i="73"/>
  <c r="DX16" i="73"/>
  <c r="DW16" i="73"/>
  <c r="DV16" i="73"/>
  <c r="DU16" i="73"/>
  <c r="ER16" i="73"/>
  <c r="DT16" i="73"/>
  <c r="DZ16" i="73"/>
  <c r="BT16" i="73"/>
  <c r="BQ16" i="73"/>
  <c r="BM16" i="73"/>
  <c r="EA16" i="73"/>
  <c r="BS16" i="73"/>
  <c r="BR16" i="73"/>
  <c r="BP16" i="73"/>
  <c r="BO16" i="73"/>
  <c r="BA16" i="73"/>
  <c r="AZ16" i="73"/>
  <c r="AY16" i="73"/>
  <c r="AX16" i="73"/>
  <c r="AW16" i="73"/>
  <c r="AV16" i="73"/>
  <c r="BN16" i="73"/>
  <c r="BC16" i="73"/>
  <c r="AE16" i="73"/>
  <c r="BB16" i="73"/>
  <c r="AA16" i="73"/>
  <c r="AC16" i="73"/>
  <c r="AB16" i="73"/>
  <c r="Q16" i="73"/>
  <c r="O16" i="73"/>
  <c r="AH16" i="73"/>
  <c r="N16" i="73"/>
  <c r="AF16" i="73"/>
  <c r="AG16" i="73"/>
  <c r="M16" i="73"/>
  <c r="AD16" i="73"/>
  <c r="K16" i="73"/>
  <c r="R16" i="73"/>
  <c r="P16" i="73"/>
  <c r="L16" i="73"/>
  <c r="J16" i="73"/>
  <c r="B17" i="73"/>
  <c r="H16" i="73"/>
  <c r="ID16" i="73"/>
  <c r="IJ16" i="73"/>
  <c r="IH16" i="73"/>
  <c r="IF16" i="73"/>
  <c r="IG16" i="73"/>
  <c r="IE16" i="73"/>
  <c r="IK16" i="73"/>
  <c r="II16" i="73"/>
  <c r="C13" i="65"/>
  <c r="D17" i="73"/>
  <c r="E17" i="73"/>
  <c r="F17" i="73"/>
  <c r="A16" i="73"/>
  <c r="S5" i="73"/>
  <c r="T4" i="73" s="1"/>
  <c r="C17" i="73"/>
  <c r="W3" i="73"/>
  <c r="FY16" i="73"/>
  <c r="FZ16" i="73"/>
  <c r="HK16" i="73"/>
  <c r="FH16" i="73"/>
  <c r="FM16" i="73"/>
  <c r="FL16" i="73"/>
  <c r="FG16" i="73"/>
  <c r="FJ16" i="73"/>
  <c r="GX16" i="73"/>
  <c r="GV16" i="73"/>
  <c r="HP16" i="73"/>
  <c r="HO16" i="73"/>
  <c r="HI16" i="73"/>
  <c r="GR16" i="73"/>
  <c r="HL16" i="73"/>
  <c r="HN16" i="73"/>
  <c r="HJ16" i="73"/>
  <c r="GA16" i="73"/>
  <c r="GS16" i="73"/>
  <c r="GW16" i="73"/>
  <c r="FW16" i="73"/>
  <c r="GY16" i="73"/>
  <c r="GD16" i="73"/>
  <c r="GC16" i="73"/>
  <c r="FK16" i="73"/>
  <c r="FI16" i="73"/>
  <c r="FX16" i="73"/>
  <c r="HM16" i="73"/>
  <c r="FF16" i="73"/>
  <c r="GB16" i="73"/>
  <c r="GT16" i="73"/>
  <c r="GU16" i="73"/>
  <c r="R10" i="73" l="1"/>
  <c r="R11" i="73"/>
  <c r="R12" i="73"/>
  <c r="R13" i="73"/>
  <c r="R14" i="73"/>
  <c r="R15" i="73"/>
  <c r="EP17" i="73"/>
  <c r="EN17" i="73"/>
  <c r="EL17" i="73"/>
  <c r="EM17" i="73"/>
  <c r="EK17" i="73"/>
  <c r="ER17" i="73"/>
  <c r="EQ17" i="73"/>
  <c r="DY17" i="73"/>
  <c r="DX17" i="73"/>
  <c r="DW17" i="73"/>
  <c r="DV17" i="73"/>
  <c r="EO17" i="73"/>
  <c r="DU17" i="73"/>
  <c r="DT17" i="73"/>
  <c r="DZ17" i="73"/>
  <c r="BT17" i="73"/>
  <c r="BS17" i="73"/>
  <c r="EA17" i="73"/>
  <c r="BQ17" i="73"/>
  <c r="BR17" i="73"/>
  <c r="BP17" i="73"/>
  <c r="BO17" i="73"/>
  <c r="BN17" i="73"/>
  <c r="BM17" i="73"/>
  <c r="BA17" i="73"/>
  <c r="AZ17" i="73"/>
  <c r="AY17" i="73"/>
  <c r="AX17" i="73"/>
  <c r="AW17" i="73"/>
  <c r="AV17" i="73"/>
  <c r="BB17" i="73"/>
  <c r="AF17" i="73"/>
  <c r="AE17" i="73"/>
  <c r="AC17" i="73"/>
  <c r="BC17" i="73"/>
  <c r="AA17" i="73"/>
  <c r="Q17" i="73"/>
  <c r="AH17" i="73"/>
  <c r="O17" i="73"/>
  <c r="AG17" i="73"/>
  <c r="N17" i="73"/>
  <c r="AD17" i="73"/>
  <c r="M17" i="73"/>
  <c r="AB17" i="73"/>
  <c r="K17" i="73"/>
  <c r="R17" i="73"/>
  <c r="P17" i="73"/>
  <c r="L17" i="73"/>
  <c r="J17" i="73"/>
  <c r="B18" i="73"/>
  <c r="D18" i="73" s="1"/>
  <c r="H17" i="73"/>
  <c r="IF17" i="73"/>
  <c r="ID17" i="73"/>
  <c r="IJ17" i="73"/>
  <c r="IH17" i="73"/>
  <c r="II17" i="73"/>
  <c r="IE17" i="73"/>
  <c r="IG17" i="73"/>
  <c r="IK17" i="73"/>
  <c r="C14" i="65"/>
  <c r="A17" i="73"/>
  <c r="IL9" i="73"/>
  <c r="IL17" i="73" s="1"/>
  <c r="GZ9" i="73"/>
  <c r="DG9" i="73"/>
  <c r="EB9" i="73"/>
  <c r="GE9" i="73"/>
  <c r="FN9" i="73"/>
  <c r="ES9" i="73"/>
  <c r="CP9" i="73"/>
  <c r="BU9" i="73"/>
  <c r="BU17" i="73" s="1"/>
  <c r="BD9" i="73"/>
  <c r="AI9" i="73"/>
  <c r="AI17" i="73" s="1"/>
  <c r="HQ9" i="73"/>
  <c r="S9" i="73"/>
  <c r="T5" i="73"/>
  <c r="U4" i="73" s="1"/>
  <c r="X3" i="73"/>
  <c r="HP17" i="73"/>
  <c r="GC17" i="73"/>
  <c r="GY17" i="73"/>
  <c r="HI17" i="73"/>
  <c r="FH17" i="73"/>
  <c r="HK17" i="73"/>
  <c r="HJ17" i="73"/>
  <c r="FL17" i="73"/>
  <c r="GT17" i="73"/>
  <c r="HO17" i="73"/>
  <c r="GA17" i="73"/>
  <c r="FM17" i="73"/>
  <c r="GU17" i="73"/>
  <c r="GB17" i="73"/>
  <c r="FW17" i="73"/>
  <c r="FJ17" i="73"/>
  <c r="FG17" i="73"/>
  <c r="GD17" i="73"/>
  <c r="GW17" i="73"/>
  <c r="HL17" i="73"/>
  <c r="FK17" i="73"/>
  <c r="GR17" i="73"/>
  <c r="GX17" i="73"/>
  <c r="FI17" i="73"/>
  <c r="FY17" i="73"/>
  <c r="GV17" i="73"/>
  <c r="FF17" i="73"/>
  <c r="HM17" i="73"/>
  <c r="FX17" i="73"/>
  <c r="FZ17" i="73"/>
  <c r="GS17" i="73"/>
  <c r="HN17" i="73"/>
  <c r="C18" i="73" l="1"/>
  <c r="E18" i="73"/>
  <c r="F18" i="73"/>
  <c r="S10" i="73"/>
  <c r="S11" i="73"/>
  <c r="S12" i="73"/>
  <c r="S13" i="73"/>
  <c r="S14" i="73"/>
  <c r="S15" i="73"/>
  <c r="S16" i="73"/>
  <c r="EB10" i="73"/>
  <c r="EB11" i="73"/>
  <c r="EB12" i="73"/>
  <c r="EB14" i="73"/>
  <c r="EB13" i="73"/>
  <c r="EB15" i="73"/>
  <c r="EB16" i="73"/>
  <c r="ES10" i="73"/>
  <c r="ES11" i="73"/>
  <c r="ES12" i="73"/>
  <c r="ES14" i="73"/>
  <c r="ES13" i="73"/>
  <c r="ES15" i="73"/>
  <c r="ES16" i="73"/>
  <c r="S17" i="73"/>
  <c r="AI10" i="73"/>
  <c r="AI11" i="73"/>
  <c r="AI12" i="73"/>
  <c r="AI13" i="73"/>
  <c r="AI14" i="73"/>
  <c r="AI15" i="73"/>
  <c r="AI16" i="73"/>
  <c r="ES17" i="73"/>
  <c r="BD10" i="73"/>
  <c r="BD11" i="73"/>
  <c r="BD12" i="73"/>
  <c r="BD13" i="73"/>
  <c r="BD14" i="73"/>
  <c r="BD15" i="73"/>
  <c r="BD16" i="73"/>
  <c r="BU10" i="73"/>
  <c r="BU11" i="73"/>
  <c r="BU12" i="73"/>
  <c r="BU13" i="73"/>
  <c r="BU14" i="73"/>
  <c r="BU15" i="73"/>
  <c r="BU16" i="73"/>
  <c r="BD17" i="73"/>
  <c r="EB17" i="73"/>
  <c r="ES18" i="73"/>
  <c r="EP18" i="73"/>
  <c r="EN18" i="73"/>
  <c r="EL18" i="73"/>
  <c r="ER18" i="73"/>
  <c r="EQ18" i="73"/>
  <c r="EO18" i="73"/>
  <c r="EM18" i="73"/>
  <c r="DY18" i="73"/>
  <c r="DX18" i="73"/>
  <c r="DW18" i="73"/>
  <c r="EK18" i="73"/>
  <c r="DV18" i="73"/>
  <c r="DU18" i="73"/>
  <c r="EB18" i="73"/>
  <c r="DT18" i="73"/>
  <c r="DZ18" i="73"/>
  <c r="EA18" i="73"/>
  <c r="BT18" i="73"/>
  <c r="BS18" i="73"/>
  <c r="BQ18" i="73"/>
  <c r="BO18" i="73"/>
  <c r="BR18" i="73"/>
  <c r="BP18" i="73"/>
  <c r="BN18" i="73"/>
  <c r="BM18" i="73"/>
  <c r="BA18" i="73"/>
  <c r="AZ18" i="73"/>
  <c r="AY18" i="73"/>
  <c r="AX18" i="73"/>
  <c r="BU18" i="73"/>
  <c r="AW18" i="73"/>
  <c r="BD18" i="73"/>
  <c r="AV18" i="73"/>
  <c r="AF18" i="73"/>
  <c r="BC18" i="73"/>
  <c r="AE18" i="73"/>
  <c r="BB18" i="73"/>
  <c r="AC18" i="73"/>
  <c r="AI18" i="73"/>
  <c r="AA18" i="73"/>
  <c r="Q18" i="73"/>
  <c r="AH18" i="73"/>
  <c r="O18" i="73"/>
  <c r="AG18" i="73"/>
  <c r="N18" i="73"/>
  <c r="AD18" i="73"/>
  <c r="M18" i="73"/>
  <c r="AB18" i="73"/>
  <c r="S18" i="73"/>
  <c r="K18" i="73"/>
  <c r="R18" i="73"/>
  <c r="P18" i="73"/>
  <c r="L18" i="73"/>
  <c r="J18" i="73"/>
  <c r="B19" i="73"/>
  <c r="H18" i="73"/>
  <c r="IH18" i="73"/>
  <c r="IF18" i="73"/>
  <c r="IL18" i="73"/>
  <c r="IJ18" i="73"/>
  <c r="IK18" i="73"/>
  <c r="ID18" i="73"/>
  <c r="IE18" i="73"/>
  <c r="IG18" i="73"/>
  <c r="II18" i="73"/>
  <c r="IL10" i="73"/>
  <c r="IL11" i="73"/>
  <c r="IL12" i="73"/>
  <c r="IL14" i="73"/>
  <c r="IL13" i="73"/>
  <c r="IL15" i="73"/>
  <c r="IL16" i="73"/>
  <c r="C15" i="65"/>
  <c r="E19" i="73"/>
  <c r="D19" i="73"/>
  <c r="F19" i="73"/>
  <c r="A18" i="73"/>
  <c r="IM9" i="73"/>
  <c r="HR9" i="73"/>
  <c r="HA9" i="73"/>
  <c r="GF9" i="73"/>
  <c r="FO9" i="73"/>
  <c r="ET9" i="73"/>
  <c r="EC9" i="73"/>
  <c r="DH9" i="73"/>
  <c r="CQ9" i="73"/>
  <c r="BV9" i="73"/>
  <c r="BV18" i="73" s="1"/>
  <c r="BE9" i="73"/>
  <c r="BE18" i="73" s="1"/>
  <c r="AJ9" i="73"/>
  <c r="T9" i="73"/>
  <c r="T18" i="73" s="1"/>
  <c r="U5" i="73"/>
  <c r="V4" i="73" s="1"/>
  <c r="C19" i="73"/>
  <c r="Y3" i="73"/>
  <c r="FG18" i="73"/>
  <c r="GZ10" i="73"/>
  <c r="GC18" i="73"/>
  <c r="FN11" i="73"/>
  <c r="HP18" i="73"/>
  <c r="HQ13" i="73"/>
  <c r="GE16" i="73"/>
  <c r="GW18" i="73"/>
  <c r="GZ15" i="73"/>
  <c r="HQ14" i="73"/>
  <c r="GE18" i="73"/>
  <c r="GZ12" i="73"/>
  <c r="HM18" i="73"/>
  <c r="FW18" i="73"/>
  <c r="GU18" i="73"/>
  <c r="GZ18" i="73"/>
  <c r="FH18" i="73"/>
  <c r="HI18" i="73"/>
  <c r="FL18" i="73"/>
  <c r="FY18" i="73"/>
  <c r="HQ18" i="73"/>
  <c r="HQ17" i="73"/>
  <c r="FK18" i="73"/>
  <c r="HO18" i="73"/>
  <c r="HK18" i="73"/>
  <c r="GZ13" i="73"/>
  <c r="FN12" i="73"/>
  <c r="GZ17" i="73"/>
  <c r="GR18" i="73"/>
  <c r="GS18" i="73"/>
  <c r="FN14" i="73"/>
  <c r="FN18" i="73"/>
  <c r="FX18" i="73"/>
  <c r="GZ14" i="73"/>
  <c r="GA18" i="73"/>
  <c r="GT18" i="73"/>
  <c r="FM18" i="73"/>
  <c r="FJ18" i="73"/>
  <c r="GB18" i="73"/>
  <c r="GE17" i="73"/>
  <c r="GE13" i="73"/>
  <c r="HJ18" i="73"/>
  <c r="GE14" i="73"/>
  <c r="HL18" i="73"/>
  <c r="HQ10" i="73"/>
  <c r="GZ11" i="73"/>
  <c r="FN16" i="73"/>
  <c r="GE11" i="73"/>
  <c r="FN17" i="73"/>
  <c r="HQ15" i="73"/>
  <c r="FN15" i="73"/>
  <c r="GE10" i="73"/>
  <c r="HQ11" i="73"/>
  <c r="FF18" i="73"/>
  <c r="FI18" i="73"/>
  <c r="FN13" i="73"/>
  <c r="FN10" i="73"/>
  <c r="GV18" i="73"/>
  <c r="HQ12" i="73"/>
  <c r="GZ16" i="73"/>
  <c r="HQ16" i="73"/>
  <c r="GY18" i="73"/>
  <c r="FZ18" i="73"/>
  <c r="GE12" i="73"/>
  <c r="GE15" i="73"/>
  <c r="GD18" i="73"/>
  <c r="GX18" i="73"/>
  <c r="HN18" i="73"/>
  <c r="V5" i="73" l="1"/>
  <c r="W4" i="73" s="1"/>
  <c r="V9" i="73"/>
  <c r="EC10" i="73"/>
  <c r="EC11" i="73"/>
  <c r="EC12" i="73"/>
  <c r="EC14" i="73"/>
  <c r="EC13" i="73"/>
  <c r="EC15" i="73"/>
  <c r="EC16" i="73"/>
  <c r="EC17" i="73"/>
  <c r="ET10" i="73"/>
  <c r="ET11" i="73"/>
  <c r="ET12" i="73"/>
  <c r="ET13" i="73"/>
  <c r="ET14" i="73"/>
  <c r="ET15" i="73"/>
  <c r="ET16" i="73"/>
  <c r="ET17" i="73"/>
  <c r="T10" i="73"/>
  <c r="T11" i="73"/>
  <c r="T12" i="73"/>
  <c r="T14" i="73"/>
  <c r="T13" i="73"/>
  <c r="T15" i="73"/>
  <c r="T16" i="73"/>
  <c r="T17" i="73"/>
  <c r="AJ10" i="73"/>
  <c r="AJ11" i="73"/>
  <c r="AJ12" i="73"/>
  <c r="AJ13" i="73"/>
  <c r="AJ14" i="73"/>
  <c r="AJ15" i="73"/>
  <c r="AJ16" i="73"/>
  <c r="AJ17" i="73"/>
  <c r="EC18" i="73"/>
  <c r="BV10" i="73"/>
  <c r="BV11" i="73"/>
  <c r="BV12" i="73"/>
  <c r="BV13" i="73"/>
  <c r="BV14" i="73"/>
  <c r="BV15" i="73"/>
  <c r="BV16" i="73"/>
  <c r="BV17" i="73"/>
  <c r="ET18" i="73"/>
  <c r="BE10" i="73"/>
  <c r="BE11" i="73"/>
  <c r="BE12" i="73"/>
  <c r="BE13" i="73"/>
  <c r="BE14" i="73"/>
  <c r="BE15" i="73"/>
  <c r="BE16" i="73"/>
  <c r="BE17" i="73"/>
  <c r="AJ18" i="73"/>
  <c r="ES19" i="73"/>
  <c r="EK19" i="73"/>
  <c r="EP19" i="73"/>
  <c r="EN19" i="73"/>
  <c r="ET19" i="73"/>
  <c r="EL19" i="73"/>
  <c r="ER19" i="73"/>
  <c r="EQ19" i="73"/>
  <c r="EO19" i="73"/>
  <c r="EM19" i="73"/>
  <c r="DY19" i="73"/>
  <c r="DX19" i="73"/>
  <c r="DW19" i="73"/>
  <c r="DV19" i="73"/>
  <c r="EC19" i="73"/>
  <c r="DU19" i="73"/>
  <c r="EB19" i="73"/>
  <c r="DT19" i="73"/>
  <c r="DZ19" i="73"/>
  <c r="EA19" i="73"/>
  <c r="BT19" i="73"/>
  <c r="BS19" i="73"/>
  <c r="BQ19" i="73"/>
  <c r="BO19" i="73"/>
  <c r="BR19" i="73"/>
  <c r="BP19" i="73"/>
  <c r="BN19" i="73"/>
  <c r="BM19" i="73"/>
  <c r="BV19" i="73"/>
  <c r="BA19" i="73"/>
  <c r="AZ19" i="73"/>
  <c r="AY19" i="73"/>
  <c r="BU19" i="73"/>
  <c r="AX19" i="73"/>
  <c r="BE19" i="73"/>
  <c r="AW19" i="73"/>
  <c r="BD19" i="73"/>
  <c r="AV19" i="73"/>
  <c r="BB19" i="73"/>
  <c r="AG19" i="73"/>
  <c r="AF19" i="73"/>
  <c r="AE19" i="73"/>
  <c r="AC19" i="73"/>
  <c r="BC19" i="73"/>
  <c r="AI19" i="73"/>
  <c r="AA19" i="73"/>
  <c r="Q19" i="73"/>
  <c r="AJ19" i="73"/>
  <c r="O19" i="73"/>
  <c r="AB19" i="73"/>
  <c r="AH19" i="73"/>
  <c r="V19" i="73"/>
  <c r="N19" i="73"/>
  <c r="AD19" i="73"/>
  <c r="M19" i="73"/>
  <c r="S19" i="73"/>
  <c r="K19" i="73"/>
  <c r="L19" i="73"/>
  <c r="J19" i="73"/>
  <c r="R19" i="73"/>
  <c r="T19" i="73"/>
  <c r="P19" i="73"/>
  <c r="B20" i="73"/>
  <c r="H19" i="73"/>
  <c r="IM10" i="73"/>
  <c r="IM11" i="73"/>
  <c r="IM12" i="73"/>
  <c r="IM14" i="73"/>
  <c r="IM13" i="73"/>
  <c r="IM15" i="73"/>
  <c r="IM16" i="73"/>
  <c r="IM17" i="73"/>
  <c r="IM18" i="73"/>
  <c r="ID19" i="73"/>
  <c r="IJ19" i="73"/>
  <c r="IH19" i="73"/>
  <c r="IL19" i="73"/>
  <c r="IE19" i="73"/>
  <c r="IM19" i="73"/>
  <c r="II19" i="73"/>
  <c r="IK19" i="73"/>
  <c r="IF19" i="73"/>
  <c r="IG19" i="73"/>
  <c r="C16" i="65"/>
  <c r="F20" i="73"/>
  <c r="E20" i="73"/>
  <c r="D20" i="73"/>
  <c r="A19" i="73"/>
  <c r="U9" i="73"/>
  <c r="U19" i="73" s="1"/>
  <c r="IN9" i="73"/>
  <c r="HS9" i="73"/>
  <c r="HB9" i="73"/>
  <c r="GG9" i="73"/>
  <c r="FP9" i="73"/>
  <c r="EU9" i="73"/>
  <c r="ED9" i="73"/>
  <c r="ED19" i="73" s="1"/>
  <c r="DI9" i="73"/>
  <c r="CR9" i="73"/>
  <c r="BW9" i="73"/>
  <c r="BW19" i="73" s="1"/>
  <c r="BF9" i="73"/>
  <c r="BF19" i="73" s="1"/>
  <c r="AK9" i="73"/>
  <c r="C20" i="73"/>
  <c r="FL19" i="73"/>
  <c r="HJ19" i="73"/>
  <c r="FI19" i="73"/>
  <c r="V15" i="73" l="1"/>
  <c r="HU9" i="73"/>
  <c r="EF9" i="73"/>
  <c r="V10" i="73"/>
  <c r="BY9" i="73"/>
  <c r="DK9" i="73"/>
  <c r="EW9" i="73"/>
  <c r="V11" i="73"/>
  <c r="HD9" i="73"/>
  <c r="V12" i="73"/>
  <c r="BH9" i="73"/>
  <c r="IP9" i="73"/>
  <c r="FR9" i="73"/>
  <c r="V13" i="73"/>
  <c r="GI9" i="73"/>
  <c r="CT9" i="73"/>
  <c r="V14" i="73"/>
  <c r="V16" i="73"/>
  <c r="AM9" i="73"/>
  <c r="V17" i="73"/>
  <c r="V18" i="73"/>
  <c r="W5" i="73"/>
  <c r="X4" i="73" s="1"/>
  <c r="ED10" i="73"/>
  <c r="ED11" i="73"/>
  <c r="ED12" i="73"/>
  <c r="ED14" i="73"/>
  <c r="ED13" i="73"/>
  <c r="ED15" i="73"/>
  <c r="ED16" i="73"/>
  <c r="ED17" i="73"/>
  <c r="ED18" i="73"/>
  <c r="EU10" i="73"/>
  <c r="EU11" i="73"/>
  <c r="EU12" i="73"/>
  <c r="EU14" i="73"/>
  <c r="EU13" i="73"/>
  <c r="EU15" i="73"/>
  <c r="EU16" i="73"/>
  <c r="EU17" i="73"/>
  <c r="EU18" i="73"/>
  <c r="AK10" i="73"/>
  <c r="AK11" i="73"/>
  <c r="AK12" i="73"/>
  <c r="AK13" i="73"/>
  <c r="AK14" i="73"/>
  <c r="AK15" i="73"/>
  <c r="AK16" i="73"/>
  <c r="AK17" i="73"/>
  <c r="AK18" i="73"/>
  <c r="BF10" i="73"/>
  <c r="BF11" i="73"/>
  <c r="BF12" i="73"/>
  <c r="BF13" i="73"/>
  <c r="BF14" i="73"/>
  <c r="BF15" i="73"/>
  <c r="BF16" i="73"/>
  <c r="BF17" i="73"/>
  <c r="BF18" i="73"/>
  <c r="AK19" i="73"/>
  <c r="BW10" i="73"/>
  <c r="BW11" i="73"/>
  <c r="BW12" i="73"/>
  <c r="BW13" i="73"/>
  <c r="BW14" i="73"/>
  <c r="BW15" i="73"/>
  <c r="BW16" i="73"/>
  <c r="BW17" i="73"/>
  <c r="BW18" i="73"/>
  <c r="EU19" i="73"/>
  <c r="U10" i="73"/>
  <c r="U11" i="73"/>
  <c r="U12" i="73"/>
  <c r="U14" i="73"/>
  <c r="U13" i="73"/>
  <c r="U15" i="73"/>
  <c r="U16" i="73"/>
  <c r="U17" i="73"/>
  <c r="U18" i="73"/>
  <c r="ES20" i="73"/>
  <c r="EK20" i="73"/>
  <c r="ER20" i="73"/>
  <c r="EQ20" i="73"/>
  <c r="EP20" i="73"/>
  <c r="EN20" i="73"/>
  <c r="ET20" i="73"/>
  <c r="EL20" i="73"/>
  <c r="EW20" i="73"/>
  <c r="EU20" i="73"/>
  <c r="EO20" i="73"/>
  <c r="EM20" i="73"/>
  <c r="DY20" i="73"/>
  <c r="EF20" i="73"/>
  <c r="DX20" i="73"/>
  <c r="DW20" i="73"/>
  <c r="ED20" i="73"/>
  <c r="DV20" i="73"/>
  <c r="EC20" i="73"/>
  <c r="DU20" i="73"/>
  <c r="EB20" i="73"/>
  <c r="DT20" i="73"/>
  <c r="DZ20" i="73"/>
  <c r="BT20" i="73"/>
  <c r="BS20" i="73"/>
  <c r="BY20" i="73"/>
  <c r="BQ20" i="73"/>
  <c r="BW20" i="73"/>
  <c r="BO20" i="73"/>
  <c r="BR20" i="73"/>
  <c r="EA20" i="73"/>
  <c r="BP20" i="73"/>
  <c r="BN20" i="73"/>
  <c r="BM20" i="73"/>
  <c r="BV20" i="73"/>
  <c r="BA20" i="73"/>
  <c r="BH20" i="73"/>
  <c r="AZ20" i="73"/>
  <c r="BU20" i="73"/>
  <c r="AY20" i="73"/>
  <c r="BF20" i="73"/>
  <c r="AX20" i="73"/>
  <c r="BE20" i="73"/>
  <c r="AW20" i="73"/>
  <c r="BD20" i="73"/>
  <c r="AV20" i="73"/>
  <c r="AG20" i="73"/>
  <c r="AF20" i="73"/>
  <c r="BC20" i="73"/>
  <c r="AM20" i="73"/>
  <c r="AE20" i="73"/>
  <c r="BB20" i="73"/>
  <c r="AK20" i="73"/>
  <c r="AC20" i="73"/>
  <c r="AI20" i="73"/>
  <c r="AA20" i="73"/>
  <c r="AB20" i="73"/>
  <c r="Q20" i="73"/>
  <c r="O20" i="73"/>
  <c r="V20" i="73"/>
  <c r="N20" i="73"/>
  <c r="AJ20" i="73"/>
  <c r="U20" i="73"/>
  <c r="M20" i="73"/>
  <c r="AH20" i="73"/>
  <c r="AD20" i="73"/>
  <c r="S20" i="73"/>
  <c r="K20" i="73"/>
  <c r="P20" i="73"/>
  <c r="J20" i="73"/>
  <c r="L20" i="73"/>
  <c r="T20" i="73"/>
  <c r="R20" i="73"/>
  <c r="B21" i="73"/>
  <c r="F21" i="73" s="1"/>
  <c r="H20" i="73"/>
  <c r="IF20" i="73"/>
  <c r="IL20" i="73"/>
  <c r="ID20" i="73"/>
  <c r="IJ20" i="73"/>
  <c r="IP20" i="73"/>
  <c r="IE20" i="73"/>
  <c r="IN20" i="73"/>
  <c r="IG20" i="73"/>
  <c r="IH20" i="73"/>
  <c r="II20" i="73"/>
  <c r="IK20" i="73"/>
  <c r="IM20" i="73"/>
  <c r="IN10" i="73"/>
  <c r="IN11" i="73"/>
  <c r="IN12" i="73"/>
  <c r="IN14" i="73"/>
  <c r="IN13" i="73"/>
  <c r="IN15" i="73"/>
  <c r="IN16" i="73"/>
  <c r="IN17" i="73"/>
  <c r="IN18" i="73"/>
  <c r="IN19" i="73"/>
  <c r="C17" i="65"/>
  <c r="A20" i="73"/>
  <c r="IO9" i="73"/>
  <c r="HT9" i="73"/>
  <c r="HC9" i="73"/>
  <c r="GH9" i="73"/>
  <c r="FQ9" i="73"/>
  <c r="EV9" i="73"/>
  <c r="EE9" i="73"/>
  <c r="EE20" i="73" s="1"/>
  <c r="DJ9" i="73"/>
  <c r="CS9" i="73"/>
  <c r="BX9" i="73"/>
  <c r="BX20" i="73" s="1"/>
  <c r="BG9" i="73"/>
  <c r="AL9" i="73"/>
  <c r="HD18" i="73"/>
  <c r="HD15" i="73"/>
  <c r="HD17" i="73"/>
  <c r="HD13" i="73"/>
  <c r="HD11" i="73"/>
  <c r="HD14" i="73"/>
  <c r="HD10" i="73"/>
  <c r="HD12" i="73"/>
  <c r="HD16" i="73"/>
  <c r="HU17" i="73"/>
  <c r="HU18" i="73"/>
  <c r="HU12" i="73"/>
  <c r="HU16" i="73"/>
  <c r="HU10" i="73"/>
  <c r="HU15" i="73"/>
  <c r="HU14" i="73"/>
  <c r="HU11" i="73"/>
  <c r="HU13" i="73"/>
  <c r="FR18" i="73"/>
  <c r="FR16" i="73"/>
  <c r="FR17" i="73"/>
  <c r="FR10" i="73"/>
  <c r="FR11" i="73"/>
  <c r="FR13" i="73"/>
  <c r="FR12" i="73"/>
  <c r="FR15" i="73"/>
  <c r="FR14" i="73"/>
  <c r="GI19" i="73"/>
  <c r="GI18" i="73"/>
  <c r="GI16" i="73"/>
  <c r="GI13" i="73"/>
  <c r="GI11" i="73"/>
  <c r="GI10" i="73"/>
  <c r="GI15" i="73"/>
  <c r="GI14" i="73"/>
  <c r="GI12" i="73"/>
  <c r="GI17" i="73"/>
  <c r="FR20" i="73"/>
  <c r="HS12" i="73"/>
  <c r="GY19" i="73"/>
  <c r="GU19" i="73"/>
  <c r="GZ19" i="73"/>
  <c r="FY20" i="73"/>
  <c r="HA13" i="73"/>
  <c r="HB16" i="73"/>
  <c r="GG17" i="73"/>
  <c r="GG18" i="73"/>
  <c r="HD20" i="73"/>
  <c r="GX19" i="73"/>
  <c r="HO19" i="73"/>
  <c r="GG12" i="73"/>
  <c r="FZ19" i="73"/>
  <c r="GW19" i="73"/>
  <c r="HA14" i="73"/>
  <c r="FP12" i="73"/>
  <c r="GE20" i="73"/>
  <c r="HS15" i="73"/>
  <c r="FO16" i="73"/>
  <c r="HS19" i="73"/>
  <c r="FX19" i="73"/>
  <c r="HB10" i="73"/>
  <c r="GC20" i="73"/>
  <c r="HR11" i="73"/>
  <c r="FO12" i="73"/>
  <c r="HN20" i="73"/>
  <c r="HL20" i="73"/>
  <c r="GA19" i="73"/>
  <c r="HA18" i="73"/>
  <c r="HB19" i="73"/>
  <c r="HA12" i="73"/>
  <c r="GD20" i="73"/>
  <c r="GG19" i="73"/>
  <c r="HB13" i="73"/>
  <c r="HB15" i="73"/>
  <c r="FX20" i="73"/>
  <c r="FP10" i="73"/>
  <c r="HB17" i="73"/>
  <c r="GG20" i="73"/>
  <c r="HM20" i="73"/>
  <c r="FZ20" i="73"/>
  <c r="HA20" i="73"/>
  <c r="GF18" i="73"/>
  <c r="FP16" i="73"/>
  <c r="GT19" i="73"/>
  <c r="HA11" i="73"/>
  <c r="FP13" i="73"/>
  <c r="FO13" i="73"/>
  <c r="FI20" i="73"/>
  <c r="FP20" i="73"/>
  <c r="FO20" i="73"/>
  <c r="GG13" i="73"/>
  <c r="FP18" i="73"/>
  <c r="HN19" i="73"/>
  <c r="GF16" i="73"/>
  <c r="FF20" i="73"/>
  <c r="FM20" i="73"/>
  <c r="GD19" i="73"/>
  <c r="HQ20" i="73"/>
  <c r="HA16" i="73"/>
  <c r="FO15" i="73"/>
  <c r="GF11" i="73"/>
  <c r="GR19" i="73"/>
  <c r="GF15" i="73"/>
  <c r="HL19" i="73"/>
  <c r="FP14" i="73"/>
  <c r="FK20" i="73"/>
  <c r="FP11" i="73"/>
  <c r="HD19" i="73"/>
  <c r="HR12" i="73"/>
  <c r="GX20" i="73"/>
  <c r="FH19" i="73"/>
  <c r="GZ20" i="73"/>
  <c r="HS10" i="73"/>
  <c r="FO18" i="73"/>
  <c r="GS20" i="73"/>
  <c r="FP17" i="73"/>
  <c r="HK20" i="73"/>
  <c r="HR18" i="73"/>
  <c r="HS20" i="73"/>
  <c r="GU20" i="73"/>
  <c r="GS19" i="73"/>
  <c r="HR19" i="73"/>
  <c r="HS18" i="73"/>
  <c r="HB12" i="73"/>
  <c r="HI20" i="73"/>
  <c r="FW19" i="73"/>
  <c r="GI20" i="73"/>
  <c r="HR13" i="73"/>
  <c r="FJ20" i="73"/>
  <c r="FG20" i="73"/>
  <c r="HR16" i="73"/>
  <c r="GG10" i="73"/>
  <c r="GF13" i="73"/>
  <c r="FR19" i="73"/>
  <c r="FO14" i="73"/>
  <c r="HM19" i="73"/>
  <c r="HS14" i="73"/>
  <c r="HB11" i="73"/>
  <c r="FF19" i="73"/>
  <c r="GB20" i="73"/>
  <c r="GW20" i="73"/>
  <c r="HS13" i="73"/>
  <c r="FM19" i="73"/>
  <c r="HO20" i="73"/>
  <c r="FN19" i="73"/>
  <c r="HJ20" i="73"/>
  <c r="FY19" i="73"/>
  <c r="HR17" i="73"/>
  <c r="HB14" i="73"/>
  <c r="GF14" i="73"/>
  <c r="HK19" i="73"/>
  <c r="HB20" i="73"/>
  <c r="HS11" i="73"/>
  <c r="HS17" i="73"/>
  <c r="FO17" i="73"/>
  <c r="FH20" i="73"/>
  <c r="GV20" i="73"/>
  <c r="FG19" i="73"/>
  <c r="FO11" i="73"/>
  <c r="HB18" i="73"/>
  <c r="GG16" i="73"/>
  <c r="HR14" i="73"/>
  <c r="GF12" i="73"/>
  <c r="GR20" i="73"/>
  <c r="HP19" i="73"/>
  <c r="HS16" i="73"/>
  <c r="GG15" i="73"/>
  <c r="GF20" i="73"/>
  <c r="HQ19" i="73"/>
  <c r="GV19" i="73"/>
  <c r="FL20" i="73"/>
  <c r="GC19" i="73"/>
  <c r="GB19" i="73"/>
  <c r="HU19" i="73"/>
  <c r="HR15" i="73"/>
  <c r="FP15" i="73"/>
  <c r="FO19" i="73"/>
  <c r="FN20" i="73"/>
  <c r="HR10" i="73"/>
  <c r="GE19" i="73"/>
  <c r="HI19" i="73"/>
  <c r="GT20" i="73"/>
  <c r="HU20" i="73"/>
  <c r="HA10" i="73"/>
  <c r="FW20" i="73"/>
  <c r="GF17" i="73"/>
  <c r="GF19" i="73"/>
  <c r="GG14" i="73"/>
  <c r="HA15" i="73"/>
  <c r="GA20" i="73"/>
  <c r="GG11" i="73"/>
  <c r="HA19" i="73"/>
  <c r="GY20" i="73"/>
  <c r="FP19" i="73"/>
  <c r="HA17" i="73"/>
  <c r="HR20" i="73"/>
  <c r="FJ19" i="73"/>
  <c r="FK19" i="73"/>
  <c r="GF10" i="73"/>
  <c r="FO10" i="73"/>
  <c r="HP20" i="73"/>
  <c r="D21" i="73" l="1"/>
  <c r="E21" i="73"/>
  <c r="C21" i="73"/>
  <c r="W9" i="73"/>
  <c r="EW10" i="73"/>
  <c r="EW17" i="73"/>
  <c r="EW11" i="73"/>
  <c r="EW12" i="73"/>
  <c r="EW14" i="73"/>
  <c r="EW13" i="73"/>
  <c r="EW16" i="73"/>
  <c r="EW15" i="73"/>
  <c r="EW18" i="73"/>
  <c r="EW19" i="73"/>
  <c r="X5" i="73"/>
  <c r="Y4" i="73" s="1"/>
  <c r="X9" i="73"/>
  <c r="BY16" i="73"/>
  <c r="BY11" i="73"/>
  <c r="BY12" i="73"/>
  <c r="BY17" i="73"/>
  <c r="BY13" i="73"/>
  <c r="BY14" i="73"/>
  <c r="BY15" i="73"/>
  <c r="BY10" i="73"/>
  <c r="BY18" i="73"/>
  <c r="BY19" i="73"/>
  <c r="IP16" i="73"/>
  <c r="IP11" i="73"/>
  <c r="IP17" i="73"/>
  <c r="IP15" i="73"/>
  <c r="IP12" i="73"/>
  <c r="IP14" i="73"/>
  <c r="IP13" i="73"/>
  <c r="IP10" i="73"/>
  <c r="IP18" i="73"/>
  <c r="IP19" i="73"/>
  <c r="AM16" i="73"/>
  <c r="AM10" i="73"/>
  <c r="AM11" i="73"/>
  <c r="AM17" i="73"/>
  <c r="AM12" i="73"/>
  <c r="AM13" i="73"/>
  <c r="AM14" i="73"/>
  <c r="AM15" i="73"/>
  <c r="AM18" i="73"/>
  <c r="AM19" i="73"/>
  <c r="BH16" i="73"/>
  <c r="BH11" i="73"/>
  <c r="BH12" i="73"/>
  <c r="BH17" i="73"/>
  <c r="BH13" i="73"/>
  <c r="BH14" i="73"/>
  <c r="BH15" i="73"/>
  <c r="BH10" i="73"/>
  <c r="BH18" i="73"/>
  <c r="BH19" i="73"/>
  <c r="EF16" i="73"/>
  <c r="EF14" i="73"/>
  <c r="EF13" i="73"/>
  <c r="EF15" i="73"/>
  <c r="EF10" i="73"/>
  <c r="EF11" i="73"/>
  <c r="EF17" i="73"/>
  <c r="EF12" i="73"/>
  <c r="EF18" i="73"/>
  <c r="EF19" i="73"/>
  <c r="EV10" i="73"/>
  <c r="EV11" i="73"/>
  <c r="EV12" i="73"/>
  <c r="EV13" i="73"/>
  <c r="EV14" i="73"/>
  <c r="EV15" i="73"/>
  <c r="EV16" i="73"/>
  <c r="EV17" i="73"/>
  <c r="EV18" i="73"/>
  <c r="EV19" i="73"/>
  <c r="AL10" i="73"/>
  <c r="AL11" i="73"/>
  <c r="AL12" i="73"/>
  <c r="AL14" i="73"/>
  <c r="AL13" i="73"/>
  <c r="AL15" i="73"/>
  <c r="AL16" i="73"/>
  <c r="AL17" i="73"/>
  <c r="AL18" i="73"/>
  <c r="AL19" i="73"/>
  <c r="BG10" i="73"/>
  <c r="BG11" i="73"/>
  <c r="BG12" i="73"/>
  <c r="BG13" i="73"/>
  <c r="BG14" i="73"/>
  <c r="BG15" i="73"/>
  <c r="BG16" i="73"/>
  <c r="BG17" i="73"/>
  <c r="BG18" i="73"/>
  <c r="BG19" i="73"/>
  <c r="BG20" i="73"/>
  <c r="BX10" i="73"/>
  <c r="BX11" i="73"/>
  <c r="BX12" i="73"/>
  <c r="BX14" i="73"/>
  <c r="BX13" i="73"/>
  <c r="BX15" i="73"/>
  <c r="BX16" i="73"/>
  <c r="BX17" i="73"/>
  <c r="BX18" i="73"/>
  <c r="BX19" i="73"/>
  <c r="EE10" i="73"/>
  <c r="EE11" i="73"/>
  <c r="EE12" i="73"/>
  <c r="EE14" i="73"/>
  <c r="EE13" i="73"/>
  <c r="EE15" i="73"/>
  <c r="EE16" i="73"/>
  <c r="EE17" i="73"/>
  <c r="EE18" i="73"/>
  <c r="EE19" i="73"/>
  <c r="AL20" i="73"/>
  <c r="EV20" i="73"/>
  <c r="ES21" i="73"/>
  <c r="EK21" i="73"/>
  <c r="ER21" i="73"/>
  <c r="EQ21" i="73"/>
  <c r="EP21" i="73"/>
  <c r="EV21" i="73"/>
  <c r="EN21" i="73"/>
  <c r="ET21" i="73"/>
  <c r="EL21" i="73"/>
  <c r="EU21" i="73"/>
  <c r="EO21" i="73"/>
  <c r="EM21" i="73"/>
  <c r="EW21" i="73"/>
  <c r="DY21" i="73"/>
  <c r="EF21" i="73"/>
  <c r="DX21" i="73"/>
  <c r="EE21" i="73"/>
  <c r="DW21" i="73"/>
  <c r="ED21" i="73"/>
  <c r="DV21" i="73"/>
  <c r="EC21" i="73"/>
  <c r="DU21" i="73"/>
  <c r="EB21" i="73"/>
  <c r="DT21" i="73"/>
  <c r="DZ21" i="73"/>
  <c r="BT21" i="73"/>
  <c r="BS21" i="73"/>
  <c r="EA21" i="73"/>
  <c r="BY21" i="73"/>
  <c r="BQ21" i="73"/>
  <c r="BW21" i="73"/>
  <c r="BO21" i="73"/>
  <c r="BR21" i="73"/>
  <c r="BP21" i="73"/>
  <c r="BN21" i="73"/>
  <c r="BM21" i="73"/>
  <c r="BX21" i="73"/>
  <c r="BV21" i="73"/>
  <c r="BA21" i="73"/>
  <c r="BU21" i="73"/>
  <c r="BH21" i="73"/>
  <c r="AZ21" i="73"/>
  <c r="BG21" i="73"/>
  <c r="AY21" i="73"/>
  <c r="BF21" i="73"/>
  <c r="AX21" i="73"/>
  <c r="BE21" i="73"/>
  <c r="AW21" i="73"/>
  <c r="BD21" i="73"/>
  <c r="AV21" i="73"/>
  <c r="BB21" i="73"/>
  <c r="AG21" i="73"/>
  <c r="AF21" i="73"/>
  <c r="AM21" i="73"/>
  <c r="AE21" i="73"/>
  <c r="AK21" i="73"/>
  <c r="AC21" i="73"/>
  <c r="BC21" i="73"/>
  <c r="AI21" i="73"/>
  <c r="AA21" i="73"/>
  <c r="AH21" i="73"/>
  <c r="AD21" i="73"/>
  <c r="Q21" i="73"/>
  <c r="AB21" i="73"/>
  <c r="W21" i="73"/>
  <c r="O21" i="73"/>
  <c r="V21" i="73"/>
  <c r="N21" i="73"/>
  <c r="U21" i="73"/>
  <c r="M21" i="73"/>
  <c r="AL21" i="73"/>
  <c r="AJ21" i="73"/>
  <c r="S21" i="73"/>
  <c r="K21" i="73"/>
  <c r="X21" i="73"/>
  <c r="T21" i="73"/>
  <c r="R21" i="73"/>
  <c r="P21" i="73"/>
  <c r="L21" i="73"/>
  <c r="J21" i="73"/>
  <c r="B22" i="73"/>
  <c r="E22" i="73" s="1"/>
  <c r="H21" i="73"/>
  <c r="IO10" i="73"/>
  <c r="IO11" i="73"/>
  <c r="IO12" i="73"/>
  <c r="IO13" i="73"/>
  <c r="IO14" i="73"/>
  <c r="IO15" i="73"/>
  <c r="IO16" i="73"/>
  <c r="IO17" i="73"/>
  <c r="IO18" i="73"/>
  <c r="IO19" i="73"/>
  <c r="IH21" i="73"/>
  <c r="IN21" i="73"/>
  <c r="IF21" i="73"/>
  <c r="IL21" i="73"/>
  <c r="IG21" i="73"/>
  <c r="IP21" i="73"/>
  <c r="II21" i="73"/>
  <c r="ID21" i="73"/>
  <c r="IE21" i="73"/>
  <c r="IK21" i="73"/>
  <c r="IO21" i="73"/>
  <c r="IJ21" i="73"/>
  <c r="IM21" i="73"/>
  <c r="IO20" i="73"/>
  <c r="C18" i="65"/>
  <c r="F22" i="73"/>
  <c r="D22" i="73"/>
  <c r="A21" i="73"/>
  <c r="C22" i="73"/>
  <c r="X10" i="73" l="1"/>
  <c r="CA9" i="73"/>
  <c r="X11" i="73"/>
  <c r="FT9" i="73"/>
  <c r="HF9" i="73"/>
  <c r="X12" i="73"/>
  <c r="EY9" i="73"/>
  <c r="BJ9" i="73"/>
  <c r="BJ22" i="73" s="1"/>
  <c r="X13" i="73"/>
  <c r="X17" i="73"/>
  <c r="EH9" i="73"/>
  <c r="AO9" i="73"/>
  <c r="X14" i="73"/>
  <c r="X18" i="73"/>
  <c r="DM9" i="73"/>
  <c r="GK9" i="73"/>
  <c r="X15" i="73"/>
  <c r="IR9" i="73"/>
  <c r="CV9" i="73"/>
  <c r="X16" i="73"/>
  <c r="HW9" i="73"/>
  <c r="X19" i="73"/>
  <c r="X20" i="73"/>
  <c r="Y5" i="73"/>
  <c r="Y9" i="73" s="1"/>
  <c r="Y22" i="73" s="1"/>
  <c r="W15" i="73"/>
  <c r="W17" i="73"/>
  <c r="AN9" i="73"/>
  <c r="EG9" i="73"/>
  <c r="W16" i="73"/>
  <c r="GJ9" i="73"/>
  <c r="HV9" i="73"/>
  <c r="IQ9" i="73"/>
  <c r="FS9" i="73"/>
  <c r="W10" i="73"/>
  <c r="CU9" i="73"/>
  <c r="EX9" i="73"/>
  <c r="W11" i="73"/>
  <c r="W12" i="73"/>
  <c r="BZ9" i="73"/>
  <c r="BZ22" i="73" s="1"/>
  <c r="DL9" i="73"/>
  <c r="W13" i="73"/>
  <c r="BI9" i="73"/>
  <c r="W14" i="73"/>
  <c r="HE9" i="73"/>
  <c r="W18" i="73"/>
  <c r="W19" i="73"/>
  <c r="W20" i="73"/>
  <c r="ES22" i="73"/>
  <c r="EK22" i="73"/>
  <c r="ER22" i="73"/>
  <c r="EY22" i="73"/>
  <c r="EQ22" i="73"/>
  <c r="EX22" i="73"/>
  <c r="EP22" i="73"/>
  <c r="EW22" i="73"/>
  <c r="EV22" i="73"/>
  <c r="EN22" i="73"/>
  <c r="ET22" i="73"/>
  <c r="EL22" i="73"/>
  <c r="EU22" i="73"/>
  <c r="EO22" i="73"/>
  <c r="EM22" i="73"/>
  <c r="EG22" i="73"/>
  <c r="DY22" i="73"/>
  <c r="EF22" i="73"/>
  <c r="DX22" i="73"/>
  <c r="EE22" i="73"/>
  <c r="DW22" i="73"/>
  <c r="ED22" i="73"/>
  <c r="DV22" i="73"/>
  <c r="EC22" i="73"/>
  <c r="DU22" i="73"/>
  <c r="EB22" i="73"/>
  <c r="DT22" i="73"/>
  <c r="EH22" i="73"/>
  <c r="DZ22" i="73"/>
  <c r="EA22" i="73"/>
  <c r="BT22" i="73"/>
  <c r="CA22" i="73"/>
  <c r="BS22" i="73"/>
  <c r="BY22" i="73"/>
  <c r="BQ22" i="73"/>
  <c r="BW22" i="73"/>
  <c r="BO22" i="73"/>
  <c r="BR22" i="73"/>
  <c r="BP22" i="73"/>
  <c r="BN22" i="73"/>
  <c r="BM22" i="73"/>
  <c r="BX22" i="73"/>
  <c r="BV22" i="73"/>
  <c r="BU22" i="73"/>
  <c r="BI22" i="73"/>
  <c r="BA22" i="73"/>
  <c r="BH22" i="73"/>
  <c r="AZ22" i="73"/>
  <c r="BG22" i="73"/>
  <c r="AY22" i="73"/>
  <c r="BF22" i="73"/>
  <c r="AX22" i="73"/>
  <c r="BE22" i="73"/>
  <c r="AW22" i="73"/>
  <c r="BD22" i="73"/>
  <c r="AV22" i="73"/>
  <c r="AO22" i="73"/>
  <c r="AG22" i="73"/>
  <c r="AN22" i="73"/>
  <c r="AF22" i="73"/>
  <c r="BC22" i="73"/>
  <c r="AM22" i="73"/>
  <c r="AE22" i="73"/>
  <c r="BB22" i="73"/>
  <c r="AK22" i="73"/>
  <c r="AC22" i="73"/>
  <c r="AI22" i="73"/>
  <c r="AA22" i="73"/>
  <c r="AL22" i="73"/>
  <c r="AJ22" i="73"/>
  <c r="Q22" i="73"/>
  <c r="AH22" i="73"/>
  <c r="AD22" i="73"/>
  <c r="W22" i="73"/>
  <c r="O22" i="73"/>
  <c r="AB22" i="73"/>
  <c r="V22" i="73"/>
  <c r="N22" i="73"/>
  <c r="U22" i="73"/>
  <c r="M22" i="73"/>
  <c r="S22" i="73"/>
  <c r="K22" i="73"/>
  <c r="L22" i="73"/>
  <c r="X22" i="73"/>
  <c r="T22" i="73"/>
  <c r="R22" i="73"/>
  <c r="P22" i="73"/>
  <c r="J22" i="73"/>
  <c r="B23" i="73"/>
  <c r="H22" i="73"/>
  <c r="ID22" i="73"/>
  <c r="IJ22" i="73"/>
  <c r="IP22" i="73"/>
  <c r="IH22" i="73"/>
  <c r="IN22" i="73"/>
  <c r="II22" i="73"/>
  <c r="IR22" i="73"/>
  <c r="IK22" i="73"/>
  <c r="IO22" i="73"/>
  <c r="IE22" i="73"/>
  <c r="IQ22" i="73"/>
  <c r="IM22" i="73"/>
  <c r="IF22" i="73"/>
  <c r="IG22" i="73"/>
  <c r="IL22" i="73"/>
  <c r="C19" i="65"/>
  <c r="F23" i="73"/>
  <c r="E23" i="73"/>
  <c r="D23" i="73"/>
  <c r="A22" i="73"/>
  <c r="C23" i="73"/>
  <c r="FS16" i="73"/>
  <c r="FS20" i="73"/>
  <c r="FS19" i="73"/>
  <c r="FS10" i="73"/>
  <c r="FS15" i="73"/>
  <c r="FS18" i="73"/>
  <c r="FS12" i="73"/>
  <c r="FS11" i="73"/>
  <c r="FS14" i="73"/>
  <c r="FS13" i="73"/>
  <c r="FS17" i="73"/>
  <c r="FT18" i="73"/>
  <c r="FT19" i="73"/>
  <c r="FT15" i="73"/>
  <c r="FT17" i="73"/>
  <c r="FT20" i="73"/>
  <c r="FT16" i="73"/>
  <c r="FT12" i="73"/>
  <c r="FT13" i="73"/>
  <c r="FT14" i="73"/>
  <c r="FT10" i="73"/>
  <c r="FT11" i="73"/>
  <c r="HF14" i="73"/>
  <c r="HF20" i="73"/>
  <c r="HF11" i="73"/>
  <c r="HF15" i="73"/>
  <c r="HF10" i="73"/>
  <c r="HF17" i="73"/>
  <c r="HF12" i="73"/>
  <c r="HF18" i="73"/>
  <c r="HF13" i="73"/>
  <c r="HF19" i="73"/>
  <c r="HF16" i="73"/>
  <c r="HW10" i="73"/>
  <c r="HW14" i="73"/>
  <c r="HW19" i="73"/>
  <c r="HW16" i="73"/>
  <c r="HW17" i="73"/>
  <c r="HW12" i="73"/>
  <c r="HW15" i="73"/>
  <c r="HW13" i="73"/>
  <c r="HW20" i="73"/>
  <c r="HW11" i="73"/>
  <c r="HW18" i="73"/>
  <c r="HE17" i="73"/>
  <c r="HE19" i="73"/>
  <c r="HE10" i="73"/>
  <c r="HE20" i="73"/>
  <c r="HE12" i="73"/>
  <c r="HE14" i="73"/>
  <c r="HE11" i="73"/>
  <c r="HE13" i="73"/>
  <c r="HE15" i="73"/>
  <c r="HE16" i="73"/>
  <c r="HE18" i="73"/>
  <c r="GJ15" i="73"/>
  <c r="GJ14" i="73"/>
  <c r="GJ18" i="73"/>
  <c r="GJ12" i="73"/>
  <c r="GJ10" i="73"/>
  <c r="GJ11" i="73"/>
  <c r="GJ20" i="73"/>
  <c r="GJ16" i="73"/>
  <c r="GJ19" i="73"/>
  <c r="GJ13" i="73"/>
  <c r="GJ17" i="73"/>
  <c r="GK15" i="73"/>
  <c r="GK18" i="73"/>
  <c r="GK12" i="73"/>
  <c r="GK11" i="73"/>
  <c r="GK19" i="73"/>
  <c r="GK17" i="73"/>
  <c r="GK20" i="73"/>
  <c r="GK10" i="73"/>
  <c r="GK16" i="73"/>
  <c r="GK14" i="73"/>
  <c r="GK13" i="73"/>
  <c r="HV19" i="73"/>
  <c r="HV20" i="73"/>
  <c r="HV13" i="73"/>
  <c r="HV15" i="73"/>
  <c r="HV14" i="73"/>
  <c r="HV10" i="73"/>
  <c r="HV12" i="73"/>
  <c r="HV11" i="73"/>
  <c r="HV17" i="73"/>
  <c r="HV18" i="73"/>
  <c r="HV16" i="73"/>
  <c r="GY21" i="73"/>
  <c r="GU21" i="73"/>
  <c r="HT20" i="73"/>
  <c r="HW21" i="73"/>
  <c r="GF21" i="73"/>
  <c r="FQ16" i="73"/>
  <c r="FL21" i="73"/>
  <c r="GH21" i="73"/>
  <c r="GA21" i="73"/>
  <c r="GV22" i="73"/>
  <c r="GC22" i="73"/>
  <c r="HC21" i="73"/>
  <c r="HQ21" i="73"/>
  <c r="GG21" i="73"/>
  <c r="FK21" i="73"/>
  <c r="HT14" i="73"/>
  <c r="GH19" i="73"/>
  <c r="HT12" i="73"/>
  <c r="HN22" i="73"/>
  <c r="FI21" i="73"/>
  <c r="HD21" i="73"/>
  <c r="HU22" i="73"/>
  <c r="HC20" i="73"/>
  <c r="FQ19" i="73"/>
  <c r="FY21" i="73"/>
  <c r="HI22" i="73"/>
  <c r="FX22" i="73"/>
  <c r="FG21" i="73"/>
  <c r="GH13" i="73"/>
  <c r="FG22" i="73"/>
  <c r="GH11" i="73"/>
  <c r="HK22" i="73"/>
  <c r="GH22" i="73"/>
  <c r="HT11" i="73"/>
  <c r="GJ21" i="73"/>
  <c r="GX22" i="73"/>
  <c r="FQ10" i="73"/>
  <c r="GE22" i="73"/>
  <c r="HK21" i="73"/>
  <c r="GZ22" i="73"/>
  <c r="HT13" i="73"/>
  <c r="HA22" i="73"/>
  <c r="FW21" i="73"/>
  <c r="HD22" i="73"/>
  <c r="FS21" i="73"/>
  <c r="FQ14" i="73"/>
  <c r="GY22" i="73"/>
  <c r="FO22" i="73"/>
  <c r="HF21" i="73"/>
  <c r="FK22" i="73"/>
  <c r="FX21" i="73"/>
  <c r="HE21" i="73"/>
  <c r="GR22" i="73"/>
  <c r="FF21" i="73"/>
  <c r="HT18" i="73"/>
  <c r="FM21" i="73"/>
  <c r="FO21" i="73"/>
  <c r="GH10" i="73"/>
  <c r="GX21" i="73"/>
  <c r="FR21" i="73"/>
  <c r="FQ22" i="73"/>
  <c r="FQ21" i="73"/>
  <c r="GZ21" i="73"/>
  <c r="FH22" i="73"/>
  <c r="GS21" i="73"/>
  <c r="GH14" i="73"/>
  <c r="HW22" i="73"/>
  <c r="GH16" i="73"/>
  <c r="HC17" i="73"/>
  <c r="FF22" i="73"/>
  <c r="FM22" i="73"/>
  <c r="HS21" i="73"/>
  <c r="GT21" i="73"/>
  <c r="HC15" i="73"/>
  <c r="HM22" i="73"/>
  <c r="FZ22" i="73"/>
  <c r="FQ15" i="73"/>
  <c r="GR21" i="73"/>
  <c r="FJ22" i="73"/>
  <c r="HL22" i="73"/>
  <c r="HC22" i="73"/>
  <c r="HV22" i="73"/>
  <c r="HE22" i="73"/>
  <c r="HT15" i="73"/>
  <c r="HJ21" i="73"/>
  <c r="FN22" i="73"/>
  <c r="GK22" i="73"/>
  <c r="FQ11" i="73"/>
  <c r="HB22" i="73"/>
  <c r="FH21" i="73"/>
  <c r="HO21" i="73"/>
  <c r="FJ21" i="73"/>
  <c r="GI22" i="73"/>
  <c r="GU22" i="73"/>
  <c r="GJ22" i="73"/>
  <c r="HT19" i="73"/>
  <c r="FQ18" i="73"/>
  <c r="HC16" i="73"/>
  <c r="GV21" i="73"/>
  <c r="HP22" i="73"/>
  <c r="HC10" i="73"/>
  <c r="GS22" i="73"/>
  <c r="HT17" i="73"/>
  <c r="GD21" i="73"/>
  <c r="HB21" i="73"/>
  <c r="FQ17" i="73"/>
  <c r="HS22" i="73"/>
  <c r="GB22" i="73"/>
  <c r="FY22" i="73"/>
  <c r="GA22" i="73"/>
  <c r="HI21" i="73"/>
  <c r="HA21" i="73"/>
  <c r="HC11" i="73"/>
  <c r="HV21" i="73"/>
  <c r="FP22" i="73"/>
  <c r="HF22" i="73"/>
  <c r="HC12" i="73"/>
  <c r="HR22" i="73"/>
  <c r="FL22" i="73"/>
  <c r="HC18" i="73"/>
  <c r="GH18" i="73"/>
  <c r="FI22" i="73"/>
  <c r="HL21" i="73"/>
  <c r="GH12" i="73"/>
  <c r="HU21" i="73"/>
  <c r="GH20" i="73"/>
  <c r="FR22" i="73"/>
  <c r="HC13" i="73"/>
  <c r="FZ21" i="73"/>
  <c r="GC21" i="73"/>
  <c r="HT22" i="73"/>
  <c r="FQ12" i="73"/>
  <c r="HJ22" i="73"/>
  <c r="HR21" i="73"/>
  <c r="FP21" i="73"/>
  <c r="FN21" i="73"/>
  <c r="FT21" i="73"/>
  <c r="HC19" i="73"/>
  <c r="HT16" i="73"/>
  <c r="FT22" i="73"/>
  <c r="HO22" i="73"/>
  <c r="GB21" i="73"/>
  <c r="FW22" i="73"/>
  <c r="GH15" i="73"/>
  <c r="GE21" i="73"/>
  <c r="FQ13" i="73"/>
  <c r="HC14" i="73"/>
  <c r="HP21" i="73"/>
  <c r="GI21" i="73"/>
  <c r="FS22" i="73"/>
  <c r="HQ22" i="73"/>
  <c r="HN21" i="73"/>
  <c r="HM21" i="73"/>
  <c r="HT10" i="73"/>
  <c r="GF22" i="73"/>
  <c r="GG22" i="73"/>
  <c r="GW21" i="73"/>
  <c r="GD22" i="73"/>
  <c r="FQ20" i="73"/>
  <c r="GH17" i="73"/>
  <c r="HT21" i="73"/>
  <c r="GW22" i="73"/>
  <c r="GT22" i="73"/>
  <c r="GK21" i="73"/>
  <c r="BZ14" i="73" l="1"/>
  <c r="BZ15" i="73"/>
  <c r="BZ16" i="73"/>
  <c r="BZ17" i="73"/>
  <c r="BZ10" i="73"/>
  <c r="BZ18" i="73"/>
  <c r="BZ11" i="73"/>
  <c r="BZ12" i="73"/>
  <c r="BZ13" i="73"/>
  <c r="BZ19" i="73"/>
  <c r="BZ20" i="73"/>
  <c r="BZ21" i="73"/>
  <c r="BJ15" i="73"/>
  <c r="BJ16" i="73"/>
  <c r="BJ17" i="73"/>
  <c r="BJ10" i="73"/>
  <c r="BJ11" i="73"/>
  <c r="BJ12" i="73"/>
  <c r="BJ13" i="73"/>
  <c r="BJ18" i="73"/>
  <c r="BJ19" i="73"/>
  <c r="BJ14" i="73"/>
  <c r="BJ20" i="73"/>
  <c r="BJ21" i="73"/>
  <c r="EY15" i="73"/>
  <c r="EY16" i="73"/>
  <c r="EY19" i="73"/>
  <c r="EY17" i="73"/>
  <c r="EY10" i="73"/>
  <c r="EY11" i="73"/>
  <c r="EY12" i="73"/>
  <c r="EY18" i="73"/>
  <c r="EY13" i="73"/>
  <c r="EY14" i="73"/>
  <c r="EY20" i="73"/>
  <c r="EY21" i="73"/>
  <c r="EX17" i="73"/>
  <c r="EX12" i="73"/>
  <c r="EX13" i="73"/>
  <c r="EX14" i="73"/>
  <c r="EX15" i="73"/>
  <c r="EX16" i="73"/>
  <c r="EX10" i="73"/>
  <c r="EX18" i="73"/>
  <c r="EX11" i="73"/>
  <c r="EX19" i="73"/>
  <c r="EX20" i="73"/>
  <c r="EX21" i="73"/>
  <c r="EG14" i="73"/>
  <c r="EG15" i="73"/>
  <c r="EG16" i="73"/>
  <c r="EG10" i="73"/>
  <c r="EG11" i="73"/>
  <c r="EG17" i="73"/>
  <c r="EG12" i="73"/>
  <c r="EG13" i="73"/>
  <c r="EG18" i="73"/>
  <c r="EG19" i="73"/>
  <c r="EG20" i="73"/>
  <c r="EG21" i="73"/>
  <c r="AN17" i="73"/>
  <c r="AN13" i="73"/>
  <c r="AN14" i="73"/>
  <c r="AN15" i="73"/>
  <c r="AN16" i="73"/>
  <c r="AN10" i="73"/>
  <c r="AN11" i="73"/>
  <c r="AN12" i="73"/>
  <c r="AN18" i="73"/>
  <c r="AN19" i="73"/>
  <c r="AN20" i="73"/>
  <c r="AN21" i="73"/>
  <c r="AO15" i="73"/>
  <c r="AO16" i="73"/>
  <c r="AO17" i="73"/>
  <c r="AO10" i="73"/>
  <c r="AO18" i="73"/>
  <c r="AO11" i="73"/>
  <c r="AO19" i="73"/>
  <c r="AO12" i="73"/>
  <c r="AO14" i="73"/>
  <c r="AO13" i="73"/>
  <c r="AO20" i="73"/>
  <c r="AO21" i="73"/>
  <c r="BI12" i="73"/>
  <c r="BI14" i="73"/>
  <c r="BI13" i="73"/>
  <c r="BI15" i="73"/>
  <c r="BI16" i="73"/>
  <c r="BI17" i="73"/>
  <c r="BI18" i="73"/>
  <c r="BI10" i="73"/>
  <c r="BI11" i="73"/>
  <c r="BI19" i="73"/>
  <c r="BI20" i="73"/>
  <c r="BI21" i="73"/>
  <c r="EH15" i="73"/>
  <c r="EH16" i="73"/>
  <c r="EH18" i="73"/>
  <c r="EH19" i="73"/>
  <c r="EH17" i="73"/>
  <c r="EH10" i="73"/>
  <c r="EH11" i="73"/>
  <c r="EH12" i="73"/>
  <c r="EH13" i="73"/>
  <c r="EH14" i="73"/>
  <c r="EH20" i="73"/>
  <c r="EH21" i="73"/>
  <c r="IR18" i="73"/>
  <c r="IR13" i="73"/>
  <c r="IR17" i="73"/>
  <c r="IR14" i="73"/>
  <c r="IR19" i="73"/>
  <c r="IR15" i="73"/>
  <c r="IR10" i="73"/>
  <c r="IR11" i="73"/>
  <c r="IR12" i="73"/>
  <c r="IR16" i="73"/>
  <c r="IR20" i="73"/>
  <c r="IR21" i="73"/>
  <c r="CA18" i="73"/>
  <c r="CA15" i="73"/>
  <c r="CA16" i="73"/>
  <c r="CA17" i="73"/>
  <c r="CA10" i="73"/>
  <c r="CA11" i="73"/>
  <c r="CA12" i="73"/>
  <c r="CA19" i="73"/>
  <c r="CA13" i="73"/>
  <c r="CA14" i="73"/>
  <c r="CA20" i="73"/>
  <c r="CA21" i="73"/>
  <c r="IQ15" i="73"/>
  <c r="IQ16" i="73"/>
  <c r="IQ10" i="73"/>
  <c r="IQ11" i="73"/>
  <c r="IQ12" i="73"/>
  <c r="IQ17" i="73"/>
  <c r="IQ14" i="73"/>
  <c r="IQ13" i="73"/>
  <c r="IQ18" i="73"/>
  <c r="IQ19" i="73"/>
  <c r="IQ20" i="73"/>
  <c r="IQ21" i="73"/>
  <c r="Y18" i="73"/>
  <c r="Y10" i="73"/>
  <c r="AS10" i="73" s="1"/>
  <c r="EI9" i="73"/>
  <c r="GL9" i="73"/>
  <c r="CW9" i="73"/>
  <c r="HX9" i="73"/>
  <c r="Y11" i="73"/>
  <c r="AS11" i="73" s="1"/>
  <c r="DN9" i="73"/>
  <c r="AP9" i="73"/>
  <c r="IS9" i="73"/>
  <c r="IS23" i="73" s="1"/>
  <c r="Y12" i="73"/>
  <c r="Y14" i="73"/>
  <c r="Y13" i="73"/>
  <c r="AS13" i="73" s="1"/>
  <c r="Y15" i="73"/>
  <c r="CB9" i="73"/>
  <c r="Y16" i="73"/>
  <c r="AS16" i="73" s="1"/>
  <c r="FU9" i="73"/>
  <c r="HG9" i="73"/>
  <c r="Y17" i="73"/>
  <c r="Y19" i="73"/>
  <c r="EZ9" i="73"/>
  <c r="EZ23" i="73" s="1"/>
  <c r="BK9" i="73"/>
  <c r="Y20" i="73"/>
  <c r="AS20" i="73" s="1"/>
  <c r="Y21" i="73"/>
  <c r="AS21" i="73" s="1"/>
  <c r="ES23" i="73"/>
  <c r="EK23" i="73"/>
  <c r="ER23" i="73"/>
  <c r="EY23" i="73"/>
  <c r="EQ23" i="73"/>
  <c r="EX23" i="73"/>
  <c r="EP23" i="73"/>
  <c r="EW23" i="73"/>
  <c r="EO23" i="73"/>
  <c r="EV23" i="73"/>
  <c r="EN23" i="73"/>
  <c r="ET23" i="73"/>
  <c r="EL23" i="73"/>
  <c r="EU23" i="73"/>
  <c r="EM23" i="73"/>
  <c r="EG23" i="73"/>
  <c r="DY23" i="73"/>
  <c r="EF23" i="73"/>
  <c r="DX23" i="73"/>
  <c r="EE23" i="73"/>
  <c r="DW23" i="73"/>
  <c r="ED23" i="73"/>
  <c r="DV23" i="73"/>
  <c r="EC23" i="73"/>
  <c r="DU23" i="73"/>
  <c r="EB23" i="73"/>
  <c r="DT23" i="73"/>
  <c r="EH23" i="73"/>
  <c r="DZ23" i="73"/>
  <c r="EA23" i="73"/>
  <c r="CB23" i="73"/>
  <c r="BT23" i="73"/>
  <c r="CA23" i="73"/>
  <c r="BS23" i="73"/>
  <c r="BY23" i="73"/>
  <c r="BQ23" i="73"/>
  <c r="EI23" i="73"/>
  <c r="BW23" i="73"/>
  <c r="BO23" i="73"/>
  <c r="BR23" i="73"/>
  <c r="BP23" i="73"/>
  <c r="BN23" i="73"/>
  <c r="BM23" i="73"/>
  <c r="BZ23" i="73"/>
  <c r="BX23" i="73"/>
  <c r="BV23" i="73"/>
  <c r="BI23" i="73"/>
  <c r="BA23" i="73"/>
  <c r="BH23" i="73"/>
  <c r="AZ23" i="73"/>
  <c r="BG23" i="73"/>
  <c r="AY23" i="73"/>
  <c r="BF23" i="73"/>
  <c r="AX23" i="73"/>
  <c r="BE23" i="73"/>
  <c r="AW23" i="73"/>
  <c r="BD23" i="73"/>
  <c r="AV23" i="73"/>
  <c r="BU23" i="73"/>
  <c r="BB23" i="73"/>
  <c r="AO23" i="73"/>
  <c r="AG23" i="73"/>
  <c r="AN23" i="73"/>
  <c r="AF23" i="73"/>
  <c r="AM23" i="73"/>
  <c r="AE23" i="73"/>
  <c r="BK23" i="73"/>
  <c r="AK23" i="73"/>
  <c r="AC23" i="73"/>
  <c r="BC23" i="73"/>
  <c r="AI23" i="73"/>
  <c r="AA23" i="73"/>
  <c r="AP23" i="73"/>
  <c r="Y23" i="73"/>
  <c r="Q23" i="73"/>
  <c r="AL23" i="73"/>
  <c r="AJ23" i="73"/>
  <c r="W23" i="73"/>
  <c r="O23" i="73"/>
  <c r="AH23" i="73"/>
  <c r="V23" i="73"/>
  <c r="N23" i="73"/>
  <c r="AD23" i="73"/>
  <c r="U23" i="73"/>
  <c r="M23" i="73"/>
  <c r="BJ23" i="73"/>
  <c r="AB23" i="73"/>
  <c r="S23" i="73"/>
  <c r="K23" i="73"/>
  <c r="R23" i="73"/>
  <c r="J23" i="73"/>
  <c r="L23" i="73"/>
  <c r="X23" i="73"/>
  <c r="T23" i="73"/>
  <c r="P23" i="73"/>
  <c r="B24" i="73"/>
  <c r="H23" i="73"/>
  <c r="IF23" i="73"/>
  <c r="IL23" i="73"/>
  <c r="IR23" i="73"/>
  <c r="ID23" i="73"/>
  <c r="IJ23" i="73"/>
  <c r="IP23" i="73"/>
  <c r="IK23" i="73"/>
  <c r="IM23" i="73"/>
  <c r="IN23" i="73"/>
  <c r="IO23" i="73"/>
  <c r="IG23" i="73"/>
  <c r="IH23" i="73"/>
  <c r="II23" i="73"/>
  <c r="IQ23" i="73"/>
  <c r="IE23" i="73"/>
  <c r="C20" i="65"/>
  <c r="F24" i="73"/>
  <c r="D24" i="73"/>
  <c r="E24" i="73"/>
  <c r="DQ21" i="73"/>
  <c r="DQ20" i="73"/>
  <c r="DQ18" i="73"/>
  <c r="DQ16" i="73"/>
  <c r="A23" i="73"/>
  <c r="DQ22" i="73"/>
  <c r="C24" i="73"/>
  <c r="AS14" i="73"/>
  <c r="AS12" i="73"/>
  <c r="AS19" i="73"/>
  <c r="AS17" i="73"/>
  <c r="DQ15" i="73"/>
  <c r="DQ19" i="73"/>
  <c r="AS22" i="73"/>
  <c r="DQ12" i="73"/>
  <c r="DQ13" i="73"/>
  <c r="DQ14" i="73"/>
  <c r="AS18" i="73"/>
  <c r="DQ11" i="73"/>
  <c r="DQ17" i="73"/>
  <c r="AS15" i="73"/>
  <c r="DQ10" i="73"/>
  <c r="DR10" i="73"/>
  <c r="DP10" i="73"/>
  <c r="DP11" i="73"/>
  <c r="DR11" i="73"/>
  <c r="DR14" i="73"/>
  <c r="DP14" i="73"/>
  <c r="DR22" i="73"/>
  <c r="DP22" i="73"/>
  <c r="DP12" i="73"/>
  <c r="DR12" i="73"/>
  <c r="DR13" i="73"/>
  <c r="DP13" i="73"/>
  <c r="DR17" i="73"/>
  <c r="DP17" i="73"/>
  <c r="DP18" i="73"/>
  <c r="DR18" i="73"/>
  <c r="DR15" i="73"/>
  <c r="DP15" i="73"/>
  <c r="DP20" i="73"/>
  <c r="DR20" i="73"/>
  <c r="DR21" i="73"/>
  <c r="DP21" i="73"/>
  <c r="DR16" i="73"/>
  <c r="DP16" i="73"/>
  <c r="DP19" i="73"/>
  <c r="DR19" i="73"/>
  <c r="FU20" i="73"/>
  <c r="FU12" i="73"/>
  <c r="FU13" i="73"/>
  <c r="FU15" i="73"/>
  <c r="FU18" i="73"/>
  <c r="FU19" i="73"/>
  <c r="FU10" i="73"/>
  <c r="FU22" i="73"/>
  <c r="FU14" i="73"/>
  <c r="FU21" i="73"/>
  <c r="FU16" i="73"/>
  <c r="FU17" i="73"/>
  <c r="FU11" i="73"/>
  <c r="HG15" i="73"/>
  <c r="HG13" i="73"/>
  <c r="HG16" i="73"/>
  <c r="HG19" i="73"/>
  <c r="HG10" i="73"/>
  <c r="HG18" i="73"/>
  <c r="HG21" i="73"/>
  <c r="HG12" i="73"/>
  <c r="HG20" i="73"/>
  <c r="HG17" i="73"/>
  <c r="HG11" i="73"/>
  <c r="HG22" i="73"/>
  <c r="HG14" i="73"/>
  <c r="GL19" i="73"/>
  <c r="GL17" i="73"/>
  <c r="GL12" i="73"/>
  <c r="GL22" i="73"/>
  <c r="GL14" i="73"/>
  <c r="GL20" i="73"/>
  <c r="GL21" i="73"/>
  <c r="GL18" i="73"/>
  <c r="GL11" i="73"/>
  <c r="GL10" i="73"/>
  <c r="GL16" i="73"/>
  <c r="GL15" i="73"/>
  <c r="GL13" i="73"/>
  <c r="HX17" i="73"/>
  <c r="HX12" i="73"/>
  <c r="HX14" i="73"/>
  <c r="HX22" i="73"/>
  <c r="HX20" i="73"/>
  <c r="HX16" i="73"/>
  <c r="HX15" i="73"/>
  <c r="HX18" i="73"/>
  <c r="HX19" i="73"/>
  <c r="HX10" i="73"/>
  <c r="HX11" i="73"/>
  <c r="HX21" i="73"/>
  <c r="HX13" i="73"/>
  <c r="FR23" i="73"/>
  <c r="HJ23" i="73"/>
  <c r="GH23" i="73"/>
  <c r="GJ23" i="73"/>
  <c r="FM23" i="73"/>
  <c r="FK23" i="73"/>
  <c r="FZ23" i="73"/>
  <c r="HC23" i="73"/>
  <c r="HN23" i="73"/>
  <c r="GG23" i="73"/>
  <c r="HB23" i="73"/>
  <c r="FF23" i="73"/>
  <c r="FL23" i="73"/>
  <c r="GC23" i="73"/>
  <c r="HW23" i="73"/>
  <c r="HI23" i="73"/>
  <c r="HL23" i="73"/>
  <c r="FO23" i="73"/>
  <c r="HD23" i="73"/>
  <c r="FS23" i="73"/>
  <c r="GU23" i="73"/>
  <c r="HU23" i="73"/>
  <c r="FU23" i="73"/>
  <c r="GE23" i="73"/>
  <c r="FN23" i="73"/>
  <c r="HV23" i="73"/>
  <c r="HR23" i="73"/>
  <c r="HE23" i="73"/>
  <c r="GZ23" i="73"/>
  <c r="GD23" i="73"/>
  <c r="HP23" i="73"/>
  <c r="HQ23" i="73"/>
  <c r="GI23" i="73"/>
  <c r="GV23" i="73"/>
  <c r="GA23" i="73"/>
  <c r="HF23" i="73"/>
  <c r="GL23" i="73"/>
  <c r="HA23" i="73"/>
  <c r="FT23" i="73"/>
  <c r="GS23" i="73"/>
  <c r="HT23" i="73"/>
  <c r="FI23" i="73"/>
  <c r="FY23" i="73"/>
  <c r="GT23" i="73"/>
  <c r="GK23" i="73"/>
  <c r="HS23" i="73"/>
  <c r="GF23" i="73"/>
  <c r="HO23" i="73"/>
  <c r="FQ23" i="73"/>
  <c r="HX23" i="73"/>
  <c r="HM23" i="73"/>
  <c r="FW23" i="73"/>
  <c r="GB23" i="73"/>
  <c r="GW23" i="73"/>
  <c r="FP23" i="73"/>
  <c r="HK23" i="73"/>
  <c r="FG23" i="73"/>
  <c r="GX23" i="73"/>
  <c r="GY23" i="73"/>
  <c r="FJ23" i="73"/>
  <c r="HG23" i="73"/>
  <c r="GR23" i="73"/>
  <c r="FH23" i="73"/>
  <c r="FX23" i="73"/>
  <c r="IB13" i="73" l="1"/>
  <c r="IB21" i="73"/>
  <c r="IB11" i="73"/>
  <c r="IB10" i="73"/>
  <c r="IB19" i="73"/>
  <c r="IB18" i="73"/>
  <c r="IB15" i="73"/>
  <c r="IB16" i="73"/>
  <c r="IB20" i="73"/>
  <c r="IB22" i="73"/>
  <c r="IB14" i="73"/>
  <c r="IB12" i="73"/>
  <c r="IB17" i="73"/>
  <c r="GP13" i="73"/>
  <c r="GP15" i="73"/>
  <c r="GP16" i="73"/>
  <c r="GP10" i="73"/>
  <c r="GP11" i="73"/>
  <c r="GP18" i="73"/>
  <c r="GP21" i="73"/>
  <c r="GP20" i="73"/>
  <c r="GP14" i="73"/>
  <c r="GP22" i="73"/>
  <c r="GP12" i="73"/>
  <c r="GP17" i="73"/>
  <c r="GP19" i="73"/>
  <c r="HZ14" i="73"/>
  <c r="IA14" i="73"/>
  <c r="HZ22" i="73"/>
  <c r="IA22" i="73"/>
  <c r="HZ11" i="73"/>
  <c r="IA11" i="73"/>
  <c r="IA17" i="73"/>
  <c r="HZ17" i="73"/>
  <c r="HZ20" i="73"/>
  <c r="IA20" i="73"/>
  <c r="HZ12" i="73"/>
  <c r="IA12" i="73"/>
  <c r="IA21" i="73"/>
  <c r="HZ21" i="73"/>
  <c r="IA18" i="73"/>
  <c r="HZ18" i="73"/>
  <c r="HZ10" i="73"/>
  <c r="IA10" i="73"/>
  <c r="IA19" i="73"/>
  <c r="HZ19" i="73"/>
  <c r="HZ16" i="73"/>
  <c r="IA16" i="73"/>
  <c r="IA13" i="73"/>
  <c r="HZ13" i="73"/>
  <c r="HZ15" i="73"/>
  <c r="IA15" i="73"/>
  <c r="GO11" i="73"/>
  <c r="GN11" i="73"/>
  <c r="GN17" i="73"/>
  <c r="GO17" i="73"/>
  <c r="GN16" i="73"/>
  <c r="GO16" i="73"/>
  <c r="GN21" i="73"/>
  <c r="GO21" i="73"/>
  <c r="GN14" i="73"/>
  <c r="GO14" i="73"/>
  <c r="GN22" i="73"/>
  <c r="GO22" i="73"/>
  <c r="GO10" i="73"/>
  <c r="GN10" i="73"/>
  <c r="GO19" i="73"/>
  <c r="GN19" i="73"/>
  <c r="GO18" i="73"/>
  <c r="GN18" i="73"/>
  <c r="GN15" i="73"/>
  <c r="GO15" i="73"/>
  <c r="GO13" i="73"/>
  <c r="GN13" i="73"/>
  <c r="GN12" i="73"/>
  <c r="GO12" i="73"/>
  <c r="GO20" i="73"/>
  <c r="GN20" i="73"/>
  <c r="BK15" i="73"/>
  <c r="BK20" i="73"/>
  <c r="BK16" i="73"/>
  <c r="BK17" i="73"/>
  <c r="BK10" i="73"/>
  <c r="BK18" i="73"/>
  <c r="BK19" i="73"/>
  <c r="BK11" i="73"/>
  <c r="BK12" i="73"/>
  <c r="BK13" i="73"/>
  <c r="BK14" i="73"/>
  <c r="BK21" i="73"/>
  <c r="BK22" i="73"/>
  <c r="EZ12" i="73"/>
  <c r="FD12" i="73" s="1"/>
  <c r="EZ13" i="73"/>
  <c r="FD13" i="73" s="1"/>
  <c r="EZ14" i="73"/>
  <c r="FD14" i="73" s="1"/>
  <c r="EZ20" i="73"/>
  <c r="FD20" i="73" s="1"/>
  <c r="EZ15" i="73"/>
  <c r="FD15" i="73" s="1"/>
  <c r="EZ16" i="73"/>
  <c r="FD16" i="73" s="1"/>
  <c r="EZ17" i="73"/>
  <c r="FD17" i="73" s="1"/>
  <c r="EZ10" i="73"/>
  <c r="FD10" i="73" s="1"/>
  <c r="EZ18" i="73"/>
  <c r="FD18" i="73" s="1"/>
  <c r="EZ11" i="73"/>
  <c r="FD11" i="73" s="1"/>
  <c r="EZ19" i="73"/>
  <c r="FD19" i="73" s="1"/>
  <c r="EZ21" i="73"/>
  <c r="FD21" i="73" s="1"/>
  <c r="EZ22" i="73"/>
  <c r="FD22" i="73" s="1"/>
  <c r="EI10" i="73"/>
  <c r="EI18" i="73"/>
  <c r="EI20" i="73"/>
  <c r="EI11" i="73"/>
  <c r="EI12" i="73"/>
  <c r="EI14" i="73"/>
  <c r="EI13" i="73"/>
  <c r="EI19" i="73"/>
  <c r="EI15" i="73"/>
  <c r="EI16" i="73"/>
  <c r="EI17" i="73"/>
  <c r="EI21" i="73"/>
  <c r="EI22" i="73"/>
  <c r="IS13" i="73"/>
  <c r="IT13" i="73" s="1"/>
  <c r="IS15" i="73"/>
  <c r="IT15" i="73" s="1"/>
  <c r="IS16" i="73"/>
  <c r="IT16" i="73" s="1"/>
  <c r="IS20" i="73"/>
  <c r="IT20" i="73" s="1"/>
  <c r="IS17" i="73"/>
  <c r="IT17" i="73" s="1"/>
  <c r="IS11" i="73"/>
  <c r="IT11" i="73" s="1"/>
  <c r="IS10" i="73"/>
  <c r="IT10" i="73" s="1"/>
  <c r="IS18" i="73"/>
  <c r="IT18" i="73" s="1"/>
  <c r="IS19" i="73"/>
  <c r="IT19" i="73" s="1"/>
  <c r="IS12" i="73"/>
  <c r="IT12" i="73" s="1"/>
  <c r="IS14" i="73"/>
  <c r="IT14" i="73" s="1"/>
  <c r="IS21" i="73"/>
  <c r="IT21" i="73" s="1"/>
  <c r="IS22" i="73"/>
  <c r="IT22" i="73" s="1"/>
  <c r="AP11" i="73"/>
  <c r="AP12" i="73"/>
  <c r="AP20" i="73"/>
  <c r="AP13" i="73"/>
  <c r="AP14" i="73"/>
  <c r="AP15" i="73"/>
  <c r="AP19" i="73"/>
  <c r="AP16" i="73"/>
  <c r="AP17" i="73"/>
  <c r="AP10" i="73"/>
  <c r="AT10" i="73" s="1"/>
  <c r="AP18" i="73"/>
  <c r="AP21" i="73"/>
  <c r="AP22" i="73"/>
  <c r="CB19" i="73"/>
  <c r="CF19" i="73" s="1"/>
  <c r="CB16" i="73"/>
  <c r="CF16" i="73" s="1"/>
  <c r="CB17" i="73"/>
  <c r="CF17" i="73" s="1"/>
  <c r="CB10" i="73"/>
  <c r="CF10" i="73" s="1"/>
  <c r="CB18" i="73"/>
  <c r="CF18" i="73" s="1"/>
  <c r="CB11" i="73"/>
  <c r="CF11" i="73" s="1"/>
  <c r="CB12" i="73"/>
  <c r="CF12" i="73" s="1"/>
  <c r="CB20" i="73"/>
  <c r="CF20" i="73" s="1"/>
  <c r="CB13" i="73"/>
  <c r="CF13" i="73" s="1"/>
  <c r="CB14" i="73"/>
  <c r="CF14" i="73" s="1"/>
  <c r="CB15" i="73"/>
  <c r="CF15" i="73" s="1"/>
  <c r="CB21" i="73"/>
  <c r="CF21" i="73" s="1"/>
  <c r="CB22" i="73"/>
  <c r="CF22" i="73" s="1"/>
  <c r="EX24" i="73"/>
  <c r="EP24" i="73"/>
  <c r="ET24" i="73"/>
  <c r="EU24" i="73"/>
  <c r="EK24" i="73"/>
  <c r="ES24" i="73"/>
  <c r="ER24" i="73"/>
  <c r="EQ24" i="73"/>
  <c r="EZ24" i="73"/>
  <c r="EO24" i="73"/>
  <c r="EY24" i="73"/>
  <c r="EN24" i="73"/>
  <c r="EV24" i="73"/>
  <c r="EL24" i="73"/>
  <c r="EW24" i="73"/>
  <c r="EM24" i="73"/>
  <c r="EG24" i="73"/>
  <c r="DY24" i="73"/>
  <c r="EF24" i="73"/>
  <c r="DX24" i="73"/>
  <c r="EE24" i="73"/>
  <c r="DW24" i="73"/>
  <c r="ED24" i="73"/>
  <c r="DV24" i="73"/>
  <c r="EC24" i="73"/>
  <c r="DU24" i="73"/>
  <c r="EB24" i="73"/>
  <c r="DT24" i="73"/>
  <c r="EH24" i="73"/>
  <c r="DZ24" i="73"/>
  <c r="CB24" i="73"/>
  <c r="BT24" i="73"/>
  <c r="CA24" i="73"/>
  <c r="BS24" i="73"/>
  <c r="EI24" i="73"/>
  <c r="BY24" i="73"/>
  <c r="BQ24" i="73"/>
  <c r="BW24" i="73"/>
  <c r="BO24" i="73"/>
  <c r="EA24" i="73"/>
  <c r="BR24" i="73"/>
  <c r="BP24" i="73"/>
  <c r="BN24" i="73"/>
  <c r="BM24" i="73"/>
  <c r="BZ24" i="73"/>
  <c r="BX24" i="73"/>
  <c r="BV24" i="73"/>
  <c r="BI24" i="73"/>
  <c r="BA24" i="73"/>
  <c r="BH24" i="73"/>
  <c r="AZ24" i="73"/>
  <c r="BG24" i="73"/>
  <c r="AY24" i="73"/>
  <c r="BF24" i="73"/>
  <c r="AX24" i="73"/>
  <c r="BE24" i="73"/>
  <c r="AW24" i="73"/>
  <c r="BD24" i="73"/>
  <c r="AV24" i="73"/>
  <c r="BU24" i="73"/>
  <c r="BK24" i="73"/>
  <c r="AO24" i="73"/>
  <c r="AG24" i="73"/>
  <c r="BJ24" i="73"/>
  <c r="AN24" i="73"/>
  <c r="AF24" i="73"/>
  <c r="BC24" i="73"/>
  <c r="AM24" i="73"/>
  <c r="AE24" i="73"/>
  <c r="BB24" i="73"/>
  <c r="AK24" i="73"/>
  <c r="AC24" i="73"/>
  <c r="AI24" i="73"/>
  <c r="AA24" i="73"/>
  <c r="AB24" i="73"/>
  <c r="J24" i="73"/>
  <c r="Y24" i="73"/>
  <c r="Q24" i="73"/>
  <c r="AP24" i="73"/>
  <c r="W24" i="73"/>
  <c r="O24" i="73"/>
  <c r="AL24" i="73"/>
  <c r="V24" i="73"/>
  <c r="N24" i="73"/>
  <c r="AJ24" i="73"/>
  <c r="U24" i="73"/>
  <c r="M24" i="73"/>
  <c r="AH24" i="73"/>
  <c r="AD24" i="73"/>
  <c r="S24" i="73"/>
  <c r="K24" i="73"/>
  <c r="R24" i="73"/>
  <c r="T24" i="73"/>
  <c r="X24" i="73"/>
  <c r="P24" i="73"/>
  <c r="L24" i="73"/>
  <c r="B25" i="73"/>
  <c r="F25" i="73" s="1"/>
  <c r="H24" i="73"/>
  <c r="IH24" i="73"/>
  <c r="IN24" i="73"/>
  <c r="IF24" i="73"/>
  <c r="IL24" i="73"/>
  <c r="IR24" i="73"/>
  <c r="ID24" i="73"/>
  <c r="IM24" i="73"/>
  <c r="IE24" i="73"/>
  <c r="IO24" i="73"/>
  <c r="IJ24" i="73"/>
  <c r="IK24" i="73"/>
  <c r="II24" i="73"/>
  <c r="IP24" i="73"/>
  <c r="IQ24" i="73"/>
  <c r="IS24" i="73"/>
  <c r="IG24" i="73"/>
  <c r="C21" i="65"/>
  <c r="E25" i="73"/>
  <c r="D25" i="73"/>
  <c r="FC23" i="73"/>
  <c r="FB23" i="73"/>
  <c r="CF23" i="73"/>
  <c r="DR23" i="73"/>
  <c r="AT23" i="73"/>
  <c r="DP23" i="73"/>
  <c r="DQ23" i="73"/>
  <c r="IB23" i="73"/>
  <c r="FD23" i="73"/>
  <c r="IT23" i="73"/>
  <c r="GP23" i="73"/>
  <c r="CE23" i="73"/>
  <c r="CD23" i="73"/>
  <c r="AR23" i="73"/>
  <c r="AS23" i="73"/>
  <c r="A24" i="73"/>
  <c r="HZ23" i="73"/>
  <c r="IA23" i="73"/>
  <c r="GO23" i="73"/>
  <c r="GN23" i="73"/>
  <c r="C25" i="73"/>
  <c r="GW24" i="73"/>
  <c r="FF24" i="73"/>
  <c r="FT24" i="73"/>
  <c r="FR24" i="73"/>
  <c r="GD24" i="73"/>
  <c r="HX24" i="73"/>
  <c r="GK24" i="73"/>
  <c r="HN24" i="73"/>
  <c r="GJ24" i="73"/>
  <c r="FO24" i="73"/>
  <c r="FQ24" i="73"/>
  <c r="HF24" i="73"/>
  <c r="GY24" i="73"/>
  <c r="GX24" i="73"/>
  <c r="HI24" i="73"/>
  <c r="GA24" i="73"/>
  <c r="HV24" i="73"/>
  <c r="HG24" i="73"/>
  <c r="FG24" i="73"/>
  <c r="GS24" i="73"/>
  <c r="HO24" i="73"/>
  <c r="FH24" i="73"/>
  <c r="FS24" i="73"/>
  <c r="GH24" i="73"/>
  <c r="GI24" i="73"/>
  <c r="HL24" i="73"/>
  <c r="HQ24" i="73"/>
  <c r="HR24" i="73"/>
  <c r="HC24" i="73"/>
  <c r="GT24" i="73"/>
  <c r="HD24" i="73"/>
  <c r="HP24" i="73"/>
  <c r="GE24" i="73"/>
  <c r="HT24" i="73"/>
  <c r="FM24" i="73"/>
  <c r="FY24" i="73"/>
  <c r="HK24" i="73"/>
  <c r="GV24" i="73"/>
  <c r="GC24" i="73"/>
  <c r="FK24" i="73"/>
  <c r="HU24" i="73"/>
  <c r="HA24" i="73"/>
  <c r="HJ24" i="73"/>
  <c r="HW24" i="73"/>
  <c r="HE24" i="73"/>
  <c r="FX24" i="73"/>
  <c r="HS24" i="73"/>
  <c r="FZ24" i="73"/>
  <c r="FU24" i="73"/>
  <c r="HB24" i="73"/>
  <c r="FI24" i="73"/>
  <c r="FN24" i="73"/>
  <c r="GR24" i="73"/>
  <c r="GF24" i="73"/>
  <c r="FJ24" i="73"/>
  <c r="FP24" i="73"/>
  <c r="HM24" i="73"/>
  <c r="FL24" i="73"/>
  <c r="GL24" i="73"/>
  <c r="GG24" i="73"/>
  <c r="FW24" i="73"/>
  <c r="GZ24" i="73"/>
  <c r="GU24" i="73"/>
  <c r="GB24" i="73"/>
  <c r="AR10" i="73" l="1"/>
  <c r="AT15" i="73"/>
  <c r="AR15" i="73"/>
  <c r="FC19" i="73"/>
  <c r="FB19" i="73"/>
  <c r="CE13" i="73"/>
  <c r="CD13" i="73"/>
  <c r="CD20" i="73"/>
  <c r="CE20" i="73"/>
  <c r="AR22" i="73"/>
  <c r="AT22" i="73"/>
  <c r="AT14" i="73"/>
  <c r="AR14" i="73"/>
  <c r="FB13" i="73"/>
  <c r="FC13" i="73"/>
  <c r="CE12" i="73"/>
  <c r="CD12" i="73"/>
  <c r="CE15" i="73"/>
  <c r="CD15" i="73"/>
  <c r="AT21" i="73"/>
  <c r="AR21" i="73"/>
  <c r="AT13" i="73"/>
  <c r="AR13" i="73"/>
  <c r="FC14" i="73"/>
  <c r="FB14" i="73"/>
  <c r="CE11" i="73"/>
  <c r="CD11" i="73"/>
  <c r="AR18" i="73"/>
  <c r="AT18" i="73"/>
  <c r="AR20" i="73"/>
  <c r="AT20" i="73"/>
  <c r="FC22" i="73"/>
  <c r="FB22" i="73"/>
  <c r="FB12" i="73"/>
  <c r="FC12" i="73"/>
  <c r="CE19" i="73"/>
  <c r="CD19" i="73"/>
  <c r="AT12" i="73"/>
  <c r="AR12" i="73"/>
  <c r="FC21" i="73"/>
  <c r="FB21" i="73"/>
  <c r="FC11" i="73"/>
  <c r="FB11" i="73"/>
  <c r="CD18" i="73"/>
  <c r="CE18" i="73"/>
  <c r="AT17" i="73"/>
  <c r="AR17" i="73"/>
  <c r="AT11" i="73"/>
  <c r="AR11" i="73"/>
  <c r="FC17" i="73"/>
  <c r="FB17" i="73"/>
  <c r="FC20" i="73"/>
  <c r="FB20" i="73"/>
  <c r="CE22" i="73"/>
  <c r="CD22" i="73"/>
  <c r="CD10" i="73"/>
  <c r="CE10" i="73"/>
  <c r="AT16" i="73"/>
  <c r="AR16" i="73"/>
  <c r="FB16" i="73"/>
  <c r="FC16" i="73"/>
  <c r="FC18" i="73"/>
  <c r="FB18" i="73"/>
  <c r="CE21" i="73"/>
  <c r="CD21" i="73"/>
  <c r="CE17" i="73"/>
  <c r="CD17" i="73"/>
  <c r="AR19" i="73"/>
  <c r="AT19" i="73"/>
  <c r="FB15" i="73"/>
  <c r="FC15" i="73"/>
  <c r="FB10" i="73"/>
  <c r="FC10" i="73"/>
  <c r="CD14" i="73"/>
  <c r="CE14" i="73"/>
  <c r="CD16" i="73"/>
  <c r="CE16" i="73"/>
  <c r="EX25" i="73"/>
  <c r="EP25" i="73"/>
  <c r="ET25" i="73"/>
  <c r="EL25" i="73"/>
  <c r="EZ25" i="73"/>
  <c r="EO25" i="73"/>
  <c r="EY25" i="73"/>
  <c r="EN25" i="73"/>
  <c r="EW25" i="73"/>
  <c r="EM25" i="73"/>
  <c r="EV25" i="73"/>
  <c r="EK25" i="73"/>
  <c r="EU25" i="73"/>
  <c r="ES25" i="73"/>
  <c r="EQ25" i="73"/>
  <c r="EG25" i="73"/>
  <c r="DY25" i="73"/>
  <c r="EF25" i="73"/>
  <c r="DX25" i="73"/>
  <c r="EE25" i="73"/>
  <c r="DW25" i="73"/>
  <c r="ED25" i="73"/>
  <c r="DV25" i="73"/>
  <c r="EC25" i="73"/>
  <c r="DU25" i="73"/>
  <c r="EB25" i="73"/>
  <c r="DT25" i="73"/>
  <c r="ER25" i="73"/>
  <c r="EH25" i="73"/>
  <c r="DZ25" i="73"/>
  <c r="CB25" i="73"/>
  <c r="BT25" i="73"/>
  <c r="EI25" i="73"/>
  <c r="CA25" i="73"/>
  <c r="BS25" i="73"/>
  <c r="EA25" i="73"/>
  <c r="BY25" i="73"/>
  <c r="BQ25" i="73"/>
  <c r="BW25" i="73"/>
  <c r="BO25" i="73"/>
  <c r="BR25" i="73"/>
  <c r="BP25" i="73"/>
  <c r="BN25" i="73"/>
  <c r="BM25" i="73"/>
  <c r="BZ25" i="73"/>
  <c r="BX25" i="73"/>
  <c r="BV25" i="73"/>
  <c r="BI25" i="73"/>
  <c r="BA25" i="73"/>
  <c r="BH25" i="73"/>
  <c r="AZ25" i="73"/>
  <c r="BG25" i="73"/>
  <c r="AY25" i="73"/>
  <c r="BF25" i="73"/>
  <c r="AX25" i="73"/>
  <c r="BE25" i="73"/>
  <c r="AW25" i="73"/>
  <c r="BU25" i="73"/>
  <c r="BD25" i="73"/>
  <c r="AV25" i="73"/>
  <c r="BB25" i="73"/>
  <c r="AO25" i="73"/>
  <c r="AG25" i="73"/>
  <c r="AN25" i="73"/>
  <c r="AF25" i="73"/>
  <c r="AM25" i="73"/>
  <c r="AE25" i="73"/>
  <c r="BK25" i="73"/>
  <c r="AK25" i="73"/>
  <c r="AC25" i="73"/>
  <c r="BC25" i="73"/>
  <c r="AI25" i="73"/>
  <c r="AA25" i="73"/>
  <c r="AH25" i="73"/>
  <c r="J25" i="73"/>
  <c r="AD25" i="73"/>
  <c r="Y25" i="73"/>
  <c r="Q25" i="73"/>
  <c r="AB25" i="73"/>
  <c r="W25" i="73"/>
  <c r="O25" i="73"/>
  <c r="V25" i="73"/>
  <c r="N25" i="73"/>
  <c r="BJ25" i="73"/>
  <c r="AP25" i="73"/>
  <c r="U25" i="73"/>
  <c r="M25" i="73"/>
  <c r="AL25" i="73"/>
  <c r="AJ25" i="73"/>
  <c r="S25" i="73"/>
  <c r="K25" i="73"/>
  <c r="R25" i="73"/>
  <c r="P25" i="73"/>
  <c r="L25" i="73"/>
  <c r="X25" i="73"/>
  <c r="T25" i="73"/>
  <c r="B26" i="73"/>
  <c r="H25" i="73"/>
  <c r="ID25" i="73"/>
  <c r="IJ25" i="73"/>
  <c r="IP25" i="73"/>
  <c r="IH25" i="73"/>
  <c r="IN25" i="73"/>
  <c r="IF25" i="73"/>
  <c r="IO25" i="73"/>
  <c r="IG25" i="73"/>
  <c r="IQ25" i="73"/>
  <c r="II25" i="73"/>
  <c r="IK25" i="73"/>
  <c r="IE25" i="73"/>
  <c r="IM25" i="73"/>
  <c r="IR25" i="73"/>
  <c r="IS25" i="73"/>
  <c r="IL25" i="73"/>
  <c r="C22" i="65"/>
  <c r="E26" i="73"/>
  <c r="F26" i="73"/>
  <c r="D26" i="73"/>
  <c r="FD24" i="73"/>
  <c r="CD24" i="73"/>
  <c r="CE24" i="73"/>
  <c r="IT24" i="73"/>
  <c r="AT24" i="73"/>
  <c r="DR24" i="73"/>
  <c r="HZ24" i="73"/>
  <c r="IA24" i="73"/>
  <c r="AS24" i="73"/>
  <c r="AR24" i="73"/>
  <c r="CF24" i="73"/>
  <c r="GP24" i="73"/>
  <c r="IB24" i="73"/>
  <c r="FC24" i="73"/>
  <c r="FB24" i="73"/>
  <c r="GN24" i="73"/>
  <c r="GO24" i="73"/>
  <c r="DP24" i="73"/>
  <c r="DQ24" i="73"/>
  <c r="A25" i="73"/>
  <c r="C26" i="73"/>
  <c r="GW25" i="73"/>
  <c r="FS25" i="73"/>
  <c r="FP25" i="73"/>
  <c r="GB25" i="73"/>
  <c r="GS25" i="73"/>
  <c r="HS25" i="73"/>
  <c r="HX25" i="73"/>
  <c r="HF25" i="73"/>
  <c r="HU25" i="73"/>
  <c r="FJ25" i="73"/>
  <c r="GH25" i="73"/>
  <c r="FU25" i="73"/>
  <c r="HN25" i="73"/>
  <c r="GL25" i="73"/>
  <c r="FG25" i="73"/>
  <c r="GR25" i="73"/>
  <c r="GI25" i="73"/>
  <c r="FQ25" i="73"/>
  <c r="HM25" i="73"/>
  <c r="HD25" i="73"/>
  <c r="HT25" i="73"/>
  <c r="GA25" i="73"/>
  <c r="HR25" i="73"/>
  <c r="FI25" i="73"/>
  <c r="HC25" i="73"/>
  <c r="HV25" i="73"/>
  <c r="HG25" i="73"/>
  <c r="FX25" i="73"/>
  <c r="HL25" i="73"/>
  <c r="GK25" i="73"/>
  <c r="GU25" i="73"/>
  <c r="FF25" i="73"/>
  <c r="FO25" i="73"/>
  <c r="FR25" i="73"/>
  <c r="GJ25" i="73"/>
  <c r="GY25" i="73"/>
  <c r="GZ25" i="73"/>
  <c r="FZ25" i="73"/>
  <c r="HQ25" i="73"/>
  <c r="FL25" i="73"/>
  <c r="FN25" i="73"/>
  <c r="FY25" i="73"/>
  <c r="HE25" i="73"/>
  <c r="FT25" i="73"/>
  <c r="FW25" i="73"/>
  <c r="GD25" i="73"/>
  <c r="FH25" i="73"/>
  <c r="GG25" i="73"/>
  <c r="HP25" i="73"/>
  <c r="GF25" i="73"/>
  <c r="HB25" i="73"/>
  <c r="HK25" i="73"/>
  <c r="HI25" i="73"/>
  <c r="HJ25" i="73"/>
  <c r="HO25" i="73"/>
  <c r="GT25" i="73"/>
  <c r="FM25" i="73"/>
  <c r="HW25" i="73"/>
  <c r="GE25" i="73"/>
  <c r="GC25" i="73"/>
  <c r="FK25" i="73"/>
  <c r="GV25" i="73"/>
  <c r="GX25" i="73"/>
  <c r="HA25" i="73"/>
  <c r="EX26" i="73" l="1"/>
  <c r="EP26" i="73"/>
  <c r="ET26" i="73"/>
  <c r="EL26" i="73"/>
  <c r="EU26" i="73"/>
  <c r="ES26" i="73"/>
  <c r="ER26" i="73"/>
  <c r="EQ26" i="73"/>
  <c r="EZ26" i="73"/>
  <c r="EO26" i="73"/>
  <c r="EY26" i="73"/>
  <c r="EN26" i="73"/>
  <c r="EV26" i="73"/>
  <c r="EK26" i="73"/>
  <c r="EW26" i="73"/>
  <c r="EM26" i="73"/>
  <c r="EG26" i="73"/>
  <c r="DY26" i="73"/>
  <c r="EF26" i="73"/>
  <c r="DX26" i="73"/>
  <c r="EE26" i="73"/>
  <c r="DW26" i="73"/>
  <c r="ED26" i="73"/>
  <c r="DV26" i="73"/>
  <c r="EC26" i="73"/>
  <c r="DU26" i="73"/>
  <c r="EB26" i="73"/>
  <c r="DT26" i="73"/>
  <c r="EH26" i="73"/>
  <c r="DZ26" i="73"/>
  <c r="EI26" i="73"/>
  <c r="EA26" i="73"/>
  <c r="CB26" i="73"/>
  <c r="BT26" i="73"/>
  <c r="CA26" i="73"/>
  <c r="BS26" i="73"/>
  <c r="BY26" i="73"/>
  <c r="BQ26" i="73"/>
  <c r="BW26" i="73"/>
  <c r="BO26" i="73"/>
  <c r="BR26" i="73"/>
  <c r="BP26" i="73"/>
  <c r="BN26" i="73"/>
  <c r="BM26" i="73"/>
  <c r="BZ26" i="73"/>
  <c r="BX26" i="73"/>
  <c r="BV26" i="73"/>
  <c r="BI26" i="73"/>
  <c r="BA26" i="73"/>
  <c r="BH26" i="73"/>
  <c r="AZ26" i="73"/>
  <c r="BG26" i="73"/>
  <c r="AY26" i="73"/>
  <c r="BF26" i="73"/>
  <c r="AX26" i="73"/>
  <c r="BU26" i="73"/>
  <c r="BE26" i="73"/>
  <c r="AW26" i="73"/>
  <c r="BD26" i="73"/>
  <c r="AV26" i="73"/>
  <c r="BK26" i="73"/>
  <c r="BC26" i="73"/>
  <c r="AP26" i="73"/>
  <c r="AO26" i="73"/>
  <c r="AG26" i="73"/>
  <c r="AN26" i="73"/>
  <c r="AF26" i="73"/>
  <c r="BJ26" i="73"/>
  <c r="AM26" i="73"/>
  <c r="AE26" i="73"/>
  <c r="BB26" i="73"/>
  <c r="AK26" i="73"/>
  <c r="AC26" i="73"/>
  <c r="AI26" i="73"/>
  <c r="AA26" i="73"/>
  <c r="AL26" i="73"/>
  <c r="J26" i="73"/>
  <c r="AJ26" i="73"/>
  <c r="Y26" i="73"/>
  <c r="Q26" i="73"/>
  <c r="AH26" i="73"/>
  <c r="AD26" i="73"/>
  <c r="W26" i="73"/>
  <c r="O26" i="73"/>
  <c r="AB26" i="73"/>
  <c r="V26" i="73"/>
  <c r="N26" i="73"/>
  <c r="U26" i="73"/>
  <c r="M26" i="73"/>
  <c r="S26" i="73"/>
  <c r="K26" i="73"/>
  <c r="R26" i="73"/>
  <c r="X26" i="73"/>
  <c r="T26" i="73"/>
  <c r="P26" i="73"/>
  <c r="L26" i="73"/>
  <c r="B27" i="73"/>
  <c r="H26" i="73"/>
  <c r="IF26" i="73"/>
  <c r="IL26" i="73"/>
  <c r="IR26" i="73"/>
  <c r="ID26" i="73"/>
  <c r="IJ26" i="73"/>
  <c r="IP26" i="73"/>
  <c r="IH26" i="73"/>
  <c r="IQ26" i="73"/>
  <c r="II26" i="73"/>
  <c r="IS26" i="73"/>
  <c r="IE26" i="73"/>
  <c r="IG26" i="73"/>
  <c r="IM26" i="73"/>
  <c r="IO26" i="73"/>
  <c r="IK26" i="73"/>
  <c r="IN26" i="73"/>
  <c r="C23" i="65"/>
  <c r="F27" i="73"/>
  <c r="D27" i="73"/>
  <c r="E27" i="73"/>
  <c r="A26" i="73"/>
  <c r="FC25" i="73"/>
  <c r="FB25" i="73"/>
  <c r="FD25" i="73"/>
  <c r="DP25" i="73"/>
  <c r="DQ25" i="73"/>
  <c r="GN25" i="73"/>
  <c r="GO25" i="73"/>
  <c r="CD25" i="73"/>
  <c r="CE25" i="73"/>
  <c r="CF25" i="73"/>
  <c r="AT25" i="73"/>
  <c r="HZ25" i="73"/>
  <c r="IA25" i="73"/>
  <c r="DR25" i="73"/>
  <c r="IB25" i="73"/>
  <c r="GP25" i="73"/>
  <c r="AS25" i="73"/>
  <c r="AR25" i="73"/>
  <c r="IT25" i="73"/>
  <c r="C27" i="73"/>
  <c r="HA26" i="73"/>
  <c r="GU26" i="73"/>
  <c r="FX26" i="73"/>
  <c r="HC26" i="73"/>
  <c r="FM26" i="73"/>
  <c r="GE26" i="73"/>
  <c r="HD26" i="73"/>
  <c r="GG26" i="73"/>
  <c r="FP26" i="73"/>
  <c r="FR26" i="73"/>
  <c r="FF26" i="73"/>
  <c r="HM26" i="73"/>
  <c r="FI26" i="73"/>
  <c r="FS26" i="73"/>
  <c r="GF26" i="73"/>
  <c r="GV26" i="73"/>
  <c r="HO26" i="73"/>
  <c r="HU26" i="73"/>
  <c r="GR26" i="73"/>
  <c r="GS26" i="73"/>
  <c r="HX26" i="73"/>
  <c r="HJ26" i="73"/>
  <c r="HE26" i="73"/>
  <c r="GJ26" i="73"/>
  <c r="FY26" i="73"/>
  <c r="GH26" i="73"/>
  <c r="HS26" i="73"/>
  <c r="FG26" i="73"/>
  <c r="GW26" i="73"/>
  <c r="GL26" i="73"/>
  <c r="GC26" i="73"/>
  <c r="GD26" i="73"/>
  <c r="HN26" i="73"/>
  <c r="GY26" i="73"/>
  <c r="FL26" i="73"/>
  <c r="GT26" i="73"/>
  <c r="FH26" i="73"/>
  <c r="GA26" i="73"/>
  <c r="FU26" i="73"/>
  <c r="FW26" i="73"/>
  <c r="GB26" i="73"/>
  <c r="GZ26" i="73"/>
  <c r="HG26" i="73"/>
  <c r="FK26" i="73"/>
  <c r="FO26" i="73"/>
  <c r="HQ26" i="73"/>
  <c r="HW26" i="73"/>
  <c r="HP26" i="73"/>
  <c r="HI26" i="73"/>
  <c r="GI26" i="73"/>
  <c r="GX26" i="73"/>
  <c r="HR26" i="73"/>
  <c r="FZ26" i="73"/>
  <c r="HF26" i="73"/>
  <c r="FN26" i="73"/>
  <c r="HL26" i="73"/>
  <c r="HK26" i="73"/>
  <c r="GK26" i="73"/>
  <c r="FT26" i="73"/>
  <c r="HV26" i="73"/>
  <c r="FJ26" i="73"/>
  <c r="HB26" i="73"/>
  <c r="HT26" i="73"/>
  <c r="FQ26" i="73"/>
  <c r="EX27" i="73" l="1"/>
  <c r="EP27" i="73"/>
  <c r="EW27" i="73"/>
  <c r="ET27" i="73"/>
  <c r="EL27" i="73"/>
  <c r="EO27" i="73"/>
  <c r="EZ27" i="73"/>
  <c r="EN27" i="73"/>
  <c r="EY27" i="73"/>
  <c r="EM27" i="73"/>
  <c r="EV27" i="73"/>
  <c r="EK27" i="73"/>
  <c r="EU27" i="73"/>
  <c r="ES27" i="73"/>
  <c r="EQ27" i="73"/>
  <c r="ER27" i="73"/>
  <c r="EG27" i="73"/>
  <c r="DY27" i="73"/>
  <c r="EF27" i="73"/>
  <c r="DX27" i="73"/>
  <c r="EE27" i="73"/>
  <c r="DW27" i="73"/>
  <c r="ED27" i="73"/>
  <c r="DV27" i="73"/>
  <c r="EC27" i="73"/>
  <c r="DU27" i="73"/>
  <c r="EB27" i="73"/>
  <c r="DT27" i="73"/>
  <c r="EH27" i="73"/>
  <c r="DZ27" i="73"/>
  <c r="EA27" i="73"/>
  <c r="CB27" i="73"/>
  <c r="BT27" i="73"/>
  <c r="CA27" i="73"/>
  <c r="BS27" i="73"/>
  <c r="BY27" i="73"/>
  <c r="BQ27" i="73"/>
  <c r="EI27" i="73"/>
  <c r="BW27" i="73"/>
  <c r="BO27" i="73"/>
  <c r="BR27" i="73"/>
  <c r="BP27" i="73"/>
  <c r="BN27" i="73"/>
  <c r="BM27" i="73"/>
  <c r="BZ27" i="73"/>
  <c r="BX27" i="73"/>
  <c r="BV27" i="73"/>
  <c r="BI27" i="73"/>
  <c r="BA27" i="73"/>
  <c r="BH27" i="73"/>
  <c r="AZ27" i="73"/>
  <c r="BG27" i="73"/>
  <c r="AY27" i="73"/>
  <c r="BU27" i="73"/>
  <c r="BF27" i="73"/>
  <c r="AX27" i="73"/>
  <c r="BE27" i="73"/>
  <c r="AW27" i="73"/>
  <c r="BD27" i="73"/>
  <c r="AV27" i="73"/>
  <c r="BK27" i="73"/>
  <c r="BC27" i="73"/>
  <c r="AP27" i="73"/>
  <c r="AH27" i="73"/>
  <c r="BJ27" i="73"/>
  <c r="AO27" i="73"/>
  <c r="AG27" i="73"/>
  <c r="BB27" i="73"/>
  <c r="AN27" i="73"/>
  <c r="AF27" i="73"/>
  <c r="AM27" i="73"/>
  <c r="AE27" i="73"/>
  <c r="AK27" i="73"/>
  <c r="AC27" i="73"/>
  <c r="AI27" i="73"/>
  <c r="AA27" i="73"/>
  <c r="R27" i="73"/>
  <c r="Y27" i="73"/>
  <c r="Q27" i="73"/>
  <c r="W27" i="73"/>
  <c r="O27" i="73"/>
  <c r="AL27" i="73"/>
  <c r="V27" i="73"/>
  <c r="N27" i="73"/>
  <c r="AJ27" i="73"/>
  <c r="U27" i="73"/>
  <c r="M27" i="73"/>
  <c r="AD27" i="73"/>
  <c r="AB27" i="73"/>
  <c r="S27" i="73"/>
  <c r="K27" i="73"/>
  <c r="J27" i="73"/>
  <c r="L27" i="73"/>
  <c r="X27" i="73"/>
  <c r="T27" i="73"/>
  <c r="P27" i="73"/>
  <c r="B28" i="73"/>
  <c r="H27" i="73"/>
  <c r="IH27" i="73"/>
  <c r="IN27" i="73"/>
  <c r="IF27" i="73"/>
  <c r="IL27" i="73"/>
  <c r="IR27" i="73"/>
  <c r="IJ27" i="73"/>
  <c r="IS27" i="73"/>
  <c r="IK27" i="73"/>
  <c r="ID27" i="73"/>
  <c r="IP27" i="73"/>
  <c r="IE27" i="73"/>
  <c r="IQ27" i="73"/>
  <c r="IO27" i="73"/>
  <c r="IG27" i="73"/>
  <c r="II27" i="73"/>
  <c r="IM27" i="73"/>
  <c r="C24" i="65"/>
  <c r="E28" i="73"/>
  <c r="F28" i="73"/>
  <c r="D28" i="73"/>
  <c r="A27" i="73"/>
  <c r="FB26" i="73"/>
  <c r="FC26" i="73"/>
  <c r="FD26" i="73"/>
  <c r="AS26" i="73"/>
  <c r="AR26" i="73"/>
  <c r="IA26" i="73"/>
  <c r="HZ26" i="73"/>
  <c r="CE26" i="73"/>
  <c r="CD26" i="73"/>
  <c r="DP26" i="73"/>
  <c r="DQ26" i="73"/>
  <c r="IT26" i="73"/>
  <c r="CF26" i="73"/>
  <c r="GN26" i="73"/>
  <c r="GO26" i="73"/>
  <c r="IB26" i="73"/>
  <c r="GP26" i="73"/>
  <c r="AT26" i="73"/>
  <c r="DR26" i="73"/>
  <c r="C28" i="73"/>
  <c r="GI27" i="73"/>
  <c r="HM27" i="73"/>
  <c r="GX27" i="73"/>
  <c r="HG27" i="73"/>
  <c r="GT27" i="73"/>
  <c r="HO27" i="73"/>
  <c r="HT27" i="73"/>
  <c r="GJ27" i="73"/>
  <c r="HP27" i="73"/>
  <c r="FM27" i="73"/>
  <c r="FQ27" i="73"/>
  <c r="GB27" i="73"/>
  <c r="HK27" i="73"/>
  <c r="FO27" i="73"/>
  <c r="FY27" i="73"/>
  <c r="FZ27" i="73"/>
  <c r="HV27" i="73"/>
  <c r="FI27" i="73"/>
  <c r="HQ27" i="73"/>
  <c r="GA27" i="73"/>
  <c r="GU27" i="73"/>
  <c r="GC27" i="73"/>
  <c r="FJ27" i="73"/>
  <c r="HD27" i="73"/>
  <c r="GH27" i="73"/>
  <c r="FN27" i="73"/>
  <c r="FR27" i="73"/>
  <c r="FS27" i="73"/>
  <c r="HA27" i="73"/>
  <c r="HS27" i="73"/>
  <c r="GV27" i="73"/>
  <c r="GW27" i="73"/>
  <c r="FF27" i="73"/>
  <c r="HU27" i="73"/>
  <c r="HL27" i="73"/>
  <c r="HB27" i="73"/>
  <c r="FT27" i="73"/>
  <c r="FW27" i="73"/>
  <c r="GK27" i="73"/>
  <c r="HE27" i="73"/>
  <c r="FL27" i="73"/>
  <c r="HW27" i="73"/>
  <c r="HJ27" i="73"/>
  <c r="GD27" i="73"/>
  <c r="FX27" i="73"/>
  <c r="HR27" i="73"/>
  <c r="HI27" i="73"/>
  <c r="FH27" i="73"/>
  <c r="FK27" i="73"/>
  <c r="FG27" i="73"/>
  <c r="GZ27" i="73"/>
  <c r="GE27" i="73"/>
  <c r="GF27" i="73"/>
  <c r="HC27" i="73"/>
  <c r="GL27" i="73"/>
  <c r="HF27" i="73"/>
  <c r="FP27" i="73"/>
  <c r="FU27" i="73"/>
  <c r="GR27" i="73"/>
  <c r="GS27" i="73"/>
  <c r="GY27" i="73"/>
  <c r="HN27" i="73"/>
  <c r="HX27" i="73"/>
  <c r="GG27" i="73"/>
  <c r="EX28" i="73" l="1"/>
  <c r="EP28" i="73"/>
  <c r="EW28" i="73"/>
  <c r="EO28" i="73"/>
  <c r="ET28" i="73"/>
  <c r="EL28" i="73"/>
  <c r="EY28" i="73"/>
  <c r="EK28" i="73"/>
  <c r="EV28" i="73"/>
  <c r="EU28" i="73"/>
  <c r="ES28" i="73"/>
  <c r="ER28" i="73"/>
  <c r="EQ28" i="73"/>
  <c r="EZ28" i="73"/>
  <c r="EM28" i="73"/>
  <c r="EN28" i="73"/>
  <c r="EG28" i="73"/>
  <c r="DY28" i="73"/>
  <c r="EF28" i="73"/>
  <c r="DX28" i="73"/>
  <c r="EE28" i="73"/>
  <c r="DW28" i="73"/>
  <c r="ED28" i="73"/>
  <c r="DV28" i="73"/>
  <c r="EC28" i="73"/>
  <c r="DU28" i="73"/>
  <c r="EB28" i="73"/>
  <c r="DT28" i="73"/>
  <c r="EH28" i="73"/>
  <c r="DZ28" i="73"/>
  <c r="CB28" i="73"/>
  <c r="BT28" i="73"/>
  <c r="CA28" i="73"/>
  <c r="BS28" i="73"/>
  <c r="EI28" i="73"/>
  <c r="BY28" i="73"/>
  <c r="BQ28" i="73"/>
  <c r="BW28" i="73"/>
  <c r="BO28" i="73"/>
  <c r="BR28" i="73"/>
  <c r="BP28" i="73"/>
  <c r="BN28" i="73"/>
  <c r="BM28" i="73"/>
  <c r="BZ28" i="73"/>
  <c r="BX28" i="73"/>
  <c r="BV28" i="73"/>
  <c r="BI28" i="73"/>
  <c r="BA28" i="73"/>
  <c r="BH28" i="73"/>
  <c r="AZ28" i="73"/>
  <c r="BU28" i="73"/>
  <c r="BG28" i="73"/>
  <c r="AY28" i="73"/>
  <c r="EA28" i="73"/>
  <c r="BF28" i="73"/>
  <c r="AX28" i="73"/>
  <c r="BE28" i="73"/>
  <c r="AW28" i="73"/>
  <c r="BD28" i="73"/>
  <c r="AV28" i="73"/>
  <c r="BK28" i="73"/>
  <c r="BC28" i="73"/>
  <c r="BB28" i="73"/>
  <c r="AP28" i="73"/>
  <c r="AH28" i="73"/>
  <c r="AO28" i="73"/>
  <c r="AG28" i="73"/>
  <c r="AN28" i="73"/>
  <c r="AF28" i="73"/>
  <c r="AM28" i="73"/>
  <c r="AE28" i="73"/>
  <c r="AK28" i="73"/>
  <c r="AC28" i="73"/>
  <c r="BJ28" i="73"/>
  <c r="AI28" i="73"/>
  <c r="AA28" i="73"/>
  <c r="AL28" i="73"/>
  <c r="R28" i="73"/>
  <c r="AJ28" i="73"/>
  <c r="Y28" i="73"/>
  <c r="Q28" i="73"/>
  <c r="AD28" i="73"/>
  <c r="AB28" i="73"/>
  <c r="W28" i="73"/>
  <c r="O28" i="73"/>
  <c r="V28" i="73"/>
  <c r="N28" i="73"/>
  <c r="U28" i="73"/>
  <c r="M28" i="73"/>
  <c r="S28" i="73"/>
  <c r="K28" i="73"/>
  <c r="J28" i="73"/>
  <c r="X28" i="73"/>
  <c r="T28" i="73"/>
  <c r="P28" i="73"/>
  <c r="L28" i="73"/>
  <c r="B29" i="73"/>
  <c r="H28" i="73"/>
  <c r="ID28" i="73"/>
  <c r="IJ28" i="73"/>
  <c r="IP28" i="73"/>
  <c r="IH28" i="73"/>
  <c r="IN28" i="73"/>
  <c r="IL28" i="73"/>
  <c r="IE28" i="73"/>
  <c r="IM28" i="73"/>
  <c r="IO28" i="73"/>
  <c r="IQ28" i="73"/>
  <c r="IS28" i="73"/>
  <c r="IG28" i="73"/>
  <c r="II28" i="73"/>
  <c r="IK28" i="73"/>
  <c r="IR28" i="73"/>
  <c r="IF28" i="73"/>
  <c r="C25" i="65"/>
  <c r="D29" i="73"/>
  <c r="E29" i="73"/>
  <c r="A28" i="73"/>
  <c r="CE27" i="73"/>
  <c r="CD27" i="73"/>
  <c r="DR27" i="73"/>
  <c r="GP27" i="73"/>
  <c r="IT27" i="73"/>
  <c r="AR27" i="73"/>
  <c r="AS27" i="73"/>
  <c r="CF27" i="73"/>
  <c r="FD27" i="73"/>
  <c r="AT27" i="73"/>
  <c r="GN27" i="73"/>
  <c r="GO27" i="73"/>
  <c r="FB27" i="73"/>
  <c r="FC27" i="73"/>
  <c r="IB27" i="73"/>
  <c r="DP27" i="73"/>
  <c r="DQ27" i="73"/>
  <c r="IA27" i="73"/>
  <c r="HZ27" i="73"/>
  <c r="C29" i="73"/>
  <c r="GE28" i="73"/>
  <c r="GT28" i="73"/>
  <c r="FP28" i="73"/>
  <c r="GB28" i="73"/>
  <c r="GJ28" i="73"/>
  <c r="GC28" i="73"/>
  <c r="GF28" i="73"/>
  <c r="HU28" i="73"/>
  <c r="HQ28" i="73"/>
  <c r="HM28" i="73"/>
  <c r="GK28" i="73"/>
  <c r="FY28" i="73"/>
  <c r="GD28" i="73"/>
  <c r="FH28" i="73"/>
  <c r="HI28" i="73"/>
  <c r="HF28" i="73"/>
  <c r="GR28" i="73"/>
  <c r="FU28" i="73"/>
  <c r="GH28" i="73"/>
  <c r="GY28" i="73"/>
  <c r="FF28" i="73"/>
  <c r="GX28" i="73"/>
  <c r="FS28" i="73"/>
  <c r="FJ28" i="73"/>
  <c r="HG28" i="73"/>
  <c r="GU28" i="73"/>
  <c r="FW28" i="73"/>
  <c r="FZ28" i="73"/>
  <c r="HR28" i="73"/>
  <c r="FO28" i="73"/>
  <c r="HX28" i="73"/>
  <c r="FG28" i="73"/>
  <c r="HD28" i="73"/>
  <c r="FM28" i="73"/>
  <c r="FL28" i="73"/>
  <c r="FT28" i="73"/>
  <c r="HL28" i="73"/>
  <c r="HV28" i="73"/>
  <c r="HK28" i="73"/>
  <c r="HW28" i="73"/>
  <c r="GA28" i="73"/>
  <c r="GG28" i="73"/>
  <c r="FR28" i="73"/>
  <c r="FK28" i="73"/>
  <c r="GV28" i="73"/>
  <c r="GZ28" i="73"/>
  <c r="HB28" i="73"/>
  <c r="HP28" i="73"/>
  <c r="FI28" i="73"/>
  <c r="HN28" i="73"/>
  <c r="HS28" i="73"/>
  <c r="HT28" i="73"/>
  <c r="GI28" i="73"/>
  <c r="GS28" i="73"/>
  <c r="HA28" i="73"/>
  <c r="HC28" i="73"/>
  <c r="HO28" i="73"/>
  <c r="FQ28" i="73"/>
  <c r="GW28" i="73"/>
  <c r="HJ28" i="73"/>
  <c r="FX28" i="73"/>
  <c r="GL28" i="73"/>
  <c r="FN28" i="73"/>
  <c r="HE28" i="73"/>
  <c r="EX29" i="73" l="1"/>
  <c r="EP29" i="73"/>
  <c r="EW29" i="73"/>
  <c r="EO29" i="73"/>
  <c r="ET29" i="73"/>
  <c r="EL29" i="73"/>
  <c r="EU29" i="73"/>
  <c r="ES29" i="73"/>
  <c r="ER29" i="73"/>
  <c r="EQ29" i="73"/>
  <c r="EN29" i="73"/>
  <c r="EZ29" i="73"/>
  <c r="EM29" i="73"/>
  <c r="EV29" i="73"/>
  <c r="EY29" i="73"/>
  <c r="EK29" i="73"/>
  <c r="EG29" i="73"/>
  <c r="DY29" i="73"/>
  <c r="EF29" i="73"/>
  <c r="DX29" i="73"/>
  <c r="EE29" i="73"/>
  <c r="DW29" i="73"/>
  <c r="ED29" i="73"/>
  <c r="DV29" i="73"/>
  <c r="EC29" i="73"/>
  <c r="DU29" i="73"/>
  <c r="EB29" i="73"/>
  <c r="DT29" i="73"/>
  <c r="EH29" i="73"/>
  <c r="DZ29" i="73"/>
  <c r="CB29" i="73"/>
  <c r="BT29" i="73"/>
  <c r="EI29" i="73"/>
  <c r="CA29" i="73"/>
  <c r="BS29" i="73"/>
  <c r="EA29" i="73"/>
  <c r="BY29" i="73"/>
  <c r="BQ29" i="73"/>
  <c r="BW29" i="73"/>
  <c r="BO29" i="73"/>
  <c r="BR29" i="73"/>
  <c r="BP29" i="73"/>
  <c r="BN29" i="73"/>
  <c r="BM29" i="73"/>
  <c r="BZ29" i="73"/>
  <c r="BX29" i="73"/>
  <c r="BV29" i="73"/>
  <c r="BI29" i="73"/>
  <c r="BA29" i="73"/>
  <c r="BU29" i="73"/>
  <c r="BH29" i="73"/>
  <c r="AZ29" i="73"/>
  <c r="BG29" i="73"/>
  <c r="AY29" i="73"/>
  <c r="BF29" i="73"/>
  <c r="AX29" i="73"/>
  <c r="BE29" i="73"/>
  <c r="AW29" i="73"/>
  <c r="BD29" i="73"/>
  <c r="AV29" i="73"/>
  <c r="BK29" i="73"/>
  <c r="BC29" i="73"/>
  <c r="AP29" i="73"/>
  <c r="AH29" i="73"/>
  <c r="AO29" i="73"/>
  <c r="AG29" i="73"/>
  <c r="AN29" i="73"/>
  <c r="AF29" i="73"/>
  <c r="AM29" i="73"/>
  <c r="AE29" i="73"/>
  <c r="BJ29" i="73"/>
  <c r="AK29" i="73"/>
  <c r="AC29" i="73"/>
  <c r="AI29" i="73"/>
  <c r="AA29" i="73"/>
  <c r="R29" i="73"/>
  <c r="Y29" i="73"/>
  <c r="Q29" i="73"/>
  <c r="W29" i="73"/>
  <c r="O29" i="73"/>
  <c r="BB29" i="73"/>
  <c r="AL29" i="73"/>
  <c r="V29" i="73"/>
  <c r="N29" i="73"/>
  <c r="AJ29" i="73"/>
  <c r="U29" i="73"/>
  <c r="M29" i="73"/>
  <c r="AD29" i="73"/>
  <c r="AB29" i="73"/>
  <c r="S29" i="73"/>
  <c r="K29" i="73"/>
  <c r="J29" i="73"/>
  <c r="P29" i="73"/>
  <c r="L29" i="73"/>
  <c r="X29" i="73"/>
  <c r="T29" i="73"/>
  <c r="B30" i="73"/>
  <c r="F29" i="73"/>
  <c r="H29" i="73"/>
  <c r="IF29" i="73"/>
  <c r="IL29" i="73"/>
  <c r="IR29" i="73"/>
  <c r="ID29" i="73"/>
  <c r="IJ29" i="73"/>
  <c r="IP29" i="73"/>
  <c r="IE29" i="73"/>
  <c r="IN29" i="73"/>
  <c r="IG29" i="73"/>
  <c r="IO29" i="73"/>
  <c r="IK29" i="73"/>
  <c r="IM29" i="73"/>
  <c r="II29" i="73"/>
  <c r="IQ29" i="73"/>
  <c r="IS29" i="73"/>
  <c r="IH29" i="73"/>
  <c r="C26" i="65"/>
  <c r="A29" i="73"/>
  <c r="D30" i="73"/>
  <c r="F30" i="73"/>
  <c r="E30" i="73"/>
  <c r="HZ28" i="73"/>
  <c r="IA28" i="73"/>
  <c r="CF28" i="73"/>
  <c r="GP28" i="73"/>
  <c r="CE28" i="73"/>
  <c r="CD28" i="73"/>
  <c r="IB28" i="73"/>
  <c r="IT28" i="73"/>
  <c r="AS28" i="73"/>
  <c r="AR28" i="73"/>
  <c r="DP28" i="73"/>
  <c r="DQ28" i="73"/>
  <c r="FD28" i="73"/>
  <c r="DR28" i="73"/>
  <c r="FC28" i="73"/>
  <c r="FB28" i="73"/>
  <c r="AT28" i="73"/>
  <c r="GN28" i="73"/>
  <c r="GO28" i="73"/>
  <c r="C30" i="73"/>
  <c r="HO29" i="73"/>
  <c r="HK29" i="73"/>
  <c r="GE29" i="73"/>
  <c r="FY29" i="73"/>
  <c r="GV29" i="73"/>
  <c r="HU29" i="73"/>
  <c r="GH29" i="73"/>
  <c r="HN29" i="73"/>
  <c r="FW29" i="73"/>
  <c r="GR29" i="73"/>
  <c r="HW29" i="73"/>
  <c r="FL29" i="73"/>
  <c r="GJ29" i="73"/>
  <c r="HM29" i="73"/>
  <c r="GS29" i="73"/>
  <c r="HF29" i="73"/>
  <c r="FT29" i="73"/>
  <c r="HE29" i="73"/>
  <c r="GI29" i="73"/>
  <c r="GY29" i="73"/>
  <c r="FS29" i="73"/>
  <c r="HP29" i="73"/>
  <c r="HX29" i="73"/>
  <c r="FM29" i="73"/>
  <c r="GL29" i="73"/>
  <c r="HC29" i="73"/>
  <c r="GK29" i="73"/>
  <c r="FZ29" i="73"/>
  <c r="HA29" i="73"/>
  <c r="FQ29" i="73"/>
  <c r="FF29" i="73"/>
  <c r="GZ29" i="73"/>
  <c r="HL29" i="73"/>
  <c r="GD29" i="73"/>
  <c r="HV29" i="73"/>
  <c r="GA29" i="73"/>
  <c r="GG29" i="73"/>
  <c r="FP29" i="73"/>
  <c r="HI29" i="73"/>
  <c r="HQ29" i="73"/>
  <c r="FI29" i="73"/>
  <c r="HT29" i="73"/>
  <c r="FH29" i="73"/>
  <c r="FJ29" i="73"/>
  <c r="HR29" i="73"/>
  <c r="HG29" i="73"/>
  <c r="FG29" i="73"/>
  <c r="GW29" i="73"/>
  <c r="FN29" i="73"/>
  <c r="GU29" i="73"/>
  <c r="FO29" i="73"/>
  <c r="GF29" i="73"/>
  <c r="HD29" i="73"/>
  <c r="FR29" i="73"/>
  <c r="FK29" i="73"/>
  <c r="GB29" i="73"/>
  <c r="GT29" i="73"/>
  <c r="GX29" i="73"/>
  <c r="GC29" i="73"/>
  <c r="HS29" i="73"/>
  <c r="HJ29" i="73"/>
  <c r="FX29" i="73"/>
  <c r="HB29" i="73"/>
  <c r="FU29" i="73"/>
  <c r="EX30" i="73" l="1"/>
  <c r="EP30" i="73"/>
  <c r="EW30" i="73"/>
  <c r="EO30" i="73"/>
  <c r="ET30" i="73"/>
  <c r="EL30" i="73"/>
  <c r="ER30" i="73"/>
  <c r="EQ30" i="73"/>
  <c r="EN30" i="73"/>
  <c r="EZ30" i="73"/>
  <c r="EM30" i="73"/>
  <c r="EY30" i="73"/>
  <c r="EK30" i="73"/>
  <c r="EV30" i="73"/>
  <c r="ES30" i="73"/>
  <c r="EU30" i="73"/>
  <c r="EG30" i="73"/>
  <c r="EH30" i="73"/>
  <c r="DY30" i="73"/>
  <c r="EF30" i="73"/>
  <c r="DX30" i="73"/>
  <c r="EE30" i="73"/>
  <c r="DW30" i="73"/>
  <c r="ED30" i="73"/>
  <c r="DV30" i="73"/>
  <c r="EC30" i="73"/>
  <c r="DU30" i="73"/>
  <c r="EB30" i="73"/>
  <c r="DT30" i="73"/>
  <c r="EI30" i="73"/>
  <c r="DZ30" i="73"/>
  <c r="EA30" i="73"/>
  <c r="CB30" i="73"/>
  <c r="BT30" i="73"/>
  <c r="CA30" i="73"/>
  <c r="BS30" i="73"/>
  <c r="BY30" i="73"/>
  <c r="BQ30" i="73"/>
  <c r="BW30" i="73"/>
  <c r="BO30" i="73"/>
  <c r="BR30" i="73"/>
  <c r="BP30" i="73"/>
  <c r="BN30" i="73"/>
  <c r="BM30" i="73"/>
  <c r="BZ30" i="73"/>
  <c r="BX30" i="73"/>
  <c r="BV30" i="73"/>
  <c r="BU30" i="73"/>
  <c r="BI30" i="73"/>
  <c r="BA30" i="73"/>
  <c r="BH30" i="73"/>
  <c r="AZ30" i="73"/>
  <c r="BG30" i="73"/>
  <c r="AY30" i="73"/>
  <c r="BF30" i="73"/>
  <c r="AX30" i="73"/>
  <c r="BE30" i="73"/>
  <c r="AW30" i="73"/>
  <c r="BD30" i="73"/>
  <c r="AV30" i="73"/>
  <c r="BK30" i="73"/>
  <c r="BC30" i="73"/>
  <c r="AP30" i="73"/>
  <c r="AH30" i="73"/>
  <c r="AO30" i="73"/>
  <c r="AG30" i="73"/>
  <c r="AN30" i="73"/>
  <c r="AF30" i="73"/>
  <c r="BJ30" i="73"/>
  <c r="AM30" i="73"/>
  <c r="AE30" i="73"/>
  <c r="BB30" i="73"/>
  <c r="AK30" i="73"/>
  <c r="AC30" i="73"/>
  <c r="AI30" i="73"/>
  <c r="AA30" i="73"/>
  <c r="AL30" i="73"/>
  <c r="R30" i="73"/>
  <c r="AJ30" i="73"/>
  <c r="Y30" i="73"/>
  <c r="Q30" i="73"/>
  <c r="AD30" i="73"/>
  <c r="AB30" i="73"/>
  <c r="W30" i="73"/>
  <c r="O30" i="73"/>
  <c r="V30" i="73"/>
  <c r="N30" i="73"/>
  <c r="U30" i="73"/>
  <c r="M30" i="73"/>
  <c r="S30" i="73"/>
  <c r="K30" i="73"/>
  <c r="J30" i="73"/>
  <c r="X30" i="73"/>
  <c r="T30" i="73"/>
  <c r="P30" i="73"/>
  <c r="L30" i="73"/>
  <c r="B31" i="73"/>
  <c r="H30" i="73"/>
  <c r="IH30" i="73"/>
  <c r="IN30" i="73"/>
  <c r="IF30" i="73"/>
  <c r="IL30" i="73"/>
  <c r="IR30" i="73"/>
  <c r="IG30" i="73"/>
  <c r="IP30" i="73"/>
  <c r="II30" i="73"/>
  <c r="IQ30" i="73"/>
  <c r="IJ30" i="73"/>
  <c r="IK30" i="73"/>
  <c r="IE30" i="73"/>
  <c r="IO30" i="73"/>
  <c r="IS30" i="73"/>
  <c r="ID30" i="73"/>
  <c r="IM30" i="73"/>
  <c r="C27" i="65"/>
  <c r="A30" i="73"/>
  <c r="F31" i="73"/>
  <c r="D31" i="73"/>
  <c r="E31" i="73"/>
  <c r="FC29" i="73"/>
  <c r="FB29" i="73"/>
  <c r="GP29" i="73"/>
  <c r="CF29" i="73"/>
  <c r="FD29" i="73"/>
  <c r="CE29" i="73"/>
  <c r="CD29" i="73"/>
  <c r="GO29" i="73"/>
  <c r="GN29" i="73"/>
  <c r="AS29" i="73"/>
  <c r="IT29" i="73"/>
  <c r="DP29" i="73"/>
  <c r="DQ29" i="73"/>
  <c r="DR29" i="73"/>
  <c r="AT29" i="73"/>
  <c r="AR29" i="73"/>
  <c r="IA29" i="73"/>
  <c r="HZ29" i="73"/>
  <c r="IB29" i="73"/>
  <c r="C31" i="73"/>
  <c r="FY30" i="73"/>
  <c r="FX30" i="73"/>
  <c r="FS30" i="73"/>
  <c r="GG30" i="73"/>
  <c r="GH30" i="73"/>
  <c r="HT30" i="73"/>
  <c r="HF30" i="73"/>
  <c r="HX30" i="73"/>
  <c r="GB30" i="73"/>
  <c r="HE30" i="73"/>
  <c r="FT30" i="73"/>
  <c r="FN30" i="73"/>
  <c r="FI30" i="73"/>
  <c r="HM30" i="73"/>
  <c r="FW30" i="73"/>
  <c r="FF30" i="73"/>
  <c r="GF30" i="73"/>
  <c r="HO30" i="73"/>
  <c r="HG30" i="73"/>
  <c r="GC30" i="73"/>
  <c r="FU30" i="73"/>
  <c r="GS30" i="73"/>
  <c r="GE30" i="73"/>
  <c r="GL30" i="73"/>
  <c r="FM30" i="73"/>
  <c r="HJ30" i="73"/>
  <c r="HC30" i="73"/>
  <c r="HS30" i="73"/>
  <c r="HB30" i="73"/>
  <c r="HI30" i="73"/>
  <c r="HV30" i="73"/>
  <c r="HL30" i="73"/>
  <c r="GV30" i="73"/>
  <c r="FJ30" i="73"/>
  <c r="HQ30" i="73"/>
  <c r="GI30" i="73"/>
  <c r="GU30" i="73"/>
  <c r="GD30" i="73"/>
  <c r="GK30" i="73"/>
  <c r="FL30" i="73"/>
  <c r="FG30" i="73"/>
  <c r="FP30" i="73"/>
  <c r="FQ30" i="73"/>
  <c r="GJ30" i="73"/>
  <c r="HU30" i="73"/>
  <c r="HW30" i="73"/>
  <c r="FK30" i="73"/>
  <c r="GZ30" i="73"/>
  <c r="GT30" i="73"/>
  <c r="FO30" i="73"/>
  <c r="GR30" i="73"/>
  <c r="HA30" i="73"/>
  <c r="HN30" i="73"/>
  <c r="FH30" i="73"/>
  <c r="HK30" i="73"/>
  <c r="HR30" i="73"/>
  <c r="FZ30" i="73"/>
  <c r="GW30" i="73"/>
  <c r="GY30" i="73"/>
  <c r="GX30" i="73"/>
  <c r="FR30" i="73"/>
  <c r="GA30" i="73"/>
  <c r="HD30" i="73"/>
  <c r="HP30" i="73"/>
  <c r="EX31" i="73" l="1"/>
  <c r="EP31" i="73"/>
  <c r="EW31" i="73"/>
  <c r="EO31" i="73"/>
  <c r="ET31" i="73"/>
  <c r="EL31" i="73"/>
  <c r="EN31" i="73"/>
  <c r="EZ31" i="73"/>
  <c r="EM31" i="73"/>
  <c r="EY31" i="73"/>
  <c r="EK31" i="73"/>
  <c r="EV31" i="73"/>
  <c r="EU31" i="73"/>
  <c r="ES31" i="73"/>
  <c r="EQ31" i="73"/>
  <c r="EI31" i="73"/>
  <c r="EG31" i="73"/>
  <c r="DY31" i="73"/>
  <c r="EA31" i="73"/>
  <c r="DZ31" i="73"/>
  <c r="EH31" i="73"/>
  <c r="DX31" i="73"/>
  <c r="EF31" i="73"/>
  <c r="DW31" i="73"/>
  <c r="EE31" i="73"/>
  <c r="DV31" i="73"/>
  <c r="ED31" i="73"/>
  <c r="DU31" i="73"/>
  <c r="EB31" i="73"/>
  <c r="EC31" i="73"/>
  <c r="DT31" i="73"/>
  <c r="CB31" i="73"/>
  <c r="BT31" i="73"/>
  <c r="ER31" i="73"/>
  <c r="CA31" i="73"/>
  <c r="BS31" i="73"/>
  <c r="BY31" i="73"/>
  <c r="BQ31" i="73"/>
  <c r="BW31" i="73"/>
  <c r="BO31" i="73"/>
  <c r="BR31" i="73"/>
  <c r="BP31" i="73"/>
  <c r="BN31" i="73"/>
  <c r="BM31" i="73"/>
  <c r="BZ31" i="73"/>
  <c r="BX31" i="73"/>
  <c r="BV31" i="73"/>
  <c r="BI31" i="73"/>
  <c r="BA31" i="73"/>
  <c r="BH31" i="73"/>
  <c r="AZ31" i="73"/>
  <c r="BG31" i="73"/>
  <c r="AY31" i="73"/>
  <c r="BF31" i="73"/>
  <c r="AX31" i="73"/>
  <c r="BE31" i="73"/>
  <c r="AW31" i="73"/>
  <c r="BD31" i="73"/>
  <c r="AV31" i="73"/>
  <c r="BK31" i="73"/>
  <c r="BC31" i="73"/>
  <c r="AP31" i="73"/>
  <c r="AH31" i="73"/>
  <c r="BJ31" i="73"/>
  <c r="AO31" i="73"/>
  <c r="AG31" i="73"/>
  <c r="BB31" i="73"/>
  <c r="AN31" i="73"/>
  <c r="AF31" i="73"/>
  <c r="AM31" i="73"/>
  <c r="AE31" i="73"/>
  <c r="AK31" i="73"/>
  <c r="AC31" i="73"/>
  <c r="BU31" i="73"/>
  <c r="AI31" i="73"/>
  <c r="AA31" i="73"/>
  <c r="R31" i="73"/>
  <c r="Y31" i="73"/>
  <c r="Q31" i="73"/>
  <c r="W31" i="73"/>
  <c r="O31" i="73"/>
  <c r="AL31" i="73"/>
  <c r="V31" i="73"/>
  <c r="N31" i="73"/>
  <c r="AJ31" i="73"/>
  <c r="U31" i="73"/>
  <c r="M31" i="73"/>
  <c r="AD31" i="73"/>
  <c r="AB31" i="73"/>
  <c r="S31" i="73"/>
  <c r="K31" i="73"/>
  <c r="J31" i="73"/>
  <c r="L31" i="73"/>
  <c r="X31" i="73"/>
  <c r="T31" i="73"/>
  <c r="P31" i="73"/>
  <c r="B32" i="73"/>
  <c r="H31" i="73"/>
  <c r="ID31" i="73"/>
  <c r="IJ31" i="73"/>
  <c r="IP31" i="73"/>
  <c r="IH31" i="73"/>
  <c r="IN31" i="73"/>
  <c r="II31" i="73"/>
  <c r="IR31" i="73"/>
  <c r="IK31" i="73"/>
  <c r="IS31" i="73"/>
  <c r="IF31" i="73"/>
  <c r="IG31" i="73"/>
  <c r="IM31" i="73"/>
  <c r="IQ31" i="73"/>
  <c r="IE31" i="73"/>
  <c r="IL31" i="73"/>
  <c r="IO31" i="73"/>
  <c r="C28" i="65"/>
  <c r="A31" i="73"/>
  <c r="F32" i="73"/>
  <c r="E32" i="73"/>
  <c r="D32" i="73"/>
  <c r="GO30" i="73"/>
  <c r="IT30" i="73"/>
  <c r="DR30" i="73"/>
  <c r="FD30" i="73"/>
  <c r="AR30" i="73"/>
  <c r="AS30" i="73"/>
  <c r="GN30" i="73"/>
  <c r="GP30" i="73"/>
  <c r="HZ30" i="73"/>
  <c r="IA30" i="73"/>
  <c r="IB30" i="73"/>
  <c r="DQ30" i="73"/>
  <c r="DP30" i="73"/>
  <c r="CF30" i="73"/>
  <c r="CD30" i="73"/>
  <c r="CE30" i="73"/>
  <c r="FC30" i="73"/>
  <c r="FB30" i="73"/>
  <c r="AT30" i="73"/>
  <c r="C32" i="73"/>
  <c r="GK31" i="73"/>
  <c r="GW31" i="73"/>
  <c r="HX31" i="73"/>
  <c r="HN31" i="73"/>
  <c r="HM31" i="73"/>
  <c r="HV31" i="73"/>
  <c r="HO31" i="73"/>
  <c r="HW31" i="73"/>
  <c r="GB31" i="73"/>
  <c r="GC31" i="73"/>
  <c r="GL31" i="73"/>
  <c r="FG31" i="73"/>
  <c r="GX31" i="73"/>
  <c r="FO31" i="73"/>
  <c r="FM31" i="73"/>
  <c r="GT31" i="73"/>
  <c r="HF31" i="73"/>
  <c r="HA31" i="73"/>
  <c r="HP31" i="73"/>
  <c r="GY31" i="73"/>
  <c r="GJ31" i="73"/>
  <c r="FL31" i="73"/>
  <c r="HE31" i="73"/>
  <c r="FK31" i="73"/>
  <c r="HI31" i="73"/>
  <c r="FY31" i="73"/>
  <c r="HC31" i="73"/>
  <c r="FW31" i="73"/>
  <c r="FU31" i="73"/>
  <c r="FX31" i="73"/>
  <c r="FJ31" i="73"/>
  <c r="HK31" i="73"/>
  <c r="FQ31" i="73"/>
  <c r="GD31" i="73"/>
  <c r="FZ31" i="73"/>
  <c r="FH31" i="73"/>
  <c r="HR31" i="73"/>
  <c r="FT31" i="73"/>
  <c r="FS31" i="73"/>
  <c r="FR31" i="73"/>
  <c r="GH31" i="73"/>
  <c r="HG31" i="73"/>
  <c r="HU31" i="73"/>
  <c r="HT31" i="73"/>
  <c r="GV31" i="73"/>
  <c r="HS31" i="73"/>
  <c r="FF31" i="73"/>
  <c r="GZ31" i="73"/>
  <c r="HD31" i="73"/>
  <c r="GG31" i="73"/>
  <c r="HB31" i="73"/>
  <c r="GE31" i="73"/>
  <c r="HQ31" i="73"/>
  <c r="GU31" i="73"/>
  <c r="HL31" i="73"/>
  <c r="GI31" i="73"/>
  <c r="GS31" i="73"/>
  <c r="GA31" i="73"/>
  <c r="GF31" i="73"/>
  <c r="GR31" i="73"/>
  <c r="FI31" i="73"/>
  <c r="FP31" i="73"/>
  <c r="FN31" i="73"/>
  <c r="HJ31" i="73"/>
  <c r="EX32" i="73" l="1"/>
  <c r="EP32" i="73"/>
  <c r="EW32" i="73"/>
  <c r="EO32" i="73"/>
  <c r="ET32" i="73"/>
  <c r="EL32" i="73"/>
  <c r="EY32" i="73"/>
  <c r="EK32" i="73"/>
  <c r="EV32" i="73"/>
  <c r="EU32" i="73"/>
  <c r="ES32" i="73"/>
  <c r="ER32" i="73"/>
  <c r="EQ32" i="73"/>
  <c r="EZ32" i="73"/>
  <c r="EM32" i="73"/>
  <c r="EI32" i="73"/>
  <c r="EA32" i="73"/>
  <c r="EG32" i="73"/>
  <c r="DY32" i="73"/>
  <c r="EN32" i="73"/>
  <c r="EE32" i="73"/>
  <c r="DU32" i="73"/>
  <c r="ED32" i="73"/>
  <c r="DT32" i="73"/>
  <c r="EC32" i="73"/>
  <c r="EB32" i="73"/>
  <c r="DZ32" i="73"/>
  <c r="DX32" i="73"/>
  <c r="EF32" i="73"/>
  <c r="DV32" i="73"/>
  <c r="BV32" i="73"/>
  <c r="BN32" i="73"/>
  <c r="CB32" i="73"/>
  <c r="BT32" i="73"/>
  <c r="CA32" i="73"/>
  <c r="BS32" i="73"/>
  <c r="BY32" i="73"/>
  <c r="BQ32" i="73"/>
  <c r="DW32" i="73"/>
  <c r="BW32" i="73"/>
  <c r="BO32" i="73"/>
  <c r="BU32" i="73"/>
  <c r="BR32" i="73"/>
  <c r="BP32" i="73"/>
  <c r="BM32" i="73"/>
  <c r="EH32" i="73"/>
  <c r="BZ32" i="73"/>
  <c r="BI32" i="73"/>
  <c r="BA32" i="73"/>
  <c r="BH32" i="73"/>
  <c r="AZ32" i="73"/>
  <c r="BG32" i="73"/>
  <c r="AY32" i="73"/>
  <c r="BF32" i="73"/>
  <c r="AX32" i="73"/>
  <c r="BE32" i="73"/>
  <c r="AW32" i="73"/>
  <c r="BD32" i="73"/>
  <c r="AV32" i="73"/>
  <c r="BX32" i="73"/>
  <c r="BK32" i="73"/>
  <c r="BC32" i="73"/>
  <c r="BB32" i="73"/>
  <c r="AP32" i="73"/>
  <c r="AH32" i="73"/>
  <c r="AO32" i="73"/>
  <c r="AG32" i="73"/>
  <c r="AN32" i="73"/>
  <c r="AF32" i="73"/>
  <c r="AM32" i="73"/>
  <c r="AE32" i="73"/>
  <c r="AK32" i="73"/>
  <c r="AC32" i="73"/>
  <c r="BJ32" i="73"/>
  <c r="AI32" i="73"/>
  <c r="AA32" i="73"/>
  <c r="AL32" i="73"/>
  <c r="R32" i="73"/>
  <c r="AJ32" i="73"/>
  <c r="Y32" i="73"/>
  <c r="Q32" i="73"/>
  <c r="AD32" i="73"/>
  <c r="AB32" i="73"/>
  <c r="W32" i="73"/>
  <c r="O32" i="73"/>
  <c r="V32" i="73"/>
  <c r="N32" i="73"/>
  <c r="U32" i="73"/>
  <c r="M32" i="73"/>
  <c r="S32" i="73"/>
  <c r="K32" i="73"/>
  <c r="J32" i="73"/>
  <c r="T32" i="73"/>
  <c r="X32" i="73"/>
  <c r="P32" i="73"/>
  <c r="L32" i="73"/>
  <c r="B33" i="73"/>
  <c r="H32" i="73"/>
  <c r="IF32" i="73"/>
  <c r="IL32" i="73"/>
  <c r="IR32" i="73"/>
  <c r="ID32" i="73"/>
  <c r="IJ32" i="73"/>
  <c r="IP32" i="73"/>
  <c r="IM32" i="73"/>
  <c r="IE32" i="73"/>
  <c r="IO32" i="73"/>
  <c r="IG32" i="73"/>
  <c r="IQ32" i="73"/>
  <c r="IN32" i="73"/>
  <c r="IH32" i="73"/>
  <c r="II32" i="73"/>
  <c r="IK32" i="73"/>
  <c r="IS32" i="73"/>
  <c r="C29" i="65"/>
  <c r="A32" i="73"/>
  <c r="E33" i="73"/>
  <c r="F33" i="73"/>
  <c r="D33" i="73"/>
  <c r="FD31" i="73"/>
  <c r="AT31" i="73"/>
  <c r="IT31" i="73"/>
  <c r="FB31" i="73"/>
  <c r="FC31" i="73"/>
  <c r="CE31" i="73"/>
  <c r="CD31" i="73"/>
  <c r="IB31" i="73"/>
  <c r="CF31" i="73"/>
  <c r="GO31" i="73"/>
  <c r="HZ31" i="73"/>
  <c r="IA31" i="73"/>
  <c r="DQ31" i="73"/>
  <c r="DP31" i="73"/>
  <c r="DR31" i="73"/>
  <c r="AS31" i="73"/>
  <c r="AR31" i="73"/>
  <c r="GN31" i="73"/>
  <c r="GP31" i="73"/>
  <c r="C33" i="73"/>
  <c r="FY32" i="73"/>
  <c r="FZ32" i="73"/>
  <c r="FO32" i="73"/>
  <c r="GF32" i="73"/>
  <c r="HU32" i="73"/>
  <c r="HJ32" i="73"/>
  <c r="FJ32" i="73"/>
  <c r="FG32" i="73"/>
  <c r="HP32" i="73"/>
  <c r="FX32" i="73"/>
  <c r="GV32" i="73"/>
  <c r="FI32" i="73"/>
  <c r="FR32" i="73"/>
  <c r="HQ32" i="73"/>
  <c r="HX32" i="73"/>
  <c r="GA32" i="73"/>
  <c r="HE32" i="73"/>
  <c r="GS32" i="73"/>
  <c r="GD32" i="73"/>
  <c r="GX32" i="73"/>
  <c r="FP32" i="73"/>
  <c r="HM32" i="73"/>
  <c r="FF32" i="73"/>
  <c r="HA32" i="73"/>
  <c r="FN32" i="73"/>
  <c r="FS32" i="73"/>
  <c r="FH32" i="73"/>
  <c r="FM32" i="73"/>
  <c r="FL32" i="73"/>
  <c r="GJ32" i="73"/>
  <c r="HR32" i="73"/>
  <c r="GK32" i="73"/>
  <c r="HF32" i="73"/>
  <c r="GL32" i="73"/>
  <c r="HG32" i="73"/>
  <c r="GW32" i="73"/>
  <c r="GR32" i="73"/>
  <c r="GY32" i="73"/>
  <c r="GT32" i="73"/>
  <c r="HB32" i="73"/>
  <c r="HS32" i="73"/>
  <c r="FK32" i="73"/>
  <c r="HV32" i="73"/>
  <c r="HO32" i="73"/>
  <c r="GE32" i="73"/>
  <c r="FW32" i="73"/>
  <c r="HL32" i="73"/>
  <c r="GC32" i="73"/>
  <c r="FT32" i="73"/>
  <c r="HD32" i="73"/>
  <c r="HI32" i="73"/>
  <c r="GZ32" i="73"/>
  <c r="GI32" i="73"/>
  <c r="HT32" i="73"/>
  <c r="HN32" i="73"/>
  <c r="FU32" i="73"/>
  <c r="HK32" i="73"/>
  <c r="GU32" i="73"/>
  <c r="GH32" i="73"/>
  <c r="GB32" i="73"/>
  <c r="HC32" i="73"/>
  <c r="GG32" i="73"/>
  <c r="FQ32" i="73"/>
  <c r="HW32" i="73"/>
  <c r="EX33" i="73" l="1"/>
  <c r="EP33" i="73"/>
  <c r="EW33" i="73"/>
  <c r="EO33" i="73"/>
  <c r="ET33" i="73"/>
  <c r="EL33" i="73"/>
  <c r="EU33" i="73"/>
  <c r="ES33" i="73"/>
  <c r="ER33" i="73"/>
  <c r="EQ33" i="73"/>
  <c r="EN33" i="73"/>
  <c r="EZ33" i="73"/>
  <c r="EM33" i="73"/>
  <c r="EV33" i="73"/>
  <c r="EB33" i="73"/>
  <c r="DT33" i="73"/>
  <c r="EI33" i="73"/>
  <c r="EA33" i="73"/>
  <c r="EY33" i="73"/>
  <c r="EK33" i="73"/>
  <c r="EG33" i="73"/>
  <c r="DY33" i="73"/>
  <c r="EF33" i="73"/>
  <c r="DX33" i="73"/>
  <c r="ED33" i="73"/>
  <c r="EC33" i="73"/>
  <c r="DZ33" i="73"/>
  <c r="DW33" i="73"/>
  <c r="DV33" i="73"/>
  <c r="DU33" i="73"/>
  <c r="EE33" i="73"/>
  <c r="BV33" i="73"/>
  <c r="BN33" i="73"/>
  <c r="CB33" i="73"/>
  <c r="BT33" i="73"/>
  <c r="CA33" i="73"/>
  <c r="BS33" i="73"/>
  <c r="EH33" i="73"/>
  <c r="BY33" i="73"/>
  <c r="BQ33" i="73"/>
  <c r="BW33" i="73"/>
  <c r="BO33" i="73"/>
  <c r="BZ33" i="73"/>
  <c r="BX33" i="73"/>
  <c r="BU33" i="73"/>
  <c r="BR33" i="73"/>
  <c r="BP33" i="73"/>
  <c r="BM33" i="73"/>
  <c r="BI33" i="73"/>
  <c r="BA33" i="73"/>
  <c r="BH33" i="73"/>
  <c r="AZ33" i="73"/>
  <c r="BG33" i="73"/>
  <c r="AY33" i="73"/>
  <c r="BF33" i="73"/>
  <c r="AX33" i="73"/>
  <c r="BE33" i="73"/>
  <c r="AW33" i="73"/>
  <c r="BD33" i="73"/>
  <c r="AV33" i="73"/>
  <c r="BK33" i="73"/>
  <c r="BC33" i="73"/>
  <c r="AP33" i="73"/>
  <c r="AH33" i="73"/>
  <c r="AO33" i="73"/>
  <c r="AG33" i="73"/>
  <c r="AN33" i="73"/>
  <c r="AF33" i="73"/>
  <c r="AM33" i="73"/>
  <c r="AE33" i="73"/>
  <c r="BJ33" i="73"/>
  <c r="AK33" i="73"/>
  <c r="AC33" i="73"/>
  <c r="AI33" i="73"/>
  <c r="AA33" i="73"/>
  <c r="R33" i="73"/>
  <c r="Y33" i="73"/>
  <c r="Q33" i="73"/>
  <c r="BB33" i="73"/>
  <c r="W33" i="73"/>
  <c r="O33" i="73"/>
  <c r="AL33" i="73"/>
  <c r="V33" i="73"/>
  <c r="N33" i="73"/>
  <c r="AJ33" i="73"/>
  <c r="U33" i="73"/>
  <c r="M33" i="73"/>
  <c r="AD33" i="73"/>
  <c r="AB33" i="73"/>
  <c r="S33" i="73"/>
  <c r="K33" i="73"/>
  <c r="J33" i="73"/>
  <c r="P33" i="73"/>
  <c r="L33" i="73"/>
  <c r="X33" i="73"/>
  <c r="T33" i="73"/>
  <c r="B34" i="73"/>
  <c r="H33" i="73"/>
  <c r="IH33" i="73"/>
  <c r="IN33" i="73"/>
  <c r="IF33" i="73"/>
  <c r="IL33" i="73"/>
  <c r="IR33" i="73"/>
  <c r="IE33" i="73"/>
  <c r="IO33" i="73"/>
  <c r="IJ33" i="73"/>
  <c r="IK33" i="73"/>
  <c r="IP33" i="73"/>
  <c r="ID33" i="73"/>
  <c r="IS33" i="73"/>
  <c r="IG33" i="73"/>
  <c r="II33" i="73"/>
  <c r="IM33" i="73"/>
  <c r="IQ33" i="73"/>
  <c r="C30" i="65"/>
  <c r="A33" i="73"/>
  <c r="F34" i="73"/>
  <c r="D34" i="73"/>
  <c r="E34" i="73"/>
  <c r="GP32" i="73"/>
  <c r="AT32" i="73"/>
  <c r="DQ32" i="73"/>
  <c r="DP32" i="73"/>
  <c r="IB32" i="73"/>
  <c r="DR32" i="73"/>
  <c r="FC32" i="73"/>
  <c r="FB32" i="73"/>
  <c r="CF32" i="73"/>
  <c r="IA32" i="73"/>
  <c r="HZ32" i="73"/>
  <c r="AS32" i="73"/>
  <c r="AR32" i="73"/>
  <c r="GO32" i="73"/>
  <c r="GN32" i="73"/>
  <c r="IT32" i="73"/>
  <c r="FD32" i="73"/>
  <c r="CE32" i="73"/>
  <c r="CD32" i="73"/>
  <c r="C34" i="73"/>
  <c r="FX33" i="73"/>
  <c r="HB33" i="73"/>
  <c r="GE33" i="73"/>
  <c r="GY33" i="73"/>
  <c r="GT33" i="73"/>
  <c r="FJ33" i="73"/>
  <c r="HQ33" i="73"/>
  <c r="GK33" i="73"/>
  <c r="GX33" i="73"/>
  <c r="GD33" i="73"/>
  <c r="GB33" i="73"/>
  <c r="FR33" i="73"/>
  <c r="GH33" i="73"/>
  <c r="FK33" i="73"/>
  <c r="FZ33" i="73"/>
  <c r="HT33" i="73"/>
  <c r="GF33" i="73"/>
  <c r="HV33" i="73"/>
  <c r="FP33" i="73"/>
  <c r="HG33" i="73"/>
  <c r="HU33" i="73"/>
  <c r="HK33" i="73"/>
  <c r="HI33" i="73"/>
  <c r="GG33" i="73"/>
  <c r="GC33" i="73"/>
  <c r="FO33" i="73"/>
  <c r="HP33" i="73"/>
  <c r="FY33" i="73"/>
  <c r="FS33" i="73"/>
  <c r="GW33" i="73"/>
  <c r="HN33" i="73"/>
  <c r="HL33" i="73"/>
  <c r="GS33" i="73"/>
  <c r="HS33" i="73"/>
  <c r="HF33" i="73"/>
  <c r="FQ33" i="73"/>
  <c r="FT33" i="73"/>
  <c r="FH33" i="73"/>
  <c r="HO33" i="73"/>
  <c r="GL33" i="73"/>
  <c r="FN33" i="73"/>
  <c r="FW33" i="73"/>
  <c r="HD33" i="73"/>
  <c r="HR33" i="73"/>
  <c r="FM33" i="73"/>
  <c r="FF33" i="73"/>
  <c r="GJ33" i="73"/>
  <c r="GZ33" i="73"/>
  <c r="HM33" i="73"/>
  <c r="HX33" i="73"/>
  <c r="HE33" i="73"/>
  <c r="FG33" i="73"/>
  <c r="GI33" i="73"/>
  <c r="HC33" i="73"/>
  <c r="HA33" i="73"/>
  <c r="HW33" i="73"/>
  <c r="GU33" i="73"/>
  <c r="HJ33" i="73"/>
  <c r="GA33" i="73"/>
  <c r="GV33" i="73"/>
  <c r="FI33" i="73"/>
  <c r="FU33" i="73"/>
  <c r="GR33" i="73"/>
  <c r="FL33" i="73"/>
  <c r="EX34" i="73" l="1"/>
  <c r="EP34" i="73"/>
  <c r="EW34" i="73"/>
  <c r="EO34" i="73"/>
  <c r="ET34" i="73"/>
  <c r="EL34" i="73"/>
  <c r="ER34" i="73"/>
  <c r="EQ34" i="73"/>
  <c r="EN34" i="73"/>
  <c r="EZ34" i="73"/>
  <c r="EM34" i="73"/>
  <c r="EY34" i="73"/>
  <c r="EK34" i="73"/>
  <c r="EV34" i="73"/>
  <c r="ES34" i="73"/>
  <c r="EB34" i="73"/>
  <c r="DT34" i="73"/>
  <c r="EU34" i="73"/>
  <c r="EI34" i="73"/>
  <c r="EA34" i="73"/>
  <c r="EG34" i="73"/>
  <c r="DY34" i="73"/>
  <c r="EF34" i="73"/>
  <c r="DX34" i="73"/>
  <c r="ED34" i="73"/>
  <c r="EC34" i="73"/>
  <c r="DZ34" i="73"/>
  <c r="DW34" i="73"/>
  <c r="DV34" i="73"/>
  <c r="DU34" i="73"/>
  <c r="EE34" i="73"/>
  <c r="BV34" i="73"/>
  <c r="BN34" i="73"/>
  <c r="CB34" i="73"/>
  <c r="BT34" i="73"/>
  <c r="CA34" i="73"/>
  <c r="BS34" i="73"/>
  <c r="EH34" i="73"/>
  <c r="BY34" i="73"/>
  <c r="BQ34" i="73"/>
  <c r="BW34" i="73"/>
  <c r="BO34" i="73"/>
  <c r="BZ34" i="73"/>
  <c r="BX34" i="73"/>
  <c r="BU34" i="73"/>
  <c r="BR34" i="73"/>
  <c r="BP34" i="73"/>
  <c r="BI34" i="73"/>
  <c r="BA34" i="73"/>
  <c r="BH34" i="73"/>
  <c r="AZ34" i="73"/>
  <c r="BG34" i="73"/>
  <c r="AY34" i="73"/>
  <c r="BF34" i="73"/>
  <c r="AX34" i="73"/>
  <c r="BE34" i="73"/>
  <c r="AW34" i="73"/>
  <c r="BM34" i="73"/>
  <c r="BD34" i="73"/>
  <c r="AV34" i="73"/>
  <c r="BK34" i="73"/>
  <c r="BC34" i="73"/>
  <c r="AP34" i="73"/>
  <c r="AH34" i="73"/>
  <c r="AO34" i="73"/>
  <c r="AG34" i="73"/>
  <c r="AN34" i="73"/>
  <c r="AF34" i="73"/>
  <c r="BJ34" i="73"/>
  <c r="AM34" i="73"/>
  <c r="AE34" i="73"/>
  <c r="BB34" i="73"/>
  <c r="AL34" i="73"/>
  <c r="AD34" i="73"/>
  <c r="AK34" i="73"/>
  <c r="AC34" i="73"/>
  <c r="AI34" i="73"/>
  <c r="AA34" i="73"/>
  <c r="R34" i="73"/>
  <c r="Y34" i="73"/>
  <c r="Q34" i="73"/>
  <c r="AJ34" i="73"/>
  <c r="AB34" i="73"/>
  <c r="W34" i="73"/>
  <c r="O34" i="73"/>
  <c r="V34" i="73"/>
  <c r="N34" i="73"/>
  <c r="U34" i="73"/>
  <c r="M34" i="73"/>
  <c r="S34" i="73"/>
  <c r="K34" i="73"/>
  <c r="J34" i="73"/>
  <c r="X34" i="73"/>
  <c r="T34" i="73"/>
  <c r="P34" i="73"/>
  <c r="L34" i="73"/>
  <c r="B35" i="73"/>
  <c r="H34" i="73"/>
  <c r="ID34" i="73"/>
  <c r="IJ34" i="73"/>
  <c r="IP34" i="73"/>
  <c r="IH34" i="73"/>
  <c r="IN34" i="73"/>
  <c r="IG34" i="73"/>
  <c r="IQ34" i="73"/>
  <c r="IE34" i="73"/>
  <c r="IO34" i="73"/>
  <c r="IF34" i="73"/>
  <c r="IR34" i="73"/>
  <c r="IM34" i="73"/>
  <c r="II34" i="73"/>
  <c r="IK34" i="73"/>
  <c r="IL34" i="73"/>
  <c r="IS34" i="73"/>
  <c r="C31" i="65"/>
  <c r="A34" i="73"/>
  <c r="E35" i="73"/>
  <c r="D35" i="73"/>
  <c r="F35" i="73"/>
  <c r="FC33" i="73"/>
  <c r="FB33" i="73"/>
  <c r="IT33" i="73"/>
  <c r="AT33" i="73"/>
  <c r="IA33" i="73"/>
  <c r="HZ33" i="73"/>
  <c r="AS33" i="73"/>
  <c r="AR33" i="73"/>
  <c r="CD33" i="73"/>
  <c r="CE33" i="73"/>
  <c r="GN33" i="73"/>
  <c r="GO33" i="73"/>
  <c r="DR33" i="73"/>
  <c r="CF33" i="73"/>
  <c r="IB33" i="73"/>
  <c r="GP33" i="73"/>
  <c r="FD33" i="73"/>
  <c r="DQ33" i="73"/>
  <c r="DP33" i="73"/>
  <c r="C35" i="73"/>
  <c r="FI34" i="73"/>
  <c r="FQ34" i="73"/>
  <c r="GY34" i="73"/>
  <c r="GE34" i="73"/>
  <c r="HR34" i="73"/>
  <c r="FG34" i="73"/>
  <c r="HV34" i="73"/>
  <c r="HN34" i="73"/>
  <c r="HP34" i="73"/>
  <c r="FS34" i="73"/>
  <c r="HC34" i="73"/>
  <c r="HB34" i="73"/>
  <c r="HE34" i="73"/>
  <c r="FX34" i="73"/>
  <c r="GD34" i="73"/>
  <c r="GC34" i="73"/>
  <c r="HI34" i="73"/>
  <c r="GT34" i="73"/>
  <c r="FF34" i="73"/>
  <c r="FL34" i="73"/>
  <c r="HO34" i="73"/>
  <c r="GG34" i="73"/>
  <c r="FK34" i="73"/>
  <c r="GK34" i="73"/>
  <c r="GV34" i="73"/>
  <c r="GU34" i="73"/>
  <c r="HF34" i="73"/>
  <c r="GJ34" i="73"/>
  <c r="FO34" i="73"/>
  <c r="HD34" i="73"/>
  <c r="FY34" i="73"/>
  <c r="FN34" i="73"/>
  <c r="HU34" i="73"/>
  <c r="GS34" i="73"/>
  <c r="GL34" i="73"/>
  <c r="FW34" i="73"/>
  <c r="GW34" i="73"/>
  <c r="GZ34" i="73"/>
  <c r="FT34" i="73"/>
  <c r="FZ34" i="73"/>
  <c r="HT34" i="73"/>
  <c r="HA34" i="73"/>
  <c r="HX34" i="73"/>
  <c r="FM34" i="73"/>
  <c r="FU34" i="73"/>
  <c r="FH34" i="73"/>
  <c r="HJ34" i="73"/>
  <c r="HQ34" i="73"/>
  <c r="FR34" i="73"/>
  <c r="FP34" i="73"/>
  <c r="GA34" i="73"/>
  <c r="HK34" i="73"/>
  <c r="GB34" i="73"/>
  <c r="GX34" i="73"/>
  <c r="HG34" i="73"/>
  <c r="GF34" i="73"/>
  <c r="GI34" i="73"/>
  <c r="GH34" i="73"/>
  <c r="HL34" i="73"/>
  <c r="FJ34" i="73"/>
  <c r="HM34" i="73"/>
  <c r="HS34" i="73"/>
  <c r="HW34" i="73"/>
  <c r="GR34" i="73"/>
  <c r="EX35" i="73" l="1"/>
  <c r="EP35" i="73"/>
  <c r="EW35" i="73"/>
  <c r="EO35" i="73"/>
  <c r="ET35" i="73"/>
  <c r="EL35" i="73"/>
  <c r="EN35" i="73"/>
  <c r="EZ35" i="73"/>
  <c r="EM35" i="73"/>
  <c r="EY35" i="73"/>
  <c r="EK35" i="73"/>
  <c r="EV35" i="73"/>
  <c r="EU35" i="73"/>
  <c r="ES35" i="73"/>
  <c r="EQ35" i="73"/>
  <c r="EC35" i="73"/>
  <c r="ER35" i="73"/>
  <c r="EB35" i="73"/>
  <c r="DT35" i="73"/>
  <c r="EI35" i="73"/>
  <c r="EA35" i="73"/>
  <c r="EG35" i="73"/>
  <c r="DY35" i="73"/>
  <c r="EF35" i="73"/>
  <c r="DX35" i="73"/>
  <c r="EE35" i="73"/>
  <c r="ED35" i="73"/>
  <c r="DZ35" i="73"/>
  <c r="DW35" i="73"/>
  <c r="DV35" i="73"/>
  <c r="DU35" i="73"/>
  <c r="EH35" i="73"/>
  <c r="BV35" i="73"/>
  <c r="BN35" i="73"/>
  <c r="CB35" i="73"/>
  <c r="BT35" i="73"/>
  <c r="CA35" i="73"/>
  <c r="BS35" i="73"/>
  <c r="BY35" i="73"/>
  <c r="BQ35" i="73"/>
  <c r="BW35" i="73"/>
  <c r="BO35" i="73"/>
  <c r="BP35" i="73"/>
  <c r="BM35" i="73"/>
  <c r="BZ35" i="73"/>
  <c r="BX35" i="73"/>
  <c r="BU35" i="73"/>
  <c r="BI35" i="73"/>
  <c r="BA35" i="73"/>
  <c r="BH35" i="73"/>
  <c r="AZ35" i="73"/>
  <c r="BG35" i="73"/>
  <c r="AY35" i="73"/>
  <c r="BF35" i="73"/>
  <c r="AX35" i="73"/>
  <c r="BR35" i="73"/>
  <c r="BE35" i="73"/>
  <c r="AW35" i="73"/>
  <c r="BD35" i="73"/>
  <c r="AV35" i="73"/>
  <c r="BK35" i="73"/>
  <c r="BC35" i="73"/>
  <c r="AP35" i="73"/>
  <c r="AH35" i="73"/>
  <c r="BJ35" i="73"/>
  <c r="AO35" i="73"/>
  <c r="AG35" i="73"/>
  <c r="BB35" i="73"/>
  <c r="AN35" i="73"/>
  <c r="AF35" i="73"/>
  <c r="AM35" i="73"/>
  <c r="AE35" i="73"/>
  <c r="AL35" i="73"/>
  <c r="AD35" i="73"/>
  <c r="AK35" i="73"/>
  <c r="AC35" i="73"/>
  <c r="AI35" i="73"/>
  <c r="AA35" i="73"/>
  <c r="AJ35" i="73"/>
  <c r="R35" i="73"/>
  <c r="AB35" i="73"/>
  <c r="Y35" i="73"/>
  <c r="Q35" i="73"/>
  <c r="W35" i="73"/>
  <c r="O35" i="73"/>
  <c r="V35" i="73"/>
  <c r="N35" i="73"/>
  <c r="U35" i="73"/>
  <c r="M35" i="73"/>
  <c r="S35" i="73"/>
  <c r="K35" i="73"/>
  <c r="J35" i="73"/>
  <c r="L35" i="73"/>
  <c r="X35" i="73"/>
  <c r="T35" i="73"/>
  <c r="P35" i="73"/>
  <c r="B36" i="73"/>
  <c r="H35" i="73"/>
  <c r="C20" i="101"/>
  <c r="E20" i="101" s="1"/>
  <c r="C42" i="101"/>
  <c r="E42" i="101" s="1"/>
  <c r="C32" i="101"/>
  <c r="E32" i="101" s="1"/>
  <c r="C45" i="101"/>
  <c r="E45" i="101" s="1"/>
  <c r="C24" i="101"/>
  <c r="E24" i="101" s="1"/>
  <c r="C13" i="101"/>
  <c r="E13" i="101" s="1"/>
  <c r="C44" i="101"/>
  <c r="E44" i="101" s="1"/>
  <c r="C6" i="101"/>
  <c r="E6" i="101" s="1"/>
  <c r="C26" i="101"/>
  <c r="E26" i="101" s="1"/>
  <c r="C50" i="101"/>
  <c r="E50" i="101" s="1"/>
  <c r="C34" i="101"/>
  <c r="E34" i="101" s="1"/>
  <c r="C31" i="101"/>
  <c r="E31" i="101" s="1"/>
  <c r="C29" i="101"/>
  <c r="E29" i="101" s="1"/>
  <c r="C40" i="101"/>
  <c r="E40" i="101" s="1"/>
  <c r="C35" i="101"/>
  <c r="E35" i="101" s="1"/>
  <c r="C48" i="101"/>
  <c r="E48" i="101" s="1"/>
  <c r="C5" i="101"/>
  <c r="E5" i="101" s="1"/>
  <c r="C14" i="101"/>
  <c r="E14" i="101" s="1"/>
  <c r="C15" i="101"/>
  <c r="E15" i="101" s="1"/>
  <c r="C43" i="101"/>
  <c r="E43" i="101" s="1"/>
  <c r="C11" i="101"/>
  <c r="E11" i="101" s="1"/>
  <c r="C12" i="101"/>
  <c r="E12" i="101" s="1"/>
  <c r="C18" i="101"/>
  <c r="E18" i="101" s="1"/>
  <c r="C49" i="101"/>
  <c r="E49" i="101" s="1"/>
  <c r="C52" i="101"/>
  <c r="E52" i="101" s="1"/>
  <c r="C21" i="101"/>
  <c r="E21" i="101" s="1"/>
  <c r="C51" i="101"/>
  <c r="E51" i="101" s="1"/>
  <c r="C53" i="101"/>
  <c r="E53" i="101" s="1"/>
  <c r="C41" i="101"/>
  <c r="E41" i="101" s="1"/>
  <c r="C30" i="101"/>
  <c r="E30" i="101" s="1"/>
  <c r="C38" i="101"/>
  <c r="E38" i="101" s="1"/>
  <c r="C27" i="101"/>
  <c r="E27" i="101" s="1"/>
  <c r="C33" i="101"/>
  <c r="E33" i="101" s="1"/>
  <c r="C16" i="101"/>
  <c r="E16" i="101" s="1"/>
  <c r="C28" i="101"/>
  <c r="E28" i="101" s="1"/>
  <c r="C39" i="101"/>
  <c r="E39" i="101" s="1"/>
  <c r="C10" i="101"/>
  <c r="E10" i="101" s="1"/>
  <c r="C25" i="101"/>
  <c r="E25" i="101" s="1"/>
  <c r="C8" i="101"/>
  <c r="E8" i="101" s="1"/>
  <c r="C47" i="101"/>
  <c r="E47" i="101" s="1"/>
  <c r="C17" i="101"/>
  <c r="E17" i="101" s="1"/>
  <c r="C19" i="101"/>
  <c r="E19" i="101" s="1"/>
  <c r="C7" i="101"/>
  <c r="E7" i="101" s="1"/>
  <c r="C22" i="101"/>
  <c r="E22" i="101" s="1"/>
  <c r="C46" i="101"/>
  <c r="E46" i="101" s="1"/>
  <c r="C23" i="101"/>
  <c r="E23" i="101" s="1"/>
  <c r="C37" i="101"/>
  <c r="E37" i="101" s="1"/>
  <c r="C9" i="101"/>
  <c r="E9" i="101" s="1"/>
  <c r="C36" i="101"/>
  <c r="E36" i="101" s="1"/>
  <c r="O25" i="65"/>
  <c r="IF35" i="73"/>
  <c r="IL35" i="73"/>
  <c r="IR35" i="73"/>
  <c r="ID35" i="73"/>
  <c r="IJ35" i="73"/>
  <c r="IP35" i="73"/>
  <c r="II35" i="73"/>
  <c r="IS35" i="73"/>
  <c r="IK35" i="73"/>
  <c r="IM35" i="73"/>
  <c r="IO35" i="73"/>
  <c r="IE35" i="73"/>
  <c r="IG35" i="73"/>
  <c r="IH35" i="73"/>
  <c r="IN35" i="73"/>
  <c r="IQ35" i="73"/>
  <c r="C32" i="65"/>
  <c r="A35" i="73"/>
  <c r="D36" i="73"/>
  <c r="E36" i="73"/>
  <c r="F36" i="73"/>
  <c r="CF34" i="73"/>
  <c r="IA34" i="73"/>
  <c r="HZ34" i="73"/>
  <c r="IT34" i="73"/>
  <c r="GN34" i="73"/>
  <c r="GO34" i="73"/>
  <c r="CD34" i="73"/>
  <c r="CE34" i="73"/>
  <c r="AS34" i="73"/>
  <c r="AR34" i="73"/>
  <c r="FC34" i="73"/>
  <c r="FB34" i="73"/>
  <c r="AT34" i="73"/>
  <c r="DR34" i="73"/>
  <c r="IB34" i="73"/>
  <c r="FD34" i="73"/>
  <c r="GP34" i="73"/>
  <c r="DQ34" i="73"/>
  <c r="DP34" i="73"/>
  <c r="C36" i="73"/>
  <c r="FF35" i="73"/>
  <c r="HF35" i="73"/>
  <c r="HL35" i="73"/>
  <c r="FP35" i="73"/>
  <c r="HK35" i="73"/>
  <c r="FN35" i="73"/>
  <c r="HJ35" i="73"/>
  <c r="GT35" i="73"/>
  <c r="HI35" i="73"/>
  <c r="HQ35" i="73"/>
  <c r="FT35" i="73"/>
  <c r="FR35" i="73"/>
  <c r="GU35" i="73"/>
  <c r="GB35" i="73"/>
  <c r="HR35" i="73"/>
  <c r="GV35" i="73"/>
  <c r="FI35" i="73"/>
  <c r="FW35" i="73"/>
  <c r="GF35" i="73"/>
  <c r="HT35" i="73"/>
  <c r="FQ35" i="73"/>
  <c r="FZ35" i="73"/>
  <c r="HN35" i="73"/>
  <c r="HG35" i="73"/>
  <c r="GD35" i="73"/>
  <c r="GA35" i="73"/>
  <c r="GY35" i="73"/>
  <c r="HV35" i="73"/>
  <c r="FK35" i="73"/>
  <c r="HM35" i="73"/>
  <c r="HP35" i="73"/>
  <c r="HD35" i="73"/>
  <c r="GL35" i="73"/>
  <c r="GS35" i="73"/>
  <c r="FG35" i="73"/>
  <c r="GG35" i="73"/>
  <c r="FS35" i="73"/>
  <c r="FO35" i="73"/>
  <c r="GW35" i="73"/>
  <c r="GH35" i="73"/>
  <c r="HB35" i="73"/>
  <c r="HW35" i="73"/>
  <c r="FM35" i="73"/>
  <c r="HU35" i="73"/>
  <c r="HX35" i="73"/>
  <c r="HA35" i="73"/>
  <c r="FJ35" i="73"/>
  <c r="GZ35" i="73"/>
  <c r="HC35" i="73"/>
  <c r="HS35" i="73"/>
  <c r="FU35" i="73"/>
  <c r="GX35" i="73"/>
  <c r="FY35" i="73"/>
  <c r="GC35" i="73"/>
  <c r="FH35" i="73"/>
  <c r="GI35" i="73"/>
  <c r="GK35" i="73"/>
  <c r="GR35" i="73"/>
  <c r="FX35" i="73"/>
  <c r="FL35" i="73"/>
  <c r="GE35" i="73"/>
  <c r="HE35" i="73"/>
  <c r="HO35" i="73"/>
  <c r="GJ35" i="73"/>
  <c r="EX36" i="73" l="1"/>
  <c r="EP36" i="73"/>
  <c r="EW36" i="73"/>
  <c r="EO36" i="73"/>
  <c r="ET36" i="73"/>
  <c r="EL36" i="73"/>
  <c r="EY36" i="73"/>
  <c r="EK36" i="73"/>
  <c r="EV36" i="73"/>
  <c r="EU36" i="73"/>
  <c r="ES36" i="73"/>
  <c r="ER36" i="73"/>
  <c r="EQ36" i="73"/>
  <c r="EZ36" i="73"/>
  <c r="EM36" i="73"/>
  <c r="EN36" i="73"/>
  <c r="EC36" i="73"/>
  <c r="DU36" i="73"/>
  <c r="EB36" i="73"/>
  <c r="DT36" i="73"/>
  <c r="EI36" i="73"/>
  <c r="EA36" i="73"/>
  <c r="EG36" i="73"/>
  <c r="DY36" i="73"/>
  <c r="EF36" i="73"/>
  <c r="DX36" i="73"/>
  <c r="EH36" i="73"/>
  <c r="EE36" i="73"/>
  <c r="ED36" i="73"/>
  <c r="DZ36" i="73"/>
  <c r="DW36" i="73"/>
  <c r="BV36" i="73"/>
  <c r="BN36" i="73"/>
  <c r="CB36" i="73"/>
  <c r="BT36" i="73"/>
  <c r="DV36" i="73"/>
  <c r="CA36" i="73"/>
  <c r="BS36" i="73"/>
  <c r="BY36" i="73"/>
  <c r="BQ36" i="73"/>
  <c r="BW36" i="73"/>
  <c r="BO36" i="73"/>
  <c r="BU36" i="73"/>
  <c r="BR36" i="73"/>
  <c r="BP36" i="73"/>
  <c r="BM36" i="73"/>
  <c r="BZ36" i="73"/>
  <c r="BI36" i="73"/>
  <c r="BA36" i="73"/>
  <c r="BH36" i="73"/>
  <c r="AZ36" i="73"/>
  <c r="BG36" i="73"/>
  <c r="AY36" i="73"/>
  <c r="BX36" i="73"/>
  <c r="BF36" i="73"/>
  <c r="AX36" i="73"/>
  <c r="BE36" i="73"/>
  <c r="AW36" i="73"/>
  <c r="BD36" i="73"/>
  <c r="AV36" i="73"/>
  <c r="BK36" i="73"/>
  <c r="BC36" i="73"/>
  <c r="BB36" i="73"/>
  <c r="AP36" i="73"/>
  <c r="AH36" i="73"/>
  <c r="AO36" i="73"/>
  <c r="AG36" i="73"/>
  <c r="AN36" i="73"/>
  <c r="AF36" i="73"/>
  <c r="AM36" i="73"/>
  <c r="AE36" i="73"/>
  <c r="AL36" i="73"/>
  <c r="AD36" i="73"/>
  <c r="AK36" i="73"/>
  <c r="AC36" i="73"/>
  <c r="BJ36" i="73"/>
  <c r="AI36" i="73"/>
  <c r="AA36" i="73"/>
  <c r="R36" i="73"/>
  <c r="Y36" i="73"/>
  <c r="Q36" i="73"/>
  <c r="W36" i="73"/>
  <c r="O36" i="73"/>
  <c r="V36" i="73"/>
  <c r="N36" i="73"/>
  <c r="U36" i="73"/>
  <c r="M36" i="73"/>
  <c r="AJ36" i="73"/>
  <c r="AB36" i="73"/>
  <c r="S36" i="73"/>
  <c r="K36" i="73"/>
  <c r="J36" i="73"/>
  <c r="X36" i="73"/>
  <c r="T36" i="73"/>
  <c r="P36" i="73"/>
  <c r="L36" i="73"/>
  <c r="B37" i="73"/>
  <c r="H36" i="73"/>
  <c r="IH36" i="73"/>
  <c r="IN36" i="73"/>
  <c r="IF36" i="73"/>
  <c r="IL36" i="73"/>
  <c r="IR36" i="73"/>
  <c r="IK36" i="73"/>
  <c r="IE36" i="73"/>
  <c r="IP36" i="73"/>
  <c r="IG36" i="73"/>
  <c r="IQ36" i="73"/>
  <c r="IO36" i="73"/>
  <c r="ID36" i="73"/>
  <c r="II36" i="73"/>
  <c r="IJ36" i="73"/>
  <c r="IM36" i="73"/>
  <c r="IS36" i="73"/>
  <c r="C33" i="65"/>
  <c r="A36" i="73"/>
  <c r="F37" i="73"/>
  <c r="D37" i="73"/>
  <c r="E37" i="73"/>
  <c r="DQ35" i="73"/>
  <c r="DP35" i="73"/>
  <c r="FD35" i="73"/>
  <c r="AT35" i="73"/>
  <c r="FC35" i="73"/>
  <c r="FB35" i="73"/>
  <c r="DR35" i="73"/>
  <c r="IB35" i="73"/>
  <c r="IT35" i="73"/>
  <c r="GN35" i="73"/>
  <c r="GO35" i="73"/>
  <c r="GP35" i="73"/>
  <c r="CF35" i="73"/>
  <c r="AS35" i="73"/>
  <c r="AR35" i="73"/>
  <c r="CE35" i="73"/>
  <c r="CD35" i="73"/>
  <c r="IA35" i="73"/>
  <c r="HZ35" i="73"/>
  <c r="C37" i="73"/>
  <c r="GZ36" i="73"/>
  <c r="HS36" i="73"/>
  <c r="GK36" i="73"/>
  <c r="FJ36" i="73"/>
  <c r="GA36" i="73"/>
  <c r="HU36" i="73"/>
  <c r="GH36" i="73"/>
  <c r="FM36" i="73"/>
  <c r="FG36" i="73"/>
  <c r="GJ36" i="73"/>
  <c r="FT36" i="73"/>
  <c r="HX36" i="73"/>
  <c r="HQ36" i="73"/>
  <c r="FK36" i="73"/>
  <c r="GD36" i="73"/>
  <c r="FO36" i="73"/>
  <c r="HB36" i="73"/>
  <c r="HW36" i="73"/>
  <c r="HJ36" i="73"/>
  <c r="FZ36" i="73"/>
  <c r="FW36" i="73"/>
  <c r="HD36" i="73"/>
  <c r="GW36" i="73"/>
  <c r="GV36" i="73"/>
  <c r="HP36" i="73"/>
  <c r="HC36" i="73"/>
  <c r="HA36" i="73"/>
  <c r="GG36" i="73"/>
  <c r="FR36" i="73"/>
  <c r="GB36" i="73"/>
  <c r="GY36" i="73"/>
  <c r="HN36" i="73"/>
  <c r="HK36" i="73"/>
  <c r="HI36" i="73"/>
  <c r="HO36" i="73"/>
  <c r="GI36" i="73"/>
  <c r="GL36" i="73"/>
  <c r="FI36" i="73"/>
  <c r="FX36" i="73"/>
  <c r="FH36" i="73"/>
  <c r="FN36" i="73"/>
  <c r="GU36" i="73"/>
  <c r="HT36" i="73"/>
  <c r="HG36" i="73"/>
  <c r="HE36" i="73"/>
  <c r="HM36" i="73"/>
  <c r="FQ36" i="73"/>
  <c r="GC36" i="73"/>
  <c r="FU36" i="73"/>
  <c r="FL36" i="73"/>
  <c r="FY36" i="73"/>
  <c r="HL36" i="73"/>
  <c r="FS36" i="73"/>
  <c r="FF36" i="73"/>
  <c r="GR36" i="73"/>
  <c r="HF36" i="73"/>
  <c r="GS36" i="73"/>
  <c r="GF36" i="73"/>
  <c r="HV36" i="73"/>
  <c r="GT36" i="73"/>
  <c r="GX36" i="73"/>
  <c r="GE36" i="73"/>
  <c r="FP36" i="73"/>
  <c r="HR36" i="73"/>
  <c r="EX37" i="73" l="1"/>
  <c r="EP37" i="73"/>
  <c r="EW37" i="73"/>
  <c r="EO37" i="73"/>
  <c r="ET37" i="73"/>
  <c r="EL37" i="73"/>
  <c r="EU37" i="73"/>
  <c r="ES37" i="73"/>
  <c r="ER37" i="73"/>
  <c r="EQ37" i="73"/>
  <c r="EN37" i="73"/>
  <c r="EZ37" i="73"/>
  <c r="EM37" i="73"/>
  <c r="EV37" i="73"/>
  <c r="EK37" i="73"/>
  <c r="EC37" i="73"/>
  <c r="DU37" i="73"/>
  <c r="EB37" i="73"/>
  <c r="DT37" i="73"/>
  <c r="EI37" i="73"/>
  <c r="EA37" i="73"/>
  <c r="EG37" i="73"/>
  <c r="DY37" i="73"/>
  <c r="EF37" i="73"/>
  <c r="DX37" i="73"/>
  <c r="DV37" i="73"/>
  <c r="EH37" i="73"/>
  <c r="EE37" i="73"/>
  <c r="EY37" i="73"/>
  <c r="ED37" i="73"/>
  <c r="DW37" i="73"/>
  <c r="BV37" i="73"/>
  <c r="BN37" i="73"/>
  <c r="DZ37" i="73"/>
  <c r="CB37" i="73"/>
  <c r="BT37" i="73"/>
  <c r="CA37" i="73"/>
  <c r="BS37" i="73"/>
  <c r="BY37" i="73"/>
  <c r="BQ37" i="73"/>
  <c r="BW37" i="73"/>
  <c r="BO37" i="73"/>
  <c r="BZ37" i="73"/>
  <c r="BX37" i="73"/>
  <c r="BU37" i="73"/>
  <c r="BR37" i="73"/>
  <c r="BP37" i="73"/>
  <c r="BM37" i="73"/>
  <c r="BI37" i="73"/>
  <c r="BA37" i="73"/>
  <c r="BH37" i="73"/>
  <c r="AZ37" i="73"/>
  <c r="BG37" i="73"/>
  <c r="AY37" i="73"/>
  <c r="BF37" i="73"/>
  <c r="AX37" i="73"/>
  <c r="BE37" i="73"/>
  <c r="AW37" i="73"/>
  <c r="BD37" i="73"/>
  <c r="AV37" i="73"/>
  <c r="BK37" i="73"/>
  <c r="BC37" i="73"/>
  <c r="AP37" i="73"/>
  <c r="AH37" i="73"/>
  <c r="AO37" i="73"/>
  <c r="AG37" i="73"/>
  <c r="AN37" i="73"/>
  <c r="AF37" i="73"/>
  <c r="AM37" i="73"/>
  <c r="AE37" i="73"/>
  <c r="AL37" i="73"/>
  <c r="AD37" i="73"/>
  <c r="BJ37" i="73"/>
  <c r="AK37" i="73"/>
  <c r="AC37" i="73"/>
  <c r="AI37" i="73"/>
  <c r="AA37" i="73"/>
  <c r="R37" i="73"/>
  <c r="Y37" i="73"/>
  <c r="Q37" i="73"/>
  <c r="BB37" i="73"/>
  <c r="W37" i="73"/>
  <c r="O37" i="73"/>
  <c r="AJ37" i="73"/>
  <c r="V37" i="73"/>
  <c r="N37" i="73"/>
  <c r="AB37" i="73"/>
  <c r="U37" i="73"/>
  <c r="M37" i="73"/>
  <c r="S37" i="73"/>
  <c r="K37" i="73"/>
  <c r="J37" i="73"/>
  <c r="P37" i="73"/>
  <c r="L37" i="73"/>
  <c r="X37" i="73"/>
  <c r="T37" i="73"/>
  <c r="B38" i="73"/>
  <c r="H37" i="73"/>
  <c r="ID37" i="73"/>
  <c r="IJ37" i="73"/>
  <c r="IP37" i="73"/>
  <c r="IH37" i="73"/>
  <c r="IN37" i="73"/>
  <c r="IE37" i="73"/>
  <c r="IM37" i="73"/>
  <c r="IK37" i="73"/>
  <c r="IL37" i="73"/>
  <c r="IQ37" i="73"/>
  <c r="IF37" i="73"/>
  <c r="IS37" i="73"/>
  <c r="IG37" i="73"/>
  <c r="II37" i="73"/>
  <c r="IO37" i="73"/>
  <c r="IR37" i="73"/>
  <c r="C34" i="65"/>
  <c r="A37" i="73"/>
  <c r="E38" i="73"/>
  <c r="F38" i="73"/>
  <c r="D38" i="73"/>
  <c r="CE36" i="73"/>
  <c r="CD36" i="73"/>
  <c r="IB36" i="73"/>
  <c r="HZ36" i="73"/>
  <c r="IA36" i="73"/>
  <c r="AS36" i="73"/>
  <c r="AR36" i="73"/>
  <c r="DR36" i="73"/>
  <c r="FC36" i="73"/>
  <c r="FB36" i="73"/>
  <c r="FD36" i="73"/>
  <c r="GP36" i="73"/>
  <c r="DQ36" i="73"/>
  <c r="DP36" i="73"/>
  <c r="IT36" i="73"/>
  <c r="GN36" i="73"/>
  <c r="GO36" i="73"/>
  <c r="AT36" i="73"/>
  <c r="CF36" i="73"/>
  <c r="C38" i="73"/>
  <c r="A38" i="73" s="1"/>
  <c r="FQ37" i="73"/>
  <c r="HT37" i="73"/>
  <c r="FO37" i="73"/>
  <c r="FS37" i="73"/>
  <c r="GK37" i="73"/>
  <c r="HI37" i="73"/>
  <c r="GC37" i="73"/>
  <c r="FX37" i="73"/>
  <c r="FY37" i="73"/>
  <c r="GB37" i="73"/>
  <c r="FN37" i="73"/>
  <c r="HV37" i="73"/>
  <c r="HX37" i="73"/>
  <c r="GX37" i="73"/>
  <c r="FG37" i="73"/>
  <c r="HG37" i="73"/>
  <c r="FJ37" i="73"/>
  <c r="GL37" i="73"/>
  <c r="GY37" i="73"/>
  <c r="GD37" i="73"/>
  <c r="GH37" i="73"/>
  <c r="GU37" i="73"/>
  <c r="HL37" i="73"/>
  <c r="FM37" i="73"/>
  <c r="GZ37" i="73"/>
  <c r="HA37" i="73"/>
  <c r="FR37" i="73"/>
  <c r="HM37" i="73"/>
  <c r="GG37" i="73"/>
  <c r="GE37" i="73"/>
  <c r="HO37" i="73"/>
  <c r="GR37" i="73"/>
  <c r="HJ37" i="73"/>
  <c r="GA37" i="73"/>
  <c r="GF37" i="73"/>
  <c r="HK37" i="73"/>
  <c r="HB37" i="73"/>
  <c r="HW37" i="73"/>
  <c r="GI37" i="73"/>
  <c r="FH37" i="73"/>
  <c r="HP37" i="73"/>
  <c r="HQ37" i="73"/>
  <c r="HU37" i="73"/>
  <c r="HR37" i="73"/>
  <c r="HN37" i="73"/>
  <c r="GW37" i="73"/>
  <c r="GT37" i="73"/>
  <c r="HE37" i="73"/>
  <c r="FK37" i="73"/>
  <c r="HS37" i="73"/>
  <c r="GS37" i="73"/>
  <c r="FI37" i="73"/>
  <c r="HC37" i="73"/>
  <c r="FU37" i="73"/>
  <c r="GJ37" i="73"/>
  <c r="FF37" i="73"/>
  <c r="FP37" i="73"/>
  <c r="FT37" i="73"/>
  <c r="GV37" i="73"/>
  <c r="FL37" i="73"/>
  <c r="FW37" i="73"/>
  <c r="HD37" i="73"/>
  <c r="FZ37" i="73"/>
  <c r="HF37" i="73"/>
  <c r="EX38" i="73" l="1"/>
  <c r="EP38" i="73"/>
  <c r="EW38" i="73"/>
  <c r="EO38" i="73"/>
  <c r="ET38" i="73"/>
  <c r="EL38" i="73"/>
  <c r="ER38" i="73"/>
  <c r="EQ38" i="73"/>
  <c r="EN38" i="73"/>
  <c r="EZ38" i="73"/>
  <c r="EM38" i="73"/>
  <c r="EY38" i="73"/>
  <c r="EK38" i="73"/>
  <c r="EV38" i="73"/>
  <c r="ES38" i="73"/>
  <c r="EC38" i="73"/>
  <c r="DU38" i="73"/>
  <c r="EB38" i="73"/>
  <c r="DT38" i="73"/>
  <c r="EI38" i="73"/>
  <c r="EA38" i="73"/>
  <c r="EG38" i="73"/>
  <c r="DY38" i="73"/>
  <c r="EU38" i="73"/>
  <c r="EF38" i="73"/>
  <c r="DX38" i="73"/>
  <c r="DZ38" i="73"/>
  <c r="DW38" i="73"/>
  <c r="DV38" i="73"/>
  <c r="EH38" i="73"/>
  <c r="ED38" i="73"/>
  <c r="BV38" i="73"/>
  <c r="BN38" i="73"/>
  <c r="EE38" i="73"/>
  <c r="CB38" i="73"/>
  <c r="BT38" i="73"/>
  <c r="CA38" i="73"/>
  <c r="BS38" i="73"/>
  <c r="BY38" i="73"/>
  <c r="BQ38" i="73"/>
  <c r="BW38" i="73"/>
  <c r="BO38" i="73"/>
  <c r="BZ38" i="73"/>
  <c r="BX38" i="73"/>
  <c r="BU38" i="73"/>
  <c r="BR38" i="73"/>
  <c r="BP38" i="73"/>
  <c r="BI38" i="73"/>
  <c r="BA38" i="73"/>
  <c r="BH38" i="73"/>
  <c r="AZ38" i="73"/>
  <c r="BM38" i="73"/>
  <c r="BG38" i="73"/>
  <c r="AY38" i="73"/>
  <c r="BF38" i="73"/>
  <c r="AX38" i="73"/>
  <c r="BE38" i="73"/>
  <c r="AW38" i="73"/>
  <c r="BD38" i="73"/>
  <c r="AV38" i="73"/>
  <c r="BK38" i="73"/>
  <c r="BC38" i="73"/>
  <c r="AP38" i="73"/>
  <c r="AH38" i="73"/>
  <c r="AO38" i="73"/>
  <c r="AG38" i="73"/>
  <c r="AN38" i="73"/>
  <c r="AF38" i="73"/>
  <c r="BJ38" i="73"/>
  <c r="AM38" i="73"/>
  <c r="AE38" i="73"/>
  <c r="BB38" i="73"/>
  <c r="AL38" i="73"/>
  <c r="AD38" i="73"/>
  <c r="AK38" i="73"/>
  <c r="AC38" i="73"/>
  <c r="AI38" i="73"/>
  <c r="AA38" i="73"/>
  <c r="R38" i="73"/>
  <c r="Y38" i="73"/>
  <c r="Q38" i="73"/>
  <c r="AJ38" i="73"/>
  <c r="AB38" i="73"/>
  <c r="W38" i="73"/>
  <c r="O38" i="73"/>
  <c r="V38" i="73"/>
  <c r="N38" i="73"/>
  <c r="U38" i="73"/>
  <c r="M38" i="73"/>
  <c r="S38" i="73"/>
  <c r="K38" i="73"/>
  <c r="J38" i="73"/>
  <c r="X38" i="73"/>
  <c r="T38" i="73"/>
  <c r="P38" i="73"/>
  <c r="L38" i="73"/>
  <c r="B39" i="73"/>
  <c r="H38" i="73"/>
  <c r="IF38" i="73"/>
  <c r="IL38" i="73"/>
  <c r="ID38" i="73"/>
  <c r="IJ38" i="73"/>
  <c r="IG38" i="73"/>
  <c r="IO38" i="73"/>
  <c r="IE38" i="73"/>
  <c r="IP38" i="73"/>
  <c r="IH38" i="73"/>
  <c r="IQ38" i="73"/>
  <c r="IN38" i="73"/>
  <c r="IS38" i="73"/>
  <c r="II38" i="73"/>
  <c r="IK38" i="73"/>
  <c r="IM38" i="73"/>
  <c r="IR38" i="73"/>
  <c r="C35" i="65"/>
  <c r="E39" i="73"/>
  <c r="F39" i="73"/>
  <c r="D39" i="73"/>
  <c r="AR37" i="73"/>
  <c r="AT37" i="73"/>
  <c r="CD37" i="73"/>
  <c r="CE37" i="73"/>
  <c r="GP37" i="73"/>
  <c r="DP37" i="73"/>
  <c r="DQ37" i="73"/>
  <c r="FC37" i="73"/>
  <c r="FB37" i="73"/>
  <c r="AS37" i="73"/>
  <c r="IT37" i="73"/>
  <c r="FD37" i="73"/>
  <c r="CF37" i="73"/>
  <c r="HZ37" i="73"/>
  <c r="IA37" i="73"/>
  <c r="IB37" i="73"/>
  <c r="DR37" i="73"/>
  <c r="GN37" i="73"/>
  <c r="GO37" i="73"/>
  <c r="C39" i="73"/>
  <c r="GD38" i="73"/>
  <c r="HT38" i="73"/>
  <c r="HP38" i="73"/>
  <c r="FM38" i="73"/>
  <c r="HW38" i="73"/>
  <c r="GK38" i="73"/>
  <c r="FO38" i="73"/>
  <c r="HG38" i="73"/>
  <c r="HI38" i="73"/>
  <c r="GY38" i="73"/>
  <c r="HR38" i="73"/>
  <c r="FU38" i="73"/>
  <c r="FR38" i="73"/>
  <c r="GR38" i="73"/>
  <c r="GF38" i="73"/>
  <c r="HN38" i="73"/>
  <c r="HS38" i="73"/>
  <c r="FL38" i="73"/>
  <c r="HJ38" i="73"/>
  <c r="GI38" i="73"/>
  <c r="GB38" i="73"/>
  <c r="HC38" i="73"/>
  <c r="GH38" i="73"/>
  <c r="HD38" i="73"/>
  <c r="HB38" i="73"/>
  <c r="HE38" i="73"/>
  <c r="FS38" i="73"/>
  <c r="FG38" i="73"/>
  <c r="GG38" i="73"/>
  <c r="FW38" i="73"/>
  <c r="HX38" i="73"/>
  <c r="HF38" i="73"/>
  <c r="HO38" i="73"/>
  <c r="FI38" i="73"/>
  <c r="FF38" i="73"/>
  <c r="GJ38" i="73"/>
  <c r="FJ38" i="73"/>
  <c r="GL38" i="73"/>
  <c r="FY38" i="73"/>
  <c r="HU38" i="73"/>
  <c r="FX38" i="73"/>
  <c r="GZ38" i="73"/>
  <c r="FT38" i="73"/>
  <c r="GA38" i="73"/>
  <c r="FN38" i="73"/>
  <c r="FQ38" i="73"/>
  <c r="HQ38" i="73"/>
  <c r="FK38" i="73"/>
  <c r="FH38" i="73"/>
  <c r="GT38" i="73"/>
  <c r="GX38" i="73"/>
  <c r="GS38" i="73"/>
  <c r="GU38" i="73"/>
  <c r="HV38" i="73"/>
  <c r="HA38" i="73"/>
  <c r="HK38" i="73"/>
  <c r="FP38" i="73"/>
  <c r="FZ38" i="73"/>
  <c r="GE38" i="73"/>
  <c r="HL38" i="73"/>
  <c r="GC38" i="73"/>
  <c r="GW38" i="73"/>
  <c r="HM38" i="73"/>
  <c r="GV38" i="73"/>
  <c r="EX39" i="73" l="1"/>
  <c r="EP39" i="73"/>
  <c r="EW39" i="73"/>
  <c r="EO39" i="73"/>
  <c r="ET39" i="73"/>
  <c r="EL39" i="73"/>
  <c r="EN39" i="73"/>
  <c r="EZ39" i="73"/>
  <c r="EM39" i="73"/>
  <c r="EY39" i="73"/>
  <c r="EK39" i="73"/>
  <c r="EV39" i="73"/>
  <c r="EU39" i="73"/>
  <c r="ES39" i="73"/>
  <c r="EQ39" i="73"/>
  <c r="EC39" i="73"/>
  <c r="DU39" i="73"/>
  <c r="EB39" i="73"/>
  <c r="DT39" i="73"/>
  <c r="EI39" i="73"/>
  <c r="EA39" i="73"/>
  <c r="ER39" i="73"/>
  <c r="EG39" i="73"/>
  <c r="DY39" i="73"/>
  <c r="EF39" i="73"/>
  <c r="DX39" i="73"/>
  <c r="EE39" i="73"/>
  <c r="ED39" i="73"/>
  <c r="DZ39" i="73"/>
  <c r="DW39" i="73"/>
  <c r="DV39" i="73"/>
  <c r="EH39" i="73"/>
  <c r="BV39" i="73"/>
  <c r="BN39" i="73"/>
  <c r="CB39" i="73"/>
  <c r="BT39" i="73"/>
  <c r="CA39" i="73"/>
  <c r="BS39" i="73"/>
  <c r="BY39" i="73"/>
  <c r="BQ39" i="73"/>
  <c r="BW39" i="73"/>
  <c r="BO39" i="73"/>
  <c r="BP39" i="73"/>
  <c r="BM39" i="73"/>
  <c r="BZ39" i="73"/>
  <c r="BX39" i="73"/>
  <c r="BU39" i="73"/>
  <c r="BI39" i="73"/>
  <c r="BA39" i="73"/>
  <c r="BR39" i="73"/>
  <c r="BH39" i="73"/>
  <c r="AZ39" i="73"/>
  <c r="BG39" i="73"/>
  <c r="AY39" i="73"/>
  <c r="BF39" i="73"/>
  <c r="AX39" i="73"/>
  <c r="BE39" i="73"/>
  <c r="AW39" i="73"/>
  <c r="BD39" i="73"/>
  <c r="AV39" i="73"/>
  <c r="BK39" i="73"/>
  <c r="BC39" i="73"/>
  <c r="AP39" i="73"/>
  <c r="AH39" i="73"/>
  <c r="BJ39" i="73"/>
  <c r="AO39" i="73"/>
  <c r="AG39" i="73"/>
  <c r="BB39" i="73"/>
  <c r="AN39" i="73"/>
  <c r="AF39" i="73"/>
  <c r="AM39" i="73"/>
  <c r="AE39" i="73"/>
  <c r="AL39" i="73"/>
  <c r="AD39" i="73"/>
  <c r="AK39" i="73"/>
  <c r="AC39" i="73"/>
  <c r="AI39" i="73"/>
  <c r="AA39" i="73"/>
  <c r="AJ39" i="73"/>
  <c r="R39" i="73"/>
  <c r="AB39" i="73"/>
  <c r="Y39" i="73"/>
  <c r="Q39" i="73"/>
  <c r="W39" i="73"/>
  <c r="O39" i="73"/>
  <c r="V39" i="73"/>
  <c r="N39" i="73"/>
  <c r="U39" i="73"/>
  <c r="M39" i="73"/>
  <c r="S39" i="73"/>
  <c r="K39" i="73"/>
  <c r="J39" i="73"/>
  <c r="L39" i="73"/>
  <c r="X39" i="73"/>
  <c r="T39" i="73"/>
  <c r="P39" i="73"/>
  <c r="B40" i="73"/>
  <c r="F40" i="73" s="1"/>
  <c r="H39" i="73"/>
  <c r="A39" i="73"/>
  <c r="IE39" i="73"/>
  <c r="IK39" i="73"/>
  <c r="IQ39" i="73"/>
  <c r="IG39" i="73"/>
  <c r="IN39" i="73"/>
  <c r="IH39" i="73"/>
  <c r="IO39" i="73"/>
  <c r="IJ39" i="73"/>
  <c r="IM39" i="73"/>
  <c r="ID39" i="73"/>
  <c r="IP39" i="73"/>
  <c r="IF39" i="73"/>
  <c r="IR39" i="73"/>
  <c r="II39" i="73"/>
  <c r="IS39" i="73"/>
  <c r="IL39" i="73"/>
  <c r="C36" i="65"/>
  <c r="D40" i="73"/>
  <c r="E40" i="73"/>
  <c r="GP38" i="73"/>
  <c r="CF38" i="73"/>
  <c r="AR38" i="73"/>
  <c r="AS38" i="73"/>
  <c r="IB38" i="73"/>
  <c r="AT38" i="73"/>
  <c r="FB38" i="73"/>
  <c r="FC38" i="73"/>
  <c r="DR38" i="73"/>
  <c r="IT38" i="73"/>
  <c r="CD38" i="73"/>
  <c r="CE38" i="73"/>
  <c r="DQ38" i="73"/>
  <c r="DP38" i="73"/>
  <c r="GO38" i="73"/>
  <c r="GN38" i="73"/>
  <c r="FD38" i="73"/>
  <c r="IA38" i="73"/>
  <c r="HZ38" i="73"/>
  <c r="C40" i="73"/>
  <c r="HQ39" i="73"/>
  <c r="HC39" i="73"/>
  <c r="GZ39" i="73"/>
  <c r="HL39" i="73"/>
  <c r="HU39" i="73"/>
  <c r="FF39" i="73"/>
  <c r="GF39" i="73"/>
  <c r="FI39" i="73"/>
  <c r="FJ39" i="73"/>
  <c r="HJ39" i="73"/>
  <c r="HK39" i="73"/>
  <c r="FX39" i="73"/>
  <c r="GI39" i="73"/>
  <c r="HI39" i="73"/>
  <c r="HN39" i="73"/>
  <c r="GY39" i="73"/>
  <c r="FW39" i="73"/>
  <c r="GG39" i="73"/>
  <c r="FU39" i="73"/>
  <c r="FZ39" i="73"/>
  <c r="FS39" i="73"/>
  <c r="GD39" i="73"/>
  <c r="FQ39" i="73"/>
  <c r="GA39" i="73"/>
  <c r="FY39" i="73"/>
  <c r="GK39" i="73"/>
  <c r="GE39" i="73"/>
  <c r="HV39" i="73"/>
  <c r="FH39" i="73"/>
  <c r="FN39" i="73"/>
  <c r="GC39" i="73"/>
  <c r="FM39" i="73"/>
  <c r="HM39" i="73"/>
  <c r="GX39" i="73"/>
  <c r="HP39" i="73"/>
  <c r="FO39" i="73"/>
  <c r="GH39" i="73"/>
  <c r="GL39" i="73"/>
  <c r="FT39" i="73"/>
  <c r="HF39" i="73"/>
  <c r="HA39" i="73"/>
  <c r="HR39" i="73"/>
  <c r="GJ39" i="73"/>
  <c r="GB39" i="73"/>
  <c r="FR39" i="73"/>
  <c r="HB39" i="73"/>
  <c r="FP39" i="73"/>
  <c r="GW39" i="73"/>
  <c r="GU39" i="73"/>
  <c r="FL39" i="73"/>
  <c r="HO39" i="73"/>
  <c r="HX39" i="73"/>
  <c r="HS39" i="73"/>
  <c r="HW39" i="73"/>
  <c r="HT39" i="73"/>
  <c r="FK39" i="73"/>
  <c r="HE39" i="73"/>
  <c r="GV39" i="73"/>
  <c r="GS39" i="73"/>
  <c r="FG39" i="73"/>
  <c r="GT39" i="73"/>
  <c r="HG39" i="73"/>
  <c r="HD39" i="73"/>
  <c r="GR39" i="73"/>
  <c r="EX40" i="73" l="1"/>
  <c r="EP40" i="73"/>
  <c r="EW40" i="73"/>
  <c r="EO40" i="73"/>
  <c r="ET40" i="73"/>
  <c r="EL40" i="73"/>
  <c r="EY40" i="73"/>
  <c r="EK40" i="73"/>
  <c r="EV40" i="73"/>
  <c r="EU40" i="73"/>
  <c r="ES40" i="73"/>
  <c r="ER40" i="73"/>
  <c r="EQ40" i="73"/>
  <c r="EZ40" i="73"/>
  <c r="EM40" i="73"/>
  <c r="EC40" i="73"/>
  <c r="DU40" i="73"/>
  <c r="EB40" i="73"/>
  <c r="DT40" i="73"/>
  <c r="EI40" i="73"/>
  <c r="EA40" i="73"/>
  <c r="EN40" i="73"/>
  <c r="EG40" i="73"/>
  <c r="DY40" i="73"/>
  <c r="EF40" i="73"/>
  <c r="DX40" i="73"/>
  <c r="EH40" i="73"/>
  <c r="EE40" i="73"/>
  <c r="ED40" i="73"/>
  <c r="DZ40" i="73"/>
  <c r="DW40" i="73"/>
  <c r="DV40" i="73"/>
  <c r="BV40" i="73"/>
  <c r="BN40" i="73"/>
  <c r="CB40" i="73"/>
  <c r="BT40" i="73"/>
  <c r="CA40" i="73"/>
  <c r="BS40" i="73"/>
  <c r="BY40" i="73"/>
  <c r="BQ40" i="73"/>
  <c r="BW40" i="73"/>
  <c r="BO40" i="73"/>
  <c r="BU40" i="73"/>
  <c r="BR40" i="73"/>
  <c r="BP40" i="73"/>
  <c r="BM40" i="73"/>
  <c r="BZ40" i="73"/>
  <c r="BX40" i="73"/>
  <c r="BI40" i="73"/>
  <c r="BA40" i="73"/>
  <c r="BH40" i="73"/>
  <c r="AZ40" i="73"/>
  <c r="BG40" i="73"/>
  <c r="AY40" i="73"/>
  <c r="BF40" i="73"/>
  <c r="AX40" i="73"/>
  <c r="BE40" i="73"/>
  <c r="AW40" i="73"/>
  <c r="BD40" i="73"/>
  <c r="AV40" i="73"/>
  <c r="BK40" i="73"/>
  <c r="BC40" i="73"/>
  <c r="BB40" i="73"/>
  <c r="AP40" i="73"/>
  <c r="AH40" i="73"/>
  <c r="AO40" i="73"/>
  <c r="AG40" i="73"/>
  <c r="AN40" i="73"/>
  <c r="AF40" i="73"/>
  <c r="AM40" i="73"/>
  <c r="AE40" i="73"/>
  <c r="AL40" i="73"/>
  <c r="AD40" i="73"/>
  <c r="AK40" i="73"/>
  <c r="AC40" i="73"/>
  <c r="BJ40" i="73"/>
  <c r="AI40" i="73"/>
  <c r="AA40" i="73"/>
  <c r="R40" i="73"/>
  <c r="Y40" i="73"/>
  <c r="Q40" i="73"/>
  <c r="W40" i="73"/>
  <c r="O40" i="73"/>
  <c r="V40" i="73"/>
  <c r="N40" i="73"/>
  <c r="U40" i="73"/>
  <c r="M40" i="73"/>
  <c r="AJ40" i="73"/>
  <c r="AB40" i="73"/>
  <c r="S40" i="73"/>
  <c r="K40" i="73"/>
  <c r="J40" i="73"/>
  <c r="X40" i="73"/>
  <c r="T40" i="73"/>
  <c r="P40" i="73"/>
  <c r="L40" i="73"/>
  <c r="B41" i="73"/>
  <c r="H40" i="73"/>
  <c r="A40" i="73"/>
  <c r="IG40" i="73"/>
  <c r="IM40" i="73"/>
  <c r="IS40" i="73"/>
  <c r="IE40" i="73"/>
  <c r="IL40" i="73"/>
  <c r="IF40" i="73"/>
  <c r="IN40" i="73"/>
  <c r="ID40" i="73"/>
  <c r="IP40" i="73"/>
  <c r="II40" i="73"/>
  <c r="IR40" i="73"/>
  <c r="IJ40" i="73"/>
  <c r="IK40" i="73"/>
  <c r="IO40" i="73"/>
  <c r="IQ40" i="73"/>
  <c r="IH40" i="73"/>
  <c r="C37" i="65"/>
  <c r="E41" i="73"/>
  <c r="F41" i="73"/>
  <c r="D41" i="73"/>
  <c r="IA39" i="73"/>
  <c r="HZ39" i="73"/>
  <c r="AT39" i="73"/>
  <c r="FC39" i="73"/>
  <c r="FB39" i="73"/>
  <c r="GP39" i="73"/>
  <c r="GN39" i="73"/>
  <c r="AS39" i="73"/>
  <c r="AR39" i="73"/>
  <c r="CF39" i="73"/>
  <c r="DP39" i="73"/>
  <c r="DQ39" i="73"/>
  <c r="IT39" i="73"/>
  <c r="IB39" i="73"/>
  <c r="GO39" i="73"/>
  <c r="DR39" i="73"/>
  <c r="FD39" i="73"/>
  <c r="CD39" i="73"/>
  <c r="CE39" i="73"/>
  <c r="C41" i="73"/>
  <c r="E11" i="1"/>
  <c r="E7" i="1"/>
  <c r="D13" i="8"/>
  <c r="D18" i="1" s="1"/>
  <c r="D12" i="8"/>
  <c r="D17" i="1" s="1"/>
  <c r="D11" i="8"/>
  <c r="C10" i="8"/>
  <c r="HM40" i="73"/>
  <c r="HF40" i="73"/>
  <c r="HN40" i="73"/>
  <c r="GS40" i="73"/>
  <c r="FF40" i="73"/>
  <c r="GC40" i="73"/>
  <c r="GU40" i="73"/>
  <c r="FP40" i="73"/>
  <c r="GT40" i="73"/>
  <c r="HI40" i="73"/>
  <c r="FY40" i="73"/>
  <c r="HK40" i="73"/>
  <c r="HB40" i="73"/>
  <c r="HX40" i="73"/>
  <c r="FW40" i="73"/>
  <c r="GW40" i="73"/>
  <c r="HU40" i="73"/>
  <c r="GZ40" i="73"/>
  <c r="FG40" i="73"/>
  <c r="FN40" i="73"/>
  <c r="HS40" i="73"/>
  <c r="HE40" i="73"/>
  <c r="HL40" i="73"/>
  <c r="FU40" i="73"/>
  <c r="FT40" i="73"/>
  <c r="FX40" i="73"/>
  <c r="GI40" i="73"/>
  <c r="GH40" i="73"/>
  <c r="GJ40" i="73"/>
  <c r="HQ40" i="73"/>
  <c r="FH40" i="73"/>
  <c r="GR40" i="73"/>
  <c r="FK40" i="73"/>
  <c r="HA40" i="73"/>
  <c r="HJ40" i="73"/>
  <c r="FL40" i="73"/>
  <c r="FR40" i="73"/>
  <c r="GY40" i="73"/>
  <c r="GL40" i="73"/>
  <c r="GX40" i="73"/>
  <c r="FQ40" i="73"/>
  <c r="HW40" i="73"/>
  <c r="HD40" i="73"/>
  <c r="GK40" i="73"/>
  <c r="HG40" i="73"/>
  <c r="FM40" i="73"/>
  <c r="HR40" i="73"/>
  <c r="HP40" i="73"/>
  <c r="FS40" i="73"/>
  <c r="GG40" i="73"/>
  <c r="FZ40" i="73"/>
  <c r="GB40" i="73"/>
  <c r="FJ40" i="73"/>
  <c r="GF40" i="73"/>
  <c r="GV40" i="73"/>
  <c r="HV40" i="73"/>
  <c r="FI40" i="73"/>
  <c r="GA40" i="73"/>
  <c r="FO40" i="73"/>
  <c r="GD40" i="73"/>
  <c r="GE40" i="73"/>
  <c r="HC40" i="73"/>
  <c r="HO40" i="73"/>
  <c r="HT40" i="73"/>
  <c r="EX41" i="73" l="1"/>
  <c r="EP41" i="73"/>
  <c r="EW41" i="73"/>
  <c r="EO41" i="73"/>
  <c r="ET41" i="73"/>
  <c r="EL41" i="73"/>
  <c r="EU41" i="73"/>
  <c r="ES41" i="73"/>
  <c r="ER41" i="73"/>
  <c r="EQ41" i="73"/>
  <c r="EN41" i="73"/>
  <c r="EZ41" i="73"/>
  <c r="EM41" i="73"/>
  <c r="EV41" i="73"/>
  <c r="EC41" i="73"/>
  <c r="DU41" i="73"/>
  <c r="EY41" i="73"/>
  <c r="EB41" i="73"/>
  <c r="DT41" i="73"/>
  <c r="EK41" i="73"/>
  <c r="EI41" i="73"/>
  <c r="EA41" i="73"/>
  <c r="EG41" i="73"/>
  <c r="DY41" i="73"/>
  <c r="EF41" i="73"/>
  <c r="DX41" i="73"/>
  <c r="DV41" i="73"/>
  <c r="EH41" i="73"/>
  <c r="EE41" i="73"/>
  <c r="ED41" i="73"/>
  <c r="DW41" i="73"/>
  <c r="BV41" i="73"/>
  <c r="BN41" i="73"/>
  <c r="CB41" i="73"/>
  <c r="BT41" i="73"/>
  <c r="CA41" i="73"/>
  <c r="BS41" i="73"/>
  <c r="BY41" i="73"/>
  <c r="BQ41" i="73"/>
  <c r="DZ41" i="73"/>
  <c r="BW41" i="73"/>
  <c r="BO41" i="73"/>
  <c r="BZ41" i="73"/>
  <c r="BX41" i="73"/>
  <c r="BU41" i="73"/>
  <c r="BR41" i="73"/>
  <c r="BP41" i="73"/>
  <c r="BM41" i="73"/>
  <c r="BI41" i="73"/>
  <c r="BA41" i="73"/>
  <c r="BH41" i="73"/>
  <c r="AZ41" i="73"/>
  <c r="BG41" i="73"/>
  <c r="AY41" i="73"/>
  <c r="BF41" i="73"/>
  <c r="AX41" i="73"/>
  <c r="BE41" i="73"/>
  <c r="AW41" i="73"/>
  <c r="BD41" i="73"/>
  <c r="AV41" i="73"/>
  <c r="BK41" i="73"/>
  <c r="BC41" i="73"/>
  <c r="AP41" i="73"/>
  <c r="AH41" i="73"/>
  <c r="AO41" i="73"/>
  <c r="AG41" i="73"/>
  <c r="AN41" i="73"/>
  <c r="AF41" i="73"/>
  <c r="AM41" i="73"/>
  <c r="AE41" i="73"/>
  <c r="AL41" i="73"/>
  <c r="AD41" i="73"/>
  <c r="BJ41" i="73"/>
  <c r="AK41" i="73"/>
  <c r="AC41" i="73"/>
  <c r="AI41" i="73"/>
  <c r="AA41" i="73"/>
  <c r="R41" i="73"/>
  <c r="BB41" i="73"/>
  <c r="Y41" i="73"/>
  <c r="Q41" i="73"/>
  <c r="W41" i="73"/>
  <c r="O41" i="73"/>
  <c r="AJ41" i="73"/>
  <c r="V41" i="73"/>
  <c r="N41" i="73"/>
  <c r="AB41" i="73"/>
  <c r="U41" i="73"/>
  <c r="M41" i="73"/>
  <c r="S41" i="73"/>
  <c r="K41" i="73"/>
  <c r="J41" i="73"/>
  <c r="P41" i="73"/>
  <c r="L41" i="73"/>
  <c r="X41" i="73"/>
  <c r="T41" i="73"/>
  <c r="B42" i="73"/>
  <c r="H41" i="73"/>
  <c r="Y62" i="115"/>
  <c r="Y63" i="115"/>
  <c r="Y64" i="115"/>
  <c r="Y65" i="115"/>
  <c r="Y66" i="115"/>
  <c r="Y67" i="115"/>
  <c r="Y68" i="115"/>
  <c r="Y69" i="115"/>
  <c r="Y70" i="115"/>
  <c r="Y71" i="115"/>
  <c r="Y72" i="115"/>
  <c r="Y73" i="115"/>
  <c r="Y74" i="115"/>
  <c r="Y75" i="115"/>
  <c r="Y77" i="115"/>
  <c r="Y76" i="115"/>
  <c r="Y78" i="115"/>
  <c r="Y79" i="115"/>
  <c r="Y80" i="115"/>
  <c r="Y81" i="115"/>
  <c r="Y82" i="115"/>
  <c r="Y83" i="115"/>
  <c r="Y84" i="115"/>
  <c r="Y85" i="115"/>
  <c r="Y49" i="115"/>
  <c r="Y24" i="115"/>
  <c r="Y32" i="115"/>
  <c r="Y45" i="115"/>
  <c r="Y58" i="115"/>
  <c r="Y51" i="115"/>
  <c r="Y48" i="115"/>
  <c r="Y47" i="115"/>
  <c r="Y25" i="115"/>
  <c r="Y17" i="115"/>
  <c r="Y57" i="115"/>
  <c r="Y38" i="115"/>
  <c r="Y59" i="115"/>
  <c r="Y52" i="115"/>
  <c r="Y60" i="115"/>
  <c r="Y53" i="115"/>
  <c r="Y46" i="115"/>
  <c r="Y39" i="115"/>
  <c r="Y56" i="115"/>
  <c r="Y50" i="115"/>
  <c r="Y61" i="115"/>
  <c r="Y54" i="115"/>
  <c r="Y18" i="115"/>
  <c r="A41" i="73"/>
  <c r="II41" i="73"/>
  <c r="IO41" i="73"/>
  <c r="ID41" i="73"/>
  <c r="IK41" i="73"/>
  <c r="IR41" i="73"/>
  <c r="IE41" i="73"/>
  <c r="IL41" i="73"/>
  <c r="IS41" i="73"/>
  <c r="IJ41" i="73"/>
  <c r="IN41" i="73"/>
  <c r="IF41" i="73"/>
  <c r="IP41" i="73"/>
  <c r="IG41" i="73"/>
  <c r="IQ41" i="73"/>
  <c r="IH41" i="73"/>
  <c r="IM41" i="73"/>
  <c r="C38" i="65"/>
  <c r="E42" i="73"/>
  <c r="F42" i="73"/>
  <c r="D42" i="73"/>
  <c r="CE40" i="73"/>
  <c r="AT40" i="73"/>
  <c r="AS40" i="73"/>
  <c r="AR40" i="73"/>
  <c r="IT40" i="73"/>
  <c r="DQ40" i="73"/>
  <c r="IB40" i="73"/>
  <c r="IA40" i="73"/>
  <c r="HZ40" i="73"/>
  <c r="DP40" i="73"/>
  <c r="DR40" i="73"/>
  <c r="FB40" i="73"/>
  <c r="FC40" i="73"/>
  <c r="FD40" i="73"/>
  <c r="GN40" i="73"/>
  <c r="GO40" i="73"/>
  <c r="CF40" i="73"/>
  <c r="CD40" i="73"/>
  <c r="GP40" i="73"/>
  <c r="C42" i="73"/>
  <c r="D11" i="1"/>
  <c r="D16" i="1"/>
  <c r="D10" i="8"/>
  <c r="C8" i="104" s="1"/>
  <c r="D7" i="1"/>
  <c r="HC41" i="73"/>
  <c r="HL41" i="73"/>
  <c r="HB41" i="73"/>
  <c r="GA41" i="73"/>
  <c r="HS41" i="73"/>
  <c r="HX41" i="73"/>
  <c r="GF41" i="73"/>
  <c r="HF41" i="73"/>
  <c r="FS41" i="73"/>
  <c r="GR41" i="73"/>
  <c r="FZ41" i="73"/>
  <c r="HW41" i="73"/>
  <c r="HR41" i="73"/>
  <c r="HV41" i="73"/>
  <c r="HT41" i="73"/>
  <c r="GK41" i="73"/>
  <c r="HM41" i="73"/>
  <c r="GU41" i="73"/>
  <c r="FK41" i="73"/>
  <c r="GI41" i="73"/>
  <c r="FH41" i="73"/>
  <c r="GH41" i="73"/>
  <c r="FX41" i="73"/>
  <c r="HA41" i="73"/>
  <c r="HO41" i="73"/>
  <c r="GD41" i="73"/>
  <c r="FY41" i="73"/>
  <c r="FN41" i="73"/>
  <c r="FL41" i="73"/>
  <c r="FR41" i="73"/>
  <c r="HQ41" i="73"/>
  <c r="FI41" i="73"/>
  <c r="GS41" i="73"/>
  <c r="FT41" i="73"/>
  <c r="HG41" i="73"/>
  <c r="FW41" i="73"/>
  <c r="GY41" i="73"/>
  <c r="HI41" i="73"/>
  <c r="FQ41" i="73"/>
  <c r="FU41" i="73"/>
  <c r="GG41" i="73"/>
  <c r="FO41" i="73"/>
  <c r="GW41" i="73"/>
  <c r="HD41" i="73"/>
  <c r="FF41" i="73"/>
  <c r="FP41" i="73"/>
  <c r="GV41" i="73"/>
  <c r="HU41" i="73"/>
  <c r="GJ41" i="73"/>
  <c r="HK41" i="73"/>
  <c r="GT41" i="73"/>
  <c r="FJ41" i="73"/>
  <c r="HN41" i="73"/>
  <c r="GC41" i="73"/>
  <c r="GB41" i="73"/>
  <c r="FM41" i="73"/>
  <c r="HJ41" i="73"/>
  <c r="FG41" i="73"/>
  <c r="GZ41" i="73"/>
  <c r="GX41" i="73"/>
  <c r="GL41" i="73"/>
  <c r="HE41" i="73"/>
  <c r="GE41" i="73"/>
  <c r="HP41" i="73"/>
  <c r="EX42" i="73" l="1"/>
  <c r="EP42" i="73"/>
  <c r="EW42" i="73"/>
  <c r="EO42" i="73"/>
  <c r="ET42" i="73"/>
  <c r="EL42" i="73"/>
  <c r="ER42" i="73"/>
  <c r="EQ42" i="73"/>
  <c r="EN42" i="73"/>
  <c r="EZ42" i="73"/>
  <c r="EM42" i="73"/>
  <c r="EY42" i="73"/>
  <c r="EK42" i="73"/>
  <c r="EV42" i="73"/>
  <c r="ES42" i="73"/>
  <c r="ED42" i="73"/>
  <c r="EU42" i="73"/>
  <c r="EC42" i="73"/>
  <c r="DU42" i="73"/>
  <c r="EB42" i="73"/>
  <c r="DT42" i="73"/>
  <c r="EI42" i="73"/>
  <c r="EA42" i="73"/>
  <c r="EG42" i="73"/>
  <c r="DY42" i="73"/>
  <c r="EF42" i="73"/>
  <c r="DX42" i="73"/>
  <c r="DZ42" i="73"/>
  <c r="DW42" i="73"/>
  <c r="DV42" i="73"/>
  <c r="EE42" i="73"/>
  <c r="BV42" i="73"/>
  <c r="BN42" i="73"/>
  <c r="CB42" i="73"/>
  <c r="BT42" i="73"/>
  <c r="CA42" i="73"/>
  <c r="BS42" i="73"/>
  <c r="BY42" i="73"/>
  <c r="BQ42" i="73"/>
  <c r="BW42" i="73"/>
  <c r="BO42" i="73"/>
  <c r="BZ42" i="73"/>
  <c r="BX42" i="73"/>
  <c r="BU42" i="73"/>
  <c r="EH42" i="73"/>
  <c r="BR42" i="73"/>
  <c r="BP42" i="73"/>
  <c r="BI42" i="73"/>
  <c r="BA42" i="73"/>
  <c r="BH42" i="73"/>
  <c r="AZ42" i="73"/>
  <c r="BG42" i="73"/>
  <c r="AY42" i="73"/>
  <c r="BF42" i="73"/>
  <c r="AX42" i="73"/>
  <c r="BE42" i="73"/>
  <c r="AW42" i="73"/>
  <c r="BD42" i="73"/>
  <c r="AV42" i="73"/>
  <c r="BK42" i="73"/>
  <c r="BC42" i="73"/>
  <c r="AP42" i="73"/>
  <c r="AH42" i="73"/>
  <c r="AO42" i="73"/>
  <c r="AG42" i="73"/>
  <c r="AN42" i="73"/>
  <c r="AF42" i="73"/>
  <c r="BJ42" i="73"/>
  <c r="AM42" i="73"/>
  <c r="AE42" i="73"/>
  <c r="BB42" i="73"/>
  <c r="AL42" i="73"/>
  <c r="AD42" i="73"/>
  <c r="AK42" i="73"/>
  <c r="AC42" i="73"/>
  <c r="AI42" i="73"/>
  <c r="AA42" i="73"/>
  <c r="R42" i="73"/>
  <c r="Y42" i="73"/>
  <c r="Q42" i="73"/>
  <c r="AJ42" i="73"/>
  <c r="BM42" i="73"/>
  <c r="AB42" i="73"/>
  <c r="W42" i="73"/>
  <c r="O42" i="73"/>
  <c r="V42" i="73"/>
  <c r="N42" i="73"/>
  <c r="U42" i="73"/>
  <c r="M42" i="73"/>
  <c r="S42" i="73"/>
  <c r="K42" i="73"/>
  <c r="J42" i="73"/>
  <c r="X42" i="73"/>
  <c r="T42" i="73"/>
  <c r="P42" i="73"/>
  <c r="L42" i="73"/>
  <c r="B43" i="73"/>
  <c r="H42" i="73"/>
  <c r="A42" i="73"/>
  <c r="IE42" i="73"/>
  <c r="II42" i="73"/>
  <c r="IO42" i="73"/>
  <c r="IJ42" i="73"/>
  <c r="IP42" i="73"/>
  <c r="IF42" i="73"/>
  <c r="IN42" i="73"/>
  <c r="IH42" i="73"/>
  <c r="IR42" i="73"/>
  <c r="IK42" i="73"/>
  <c r="IS42" i="73"/>
  <c r="IL42" i="73"/>
  <c r="ID42" i="73"/>
  <c r="IM42" i="73"/>
  <c r="IG42" i="73"/>
  <c r="IQ42" i="73"/>
  <c r="C39" i="65"/>
  <c r="F43" i="73"/>
  <c r="E43" i="73"/>
  <c r="D43" i="73"/>
  <c r="IA41" i="73"/>
  <c r="FD41" i="73"/>
  <c r="CD41" i="73"/>
  <c r="CE41" i="73"/>
  <c r="GO41" i="73"/>
  <c r="GN41" i="73"/>
  <c r="IB41" i="73"/>
  <c r="HZ41" i="73"/>
  <c r="AR41" i="73"/>
  <c r="AS41" i="73"/>
  <c r="GP41" i="73"/>
  <c r="CF41" i="73"/>
  <c r="DP41" i="73"/>
  <c r="DQ41" i="73"/>
  <c r="AT41" i="73"/>
  <c r="IT41" i="73"/>
  <c r="DR41" i="73"/>
  <c r="FB41" i="73"/>
  <c r="FC41" i="73"/>
  <c r="C43" i="73"/>
  <c r="A43" i="73" s="1"/>
  <c r="D15" i="1"/>
  <c r="D10" i="1"/>
  <c r="FF42" i="73"/>
  <c r="HK42" i="73"/>
  <c r="FU42" i="73"/>
  <c r="FQ42" i="73"/>
  <c r="FJ42" i="73"/>
  <c r="GL42" i="73"/>
  <c r="HR42" i="73"/>
  <c r="FP42" i="73"/>
  <c r="GK42" i="73"/>
  <c r="FY42" i="73"/>
  <c r="FW42" i="73"/>
  <c r="GJ42" i="73"/>
  <c r="HL42" i="73"/>
  <c r="FT42" i="73"/>
  <c r="FX42" i="73"/>
  <c r="GY42" i="73"/>
  <c r="GF42" i="73"/>
  <c r="GR42" i="73"/>
  <c r="HO42" i="73"/>
  <c r="HS42" i="73"/>
  <c r="GX42" i="73"/>
  <c r="FZ42" i="73"/>
  <c r="HX42" i="73"/>
  <c r="FM42" i="73"/>
  <c r="GG42" i="73"/>
  <c r="HV42" i="73"/>
  <c r="GV42" i="73"/>
  <c r="GZ42" i="73"/>
  <c r="FN42" i="73"/>
  <c r="HW42" i="73"/>
  <c r="GA42" i="73"/>
  <c r="GS42" i="73"/>
  <c r="HC42" i="73"/>
  <c r="GI42" i="73"/>
  <c r="FO42" i="73"/>
  <c r="GU42" i="73"/>
  <c r="HD42" i="73"/>
  <c r="GE42" i="73"/>
  <c r="HI42" i="73"/>
  <c r="FK42" i="73"/>
  <c r="GC42" i="73"/>
  <c r="HF42" i="73"/>
  <c r="HJ42" i="73"/>
  <c r="GB42" i="73"/>
  <c r="GH42" i="73"/>
  <c r="HT42" i="73"/>
  <c r="HE42" i="73"/>
  <c r="HN42" i="73"/>
  <c r="FR42" i="73"/>
  <c r="HA42" i="73"/>
  <c r="GT42" i="73"/>
  <c r="FS42" i="73"/>
  <c r="HQ42" i="73"/>
  <c r="FI42" i="73"/>
  <c r="HG42" i="73"/>
  <c r="FH42" i="73"/>
  <c r="HU42" i="73"/>
  <c r="GD42" i="73"/>
  <c r="HP42" i="73"/>
  <c r="GW42" i="73"/>
  <c r="FL42" i="73"/>
  <c r="FG42" i="73"/>
  <c r="HM42" i="73"/>
  <c r="HB42" i="73"/>
  <c r="EX43" i="73" l="1"/>
  <c r="EP43" i="73"/>
  <c r="EW43" i="73"/>
  <c r="EO43" i="73"/>
  <c r="ET43" i="73"/>
  <c r="EL43" i="73"/>
  <c r="EN43" i="73"/>
  <c r="EZ43" i="73"/>
  <c r="EM43" i="73"/>
  <c r="EY43" i="73"/>
  <c r="EK43" i="73"/>
  <c r="EV43" i="73"/>
  <c r="EU43" i="73"/>
  <c r="ES43" i="73"/>
  <c r="EQ43" i="73"/>
  <c r="ER43" i="73"/>
  <c r="ED43" i="73"/>
  <c r="DV43" i="73"/>
  <c r="EC43" i="73"/>
  <c r="DU43" i="73"/>
  <c r="EB43" i="73"/>
  <c r="DT43" i="73"/>
  <c r="EI43" i="73"/>
  <c r="EA43" i="73"/>
  <c r="EG43" i="73"/>
  <c r="DY43" i="73"/>
  <c r="EF43" i="73"/>
  <c r="DX43" i="73"/>
  <c r="EH43" i="73"/>
  <c r="EE43" i="73"/>
  <c r="DZ43" i="73"/>
  <c r="DW43" i="73"/>
  <c r="BV43" i="73"/>
  <c r="BN43" i="73"/>
  <c r="CB43" i="73"/>
  <c r="BT43" i="73"/>
  <c r="CA43" i="73"/>
  <c r="BS43" i="73"/>
  <c r="BY43" i="73"/>
  <c r="BQ43" i="73"/>
  <c r="BW43" i="73"/>
  <c r="BO43" i="73"/>
  <c r="BP43" i="73"/>
  <c r="BM43" i="73"/>
  <c r="BZ43" i="73"/>
  <c r="BX43" i="73"/>
  <c r="BU43" i="73"/>
  <c r="BI43" i="73"/>
  <c r="BA43" i="73"/>
  <c r="BH43" i="73"/>
  <c r="AZ43" i="73"/>
  <c r="BG43" i="73"/>
  <c r="AY43" i="73"/>
  <c r="BF43" i="73"/>
  <c r="AX43" i="73"/>
  <c r="BE43" i="73"/>
  <c r="AW43" i="73"/>
  <c r="BD43" i="73"/>
  <c r="AV43" i="73"/>
  <c r="BR43" i="73"/>
  <c r="BK43" i="73"/>
  <c r="BC43" i="73"/>
  <c r="AP43" i="73"/>
  <c r="AH43" i="73"/>
  <c r="BJ43" i="73"/>
  <c r="AO43" i="73"/>
  <c r="AG43" i="73"/>
  <c r="BB43" i="73"/>
  <c r="AN43" i="73"/>
  <c r="AF43" i="73"/>
  <c r="AM43" i="73"/>
  <c r="AE43" i="73"/>
  <c r="AL43" i="73"/>
  <c r="AD43" i="73"/>
  <c r="AK43" i="73"/>
  <c r="AC43" i="73"/>
  <c r="AI43" i="73"/>
  <c r="AA43" i="73"/>
  <c r="AJ43" i="73"/>
  <c r="R43" i="73"/>
  <c r="AB43" i="73"/>
  <c r="Y43" i="73"/>
  <c r="Q43" i="73"/>
  <c r="W43" i="73"/>
  <c r="O43" i="73"/>
  <c r="V43" i="73"/>
  <c r="N43" i="73"/>
  <c r="U43" i="73"/>
  <c r="M43" i="73"/>
  <c r="S43" i="73"/>
  <c r="K43" i="73"/>
  <c r="J43" i="73"/>
  <c r="L43" i="73"/>
  <c r="X43" i="73"/>
  <c r="T43" i="73"/>
  <c r="P43" i="73"/>
  <c r="B44" i="73"/>
  <c r="H43" i="73"/>
  <c r="IE43" i="73"/>
  <c r="IK43" i="73"/>
  <c r="IQ43" i="73"/>
  <c r="IF43" i="73"/>
  <c r="IL43" i="73"/>
  <c r="IR43" i="73"/>
  <c r="IH43" i="73"/>
  <c r="IP43" i="73"/>
  <c r="IJ43" i="73"/>
  <c r="IM43" i="73"/>
  <c r="ID43" i="73"/>
  <c r="IN43" i="73"/>
  <c r="IG43" i="73"/>
  <c r="IO43" i="73"/>
  <c r="II43" i="73"/>
  <c r="IS43" i="73"/>
  <c r="C40" i="65"/>
  <c r="E44" i="73"/>
  <c r="F44" i="73"/>
  <c r="D44" i="73"/>
  <c r="CF42" i="73"/>
  <c r="AR42" i="73"/>
  <c r="AS42" i="73"/>
  <c r="AT42" i="73"/>
  <c r="IT42" i="73"/>
  <c r="GN42" i="73"/>
  <c r="GO42" i="73"/>
  <c r="DQ42" i="73"/>
  <c r="DP42" i="73"/>
  <c r="GP42" i="73"/>
  <c r="IB42" i="73"/>
  <c r="FD42" i="73"/>
  <c r="DR42" i="73"/>
  <c r="FC42" i="73"/>
  <c r="FB42" i="73"/>
  <c r="CD42" i="73"/>
  <c r="CE42" i="73"/>
  <c r="HZ42" i="73"/>
  <c r="IA42" i="73"/>
  <c r="C44" i="73"/>
  <c r="A44" i="73" s="1"/>
  <c r="GI43" i="73"/>
  <c r="HK43" i="73"/>
  <c r="GU43" i="73"/>
  <c r="FS43" i="73"/>
  <c r="FG43" i="73"/>
  <c r="HR43" i="73"/>
  <c r="HF43" i="73"/>
  <c r="GX43" i="73"/>
  <c r="HO43" i="73"/>
  <c r="HL43" i="73"/>
  <c r="FZ43" i="73"/>
  <c r="GH43" i="73"/>
  <c r="GL43" i="73"/>
  <c r="FQ43" i="73"/>
  <c r="FR43" i="73"/>
  <c r="GY43" i="73"/>
  <c r="HB43" i="73"/>
  <c r="HE43" i="73"/>
  <c r="FO43" i="73"/>
  <c r="FH43" i="73"/>
  <c r="GC43" i="73"/>
  <c r="HS43" i="73"/>
  <c r="HU43" i="73"/>
  <c r="FW43" i="73"/>
  <c r="GG43" i="73"/>
  <c r="GD43" i="73"/>
  <c r="FU43" i="73"/>
  <c r="FT43" i="73"/>
  <c r="GA43" i="73"/>
  <c r="HN43" i="73"/>
  <c r="GR43" i="73"/>
  <c r="FM43" i="73"/>
  <c r="GZ43" i="73"/>
  <c r="HT43" i="73"/>
  <c r="FP43" i="73"/>
  <c r="FX43" i="73"/>
  <c r="FK43" i="73"/>
  <c r="HA43" i="73"/>
  <c r="GJ43" i="73"/>
  <c r="FL43" i="73"/>
  <c r="HJ43" i="73"/>
  <c r="GV43" i="73"/>
  <c r="HV43" i="73"/>
  <c r="HQ43" i="73"/>
  <c r="HC43" i="73"/>
  <c r="FF43" i="73"/>
  <c r="HW43" i="73"/>
  <c r="GF43" i="73"/>
  <c r="HG43" i="73"/>
  <c r="HX43" i="73"/>
  <c r="HP43" i="73"/>
  <c r="GK43" i="73"/>
  <c r="GS43" i="73"/>
  <c r="FJ43" i="73"/>
  <c r="FY43" i="73"/>
  <c r="HD43" i="73"/>
  <c r="GB43" i="73"/>
  <c r="GW43" i="73"/>
  <c r="FN43" i="73"/>
  <c r="FI43" i="73"/>
  <c r="GE43" i="73"/>
  <c r="GT43" i="73"/>
  <c r="HM43" i="73"/>
  <c r="HI43" i="73"/>
  <c r="EX44" i="73" l="1"/>
  <c r="EP44" i="73"/>
  <c r="EW44" i="73"/>
  <c r="EO44" i="73"/>
  <c r="ET44" i="73"/>
  <c r="EL44" i="73"/>
  <c r="EY44" i="73"/>
  <c r="EK44" i="73"/>
  <c r="EV44" i="73"/>
  <c r="EU44" i="73"/>
  <c r="ES44" i="73"/>
  <c r="ER44" i="73"/>
  <c r="EQ44" i="73"/>
  <c r="EZ44" i="73"/>
  <c r="EM44" i="73"/>
  <c r="ED44" i="73"/>
  <c r="DV44" i="73"/>
  <c r="EC44" i="73"/>
  <c r="DU44" i="73"/>
  <c r="EB44" i="73"/>
  <c r="DT44" i="73"/>
  <c r="EI44" i="73"/>
  <c r="EA44" i="73"/>
  <c r="EG44" i="73"/>
  <c r="DY44" i="73"/>
  <c r="EF44" i="73"/>
  <c r="DX44" i="73"/>
  <c r="DZ44" i="73"/>
  <c r="DW44" i="73"/>
  <c r="EN44" i="73"/>
  <c r="EE44" i="73"/>
  <c r="BV44" i="73"/>
  <c r="BN44" i="73"/>
  <c r="CB44" i="73"/>
  <c r="BT44" i="73"/>
  <c r="CA44" i="73"/>
  <c r="BS44" i="73"/>
  <c r="EH44" i="73"/>
  <c r="BY44" i="73"/>
  <c r="BQ44" i="73"/>
  <c r="BW44" i="73"/>
  <c r="BO44" i="73"/>
  <c r="BU44" i="73"/>
  <c r="BR44" i="73"/>
  <c r="BP44" i="73"/>
  <c r="BM44" i="73"/>
  <c r="BZ44" i="73"/>
  <c r="BI44" i="73"/>
  <c r="BA44" i="73"/>
  <c r="BH44" i="73"/>
  <c r="AZ44" i="73"/>
  <c r="BG44" i="73"/>
  <c r="AY44" i="73"/>
  <c r="BF44" i="73"/>
  <c r="AX44" i="73"/>
  <c r="BE44" i="73"/>
  <c r="AW44" i="73"/>
  <c r="BX44" i="73"/>
  <c r="BD44" i="73"/>
  <c r="AV44" i="73"/>
  <c r="BK44" i="73"/>
  <c r="BC44" i="73"/>
  <c r="BB44" i="73"/>
  <c r="AP44" i="73"/>
  <c r="AH44" i="73"/>
  <c r="AO44" i="73"/>
  <c r="AG44" i="73"/>
  <c r="AN44" i="73"/>
  <c r="AF44" i="73"/>
  <c r="AM44" i="73"/>
  <c r="AE44" i="73"/>
  <c r="AL44" i="73"/>
  <c r="AD44" i="73"/>
  <c r="AK44" i="73"/>
  <c r="AC44" i="73"/>
  <c r="BJ44" i="73"/>
  <c r="AI44" i="73"/>
  <c r="AA44" i="73"/>
  <c r="R44" i="73"/>
  <c r="Y44" i="73"/>
  <c r="Q44" i="73"/>
  <c r="W44" i="73"/>
  <c r="O44" i="73"/>
  <c r="V44" i="73"/>
  <c r="N44" i="73"/>
  <c r="U44" i="73"/>
  <c r="M44" i="73"/>
  <c r="AJ44" i="73"/>
  <c r="AB44" i="73"/>
  <c r="S44" i="73"/>
  <c r="K44" i="73"/>
  <c r="J44" i="73"/>
  <c r="X44" i="73"/>
  <c r="T44" i="73"/>
  <c r="P44" i="73"/>
  <c r="L44" i="73"/>
  <c r="B45" i="73"/>
  <c r="H44" i="73"/>
  <c r="IG44" i="73"/>
  <c r="IM44" i="73"/>
  <c r="IS44" i="73"/>
  <c r="IH44" i="73"/>
  <c r="IN44" i="73"/>
  <c r="IJ44" i="73"/>
  <c r="IR44" i="73"/>
  <c r="ID44" i="73"/>
  <c r="IL44" i="73"/>
  <c r="IE44" i="73"/>
  <c r="IO44" i="73"/>
  <c r="IF44" i="73"/>
  <c r="IP44" i="73"/>
  <c r="II44" i="73"/>
  <c r="IQ44" i="73"/>
  <c r="IK44" i="73"/>
  <c r="C41" i="65"/>
  <c r="F45" i="73"/>
  <c r="E45" i="73"/>
  <c r="D45" i="73"/>
  <c r="FB43" i="73"/>
  <c r="FC43" i="73"/>
  <c r="CD43" i="73"/>
  <c r="CE43" i="73"/>
  <c r="IB43" i="73"/>
  <c r="DR43" i="73"/>
  <c r="IT43" i="73"/>
  <c r="GO43" i="73"/>
  <c r="GN43" i="73"/>
  <c r="AT43" i="73"/>
  <c r="FD43" i="73"/>
  <c r="GP43" i="73"/>
  <c r="IA43" i="73"/>
  <c r="HZ43" i="73"/>
  <c r="AS43" i="73"/>
  <c r="AR43" i="73"/>
  <c r="CF43" i="73"/>
  <c r="DP43" i="73"/>
  <c r="DQ43" i="73"/>
  <c r="C45" i="73"/>
  <c r="A45" i="73" s="1"/>
  <c r="GU44" i="73"/>
  <c r="HO44" i="73"/>
  <c r="GD44" i="73"/>
  <c r="FU44" i="73"/>
  <c r="HC44" i="73"/>
  <c r="FM44" i="73"/>
  <c r="GI44" i="73"/>
  <c r="HX44" i="73"/>
  <c r="FF44" i="73"/>
  <c r="FY44" i="73"/>
  <c r="HJ44" i="73"/>
  <c r="FT44" i="73"/>
  <c r="HS44" i="73"/>
  <c r="HV44" i="73"/>
  <c r="HB44" i="73"/>
  <c r="HW44" i="73"/>
  <c r="HI44" i="73"/>
  <c r="GW44" i="73"/>
  <c r="GH44" i="73"/>
  <c r="GG44" i="73"/>
  <c r="FS44" i="73"/>
  <c r="FO44" i="73"/>
  <c r="GA44" i="73"/>
  <c r="GT44" i="73"/>
  <c r="HR44" i="73"/>
  <c r="GX44" i="73"/>
  <c r="FG44" i="73"/>
  <c r="FX44" i="73"/>
  <c r="GF44" i="73"/>
  <c r="GZ44" i="73"/>
  <c r="HE44" i="73"/>
  <c r="HT44" i="73"/>
  <c r="FP44" i="73"/>
  <c r="HF44" i="73"/>
  <c r="HU44" i="73"/>
  <c r="FR44" i="73"/>
  <c r="GR44" i="73"/>
  <c r="FI44" i="73"/>
  <c r="GK44" i="73"/>
  <c r="HN44" i="73"/>
  <c r="GY44" i="73"/>
  <c r="FZ44" i="73"/>
  <c r="FJ44" i="73"/>
  <c r="HA44" i="73"/>
  <c r="GL44" i="73"/>
  <c r="GS44" i="73"/>
  <c r="GJ44" i="73"/>
  <c r="FL44" i="73"/>
  <c r="FK44" i="73"/>
  <c r="GC44" i="73"/>
  <c r="FH44" i="73"/>
  <c r="HL44" i="73"/>
  <c r="HP44" i="73"/>
  <c r="GE44" i="73"/>
  <c r="HG44" i="73"/>
  <c r="GB44" i="73"/>
  <c r="FQ44" i="73"/>
  <c r="HK44" i="73"/>
  <c r="GV44" i="73"/>
  <c r="FN44" i="73"/>
  <c r="HQ44" i="73"/>
  <c r="FW44" i="73"/>
  <c r="HM44" i="73"/>
  <c r="HD44" i="73"/>
  <c r="EZ45" i="73" l="1"/>
  <c r="EX45" i="73"/>
  <c r="EP45" i="73"/>
  <c r="EW45" i="73"/>
  <c r="EO45" i="73"/>
  <c r="ET45" i="73"/>
  <c r="EL45" i="73"/>
  <c r="EU45" i="73"/>
  <c r="ES45" i="73"/>
  <c r="ER45" i="73"/>
  <c r="EQ45" i="73"/>
  <c r="EN45" i="73"/>
  <c r="EM45" i="73"/>
  <c r="EV45" i="73"/>
  <c r="ED45" i="73"/>
  <c r="DV45" i="73"/>
  <c r="EC45" i="73"/>
  <c r="DU45" i="73"/>
  <c r="EB45" i="73"/>
  <c r="DT45" i="73"/>
  <c r="EI45" i="73"/>
  <c r="EA45" i="73"/>
  <c r="EY45" i="73"/>
  <c r="EG45" i="73"/>
  <c r="DY45" i="73"/>
  <c r="EK45" i="73"/>
  <c r="EF45" i="73"/>
  <c r="DX45" i="73"/>
  <c r="EH45" i="73"/>
  <c r="EE45" i="73"/>
  <c r="DZ45" i="73"/>
  <c r="DW45" i="73"/>
  <c r="BV45" i="73"/>
  <c r="BN45" i="73"/>
  <c r="CB45" i="73"/>
  <c r="BT45" i="73"/>
  <c r="CA45" i="73"/>
  <c r="BS45" i="73"/>
  <c r="BY45" i="73"/>
  <c r="BQ45" i="73"/>
  <c r="BW45" i="73"/>
  <c r="BO45" i="73"/>
  <c r="BZ45" i="73"/>
  <c r="BX45" i="73"/>
  <c r="BU45" i="73"/>
  <c r="BR45" i="73"/>
  <c r="BP45" i="73"/>
  <c r="BM45" i="73"/>
  <c r="BI45" i="73"/>
  <c r="BA45" i="73"/>
  <c r="BH45" i="73"/>
  <c r="AZ45" i="73"/>
  <c r="BG45" i="73"/>
  <c r="AY45" i="73"/>
  <c r="BF45" i="73"/>
  <c r="AX45" i="73"/>
  <c r="BE45" i="73"/>
  <c r="AW45" i="73"/>
  <c r="BD45" i="73"/>
  <c r="AV45" i="73"/>
  <c r="BK45" i="73"/>
  <c r="BC45" i="73"/>
  <c r="AP45" i="73"/>
  <c r="AH45" i="73"/>
  <c r="AO45" i="73"/>
  <c r="AG45" i="73"/>
  <c r="AN45" i="73"/>
  <c r="AF45" i="73"/>
  <c r="AM45" i="73"/>
  <c r="AE45" i="73"/>
  <c r="AL45" i="73"/>
  <c r="AD45" i="73"/>
  <c r="BJ45" i="73"/>
  <c r="AK45" i="73"/>
  <c r="AC45" i="73"/>
  <c r="AI45" i="73"/>
  <c r="AA45" i="73"/>
  <c r="BB45" i="73"/>
  <c r="R45" i="73"/>
  <c r="Y45" i="73"/>
  <c r="Q45" i="73"/>
  <c r="W45" i="73"/>
  <c r="O45" i="73"/>
  <c r="AJ45" i="73"/>
  <c r="V45" i="73"/>
  <c r="N45" i="73"/>
  <c r="AB45" i="73"/>
  <c r="U45" i="73"/>
  <c r="M45" i="73"/>
  <c r="S45" i="73"/>
  <c r="K45" i="73"/>
  <c r="J45" i="73"/>
  <c r="P45" i="73"/>
  <c r="L45" i="73"/>
  <c r="X45" i="73"/>
  <c r="T45" i="73"/>
  <c r="B46" i="73"/>
  <c r="H45" i="73"/>
  <c r="II45" i="73"/>
  <c r="IO45" i="73"/>
  <c r="ID45" i="73"/>
  <c r="IJ45" i="73"/>
  <c r="IP45" i="73"/>
  <c r="IL45" i="73"/>
  <c r="IF45" i="73"/>
  <c r="IN45" i="73"/>
  <c r="IG45" i="73"/>
  <c r="IQ45" i="73"/>
  <c r="IH45" i="73"/>
  <c r="IR45" i="73"/>
  <c r="IK45" i="73"/>
  <c r="IS45" i="73"/>
  <c r="IE45" i="73"/>
  <c r="IM45" i="73"/>
  <c r="C42" i="65"/>
  <c r="E46" i="73"/>
  <c r="D46" i="73"/>
  <c r="F46" i="73"/>
  <c r="FD44" i="73"/>
  <c r="DP44" i="73"/>
  <c r="DQ44" i="73"/>
  <c r="IB44" i="73"/>
  <c r="CF44" i="73"/>
  <c r="GP44" i="73"/>
  <c r="GO44" i="73"/>
  <c r="GN44" i="73"/>
  <c r="IT44" i="73"/>
  <c r="AT44" i="73"/>
  <c r="IA44" i="73"/>
  <c r="HZ44" i="73"/>
  <c r="DR44" i="73"/>
  <c r="AS44" i="73"/>
  <c r="AR44" i="73"/>
  <c r="CE44" i="73"/>
  <c r="CD44" i="73"/>
  <c r="FB44" i="73"/>
  <c r="FC44" i="73"/>
  <c r="C46" i="73"/>
  <c r="A46" i="73" s="1"/>
  <c r="GH45" i="73"/>
  <c r="HD45" i="73"/>
  <c r="GC45" i="73"/>
  <c r="FS45" i="73"/>
  <c r="GU45" i="73"/>
  <c r="HL45" i="73"/>
  <c r="HM45" i="73"/>
  <c r="FT45" i="73"/>
  <c r="HF45" i="73"/>
  <c r="FX45" i="73"/>
  <c r="FJ45" i="73"/>
  <c r="GD45" i="73"/>
  <c r="GK45" i="73"/>
  <c r="GZ45" i="73"/>
  <c r="GS45" i="73"/>
  <c r="HN45" i="73"/>
  <c r="FL45" i="73"/>
  <c r="HK45" i="73"/>
  <c r="FP45" i="73"/>
  <c r="HU45" i="73"/>
  <c r="GW45" i="73"/>
  <c r="HX45" i="73"/>
  <c r="FN45" i="73"/>
  <c r="HO45" i="73"/>
  <c r="GJ45" i="73"/>
  <c r="HS45" i="73"/>
  <c r="HQ45" i="73"/>
  <c r="HA45" i="73"/>
  <c r="GG45" i="73"/>
  <c r="FK45" i="73"/>
  <c r="HW45" i="73"/>
  <c r="FG45" i="73"/>
  <c r="FH45" i="73"/>
  <c r="FZ45" i="73"/>
  <c r="FR45" i="73"/>
  <c r="HR45" i="73"/>
  <c r="HC45" i="73"/>
  <c r="HB45" i="73"/>
  <c r="GV45" i="73"/>
  <c r="GE45" i="73"/>
  <c r="GY45" i="73"/>
  <c r="HI45" i="73"/>
  <c r="GR45" i="73"/>
  <c r="HE45" i="73"/>
  <c r="GB45" i="73"/>
  <c r="GX45" i="73"/>
  <c r="FY45" i="73"/>
  <c r="GT45" i="73"/>
  <c r="FW45" i="73"/>
  <c r="FF45" i="73"/>
  <c r="GI45" i="73"/>
  <c r="HV45" i="73"/>
  <c r="FU45" i="73"/>
  <c r="HP45" i="73"/>
  <c r="HJ45" i="73"/>
  <c r="FM45" i="73"/>
  <c r="GA45" i="73"/>
  <c r="GF45" i="73"/>
  <c r="FI45" i="73"/>
  <c r="GL45" i="73"/>
  <c r="FQ45" i="73"/>
  <c r="FO45" i="73"/>
  <c r="HG45" i="73"/>
  <c r="HT45" i="73"/>
  <c r="EZ46" i="73" l="1"/>
  <c r="ER46" i="73"/>
  <c r="EX46" i="73"/>
  <c r="EP46" i="73"/>
  <c r="EW46" i="73"/>
  <c r="EO46" i="73"/>
  <c r="ET46" i="73"/>
  <c r="EL46" i="73"/>
  <c r="EU46" i="73"/>
  <c r="ES46" i="73"/>
  <c r="EQ46" i="73"/>
  <c r="EN46" i="73"/>
  <c r="EM46" i="73"/>
  <c r="EK46" i="73"/>
  <c r="EV46" i="73"/>
  <c r="ED46" i="73"/>
  <c r="DV46" i="73"/>
  <c r="EC46" i="73"/>
  <c r="DU46" i="73"/>
  <c r="EB46" i="73"/>
  <c r="DT46" i="73"/>
  <c r="EI46" i="73"/>
  <c r="EA46" i="73"/>
  <c r="EY46" i="73"/>
  <c r="EG46" i="73"/>
  <c r="DY46" i="73"/>
  <c r="EF46" i="73"/>
  <c r="DX46" i="73"/>
  <c r="DZ46" i="73"/>
  <c r="DW46" i="73"/>
  <c r="EE46" i="73"/>
  <c r="BV46" i="73"/>
  <c r="BN46" i="73"/>
  <c r="CB46" i="73"/>
  <c r="BT46" i="73"/>
  <c r="CA46" i="73"/>
  <c r="BS46" i="73"/>
  <c r="EH46" i="73"/>
  <c r="BY46" i="73"/>
  <c r="BQ46" i="73"/>
  <c r="BW46" i="73"/>
  <c r="BO46" i="73"/>
  <c r="BZ46" i="73"/>
  <c r="BE46" i="73"/>
  <c r="BX46" i="73"/>
  <c r="BU46" i="73"/>
  <c r="BR46" i="73"/>
  <c r="BP46" i="73"/>
  <c r="BJ46" i="73"/>
  <c r="BA46" i="73"/>
  <c r="BI46" i="73"/>
  <c r="AZ46" i="73"/>
  <c r="BH46" i="73"/>
  <c r="AY46" i="73"/>
  <c r="BG46" i="73"/>
  <c r="AX46" i="73"/>
  <c r="BM46" i="73"/>
  <c r="BF46" i="73"/>
  <c r="AW46" i="73"/>
  <c r="BD46" i="73"/>
  <c r="AV46" i="73"/>
  <c r="BC46" i="73"/>
  <c r="AP46" i="73"/>
  <c r="AH46" i="73"/>
  <c r="AO46" i="73"/>
  <c r="AG46" i="73"/>
  <c r="AN46" i="73"/>
  <c r="AF46" i="73"/>
  <c r="BK46" i="73"/>
  <c r="AM46" i="73"/>
  <c r="AE46" i="73"/>
  <c r="BB46" i="73"/>
  <c r="AL46" i="73"/>
  <c r="AD46" i="73"/>
  <c r="AK46" i="73"/>
  <c r="AC46" i="73"/>
  <c r="AI46" i="73"/>
  <c r="AA46" i="73"/>
  <c r="R46" i="73"/>
  <c r="Y46" i="73"/>
  <c r="Q46" i="73"/>
  <c r="AJ46" i="73"/>
  <c r="AB46" i="73"/>
  <c r="W46" i="73"/>
  <c r="O46" i="73"/>
  <c r="V46" i="73"/>
  <c r="N46" i="73"/>
  <c r="U46" i="73"/>
  <c r="M46" i="73"/>
  <c r="S46" i="73"/>
  <c r="K46" i="73"/>
  <c r="J46" i="73"/>
  <c r="X46" i="73"/>
  <c r="T46" i="73"/>
  <c r="P46" i="73"/>
  <c r="L46" i="73"/>
  <c r="B47" i="73"/>
  <c r="H46" i="73"/>
  <c r="IE46" i="73"/>
  <c r="IK46" i="73"/>
  <c r="IQ46" i="73"/>
  <c r="IF46" i="73"/>
  <c r="IL46" i="73"/>
  <c r="IR46" i="73"/>
  <c r="ID46" i="73"/>
  <c r="IN46" i="73"/>
  <c r="IH46" i="73"/>
  <c r="IP46" i="73"/>
  <c r="II46" i="73"/>
  <c r="IS46" i="73"/>
  <c r="IJ46" i="73"/>
  <c r="IM46" i="73"/>
  <c r="IG46" i="73"/>
  <c r="IO46" i="73"/>
  <c r="C43" i="65"/>
  <c r="F47" i="73"/>
  <c r="D47" i="73"/>
  <c r="E47" i="73"/>
  <c r="CE45" i="73"/>
  <c r="CD45" i="73"/>
  <c r="DR45" i="73"/>
  <c r="GO45" i="73"/>
  <c r="GN45" i="73"/>
  <c r="AS45" i="73"/>
  <c r="AR45" i="73"/>
  <c r="GP45" i="73"/>
  <c r="IB45" i="73"/>
  <c r="IT45" i="73"/>
  <c r="DQ45" i="73"/>
  <c r="DP45" i="73"/>
  <c r="IA45" i="73"/>
  <c r="HZ45" i="73"/>
  <c r="AT45" i="73"/>
  <c r="FD45" i="73"/>
  <c r="CF45" i="73"/>
  <c r="FB45" i="73"/>
  <c r="FC45" i="73"/>
  <c r="C47" i="73"/>
  <c r="A47" i="73" s="1"/>
  <c r="GX46" i="73"/>
  <c r="FG46" i="73"/>
  <c r="GT46" i="73"/>
  <c r="HX46" i="73"/>
  <c r="FN46" i="73"/>
  <c r="GD46" i="73"/>
  <c r="HR46" i="73"/>
  <c r="FP46" i="73"/>
  <c r="GA46" i="73"/>
  <c r="GI46" i="73"/>
  <c r="HU46" i="73"/>
  <c r="FW46" i="73"/>
  <c r="FQ46" i="73"/>
  <c r="FX46" i="73"/>
  <c r="HQ46" i="73"/>
  <c r="GL46" i="73"/>
  <c r="GF46" i="73"/>
  <c r="GV46" i="73"/>
  <c r="HP46" i="73"/>
  <c r="HL46" i="73"/>
  <c r="HB46" i="73"/>
  <c r="HG46" i="73"/>
  <c r="FJ46" i="73"/>
  <c r="HF46" i="73"/>
  <c r="HE46" i="73"/>
  <c r="HJ46" i="73"/>
  <c r="FF46" i="73"/>
  <c r="FI46" i="73"/>
  <c r="GK46" i="73"/>
  <c r="HM46" i="73"/>
  <c r="GJ46" i="73"/>
  <c r="HC46" i="73"/>
  <c r="HK46" i="73"/>
  <c r="HI46" i="73"/>
  <c r="FO46" i="73"/>
  <c r="HT46" i="73"/>
  <c r="HS46" i="73"/>
  <c r="FT46" i="73"/>
  <c r="GY46" i="73"/>
  <c r="GG46" i="73"/>
  <c r="FY46" i="73"/>
  <c r="FK46" i="73"/>
  <c r="FL46" i="73"/>
  <c r="HO46" i="73"/>
  <c r="FU46" i="73"/>
  <c r="FM46" i="73"/>
  <c r="GZ46" i="73"/>
  <c r="GR46" i="73"/>
  <c r="FH46" i="73"/>
  <c r="FZ46" i="73"/>
  <c r="FR46" i="73"/>
  <c r="HW46" i="73"/>
  <c r="GW46" i="73"/>
  <c r="HD46" i="73"/>
  <c r="FS46" i="73"/>
  <c r="GE46" i="73"/>
  <c r="HN46" i="73"/>
  <c r="GB46" i="73"/>
  <c r="GH46" i="73"/>
  <c r="HV46" i="73"/>
  <c r="GC46" i="73"/>
  <c r="GU46" i="73"/>
  <c r="GS46" i="73"/>
  <c r="HA46" i="73"/>
  <c r="EZ47" i="73" l="1"/>
  <c r="ER47" i="73"/>
  <c r="EX47" i="73"/>
  <c r="EP47" i="73"/>
  <c r="EW47" i="73"/>
  <c r="EO47" i="73"/>
  <c r="EV47" i="73"/>
  <c r="ET47" i="73"/>
  <c r="EL47" i="73"/>
  <c r="EU47" i="73"/>
  <c r="ES47" i="73"/>
  <c r="EQ47" i="73"/>
  <c r="EN47" i="73"/>
  <c r="EM47" i="73"/>
  <c r="EK47" i="73"/>
  <c r="EY47" i="73"/>
  <c r="ED47" i="73"/>
  <c r="DV47" i="73"/>
  <c r="EC47" i="73"/>
  <c r="DU47" i="73"/>
  <c r="EB47" i="73"/>
  <c r="DT47" i="73"/>
  <c r="EI47" i="73"/>
  <c r="EA47" i="73"/>
  <c r="EG47" i="73"/>
  <c r="DY47" i="73"/>
  <c r="EF47" i="73"/>
  <c r="DX47" i="73"/>
  <c r="EH47" i="73"/>
  <c r="EE47" i="73"/>
  <c r="DZ47" i="73"/>
  <c r="DW47" i="73"/>
  <c r="BV47" i="73"/>
  <c r="BN47" i="73"/>
  <c r="CB47" i="73"/>
  <c r="BT47" i="73"/>
  <c r="CA47" i="73"/>
  <c r="BS47" i="73"/>
  <c r="BY47" i="73"/>
  <c r="BQ47" i="73"/>
  <c r="BW47" i="73"/>
  <c r="BO47" i="73"/>
  <c r="BP47" i="73"/>
  <c r="BM47" i="73"/>
  <c r="BE47" i="73"/>
  <c r="AW47" i="73"/>
  <c r="BZ47" i="73"/>
  <c r="BX47" i="73"/>
  <c r="BU47" i="73"/>
  <c r="BC47" i="73"/>
  <c r="BK47" i="73"/>
  <c r="BB47" i="73"/>
  <c r="BJ47" i="73"/>
  <c r="BA47" i="73"/>
  <c r="BR47" i="73"/>
  <c r="BI47" i="73"/>
  <c r="AZ47" i="73"/>
  <c r="BH47" i="73"/>
  <c r="AY47" i="73"/>
  <c r="BG47" i="73"/>
  <c r="AX47" i="73"/>
  <c r="BF47" i="73"/>
  <c r="AV47" i="73"/>
  <c r="AP47" i="73"/>
  <c r="AH47" i="73"/>
  <c r="AO47" i="73"/>
  <c r="AG47" i="73"/>
  <c r="BD47" i="73"/>
  <c r="AN47" i="73"/>
  <c r="AF47" i="73"/>
  <c r="AM47" i="73"/>
  <c r="AE47" i="73"/>
  <c r="AL47" i="73"/>
  <c r="AD47" i="73"/>
  <c r="AK47" i="73"/>
  <c r="AC47" i="73"/>
  <c r="AI47" i="73"/>
  <c r="AA47" i="73"/>
  <c r="AJ47" i="73"/>
  <c r="R47" i="73"/>
  <c r="AB47" i="73"/>
  <c r="Y47" i="73"/>
  <c r="Q47" i="73"/>
  <c r="W47" i="73"/>
  <c r="O47" i="73"/>
  <c r="V47" i="73"/>
  <c r="N47" i="73"/>
  <c r="U47" i="73"/>
  <c r="M47" i="73"/>
  <c r="S47" i="73"/>
  <c r="K47" i="73"/>
  <c r="J47" i="73"/>
  <c r="P47" i="73"/>
  <c r="L47" i="73"/>
  <c r="X47" i="73"/>
  <c r="T47" i="73"/>
  <c r="B48" i="73"/>
  <c r="H47" i="73"/>
  <c r="IG47" i="73"/>
  <c r="IM47" i="73"/>
  <c r="IS47" i="73"/>
  <c r="IH47" i="73"/>
  <c r="IN47" i="73"/>
  <c r="IF47" i="73"/>
  <c r="IP47" i="73"/>
  <c r="IJ47" i="73"/>
  <c r="IR47" i="73"/>
  <c r="IK47" i="73"/>
  <c r="ID47" i="73"/>
  <c r="IL47" i="73"/>
  <c r="IE47" i="73"/>
  <c r="IO47" i="73"/>
  <c r="IQ47" i="73"/>
  <c r="II47" i="73"/>
  <c r="F48" i="73"/>
  <c r="E48" i="73"/>
  <c r="D48" i="73"/>
  <c r="AS46" i="73"/>
  <c r="AR46" i="73"/>
  <c r="CD46" i="73"/>
  <c r="CE46" i="73"/>
  <c r="CF46" i="73"/>
  <c r="FD46" i="73"/>
  <c r="DQ46" i="73"/>
  <c r="DP46" i="73"/>
  <c r="IT46" i="73"/>
  <c r="GN46" i="73"/>
  <c r="GO46" i="73"/>
  <c r="AT46" i="73"/>
  <c r="GP46" i="73"/>
  <c r="IA46" i="73"/>
  <c r="HZ46" i="73"/>
  <c r="FB46" i="73"/>
  <c r="FC46" i="73"/>
  <c r="DR46" i="73"/>
  <c r="IB46" i="73"/>
  <c r="C48" i="73"/>
  <c r="HT47" i="73"/>
  <c r="HO47" i="73"/>
  <c r="GW47" i="73"/>
  <c r="GI47" i="73"/>
  <c r="HF47" i="73"/>
  <c r="FW47" i="73"/>
  <c r="FN47" i="73"/>
  <c r="HC47" i="73"/>
  <c r="FU47" i="73"/>
  <c r="HA47" i="73"/>
  <c r="GS47" i="73"/>
  <c r="GE47" i="73"/>
  <c r="HJ47" i="73"/>
  <c r="FI47" i="73"/>
  <c r="HW47" i="73"/>
  <c r="FS47" i="73"/>
  <c r="FP47" i="73"/>
  <c r="GL47" i="73"/>
  <c r="FO47" i="73"/>
  <c r="FZ47" i="73"/>
  <c r="HD47" i="73"/>
  <c r="FT47" i="73"/>
  <c r="HE47" i="73"/>
  <c r="GK47" i="73"/>
  <c r="HU47" i="73"/>
  <c r="HG47" i="73"/>
  <c r="HS47" i="73"/>
  <c r="HQ47" i="73"/>
  <c r="GA47" i="73"/>
  <c r="GH47" i="73"/>
  <c r="GZ47" i="73"/>
  <c r="FM47" i="73"/>
  <c r="GR47" i="73"/>
  <c r="GY47" i="73"/>
  <c r="FY47" i="73"/>
  <c r="FX47" i="73"/>
  <c r="HI47" i="73"/>
  <c r="HK47" i="73"/>
  <c r="GB47" i="73"/>
  <c r="GC47" i="73"/>
  <c r="FH47" i="73"/>
  <c r="GU47" i="73"/>
  <c r="FL47" i="73"/>
  <c r="HR47" i="73"/>
  <c r="GD47" i="73"/>
  <c r="HV47" i="73"/>
  <c r="GX47" i="73"/>
  <c r="HX47" i="73"/>
  <c r="FJ47" i="73"/>
  <c r="GV47" i="73"/>
  <c r="GG47" i="73"/>
  <c r="HB47" i="73"/>
  <c r="FG47" i="73"/>
  <c r="FQ47" i="73"/>
  <c r="FR47" i="73"/>
  <c r="HP47" i="73"/>
  <c r="GF47" i="73"/>
  <c r="HM47" i="73"/>
  <c r="GJ47" i="73"/>
  <c r="HN47" i="73"/>
  <c r="GT47" i="73"/>
  <c r="HL47" i="73"/>
  <c r="FK47" i="73"/>
  <c r="FF47" i="73"/>
  <c r="GF48" i="73"/>
  <c r="EZ48" i="73" l="1"/>
  <c r="ER48" i="73"/>
  <c r="EX48" i="73"/>
  <c r="EP48" i="73"/>
  <c r="EW48" i="73"/>
  <c r="EO48" i="73"/>
  <c r="EV48" i="73"/>
  <c r="EN48" i="73"/>
  <c r="ET48" i="73"/>
  <c r="EL48" i="73"/>
  <c r="EY48" i="73"/>
  <c r="EU48" i="73"/>
  <c r="ES48" i="73"/>
  <c r="EQ48" i="73"/>
  <c r="EM48" i="73"/>
  <c r="ED48" i="73"/>
  <c r="DV48" i="73"/>
  <c r="EC48" i="73"/>
  <c r="DU48" i="73"/>
  <c r="EB48" i="73"/>
  <c r="DT48" i="73"/>
  <c r="EK48" i="73"/>
  <c r="EI48" i="73"/>
  <c r="EA48" i="73"/>
  <c r="EH48" i="73"/>
  <c r="DZ48" i="73"/>
  <c r="EG48" i="73"/>
  <c r="DY48" i="73"/>
  <c r="EF48" i="73"/>
  <c r="DX48" i="73"/>
  <c r="EE48" i="73"/>
  <c r="DW48" i="73"/>
  <c r="BV48" i="73"/>
  <c r="BN48" i="73"/>
  <c r="CB48" i="73"/>
  <c r="BT48" i="73"/>
  <c r="CA48" i="73"/>
  <c r="BS48" i="73"/>
  <c r="BY48" i="73"/>
  <c r="BQ48" i="73"/>
  <c r="BW48" i="73"/>
  <c r="BO48" i="73"/>
  <c r="BU48" i="73"/>
  <c r="BR48" i="73"/>
  <c r="BP48" i="73"/>
  <c r="BE48" i="73"/>
  <c r="AW48" i="73"/>
  <c r="BM48" i="73"/>
  <c r="BZ48" i="73"/>
  <c r="BF48" i="73"/>
  <c r="AV48" i="73"/>
  <c r="BD48" i="73"/>
  <c r="BX48" i="73"/>
  <c r="BC48" i="73"/>
  <c r="BK48" i="73"/>
  <c r="BB48" i="73"/>
  <c r="BJ48" i="73"/>
  <c r="BA48" i="73"/>
  <c r="BI48" i="73"/>
  <c r="AZ48" i="73"/>
  <c r="BH48" i="73"/>
  <c r="AY48" i="73"/>
  <c r="BG48" i="73"/>
  <c r="AP48" i="73"/>
  <c r="AH48" i="73"/>
  <c r="AX48" i="73"/>
  <c r="AO48" i="73"/>
  <c r="AG48" i="73"/>
  <c r="AN48" i="73"/>
  <c r="AF48" i="73"/>
  <c r="AM48" i="73"/>
  <c r="AE48" i="73"/>
  <c r="AL48" i="73"/>
  <c r="AD48" i="73"/>
  <c r="AK48" i="73"/>
  <c r="AC48" i="73"/>
  <c r="AI48" i="73"/>
  <c r="AA48" i="73"/>
  <c r="R48" i="73"/>
  <c r="Y48" i="73"/>
  <c r="Q48" i="73"/>
  <c r="W48" i="73"/>
  <c r="O48" i="73"/>
  <c r="V48" i="73"/>
  <c r="N48" i="73"/>
  <c r="U48" i="73"/>
  <c r="M48" i="73"/>
  <c r="AJ48" i="73"/>
  <c r="AB48" i="73"/>
  <c r="S48" i="73"/>
  <c r="K48" i="73"/>
  <c r="J48" i="73"/>
  <c r="X48" i="73"/>
  <c r="T48" i="73"/>
  <c r="P48" i="73"/>
  <c r="L48" i="73"/>
  <c r="B49" i="73"/>
  <c r="H48" i="73"/>
  <c r="II48" i="73"/>
  <c r="IO48" i="73"/>
  <c r="ID48" i="73"/>
  <c r="IJ48" i="73"/>
  <c r="IP48" i="73"/>
  <c r="IH48" i="73"/>
  <c r="IR48" i="73"/>
  <c r="IL48" i="73"/>
  <c r="IE48" i="73"/>
  <c r="IM48" i="73"/>
  <c r="IF48" i="73"/>
  <c r="IN48" i="73"/>
  <c r="IG48" i="73"/>
  <c r="IQ48" i="73"/>
  <c r="IK48" i="73"/>
  <c r="IS48" i="73"/>
  <c r="A48" i="73"/>
  <c r="D49" i="73"/>
  <c r="F49" i="73"/>
  <c r="E49" i="73"/>
  <c r="FC47" i="73"/>
  <c r="FB47" i="73"/>
  <c r="AR47" i="73"/>
  <c r="AS47" i="73"/>
  <c r="HZ47" i="73"/>
  <c r="IA47" i="73"/>
  <c r="CF47" i="73"/>
  <c r="CD47" i="73"/>
  <c r="CE47" i="73"/>
  <c r="GN47" i="73"/>
  <c r="GO47" i="73"/>
  <c r="GP47" i="73"/>
  <c r="FD47" i="73"/>
  <c r="IB47" i="73"/>
  <c r="DP47" i="73"/>
  <c r="DQ47" i="73"/>
  <c r="AT47" i="73"/>
  <c r="DR47" i="73"/>
  <c r="IT47" i="73"/>
  <c r="C49" i="73"/>
  <c r="HD48" i="73"/>
  <c r="HG48" i="73"/>
  <c r="FH48" i="73"/>
  <c r="FK48" i="73"/>
  <c r="FF48" i="73"/>
  <c r="GI48" i="73"/>
  <c r="FQ48" i="73"/>
  <c r="GZ48" i="73"/>
  <c r="HF48" i="73"/>
  <c r="HX48" i="73"/>
  <c r="HC48" i="73"/>
  <c r="GU48" i="73"/>
  <c r="FT48" i="73"/>
  <c r="FY48" i="73"/>
  <c r="HI48" i="73"/>
  <c r="HJ48" i="73"/>
  <c r="GX48" i="73"/>
  <c r="FO48" i="73"/>
  <c r="FJ48" i="73"/>
  <c r="HO48" i="73"/>
  <c r="GJ48" i="73"/>
  <c r="GB48" i="73"/>
  <c r="FL48" i="73"/>
  <c r="HU48" i="73"/>
  <c r="HK48" i="73"/>
  <c r="HP48" i="73"/>
  <c r="GS48" i="73"/>
  <c r="HT48" i="73"/>
  <c r="HV48" i="73"/>
  <c r="FZ48" i="73"/>
  <c r="HR48" i="73"/>
  <c r="GD48" i="73"/>
  <c r="FX48" i="73"/>
  <c r="GH48" i="73"/>
  <c r="GK48" i="73"/>
  <c r="HQ48" i="73"/>
  <c r="HE48" i="73"/>
  <c r="FS48" i="73"/>
  <c r="FR48" i="73"/>
  <c r="HS48" i="73"/>
  <c r="GW48" i="73"/>
  <c r="FI48" i="73"/>
  <c r="FN48" i="73"/>
  <c r="GA48" i="73"/>
  <c r="FU48" i="73"/>
  <c r="GL48" i="73"/>
  <c r="GG48" i="73"/>
  <c r="FP48" i="73"/>
  <c r="GR48" i="73"/>
  <c r="GY48" i="73"/>
  <c r="GE48" i="73"/>
  <c r="HB48" i="73"/>
  <c r="FM48" i="73"/>
  <c r="GC48" i="73"/>
  <c r="HW48" i="73"/>
  <c r="FG48" i="73"/>
  <c r="FW48" i="73"/>
  <c r="HL48" i="73"/>
  <c r="HM48" i="73"/>
  <c r="GV48" i="73"/>
  <c r="HN48" i="73"/>
  <c r="GT48" i="73"/>
  <c r="HA48" i="73"/>
  <c r="EZ49" i="73" l="1"/>
  <c r="ER49" i="73"/>
  <c r="EX49" i="73"/>
  <c r="EP49" i="73"/>
  <c r="EW49" i="73"/>
  <c r="EO49" i="73"/>
  <c r="EV49" i="73"/>
  <c r="EN49" i="73"/>
  <c r="ET49" i="73"/>
  <c r="EL49" i="73"/>
  <c r="EK49" i="73"/>
  <c r="EY49" i="73"/>
  <c r="EU49" i="73"/>
  <c r="ES49" i="73"/>
  <c r="EM49" i="73"/>
  <c r="ED49" i="73"/>
  <c r="DV49" i="73"/>
  <c r="EC49" i="73"/>
  <c r="DU49" i="73"/>
  <c r="EQ49" i="73"/>
  <c r="EB49" i="73"/>
  <c r="DT49" i="73"/>
  <c r="EI49" i="73"/>
  <c r="EA49" i="73"/>
  <c r="EH49" i="73"/>
  <c r="DZ49" i="73"/>
  <c r="EG49" i="73"/>
  <c r="DY49" i="73"/>
  <c r="EF49" i="73"/>
  <c r="DX49" i="73"/>
  <c r="DW49" i="73"/>
  <c r="BV49" i="73"/>
  <c r="BN49" i="73"/>
  <c r="CB49" i="73"/>
  <c r="BT49" i="73"/>
  <c r="EE49" i="73"/>
  <c r="CA49" i="73"/>
  <c r="BS49" i="73"/>
  <c r="BY49" i="73"/>
  <c r="BQ49" i="73"/>
  <c r="BW49" i="73"/>
  <c r="BO49" i="73"/>
  <c r="BZ49" i="73"/>
  <c r="BX49" i="73"/>
  <c r="BU49" i="73"/>
  <c r="BE49" i="73"/>
  <c r="AW49" i="73"/>
  <c r="BR49" i="73"/>
  <c r="BP49" i="73"/>
  <c r="BM49" i="73"/>
  <c r="BH49" i="73"/>
  <c r="AY49" i="73"/>
  <c r="BG49" i="73"/>
  <c r="AX49" i="73"/>
  <c r="BF49" i="73"/>
  <c r="AV49" i="73"/>
  <c r="BD49" i="73"/>
  <c r="BC49" i="73"/>
  <c r="BK49" i="73"/>
  <c r="BB49" i="73"/>
  <c r="BJ49" i="73"/>
  <c r="BA49" i="73"/>
  <c r="AP49" i="73"/>
  <c r="AH49" i="73"/>
  <c r="AO49" i="73"/>
  <c r="AG49" i="73"/>
  <c r="AN49" i="73"/>
  <c r="AF49" i="73"/>
  <c r="AM49" i="73"/>
  <c r="AE49" i="73"/>
  <c r="AL49" i="73"/>
  <c r="AD49" i="73"/>
  <c r="AK49" i="73"/>
  <c r="AC49" i="73"/>
  <c r="AZ49" i="73"/>
  <c r="AI49" i="73"/>
  <c r="AA49" i="73"/>
  <c r="R49" i="73"/>
  <c r="Y49" i="73"/>
  <c r="Q49" i="73"/>
  <c r="W49" i="73"/>
  <c r="O49" i="73"/>
  <c r="AJ49" i="73"/>
  <c r="V49" i="73"/>
  <c r="N49" i="73"/>
  <c r="AB49" i="73"/>
  <c r="U49" i="73"/>
  <c r="M49" i="73"/>
  <c r="BI49" i="73"/>
  <c r="S49" i="73"/>
  <c r="K49" i="73"/>
  <c r="J49" i="73"/>
  <c r="L49" i="73"/>
  <c r="X49" i="73"/>
  <c r="T49" i="73"/>
  <c r="P49" i="73"/>
  <c r="B50" i="73"/>
  <c r="H49" i="73"/>
  <c r="IE49" i="73"/>
  <c r="IK49" i="73"/>
  <c r="IQ49" i="73"/>
  <c r="IF49" i="73"/>
  <c r="IL49" i="73"/>
  <c r="IR49" i="73"/>
  <c r="IJ49" i="73"/>
  <c r="ID49" i="73"/>
  <c r="IN49" i="73"/>
  <c r="IG49" i="73"/>
  <c r="IO49" i="73"/>
  <c r="IH49" i="73"/>
  <c r="IP49" i="73"/>
  <c r="II49" i="73"/>
  <c r="IS49" i="73"/>
  <c r="IM49" i="73"/>
  <c r="A49" i="73"/>
  <c r="F50" i="73"/>
  <c r="D50" i="73"/>
  <c r="E50" i="73"/>
  <c r="GO48" i="73"/>
  <c r="IA48" i="73"/>
  <c r="DQ48" i="73"/>
  <c r="DP48" i="73"/>
  <c r="CF48" i="73"/>
  <c r="IT48" i="73"/>
  <c r="DR48" i="73"/>
  <c r="CE48" i="73"/>
  <c r="CD48" i="73"/>
  <c r="AS48" i="73"/>
  <c r="AR48" i="73"/>
  <c r="GN48" i="73"/>
  <c r="GP48" i="73"/>
  <c r="AT48" i="73"/>
  <c r="FD48" i="73"/>
  <c r="FB48" i="73"/>
  <c r="FC48" i="73"/>
  <c r="IB48" i="73"/>
  <c r="HZ48" i="73"/>
  <c r="C50" i="73"/>
  <c r="GH49" i="73"/>
  <c r="GX49" i="73"/>
  <c r="HQ49" i="73"/>
  <c r="FF49" i="73"/>
  <c r="HS49" i="73"/>
  <c r="HC49" i="73"/>
  <c r="HV49" i="73"/>
  <c r="FQ49" i="73"/>
  <c r="HP49" i="73"/>
  <c r="GB49" i="73"/>
  <c r="GF49" i="73"/>
  <c r="HF49" i="73"/>
  <c r="HT49" i="73"/>
  <c r="HA49" i="73"/>
  <c r="FH49" i="73"/>
  <c r="HO49" i="73"/>
  <c r="FL49" i="73"/>
  <c r="GY49" i="73"/>
  <c r="FW49" i="73"/>
  <c r="FT49" i="73"/>
  <c r="HN49" i="73"/>
  <c r="FI49" i="73"/>
  <c r="HD49" i="73"/>
  <c r="HJ49" i="73"/>
  <c r="FR49" i="73"/>
  <c r="FY49" i="73"/>
  <c r="GZ49" i="73"/>
  <c r="HG49" i="73"/>
  <c r="GI49" i="73"/>
  <c r="FX49" i="73"/>
  <c r="FS49" i="73"/>
  <c r="HB49" i="73"/>
  <c r="GE49" i="73"/>
  <c r="HW49" i="73"/>
  <c r="FP49" i="73"/>
  <c r="HE49" i="73"/>
  <c r="HM49" i="73"/>
  <c r="GS49" i="73"/>
  <c r="FO49" i="73"/>
  <c r="FN49" i="73"/>
  <c r="GK49" i="73"/>
  <c r="HU49" i="73"/>
  <c r="GU49" i="73"/>
  <c r="GG49" i="73"/>
  <c r="FK49" i="73"/>
  <c r="HK49" i="73"/>
  <c r="FG49" i="73"/>
  <c r="GL49" i="73"/>
  <c r="GD49" i="73"/>
  <c r="HX49" i="73"/>
  <c r="HI49" i="73"/>
  <c r="GW49" i="73"/>
  <c r="FM49" i="73"/>
  <c r="GC49" i="73"/>
  <c r="FU49" i="73"/>
  <c r="GJ49" i="73"/>
  <c r="FZ49" i="73"/>
  <c r="HR49" i="73"/>
  <c r="GT49" i="73"/>
  <c r="GV49" i="73"/>
  <c r="GR49" i="73"/>
  <c r="HL49" i="73"/>
  <c r="FJ49" i="73"/>
  <c r="GA49" i="73"/>
  <c r="EV50" i="73" l="1"/>
  <c r="EN50" i="73"/>
  <c r="ES50" i="73"/>
  <c r="EZ50" i="73"/>
  <c r="EQ50" i="73"/>
  <c r="EY50" i="73"/>
  <c r="EP50" i="73"/>
  <c r="EX50" i="73"/>
  <c r="EO50" i="73"/>
  <c r="EU50" i="73"/>
  <c r="EL50" i="73"/>
  <c r="ER50" i="73"/>
  <c r="EM50" i="73"/>
  <c r="EK50" i="73"/>
  <c r="ET50" i="73"/>
  <c r="ED50" i="73"/>
  <c r="DV50" i="73"/>
  <c r="EW50" i="73"/>
  <c r="EC50" i="73"/>
  <c r="DU50" i="73"/>
  <c r="EB50" i="73"/>
  <c r="DT50" i="73"/>
  <c r="EI50" i="73"/>
  <c r="EA50" i="73"/>
  <c r="EH50" i="73"/>
  <c r="DZ50" i="73"/>
  <c r="EG50" i="73"/>
  <c r="DY50" i="73"/>
  <c r="EF50" i="73"/>
  <c r="DX50" i="73"/>
  <c r="EE50" i="73"/>
  <c r="DW50" i="73"/>
  <c r="BV50" i="73"/>
  <c r="BN50" i="73"/>
  <c r="CB50" i="73"/>
  <c r="BT50" i="73"/>
  <c r="CA50" i="73"/>
  <c r="BS50" i="73"/>
  <c r="BY50" i="73"/>
  <c r="BQ50" i="73"/>
  <c r="BW50" i="73"/>
  <c r="BO50" i="73"/>
  <c r="BZ50" i="73"/>
  <c r="BE50" i="73"/>
  <c r="AW50" i="73"/>
  <c r="BX50" i="73"/>
  <c r="BU50" i="73"/>
  <c r="BR50" i="73"/>
  <c r="BP50" i="73"/>
  <c r="BJ50" i="73"/>
  <c r="BA50" i="73"/>
  <c r="BM50" i="73"/>
  <c r="BI50" i="73"/>
  <c r="AZ50" i="73"/>
  <c r="BH50" i="73"/>
  <c r="AY50" i="73"/>
  <c r="BG50" i="73"/>
  <c r="AX50" i="73"/>
  <c r="BF50" i="73"/>
  <c r="AV50" i="73"/>
  <c r="BD50" i="73"/>
  <c r="BC50" i="73"/>
  <c r="AP50" i="73"/>
  <c r="AH50" i="73"/>
  <c r="AO50" i="73"/>
  <c r="AG50" i="73"/>
  <c r="AN50" i="73"/>
  <c r="AF50" i="73"/>
  <c r="AM50" i="73"/>
  <c r="AE50" i="73"/>
  <c r="BK50" i="73"/>
  <c r="AL50" i="73"/>
  <c r="AD50" i="73"/>
  <c r="BB50" i="73"/>
  <c r="AK50" i="73"/>
  <c r="AC50" i="73"/>
  <c r="AI50" i="73"/>
  <c r="AA50" i="73"/>
  <c r="R50" i="73"/>
  <c r="Y50" i="73"/>
  <c r="Q50" i="73"/>
  <c r="AJ50" i="73"/>
  <c r="AB50" i="73"/>
  <c r="W50" i="73"/>
  <c r="O50" i="73"/>
  <c r="V50" i="73"/>
  <c r="N50" i="73"/>
  <c r="U50" i="73"/>
  <c r="M50" i="73"/>
  <c r="S50" i="73"/>
  <c r="K50" i="73"/>
  <c r="J50" i="73"/>
  <c r="X50" i="73"/>
  <c r="T50" i="73"/>
  <c r="P50" i="73"/>
  <c r="L50" i="73"/>
  <c r="B51" i="73"/>
  <c r="H50" i="73"/>
  <c r="IG50" i="73"/>
  <c r="IM50" i="73"/>
  <c r="IS50" i="73"/>
  <c r="IH50" i="73"/>
  <c r="IN50" i="73"/>
  <c r="ID50" i="73"/>
  <c r="IL50" i="73"/>
  <c r="IF50" i="73"/>
  <c r="IP50" i="73"/>
  <c r="II50" i="73"/>
  <c r="IQ50" i="73"/>
  <c r="IJ50" i="73"/>
  <c r="IR50" i="73"/>
  <c r="IK50" i="73"/>
  <c r="IE50" i="73"/>
  <c r="IO50" i="73"/>
  <c r="A50" i="73"/>
  <c r="F51" i="73"/>
  <c r="E51" i="73"/>
  <c r="D51" i="73"/>
  <c r="IA49" i="73"/>
  <c r="CE49" i="73"/>
  <c r="CD49" i="73"/>
  <c r="CF49" i="73"/>
  <c r="GP49" i="73"/>
  <c r="FC49" i="73"/>
  <c r="FB49" i="73"/>
  <c r="IB49" i="73"/>
  <c r="HZ49" i="73"/>
  <c r="FD49" i="73"/>
  <c r="GO49" i="73"/>
  <c r="GN49" i="73"/>
  <c r="IT49" i="73"/>
  <c r="DQ49" i="73"/>
  <c r="DP49" i="73"/>
  <c r="DR49" i="73"/>
  <c r="AT49" i="73"/>
  <c r="AR49" i="73"/>
  <c r="AS49" i="73"/>
  <c r="C51" i="73"/>
  <c r="GA50" i="73"/>
  <c r="GS50" i="73"/>
  <c r="HV50" i="73"/>
  <c r="FM50" i="73"/>
  <c r="HI50" i="73"/>
  <c r="GJ50" i="73"/>
  <c r="HG50" i="73"/>
  <c r="GG50" i="73"/>
  <c r="FH50" i="73"/>
  <c r="GW50" i="73"/>
  <c r="HC50" i="73"/>
  <c r="HM50" i="73"/>
  <c r="FQ50" i="73"/>
  <c r="GX50" i="73"/>
  <c r="GF50" i="73"/>
  <c r="GH50" i="73"/>
  <c r="FP50" i="73"/>
  <c r="FK50" i="73"/>
  <c r="HA50" i="73"/>
  <c r="HO50" i="73"/>
  <c r="GT50" i="73"/>
  <c r="HN50" i="73"/>
  <c r="HJ50" i="73"/>
  <c r="GK50" i="73"/>
  <c r="FG50" i="73"/>
  <c r="FI50" i="73"/>
  <c r="FW50" i="73"/>
  <c r="HB50" i="73"/>
  <c r="FJ50" i="73"/>
  <c r="HU50" i="73"/>
  <c r="FL50" i="73"/>
  <c r="GU50" i="73"/>
  <c r="GB50" i="73"/>
  <c r="HX50" i="73"/>
  <c r="HT50" i="73"/>
  <c r="HS50" i="73"/>
  <c r="FO50" i="73"/>
  <c r="HK50" i="73"/>
  <c r="HF50" i="73"/>
  <c r="HQ50" i="73"/>
  <c r="GL50" i="73"/>
  <c r="HR50" i="73"/>
  <c r="GR50" i="73"/>
  <c r="FT50" i="73"/>
  <c r="HL50" i="73"/>
  <c r="FY50" i="73"/>
  <c r="HW50" i="73"/>
  <c r="GD50" i="73"/>
  <c r="FF50" i="73"/>
  <c r="HD50" i="73"/>
  <c r="FX50" i="73"/>
  <c r="FZ50" i="73"/>
  <c r="GI50" i="73"/>
  <c r="FR50" i="73"/>
  <c r="GV50" i="73"/>
  <c r="HP50" i="73"/>
  <c r="GC50" i="73"/>
  <c r="FU50" i="73"/>
  <c r="GZ50" i="73"/>
  <c r="GE50" i="73"/>
  <c r="FN50" i="73"/>
  <c r="GY50" i="73"/>
  <c r="FS50" i="73"/>
  <c r="HE50" i="73"/>
  <c r="EZ51" i="73" l="1"/>
  <c r="EV51" i="73"/>
  <c r="EN51" i="73"/>
  <c r="EU51" i="73"/>
  <c r="EL51" i="73"/>
  <c r="ES51" i="73"/>
  <c r="ER51" i="73"/>
  <c r="EQ51" i="73"/>
  <c r="EX51" i="73"/>
  <c r="EO51" i="73"/>
  <c r="EY51" i="73"/>
  <c r="EW51" i="73"/>
  <c r="ET51" i="73"/>
  <c r="EP51" i="73"/>
  <c r="EM51" i="73"/>
  <c r="EK51" i="73"/>
  <c r="ED51" i="73"/>
  <c r="DV51" i="73"/>
  <c r="EC51" i="73"/>
  <c r="DU51" i="73"/>
  <c r="EB51" i="73"/>
  <c r="DT51" i="73"/>
  <c r="EI51" i="73"/>
  <c r="EA51" i="73"/>
  <c r="EH51" i="73"/>
  <c r="DZ51" i="73"/>
  <c r="EG51" i="73"/>
  <c r="DY51" i="73"/>
  <c r="EF51" i="73"/>
  <c r="DX51" i="73"/>
  <c r="EE51" i="73"/>
  <c r="DW51" i="73"/>
  <c r="BV51" i="73"/>
  <c r="BN51" i="73"/>
  <c r="CB51" i="73"/>
  <c r="BT51" i="73"/>
  <c r="CA51" i="73"/>
  <c r="BS51" i="73"/>
  <c r="BY51" i="73"/>
  <c r="BQ51" i="73"/>
  <c r="BW51" i="73"/>
  <c r="BO51" i="73"/>
  <c r="BP51" i="73"/>
  <c r="BM51" i="73"/>
  <c r="BE51" i="73"/>
  <c r="AW51" i="73"/>
  <c r="BZ51" i="73"/>
  <c r="BX51" i="73"/>
  <c r="BJ51" i="73"/>
  <c r="BU51" i="73"/>
  <c r="BR51" i="73"/>
  <c r="BC51" i="73"/>
  <c r="BB51" i="73"/>
  <c r="BK51" i="73"/>
  <c r="BA51" i="73"/>
  <c r="BI51" i="73"/>
  <c r="AZ51" i="73"/>
  <c r="BH51" i="73"/>
  <c r="AY51" i="73"/>
  <c r="BG51" i="73"/>
  <c r="AX51" i="73"/>
  <c r="BF51" i="73"/>
  <c r="AV51" i="73"/>
  <c r="AP51" i="73"/>
  <c r="AH51" i="73"/>
  <c r="AO51" i="73"/>
  <c r="AG51" i="73"/>
  <c r="AN51" i="73"/>
  <c r="AF51" i="73"/>
  <c r="BD51" i="73"/>
  <c r="AM51" i="73"/>
  <c r="AE51" i="73"/>
  <c r="AL51" i="73"/>
  <c r="AD51" i="73"/>
  <c r="AK51" i="73"/>
  <c r="AC51" i="73"/>
  <c r="AI51" i="73"/>
  <c r="AA51" i="73"/>
  <c r="AJ51" i="73"/>
  <c r="AB51" i="73"/>
  <c r="Y51" i="73"/>
  <c r="Q51" i="73"/>
  <c r="W51" i="73"/>
  <c r="O51" i="73"/>
  <c r="V51" i="73"/>
  <c r="N51" i="73"/>
  <c r="U51" i="73"/>
  <c r="M51" i="73"/>
  <c r="S51" i="73"/>
  <c r="K51" i="73"/>
  <c r="R51" i="73"/>
  <c r="J51" i="73"/>
  <c r="P51" i="73"/>
  <c r="L51" i="73"/>
  <c r="X51" i="73"/>
  <c r="T51" i="73"/>
  <c r="B52" i="73"/>
  <c r="H51" i="73"/>
  <c r="II51" i="73"/>
  <c r="IO51" i="73"/>
  <c r="ID51" i="73"/>
  <c r="IJ51" i="73"/>
  <c r="IP51" i="73"/>
  <c r="IF51" i="73"/>
  <c r="IN51" i="73"/>
  <c r="IH51" i="73"/>
  <c r="IR51" i="73"/>
  <c r="IK51" i="73"/>
  <c r="IS51" i="73"/>
  <c r="IL51" i="73"/>
  <c r="IE51" i="73"/>
  <c r="IM51" i="73"/>
  <c r="IG51" i="73"/>
  <c r="IQ51" i="73"/>
  <c r="A51" i="73"/>
  <c r="D52" i="73"/>
  <c r="E52" i="73"/>
  <c r="F52" i="73"/>
  <c r="HZ50" i="73"/>
  <c r="IA50" i="73"/>
  <c r="IT50" i="73"/>
  <c r="DQ50" i="73"/>
  <c r="DP50" i="73"/>
  <c r="GO50" i="73"/>
  <c r="GN50" i="73"/>
  <c r="AS50" i="73"/>
  <c r="AR50" i="73"/>
  <c r="IB50" i="73"/>
  <c r="GP50" i="73"/>
  <c r="FD50" i="73"/>
  <c r="FB50" i="73"/>
  <c r="FC50" i="73"/>
  <c r="AT50" i="73"/>
  <c r="DR50" i="73"/>
  <c r="CE50" i="73"/>
  <c r="CD50" i="73"/>
  <c r="CF50" i="73"/>
  <c r="C52" i="73"/>
  <c r="HG51" i="73"/>
  <c r="GY51" i="73"/>
  <c r="FO51" i="73"/>
  <c r="HD51" i="73"/>
  <c r="HQ51" i="73"/>
  <c r="FF51" i="73"/>
  <c r="GF51" i="73"/>
  <c r="FM51" i="73"/>
  <c r="GE51" i="73"/>
  <c r="GG51" i="73"/>
  <c r="FR51" i="73"/>
  <c r="GW51" i="73"/>
  <c r="FG51" i="73"/>
  <c r="HA51" i="73"/>
  <c r="FS51" i="73"/>
  <c r="GZ51" i="73"/>
  <c r="GK51" i="73"/>
  <c r="HO51" i="73"/>
  <c r="HL51" i="73"/>
  <c r="GU51" i="73"/>
  <c r="FQ51" i="73"/>
  <c r="HI51" i="73"/>
  <c r="HN51" i="73"/>
  <c r="HX51" i="73"/>
  <c r="GS51" i="73"/>
  <c r="FI51" i="73"/>
  <c r="GJ51" i="73"/>
  <c r="HK51" i="73"/>
  <c r="HR51" i="73"/>
  <c r="HJ51" i="73"/>
  <c r="FU51" i="73"/>
  <c r="GI51" i="73"/>
  <c r="GL51" i="73"/>
  <c r="HU51" i="73"/>
  <c r="GA51" i="73"/>
  <c r="FX51" i="73"/>
  <c r="HT51" i="73"/>
  <c r="GB51" i="73"/>
  <c r="GX51" i="73"/>
  <c r="HM51" i="73"/>
  <c r="FZ51" i="73"/>
  <c r="FN51" i="73"/>
  <c r="HE51" i="73"/>
  <c r="FP51" i="73"/>
  <c r="FW51" i="73"/>
  <c r="FT51" i="73"/>
  <c r="HP51" i="73"/>
  <c r="GD51" i="73"/>
  <c r="FL51" i="73"/>
  <c r="HS51" i="73"/>
  <c r="GV51" i="73"/>
  <c r="FH51" i="73"/>
  <c r="HB51" i="73"/>
  <c r="GH51" i="73"/>
  <c r="FK51" i="73"/>
  <c r="HW51" i="73"/>
  <c r="HV51" i="73"/>
  <c r="GT51" i="73"/>
  <c r="FJ51" i="73"/>
  <c r="HC51" i="73"/>
  <c r="GC51" i="73"/>
  <c r="HF51" i="73"/>
  <c r="FY51" i="73"/>
  <c r="GR51" i="73"/>
  <c r="EZ52" i="73" l="1"/>
  <c r="ER52" i="73"/>
  <c r="EX52" i="73"/>
  <c r="EP52" i="73"/>
  <c r="EV52" i="73"/>
  <c r="EN52" i="73"/>
  <c r="EQ52" i="73"/>
  <c r="EM52" i="73"/>
  <c r="EY52" i="73"/>
  <c r="EL52" i="73"/>
  <c r="EW52" i="73"/>
  <c r="EK52" i="73"/>
  <c r="ET52" i="73"/>
  <c r="EU52" i="73"/>
  <c r="EO52" i="73"/>
  <c r="ES52" i="73"/>
  <c r="ED52" i="73"/>
  <c r="DV52" i="73"/>
  <c r="EC52" i="73"/>
  <c r="DU52" i="73"/>
  <c r="EB52" i="73"/>
  <c r="DT52" i="73"/>
  <c r="EI52" i="73"/>
  <c r="EA52" i="73"/>
  <c r="EH52" i="73"/>
  <c r="DZ52" i="73"/>
  <c r="EG52" i="73"/>
  <c r="DY52" i="73"/>
  <c r="EF52" i="73"/>
  <c r="DX52" i="73"/>
  <c r="EE52" i="73"/>
  <c r="DW52" i="73"/>
  <c r="BV52" i="73"/>
  <c r="BN52" i="73"/>
  <c r="CB52" i="73"/>
  <c r="BT52" i="73"/>
  <c r="CA52" i="73"/>
  <c r="BS52" i="73"/>
  <c r="BY52" i="73"/>
  <c r="BQ52" i="73"/>
  <c r="BW52" i="73"/>
  <c r="BO52" i="73"/>
  <c r="BU52" i="73"/>
  <c r="BR52" i="73"/>
  <c r="BP52" i="73"/>
  <c r="BE52" i="73"/>
  <c r="AW52" i="73"/>
  <c r="BM52" i="73"/>
  <c r="BJ52" i="73"/>
  <c r="BB52" i="73"/>
  <c r="BZ52" i="73"/>
  <c r="BH52" i="73"/>
  <c r="AX52" i="73"/>
  <c r="BG52" i="73"/>
  <c r="AV52" i="73"/>
  <c r="BF52" i="73"/>
  <c r="BD52" i="73"/>
  <c r="BC52" i="73"/>
  <c r="BA52" i="73"/>
  <c r="BK52" i="73"/>
  <c r="AZ52" i="73"/>
  <c r="AP52" i="73"/>
  <c r="AH52" i="73"/>
  <c r="BI52" i="73"/>
  <c r="AO52" i="73"/>
  <c r="AG52" i="73"/>
  <c r="AY52" i="73"/>
  <c r="AN52" i="73"/>
  <c r="AF52" i="73"/>
  <c r="AM52" i="73"/>
  <c r="AE52" i="73"/>
  <c r="AL52" i="73"/>
  <c r="AD52" i="73"/>
  <c r="BX52" i="73"/>
  <c r="AK52" i="73"/>
  <c r="AC52" i="73"/>
  <c r="AI52" i="73"/>
  <c r="AA52" i="73"/>
  <c r="J52" i="73"/>
  <c r="Y52" i="73"/>
  <c r="Q52" i="73"/>
  <c r="W52" i="73"/>
  <c r="O52" i="73"/>
  <c r="V52" i="73"/>
  <c r="N52" i="73"/>
  <c r="U52" i="73"/>
  <c r="M52" i="73"/>
  <c r="AJ52" i="73"/>
  <c r="AB52" i="73"/>
  <c r="S52" i="73"/>
  <c r="K52" i="73"/>
  <c r="R52" i="73"/>
  <c r="T52" i="73"/>
  <c r="X52" i="73"/>
  <c r="P52" i="73"/>
  <c r="L52" i="73"/>
  <c r="B53" i="73"/>
  <c r="H52" i="73"/>
  <c r="IE52" i="73"/>
  <c r="IK52" i="73"/>
  <c r="IQ52" i="73"/>
  <c r="IF52" i="73"/>
  <c r="IL52" i="73"/>
  <c r="IR52" i="73"/>
  <c r="IH52" i="73"/>
  <c r="IP52" i="73"/>
  <c r="IJ52" i="73"/>
  <c r="IM52" i="73"/>
  <c r="ID52" i="73"/>
  <c r="IN52" i="73"/>
  <c r="IG52" i="73"/>
  <c r="IO52" i="73"/>
  <c r="II52" i="73"/>
  <c r="IS52" i="73"/>
  <c r="A52" i="73"/>
  <c r="F53" i="73"/>
  <c r="D53" i="73"/>
  <c r="E53" i="73"/>
  <c r="IB51" i="73"/>
  <c r="FD51" i="73"/>
  <c r="AT51" i="73"/>
  <c r="GO51" i="73"/>
  <c r="GN51" i="73"/>
  <c r="AS51" i="73"/>
  <c r="AR51" i="73"/>
  <c r="IA51" i="73"/>
  <c r="HZ51" i="73"/>
  <c r="CE51" i="73"/>
  <c r="CD51" i="73"/>
  <c r="DP51" i="73"/>
  <c r="DQ51" i="73"/>
  <c r="GP51" i="73"/>
  <c r="DR51" i="73"/>
  <c r="FC51" i="73"/>
  <c r="FB51" i="73"/>
  <c r="CF51" i="73"/>
  <c r="IT51" i="73"/>
  <c r="C53" i="73"/>
  <c r="GS52" i="73"/>
  <c r="GK52" i="73"/>
  <c r="FM52" i="73"/>
  <c r="GY52" i="73"/>
  <c r="GA52" i="73"/>
  <c r="FL52" i="73"/>
  <c r="GW52" i="73"/>
  <c r="HC52" i="73"/>
  <c r="FN52" i="73"/>
  <c r="FT52" i="73"/>
  <c r="GJ52" i="73"/>
  <c r="FZ52" i="73"/>
  <c r="GB52" i="73"/>
  <c r="HF52" i="73"/>
  <c r="FS52" i="73"/>
  <c r="HK52" i="73"/>
  <c r="HR52" i="73"/>
  <c r="HL52" i="73"/>
  <c r="GF52" i="73"/>
  <c r="GD52" i="73"/>
  <c r="GV52" i="73"/>
  <c r="FI52" i="73"/>
  <c r="HX52" i="73"/>
  <c r="HN52" i="73"/>
  <c r="GG52" i="73"/>
  <c r="FP52" i="73"/>
  <c r="FH52" i="73"/>
  <c r="HQ52" i="73"/>
  <c r="HV52" i="73"/>
  <c r="HU52" i="73"/>
  <c r="HP52" i="73"/>
  <c r="GC52" i="73"/>
  <c r="FG52" i="73"/>
  <c r="GT52" i="73"/>
  <c r="HG52" i="73"/>
  <c r="GH52" i="73"/>
  <c r="FX52" i="73"/>
  <c r="FY52" i="73"/>
  <c r="HM52" i="73"/>
  <c r="HI52" i="73"/>
  <c r="GX52" i="73"/>
  <c r="HO52" i="73"/>
  <c r="HT52" i="73"/>
  <c r="HS52" i="73"/>
  <c r="GE52" i="73"/>
  <c r="FJ52" i="73"/>
  <c r="FU52" i="73"/>
  <c r="HD52" i="73"/>
  <c r="FQ52" i="73"/>
  <c r="GL52" i="73"/>
  <c r="FW52" i="73"/>
  <c r="GZ52" i="73"/>
  <c r="FO52" i="73"/>
  <c r="GI52" i="73"/>
  <c r="HJ52" i="73"/>
  <c r="HW52" i="73"/>
  <c r="FK52" i="73"/>
  <c r="HE52" i="73"/>
  <c r="HA52" i="73"/>
  <c r="FF52" i="73"/>
  <c r="GU52" i="73"/>
  <c r="HB52" i="73"/>
  <c r="GR52" i="73"/>
  <c r="FR52" i="73"/>
  <c r="EZ53" i="73" l="1"/>
  <c r="ER53" i="73"/>
  <c r="EX53" i="73"/>
  <c r="EP53" i="73"/>
  <c r="EV53" i="73"/>
  <c r="EN53" i="73"/>
  <c r="EM53" i="73"/>
  <c r="EW53" i="73"/>
  <c r="EK53" i="73"/>
  <c r="EU53" i="73"/>
  <c r="ET53" i="73"/>
  <c r="EQ53" i="73"/>
  <c r="EY53" i="73"/>
  <c r="ES53" i="73"/>
  <c r="EO53" i="73"/>
  <c r="EL53" i="73"/>
  <c r="ED53" i="73"/>
  <c r="DV53" i="73"/>
  <c r="EC53" i="73"/>
  <c r="DU53" i="73"/>
  <c r="EB53" i="73"/>
  <c r="DT53" i="73"/>
  <c r="EI53" i="73"/>
  <c r="EA53" i="73"/>
  <c r="EH53" i="73"/>
  <c r="DZ53" i="73"/>
  <c r="EG53" i="73"/>
  <c r="DY53" i="73"/>
  <c r="EF53" i="73"/>
  <c r="DX53" i="73"/>
  <c r="DW53" i="73"/>
  <c r="BV53" i="73"/>
  <c r="BN53" i="73"/>
  <c r="EE53" i="73"/>
  <c r="CB53" i="73"/>
  <c r="BT53" i="73"/>
  <c r="CA53" i="73"/>
  <c r="BS53" i="73"/>
  <c r="BY53" i="73"/>
  <c r="BQ53" i="73"/>
  <c r="BW53" i="73"/>
  <c r="BO53" i="73"/>
  <c r="BZ53" i="73"/>
  <c r="BX53" i="73"/>
  <c r="BU53" i="73"/>
  <c r="BE53" i="73"/>
  <c r="AW53" i="73"/>
  <c r="BR53" i="73"/>
  <c r="BP53" i="73"/>
  <c r="BM53" i="73"/>
  <c r="BJ53" i="73"/>
  <c r="BB53" i="73"/>
  <c r="BC53" i="73"/>
  <c r="BA53" i="73"/>
  <c r="BK53" i="73"/>
  <c r="AZ53" i="73"/>
  <c r="BI53" i="73"/>
  <c r="AY53" i="73"/>
  <c r="BH53" i="73"/>
  <c r="AX53" i="73"/>
  <c r="BG53" i="73"/>
  <c r="AV53" i="73"/>
  <c r="BF53" i="73"/>
  <c r="BD53" i="73"/>
  <c r="AP53" i="73"/>
  <c r="AH53" i="73"/>
  <c r="AO53" i="73"/>
  <c r="AG53" i="73"/>
  <c r="AN53" i="73"/>
  <c r="AF53" i="73"/>
  <c r="AM53" i="73"/>
  <c r="AE53" i="73"/>
  <c r="AL53" i="73"/>
  <c r="AD53" i="73"/>
  <c r="AK53" i="73"/>
  <c r="AC53" i="73"/>
  <c r="AI53" i="73"/>
  <c r="AA53" i="73"/>
  <c r="J53" i="73"/>
  <c r="Y53" i="73"/>
  <c r="Q53" i="73"/>
  <c r="W53" i="73"/>
  <c r="O53" i="73"/>
  <c r="AJ53" i="73"/>
  <c r="V53" i="73"/>
  <c r="N53" i="73"/>
  <c r="AB53" i="73"/>
  <c r="U53" i="73"/>
  <c r="M53" i="73"/>
  <c r="S53" i="73"/>
  <c r="K53" i="73"/>
  <c r="R53" i="73"/>
  <c r="P53" i="73"/>
  <c r="L53" i="73"/>
  <c r="X53" i="73"/>
  <c r="T53" i="73"/>
  <c r="B54" i="73"/>
  <c r="H53" i="73"/>
  <c r="IG53" i="73"/>
  <c r="IM53" i="73"/>
  <c r="IS53" i="73"/>
  <c r="IH53" i="73"/>
  <c r="IN53" i="73"/>
  <c r="IJ53" i="73"/>
  <c r="IR53" i="73"/>
  <c r="ID53" i="73"/>
  <c r="IL53" i="73"/>
  <c r="IE53" i="73"/>
  <c r="IO53" i="73"/>
  <c r="IF53" i="73"/>
  <c r="IP53" i="73"/>
  <c r="II53" i="73"/>
  <c r="IQ53" i="73"/>
  <c r="IK53" i="73"/>
  <c r="A53" i="73"/>
  <c r="E54" i="73"/>
  <c r="F54" i="73"/>
  <c r="D54" i="73"/>
  <c r="IA52" i="73"/>
  <c r="HZ52" i="73"/>
  <c r="DQ52" i="73"/>
  <c r="DP52" i="73"/>
  <c r="CF52" i="73"/>
  <c r="GP52" i="73"/>
  <c r="CE52" i="73"/>
  <c r="CD52" i="73"/>
  <c r="FD52" i="73"/>
  <c r="AT52" i="73"/>
  <c r="IT52" i="73"/>
  <c r="FC52" i="73"/>
  <c r="FB52" i="73"/>
  <c r="GN52" i="73"/>
  <c r="GO52" i="73"/>
  <c r="DR52" i="73"/>
  <c r="AS52" i="73"/>
  <c r="AR52" i="73"/>
  <c r="IB52" i="73"/>
  <c r="C54" i="73"/>
  <c r="GB53" i="73"/>
  <c r="FJ53" i="73"/>
  <c r="FW53" i="73"/>
  <c r="HI53" i="73"/>
  <c r="GD53" i="73"/>
  <c r="HJ53" i="73"/>
  <c r="HE53" i="73"/>
  <c r="FO53" i="73"/>
  <c r="GX53" i="73"/>
  <c r="FL53" i="73"/>
  <c r="GV53" i="73"/>
  <c r="GW53" i="73"/>
  <c r="GZ53" i="73"/>
  <c r="HV53" i="73"/>
  <c r="HL53" i="73"/>
  <c r="GT53" i="73"/>
  <c r="FS53" i="73"/>
  <c r="FX53" i="73"/>
  <c r="GH53" i="73"/>
  <c r="GS53" i="73"/>
  <c r="FU53" i="73"/>
  <c r="FN53" i="73"/>
  <c r="HT53" i="73"/>
  <c r="FP53" i="73"/>
  <c r="HR53" i="73"/>
  <c r="GJ53" i="73"/>
  <c r="FQ53" i="73"/>
  <c r="GA53" i="73"/>
  <c r="HX53" i="73"/>
  <c r="GK53" i="73"/>
  <c r="HM53" i="73"/>
  <c r="FK53" i="73"/>
  <c r="HK53" i="73"/>
  <c r="HB53" i="73"/>
  <c r="GU53" i="73"/>
  <c r="HO53" i="73"/>
  <c r="FI53" i="73"/>
  <c r="HC53" i="73"/>
  <c r="FT53" i="73"/>
  <c r="HN53" i="73"/>
  <c r="HW53" i="73"/>
  <c r="GY53" i="73"/>
  <c r="FH53" i="73"/>
  <c r="GC53" i="73"/>
  <c r="GL53" i="73"/>
  <c r="GG53" i="73"/>
  <c r="HU53" i="73"/>
  <c r="HA53" i="73"/>
  <c r="GE53" i="73"/>
  <c r="FF53" i="73"/>
  <c r="FY53" i="73"/>
  <c r="FG53" i="73"/>
  <c r="HQ53" i="73"/>
  <c r="HP53" i="73"/>
  <c r="FZ53" i="73"/>
  <c r="GI53" i="73"/>
  <c r="FM53" i="73"/>
  <c r="HG53" i="73"/>
  <c r="GF53" i="73"/>
  <c r="HS53" i="73"/>
  <c r="HD53" i="73"/>
  <c r="HF53" i="73"/>
  <c r="FR53" i="73"/>
  <c r="GR53" i="73"/>
  <c r="EZ54" i="73" l="1"/>
  <c r="ER54" i="73"/>
  <c r="EX54" i="73"/>
  <c r="EP54" i="73"/>
  <c r="EV54" i="73"/>
  <c r="EN54" i="73"/>
  <c r="EW54" i="73"/>
  <c r="EK54" i="73"/>
  <c r="ET54" i="73"/>
  <c r="ES54" i="73"/>
  <c r="EQ54" i="73"/>
  <c r="EM54" i="73"/>
  <c r="EL54" i="73"/>
  <c r="EY54" i="73"/>
  <c r="EO54" i="73"/>
  <c r="ED54" i="73"/>
  <c r="DV54" i="73"/>
  <c r="EC54" i="73"/>
  <c r="DU54" i="73"/>
  <c r="EB54" i="73"/>
  <c r="DT54" i="73"/>
  <c r="EI54" i="73"/>
  <c r="EA54" i="73"/>
  <c r="EH54" i="73"/>
  <c r="DZ54" i="73"/>
  <c r="EG54" i="73"/>
  <c r="DY54" i="73"/>
  <c r="EF54" i="73"/>
  <c r="DX54" i="73"/>
  <c r="EU54" i="73"/>
  <c r="EE54" i="73"/>
  <c r="DW54" i="73"/>
  <c r="BV54" i="73"/>
  <c r="BN54" i="73"/>
  <c r="CB54" i="73"/>
  <c r="BT54" i="73"/>
  <c r="CA54" i="73"/>
  <c r="BS54" i="73"/>
  <c r="BY54" i="73"/>
  <c r="BQ54" i="73"/>
  <c r="BW54" i="73"/>
  <c r="BO54" i="73"/>
  <c r="BZ54" i="73"/>
  <c r="BE54" i="73"/>
  <c r="AW54" i="73"/>
  <c r="BX54" i="73"/>
  <c r="BU54" i="73"/>
  <c r="BR54" i="73"/>
  <c r="BJ54" i="73"/>
  <c r="BB54" i="73"/>
  <c r="BP54" i="73"/>
  <c r="BH54" i="73"/>
  <c r="AX54" i="73"/>
  <c r="BG54" i="73"/>
  <c r="AV54" i="73"/>
  <c r="BF54" i="73"/>
  <c r="BD54" i="73"/>
  <c r="BC54" i="73"/>
  <c r="BA54" i="73"/>
  <c r="BM54" i="73"/>
  <c r="BK54" i="73"/>
  <c r="AZ54" i="73"/>
  <c r="AP54" i="73"/>
  <c r="AH54" i="73"/>
  <c r="AO54" i="73"/>
  <c r="AG54" i="73"/>
  <c r="AN54" i="73"/>
  <c r="AF54" i="73"/>
  <c r="AM54" i="73"/>
  <c r="AE54" i="73"/>
  <c r="AL54" i="73"/>
  <c r="AD54" i="73"/>
  <c r="AK54" i="73"/>
  <c r="AC54" i="73"/>
  <c r="AY54" i="73"/>
  <c r="AI54" i="73"/>
  <c r="AA54" i="73"/>
  <c r="J54" i="73"/>
  <c r="Y54" i="73"/>
  <c r="Q54" i="73"/>
  <c r="AJ54" i="73"/>
  <c r="AB54" i="73"/>
  <c r="W54" i="73"/>
  <c r="O54" i="73"/>
  <c r="V54" i="73"/>
  <c r="N54" i="73"/>
  <c r="U54" i="73"/>
  <c r="M54" i="73"/>
  <c r="BI54" i="73"/>
  <c r="S54" i="73"/>
  <c r="K54" i="73"/>
  <c r="R54" i="73"/>
  <c r="X54" i="73"/>
  <c r="T54" i="73"/>
  <c r="P54" i="73"/>
  <c r="L54" i="73"/>
  <c r="B55" i="73"/>
  <c r="H55" i="73" s="1"/>
  <c r="H54" i="73"/>
  <c r="II54" i="73"/>
  <c r="IO54" i="73"/>
  <c r="ID54" i="73"/>
  <c r="IJ54" i="73"/>
  <c r="IP54" i="73"/>
  <c r="IL54" i="73"/>
  <c r="IF54" i="73"/>
  <c r="IN54" i="73"/>
  <c r="IG54" i="73"/>
  <c r="IQ54" i="73"/>
  <c r="IH54" i="73"/>
  <c r="IR54" i="73"/>
  <c r="IK54" i="73"/>
  <c r="IS54" i="73"/>
  <c r="IM54" i="73"/>
  <c r="IE54" i="73"/>
  <c r="A54" i="73"/>
  <c r="F55" i="73"/>
  <c r="D55" i="73"/>
  <c r="E55" i="73"/>
  <c r="CF53" i="73"/>
  <c r="AT53" i="73"/>
  <c r="AR53" i="73"/>
  <c r="AS53" i="73"/>
  <c r="FD53" i="73"/>
  <c r="IB53" i="73"/>
  <c r="GP53" i="73"/>
  <c r="DP53" i="73"/>
  <c r="DQ53" i="73"/>
  <c r="IA53" i="73"/>
  <c r="HZ53" i="73"/>
  <c r="FB53" i="73"/>
  <c r="FC53" i="73"/>
  <c r="CE53" i="73"/>
  <c r="CD53" i="73"/>
  <c r="IT53" i="73"/>
  <c r="DR53" i="73"/>
  <c r="GO53" i="73"/>
  <c r="GN53" i="73"/>
  <c r="C55" i="73"/>
  <c r="B56" i="73"/>
  <c r="H56" i="73" s="1"/>
  <c r="FZ54" i="73"/>
  <c r="HD54" i="73"/>
  <c r="HA54" i="73"/>
  <c r="GK54" i="73"/>
  <c r="GI54" i="73"/>
  <c r="HV54" i="73"/>
  <c r="GD54" i="73"/>
  <c r="GF54" i="73"/>
  <c r="FM54" i="73"/>
  <c r="HS54" i="73"/>
  <c r="FQ54" i="73"/>
  <c r="FU54" i="73"/>
  <c r="GU54" i="73"/>
  <c r="GS54" i="73"/>
  <c r="HI54" i="73"/>
  <c r="HJ54" i="73"/>
  <c r="FG54" i="73"/>
  <c r="FW54" i="73"/>
  <c r="GA54" i="73"/>
  <c r="HC54" i="73"/>
  <c r="GC54" i="73"/>
  <c r="HL54" i="73"/>
  <c r="HE54" i="73"/>
  <c r="GE54" i="73"/>
  <c r="FS54" i="73"/>
  <c r="HW54" i="73"/>
  <c r="HP54" i="73"/>
  <c r="HX54" i="73"/>
  <c r="FH54" i="73"/>
  <c r="FO54" i="73"/>
  <c r="GH54" i="73"/>
  <c r="GR54" i="73"/>
  <c r="HO54" i="73"/>
  <c r="FX54" i="73"/>
  <c r="HK54" i="73"/>
  <c r="GX54" i="73"/>
  <c r="FF54" i="73"/>
  <c r="GL54" i="73"/>
  <c r="GJ54" i="73"/>
  <c r="FL54" i="73"/>
  <c r="GB54" i="73"/>
  <c r="FT54" i="73"/>
  <c r="HM54" i="73"/>
  <c r="FJ54" i="73"/>
  <c r="FN54" i="73"/>
  <c r="GT54" i="73"/>
  <c r="GG54" i="73"/>
  <c r="FY54" i="73"/>
  <c r="GW54" i="73"/>
  <c r="FI54" i="73"/>
  <c r="FP54" i="73"/>
  <c r="GV54" i="73"/>
  <c r="HQ54" i="73"/>
  <c r="FK54" i="73"/>
  <c r="HT54" i="73"/>
  <c r="HU54" i="73"/>
  <c r="HF54" i="73"/>
  <c r="FR54" i="73"/>
  <c r="GY54" i="73"/>
  <c r="HB54" i="73"/>
  <c r="GZ54" i="73"/>
  <c r="HR54" i="73"/>
  <c r="HG54" i="73"/>
  <c r="HN54" i="73"/>
  <c r="EZ55" i="73" l="1"/>
  <c r="ER55" i="73"/>
  <c r="EX55" i="73"/>
  <c r="EP55" i="73"/>
  <c r="EV55" i="73"/>
  <c r="EN55" i="73"/>
  <c r="ET55" i="73"/>
  <c r="EQ55" i="73"/>
  <c r="EO55" i="73"/>
  <c r="EM55" i="73"/>
  <c r="EW55" i="73"/>
  <c r="EK55" i="73"/>
  <c r="EY55" i="73"/>
  <c r="EU55" i="73"/>
  <c r="ES55" i="73"/>
  <c r="EL55" i="73"/>
  <c r="ED55" i="73"/>
  <c r="DV55" i="73"/>
  <c r="EC55" i="73"/>
  <c r="DU55" i="73"/>
  <c r="EB55" i="73"/>
  <c r="DT55" i="73"/>
  <c r="EI55" i="73"/>
  <c r="EA55" i="73"/>
  <c r="EH55" i="73"/>
  <c r="DZ55" i="73"/>
  <c r="EG55" i="73"/>
  <c r="DY55" i="73"/>
  <c r="EF55" i="73"/>
  <c r="DX55" i="73"/>
  <c r="EE55" i="73"/>
  <c r="DW55" i="73"/>
  <c r="BV55" i="73"/>
  <c r="BN55" i="73"/>
  <c r="CB55" i="73"/>
  <c r="BT55" i="73"/>
  <c r="CA55" i="73"/>
  <c r="BS55" i="73"/>
  <c r="BY55" i="73"/>
  <c r="BQ55" i="73"/>
  <c r="BW55" i="73"/>
  <c r="BO55" i="73"/>
  <c r="BP55" i="73"/>
  <c r="BM55" i="73"/>
  <c r="BF55" i="73"/>
  <c r="BE55" i="73"/>
  <c r="AW55" i="73"/>
  <c r="BZ55" i="73"/>
  <c r="BX55" i="73"/>
  <c r="BJ55" i="73"/>
  <c r="BB55" i="73"/>
  <c r="BU55" i="73"/>
  <c r="BC55" i="73"/>
  <c r="BA55" i="73"/>
  <c r="AZ55" i="73"/>
  <c r="BK55" i="73"/>
  <c r="AY55" i="73"/>
  <c r="BI55" i="73"/>
  <c r="AX55" i="73"/>
  <c r="BR55" i="73"/>
  <c r="BH55" i="73"/>
  <c r="AV55" i="73"/>
  <c r="BG55" i="73"/>
  <c r="AP55" i="73"/>
  <c r="AH55" i="73"/>
  <c r="AO55" i="73"/>
  <c r="AG55" i="73"/>
  <c r="AN55" i="73"/>
  <c r="AF55" i="73"/>
  <c r="AM55" i="73"/>
  <c r="AE55" i="73"/>
  <c r="AL55" i="73"/>
  <c r="AD55" i="73"/>
  <c r="BD55" i="73"/>
  <c r="AK55" i="73"/>
  <c r="AC55" i="73"/>
  <c r="AI55" i="73"/>
  <c r="AA55" i="73"/>
  <c r="AJ55" i="73"/>
  <c r="AB55" i="73"/>
  <c r="Y55" i="73"/>
  <c r="Q55" i="73"/>
  <c r="W55" i="73"/>
  <c r="O55" i="73"/>
  <c r="V55" i="73"/>
  <c r="N55" i="73"/>
  <c r="U55" i="73"/>
  <c r="M55" i="73"/>
  <c r="S55" i="73"/>
  <c r="K55" i="73"/>
  <c r="R55" i="73"/>
  <c r="J55" i="73"/>
  <c r="P55" i="73"/>
  <c r="L55" i="73"/>
  <c r="X55" i="73"/>
  <c r="T55" i="73"/>
  <c r="IE55" i="73"/>
  <c r="IK55" i="73"/>
  <c r="IQ55" i="73"/>
  <c r="IF55" i="73"/>
  <c r="IL55" i="73"/>
  <c r="IR55" i="73"/>
  <c r="ID55" i="73"/>
  <c r="IN55" i="73"/>
  <c r="IH55" i="73"/>
  <c r="IP55" i="73"/>
  <c r="II55" i="73"/>
  <c r="IS55" i="73"/>
  <c r="IJ55" i="73"/>
  <c r="IM55" i="73"/>
  <c r="IG55" i="73"/>
  <c r="IO55" i="73"/>
  <c r="A55" i="73"/>
  <c r="D56" i="73"/>
  <c r="F56" i="73"/>
  <c r="E56" i="73"/>
  <c r="AT54" i="73"/>
  <c r="DQ54" i="73"/>
  <c r="DP54" i="73"/>
  <c r="DR54" i="73"/>
  <c r="IA54" i="73"/>
  <c r="HZ54" i="73"/>
  <c r="CE54" i="73"/>
  <c r="CD54" i="73"/>
  <c r="GP54" i="73"/>
  <c r="FD54" i="73"/>
  <c r="IT54" i="73"/>
  <c r="GN54" i="73"/>
  <c r="GO54" i="73"/>
  <c r="IB54" i="73"/>
  <c r="CF54" i="73"/>
  <c r="FC54" i="73"/>
  <c r="FB54" i="73"/>
  <c r="AS54" i="73"/>
  <c r="AR54" i="73"/>
  <c r="C56" i="73"/>
  <c r="B57" i="73"/>
  <c r="H57" i="73" s="1"/>
  <c r="GI55" i="73"/>
  <c r="HR55" i="73"/>
  <c r="FN55" i="73"/>
  <c r="HB55" i="73"/>
  <c r="HA55" i="73"/>
  <c r="FU55" i="73"/>
  <c r="GH55" i="73"/>
  <c r="FO55" i="73"/>
  <c r="HM55" i="73"/>
  <c r="GK55" i="73"/>
  <c r="GF55" i="73"/>
  <c r="GX55" i="73"/>
  <c r="FF55" i="73"/>
  <c r="HO55" i="73"/>
  <c r="FJ55" i="73"/>
  <c r="HF55" i="73"/>
  <c r="FG55" i="73"/>
  <c r="HN55" i="73"/>
  <c r="FL55" i="73"/>
  <c r="HT55" i="73"/>
  <c r="FP55" i="73"/>
  <c r="HI55" i="73"/>
  <c r="GB55" i="73"/>
  <c r="HL55" i="73"/>
  <c r="HV55" i="73"/>
  <c r="GV55" i="73"/>
  <c r="GE55" i="73"/>
  <c r="HP55" i="73"/>
  <c r="GC55" i="73"/>
  <c r="FQ55" i="73"/>
  <c r="HQ55" i="73"/>
  <c r="GT55" i="73"/>
  <c r="FT55" i="73"/>
  <c r="HU55" i="73"/>
  <c r="GG55" i="73"/>
  <c r="HX55" i="73"/>
  <c r="HD55" i="73"/>
  <c r="HK55" i="73"/>
  <c r="HE55" i="73"/>
  <c r="GW55" i="73"/>
  <c r="FM55" i="73"/>
  <c r="GY55" i="73"/>
  <c r="GZ55" i="73"/>
  <c r="GL55" i="73"/>
  <c r="FS55" i="73"/>
  <c r="FY55" i="73"/>
  <c r="GU55" i="73"/>
  <c r="GA55" i="73"/>
  <c r="HW55" i="73"/>
  <c r="GR55" i="73"/>
  <c r="GD55" i="73"/>
  <c r="HJ55" i="73"/>
  <c r="FH55" i="73"/>
  <c r="FR55" i="73"/>
  <c r="FK55" i="73"/>
  <c r="FW55" i="73"/>
  <c r="GJ55" i="73"/>
  <c r="HG55" i="73"/>
  <c r="GS55" i="73"/>
  <c r="FZ55" i="73"/>
  <c r="HC55" i="73"/>
  <c r="HS55" i="73"/>
  <c r="FI55" i="73"/>
  <c r="FX55" i="73"/>
  <c r="EZ56" i="73" l="1"/>
  <c r="ER56" i="73"/>
  <c r="EX56" i="73"/>
  <c r="EP56" i="73"/>
  <c r="EV56" i="73"/>
  <c r="EN56" i="73"/>
  <c r="EQ56" i="73"/>
  <c r="EM56" i="73"/>
  <c r="EY56" i="73"/>
  <c r="EL56" i="73"/>
  <c r="EW56" i="73"/>
  <c r="EK56" i="73"/>
  <c r="ET56" i="73"/>
  <c r="EO56" i="73"/>
  <c r="ES56" i="73"/>
  <c r="ED56" i="73"/>
  <c r="DV56" i="73"/>
  <c r="EC56" i="73"/>
  <c r="DU56" i="73"/>
  <c r="EB56" i="73"/>
  <c r="DT56" i="73"/>
  <c r="EI56" i="73"/>
  <c r="EA56" i="73"/>
  <c r="EH56" i="73"/>
  <c r="DZ56" i="73"/>
  <c r="EG56" i="73"/>
  <c r="DY56" i="73"/>
  <c r="EU56" i="73"/>
  <c r="EF56" i="73"/>
  <c r="DX56" i="73"/>
  <c r="EE56" i="73"/>
  <c r="DW56" i="73"/>
  <c r="BV56" i="73"/>
  <c r="BN56" i="73"/>
  <c r="CB56" i="73"/>
  <c r="BT56" i="73"/>
  <c r="CA56" i="73"/>
  <c r="BS56" i="73"/>
  <c r="BY56" i="73"/>
  <c r="BQ56" i="73"/>
  <c r="BW56" i="73"/>
  <c r="BO56" i="73"/>
  <c r="BU56" i="73"/>
  <c r="BR56" i="73"/>
  <c r="BF56" i="73"/>
  <c r="AX56" i="73"/>
  <c r="BP56" i="73"/>
  <c r="BE56" i="73"/>
  <c r="AW56" i="73"/>
  <c r="BM56" i="73"/>
  <c r="BJ56" i="73"/>
  <c r="BB56" i="73"/>
  <c r="BZ56" i="73"/>
  <c r="AZ56" i="73"/>
  <c r="BK56" i="73"/>
  <c r="AY56" i="73"/>
  <c r="BI56" i="73"/>
  <c r="AV56" i="73"/>
  <c r="BH56" i="73"/>
  <c r="BX56" i="73"/>
  <c r="BG56" i="73"/>
  <c r="BD56" i="73"/>
  <c r="BC56" i="73"/>
  <c r="AP56" i="73"/>
  <c r="AH56" i="73"/>
  <c r="AO56" i="73"/>
  <c r="AG56" i="73"/>
  <c r="AN56" i="73"/>
  <c r="AF56" i="73"/>
  <c r="AM56" i="73"/>
  <c r="AE56" i="73"/>
  <c r="BA56" i="73"/>
  <c r="AL56" i="73"/>
  <c r="AD56" i="73"/>
  <c r="AK56" i="73"/>
  <c r="AC56" i="73"/>
  <c r="AI56" i="73"/>
  <c r="AA56" i="73"/>
  <c r="R56" i="73"/>
  <c r="Y56" i="73"/>
  <c r="Q56" i="73"/>
  <c r="W56" i="73"/>
  <c r="O56" i="73"/>
  <c r="V56" i="73"/>
  <c r="N56" i="73"/>
  <c r="U56" i="73"/>
  <c r="M56" i="73"/>
  <c r="AJ56" i="73"/>
  <c r="AB56" i="73"/>
  <c r="S56" i="73"/>
  <c r="K56" i="73"/>
  <c r="J56" i="73"/>
  <c r="X56" i="73"/>
  <c r="T56" i="73"/>
  <c r="P56" i="73"/>
  <c r="L56" i="73"/>
  <c r="IG56" i="73"/>
  <c r="IM56" i="73"/>
  <c r="IS56" i="73"/>
  <c r="IH56" i="73"/>
  <c r="IN56" i="73"/>
  <c r="IF56" i="73"/>
  <c r="IP56" i="73"/>
  <c r="IJ56" i="73"/>
  <c r="IR56" i="73"/>
  <c r="IK56" i="73"/>
  <c r="ID56" i="73"/>
  <c r="IL56" i="73"/>
  <c r="IE56" i="73"/>
  <c r="IO56" i="73"/>
  <c r="II56" i="73"/>
  <c r="IQ56" i="73"/>
  <c r="A56" i="73"/>
  <c r="E57" i="73"/>
  <c r="D57" i="73"/>
  <c r="F57" i="73"/>
  <c r="FD55" i="73"/>
  <c r="DP55" i="73"/>
  <c r="DQ55" i="73"/>
  <c r="GP55" i="73"/>
  <c r="AS55" i="73"/>
  <c r="AR55" i="73"/>
  <c r="IT55" i="73"/>
  <c r="IA55" i="73"/>
  <c r="HZ55" i="73"/>
  <c r="FC55" i="73"/>
  <c r="FB55" i="73"/>
  <c r="DR55" i="73"/>
  <c r="IB55" i="73"/>
  <c r="CE55" i="73"/>
  <c r="CD55" i="73"/>
  <c r="CF55" i="73"/>
  <c r="GN55" i="73"/>
  <c r="GO55" i="73"/>
  <c r="AT55" i="73"/>
  <c r="C57" i="73"/>
  <c r="B58" i="73"/>
  <c r="H58" i="73" s="1"/>
  <c r="HW56" i="73"/>
  <c r="FW56" i="73"/>
  <c r="GG56" i="73"/>
  <c r="HQ56" i="73"/>
  <c r="FY56" i="73"/>
  <c r="HB56" i="73"/>
  <c r="HU56" i="73"/>
  <c r="FL56" i="73"/>
  <c r="HI56" i="73"/>
  <c r="HJ56" i="73"/>
  <c r="FH56" i="73"/>
  <c r="GL56" i="73"/>
  <c r="GK56" i="73"/>
  <c r="GJ56" i="73"/>
  <c r="HA56" i="73"/>
  <c r="GY56" i="73"/>
  <c r="GC56" i="73"/>
  <c r="FX56" i="73"/>
  <c r="GS56" i="73"/>
  <c r="HP56" i="73"/>
  <c r="HO56" i="73"/>
  <c r="HX56" i="73"/>
  <c r="FJ56" i="73"/>
  <c r="GD56" i="73"/>
  <c r="GB56" i="73"/>
  <c r="GR56" i="73"/>
  <c r="FP56" i="73"/>
  <c r="GE56" i="73"/>
  <c r="FS56" i="73"/>
  <c r="FF56" i="73"/>
  <c r="HL56" i="73"/>
  <c r="FU56" i="73"/>
  <c r="GV56" i="73"/>
  <c r="HE56" i="73"/>
  <c r="FK56" i="73"/>
  <c r="FZ56" i="73"/>
  <c r="HN56" i="73"/>
  <c r="FG56" i="73"/>
  <c r="HK56" i="73"/>
  <c r="HS56" i="73"/>
  <c r="GU56" i="73"/>
  <c r="HC56" i="73"/>
  <c r="GI56" i="73"/>
  <c r="FO56" i="73"/>
  <c r="FR56" i="73"/>
  <c r="HG56" i="73"/>
  <c r="GA56" i="73"/>
  <c r="GZ56" i="73"/>
  <c r="GX56" i="73"/>
  <c r="HM56" i="73"/>
  <c r="HD56" i="73"/>
  <c r="GF56" i="73"/>
  <c r="FI56" i="73"/>
  <c r="GH56" i="73"/>
  <c r="HF56" i="73"/>
  <c r="GW56" i="73"/>
  <c r="FQ56" i="73"/>
  <c r="GT56" i="73"/>
  <c r="HR56" i="73"/>
  <c r="FN56" i="73"/>
  <c r="HV56" i="73"/>
  <c r="FT56" i="73"/>
  <c r="HT56" i="73"/>
  <c r="FM56" i="73"/>
  <c r="ES57" i="73" l="1"/>
  <c r="EK57" i="73"/>
  <c r="EZ57" i="73"/>
  <c r="ER57" i="73"/>
  <c r="EX57" i="73"/>
  <c r="EP57" i="73"/>
  <c r="EV57" i="73"/>
  <c r="EN57" i="73"/>
  <c r="EO57" i="73"/>
  <c r="EL57" i="73"/>
  <c r="EY57" i="73"/>
  <c r="EW57" i="73"/>
  <c r="ET57" i="73"/>
  <c r="EU57" i="73"/>
  <c r="EQ57" i="73"/>
  <c r="EM57" i="73"/>
  <c r="ED57" i="73"/>
  <c r="DV57" i="73"/>
  <c r="EC57" i="73"/>
  <c r="DU57" i="73"/>
  <c r="EB57" i="73"/>
  <c r="DT57" i="73"/>
  <c r="EI57" i="73"/>
  <c r="EA57" i="73"/>
  <c r="EH57" i="73"/>
  <c r="DZ57" i="73"/>
  <c r="EG57" i="73"/>
  <c r="DY57" i="73"/>
  <c r="EF57" i="73"/>
  <c r="DX57" i="73"/>
  <c r="DW57" i="73"/>
  <c r="BV57" i="73"/>
  <c r="BN57" i="73"/>
  <c r="EE57" i="73"/>
  <c r="CB57" i="73"/>
  <c r="BT57" i="73"/>
  <c r="CA57" i="73"/>
  <c r="BS57" i="73"/>
  <c r="BY57" i="73"/>
  <c r="BQ57" i="73"/>
  <c r="BW57" i="73"/>
  <c r="BO57" i="73"/>
  <c r="BZ57" i="73"/>
  <c r="BX57" i="73"/>
  <c r="BF57" i="73"/>
  <c r="AX57" i="73"/>
  <c r="BU57" i="73"/>
  <c r="BE57" i="73"/>
  <c r="AW57" i="73"/>
  <c r="BR57" i="73"/>
  <c r="BP57" i="73"/>
  <c r="BM57" i="73"/>
  <c r="BJ57" i="73"/>
  <c r="BB57" i="73"/>
  <c r="BI57" i="73"/>
  <c r="AV57" i="73"/>
  <c r="BH57" i="73"/>
  <c r="BG57" i="73"/>
  <c r="BD57" i="73"/>
  <c r="BC57" i="73"/>
  <c r="BA57" i="73"/>
  <c r="AZ57" i="73"/>
  <c r="AP57" i="73"/>
  <c r="AH57" i="73"/>
  <c r="AO57" i="73"/>
  <c r="AG57" i="73"/>
  <c r="BK57" i="73"/>
  <c r="AN57" i="73"/>
  <c r="AF57" i="73"/>
  <c r="AY57" i="73"/>
  <c r="AM57" i="73"/>
  <c r="AE57" i="73"/>
  <c r="AL57" i="73"/>
  <c r="AD57" i="73"/>
  <c r="AK57" i="73"/>
  <c r="AC57" i="73"/>
  <c r="AI57" i="73"/>
  <c r="AA57" i="73"/>
  <c r="Y57" i="73"/>
  <c r="Q57" i="73"/>
  <c r="W57" i="73"/>
  <c r="O57" i="73"/>
  <c r="AJ57" i="73"/>
  <c r="V57" i="73"/>
  <c r="N57" i="73"/>
  <c r="AB57" i="73"/>
  <c r="U57" i="73"/>
  <c r="M57" i="73"/>
  <c r="S57" i="73"/>
  <c r="K57" i="73"/>
  <c r="R57" i="73"/>
  <c r="J57" i="73"/>
  <c r="P57" i="73"/>
  <c r="L57" i="73"/>
  <c r="X57" i="73"/>
  <c r="T57" i="73"/>
  <c r="II57" i="73"/>
  <c r="IO57" i="73"/>
  <c r="ID57" i="73"/>
  <c r="IJ57" i="73"/>
  <c r="IP57" i="73"/>
  <c r="IH57" i="73"/>
  <c r="IR57" i="73"/>
  <c r="IL57" i="73"/>
  <c r="IE57" i="73"/>
  <c r="IM57" i="73"/>
  <c r="IF57" i="73"/>
  <c r="IN57" i="73"/>
  <c r="IG57" i="73"/>
  <c r="IQ57" i="73"/>
  <c r="IS57" i="73"/>
  <c r="IK57" i="73"/>
  <c r="A57" i="73"/>
  <c r="E58" i="73"/>
  <c r="F58" i="73"/>
  <c r="D58" i="73"/>
  <c r="DR56" i="73"/>
  <c r="DP56" i="73"/>
  <c r="DQ56" i="73"/>
  <c r="IB56" i="73"/>
  <c r="FD56" i="73"/>
  <c r="AS56" i="73"/>
  <c r="AR56" i="73"/>
  <c r="HZ56" i="73"/>
  <c r="IA56" i="73"/>
  <c r="FC56" i="73"/>
  <c r="FB56" i="73"/>
  <c r="CF56" i="73"/>
  <c r="AT56" i="73"/>
  <c r="GO56" i="73"/>
  <c r="GN56" i="73"/>
  <c r="IT56" i="73"/>
  <c r="GP56" i="73"/>
  <c r="CD56" i="73"/>
  <c r="CE56" i="73"/>
  <c r="C58" i="73"/>
  <c r="B59" i="73"/>
  <c r="H59" i="73" s="1"/>
  <c r="HL57" i="73"/>
  <c r="FY57" i="73"/>
  <c r="GI57" i="73"/>
  <c r="FW57" i="73"/>
  <c r="FQ57" i="73"/>
  <c r="GG57" i="73"/>
  <c r="FP57" i="73"/>
  <c r="GS57" i="73"/>
  <c r="FS57" i="73"/>
  <c r="HR57" i="73"/>
  <c r="HX57" i="73"/>
  <c r="HG57" i="73"/>
  <c r="GV57" i="73"/>
  <c r="GT57" i="73"/>
  <c r="FG57" i="73"/>
  <c r="HA57" i="73"/>
  <c r="HU57" i="73"/>
  <c r="HE57" i="73"/>
  <c r="GC57" i="73"/>
  <c r="HO57" i="73"/>
  <c r="HI57" i="73"/>
  <c r="HT57" i="73"/>
  <c r="GU57" i="73"/>
  <c r="HM57" i="73"/>
  <c r="HC57" i="73"/>
  <c r="GB57" i="73"/>
  <c r="HJ57" i="73"/>
  <c r="HF57" i="73"/>
  <c r="FO57" i="73"/>
  <c r="GX57" i="73"/>
  <c r="HQ57" i="73"/>
  <c r="GZ57" i="73"/>
  <c r="GK57" i="73"/>
  <c r="HB57" i="73"/>
  <c r="FI57" i="73"/>
  <c r="FZ57" i="73"/>
  <c r="GA57" i="73"/>
  <c r="FT57" i="73"/>
  <c r="HK57" i="73"/>
  <c r="FR57" i="73"/>
  <c r="HN57" i="73"/>
  <c r="HP57" i="73"/>
  <c r="FL57" i="73"/>
  <c r="FX57" i="73"/>
  <c r="FK57" i="73"/>
  <c r="GL57" i="73"/>
  <c r="GY57" i="73"/>
  <c r="GE57" i="73"/>
  <c r="HW57" i="73"/>
  <c r="HD57" i="73"/>
  <c r="GH57" i="73"/>
  <c r="FJ57" i="73"/>
  <c r="FH57" i="73"/>
  <c r="GD57" i="73"/>
  <c r="HV57" i="73"/>
  <c r="GR57" i="73"/>
  <c r="FM57" i="73"/>
  <c r="FN57" i="73"/>
  <c r="HS57" i="73"/>
  <c r="FF57" i="73"/>
  <c r="GW57" i="73"/>
  <c r="GF57" i="73"/>
  <c r="FU57" i="73"/>
  <c r="GJ57" i="73"/>
  <c r="ES58" i="73" l="1"/>
  <c r="EK58" i="73"/>
  <c r="EZ58" i="73"/>
  <c r="ER58" i="73"/>
  <c r="EX58" i="73"/>
  <c r="EP58" i="73"/>
  <c r="EV58" i="73"/>
  <c r="EN58" i="73"/>
  <c r="EO58" i="73"/>
  <c r="EL58" i="73"/>
  <c r="EY58" i="73"/>
  <c r="EW58" i="73"/>
  <c r="EU58" i="73"/>
  <c r="ET58" i="73"/>
  <c r="EQ58" i="73"/>
  <c r="EM58" i="73"/>
  <c r="ED58" i="73"/>
  <c r="DV58" i="73"/>
  <c r="EC58" i="73"/>
  <c r="DU58" i="73"/>
  <c r="EB58" i="73"/>
  <c r="DT58" i="73"/>
  <c r="EI58" i="73"/>
  <c r="EA58" i="73"/>
  <c r="EH58" i="73"/>
  <c r="DZ58" i="73"/>
  <c r="EG58" i="73"/>
  <c r="DY58" i="73"/>
  <c r="EF58" i="73"/>
  <c r="DX58" i="73"/>
  <c r="EE58" i="73"/>
  <c r="DW58" i="73"/>
  <c r="BV58" i="73"/>
  <c r="BN58" i="73"/>
  <c r="CB58" i="73"/>
  <c r="BT58" i="73"/>
  <c r="CA58" i="73"/>
  <c r="BS58" i="73"/>
  <c r="BY58" i="73"/>
  <c r="BQ58" i="73"/>
  <c r="BW58" i="73"/>
  <c r="BO58" i="73"/>
  <c r="BF58" i="73"/>
  <c r="AX58" i="73"/>
  <c r="BZ58" i="73"/>
  <c r="BE58" i="73"/>
  <c r="AW58" i="73"/>
  <c r="BX58" i="73"/>
  <c r="BU58" i="73"/>
  <c r="BR58" i="73"/>
  <c r="BJ58" i="73"/>
  <c r="BB58" i="73"/>
  <c r="BP58" i="73"/>
  <c r="BG58" i="73"/>
  <c r="BD58" i="73"/>
  <c r="BC58" i="73"/>
  <c r="BM58" i="73"/>
  <c r="BA58" i="73"/>
  <c r="AZ58" i="73"/>
  <c r="BK58" i="73"/>
  <c r="AY58" i="73"/>
  <c r="BI58" i="73"/>
  <c r="AV58" i="73"/>
  <c r="AP58" i="73"/>
  <c r="AH58" i="73"/>
  <c r="BH58" i="73"/>
  <c r="AO58" i="73"/>
  <c r="AG58" i="73"/>
  <c r="AN58" i="73"/>
  <c r="AF58" i="73"/>
  <c r="AM58" i="73"/>
  <c r="AE58" i="73"/>
  <c r="AL58" i="73"/>
  <c r="AD58" i="73"/>
  <c r="AK58" i="73"/>
  <c r="AC58" i="73"/>
  <c r="AI58" i="73"/>
  <c r="AA58" i="73"/>
  <c r="Y58" i="73"/>
  <c r="Q58" i="73"/>
  <c r="AJ58" i="73"/>
  <c r="AB58" i="73"/>
  <c r="W58" i="73"/>
  <c r="O58" i="73"/>
  <c r="V58" i="73"/>
  <c r="N58" i="73"/>
  <c r="U58" i="73"/>
  <c r="M58" i="73"/>
  <c r="S58" i="73"/>
  <c r="K58" i="73"/>
  <c r="R58" i="73"/>
  <c r="J58" i="73"/>
  <c r="X58" i="73"/>
  <c r="T58" i="73"/>
  <c r="P58" i="73"/>
  <c r="L58" i="73"/>
  <c r="IE58" i="73"/>
  <c r="IK58" i="73"/>
  <c r="IQ58" i="73"/>
  <c r="IF58" i="73"/>
  <c r="IL58" i="73"/>
  <c r="IR58" i="73"/>
  <c r="IJ58" i="73"/>
  <c r="ID58" i="73"/>
  <c r="IN58" i="73"/>
  <c r="IG58" i="73"/>
  <c r="IO58" i="73"/>
  <c r="IH58" i="73"/>
  <c r="IP58" i="73"/>
  <c r="II58" i="73"/>
  <c r="IS58" i="73"/>
  <c r="IM58" i="73"/>
  <c r="A58" i="73"/>
  <c r="E59" i="73"/>
  <c r="D59" i="73"/>
  <c r="F59" i="73"/>
  <c r="CE57" i="73"/>
  <c r="DR57" i="73"/>
  <c r="IA57" i="73"/>
  <c r="AS57" i="73"/>
  <c r="GP57" i="73"/>
  <c r="GN57" i="73"/>
  <c r="GO57" i="73"/>
  <c r="FC57" i="73"/>
  <c r="IT57" i="73"/>
  <c r="FB57" i="73"/>
  <c r="FD57" i="73"/>
  <c r="AT57" i="73"/>
  <c r="AR57" i="73"/>
  <c r="CD57" i="73"/>
  <c r="CF57" i="73"/>
  <c r="HZ57" i="73"/>
  <c r="IB57" i="73"/>
  <c r="DQ57" i="73"/>
  <c r="DP57" i="73"/>
  <c r="C59" i="73"/>
  <c r="B60" i="73"/>
  <c r="H60" i="73" s="1"/>
  <c r="GZ58" i="73"/>
  <c r="FY58" i="73"/>
  <c r="FT58" i="73"/>
  <c r="FR58" i="73"/>
  <c r="HU58" i="73"/>
  <c r="HR58" i="73"/>
  <c r="HT58" i="73"/>
  <c r="HB58" i="73"/>
  <c r="FQ58" i="73"/>
  <c r="FK58" i="73"/>
  <c r="HN58" i="73"/>
  <c r="GW58" i="73"/>
  <c r="FX58" i="73"/>
  <c r="HS58" i="73"/>
  <c r="GJ58" i="73"/>
  <c r="HM58" i="73"/>
  <c r="GD58" i="73"/>
  <c r="GG58" i="73"/>
  <c r="HI58" i="73"/>
  <c r="FI58" i="73"/>
  <c r="FG58" i="73"/>
  <c r="GK58" i="73"/>
  <c r="HV58" i="73"/>
  <c r="FU58" i="73"/>
  <c r="FJ58" i="73"/>
  <c r="HC58" i="73"/>
  <c r="GV58" i="73"/>
  <c r="FM58" i="73"/>
  <c r="GL58" i="73"/>
  <c r="FW58" i="73"/>
  <c r="GU58" i="73"/>
  <c r="GF58" i="73"/>
  <c r="HW58" i="73"/>
  <c r="FH58" i="73"/>
  <c r="GX58" i="73"/>
  <c r="HQ58" i="73"/>
  <c r="GE58" i="73"/>
  <c r="GY58" i="73"/>
  <c r="FF58" i="73"/>
  <c r="GR58" i="73"/>
  <c r="FL58" i="73"/>
  <c r="GT58" i="73"/>
  <c r="HA58" i="73"/>
  <c r="HG58" i="73"/>
  <c r="FN58" i="73"/>
  <c r="GS58" i="73"/>
  <c r="HL58" i="73"/>
  <c r="HK58" i="73"/>
  <c r="FS58" i="73"/>
  <c r="HD58" i="73"/>
  <c r="GA58" i="73"/>
  <c r="HP58" i="73"/>
  <c r="HJ58" i="73"/>
  <c r="FZ58" i="73"/>
  <c r="GH58" i="73"/>
  <c r="HO58" i="73"/>
  <c r="FO58" i="73"/>
  <c r="HE58" i="73"/>
  <c r="GI58" i="73"/>
  <c r="HF58" i="73"/>
  <c r="GC58" i="73"/>
  <c r="FP58" i="73"/>
  <c r="GB58" i="73"/>
  <c r="HX58" i="73"/>
  <c r="ES59" i="73" l="1"/>
  <c r="EK59" i="73"/>
  <c r="EZ59" i="73"/>
  <c r="ER59" i="73"/>
  <c r="EX59" i="73"/>
  <c r="EP59" i="73"/>
  <c r="EV59" i="73"/>
  <c r="EN59" i="73"/>
  <c r="EO59" i="73"/>
  <c r="EM59" i="73"/>
  <c r="EL59" i="73"/>
  <c r="EY59" i="73"/>
  <c r="EW59" i="73"/>
  <c r="EU59" i="73"/>
  <c r="ET59" i="73"/>
  <c r="EQ59" i="73"/>
  <c r="ED59" i="73"/>
  <c r="DV59" i="73"/>
  <c r="EC59" i="73"/>
  <c r="DU59" i="73"/>
  <c r="EB59" i="73"/>
  <c r="DT59" i="73"/>
  <c r="EI59" i="73"/>
  <c r="EA59" i="73"/>
  <c r="EH59" i="73"/>
  <c r="DZ59" i="73"/>
  <c r="EG59" i="73"/>
  <c r="DY59" i="73"/>
  <c r="EF59" i="73"/>
  <c r="DX59" i="73"/>
  <c r="EE59" i="73"/>
  <c r="DW59" i="73"/>
  <c r="BV59" i="73"/>
  <c r="BN59" i="73"/>
  <c r="CB59" i="73"/>
  <c r="BT59" i="73"/>
  <c r="CA59" i="73"/>
  <c r="BS59" i="73"/>
  <c r="BY59" i="73"/>
  <c r="BQ59" i="73"/>
  <c r="BW59" i="73"/>
  <c r="BO59" i="73"/>
  <c r="BP59" i="73"/>
  <c r="BM59" i="73"/>
  <c r="BF59" i="73"/>
  <c r="AX59" i="73"/>
  <c r="BE59" i="73"/>
  <c r="AW59" i="73"/>
  <c r="BZ59" i="73"/>
  <c r="BK59" i="73"/>
  <c r="BC59" i="73"/>
  <c r="BX59" i="73"/>
  <c r="BJ59" i="73"/>
  <c r="BB59" i="73"/>
  <c r="BU59" i="73"/>
  <c r="BD59" i="73"/>
  <c r="BA59" i="73"/>
  <c r="BR59" i="73"/>
  <c r="AZ59" i="73"/>
  <c r="AY59" i="73"/>
  <c r="AV59" i="73"/>
  <c r="BI59" i="73"/>
  <c r="BH59" i="73"/>
  <c r="BG59" i="73"/>
  <c r="AP59" i="73"/>
  <c r="AH59" i="73"/>
  <c r="AO59" i="73"/>
  <c r="AG59" i="73"/>
  <c r="AN59" i="73"/>
  <c r="AF59" i="73"/>
  <c r="AM59" i="73"/>
  <c r="AE59" i="73"/>
  <c r="AL59" i="73"/>
  <c r="AD59" i="73"/>
  <c r="AK59" i="73"/>
  <c r="AC59" i="73"/>
  <c r="AI59" i="73"/>
  <c r="AA59" i="73"/>
  <c r="AJ59" i="73"/>
  <c r="AB59" i="73"/>
  <c r="Y59" i="73"/>
  <c r="Q59" i="73"/>
  <c r="W59" i="73"/>
  <c r="O59" i="73"/>
  <c r="V59" i="73"/>
  <c r="N59" i="73"/>
  <c r="U59" i="73"/>
  <c r="M59" i="73"/>
  <c r="S59" i="73"/>
  <c r="K59" i="73"/>
  <c r="R59" i="73"/>
  <c r="J59" i="73"/>
  <c r="P59" i="73"/>
  <c r="L59" i="73"/>
  <c r="X59" i="73"/>
  <c r="T59" i="73"/>
  <c r="IG59" i="73"/>
  <c r="IM59" i="73"/>
  <c r="IS59" i="73"/>
  <c r="IH59" i="73"/>
  <c r="IN59" i="73"/>
  <c r="ID59" i="73"/>
  <c r="IL59" i="73"/>
  <c r="IF59" i="73"/>
  <c r="IP59" i="73"/>
  <c r="II59" i="73"/>
  <c r="IQ59" i="73"/>
  <c r="IJ59" i="73"/>
  <c r="IR59" i="73"/>
  <c r="IK59" i="73"/>
  <c r="IE59" i="73"/>
  <c r="IO59" i="73"/>
  <c r="A59" i="73"/>
  <c r="F60" i="73"/>
  <c r="E60" i="73"/>
  <c r="D60" i="73"/>
  <c r="GO58" i="73"/>
  <c r="GN58" i="73"/>
  <c r="IA58" i="73"/>
  <c r="HZ58" i="73"/>
  <c r="FD58" i="73"/>
  <c r="IB58" i="73"/>
  <c r="GP58" i="73"/>
  <c r="DP58" i="73"/>
  <c r="DQ58" i="73"/>
  <c r="CD58" i="73"/>
  <c r="CE58" i="73"/>
  <c r="AR58" i="73"/>
  <c r="AS58" i="73"/>
  <c r="FC58" i="73"/>
  <c r="FB58" i="73"/>
  <c r="CF58" i="73"/>
  <c r="DR58" i="73"/>
  <c r="AT58" i="73"/>
  <c r="IT58" i="73"/>
  <c r="C60" i="73"/>
  <c r="B61" i="73"/>
  <c r="H61" i="73" s="1"/>
  <c r="FP59" i="73"/>
  <c r="GC59" i="73"/>
  <c r="HX59" i="73"/>
  <c r="FW59" i="73"/>
  <c r="HF59" i="73"/>
  <c r="FK59" i="73"/>
  <c r="GW59" i="73"/>
  <c r="GK59" i="73"/>
  <c r="HK59" i="73"/>
  <c r="FG59" i="73"/>
  <c r="HS59" i="73"/>
  <c r="FL59" i="73"/>
  <c r="FJ59" i="73"/>
  <c r="HW59" i="73"/>
  <c r="FH59" i="73"/>
  <c r="GR59" i="73"/>
  <c r="FN59" i="73"/>
  <c r="HV59" i="73"/>
  <c r="HT59" i="73"/>
  <c r="GT59" i="73"/>
  <c r="HC59" i="73"/>
  <c r="FQ59" i="73"/>
  <c r="FM59" i="73"/>
  <c r="HR59" i="73"/>
  <c r="GJ59" i="73"/>
  <c r="HG59" i="73"/>
  <c r="GS59" i="73"/>
  <c r="HL59" i="73"/>
  <c r="FU59" i="73"/>
  <c r="HJ59" i="73"/>
  <c r="GF59" i="73"/>
  <c r="HD59" i="73"/>
  <c r="GY59" i="73"/>
  <c r="FF59" i="73"/>
  <c r="GI59" i="73"/>
  <c r="HU59" i="73"/>
  <c r="GA59" i="73"/>
  <c r="GL59" i="73"/>
  <c r="FY59" i="73"/>
  <c r="HP59" i="73"/>
  <c r="FI59" i="73"/>
  <c r="GZ59" i="73"/>
  <c r="GH59" i="73"/>
  <c r="HA59" i="73"/>
  <c r="FO59" i="73"/>
  <c r="GV59" i="73"/>
  <c r="HO59" i="73"/>
  <c r="GG59" i="73"/>
  <c r="HM59" i="73"/>
  <c r="HE59" i="73"/>
  <c r="HN59" i="73"/>
  <c r="FR59" i="73"/>
  <c r="GB59" i="73"/>
  <c r="HB59" i="73"/>
  <c r="FT59" i="73"/>
  <c r="GE59" i="73"/>
  <c r="FX59" i="73"/>
  <c r="HI59" i="73"/>
  <c r="GX59" i="73"/>
  <c r="HQ59" i="73"/>
  <c r="GD59" i="73"/>
  <c r="FS59" i="73"/>
  <c r="GU59" i="73"/>
  <c r="FZ59" i="73"/>
  <c r="ES60" i="73" l="1"/>
  <c r="EK60" i="73"/>
  <c r="EZ60" i="73"/>
  <c r="ER60" i="73"/>
  <c r="EX60" i="73"/>
  <c r="EP60" i="73"/>
  <c r="EV60" i="73"/>
  <c r="EN60" i="73"/>
  <c r="EO60" i="73"/>
  <c r="EM60" i="73"/>
  <c r="EL60" i="73"/>
  <c r="EY60" i="73"/>
  <c r="EW60" i="73"/>
  <c r="EU60" i="73"/>
  <c r="ET60" i="73"/>
  <c r="EQ60" i="73"/>
  <c r="ED60" i="73"/>
  <c r="DV60" i="73"/>
  <c r="EC60" i="73"/>
  <c r="DU60" i="73"/>
  <c r="EB60" i="73"/>
  <c r="DT60" i="73"/>
  <c r="EI60" i="73"/>
  <c r="EA60" i="73"/>
  <c r="EH60" i="73"/>
  <c r="DZ60" i="73"/>
  <c r="EG60" i="73"/>
  <c r="DY60" i="73"/>
  <c r="EF60" i="73"/>
  <c r="DX60" i="73"/>
  <c r="EE60" i="73"/>
  <c r="DW60" i="73"/>
  <c r="BV60" i="73"/>
  <c r="BN60" i="73"/>
  <c r="CB60" i="73"/>
  <c r="BT60" i="73"/>
  <c r="CA60" i="73"/>
  <c r="BS60" i="73"/>
  <c r="BY60" i="73"/>
  <c r="BQ60" i="73"/>
  <c r="BW60" i="73"/>
  <c r="BO60" i="73"/>
  <c r="BU60" i="73"/>
  <c r="BR60" i="73"/>
  <c r="BF60" i="73"/>
  <c r="AX60" i="73"/>
  <c r="BP60" i="73"/>
  <c r="BE60" i="73"/>
  <c r="AW60" i="73"/>
  <c r="BM60" i="73"/>
  <c r="BK60" i="73"/>
  <c r="BC60" i="73"/>
  <c r="BJ60" i="73"/>
  <c r="BB60" i="73"/>
  <c r="BZ60" i="73"/>
  <c r="BD60" i="73"/>
  <c r="BX60" i="73"/>
  <c r="BA60" i="73"/>
  <c r="AZ60" i="73"/>
  <c r="AY60" i="73"/>
  <c r="AV60" i="73"/>
  <c r="BI60" i="73"/>
  <c r="BH60" i="73"/>
  <c r="AP60" i="73"/>
  <c r="AH60" i="73"/>
  <c r="AO60" i="73"/>
  <c r="AG60" i="73"/>
  <c r="AN60" i="73"/>
  <c r="AF60" i="73"/>
  <c r="AM60" i="73"/>
  <c r="AE60" i="73"/>
  <c r="AL60" i="73"/>
  <c r="AD60" i="73"/>
  <c r="AK60" i="73"/>
  <c r="AC60" i="73"/>
  <c r="BG60" i="73"/>
  <c r="AI60" i="73"/>
  <c r="AA60" i="73"/>
  <c r="R60" i="73"/>
  <c r="J60" i="73"/>
  <c r="Y60" i="73"/>
  <c r="Q60" i="73"/>
  <c r="W60" i="73"/>
  <c r="O60" i="73"/>
  <c r="V60" i="73"/>
  <c r="N60" i="73"/>
  <c r="U60" i="73"/>
  <c r="M60" i="73"/>
  <c r="AJ60" i="73"/>
  <c r="AB60" i="73"/>
  <c r="S60" i="73"/>
  <c r="K60" i="73"/>
  <c r="X60" i="73"/>
  <c r="T60" i="73"/>
  <c r="P60" i="73"/>
  <c r="L60" i="73"/>
  <c r="II60" i="73"/>
  <c r="IO60" i="73"/>
  <c r="ID60" i="73"/>
  <c r="IJ60" i="73"/>
  <c r="IP60" i="73"/>
  <c r="IF60" i="73"/>
  <c r="IN60" i="73"/>
  <c r="IH60" i="73"/>
  <c r="IR60" i="73"/>
  <c r="IK60" i="73"/>
  <c r="IS60" i="73"/>
  <c r="IL60" i="73"/>
  <c r="IE60" i="73"/>
  <c r="IM60" i="73"/>
  <c r="IG60" i="73"/>
  <c r="IQ60" i="73"/>
  <c r="A60" i="73"/>
  <c r="D61" i="73"/>
  <c r="E61" i="73"/>
  <c r="F61" i="73"/>
  <c r="FD59" i="73"/>
  <c r="AT59" i="73"/>
  <c r="DR59" i="73"/>
  <c r="CE59" i="73"/>
  <c r="CD59" i="73"/>
  <c r="GP59" i="73"/>
  <c r="FC59" i="73"/>
  <c r="FB59" i="73"/>
  <c r="IA59" i="73"/>
  <c r="HZ59" i="73"/>
  <c r="DP59" i="73"/>
  <c r="DQ59" i="73"/>
  <c r="AR59" i="73"/>
  <c r="AS59" i="73"/>
  <c r="IT59" i="73"/>
  <c r="IB59" i="73"/>
  <c r="GN59" i="73"/>
  <c r="GO59" i="73"/>
  <c r="CF59" i="73"/>
  <c r="C61" i="73"/>
  <c r="B62" i="73"/>
  <c r="H62" i="73" s="1"/>
  <c r="GF60" i="73"/>
  <c r="GI60" i="73"/>
  <c r="FS60" i="73"/>
  <c r="GE60" i="73"/>
  <c r="GV60" i="73"/>
  <c r="GS60" i="73"/>
  <c r="HW60" i="73"/>
  <c r="FH60" i="73"/>
  <c r="HQ60" i="73"/>
  <c r="FM60" i="73"/>
  <c r="FK60" i="73"/>
  <c r="HO60" i="73"/>
  <c r="GT60" i="73"/>
  <c r="GG60" i="73"/>
  <c r="GZ60" i="73"/>
  <c r="HX60" i="73"/>
  <c r="HP60" i="73"/>
  <c r="HF60" i="73"/>
  <c r="HD60" i="73"/>
  <c r="HK60" i="73"/>
  <c r="FJ60" i="73"/>
  <c r="FR60" i="73"/>
  <c r="FU60" i="73"/>
  <c r="FY60" i="73"/>
  <c r="GB60" i="73"/>
  <c r="GX60" i="73"/>
  <c r="HS60" i="73"/>
  <c r="HG60" i="73"/>
  <c r="GC60" i="73"/>
  <c r="FW60" i="73"/>
  <c r="GW60" i="73"/>
  <c r="GU60" i="73"/>
  <c r="HN60" i="73"/>
  <c r="GY60" i="73"/>
  <c r="FI60" i="73"/>
  <c r="GJ60" i="73"/>
  <c r="FN60" i="73"/>
  <c r="FL60" i="73"/>
  <c r="FO60" i="73"/>
  <c r="HA60" i="73"/>
  <c r="HE60" i="73"/>
  <c r="FG60" i="73"/>
  <c r="HJ60" i="73"/>
  <c r="FZ60" i="73"/>
  <c r="GK60" i="73"/>
  <c r="FX60" i="73"/>
  <c r="HC60" i="73"/>
  <c r="HV60" i="73"/>
  <c r="HM60" i="73"/>
  <c r="FT60" i="73"/>
  <c r="HI60" i="73"/>
  <c r="HL60" i="73"/>
  <c r="GD60" i="73"/>
  <c r="HR60" i="73"/>
  <c r="GH60" i="73"/>
  <c r="FQ60" i="73"/>
  <c r="GR60" i="73"/>
  <c r="HB60" i="73"/>
  <c r="HT60" i="73"/>
  <c r="FP60" i="73"/>
  <c r="FF60" i="73"/>
  <c r="GL60" i="73"/>
  <c r="GA60" i="73"/>
  <c r="HU60" i="73"/>
  <c r="ES61" i="73" l="1"/>
  <c r="EK61" i="73"/>
  <c r="EZ61" i="73"/>
  <c r="ER61" i="73"/>
  <c r="EX61" i="73"/>
  <c r="EP61" i="73"/>
  <c r="EV61" i="73"/>
  <c r="EN61" i="73"/>
  <c r="EO61" i="73"/>
  <c r="EM61" i="73"/>
  <c r="EL61" i="73"/>
  <c r="EY61" i="73"/>
  <c r="EW61" i="73"/>
  <c r="EU61" i="73"/>
  <c r="ET61" i="73"/>
  <c r="ED61" i="73"/>
  <c r="DV61" i="73"/>
  <c r="EC61" i="73"/>
  <c r="DU61" i="73"/>
  <c r="EB61" i="73"/>
  <c r="DT61" i="73"/>
  <c r="EI61" i="73"/>
  <c r="EA61" i="73"/>
  <c r="EH61" i="73"/>
  <c r="DZ61" i="73"/>
  <c r="EQ61" i="73"/>
  <c r="EG61" i="73"/>
  <c r="DY61" i="73"/>
  <c r="EF61" i="73"/>
  <c r="DX61" i="73"/>
  <c r="BW61" i="73"/>
  <c r="DW61" i="73"/>
  <c r="EE61" i="73"/>
  <c r="BV61" i="73"/>
  <c r="BN61" i="73"/>
  <c r="BT61" i="73"/>
  <c r="CB61" i="73"/>
  <c r="BS61" i="73"/>
  <c r="BZ61" i="73"/>
  <c r="BQ61" i="73"/>
  <c r="BX61" i="73"/>
  <c r="BO61" i="73"/>
  <c r="CA61" i="73"/>
  <c r="BG61" i="73"/>
  <c r="AY61" i="73"/>
  <c r="BY61" i="73"/>
  <c r="BF61" i="73"/>
  <c r="AX61" i="73"/>
  <c r="BU61" i="73"/>
  <c r="BE61" i="73"/>
  <c r="AW61" i="73"/>
  <c r="BR61" i="73"/>
  <c r="BD61" i="73"/>
  <c r="AV61" i="73"/>
  <c r="BP61" i="73"/>
  <c r="BK61" i="73"/>
  <c r="BC61" i="73"/>
  <c r="BM61" i="73"/>
  <c r="BJ61" i="73"/>
  <c r="BB61" i="73"/>
  <c r="BI61" i="73"/>
  <c r="BH61" i="73"/>
  <c r="BA61" i="73"/>
  <c r="AZ61" i="73"/>
  <c r="AP61" i="73"/>
  <c r="AH61" i="73"/>
  <c r="AO61" i="73"/>
  <c r="AG61" i="73"/>
  <c r="AN61" i="73"/>
  <c r="AF61" i="73"/>
  <c r="AM61" i="73"/>
  <c r="AE61" i="73"/>
  <c r="AL61" i="73"/>
  <c r="AD61" i="73"/>
  <c r="AK61" i="73"/>
  <c r="AC61" i="73"/>
  <c r="AI61" i="73"/>
  <c r="AA61" i="73"/>
  <c r="R61" i="73"/>
  <c r="J61" i="73"/>
  <c r="Y61" i="73"/>
  <c r="Q61" i="73"/>
  <c r="W61" i="73"/>
  <c r="O61" i="73"/>
  <c r="AJ61" i="73"/>
  <c r="V61" i="73"/>
  <c r="N61" i="73"/>
  <c r="AB61" i="73"/>
  <c r="U61" i="73"/>
  <c r="M61" i="73"/>
  <c r="S61" i="73"/>
  <c r="K61" i="73"/>
  <c r="P61" i="73"/>
  <c r="L61" i="73"/>
  <c r="X61" i="73"/>
  <c r="T61" i="73"/>
  <c r="IE61" i="73"/>
  <c r="IK61" i="73"/>
  <c r="IQ61" i="73"/>
  <c r="IF61" i="73"/>
  <c r="IL61" i="73"/>
  <c r="IR61" i="73"/>
  <c r="IH61" i="73"/>
  <c r="IP61" i="73"/>
  <c r="IJ61" i="73"/>
  <c r="IM61" i="73"/>
  <c r="ID61" i="73"/>
  <c r="IN61" i="73"/>
  <c r="IG61" i="73"/>
  <c r="IO61" i="73"/>
  <c r="II61" i="73"/>
  <c r="IS61" i="73"/>
  <c r="A61" i="73"/>
  <c r="F62" i="73"/>
  <c r="D62" i="73"/>
  <c r="E62" i="73"/>
  <c r="DR60" i="73"/>
  <c r="GN60" i="73"/>
  <c r="GO60" i="73"/>
  <c r="CE60" i="73"/>
  <c r="IT60" i="73"/>
  <c r="GP60" i="73"/>
  <c r="FC60" i="73"/>
  <c r="IB60" i="73"/>
  <c r="CF60" i="73"/>
  <c r="CD60" i="73"/>
  <c r="FB60" i="73"/>
  <c r="FD60" i="73"/>
  <c r="DP60" i="73"/>
  <c r="DQ60" i="73"/>
  <c r="AT60" i="73"/>
  <c r="AR60" i="73"/>
  <c r="AS60" i="73"/>
  <c r="HZ60" i="73"/>
  <c r="IA60" i="73"/>
  <c r="C62" i="73"/>
  <c r="B63" i="73"/>
  <c r="H63" i="73" s="1"/>
  <c r="GF61" i="73"/>
  <c r="HB61" i="73"/>
  <c r="GB61" i="73"/>
  <c r="GJ61" i="73"/>
  <c r="HV61" i="73"/>
  <c r="HN61" i="73"/>
  <c r="HO61" i="73"/>
  <c r="GS61" i="73"/>
  <c r="HA61" i="73"/>
  <c r="GD61" i="73"/>
  <c r="GV61" i="73"/>
  <c r="HT61" i="73"/>
  <c r="HD61" i="73"/>
  <c r="GE61" i="73"/>
  <c r="GR61" i="73"/>
  <c r="FG61" i="73"/>
  <c r="GK61" i="73"/>
  <c r="GY61" i="73"/>
  <c r="HE61" i="73"/>
  <c r="FH61" i="73"/>
  <c r="HG61" i="73"/>
  <c r="FU61" i="73"/>
  <c r="GL61" i="73"/>
  <c r="GG61" i="73"/>
  <c r="FX61" i="73"/>
  <c r="FW61" i="73"/>
  <c r="GZ61" i="73"/>
  <c r="FN61" i="73"/>
  <c r="HX61" i="73"/>
  <c r="GH61" i="73"/>
  <c r="FR61" i="73"/>
  <c r="HF61" i="73"/>
  <c r="HC61" i="73"/>
  <c r="FK61" i="73"/>
  <c r="HJ61" i="73"/>
  <c r="FZ61" i="73"/>
  <c r="HW61" i="73"/>
  <c r="HR61" i="73"/>
  <c r="HU61" i="73"/>
  <c r="HQ61" i="73"/>
  <c r="FY61" i="73"/>
  <c r="HL61" i="73"/>
  <c r="HM61" i="73"/>
  <c r="FM61" i="73"/>
  <c r="FJ61" i="73"/>
  <c r="FQ61" i="73"/>
  <c r="GW61" i="73"/>
  <c r="GI61" i="73"/>
  <c r="FS61" i="73"/>
  <c r="GT61" i="73"/>
  <c r="FP61" i="73"/>
  <c r="GX61" i="73"/>
  <c r="HP61" i="73"/>
  <c r="HS61" i="73"/>
  <c r="FT61" i="73"/>
  <c r="FO61" i="73"/>
  <c r="HI61" i="73"/>
  <c r="GA61" i="73"/>
  <c r="FL61" i="73"/>
  <c r="FF61" i="73"/>
  <c r="GU61" i="73"/>
  <c r="HK61" i="73"/>
  <c r="GC61" i="73"/>
  <c r="FI61" i="73"/>
  <c r="ES62" i="73" l="1"/>
  <c r="EK62" i="73"/>
  <c r="EZ62" i="73"/>
  <c r="ER62" i="73"/>
  <c r="EX62" i="73"/>
  <c r="EP62" i="73"/>
  <c r="EV62" i="73"/>
  <c r="EN62" i="73"/>
  <c r="EO62" i="73"/>
  <c r="EM62" i="73"/>
  <c r="EL62" i="73"/>
  <c r="EY62" i="73"/>
  <c r="EW62" i="73"/>
  <c r="EU62" i="73"/>
  <c r="ET62" i="73"/>
  <c r="EQ62" i="73"/>
  <c r="ED62" i="73"/>
  <c r="DV62" i="73"/>
  <c r="EC62" i="73"/>
  <c r="DU62" i="73"/>
  <c r="EB62" i="73"/>
  <c r="DT62" i="73"/>
  <c r="EI62" i="73"/>
  <c r="EA62" i="73"/>
  <c r="EH62" i="73"/>
  <c r="DZ62" i="73"/>
  <c r="EG62" i="73"/>
  <c r="DY62" i="73"/>
  <c r="EF62" i="73"/>
  <c r="DX62" i="73"/>
  <c r="BW62" i="73"/>
  <c r="BO62" i="73"/>
  <c r="EE62" i="73"/>
  <c r="DW62" i="73"/>
  <c r="BY62" i="73"/>
  <c r="BP62" i="73"/>
  <c r="BV62" i="73"/>
  <c r="BM62" i="73"/>
  <c r="BU62" i="73"/>
  <c r="CB62" i="73"/>
  <c r="BS62" i="73"/>
  <c r="BZ62" i="73"/>
  <c r="BQ62" i="73"/>
  <c r="BG62" i="73"/>
  <c r="AY62" i="73"/>
  <c r="BF62" i="73"/>
  <c r="AX62" i="73"/>
  <c r="BE62" i="73"/>
  <c r="AW62" i="73"/>
  <c r="CA62" i="73"/>
  <c r="BD62" i="73"/>
  <c r="AV62" i="73"/>
  <c r="BX62" i="73"/>
  <c r="BK62" i="73"/>
  <c r="BC62" i="73"/>
  <c r="BT62" i="73"/>
  <c r="BJ62" i="73"/>
  <c r="BB62" i="73"/>
  <c r="BR62" i="73"/>
  <c r="BI62" i="73"/>
  <c r="BN62" i="73"/>
  <c r="AZ62" i="73"/>
  <c r="BH62" i="73"/>
  <c r="AP62" i="73"/>
  <c r="AH62" i="73"/>
  <c r="AO62" i="73"/>
  <c r="AG62" i="73"/>
  <c r="AN62" i="73"/>
  <c r="AF62" i="73"/>
  <c r="AM62" i="73"/>
  <c r="AE62" i="73"/>
  <c r="AL62" i="73"/>
  <c r="AD62" i="73"/>
  <c r="AK62" i="73"/>
  <c r="AC62" i="73"/>
  <c r="AI62" i="73"/>
  <c r="AA62" i="73"/>
  <c r="R62" i="73"/>
  <c r="J62" i="73"/>
  <c r="Y62" i="73"/>
  <c r="Q62" i="73"/>
  <c r="AJ62" i="73"/>
  <c r="AB62" i="73"/>
  <c r="W62" i="73"/>
  <c r="O62" i="73"/>
  <c r="V62" i="73"/>
  <c r="N62" i="73"/>
  <c r="BA62" i="73"/>
  <c r="U62" i="73"/>
  <c r="M62" i="73"/>
  <c r="S62" i="73"/>
  <c r="K62" i="73"/>
  <c r="X62" i="73"/>
  <c r="T62" i="73"/>
  <c r="P62" i="73"/>
  <c r="L62" i="73"/>
  <c r="IG62" i="73"/>
  <c r="IM62" i="73"/>
  <c r="IS62" i="73"/>
  <c r="IH62" i="73"/>
  <c r="IN62" i="73"/>
  <c r="IJ62" i="73"/>
  <c r="IR62" i="73"/>
  <c r="ID62" i="73"/>
  <c r="IL62" i="73"/>
  <c r="IE62" i="73"/>
  <c r="IO62" i="73"/>
  <c r="IF62" i="73"/>
  <c r="IP62" i="73"/>
  <c r="II62" i="73"/>
  <c r="IQ62" i="73"/>
  <c r="IK62" i="73"/>
  <c r="A62" i="73"/>
  <c r="D63" i="73"/>
  <c r="F63" i="73"/>
  <c r="E63" i="73"/>
  <c r="AS61" i="73"/>
  <c r="AR61" i="73"/>
  <c r="CF61" i="73"/>
  <c r="FD61" i="73"/>
  <c r="FC61" i="73"/>
  <c r="FB61" i="73"/>
  <c r="GP61" i="73"/>
  <c r="IT61" i="73"/>
  <c r="IB61" i="73"/>
  <c r="DR61" i="73"/>
  <c r="CE61" i="73"/>
  <c r="CD61" i="73"/>
  <c r="IA61" i="73"/>
  <c r="HZ61" i="73"/>
  <c r="GN61" i="73"/>
  <c r="GO61" i="73"/>
  <c r="AT61" i="73"/>
  <c r="DQ61" i="73"/>
  <c r="DP61" i="73"/>
  <c r="C63" i="73"/>
  <c r="B64" i="73"/>
  <c r="H64" i="73" s="1"/>
  <c r="GT62" i="73"/>
  <c r="GX62" i="73"/>
  <c r="FH62" i="73"/>
  <c r="FN62" i="73"/>
  <c r="HW62" i="73"/>
  <c r="GS62" i="73"/>
  <c r="FF62" i="73"/>
  <c r="FR62" i="73"/>
  <c r="GY62" i="73"/>
  <c r="FM62" i="73"/>
  <c r="HD62" i="73"/>
  <c r="HA62" i="73"/>
  <c r="FK62" i="73"/>
  <c r="FT62" i="73"/>
  <c r="FX62" i="73"/>
  <c r="GD62" i="73"/>
  <c r="FO62" i="73"/>
  <c r="GU62" i="73"/>
  <c r="GW62" i="73"/>
  <c r="HU62" i="73"/>
  <c r="HB62" i="73"/>
  <c r="GA62" i="73"/>
  <c r="FI62" i="73"/>
  <c r="GH62" i="73"/>
  <c r="GI62" i="73"/>
  <c r="GB62" i="73"/>
  <c r="HO62" i="73"/>
  <c r="FJ62" i="73"/>
  <c r="HG62" i="73"/>
  <c r="HE62" i="73"/>
  <c r="FY62" i="73"/>
  <c r="GC62" i="73"/>
  <c r="HV62" i="73"/>
  <c r="HQ62" i="73"/>
  <c r="HS62" i="73"/>
  <c r="HN62" i="73"/>
  <c r="FZ62" i="73"/>
  <c r="GG62" i="73"/>
  <c r="FW62" i="73"/>
  <c r="FL62" i="73"/>
  <c r="GL62" i="73"/>
  <c r="GV62" i="73"/>
  <c r="GZ62" i="73"/>
  <c r="GF62" i="73"/>
  <c r="HL62" i="73"/>
  <c r="HF62" i="73"/>
  <c r="GR62" i="73"/>
  <c r="FP62" i="73"/>
  <c r="HJ62" i="73"/>
  <c r="HR62" i="73"/>
  <c r="FU62" i="73"/>
  <c r="HI62" i="73"/>
  <c r="GJ62" i="73"/>
  <c r="FS62" i="73"/>
  <c r="FG62" i="73"/>
  <c r="HM62" i="73"/>
  <c r="HK62" i="73"/>
  <c r="HT62" i="73"/>
  <c r="HX62" i="73"/>
  <c r="GE62" i="73"/>
  <c r="FQ62" i="73"/>
  <c r="HP62" i="73"/>
  <c r="GK62" i="73"/>
  <c r="HC62" i="73"/>
  <c r="ES63" i="73" l="1"/>
  <c r="EK63" i="73"/>
  <c r="EZ63" i="73"/>
  <c r="ER63" i="73"/>
  <c r="EX63" i="73"/>
  <c r="EP63" i="73"/>
  <c r="EV63" i="73"/>
  <c r="EN63" i="73"/>
  <c r="EO63" i="73"/>
  <c r="EM63" i="73"/>
  <c r="EL63" i="73"/>
  <c r="EY63" i="73"/>
  <c r="EW63" i="73"/>
  <c r="EU63" i="73"/>
  <c r="ET63" i="73"/>
  <c r="EQ63" i="73"/>
  <c r="ED63" i="73"/>
  <c r="DV63" i="73"/>
  <c r="EC63" i="73"/>
  <c r="DU63" i="73"/>
  <c r="EB63" i="73"/>
  <c r="DT63" i="73"/>
  <c r="EI63" i="73"/>
  <c r="EA63" i="73"/>
  <c r="EH63" i="73"/>
  <c r="DZ63" i="73"/>
  <c r="EG63" i="73"/>
  <c r="DY63" i="73"/>
  <c r="EF63" i="73"/>
  <c r="DX63" i="73"/>
  <c r="EE63" i="73"/>
  <c r="DW63" i="73"/>
  <c r="BW63" i="73"/>
  <c r="BO63" i="73"/>
  <c r="CA63" i="73"/>
  <c r="BR63" i="73"/>
  <c r="BY63" i="73"/>
  <c r="BP63" i="73"/>
  <c r="BX63" i="73"/>
  <c r="BN63" i="73"/>
  <c r="BU63" i="73"/>
  <c r="CB63" i="73"/>
  <c r="BS63" i="73"/>
  <c r="BT63" i="73"/>
  <c r="BG63" i="73"/>
  <c r="AY63" i="73"/>
  <c r="BQ63" i="73"/>
  <c r="BF63" i="73"/>
  <c r="AX63" i="73"/>
  <c r="BM63" i="73"/>
  <c r="BE63" i="73"/>
  <c r="AW63" i="73"/>
  <c r="BD63" i="73"/>
  <c r="AV63" i="73"/>
  <c r="BK63" i="73"/>
  <c r="BC63" i="73"/>
  <c r="BJ63" i="73"/>
  <c r="BB63" i="73"/>
  <c r="BZ63" i="73"/>
  <c r="BI63" i="73"/>
  <c r="BA63" i="73"/>
  <c r="BH63" i="73"/>
  <c r="AZ63" i="73"/>
  <c r="AP63" i="73"/>
  <c r="AH63" i="73"/>
  <c r="AO63" i="73"/>
  <c r="AG63" i="73"/>
  <c r="AN63" i="73"/>
  <c r="AF63" i="73"/>
  <c r="AM63" i="73"/>
  <c r="AE63" i="73"/>
  <c r="BV63" i="73"/>
  <c r="AL63" i="73"/>
  <c r="AD63" i="73"/>
  <c r="AK63" i="73"/>
  <c r="AC63" i="73"/>
  <c r="AI63" i="73"/>
  <c r="AA63" i="73"/>
  <c r="AJ63" i="73"/>
  <c r="R63" i="73"/>
  <c r="J63" i="73"/>
  <c r="AB63" i="73"/>
  <c r="Y63" i="73"/>
  <c r="Q63" i="73"/>
  <c r="W63" i="73"/>
  <c r="O63" i="73"/>
  <c r="V63" i="73"/>
  <c r="N63" i="73"/>
  <c r="U63" i="73"/>
  <c r="M63" i="73"/>
  <c r="S63" i="73"/>
  <c r="K63" i="73"/>
  <c r="P63" i="73"/>
  <c r="L63" i="73"/>
  <c r="X63" i="73"/>
  <c r="T63" i="73"/>
  <c r="II63" i="73"/>
  <c r="IO63" i="73"/>
  <c r="ID63" i="73"/>
  <c r="IJ63" i="73"/>
  <c r="IP63" i="73"/>
  <c r="IL63" i="73"/>
  <c r="IF63" i="73"/>
  <c r="IN63" i="73"/>
  <c r="IG63" i="73"/>
  <c r="IQ63" i="73"/>
  <c r="IH63" i="73"/>
  <c r="IR63" i="73"/>
  <c r="IK63" i="73"/>
  <c r="IS63" i="73"/>
  <c r="IE63" i="73"/>
  <c r="IM63" i="73"/>
  <c r="A63" i="73"/>
  <c r="E64" i="73"/>
  <c r="F64" i="73"/>
  <c r="D64" i="73"/>
  <c r="FC62" i="73"/>
  <c r="FB62" i="73"/>
  <c r="AS62" i="73"/>
  <c r="AR62" i="73"/>
  <c r="DR62" i="73"/>
  <c r="IA62" i="73"/>
  <c r="HZ62" i="73"/>
  <c r="DQ62" i="73"/>
  <c r="DP62" i="73"/>
  <c r="CE62" i="73"/>
  <c r="CD62" i="73"/>
  <c r="IB62" i="73"/>
  <c r="FD62" i="73"/>
  <c r="AT62" i="73"/>
  <c r="GO62" i="73"/>
  <c r="GN62" i="73"/>
  <c r="IT62" i="73"/>
  <c r="GP62" i="73"/>
  <c r="CF62" i="73"/>
  <c r="C64" i="73"/>
  <c r="A64" i="73" s="1"/>
  <c r="B65" i="73"/>
  <c r="H65" i="73" s="1"/>
  <c r="GI63" i="73"/>
  <c r="GS63" i="73"/>
  <c r="FQ63" i="73"/>
  <c r="FJ63" i="73"/>
  <c r="HU63" i="73"/>
  <c r="FZ63" i="73"/>
  <c r="FW63" i="73"/>
  <c r="HI63" i="73"/>
  <c r="HL63" i="73"/>
  <c r="GL63" i="73"/>
  <c r="GE63" i="73"/>
  <c r="GF63" i="73"/>
  <c r="HP63" i="73"/>
  <c r="HE63" i="73"/>
  <c r="FL63" i="73"/>
  <c r="FS63" i="73"/>
  <c r="FU63" i="73"/>
  <c r="FI63" i="73"/>
  <c r="FG63" i="73"/>
  <c r="GA63" i="73"/>
  <c r="FF63" i="73"/>
  <c r="GD63" i="73"/>
  <c r="FP63" i="73"/>
  <c r="GK63" i="73"/>
  <c r="HF63" i="73"/>
  <c r="HS63" i="73"/>
  <c r="HV63" i="73"/>
  <c r="HT63" i="73"/>
  <c r="FR63" i="73"/>
  <c r="HG63" i="73"/>
  <c r="GV63" i="73"/>
  <c r="HM63" i="73"/>
  <c r="HN63" i="73"/>
  <c r="GC63" i="73"/>
  <c r="HC63" i="73"/>
  <c r="GG63" i="73"/>
  <c r="HA63" i="73"/>
  <c r="HK63" i="73"/>
  <c r="HO63" i="73"/>
  <c r="GX63" i="73"/>
  <c r="FX63" i="73"/>
  <c r="HJ63" i="73"/>
  <c r="GB63" i="73"/>
  <c r="FN63" i="73"/>
  <c r="FK63" i="73"/>
  <c r="HW63" i="73"/>
  <c r="HR63" i="73"/>
  <c r="HB63" i="73"/>
  <c r="HD63" i="73"/>
  <c r="GT63" i="73"/>
  <c r="GU63" i="73"/>
  <c r="GH63" i="73"/>
  <c r="GZ63" i="73"/>
  <c r="FH63" i="73"/>
  <c r="HQ63" i="73"/>
  <c r="FY63" i="73"/>
  <c r="GY63" i="73"/>
  <c r="FM63" i="73"/>
  <c r="GR63" i="73"/>
  <c r="GJ63" i="73"/>
  <c r="GW63" i="73"/>
  <c r="FO63" i="73"/>
  <c r="FT63" i="73"/>
  <c r="HX63" i="73"/>
  <c r="ES64" i="73" l="1"/>
  <c r="EK64" i="73"/>
  <c r="EZ64" i="73"/>
  <c r="ER64" i="73"/>
  <c r="EX64" i="73"/>
  <c r="EP64" i="73"/>
  <c r="EV64" i="73"/>
  <c r="EN64" i="73"/>
  <c r="EO64" i="73"/>
  <c r="EM64" i="73"/>
  <c r="EL64" i="73"/>
  <c r="EY64" i="73"/>
  <c r="EW64" i="73"/>
  <c r="EU64" i="73"/>
  <c r="ET64" i="73"/>
  <c r="EQ64" i="73"/>
  <c r="ED64" i="73"/>
  <c r="DV64" i="73"/>
  <c r="EC64" i="73"/>
  <c r="DU64" i="73"/>
  <c r="EB64" i="73"/>
  <c r="DT64" i="73"/>
  <c r="EI64" i="73"/>
  <c r="EA64" i="73"/>
  <c r="EH64" i="73"/>
  <c r="DZ64" i="73"/>
  <c r="EG64" i="73"/>
  <c r="DY64" i="73"/>
  <c r="EF64" i="73"/>
  <c r="DX64" i="73"/>
  <c r="EE64" i="73"/>
  <c r="DW64" i="73"/>
  <c r="BW64" i="73"/>
  <c r="BO64" i="73"/>
  <c r="CA64" i="73"/>
  <c r="BT64" i="73"/>
  <c r="CB64" i="73"/>
  <c r="BR64" i="73"/>
  <c r="BZ64" i="73"/>
  <c r="BQ64" i="73"/>
  <c r="BX64" i="73"/>
  <c r="BN64" i="73"/>
  <c r="BU64" i="73"/>
  <c r="BG64" i="73"/>
  <c r="AY64" i="73"/>
  <c r="BY64" i="73"/>
  <c r="BF64" i="73"/>
  <c r="AX64" i="73"/>
  <c r="BV64" i="73"/>
  <c r="BE64" i="73"/>
  <c r="AW64" i="73"/>
  <c r="BS64" i="73"/>
  <c r="BD64" i="73"/>
  <c r="AV64" i="73"/>
  <c r="BP64" i="73"/>
  <c r="BK64" i="73"/>
  <c r="BC64" i="73"/>
  <c r="BM64" i="73"/>
  <c r="BJ64" i="73"/>
  <c r="BB64" i="73"/>
  <c r="BI64" i="73"/>
  <c r="BA64" i="73"/>
  <c r="BH64" i="73"/>
  <c r="AZ64" i="73"/>
  <c r="AP64" i="73"/>
  <c r="AH64" i="73"/>
  <c r="AO64" i="73"/>
  <c r="AG64" i="73"/>
  <c r="AN64" i="73"/>
  <c r="AF64" i="73"/>
  <c r="AM64" i="73"/>
  <c r="AE64" i="73"/>
  <c r="AL64" i="73"/>
  <c r="AD64" i="73"/>
  <c r="AK64" i="73"/>
  <c r="AC64" i="73"/>
  <c r="AI64" i="73"/>
  <c r="AA64" i="73"/>
  <c r="R64" i="73"/>
  <c r="J64" i="73"/>
  <c r="Y64" i="73"/>
  <c r="Q64" i="73"/>
  <c r="W64" i="73"/>
  <c r="O64" i="73"/>
  <c r="V64" i="73"/>
  <c r="N64" i="73"/>
  <c r="U64" i="73"/>
  <c r="M64" i="73"/>
  <c r="AJ64" i="73"/>
  <c r="T64" i="73"/>
  <c r="AB64" i="73"/>
  <c r="S64" i="73"/>
  <c r="K64" i="73"/>
  <c r="X64" i="73"/>
  <c r="P64" i="73"/>
  <c r="L64" i="73"/>
  <c r="IE64" i="73"/>
  <c r="IK64" i="73"/>
  <c r="IQ64" i="73"/>
  <c r="IF64" i="73"/>
  <c r="IL64" i="73"/>
  <c r="IR64" i="73"/>
  <c r="ID64" i="73"/>
  <c r="IN64" i="73"/>
  <c r="IH64" i="73"/>
  <c r="IP64" i="73"/>
  <c r="II64" i="73"/>
  <c r="IS64" i="73"/>
  <c r="IJ64" i="73"/>
  <c r="IM64" i="73"/>
  <c r="IO64" i="73"/>
  <c r="IG64" i="73"/>
  <c r="F65" i="73"/>
  <c r="D65" i="73"/>
  <c r="E65" i="73"/>
  <c r="GP63" i="73"/>
  <c r="FC63" i="73"/>
  <c r="DQ63" i="73"/>
  <c r="DP63" i="73"/>
  <c r="AT63" i="73"/>
  <c r="GO63" i="73"/>
  <c r="GN63" i="73"/>
  <c r="CF63" i="73"/>
  <c r="IB63" i="73"/>
  <c r="IT63" i="73"/>
  <c r="AR63" i="73"/>
  <c r="AS63" i="73"/>
  <c r="FB63" i="73"/>
  <c r="FD63" i="73"/>
  <c r="HZ63" i="73"/>
  <c r="IA63" i="73"/>
  <c r="DR63" i="73"/>
  <c r="CE63" i="73"/>
  <c r="CD63" i="73"/>
  <c r="C65" i="73"/>
  <c r="A65" i="73" s="1"/>
  <c r="B66" i="73"/>
  <c r="H66" i="73" s="1"/>
  <c r="HD64" i="73"/>
  <c r="HJ64" i="73"/>
  <c r="FL64" i="73"/>
  <c r="HO64" i="73"/>
  <c r="GU64" i="73"/>
  <c r="HM64" i="73"/>
  <c r="HG64" i="73"/>
  <c r="FO64" i="73"/>
  <c r="HR64" i="73"/>
  <c r="FK64" i="73"/>
  <c r="HW64" i="73"/>
  <c r="FY64" i="73"/>
  <c r="GS64" i="73"/>
  <c r="HA64" i="73"/>
  <c r="FG64" i="73"/>
  <c r="GI64" i="73"/>
  <c r="HE64" i="73"/>
  <c r="FH64" i="73"/>
  <c r="HL64" i="73"/>
  <c r="FT64" i="73"/>
  <c r="HX64" i="73"/>
  <c r="GB64" i="73"/>
  <c r="HQ64" i="73"/>
  <c r="FW64" i="73"/>
  <c r="GG64" i="73"/>
  <c r="GD64" i="73"/>
  <c r="HB64" i="73"/>
  <c r="HN64" i="73"/>
  <c r="GA64" i="73"/>
  <c r="FS64" i="73"/>
  <c r="GH64" i="73"/>
  <c r="GX64" i="73"/>
  <c r="FJ64" i="73"/>
  <c r="HI64" i="73"/>
  <c r="GJ64" i="73"/>
  <c r="FI64" i="73"/>
  <c r="FR64" i="73"/>
  <c r="GL64" i="73"/>
  <c r="GW64" i="73"/>
  <c r="GK64" i="73"/>
  <c r="HF64" i="73"/>
  <c r="HU64" i="73"/>
  <c r="GC64" i="73"/>
  <c r="GV64" i="73"/>
  <c r="FF64" i="73"/>
  <c r="HS64" i="73"/>
  <c r="FN64" i="73"/>
  <c r="FM64" i="73"/>
  <c r="HK64" i="73"/>
  <c r="GY64" i="73"/>
  <c r="FZ64" i="73"/>
  <c r="HP64" i="73"/>
  <c r="GR64" i="73"/>
  <c r="GE64" i="73"/>
  <c r="HT64" i="73"/>
  <c r="GF64" i="73"/>
  <c r="FX64" i="73"/>
  <c r="HC64" i="73"/>
  <c r="GZ64" i="73"/>
  <c r="GT64" i="73"/>
  <c r="FP64" i="73"/>
  <c r="HV64" i="73"/>
  <c r="FQ64" i="73"/>
  <c r="FU64" i="73"/>
  <c r="ES65" i="73" l="1"/>
  <c r="EK65" i="73"/>
  <c r="EZ65" i="73"/>
  <c r="ER65" i="73"/>
  <c r="EX65" i="73"/>
  <c r="EP65" i="73"/>
  <c r="EV65" i="73"/>
  <c r="EN65" i="73"/>
  <c r="EO65" i="73"/>
  <c r="EM65" i="73"/>
  <c r="EL65" i="73"/>
  <c r="EY65" i="73"/>
  <c r="EW65" i="73"/>
  <c r="EU65" i="73"/>
  <c r="ET65" i="73"/>
  <c r="EQ65" i="73"/>
  <c r="ED65" i="73"/>
  <c r="DV65" i="73"/>
  <c r="EC65" i="73"/>
  <c r="DU65" i="73"/>
  <c r="EB65" i="73"/>
  <c r="DT65" i="73"/>
  <c r="EI65" i="73"/>
  <c r="EA65" i="73"/>
  <c r="EH65" i="73"/>
  <c r="DZ65" i="73"/>
  <c r="EG65" i="73"/>
  <c r="DY65" i="73"/>
  <c r="EF65" i="73"/>
  <c r="DX65" i="73"/>
  <c r="BW65" i="73"/>
  <c r="BO65" i="73"/>
  <c r="DW65" i="73"/>
  <c r="CA65" i="73"/>
  <c r="BS65" i="73"/>
  <c r="BY65" i="73"/>
  <c r="BN65" i="73"/>
  <c r="BV65" i="73"/>
  <c r="BU65" i="73"/>
  <c r="BR65" i="73"/>
  <c r="EE65" i="73"/>
  <c r="BZ65" i="73"/>
  <c r="BP65" i="73"/>
  <c r="BM65" i="73"/>
  <c r="BG65" i="73"/>
  <c r="AY65" i="73"/>
  <c r="BF65" i="73"/>
  <c r="AX65" i="73"/>
  <c r="BE65" i="73"/>
  <c r="AW65" i="73"/>
  <c r="BD65" i="73"/>
  <c r="AV65" i="73"/>
  <c r="CB65" i="73"/>
  <c r="BK65" i="73"/>
  <c r="BC65" i="73"/>
  <c r="BX65" i="73"/>
  <c r="BJ65" i="73"/>
  <c r="BB65" i="73"/>
  <c r="BT65" i="73"/>
  <c r="BI65" i="73"/>
  <c r="BA65" i="73"/>
  <c r="BH65" i="73"/>
  <c r="AZ65" i="73"/>
  <c r="BQ65" i="73"/>
  <c r="AP65" i="73"/>
  <c r="AH65" i="73"/>
  <c r="AO65" i="73"/>
  <c r="AG65" i="73"/>
  <c r="AN65" i="73"/>
  <c r="AF65" i="73"/>
  <c r="AM65" i="73"/>
  <c r="AE65" i="73"/>
  <c r="AL65" i="73"/>
  <c r="AD65" i="73"/>
  <c r="AK65" i="73"/>
  <c r="AC65" i="73"/>
  <c r="AI65" i="73"/>
  <c r="AA65" i="73"/>
  <c r="R65" i="73"/>
  <c r="J65" i="73"/>
  <c r="Y65" i="73"/>
  <c r="Q65" i="73"/>
  <c r="X65" i="73"/>
  <c r="P65" i="73"/>
  <c r="W65" i="73"/>
  <c r="O65" i="73"/>
  <c r="L65" i="73"/>
  <c r="AJ65" i="73"/>
  <c r="V65" i="73"/>
  <c r="N65" i="73"/>
  <c r="T65" i="73"/>
  <c r="AB65" i="73"/>
  <c r="U65" i="73"/>
  <c r="M65" i="73"/>
  <c r="S65" i="73"/>
  <c r="K65" i="73"/>
  <c r="IG65" i="73"/>
  <c r="IM65" i="73"/>
  <c r="IS65" i="73"/>
  <c r="IH65" i="73"/>
  <c r="IN65" i="73"/>
  <c r="IF65" i="73"/>
  <c r="IP65" i="73"/>
  <c r="IJ65" i="73"/>
  <c r="IR65" i="73"/>
  <c r="IK65" i="73"/>
  <c r="ID65" i="73"/>
  <c r="IL65" i="73"/>
  <c r="IE65" i="73"/>
  <c r="IO65" i="73"/>
  <c r="II65" i="73"/>
  <c r="IQ65" i="73"/>
  <c r="F66" i="73"/>
  <c r="D66" i="73"/>
  <c r="E66" i="73"/>
  <c r="FC64" i="73"/>
  <c r="FB64" i="73"/>
  <c r="IT64" i="73"/>
  <c r="DR64" i="73"/>
  <c r="FD64" i="73"/>
  <c r="GO64" i="73"/>
  <c r="GN64" i="73"/>
  <c r="IA64" i="73"/>
  <c r="HZ64" i="73"/>
  <c r="IB64" i="73"/>
  <c r="AT64" i="73"/>
  <c r="DQ64" i="73"/>
  <c r="DP64" i="73"/>
  <c r="GP64" i="73"/>
  <c r="CF64" i="73"/>
  <c r="CD64" i="73"/>
  <c r="CE64" i="73"/>
  <c r="AS64" i="73"/>
  <c r="AR64" i="73"/>
  <c r="C66" i="73"/>
  <c r="A66" i="73" s="1"/>
  <c r="B67" i="73"/>
  <c r="H67" i="73" s="1"/>
  <c r="FR65" i="73"/>
  <c r="HM65" i="73"/>
  <c r="HO65" i="73"/>
  <c r="FY65" i="73"/>
  <c r="HC65" i="73"/>
  <c r="FG65" i="73"/>
  <c r="HL65" i="73"/>
  <c r="GS65" i="73"/>
  <c r="GU65" i="73"/>
  <c r="GC65" i="73"/>
  <c r="HS65" i="73"/>
  <c r="FU65" i="73"/>
  <c r="GL65" i="73"/>
  <c r="FW65" i="73"/>
  <c r="FK65" i="73"/>
  <c r="HN65" i="73"/>
  <c r="HJ65" i="73"/>
  <c r="GK65" i="73"/>
  <c r="GG65" i="73"/>
  <c r="GA65" i="73"/>
  <c r="FT65" i="73"/>
  <c r="HG65" i="73"/>
  <c r="FM65" i="73"/>
  <c r="HE65" i="73"/>
  <c r="GR65" i="73"/>
  <c r="HR65" i="73"/>
  <c r="HX65" i="73"/>
  <c r="FS65" i="73"/>
  <c r="HV65" i="73"/>
  <c r="FI65" i="73"/>
  <c r="FQ65" i="73"/>
  <c r="FX65" i="73"/>
  <c r="GZ65" i="73"/>
  <c r="FZ65" i="73"/>
  <c r="FF65" i="73"/>
  <c r="GX65" i="73"/>
  <c r="GH65" i="73"/>
  <c r="HU65" i="73"/>
  <c r="HI65" i="73"/>
  <c r="GE65" i="73"/>
  <c r="FL65" i="73"/>
  <c r="HQ65" i="73"/>
  <c r="GW65" i="73"/>
  <c r="HT65" i="73"/>
  <c r="GV65" i="73"/>
  <c r="GD65" i="73"/>
  <c r="HA65" i="73"/>
  <c r="GI65" i="73"/>
  <c r="HW65" i="73"/>
  <c r="HD65" i="73"/>
  <c r="GJ65" i="73"/>
  <c r="FO65" i="73"/>
  <c r="HF65" i="73"/>
  <c r="GB65" i="73"/>
  <c r="GF65" i="73"/>
  <c r="HK65" i="73"/>
  <c r="FN65" i="73"/>
  <c r="FH65" i="73"/>
  <c r="FJ65" i="73"/>
  <c r="GY65" i="73"/>
  <c r="HB65" i="73"/>
  <c r="FP65" i="73"/>
  <c r="GT65" i="73"/>
  <c r="HP65" i="73"/>
  <c r="ES66" i="73" l="1"/>
  <c r="EK66" i="73"/>
  <c r="EZ66" i="73"/>
  <c r="ER66" i="73"/>
  <c r="EX66" i="73"/>
  <c r="EP66" i="73"/>
  <c r="EV66" i="73"/>
  <c r="EN66" i="73"/>
  <c r="EO66" i="73"/>
  <c r="EM66" i="73"/>
  <c r="EL66" i="73"/>
  <c r="EY66" i="73"/>
  <c r="EW66" i="73"/>
  <c r="EU66" i="73"/>
  <c r="ET66" i="73"/>
  <c r="EQ66" i="73"/>
  <c r="ED66" i="73"/>
  <c r="DV66" i="73"/>
  <c r="EC66" i="73"/>
  <c r="DU66" i="73"/>
  <c r="EB66" i="73"/>
  <c r="DT66" i="73"/>
  <c r="EI66" i="73"/>
  <c r="EA66" i="73"/>
  <c r="EH66" i="73"/>
  <c r="DZ66" i="73"/>
  <c r="EG66" i="73"/>
  <c r="DY66" i="73"/>
  <c r="EF66" i="73"/>
  <c r="DX66" i="73"/>
  <c r="BW66" i="73"/>
  <c r="BO66" i="73"/>
  <c r="EE66" i="73"/>
  <c r="DW66" i="73"/>
  <c r="CA66" i="73"/>
  <c r="BS66" i="73"/>
  <c r="BT66" i="73"/>
  <c r="CB66" i="73"/>
  <c r="BQ66" i="73"/>
  <c r="BZ66" i="73"/>
  <c r="BP66" i="73"/>
  <c r="BX66" i="73"/>
  <c r="BM66" i="73"/>
  <c r="BU66" i="73"/>
  <c r="BY66" i="73"/>
  <c r="BG66" i="73"/>
  <c r="AY66" i="73"/>
  <c r="BV66" i="73"/>
  <c r="BF66" i="73"/>
  <c r="AX66" i="73"/>
  <c r="BR66" i="73"/>
  <c r="BE66" i="73"/>
  <c r="AW66" i="73"/>
  <c r="BN66" i="73"/>
  <c r="BD66" i="73"/>
  <c r="AV66" i="73"/>
  <c r="BK66" i="73"/>
  <c r="BC66" i="73"/>
  <c r="BJ66" i="73"/>
  <c r="BB66" i="73"/>
  <c r="BI66" i="73"/>
  <c r="BA66" i="73"/>
  <c r="BH66" i="73"/>
  <c r="AP66" i="73"/>
  <c r="AH66" i="73"/>
  <c r="AO66" i="73"/>
  <c r="AG66" i="73"/>
  <c r="AN66" i="73"/>
  <c r="AF66" i="73"/>
  <c r="AM66" i="73"/>
  <c r="AE66" i="73"/>
  <c r="AL66" i="73"/>
  <c r="AD66" i="73"/>
  <c r="AZ66" i="73"/>
  <c r="AK66" i="73"/>
  <c r="AC66" i="73"/>
  <c r="AI66" i="73"/>
  <c r="AA66" i="73"/>
  <c r="R66" i="73"/>
  <c r="J66" i="73"/>
  <c r="Y66" i="73"/>
  <c r="Q66" i="73"/>
  <c r="X66" i="73"/>
  <c r="P66" i="73"/>
  <c r="AJ66" i="73"/>
  <c r="AB66" i="73"/>
  <c r="W66" i="73"/>
  <c r="O66" i="73"/>
  <c r="T66" i="73"/>
  <c r="V66" i="73"/>
  <c r="N66" i="73"/>
  <c r="U66" i="73"/>
  <c r="M66" i="73"/>
  <c r="L66" i="73"/>
  <c r="S66" i="73"/>
  <c r="K66" i="73"/>
  <c r="II66" i="73"/>
  <c r="IO66" i="73"/>
  <c r="ID66" i="73"/>
  <c r="IJ66" i="73"/>
  <c r="IP66" i="73"/>
  <c r="IH66" i="73"/>
  <c r="IR66" i="73"/>
  <c r="IL66" i="73"/>
  <c r="IE66" i="73"/>
  <c r="IM66" i="73"/>
  <c r="IF66" i="73"/>
  <c r="IN66" i="73"/>
  <c r="IG66" i="73"/>
  <c r="IQ66" i="73"/>
  <c r="IK66" i="73"/>
  <c r="IS66" i="73"/>
  <c r="F67" i="73"/>
  <c r="E67" i="73"/>
  <c r="D67" i="73"/>
  <c r="FC65" i="73"/>
  <c r="FB65" i="73"/>
  <c r="AS65" i="73"/>
  <c r="AR65" i="73"/>
  <c r="IT65" i="73"/>
  <c r="DR65" i="73"/>
  <c r="AT65" i="73"/>
  <c r="DP65" i="73"/>
  <c r="DQ65" i="73"/>
  <c r="CF65" i="73"/>
  <c r="IA65" i="73"/>
  <c r="HZ65" i="73"/>
  <c r="GN65" i="73"/>
  <c r="GO65" i="73"/>
  <c r="IB65" i="73"/>
  <c r="FD65" i="73"/>
  <c r="GP65" i="73"/>
  <c r="CD65" i="73"/>
  <c r="CE65" i="73"/>
  <c r="C67" i="73"/>
  <c r="A67" i="73" s="1"/>
  <c r="B68" i="73"/>
  <c r="H68" i="73" s="1"/>
  <c r="GT66" i="73"/>
  <c r="GE66" i="73"/>
  <c r="FN66" i="73"/>
  <c r="FR66" i="73"/>
  <c r="FY66" i="73"/>
  <c r="GJ66" i="73"/>
  <c r="GZ66" i="73"/>
  <c r="GR66" i="73"/>
  <c r="GG66" i="73"/>
  <c r="HP66" i="73"/>
  <c r="GK66" i="73"/>
  <c r="GI66" i="73"/>
  <c r="HI66" i="73"/>
  <c r="FZ66" i="73"/>
  <c r="HN66" i="73"/>
  <c r="HT66" i="73"/>
  <c r="HV66" i="73"/>
  <c r="FS66" i="73"/>
  <c r="GH66" i="73"/>
  <c r="GD66" i="73"/>
  <c r="FG66" i="73"/>
  <c r="GX66" i="73"/>
  <c r="HQ66" i="73"/>
  <c r="HK66" i="73"/>
  <c r="FX66" i="73"/>
  <c r="HS66" i="73"/>
  <c r="HC66" i="73"/>
  <c r="HA66" i="73"/>
  <c r="FO66" i="73"/>
  <c r="FP66" i="73"/>
  <c r="FW66" i="73"/>
  <c r="FU66" i="73"/>
  <c r="HF66" i="73"/>
  <c r="HB66" i="73"/>
  <c r="GY66" i="73"/>
  <c r="HW66" i="73"/>
  <c r="HM66" i="73"/>
  <c r="HL66" i="73"/>
  <c r="HJ66" i="73"/>
  <c r="FT66" i="73"/>
  <c r="HU66" i="73"/>
  <c r="GF66" i="73"/>
  <c r="FM66" i="73"/>
  <c r="GA66" i="73"/>
  <c r="GB66" i="73"/>
  <c r="HE66" i="73"/>
  <c r="FI66" i="73"/>
  <c r="GL66" i="73"/>
  <c r="FJ66" i="73"/>
  <c r="FF66" i="73"/>
  <c r="FL66" i="73"/>
  <c r="HD66" i="73"/>
  <c r="FK66" i="73"/>
  <c r="FH66" i="73"/>
  <c r="HG66" i="73"/>
  <c r="FQ66" i="73"/>
  <c r="GS66" i="73"/>
  <c r="HX66" i="73"/>
  <c r="GV66" i="73"/>
  <c r="HO66" i="73"/>
  <c r="GU66" i="73"/>
  <c r="GC66" i="73"/>
  <c r="HR66" i="73"/>
  <c r="GW66" i="73"/>
  <c r="ES67" i="73" l="1"/>
  <c r="EK67" i="73"/>
  <c r="EZ67" i="73"/>
  <c r="ER67" i="73"/>
  <c r="EX67" i="73"/>
  <c r="EP67" i="73"/>
  <c r="EW67" i="73"/>
  <c r="EV67" i="73"/>
  <c r="EN67" i="73"/>
  <c r="EU67" i="73"/>
  <c r="EO67" i="73"/>
  <c r="EM67" i="73"/>
  <c r="EL67" i="73"/>
  <c r="EY67" i="73"/>
  <c r="ET67" i="73"/>
  <c r="EQ67" i="73"/>
  <c r="ED67" i="73"/>
  <c r="DV67" i="73"/>
  <c r="EC67" i="73"/>
  <c r="DU67" i="73"/>
  <c r="EB67" i="73"/>
  <c r="DT67" i="73"/>
  <c r="EI67" i="73"/>
  <c r="EA67" i="73"/>
  <c r="EH67" i="73"/>
  <c r="DZ67" i="73"/>
  <c r="EG67" i="73"/>
  <c r="DY67" i="73"/>
  <c r="EF67" i="73"/>
  <c r="DX67" i="73"/>
  <c r="EE67" i="73"/>
  <c r="DW67" i="73"/>
  <c r="BW67" i="73"/>
  <c r="BO67" i="73"/>
  <c r="CA67" i="73"/>
  <c r="BS67" i="73"/>
  <c r="BY67" i="73"/>
  <c r="BN67" i="73"/>
  <c r="BV67" i="73"/>
  <c r="BU67" i="73"/>
  <c r="BR67" i="73"/>
  <c r="BZ67" i="73"/>
  <c r="BP67" i="73"/>
  <c r="BG67" i="73"/>
  <c r="AY67" i="73"/>
  <c r="BF67" i="73"/>
  <c r="AX67" i="73"/>
  <c r="BE67" i="73"/>
  <c r="AW67" i="73"/>
  <c r="CB67" i="73"/>
  <c r="BD67" i="73"/>
  <c r="AV67" i="73"/>
  <c r="BX67" i="73"/>
  <c r="BK67" i="73"/>
  <c r="BC67" i="73"/>
  <c r="BT67" i="73"/>
  <c r="BJ67" i="73"/>
  <c r="BB67" i="73"/>
  <c r="BQ67" i="73"/>
  <c r="BI67" i="73"/>
  <c r="BA67" i="73"/>
  <c r="BH67" i="73"/>
  <c r="BM67" i="73"/>
  <c r="AZ67" i="73"/>
  <c r="AP67" i="73"/>
  <c r="AH67" i="73"/>
  <c r="AO67" i="73"/>
  <c r="AG67" i="73"/>
  <c r="AN67" i="73"/>
  <c r="AF67" i="73"/>
  <c r="AM67" i="73"/>
  <c r="AE67" i="73"/>
  <c r="AL67" i="73"/>
  <c r="AD67" i="73"/>
  <c r="AK67" i="73"/>
  <c r="AC67" i="73"/>
  <c r="AI67" i="73"/>
  <c r="AA67" i="73"/>
  <c r="AJ67" i="73"/>
  <c r="R67" i="73"/>
  <c r="J67" i="73"/>
  <c r="AB67" i="73"/>
  <c r="Y67" i="73"/>
  <c r="Q67" i="73"/>
  <c r="X67" i="73"/>
  <c r="P67" i="73"/>
  <c r="W67" i="73"/>
  <c r="O67" i="73"/>
  <c r="V67" i="73"/>
  <c r="N67" i="73"/>
  <c r="T67" i="73"/>
  <c r="U67" i="73"/>
  <c r="M67" i="73"/>
  <c r="L67" i="73"/>
  <c r="S67" i="73"/>
  <c r="K67" i="73"/>
  <c r="IE67" i="73"/>
  <c r="IK67" i="73"/>
  <c r="IQ67" i="73"/>
  <c r="IF67" i="73"/>
  <c r="IL67" i="73"/>
  <c r="IR67" i="73"/>
  <c r="IJ67" i="73"/>
  <c r="ID67" i="73"/>
  <c r="IN67" i="73"/>
  <c r="IG67" i="73"/>
  <c r="IO67" i="73"/>
  <c r="IH67" i="73"/>
  <c r="IP67" i="73"/>
  <c r="II67" i="73"/>
  <c r="IS67" i="73"/>
  <c r="IM67" i="73"/>
  <c r="E68" i="73"/>
  <c r="F68" i="73"/>
  <c r="D68" i="73"/>
  <c r="IB66" i="73"/>
  <c r="FC66" i="73"/>
  <c r="CE66" i="73"/>
  <c r="GP66" i="73"/>
  <c r="DR66" i="73"/>
  <c r="FD66" i="73"/>
  <c r="FB66" i="73"/>
  <c r="CF66" i="73"/>
  <c r="CD66" i="73"/>
  <c r="AT66" i="73"/>
  <c r="GO66" i="73"/>
  <c r="GN66" i="73"/>
  <c r="AS66" i="73"/>
  <c r="AR66" i="73"/>
  <c r="HZ66" i="73"/>
  <c r="IA66" i="73"/>
  <c r="DQ66" i="73"/>
  <c r="DP66" i="73"/>
  <c r="IT66" i="73"/>
  <c r="C68" i="73"/>
  <c r="A68" i="73" s="1"/>
  <c r="B69" i="73"/>
  <c r="H69" i="73" s="1"/>
  <c r="HC67" i="73"/>
  <c r="HS67" i="73"/>
  <c r="FQ67" i="73"/>
  <c r="GT67" i="73"/>
  <c r="FN67" i="73"/>
  <c r="FP67" i="73"/>
  <c r="HG67" i="73"/>
  <c r="FT67" i="73"/>
  <c r="FJ67" i="73"/>
  <c r="HT67" i="73"/>
  <c r="HB67" i="73"/>
  <c r="GZ67" i="73"/>
  <c r="HK67" i="73"/>
  <c r="GH67" i="73"/>
  <c r="FR67" i="73"/>
  <c r="FK67" i="73"/>
  <c r="FL67" i="73"/>
  <c r="GV67" i="73"/>
  <c r="FO67" i="73"/>
  <c r="HV67" i="73"/>
  <c r="GB67" i="73"/>
  <c r="GA67" i="73"/>
  <c r="FI67" i="73"/>
  <c r="GF67" i="73"/>
  <c r="GD67" i="73"/>
  <c r="HF67" i="73"/>
  <c r="HP67" i="73"/>
  <c r="FX67" i="73"/>
  <c r="HO67" i="73"/>
  <c r="FW67" i="73"/>
  <c r="FF67" i="73"/>
  <c r="GK67" i="73"/>
  <c r="HR67" i="73"/>
  <c r="HL67" i="73"/>
  <c r="GX67" i="73"/>
  <c r="GG67" i="73"/>
  <c r="FY67" i="73"/>
  <c r="HE67" i="73"/>
  <c r="FZ67" i="73"/>
  <c r="GU67" i="73"/>
  <c r="HW67" i="73"/>
  <c r="HI67" i="73"/>
  <c r="GC67" i="73"/>
  <c r="HA67" i="73"/>
  <c r="FU67" i="73"/>
  <c r="HM67" i="73"/>
  <c r="GY67" i="73"/>
  <c r="FG67" i="73"/>
  <c r="FS67" i="73"/>
  <c r="HJ67" i="73"/>
  <c r="FH67" i="73"/>
  <c r="HU67" i="73"/>
  <c r="GL67" i="73"/>
  <c r="GI67" i="73"/>
  <c r="FM67" i="73"/>
  <c r="GJ67" i="73"/>
  <c r="HX67" i="73"/>
  <c r="GS67" i="73"/>
  <c r="GW67" i="73"/>
  <c r="GE67" i="73"/>
  <c r="HD67" i="73"/>
  <c r="GR67" i="73"/>
  <c r="HN67" i="73"/>
  <c r="HQ67" i="73"/>
  <c r="ES68" i="73" l="1"/>
  <c r="EK68" i="73"/>
  <c r="EZ68" i="73"/>
  <c r="ER68" i="73"/>
  <c r="EX68" i="73"/>
  <c r="EP68" i="73"/>
  <c r="EW68" i="73"/>
  <c r="EO68" i="73"/>
  <c r="EV68" i="73"/>
  <c r="EN68" i="73"/>
  <c r="EU68" i="73"/>
  <c r="EM68" i="73"/>
  <c r="EY68" i="73"/>
  <c r="ET68" i="73"/>
  <c r="EQ68" i="73"/>
  <c r="EL68" i="73"/>
  <c r="ED68" i="73"/>
  <c r="DV68" i="73"/>
  <c r="EC68" i="73"/>
  <c r="DU68" i="73"/>
  <c r="EB68" i="73"/>
  <c r="DT68" i="73"/>
  <c r="EI68" i="73"/>
  <c r="EA68" i="73"/>
  <c r="EH68" i="73"/>
  <c r="DZ68" i="73"/>
  <c r="EG68" i="73"/>
  <c r="DY68" i="73"/>
  <c r="EF68" i="73"/>
  <c r="DX68" i="73"/>
  <c r="EE68" i="73"/>
  <c r="DW68" i="73"/>
  <c r="BW68" i="73"/>
  <c r="BO68" i="73"/>
  <c r="CA68" i="73"/>
  <c r="BS68" i="73"/>
  <c r="BT68" i="73"/>
  <c r="CB68" i="73"/>
  <c r="BQ68" i="73"/>
  <c r="BZ68" i="73"/>
  <c r="BP68" i="73"/>
  <c r="BX68" i="73"/>
  <c r="BM68" i="73"/>
  <c r="BU68" i="73"/>
  <c r="BV68" i="73"/>
  <c r="BG68" i="73"/>
  <c r="AY68" i="73"/>
  <c r="BR68" i="73"/>
  <c r="BF68" i="73"/>
  <c r="AX68" i="73"/>
  <c r="BN68" i="73"/>
  <c r="BE68" i="73"/>
  <c r="AW68" i="73"/>
  <c r="BD68" i="73"/>
  <c r="AV68" i="73"/>
  <c r="BK68" i="73"/>
  <c r="BC68" i="73"/>
  <c r="BJ68" i="73"/>
  <c r="BB68" i="73"/>
  <c r="BI68" i="73"/>
  <c r="BA68" i="73"/>
  <c r="BH68" i="73"/>
  <c r="AZ68" i="73"/>
  <c r="BY68" i="73"/>
  <c r="AP68" i="73"/>
  <c r="AH68" i="73"/>
  <c r="AO68" i="73"/>
  <c r="AG68" i="73"/>
  <c r="AN68" i="73"/>
  <c r="AF68" i="73"/>
  <c r="AM68" i="73"/>
  <c r="AE68" i="73"/>
  <c r="AL68" i="73"/>
  <c r="AD68" i="73"/>
  <c r="AK68" i="73"/>
  <c r="AC68" i="73"/>
  <c r="AI68" i="73"/>
  <c r="AA68" i="73"/>
  <c r="R68" i="73"/>
  <c r="J68" i="73"/>
  <c r="Y68" i="73"/>
  <c r="Q68" i="73"/>
  <c r="X68" i="73"/>
  <c r="P68" i="73"/>
  <c r="W68" i="73"/>
  <c r="O68" i="73"/>
  <c r="L68" i="73"/>
  <c r="V68" i="73"/>
  <c r="N68" i="73"/>
  <c r="U68" i="73"/>
  <c r="M68" i="73"/>
  <c r="AJ68" i="73"/>
  <c r="T68" i="73"/>
  <c r="AB68" i="73"/>
  <c r="S68" i="73"/>
  <c r="K68" i="73"/>
  <c r="IG68" i="73"/>
  <c r="IM68" i="73"/>
  <c r="IS68" i="73"/>
  <c r="IH68" i="73"/>
  <c r="IN68" i="73"/>
  <c r="ID68" i="73"/>
  <c r="IL68" i="73"/>
  <c r="IF68" i="73"/>
  <c r="IP68" i="73"/>
  <c r="II68" i="73"/>
  <c r="IQ68" i="73"/>
  <c r="IJ68" i="73"/>
  <c r="IR68" i="73"/>
  <c r="IK68" i="73"/>
  <c r="IE68" i="73"/>
  <c r="IO68" i="73"/>
  <c r="D69" i="73"/>
  <c r="F69" i="73"/>
  <c r="E69" i="73"/>
  <c r="DP67" i="73"/>
  <c r="DQ67" i="73"/>
  <c r="AS67" i="73"/>
  <c r="AR67" i="73"/>
  <c r="GP67" i="73"/>
  <c r="CF67" i="73"/>
  <c r="DR67" i="73"/>
  <c r="IA67" i="73"/>
  <c r="CE67" i="73"/>
  <c r="CD67" i="73"/>
  <c r="FB67" i="73"/>
  <c r="FC67" i="73"/>
  <c r="AT67" i="73"/>
  <c r="GN67" i="73"/>
  <c r="GO67" i="73"/>
  <c r="IB67" i="73"/>
  <c r="HZ67" i="73"/>
  <c r="IT67" i="73"/>
  <c r="FD67" i="73"/>
  <c r="C69" i="73"/>
  <c r="A69" i="73" s="1"/>
  <c r="B70" i="73"/>
  <c r="H70" i="73" s="1"/>
  <c r="FU68" i="73"/>
  <c r="HV68" i="73"/>
  <c r="FY68" i="73"/>
  <c r="FO68" i="73"/>
  <c r="GZ68" i="73"/>
  <c r="HT68" i="73"/>
  <c r="HF68" i="73"/>
  <c r="HE68" i="73"/>
  <c r="GF68" i="73"/>
  <c r="GW68" i="73"/>
  <c r="GT68" i="73"/>
  <c r="HP68" i="73"/>
  <c r="HN68" i="73"/>
  <c r="FF68" i="73"/>
  <c r="HS68" i="73"/>
  <c r="HR68" i="73"/>
  <c r="GV68" i="73"/>
  <c r="HK68" i="73"/>
  <c r="HD68" i="73"/>
  <c r="GR68" i="73"/>
  <c r="GI68" i="73"/>
  <c r="GY68" i="73"/>
  <c r="GJ68" i="73"/>
  <c r="GB68" i="73"/>
  <c r="FH68" i="73"/>
  <c r="HC68" i="73"/>
  <c r="HX68" i="73"/>
  <c r="HG68" i="73"/>
  <c r="FS68" i="73"/>
  <c r="GE68" i="73"/>
  <c r="HO68" i="73"/>
  <c r="FQ68" i="73"/>
  <c r="HB68" i="73"/>
  <c r="GU68" i="73"/>
  <c r="FN68" i="73"/>
  <c r="FJ68" i="73"/>
  <c r="GG68" i="73"/>
  <c r="HA68" i="73"/>
  <c r="HQ68" i="73"/>
  <c r="HM68" i="73"/>
  <c r="HU68" i="73"/>
  <c r="GC68" i="73"/>
  <c r="HJ68" i="73"/>
  <c r="HI68" i="73"/>
  <c r="GK68" i="73"/>
  <c r="FR68" i="73"/>
  <c r="FK68" i="73"/>
  <c r="GA68" i="73"/>
  <c r="FT68" i="73"/>
  <c r="FL68" i="73"/>
  <c r="GL68" i="73"/>
  <c r="HL68" i="73"/>
  <c r="FM68" i="73"/>
  <c r="FX68" i="73"/>
  <c r="GX68" i="73"/>
  <c r="FG68" i="73"/>
  <c r="GH68" i="73"/>
  <c r="GS68" i="73"/>
  <c r="HW68" i="73"/>
  <c r="FI68" i="73"/>
  <c r="GD68" i="73"/>
  <c r="FZ68" i="73"/>
  <c r="FP68" i="73"/>
  <c r="FW68" i="73"/>
  <c r="ES69" i="73" l="1"/>
  <c r="EK69" i="73"/>
  <c r="EZ69" i="73"/>
  <c r="ER69" i="73"/>
  <c r="EX69" i="73"/>
  <c r="EP69" i="73"/>
  <c r="EW69" i="73"/>
  <c r="EO69" i="73"/>
  <c r="EV69" i="73"/>
  <c r="EN69" i="73"/>
  <c r="EU69" i="73"/>
  <c r="EM69" i="73"/>
  <c r="EL69" i="73"/>
  <c r="EY69" i="73"/>
  <c r="ET69" i="73"/>
  <c r="EQ69" i="73"/>
  <c r="ED69" i="73"/>
  <c r="DV69" i="73"/>
  <c r="EC69" i="73"/>
  <c r="DU69" i="73"/>
  <c r="EB69" i="73"/>
  <c r="DT69" i="73"/>
  <c r="EI69" i="73"/>
  <c r="EA69" i="73"/>
  <c r="EH69" i="73"/>
  <c r="DZ69" i="73"/>
  <c r="EG69" i="73"/>
  <c r="DY69" i="73"/>
  <c r="EF69" i="73"/>
  <c r="DX69" i="73"/>
  <c r="BW69" i="73"/>
  <c r="BO69" i="73"/>
  <c r="DW69" i="73"/>
  <c r="CA69" i="73"/>
  <c r="BS69" i="73"/>
  <c r="BY69" i="73"/>
  <c r="BN69" i="73"/>
  <c r="BV69" i="73"/>
  <c r="BU69" i="73"/>
  <c r="BR69" i="73"/>
  <c r="BZ69" i="73"/>
  <c r="BP69" i="73"/>
  <c r="BG69" i="73"/>
  <c r="AY69" i="73"/>
  <c r="BF69" i="73"/>
  <c r="AX69" i="73"/>
  <c r="CB69" i="73"/>
  <c r="BE69" i="73"/>
  <c r="AW69" i="73"/>
  <c r="BX69" i="73"/>
  <c r="BD69" i="73"/>
  <c r="AV69" i="73"/>
  <c r="EE69" i="73"/>
  <c r="BT69" i="73"/>
  <c r="BK69" i="73"/>
  <c r="BC69" i="73"/>
  <c r="BQ69" i="73"/>
  <c r="BJ69" i="73"/>
  <c r="BB69" i="73"/>
  <c r="BM69" i="73"/>
  <c r="BI69" i="73"/>
  <c r="BA69" i="73"/>
  <c r="BH69" i="73"/>
  <c r="AZ69" i="73"/>
  <c r="AP69" i="73"/>
  <c r="AH69" i="73"/>
  <c r="AO69" i="73"/>
  <c r="AG69" i="73"/>
  <c r="AN69" i="73"/>
  <c r="AF69" i="73"/>
  <c r="AM69" i="73"/>
  <c r="AE69" i="73"/>
  <c r="AL69" i="73"/>
  <c r="AD69" i="73"/>
  <c r="AK69" i="73"/>
  <c r="AC69" i="73"/>
  <c r="AI69" i="73"/>
  <c r="AA69" i="73"/>
  <c r="R69" i="73"/>
  <c r="J69" i="73"/>
  <c r="Y69" i="73"/>
  <c r="Q69" i="73"/>
  <c r="X69" i="73"/>
  <c r="P69" i="73"/>
  <c r="W69" i="73"/>
  <c r="O69" i="73"/>
  <c r="T69" i="73"/>
  <c r="AJ69" i="73"/>
  <c r="V69" i="73"/>
  <c r="N69" i="73"/>
  <c r="AB69" i="73"/>
  <c r="U69" i="73"/>
  <c r="M69" i="73"/>
  <c r="L69" i="73"/>
  <c r="S69" i="73"/>
  <c r="K69" i="73"/>
  <c r="II69" i="73"/>
  <c r="IO69" i="73"/>
  <c r="ID69" i="73"/>
  <c r="IJ69" i="73"/>
  <c r="IP69" i="73"/>
  <c r="IF69" i="73"/>
  <c r="IN69" i="73"/>
  <c r="IH69" i="73"/>
  <c r="IR69" i="73"/>
  <c r="IK69" i="73"/>
  <c r="IS69" i="73"/>
  <c r="IL69" i="73"/>
  <c r="IE69" i="73"/>
  <c r="IM69" i="73"/>
  <c r="IG69" i="73"/>
  <c r="IQ69" i="73"/>
  <c r="F70" i="73"/>
  <c r="E70" i="73"/>
  <c r="D70" i="73"/>
  <c r="AR68" i="73"/>
  <c r="AS68" i="73"/>
  <c r="CF68" i="73"/>
  <c r="DQ68" i="73"/>
  <c r="DP68" i="73"/>
  <c r="DR68" i="73"/>
  <c r="IB68" i="73"/>
  <c r="FC68" i="73"/>
  <c r="FB68" i="73"/>
  <c r="IA68" i="73"/>
  <c r="HZ68" i="73"/>
  <c r="IT68" i="73"/>
  <c r="GP68" i="73"/>
  <c r="CE68" i="73"/>
  <c r="CD68" i="73"/>
  <c r="AT68" i="73"/>
  <c r="FD68" i="73"/>
  <c r="GN68" i="73"/>
  <c r="GO68" i="73"/>
  <c r="C70" i="73"/>
  <c r="A70" i="73" s="1"/>
  <c r="B71" i="73"/>
  <c r="H71" i="73" s="1"/>
  <c r="GR69" i="73"/>
  <c r="HL69" i="73"/>
  <c r="FW69" i="73"/>
  <c r="GX69" i="73"/>
  <c r="HB69" i="73"/>
  <c r="HO69" i="73"/>
  <c r="HQ69" i="73"/>
  <c r="HK69" i="73"/>
  <c r="HD69" i="73"/>
  <c r="GY69" i="73"/>
  <c r="FF69" i="73"/>
  <c r="GW69" i="73"/>
  <c r="HW69" i="73"/>
  <c r="HS69" i="73"/>
  <c r="HJ69" i="73"/>
  <c r="FQ69" i="73"/>
  <c r="HI69" i="73"/>
  <c r="HR69" i="73"/>
  <c r="FO69" i="73"/>
  <c r="GE69" i="73"/>
  <c r="FY69" i="73"/>
  <c r="GD69" i="73"/>
  <c r="FI69" i="73"/>
  <c r="GB69" i="73"/>
  <c r="GH69" i="73"/>
  <c r="FT69" i="73"/>
  <c r="FR69" i="73"/>
  <c r="HT69" i="73"/>
  <c r="GS69" i="73"/>
  <c r="FK69" i="73"/>
  <c r="GG69" i="73"/>
  <c r="GV69" i="73"/>
  <c r="GF69" i="73"/>
  <c r="HU69" i="73"/>
  <c r="FJ69" i="73"/>
  <c r="HC69" i="73"/>
  <c r="FM69" i="73"/>
  <c r="GI69" i="73"/>
  <c r="GU69" i="73"/>
  <c r="GT69" i="73"/>
  <c r="HF69" i="73"/>
  <c r="FH69" i="73"/>
  <c r="HE69" i="73"/>
  <c r="GL69" i="73"/>
  <c r="FL69" i="73"/>
  <c r="FZ69" i="73"/>
  <c r="HG69" i="73"/>
  <c r="FP69" i="73"/>
  <c r="GK69" i="73"/>
  <c r="HV69" i="73"/>
  <c r="HA69" i="73"/>
  <c r="GA69" i="73"/>
  <c r="FG69" i="73"/>
  <c r="GC69" i="73"/>
  <c r="GJ69" i="73"/>
  <c r="HP69" i="73"/>
  <c r="FS69" i="73"/>
  <c r="FN69" i="73"/>
  <c r="GZ69" i="73"/>
  <c r="FX69" i="73"/>
  <c r="HN69" i="73"/>
  <c r="HM69" i="73"/>
  <c r="HX69" i="73"/>
  <c r="FU69" i="73"/>
  <c r="ES70" i="73" l="1"/>
  <c r="EK70" i="73"/>
  <c r="EZ70" i="73"/>
  <c r="ER70" i="73"/>
  <c r="EX70" i="73"/>
  <c r="EP70" i="73"/>
  <c r="EW70" i="73"/>
  <c r="EO70" i="73"/>
  <c r="EV70" i="73"/>
  <c r="EN70" i="73"/>
  <c r="EU70" i="73"/>
  <c r="EM70" i="73"/>
  <c r="EY70" i="73"/>
  <c r="ET70" i="73"/>
  <c r="EQ70" i="73"/>
  <c r="EL70" i="73"/>
  <c r="ED70" i="73"/>
  <c r="DV70" i="73"/>
  <c r="EC70" i="73"/>
  <c r="DU70" i="73"/>
  <c r="EB70" i="73"/>
  <c r="DT70" i="73"/>
  <c r="EI70" i="73"/>
  <c r="EA70" i="73"/>
  <c r="EH70" i="73"/>
  <c r="DZ70" i="73"/>
  <c r="EG70" i="73"/>
  <c r="DY70" i="73"/>
  <c r="EF70" i="73"/>
  <c r="DX70" i="73"/>
  <c r="BW70" i="73"/>
  <c r="BO70" i="73"/>
  <c r="EE70" i="73"/>
  <c r="DW70" i="73"/>
  <c r="CA70" i="73"/>
  <c r="BS70" i="73"/>
  <c r="BT70" i="73"/>
  <c r="CB70" i="73"/>
  <c r="BQ70" i="73"/>
  <c r="BZ70" i="73"/>
  <c r="BP70" i="73"/>
  <c r="BX70" i="73"/>
  <c r="BM70" i="73"/>
  <c r="BU70" i="73"/>
  <c r="BR70" i="73"/>
  <c r="BG70" i="73"/>
  <c r="AY70" i="73"/>
  <c r="BN70" i="73"/>
  <c r="BF70" i="73"/>
  <c r="AX70" i="73"/>
  <c r="BE70" i="73"/>
  <c r="AW70" i="73"/>
  <c r="BD70" i="73"/>
  <c r="AV70" i="73"/>
  <c r="BK70" i="73"/>
  <c r="BC70" i="73"/>
  <c r="BJ70" i="73"/>
  <c r="BB70" i="73"/>
  <c r="BY70" i="73"/>
  <c r="BI70" i="73"/>
  <c r="BA70" i="73"/>
  <c r="BV70" i="73"/>
  <c r="BH70" i="73"/>
  <c r="AP70" i="73"/>
  <c r="AH70" i="73"/>
  <c r="AO70" i="73"/>
  <c r="AG70" i="73"/>
  <c r="AN70" i="73"/>
  <c r="AF70" i="73"/>
  <c r="AM70" i="73"/>
  <c r="AE70" i="73"/>
  <c r="AZ70" i="73"/>
  <c r="AL70" i="73"/>
  <c r="AD70" i="73"/>
  <c r="AK70" i="73"/>
  <c r="AC70" i="73"/>
  <c r="AI70" i="73"/>
  <c r="AA70" i="73"/>
  <c r="R70" i="73"/>
  <c r="J70" i="73"/>
  <c r="Y70" i="73"/>
  <c r="Q70" i="73"/>
  <c r="X70" i="73"/>
  <c r="P70" i="73"/>
  <c r="AJ70" i="73"/>
  <c r="AB70" i="73"/>
  <c r="W70" i="73"/>
  <c r="O70" i="73"/>
  <c r="V70" i="73"/>
  <c r="N70" i="73"/>
  <c r="L70" i="73"/>
  <c r="U70" i="73"/>
  <c r="M70" i="73"/>
  <c r="T70" i="73"/>
  <c r="S70" i="73"/>
  <c r="K70" i="73"/>
  <c r="IE70" i="73"/>
  <c r="IK70" i="73"/>
  <c r="IQ70" i="73"/>
  <c r="IF70" i="73"/>
  <c r="IL70" i="73"/>
  <c r="IR70" i="73"/>
  <c r="IH70" i="73"/>
  <c r="IP70" i="73"/>
  <c r="IJ70" i="73"/>
  <c r="IM70" i="73"/>
  <c r="ID70" i="73"/>
  <c r="IN70" i="73"/>
  <c r="IG70" i="73"/>
  <c r="IO70" i="73"/>
  <c r="II70" i="73"/>
  <c r="IS70" i="73"/>
  <c r="E71" i="73"/>
  <c r="D71" i="73"/>
  <c r="F71" i="73"/>
  <c r="AT69" i="73"/>
  <c r="AR69" i="73"/>
  <c r="IA69" i="73"/>
  <c r="HZ69" i="73"/>
  <c r="FD69" i="73"/>
  <c r="IB69" i="73"/>
  <c r="AS69" i="73"/>
  <c r="GO69" i="73"/>
  <c r="GN69" i="73"/>
  <c r="DR69" i="73"/>
  <c r="FB69" i="73"/>
  <c r="FC69" i="73"/>
  <c r="IT69" i="73"/>
  <c r="CF69" i="73"/>
  <c r="GP69" i="73"/>
  <c r="CD69" i="73"/>
  <c r="CE69" i="73"/>
  <c r="DQ69" i="73"/>
  <c r="DP69" i="73"/>
  <c r="C71" i="73"/>
  <c r="A71" i="73" s="1"/>
  <c r="B72" i="73"/>
  <c r="H72" i="73" s="1"/>
  <c r="GD70" i="73"/>
  <c r="GK70" i="73"/>
  <c r="FQ70" i="73"/>
  <c r="GE70" i="73"/>
  <c r="GG70" i="73"/>
  <c r="FW70" i="73"/>
  <c r="HG70" i="73"/>
  <c r="HA70" i="73"/>
  <c r="GL70" i="73"/>
  <c r="FK70" i="73"/>
  <c r="HF70" i="73"/>
  <c r="FF70" i="73"/>
  <c r="FP70" i="73"/>
  <c r="FG70" i="73"/>
  <c r="FL70" i="73"/>
  <c r="HW70" i="73"/>
  <c r="GY70" i="73"/>
  <c r="HK70" i="73"/>
  <c r="FO70" i="73"/>
  <c r="HB70" i="73"/>
  <c r="FN70" i="73"/>
  <c r="HN70" i="73"/>
  <c r="GJ70" i="73"/>
  <c r="HC70" i="73"/>
  <c r="GZ70" i="73"/>
  <c r="FS70" i="73"/>
  <c r="GR70" i="73"/>
  <c r="HI70" i="73"/>
  <c r="GV70" i="73"/>
  <c r="FT70" i="73"/>
  <c r="GU70" i="73"/>
  <c r="HM70" i="73"/>
  <c r="GT70" i="73"/>
  <c r="FX70" i="73"/>
  <c r="HX70" i="73"/>
  <c r="FI70" i="73"/>
  <c r="HL70" i="73"/>
  <c r="HD70" i="73"/>
  <c r="FZ70" i="73"/>
  <c r="FY70" i="73"/>
  <c r="HQ70" i="73"/>
  <c r="GF70" i="73"/>
  <c r="HS70" i="73"/>
  <c r="HV70" i="73"/>
  <c r="FM70" i="73"/>
  <c r="GI70" i="73"/>
  <c r="GW70" i="73"/>
  <c r="HO70" i="73"/>
  <c r="FJ70" i="73"/>
  <c r="HE70" i="73"/>
  <c r="HR70" i="73"/>
  <c r="GC70" i="73"/>
  <c r="HT70" i="73"/>
  <c r="FH70" i="73"/>
  <c r="FR70" i="73"/>
  <c r="HU70" i="73"/>
  <c r="GA70" i="73"/>
  <c r="GB70" i="73"/>
  <c r="HJ70" i="73"/>
  <c r="GS70" i="73"/>
  <c r="FU70" i="73"/>
  <c r="GX70" i="73"/>
  <c r="GH70" i="73"/>
  <c r="HP70" i="73"/>
  <c r="ES71" i="73" l="1"/>
  <c r="EK71" i="73"/>
  <c r="EZ71" i="73"/>
  <c r="ER71" i="73"/>
  <c r="EX71" i="73"/>
  <c r="EP71" i="73"/>
  <c r="EW71" i="73"/>
  <c r="EO71" i="73"/>
  <c r="EV71" i="73"/>
  <c r="EN71" i="73"/>
  <c r="EU71" i="73"/>
  <c r="EM71" i="73"/>
  <c r="EL71" i="73"/>
  <c r="EY71" i="73"/>
  <c r="ET71" i="73"/>
  <c r="ED71" i="73"/>
  <c r="DV71" i="73"/>
  <c r="EC71" i="73"/>
  <c r="DU71" i="73"/>
  <c r="EB71" i="73"/>
  <c r="DT71" i="73"/>
  <c r="EI71" i="73"/>
  <c r="EA71" i="73"/>
  <c r="EQ71" i="73"/>
  <c r="EH71" i="73"/>
  <c r="DZ71" i="73"/>
  <c r="EG71" i="73"/>
  <c r="DY71" i="73"/>
  <c r="EF71" i="73"/>
  <c r="DX71" i="73"/>
  <c r="EE71" i="73"/>
  <c r="DW71" i="73"/>
  <c r="BW71" i="73"/>
  <c r="BO71" i="73"/>
  <c r="CA71" i="73"/>
  <c r="BS71" i="73"/>
  <c r="BY71" i="73"/>
  <c r="BN71" i="73"/>
  <c r="BX71" i="73"/>
  <c r="BV71" i="73"/>
  <c r="BU71" i="73"/>
  <c r="BR71" i="73"/>
  <c r="BZ71" i="73"/>
  <c r="BP71" i="73"/>
  <c r="BG71" i="73"/>
  <c r="AY71" i="73"/>
  <c r="BF71" i="73"/>
  <c r="AX71" i="73"/>
  <c r="CB71" i="73"/>
  <c r="BE71" i="73"/>
  <c r="AW71" i="73"/>
  <c r="BT71" i="73"/>
  <c r="BD71" i="73"/>
  <c r="AV71" i="73"/>
  <c r="BQ71" i="73"/>
  <c r="BK71" i="73"/>
  <c r="BC71" i="73"/>
  <c r="BM71" i="73"/>
  <c r="BJ71" i="73"/>
  <c r="BB71" i="73"/>
  <c r="BI71" i="73"/>
  <c r="BA71" i="73"/>
  <c r="BH71" i="73"/>
  <c r="AZ71" i="73"/>
  <c r="AP71" i="73"/>
  <c r="AH71" i="73"/>
  <c r="AO71" i="73"/>
  <c r="AG71" i="73"/>
  <c r="AN71" i="73"/>
  <c r="AF71" i="73"/>
  <c r="AM71" i="73"/>
  <c r="AE71" i="73"/>
  <c r="AL71" i="73"/>
  <c r="AD71" i="73"/>
  <c r="AK71" i="73"/>
  <c r="AC71" i="73"/>
  <c r="AI71" i="73"/>
  <c r="AA71" i="73"/>
  <c r="AJ71" i="73"/>
  <c r="R71" i="73"/>
  <c r="J71" i="73"/>
  <c r="AB71" i="73"/>
  <c r="Y71" i="73"/>
  <c r="Q71" i="73"/>
  <c r="X71" i="73"/>
  <c r="P71" i="73"/>
  <c r="W71" i="73"/>
  <c r="O71" i="73"/>
  <c r="L71" i="73"/>
  <c r="V71" i="73"/>
  <c r="N71" i="73"/>
  <c r="T71" i="73"/>
  <c r="U71" i="73"/>
  <c r="M71" i="73"/>
  <c r="S71" i="73"/>
  <c r="K71" i="73"/>
  <c r="IG71" i="73"/>
  <c r="IM71" i="73"/>
  <c r="IS71" i="73"/>
  <c r="IH71" i="73"/>
  <c r="IN71" i="73"/>
  <c r="IJ71" i="73"/>
  <c r="IR71" i="73"/>
  <c r="ID71" i="73"/>
  <c r="IL71" i="73"/>
  <c r="IE71" i="73"/>
  <c r="IO71" i="73"/>
  <c r="IF71" i="73"/>
  <c r="IP71" i="73"/>
  <c r="II71" i="73"/>
  <c r="IQ71" i="73"/>
  <c r="IK71" i="73"/>
  <c r="F72" i="73"/>
  <c r="E72" i="73"/>
  <c r="D72" i="73"/>
  <c r="AR70" i="73"/>
  <c r="AS70" i="73"/>
  <c r="IT70" i="73"/>
  <c r="FB70" i="73"/>
  <c r="FC70" i="73"/>
  <c r="IB70" i="73"/>
  <c r="CF70" i="73"/>
  <c r="CD70" i="73"/>
  <c r="CE70" i="73"/>
  <c r="GP70" i="73"/>
  <c r="AT70" i="73"/>
  <c r="GO70" i="73"/>
  <c r="GN70" i="73"/>
  <c r="FD70" i="73"/>
  <c r="DR70" i="73"/>
  <c r="DQ70" i="73"/>
  <c r="DP70" i="73"/>
  <c r="IA70" i="73"/>
  <c r="HZ70" i="73"/>
  <c r="C72" i="73"/>
  <c r="A72" i="73" s="1"/>
  <c r="B73" i="73"/>
  <c r="H73" i="73" s="1"/>
  <c r="GI71" i="73"/>
  <c r="FQ71" i="73"/>
  <c r="HN71" i="73"/>
  <c r="FI71" i="73"/>
  <c r="GA71" i="73"/>
  <c r="FG71" i="73"/>
  <c r="FY71" i="73"/>
  <c r="GL71" i="73"/>
  <c r="GC71" i="73"/>
  <c r="FW71" i="73"/>
  <c r="HV71" i="73"/>
  <c r="HM71" i="73"/>
  <c r="HT71" i="73"/>
  <c r="HW71" i="73"/>
  <c r="HC71" i="73"/>
  <c r="GB71" i="73"/>
  <c r="HQ71" i="73"/>
  <c r="HP71" i="73"/>
  <c r="GV71" i="73"/>
  <c r="HO71" i="73"/>
  <c r="GW71" i="73"/>
  <c r="FJ71" i="73"/>
  <c r="HA71" i="73"/>
  <c r="FR71" i="73"/>
  <c r="GY71" i="73"/>
  <c r="HR71" i="73"/>
  <c r="FK71" i="73"/>
  <c r="FP71" i="73"/>
  <c r="HB71" i="73"/>
  <c r="FZ71" i="73"/>
  <c r="HU71" i="73"/>
  <c r="HD71" i="73"/>
  <c r="GD71" i="73"/>
  <c r="HS71" i="73"/>
  <c r="GJ71" i="73"/>
  <c r="GK71" i="73"/>
  <c r="FM71" i="73"/>
  <c r="HX71" i="73"/>
  <c r="HK71" i="73"/>
  <c r="HJ71" i="73"/>
  <c r="FN71" i="73"/>
  <c r="HE71" i="73"/>
  <c r="GU71" i="73"/>
  <c r="FS71" i="73"/>
  <c r="HL71" i="73"/>
  <c r="HG71" i="73"/>
  <c r="FH71" i="73"/>
  <c r="FL71" i="73"/>
  <c r="FT71" i="73"/>
  <c r="GZ71" i="73"/>
  <c r="GS71" i="73"/>
  <c r="FO71" i="73"/>
  <c r="HF71" i="73"/>
  <c r="GH71" i="73"/>
  <c r="FU71" i="73"/>
  <c r="GR71" i="73"/>
  <c r="GX71" i="73"/>
  <c r="FF71" i="73"/>
  <c r="GT71" i="73"/>
  <c r="HI71" i="73"/>
  <c r="GG71" i="73"/>
  <c r="FX71" i="73"/>
  <c r="GF71" i="73"/>
  <c r="GE71" i="73"/>
  <c r="ES72" i="73" l="1"/>
  <c r="EK72" i="73"/>
  <c r="EZ72" i="73"/>
  <c r="ER72" i="73"/>
  <c r="EX72" i="73"/>
  <c r="EP72" i="73"/>
  <c r="EW72" i="73"/>
  <c r="EO72" i="73"/>
  <c r="EV72" i="73"/>
  <c r="EN72" i="73"/>
  <c r="EU72" i="73"/>
  <c r="EM72" i="73"/>
  <c r="EY72" i="73"/>
  <c r="ET72" i="73"/>
  <c r="EQ72" i="73"/>
  <c r="EL72" i="73"/>
  <c r="ED72" i="73"/>
  <c r="DV72" i="73"/>
  <c r="EC72" i="73"/>
  <c r="DU72" i="73"/>
  <c r="EB72" i="73"/>
  <c r="DT72" i="73"/>
  <c r="EI72" i="73"/>
  <c r="EA72" i="73"/>
  <c r="EH72" i="73"/>
  <c r="DZ72" i="73"/>
  <c r="EG72" i="73"/>
  <c r="DY72" i="73"/>
  <c r="EF72" i="73"/>
  <c r="DX72" i="73"/>
  <c r="EE72" i="73"/>
  <c r="DW72" i="73"/>
  <c r="BW72" i="73"/>
  <c r="BO72" i="73"/>
  <c r="CA72" i="73"/>
  <c r="BS72" i="73"/>
  <c r="BT72" i="73"/>
  <c r="BR72" i="73"/>
  <c r="CB72" i="73"/>
  <c r="BQ72" i="73"/>
  <c r="BZ72" i="73"/>
  <c r="BP72" i="73"/>
  <c r="BX72" i="73"/>
  <c r="BM72" i="73"/>
  <c r="BU72" i="73"/>
  <c r="BV72" i="73"/>
  <c r="BG72" i="73"/>
  <c r="AY72" i="73"/>
  <c r="BN72" i="73"/>
  <c r="BF72" i="73"/>
  <c r="AX72" i="73"/>
  <c r="BE72" i="73"/>
  <c r="AW72" i="73"/>
  <c r="BD72" i="73"/>
  <c r="AV72" i="73"/>
  <c r="BK72" i="73"/>
  <c r="BC72" i="73"/>
  <c r="BJ72" i="73"/>
  <c r="BB72" i="73"/>
  <c r="BI72" i="73"/>
  <c r="BA72" i="73"/>
  <c r="BY72" i="73"/>
  <c r="BH72" i="73"/>
  <c r="AZ72" i="73"/>
  <c r="AP72" i="73"/>
  <c r="AH72" i="73"/>
  <c r="AO72" i="73"/>
  <c r="AG72" i="73"/>
  <c r="AN72" i="73"/>
  <c r="AF72" i="73"/>
  <c r="AM72" i="73"/>
  <c r="AE72" i="73"/>
  <c r="AL72" i="73"/>
  <c r="AD72" i="73"/>
  <c r="AK72" i="73"/>
  <c r="AC72" i="73"/>
  <c r="AI72" i="73"/>
  <c r="AA72" i="73"/>
  <c r="R72" i="73"/>
  <c r="J72" i="73"/>
  <c r="Y72" i="73"/>
  <c r="Q72" i="73"/>
  <c r="X72" i="73"/>
  <c r="P72" i="73"/>
  <c r="W72" i="73"/>
  <c r="O72" i="73"/>
  <c r="T72" i="73"/>
  <c r="V72" i="73"/>
  <c r="N72" i="73"/>
  <c r="U72" i="73"/>
  <c r="M72" i="73"/>
  <c r="AJ72" i="73"/>
  <c r="L72" i="73"/>
  <c r="AB72" i="73"/>
  <c r="S72" i="73"/>
  <c r="K72" i="73"/>
  <c r="II72" i="73"/>
  <c r="IO72" i="73"/>
  <c r="ID72" i="73"/>
  <c r="IJ72" i="73"/>
  <c r="IP72" i="73"/>
  <c r="IL72" i="73"/>
  <c r="IF72" i="73"/>
  <c r="IN72" i="73"/>
  <c r="IG72" i="73"/>
  <c r="IQ72" i="73"/>
  <c r="IH72" i="73"/>
  <c r="IR72" i="73"/>
  <c r="IK72" i="73"/>
  <c r="IS72" i="73"/>
  <c r="IM72" i="73"/>
  <c r="IE72" i="73"/>
  <c r="E73" i="73"/>
  <c r="D73" i="73"/>
  <c r="F73" i="73"/>
  <c r="AR71" i="73"/>
  <c r="AS71" i="73"/>
  <c r="CF71" i="73"/>
  <c r="CD71" i="73"/>
  <c r="CE71" i="73"/>
  <c r="AT71" i="73"/>
  <c r="DR71" i="73"/>
  <c r="HZ71" i="73"/>
  <c r="IA71" i="73"/>
  <c r="FC71" i="73"/>
  <c r="FB71" i="73"/>
  <c r="IB71" i="73"/>
  <c r="GN71" i="73"/>
  <c r="GO71" i="73"/>
  <c r="DP71" i="73"/>
  <c r="DQ71" i="73"/>
  <c r="IT71" i="73"/>
  <c r="GP71" i="73"/>
  <c r="FD71" i="73"/>
  <c r="C73" i="73"/>
  <c r="A73" i="73" s="1"/>
  <c r="B74" i="73"/>
  <c r="H74" i="73" s="1"/>
  <c r="FG72" i="73"/>
  <c r="HE72" i="73"/>
  <c r="HU72" i="73"/>
  <c r="HQ72" i="73"/>
  <c r="FJ72" i="73"/>
  <c r="HF72" i="73"/>
  <c r="HT72" i="73"/>
  <c r="FU72" i="73"/>
  <c r="FR72" i="73"/>
  <c r="GU72" i="73"/>
  <c r="GC72" i="73"/>
  <c r="FQ72" i="73"/>
  <c r="GW72" i="73"/>
  <c r="HC72" i="73"/>
  <c r="GG72" i="73"/>
  <c r="GI72" i="73"/>
  <c r="HM72" i="73"/>
  <c r="HW72" i="73"/>
  <c r="GB72" i="73"/>
  <c r="GH72" i="73"/>
  <c r="FP72" i="73"/>
  <c r="FL72" i="73"/>
  <c r="HB72" i="73"/>
  <c r="FW72" i="73"/>
  <c r="GT72" i="73"/>
  <c r="GX72" i="73"/>
  <c r="HO72" i="73"/>
  <c r="GV72" i="73"/>
  <c r="HI72" i="73"/>
  <c r="GJ72" i="73"/>
  <c r="HN72" i="73"/>
  <c r="HP72" i="73"/>
  <c r="HA72" i="73"/>
  <c r="HJ72" i="73"/>
  <c r="GE72" i="73"/>
  <c r="FT72" i="73"/>
  <c r="GF72" i="73"/>
  <c r="FY72" i="73"/>
  <c r="HD72" i="73"/>
  <c r="GL72" i="73"/>
  <c r="GA72" i="73"/>
  <c r="HV72" i="73"/>
  <c r="GY72" i="73"/>
  <c r="HK72" i="73"/>
  <c r="GS72" i="73"/>
  <c r="FI72" i="73"/>
  <c r="FM72" i="73"/>
  <c r="GR72" i="73"/>
  <c r="HS72" i="73"/>
  <c r="FH72" i="73"/>
  <c r="FK72" i="73"/>
  <c r="GZ72" i="73"/>
  <c r="HL72" i="73"/>
  <c r="FZ72" i="73"/>
  <c r="HG72" i="73"/>
  <c r="FF72" i="73"/>
  <c r="FX72" i="73"/>
  <c r="HR72" i="73"/>
  <c r="GK72" i="73"/>
  <c r="FS72" i="73"/>
  <c r="FO72" i="73"/>
  <c r="HX72" i="73"/>
  <c r="GD72" i="73"/>
  <c r="FN72" i="73"/>
  <c r="ES73" i="73" l="1"/>
  <c r="EK73" i="73"/>
  <c r="EZ73" i="73"/>
  <c r="ER73" i="73"/>
  <c r="EX73" i="73"/>
  <c r="EP73" i="73"/>
  <c r="EW73" i="73"/>
  <c r="EO73" i="73"/>
  <c r="EV73" i="73"/>
  <c r="EN73" i="73"/>
  <c r="EU73" i="73"/>
  <c r="EM73" i="73"/>
  <c r="EL73" i="73"/>
  <c r="EY73" i="73"/>
  <c r="ET73" i="73"/>
  <c r="EQ73" i="73"/>
  <c r="ED73" i="73"/>
  <c r="DV73" i="73"/>
  <c r="EC73" i="73"/>
  <c r="DU73" i="73"/>
  <c r="EB73" i="73"/>
  <c r="DT73" i="73"/>
  <c r="EI73" i="73"/>
  <c r="EA73" i="73"/>
  <c r="EH73" i="73"/>
  <c r="DZ73" i="73"/>
  <c r="EG73" i="73"/>
  <c r="DY73" i="73"/>
  <c r="EF73" i="73"/>
  <c r="DX73" i="73"/>
  <c r="BW73" i="73"/>
  <c r="BO73" i="73"/>
  <c r="DW73" i="73"/>
  <c r="CA73" i="73"/>
  <c r="BS73" i="73"/>
  <c r="BY73" i="73"/>
  <c r="BN73" i="73"/>
  <c r="BX73" i="73"/>
  <c r="BM73" i="73"/>
  <c r="BV73" i="73"/>
  <c r="BU73" i="73"/>
  <c r="EE73" i="73"/>
  <c r="BR73" i="73"/>
  <c r="BZ73" i="73"/>
  <c r="BP73" i="73"/>
  <c r="BG73" i="73"/>
  <c r="AY73" i="73"/>
  <c r="BF73" i="73"/>
  <c r="AX73" i="73"/>
  <c r="BE73" i="73"/>
  <c r="AW73" i="73"/>
  <c r="BD73" i="73"/>
  <c r="AV73" i="73"/>
  <c r="CB73" i="73"/>
  <c r="BK73" i="73"/>
  <c r="BC73" i="73"/>
  <c r="BT73" i="73"/>
  <c r="BJ73" i="73"/>
  <c r="BB73" i="73"/>
  <c r="BQ73" i="73"/>
  <c r="BI73" i="73"/>
  <c r="BA73" i="73"/>
  <c r="BH73" i="73"/>
  <c r="AZ73" i="73"/>
  <c r="AP73" i="73"/>
  <c r="AH73" i="73"/>
  <c r="AO73" i="73"/>
  <c r="AG73" i="73"/>
  <c r="AN73" i="73"/>
  <c r="AF73" i="73"/>
  <c r="AM73" i="73"/>
  <c r="AE73" i="73"/>
  <c r="AL73" i="73"/>
  <c r="AD73" i="73"/>
  <c r="AK73" i="73"/>
  <c r="AC73" i="73"/>
  <c r="AI73" i="73"/>
  <c r="AA73" i="73"/>
  <c r="R73" i="73"/>
  <c r="J73" i="73"/>
  <c r="Y73" i="73"/>
  <c r="Q73" i="73"/>
  <c r="X73" i="73"/>
  <c r="P73" i="73"/>
  <c r="W73" i="73"/>
  <c r="O73" i="73"/>
  <c r="T73" i="73"/>
  <c r="AJ73" i="73"/>
  <c r="V73" i="73"/>
  <c r="N73" i="73"/>
  <c r="AB73" i="73"/>
  <c r="U73" i="73"/>
  <c r="M73" i="73"/>
  <c r="L73" i="73"/>
  <c r="S73" i="73"/>
  <c r="K73" i="73"/>
  <c r="IE73" i="73"/>
  <c r="IK73" i="73"/>
  <c r="IQ73" i="73"/>
  <c r="IF73" i="73"/>
  <c r="IL73" i="73"/>
  <c r="IR73" i="73"/>
  <c r="ID73" i="73"/>
  <c r="IN73" i="73"/>
  <c r="IH73" i="73"/>
  <c r="IP73" i="73"/>
  <c r="II73" i="73"/>
  <c r="IS73" i="73"/>
  <c r="IJ73" i="73"/>
  <c r="IM73" i="73"/>
  <c r="IG73" i="73"/>
  <c r="IO73" i="73"/>
  <c r="D74" i="73"/>
  <c r="E74" i="73"/>
  <c r="F74" i="73"/>
  <c r="AR72" i="73"/>
  <c r="AS72" i="73"/>
  <c r="IB72" i="73"/>
  <c r="AT72" i="73"/>
  <c r="FD72" i="73"/>
  <c r="HZ72" i="73"/>
  <c r="IA72" i="73"/>
  <c r="GO72" i="73"/>
  <c r="CE72" i="73"/>
  <c r="CD72" i="73"/>
  <c r="CF72" i="73"/>
  <c r="DP72" i="73"/>
  <c r="DR72" i="73"/>
  <c r="IT72" i="73"/>
  <c r="GP72" i="73"/>
  <c r="GN72" i="73"/>
  <c r="DQ72" i="73"/>
  <c r="FB72" i="73"/>
  <c r="FC72" i="73"/>
  <c r="C74" i="73"/>
  <c r="B75" i="73"/>
  <c r="H75" i="73" s="1"/>
  <c r="FI73" i="73"/>
  <c r="GW73" i="73"/>
  <c r="GS73" i="73"/>
  <c r="FL73" i="73"/>
  <c r="HB73" i="73"/>
  <c r="HU73" i="73"/>
  <c r="GG73" i="73"/>
  <c r="GK73" i="73"/>
  <c r="FO73" i="73"/>
  <c r="GA73" i="73"/>
  <c r="HV73" i="73"/>
  <c r="GE73" i="73"/>
  <c r="HK73" i="73"/>
  <c r="HW73" i="73"/>
  <c r="HR73" i="73"/>
  <c r="HG73" i="73"/>
  <c r="HX73" i="73"/>
  <c r="FR73" i="73"/>
  <c r="HL73" i="73"/>
  <c r="HM73" i="73"/>
  <c r="GH73" i="73"/>
  <c r="HQ73" i="73"/>
  <c r="HD73" i="73"/>
  <c r="GT73" i="73"/>
  <c r="GX73" i="73"/>
  <c r="HN73" i="73"/>
  <c r="HA73" i="73"/>
  <c r="FW73" i="73"/>
  <c r="FP73" i="73"/>
  <c r="GJ73" i="73"/>
  <c r="HI73" i="73"/>
  <c r="GY73" i="73"/>
  <c r="HT73" i="73"/>
  <c r="GU73" i="73"/>
  <c r="HE73" i="73"/>
  <c r="FZ73" i="73"/>
  <c r="FF73" i="73"/>
  <c r="GL73" i="73"/>
  <c r="FK73" i="73"/>
  <c r="FT73" i="73"/>
  <c r="FU73" i="73"/>
  <c r="HF73" i="73"/>
  <c r="HC73" i="73"/>
  <c r="GD73" i="73"/>
  <c r="HS73" i="73"/>
  <c r="FG73" i="73"/>
  <c r="GF73" i="73"/>
  <c r="GV73" i="73"/>
  <c r="HO73" i="73"/>
  <c r="GR73" i="73"/>
  <c r="GB73" i="73"/>
  <c r="FS73" i="73"/>
  <c r="FQ73" i="73"/>
  <c r="GC73" i="73"/>
  <c r="FY73" i="73"/>
  <c r="FJ73" i="73"/>
  <c r="HJ73" i="73"/>
  <c r="HP73" i="73"/>
  <c r="GZ73" i="73"/>
  <c r="FM73" i="73"/>
  <c r="FN73" i="73"/>
  <c r="GI73" i="73"/>
  <c r="FX73" i="73"/>
  <c r="FH73" i="73"/>
  <c r="ES74" i="73" l="1"/>
  <c r="EK74" i="73"/>
  <c r="EZ74" i="73"/>
  <c r="ER74" i="73"/>
  <c r="EX74" i="73"/>
  <c r="EP74" i="73"/>
  <c r="EW74" i="73"/>
  <c r="EO74" i="73"/>
  <c r="EV74" i="73"/>
  <c r="EN74" i="73"/>
  <c r="EU74" i="73"/>
  <c r="EM74" i="73"/>
  <c r="EY74" i="73"/>
  <c r="ET74" i="73"/>
  <c r="EQ74" i="73"/>
  <c r="EL74" i="73"/>
  <c r="ED74" i="73"/>
  <c r="DV74" i="73"/>
  <c r="EC74" i="73"/>
  <c r="DU74" i="73"/>
  <c r="EB74" i="73"/>
  <c r="DT74" i="73"/>
  <c r="EI74" i="73"/>
  <c r="EA74" i="73"/>
  <c r="EH74" i="73"/>
  <c r="DZ74" i="73"/>
  <c r="EG74" i="73"/>
  <c r="DY74" i="73"/>
  <c r="EF74" i="73"/>
  <c r="DX74" i="73"/>
  <c r="BW74" i="73"/>
  <c r="BO74" i="73"/>
  <c r="EE74" i="73"/>
  <c r="DW74" i="73"/>
  <c r="CA74" i="73"/>
  <c r="BS74" i="73"/>
  <c r="BT74" i="73"/>
  <c r="BR74" i="73"/>
  <c r="CB74" i="73"/>
  <c r="BQ74" i="73"/>
  <c r="BZ74" i="73"/>
  <c r="BP74" i="73"/>
  <c r="BX74" i="73"/>
  <c r="BM74" i="73"/>
  <c r="BU74" i="73"/>
  <c r="BG74" i="73"/>
  <c r="AY74" i="73"/>
  <c r="BY74" i="73"/>
  <c r="BF74" i="73"/>
  <c r="AX74" i="73"/>
  <c r="BV74" i="73"/>
  <c r="BE74" i="73"/>
  <c r="AW74" i="73"/>
  <c r="BN74" i="73"/>
  <c r="BD74" i="73"/>
  <c r="AV74" i="73"/>
  <c r="BK74" i="73"/>
  <c r="BC74" i="73"/>
  <c r="BJ74" i="73"/>
  <c r="BB74" i="73"/>
  <c r="BI74" i="73"/>
  <c r="BA74" i="73"/>
  <c r="BH74" i="73"/>
  <c r="AP74" i="73"/>
  <c r="AH74" i="73"/>
  <c r="AO74" i="73"/>
  <c r="AG74" i="73"/>
  <c r="AN74" i="73"/>
  <c r="AF74" i="73"/>
  <c r="AZ74" i="73"/>
  <c r="AM74" i="73"/>
  <c r="AE74" i="73"/>
  <c r="AL74" i="73"/>
  <c r="AD74" i="73"/>
  <c r="AK74" i="73"/>
  <c r="AC74" i="73"/>
  <c r="AI74" i="73"/>
  <c r="AA74" i="73"/>
  <c r="R74" i="73"/>
  <c r="J74" i="73"/>
  <c r="Y74" i="73"/>
  <c r="Q74" i="73"/>
  <c r="X74" i="73"/>
  <c r="P74" i="73"/>
  <c r="AJ74" i="73"/>
  <c r="AB74" i="73"/>
  <c r="W74" i="73"/>
  <c r="O74" i="73"/>
  <c r="V74" i="73"/>
  <c r="N74" i="73"/>
  <c r="L74" i="73"/>
  <c r="U74" i="73"/>
  <c r="M74" i="73"/>
  <c r="T74" i="73"/>
  <c r="S74" i="73"/>
  <c r="K74" i="73"/>
  <c r="IG74" i="73"/>
  <c r="IM74" i="73"/>
  <c r="IS74" i="73"/>
  <c r="IH74" i="73"/>
  <c r="IN74" i="73"/>
  <c r="IF74" i="73"/>
  <c r="IP74" i="73"/>
  <c r="IJ74" i="73"/>
  <c r="IR74" i="73"/>
  <c r="IK74" i="73"/>
  <c r="ID74" i="73"/>
  <c r="IL74" i="73"/>
  <c r="IE74" i="73"/>
  <c r="IO74" i="73"/>
  <c r="IQ74" i="73"/>
  <c r="II74" i="73"/>
  <c r="A74" i="73"/>
  <c r="D75" i="73"/>
  <c r="E75" i="73"/>
  <c r="F75" i="73"/>
  <c r="AR73" i="73"/>
  <c r="AS73" i="73"/>
  <c r="FD73" i="73"/>
  <c r="CF73" i="73"/>
  <c r="AT73" i="73"/>
  <c r="DQ73" i="73"/>
  <c r="DP73" i="73"/>
  <c r="IT73" i="73"/>
  <c r="HZ73" i="73"/>
  <c r="IA73" i="73"/>
  <c r="GP73" i="73"/>
  <c r="FC73" i="73"/>
  <c r="FB73" i="73"/>
  <c r="GN73" i="73"/>
  <c r="GO73" i="73"/>
  <c r="DR73" i="73"/>
  <c r="CD73" i="73"/>
  <c r="CE73" i="73"/>
  <c r="IB73" i="73"/>
  <c r="C75" i="73"/>
  <c r="B76" i="73"/>
  <c r="H76" i="73" s="1"/>
  <c r="GJ74" i="73"/>
  <c r="HO74" i="73"/>
  <c r="FF74" i="73"/>
  <c r="FR74" i="73"/>
  <c r="GS74" i="73"/>
  <c r="HC74" i="73"/>
  <c r="HM74" i="73"/>
  <c r="GI74" i="73"/>
  <c r="HB74" i="73"/>
  <c r="GD74" i="73"/>
  <c r="FK74" i="73"/>
  <c r="FM74" i="73"/>
  <c r="HE74" i="73"/>
  <c r="FS74" i="73"/>
  <c r="FO74" i="73"/>
  <c r="FY74" i="73"/>
  <c r="FH74" i="73"/>
  <c r="FX74" i="73"/>
  <c r="GR74" i="73"/>
  <c r="HX74" i="73"/>
  <c r="HT74" i="73"/>
  <c r="HR74" i="73"/>
  <c r="HP74" i="73"/>
  <c r="FI74" i="73"/>
  <c r="GZ74" i="73"/>
  <c r="GC74" i="73"/>
  <c r="GT74" i="73"/>
  <c r="HJ74" i="73"/>
  <c r="GW74" i="73"/>
  <c r="HK74" i="73"/>
  <c r="FU74" i="73"/>
  <c r="HI74" i="73"/>
  <c r="HG74" i="73"/>
  <c r="HQ74" i="73"/>
  <c r="GL74" i="73"/>
  <c r="FJ74" i="73"/>
  <c r="HV74" i="73"/>
  <c r="FL74" i="73"/>
  <c r="GH74" i="73"/>
  <c r="HA74" i="73"/>
  <c r="GF74" i="73"/>
  <c r="HD74" i="73"/>
  <c r="GX74" i="73"/>
  <c r="GU74" i="73"/>
  <c r="FG74" i="73"/>
  <c r="GY74" i="73"/>
  <c r="GK74" i="73"/>
  <c r="HL74" i="73"/>
  <c r="HN74" i="73"/>
  <c r="FW74" i="73"/>
  <c r="HF74" i="73"/>
  <c r="GB74" i="73"/>
  <c r="GG74" i="73"/>
  <c r="FT74" i="73"/>
  <c r="HW74" i="73"/>
  <c r="GA74" i="73"/>
  <c r="GE74" i="73"/>
  <c r="FP74" i="73"/>
  <c r="HS74" i="73"/>
  <c r="FN74" i="73"/>
  <c r="HU74" i="73"/>
  <c r="GV74" i="73"/>
  <c r="FZ74" i="73"/>
  <c r="FQ74" i="73"/>
  <c r="ES75" i="73" l="1"/>
  <c r="EK75" i="73"/>
  <c r="EZ75" i="73"/>
  <c r="ER75" i="73"/>
  <c r="EX75" i="73"/>
  <c r="EP75" i="73"/>
  <c r="EW75" i="73"/>
  <c r="EO75" i="73"/>
  <c r="EV75" i="73"/>
  <c r="EN75" i="73"/>
  <c r="EU75" i="73"/>
  <c r="EM75" i="73"/>
  <c r="EL75" i="73"/>
  <c r="EY75" i="73"/>
  <c r="ET75" i="73"/>
  <c r="EQ75" i="73"/>
  <c r="ED75" i="73"/>
  <c r="DV75" i="73"/>
  <c r="EC75" i="73"/>
  <c r="DU75" i="73"/>
  <c r="EB75" i="73"/>
  <c r="DT75" i="73"/>
  <c r="EI75" i="73"/>
  <c r="EA75" i="73"/>
  <c r="EH75" i="73"/>
  <c r="DZ75" i="73"/>
  <c r="EG75" i="73"/>
  <c r="DY75" i="73"/>
  <c r="EF75" i="73"/>
  <c r="DX75" i="73"/>
  <c r="EE75" i="73"/>
  <c r="DW75" i="73"/>
  <c r="BW75" i="73"/>
  <c r="BO75" i="73"/>
  <c r="CA75" i="73"/>
  <c r="BS75" i="73"/>
  <c r="BY75" i="73"/>
  <c r="BN75" i="73"/>
  <c r="BX75" i="73"/>
  <c r="BM75" i="73"/>
  <c r="BV75" i="73"/>
  <c r="BU75" i="73"/>
  <c r="BR75" i="73"/>
  <c r="BZ75" i="73"/>
  <c r="BP75" i="73"/>
  <c r="BQ75" i="73"/>
  <c r="BG75" i="73"/>
  <c r="AY75" i="73"/>
  <c r="BF75" i="73"/>
  <c r="AX75" i="73"/>
  <c r="BE75" i="73"/>
  <c r="AW75" i="73"/>
  <c r="BD75" i="73"/>
  <c r="AV75" i="73"/>
  <c r="BK75" i="73"/>
  <c r="BC75" i="73"/>
  <c r="BJ75" i="73"/>
  <c r="BB75" i="73"/>
  <c r="CB75" i="73"/>
  <c r="BI75" i="73"/>
  <c r="BA75" i="73"/>
  <c r="BT75" i="73"/>
  <c r="BH75" i="73"/>
  <c r="AZ75" i="73"/>
  <c r="AP75" i="73"/>
  <c r="AH75" i="73"/>
  <c r="AO75" i="73"/>
  <c r="AG75" i="73"/>
  <c r="AN75" i="73"/>
  <c r="AF75" i="73"/>
  <c r="AM75" i="73"/>
  <c r="AE75" i="73"/>
  <c r="AL75" i="73"/>
  <c r="AD75" i="73"/>
  <c r="AK75" i="73"/>
  <c r="AC75" i="73"/>
  <c r="AI75" i="73"/>
  <c r="AA75" i="73"/>
  <c r="AJ75" i="73"/>
  <c r="R75" i="73"/>
  <c r="J75" i="73"/>
  <c r="AB75" i="73"/>
  <c r="Y75" i="73"/>
  <c r="Q75" i="73"/>
  <c r="X75" i="73"/>
  <c r="P75" i="73"/>
  <c r="W75" i="73"/>
  <c r="O75" i="73"/>
  <c r="L75" i="73"/>
  <c r="V75" i="73"/>
  <c r="N75" i="73"/>
  <c r="T75" i="73"/>
  <c r="U75" i="73"/>
  <c r="M75" i="73"/>
  <c r="S75" i="73"/>
  <c r="K75" i="73"/>
  <c r="II75" i="73"/>
  <c r="IO75" i="73"/>
  <c r="ID75" i="73"/>
  <c r="IJ75" i="73"/>
  <c r="IP75" i="73"/>
  <c r="IH75" i="73"/>
  <c r="IR75" i="73"/>
  <c r="IL75" i="73"/>
  <c r="IE75" i="73"/>
  <c r="IM75" i="73"/>
  <c r="IF75" i="73"/>
  <c r="IN75" i="73"/>
  <c r="IG75" i="73"/>
  <c r="IQ75" i="73"/>
  <c r="IK75" i="73"/>
  <c r="IS75" i="73"/>
  <c r="A75" i="73"/>
  <c r="D76" i="73"/>
  <c r="E76" i="73"/>
  <c r="F76" i="73"/>
  <c r="CF74" i="73"/>
  <c r="AS74" i="73"/>
  <c r="AR74" i="73"/>
  <c r="IA74" i="73"/>
  <c r="HZ74" i="73"/>
  <c r="GP74" i="73"/>
  <c r="CE74" i="73"/>
  <c r="CD74" i="73"/>
  <c r="IB74" i="73"/>
  <c r="GO74" i="73"/>
  <c r="GN74" i="73"/>
  <c r="DR74" i="73"/>
  <c r="FD74" i="73"/>
  <c r="AT74" i="73"/>
  <c r="DQ74" i="73"/>
  <c r="DP74" i="73"/>
  <c r="FB74" i="73"/>
  <c r="FC74" i="73"/>
  <c r="IT74" i="73"/>
  <c r="C76" i="73"/>
  <c r="A76" i="73" s="1"/>
  <c r="B77" i="73"/>
  <c r="HR75" i="73"/>
  <c r="FS75" i="73"/>
  <c r="FY75" i="73"/>
  <c r="GE75" i="73"/>
  <c r="HE75" i="73"/>
  <c r="GZ75" i="73"/>
  <c r="GY75" i="73"/>
  <c r="FT75" i="73"/>
  <c r="FL75" i="73"/>
  <c r="HQ75" i="73"/>
  <c r="HV75" i="73"/>
  <c r="FN75" i="73"/>
  <c r="GG75" i="73"/>
  <c r="HA75" i="73"/>
  <c r="HI75" i="73"/>
  <c r="FI75" i="73"/>
  <c r="FK75" i="73"/>
  <c r="FQ75" i="73"/>
  <c r="FX75" i="73"/>
  <c r="FU75" i="73"/>
  <c r="HM75" i="73"/>
  <c r="HB75" i="73"/>
  <c r="HC75" i="73"/>
  <c r="FP75" i="73"/>
  <c r="HW75" i="73"/>
  <c r="GT75" i="73"/>
  <c r="HX75" i="73"/>
  <c r="FW75" i="73"/>
  <c r="HK75" i="73"/>
  <c r="GC75" i="73"/>
  <c r="HO75" i="73"/>
  <c r="GR75" i="73"/>
  <c r="GI75" i="73"/>
  <c r="HJ75" i="73"/>
  <c r="FR75" i="73"/>
  <c r="GV75" i="73"/>
  <c r="FJ75" i="73"/>
  <c r="HS75" i="73"/>
  <c r="GL75" i="73"/>
  <c r="FF75" i="73"/>
  <c r="GU75" i="73"/>
  <c r="HN75" i="73"/>
  <c r="GB75" i="73"/>
  <c r="FZ75" i="73"/>
  <c r="FH75" i="73"/>
  <c r="GS75" i="73"/>
  <c r="HD75" i="73"/>
  <c r="GF75" i="73"/>
  <c r="GA75" i="73"/>
  <c r="FO75" i="73"/>
  <c r="FG75" i="73"/>
  <c r="GJ75" i="73"/>
  <c r="FM75" i="73"/>
  <c r="GH75" i="73"/>
  <c r="GW75" i="73"/>
  <c r="HL75" i="73"/>
  <c r="HG75" i="73"/>
  <c r="GD75" i="73"/>
  <c r="HP75" i="73"/>
  <c r="GK75" i="73"/>
  <c r="HT75" i="73"/>
  <c r="HF75" i="73"/>
  <c r="GX75" i="73"/>
  <c r="HU75" i="73"/>
  <c r="ES76" i="73" l="1"/>
  <c r="EK76" i="73"/>
  <c r="EZ76" i="73"/>
  <c r="ER76" i="73"/>
  <c r="EX76" i="73"/>
  <c r="EP76" i="73"/>
  <c r="EW76" i="73"/>
  <c r="EO76" i="73"/>
  <c r="EV76" i="73"/>
  <c r="EN76" i="73"/>
  <c r="EU76" i="73"/>
  <c r="EM76" i="73"/>
  <c r="EY76" i="73"/>
  <c r="ET76" i="73"/>
  <c r="EQ76" i="73"/>
  <c r="EL76" i="73"/>
  <c r="ED76" i="73"/>
  <c r="DV76" i="73"/>
  <c r="EC76" i="73"/>
  <c r="DU76" i="73"/>
  <c r="EB76" i="73"/>
  <c r="DT76" i="73"/>
  <c r="EI76" i="73"/>
  <c r="EA76" i="73"/>
  <c r="EH76" i="73"/>
  <c r="DZ76" i="73"/>
  <c r="EG76" i="73"/>
  <c r="DY76" i="73"/>
  <c r="EF76" i="73"/>
  <c r="DX76" i="73"/>
  <c r="EE76" i="73"/>
  <c r="DW76" i="73"/>
  <c r="BW76" i="73"/>
  <c r="BO76" i="73"/>
  <c r="CA76" i="73"/>
  <c r="BS76" i="73"/>
  <c r="BT76" i="73"/>
  <c r="BR76" i="73"/>
  <c r="CB76" i="73"/>
  <c r="BQ76" i="73"/>
  <c r="BZ76" i="73"/>
  <c r="BP76" i="73"/>
  <c r="BX76" i="73"/>
  <c r="BM76" i="73"/>
  <c r="BU76" i="73"/>
  <c r="BG76" i="73"/>
  <c r="AY76" i="73"/>
  <c r="BF76" i="73"/>
  <c r="AX76" i="73"/>
  <c r="BE76" i="73"/>
  <c r="AW76" i="73"/>
  <c r="BY76" i="73"/>
  <c r="BD76" i="73"/>
  <c r="AV76" i="73"/>
  <c r="BV76" i="73"/>
  <c r="BK76" i="73"/>
  <c r="BC76" i="73"/>
  <c r="BN76" i="73"/>
  <c r="BJ76" i="73"/>
  <c r="BB76" i="73"/>
  <c r="BI76" i="73"/>
  <c r="BA76" i="73"/>
  <c r="BH76" i="73"/>
  <c r="AZ76" i="73"/>
  <c r="AI76" i="73"/>
  <c r="AH76" i="73"/>
  <c r="AP76" i="73"/>
  <c r="AG76" i="73"/>
  <c r="AO76" i="73"/>
  <c r="AF76" i="73"/>
  <c r="AN76" i="73"/>
  <c r="AE76" i="73"/>
  <c r="AM76" i="73"/>
  <c r="AD76" i="73"/>
  <c r="AL76" i="73"/>
  <c r="AC76" i="73"/>
  <c r="AJ76" i="73"/>
  <c r="AA76" i="73"/>
  <c r="R76" i="73"/>
  <c r="J76" i="73"/>
  <c r="Y76" i="73"/>
  <c r="Q76" i="73"/>
  <c r="X76" i="73"/>
  <c r="P76" i="73"/>
  <c r="W76" i="73"/>
  <c r="O76" i="73"/>
  <c r="T76" i="73"/>
  <c r="V76" i="73"/>
  <c r="N76" i="73"/>
  <c r="U76" i="73"/>
  <c r="M76" i="73"/>
  <c r="AK76" i="73"/>
  <c r="L76" i="73"/>
  <c r="AB76" i="73"/>
  <c r="S76" i="73"/>
  <c r="K76" i="73"/>
  <c r="H77" i="73"/>
  <c r="IE76" i="73"/>
  <c r="IK76" i="73"/>
  <c r="IQ76" i="73"/>
  <c r="IF76" i="73"/>
  <c r="IL76" i="73"/>
  <c r="IR76" i="73"/>
  <c r="IJ76" i="73"/>
  <c r="ID76" i="73"/>
  <c r="IN76" i="73"/>
  <c r="IG76" i="73"/>
  <c r="IO76" i="73"/>
  <c r="IH76" i="73"/>
  <c r="IP76" i="73"/>
  <c r="II76" i="73"/>
  <c r="IS76" i="73"/>
  <c r="IM76" i="73"/>
  <c r="D77" i="73"/>
  <c r="E77" i="73"/>
  <c r="F77" i="73"/>
  <c r="AT75" i="73"/>
  <c r="GP75" i="73"/>
  <c r="GN75" i="73"/>
  <c r="GO75" i="73"/>
  <c r="AS75" i="73"/>
  <c r="AR75" i="73"/>
  <c r="CF75" i="73"/>
  <c r="DQ75" i="73"/>
  <c r="DP75" i="73"/>
  <c r="FD75" i="73"/>
  <c r="FB75" i="73"/>
  <c r="HZ75" i="73"/>
  <c r="IA75" i="73"/>
  <c r="DR75" i="73"/>
  <c r="IT75" i="73"/>
  <c r="IB75" i="73"/>
  <c r="FC75" i="73"/>
  <c r="CD75" i="73"/>
  <c r="CE75" i="73"/>
  <c r="C77" i="73"/>
  <c r="A77" i="73" s="1"/>
  <c r="B78" i="73"/>
  <c r="H78" i="73" s="1"/>
  <c r="FR76" i="73"/>
  <c r="HR76" i="73"/>
  <c r="FW76" i="73"/>
  <c r="FK76" i="73"/>
  <c r="FO76" i="73"/>
  <c r="GZ76" i="73"/>
  <c r="GH76" i="73"/>
  <c r="FS76" i="73"/>
  <c r="GG76" i="73"/>
  <c r="GC76" i="73"/>
  <c r="HQ76" i="73"/>
  <c r="GA76" i="73"/>
  <c r="FL76" i="73"/>
  <c r="GJ76" i="73"/>
  <c r="HG76" i="73"/>
  <c r="HA76" i="73"/>
  <c r="GB76" i="73"/>
  <c r="GY76" i="73"/>
  <c r="GF76" i="73"/>
  <c r="GW76" i="73"/>
  <c r="HI76" i="73"/>
  <c r="FP76" i="73"/>
  <c r="FN76" i="73"/>
  <c r="HN76" i="73"/>
  <c r="HT76" i="73"/>
  <c r="GT76" i="73"/>
  <c r="HX76" i="73"/>
  <c r="GS76" i="73"/>
  <c r="GX76" i="73"/>
  <c r="HJ76" i="73"/>
  <c r="GR76" i="73"/>
  <c r="FG76" i="73"/>
  <c r="HB76" i="73"/>
  <c r="FT76" i="73"/>
  <c r="GI76" i="73"/>
  <c r="FU76" i="73"/>
  <c r="HM76" i="73"/>
  <c r="HO76" i="73"/>
  <c r="HE76" i="73"/>
  <c r="HF76" i="73"/>
  <c r="FQ76" i="73"/>
  <c r="HL76" i="73"/>
  <c r="FI76" i="73"/>
  <c r="FZ76" i="73"/>
  <c r="HV76" i="73"/>
  <c r="GD76" i="73"/>
  <c r="GL76" i="73"/>
  <c r="HW76" i="73"/>
  <c r="FM76" i="73"/>
  <c r="HD76" i="73"/>
  <c r="HK76" i="73"/>
  <c r="HC76" i="73"/>
  <c r="HU76" i="73"/>
  <c r="GU76" i="73"/>
  <c r="FX76" i="73"/>
  <c r="GV76" i="73"/>
  <c r="GE76" i="73"/>
  <c r="FJ76" i="73"/>
  <c r="FH76" i="73"/>
  <c r="FY76" i="73"/>
  <c r="FF76" i="73"/>
  <c r="GK76" i="73"/>
  <c r="HS76" i="73"/>
  <c r="HP76" i="73"/>
  <c r="ES77" i="73" l="1"/>
  <c r="EK77" i="73"/>
  <c r="EZ77" i="73"/>
  <c r="ER77" i="73"/>
  <c r="EX77" i="73"/>
  <c r="EP77" i="73"/>
  <c r="EW77" i="73"/>
  <c r="EO77" i="73"/>
  <c r="EV77" i="73"/>
  <c r="EN77" i="73"/>
  <c r="EU77" i="73"/>
  <c r="EM77" i="73"/>
  <c r="EL77" i="73"/>
  <c r="EY77" i="73"/>
  <c r="ET77" i="73"/>
  <c r="EQ77" i="73"/>
  <c r="ED77" i="73"/>
  <c r="DV77" i="73"/>
  <c r="EC77" i="73"/>
  <c r="DU77" i="73"/>
  <c r="EB77" i="73"/>
  <c r="DT77" i="73"/>
  <c r="EI77" i="73"/>
  <c r="EA77" i="73"/>
  <c r="EH77" i="73"/>
  <c r="DZ77" i="73"/>
  <c r="EG77" i="73"/>
  <c r="DY77" i="73"/>
  <c r="EF77" i="73"/>
  <c r="DX77" i="73"/>
  <c r="BW77" i="73"/>
  <c r="BO77" i="73"/>
  <c r="DW77" i="73"/>
  <c r="CA77" i="73"/>
  <c r="BS77" i="73"/>
  <c r="BY77" i="73"/>
  <c r="BN77" i="73"/>
  <c r="BX77" i="73"/>
  <c r="BM77" i="73"/>
  <c r="BV77" i="73"/>
  <c r="BU77" i="73"/>
  <c r="EE77" i="73"/>
  <c r="BR77" i="73"/>
  <c r="BZ77" i="73"/>
  <c r="BP77" i="73"/>
  <c r="CB77" i="73"/>
  <c r="BG77" i="73"/>
  <c r="AY77" i="73"/>
  <c r="BT77" i="73"/>
  <c r="BF77" i="73"/>
  <c r="AX77" i="73"/>
  <c r="BQ77" i="73"/>
  <c r="BE77" i="73"/>
  <c r="AW77" i="73"/>
  <c r="BD77" i="73"/>
  <c r="AV77" i="73"/>
  <c r="BK77" i="73"/>
  <c r="BC77" i="73"/>
  <c r="BJ77" i="73"/>
  <c r="BB77" i="73"/>
  <c r="BI77" i="73"/>
  <c r="BA77" i="73"/>
  <c r="BH77" i="73"/>
  <c r="AZ77" i="73"/>
  <c r="AI77" i="73"/>
  <c r="AA77" i="73"/>
  <c r="AK77" i="73"/>
  <c r="AB77" i="73"/>
  <c r="AJ77" i="73"/>
  <c r="AH77" i="73"/>
  <c r="AP77" i="73"/>
  <c r="AG77" i="73"/>
  <c r="AO77" i="73"/>
  <c r="AF77" i="73"/>
  <c r="AN77" i="73"/>
  <c r="AE77" i="73"/>
  <c r="AL77" i="73"/>
  <c r="AC77" i="73"/>
  <c r="R77" i="73"/>
  <c r="J77" i="73"/>
  <c r="Y77" i="73"/>
  <c r="Q77" i="73"/>
  <c r="X77" i="73"/>
  <c r="P77" i="73"/>
  <c r="W77" i="73"/>
  <c r="O77" i="73"/>
  <c r="AM77" i="73"/>
  <c r="V77" i="73"/>
  <c r="N77" i="73"/>
  <c r="L77" i="73"/>
  <c r="AD77" i="73"/>
  <c r="U77" i="73"/>
  <c r="M77" i="73"/>
  <c r="T77" i="73"/>
  <c r="S77" i="73"/>
  <c r="K77" i="73"/>
  <c r="IG77" i="73"/>
  <c r="IM77" i="73"/>
  <c r="IS77" i="73"/>
  <c r="IH77" i="73"/>
  <c r="IN77" i="73"/>
  <c r="ID77" i="73"/>
  <c r="IL77" i="73"/>
  <c r="IF77" i="73"/>
  <c r="IP77" i="73"/>
  <c r="II77" i="73"/>
  <c r="IQ77" i="73"/>
  <c r="IJ77" i="73"/>
  <c r="IR77" i="73"/>
  <c r="IK77" i="73"/>
  <c r="IE77" i="73"/>
  <c r="IO77" i="73"/>
  <c r="F78" i="73"/>
  <c r="E78" i="73"/>
  <c r="D78" i="73"/>
  <c r="GO76" i="73"/>
  <c r="GN76" i="73"/>
  <c r="FD76" i="73"/>
  <c r="AT76" i="73"/>
  <c r="CF76" i="73"/>
  <c r="GP76" i="73"/>
  <c r="HZ76" i="73"/>
  <c r="IA76" i="73"/>
  <c r="IT76" i="73"/>
  <c r="DQ76" i="73"/>
  <c r="DP76" i="73"/>
  <c r="IB76" i="73"/>
  <c r="DR76" i="73"/>
  <c r="FB76" i="73"/>
  <c r="FC76" i="73"/>
  <c r="CE76" i="73"/>
  <c r="CD76" i="73"/>
  <c r="AR76" i="73"/>
  <c r="AS76" i="73"/>
  <c r="C78" i="73"/>
  <c r="A78" i="73" s="1"/>
  <c r="B79" i="73"/>
  <c r="HN77" i="73"/>
  <c r="HE77" i="73"/>
  <c r="HG77" i="73"/>
  <c r="GX77" i="73"/>
  <c r="HI77" i="73"/>
  <c r="HJ77" i="73"/>
  <c r="FO77" i="73"/>
  <c r="HU77" i="73"/>
  <c r="FW77" i="73"/>
  <c r="FK77" i="73"/>
  <c r="HT77" i="73"/>
  <c r="GF77" i="73"/>
  <c r="GR77" i="73"/>
  <c r="HS77" i="73"/>
  <c r="HW77" i="73"/>
  <c r="GW77" i="73"/>
  <c r="FH77" i="73"/>
  <c r="GY77" i="73"/>
  <c r="HP77" i="73"/>
  <c r="GT77" i="73"/>
  <c r="HD77" i="73"/>
  <c r="GH77" i="73"/>
  <c r="HK77" i="73"/>
  <c r="GL77" i="73"/>
  <c r="FZ77" i="73"/>
  <c r="HM77" i="73"/>
  <c r="GV77" i="73"/>
  <c r="FS77" i="73"/>
  <c r="FQ77" i="73"/>
  <c r="HA77" i="73"/>
  <c r="GK77" i="73"/>
  <c r="FN77" i="73"/>
  <c r="GE77" i="73"/>
  <c r="FI77" i="73"/>
  <c r="GB77" i="73"/>
  <c r="GA77" i="73"/>
  <c r="FY77" i="73"/>
  <c r="GD77" i="73"/>
  <c r="FU77" i="73"/>
  <c r="FX77" i="73"/>
  <c r="HF77" i="73"/>
  <c r="HX77" i="73"/>
  <c r="GS77" i="73"/>
  <c r="GI77" i="73"/>
  <c r="FL77" i="73"/>
  <c r="FJ77" i="73"/>
  <c r="GZ77" i="73"/>
  <c r="HC77" i="73"/>
  <c r="HR77" i="73"/>
  <c r="HQ77" i="73"/>
  <c r="FM77" i="73"/>
  <c r="FP77" i="73"/>
  <c r="FT77" i="73"/>
  <c r="FF77" i="73"/>
  <c r="HL77" i="73"/>
  <c r="GJ77" i="73"/>
  <c r="HO77" i="73"/>
  <c r="HB77" i="73"/>
  <c r="FR77" i="73"/>
  <c r="GU77" i="73"/>
  <c r="GC77" i="73"/>
  <c r="FG77" i="73"/>
  <c r="HV77" i="73"/>
  <c r="GG77" i="73"/>
  <c r="ES78" i="73" l="1"/>
  <c r="EK78" i="73"/>
  <c r="EZ78" i="73"/>
  <c r="ER78" i="73"/>
  <c r="EX78" i="73"/>
  <c r="EP78" i="73"/>
  <c r="EW78" i="73"/>
  <c r="EO78" i="73"/>
  <c r="EV78" i="73"/>
  <c r="EN78" i="73"/>
  <c r="EU78" i="73"/>
  <c r="EM78" i="73"/>
  <c r="EY78" i="73"/>
  <c r="ET78" i="73"/>
  <c r="EQ78" i="73"/>
  <c r="EL78" i="73"/>
  <c r="ED78" i="73"/>
  <c r="DV78" i="73"/>
  <c r="EC78" i="73"/>
  <c r="DU78" i="73"/>
  <c r="EB78" i="73"/>
  <c r="DT78" i="73"/>
  <c r="EI78" i="73"/>
  <c r="EA78" i="73"/>
  <c r="EH78" i="73"/>
  <c r="DZ78" i="73"/>
  <c r="EG78" i="73"/>
  <c r="DY78" i="73"/>
  <c r="EF78" i="73"/>
  <c r="DX78" i="73"/>
  <c r="BW78" i="73"/>
  <c r="BO78" i="73"/>
  <c r="EE78" i="73"/>
  <c r="DW78" i="73"/>
  <c r="CA78" i="73"/>
  <c r="BS78" i="73"/>
  <c r="BT78" i="73"/>
  <c r="BR78" i="73"/>
  <c r="CB78" i="73"/>
  <c r="BQ78" i="73"/>
  <c r="BZ78" i="73"/>
  <c r="BP78" i="73"/>
  <c r="BX78" i="73"/>
  <c r="BM78" i="73"/>
  <c r="BU78" i="73"/>
  <c r="BG78" i="73"/>
  <c r="AY78" i="73"/>
  <c r="BF78" i="73"/>
  <c r="AX78" i="73"/>
  <c r="BE78" i="73"/>
  <c r="AW78" i="73"/>
  <c r="BD78" i="73"/>
  <c r="AV78" i="73"/>
  <c r="BK78" i="73"/>
  <c r="BC78" i="73"/>
  <c r="BY78" i="73"/>
  <c r="BJ78" i="73"/>
  <c r="BB78" i="73"/>
  <c r="BV78" i="73"/>
  <c r="BI78" i="73"/>
  <c r="BA78" i="73"/>
  <c r="BN78" i="73"/>
  <c r="AM78" i="73"/>
  <c r="AI78" i="73"/>
  <c r="AA78" i="73"/>
  <c r="BH78" i="73"/>
  <c r="AN78" i="73"/>
  <c r="AD78" i="73"/>
  <c r="AL78" i="73"/>
  <c r="AC78" i="73"/>
  <c r="AZ78" i="73"/>
  <c r="AK78" i="73"/>
  <c r="AB78" i="73"/>
  <c r="AJ78" i="73"/>
  <c r="AH78" i="73"/>
  <c r="AG78" i="73"/>
  <c r="AO78" i="73"/>
  <c r="AE78" i="73"/>
  <c r="R78" i="73"/>
  <c r="J78" i="73"/>
  <c r="Y78" i="73"/>
  <c r="Q78" i="73"/>
  <c r="X78" i="73"/>
  <c r="P78" i="73"/>
  <c r="AP78" i="73"/>
  <c r="AF78" i="73"/>
  <c r="W78" i="73"/>
  <c r="O78" i="73"/>
  <c r="L78" i="73"/>
  <c r="V78" i="73"/>
  <c r="N78" i="73"/>
  <c r="T78" i="73"/>
  <c r="U78" i="73"/>
  <c r="M78" i="73"/>
  <c r="S78" i="73"/>
  <c r="K78" i="73"/>
  <c r="H79" i="73"/>
  <c r="ID78" i="73"/>
  <c r="IJ78" i="73"/>
  <c r="IF78" i="73"/>
  <c r="IM78" i="73"/>
  <c r="IS78" i="73"/>
  <c r="IH78" i="73"/>
  <c r="IO78" i="73"/>
  <c r="II78" i="73"/>
  <c r="IP78" i="73"/>
  <c r="IK78" i="73"/>
  <c r="IQ78" i="73"/>
  <c r="IE78" i="73"/>
  <c r="IL78" i="73"/>
  <c r="IR78" i="73"/>
  <c r="IG78" i="73"/>
  <c r="IN78" i="73"/>
  <c r="D79" i="73"/>
  <c r="E79" i="73"/>
  <c r="F79" i="73"/>
  <c r="HZ77" i="73"/>
  <c r="IA77" i="73"/>
  <c r="GN77" i="73"/>
  <c r="GO77" i="73"/>
  <c r="CE77" i="73"/>
  <c r="CD77" i="73"/>
  <c r="AT77" i="73"/>
  <c r="GP77" i="73"/>
  <c r="IT77" i="73"/>
  <c r="CF77" i="73"/>
  <c r="FB77" i="73"/>
  <c r="FC77" i="73"/>
  <c r="DQ77" i="73"/>
  <c r="AR77" i="73"/>
  <c r="AS77" i="73"/>
  <c r="IB77" i="73"/>
  <c r="DP77" i="73"/>
  <c r="DR77" i="73"/>
  <c r="FD77" i="73"/>
  <c r="C79" i="73"/>
  <c r="A79" i="73" s="1"/>
  <c r="B80" i="73"/>
  <c r="FK78" i="73"/>
  <c r="GK78" i="73"/>
  <c r="GB78" i="73"/>
  <c r="FI78" i="73"/>
  <c r="HW78" i="73"/>
  <c r="HE78" i="73"/>
  <c r="FJ78" i="73"/>
  <c r="HS78" i="73"/>
  <c r="FP78" i="73"/>
  <c r="FY78" i="73"/>
  <c r="HD78" i="73"/>
  <c r="HJ78" i="73"/>
  <c r="HG78" i="73"/>
  <c r="FQ78" i="73"/>
  <c r="GY78" i="73"/>
  <c r="GS78" i="73"/>
  <c r="HI78" i="73"/>
  <c r="GL78" i="73"/>
  <c r="HM78" i="73"/>
  <c r="GF78" i="73"/>
  <c r="GJ78" i="73"/>
  <c r="GE78" i="73"/>
  <c r="GX78" i="73"/>
  <c r="FR78" i="73"/>
  <c r="GD78" i="73"/>
  <c r="FM78" i="73"/>
  <c r="FU78" i="73"/>
  <c r="FF78" i="73"/>
  <c r="HT78" i="73"/>
  <c r="GZ78" i="73"/>
  <c r="HN78" i="73"/>
  <c r="HC78" i="73"/>
  <c r="GC78" i="73"/>
  <c r="HR78" i="73"/>
  <c r="GI78" i="73"/>
  <c r="FX78" i="73"/>
  <c r="FL78" i="73"/>
  <c r="GA78" i="73"/>
  <c r="HO78" i="73"/>
  <c r="HP78" i="73"/>
  <c r="GH78" i="73"/>
  <c r="FG78" i="73"/>
  <c r="FW78" i="73"/>
  <c r="HA78" i="73"/>
  <c r="GT78" i="73"/>
  <c r="HB78" i="73"/>
  <c r="FO78" i="73"/>
  <c r="GR78" i="73"/>
  <c r="HQ78" i="73"/>
  <c r="HK78" i="73"/>
  <c r="HL78" i="73"/>
  <c r="GW78" i="73"/>
  <c r="FZ78" i="73"/>
  <c r="GU78" i="73"/>
  <c r="GG78" i="73"/>
  <c r="FH78" i="73"/>
  <c r="FN78" i="73"/>
  <c r="HF78" i="73"/>
  <c r="FT78" i="73"/>
  <c r="GV78" i="73"/>
  <c r="FS78" i="73"/>
  <c r="HU78" i="73"/>
  <c r="HV78" i="73"/>
  <c r="HX78" i="73"/>
  <c r="ES79" i="73" l="1"/>
  <c r="EK79" i="73"/>
  <c r="EZ79" i="73"/>
  <c r="ER79" i="73"/>
  <c r="EX79" i="73"/>
  <c r="EP79" i="73"/>
  <c r="EW79" i="73"/>
  <c r="EO79" i="73"/>
  <c r="EV79" i="73"/>
  <c r="EN79" i="73"/>
  <c r="EU79" i="73"/>
  <c r="EM79" i="73"/>
  <c r="EL79" i="73"/>
  <c r="EY79" i="73"/>
  <c r="ET79" i="73"/>
  <c r="EQ79" i="73"/>
  <c r="ED79" i="73"/>
  <c r="DV79" i="73"/>
  <c r="EC79" i="73"/>
  <c r="DU79" i="73"/>
  <c r="EB79" i="73"/>
  <c r="DT79" i="73"/>
  <c r="EI79" i="73"/>
  <c r="EA79" i="73"/>
  <c r="EH79" i="73"/>
  <c r="DZ79" i="73"/>
  <c r="EG79" i="73"/>
  <c r="DY79" i="73"/>
  <c r="EF79" i="73"/>
  <c r="DX79" i="73"/>
  <c r="EE79" i="73"/>
  <c r="DW79" i="73"/>
  <c r="BW79" i="73"/>
  <c r="BO79" i="73"/>
  <c r="CA79" i="73"/>
  <c r="BS79" i="73"/>
  <c r="BY79" i="73"/>
  <c r="BN79" i="73"/>
  <c r="BX79" i="73"/>
  <c r="BM79" i="73"/>
  <c r="BV79" i="73"/>
  <c r="BU79" i="73"/>
  <c r="BR79" i="73"/>
  <c r="BZ79" i="73"/>
  <c r="BP79" i="73"/>
  <c r="BG79" i="73"/>
  <c r="AY79" i="73"/>
  <c r="BF79" i="73"/>
  <c r="AX79" i="73"/>
  <c r="CB79" i="73"/>
  <c r="BE79" i="73"/>
  <c r="AW79" i="73"/>
  <c r="BT79" i="73"/>
  <c r="BD79" i="73"/>
  <c r="AV79" i="73"/>
  <c r="BQ79" i="73"/>
  <c r="BK79" i="73"/>
  <c r="BC79" i="73"/>
  <c r="BJ79" i="73"/>
  <c r="BB79" i="73"/>
  <c r="BI79" i="73"/>
  <c r="BA79" i="73"/>
  <c r="AM79" i="73"/>
  <c r="AE79" i="73"/>
  <c r="BH79" i="73"/>
  <c r="AZ79" i="73"/>
  <c r="AI79" i="73"/>
  <c r="AA79" i="73"/>
  <c r="AH79" i="73"/>
  <c r="AG79" i="73"/>
  <c r="AP79" i="73"/>
  <c r="AF79" i="73"/>
  <c r="AO79" i="73"/>
  <c r="AD79" i="73"/>
  <c r="AN79" i="73"/>
  <c r="AC79" i="73"/>
  <c r="AL79" i="73"/>
  <c r="AB79" i="73"/>
  <c r="AJ79" i="73"/>
  <c r="R79" i="73"/>
  <c r="J79" i="73"/>
  <c r="AK79" i="73"/>
  <c r="Y79" i="73"/>
  <c r="Q79" i="73"/>
  <c r="X79" i="73"/>
  <c r="P79" i="73"/>
  <c r="W79" i="73"/>
  <c r="O79" i="73"/>
  <c r="T79" i="73"/>
  <c r="V79" i="73"/>
  <c r="N79" i="73"/>
  <c r="U79" i="73"/>
  <c r="M79" i="73"/>
  <c r="L79" i="73"/>
  <c r="S79" i="73"/>
  <c r="K79" i="73"/>
  <c r="H80" i="73"/>
  <c r="II79" i="73"/>
  <c r="IO79" i="73"/>
  <c r="IE79" i="73"/>
  <c r="IK79" i="73"/>
  <c r="IQ79" i="73"/>
  <c r="IF79" i="73"/>
  <c r="IL79" i="73"/>
  <c r="IR79" i="73"/>
  <c r="IG79" i="73"/>
  <c r="IM79" i="73"/>
  <c r="IS79" i="73"/>
  <c r="IH79" i="73"/>
  <c r="IN79" i="73"/>
  <c r="ID79" i="73"/>
  <c r="IJ79" i="73"/>
  <c r="IP79" i="73"/>
  <c r="F80" i="73"/>
  <c r="E80" i="73"/>
  <c r="D80" i="73"/>
  <c r="GP78" i="73"/>
  <c r="IB78" i="73"/>
  <c r="FB78" i="73"/>
  <c r="FC78" i="73"/>
  <c r="CF78" i="73"/>
  <c r="DP78" i="73"/>
  <c r="DQ78" i="73"/>
  <c r="GO78" i="73"/>
  <c r="GN78" i="73"/>
  <c r="AR78" i="73"/>
  <c r="AS78" i="73"/>
  <c r="HZ78" i="73"/>
  <c r="IA78" i="73"/>
  <c r="AT78" i="73"/>
  <c r="CD78" i="73"/>
  <c r="CE78" i="73"/>
  <c r="FD78" i="73"/>
  <c r="IT78" i="73"/>
  <c r="DR78" i="73"/>
  <c r="C80" i="73"/>
  <c r="A80" i="73" s="1"/>
  <c r="B81" i="73"/>
  <c r="H81" i="73" s="1"/>
  <c r="HR79" i="73"/>
  <c r="FK79" i="73"/>
  <c r="FM79" i="73"/>
  <c r="GB79" i="73"/>
  <c r="FP79" i="73"/>
  <c r="GG79" i="73"/>
  <c r="HV79" i="73"/>
  <c r="GT79" i="73"/>
  <c r="HB79" i="73"/>
  <c r="HW79" i="73"/>
  <c r="FL79" i="73"/>
  <c r="FR79" i="73"/>
  <c r="FS79" i="73"/>
  <c r="GY79" i="73"/>
  <c r="GX79" i="73"/>
  <c r="HF79" i="73"/>
  <c r="FH79" i="73"/>
  <c r="HK79" i="73"/>
  <c r="FW79" i="73"/>
  <c r="GJ79" i="73"/>
  <c r="GR79" i="73"/>
  <c r="HM79" i="73"/>
  <c r="GU79" i="73"/>
  <c r="HS79" i="73"/>
  <c r="FZ79" i="73"/>
  <c r="GK79" i="73"/>
  <c r="HG79" i="73"/>
  <c r="GS79" i="73"/>
  <c r="GH79" i="73"/>
  <c r="GW79" i="73"/>
  <c r="GF79" i="73"/>
  <c r="FX79" i="73"/>
  <c r="HE79" i="73"/>
  <c r="HQ79" i="73"/>
  <c r="GV79" i="73"/>
  <c r="HP79" i="73"/>
  <c r="HN79" i="73"/>
  <c r="GC79" i="73"/>
  <c r="GE79" i="73"/>
  <c r="HC79" i="73"/>
  <c r="FN79" i="73"/>
  <c r="GL79" i="73"/>
  <c r="FT79" i="73"/>
  <c r="FQ79" i="73"/>
  <c r="FF79" i="73"/>
  <c r="HA79" i="73"/>
  <c r="HU79" i="73"/>
  <c r="FG79" i="73"/>
  <c r="FI79" i="73"/>
  <c r="HO79" i="73"/>
  <c r="FY79" i="73"/>
  <c r="HL79" i="73"/>
  <c r="GI79" i="73"/>
  <c r="FJ79" i="73"/>
  <c r="FU79" i="73"/>
  <c r="HI79" i="73"/>
  <c r="HX79" i="73"/>
  <c r="GD79" i="73"/>
  <c r="HD79" i="73"/>
  <c r="HJ79" i="73"/>
  <c r="HT79" i="73"/>
  <c r="FO79" i="73"/>
  <c r="GZ79" i="73"/>
  <c r="GA79" i="73"/>
  <c r="ES80" i="73" l="1"/>
  <c r="EK80" i="73"/>
  <c r="EZ80" i="73"/>
  <c r="ER80" i="73"/>
  <c r="EX80" i="73"/>
  <c r="EP80" i="73"/>
  <c r="EW80" i="73"/>
  <c r="EO80" i="73"/>
  <c r="EV80" i="73"/>
  <c r="EN80" i="73"/>
  <c r="EU80" i="73"/>
  <c r="EM80" i="73"/>
  <c r="EY80" i="73"/>
  <c r="ET80" i="73"/>
  <c r="EQ80" i="73"/>
  <c r="EL80" i="73"/>
  <c r="ED80" i="73"/>
  <c r="DV80" i="73"/>
  <c r="EC80" i="73"/>
  <c r="DU80" i="73"/>
  <c r="EB80" i="73"/>
  <c r="DT80" i="73"/>
  <c r="EI80" i="73"/>
  <c r="EA80" i="73"/>
  <c r="EH80" i="73"/>
  <c r="DZ80" i="73"/>
  <c r="EG80" i="73"/>
  <c r="DY80" i="73"/>
  <c r="EF80" i="73"/>
  <c r="DX80" i="73"/>
  <c r="EE80" i="73"/>
  <c r="DW80" i="73"/>
  <c r="BW80" i="73"/>
  <c r="BO80" i="73"/>
  <c r="CA80" i="73"/>
  <c r="BS80" i="73"/>
  <c r="BT80" i="73"/>
  <c r="BR80" i="73"/>
  <c r="CB80" i="73"/>
  <c r="BQ80" i="73"/>
  <c r="BZ80" i="73"/>
  <c r="BP80" i="73"/>
  <c r="BX80" i="73"/>
  <c r="BM80" i="73"/>
  <c r="BU80" i="73"/>
  <c r="BV80" i="73"/>
  <c r="BG80" i="73"/>
  <c r="AY80" i="73"/>
  <c r="BN80" i="73"/>
  <c r="BF80" i="73"/>
  <c r="AX80" i="73"/>
  <c r="BE80" i="73"/>
  <c r="AW80" i="73"/>
  <c r="BD80" i="73"/>
  <c r="AV80" i="73"/>
  <c r="BK80" i="73"/>
  <c r="BC80" i="73"/>
  <c r="BJ80" i="73"/>
  <c r="BB80" i="73"/>
  <c r="BI80" i="73"/>
  <c r="BA80" i="73"/>
  <c r="AM80" i="73"/>
  <c r="AE80" i="73"/>
  <c r="BH80" i="73"/>
  <c r="AZ80" i="73"/>
  <c r="AI80" i="73"/>
  <c r="AA80" i="73"/>
  <c r="AN80" i="73"/>
  <c r="AC80" i="73"/>
  <c r="AL80" i="73"/>
  <c r="AB80" i="73"/>
  <c r="AK80" i="73"/>
  <c r="BY80" i="73"/>
  <c r="AJ80" i="73"/>
  <c r="AH80" i="73"/>
  <c r="AG80" i="73"/>
  <c r="AO80" i="73"/>
  <c r="AD80" i="73"/>
  <c r="AF80" i="73"/>
  <c r="R80" i="73"/>
  <c r="J80" i="73"/>
  <c r="Y80" i="73"/>
  <c r="Q80" i="73"/>
  <c r="X80" i="73"/>
  <c r="P80" i="73"/>
  <c r="W80" i="73"/>
  <c r="O80" i="73"/>
  <c r="V80" i="73"/>
  <c r="N80" i="73"/>
  <c r="T80" i="73"/>
  <c r="U80" i="73"/>
  <c r="M80" i="73"/>
  <c r="L80" i="73"/>
  <c r="AP80" i="73"/>
  <c r="S80" i="73"/>
  <c r="K80" i="73"/>
  <c r="IE80" i="73"/>
  <c r="IK80" i="73"/>
  <c r="IQ80" i="73"/>
  <c r="IG80" i="73"/>
  <c r="IM80" i="73"/>
  <c r="IS80" i="73"/>
  <c r="IH80" i="73"/>
  <c r="IN80" i="73"/>
  <c r="II80" i="73"/>
  <c r="IO80" i="73"/>
  <c r="ID80" i="73"/>
  <c r="IJ80" i="73"/>
  <c r="IP80" i="73"/>
  <c r="IL80" i="73"/>
  <c r="IR80" i="73"/>
  <c r="IF80" i="73"/>
  <c r="D81" i="73"/>
  <c r="E81" i="73"/>
  <c r="F81" i="73"/>
  <c r="GO79" i="73"/>
  <c r="GN79" i="73"/>
  <c r="IB79" i="73"/>
  <c r="GP79" i="73"/>
  <c r="DR79" i="73"/>
  <c r="AT79" i="73"/>
  <c r="DP79" i="73"/>
  <c r="DQ79" i="73"/>
  <c r="IT79" i="73"/>
  <c r="FC79" i="73"/>
  <c r="FB79" i="73"/>
  <c r="AR79" i="73"/>
  <c r="AS79" i="73"/>
  <c r="IA79" i="73"/>
  <c r="HZ79" i="73"/>
  <c r="FD79" i="73"/>
  <c r="CE79" i="73"/>
  <c r="CD79" i="73"/>
  <c r="CF79" i="73"/>
  <c r="C81" i="73"/>
  <c r="A81" i="73" s="1"/>
  <c r="B82" i="73"/>
  <c r="FX80" i="73"/>
  <c r="GW80" i="73"/>
  <c r="FO80" i="73"/>
  <c r="HL80" i="73"/>
  <c r="HK80" i="73"/>
  <c r="FJ80" i="73"/>
  <c r="HJ80" i="73"/>
  <c r="FU80" i="73"/>
  <c r="HB80" i="73"/>
  <c r="GS80" i="73"/>
  <c r="GV80" i="73"/>
  <c r="HO80" i="73"/>
  <c r="HA80" i="73"/>
  <c r="GJ80" i="73"/>
  <c r="GT80" i="73"/>
  <c r="FR80" i="73"/>
  <c r="FN80" i="73"/>
  <c r="HI80" i="73"/>
  <c r="GR80" i="73"/>
  <c r="GX80" i="73"/>
  <c r="FP80" i="73"/>
  <c r="HQ80" i="73"/>
  <c r="GH80" i="73"/>
  <c r="GF80" i="73"/>
  <c r="GL80" i="73"/>
  <c r="HF80" i="73"/>
  <c r="GD80" i="73"/>
  <c r="GC80" i="73"/>
  <c r="HE80" i="73"/>
  <c r="FT80" i="73"/>
  <c r="GK80" i="73"/>
  <c r="FI80" i="73"/>
  <c r="HN80" i="73"/>
  <c r="FY80" i="73"/>
  <c r="GY80" i="73"/>
  <c r="FW80" i="73"/>
  <c r="FQ80" i="73"/>
  <c r="FL80" i="73"/>
  <c r="FK80" i="73"/>
  <c r="HG80" i="73"/>
  <c r="GG80" i="73"/>
  <c r="HW80" i="73"/>
  <c r="HC80" i="73"/>
  <c r="FH80" i="73"/>
  <c r="FM80" i="73"/>
  <c r="GZ80" i="73"/>
  <c r="HM80" i="73"/>
  <c r="FG80" i="73"/>
  <c r="HD80" i="73"/>
  <c r="FS80" i="73"/>
  <c r="GB80" i="73"/>
  <c r="HT80" i="73"/>
  <c r="GI80" i="73"/>
  <c r="HR80" i="73"/>
  <c r="HP80" i="73"/>
  <c r="HV80" i="73"/>
  <c r="HX80" i="73"/>
  <c r="GA80" i="73"/>
  <c r="FF80" i="73"/>
  <c r="GE80" i="73"/>
  <c r="HU80" i="73"/>
  <c r="HS80" i="73"/>
  <c r="GU80" i="73"/>
  <c r="FZ80" i="73"/>
  <c r="ES81" i="73" l="1"/>
  <c r="EK81" i="73"/>
  <c r="EZ81" i="73"/>
  <c r="ER81" i="73"/>
  <c r="EX81" i="73"/>
  <c r="EP81" i="73"/>
  <c r="EW81" i="73"/>
  <c r="EO81" i="73"/>
  <c r="EV81" i="73"/>
  <c r="EN81" i="73"/>
  <c r="EU81" i="73"/>
  <c r="EM81" i="73"/>
  <c r="EL81" i="73"/>
  <c r="EY81" i="73"/>
  <c r="ET81" i="73"/>
  <c r="EQ81" i="73"/>
  <c r="ED81" i="73"/>
  <c r="DV81" i="73"/>
  <c r="EC81" i="73"/>
  <c r="DU81" i="73"/>
  <c r="EB81" i="73"/>
  <c r="DT81" i="73"/>
  <c r="EI81" i="73"/>
  <c r="EA81" i="73"/>
  <c r="EH81" i="73"/>
  <c r="DZ81" i="73"/>
  <c r="EG81" i="73"/>
  <c r="DY81" i="73"/>
  <c r="EF81" i="73"/>
  <c r="DX81" i="73"/>
  <c r="BW81" i="73"/>
  <c r="BO81" i="73"/>
  <c r="DW81" i="73"/>
  <c r="CA81" i="73"/>
  <c r="BS81" i="73"/>
  <c r="BY81" i="73"/>
  <c r="BN81" i="73"/>
  <c r="BX81" i="73"/>
  <c r="BM81" i="73"/>
  <c r="BV81" i="73"/>
  <c r="EE81" i="73"/>
  <c r="BU81" i="73"/>
  <c r="BT81" i="73"/>
  <c r="BR81" i="73"/>
  <c r="BZ81" i="73"/>
  <c r="BP81" i="73"/>
  <c r="BG81" i="73"/>
  <c r="AY81" i="73"/>
  <c r="BF81" i="73"/>
  <c r="AX81" i="73"/>
  <c r="BE81" i="73"/>
  <c r="AW81" i="73"/>
  <c r="BD81" i="73"/>
  <c r="AV81" i="73"/>
  <c r="BK81" i="73"/>
  <c r="BC81" i="73"/>
  <c r="CB81" i="73"/>
  <c r="BJ81" i="73"/>
  <c r="BB81" i="73"/>
  <c r="BQ81" i="73"/>
  <c r="BI81" i="73"/>
  <c r="BA81" i="73"/>
  <c r="BH81" i="73"/>
  <c r="AZ81" i="73"/>
  <c r="AM81" i="73"/>
  <c r="AE81" i="73"/>
  <c r="AL81" i="73"/>
  <c r="AD81" i="73"/>
  <c r="AI81" i="73"/>
  <c r="AA81" i="73"/>
  <c r="AJ81" i="73"/>
  <c r="AH81" i="73"/>
  <c r="AG81" i="73"/>
  <c r="AF81" i="73"/>
  <c r="AP81" i="73"/>
  <c r="AC81" i="73"/>
  <c r="AO81" i="73"/>
  <c r="AB81" i="73"/>
  <c r="AK81" i="73"/>
  <c r="R81" i="73"/>
  <c r="J81" i="73"/>
  <c r="Y81" i="73"/>
  <c r="Q81" i="73"/>
  <c r="X81" i="73"/>
  <c r="P81" i="73"/>
  <c r="W81" i="73"/>
  <c r="O81" i="73"/>
  <c r="L81" i="73"/>
  <c r="V81" i="73"/>
  <c r="N81" i="73"/>
  <c r="U81" i="73"/>
  <c r="M81" i="73"/>
  <c r="AN81" i="73"/>
  <c r="T81" i="73"/>
  <c r="S81" i="73"/>
  <c r="K81" i="73"/>
  <c r="H82" i="73"/>
  <c r="IG81" i="73"/>
  <c r="IM81" i="73"/>
  <c r="IS81" i="73"/>
  <c r="II81" i="73"/>
  <c r="IO81" i="73"/>
  <c r="ID81" i="73"/>
  <c r="IJ81" i="73"/>
  <c r="IP81" i="73"/>
  <c r="IE81" i="73"/>
  <c r="IK81" i="73"/>
  <c r="IQ81" i="73"/>
  <c r="IF81" i="73"/>
  <c r="IL81" i="73"/>
  <c r="IR81" i="73"/>
  <c r="IH81" i="73"/>
  <c r="IN81" i="73"/>
  <c r="E82" i="73"/>
  <c r="D82" i="73"/>
  <c r="F82" i="73"/>
  <c r="GP80" i="73"/>
  <c r="HZ80" i="73"/>
  <c r="IA80" i="73"/>
  <c r="DR80" i="73"/>
  <c r="FD80" i="73"/>
  <c r="FC80" i="73"/>
  <c r="FB80" i="73"/>
  <c r="CD80" i="73"/>
  <c r="CE80" i="73"/>
  <c r="AS80" i="73"/>
  <c r="AR80" i="73"/>
  <c r="DP80" i="73"/>
  <c r="DQ80" i="73"/>
  <c r="IB80" i="73"/>
  <c r="IT80" i="73"/>
  <c r="CF80" i="73"/>
  <c r="GN80" i="73"/>
  <c r="GO80" i="73"/>
  <c r="AT80" i="73"/>
  <c r="C82" i="73"/>
  <c r="A82" i="73" s="1"/>
  <c r="B83" i="73"/>
  <c r="HC81" i="73"/>
  <c r="FI81" i="73"/>
  <c r="GJ81" i="73"/>
  <c r="GD81" i="73"/>
  <c r="HX81" i="73"/>
  <c r="HG81" i="73"/>
  <c r="HE81" i="73"/>
  <c r="HV81" i="73"/>
  <c r="HW81" i="73"/>
  <c r="GZ81" i="73"/>
  <c r="HT81" i="73"/>
  <c r="GR81" i="73"/>
  <c r="FP81" i="73"/>
  <c r="FX81" i="73"/>
  <c r="HR81" i="73"/>
  <c r="GF81" i="73"/>
  <c r="HQ81" i="73"/>
  <c r="HJ81" i="73"/>
  <c r="FH81" i="73"/>
  <c r="FN81" i="73"/>
  <c r="HD81" i="73"/>
  <c r="HB81" i="73"/>
  <c r="FJ81" i="73"/>
  <c r="HO81" i="73"/>
  <c r="GW81" i="73"/>
  <c r="FL81" i="73"/>
  <c r="GL81" i="73"/>
  <c r="HI81" i="73"/>
  <c r="GV81" i="73"/>
  <c r="FU81" i="73"/>
  <c r="GA81" i="73"/>
  <c r="FR81" i="73"/>
  <c r="GG81" i="73"/>
  <c r="HM81" i="73"/>
  <c r="HA81" i="73"/>
  <c r="FF81" i="73"/>
  <c r="GT81" i="73"/>
  <c r="FK81" i="73"/>
  <c r="GE81" i="73"/>
  <c r="GI81" i="73"/>
  <c r="FS81" i="73"/>
  <c r="FM81" i="73"/>
  <c r="FZ81" i="73"/>
  <c r="HF81" i="73"/>
  <c r="GS81" i="73"/>
  <c r="HN81" i="73"/>
  <c r="HP81" i="73"/>
  <c r="FT81" i="73"/>
  <c r="HL81" i="73"/>
  <c r="FO81" i="73"/>
  <c r="FG81" i="73"/>
  <c r="GY81" i="73"/>
  <c r="HU81" i="73"/>
  <c r="GK81" i="73"/>
  <c r="HK81" i="73"/>
  <c r="FW81" i="73"/>
  <c r="FQ81" i="73"/>
  <c r="GX81" i="73"/>
  <c r="GC81" i="73"/>
  <c r="HS81" i="73"/>
  <c r="GB81" i="73"/>
  <c r="FY81" i="73"/>
  <c r="GH81" i="73"/>
  <c r="GU81" i="73"/>
  <c r="ES82" i="73" l="1"/>
  <c r="EK82" i="73"/>
  <c r="EZ82" i="73"/>
  <c r="ER82" i="73"/>
  <c r="EX82" i="73"/>
  <c r="EP82" i="73"/>
  <c r="EW82" i="73"/>
  <c r="EO82" i="73"/>
  <c r="EV82" i="73"/>
  <c r="EN82" i="73"/>
  <c r="EU82" i="73"/>
  <c r="EM82" i="73"/>
  <c r="EY82" i="73"/>
  <c r="ET82" i="73"/>
  <c r="EQ82" i="73"/>
  <c r="EL82" i="73"/>
  <c r="ED82" i="73"/>
  <c r="DV82" i="73"/>
  <c r="EC82" i="73"/>
  <c r="DU82" i="73"/>
  <c r="EB82" i="73"/>
  <c r="DT82" i="73"/>
  <c r="EI82" i="73"/>
  <c r="EA82" i="73"/>
  <c r="EH82" i="73"/>
  <c r="DZ82" i="73"/>
  <c r="EG82" i="73"/>
  <c r="DY82" i="73"/>
  <c r="EF82" i="73"/>
  <c r="DX82" i="73"/>
  <c r="BW82" i="73"/>
  <c r="BO82" i="73"/>
  <c r="EE82" i="73"/>
  <c r="DW82" i="73"/>
  <c r="CA82" i="73"/>
  <c r="BS82" i="73"/>
  <c r="BT82" i="73"/>
  <c r="BR82" i="73"/>
  <c r="CB82" i="73"/>
  <c r="BQ82" i="73"/>
  <c r="BZ82" i="73"/>
  <c r="BP82" i="73"/>
  <c r="BY82" i="73"/>
  <c r="BN82" i="73"/>
  <c r="BX82" i="73"/>
  <c r="BM82" i="73"/>
  <c r="BU82" i="73"/>
  <c r="BG82" i="73"/>
  <c r="AY82" i="73"/>
  <c r="BF82" i="73"/>
  <c r="AX82" i="73"/>
  <c r="BE82" i="73"/>
  <c r="AW82" i="73"/>
  <c r="BD82" i="73"/>
  <c r="AV82" i="73"/>
  <c r="BV82" i="73"/>
  <c r="BK82" i="73"/>
  <c r="BC82" i="73"/>
  <c r="BJ82" i="73"/>
  <c r="BB82" i="73"/>
  <c r="BI82" i="73"/>
  <c r="BA82" i="73"/>
  <c r="AM82" i="73"/>
  <c r="AE82" i="73"/>
  <c r="AL82" i="73"/>
  <c r="AD82" i="73"/>
  <c r="AJ82" i="73"/>
  <c r="AI82" i="73"/>
  <c r="AA82" i="73"/>
  <c r="BH82" i="73"/>
  <c r="AG82" i="73"/>
  <c r="AZ82" i="73"/>
  <c r="AF82" i="73"/>
  <c r="AC82" i="73"/>
  <c r="AP82" i="73"/>
  <c r="AB82" i="73"/>
  <c r="AO82" i="73"/>
  <c r="AN82" i="73"/>
  <c r="AH82" i="73"/>
  <c r="R82" i="73"/>
  <c r="J82" i="73"/>
  <c r="Y82" i="73"/>
  <c r="Q82" i="73"/>
  <c r="X82" i="73"/>
  <c r="P82" i="73"/>
  <c r="W82" i="73"/>
  <c r="O82" i="73"/>
  <c r="L82" i="73"/>
  <c r="V82" i="73"/>
  <c r="N82" i="73"/>
  <c r="T82" i="73"/>
  <c r="AK82" i="73"/>
  <c r="U82" i="73"/>
  <c r="M82" i="73"/>
  <c r="S82" i="73"/>
  <c r="K82" i="73"/>
  <c r="H83" i="73"/>
  <c r="II82" i="73"/>
  <c r="IO82" i="73"/>
  <c r="IE82" i="73"/>
  <c r="IK82" i="73"/>
  <c r="IQ82" i="73"/>
  <c r="IF82" i="73"/>
  <c r="IL82" i="73"/>
  <c r="IR82" i="73"/>
  <c r="IG82" i="73"/>
  <c r="IM82" i="73"/>
  <c r="IS82" i="73"/>
  <c r="IH82" i="73"/>
  <c r="IN82" i="73"/>
  <c r="IP82" i="73"/>
  <c r="ID82" i="73"/>
  <c r="IJ82" i="73"/>
  <c r="E83" i="73"/>
  <c r="D83" i="73"/>
  <c r="F83" i="73"/>
  <c r="FB81" i="73"/>
  <c r="FC81" i="73"/>
  <c r="CF81" i="73"/>
  <c r="IB81" i="73"/>
  <c r="GO81" i="73"/>
  <c r="GN81" i="73"/>
  <c r="CE81" i="73"/>
  <c r="CD81" i="73"/>
  <c r="GP81" i="73"/>
  <c r="DR81" i="73"/>
  <c r="DP81" i="73"/>
  <c r="DQ81" i="73"/>
  <c r="IT81" i="73"/>
  <c r="AS81" i="73"/>
  <c r="AR81" i="73"/>
  <c r="FD81" i="73"/>
  <c r="IA81" i="73"/>
  <c r="HZ81" i="73"/>
  <c r="AT81" i="73"/>
  <c r="C83" i="73"/>
  <c r="A83" i="73" s="1"/>
  <c r="B84" i="73"/>
  <c r="FK82" i="73"/>
  <c r="FM82" i="73"/>
  <c r="HF82" i="73"/>
  <c r="HS82" i="73"/>
  <c r="HX82" i="73"/>
  <c r="FL82" i="73"/>
  <c r="HB82" i="73"/>
  <c r="HK82" i="73"/>
  <c r="GZ82" i="73"/>
  <c r="FH82" i="73"/>
  <c r="FG82" i="73"/>
  <c r="FO82" i="73"/>
  <c r="GA82" i="73"/>
  <c r="GL82" i="73"/>
  <c r="HI82" i="73"/>
  <c r="GE82" i="73"/>
  <c r="FR82" i="73"/>
  <c r="GY82" i="73"/>
  <c r="FP82" i="73"/>
  <c r="GB82" i="73"/>
  <c r="FU82" i="73"/>
  <c r="GC82" i="73"/>
  <c r="GS82" i="73"/>
  <c r="GX82" i="73"/>
  <c r="FY82" i="73"/>
  <c r="HR82" i="73"/>
  <c r="HL82" i="73"/>
  <c r="HN82" i="73"/>
  <c r="GT82" i="73"/>
  <c r="GH82" i="73"/>
  <c r="FW82" i="73"/>
  <c r="FX82" i="73"/>
  <c r="FN82" i="73"/>
  <c r="GJ82" i="73"/>
  <c r="GR82" i="73"/>
  <c r="GF82" i="73"/>
  <c r="GU82" i="73"/>
  <c r="GI82" i="73"/>
  <c r="HV82" i="73"/>
  <c r="FZ82" i="73"/>
  <c r="HG82" i="73"/>
  <c r="HE82" i="73"/>
  <c r="FS82" i="73"/>
  <c r="FJ82" i="73"/>
  <c r="HM82" i="73"/>
  <c r="HO82" i="73"/>
  <c r="GD82" i="73"/>
  <c r="FT82" i="73"/>
  <c r="HW82" i="73"/>
  <c r="HC82" i="73"/>
  <c r="GG82" i="73"/>
  <c r="HJ82" i="73"/>
  <c r="HD82" i="73"/>
  <c r="GW82" i="73"/>
  <c r="FQ82" i="73"/>
  <c r="HU82" i="73"/>
  <c r="HT82" i="73"/>
  <c r="HA82" i="73"/>
  <c r="GV82" i="73"/>
  <c r="FI82" i="73"/>
  <c r="HQ82" i="73"/>
  <c r="FF82" i="73"/>
  <c r="GK82" i="73"/>
  <c r="HP82" i="73"/>
  <c r="ES83" i="73" l="1"/>
  <c r="EK83" i="73"/>
  <c r="EZ83" i="73"/>
  <c r="ER83" i="73"/>
  <c r="EX83" i="73"/>
  <c r="EP83" i="73"/>
  <c r="EW83" i="73"/>
  <c r="EO83" i="73"/>
  <c r="EV83" i="73"/>
  <c r="EN83" i="73"/>
  <c r="EU83" i="73"/>
  <c r="EM83" i="73"/>
  <c r="EL83" i="73"/>
  <c r="EY83" i="73"/>
  <c r="ET83" i="73"/>
  <c r="EQ83" i="73"/>
  <c r="ED83" i="73"/>
  <c r="DV83" i="73"/>
  <c r="EC83" i="73"/>
  <c r="DU83" i="73"/>
  <c r="EB83" i="73"/>
  <c r="DT83" i="73"/>
  <c r="EI83" i="73"/>
  <c r="EA83" i="73"/>
  <c r="EH83" i="73"/>
  <c r="DZ83" i="73"/>
  <c r="EG83" i="73"/>
  <c r="DY83" i="73"/>
  <c r="EF83" i="73"/>
  <c r="DX83" i="73"/>
  <c r="EE83" i="73"/>
  <c r="DW83" i="73"/>
  <c r="BW83" i="73"/>
  <c r="BO83" i="73"/>
  <c r="CA83" i="73"/>
  <c r="BS83" i="73"/>
  <c r="BY83" i="73"/>
  <c r="BN83" i="73"/>
  <c r="BX83" i="73"/>
  <c r="BM83" i="73"/>
  <c r="BV83" i="73"/>
  <c r="BU83" i="73"/>
  <c r="BT83" i="73"/>
  <c r="BR83" i="73"/>
  <c r="BZ83" i="73"/>
  <c r="BP83" i="73"/>
  <c r="BG83" i="73"/>
  <c r="AY83" i="73"/>
  <c r="BF83" i="73"/>
  <c r="AX83" i="73"/>
  <c r="CB83" i="73"/>
  <c r="BE83" i="73"/>
  <c r="AW83" i="73"/>
  <c r="BQ83" i="73"/>
  <c r="BD83" i="73"/>
  <c r="AV83" i="73"/>
  <c r="BK83" i="73"/>
  <c r="BC83" i="73"/>
  <c r="BJ83" i="73"/>
  <c r="BB83" i="73"/>
  <c r="BI83" i="73"/>
  <c r="BA83" i="73"/>
  <c r="AM83" i="73"/>
  <c r="AE83" i="73"/>
  <c r="AL83" i="73"/>
  <c r="AD83" i="73"/>
  <c r="BH83" i="73"/>
  <c r="AJ83" i="73"/>
  <c r="AB83" i="73"/>
  <c r="AZ83" i="73"/>
  <c r="AI83" i="73"/>
  <c r="AA83" i="73"/>
  <c r="AG83" i="73"/>
  <c r="AF83" i="73"/>
  <c r="AC83" i="73"/>
  <c r="AP83" i="73"/>
  <c r="AO83" i="73"/>
  <c r="AN83" i="73"/>
  <c r="AH83" i="73"/>
  <c r="R83" i="73"/>
  <c r="J83" i="73"/>
  <c r="Y83" i="73"/>
  <c r="Q83" i="73"/>
  <c r="X83" i="73"/>
  <c r="P83" i="73"/>
  <c r="W83" i="73"/>
  <c r="O83" i="73"/>
  <c r="AK83" i="73"/>
  <c r="V83" i="73"/>
  <c r="N83" i="73"/>
  <c r="U83" i="73"/>
  <c r="M83" i="73"/>
  <c r="T83" i="73"/>
  <c r="L83" i="73"/>
  <c r="S83" i="73"/>
  <c r="K83" i="73"/>
  <c r="H84" i="73"/>
  <c r="IE83" i="73"/>
  <c r="IK83" i="73"/>
  <c r="IQ83" i="73"/>
  <c r="IG83" i="73"/>
  <c r="IM83" i="73"/>
  <c r="IS83" i="73"/>
  <c r="IH83" i="73"/>
  <c r="IN83" i="73"/>
  <c r="II83" i="73"/>
  <c r="IO83" i="73"/>
  <c r="ID83" i="73"/>
  <c r="IJ83" i="73"/>
  <c r="IP83" i="73"/>
  <c r="IF83" i="73"/>
  <c r="IL83" i="73"/>
  <c r="IR83" i="73"/>
  <c r="F84" i="73"/>
  <c r="D84" i="73"/>
  <c r="E84" i="73"/>
  <c r="HZ82" i="73"/>
  <c r="IA82" i="73"/>
  <c r="CF82" i="73"/>
  <c r="IT82" i="73"/>
  <c r="IB82" i="73"/>
  <c r="CD82" i="73"/>
  <c r="CE82" i="73"/>
  <c r="DQ82" i="73"/>
  <c r="DP82" i="73"/>
  <c r="GP82" i="73"/>
  <c r="DR82" i="73"/>
  <c r="FD82" i="73"/>
  <c r="FC82" i="73"/>
  <c r="FB82" i="73"/>
  <c r="AT82" i="73"/>
  <c r="GN82" i="73"/>
  <c r="GO82" i="73"/>
  <c r="AR82" i="73"/>
  <c r="AS82" i="73"/>
  <c r="C84" i="73"/>
  <c r="A84" i="73" s="1"/>
  <c r="B85" i="73"/>
  <c r="H85" i="73" s="1"/>
  <c r="FU83" i="73"/>
  <c r="FW83" i="73"/>
  <c r="HV83" i="73"/>
  <c r="FM83" i="73"/>
  <c r="HC83" i="73"/>
  <c r="GC83" i="73"/>
  <c r="HI83" i="73"/>
  <c r="HS83" i="73"/>
  <c r="HA83" i="73"/>
  <c r="HP83" i="73"/>
  <c r="HT83" i="73"/>
  <c r="GI83" i="73"/>
  <c r="GW83" i="73"/>
  <c r="GH83" i="73"/>
  <c r="GD83" i="73"/>
  <c r="HE83" i="73"/>
  <c r="GZ83" i="73"/>
  <c r="GT83" i="73"/>
  <c r="HJ83" i="73"/>
  <c r="FQ83" i="73"/>
  <c r="GR83" i="73"/>
  <c r="FO83" i="73"/>
  <c r="FX83" i="73"/>
  <c r="HM83" i="73"/>
  <c r="GV83" i="73"/>
  <c r="FJ83" i="73"/>
  <c r="GY83" i="73"/>
  <c r="GL83" i="73"/>
  <c r="FK83" i="73"/>
  <c r="HW83" i="73"/>
  <c r="FR83" i="73"/>
  <c r="GG83" i="73"/>
  <c r="HR83" i="73"/>
  <c r="GB83" i="73"/>
  <c r="HL83" i="73"/>
  <c r="HQ83" i="73"/>
  <c r="HG83" i="73"/>
  <c r="HU83" i="73"/>
  <c r="HF83" i="73"/>
  <c r="FG83" i="73"/>
  <c r="HK83" i="73"/>
  <c r="GF83" i="73"/>
  <c r="FF83" i="73"/>
  <c r="HO83" i="73"/>
  <c r="GK83" i="73"/>
  <c r="FI83" i="73"/>
  <c r="GX83" i="73"/>
  <c r="HB83" i="73"/>
  <c r="FZ83" i="73"/>
  <c r="FL83" i="73"/>
  <c r="GU83" i="73"/>
  <c r="GE83" i="73"/>
  <c r="HX83" i="73"/>
  <c r="FH83" i="73"/>
  <c r="FN83" i="73"/>
  <c r="HD83" i="73"/>
  <c r="FS83" i="73"/>
  <c r="FP83" i="73"/>
  <c r="FY83" i="73"/>
  <c r="GS83" i="73"/>
  <c r="GJ83" i="73"/>
  <c r="GA83" i="73"/>
  <c r="HN83" i="73"/>
  <c r="FT83" i="73"/>
  <c r="ES84" i="73" l="1"/>
  <c r="EK84" i="73"/>
  <c r="EZ84" i="73"/>
  <c r="ER84" i="73"/>
  <c r="EX84" i="73"/>
  <c r="EP84" i="73"/>
  <c r="EW84" i="73"/>
  <c r="EO84" i="73"/>
  <c r="EV84" i="73"/>
  <c r="EN84" i="73"/>
  <c r="EU84" i="73"/>
  <c r="EM84" i="73"/>
  <c r="EY84" i="73"/>
  <c r="ET84" i="73"/>
  <c r="EQ84" i="73"/>
  <c r="EL84" i="73"/>
  <c r="ED84" i="73"/>
  <c r="DV84" i="73"/>
  <c r="EC84" i="73"/>
  <c r="DU84" i="73"/>
  <c r="EB84" i="73"/>
  <c r="DT84" i="73"/>
  <c r="EI84" i="73"/>
  <c r="EA84" i="73"/>
  <c r="EH84" i="73"/>
  <c r="DZ84" i="73"/>
  <c r="EG84" i="73"/>
  <c r="DY84" i="73"/>
  <c r="EF84" i="73"/>
  <c r="DX84" i="73"/>
  <c r="EE84" i="73"/>
  <c r="DW84" i="73"/>
  <c r="BW84" i="73"/>
  <c r="BO84" i="73"/>
  <c r="CA84" i="73"/>
  <c r="BS84" i="73"/>
  <c r="BT84" i="73"/>
  <c r="BR84" i="73"/>
  <c r="CB84" i="73"/>
  <c r="BQ84" i="73"/>
  <c r="BZ84" i="73"/>
  <c r="BP84" i="73"/>
  <c r="BY84" i="73"/>
  <c r="BN84" i="73"/>
  <c r="BX84" i="73"/>
  <c r="BM84" i="73"/>
  <c r="BU84" i="73"/>
  <c r="BG84" i="73"/>
  <c r="AY84" i="73"/>
  <c r="BV84" i="73"/>
  <c r="BF84" i="73"/>
  <c r="AX84" i="73"/>
  <c r="BE84" i="73"/>
  <c r="AW84" i="73"/>
  <c r="BD84" i="73"/>
  <c r="AV84" i="73"/>
  <c r="BK84" i="73"/>
  <c r="BC84" i="73"/>
  <c r="BJ84" i="73"/>
  <c r="BB84" i="73"/>
  <c r="BI84" i="73"/>
  <c r="BA84" i="73"/>
  <c r="AM84" i="73"/>
  <c r="AE84" i="73"/>
  <c r="BH84" i="73"/>
  <c r="AL84" i="73"/>
  <c r="AD84" i="73"/>
  <c r="AZ84" i="73"/>
  <c r="AJ84" i="73"/>
  <c r="AB84" i="73"/>
  <c r="AI84" i="73"/>
  <c r="AA84" i="73"/>
  <c r="AG84" i="73"/>
  <c r="AF84" i="73"/>
  <c r="AC84" i="73"/>
  <c r="AP84" i="73"/>
  <c r="AO84" i="73"/>
  <c r="AN84" i="73"/>
  <c r="AH84" i="73"/>
  <c r="R84" i="73"/>
  <c r="J84" i="73"/>
  <c r="Y84" i="73"/>
  <c r="Q84" i="73"/>
  <c r="X84" i="73"/>
  <c r="P84" i="73"/>
  <c r="AK84" i="73"/>
  <c r="W84" i="73"/>
  <c r="O84" i="73"/>
  <c r="L84" i="73"/>
  <c r="V84" i="73"/>
  <c r="N84" i="73"/>
  <c r="T84" i="73"/>
  <c r="U84" i="73"/>
  <c r="M84" i="73"/>
  <c r="S84" i="73"/>
  <c r="K84" i="73"/>
  <c r="IG84" i="73"/>
  <c r="IM84" i="73"/>
  <c r="IS84" i="73"/>
  <c r="II84" i="73"/>
  <c r="IO84" i="73"/>
  <c r="ID84" i="73"/>
  <c r="IJ84" i="73"/>
  <c r="IP84" i="73"/>
  <c r="IE84" i="73"/>
  <c r="IK84" i="73"/>
  <c r="IQ84" i="73"/>
  <c r="IF84" i="73"/>
  <c r="IL84" i="73"/>
  <c r="IR84" i="73"/>
  <c r="IH84" i="73"/>
  <c r="IN84" i="73"/>
  <c r="D85" i="73"/>
  <c r="F85" i="73"/>
  <c r="E85" i="73"/>
  <c r="DR83" i="73"/>
  <c r="CF83" i="73"/>
  <c r="IT83" i="73"/>
  <c r="CD83" i="73"/>
  <c r="CE83" i="73"/>
  <c r="FC83" i="73"/>
  <c r="FB83" i="73"/>
  <c r="FD83" i="73"/>
  <c r="AR83" i="73"/>
  <c r="AS83" i="73"/>
  <c r="GO83" i="73"/>
  <c r="AT83" i="73"/>
  <c r="IB83" i="73"/>
  <c r="DQ83" i="73"/>
  <c r="DP83" i="73"/>
  <c r="IA83" i="73"/>
  <c r="HZ83" i="73"/>
  <c r="GP83" i="73"/>
  <c r="GN83" i="73"/>
  <c r="C85" i="73"/>
  <c r="A85" i="73" s="1"/>
  <c r="B86" i="73"/>
  <c r="H86" i="73" s="1"/>
  <c r="HQ84" i="73"/>
  <c r="FG84" i="73"/>
  <c r="FY84" i="73"/>
  <c r="HB84" i="73"/>
  <c r="FS84" i="73"/>
  <c r="FK84" i="73"/>
  <c r="HG84" i="73"/>
  <c r="GK84" i="73"/>
  <c r="FH84" i="73"/>
  <c r="HK84" i="73"/>
  <c r="GB84" i="73"/>
  <c r="GD84" i="73"/>
  <c r="GV84" i="73"/>
  <c r="HT84" i="73"/>
  <c r="HA84" i="73"/>
  <c r="HS84" i="73"/>
  <c r="GZ84" i="73"/>
  <c r="HP84" i="73"/>
  <c r="FI84" i="73"/>
  <c r="HJ84" i="73"/>
  <c r="GC84" i="73"/>
  <c r="HD84" i="73"/>
  <c r="GY84" i="73"/>
  <c r="FJ84" i="73"/>
  <c r="GW84" i="73"/>
  <c r="FW84" i="73"/>
  <c r="FT84" i="73"/>
  <c r="HX84" i="73"/>
  <c r="GH84" i="73"/>
  <c r="HO84" i="73"/>
  <c r="GR84" i="73"/>
  <c r="GA84" i="73"/>
  <c r="GJ84" i="73"/>
  <c r="HR84" i="73"/>
  <c r="GI84" i="73"/>
  <c r="GS84" i="73"/>
  <c r="GF84" i="73"/>
  <c r="HW84" i="73"/>
  <c r="FL84" i="73"/>
  <c r="HN84" i="73"/>
  <c r="FM84" i="73"/>
  <c r="HI84" i="73"/>
  <c r="FU84" i="73"/>
  <c r="HE84" i="73"/>
  <c r="FN84" i="73"/>
  <c r="FP84" i="73"/>
  <c r="HM84" i="73"/>
  <c r="FZ84" i="73"/>
  <c r="GG84" i="73"/>
  <c r="FO84" i="73"/>
  <c r="HF84" i="73"/>
  <c r="GL84" i="73"/>
  <c r="HV84" i="73"/>
  <c r="GE84" i="73"/>
  <c r="HL84" i="73"/>
  <c r="GT84" i="73"/>
  <c r="HU84" i="73"/>
  <c r="GU84" i="73"/>
  <c r="FF84" i="73"/>
  <c r="FR84" i="73"/>
  <c r="FQ84" i="73"/>
  <c r="HC84" i="73"/>
  <c r="GX84" i="73"/>
  <c r="FX84" i="73"/>
  <c r="ES85" i="73" l="1"/>
  <c r="EK85" i="73"/>
  <c r="EZ85" i="73"/>
  <c r="ER85" i="73"/>
  <c r="EX85" i="73"/>
  <c r="EP85" i="73"/>
  <c r="EW85" i="73"/>
  <c r="EO85" i="73"/>
  <c r="EV85" i="73"/>
  <c r="EN85" i="73"/>
  <c r="EU85" i="73"/>
  <c r="EM85" i="73"/>
  <c r="EL85" i="73"/>
  <c r="EY85" i="73"/>
  <c r="ET85" i="73"/>
  <c r="EQ85" i="73"/>
  <c r="ED85" i="73"/>
  <c r="DV85" i="73"/>
  <c r="EC85" i="73"/>
  <c r="DU85" i="73"/>
  <c r="EB85" i="73"/>
  <c r="DT85" i="73"/>
  <c r="EI85" i="73"/>
  <c r="EA85" i="73"/>
  <c r="EH85" i="73"/>
  <c r="DZ85" i="73"/>
  <c r="EG85" i="73"/>
  <c r="DY85" i="73"/>
  <c r="EF85" i="73"/>
  <c r="DX85" i="73"/>
  <c r="BW85" i="73"/>
  <c r="BO85" i="73"/>
  <c r="DW85" i="73"/>
  <c r="CA85" i="73"/>
  <c r="BS85" i="73"/>
  <c r="BY85" i="73"/>
  <c r="BN85" i="73"/>
  <c r="BX85" i="73"/>
  <c r="BM85" i="73"/>
  <c r="EE85" i="73"/>
  <c r="BV85" i="73"/>
  <c r="BU85" i="73"/>
  <c r="BT85" i="73"/>
  <c r="BR85" i="73"/>
  <c r="BZ85" i="73"/>
  <c r="BP85" i="73"/>
  <c r="BQ85" i="73"/>
  <c r="BG85" i="73"/>
  <c r="AY85" i="73"/>
  <c r="BF85" i="73"/>
  <c r="AX85" i="73"/>
  <c r="BE85" i="73"/>
  <c r="AW85" i="73"/>
  <c r="BD85" i="73"/>
  <c r="AV85" i="73"/>
  <c r="BK85" i="73"/>
  <c r="BC85" i="73"/>
  <c r="BJ85" i="73"/>
  <c r="BB85" i="73"/>
  <c r="BI85" i="73"/>
  <c r="BA85" i="73"/>
  <c r="BH85" i="73"/>
  <c r="AZ85" i="73"/>
  <c r="AM85" i="73"/>
  <c r="AE85" i="73"/>
  <c r="AL85" i="73"/>
  <c r="AD85" i="73"/>
  <c r="AJ85" i="73"/>
  <c r="AB85" i="73"/>
  <c r="AI85" i="73"/>
  <c r="AA85" i="73"/>
  <c r="CB85" i="73"/>
  <c r="AG85" i="73"/>
  <c r="AF85" i="73"/>
  <c r="AC85" i="73"/>
  <c r="AP85" i="73"/>
  <c r="AO85" i="73"/>
  <c r="AN85" i="73"/>
  <c r="AH85" i="73"/>
  <c r="R85" i="73"/>
  <c r="J85" i="73"/>
  <c r="Y85" i="73"/>
  <c r="Q85" i="73"/>
  <c r="X85" i="73"/>
  <c r="P85" i="73"/>
  <c r="AK85" i="73"/>
  <c r="W85" i="73"/>
  <c r="O85" i="73"/>
  <c r="T85" i="73"/>
  <c r="V85" i="73"/>
  <c r="N85" i="73"/>
  <c r="U85" i="73"/>
  <c r="M85" i="73"/>
  <c r="L85" i="73"/>
  <c r="S85" i="73"/>
  <c r="K85" i="73"/>
  <c r="II85" i="73"/>
  <c r="IO85" i="73"/>
  <c r="IE85" i="73"/>
  <c r="IK85" i="73"/>
  <c r="IQ85" i="73"/>
  <c r="IF85" i="73"/>
  <c r="IL85" i="73"/>
  <c r="IR85" i="73"/>
  <c r="IG85" i="73"/>
  <c r="IM85" i="73"/>
  <c r="IS85" i="73"/>
  <c r="IH85" i="73"/>
  <c r="IN85" i="73"/>
  <c r="ID85" i="73"/>
  <c r="IP85" i="73"/>
  <c r="IJ85" i="73"/>
  <c r="E86" i="73"/>
  <c r="D86" i="73"/>
  <c r="F86" i="73"/>
  <c r="HZ84" i="73"/>
  <c r="IA84" i="73"/>
  <c r="AT84" i="73"/>
  <c r="IB84" i="73"/>
  <c r="GO84" i="73"/>
  <c r="GN84" i="73"/>
  <c r="CF84" i="73"/>
  <c r="DQ84" i="73"/>
  <c r="DP84" i="73"/>
  <c r="IT84" i="73"/>
  <c r="CE84" i="73"/>
  <c r="CD84" i="73"/>
  <c r="DR84" i="73"/>
  <c r="FD84" i="73"/>
  <c r="AS84" i="73"/>
  <c r="AR84" i="73"/>
  <c r="GP84" i="73"/>
  <c r="FC84" i="73"/>
  <c r="FB84" i="73"/>
  <c r="C86" i="73"/>
  <c r="A86" i="73" s="1"/>
  <c r="B87" i="73"/>
  <c r="H87" i="73" s="1"/>
  <c r="ES86" i="73" l="1"/>
  <c r="EK86" i="73"/>
  <c r="EZ86" i="73"/>
  <c r="ER86" i="73"/>
  <c r="EX86" i="73"/>
  <c r="EP86" i="73"/>
  <c r="EW86" i="73"/>
  <c r="EO86" i="73"/>
  <c r="EV86" i="73"/>
  <c r="EN86" i="73"/>
  <c r="EU86" i="73"/>
  <c r="EM86" i="73"/>
  <c r="EY86" i="73"/>
  <c r="ET86" i="73"/>
  <c r="EQ86" i="73"/>
  <c r="EL86" i="73"/>
  <c r="ED86" i="73"/>
  <c r="DV86" i="73"/>
  <c r="EC86" i="73"/>
  <c r="DU86" i="73"/>
  <c r="EB86" i="73"/>
  <c r="DT86" i="73"/>
  <c r="EI86" i="73"/>
  <c r="EA86" i="73"/>
  <c r="EH86" i="73"/>
  <c r="DZ86" i="73"/>
  <c r="EG86" i="73"/>
  <c r="DY86" i="73"/>
  <c r="EF86" i="73"/>
  <c r="DX86" i="73"/>
  <c r="BW86" i="73"/>
  <c r="BO86" i="73"/>
  <c r="EE86" i="73"/>
  <c r="DW86" i="73"/>
  <c r="CA86" i="73"/>
  <c r="BS86" i="73"/>
  <c r="BT86" i="73"/>
  <c r="BR86" i="73"/>
  <c r="CB86" i="73"/>
  <c r="BQ86" i="73"/>
  <c r="BZ86" i="73"/>
  <c r="BP86" i="73"/>
  <c r="BY86" i="73"/>
  <c r="BN86" i="73"/>
  <c r="BX86" i="73"/>
  <c r="BM86" i="73"/>
  <c r="BU86" i="73"/>
  <c r="BG86" i="73"/>
  <c r="AY86" i="73"/>
  <c r="BF86" i="73"/>
  <c r="AX86" i="73"/>
  <c r="BE86" i="73"/>
  <c r="AW86" i="73"/>
  <c r="BD86" i="73"/>
  <c r="AV86" i="73"/>
  <c r="BK86" i="73"/>
  <c r="BC86" i="73"/>
  <c r="BJ86" i="73"/>
  <c r="BB86" i="73"/>
  <c r="BV86" i="73"/>
  <c r="BI86" i="73"/>
  <c r="BA86" i="73"/>
  <c r="AM86" i="73"/>
  <c r="AE86" i="73"/>
  <c r="AL86" i="73"/>
  <c r="AD86" i="73"/>
  <c r="AJ86" i="73"/>
  <c r="AB86" i="73"/>
  <c r="AI86" i="73"/>
  <c r="AA86" i="73"/>
  <c r="BH86" i="73"/>
  <c r="AZ86" i="73"/>
  <c r="AG86" i="73"/>
  <c r="AF86" i="73"/>
  <c r="AC86" i="73"/>
  <c r="AP86" i="73"/>
  <c r="AO86" i="73"/>
  <c r="AN86" i="73"/>
  <c r="AH86" i="73"/>
  <c r="R86" i="73"/>
  <c r="J86" i="73"/>
  <c r="AK86" i="73"/>
  <c r="Y86" i="73"/>
  <c r="Q86" i="73"/>
  <c r="X86" i="73"/>
  <c r="P86" i="73"/>
  <c r="W86" i="73"/>
  <c r="O86" i="73"/>
  <c r="V86" i="73"/>
  <c r="N86" i="73"/>
  <c r="L86" i="73"/>
  <c r="U86" i="73"/>
  <c r="M86" i="73"/>
  <c r="T86" i="73"/>
  <c r="S86" i="73"/>
  <c r="K86" i="73"/>
  <c r="IE86" i="73"/>
  <c r="IK86" i="73"/>
  <c r="IQ86" i="73"/>
  <c r="IG86" i="73"/>
  <c r="IM86" i="73"/>
  <c r="IS86" i="73"/>
  <c r="IH86" i="73"/>
  <c r="IN86" i="73"/>
  <c r="II86" i="73"/>
  <c r="IO86" i="73"/>
  <c r="ID86" i="73"/>
  <c r="IJ86" i="73"/>
  <c r="IP86" i="73"/>
  <c r="IF86" i="73"/>
  <c r="IL86" i="73"/>
  <c r="IR86" i="73"/>
  <c r="E87" i="73"/>
  <c r="D87" i="73"/>
  <c r="F87" i="73"/>
  <c r="C87" i="73"/>
  <c r="A87" i="73" s="1"/>
  <c r="B88" i="73"/>
  <c r="H88" i="73" s="1"/>
  <c r="HQ85" i="73"/>
  <c r="HW85" i="73"/>
  <c r="HA85" i="73"/>
  <c r="HO86" i="73"/>
  <c r="GD85" i="73"/>
  <c r="GL86" i="73"/>
  <c r="HJ85" i="73"/>
  <c r="GW85" i="73"/>
  <c r="GS86" i="73"/>
  <c r="GH86" i="73"/>
  <c r="GG86" i="73"/>
  <c r="FU85" i="73"/>
  <c r="FH86" i="73"/>
  <c r="GY85" i="73"/>
  <c r="GB85" i="73"/>
  <c r="GC85" i="73"/>
  <c r="HQ86" i="73"/>
  <c r="FJ85" i="73"/>
  <c r="HU85" i="73"/>
  <c r="FM85" i="73"/>
  <c r="HN86" i="73"/>
  <c r="FT85" i="73"/>
  <c r="GA85" i="73"/>
  <c r="GH85" i="73"/>
  <c r="HE86" i="73"/>
  <c r="FZ86" i="73"/>
  <c r="HM86" i="73"/>
  <c r="HF85" i="73"/>
  <c r="HR85" i="73"/>
  <c r="HI86" i="73"/>
  <c r="HT86" i="73"/>
  <c r="FG86" i="73"/>
  <c r="HR86" i="73"/>
  <c r="FK85" i="73"/>
  <c r="HC85" i="73"/>
  <c r="FM86" i="73"/>
  <c r="FY85" i="73"/>
  <c r="GW86" i="73"/>
  <c r="GR86" i="73"/>
  <c r="FF86" i="73"/>
  <c r="GD86" i="73"/>
  <c r="GZ85" i="73"/>
  <c r="HG85" i="73"/>
  <c r="FR85" i="73"/>
  <c r="GX86" i="73"/>
  <c r="GL85" i="73"/>
  <c r="FF85" i="73"/>
  <c r="FQ85" i="73"/>
  <c r="FI86" i="73"/>
  <c r="FJ86" i="73"/>
  <c r="GS85" i="73"/>
  <c r="FN85" i="73"/>
  <c r="HG86" i="73"/>
  <c r="FS85" i="73"/>
  <c r="FP85" i="73"/>
  <c r="HK86" i="73"/>
  <c r="GR85" i="73"/>
  <c r="GX85" i="73"/>
  <c r="FS86" i="73"/>
  <c r="HX86" i="73"/>
  <c r="FU86" i="73"/>
  <c r="FK86" i="73"/>
  <c r="HD85" i="73"/>
  <c r="GG85" i="73"/>
  <c r="GC86" i="73"/>
  <c r="GT86" i="73"/>
  <c r="HV86" i="73"/>
  <c r="HA86" i="73"/>
  <c r="FG85" i="73"/>
  <c r="HO85" i="73"/>
  <c r="HL85" i="73"/>
  <c r="HE85" i="73"/>
  <c r="HW86" i="73"/>
  <c r="FW85" i="73"/>
  <c r="HF86" i="73"/>
  <c r="GI85" i="73"/>
  <c r="GA86" i="73"/>
  <c r="FL86" i="73"/>
  <c r="FO85" i="73"/>
  <c r="HP86" i="73"/>
  <c r="FH85" i="73"/>
  <c r="GI86" i="73"/>
  <c r="GB86" i="73"/>
  <c r="FW86" i="73"/>
  <c r="HS86" i="73"/>
  <c r="HT85" i="73"/>
  <c r="HN85" i="73"/>
  <c r="HL86" i="73"/>
  <c r="GK86" i="73"/>
  <c r="FY86" i="73"/>
  <c r="HB86" i="73"/>
  <c r="FX85" i="73"/>
  <c r="FR86" i="73"/>
  <c r="GY86" i="73"/>
  <c r="FQ86" i="73"/>
  <c r="HB85" i="73"/>
  <c r="GE85" i="73"/>
  <c r="FX86" i="73"/>
  <c r="GT85" i="73"/>
  <c r="HJ86" i="73"/>
  <c r="HC86" i="73"/>
  <c r="HV85" i="73"/>
  <c r="FO86" i="73"/>
  <c r="FL85" i="73"/>
  <c r="GF85" i="73"/>
  <c r="HU86" i="73"/>
  <c r="GZ86" i="73"/>
  <c r="GU85" i="73"/>
  <c r="GE86" i="73"/>
  <c r="GV86" i="73"/>
  <c r="FP86" i="73"/>
  <c r="HM85" i="73"/>
  <c r="GV85" i="73"/>
  <c r="HP85" i="73"/>
  <c r="GF86" i="73"/>
  <c r="GU86" i="73"/>
  <c r="GK85" i="73"/>
  <c r="GJ86" i="73"/>
  <c r="FZ85" i="73"/>
  <c r="FN86" i="73"/>
  <c r="HK85" i="73"/>
  <c r="HS85" i="73"/>
  <c r="FI85" i="73"/>
  <c r="GJ85" i="73"/>
  <c r="HX85" i="73"/>
  <c r="HI85" i="73"/>
  <c r="HD86" i="73"/>
  <c r="FT86" i="73"/>
  <c r="ES87" i="73" l="1"/>
  <c r="EK87" i="73"/>
  <c r="EZ87" i="73"/>
  <c r="ER87" i="73"/>
  <c r="EX87" i="73"/>
  <c r="EP87" i="73"/>
  <c r="EW87" i="73"/>
  <c r="EO87" i="73"/>
  <c r="EV87" i="73"/>
  <c r="EN87" i="73"/>
  <c r="EU87" i="73"/>
  <c r="EM87" i="73"/>
  <c r="EL87" i="73"/>
  <c r="EY87" i="73"/>
  <c r="ET87" i="73"/>
  <c r="ED87" i="73"/>
  <c r="DV87" i="73"/>
  <c r="EC87" i="73"/>
  <c r="DU87" i="73"/>
  <c r="EB87" i="73"/>
  <c r="DT87" i="73"/>
  <c r="EQ87" i="73"/>
  <c r="EI87" i="73"/>
  <c r="EA87" i="73"/>
  <c r="EH87" i="73"/>
  <c r="DZ87" i="73"/>
  <c r="EG87" i="73"/>
  <c r="DY87" i="73"/>
  <c r="EF87" i="73"/>
  <c r="DX87" i="73"/>
  <c r="EE87" i="73"/>
  <c r="DW87" i="73"/>
  <c r="BW87" i="73"/>
  <c r="BO87" i="73"/>
  <c r="CA87" i="73"/>
  <c r="BS87" i="73"/>
  <c r="BY87" i="73"/>
  <c r="BN87" i="73"/>
  <c r="BX87" i="73"/>
  <c r="BM87" i="73"/>
  <c r="BV87" i="73"/>
  <c r="BU87" i="73"/>
  <c r="BT87" i="73"/>
  <c r="BR87" i="73"/>
  <c r="BZ87" i="73"/>
  <c r="BP87" i="73"/>
  <c r="BG87" i="73"/>
  <c r="AY87" i="73"/>
  <c r="BF87" i="73"/>
  <c r="AX87" i="73"/>
  <c r="BE87" i="73"/>
  <c r="AW87" i="73"/>
  <c r="BD87" i="73"/>
  <c r="AV87" i="73"/>
  <c r="CB87" i="73"/>
  <c r="BK87" i="73"/>
  <c r="BC87" i="73"/>
  <c r="BQ87" i="73"/>
  <c r="BJ87" i="73"/>
  <c r="BB87" i="73"/>
  <c r="BI87" i="73"/>
  <c r="BA87" i="73"/>
  <c r="AN87" i="73"/>
  <c r="AM87" i="73"/>
  <c r="AE87" i="73"/>
  <c r="AL87" i="73"/>
  <c r="AD87" i="73"/>
  <c r="AK87" i="73"/>
  <c r="BH87" i="73"/>
  <c r="AJ87" i="73"/>
  <c r="AB87" i="73"/>
  <c r="AZ87" i="73"/>
  <c r="AI87" i="73"/>
  <c r="AA87" i="73"/>
  <c r="AG87" i="73"/>
  <c r="AF87" i="73"/>
  <c r="AC87" i="73"/>
  <c r="AP87" i="73"/>
  <c r="AH87" i="73"/>
  <c r="AO87" i="73"/>
  <c r="R87" i="73"/>
  <c r="J87" i="73"/>
  <c r="Y87" i="73"/>
  <c r="Q87" i="73"/>
  <c r="X87" i="73"/>
  <c r="P87" i="73"/>
  <c r="W87" i="73"/>
  <c r="O87" i="73"/>
  <c r="L87" i="73"/>
  <c r="V87" i="73"/>
  <c r="N87" i="73"/>
  <c r="T87" i="73"/>
  <c r="U87" i="73"/>
  <c r="M87" i="73"/>
  <c r="S87" i="73"/>
  <c r="K87" i="73"/>
  <c r="IG87" i="73"/>
  <c r="IM87" i="73"/>
  <c r="IS87" i="73"/>
  <c r="II87" i="73"/>
  <c r="IO87" i="73"/>
  <c r="ID87" i="73"/>
  <c r="IJ87" i="73"/>
  <c r="IP87" i="73"/>
  <c r="IE87" i="73"/>
  <c r="IK87" i="73"/>
  <c r="IQ87" i="73"/>
  <c r="IF87" i="73"/>
  <c r="IL87" i="73"/>
  <c r="IR87" i="73"/>
  <c r="IH87" i="73"/>
  <c r="IN87" i="73"/>
  <c r="D88" i="73"/>
  <c r="F88" i="73"/>
  <c r="E88" i="73"/>
  <c r="IB85" i="73"/>
  <c r="HZ85" i="73"/>
  <c r="IA85" i="73"/>
  <c r="CF85" i="73"/>
  <c r="GP85" i="73"/>
  <c r="AT85" i="73"/>
  <c r="IT85" i="73"/>
  <c r="DR85" i="73"/>
  <c r="FD85" i="73"/>
  <c r="CD85" i="73"/>
  <c r="CE85" i="73"/>
  <c r="AS85" i="73"/>
  <c r="AR85" i="73"/>
  <c r="DP85" i="73"/>
  <c r="DQ85" i="73"/>
  <c r="GN85" i="73"/>
  <c r="GO85" i="73"/>
  <c r="FB85" i="73"/>
  <c r="FC85" i="73"/>
  <c r="DQ86" i="73"/>
  <c r="DP86" i="73"/>
  <c r="IB86" i="73"/>
  <c r="CF86" i="73"/>
  <c r="HZ86" i="73"/>
  <c r="IA86" i="73"/>
  <c r="FB86" i="73"/>
  <c r="FC86" i="73"/>
  <c r="IT86" i="73"/>
  <c r="AT86" i="73"/>
  <c r="GO86" i="73"/>
  <c r="FD86" i="73"/>
  <c r="AR86" i="73"/>
  <c r="AS86" i="73"/>
  <c r="DR86" i="73"/>
  <c r="GN86" i="73"/>
  <c r="GP86" i="73"/>
  <c r="CD86" i="73"/>
  <c r="CE86" i="73"/>
  <c r="C88" i="73"/>
  <c r="A88" i="73" s="1"/>
  <c r="B89" i="73"/>
  <c r="H89" i="73" s="1"/>
  <c r="GV87" i="73"/>
  <c r="GE87" i="73"/>
  <c r="FI87" i="73"/>
  <c r="HV87" i="73"/>
  <c r="HR87" i="73"/>
  <c r="HS87" i="73"/>
  <c r="HM87" i="73"/>
  <c r="FZ87" i="73"/>
  <c r="GZ87" i="73"/>
  <c r="GF87" i="73"/>
  <c r="FX87" i="73"/>
  <c r="FY87" i="73"/>
  <c r="HW87" i="73"/>
  <c r="GL87" i="73"/>
  <c r="HN87" i="73"/>
  <c r="HC87" i="73"/>
  <c r="FH87" i="73"/>
  <c r="HP87" i="73"/>
  <c r="HF87" i="73"/>
  <c r="FQ87" i="73"/>
  <c r="FP87" i="73"/>
  <c r="GY87" i="73"/>
  <c r="FJ87" i="73"/>
  <c r="GD87" i="73"/>
  <c r="HE87" i="73"/>
  <c r="FS87" i="73"/>
  <c r="FR87" i="73"/>
  <c r="HQ87" i="73"/>
  <c r="GW87" i="73"/>
  <c r="GX87" i="73"/>
  <c r="HK87" i="73"/>
  <c r="FO87" i="73"/>
  <c r="FF87" i="73"/>
  <c r="FW87" i="73"/>
  <c r="GJ87" i="73"/>
  <c r="FU87" i="73"/>
  <c r="FG87" i="73"/>
  <c r="HD87" i="73"/>
  <c r="HA87" i="73"/>
  <c r="GR87" i="73"/>
  <c r="GB87" i="73"/>
  <c r="GH87" i="73"/>
  <c r="GG87" i="73"/>
  <c r="GU87" i="73"/>
  <c r="HJ87" i="73"/>
  <c r="HU87" i="73"/>
  <c r="FK87" i="73"/>
  <c r="FM87" i="73"/>
  <c r="HB87" i="73"/>
  <c r="GT87" i="73"/>
  <c r="FN87" i="73"/>
  <c r="FL87" i="73"/>
  <c r="HG87" i="73"/>
  <c r="GA87" i="73"/>
  <c r="GI87" i="73"/>
  <c r="GC87" i="73"/>
  <c r="HI87" i="73"/>
  <c r="FT87" i="73"/>
  <c r="HX87" i="73"/>
  <c r="HL87" i="73"/>
  <c r="HT87" i="73"/>
  <c r="HO87" i="73"/>
  <c r="GK87" i="73"/>
  <c r="GS87" i="73"/>
  <c r="ES88" i="73" l="1"/>
  <c r="EK88" i="73"/>
  <c r="EZ88" i="73"/>
  <c r="ER88" i="73"/>
  <c r="EX88" i="73"/>
  <c r="EP88" i="73"/>
  <c r="EW88" i="73"/>
  <c r="EO88" i="73"/>
  <c r="EV88" i="73"/>
  <c r="EN88" i="73"/>
  <c r="EU88" i="73"/>
  <c r="EM88" i="73"/>
  <c r="EY88" i="73"/>
  <c r="ET88" i="73"/>
  <c r="EQ88" i="73"/>
  <c r="EL88" i="73"/>
  <c r="ED88" i="73"/>
  <c r="DV88" i="73"/>
  <c r="EC88" i="73"/>
  <c r="DU88" i="73"/>
  <c r="EB88" i="73"/>
  <c r="DT88" i="73"/>
  <c r="EI88" i="73"/>
  <c r="EA88" i="73"/>
  <c r="EH88" i="73"/>
  <c r="DZ88" i="73"/>
  <c r="EG88" i="73"/>
  <c r="DY88" i="73"/>
  <c r="EF88" i="73"/>
  <c r="DX88" i="73"/>
  <c r="EE88" i="73"/>
  <c r="DW88" i="73"/>
  <c r="BW88" i="73"/>
  <c r="BO88" i="73"/>
  <c r="CA88" i="73"/>
  <c r="BS88" i="73"/>
  <c r="BT88" i="73"/>
  <c r="BR88" i="73"/>
  <c r="CB88" i="73"/>
  <c r="BQ88" i="73"/>
  <c r="BZ88" i="73"/>
  <c r="BP88" i="73"/>
  <c r="BY88" i="73"/>
  <c r="BN88" i="73"/>
  <c r="BX88" i="73"/>
  <c r="BM88" i="73"/>
  <c r="BU88" i="73"/>
  <c r="BG88" i="73"/>
  <c r="AY88" i="73"/>
  <c r="BF88" i="73"/>
  <c r="AX88" i="73"/>
  <c r="BE88" i="73"/>
  <c r="AW88" i="73"/>
  <c r="BV88" i="73"/>
  <c r="BD88" i="73"/>
  <c r="AV88" i="73"/>
  <c r="BK88" i="73"/>
  <c r="BC88" i="73"/>
  <c r="BJ88" i="73"/>
  <c r="BB88" i="73"/>
  <c r="BI88" i="73"/>
  <c r="BA88" i="73"/>
  <c r="AN88" i="73"/>
  <c r="AF88" i="73"/>
  <c r="AM88" i="73"/>
  <c r="AE88" i="73"/>
  <c r="BH88" i="73"/>
  <c r="AL88" i="73"/>
  <c r="AD88" i="73"/>
  <c r="AZ88" i="73"/>
  <c r="AK88" i="73"/>
  <c r="AC88" i="73"/>
  <c r="AJ88" i="73"/>
  <c r="AB88" i="73"/>
  <c r="AI88" i="73"/>
  <c r="AA88" i="73"/>
  <c r="AP88" i="73"/>
  <c r="AO88" i="73"/>
  <c r="AH88" i="73"/>
  <c r="AG88" i="73"/>
  <c r="R88" i="73"/>
  <c r="J88" i="73"/>
  <c r="Y88" i="73"/>
  <c r="Q88" i="73"/>
  <c r="X88" i="73"/>
  <c r="P88" i="73"/>
  <c r="W88" i="73"/>
  <c r="O88" i="73"/>
  <c r="L88" i="73"/>
  <c r="V88" i="73"/>
  <c r="N88" i="73"/>
  <c r="U88" i="73"/>
  <c r="M88" i="73"/>
  <c r="T88" i="73"/>
  <c r="S88" i="73"/>
  <c r="K88" i="73"/>
  <c r="II88" i="73"/>
  <c r="IO88" i="73"/>
  <c r="IE88" i="73"/>
  <c r="IK88" i="73"/>
  <c r="IQ88" i="73"/>
  <c r="IF88" i="73"/>
  <c r="IL88" i="73"/>
  <c r="IR88" i="73"/>
  <c r="IG88" i="73"/>
  <c r="IM88" i="73"/>
  <c r="IS88" i="73"/>
  <c r="IH88" i="73"/>
  <c r="IN88" i="73"/>
  <c r="ID88" i="73"/>
  <c r="IJ88" i="73"/>
  <c r="IP88" i="73"/>
  <c r="E89" i="73"/>
  <c r="F89" i="73"/>
  <c r="D89" i="73"/>
  <c r="CD87" i="73"/>
  <c r="CE87" i="73"/>
  <c r="AS87" i="73"/>
  <c r="GP87" i="73"/>
  <c r="IB87" i="73"/>
  <c r="FD87" i="73"/>
  <c r="DR87" i="73"/>
  <c r="CF87" i="73"/>
  <c r="FB87" i="73"/>
  <c r="FC87" i="73"/>
  <c r="GN87" i="73"/>
  <c r="GO87" i="73"/>
  <c r="DP87" i="73"/>
  <c r="DQ87" i="73"/>
  <c r="IT87" i="73"/>
  <c r="IA87" i="73"/>
  <c r="HZ87" i="73"/>
  <c r="AR87" i="73"/>
  <c r="AT87" i="73"/>
  <c r="C89" i="73"/>
  <c r="A89" i="73" s="1"/>
  <c r="B90" i="73"/>
  <c r="H90" i="73" s="1"/>
  <c r="FM88" i="73"/>
  <c r="GX88" i="73"/>
  <c r="HE88" i="73"/>
  <c r="FH88" i="73"/>
  <c r="FI88" i="73"/>
  <c r="GR88" i="73"/>
  <c r="FN88" i="73"/>
  <c r="HF88" i="73"/>
  <c r="FY88" i="73"/>
  <c r="GA88" i="73"/>
  <c r="GV88" i="73"/>
  <c r="HX88" i="73"/>
  <c r="HA88" i="73"/>
  <c r="GW88" i="73"/>
  <c r="FO88" i="73"/>
  <c r="FF88" i="73"/>
  <c r="HN88" i="73"/>
  <c r="GU88" i="73"/>
  <c r="GH88" i="73"/>
  <c r="GJ88" i="73"/>
  <c r="HI88" i="73"/>
  <c r="GD88" i="73"/>
  <c r="HJ88" i="73"/>
  <c r="FQ88" i="73"/>
  <c r="GB88" i="73"/>
  <c r="FX88" i="73"/>
  <c r="HR88" i="73"/>
  <c r="HK88" i="73"/>
  <c r="FG88" i="73"/>
  <c r="HC88" i="73"/>
  <c r="GE88" i="73"/>
  <c r="GZ88" i="73"/>
  <c r="GT88" i="73"/>
  <c r="FJ88" i="73"/>
  <c r="FW88" i="73"/>
  <c r="FP88" i="73"/>
  <c r="GI88" i="73"/>
  <c r="GC88" i="73"/>
  <c r="HP88" i="73"/>
  <c r="HB88" i="73"/>
  <c r="HS88" i="73"/>
  <c r="GY88" i="73"/>
  <c r="HW88" i="73"/>
  <c r="FS88" i="73"/>
  <c r="GL88" i="73"/>
  <c r="HO88" i="73"/>
  <c r="HL88" i="73"/>
  <c r="FL88" i="73"/>
  <c r="HU88" i="73"/>
  <c r="FU88" i="73"/>
  <c r="HD88" i="73"/>
  <c r="FT88" i="73"/>
  <c r="HV88" i="73"/>
  <c r="HT88" i="73"/>
  <c r="GF88" i="73"/>
  <c r="HQ88" i="73"/>
  <c r="HG88" i="73"/>
  <c r="FR88" i="73"/>
  <c r="GG88" i="73"/>
  <c r="GS88" i="73"/>
  <c r="FZ88" i="73"/>
  <c r="HM88" i="73"/>
  <c r="FK88" i="73"/>
  <c r="GK88" i="73"/>
  <c r="ES89" i="73" l="1"/>
  <c r="EK89" i="73"/>
  <c r="EZ89" i="73"/>
  <c r="ER89" i="73"/>
  <c r="EY89" i="73"/>
  <c r="EQ89" i="73"/>
  <c r="EX89" i="73"/>
  <c r="EP89" i="73"/>
  <c r="EW89" i="73"/>
  <c r="EO89" i="73"/>
  <c r="EV89" i="73"/>
  <c r="EN89" i="73"/>
  <c r="EU89" i="73"/>
  <c r="EM89" i="73"/>
  <c r="EL89" i="73"/>
  <c r="ET89" i="73"/>
  <c r="ED89" i="73"/>
  <c r="DV89" i="73"/>
  <c r="EC89" i="73"/>
  <c r="DU89" i="73"/>
  <c r="EB89" i="73"/>
  <c r="DT89" i="73"/>
  <c r="EI89" i="73"/>
  <c r="EA89" i="73"/>
  <c r="EH89" i="73"/>
  <c r="DZ89" i="73"/>
  <c r="EG89" i="73"/>
  <c r="DY89" i="73"/>
  <c r="EF89" i="73"/>
  <c r="DX89" i="73"/>
  <c r="BW89" i="73"/>
  <c r="BO89" i="73"/>
  <c r="BU89" i="73"/>
  <c r="BM89" i="73"/>
  <c r="DW89" i="73"/>
  <c r="CA89" i="73"/>
  <c r="BS89" i="73"/>
  <c r="CB89" i="73"/>
  <c r="BP89" i="73"/>
  <c r="EE89" i="73"/>
  <c r="BZ89" i="73"/>
  <c r="BN89" i="73"/>
  <c r="BY89" i="73"/>
  <c r="BX89" i="73"/>
  <c r="BV89" i="73"/>
  <c r="BT89" i="73"/>
  <c r="BQ89" i="73"/>
  <c r="BG89" i="73"/>
  <c r="AY89" i="73"/>
  <c r="BF89" i="73"/>
  <c r="AX89" i="73"/>
  <c r="BR89" i="73"/>
  <c r="BE89" i="73"/>
  <c r="AW89" i="73"/>
  <c r="BD89" i="73"/>
  <c r="AV89" i="73"/>
  <c r="BK89" i="73"/>
  <c r="BC89" i="73"/>
  <c r="BJ89" i="73"/>
  <c r="BB89" i="73"/>
  <c r="BI89" i="73"/>
  <c r="BA89" i="73"/>
  <c r="BH89" i="73"/>
  <c r="AN89" i="73"/>
  <c r="AF89" i="73"/>
  <c r="AZ89" i="73"/>
  <c r="AM89" i="73"/>
  <c r="AE89" i="73"/>
  <c r="AL89" i="73"/>
  <c r="AD89" i="73"/>
  <c r="AK89" i="73"/>
  <c r="AC89" i="73"/>
  <c r="AJ89" i="73"/>
  <c r="AB89" i="73"/>
  <c r="AI89" i="73"/>
  <c r="AA89" i="73"/>
  <c r="AG89" i="73"/>
  <c r="AP89" i="73"/>
  <c r="AH89" i="73"/>
  <c r="R89" i="73"/>
  <c r="J89" i="73"/>
  <c r="Y89" i="73"/>
  <c r="Q89" i="73"/>
  <c r="X89" i="73"/>
  <c r="P89" i="73"/>
  <c r="W89" i="73"/>
  <c r="O89" i="73"/>
  <c r="T89" i="73"/>
  <c r="V89" i="73"/>
  <c r="N89" i="73"/>
  <c r="L89" i="73"/>
  <c r="U89" i="73"/>
  <c r="M89" i="73"/>
  <c r="AO89" i="73"/>
  <c r="S89" i="73"/>
  <c r="K89" i="73"/>
  <c r="IE89" i="73"/>
  <c r="IK89" i="73"/>
  <c r="IQ89" i="73"/>
  <c r="IG89" i="73"/>
  <c r="IM89" i="73"/>
  <c r="IS89" i="73"/>
  <c r="IH89" i="73"/>
  <c r="IN89" i="73"/>
  <c r="II89" i="73"/>
  <c r="IO89" i="73"/>
  <c r="ID89" i="73"/>
  <c r="IJ89" i="73"/>
  <c r="IP89" i="73"/>
  <c r="IL89" i="73"/>
  <c r="IF89" i="73"/>
  <c r="IR89" i="73"/>
  <c r="F90" i="73"/>
  <c r="E90" i="73"/>
  <c r="D90" i="73"/>
  <c r="FC88" i="73"/>
  <c r="FB88" i="73"/>
  <c r="CD88" i="73"/>
  <c r="CE88" i="73"/>
  <c r="GP88" i="73"/>
  <c r="DR88" i="73"/>
  <c r="IB88" i="73"/>
  <c r="IT88" i="73"/>
  <c r="DP88" i="73"/>
  <c r="DQ88" i="73"/>
  <c r="AR88" i="73"/>
  <c r="AS88" i="73"/>
  <c r="CF88" i="73"/>
  <c r="HZ88" i="73"/>
  <c r="IA88" i="73"/>
  <c r="AT88" i="73"/>
  <c r="FD88" i="73"/>
  <c r="GO88" i="73"/>
  <c r="GN88" i="73"/>
  <c r="C90" i="73"/>
  <c r="A90" i="73" s="1"/>
  <c r="B91" i="73"/>
  <c r="H91" i="73" s="1"/>
  <c r="GB89" i="73"/>
  <c r="FF89" i="73"/>
  <c r="FI89" i="73"/>
  <c r="GL89" i="73"/>
  <c r="GG89" i="73"/>
  <c r="GA89" i="73"/>
  <c r="HL89" i="73"/>
  <c r="HN89" i="73"/>
  <c r="GY89" i="73"/>
  <c r="GR89" i="73"/>
  <c r="FH89" i="73"/>
  <c r="GE89" i="73"/>
  <c r="HI89" i="73"/>
  <c r="GV89" i="73"/>
  <c r="GT89" i="73"/>
  <c r="GS89" i="73"/>
  <c r="FQ89" i="73"/>
  <c r="HF89" i="73"/>
  <c r="HO89" i="73"/>
  <c r="FT89" i="73"/>
  <c r="FW89" i="73"/>
  <c r="HC89" i="73"/>
  <c r="FP89" i="73"/>
  <c r="FK89" i="73"/>
  <c r="FN89" i="73"/>
  <c r="FL89" i="73"/>
  <c r="HX89" i="73"/>
  <c r="HT89" i="73"/>
  <c r="HR89" i="73"/>
  <c r="HG89" i="73"/>
  <c r="GF89" i="73"/>
  <c r="GI89" i="73"/>
  <c r="HQ89" i="73"/>
  <c r="HM89" i="73"/>
  <c r="FJ89" i="73"/>
  <c r="GH89" i="73"/>
  <c r="FZ89" i="73"/>
  <c r="HA89" i="73"/>
  <c r="HB89" i="73"/>
  <c r="GJ89" i="73"/>
  <c r="GX89" i="73"/>
  <c r="GU89" i="73"/>
  <c r="GC89" i="73"/>
  <c r="HD89" i="73"/>
  <c r="HJ89" i="73"/>
  <c r="FS89" i="73"/>
  <c r="GW89" i="73"/>
  <c r="HP89" i="73"/>
  <c r="HU89" i="73"/>
  <c r="HK89" i="73"/>
  <c r="GK89" i="73"/>
  <c r="HS89" i="73"/>
  <c r="FX89" i="73"/>
  <c r="HE89" i="73"/>
  <c r="FG89" i="73"/>
  <c r="FY89" i="73"/>
  <c r="HV89" i="73"/>
  <c r="FR89" i="73"/>
  <c r="FO89" i="73"/>
  <c r="HW89" i="73"/>
  <c r="GD89" i="73"/>
  <c r="FU89" i="73"/>
  <c r="FM89" i="73"/>
  <c r="GZ89" i="73"/>
  <c r="EZ90" i="73" l="1"/>
  <c r="ER90" i="73"/>
  <c r="EW90" i="73"/>
  <c r="EU90" i="73"/>
  <c r="EM90" i="73"/>
  <c r="EV90" i="73"/>
  <c r="EK90" i="73"/>
  <c r="ET90" i="73"/>
  <c r="ES90" i="73"/>
  <c r="EQ90" i="73"/>
  <c r="EP90" i="73"/>
  <c r="EO90" i="73"/>
  <c r="EY90" i="73"/>
  <c r="EN90" i="73"/>
  <c r="EX90" i="73"/>
  <c r="EL90" i="73"/>
  <c r="ED90" i="73"/>
  <c r="DV90" i="73"/>
  <c r="EC90" i="73"/>
  <c r="DU90" i="73"/>
  <c r="EB90" i="73"/>
  <c r="DT90" i="73"/>
  <c r="EI90" i="73"/>
  <c r="EA90" i="73"/>
  <c r="EH90" i="73"/>
  <c r="DZ90" i="73"/>
  <c r="EG90" i="73"/>
  <c r="DY90" i="73"/>
  <c r="EF90" i="73"/>
  <c r="DX90" i="73"/>
  <c r="BW90" i="73"/>
  <c r="BO90" i="73"/>
  <c r="EE90" i="73"/>
  <c r="DW90" i="73"/>
  <c r="BU90" i="73"/>
  <c r="BM90" i="73"/>
  <c r="CA90" i="73"/>
  <c r="BS90" i="73"/>
  <c r="BY90" i="73"/>
  <c r="BX90" i="73"/>
  <c r="BV90" i="73"/>
  <c r="BT90" i="73"/>
  <c r="BR90" i="73"/>
  <c r="BQ90" i="73"/>
  <c r="BZ90" i="73"/>
  <c r="BN90" i="73"/>
  <c r="CB90" i="73"/>
  <c r="BG90" i="73"/>
  <c r="AY90" i="73"/>
  <c r="BP90" i="73"/>
  <c r="BF90" i="73"/>
  <c r="AX90" i="73"/>
  <c r="BE90" i="73"/>
  <c r="AW90" i="73"/>
  <c r="BD90" i="73"/>
  <c r="AV90" i="73"/>
  <c r="BK90" i="73"/>
  <c r="BC90" i="73"/>
  <c r="BJ90" i="73"/>
  <c r="BB90" i="73"/>
  <c r="BI90" i="73"/>
  <c r="BA90" i="73"/>
  <c r="AN90" i="73"/>
  <c r="AF90" i="73"/>
  <c r="AM90" i="73"/>
  <c r="AE90" i="73"/>
  <c r="AL90" i="73"/>
  <c r="AD90" i="73"/>
  <c r="AK90" i="73"/>
  <c r="AC90" i="73"/>
  <c r="AJ90" i="73"/>
  <c r="AB90" i="73"/>
  <c r="AI90" i="73"/>
  <c r="AA90" i="73"/>
  <c r="BH90" i="73"/>
  <c r="AP90" i="73"/>
  <c r="AO90" i="73"/>
  <c r="AH90" i="73"/>
  <c r="AG90" i="73"/>
  <c r="AZ90" i="73"/>
  <c r="R90" i="73"/>
  <c r="J90" i="73"/>
  <c r="Y90" i="73"/>
  <c r="Q90" i="73"/>
  <c r="X90" i="73"/>
  <c r="P90" i="73"/>
  <c r="W90" i="73"/>
  <c r="O90" i="73"/>
  <c r="V90" i="73"/>
  <c r="N90" i="73"/>
  <c r="T90" i="73"/>
  <c r="U90" i="73"/>
  <c r="M90" i="73"/>
  <c r="L90" i="73"/>
  <c r="S90" i="73"/>
  <c r="K90" i="73"/>
  <c r="IG90" i="73"/>
  <c r="IM90" i="73"/>
  <c r="IS90" i="73"/>
  <c r="II90" i="73"/>
  <c r="IO90" i="73"/>
  <c r="ID90" i="73"/>
  <c r="IJ90" i="73"/>
  <c r="IP90" i="73"/>
  <c r="IE90" i="73"/>
  <c r="IK90" i="73"/>
  <c r="IQ90" i="73"/>
  <c r="IF90" i="73"/>
  <c r="IL90" i="73"/>
  <c r="IR90" i="73"/>
  <c r="IH90" i="73"/>
  <c r="IN90" i="73"/>
  <c r="F91" i="73"/>
  <c r="D91" i="73"/>
  <c r="E91" i="73"/>
  <c r="IA89" i="73"/>
  <c r="HZ89" i="73"/>
  <c r="FD89" i="73"/>
  <c r="CD89" i="73"/>
  <c r="CE89" i="73"/>
  <c r="DR89" i="73"/>
  <c r="FB89" i="73"/>
  <c r="FC89" i="73"/>
  <c r="AT89" i="73"/>
  <c r="IT89" i="73"/>
  <c r="GN89" i="73"/>
  <c r="GO89" i="73"/>
  <c r="GP89" i="73"/>
  <c r="IB89" i="73"/>
  <c r="CF89" i="73"/>
  <c r="DQ89" i="73"/>
  <c r="DP89" i="73"/>
  <c r="AR89" i="73"/>
  <c r="AS89" i="73"/>
  <c r="C91" i="73"/>
  <c r="A91" i="73" s="1"/>
  <c r="B92" i="73"/>
  <c r="H92" i="73" s="1"/>
  <c r="FR90" i="73"/>
  <c r="FZ90" i="73"/>
  <c r="HM90" i="73"/>
  <c r="FG90" i="73"/>
  <c r="GJ90" i="73"/>
  <c r="FO90" i="73"/>
  <c r="HG90" i="73"/>
  <c r="FH90" i="73"/>
  <c r="GD90" i="73"/>
  <c r="FI90" i="73"/>
  <c r="FM90" i="73"/>
  <c r="GT90" i="73"/>
  <c r="GI90" i="73"/>
  <c r="GH90" i="73"/>
  <c r="GL90" i="73"/>
  <c r="HB90" i="73"/>
  <c r="HE90" i="73"/>
  <c r="HK90" i="73"/>
  <c r="HD90" i="73"/>
  <c r="FK90" i="73"/>
  <c r="FS90" i="73"/>
  <c r="FX90" i="73"/>
  <c r="FQ90" i="73"/>
  <c r="HW90" i="73"/>
  <c r="HU90" i="73"/>
  <c r="HL90" i="73"/>
  <c r="GC90" i="73"/>
  <c r="GB90" i="73"/>
  <c r="HQ90" i="73"/>
  <c r="HR90" i="73"/>
  <c r="HP90" i="73"/>
  <c r="GZ90" i="73"/>
  <c r="HA90" i="73"/>
  <c r="FL90" i="73"/>
  <c r="HX90" i="73"/>
  <c r="FY90" i="73"/>
  <c r="GX90" i="73"/>
  <c r="GR90" i="73"/>
  <c r="FJ90" i="73"/>
  <c r="FT90" i="73"/>
  <c r="GS90" i="73"/>
  <c r="GK90" i="73"/>
  <c r="HV90" i="73"/>
  <c r="GA90" i="73"/>
  <c r="GF90" i="73"/>
  <c r="FN90" i="73"/>
  <c r="HO90" i="73"/>
  <c r="HJ90" i="73"/>
  <c r="HN90" i="73"/>
  <c r="HI90" i="73"/>
  <c r="GW90" i="73"/>
  <c r="GU90" i="73"/>
  <c r="GY90" i="73"/>
  <c r="FF90" i="73"/>
  <c r="FW90" i="73"/>
  <c r="GV90" i="73"/>
  <c r="GG90" i="73"/>
  <c r="HS90" i="73"/>
  <c r="HF90" i="73"/>
  <c r="HT90" i="73"/>
  <c r="GE90" i="73"/>
  <c r="FP90" i="73"/>
  <c r="HC90" i="73"/>
  <c r="FU90" i="73"/>
  <c r="EZ91" i="73" l="1"/>
  <c r="ER91" i="73"/>
  <c r="EW91" i="73"/>
  <c r="EO91" i="73"/>
  <c r="EU91" i="73"/>
  <c r="EM91" i="73"/>
  <c r="ES91" i="73"/>
  <c r="EK91" i="73"/>
  <c r="EV91" i="73"/>
  <c r="ET91" i="73"/>
  <c r="EQ91" i="73"/>
  <c r="EP91" i="73"/>
  <c r="EN91" i="73"/>
  <c r="EL91" i="73"/>
  <c r="EY91" i="73"/>
  <c r="EX91" i="73"/>
  <c r="ED91" i="73"/>
  <c r="DV91" i="73"/>
  <c r="EC91" i="73"/>
  <c r="DU91" i="73"/>
  <c r="EB91" i="73"/>
  <c r="DT91" i="73"/>
  <c r="EI91" i="73"/>
  <c r="EA91" i="73"/>
  <c r="EH91" i="73"/>
  <c r="DZ91" i="73"/>
  <c r="EG91" i="73"/>
  <c r="DY91" i="73"/>
  <c r="EF91" i="73"/>
  <c r="DX91" i="73"/>
  <c r="BY91" i="73"/>
  <c r="BQ91" i="73"/>
  <c r="EE91" i="73"/>
  <c r="DW91" i="73"/>
  <c r="BW91" i="73"/>
  <c r="BO91" i="73"/>
  <c r="BU91" i="73"/>
  <c r="BM91" i="73"/>
  <c r="CA91" i="73"/>
  <c r="BS91" i="73"/>
  <c r="BX91" i="73"/>
  <c r="BV91" i="73"/>
  <c r="BT91" i="73"/>
  <c r="BR91" i="73"/>
  <c r="BP91" i="73"/>
  <c r="BN91" i="73"/>
  <c r="BZ91" i="73"/>
  <c r="BG91" i="73"/>
  <c r="AY91" i="73"/>
  <c r="BF91" i="73"/>
  <c r="AX91" i="73"/>
  <c r="BE91" i="73"/>
  <c r="AW91" i="73"/>
  <c r="BD91" i="73"/>
  <c r="AV91" i="73"/>
  <c r="BK91" i="73"/>
  <c r="BC91" i="73"/>
  <c r="BJ91" i="73"/>
  <c r="BB91" i="73"/>
  <c r="BI91" i="73"/>
  <c r="BA91" i="73"/>
  <c r="AN91" i="73"/>
  <c r="AF91" i="73"/>
  <c r="AM91" i="73"/>
  <c r="AE91" i="73"/>
  <c r="AL91" i="73"/>
  <c r="AD91" i="73"/>
  <c r="AK91" i="73"/>
  <c r="AC91" i="73"/>
  <c r="BH91" i="73"/>
  <c r="AJ91" i="73"/>
  <c r="AB91" i="73"/>
  <c r="CB91" i="73"/>
  <c r="AZ91" i="73"/>
  <c r="AI91" i="73"/>
  <c r="AA91" i="73"/>
  <c r="AG91" i="73"/>
  <c r="AP91" i="73"/>
  <c r="AH91" i="73"/>
  <c r="R91" i="73"/>
  <c r="J91" i="73"/>
  <c r="Y91" i="73"/>
  <c r="Q91" i="73"/>
  <c r="X91" i="73"/>
  <c r="P91" i="73"/>
  <c r="W91" i="73"/>
  <c r="O91" i="73"/>
  <c r="L91" i="73"/>
  <c r="V91" i="73"/>
  <c r="N91" i="73"/>
  <c r="AO91" i="73"/>
  <c r="U91" i="73"/>
  <c r="M91" i="73"/>
  <c r="T91" i="73"/>
  <c r="S91" i="73"/>
  <c r="K91" i="73"/>
  <c r="II91" i="73"/>
  <c r="IO91" i="73"/>
  <c r="IE91" i="73"/>
  <c r="IK91" i="73"/>
  <c r="IQ91" i="73"/>
  <c r="IF91" i="73"/>
  <c r="IL91" i="73"/>
  <c r="IR91" i="73"/>
  <c r="IG91" i="73"/>
  <c r="IM91" i="73"/>
  <c r="IS91" i="73"/>
  <c r="IH91" i="73"/>
  <c r="IN91" i="73"/>
  <c r="IP91" i="73"/>
  <c r="ID91" i="73"/>
  <c r="IJ91" i="73"/>
  <c r="E92" i="73"/>
  <c r="F92" i="73"/>
  <c r="D92" i="73"/>
  <c r="GO90" i="73"/>
  <c r="FD90" i="73"/>
  <c r="CE90" i="73"/>
  <c r="DR90" i="73"/>
  <c r="IB90" i="73"/>
  <c r="AS90" i="73"/>
  <c r="DQ90" i="73"/>
  <c r="DP90" i="73"/>
  <c r="GP90" i="73"/>
  <c r="GN90" i="73"/>
  <c r="IT90" i="73"/>
  <c r="AR90" i="73"/>
  <c r="AT90" i="73"/>
  <c r="CF90" i="73"/>
  <c r="CD90" i="73"/>
  <c r="FB90" i="73"/>
  <c r="FC90" i="73"/>
  <c r="IA90" i="73"/>
  <c r="HZ90" i="73"/>
  <c r="C92" i="73"/>
  <c r="A92" i="73" s="1"/>
  <c r="B93" i="73"/>
  <c r="H93" i="73" s="1"/>
  <c r="FI91" i="73"/>
  <c r="HG91" i="73"/>
  <c r="FR91" i="73"/>
  <c r="FY91" i="73"/>
  <c r="HQ91" i="73"/>
  <c r="GI91" i="73"/>
  <c r="HR91" i="73"/>
  <c r="GY91" i="73"/>
  <c r="HF91" i="73"/>
  <c r="GH91" i="73"/>
  <c r="HW91" i="73"/>
  <c r="HS91" i="73"/>
  <c r="GK91" i="73"/>
  <c r="GE91" i="73"/>
  <c r="GR91" i="73"/>
  <c r="HP91" i="73"/>
  <c r="GV91" i="73"/>
  <c r="GF91" i="73"/>
  <c r="FG91" i="73"/>
  <c r="HK91" i="73"/>
  <c r="FK91" i="73"/>
  <c r="HX91" i="73"/>
  <c r="GW91" i="73"/>
  <c r="GZ91" i="73"/>
  <c r="FM91" i="73"/>
  <c r="GA91" i="73"/>
  <c r="HB91" i="73"/>
  <c r="GD91" i="73"/>
  <c r="FQ91" i="73"/>
  <c r="HE91" i="73"/>
  <c r="FN91" i="73"/>
  <c r="FH91" i="73"/>
  <c r="HM91" i="73"/>
  <c r="FW91" i="73"/>
  <c r="FO91" i="73"/>
  <c r="HJ91" i="73"/>
  <c r="HU91" i="73"/>
  <c r="HV91" i="73"/>
  <c r="HA91" i="73"/>
  <c r="GJ91" i="73"/>
  <c r="FS91" i="73"/>
  <c r="GC91" i="73"/>
  <c r="HC91" i="73"/>
  <c r="FP91" i="73"/>
  <c r="FJ91" i="73"/>
  <c r="GT91" i="73"/>
  <c r="GU91" i="73"/>
  <c r="FL91" i="73"/>
  <c r="GX91" i="73"/>
  <c r="FZ91" i="73"/>
  <c r="FF91" i="73"/>
  <c r="HO91" i="73"/>
  <c r="HL91" i="73"/>
  <c r="GS91" i="73"/>
  <c r="HT91" i="73"/>
  <c r="GG91" i="73"/>
  <c r="HD91" i="73"/>
  <c r="FU91" i="73"/>
  <c r="FT91" i="73"/>
  <c r="GL91" i="73"/>
  <c r="HN91" i="73"/>
  <c r="HI91" i="73"/>
  <c r="FX91" i="73"/>
  <c r="GB91" i="73"/>
  <c r="EZ92" i="73" l="1"/>
  <c r="ER92" i="73"/>
  <c r="EW92" i="73"/>
  <c r="EO92" i="73"/>
  <c r="EV92" i="73"/>
  <c r="EN92" i="73"/>
  <c r="EU92" i="73"/>
  <c r="EM92" i="73"/>
  <c r="ES92" i="73"/>
  <c r="EK92" i="73"/>
  <c r="EY92" i="73"/>
  <c r="EX92" i="73"/>
  <c r="ET92" i="73"/>
  <c r="EQ92" i="73"/>
  <c r="EP92" i="73"/>
  <c r="EL92" i="73"/>
  <c r="ED92" i="73"/>
  <c r="DV92" i="73"/>
  <c r="EC92" i="73"/>
  <c r="DU92" i="73"/>
  <c r="EB92" i="73"/>
  <c r="DT92" i="73"/>
  <c r="EI92" i="73"/>
  <c r="EA92" i="73"/>
  <c r="EH92" i="73"/>
  <c r="DZ92" i="73"/>
  <c r="EG92" i="73"/>
  <c r="DY92" i="73"/>
  <c r="EF92" i="73"/>
  <c r="DX92" i="73"/>
  <c r="EE92" i="73"/>
  <c r="DW92" i="73"/>
  <c r="BY92" i="73"/>
  <c r="BQ92" i="73"/>
  <c r="BW92" i="73"/>
  <c r="BO92" i="73"/>
  <c r="BV92" i="73"/>
  <c r="BN92" i="73"/>
  <c r="BU92" i="73"/>
  <c r="BM92" i="73"/>
  <c r="CA92" i="73"/>
  <c r="BS92" i="73"/>
  <c r="CB92" i="73"/>
  <c r="BZ92" i="73"/>
  <c r="BX92" i="73"/>
  <c r="BT92" i="73"/>
  <c r="BR92" i="73"/>
  <c r="BP92" i="73"/>
  <c r="BG92" i="73"/>
  <c r="AY92" i="73"/>
  <c r="BF92" i="73"/>
  <c r="AX92" i="73"/>
  <c r="BE92" i="73"/>
  <c r="AW92" i="73"/>
  <c r="BD92" i="73"/>
  <c r="AV92" i="73"/>
  <c r="BK92" i="73"/>
  <c r="BC92" i="73"/>
  <c r="BJ92" i="73"/>
  <c r="BB92" i="73"/>
  <c r="BI92" i="73"/>
  <c r="BA92" i="73"/>
  <c r="AN92" i="73"/>
  <c r="AF92" i="73"/>
  <c r="AM92" i="73"/>
  <c r="AE92" i="73"/>
  <c r="BH92" i="73"/>
  <c r="AL92" i="73"/>
  <c r="AD92" i="73"/>
  <c r="AZ92" i="73"/>
  <c r="AK92" i="73"/>
  <c r="AC92" i="73"/>
  <c r="AJ92" i="73"/>
  <c r="AB92" i="73"/>
  <c r="AI92" i="73"/>
  <c r="AA92" i="73"/>
  <c r="AP92" i="73"/>
  <c r="AO92" i="73"/>
  <c r="AH92" i="73"/>
  <c r="AG92" i="73"/>
  <c r="R92" i="73"/>
  <c r="J92" i="73"/>
  <c r="Y92" i="73"/>
  <c r="Q92" i="73"/>
  <c r="X92" i="73"/>
  <c r="P92" i="73"/>
  <c r="W92" i="73"/>
  <c r="O92" i="73"/>
  <c r="T92" i="73"/>
  <c r="V92" i="73"/>
  <c r="N92" i="73"/>
  <c r="U92" i="73"/>
  <c r="M92" i="73"/>
  <c r="L92" i="73"/>
  <c r="S92" i="73"/>
  <c r="K92" i="73"/>
  <c r="IE92" i="73"/>
  <c r="IK92" i="73"/>
  <c r="IQ92" i="73"/>
  <c r="IG92" i="73"/>
  <c r="IM92" i="73"/>
  <c r="IS92" i="73"/>
  <c r="IH92" i="73"/>
  <c r="IN92" i="73"/>
  <c r="II92" i="73"/>
  <c r="IO92" i="73"/>
  <c r="ID92" i="73"/>
  <c r="IJ92" i="73"/>
  <c r="IP92" i="73"/>
  <c r="IF92" i="73"/>
  <c r="IL92" i="73"/>
  <c r="IR92" i="73"/>
  <c r="D93" i="73"/>
  <c r="F93" i="73"/>
  <c r="E93" i="73"/>
  <c r="CF91" i="73"/>
  <c r="CD91" i="73"/>
  <c r="CE91" i="73"/>
  <c r="IA91" i="73"/>
  <c r="HZ91" i="73"/>
  <c r="IT91" i="73"/>
  <c r="FD91" i="73"/>
  <c r="DR91" i="73"/>
  <c r="AR91" i="73"/>
  <c r="AS91" i="73"/>
  <c r="FC91" i="73"/>
  <c r="FB91" i="73"/>
  <c r="IB91" i="73"/>
  <c r="DP91" i="73"/>
  <c r="DQ91" i="73"/>
  <c r="GP91" i="73"/>
  <c r="GN91" i="73"/>
  <c r="GO91" i="73"/>
  <c r="AT91" i="73"/>
  <c r="C93" i="73"/>
  <c r="A93" i="73" s="1"/>
  <c r="B94" i="73"/>
  <c r="H94" i="73" s="1"/>
  <c r="HE92" i="73"/>
  <c r="HQ92" i="73"/>
  <c r="GI92" i="73"/>
  <c r="FS92" i="73"/>
  <c r="HG92" i="73"/>
  <c r="GH92" i="73"/>
  <c r="HC92" i="73"/>
  <c r="GT92" i="73"/>
  <c r="HB92" i="73"/>
  <c r="FZ92" i="73"/>
  <c r="FH92" i="73"/>
  <c r="HA92" i="73"/>
  <c r="GE92" i="73"/>
  <c r="HT92" i="73"/>
  <c r="HV92" i="73"/>
  <c r="HU92" i="73"/>
  <c r="GD92" i="73"/>
  <c r="GF92" i="73"/>
  <c r="GG92" i="73"/>
  <c r="HS92" i="73"/>
  <c r="FM92" i="73"/>
  <c r="GK92" i="73"/>
  <c r="HI92" i="73"/>
  <c r="GB92" i="73"/>
  <c r="FG92" i="73"/>
  <c r="HR92" i="73"/>
  <c r="FK92" i="73"/>
  <c r="HK92" i="73"/>
  <c r="GL92" i="73"/>
  <c r="FN92" i="73"/>
  <c r="GX92" i="73"/>
  <c r="FI92" i="73"/>
  <c r="FX92" i="73"/>
  <c r="HW92" i="73"/>
  <c r="HX92" i="73"/>
  <c r="GA92" i="73"/>
  <c r="HJ92" i="73"/>
  <c r="FR92" i="73"/>
  <c r="FU92" i="73"/>
  <c r="GR92" i="73"/>
  <c r="GZ92" i="73"/>
  <c r="GV92" i="73"/>
  <c r="FL92" i="73"/>
  <c r="HP92" i="73"/>
  <c r="HO92" i="73"/>
  <c r="FW92" i="73"/>
  <c r="FF92" i="73"/>
  <c r="HF92" i="73"/>
  <c r="GJ92" i="73"/>
  <c r="GY92" i="73"/>
  <c r="FP92" i="73"/>
  <c r="HN92" i="73"/>
  <c r="GW92" i="73"/>
  <c r="HM92" i="73"/>
  <c r="GS92" i="73"/>
  <c r="GC92" i="73"/>
  <c r="HL92" i="73"/>
  <c r="FO92" i="73"/>
  <c r="FY92" i="73"/>
  <c r="GU92" i="73"/>
  <c r="FT92" i="73"/>
  <c r="HD92" i="73"/>
  <c r="FJ92" i="73"/>
  <c r="FQ92" i="73"/>
  <c r="EZ93" i="73" l="1"/>
  <c r="ER93" i="73"/>
  <c r="EW93" i="73"/>
  <c r="EO93" i="73"/>
  <c r="EV93" i="73"/>
  <c r="EN93" i="73"/>
  <c r="EU93" i="73"/>
  <c r="EM93" i="73"/>
  <c r="ES93" i="73"/>
  <c r="EK93" i="73"/>
  <c r="EY93" i="73"/>
  <c r="EX93" i="73"/>
  <c r="ET93" i="73"/>
  <c r="EQ93" i="73"/>
  <c r="EP93" i="73"/>
  <c r="EL93" i="73"/>
  <c r="ED93" i="73"/>
  <c r="DV93" i="73"/>
  <c r="EC93" i="73"/>
  <c r="DU93" i="73"/>
  <c r="EB93" i="73"/>
  <c r="DT93" i="73"/>
  <c r="EI93" i="73"/>
  <c r="EA93" i="73"/>
  <c r="EH93" i="73"/>
  <c r="DZ93" i="73"/>
  <c r="EG93" i="73"/>
  <c r="DY93" i="73"/>
  <c r="EF93" i="73"/>
  <c r="DX93" i="73"/>
  <c r="BY93" i="73"/>
  <c r="BQ93" i="73"/>
  <c r="BW93" i="73"/>
  <c r="BO93" i="73"/>
  <c r="BV93" i="73"/>
  <c r="BN93" i="73"/>
  <c r="BU93" i="73"/>
  <c r="BM93" i="73"/>
  <c r="DW93" i="73"/>
  <c r="CA93" i="73"/>
  <c r="BS93" i="73"/>
  <c r="EE93" i="73"/>
  <c r="CB93" i="73"/>
  <c r="BZ93" i="73"/>
  <c r="BX93" i="73"/>
  <c r="BT93" i="73"/>
  <c r="BP93" i="73"/>
  <c r="BG93" i="73"/>
  <c r="AY93" i="73"/>
  <c r="BF93" i="73"/>
  <c r="AX93" i="73"/>
  <c r="BE93" i="73"/>
  <c r="AW93" i="73"/>
  <c r="BD93" i="73"/>
  <c r="AV93" i="73"/>
  <c r="BK93" i="73"/>
  <c r="BC93" i="73"/>
  <c r="BJ93" i="73"/>
  <c r="BB93" i="73"/>
  <c r="BR93" i="73"/>
  <c r="BI93" i="73"/>
  <c r="BA93" i="73"/>
  <c r="BH93" i="73"/>
  <c r="AN93" i="73"/>
  <c r="AF93" i="73"/>
  <c r="AZ93" i="73"/>
  <c r="AM93" i="73"/>
  <c r="AE93" i="73"/>
  <c r="AL93" i="73"/>
  <c r="AD93" i="73"/>
  <c r="AK93" i="73"/>
  <c r="AC93" i="73"/>
  <c r="AJ93" i="73"/>
  <c r="AB93" i="73"/>
  <c r="AI93" i="73"/>
  <c r="AA93" i="73"/>
  <c r="AG93" i="73"/>
  <c r="AP93" i="73"/>
  <c r="AH93" i="73"/>
  <c r="R93" i="73"/>
  <c r="J93" i="73"/>
  <c r="Y93" i="73"/>
  <c r="Q93" i="73"/>
  <c r="X93" i="73"/>
  <c r="P93" i="73"/>
  <c r="W93" i="73"/>
  <c r="O93" i="73"/>
  <c r="V93" i="73"/>
  <c r="N93" i="73"/>
  <c r="L93" i="73"/>
  <c r="AO93" i="73"/>
  <c r="U93" i="73"/>
  <c r="M93" i="73"/>
  <c r="T93" i="73"/>
  <c r="S93" i="73"/>
  <c r="K93" i="73"/>
  <c r="IG93" i="73"/>
  <c r="IM93" i="73"/>
  <c r="IS93" i="73"/>
  <c r="II93" i="73"/>
  <c r="IO93" i="73"/>
  <c r="ID93" i="73"/>
  <c r="IJ93" i="73"/>
  <c r="IP93" i="73"/>
  <c r="IE93" i="73"/>
  <c r="IK93" i="73"/>
  <c r="IQ93" i="73"/>
  <c r="IF93" i="73"/>
  <c r="IL93" i="73"/>
  <c r="IR93" i="73"/>
  <c r="IH93" i="73"/>
  <c r="IN93" i="73"/>
  <c r="E94" i="73"/>
  <c r="D94" i="73"/>
  <c r="F94" i="73"/>
  <c r="GN92" i="73"/>
  <c r="GO92" i="73"/>
  <c r="DQ92" i="73"/>
  <c r="DP92" i="73"/>
  <c r="DR92" i="73"/>
  <c r="FD92" i="73"/>
  <c r="FC92" i="73"/>
  <c r="FB92" i="73"/>
  <c r="IT92" i="73"/>
  <c r="CE92" i="73"/>
  <c r="CD92" i="73"/>
  <c r="GP92" i="73"/>
  <c r="CF92" i="73"/>
  <c r="IA92" i="73"/>
  <c r="HZ92" i="73"/>
  <c r="AT92" i="73"/>
  <c r="AS92" i="73"/>
  <c r="AR92" i="73"/>
  <c r="IB92" i="73"/>
  <c r="C94" i="73"/>
  <c r="A94" i="73" s="1"/>
  <c r="B95" i="73"/>
  <c r="H95" i="73" s="1"/>
  <c r="FG93" i="73"/>
  <c r="FW93" i="73"/>
  <c r="FJ93" i="73"/>
  <c r="GZ93" i="73"/>
  <c r="GS93" i="73"/>
  <c r="HG93" i="73"/>
  <c r="HD93" i="73"/>
  <c r="HT93" i="73"/>
  <c r="GW93" i="73"/>
  <c r="HI93" i="73"/>
  <c r="GI93" i="73"/>
  <c r="HV93" i="73"/>
  <c r="FS93" i="73"/>
  <c r="GG93" i="73"/>
  <c r="FZ93" i="73"/>
  <c r="FP93" i="73"/>
  <c r="HE93" i="73"/>
  <c r="GT93" i="73"/>
  <c r="HU93" i="73"/>
  <c r="HX93" i="73"/>
  <c r="HL93" i="73"/>
  <c r="FM93" i="73"/>
  <c r="FK93" i="73"/>
  <c r="HQ93" i="73"/>
  <c r="FQ93" i="73"/>
  <c r="GX93" i="73"/>
  <c r="GH93" i="73"/>
  <c r="HC93" i="73"/>
  <c r="FI93" i="73"/>
  <c r="FF93" i="73"/>
  <c r="FT93" i="73"/>
  <c r="FR93" i="73"/>
  <c r="HO93" i="73"/>
  <c r="GJ93" i="73"/>
  <c r="GF93" i="73"/>
  <c r="GV93" i="73"/>
  <c r="FN93" i="73"/>
  <c r="GE93" i="73"/>
  <c r="GU93" i="73"/>
  <c r="FH93" i="73"/>
  <c r="FX93" i="73"/>
  <c r="HR93" i="73"/>
  <c r="HB93" i="73"/>
  <c r="FL93" i="73"/>
  <c r="FU93" i="73"/>
  <c r="HS93" i="73"/>
  <c r="GL93" i="73"/>
  <c r="FO93" i="73"/>
  <c r="GC93" i="73"/>
  <c r="GR93" i="73"/>
  <c r="HW93" i="73"/>
  <c r="GY93" i="73"/>
  <c r="HM93" i="73"/>
  <c r="GB93" i="73"/>
  <c r="HF93" i="73"/>
  <c r="GA93" i="73"/>
  <c r="HP93" i="73"/>
  <c r="HN93" i="73"/>
  <c r="GD93" i="73"/>
  <c r="HA93" i="73"/>
  <c r="HJ93" i="73"/>
  <c r="GK93" i="73"/>
  <c r="HK93" i="73"/>
  <c r="FY93" i="73"/>
  <c r="EZ94" i="73" l="1"/>
  <c r="ER94" i="73"/>
  <c r="EW94" i="73"/>
  <c r="EO94" i="73"/>
  <c r="EV94" i="73"/>
  <c r="EN94" i="73"/>
  <c r="EU94" i="73"/>
  <c r="EM94" i="73"/>
  <c r="ES94" i="73"/>
  <c r="EK94" i="73"/>
  <c r="EP94" i="73"/>
  <c r="EL94" i="73"/>
  <c r="EY94" i="73"/>
  <c r="EX94" i="73"/>
  <c r="ET94" i="73"/>
  <c r="EQ94" i="73"/>
  <c r="ED94" i="73"/>
  <c r="DV94" i="73"/>
  <c r="EC94" i="73"/>
  <c r="DU94" i="73"/>
  <c r="EB94" i="73"/>
  <c r="DT94" i="73"/>
  <c r="EI94" i="73"/>
  <c r="EA94" i="73"/>
  <c r="EH94" i="73"/>
  <c r="DZ94" i="73"/>
  <c r="EG94" i="73"/>
  <c r="DY94" i="73"/>
  <c r="EF94" i="73"/>
  <c r="DX94" i="73"/>
  <c r="BY94" i="73"/>
  <c r="BQ94" i="73"/>
  <c r="BW94" i="73"/>
  <c r="BO94" i="73"/>
  <c r="EE94" i="73"/>
  <c r="BV94" i="73"/>
  <c r="BN94" i="73"/>
  <c r="DW94" i="73"/>
  <c r="BU94" i="73"/>
  <c r="BM94" i="73"/>
  <c r="CA94" i="73"/>
  <c r="BS94" i="73"/>
  <c r="BR94" i="73"/>
  <c r="BP94" i="73"/>
  <c r="CB94" i="73"/>
  <c r="BZ94" i="73"/>
  <c r="BT94" i="73"/>
  <c r="BG94" i="73"/>
  <c r="AY94" i="73"/>
  <c r="BF94" i="73"/>
  <c r="AX94" i="73"/>
  <c r="BE94" i="73"/>
  <c r="AW94" i="73"/>
  <c r="BD94" i="73"/>
  <c r="AV94" i="73"/>
  <c r="BK94" i="73"/>
  <c r="BC94" i="73"/>
  <c r="BX94" i="73"/>
  <c r="BJ94" i="73"/>
  <c r="BB94" i="73"/>
  <c r="BI94" i="73"/>
  <c r="BA94" i="73"/>
  <c r="AN94" i="73"/>
  <c r="AF94" i="73"/>
  <c r="AM94" i="73"/>
  <c r="AE94" i="73"/>
  <c r="AL94" i="73"/>
  <c r="AD94" i="73"/>
  <c r="AK94" i="73"/>
  <c r="AC94" i="73"/>
  <c r="AJ94" i="73"/>
  <c r="AB94" i="73"/>
  <c r="AI94" i="73"/>
  <c r="AA94" i="73"/>
  <c r="BH94" i="73"/>
  <c r="AP94" i="73"/>
  <c r="AO94" i="73"/>
  <c r="AH94" i="73"/>
  <c r="AG94" i="73"/>
  <c r="R94" i="73"/>
  <c r="J94" i="73"/>
  <c r="Y94" i="73"/>
  <c r="Q94" i="73"/>
  <c r="X94" i="73"/>
  <c r="P94" i="73"/>
  <c r="W94" i="73"/>
  <c r="O94" i="73"/>
  <c r="L94" i="73"/>
  <c r="AZ94" i="73"/>
  <c r="V94" i="73"/>
  <c r="N94" i="73"/>
  <c r="U94" i="73"/>
  <c r="M94" i="73"/>
  <c r="T94" i="73"/>
  <c r="S94" i="73"/>
  <c r="K94" i="73"/>
  <c r="II94" i="73"/>
  <c r="IO94" i="73"/>
  <c r="IE94" i="73"/>
  <c r="IK94" i="73"/>
  <c r="IQ94" i="73"/>
  <c r="IF94" i="73"/>
  <c r="IL94" i="73"/>
  <c r="IR94" i="73"/>
  <c r="IG94" i="73"/>
  <c r="IM94" i="73"/>
  <c r="IS94" i="73"/>
  <c r="IH94" i="73"/>
  <c r="IN94" i="73"/>
  <c r="ID94" i="73"/>
  <c r="IJ94" i="73"/>
  <c r="IP94" i="73"/>
  <c r="F95" i="73"/>
  <c r="D95" i="73"/>
  <c r="E95" i="73"/>
  <c r="DR93" i="73"/>
  <c r="AT93" i="73"/>
  <c r="FD93" i="73"/>
  <c r="FC93" i="73"/>
  <c r="FB93" i="73"/>
  <c r="AR93" i="73"/>
  <c r="AS93" i="73"/>
  <c r="DP93" i="73"/>
  <c r="DQ93" i="73"/>
  <c r="CE93" i="73"/>
  <c r="CD93" i="73"/>
  <c r="CF93" i="73"/>
  <c r="GP93" i="73"/>
  <c r="HZ93" i="73"/>
  <c r="IA93" i="73"/>
  <c r="GN93" i="73"/>
  <c r="GO93" i="73"/>
  <c r="IT93" i="73"/>
  <c r="IB93" i="73"/>
  <c r="C95" i="73"/>
  <c r="A95" i="73" s="1"/>
  <c r="B96" i="73"/>
  <c r="H96" i="73" s="1"/>
  <c r="GD94" i="73"/>
  <c r="FU94" i="73"/>
  <c r="HS94" i="73"/>
  <c r="HQ94" i="73"/>
  <c r="FF94" i="73"/>
  <c r="GJ94" i="73"/>
  <c r="HI94" i="73"/>
  <c r="GY94" i="73"/>
  <c r="FM94" i="73"/>
  <c r="FH94" i="73"/>
  <c r="GE94" i="73"/>
  <c r="GC94" i="73"/>
  <c r="FG94" i="73"/>
  <c r="HA94" i="73"/>
  <c r="GX94" i="73"/>
  <c r="FL94" i="73"/>
  <c r="FS94" i="73"/>
  <c r="FR94" i="73"/>
  <c r="HG94" i="73"/>
  <c r="FX94" i="73"/>
  <c r="FK94" i="73"/>
  <c r="FY94" i="73"/>
  <c r="HR94" i="73"/>
  <c r="HM94" i="73"/>
  <c r="HX94" i="73"/>
  <c r="FJ94" i="73"/>
  <c r="GG94" i="73"/>
  <c r="HK94" i="73"/>
  <c r="HJ94" i="73"/>
  <c r="HD94" i="73"/>
  <c r="HB94" i="73"/>
  <c r="HC94" i="73"/>
  <c r="FO94" i="73"/>
  <c r="GK94" i="73"/>
  <c r="HW94" i="73"/>
  <c r="HP94" i="73"/>
  <c r="GB94" i="73"/>
  <c r="FT94" i="73"/>
  <c r="HN94" i="73"/>
  <c r="GH94" i="73"/>
  <c r="FN94" i="73"/>
  <c r="GT94" i="73"/>
  <c r="GL94" i="73"/>
  <c r="GU94" i="73"/>
  <c r="GA94" i="73"/>
  <c r="GR94" i="73"/>
  <c r="FI94" i="73"/>
  <c r="FP94" i="73"/>
  <c r="GZ94" i="73"/>
  <c r="HT94" i="73"/>
  <c r="FW94" i="73"/>
  <c r="HV94" i="73"/>
  <c r="HE94" i="73"/>
  <c r="HU94" i="73"/>
  <c r="GW94" i="73"/>
  <c r="HL94" i="73"/>
  <c r="FZ94" i="73"/>
  <c r="FQ94" i="73"/>
  <c r="GS94" i="73"/>
  <c r="HF94" i="73"/>
  <c r="GF94" i="73"/>
  <c r="GI94" i="73"/>
  <c r="HO94" i="73"/>
  <c r="GV94" i="73"/>
  <c r="EZ95" i="73" l="1"/>
  <c r="ER95" i="73"/>
  <c r="EW95" i="73"/>
  <c r="EO95" i="73"/>
  <c r="EV95" i="73"/>
  <c r="EN95" i="73"/>
  <c r="EU95" i="73"/>
  <c r="EM95" i="73"/>
  <c r="ES95" i="73"/>
  <c r="EK95" i="73"/>
  <c r="ET95" i="73"/>
  <c r="EQ95" i="73"/>
  <c r="EP95" i="73"/>
  <c r="EL95" i="73"/>
  <c r="EY95" i="73"/>
  <c r="EX95" i="73"/>
  <c r="ED95" i="73"/>
  <c r="DV95" i="73"/>
  <c r="EC95" i="73"/>
  <c r="DU95" i="73"/>
  <c r="EB95" i="73"/>
  <c r="DT95" i="73"/>
  <c r="EI95" i="73"/>
  <c r="EA95" i="73"/>
  <c r="EH95" i="73"/>
  <c r="DZ95" i="73"/>
  <c r="EG95" i="73"/>
  <c r="DY95" i="73"/>
  <c r="EF95" i="73"/>
  <c r="DX95" i="73"/>
  <c r="BY95" i="73"/>
  <c r="BQ95" i="73"/>
  <c r="EE95" i="73"/>
  <c r="DW95" i="73"/>
  <c r="BW95" i="73"/>
  <c r="BO95" i="73"/>
  <c r="BV95" i="73"/>
  <c r="BN95" i="73"/>
  <c r="BU95" i="73"/>
  <c r="BM95" i="73"/>
  <c r="CA95" i="73"/>
  <c r="BS95" i="73"/>
  <c r="BX95" i="73"/>
  <c r="BT95" i="73"/>
  <c r="BR95" i="73"/>
  <c r="BP95" i="73"/>
  <c r="BZ95" i="73"/>
  <c r="BG95" i="73"/>
  <c r="AY95" i="73"/>
  <c r="BF95" i="73"/>
  <c r="AX95" i="73"/>
  <c r="BE95" i="73"/>
  <c r="AW95" i="73"/>
  <c r="BD95" i="73"/>
  <c r="AV95" i="73"/>
  <c r="CB95" i="73"/>
  <c r="BK95" i="73"/>
  <c r="BC95" i="73"/>
  <c r="BJ95" i="73"/>
  <c r="BB95" i="73"/>
  <c r="BI95" i="73"/>
  <c r="BA95" i="73"/>
  <c r="AN95" i="73"/>
  <c r="AF95" i="73"/>
  <c r="AM95" i="73"/>
  <c r="AE95" i="73"/>
  <c r="AL95" i="73"/>
  <c r="AD95" i="73"/>
  <c r="AK95" i="73"/>
  <c r="AC95" i="73"/>
  <c r="BH95" i="73"/>
  <c r="AJ95" i="73"/>
  <c r="AB95" i="73"/>
  <c r="AZ95" i="73"/>
  <c r="AI95" i="73"/>
  <c r="AA95" i="73"/>
  <c r="AG95" i="73"/>
  <c r="AP95" i="73"/>
  <c r="AH95" i="73"/>
  <c r="R95" i="73"/>
  <c r="J95" i="73"/>
  <c r="Y95" i="73"/>
  <c r="Q95" i="73"/>
  <c r="P95" i="73"/>
  <c r="X95" i="73"/>
  <c r="W95" i="73"/>
  <c r="O95" i="73"/>
  <c r="T95" i="73"/>
  <c r="AO95" i="73"/>
  <c r="V95" i="73"/>
  <c r="N95" i="73"/>
  <c r="L95" i="73"/>
  <c r="U95" i="73"/>
  <c r="M95" i="73"/>
  <c r="S95" i="73"/>
  <c r="K95" i="73"/>
  <c r="IE95" i="73"/>
  <c r="IK95" i="73"/>
  <c r="IQ95" i="73"/>
  <c r="IG95" i="73"/>
  <c r="IM95" i="73"/>
  <c r="IS95" i="73"/>
  <c r="IH95" i="73"/>
  <c r="IN95" i="73"/>
  <c r="II95" i="73"/>
  <c r="IO95" i="73"/>
  <c r="ID95" i="73"/>
  <c r="IJ95" i="73"/>
  <c r="IP95" i="73"/>
  <c r="IF95" i="73"/>
  <c r="IL95" i="73"/>
  <c r="IR95" i="73"/>
  <c r="E96" i="73"/>
  <c r="D96" i="73"/>
  <c r="F96" i="73"/>
  <c r="FD94" i="73"/>
  <c r="GP94" i="73"/>
  <c r="DR94" i="73"/>
  <c r="GN94" i="73"/>
  <c r="GO94" i="73"/>
  <c r="IB94" i="73"/>
  <c r="AR94" i="73"/>
  <c r="AS94" i="73"/>
  <c r="CD94" i="73"/>
  <c r="CE94" i="73"/>
  <c r="FC94" i="73"/>
  <c r="FB94" i="73"/>
  <c r="HZ94" i="73"/>
  <c r="IA94" i="73"/>
  <c r="DP94" i="73"/>
  <c r="DQ94" i="73"/>
  <c r="AT94" i="73"/>
  <c r="IT94" i="73"/>
  <c r="CF94" i="73"/>
  <c r="C96" i="73"/>
  <c r="A96" i="73" s="1"/>
  <c r="B97" i="73"/>
  <c r="H97" i="73" s="1"/>
  <c r="GT95" i="73"/>
  <c r="GJ95" i="73"/>
  <c r="GF95" i="73"/>
  <c r="HQ95" i="73"/>
  <c r="HD95" i="73"/>
  <c r="FW95" i="73"/>
  <c r="FM95" i="73"/>
  <c r="FU95" i="73"/>
  <c r="FZ95" i="73"/>
  <c r="FX95" i="73"/>
  <c r="GE95" i="73"/>
  <c r="GG95" i="73"/>
  <c r="FP95" i="73"/>
  <c r="HI95" i="73"/>
  <c r="GR95" i="73"/>
  <c r="HL95" i="73"/>
  <c r="HP95" i="73"/>
  <c r="FY95" i="73"/>
  <c r="FJ95" i="73"/>
  <c r="GC95" i="73"/>
  <c r="FT95" i="73"/>
  <c r="GH95" i="73"/>
  <c r="HC95" i="73"/>
  <c r="HT95" i="73"/>
  <c r="FI95" i="73"/>
  <c r="GI95" i="73"/>
  <c r="HJ95" i="73"/>
  <c r="FO95" i="73"/>
  <c r="HK95" i="73"/>
  <c r="HO95" i="73"/>
  <c r="GW95" i="73"/>
  <c r="HX95" i="73"/>
  <c r="FR95" i="73"/>
  <c r="FF95" i="73"/>
  <c r="HA95" i="73"/>
  <c r="GY95" i="73"/>
  <c r="FH95" i="73"/>
  <c r="GA95" i="73"/>
  <c r="FL95" i="73"/>
  <c r="HF95" i="73"/>
  <c r="GD95" i="73"/>
  <c r="FQ95" i="73"/>
  <c r="HV95" i="73"/>
  <c r="FS95" i="73"/>
  <c r="GZ95" i="73"/>
  <c r="FK95" i="73"/>
  <c r="GU95" i="73"/>
  <c r="HN95" i="73"/>
  <c r="FG95" i="73"/>
  <c r="GL95" i="73"/>
  <c r="HR95" i="73"/>
  <c r="HB95" i="73"/>
  <c r="GB95" i="73"/>
  <c r="HE95" i="73"/>
  <c r="HU95" i="73"/>
  <c r="FN95" i="73"/>
  <c r="GV95" i="73"/>
  <c r="GX95" i="73"/>
  <c r="HG95" i="73"/>
  <c r="HS95" i="73"/>
  <c r="HM95" i="73"/>
  <c r="GS95" i="73"/>
  <c r="GK95" i="73"/>
  <c r="HW95" i="73"/>
  <c r="EZ96" i="73" l="1"/>
  <c r="ER96" i="73"/>
  <c r="EW96" i="73"/>
  <c r="EO96" i="73"/>
  <c r="EV96" i="73"/>
  <c r="EN96" i="73"/>
  <c r="EU96" i="73"/>
  <c r="EM96" i="73"/>
  <c r="ES96" i="73"/>
  <c r="EK96" i="73"/>
  <c r="EY96" i="73"/>
  <c r="EX96" i="73"/>
  <c r="ET96" i="73"/>
  <c r="EQ96" i="73"/>
  <c r="EP96" i="73"/>
  <c r="EL96" i="73"/>
  <c r="ED96" i="73"/>
  <c r="DV96" i="73"/>
  <c r="EC96" i="73"/>
  <c r="DU96" i="73"/>
  <c r="EB96" i="73"/>
  <c r="DT96" i="73"/>
  <c r="EI96" i="73"/>
  <c r="EA96" i="73"/>
  <c r="EH96" i="73"/>
  <c r="DZ96" i="73"/>
  <c r="EG96" i="73"/>
  <c r="DY96" i="73"/>
  <c r="EF96" i="73"/>
  <c r="DX96" i="73"/>
  <c r="EE96" i="73"/>
  <c r="DW96" i="73"/>
  <c r="BY96" i="73"/>
  <c r="BQ96" i="73"/>
  <c r="BW96" i="73"/>
  <c r="BO96" i="73"/>
  <c r="BV96" i="73"/>
  <c r="BN96" i="73"/>
  <c r="BU96" i="73"/>
  <c r="BM96" i="73"/>
  <c r="CA96" i="73"/>
  <c r="BS96" i="73"/>
  <c r="CB96" i="73"/>
  <c r="BZ96" i="73"/>
  <c r="BX96" i="73"/>
  <c r="BT96" i="73"/>
  <c r="BR96" i="73"/>
  <c r="BP96" i="73"/>
  <c r="BG96" i="73"/>
  <c r="AY96" i="73"/>
  <c r="BF96" i="73"/>
  <c r="AX96" i="73"/>
  <c r="BE96" i="73"/>
  <c r="AW96" i="73"/>
  <c r="BD96" i="73"/>
  <c r="AV96" i="73"/>
  <c r="BK96" i="73"/>
  <c r="BC96" i="73"/>
  <c r="BJ96" i="73"/>
  <c r="BB96" i="73"/>
  <c r="BI96" i="73"/>
  <c r="BA96" i="73"/>
  <c r="AN96" i="73"/>
  <c r="AF96" i="73"/>
  <c r="AM96" i="73"/>
  <c r="AE96" i="73"/>
  <c r="BH96" i="73"/>
  <c r="AL96" i="73"/>
  <c r="AD96" i="73"/>
  <c r="AZ96" i="73"/>
  <c r="AK96" i="73"/>
  <c r="AC96" i="73"/>
  <c r="AJ96" i="73"/>
  <c r="AB96" i="73"/>
  <c r="AI96" i="73"/>
  <c r="AA96" i="73"/>
  <c r="AP96" i="73"/>
  <c r="AO96" i="73"/>
  <c r="AH96" i="73"/>
  <c r="AG96" i="73"/>
  <c r="R96" i="73"/>
  <c r="J96" i="73"/>
  <c r="Y96" i="73"/>
  <c r="Q96" i="73"/>
  <c r="X96" i="73"/>
  <c r="P96" i="73"/>
  <c r="W96" i="73"/>
  <c r="O96" i="73"/>
  <c r="V96" i="73"/>
  <c r="N96" i="73"/>
  <c r="T96" i="73"/>
  <c r="U96" i="73"/>
  <c r="M96" i="73"/>
  <c r="L96" i="73"/>
  <c r="S96" i="73"/>
  <c r="K96" i="73"/>
  <c r="IG96" i="73"/>
  <c r="IM96" i="73"/>
  <c r="IS96" i="73"/>
  <c r="II96" i="73"/>
  <c r="IO96" i="73"/>
  <c r="ID96" i="73"/>
  <c r="IJ96" i="73"/>
  <c r="IP96" i="73"/>
  <c r="IE96" i="73"/>
  <c r="IK96" i="73"/>
  <c r="IQ96" i="73"/>
  <c r="IF96" i="73"/>
  <c r="IL96" i="73"/>
  <c r="IR96" i="73"/>
  <c r="IH96" i="73"/>
  <c r="IN96" i="73"/>
  <c r="D97" i="73"/>
  <c r="E97" i="73"/>
  <c r="F97" i="73"/>
  <c r="DR95" i="73"/>
  <c r="CE95" i="73"/>
  <c r="GO95" i="73"/>
  <c r="AS95" i="73"/>
  <c r="DQ95" i="73"/>
  <c r="DP95" i="73"/>
  <c r="IA95" i="73"/>
  <c r="IT95" i="73"/>
  <c r="AR95" i="73"/>
  <c r="AT95" i="73"/>
  <c r="GP95" i="73"/>
  <c r="GN95" i="73"/>
  <c r="FC95" i="73"/>
  <c r="FB95" i="73"/>
  <c r="FD95" i="73"/>
  <c r="HZ95" i="73"/>
  <c r="IB95" i="73"/>
  <c r="CD95" i="73"/>
  <c r="CF95" i="73"/>
  <c r="C97" i="73"/>
  <c r="A97" i="73" s="1"/>
  <c r="B98" i="73"/>
  <c r="H98" i="73" s="1"/>
  <c r="HN96" i="73"/>
  <c r="GR96" i="73"/>
  <c r="HT96" i="73"/>
  <c r="GJ96" i="73"/>
  <c r="GA96" i="73"/>
  <c r="HO96" i="73"/>
  <c r="HS96" i="73"/>
  <c r="FJ96" i="73"/>
  <c r="GD96" i="73"/>
  <c r="FQ96" i="73"/>
  <c r="FL96" i="73"/>
  <c r="GV96" i="73"/>
  <c r="HF96" i="73"/>
  <c r="GX96" i="73"/>
  <c r="GC96" i="73"/>
  <c r="FP96" i="73"/>
  <c r="HI96" i="73"/>
  <c r="GI96" i="73"/>
  <c r="HJ96" i="73"/>
  <c r="HK96" i="73"/>
  <c r="FZ96" i="73"/>
  <c r="HQ96" i="73"/>
  <c r="HD96" i="73"/>
  <c r="FN96" i="73"/>
  <c r="FU96" i="73"/>
  <c r="HX96" i="73"/>
  <c r="GK96" i="73"/>
  <c r="HL96" i="73"/>
  <c r="GB96" i="73"/>
  <c r="FR96" i="73"/>
  <c r="FW96" i="73"/>
  <c r="FM96" i="73"/>
  <c r="FF96" i="73"/>
  <c r="FY96" i="73"/>
  <c r="HU96" i="73"/>
  <c r="HC96" i="73"/>
  <c r="HA96" i="73"/>
  <c r="HM96" i="73"/>
  <c r="HB96" i="73"/>
  <c r="GG96" i="73"/>
  <c r="FX96" i="73"/>
  <c r="GS96" i="73"/>
  <c r="FS96" i="73"/>
  <c r="GL96" i="73"/>
  <c r="FI96" i="73"/>
  <c r="FG96" i="73"/>
  <c r="HP96" i="73"/>
  <c r="HW96" i="73"/>
  <c r="GW96" i="73"/>
  <c r="FT96" i="73"/>
  <c r="HE96" i="73"/>
  <c r="GT96" i="73"/>
  <c r="GE96" i="73"/>
  <c r="GH96" i="73"/>
  <c r="GY96" i="73"/>
  <c r="FO96" i="73"/>
  <c r="HV96" i="73"/>
  <c r="FH96" i="73"/>
  <c r="HR96" i="73"/>
  <c r="HG96" i="73"/>
  <c r="GZ96" i="73"/>
  <c r="GU96" i="73"/>
  <c r="GF96" i="73"/>
  <c r="FK96" i="73"/>
  <c r="EZ97" i="73" l="1"/>
  <c r="ER97" i="73"/>
  <c r="EW97" i="73"/>
  <c r="EO97" i="73"/>
  <c r="EV97" i="73"/>
  <c r="EN97" i="73"/>
  <c r="EU97" i="73"/>
  <c r="EM97" i="73"/>
  <c r="ES97" i="73"/>
  <c r="EK97" i="73"/>
  <c r="EY97" i="73"/>
  <c r="EX97" i="73"/>
  <c r="ET97" i="73"/>
  <c r="EQ97" i="73"/>
  <c r="EP97" i="73"/>
  <c r="EL97" i="73"/>
  <c r="ED97" i="73"/>
  <c r="DV97" i="73"/>
  <c r="EC97" i="73"/>
  <c r="DU97" i="73"/>
  <c r="EB97" i="73"/>
  <c r="DT97" i="73"/>
  <c r="EI97" i="73"/>
  <c r="EA97" i="73"/>
  <c r="EH97" i="73"/>
  <c r="DZ97" i="73"/>
  <c r="EG97" i="73"/>
  <c r="DY97" i="73"/>
  <c r="EF97" i="73"/>
  <c r="DX97" i="73"/>
  <c r="BY97" i="73"/>
  <c r="BQ97" i="73"/>
  <c r="BW97" i="73"/>
  <c r="BO97" i="73"/>
  <c r="BV97" i="73"/>
  <c r="BN97" i="73"/>
  <c r="BU97" i="73"/>
  <c r="BM97" i="73"/>
  <c r="DW97" i="73"/>
  <c r="CA97" i="73"/>
  <c r="BS97" i="73"/>
  <c r="CB97" i="73"/>
  <c r="BZ97" i="73"/>
  <c r="BX97" i="73"/>
  <c r="BT97" i="73"/>
  <c r="EE97" i="73"/>
  <c r="BP97" i="73"/>
  <c r="BG97" i="73"/>
  <c r="AY97" i="73"/>
  <c r="BF97" i="73"/>
  <c r="AX97" i="73"/>
  <c r="BE97" i="73"/>
  <c r="AW97" i="73"/>
  <c r="BR97" i="73"/>
  <c r="BD97" i="73"/>
  <c r="AV97" i="73"/>
  <c r="BK97" i="73"/>
  <c r="BC97" i="73"/>
  <c r="BJ97" i="73"/>
  <c r="BB97" i="73"/>
  <c r="BI97" i="73"/>
  <c r="BA97" i="73"/>
  <c r="BH97" i="73"/>
  <c r="AN97" i="73"/>
  <c r="AF97" i="73"/>
  <c r="AZ97" i="73"/>
  <c r="AM97" i="73"/>
  <c r="AE97" i="73"/>
  <c r="AL97" i="73"/>
  <c r="AD97" i="73"/>
  <c r="AK97" i="73"/>
  <c r="AC97" i="73"/>
  <c r="AJ97" i="73"/>
  <c r="AB97" i="73"/>
  <c r="AI97" i="73"/>
  <c r="AA97" i="73"/>
  <c r="AG97" i="73"/>
  <c r="AP97" i="73"/>
  <c r="AH97" i="73"/>
  <c r="R97" i="73"/>
  <c r="J97" i="73"/>
  <c r="Y97" i="73"/>
  <c r="Q97" i="73"/>
  <c r="X97" i="73"/>
  <c r="P97" i="73"/>
  <c r="AO97" i="73"/>
  <c r="W97" i="73"/>
  <c r="O97" i="73"/>
  <c r="L97" i="73"/>
  <c r="V97" i="73"/>
  <c r="N97" i="73"/>
  <c r="U97" i="73"/>
  <c r="M97" i="73"/>
  <c r="T97" i="73"/>
  <c r="S97" i="73"/>
  <c r="K97" i="73"/>
  <c r="II97" i="73"/>
  <c r="IO97" i="73"/>
  <c r="IE97" i="73"/>
  <c r="IK97" i="73"/>
  <c r="IQ97" i="73"/>
  <c r="IF97" i="73"/>
  <c r="IL97" i="73"/>
  <c r="IR97" i="73"/>
  <c r="IG97" i="73"/>
  <c r="IM97" i="73"/>
  <c r="IS97" i="73"/>
  <c r="IH97" i="73"/>
  <c r="IN97" i="73"/>
  <c r="ID97" i="73"/>
  <c r="IJ97" i="73"/>
  <c r="IP97" i="73"/>
  <c r="D98" i="73"/>
  <c r="E98" i="73"/>
  <c r="F98" i="73"/>
  <c r="FD96" i="73"/>
  <c r="CE96" i="73"/>
  <c r="CD96" i="73"/>
  <c r="HZ96" i="73"/>
  <c r="IA96" i="73"/>
  <c r="AS96" i="73"/>
  <c r="AR96" i="73"/>
  <c r="DR96" i="73"/>
  <c r="IB96" i="73"/>
  <c r="IT96" i="73"/>
  <c r="GN96" i="73"/>
  <c r="GO96" i="73"/>
  <c r="CF96" i="73"/>
  <c r="GP96" i="73"/>
  <c r="AT96" i="73"/>
  <c r="DQ96" i="73"/>
  <c r="DP96" i="73"/>
  <c r="FC96" i="73"/>
  <c r="FB96" i="73"/>
  <c r="C98" i="73"/>
  <c r="A98" i="73" s="1"/>
  <c r="B99" i="73"/>
  <c r="H99" i="73" s="1"/>
  <c r="HJ97" i="73"/>
  <c r="FI97" i="73"/>
  <c r="GX97" i="73"/>
  <c r="HC97" i="73"/>
  <c r="GA97" i="73"/>
  <c r="FS97" i="73"/>
  <c r="HX97" i="73"/>
  <c r="FF97" i="73"/>
  <c r="FW97" i="73"/>
  <c r="GB97" i="73"/>
  <c r="GV97" i="73"/>
  <c r="FJ97" i="73"/>
  <c r="GH97" i="73"/>
  <c r="GF97" i="73"/>
  <c r="FT97" i="73"/>
  <c r="FK97" i="73"/>
  <c r="FZ97" i="73"/>
  <c r="GY97" i="73"/>
  <c r="GK97" i="73"/>
  <c r="HK97" i="73"/>
  <c r="GC97" i="73"/>
  <c r="FU97" i="73"/>
  <c r="HS97" i="73"/>
  <c r="FX97" i="73"/>
  <c r="FR97" i="73"/>
  <c r="HG97" i="73"/>
  <c r="FQ97" i="73"/>
  <c r="HM97" i="73"/>
  <c r="FM97" i="73"/>
  <c r="FO97" i="73"/>
  <c r="HI97" i="73"/>
  <c r="GJ97" i="73"/>
  <c r="FP97" i="73"/>
  <c r="HB97" i="73"/>
  <c r="HW97" i="73"/>
  <c r="HU97" i="73"/>
  <c r="HE97" i="73"/>
  <c r="GL97" i="73"/>
  <c r="GI97" i="73"/>
  <c r="HV97" i="73"/>
  <c r="GT97" i="73"/>
  <c r="FH97" i="73"/>
  <c r="FL97" i="73"/>
  <c r="HF97" i="73"/>
  <c r="GE97" i="73"/>
  <c r="HN97" i="73"/>
  <c r="GZ97" i="73"/>
  <c r="FY97" i="73"/>
  <c r="HT97" i="73"/>
  <c r="GD97" i="73"/>
  <c r="FN97" i="73"/>
  <c r="GW97" i="73"/>
  <c r="HP97" i="73"/>
  <c r="HL97" i="73"/>
  <c r="HO97" i="73"/>
  <c r="HQ97" i="73"/>
  <c r="GU97" i="73"/>
  <c r="GR97" i="73"/>
  <c r="HD97" i="73"/>
  <c r="GG97" i="73"/>
  <c r="GS97" i="73"/>
  <c r="HA97" i="73"/>
  <c r="HR97" i="73"/>
  <c r="FG97" i="73"/>
  <c r="EZ98" i="73" l="1"/>
  <c r="ER98" i="73"/>
  <c r="EW98" i="73"/>
  <c r="EO98" i="73"/>
  <c r="EV98" i="73"/>
  <c r="EN98" i="73"/>
  <c r="EU98" i="73"/>
  <c r="EM98" i="73"/>
  <c r="ES98" i="73"/>
  <c r="EK98" i="73"/>
  <c r="EP98" i="73"/>
  <c r="EL98" i="73"/>
  <c r="EY98" i="73"/>
  <c r="EX98" i="73"/>
  <c r="ET98" i="73"/>
  <c r="EQ98" i="73"/>
  <c r="EE98" i="73"/>
  <c r="ED98" i="73"/>
  <c r="DV98" i="73"/>
  <c r="EC98" i="73"/>
  <c r="DU98" i="73"/>
  <c r="EB98" i="73"/>
  <c r="DT98" i="73"/>
  <c r="EA98" i="73"/>
  <c r="EI98" i="73"/>
  <c r="DZ98" i="73"/>
  <c r="EH98" i="73"/>
  <c r="DY98" i="73"/>
  <c r="EG98" i="73"/>
  <c r="DX98" i="73"/>
  <c r="BY98" i="73"/>
  <c r="BQ98" i="73"/>
  <c r="BW98" i="73"/>
  <c r="BO98" i="73"/>
  <c r="EF98" i="73"/>
  <c r="BV98" i="73"/>
  <c r="BN98" i="73"/>
  <c r="DW98" i="73"/>
  <c r="BU98" i="73"/>
  <c r="BM98" i="73"/>
  <c r="CA98" i="73"/>
  <c r="BS98" i="73"/>
  <c r="BR98" i="73"/>
  <c r="BP98" i="73"/>
  <c r="CB98" i="73"/>
  <c r="BZ98" i="73"/>
  <c r="BT98" i="73"/>
  <c r="BG98" i="73"/>
  <c r="AY98" i="73"/>
  <c r="BF98" i="73"/>
  <c r="AX98" i="73"/>
  <c r="BX98" i="73"/>
  <c r="BE98" i="73"/>
  <c r="AW98" i="73"/>
  <c r="BD98" i="73"/>
  <c r="AV98" i="73"/>
  <c r="BK98" i="73"/>
  <c r="BC98" i="73"/>
  <c r="BJ98" i="73"/>
  <c r="BB98" i="73"/>
  <c r="BI98" i="73"/>
  <c r="BA98" i="73"/>
  <c r="AN98" i="73"/>
  <c r="AF98" i="73"/>
  <c r="AM98" i="73"/>
  <c r="AE98" i="73"/>
  <c r="AL98" i="73"/>
  <c r="AD98" i="73"/>
  <c r="AK98" i="73"/>
  <c r="AC98" i="73"/>
  <c r="AJ98" i="73"/>
  <c r="AB98" i="73"/>
  <c r="AI98" i="73"/>
  <c r="AA98" i="73"/>
  <c r="BH98" i="73"/>
  <c r="AP98" i="73"/>
  <c r="AO98" i="73"/>
  <c r="AH98" i="73"/>
  <c r="AG98" i="73"/>
  <c r="AZ98" i="73"/>
  <c r="R98" i="73"/>
  <c r="J98" i="73"/>
  <c r="Y98" i="73"/>
  <c r="Q98" i="73"/>
  <c r="X98" i="73"/>
  <c r="P98" i="73"/>
  <c r="W98" i="73"/>
  <c r="O98" i="73"/>
  <c r="T98" i="73"/>
  <c r="V98" i="73"/>
  <c r="N98" i="73"/>
  <c r="L98" i="73"/>
  <c r="U98" i="73"/>
  <c r="M98" i="73"/>
  <c r="S98" i="73"/>
  <c r="K98" i="73"/>
  <c r="IE98" i="73"/>
  <c r="IK98" i="73"/>
  <c r="IQ98" i="73"/>
  <c r="IG98" i="73"/>
  <c r="IM98" i="73"/>
  <c r="IS98" i="73"/>
  <c r="IH98" i="73"/>
  <c r="IN98" i="73"/>
  <c r="II98" i="73"/>
  <c r="IO98" i="73"/>
  <c r="ID98" i="73"/>
  <c r="IJ98" i="73"/>
  <c r="IP98" i="73"/>
  <c r="IL98" i="73"/>
  <c r="IR98" i="73"/>
  <c r="IF98" i="73"/>
  <c r="D99" i="73"/>
  <c r="E99" i="73"/>
  <c r="F99" i="73"/>
  <c r="FB97" i="73"/>
  <c r="FC97" i="73"/>
  <c r="DQ97" i="73"/>
  <c r="DP97" i="73"/>
  <c r="GN97" i="73"/>
  <c r="GO97" i="73"/>
  <c r="GP97" i="73"/>
  <c r="IA97" i="73"/>
  <c r="HZ97" i="73"/>
  <c r="AT97" i="73"/>
  <c r="IT97" i="73"/>
  <c r="CF97" i="73"/>
  <c r="DR97" i="73"/>
  <c r="IB97" i="73"/>
  <c r="AS97" i="73"/>
  <c r="AR97" i="73"/>
  <c r="CD97" i="73"/>
  <c r="CE97" i="73"/>
  <c r="FD97" i="73"/>
  <c r="C99" i="73"/>
  <c r="A99" i="73" s="1"/>
  <c r="B100" i="73"/>
  <c r="H100" i="73" s="1"/>
  <c r="GD98" i="73"/>
  <c r="GR98" i="73"/>
  <c r="GA98" i="73"/>
  <c r="HP98" i="73"/>
  <c r="HV98" i="73"/>
  <c r="GI98" i="73"/>
  <c r="GE98" i="73"/>
  <c r="FZ98" i="73"/>
  <c r="GB98" i="73"/>
  <c r="HU98" i="73"/>
  <c r="HB98" i="73"/>
  <c r="HN98" i="73"/>
  <c r="GL98" i="73"/>
  <c r="FY98" i="73"/>
  <c r="HD98" i="73"/>
  <c r="GS98" i="73"/>
  <c r="FL98" i="73"/>
  <c r="FH98" i="73"/>
  <c r="FN98" i="73"/>
  <c r="FP98" i="73"/>
  <c r="GW98" i="73"/>
  <c r="HF98" i="73"/>
  <c r="FI98" i="73"/>
  <c r="GK98" i="73"/>
  <c r="GU98" i="73"/>
  <c r="GY98" i="73"/>
  <c r="GV98" i="73"/>
  <c r="HA98" i="73"/>
  <c r="FX98" i="73"/>
  <c r="HS98" i="73"/>
  <c r="GJ98" i="73"/>
  <c r="FW98" i="73"/>
  <c r="HC98" i="73"/>
  <c r="FK98" i="73"/>
  <c r="HW98" i="73"/>
  <c r="FO98" i="73"/>
  <c r="FS98" i="73"/>
  <c r="HG98" i="73"/>
  <c r="GH98" i="73"/>
  <c r="HE98" i="73"/>
  <c r="HJ98" i="73"/>
  <c r="GT98" i="73"/>
  <c r="GZ98" i="73"/>
  <c r="FM98" i="73"/>
  <c r="FT98" i="73"/>
  <c r="FU98" i="73"/>
  <c r="FQ98" i="73"/>
  <c r="HT98" i="73"/>
  <c r="GC98" i="73"/>
  <c r="HX98" i="73"/>
  <c r="HO98" i="73"/>
  <c r="HK98" i="73"/>
  <c r="GF98" i="73"/>
  <c r="HI98" i="73"/>
  <c r="HQ98" i="73"/>
  <c r="FR98" i="73"/>
  <c r="FJ98" i="73"/>
  <c r="FG98" i="73"/>
  <c r="GG98" i="73"/>
  <c r="HL98" i="73"/>
  <c r="HM98" i="73"/>
  <c r="HR98" i="73"/>
  <c r="GX98" i="73"/>
  <c r="FF98" i="73"/>
  <c r="EZ99" i="73" l="1"/>
  <c r="ER99" i="73"/>
  <c r="EW99" i="73"/>
  <c r="EO99" i="73"/>
  <c r="EV99" i="73"/>
  <c r="EN99" i="73"/>
  <c r="EU99" i="73"/>
  <c r="EM99" i="73"/>
  <c r="ES99" i="73"/>
  <c r="EK99" i="73"/>
  <c r="ET99" i="73"/>
  <c r="EQ99" i="73"/>
  <c r="EP99" i="73"/>
  <c r="EL99" i="73"/>
  <c r="EY99" i="73"/>
  <c r="EX99" i="73"/>
  <c r="EE99" i="73"/>
  <c r="DW99" i="73"/>
  <c r="EG99" i="73"/>
  <c r="DX99" i="73"/>
  <c r="EF99" i="73"/>
  <c r="DV99" i="73"/>
  <c r="ED99" i="73"/>
  <c r="DU99" i="73"/>
  <c r="EC99" i="73"/>
  <c r="DT99" i="73"/>
  <c r="EB99" i="73"/>
  <c r="EA99" i="73"/>
  <c r="EI99" i="73"/>
  <c r="DZ99" i="73"/>
  <c r="BY99" i="73"/>
  <c r="BQ99" i="73"/>
  <c r="EH99" i="73"/>
  <c r="DY99" i="73"/>
  <c r="BW99" i="73"/>
  <c r="BO99" i="73"/>
  <c r="BV99" i="73"/>
  <c r="BN99" i="73"/>
  <c r="BU99" i="73"/>
  <c r="BM99" i="73"/>
  <c r="CA99" i="73"/>
  <c r="BS99" i="73"/>
  <c r="BX99" i="73"/>
  <c r="BT99" i="73"/>
  <c r="BR99" i="73"/>
  <c r="BP99" i="73"/>
  <c r="BZ99" i="73"/>
  <c r="BG99" i="73"/>
  <c r="AY99" i="73"/>
  <c r="CB99" i="73"/>
  <c r="BF99" i="73"/>
  <c r="AX99" i="73"/>
  <c r="BE99" i="73"/>
  <c r="AW99" i="73"/>
  <c r="BD99" i="73"/>
  <c r="AV99" i="73"/>
  <c r="BK99" i="73"/>
  <c r="BC99" i="73"/>
  <c r="BJ99" i="73"/>
  <c r="BB99" i="73"/>
  <c r="BI99" i="73"/>
  <c r="BA99" i="73"/>
  <c r="AN99" i="73"/>
  <c r="AF99" i="73"/>
  <c r="AM99" i="73"/>
  <c r="AE99" i="73"/>
  <c r="AL99" i="73"/>
  <c r="AD99" i="73"/>
  <c r="AK99" i="73"/>
  <c r="AC99" i="73"/>
  <c r="BH99" i="73"/>
  <c r="AJ99" i="73"/>
  <c r="AB99" i="73"/>
  <c r="AZ99" i="73"/>
  <c r="AI99" i="73"/>
  <c r="AA99" i="73"/>
  <c r="AG99" i="73"/>
  <c r="AP99" i="73"/>
  <c r="AH99" i="73"/>
  <c r="R99" i="73"/>
  <c r="J99" i="73"/>
  <c r="Y99" i="73"/>
  <c r="Q99" i="73"/>
  <c r="X99" i="73"/>
  <c r="P99" i="73"/>
  <c r="AO99" i="73"/>
  <c r="W99" i="73"/>
  <c r="O99" i="73"/>
  <c r="V99" i="73"/>
  <c r="N99" i="73"/>
  <c r="T99" i="73"/>
  <c r="U99" i="73"/>
  <c r="M99" i="73"/>
  <c r="L99" i="73"/>
  <c r="S99" i="73"/>
  <c r="K99" i="73"/>
  <c r="IG99" i="73"/>
  <c r="IM99" i="73"/>
  <c r="IS99" i="73"/>
  <c r="II99" i="73"/>
  <c r="IO99" i="73"/>
  <c r="ID99" i="73"/>
  <c r="IJ99" i="73"/>
  <c r="IP99" i="73"/>
  <c r="IE99" i="73"/>
  <c r="IK99" i="73"/>
  <c r="IQ99" i="73"/>
  <c r="IF99" i="73"/>
  <c r="IL99" i="73"/>
  <c r="IR99" i="73"/>
  <c r="IH99" i="73"/>
  <c r="IN99" i="73"/>
  <c r="D100" i="73"/>
  <c r="E100" i="73"/>
  <c r="F100" i="73"/>
  <c r="AT98" i="73"/>
  <c r="HZ98" i="73"/>
  <c r="IA98" i="73"/>
  <c r="AR98" i="73"/>
  <c r="AS98" i="73"/>
  <c r="GO98" i="73"/>
  <c r="FB98" i="73"/>
  <c r="FC98" i="73"/>
  <c r="DQ98" i="73"/>
  <c r="DP98" i="73"/>
  <c r="GN98" i="73"/>
  <c r="GP98" i="73"/>
  <c r="IT98" i="73"/>
  <c r="FD98" i="73"/>
  <c r="CF98" i="73"/>
  <c r="DR98" i="73"/>
  <c r="IB98" i="73"/>
  <c r="CD98" i="73"/>
  <c r="CE98" i="73"/>
  <c r="C100" i="73"/>
  <c r="A100" i="73" s="1"/>
  <c r="B101" i="73"/>
  <c r="H101" i="73" s="1"/>
  <c r="FU99" i="73"/>
  <c r="FO99" i="73"/>
  <c r="GZ99" i="73"/>
  <c r="FJ99" i="73"/>
  <c r="HJ99" i="73"/>
  <c r="HM99" i="73"/>
  <c r="FL99" i="73"/>
  <c r="HW99" i="73"/>
  <c r="GC99" i="73"/>
  <c r="FZ99" i="73"/>
  <c r="HK99" i="73"/>
  <c r="GY99" i="73"/>
  <c r="HA99" i="73"/>
  <c r="FN99" i="73"/>
  <c r="FF99" i="73"/>
  <c r="GL99" i="73"/>
  <c r="FT99" i="73"/>
  <c r="HR99" i="73"/>
  <c r="HB99" i="73"/>
  <c r="HG99" i="73"/>
  <c r="HP99" i="73"/>
  <c r="FP99" i="73"/>
  <c r="GW99" i="73"/>
  <c r="HC99" i="73"/>
  <c r="GE99" i="73"/>
  <c r="FQ99" i="73"/>
  <c r="FG99" i="73"/>
  <c r="FR99" i="73"/>
  <c r="GD99" i="73"/>
  <c r="GB99" i="73"/>
  <c r="FI99" i="73"/>
  <c r="GS99" i="73"/>
  <c r="GR99" i="73"/>
  <c r="HV99" i="73"/>
  <c r="GH99" i="73"/>
  <c r="FY99" i="73"/>
  <c r="FH99" i="73"/>
  <c r="HU99" i="73"/>
  <c r="HX99" i="73"/>
  <c r="HS99" i="73"/>
  <c r="GJ99" i="73"/>
  <c r="HF99" i="73"/>
  <c r="FW99" i="73"/>
  <c r="HO99" i="73"/>
  <c r="GT99" i="73"/>
  <c r="HI99" i="73"/>
  <c r="GF99" i="73"/>
  <c r="FS99" i="73"/>
  <c r="GV99" i="73"/>
  <c r="FM99" i="73"/>
  <c r="GI99" i="73"/>
  <c r="GX99" i="73"/>
  <c r="HD99" i="73"/>
  <c r="FK99" i="73"/>
  <c r="HQ99" i="73"/>
  <c r="GK99" i="73"/>
  <c r="FX99" i="73"/>
  <c r="GG99" i="73"/>
  <c r="HL99" i="73"/>
  <c r="HT99" i="73"/>
  <c r="HE99" i="73"/>
  <c r="GA99" i="73"/>
  <c r="GU99" i="73"/>
  <c r="HN99" i="73"/>
  <c r="EZ100" i="73" l="1"/>
  <c r="ER100" i="73"/>
  <c r="EW100" i="73"/>
  <c r="EO100" i="73"/>
  <c r="EV100" i="73"/>
  <c r="EN100" i="73"/>
  <c r="EU100" i="73"/>
  <c r="EM100" i="73"/>
  <c r="ES100" i="73"/>
  <c r="EK100" i="73"/>
  <c r="EY100" i="73"/>
  <c r="EX100" i="73"/>
  <c r="ET100" i="73"/>
  <c r="EQ100" i="73"/>
  <c r="EP100" i="73"/>
  <c r="EL100" i="73"/>
  <c r="EG100" i="73"/>
  <c r="DY100" i="73"/>
  <c r="EE100" i="73"/>
  <c r="DW100" i="73"/>
  <c r="EA100" i="73"/>
  <c r="DZ100" i="73"/>
  <c r="EI100" i="73"/>
  <c r="DX100" i="73"/>
  <c r="EH100" i="73"/>
  <c r="DV100" i="73"/>
  <c r="EF100" i="73"/>
  <c r="DU100" i="73"/>
  <c r="ED100" i="73"/>
  <c r="DT100" i="73"/>
  <c r="EC100" i="73"/>
  <c r="EB100" i="73"/>
  <c r="BY100" i="73"/>
  <c r="BQ100" i="73"/>
  <c r="BW100" i="73"/>
  <c r="BO100" i="73"/>
  <c r="BV100" i="73"/>
  <c r="BN100" i="73"/>
  <c r="BU100" i="73"/>
  <c r="BM100" i="73"/>
  <c r="CA100" i="73"/>
  <c r="BS100" i="73"/>
  <c r="CB100" i="73"/>
  <c r="BZ100" i="73"/>
  <c r="BX100" i="73"/>
  <c r="BT100" i="73"/>
  <c r="BR100" i="73"/>
  <c r="BP100" i="73"/>
  <c r="BG100" i="73"/>
  <c r="AY100" i="73"/>
  <c r="BF100" i="73"/>
  <c r="AX100" i="73"/>
  <c r="BE100" i="73"/>
  <c r="AW100" i="73"/>
  <c r="BD100" i="73"/>
  <c r="AV100" i="73"/>
  <c r="BK100" i="73"/>
  <c r="BC100" i="73"/>
  <c r="BJ100" i="73"/>
  <c r="BB100" i="73"/>
  <c r="BI100" i="73"/>
  <c r="BA100" i="73"/>
  <c r="AN100" i="73"/>
  <c r="AF100" i="73"/>
  <c r="AM100" i="73"/>
  <c r="AE100" i="73"/>
  <c r="BH100" i="73"/>
  <c r="AL100" i="73"/>
  <c r="AD100" i="73"/>
  <c r="AZ100" i="73"/>
  <c r="AK100" i="73"/>
  <c r="AC100" i="73"/>
  <c r="AJ100" i="73"/>
  <c r="AB100" i="73"/>
  <c r="AI100" i="73"/>
  <c r="AA100" i="73"/>
  <c r="AP100" i="73"/>
  <c r="AO100" i="73"/>
  <c r="AH100" i="73"/>
  <c r="AG100" i="73"/>
  <c r="R100" i="73"/>
  <c r="J100" i="73"/>
  <c r="Y100" i="73"/>
  <c r="Q100" i="73"/>
  <c r="X100" i="73"/>
  <c r="P100" i="73"/>
  <c r="W100" i="73"/>
  <c r="O100" i="73"/>
  <c r="T100" i="73"/>
  <c r="V100" i="73"/>
  <c r="N100" i="73"/>
  <c r="U100" i="73"/>
  <c r="M100" i="73"/>
  <c r="L100" i="73"/>
  <c r="S100" i="73"/>
  <c r="K100" i="73"/>
  <c r="II100" i="73"/>
  <c r="IO100" i="73"/>
  <c r="IE100" i="73"/>
  <c r="IK100" i="73"/>
  <c r="IQ100" i="73"/>
  <c r="IF100" i="73"/>
  <c r="IL100" i="73"/>
  <c r="IR100" i="73"/>
  <c r="IG100" i="73"/>
  <c r="IM100" i="73"/>
  <c r="IS100" i="73"/>
  <c r="IH100" i="73"/>
  <c r="IN100" i="73"/>
  <c r="IP100" i="73"/>
  <c r="ID100" i="73"/>
  <c r="IJ100" i="73"/>
  <c r="D101" i="73"/>
  <c r="F101" i="73"/>
  <c r="E101" i="73"/>
  <c r="CF99" i="73"/>
  <c r="FC99" i="73"/>
  <c r="FB99" i="73"/>
  <c r="AR99" i="73"/>
  <c r="AS99" i="73"/>
  <c r="GO99" i="73"/>
  <c r="GN99" i="73"/>
  <c r="DQ99" i="73"/>
  <c r="DP99" i="73"/>
  <c r="GP99" i="73"/>
  <c r="FD99" i="73"/>
  <c r="IA99" i="73"/>
  <c r="HZ99" i="73"/>
  <c r="AT99" i="73"/>
  <c r="IT99" i="73"/>
  <c r="CE99" i="73"/>
  <c r="CD99" i="73"/>
  <c r="DR99" i="73"/>
  <c r="IB99" i="73"/>
  <c r="C101" i="73"/>
  <c r="A101" i="73" s="1"/>
  <c r="B102" i="73"/>
  <c r="H102" i="73" s="1"/>
  <c r="HS100" i="73"/>
  <c r="GA100" i="73"/>
  <c r="GD100" i="73"/>
  <c r="FO100" i="73"/>
  <c r="HI100" i="73"/>
  <c r="HM100" i="73"/>
  <c r="GR100" i="73"/>
  <c r="GH100" i="73"/>
  <c r="FL100" i="73"/>
  <c r="FU100" i="73"/>
  <c r="FM100" i="73"/>
  <c r="HF100" i="73"/>
  <c r="FW100" i="73"/>
  <c r="HC100" i="73"/>
  <c r="HV100" i="73"/>
  <c r="GS100" i="73"/>
  <c r="FF100" i="73"/>
  <c r="GE100" i="73"/>
  <c r="FN100" i="73"/>
  <c r="GG100" i="73"/>
  <c r="GC100" i="73"/>
  <c r="HR100" i="73"/>
  <c r="GV100" i="73"/>
  <c r="FI100" i="73"/>
  <c r="GW100" i="73"/>
  <c r="HB100" i="73"/>
  <c r="FQ100" i="73"/>
  <c r="HX100" i="73"/>
  <c r="GY100" i="73"/>
  <c r="GL100" i="73"/>
  <c r="HO100" i="73"/>
  <c r="GB100" i="73"/>
  <c r="FR100" i="73"/>
  <c r="HW100" i="73"/>
  <c r="HE100" i="73"/>
  <c r="HQ100" i="73"/>
  <c r="GI100" i="73"/>
  <c r="FY100" i="73"/>
  <c r="FT100" i="73"/>
  <c r="GF100" i="73"/>
  <c r="HG100" i="73"/>
  <c r="FZ100" i="73"/>
  <c r="GX100" i="73"/>
  <c r="GU100" i="73"/>
  <c r="FP100" i="73"/>
  <c r="GZ100" i="73"/>
  <c r="HK100" i="73"/>
  <c r="GK100" i="73"/>
  <c r="GT100" i="73"/>
  <c r="HJ100" i="73"/>
  <c r="FK100" i="73"/>
  <c r="FJ100" i="73"/>
  <c r="HL100" i="73"/>
  <c r="FH100" i="73"/>
  <c r="FG100" i="73"/>
  <c r="HA100" i="73"/>
  <c r="FX100" i="73"/>
  <c r="HU100" i="73"/>
  <c r="HN100" i="73"/>
  <c r="FS100" i="73"/>
  <c r="HD100" i="73"/>
  <c r="HP100" i="73"/>
  <c r="HT100" i="73"/>
  <c r="GJ100" i="73"/>
  <c r="EZ101" i="73" l="1"/>
  <c r="ER101" i="73"/>
  <c r="EW101" i="73"/>
  <c r="EO101" i="73"/>
  <c r="EV101" i="73"/>
  <c r="EN101" i="73"/>
  <c r="EU101" i="73"/>
  <c r="EM101" i="73"/>
  <c r="ES101" i="73"/>
  <c r="EK101" i="73"/>
  <c r="EY101" i="73"/>
  <c r="EX101" i="73"/>
  <c r="ET101" i="73"/>
  <c r="EQ101" i="73"/>
  <c r="EP101" i="73"/>
  <c r="EL101" i="73"/>
  <c r="EG101" i="73"/>
  <c r="DY101" i="73"/>
  <c r="EE101" i="73"/>
  <c r="DW101" i="73"/>
  <c r="EC101" i="73"/>
  <c r="DU101" i="73"/>
  <c r="EI101" i="73"/>
  <c r="DV101" i="73"/>
  <c r="EH101" i="73"/>
  <c r="DT101" i="73"/>
  <c r="EF101" i="73"/>
  <c r="ED101" i="73"/>
  <c r="EB101" i="73"/>
  <c r="EA101" i="73"/>
  <c r="DZ101" i="73"/>
  <c r="DX101" i="73"/>
  <c r="BY101" i="73"/>
  <c r="BQ101" i="73"/>
  <c r="BW101" i="73"/>
  <c r="BO101" i="73"/>
  <c r="BV101" i="73"/>
  <c r="BN101" i="73"/>
  <c r="BU101" i="73"/>
  <c r="BM101" i="73"/>
  <c r="CA101" i="73"/>
  <c r="BS101" i="73"/>
  <c r="CB101" i="73"/>
  <c r="BZ101" i="73"/>
  <c r="BX101" i="73"/>
  <c r="BT101" i="73"/>
  <c r="BP101" i="73"/>
  <c r="BR101" i="73"/>
  <c r="BG101" i="73"/>
  <c r="AY101" i="73"/>
  <c r="BF101" i="73"/>
  <c r="AX101" i="73"/>
  <c r="BE101" i="73"/>
  <c r="AW101" i="73"/>
  <c r="BD101" i="73"/>
  <c r="AV101" i="73"/>
  <c r="BK101" i="73"/>
  <c r="BC101" i="73"/>
  <c r="BJ101" i="73"/>
  <c r="BB101" i="73"/>
  <c r="BI101" i="73"/>
  <c r="BA101" i="73"/>
  <c r="BH101" i="73"/>
  <c r="AN101" i="73"/>
  <c r="AF101" i="73"/>
  <c r="AZ101" i="73"/>
  <c r="AM101" i="73"/>
  <c r="AE101" i="73"/>
  <c r="AL101" i="73"/>
  <c r="AD101" i="73"/>
  <c r="AK101" i="73"/>
  <c r="AC101" i="73"/>
  <c r="AJ101" i="73"/>
  <c r="AB101" i="73"/>
  <c r="AI101" i="73"/>
  <c r="AA101" i="73"/>
  <c r="AG101" i="73"/>
  <c r="AP101" i="73"/>
  <c r="AH101" i="73"/>
  <c r="R101" i="73"/>
  <c r="J101" i="73"/>
  <c r="AO101" i="73"/>
  <c r="Y101" i="73"/>
  <c r="Q101" i="73"/>
  <c r="X101" i="73"/>
  <c r="P101" i="73"/>
  <c r="W101" i="73"/>
  <c r="O101" i="73"/>
  <c r="V101" i="73"/>
  <c r="N101" i="73"/>
  <c r="L101" i="73"/>
  <c r="U101" i="73"/>
  <c r="M101" i="73"/>
  <c r="T101" i="73"/>
  <c r="S101" i="73"/>
  <c r="K101" i="73"/>
  <c r="IE101" i="73"/>
  <c r="IK101" i="73"/>
  <c r="IQ101" i="73"/>
  <c r="IG101" i="73"/>
  <c r="IM101" i="73"/>
  <c r="IS101" i="73"/>
  <c r="IH101" i="73"/>
  <c r="IN101" i="73"/>
  <c r="II101" i="73"/>
  <c r="IO101" i="73"/>
  <c r="ID101" i="73"/>
  <c r="IJ101" i="73"/>
  <c r="IP101" i="73"/>
  <c r="IL101" i="73"/>
  <c r="IR101" i="73"/>
  <c r="IF101" i="73"/>
  <c r="E102" i="73"/>
  <c r="F102" i="73"/>
  <c r="D102" i="73"/>
  <c r="GP100" i="73"/>
  <c r="DR100" i="73"/>
  <c r="AR100" i="73"/>
  <c r="AS100" i="73"/>
  <c r="GO100" i="73"/>
  <c r="GN100" i="73"/>
  <c r="CD100" i="73"/>
  <c r="CE100" i="73"/>
  <c r="IB100" i="73"/>
  <c r="AT100" i="73"/>
  <c r="IT100" i="73"/>
  <c r="FC100" i="73"/>
  <c r="FB100" i="73"/>
  <c r="DQ100" i="73"/>
  <c r="DP100" i="73"/>
  <c r="FD100" i="73"/>
  <c r="CF100" i="73"/>
  <c r="HZ100" i="73"/>
  <c r="IA100" i="73"/>
  <c r="C102" i="73"/>
  <c r="A102" i="73" s="1"/>
  <c r="B103" i="73"/>
  <c r="H103" i="73" s="1"/>
  <c r="HB101" i="73"/>
  <c r="HU101" i="73"/>
  <c r="GA101" i="73"/>
  <c r="FR101" i="73"/>
  <c r="FX101" i="73"/>
  <c r="GU101" i="73"/>
  <c r="HK101" i="73"/>
  <c r="FI101" i="73"/>
  <c r="FU101" i="73"/>
  <c r="HO101" i="73"/>
  <c r="FL101" i="73"/>
  <c r="HD101" i="73"/>
  <c r="GX101" i="73"/>
  <c r="HJ101" i="73"/>
  <c r="FT101" i="73"/>
  <c r="FZ101" i="73"/>
  <c r="HG101" i="73"/>
  <c r="GB101" i="73"/>
  <c r="HE101" i="73"/>
  <c r="FJ101" i="73"/>
  <c r="HQ101" i="73"/>
  <c r="HX101" i="73"/>
  <c r="GH101" i="73"/>
  <c r="GV101" i="73"/>
  <c r="GR101" i="73"/>
  <c r="HC101" i="73"/>
  <c r="HR101" i="73"/>
  <c r="GD101" i="73"/>
  <c r="GJ101" i="73"/>
  <c r="HS101" i="73"/>
  <c r="GF101" i="73"/>
  <c r="GK101" i="73"/>
  <c r="HW101" i="73"/>
  <c r="HF101" i="73"/>
  <c r="GW101" i="73"/>
  <c r="FH101" i="73"/>
  <c r="GY101" i="73"/>
  <c r="FF101" i="73"/>
  <c r="GC101" i="73"/>
  <c r="HN101" i="73"/>
  <c r="HP101" i="73"/>
  <c r="GZ101" i="73"/>
  <c r="FW101" i="73"/>
  <c r="FS101" i="73"/>
  <c r="FO101" i="73"/>
  <c r="HM101" i="73"/>
  <c r="HV101" i="73"/>
  <c r="GG101" i="73"/>
  <c r="HL101" i="73"/>
  <c r="FQ101" i="73"/>
  <c r="FN101" i="73"/>
  <c r="GL101" i="73"/>
  <c r="GS101" i="73"/>
  <c r="HA101" i="73"/>
  <c r="FY101" i="73"/>
  <c r="HI101" i="73"/>
  <c r="FK101" i="73"/>
  <c r="FM101" i="73"/>
  <c r="FP101" i="73"/>
  <c r="FG101" i="73"/>
  <c r="GT101" i="73"/>
  <c r="GE101" i="73"/>
  <c r="HT101" i="73"/>
  <c r="GI101" i="73"/>
  <c r="EZ102" i="73" l="1"/>
  <c r="ER102" i="73"/>
  <c r="EW102" i="73"/>
  <c r="EO102" i="73"/>
  <c r="EV102" i="73"/>
  <c r="EN102" i="73"/>
  <c r="EU102" i="73"/>
  <c r="EM102" i="73"/>
  <c r="ES102" i="73"/>
  <c r="EK102" i="73"/>
  <c r="EP102" i="73"/>
  <c r="EL102" i="73"/>
  <c r="EY102" i="73"/>
  <c r="EX102" i="73"/>
  <c r="ET102" i="73"/>
  <c r="EQ102" i="73"/>
  <c r="EG102" i="73"/>
  <c r="DY102" i="73"/>
  <c r="EE102" i="73"/>
  <c r="DW102" i="73"/>
  <c r="EC102" i="73"/>
  <c r="DU102" i="73"/>
  <c r="EF102" i="73"/>
  <c r="ED102" i="73"/>
  <c r="EB102" i="73"/>
  <c r="EA102" i="73"/>
  <c r="DZ102" i="73"/>
  <c r="DX102" i="73"/>
  <c r="EI102" i="73"/>
  <c r="DV102" i="73"/>
  <c r="BY102" i="73"/>
  <c r="BQ102" i="73"/>
  <c r="BW102" i="73"/>
  <c r="BO102" i="73"/>
  <c r="BV102" i="73"/>
  <c r="BN102" i="73"/>
  <c r="BU102" i="73"/>
  <c r="BM102" i="73"/>
  <c r="DT102" i="73"/>
  <c r="CA102" i="73"/>
  <c r="BS102" i="73"/>
  <c r="BR102" i="73"/>
  <c r="BP102" i="73"/>
  <c r="CB102" i="73"/>
  <c r="BZ102" i="73"/>
  <c r="BT102" i="73"/>
  <c r="BG102" i="73"/>
  <c r="AY102" i="73"/>
  <c r="BF102" i="73"/>
  <c r="AX102" i="73"/>
  <c r="BE102" i="73"/>
  <c r="AW102" i="73"/>
  <c r="EH102" i="73"/>
  <c r="BD102" i="73"/>
  <c r="AV102" i="73"/>
  <c r="BK102" i="73"/>
  <c r="BC102" i="73"/>
  <c r="BJ102" i="73"/>
  <c r="BB102" i="73"/>
  <c r="BI102" i="73"/>
  <c r="BA102" i="73"/>
  <c r="AN102" i="73"/>
  <c r="AF102" i="73"/>
  <c r="AM102" i="73"/>
  <c r="AE102" i="73"/>
  <c r="AL102" i="73"/>
  <c r="AD102" i="73"/>
  <c r="AK102" i="73"/>
  <c r="AC102" i="73"/>
  <c r="BX102" i="73"/>
  <c r="AJ102" i="73"/>
  <c r="AB102" i="73"/>
  <c r="AI102" i="73"/>
  <c r="AA102" i="73"/>
  <c r="BH102" i="73"/>
  <c r="AP102" i="73"/>
  <c r="AO102" i="73"/>
  <c r="AH102" i="73"/>
  <c r="AZ102" i="73"/>
  <c r="AG102" i="73"/>
  <c r="R102" i="73"/>
  <c r="J102" i="73"/>
  <c r="Y102" i="73"/>
  <c r="Q102" i="73"/>
  <c r="X102" i="73"/>
  <c r="P102" i="73"/>
  <c r="W102" i="73"/>
  <c r="O102" i="73"/>
  <c r="L102" i="73"/>
  <c r="V102" i="73"/>
  <c r="N102" i="73"/>
  <c r="U102" i="73"/>
  <c r="M102" i="73"/>
  <c r="T102" i="73"/>
  <c r="S102" i="73"/>
  <c r="K102" i="73"/>
  <c r="IG102" i="73"/>
  <c r="IM102" i="73"/>
  <c r="IS102" i="73"/>
  <c r="II102" i="73"/>
  <c r="ID102" i="73"/>
  <c r="IJ102" i="73"/>
  <c r="IP102" i="73"/>
  <c r="IE102" i="73"/>
  <c r="IK102" i="73"/>
  <c r="IQ102" i="73"/>
  <c r="IF102" i="73"/>
  <c r="IL102" i="73"/>
  <c r="IR102" i="73"/>
  <c r="IO102" i="73"/>
  <c r="IH102" i="73"/>
  <c r="IN102" i="73"/>
  <c r="D103" i="73"/>
  <c r="F103" i="73"/>
  <c r="E103" i="73"/>
  <c r="AT101" i="73"/>
  <c r="AR101" i="73"/>
  <c r="AS101" i="73"/>
  <c r="IA101" i="73"/>
  <c r="HZ101" i="73"/>
  <c r="GN101" i="73"/>
  <c r="GO101" i="73"/>
  <c r="GP101" i="73"/>
  <c r="DR101" i="73"/>
  <c r="DQ101" i="73"/>
  <c r="DP101" i="73"/>
  <c r="CF101" i="73"/>
  <c r="FD101" i="73"/>
  <c r="IT101" i="73"/>
  <c r="CE101" i="73"/>
  <c r="CD101" i="73"/>
  <c r="IB101" i="73"/>
  <c r="FC101" i="73"/>
  <c r="FB101" i="73"/>
  <c r="C103" i="73"/>
  <c r="A103" i="73" s="1"/>
  <c r="B104" i="73"/>
  <c r="H104" i="73" s="1"/>
  <c r="FU102" i="73"/>
  <c r="GE102" i="73"/>
  <c r="HO102" i="73"/>
  <c r="HP102" i="73"/>
  <c r="GV102" i="73"/>
  <c r="FN102" i="73"/>
  <c r="GG102" i="73"/>
  <c r="HV102" i="73"/>
  <c r="HA102" i="73"/>
  <c r="GI102" i="73"/>
  <c r="FR102" i="73"/>
  <c r="HG102" i="73"/>
  <c r="GH102" i="73"/>
  <c r="HI102" i="73"/>
  <c r="HF102" i="73"/>
  <c r="GB102" i="73"/>
  <c r="HB102" i="73"/>
  <c r="FT102" i="73"/>
  <c r="GW102" i="73"/>
  <c r="GU102" i="73"/>
  <c r="FG102" i="73"/>
  <c r="HS102" i="73"/>
  <c r="HJ102" i="73"/>
  <c r="GY102" i="73"/>
  <c r="GA102" i="73"/>
  <c r="GC102" i="73"/>
  <c r="FK102" i="73"/>
  <c r="HW102" i="73"/>
  <c r="FY102" i="73"/>
  <c r="HM102" i="73"/>
  <c r="HE102" i="73"/>
  <c r="FJ102" i="73"/>
  <c r="HQ102" i="73"/>
  <c r="FH102" i="73"/>
  <c r="GX102" i="73"/>
  <c r="FL102" i="73"/>
  <c r="GR102" i="73"/>
  <c r="GF102" i="73"/>
  <c r="HT102" i="73"/>
  <c r="FW102" i="73"/>
  <c r="HD102" i="73"/>
  <c r="GT102" i="73"/>
  <c r="FF102" i="73"/>
  <c r="FO102" i="73"/>
  <c r="GD102" i="73"/>
  <c r="HK102" i="73"/>
  <c r="GZ102" i="73"/>
  <c r="FM102" i="73"/>
  <c r="HL102" i="73"/>
  <c r="HU102" i="73"/>
  <c r="HR102" i="73"/>
  <c r="FP102" i="73"/>
  <c r="FQ102" i="73"/>
  <c r="FX102" i="73"/>
  <c r="GL102" i="73"/>
  <c r="GS102" i="73"/>
  <c r="HC102" i="73"/>
  <c r="HX102" i="73"/>
  <c r="HN102" i="73"/>
  <c r="GK102" i="73"/>
  <c r="FI102" i="73"/>
  <c r="GJ102" i="73"/>
  <c r="FS102" i="73"/>
  <c r="FZ102" i="73"/>
  <c r="EZ103" i="73" l="1"/>
  <c r="ER103" i="73"/>
  <c r="EW103" i="73"/>
  <c r="EO103" i="73"/>
  <c r="EV103" i="73"/>
  <c r="EN103" i="73"/>
  <c r="EU103" i="73"/>
  <c r="EM103" i="73"/>
  <c r="ES103" i="73"/>
  <c r="EK103" i="73"/>
  <c r="ET103" i="73"/>
  <c r="EQ103" i="73"/>
  <c r="EP103" i="73"/>
  <c r="EL103" i="73"/>
  <c r="EY103" i="73"/>
  <c r="EX103" i="73"/>
  <c r="EG103" i="73"/>
  <c r="DY103" i="73"/>
  <c r="EE103" i="73"/>
  <c r="DW103" i="73"/>
  <c r="EC103" i="73"/>
  <c r="DU103" i="73"/>
  <c r="EB103" i="73"/>
  <c r="EA103" i="73"/>
  <c r="DZ103" i="73"/>
  <c r="DX103" i="73"/>
  <c r="EI103" i="73"/>
  <c r="DV103" i="73"/>
  <c r="EH103" i="73"/>
  <c r="DT103" i="73"/>
  <c r="EF103" i="73"/>
  <c r="BY103" i="73"/>
  <c r="BQ103" i="73"/>
  <c r="BW103" i="73"/>
  <c r="BO103" i="73"/>
  <c r="BV103" i="73"/>
  <c r="BN103" i="73"/>
  <c r="ED103" i="73"/>
  <c r="BU103" i="73"/>
  <c r="BM103" i="73"/>
  <c r="CA103" i="73"/>
  <c r="BS103" i="73"/>
  <c r="BX103" i="73"/>
  <c r="BT103" i="73"/>
  <c r="BR103" i="73"/>
  <c r="BP103" i="73"/>
  <c r="BZ103" i="73"/>
  <c r="BG103" i="73"/>
  <c r="AY103" i="73"/>
  <c r="BF103" i="73"/>
  <c r="AX103" i="73"/>
  <c r="BE103" i="73"/>
  <c r="AW103" i="73"/>
  <c r="BD103" i="73"/>
  <c r="AV103" i="73"/>
  <c r="BK103" i="73"/>
  <c r="BC103" i="73"/>
  <c r="BJ103" i="73"/>
  <c r="BB103" i="73"/>
  <c r="CB103" i="73"/>
  <c r="BI103" i="73"/>
  <c r="BA103" i="73"/>
  <c r="AN103" i="73"/>
  <c r="AF103" i="73"/>
  <c r="AM103" i="73"/>
  <c r="AE103" i="73"/>
  <c r="AL103" i="73"/>
  <c r="AD103" i="73"/>
  <c r="AK103" i="73"/>
  <c r="AC103" i="73"/>
  <c r="BH103" i="73"/>
  <c r="AJ103" i="73"/>
  <c r="AB103" i="73"/>
  <c r="AZ103" i="73"/>
  <c r="AI103" i="73"/>
  <c r="AA103" i="73"/>
  <c r="AG103" i="73"/>
  <c r="AP103" i="73"/>
  <c r="AH103" i="73"/>
  <c r="AO103" i="73"/>
  <c r="R103" i="73"/>
  <c r="J103" i="73"/>
  <c r="Y103" i="73"/>
  <c r="Q103" i="73"/>
  <c r="X103" i="73"/>
  <c r="P103" i="73"/>
  <c r="W103" i="73"/>
  <c r="O103" i="73"/>
  <c r="T103" i="73"/>
  <c r="V103" i="73"/>
  <c r="N103" i="73"/>
  <c r="L103" i="73"/>
  <c r="U103" i="73"/>
  <c r="M103" i="73"/>
  <c r="S103" i="73"/>
  <c r="K103" i="73"/>
  <c r="II103" i="73"/>
  <c r="IO103" i="73"/>
  <c r="IF103" i="73"/>
  <c r="IL103" i="73"/>
  <c r="IR103" i="73"/>
  <c r="IG103" i="73"/>
  <c r="IM103" i="73"/>
  <c r="IS103" i="73"/>
  <c r="IH103" i="73"/>
  <c r="IN103" i="73"/>
  <c r="IQ103" i="73"/>
  <c r="ID103" i="73"/>
  <c r="IE103" i="73"/>
  <c r="IJ103" i="73"/>
  <c r="IK103" i="73"/>
  <c r="IP103" i="73"/>
  <c r="E104" i="73"/>
  <c r="D104" i="73"/>
  <c r="F104" i="73"/>
  <c r="AR102" i="73"/>
  <c r="AS102" i="73"/>
  <c r="IB102" i="73"/>
  <c r="GN102" i="73"/>
  <c r="GO102" i="73"/>
  <c r="CF102" i="73"/>
  <c r="FD102" i="73"/>
  <c r="FB102" i="73"/>
  <c r="FC102" i="73"/>
  <c r="DR102" i="73"/>
  <c r="AT102" i="73"/>
  <c r="GP102" i="73"/>
  <c r="CD102" i="73"/>
  <c r="CE102" i="73"/>
  <c r="DP102" i="73"/>
  <c r="DQ102" i="73"/>
  <c r="IA102" i="73"/>
  <c r="HZ102" i="73"/>
  <c r="IT102" i="73"/>
  <c r="C104" i="73"/>
  <c r="A104" i="73" s="1"/>
  <c r="B105" i="73"/>
  <c r="H105" i="73" s="1"/>
  <c r="GU103" i="73"/>
  <c r="GY103" i="73"/>
  <c r="HR103" i="73"/>
  <c r="GG103" i="73"/>
  <c r="GI103" i="73"/>
  <c r="FI103" i="73"/>
  <c r="HT103" i="73"/>
  <c r="HV103" i="73"/>
  <c r="GL103" i="73"/>
  <c r="GB103" i="73"/>
  <c r="FZ103" i="73"/>
  <c r="HG103" i="73"/>
  <c r="HI103" i="73"/>
  <c r="HB103" i="73"/>
  <c r="GV103" i="73"/>
  <c r="GC103" i="73"/>
  <c r="FK103" i="73"/>
  <c r="FQ103" i="73"/>
  <c r="FW103" i="73"/>
  <c r="GH103" i="73"/>
  <c r="HD103" i="73"/>
  <c r="HU103" i="73"/>
  <c r="HS103" i="73"/>
  <c r="GT103" i="73"/>
  <c r="GE103" i="73"/>
  <c r="FT103" i="73"/>
  <c r="HO103" i="73"/>
  <c r="HF103" i="73"/>
  <c r="FL103" i="73"/>
  <c r="HX103" i="73"/>
  <c r="FN103" i="73"/>
  <c r="FY103" i="73"/>
  <c r="FR103" i="73"/>
  <c r="FP103" i="73"/>
  <c r="HN103" i="73"/>
  <c r="GD103" i="73"/>
  <c r="HL103" i="73"/>
  <c r="GJ103" i="73"/>
  <c r="GS103" i="73"/>
  <c r="HQ103" i="73"/>
  <c r="GF103" i="73"/>
  <c r="HE103" i="73"/>
  <c r="GZ103" i="73"/>
  <c r="FF103" i="73"/>
  <c r="HC103" i="73"/>
  <c r="FH103" i="73"/>
  <c r="GR103" i="73"/>
  <c r="GK103" i="73"/>
  <c r="FO103" i="73"/>
  <c r="HP103" i="73"/>
  <c r="HJ103" i="73"/>
  <c r="HW103" i="73"/>
  <c r="FG103" i="73"/>
  <c r="FM103" i="73"/>
  <c r="FS103" i="73"/>
  <c r="HA103" i="73"/>
  <c r="GA103" i="73"/>
  <c r="HK103" i="73"/>
  <c r="GX103" i="73"/>
  <c r="GW103" i="73"/>
  <c r="FJ103" i="73"/>
  <c r="HM103" i="73"/>
  <c r="FU103" i="73"/>
  <c r="FX103" i="73"/>
  <c r="EZ104" i="73" l="1"/>
  <c r="ER104" i="73"/>
  <c r="EW104" i="73"/>
  <c r="EO104" i="73"/>
  <c r="EV104" i="73"/>
  <c r="EN104" i="73"/>
  <c r="EU104" i="73"/>
  <c r="EM104" i="73"/>
  <c r="ES104" i="73"/>
  <c r="EK104" i="73"/>
  <c r="EY104" i="73"/>
  <c r="EX104" i="73"/>
  <c r="ET104" i="73"/>
  <c r="EQ104" i="73"/>
  <c r="EP104" i="73"/>
  <c r="EL104" i="73"/>
  <c r="EG104" i="73"/>
  <c r="DY104" i="73"/>
  <c r="EE104" i="73"/>
  <c r="DW104" i="73"/>
  <c r="EC104" i="73"/>
  <c r="DU104" i="73"/>
  <c r="DZ104" i="73"/>
  <c r="DX104" i="73"/>
  <c r="EI104" i="73"/>
  <c r="DV104" i="73"/>
  <c r="EH104" i="73"/>
  <c r="DT104" i="73"/>
  <c r="EF104" i="73"/>
  <c r="ED104" i="73"/>
  <c r="EB104" i="73"/>
  <c r="BZ104" i="73"/>
  <c r="BY104" i="73"/>
  <c r="BQ104" i="73"/>
  <c r="BW104" i="73"/>
  <c r="BO104" i="73"/>
  <c r="EA104" i="73"/>
  <c r="BV104" i="73"/>
  <c r="BN104" i="73"/>
  <c r="BU104" i="73"/>
  <c r="BM104" i="73"/>
  <c r="CA104" i="73"/>
  <c r="BS104" i="73"/>
  <c r="CB104" i="73"/>
  <c r="BX104" i="73"/>
  <c r="BT104" i="73"/>
  <c r="BR104" i="73"/>
  <c r="BP104" i="73"/>
  <c r="BG104" i="73"/>
  <c r="AY104" i="73"/>
  <c r="BF104" i="73"/>
  <c r="AX104" i="73"/>
  <c r="BE104" i="73"/>
  <c r="AW104" i="73"/>
  <c r="BD104" i="73"/>
  <c r="AV104" i="73"/>
  <c r="BK104" i="73"/>
  <c r="BC104" i="73"/>
  <c r="BJ104" i="73"/>
  <c r="BB104" i="73"/>
  <c r="BI104" i="73"/>
  <c r="BA104" i="73"/>
  <c r="AN104" i="73"/>
  <c r="AF104" i="73"/>
  <c r="AM104" i="73"/>
  <c r="AE104" i="73"/>
  <c r="BH104" i="73"/>
  <c r="AL104" i="73"/>
  <c r="AD104" i="73"/>
  <c r="AZ104" i="73"/>
  <c r="AK104" i="73"/>
  <c r="AC104" i="73"/>
  <c r="AJ104" i="73"/>
  <c r="AB104" i="73"/>
  <c r="AI104" i="73"/>
  <c r="AA104" i="73"/>
  <c r="AP104" i="73"/>
  <c r="AO104" i="73"/>
  <c r="AH104" i="73"/>
  <c r="AG104" i="73"/>
  <c r="R104" i="73"/>
  <c r="J104" i="73"/>
  <c r="Y104" i="73"/>
  <c r="Q104" i="73"/>
  <c r="X104" i="73"/>
  <c r="P104" i="73"/>
  <c r="W104" i="73"/>
  <c r="O104" i="73"/>
  <c r="T104" i="73"/>
  <c r="V104" i="73"/>
  <c r="N104" i="73"/>
  <c r="U104" i="73"/>
  <c r="M104" i="73"/>
  <c r="L104" i="73"/>
  <c r="S104" i="73"/>
  <c r="K104" i="73"/>
  <c r="IE104" i="73"/>
  <c r="IK104" i="73"/>
  <c r="IQ104" i="73"/>
  <c r="IH104" i="73"/>
  <c r="IN104" i="73"/>
  <c r="II104" i="73"/>
  <c r="IO104" i="73"/>
  <c r="ID104" i="73"/>
  <c r="IJ104" i="73"/>
  <c r="IP104" i="73"/>
  <c r="IS104" i="73"/>
  <c r="IG104" i="73"/>
  <c r="IL104" i="73"/>
  <c r="IM104" i="73"/>
  <c r="IR104" i="73"/>
  <c r="IF104" i="73"/>
  <c r="D105" i="73"/>
  <c r="F105" i="73"/>
  <c r="E105" i="73"/>
  <c r="GN103" i="73"/>
  <c r="GO103" i="73"/>
  <c r="CF103" i="73"/>
  <c r="FD103" i="73"/>
  <c r="AR103" i="73"/>
  <c r="AS103" i="73"/>
  <c r="DP103" i="73"/>
  <c r="DQ103" i="73"/>
  <c r="IA103" i="73"/>
  <c r="HZ103" i="73"/>
  <c r="AT103" i="73"/>
  <c r="GP103" i="73"/>
  <c r="IB103" i="73"/>
  <c r="FC103" i="73"/>
  <c r="FB103" i="73"/>
  <c r="DR103" i="73"/>
  <c r="CD103" i="73"/>
  <c r="CE103" i="73"/>
  <c r="IT103" i="73"/>
  <c r="C105" i="73"/>
  <c r="A105" i="73" s="1"/>
  <c r="B106" i="73"/>
  <c r="H106" i="73" s="1"/>
  <c r="FZ104" i="73"/>
  <c r="GF104" i="73"/>
  <c r="GV104" i="73"/>
  <c r="FG104" i="73"/>
  <c r="HA104" i="73"/>
  <c r="FJ104" i="73"/>
  <c r="FF104" i="73"/>
  <c r="HD104" i="73"/>
  <c r="HI104" i="73"/>
  <c r="GE104" i="73"/>
  <c r="HK104" i="73"/>
  <c r="GI104" i="73"/>
  <c r="HX104" i="73"/>
  <c r="HG104" i="73"/>
  <c r="HP104" i="73"/>
  <c r="FH104" i="73"/>
  <c r="HB104" i="73"/>
  <c r="GZ104" i="73"/>
  <c r="FO104" i="73"/>
  <c r="HJ104" i="73"/>
  <c r="FM104" i="73"/>
  <c r="HL104" i="73"/>
  <c r="FS104" i="73"/>
  <c r="HM104" i="73"/>
  <c r="GH104" i="73"/>
  <c r="HW104" i="73"/>
  <c r="FT104" i="73"/>
  <c r="GD104" i="73"/>
  <c r="FW104" i="73"/>
  <c r="HO104" i="73"/>
  <c r="HF104" i="73"/>
  <c r="GG104" i="73"/>
  <c r="GX104" i="73"/>
  <c r="GA104" i="73"/>
  <c r="HR104" i="73"/>
  <c r="FU104" i="73"/>
  <c r="GY104" i="73"/>
  <c r="FL104" i="73"/>
  <c r="GB104" i="73"/>
  <c r="FR104" i="73"/>
  <c r="GU104" i="73"/>
  <c r="FX104" i="73"/>
  <c r="GK104" i="73"/>
  <c r="FK104" i="73"/>
  <c r="GR104" i="73"/>
  <c r="FN104" i="73"/>
  <c r="HE104" i="73"/>
  <c r="HC104" i="73"/>
  <c r="HQ104" i="73"/>
  <c r="HS104" i="73"/>
  <c r="FI104" i="73"/>
  <c r="GL104" i="73"/>
  <c r="FY104" i="73"/>
  <c r="FP104" i="73"/>
  <c r="GC104" i="73"/>
  <c r="GT104" i="73"/>
  <c r="GJ104" i="73"/>
  <c r="GW104" i="73"/>
  <c r="HN104" i="73"/>
  <c r="GS104" i="73"/>
  <c r="FQ104" i="73"/>
  <c r="HV104" i="73"/>
  <c r="HU104" i="73"/>
  <c r="HT104" i="73"/>
  <c r="EZ105" i="73" l="1"/>
  <c r="ER105" i="73"/>
  <c r="EW105" i="73"/>
  <c r="EO105" i="73"/>
  <c r="EV105" i="73"/>
  <c r="EN105" i="73"/>
  <c r="EU105" i="73"/>
  <c r="EM105" i="73"/>
  <c r="ES105" i="73"/>
  <c r="EK105" i="73"/>
  <c r="EY105" i="73"/>
  <c r="EX105" i="73"/>
  <c r="ET105" i="73"/>
  <c r="EQ105" i="73"/>
  <c r="EP105" i="73"/>
  <c r="EL105" i="73"/>
  <c r="EG105" i="73"/>
  <c r="DY105" i="73"/>
  <c r="EE105" i="73"/>
  <c r="DW105" i="73"/>
  <c r="EC105" i="73"/>
  <c r="DU105" i="73"/>
  <c r="EI105" i="73"/>
  <c r="DV105" i="73"/>
  <c r="EH105" i="73"/>
  <c r="DT105" i="73"/>
  <c r="EF105" i="73"/>
  <c r="ED105" i="73"/>
  <c r="EB105" i="73"/>
  <c r="EA105" i="73"/>
  <c r="DZ105" i="73"/>
  <c r="BZ105" i="73"/>
  <c r="BR105" i="73"/>
  <c r="BY105" i="73"/>
  <c r="BQ105" i="73"/>
  <c r="DX105" i="73"/>
  <c r="BW105" i="73"/>
  <c r="BO105" i="73"/>
  <c r="BV105" i="73"/>
  <c r="BN105" i="73"/>
  <c r="BU105" i="73"/>
  <c r="BM105" i="73"/>
  <c r="CA105" i="73"/>
  <c r="BS105" i="73"/>
  <c r="BP105" i="73"/>
  <c r="CB105" i="73"/>
  <c r="BT105" i="73"/>
  <c r="BG105" i="73"/>
  <c r="AY105" i="73"/>
  <c r="BF105" i="73"/>
  <c r="AX105" i="73"/>
  <c r="BE105" i="73"/>
  <c r="AW105" i="73"/>
  <c r="BD105" i="73"/>
  <c r="AV105" i="73"/>
  <c r="BK105" i="73"/>
  <c r="BC105" i="73"/>
  <c r="BX105" i="73"/>
  <c r="BJ105" i="73"/>
  <c r="BB105" i="73"/>
  <c r="BI105" i="73"/>
  <c r="BA105" i="73"/>
  <c r="BH105" i="73"/>
  <c r="AN105" i="73"/>
  <c r="AF105" i="73"/>
  <c r="AZ105" i="73"/>
  <c r="AM105" i="73"/>
  <c r="AE105" i="73"/>
  <c r="AL105" i="73"/>
  <c r="AD105" i="73"/>
  <c r="AK105" i="73"/>
  <c r="AC105" i="73"/>
  <c r="AJ105" i="73"/>
  <c r="AB105" i="73"/>
  <c r="AI105" i="73"/>
  <c r="AA105" i="73"/>
  <c r="AG105" i="73"/>
  <c r="AP105" i="73"/>
  <c r="AH105" i="73"/>
  <c r="R105" i="73"/>
  <c r="J105" i="73"/>
  <c r="Y105" i="73"/>
  <c r="Q105" i="73"/>
  <c r="X105" i="73"/>
  <c r="P105" i="73"/>
  <c r="W105" i="73"/>
  <c r="O105" i="73"/>
  <c r="V105" i="73"/>
  <c r="N105" i="73"/>
  <c r="L105" i="73"/>
  <c r="U105" i="73"/>
  <c r="M105" i="73"/>
  <c r="T105" i="73"/>
  <c r="AO105" i="73"/>
  <c r="S105" i="73"/>
  <c r="K105" i="73"/>
  <c r="IG105" i="73"/>
  <c r="ID105" i="73"/>
  <c r="IJ105" i="73"/>
  <c r="IP105" i="73"/>
  <c r="IE105" i="73"/>
  <c r="IK105" i="73"/>
  <c r="IQ105" i="73"/>
  <c r="IF105" i="73"/>
  <c r="IL105" i="73"/>
  <c r="IR105" i="73"/>
  <c r="IS105" i="73"/>
  <c r="II105" i="73"/>
  <c r="IM105" i="73"/>
  <c r="IN105" i="73"/>
  <c r="IO105" i="73"/>
  <c r="IH105" i="73"/>
  <c r="E106" i="73"/>
  <c r="D106" i="73"/>
  <c r="F106" i="73"/>
  <c r="GP104" i="73"/>
  <c r="CD104" i="73"/>
  <c r="CE104" i="73"/>
  <c r="DR104" i="73"/>
  <c r="IB104" i="73"/>
  <c r="IT104" i="73"/>
  <c r="GN104" i="73"/>
  <c r="GO104" i="73"/>
  <c r="CF104" i="73"/>
  <c r="AT104" i="73"/>
  <c r="IA104" i="73"/>
  <c r="HZ104" i="73"/>
  <c r="AR104" i="73"/>
  <c r="AS104" i="73"/>
  <c r="FC104" i="73"/>
  <c r="FB104" i="73"/>
  <c r="FD104" i="73"/>
  <c r="DP104" i="73"/>
  <c r="DQ104" i="73"/>
  <c r="C106" i="73"/>
  <c r="A106" i="73" s="1"/>
  <c r="B107" i="73"/>
  <c r="H107" i="73" s="1"/>
  <c r="HA105" i="73"/>
  <c r="FN105" i="73"/>
  <c r="FX105" i="73"/>
  <c r="GI105" i="73"/>
  <c r="HW105" i="73"/>
  <c r="FR105" i="73"/>
  <c r="FL105" i="73"/>
  <c r="HC105" i="73"/>
  <c r="HU105" i="73"/>
  <c r="FQ105" i="73"/>
  <c r="GK105" i="73"/>
  <c r="FF105" i="73"/>
  <c r="GV105" i="73"/>
  <c r="FY105" i="73"/>
  <c r="HP105" i="73"/>
  <c r="HN105" i="73"/>
  <c r="FS105" i="73"/>
  <c r="GG105" i="73"/>
  <c r="HO105" i="73"/>
  <c r="GD105" i="73"/>
  <c r="FJ105" i="73"/>
  <c r="FM105" i="73"/>
  <c r="GS105" i="73"/>
  <c r="FZ105" i="73"/>
  <c r="HG105" i="73"/>
  <c r="GL105" i="73"/>
  <c r="HI105" i="73"/>
  <c r="GX105" i="73"/>
  <c r="HD105" i="73"/>
  <c r="FK105" i="73"/>
  <c r="GY105" i="73"/>
  <c r="HT105" i="73"/>
  <c r="HE105" i="73"/>
  <c r="HB105" i="73"/>
  <c r="HL105" i="73"/>
  <c r="FI105" i="73"/>
  <c r="GU105" i="73"/>
  <c r="HJ105" i="73"/>
  <c r="FP105" i="73"/>
  <c r="GE105" i="73"/>
  <c r="FT105" i="73"/>
  <c r="HX105" i="73"/>
  <c r="HK105" i="73"/>
  <c r="GF105" i="73"/>
  <c r="GB105" i="73"/>
  <c r="GZ105" i="73"/>
  <c r="GW105" i="73"/>
  <c r="FH105" i="73"/>
  <c r="FO105" i="73"/>
  <c r="GT105" i="73"/>
  <c r="HQ105" i="73"/>
  <c r="GH105" i="73"/>
  <c r="HR105" i="73"/>
  <c r="HF105" i="73"/>
  <c r="GJ105" i="73"/>
  <c r="HS105" i="73"/>
  <c r="GC105" i="73"/>
  <c r="FU105" i="73"/>
  <c r="GR105" i="73"/>
  <c r="FG105" i="73"/>
  <c r="HV105" i="73"/>
  <c r="HM105" i="73"/>
  <c r="GA105" i="73"/>
  <c r="FW105" i="73"/>
  <c r="EZ106" i="73" l="1"/>
  <c r="ER106" i="73"/>
  <c r="EY106" i="73"/>
  <c r="EX106" i="73"/>
  <c r="EP106" i="73"/>
  <c r="EW106" i="73"/>
  <c r="EO106" i="73"/>
  <c r="EV106" i="73"/>
  <c r="EN106" i="73"/>
  <c r="EU106" i="73"/>
  <c r="EM106" i="73"/>
  <c r="ES106" i="73"/>
  <c r="EK106" i="73"/>
  <c r="EQ106" i="73"/>
  <c r="EL106" i="73"/>
  <c r="ET106" i="73"/>
  <c r="EG106" i="73"/>
  <c r="DY106" i="73"/>
  <c r="EE106" i="73"/>
  <c r="DW106" i="73"/>
  <c r="EC106" i="73"/>
  <c r="DU106" i="73"/>
  <c r="EF106" i="73"/>
  <c r="ED106" i="73"/>
  <c r="EB106" i="73"/>
  <c r="EA106" i="73"/>
  <c r="DZ106" i="73"/>
  <c r="DX106" i="73"/>
  <c r="EI106" i="73"/>
  <c r="DV106" i="73"/>
  <c r="BZ106" i="73"/>
  <c r="BR106" i="73"/>
  <c r="EH106" i="73"/>
  <c r="BY106" i="73"/>
  <c r="BQ106" i="73"/>
  <c r="DT106" i="73"/>
  <c r="BW106" i="73"/>
  <c r="BO106" i="73"/>
  <c r="BV106" i="73"/>
  <c r="BN106" i="73"/>
  <c r="BU106" i="73"/>
  <c r="BM106" i="73"/>
  <c r="CA106" i="73"/>
  <c r="BS106" i="73"/>
  <c r="CB106" i="73"/>
  <c r="BX106" i="73"/>
  <c r="BT106" i="73"/>
  <c r="BP106" i="73"/>
  <c r="BG106" i="73"/>
  <c r="AY106" i="73"/>
  <c r="BF106" i="73"/>
  <c r="AX106" i="73"/>
  <c r="BE106" i="73"/>
  <c r="AW106" i="73"/>
  <c r="BD106" i="73"/>
  <c r="AV106" i="73"/>
  <c r="BK106" i="73"/>
  <c r="BC106" i="73"/>
  <c r="BJ106" i="73"/>
  <c r="BB106" i="73"/>
  <c r="BI106" i="73"/>
  <c r="BA106" i="73"/>
  <c r="AN106" i="73"/>
  <c r="AF106" i="73"/>
  <c r="AM106" i="73"/>
  <c r="AE106" i="73"/>
  <c r="AL106" i="73"/>
  <c r="AD106" i="73"/>
  <c r="AK106" i="73"/>
  <c r="AC106" i="73"/>
  <c r="AJ106" i="73"/>
  <c r="AB106" i="73"/>
  <c r="AI106" i="73"/>
  <c r="AA106" i="73"/>
  <c r="BH106" i="73"/>
  <c r="AP106" i="73"/>
  <c r="AO106" i="73"/>
  <c r="AZ106" i="73"/>
  <c r="AH106" i="73"/>
  <c r="AG106" i="73"/>
  <c r="R106" i="73"/>
  <c r="J106" i="73"/>
  <c r="Y106" i="73"/>
  <c r="Q106" i="73"/>
  <c r="X106" i="73"/>
  <c r="P106" i="73"/>
  <c r="W106" i="73"/>
  <c r="O106" i="73"/>
  <c r="L106" i="73"/>
  <c r="V106" i="73"/>
  <c r="N106" i="73"/>
  <c r="T106" i="73"/>
  <c r="U106" i="73"/>
  <c r="M106" i="73"/>
  <c r="S106" i="73"/>
  <c r="K106" i="73"/>
  <c r="IF106" i="73"/>
  <c r="IL106" i="73"/>
  <c r="IR106" i="73"/>
  <c r="IG106" i="73"/>
  <c r="IM106" i="73"/>
  <c r="IS106" i="73"/>
  <c r="IH106" i="73"/>
  <c r="IN106" i="73"/>
  <c r="IO106" i="73"/>
  <c r="ID106" i="73"/>
  <c r="IP106" i="73"/>
  <c r="IE106" i="73"/>
  <c r="IQ106" i="73"/>
  <c r="II106" i="73"/>
  <c r="IJ106" i="73"/>
  <c r="IK106" i="73"/>
  <c r="F107" i="73"/>
  <c r="E107" i="73"/>
  <c r="D107" i="73"/>
  <c r="CF105" i="73"/>
  <c r="FD105" i="73"/>
  <c r="HZ105" i="73"/>
  <c r="IA105" i="73"/>
  <c r="CE105" i="73"/>
  <c r="CD105" i="73"/>
  <c r="DQ105" i="73"/>
  <c r="DP105" i="73"/>
  <c r="IT105" i="73"/>
  <c r="DR105" i="73"/>
  <c r="IB105" i="73"/>
  <c r="AS105" i="73"/>
  <c r="AR105" i="73"/>
  <c r="AT105" i="73"/>
  <c r="GN105" i="73"/>
  <c r="GO105" i="73"/>
  <c r="FB105" i="73"/>
  <c r="FC105" i="73"/>
  <c r="GP105" i="73"/>
  <c r="C107" i="73"/>
  <c r="A107" i="73" s="1"/>
  <c r="B108" i="73"/>
  <c r="H108" i="73" s="1"/>
  <c r="FI106" i="73"/>
  <c r="FK106" i="73"/>
  <c r="FJ106" i="73"/>
  <c r="HW106" i="73"/>
  <c r="FT106" i="73"/>
  <c r="GD106" i="73"/>
  <c r="HK106" i="73"/>
  <c r="GT106" i="73"/>
  <c r="FM106" i="73"/>
  <c r="HB106" i="73"/>
  <c r="GZ106" i="73"/>
  <c r="GV106" i="73"/>
  <c r="FN106" i="73"/>
  <c r="HL106" i="73"/>
  <c r="GG106" i="73"/>
  <c r="HE106" i="73"/>
  <c r="GI106" i="73"/>
  <c r="HJ106" i="73"/>
  <c r="HX106" i="73"/>
  <c r="GE106" i="73"/>
  <c r="HF106" i="73"/>
  <c r="FF106" i="73"/>
  <c r="FS106" i="73"/>
  <c r="HN106" i="73"/>
  <c r="GK106" i="73"/>
  <c r="GL106" i="73"/>
  <c r="HG106" i="73"/>
  <c r="FP106" i="73"/>
  <c r="GA106" i="73"/>
  <c r="HC106" i="73"/>
  <c r="HM106" i="73"/>
  <c r="GC106" i="73"/>
  <c r="FR106" i="73"/>
  <c r="GY106" i="73"/>
  <c r="FY106" i="73"/>
  <c r="HI106" i="73"/>
  <c r="FH106" i="73"/>
  <c r="HQ106" i="73"/>
  <c r="HO106" i="73"/>
  <c r="HR106" i="73"/>
  <c r="GW106" i="73"/>
  <c r="HA106" i="73"/>
  <c r="HT106" i="73"/>
  <c r="GB106" i="73"/>
  <c r="FZ106" i="73"/>
  <c r="GH106" i="73"/>
  <c r="GX106" i="73"/>
  <c r="FG106" i="73"/>
  <c r="HV106" i="73"/>
  <c r="FL106" i="73"/>
  <c r="FO106" i="73"/>
  <c r="GS106" i="73"/>
  <c r="FQ106" i="73"/>
  <c r="GR106" i="73"/>
  <c r="FU106" i="73"/>
  <c r="HD106" i="73"/>
  <c r="FW106" i="73"/>
  <c r="HU106" i="73"/>
  <c r="HP106" i="73"/>
  <c r="HS106" i="73"/>
  <c r="GU106" i="73"/>
  <c r="GF106" i="73"/>
  <c r="GJ106" i="73"/>
  <c r="FX106" i="73"/>
  <c r="EZ107" i="73" l="1"/>
  <c r="ER107" i="73"/>
  <c r="EY107" i="73"/>
  <c r="EQ107" i="73"/>
  <c r="EX107" i="73"/>
  <c r="EP107" i="73"/>
  <c r="EW107" i="73"/>
  <c r="EO107" i="73"/>
  <c r="EV107" i="73"/>
  <c r="EN107" i="73"/>
  <c r="EU107" i="73"/>
  <c r="EM107" i="73"/>
  <c r="ES107" i="73"/>
  <c r="EK107" i="73"/>
  <c r="ET107" i="73"/>
  <c r="EL107" i="73"/>
  <c r="EG107" i="73"/>
  <c r="DY107" i="73"/>
  <c r="EE107" i="73"/>
  <c r="DW107" i="73"/>
  <c r="EC107" i="73"/>
  <c r="DU107" i="73"/>
  <c r="EB107" i="73"/>
  <c r="EA107" i="73"/>
  <c r="DZ107" i="73"/>
  <c r="DX107" i="73"/>
  <c r="EI107" i="73"/>
  <c r="DV107" i="73"/>
  <c r="EH107" i="73"/>
  <c r="DT107" i="73"/>
  <c r="EF107" i="73"/>
  <c r="ED107" i="73"/>
  <c r="BZ107" i="73"/>
  <c r="BR107" i="73"/>
  <c r="BY107" i="73"/>
  <c r="BQ107" i="73"/>
  <c r="BX107" i="73"/>
  <c r="BP107" i="73"/>
  <c r="BW107" i="73"/>
  <c r="BO107" i="73"/>
  <c r="BV107" i="73"/>
  <c r="BN107" i="73"/>
  <c r="BU107" i="73"/>
  <c r="BM107" i="73"/>
  <c r="CA107" i="73"/>
  <c r="BS107" i="73"/>
  <c r="BT107" i="73"/>
  <c r="CB107" i="73"/>
  <c r="BG107" i="73"/>
  <c r="AY107" i="73"/>
  <c r="BF107" i="73"/>
  <c r="AX107" i="73"/>
  <c r="BE107" i="73"/>
  <c r="AW107" i="73"/>
  <c r="BD107" i="73"/>
  <c r="AV107" i="73"/>
  <c r="BK107" i="73"/>
  <c r="BC107" i="73"/>
  <c r="BJ107" i="73"/>
  <c r="BB107" i="73"/>
  <c r="BI107" i="73"/>
  <c r="BA107" i="73"/>
  <c r="AN107" i="73"/>
  <c r="AF107" i="73"/>
  <c r="AM107" i="73"/>
  <c r="AE107" i="73"/>
  <c r="AL107" i="73"/>
  <c r="AD107" i="73"/>
  <c r="AK107" i="73"/>
  <c r="AC107" i="73"/>
  <c r="BH107" i="73"/>
  <c r="AJ107" i="73"/>
  <c r="AB107" i="73"/>
  <c r="AZ107" i="73"/>
  <c r="AI107" i="73"/>
  <c r="AA107" i="73"/>
  <c r="AG107" i="73"/>
  <c r="AP107" i="73"/>
  <c r="AH107" i="73"/>
  <c r="R107" i="73"/>
  <c r="J107" i="73"/>
  <c r="Y107" i="73"/>
  <c r="Q107" i="73"/>
  <c r="X107" i="73"/>
  <c r="P107" i="73"/>
  <c r="W107" i="73"/>
  <c r="O107" i="73"/>
  <c r="AO107" i="73"/>
  <c r="T107" i="73"/>
  <c r="V107" i="73"/>
  <c r="N107" i="73"/>
  <c r="U107" i="73"/>
  <c r="M107" i="73"/>
  <c r="L107" i="73"/>
  <c r="S107" i="73"/>
  <c r="K107" i="73"/>
  <c r="IH107" i="73"/>
  <c r="IN107" i="73"/>
  <c r="II107" i="73"/>
  <c r="IO107" i="73"/>
  <c r="ID107" i="73"/>
  <c r="IJ107" i="73"/>
  <c r="IP107" i="73"/>
  <c r="IK107" i="73"/>
  <c r="IM107" i="73"/>
  <c r="IE107" i="73"/>
  <c r="IQ107" i="73"/>
  <c r="IF107" i="73"/>
  <c r="IR107" i="73"/>
  <c r="IG107" i="73"/>
  <c r="IS107" i="73"/>
  <c r="IL107" i="73"/>
  <c r="E108" i="73"/>
  <c r="F108" i="73"/>
  <c r="D108" i="73"/>
  <c r="HZ106" i="73"/>
  <c r="IA106" i="73"/>
  <c r="GN106" i="73"/>
  <c r="GO106" i="73"/>
  <c r="IB106" i="73"/>
  <c r="GP106" i="73"/>
  <c r="IT106" i="73"/>
  <c r="CD106" i="73"/>
  <c r="CE106" i="73"/>
  <c r="FD106" i="73"/>
  <c r="DQ106" i="73"/>
  <c r="DP106" i="73"/>
  <c r="AT106" i="73"/>
  <c r="AS106" i="73"/>
  <c r="AR106" i="73"/>
  <c r="DR106" i="73"/>
  <c r="FB106" i="73"/>
  <c r="FC106" i="73"/>
  <c r="CF106" i="73"/>
  <c r="C108" i="73"/>
  <c r="A108" i="73" s="1"/>
  <c r="B109" i="73"/>
  <c r="H109" i="73" s="1"/>
  <c r="B48" i="15"/>
  <c r="HW107" i="73"/>
  <c r="GR107" i="73"/>
  <c r="GB107" i="73"/>
  <c r="GK107" i="73"/>
  <c r="HS107" i="73"/>
  <c r="HR107" i="73"/>
  <c r="FH107" i="73"/>
  <c r="GG107" i="73"/>
  <c r="FG107" i="73"/>
  <c r="GI107" i="73"/>
  <c r="FM107" i="73"/>
  <c r="HP107" i="73"/>
  <c r="FQ107" i="73"/>
  <c r="FU107" i="73"/>
  <c r="HG107" i="73"/>
  <c r="HT107" i="73"/>
  <c r="GY107" i="73"/>
  <c r="FL107" i="73"/>
  <c r="HN107" i="73"/>
  <c r="HJ107" i="73"/>
  <c r="HV107" i="73"/>
  <c r="FJ107" i="73"/>
  <c r="GA107" i="73"/>
  <c r="HO107" i="73"/>
  <c r="HU107" i="73"/>
  <c r="FN107" i="73"/>
  <c r="HB107" i="73"/>
  <c r="FI107" i="73"/>
  <c r="FS107" i="73"/>
  <c r="HM107" i="73"/>
  <c r="HC107" i="73"/>
  <c r="GH107" i="73"/>
  <c r="HD107" i="73"/>
  <c r="GD107" i="73"/>
  <c r="HL107" i="73"/>
  <c r="GF107" i="73"/>
  <c r="HI107" i="73"/>
  <c r="HF107" i="73"/>
  <c r="GS107" i="73"/>
  <c r="GU107" i="73"/>
  <c r="FK107" i="73"/>
  <c r="FP107" i="73"/>
  <c r="FO107" i="73"/>
  <c r="GE107" i="73"/>
  <c r="GX107" i="73"/>
  <c r="FW107" i="73"/>
  <c r="FR107" i="73"/>
  <c r="HK107" i="73"/>
  <c r="FZ107" i="73"/>
  <c r="FT107" i="73"/>
  <c r="GT107" i="73"/>
  <c r="HE107" i="73"/>
  <c r="HQ107" i="73"/>
  <c r="FX107" i="73"/>
  <c r="GZ107" i="73"/>
  <c r="GW107" i="73"/>
  <c r="HA107" i="73"/>
  <c r="GC107" i="73"/>
  <c r="GJ107" i="73"/>
  <c r="FF107" i="73"/>
  <c r="GL107" i="73"/>
  <c r="GV107" i="73"/>
  <c r="FY107" i="73"/>
  <c r="HX107" i="73"/>
  <c r="EZ108" i="73" l="1"/>
  <c r="ER108" i="73"/>
  <c r="EY108" i="73"/>
  <c r="EQ108" i="73"/>
  <c r="EX108" i="73"/>
  <c r="EP108" i="73"/>
  <c r="EW108" i="73"/>
  <c r="EO108" i="73"/>
  <c r="EV108" i="73"/>
  <c r="EN108" i="73"/>
  <c r="EU108" i="73"/>
  <c r="EM108" i="73"/>
  <c r="ES108" i="73"/>
  <c r="EK108" i="73"/>
  <c r="ET108" i="73"/>
  <c r="EL108" i="73"/>
  <c r="EG108" i="73"/>
  <c r="DY108" i="73"/>
  <c r="EE108" i="73"/>
  <c r="DW108" i="73"/>
  <c r="EC108" i="73"/>
  <c r="DU108" i="73"/>
  <c r="DZ108" i="73"/>
  <c r="DX108" i="73"/>
  <c r="EI108" i="73"/>
  <c r="DV108" i="73"/>
  <c r="EH108" i="73"/>
  <c r="DT108" i="73"/>
  <c r="EF108" i="73"/>
  <c r="ED108" i="73"/>
  <c r="EB108" i="73"/>
  <c r="BZ108" i="73"/>
  <c r="BR108" i="73"/>
  <c r="BY108" i="73"/>
  <c r="BQ108" i="73"/>
  <c r="BX108" i="73"/>
  <c r="BP108" i="73"/>
  <c r="BW108" i="73"/>
  <c r="BO108" i="73"/>
  <c r="BV108" i="73"/>
  <c r="BN108" i="73"/>
  <c r="BU108" i="73"/>
  <c r="BM108" i="73"/>
  <c r="EA108" i="73"/>
  <c r="CA108" i="73"/>
  <c r="BS108" i="73"/>
  <c r="CB108" i="73"/>
  <c r="BH108" i="73"/>
  <c r="BG108" i="73"/>
  <c r="AY108" i="73"/>
  <c r="BF108" i="73"/>
  <c r="AX108" i="73"/>
  <c r="BE108" i="73"/>
  <c r="AW108" i="73"/>
  <c r="BD108" i="73"/>
  <c r="AV108" i="73"/>
  <c r="BT108" i="73"/>
  <c r="BC108" i="73"/>
  <c r="BK108" i="73"/>
  <c r="BB108" i="73"/>
  <c r="BJ108" i="73"/>
  <c r="BA108" i="73"/>
  <c r="AN108" i="73"/>
  <c r="AF108" i="73"/>
  <c r="AM108" i="73"/>
  <c r="AE108" i="73"/>
  <c r="BI108" i="73"/>
  <c r="AL108" i="73"/>
  <c r="AD108" i="73"/>
  <c r="AZ108" i="73"/>
  <c r="AK108" i="73"/>
  <c r="AC108" i="73"/>
  <c r="AJ108" i="73"/>
  <c r="AB108" i="73"/>
  <c r="AI108" i="73"/>
  <c r="AA108" i="73"/>
  <c r="AP108" i="73"/>
  <c r="AO108" i="73"/>
  <c r="AH108" i="73"/>
  <c r="AG108" i="73"/>
  <c r="R108" i="73"/>
  <c r="J108" i="73"/>
  <c r="Y108" i="73"/>
  <c r="Q108" i="73"/>
  <c r="X108" i="73"/>
  <c r="P108" i="73"/>
  <c r="W108" i="73"/>
  <c r="O108" i="73"/>
  <c r="V108" i="73"/>
  <c r="N108" i="73"/>
  <c r="T108" i="73"/>
  <c r="U108" i="73"/>
  <c r="M108" i="73"/>
  <c r="L108" i="73"/>
  <c r="S108" i="73"/>
  <c r="K108" i="73"/>
  <c r="ID108" i="73"/>
  <c r="IJ108" i="73"/>
  <c r="IP108" i="73"/>
  <c r="IE108" i="73"/>
  <c r="IK108" i="73"/>
  <c r="IQ108" i="73"/>
  <c r="IF108" i="73"/>
  <c r="IL108" i="73"/>
  <c r="IR108" i="73"/>
  <c r="IG108" i="73"/>
  <c r="IS108" i="73"/>
  <c r="IH108" i="73"/>
  <c r="II108" i="73"/>
  <c r="IM108" i="73"/>
  <c r="IN108" i="73"/>
  <c r="IO108" i="73"/>
  <c r="A21" i="75"/>
  <c r="A22" i="75"/>
  <c r="G48" i="15"/>
  <c r="A13" i="111"/>
  <c r="D109" i="73"/>
  <c r="F109" i="73"/>
  <c r="E109" i="73"/>
  <c r="A14" i="111"/>
  <c r="A19" i="75"/>
  <c r="A19" i="111"/>
  <c r="A16" i="111"/>
  <c r="A18" i="111"/>
  <c r="A18" i="75"/>
  <c r="A15" i="111"/>
  <c r="A20" i="75"/>
  <c r="A17" i="111"/>
  <c r="DR107" i="73"/>
  <c r="IB107" i="73"/>
  <c r="GN107" i="73"/>
  <c r="GO107" i="73"/>
  <c r="AT107" i="73"/>
  <c r="FC107" i="73"/>
  <c r="FB107" i="73"/>
  <c r="CF107" i="73"/>
  <c r="HZ107" i="73"/>
  <c r="IA107" i="73"/>
  <c r="FD107" i="73"/>
  <c r="IT107" i="73"/>
  <c r="AS107" i="73"/>
  <c r="AR107" i="73"/>
  <c r="GP107" i="73"/>
  <c r="DP107" i="73"/>
  <c r="DQ107" i="73"/>
  <c r="CE107" i="73"/>
  <c r="CD107" i="73"/>
  <c r="C109" i="73"/>
  <c r="A109" i="73" s="1"/>
  <c r="B49" i="15"/>
  <c r="FX108" i="73"/>
  <c r="GE108" i="73"/>
  <c r="GS108" i="73"/>
  <c r="FR108" i="73"/>
  <c r="HX108" i="73"/>
  <c r="HQ108" i="73"/>
  <c r="GD108" i="73"/>
  <c r="GH108" i="73"/>
  <c r="HL108" i="73"/>
  <c r="HJ108" i="73"/>
  <c r="HI108" i="73"/>
  <c r="GC108" i="73"/>
  <c r="HM108" i="73"/>
  <c r="HN108" i="73"/>
  <c r="GX108" i="73"/>
  <c r="GL108" i="73"/>
  <c r="GA108" i="73"/>
  <c r="FM108" i="73"/>
  <c r="FG108" i="73"/>
  <c r="HO108" i="73"/>
  <c r="GJ108" i="73"/>
  <c r="GU108" i="73"/>
  <c r="HC108" i="73"/>
  <c r="FK108" i="73"/>
  <c r="FQ108" i="73"/>
  <c r="FY108" i="73"/>
  <c r="HR108" i="73"/>
  <c r="GF108" i="73"/>
  <c r="FL108" i="73"/>
  <c r="FS108" i="73"/>
  <c r="HB108" i="73"/>
  <c r="FP108" i="73"/>
  <c r="HP108" i="73"/>
  <c r="FW108" i="73"/>
  <c r="GR108" i="73"/>
  <c r="GG108" i="73"/>
  <c r="GT108" i="73"/>
  <c r="GW108" i="73"/>
  <c r="FN108" i="73"/>
  <c r="HS108" i="73"/>
  <c r="GI108" i="73"/>
  <c r="GV108" i="73"/>
  <c r="HV108" i="73"/>
  <c r="GY108" i="73"/>
  <c r="GB108" i="73"/>
  <c r="FT108" i="73"/>
  <c r="FZ108" i="73"/>
  <c r="FU108" i="73"/>
  <c r="HW108" i="73"/>
  <c r="HD108" i="73"/>
  <c r="HF108" i="73"/>
  <c r="HE108" i="73"/>
  <c r="FO108" i="73"/>
  <c r="FF108" i="73"/>
  <c r="FH108" i="73"/>
  <c r="FI108" i="73"/>
  <c r="GZ108" i="73"/>
  <c r="HT108" i="73"/>
  <c r="GK108" i="73"/>
  <c r="HU108" i="73"/>
  <c r="HK108" i="73"/>
  <c r="HA108" i="73"/>
  <c r="HG108" i="73"/>
  <c r="FJ108" i="73"/>
  <c r="EZ109" i="73" l="1"/>
  <c r="ER109" i="73"/>
  <c r="EY109" i="73"/>
  <c r="EQ109" i="73"/>
  <c r="EX109" i="73"/>
  <c r="EP109" i="73"/>
  <c r="EW109" i="73"/>
  <c r="EO109" i="73"/>
  <c r="EV109" i="73"/>
  <c r="EN109" i="73"/>
  <c r="EU109" i="73"/>
  <c r="EM109" i="73"/>
  <c r="ES109" i="73"/>
  <c r="EK109" i="73"/>
  <c r="ET109" i="73"/>
  <c r="EL109" i="73"/>
  <c r="EG109" i="73"/>
  <c r="DY109" i="73"/>
  <c r="EE109" i="73"/>
  <c r="DW109" i="73"/>
  <c r="EC109" i="73"/>
  <c r="DU109" i="73"/>
  <c r="EI109" i="73"/>
  <c r="DV109" i="73"/>
  <c r="EH109" i="73"/>
  <c r="DT109" i="73"/>
  <c r="EF109" i="73"/>
  <c r="ED109" i="73"/>
  <c r="EB109" i="73"/>
  <c r="EA109" i="73"/>
  <c r="DZ109" i="73"/>
  <c r="BZ109" i="73"/>
  <c r="BR109" i="73"/>
  <c r="BY109" i="73"/>
  <c r="BQ109" i="73"/>
  <c r="BX109" i="73"/>
  <c r="BP109" i="73"/>
  <c r="BW109" i="73"/>
  <c r="BO109" i="73"/>
  <c r="BV109" i="73"/>
  <c r="BN109" i="73"/>
  <c r="BU109" i="73"/>
  <c r="BM109" i="73"/>
  <c r="CA109" i="73"/>
  <c r="BS109" i="73"/>
  <c r="BK109" i="73"/>
  <c r="BC109" i="73"/>
  <c r="CB109" i="73"/>
  <c r="BT109" i="73"/>
  <c r="DX109" i="73"/>
  <c r="BH109" i="73"/>
  <c r="AZ109" i="73"/>
  <c r="BA109" i="73"/>
  <c r="BJ109" i="73"/>
  <c r="AY109" i="73"/>
  <c r="BI109" i="73"/>
  <c r="AX109" i="73"/>
  <c r="BG109" i="73"/>
  <c r="AW109" i="73"/>
  <c r="BF109" i="73"/>
  <c r="AV109" i="73"/>
  <c r="BE109" i="73"/>
  <c r="BD109" i="73"/>
  <c r="AN109" i="73"/>
  <c r="AF109" i="73"/>
  <c r="BB109" i="73"/>
  <c r="AM109" i="73"/>
  <c r="AE109" i="73"/>
  <c r="AL109" i="73"/>
  <c r="AD109" i="73"/>
  <c r="AK109" i="73"/>
  <c r="AC109" i="73"/>
  <c r="AJ109" i="73"/>
  <c r="AB109" i="73"/>
  <c r="AI109" i="73"/>
  <c r="AA109" i="73"/>
  <c r="AG109" i="73"/>
  <c r="AP109" i="73"/>
  <c r="AH109" i="73"/>
  <c r="R109" i="73"/>
  <c r="J109" i="73"/>
  <c r="Y109" i="73"/>
  <c r="Q109" i="73"/>
  <c r="X109" i="73"/>
  <c r="P109" i="73"/>
  <c r="W109" i="73"/>
  <c r="O109" i="73"/>
  <c r="L109" i="73"/>
  <c r="V109" i="73"/>
  <c r="N109" i="73"/>
  <c r="AO109" i="73"/>
  <c r="U109" i="73"/>
  <c r="M109" i="73"/>
  <c r="T109" i="73"/>
  <c r="S109" i="73"/>
  <c r="K109" i="73"/>
  <c r="IF109" i="73"/>
  <c r="IL109" i="73"/>
  <c r="IR109" i="73"/>
  <c r="IG109" i="73"/>
  <c r="IM109" i="73"/>
  <c r="IS109" i="73"/>
  <c r="IH109" i="73"/>
  <c r="IN109" i="73"/>
  <c r="IO109" i="73"/>
  <c r="IP109" i="73"/>
  <c r="IE109" i="73"/>
  <c r="IQ109" i="73"/>
  <c r="II109" i="73"/>
  <c r="IJ109" i="73"/>
  <c r="IK109" i="73"/>
  <c r="ID109" i="73"/>
  <c r="Z20" i="111"/>
  <c r="G20" i="111"/>
  <c r="I20" i="111"/>
  <c r="H20" i="111"/>
  <c r="T20" i="111"/>
  <c r="AC20" i="111"/>
  <c r="K20" i="111"/>
  <c r="J20" i="111"/>
  <c r="AA20" i="111"/>
  <c r="R20" i="111"/>
  <c r="AD20" i="111"/>
  <c r="S20" i="111"/>
  <c r="P20" i="111"/>
  <c r="L20" i="111"/>
  <c r="Y20" i="111"/>
  <c r="U20" i="111"/>
  <c r="AB20" i="111"/>
  <c r="Q20" i="111"/>
  <c r="IT108" i="73"/>
  <c r="GP108" i="73"/>
  <c r="CE108" i="73"/>
  <c r="CD108" i="73"/>
  <c r="AS108" i="73"/>
  <c r="IA108" i="73"/>
  <c r="HZ108" i="73"/>
  <c r="DP108" i="73"/>
  <c r="DQ108" i="73"/>
  <c r="FB108" i="73"/>
  <c r="FC108" i="73"/>
  <c r="CF108" i="73"/>
  <c r="DR108" i="73"/>
  <c r="FD108" i="73"/>
  <c r="GO108" i="73"/>
  <c r="GN108" i="73"/>
  <c r="IB108" i="73"/>
  <c r="AT108" i="73"/>
  <c r="AR108" i="73"/>
  <c r="A10" i="111"/>
  <c r="A11" i="111"/>
  <c r="A12" i="111"/>
  <c r="B50" i="15"/>
  <c r="GZ109" i="73"/>
  <c r="GV109" i="73"/>
  <c r="FH109" i="73"/>
  <c r="GL109" i="73"/>
  <c r="GW109" i="73"/>
  <c r="GC109" i="73"/>
  <c r="FS109" i="73"/>
  <c r="GH109" i="73"/>
  <c r="HI109" i="73"/>
  <c r="GK109" i="73"/>
  <c r="FZ109" i="73"/>
  <c r="HE109" i="73"/>
  <c r="HO109" i="73"/>
  <c r="GD109" i="73"/>
  <c r="FO109" i="73"/>
  <c r="GI109" i="73"/>
  <c r="HX109" i="73"/>
  <c r="HV109" i="73"/>
  <c r="HR109" i="73"/>
  <c r="HK109" i="73"/>
  <c r="FY109" i="73"/>
  <c r="FK109" i="73"/>
  <c r="GY109" i="73"/>
  <c r="GG109" i="73"/>
  <c r="FM109" i="73"/>
  <c r="HF109" i="73"/>
  <c r="FN109" i="73"/>
  <c r="HU109" i="73"/>
  <c r="HD109" i="73"/>
  <c r="GS109" i="73"/>
  <c r="FJ109" i="73"/>
  <c r="GT109" i="73"/>
  <c r="FQ109" i="73"/>
  <c r="HP109" i="73"/>
  <c r="HT109" i="73"/>
  <c r="HC109" i="73"/>
  <c r="GU109" i="73"/>
  <c r="FX109" i="73"/>
  <c r="HB109" i="73"/>
  <c r="HQ109" i="73"/>
  <c r="FP109" i="73"/>
  <c r="GF109" i="73"/>
  <c r="GA109" i="73"/>
  <c r="FT109" i="73"/>
  <c r="GJ109" i="73"/>
  <c r="HM109" i="73"/>
  <c r="HA109" i="73"/>
  <c r="FR109" i="73"/>
  <c r="HN109" i="73"/>
  <c r="HJ109" i="73"/>
  <c r="FF109" i="73"/>
  <c r="HL109" i="73"/>
  <c r="FI109" i="73"/>
  <c r="FU109" i="73"/>
  <c r="FW109" i="73"/>
  <c r="HS109" i="73"/>
  <c r="GX109" i="73"/>
  <c r="HW109" i="73"/>
  <c r="GE109" i="73"/>
  <c r="FG109" i="73"/>
  <c r="FL109" i="73"/>
  <c r="HG109" i="73"/>
  <c r="GB109" i="73"/>
  <c r="GR109" i="73"/>
  <c r="M20" i="75" l="1"/>
  <c r="L20" i="75"/>
  <c r="L19" i="75"/>
  <c r="M19" i="75"/>
  <c r="L18" i="75"/>
  <c r="M18" i="75"/>
  <c r="L22" i="75"/>
  <c r="M22" i="75"/>
  <c r="M17" i="75"/>
  <c r="L17" i="75"/>
  <c r="L21" i="75"/>
  <c r="M21" i="75"/>
  <c r="L16" i="75"/>
  <c r="M16" i="75"/>
  <c r="H23" i="75"/>
  <c r="G23" i="75"/>
  <c r="AV1" i="73"/>
  <c r="R1" i="73"/>
  <c r="AD1" i="73"/>
  <c r="EK1" i="73"/>
  <c r="FH1" i="73"/>
  <c r="HN1" i="73"/>
  <c r="EP1" i="73"/>
  <c r="IE1" i="73"/>
  <c r="BM1" i="73"/>
  <c r="AY1" i="73"/>
  <c r="CO1" i="73"/>
  <c r="HK1" i="73"/>
  <c r="HG1" i="73"/>
  <c r="GS1" i="73"/>
  <c r="EO1" i="73"/>
  <c r="HM1" i="73"/>
  <c r="DU1" i="73"/>
  <c r="L1" i="73"/>
  <c r="CH1" i="73"/>
  <c r="CZ1" i="73"/>
  <c r="EL1" i="73"/>
  <c r="GR1" i="73"/>
  <c r="GB1" i="73"/>
  <c r="FJ1" i="73"/>
  <c r="AG1" i="73"/>
  <c r="HQ1" i="73"/>
  <c r="GA1" i="73"/>
  <c r="GT1" i="73"/>
  <c r="CQ1" i="73"/>
  <c r="CY1" i="73"/>
  <c r="EN1" i="73"/>
  <c r="J1" i="73"/>
  <c r="BU1" i="73"/>
  <c r="AB1" i="73"/>
  <c r="AH1" i="73"/>
  <c r="BO1" i="73"/>
  <c r="AW1" i="73"/>
  <c r="FG1" i="73"/>
  <c r="CL1" i="73"/>
  <c r="BN1" i="73"/>
  <c r="DT1" i="73"/>
  <c r="GW1" i="73"/>
  <c r="II1" i="73"/>
  <c r="CS1" i="73"/>
  <c r="BE1" i="73"/>
  <c r="DW1" i="73"/>
  <c r="FU1" i="73"/>
  <c r="BW1" i="73"/>
  <c r="HP1" i="73"/>
  <c r="AS109" i="73"/>
  <c r="AS1" i="73" s="1"/>
  <c r="K1" i="73"/>
  <c r="AR109" i="73"/>
  <c r="AR1" i="73" s="1"/>
  <c r="HV1" i="73"/>
  <c r="DF1" i="73"/>
  <c r="FX1" i="73"/>
  <c r="FR1" i="73"/>
  <c r="GL1" i="73"/>
  <c r="IM1" i="73"/>
  <c r="FY1" i="73"/>
  <c r="AA1" i="73"/>
  <c r="AT109" i="73"/>
  <c r="M1" i="73"/>
  <c r="HS1" i="73"/>
  <c r="CK1" i="73"/>
  <c r="DK1" i="73"/>
  <c r="BA1" i="73"/>
  <c r="BK1" i="73"/>
  <c r="FP1" i="73"/>
  <c r="DE1" i="73"/>
  <c r="IP1" i="73"/>
  <c r="GF1" i="73"/>
  <c r="GP109" i="73"/>
  <c r="FW1" i="73"/>
  <c r="EQ1" i="73"/>
  <c r="EX1" i="73"/>
  <c r="AI1" i="73"/>
  <c r="GC1" i="73"/>
  <c r="FO1" i="73"/>
  <c r="BG1" i="73"/>
  <c r="FL1" i="73"/>
  <c r="AC1" i="73"/>
  <c r="CT1" i="73"/>
  <c r="DM1" i="73"/>
  <c r="GE1" i="73"/>
  <c r="P1" i="73"/>
  <c r="AK1" i="73"/>
  <c r="GK1" i="73"/>
  <c r="HA1" i="73"/>
  <c r="HI1" i="73"/>
  <c r="IB109" i="73"/>
  <c r="HT1" i="73"/>
  <c r="BC1" i="73"/>
  <c r="EH1" i="73"/>
  <c r="S1" i="73"/>
  <c r="HX1" i="73"/>
  <c r="GG1" i="73"/>
  <c r="DD1" i="73"/>
  <c r="EY1" i="73"/>
  <c r="IQ1" i="73"/>
  <c r="GZ1" i="73"/>
  <c r="DX1" i="73"/>
  <c r="CB1" i="73"/>
  <c r="AL1" i="73"/>
  <c r="BT1" i="73"/>
  <c r="CJ1" i="73"/>
  <c r="GH1" i="73"/>
  <c r="GI1" i="73"/>
  <c r="EB1" i="73"/>
  <c r="FI1" i="73"/>
  <c r="CM1" i="73"/>
  <c r="FS1" i="73"/>
  <c r="FM1" i="73"/>
  <c r="DN1" i="73"/>
  <c r="BX1" i="73"/>
  <c r="HO1" i="73"/>
  <c r="FT1" i="73"/>
  <c r="FN1" i="73"/>
  <c r="HF1" i="73"/>
  <c r="EC1" i="73"/>
  <c r="X1" i="73"/>
  <c r="Q1" i="73"/>
  <c r="DI1" i="73"/>
  <c r="EG1" i="73"/>
  <c r="ES1" i="73"/>
  <c r="CF109" i="73"/>
  <c r="BP1" i="73"/>
  <c r="IS1" i="73"/>
  <c r="EU1" i="73"/>
  <c r="IJ1" i="73"/>
  <c r="ID1" i="73"/>
  <c r="IT109" i="73"/>
  <c r="IT1" i="73" s="1"/>
  <c r="BF1" i="73"/>
  <c r="BI1" i="73"/>
  <c r="GY1" i="73"/>
  <c r="IF1" i="73"/>
  <c r="DB1" i="73"/>
  <c r="HW1" i="73"/>
  <c r="FK1" i="73"/>
  <c r="CA1" i="73"/>
  <c r="BV1" i="73"/>
  <c r="GX1" i="73"/>
  <c r="EF1" i="73"/>
  <c r="GD1" i="73"/>
  <c r="AN1" i="73"/>
  <c r="IL1" i="73"/>
  <c r="DZ1" i="73"/>
  <c r="DL1" i="73"/>
  <c r="EI1" i="73"/>
  <c r="Y1" i="73"/>
  <c r="IO1" i="73"/>
  <c r="GV1" i="73"/>
  <c r="HL1" i="73"/>
  <c r="CV1" i="73"/>
  <c r="ED1" i="73"/>
  <c r="DC1" i="73"/>
  <c r="EZ1" i="73"/>
  <c r="AJ1" i="73"/>
  <c r="EV1" i="73"/>
  <c r="BB1" i="73"/>
  <c r="DQ109" i="73"/>
  <c r="DQ1" i="73" s="1"/>
  <c r="DP109" i="73"/>
  <c r="DP1" i="73" s="1"/>
  <c r="CI1" i="73"/>
  <c r="BR1" i="73"/>
  <c r="V1" i="73"/>
  <c r="IG1" i="73"/>
  <c r="W1" i="73"/>
  <c r="DH1" i="73"/>
  <c r="AZ1" i="73"/>
  <c r="U1" i="73"/>
  <c r="ER1" i="73"/>
  <c r="BZ1" i="73"/>
  <c r="IR1" i="73"/>
  <c r="BJ1" i="73"/>
  <c r="HU1" i="73"/>
  <c r="HR1" i="73"/>
  <c r="BY1" i="73"/>
  <c r="CR1" i="73"/>
  <c r="DJ1" i="73"/>
  <c r="DY1" i="73"/>
  <c r="HJ1" i="73"/>
  <c r="GJ1" i="73"/>
  <c r="BD1" i="73"/>
  <c r="FZ1" i="73"/>
  <c r="CW1" i="73"/>
  <c r="DG1" i="73"/>
  <c r="FQ1" i="73"/>
  <c r="BS1" i="73"/>
  <c r="EM1" i="73"/>
  <c r="FD109" i="73"/>
  <c r="N1" i="73"/>
  <c r="BH1" i="73"/>
  <c r="AE1" i="73"/>
  <c r="CU1" i="73"/>
  <c r="ET1" i="73"/>
  <c r="O1" i="73"/>
  <c r="HC1" i="73"/>
  <c r="IH1" i="73"/>
  <c r="AM1" i="73"/>
  <c r="IN1" i="73"/>
  <c r="CN1" i="73"/>
  <c r="FF1" i="73"/>
  <c r="GN109" i="73"/>
  <c r="GN1" i="73" s="1"/>
  <c r="GO109" i="73"/>
  <c r="GO1" i="73" s="1"/>
  <c r="EW1" i="73"/>
  <c r="CP1" i="73"/>
  <c r="FB109" i="73"/>
  <c r="FB1" i="73" s="1"/>
  <c r="DV1" i="73"/>
  <c r="FC109" i="73"/>
  <c r="AO1" i="73"/>
  <c r="AP1" i="73"/>
  <c r="EE1" i="73"/>
  <c r="BQ1" i="73"/>
  <c r="DR109" i="73"/>
  <c r="DA1" i="73"/>
  <c r="AX1" i="73"/>
  <c r="CD109" i="73"/>
  <c r="CD1" i="73" s="1"/>
  <c r="CE109" i="73"/>
  <c r="CE1" i="73" s="1"/>
  <c r="T1" i="73"/>
  <c r="IA109" i="73"/>
  <c r="IA1" i="73" s="1"/>
  <c r="HZ109" i="73"/>
  <c r="HZ1" i="73" s="1"/>
  <c r="GU1" i="73"/>
  <c r="HE1" i="73"/>
  <c r="EA1" i="73"/>
  <c r="AF1" i="73"/>
  <c r="HB1" i="73"/>
  <c r="IK1" i="73"/>
  <c r="HD1" i="73"/>
  <c r="I13" i="75"/>
  <c r="J13" i="75" s="1"/>
  <c r="F49" i="15"/>
  <c r="G49" i="15"/>
  <c r="B51" i="15"/>
  <c r="N22" i="75" l="1"/>
  <c r="N16" i="75"/>
  <c r="L15" i="75"/>
  <c r="M15" i="75"/>
  <c r="N18" i="75"/>
  <c r="N21" i="75"/>
  <c r="N19" i="75"/>
  <c r="N17" i="75"/>
  <c r="N20" i="75"/>
  <c r="I23" i="75"/>
  <c r="J23" i="75" s="1"/>
  <c r="M13" i="75"/>
  <c r="L13" i="75"/>
  <c r="FC1" i="73"/>
  <c r="H50" i="15"/>
  <c r="G50" i="15"/>
  <c r="B52" i="15"/>
  <c r="N15" i="75" l="1"/>
  <c r="L14" i="75"/>
  <c r="M14" i="75"/>
  <c r="N13" i="75"/>
  <c r="H51" i="15"/>
  <c r="G51" i="15"/>
  <c r="B53" i="15"/>
  <c r="H8" i="75" l="1"/>
  <c r="F20" i="1" s="1"/>
  <c r="G20" i="1" s="1"/>
  <c r="H7" i="75"/>
  <c r="G8" i="75"/>
  <c r="G7" i="75"/>
  <c r="N14" i="75"/>
  <c r="H52" i="15"/>
  <c r="G52" i="15"/>
  <c r="B54" i="15"/>
  <c r="H54" i="15" l="1"/>
  <c r="G54" i="15"/>
  <c r="G53" i="15"/>
  <c r="F53" i="15"/>
  <c r="B55" i="15"/>
  <c r="J8" i="75" l="1"/>
  <c r="J7" i="75"/>
  <c r="G55" i="15"/>
  <c r="B56" i="15"/>
  <c r="F19" i="1" l="1"/>
  <c r="G19" i="1" s="1"/>
  <c r="H56" i="15"/>
  <c r="B57" i="15"/>
  <c r="F57" i="15" l="1"/>
  <c r="G56" i="15"/>
  <c r="F56" i="15"/>
  <c r="B58" i="15"/>
  <c r="F58" i="15" l="1"/>
  <c r="H57" i="15"/>
  <c r="G57" i="15"/>
  <c r="B59" i="15"/>
  <c r="I16" i="69"/>
  <c r="D16" i="69"/>
  <c r="H16" i="69"/>
  <c r="J16" i="69"/>
  <c r="G17" i="69"/>
  <c r="F16" i="69"/>
  <c r="E16" i="69"/>
  <c r="F59" i="15" l="1"/>
  <c r="G58" i="15"/>
  <c r="H58" i="15"/>
  <c r="B60" i="15"/>
  <c r="H17" i="69"/>
  <c r="H18" i="69" s="1"/>
  <c r="D17" i="69"/>
  <c r="D18" i="69" s="1"/>
  <c r="F17" i="69"/>
  <c r="F18" i="69" s="1"/>
  <c r="I17" i="69"/>
  <c r="I18" i="69" s="1"/>
  <c r="J17" i="69"/>
  <c r="J18" i="69" s="1"/>
  <c r="E17" i="69"/>
  <c r="E18" i="69" s="1"/>
  <c r="G16" i="69"/>
  <c r="G18" i="69" s="1"/>
  <c r="G59" i="15" l="1"/>
  <c r="H59" i="15"/>
  <c r="B61" i="15"/>
  <c r="H60" i="15" l="1"/>
  <c r="G60" i="15"/>
  <c r="B62" i="15"/>
  <c r="G61" i="15" l="1"/>
  <c r="H61" i="15"/>
  <c r="B63" i="15"/>
  <c r="G62" i="15" l="1"/>
  <c r="H62" i="15"/>
  <c r="H63" i="15"/>
  <c r="B64" i="15"/>
  <c r="F64" i="15" l="1"/>
  <c r="F63" i="15"/>
  <c r="G63" i="15"/>
  <c r="B65" i="15"/>
  <c r="F65" i="15" l="1"/>
  <c r="H64" i="15"/>
  <c r="G64" i="15"/>
  <c r="B66" i="15"/>
  <c r="N47" i="104" l="1"/>
  <c r="H65" i="15"/>
  <c r="G65" i="15"/>
  <c r="B67" i="15"/>
  <c r="H66" i="15" l="1"/>
  <c r="G66" i="15"/>
  <c r="B68" i="15"/>
  <c r="F68" i="15" l="1"/>
  <c r="H67" i="15"/>
  <c r="G67" i="15"/>
  <c r="F67" i="15"/>
  <c r="B69" i="15"/>
  <c r="F69" i="15" l="1"/>
  <c r="H68" i="15"/>
  <c r="G68" i="15"/>
  <c r="B70" i="15"/>
  <c r="F70" i="15" l="1"/>
  <c r="H69" i="15"/>
  <c r="G69" i="15"/>
  <c r="B71" i="15"/>
  <c r="H70" i="15" l="1"/>
  <c r="G70" i="15"/>
  <c r="B72" i="15"/>
  <c r="G71" i="15" l="1"/>
  <c r="F71" i="15"/>
  <c r="H71" i="15"/>
  <c r="F72" i="15"/>
  <c r="B73" i="15"/>
  <c r="F73" i="15" l="1"/>
  <c r="H72" i="15"/>
  <c r="G72" i="15"/>
  <c r="B74" i="15"/>
  <c r="O31" i="65"/>
  <c r="O7" i="65"/>
  <c r="M7" i="65"/>
  <c r="O19" i="65"/>
  <c r="D7" i="65"/>
  <c r="O37" i="65"/>
  <c r="N7" i="65"/>
  <c r="O13" i="65"/>
  <c r="F10" i="84"/>
  <c r="E10" i="84"/>
  <c r="F74" i="15" l="1"/>
  <c r="K7" i="65"/>
  <c r="E42" i="104"/>
  <c r="E30" i="104"/>
  <c r="E24" i="104"/>
  <c r="E12" i="104"/>
  <c r="E18" i="104"/>
  <c r="E36" i="104"/>
  <c r="A10" i="84"/>
  <c r="E7" i="65"/>
  <c r="D12" i="104"/>
  <c r="C12" i="104"/>
  <c r="H73" i="15"/>
  <c r="G73" i="15"/>
  <c r="B75" i="15"/>
  <c r="D7" i="85"/>
  <c r="E37" i="85"/>
  <c r="E13" i="85"/>
  <c r="E25" i="85"/>
  <c r="E19" i="85"/>
  <c r="E31" i="85"/>
  <c r="E7" i="85"/>
  <c r="C7" i="85"/>
  <c r="B7" i="85" s="1"/>
  <c r="D8" i="65"/>
  <c r="M7" i="85" l="1"/>
  <c r="B8" i="85"/>
  <c r="I7" i="65"/>
  <c r="K8" i="65"/>
  <c r="J7" i="65"/>
  <c r="H74" i="15"/>
  <c r="G74" i="15"/>
  <c r="B76" i="15"/>
  <c r="E8" i="65"/>
  <c r="D9" i="65"/>
  <c r="S7" i="65" l="1"/>
  <c r="M8" i="85"/>
  <c r="B9" i="85"/>
  <c r="F76" i="15"/>
  <c r="K9" i="65"/>
  <c r="I8" i="65"/>
  <c r="J8" i="65"/>
  <c r="H75" i="15"/>
  <c r="G75" i="15"/>
  <c r="B77" i="15"/>
  <c r="E9" i="65"/>
  <c r="D10" i="65"/>
  <c r="AB7" i="65" l="1"/>
  <c r="AD7" i="65"/>
  <c r="Z7" i="65"/>
  <c r="S8" i="65"/>
  <c r="AD8" i="65" s="1"/>
  <c r="B10" i="85"/>
  <c r="M9" i="85"/>
  <c r="AF7" i="65"/>
  <c r="K10" i="65"/>
  <c r="I9" i="65"/>
  <c r="J9" i="65"/>
  <c r="H76" i="15"/>
  <c r="G76" i="15"/>
  <c r="B78" i="15"/>
  <c r="E10" i="65"/>
  <c r="D11" i="65"/>
  <c r="Z8" i="65" l="1"/>
  <c r="AB8" i="65"/>
  <c r="S9" i="65"/>
  <c r="AD9" i="65" s="1"/>
  <c r="B11" i="85"/>
  <c r="M10" i="85"/>
  <c r="AH7" i="65"/>
  <c r="AF8" i="65"/>
  <c r="F78" i="15"/>
  <c r="K11" i="65"/>
  <c r="I10" i="65"/>
  <c r="J10" i="65"/>
  <c r="H77" i="15"/>
  <c r="G77" i="15"/>
  <c r="B79" i="15"/>
  <c r="E11" i="65"/>
  <c r="D12" i="65"/>
  <c r="Z9" i="65" l="1"/>
  <c r="AB9" i="65"/>
  <c r="S10" i="65"/>
  <c r="AD10" i="65" s="1"/>
  <c r="F79" i="15"/>
  <c r="B12" i="85"/>
  <c r="M11" i="85"/>
  <c r="AH8" i="65"/>
  <c r="AF9" i="65"/>
  <c r="AH9" i="65" s="1"/>
  <c r="B80" i="15"/>
  <c r="K12" i="65"/>
  <c r="I11" i="65"/>
  <c r="J11" i="65"/>
  <c r="H78" i="15"/>
  <c r="G78" i="15"/>
  <c r="E12" i="65"/>
  <c r="D13" i="65"/>
  <c r="Z10" i="65" l="1"/>
  <c r="AB10" i="65"/>
  <c r="S11" i="65"/>
  <c r="AD11" i="65" s="1"/>
  <c r="B13" i="85"/>
  <c r="M12" i="85"/>
  <c r="AF10" i="65"/>
  <c r="H80" i="15"/>
  <c r="B81" i="15"/>
  <c r="K13" i="65"/>
  <c r="I12" i="65"/>
  <c r="J12" i="65"/>
  <c r="H79" i="15"/>
  <c r="G79" i="15"/>
  <c r="G80" i="15"/>
  <c r="E13" i="65"/>
  <c r="D14" i="65"/>
  <c r="Z11" i="65" l="1"/>
  <c r="AB11" i="65"/>
  <c r="S12" i="65"/>
  <c r="AD12" i="65" s="1"/>
  <c r="B82" i="15"/>
  <c r="B14" i="85"/>
  <c r="M13" i="85"/>
  <c r="AF11" i="65"/>
  <c r="AH10" i="65"/>
  <c r="H81" i="15"/>
  <c r="K14" i="65"/>
  <c r="I13" i="65"/>
  <c r="J13" i="65"/>
  <c r="G81" i="15"/>
  <c r="B83" i="15"/>
  <c r="E14" i="65"/>
  <c r="D15" i="65"/>
  <c r="Z12" i="65" l="1"/>
  <c r="AB12" i="65"/>
  <c r="S13" i="65"/>
  <c r="AD13" i="65" s="1"/>
  <c r="B15" i="85"/>
  <c r="M14" i="85"/>
  <c r="AH11" i="65"/>
  <c r="AF12" i="65"/>
  <c r="K15" i="65"/>
  <c r="I14" i="65"/>
  <c r="J14" i="65"/>
  <c r="B84" i="15"/>
  <c r="E15" i="65"/>
  <c r="D16" i="65"/>
  <c r="Z13" i="65" l="1"/>
  <c r="AB13" i="65"/>
  <c r="S14" i="65"/>
  <c r="AD14" i="65" s="1"/>
  <c r="B16" i="85"/>
  <c r="M15" i="85"/>
  <c r="AF13" i="65"/>
  <c r="AH12" i="65"/>
  <c r="K16" i="65"/>
  <c r="I15" i="65"/>
  <c r="J15" i="65"/>
  <c r="B85" i="15"/>
  <c r="E16" i="65"/>
  <c r="D17" i="65"/>
  <c r="Z14" i="65" l="1"/>
  <c r="AB14" i="65"/>
  <c r="S15" i="65"/>
  <c r="AD15" i="65" s="1"/>
  <c r="B17" i="85"/>
  <c r="M16" i="85"/>
  <c r="AH13" i="65"/>
  <c r="AF14" i="65"/>
  <c r="K17" i="65"/>
  <c r="I16" i="65"/>
  <c r="J16" i="65"/>
  <c r="B86" i="15"/>
  <c r="E17" i="65"/>
  <c r="D18" i="65"/>
  <c r="Z15" i="65" l="1"/>
  <c r="AB15" i="65"/>
  <c r="S16" i="65"/>
  <c r="AD16" i="65" s="1"/>
  <c r="B18" i="85"/>
  <c r="M17" i="85"/>
  <c r="AH14" i="65"/>
  <c r="AF15" i="65"/>
  <c r="K18" i="65"/>
  <c r="I17" i="65"/>
  <c r="J17" i="65"/>
  <c r="B87" i="15"/>
  <c r="E18" i="65"/>
  <c r="D19" i="65"/>
  <c r="V43" i="65"/>
  <c r="L48" i="104" s="1"/>
  <c r="V30" i="65"/>
  <c r="V24" i="65"/>
  <c r="V18" i="65"/>
  <c r="V12" i="65"/>
  <c r="L17" i="104" s="1"/>
  <c r="Z16" i="65" l="1"/>
  <c r="AB16" i="65"/>
  <c r="S17" i="65"/>
  <c r="AD17" i="65" s="1"/>
  <c r="B19" i="85"/>
  <c r="M18" i="85"/>
  <c r="AH15" i="65"/>
  <c r="AF16" i="65"/>
  <c r="K19" i="65"/>
  <c r="L23" i="104"/>
  <c r="X18" i="65"/>
  <c r="L29" i="104"/>
  <c r="X24" i="65"/>
  <c r="L35" i="104"/>
  <c r="X30" i="65"/>
  <c r="I18" i="65"/>
  <c r="J18" i="65"/>
  <c r="N41" i="104"/>
  <c r="B88" i="15"/>
  <c r="X12" i="65"/>
  <c r="X43" i="65"/>
  <c r="E19" i="65"/>
  <c r="D20" i="65"/>
  <c r="C3" i="1"/>
  <c r="Z17" i="65" l="1"/>
  <c r="AB17" i="65"/>
  <c r="S18" i="65"/>
  <c r="AD18" i="65" s="1"/>
  <c r="B20" i="85"/>
  <c r="M19" i="85"/>
  <c r="AH16" i="65"/>
  <c r="AF17" i="65"/>
  <c r="K20" i="65"/>
  <c r="I19" i="65"/>
  <c r="J19" i="65"/>
  <c r="N23" i="104"/>
  <c r="N35" i="104"/>
  <c r="N29" i="104"/>
  <c r="N48" i="104"/>
  <c r="N17" i="104"/>
  <c r="B89" i="15"/>
  <c r="E20" i="65"/>
  <c r="D21" i="65"/>
  <c r="Z18" i="65" l="1"/>
  <c r="AB18" i="65"/>
  <c r="S19" i="65"/>
  <c r="AD19" i="65" s="1"/>
  <c r="B21" i="85"/>
  <c r="M20" i="85"/>
  <c r="AH17" i="65"/>
  <c r="AF18" i="65"/>
  <c r="K21" i="65"/>
  <c r="I20" i="65"/>
  <c r="J20" i="65"/>
  <c r="B90" i="15"/>
  <c r="E21" i="65"/>
  <c r="D22" i="65"/>
  <c r="C23" i="1"/>
  <c r="Z19" i="65" l="1"/>
  <c r="AB19" i="65"/>
  <c r="S20" i="65"/>
  <c r="AD20" i="65" s="1"/>
  <c r="B22" i="85"/>
  <c r="M21" i="85"/>
  <c r="AF19" i="65"/>
  <c r="AH19" i="65" s="1"/>
  <c r="AH18" i="65"/>
  <c r="K22" i="65"/>
  <c r="I21" i="65"/>
  <c r="J21" i="65"/>
  <c r="B91" i="15"/>
  <c r="E22" i="65"/>
  <c r="D23" i="65"/>
  <c r="Z20" i="65" l="1"/>
  <c r="AB20" i="65"/>
  <c r="S21" i="65"/>
  <c r="AD21" i="65" s="1"/>
  <c r="B23" i="85"/>
  <c r="M22" i="85"/>
  <c r="AF20" i="65"/>
  <c r="K23" i="65"/>
  <c r="I22" i="65"/>
  <c r="J22" i="65"/>
  <c r="B92" i="15"/>
  <c r="E23" i="65"/>
  <c r="D24" i="65"/>
  <c r="AH20" i="65" l="1"/>
  <c r="Z21" i="65"/>
  <c r="AB21" i="65"/>
  <c r="S22" i="65"/>
  <c r="AD22" i="65" s="1"/>
  <c r="B24" i="85"/>
  <c r="M23" i="85"/>
  <c r="AF21" i="65"/>
  <c r="B93" i="15"/>
  <c r="K24" i="65"/>
  <c r="I23" i="65"/>
  <c r="J23" i="65"/>
  <c r="E24" i="65"/>
  <c r="D25" i="65"/>
  <c r="Z22" i="65" l="1"/>
  <c r="AB22" i="65"/>
  <c r="S23" i="65"/>
  <c r="AD23" i="65" s="1"/>
  <c r="B94" i="15"/>
  <c r="B25" i="85"/>
  <c r="M24" i="85"/>
  <c r="AH21" i="65"/>
  <c r="AF22" i="65"/>
  <c r="K25" i="65"/>
  <c r="I24" i="65"/>
  <c r="J24" i="65"/>
  <c r="B95" i="15"/>
  <c r="E25" i="65"/>
  <c r="D26" i="65"/>
  <c r="Z23" i="65" l="1"/>
  <c r="AB23" i="65"/>
  <c r="S24" i="65"/>
  <c r="AD24" i="65" s="1"/>
  <c r="B26" i="85"/>
  <c r="M25" i="85"/>
  <c r="AF23" i="65"/>
  <c r="AH22" i="65"/>
  <c r="K26" i="65"/>
  <c r="I25" i="65"/>
  <c r="J25" i="65"/>
  <c r="B96" i="15"/>
  <c r="E26" i="65"/>
  <c r="D27" i="65"/>
  <c r="Z24" i="65" l="1"/>
  <c r="AB24" i="65"/>
  <c r="S25" i="65"/>
  <c r="AD25" i="65" s="1"/>
  <c r="B27" i="85"/>
  <c r="M26" i="85"/>
  <c r="AH23" i="65"/>
  <c r="AF24" i="65"/>
  <c r="K27" i="65"/>
  <c r="I26" i="65"/>
  <c r="J26" i="65"/>
  <c r="B97" i="15"/>
  <c r="E27" i="65"/>
  <c r="D28" i="65"/>
  <c r="E26" i="52"/>
  <c r="Z25" i="65" l="1"/>
  <c r="AB25" i="65"/>
  <c r="S26" i="65"/>
  <c r="AD26" i="65" s="1"/>
  <c r="B28" i="85"/>
  <c r="M27" i="85"/>
  <c r="AF25" i="65"/>
  <c r="AH24" i="65"/>
  <c r="K28" i="65"/>
  <c r="I27" i="65"/>
  <c r="J27" i="65"/>
  <c r="B98" i="15"/>
  <c r="E28" i="65"/>
  <c r="D29" i="65"/>
  <c r="Z26" i="65" l="1"/>
  <c r="AB26" i="65"/>
  <c r="S27" i="65"/>
  <c r="AD27" i="65" s="1"/>
  <c r="B29" i="85"/>
  <c r="M28" i="85"/>
  <c r="AF26" i="65"/>
  <c r="AH25" i="65"/>
  <c r="B99" i="15"/>
  <c r="K29" i="65"/>
  <c r="I28" i="65"/>
  <c r="J28" i="65"/>
  <c r="E29" i="65"/>
  <c r="D30" i="65"/>
  <c r="E28" i="52"/>
  <c r="AH26" i="65" l="1"/>
  <c r="Z27" i="65"/>
  <c r="AB27" i="65"/>
  <c r="S28" i="65"/>
  <c r="AD28" i="65" s="1"/>
  <c r="B30" i="85"/>
  <c r="M29" i="85"/>
  <c r="AF27" i="65"/>
  <c r="B100" i="15"/>
  <c r="K30" i="65"/>
  <c r="I29" i="65"/>
  <c r="J29" i="65"/>
  <c r="E30" i="65"/>
  <c r="D31" i="65"/>
  <c r="E35" i="52"/>
  <c r="N13" i="52" s="1"/>
  <c r="E31" i="52"/>
  <c r="E34" i="52" s="1"/>
  <c r="Z28" i="65" l="1"/>
  <c r="AB28" i="65"/>
  <c r="S29" i="65"/>
  <c r="AD29" i="65" s="1"/>
  <c r="B31" i="85"/>
  <c r="M30" i="85"/>
  <c r="AF28" i="65"/>
  <c r="AH27" i="65"/>
  <c r="K31" i="65"/>
  <c r="I30" i="65"/>
  <c r="J30" i="65"/>
  <c r="E31" i="65"/>
  <c r="D32" i="65"/>
  <c r="E32" i="52"/>
  <c r="E33" i="52"/>
  <c r="Z29" i="65" l="1"/>
  <c r="AB29" i="65"/>
  <c r="S30" i="65"/>
  <c r="AD30" i="65" s="1"/>
  <c r="B32" i="85"/>
  <c r="M31" i="85"/>
  <c r="AF29" i="65"/>
  <c r="AH28" i="65"/>
  <c r="K32" i="65"/>
  <c r="I31" i="65"/>
  <c r="J31" i="65"/>
  <c r="E32" i="65"/>
  <c r="D33" i="65"/>
  <c r="Z30" i="65" l="1"/>
  <c r="AB30" i="65"/>
  <c r="S31" i="65"/>
  <c r="AD31" i="65" s="1"/>
  <c r="B33" i="85"/>
  <c r="M32" i="85"/>
  <c r="AH29" i="65"/>
  <c r="AF30" i="65"/>
  <c r="K33" i="65"/>
  <c r="I32" i="65"/>
  <c r="J32" i="65"/>
  <c r="E33" i="65"/>
  <c r="D34" i="65"/>
  <c r="Z31" i="65" l="1"/>
  <c r="AB31" i="65"/>
  <c r="S32" i="65"/>
  <c r="AD32" i="65" s="1"/>
  <c r="B34" i="85"/>
  <c r="M33" i="85"/>
  <c r="AF31" i="65"/>
  <c r="AH30" i="65"/>
  <c r="K34" i="65"/>
  <c r="I33" i="65"/>
  <c r="J33" i="65"/>
  <c r="E34" i="65"/>
  <c r="D35" i="65"/>
  <c r="Z32" i="65" l="1"/>
  <c r="AB32" i="65"/>
  <c r="S33" i="65"/>
  <c r="AD33" i="65" s="1"/>
  <c r="B35" i="85"/>
  <c r="M34" i="85"/>
  <c r="AH31" i="65"/>
  <c r="AF32" i="65"/>
  <c r="K35" i="65"/>
  <c r="I34" i="65"/>
  <c r="J34" i="65"/>
  <c r="E35" i="65"/>
  <c r="D36" i="65"/>
  <c r="E22" i="1"/>
  <c r="Z33" i="65" l="1"/>
  <c r="AB33" i="65"/>
  <c r="S34" i="65"/>
  <c r="AD34" i="65" s="1"/>
  <c r="B36" i="85"/>
  <c r="M35" i="85"/>
  <c r="AF33" i="65"/>
  <c r="AH32" i="65"/>
  <c r="K36" i="65"/>
  <c r="I35" i="65"/>
  <c r="J35" i="65"/>
  <c r="E36" i="65"/>
  <c r="D37" i="65"/>
  <c r="Z34" i="65" l="1"/>
  <c r="AB34" i="65"/>
  <c r="S35" i="65"/>
  <c r="AD35" i="65" s="1"/>
  <c r="B37" i="85"/>
  <c r="M36" i="85"/>
  <c r="AF34" i="65"/>
  <c r="AH33" i="65"/>
  <c r="K37" i="65"/>
  <c r="I36" i="65"/>
  <c r="J36" i="65"/>
  <c r="E37" i="65"/>
  <c r="D38" i="65"/>
  <c r="Z35" i="65" l="1"/>
  <c r="AB35" i="65"/>
  <c r="S36" i="65"/>
  <c r="AD36" i="65" s="1"/>
  <c r="B38" i="85"/>
  <c r="M37" i="85"/>
  <c r="AF35" i="65"/>
  <c r="AH34" i="65"/>
  <c r="K38" i="65"/>
  <c r="I37" i="65"/>
  <c r="J37" i="65"/>
  <c r="E38" i="65"/>
  <c r="D39" i="65"/>
  <c r="Z36" i="65" l="1"/>
  <c r="AB36" i="65"/>
  <c r="S37" i="65"/>
  <c r="AD37" i="65" s="1"/>
  <c r="B39" i="85"/>
  <c r="M38" i="85"/>
  <c r="AH35" i="65"/>
  <c r="AF36" i="65"/>
  <c r="K39" i="65"/>
  <c r="I38" i="65"/>
  <c r="J38" i="65"/>
  <c r="E39" i="65"/>
  <c r="D40" i="65"/>
  <c r="Z37" i="65" l="1"/>
  <c r="AB37" i="65"/>
  <c r="S38" i="65"/>
  <c r="AD38" i="65" s="1"/>
  <c r="B40" i="85"/>
  <c r="M39" i="85"/>
  <c r="AF37" i="65"/>
  <c r="AH36" i="65"/>
  <c r="K40" i="65"/>
  <c r="I39" i="65"/>
  <c r="J39" i="65"/>
  <c r="E40" i="65"/>
  <c r="D41" i="65"/>
  <c r="Z38" i="65" l="1"/>
  <c r="AB38" i="65"/>
  <c r="S39" i="65"/>
  <c r="AD39" i="65" s="1"/>
  <c r="B41" i="85"/>
  <c r="M40" i="85"/>
  <c r="AH37" i="65"/>
  <c r="AF38" i="65"/>
  <c r="K41" i="65"/>
  <c r="I40" i="65"/>
  <c r="J40" i="65"/>
  <c r="E41" i="65"/>
  <c r="D42" i="65"/>
  <c r="Z39" i="65" l="1"/>
  <c r="AB39" i="65"/>
  <c r="S40" i="65"/>
  <c r="AD40" i="65" s="1"/>
  <c r="B42" i="85"/>
  <c r="M41" i="85"/>
  <c r="AF39" i="65"/>
  <c r="AH38" i="65"/>
  <c r="K42" i="65"/>
  <c r="I41" i="65"/>
  <c r="J41" i="65"/>
  <c r="E42" i="65"/>
  <c r="D43" i="65"/>
  <c r="K43" i="65" s="1"/>
  <c r="Z40" i="65" l="1"/>
  <c r="AB40" i="65"/>
  <c r="S41" i="65"/>
  <c r="AD41" i="65" s="1"/>
  <c r="B43" i="85"/>
  <c r="M42" i="85"/>
  <c r="AH39" i="65"/>
  <c r="AF40" i="65"/>
  <c r="I42" i="65"/>
  <c r="J42" i="65"/>
  <c r="E43" i="65"/>
  <c r="Z41" i="65" l="1"/>
  <c r="AB41" i="65"/>
  <c r="S42" i="65"/>
  <c r="AD42" i="65" s="1"/>
  <c r="AF41" i="65"/>
  <c r="AH40" i="65"/>
  <c r="I43" i="65"/>
  <c r="J43" i="65"/>
  <c r="Z42" i="65" l="1"/>
  <c r="AB42" i="65"/>
  <c r="AH41" i="65"/>
  <c r="AF42" i="65"/>
  <c r="AH42" i="65" l="1"/>
  <c r="P38" i="85" l="1"/>
  <c r="N29" i="85"/>
  <c r="N31" i="85"/>
  <c r="I41" i="85"/>
  <c r="K41" i="85"/>
  <c r="I46" i="104"/>
  <c r="N26" i="85"/>
  <c r="N28" i="85"/>
  <c r="P13" i="85"/>
  <c r="N11" i="85"/>
  <c r="P11" i="85"/>
  <c r="K33" i="85"/>
  <c r="I33" i="85"/>
  <c r="I38" i="104"/>
  <c r="N20" i="85"/>
  <c r="P42" i="85"/>
  <c r="N32" i="85"/>
  <c r="N13" i="85"/>
  <c r="N30" i="85"/>
  <c r="N15" i="85"/>
  <c r="I38" i="85"/>
  <c r="I43" i="104"/>
  <c r="K38" i="85"/>
  <c r="I42" i="104"/>
  <c r="T37" i="65"/>
  <c r="I37" i="85"/>
  <c r="N41" i="85"/>
  <c r="I36" i="85"/>
  <c r="I41" i="104"/>
  <c r="K36" i="85"/>
  <c r="I35" i="104"/>
  <c r="I30" i="85"/>
  <c r="K30" i="85"/>
  <c r="P10" i="85"/>
  <c r="P7" i="85"/>
  <c r="I27" i="104"/>
  <c r="I22" i="85"/>
  <c r="K22" i="85"/>
  <c r="P37" i="85"/>
  <c r="N14" i="85"/>
  <c r="N12" i="85"/>
  <c r="N22" i="85"/>
  <c r="P22" i="85"/>
  <c r="I39" i="85"/>
  <c r="K39" i="85"/>
  <c r="I44" i="104"/>
  <c r="N9" i="85"/>
  <c r="N16" i="85"/>
  <c r="K10" i="85"/>
  <c r="I15" i="104"/>
  <c r="I10" i="85"/>
  <c r="P28" i="85"/>
  <c r="N23" i="85"/>
  <c r="I14" i="85"/>
  <c r="K14" i="85"/>
  <c r="I19" i="104"/>
  <c r="P9" i="85"/>
  <c r="P30" i="85"/>
  <c r="P36" i="85"/>
  <c r="P32" i="85"/>
  <c r="N10" i="85"/>
  <c r="P35" i="85"/>
  <c r="I8" i="85"/>
  <c r="I13" i="104"/>
  <c r="K8" i="85"/>
  <c r="P15" i="85"/>
  <c r="N21" i="85"/>
  <c r="K17" i="85"/>
  <c r="I17" i="85"/>
  <c r="I22" i="104"/>
  <c r="N35" i="85"/>
  <c r="N34" i="85"/>
  <c r="N18" i="85"/>
  <c r="P23" i="85"/>
  <c r="P24" i="85"/>
  <c r="K12" i="85"/>
  <c r="I12" i="85"/>
  <c r="I17" i="104"/>
  <c r="K27" i="85"/>
  <c r="I27" i="85"/>
  <c r="I32" i="104"/>
  <c r="P18" i="85"/>
  <c r="P33" i="85"/>
  <c r="I18" i="85"/>
  <c r="I23" i="104"/>
  <c r="K18" i="85"/>
  <c r="P26" i="85"/>
  <c r="K20" i="85"/>
  <c r="I25" i="104"/>
  <c r="I20" i="85"/>
  <c r="I16" i="85"/>
  <c r="I21" i="104"/>
  <c r="K16" i="85"/>
  <c r="I45" i="104"/>
  <c r="K40" i="85"/>
  <c r="I40" i="85"/>
  <c r="N39" i="85"/>
  <c r="P41" i="85"/>
  <c r="I24" i="85"/>
  <c r="K24" i="85"/>
  <c r="I29" i="104"/>
  <c r="I18" i="104"/>
  <c r="I13" i="85"/>
  <c r="T13" i="65"/>
  <c r="T25" i="65"/>
  <c r="I25" i="85"/>
  <c r="I30" i="104"/>
  <c r="I47" i="104"/>
  <c r="K42" i="85"/>
  <c r="I42" i="85"/>
  <c r="I31" i="85"/>
  <c r="I36" i="104"/>
  <c r="T31" i="65"/>
  <c r="P27" i="85"/>
  <c r="I19" i="85"/>
  <c r="T19" i="65"/>
  <c r="I24" i="104"/>
  <c r="I31" i="104"/>
  <c r="I26" i="85"/>
  <c r="K26" i="85"/>
  <c r="I7" i="85"/>
  <c r="I12" i="104"/>
  <c r="K7" i="85"/>
  <c r="T7" i="65"/>
  <c r="AA7" i="65" s="1"/>
  <c r="P14" i="85"/>
  <c r="N24" i="85"/>
  <c r="N37" i="85"/>
  <c r="P34" i="85"/>
  <c r="P17" i="85"/>
  <c r="N42" i="85"/>
  <c r="I33" i="104"/>
  <c r="I28" i="85"/>
  <c r="K28" i="85"/>
  <c r="N7" i="85"/>
  <c r="P25" i="85"/>
  <c r="I21" i="85"/>
  <c r="I26" i="104"/>
  <c r="K21" i="85"/>
  <c r="K32" i="85"/>
  <c r="I37" i="104"/>
  <c r="I32" i="85"/>
  <c r="P12" i="85"/>
  <c r="P8" i="85"/>
  <c r="P39" i="85"/>
  <c r="P16" i="85"/>
  <c r="P20" i="85"/>
  <c r="P21" i="85"/>
  <c r="N38" i="85"/>
  <c r="P29" i="85"/>
  <c r="N25" i="85"/>
  <c r="P40" i="85"/>
  <c r="P19" i="85"/>
  <c r="N40" i="85"/>
  <c r="N36" i="85"/>
  <c r="I23" i="85"/>
  <c r="K23" i="85"/>
  <c r="I28" i="104"/>
  <c r="K35" i="85"/>
  <c r="I40" i="104"/>
  <c r="I35" i="85"/>
  <c r="I15" i="85"/>
  <c r="I20" i="104"/>
  <c r="K15" i="85"/>
  <c r="N8" i="85"/>
  <c r="I11" i="85"/>
  <c r="I16" i="104"/>
  <c r="K11" i="85"/>
  <c r="N27" i="85"/>
  <c r="N33" i="85"/>
  <c r="N19" i="85"/>
  <c r="I39" i="104"/>
  <c r="I34" i="85"/>
  <c r="K34" i="85"/>
  <c r="I14" i="104"/>
  <c r="K9" i="85"/>
  <c r="I9" i="85"/>
  <c r="I29" i="85"/>
  <c r="I34" i="104"/>
  <c r="K29" i="85"/>
  <c r="P31" i="85"/>
  <c r="N17" i="85"/>
  <c r="K19" i="85"/>
  <c r="K37" i="85"/>
  <c r="K13" i="85"/>
  <c r="K25" i="85"/>
  <c r="K31" i="85"/>
  <c r="S43" i="65" l="1"/>
  <c r="Z43" i="65" s="1"/>
  <c r="J18" i="104"/>
  <c r="J37" i="85"/>
  <c r="J42" i="104"/>
  <c r="J31" i="85"/>
  <c r="J13" i="85"/>
  <c r="J36" i="104"/>
  <c r="J30" i="104"/>
  <c r="J25" i="85"/>
  <c r="AE7" i="65"/>
  <c r="Q7" i="85" s="1"/>
  <c r="AC7" i="65"/>
  <c r="O7" i="85" s="1"/>
  <c r="AE37" i="65"/>
  <c r="Q37" i="85" s="1"/>
  <c r="AC37" i="65"/>
  <c r="O37" i="85" s="1"/>
  <c r="AA37" i="65"/>
  <c r="AE31" i="65"/>
  <c r="Q31" i="85" s="1"/>
  <c r="AC31" i="65"/>
  <c r="O31" i="85" s="1"/>
  <c r="AA31" i="65"/>
  <c r="AE19" i="65"/>
  <c r="AC19" i="65"/>
  <c r="AA19" i="65"/>
  <c r="AA25" i="65"/>
  <c r="AE25" i="65"/>
  <c r="Q25" i="85" s="1"/>
  <c r="AC25" i="65"/>
  <c r="O25" i="85" s="1"/>
  <c r="AC13" i="65"/>
  <c r="O13" i="85" s="1"/>
  <c r="AA13" i="65"/>
  <c r="AE13" i="65"/>
  <c r="Q13" i="85" s="1"/>
  <c r="J12" i="104"/>
  <c r="J7" i="85"/>
  <c r="J24" i="104"/>
  <c r="J19" i="85"/>
  <c r="AG13" i="65" l="1"/>
  <c r="AI13" i="65" s="1"/>
  <c r="AG7" i="65"/>
  <c r="AI7" i="65" s="1"/>
  <c r="AG25" i="65"/>
  <c r="AI25" i="65" s="1"/>
  <c r="L25" i="85" s="1"/>
  <c r="AG37" i="65"/>
  <c r="AI37" i="65" s="1"/>
  <c r="L37" i="85" s="1"/>
  <c r="AG31" i="65"/>
  <c r="AI31" i="65" s="1"/>
  <c r="AG19" i="65"/>
  <c r="AI19" i="65" s="1"/>
  <c r="I48" i="104"/>
  <c r="I43" i="85"/>
  <c r="E13" i="54"/>
  <c r="E15" i="54" s="1"/>
  <c r="O19" i="85"/>
  <c r="Q19" i="85"/>
  <c r="L31" i="85" l="1"/>
  <c r="L19" i="85"/>
  <c r="AF43" i="65"/>
  <c r="AH43" i="65" s="1"/>
  <c r="L13" i="85"/>
  <c r="L7" i="85"/>
  <c r="G10" i="84"/>
  <c r="K43" i="85" l="1"/>
  <c r="H27" i="115" l="1"/>
  <c r="L27" i="115" s="1"/>
  <c r="H23" i="115"/>
  <c r="L23" i="115" s="1"/>
  <c r="H22" i="115"/>
  <c r="L22" i="115" s="1"/>
  <c r="H35" i="115"/>
  <c r="L35" i="115" s="1"/>
  <c r="Y35" i="115" l="1"/>
  <c r="T35" i="115"/>
  <c r="X35" i="115"/>
  <c r="W35" i="115"/>
  <c r="V35" i="115"/>
  <c r="N35" i="115"/>
  <c r="AC35" i="115" s="1"/>
  <c r="AF35" i="115"/>
  <c r="Y22" i="115"/>
  <c r="T22" i="115"/>
  <c r="X22" i="115"/>
  <c r="W22" i="115"/>
  <c r="N22" i="115"/>
  <c r="AC22" i="115" s="1"/>
  <c r="V22" i="115"/>
  <c r="W23" i="115"/>
  <c r="N23" i="115"/>
  <c r="AC23" i="115" s="1"/>
  <c r="V23" i="115"/>
  <c r="Y23" i="115"/>
  <c r="X23" i="115"/>
  <c r="T23" i="115"/>
  <c r="Y27" i="115"/>
  <c r="T27" i="115"/>
  <c r="X27" i="115"/>
  <c r="V27" i="115"/>
  <c r="W27" i="115"/>
  <c r="N27" i="115"/>
  <c r="AC27" i="115" s="1"/>
  <c r="M15" i="114"/>
  <c r="H20" i="115"/>
  <c r="L20" i="115" s="1"/>
  <c r="M17" i="114"/>
  <c r="M22" i="114"/>
  <c r="M30" i="114"/>
  <c r="M18" i="114"/>
  <c r="AA23" i="115" l="1"/>
  <c r="Z23" i="115"/>
  <c r="AB23" i="115"/>
  <c r="AB35" i="115"/>
  <c r="Z35" i="115"/>
  <c r="AA35" i="115"/>
  <c r="AB27" i="115"/>
  <c r="AA27" i="115"/>
  <c r="Z27" i="115"/>
  <c r="AB22" i="115"/>
  <c r="AA22" i="115"/>
  <c r="Z22" i="115"/>
  <c r="X20" i="115"/>
  <c r="W20" i="115"/>
  <c r="N20" i="115"/>
  <c r="AC20" i="115" s="1"/>
  <c r="V20" i="115"/>
  <c r="Y20" i="115"/>
  <c r="T20" i="115"/>
  <c r="AF20" i="115"/>
  <c r="AF23" i="115"/>
  <c r="AD27" i="115" l="1"/>
  <c r="AD22" i="115"/>
  <c r="AD35" i="115"/>
  <c r="AB20" i="115"/>
  <c r="AA20" i="115"/>
  <c r="Z20" i="115"/>
  <c r="AD23" i="115"/>
  <c r="H16" i="115"/>
  <c r="L16" i="115" s="1"/>
  <c r="H13" i="115"/>
  <c r="L13" i="115" s="1"/>
  <c r="H14" i="115"/>
  <c r="L14" i="115" s="1"/>
  <c r="H21" i="115"/>
  <c r="L21" i="115" s="1"/>
  <c r="H15" i="115"/>
  <c r="L15" i="115" s="1"/>
  <c r="H26" i="115"/>
  <c r="L26" i="115" s="1"/>
  <c r="H34" i="115"/>
  <c r="L34" i="115" s="1"/>
  <c r="H30" i="115"/>
  <c r="L30" i="115" s="1"/>
  <c r="H31" i="115"/>
  <c r="L31" i="115" s="1"/>
  <c r="H33" i="115"/>
  <c r="L33" i="115" s="1"/>
  <c r="H43" i="115"/>
  <c r="L43" i="115" s="1"/>
  <c r="H40" i="115"/>
  <c r="L40" i="115" s="1"/>
  <c r="H41" i="115"/>
  <c r="L41" i="115" s="1"/>
  <c r="H42" i="115"/>
  <c r="L42" i="115" s="1"/>
  <c r="H44" i="115"/>
  <c r="L44" i="115" s="1"/>
  <c r="AD20" i="115" l="1"/>
  <c r="Y43" i="115"/>
  <c r="T43" i="115"/>
  <c r="X43" i="115"/>
  <c r="V43" i="115"/>
  <c r="N43" i="115"/>
  <c r="AC43" i="115" s="1"/>
  <c r="W43" i="115"/>
  <c r="AF43" i="115"/>
  <c r="Y14" i="115"/>
  <c r="T14" i="115"/>
  <c r="X14" i="115"/>
  <c r="W14" i="115"/>
  <c r="N14" i="115"/>
  <c r="AC14" i="115" s="1"/>
  <c r="V14" i="115"/>
  <c r="X33" i="115"/>
  <c r="W33" i="115"/>
  <c r="N33" i="115"/>
  <c r="AC33" i="115" s="1"/>
  <c r="Y33" i="115"/>
  <c r="T33" i="115"/>
  <c r="V33" i="115"/>
  <c r="W31" i="115"/>
  <c r="N31" i="115"/>
  <c r="AC31" i="115" s="1"/>
  <c r="V31" i="115"/>
  <c r="T31" i="115"/>
  <c r="X31" i="115"/>
  <c r="Y31" i="115"/>
  <c r="AF31" i="115"/>
  <c r="V16" i="115"/>
  <c r="Y16" i="115"/>
  <c r="T16" i="115"/>
  <c r="X16" i="115"/>
  <c r="N16" i="115"/>
  <c r="AC16" i="115" s="1"/>
  <c r="W16" i="115"/>
  <c r="Y44" i="115"/>
  <c r="X44" i="115"/>
  <c r="W44" i="115"/>
  <c r="N44" i="115"/>
  <c r="AC44" i="115" s="1"/>
  <c r="V44" i="115"/>
  <c r="T44" i="115"/>
  <c r="AF44" i="115"/>
  <c r="Y30" i="115"/>
  <c r="T30" i="115"/>
  <c r="X30" i="115"/>
  <c r="W30" i="115"/>
  <c r="N30" i="115"/>
  <c r="AC30" i="115" s="1"/>
  <c r="V30" i="115"/>
  <c r="W42" i="115"/>
  <c r="N42" i="115"/>
  <c r="AC42" i="115" s="1"/>
  <c r="V42" i="115"/>
  <c r="Y42" i="115"/>
  <c r="T42" i="115"/>
  <c r="X42" i="115"/>
  <c r="W34" i="115"/>
  <c r="N34" i="115"/>
  <c r="AC34" i="115" s="1"/>
  <c r="V34" i="115"/>
  <c r="Y34" i="115"/>
  <c r="T34" i="115"/>
  <c r="X34" i="115"/>
  <c r="AF34" i="115"/>
  <c r="X41" i="115"/>
  <c r="W41" i="115"/>
  <c r="N41" i="115"/>
  <c r="AC41" i="115" s="1"/>
  <c r="Y41" i="115"/>
  <c r="V41" i="115"/>
  <c r="T41" i="115"/>
  <c r="W26" i="115"/>
  <c r="N26" i="115"/>
  <c r="AC26" i="115" s="1"/>
  <c r="V26" i="115"/>
  <c r="Y26" i="115"/>
  <c r="T26" i="115"/>
  <c r="X26" i="115"/>
  <c r="V40" i="115"/>
  <c r="Y40" i="115"/>
  <c r="T40" i="115"/>
  <c r="X40" i="115"/>
  <c r="N40" i="115"/>
  <c r="AC40" i="115" s="1"/>
  <c r="W40" i="115"/>
  <c r="AF40" i="115"/>
  <c r="W15" i="115"/>
  <c r="N15" i="115"/>
  <c r="AC15" i="115" s="1"/>
  <c r="V15" i="115"/>
  <c r="Y15" i="115"/>
  <c r="X15" i="115"/>
  <c r="T15" i="115"/>
  <c r="V13" i="115"/>
  <c r="Y13" i="115"/>
  <c r="T13" i="115"/>
  <c r="W13" i="115"/>
  <c r="X13" i="115"/>
  <c r="N13" i="115"/>
  <c r="AC13" i="115" s="1"/>
  <c r="X36" i="115"/>
  <c r="W36" i="115"/>
  <c r="N36" i="115"/>
  <c r="AC36" i="115" s="1"/>
  <c r="V36" i="115"/>
  <c r="Y36" i="115"/>
  <c r="T36" i="115"/>
  <c r="V21" i="115"/>
  <c r="Y21" i="115"/>
  <c r="T21" i="115"/>
  <c r="X21" i="115"/>
  <c r="N21" i="115"/>
  <c r="AC21" i="115" s="1"/>
  <c r="W21" i="115"/>
  <c r="AF21" i="115"/>
  <c r="M36" i="114"/>
  <c r="M31" i="114"/>
  <c r="M38" i="114"/>
  <c r="M28" i="114"/>
  <c r="M9" i="114"/>
  <c r="M39" i="114"/>
  <c r="M25" i="114"/>
  <c r="M8" i="114"/>
  <c r="M35" i="114"/>
  <c r="M21" i="114"/>
  <c r="M10" i="114"/>
  <c r="M16" i="114"/>
  <c r="M26" i="114"/>
  <c r="M37" i="114"/>
  <c r="M29" i="114"/>
  <c r="M11" i="114"/>
  <c r="H28" i="115"/>
  <c r="L28" i="115" s="1"/>
  <c r="H37" i="115"/>
  <c r="L37" i="115" s="1"/>
  <c r="H29" i="115"/>
  <c r="L29" i="115" s="1"/>
  <c r="AA26" i="115" l="1"/>
  <c r="Z26" i="115"/>
  <c r="AB26" i="115"/>
  <c r="AA31" i="115"/>
  <c r="Z31" i="115"/>
  <c r="AB31" i="115"/>
  <c r="AB43" i="115"/>
  <c r="Z43" i="115"/>
  <c r="AA43" i="115"/>
  <c r="Z13" i="115"/>
  <c r="AB13" i="115"/>
  <c r="AA13" i="115"/>
  <c r="AB14" i="115"/>
  <c r="AA14" i="115"/>
  <c r="Z14" i="115"/>
  <c r="Z21" i="115"/>
  <c r="AA21" i="115"/>
  <c r="AB21" i="115"/>
  <c r="Z40" i="115"/>
  <c r="AB40" i="115"/>
  <c r="AA40" i="115"/>
  <c r="AB41" i="115"/>
  <c r="AA41" i="115"/>
  <c r="Z41" i="115"/>
  <c r="AA34" i="115"/>
  <c r="Z34" i="115"/>
  <c r="AB34" i="115"/>
  <c r="M14" i="114"/>
  <c r="H19" i="115"/>
  <c r="L19" i="115" s="1"/>
  <c r="Y28" i="115"/>
  <c r="X28" i="115"/>
  <c r="W28" i="115"/>
  <c r="N28" i="115"/>
  <c r="AC28" i="115" s="1"/>
  <c r="V28" i="115"/>
  <c r="T28" i="115"/>
  <c r="AF28" i="115"/>
  <c r="Z16" i="115"/>
  <c r="AB16" i="115"/>
  <c r="AA16" i="115"/>
  <c r="AB36" i="115"/>
  <c r="AA36" i="115"/>
  <c r="Z36" i="115"/>
  <c r="AB33" i="115"/>
  <c r="AA33" i="115"/>
  <c r="Z33" i="115"/>
  <c r="AA42" i="115"/>
  <c r="Z42" i="115"/>
  <c r="AB42" i="115"/>
  <c r="AA15" i="115"/>
  <c r="Z15" i="115"/>
  <c r="AB15" i="115"/>
  <c r="AB30" i="115"/>
  <c r="AA30" i="115"/>
  <c r="Z30" i="115"/>
  <c r="AB44" i="115"/>
  <c r="AA44" i="115"/>
  <c r="Z44" i="115"/>
  <c r="V29" i="115"/>
  <c r="Y29" i="115"/>
  <c r="T29" i="115"/>
  <c r="W29" i="115"/>
  <c r="X29" i="115"/>
  <c r="N29" i="115"/>
  <c r="AC29" i="115" s="1"/>
  <c r="V37" i="115"/>
  <c r="Y37" i="115"/>
  <c r="T37" i="115"/>
  <c r="X37" i="115"/>
  <c r="N37" i="115"/>
  <c r="AC37" i="115" s="1"/>
  <c r="W37" i="115"/>
  <c r="AF30" i="115"/>
  <c r="M23" i="114"/>
  <c r="M24" i="114"/>
  <c r="AF15" i="115"/>
  <c r="AF26" i="115"/>
  <c r="AF16" i="115"/>
  <c r="AF13" i="115"/>
  <c r="M32" i="114"/>
  <c r="AF27" i="115"/>
  <c r="AF14" i="115"/>
  <c r="AF22" i="115"/>
  <c r="AF32" i="115"/>
  <c r="AF36" i="115"/>
  <c r="AF42" i="115"/>
  <c r="AF37" i="115"/>
  <c r="AF18" i="115"/>
  <c r="AF29" i="115"/>
  <c r="AF38" i="115"/>
  <c r="AF41" i="115"/>
  <c r="AD26" i="115" l="1"/>
  <c r="AD31" i="115"/>
  <c r="AD36" i="115"/>
  <c r="AD14" i="115"/>
  <c r="AD40" i="115"/>
  <c r="AD43" i="115"/>
  <c r="Z37" i="115"/>
  <c r="AB37" i="115"/>
  <c r="AA37" i="115"/>
  <c r="AB28" i="115"/>
  <c r="AA28" i="115"/>
  <c r="Z28" i="115"/>
  <c r="Z29" i="115"/>
  <c r="AA29" i="115"/>
  <c r="AB29" i="115"/>
  <c r="AD41" i="115"/>
  <c r="AD42" i="115"/>
  <c r="Y19" i="115"/>
  <c r="T19" i="115"/>
  <c r="X19" i="115"/>
  <c r="N19" i="115"/>
  <c r="AC19" i="115" s="1"/>
  <c r="W19" i="115"/>
  <c r="V19" i="115"/>
  <c r="AF19" i="115"/>
  <c r="AD21" i="115"/>
  <c r="AD13" i="115"/>
  <c r="AD30" i="115"/>
  <c r="AD44" i="115"/>
  <c r="AD34" i="115"/>
  <c r="AD15" i="115"/>
  <c r="AD33" i="115"/>
  <c r="AD16" i="115"/>
  <c r="AF25" i="115"/>
  <c r="AF33" i="115"/>
  <c r="AF24" i="115"/>
  <c r="M7" i="114"/>
  <c r="H12" i="115"/>
  <c r="L12" i="115" s="1"/>
  <c r="H7" i="116"/>
  <c r="J7" i="116" l="1"/>
  <c r="K7" i="116" s="1"/>
  <c r="L7" i="116"/>
  <c r="AD29" i="115"/>
  <c r="AD37" i="115"/>
  <c r="AD28" i="115"/>
  <c r="AB19" i="115"/>
  <c r="Z19" i="115"/>
  <c r="AA19" i="115"/>
  <c r="Y12" i="115"/>
  <c r="T12" i="115"/>
  <c r="X12" i="115"/>
  <c r="W12" i="115"/>
  <c r="N12" i="115"/>
  <c r="AC12" i="115" s="1"/>
  <c r="V12" i="115"/>
  <c r="AF12" i="115"/>
  <c r="AB12" i="115" l="1"/>
  <c r="AA12" i="115"/>
  <c r="Z12" i="115"/>
  <c r="AD19" i="115"/>
  <c r="AD12" i="115" l="1"/>
  <c r="H50" i="116" l="1"/>
  <c r="M50" i="114"/>
  <c r="D14" i="54" s="1"/>
  <c r="H55" i="115"/>
  <c r="L55" i="115" s="1"/>
  <c r="J50" i="116" l="1"/>
  <c r="K50" i="116" s="1"/>
  <c r="L50" i="116"/>
  <c r="X55" i="115"/>
  <c r="H7" i="115" s="1"/>
  <c r="Y55" i="115"/>
  <c r="H8" i="115" s="1"/>
  <c r="W55" i="115"/>
  <c r="H6" i="115" s="1"/>
  <c r="AF55" i="115"/>
  <c r="V55" i="115"/>
  <c r="H5" i="115" s="1"/>
  <c r="T55" i="115"/>
  <c r="N55" i="115"/>
  <c r="F14" i="54"/>
  <c r="G14" i="54"/>
  <c r="AC55" i="115" l="1"/>
  <c r="Z55" i="115"/>
  <c r="J5" i="115" s="1"/>
  <c r="AB55" i="115"/>
  <c r="J7" i="115" s="1"/>
  <c r="AA55" i="115"/>
  <c r="J6" i="115" s="1"/>
  <c r="I5" i="115"/>
  <c r="D21" i="54"/>
  <c r="E21" i="54"/>
  <c r="F21" i="54"/>
  <c r="AD55" i="115" l="1"/>
  <c r="J8" i="115"/>
  <c r="K5" i="115" s="1"/>
  <c r="L5" i="115" s="1"/>
  <c r="D10" i="54"/>
  <c r="G21" i="54"/>
  <c r="E10" i="54" s="1"/>
  <c r="G10" i="54" l="1"/>
  <c r="F16" i="1"/>
  <c r="G16" i="1" s="1"/>
  <c r="N5" i="115"/>
  <c r="F12" i="1" a="1"/>
  <c r="F12" i="1" s="1"/>
  <c r="G12" i="1" s="1"/>
  <c r="Q30" i="65"/>
  <c r="AK30" i="65" s="1"/>
  <c r="Q36" i="65"/>
  <c r="U36" i="65" s="1"/>
  <c r="K41" i="104" s="1"/>
  <c r="Q35" i="65"/>
  <c r="U35" i="65" s="1"/>
  <c r="K40" i="104" s="1"/>
  <c r="Q18" i="65"/>
  <c r="G18" i="85" s="1"/>
  <c r="A18" i="85" s="1"/>
  <c r="Q42" i="65"/>
  <c r="G42" i="85" s="1"/>
  <c r="A42" i="85" s="1"/>
  <c r="Q11" i="65"/>
  <c r="G11" i="85" s="1"/>
  <c r="A11" i="85" s="1"/>
  <c r="Q12" i="65"/>
  <c r="AN12" i="65" s="1"/>
  <c r="Q17" i="65"/>
  <c r="A17" i="65" s="1"/>
  <c r="Q23" i="65"/>
  <c r="G28" i="104" s="1"/>
  <c r="Q24" i="65"/>
  <c r="G24" i="85" s="1"/>
  <c r="A24" i="85" s="1"/>
  <c r="Q29" i="65"/>
  <c r="AK29" i="65" s="1"/>
  <c r="Q41" i="65"/>
  <c r="A35" i="65" l="1"/>
  <c r="G36" i="85"/>
  <c r="A36" i="85" s="1"/>
  <c r="AK36" i="65"/>
  <c r="AN17" i="65"/>
  <c r="G22" i="104"/>
  <c r="Y22" i="104" s="1"/>
  <c r="AN24" i="65"/>
  <c r="AK17" i="65"/>
  <c r="G12" i="85"/>
  <c r="A12" i="85" s="1"/>
  <c r="AK24" i="65"/>
  <c r="U17" i="65"/>
  <c r="K22" i="104" s="1"/>
  <c r="AN29" i="65"/>
  <c r="G17" i="85"/>
  <c r="A17" i="85" s="1"/>
  <c r="A23" i="65"/>
  <c r="A12" i="65"/>
  <c r="AK12" i="65"/>
  <c r="U24" i="65"/>
  <c r="K29" i="104" s="1"/>
  <c r="G29" i="104"/>
  <c r="Q29" i="104" s="1"/>
  <c r="AK11" i="65"/>
  <c r="AN36" i="65"/>
  <c r="A30" i="65"/>
  <c r="Q22" i="65"/>
  <c r="Q26" i="65"/>
  <c r="Q13" i="65"/>
  <c r="Q28" i="104"/>
  <c r="T28" i="104"/>
  <c r="R28" i="104"/>
  <c r="A28" i="104"/>
  <c r="S28" i="104"/>
  <c r="Y28" i="104"/>
  <c r="Q19" i="65"/>
  <c r="Q39" i="65"/>
  <c r="Q25" i="65"/>
  <c r="Q28" i="65"/>
  <c r="Q33" i="65"/>
  <c r="Q20" i="65"/>
  <c r="G29" i="85"/>
  <c r="A29" i="85" s="1"/>
  <c r="AK23" i="65"/>
  <c r="U29" i="65"/>
  <c r="K34" i="104" s="1"/>
  <c r="G46" i="104"/>
  <c r="U41" i="65"/>
  <c r="K46" i="104" s="1"/>
  <c r="G47" i="104"/>
  <c r="AK41" i="65"/>
  <c r="G23" i="85"/>
  <c r="A23" i="85" s="1"/>
  <c r="U18" i="65"/>
  <c r="K23" i="104" s="1"/>
  <c r="G23" i="104"/>
  <c r="AN41" i="65"/>
  <c r="Q15" i="65"/>
  <c r="Q31" i="65"/>
  <c r="G41" i="85"/>
  <c r="A41" i="85" s="1"/>
  <c r="G34" i="104"/>
  <c r="AK18" i="65"/>
  <c r="Q32" i="65"/>
  <c r="AN18" i="65"/>
  <c r="Q34" i="65"/>
  <c r="Q7" i="65"/>
  <c r="Q21" i="65"/>
  <c r="Q27" i="65"/>
  <c r="G16" i="104"/>
  <c r="U23" i="65"/>
  <c r="K28" i="104" s="1"/>
  <c r="X28" i="104" s="1"/>
  <c r="A24" i="65"/>
  <c r="U42" i="65"/>
  <c r="K47" i="104" s="1"/>
  <c r="G17" i="104"/>
  <c r="Q40" i="65"/>
  <c r="Q10" i="65"/>
  <c r="Q37" i="65"/>
  <c r="Q16" i="65"/>
  <c r="Q9" i="65"/>
  <c r="Q14" i="65"/>
  <c r="AN11" i="65"/>
  <c r="Q8" i="65"/>
  <c r="Q38" i="65"/>
  <c r="AK42" i="65"/>
  <c r="A41" i="65"/>
  <c r="A29" i="65"/>
  <c r="AN23" i="65"/>
  <c r="U12" i="65"/>
  <c r="K17" i="104" s="1"/>
  <c r="A11" i="65"/>
  <c r="AN42" i="65"/>
  <c r="A42" i="65"/>
  <c r="U11" i="65"/>
  <c r="K16" i="104" s="1"/>
  <c r="A18" i="65"/>
  <c r="G30" i="85"/>
  <c r="A30" i="85" s="1"/>
  <c r="G35" i="104"/>
  <c r="W35" i="65"/>
  <c r="M40" i="104" s="1"/>
  <c r="G40" i="104"/>
  <c r="G35" i="85"/>
  <c r="A35" i="85" s="1"/>
  <c r="AK35" i="65"/>
  <c r="W36" i="65"/>
  <c r="M41" i="104" s="1"/>
  <c r="G41" i="104"/>
  <c r="U30" i="65"/>
  <c r="K35" i="104" s="1"/>
  <c r="AN35" i="65"/>
  <c r="A36" i="65"/>
  <c r="AN30" i="65"/>
  <c r="W17" i="65" l="1"/>
  <c r="M22" i="104" s="1"/>
  <c r="V22" i="104" s="1"/>
  <c r="W29" i="65"/>
  <c r="M34" i="104" s="1"/>
  <c r="V34" i="104" s="1"/>
  <c r="Q22" i="104"/>
  <c r="S22" i="104"/>
  <c r="W23" i="65"/>
  <c r="M28" i="104" s="1"/>
  <c r="W28" i="104" s="1"/>
  <c r="S29" i="104"/>
  <c r="R22" i="104"/>
  <c r="T29" i="104"/>
  <c r="T22" i="104"/>
  <c r="R29" i="104"/>
  <c r="A22" i="104"/>
  <c r="X22" i="104"/>
  <c r="X47" i="104"/>
  <c r="X29" i="104"/>
  <c r="X17" i="104"/>
  <c r="X16" i="104"/>
  <c r="Y29" i="104"/>
  <c r="A29" i="104"/>
  <c r="X46" i="104"/>
  <c r="W24" i="65"/>
  <c r="M29" i="104" s="1"/>
  <c r="W29" i="104" s="1"/>
  <c r="X23" i="104"/>
  <c r="G15" i="104"/>
  <c r="AN10" i="65"/>
  <c r="AK10" i="65"/>
  <c r="U10" i="65"/>
  <c r="K15" i="104" s="1"/>
  <c r="A10" i="65"/>
  <c r="G10" i="85"/>
  <c r="A10" i="85" s="1"/>
  <c r="W11" i="65"/>
  <c r="M16" i="104" s="1"/>
  <c r="W12" i="65"/>
  <c r="M17" i="104" s="1"/>
  <c r="U28" i="65"/>
  <c r="K33" i="104" s="1"/>
  <c r="G33" i="104"/>
  <c r="A28" i="65"/>
  <c r="G28" i="85"/>
  <c r="A28" i="85" s="1"/>
  <c r="AK28" i="65"/>
  <c r="AN28" i="65"/>
  <c r="U27" i="65"/>
  <c r="K32" i="104" s="1"/>
  <c r="G32" i="104"/>
  <c r="AN27" i="65"/>
  <c r="A27" i="65"/>
  <c r="G27" i="85"/>
  <c r="A27" i="85" s="1"/>
  <c r="AK27" i="65"/>
  <c r="T47" i="104"/>
  <c r="A47" i="104"/>
  <c r="Q47" i="104"/>
  <c r="R47" i="104"/>
  <c r="S47" i="104"/>
  <c r="Y47" i="104"/>
  <c r="Y35" i="104"/>
  <c r="Q35" i="104"/>
  <c r="A35" i="104"/>
  <c r="R35" i="104"/>
  <c r="T35" i="104"/>
  <c r="S35" i="104"/>
  <c r="W30" i="65"/>
  <c r="M35" i="104" s="1"/>
  <c r="G13" i="104"/>
  <c r="A8" i="65"/>
  <c r="G8" i="85"/>
  <c r="A8" i="85" s="1"/>
  <c r="U8" i="65"/>
  <c r="K13" i="104" s="1"/>
  <c r="AN8" i="65"/>
  <c r="AK8" i="65"/>
  <c r="U9" i="65"/>
  <c r="K14" i="104" s="1"/>
  <c r="G14" i="104"/>
  <c r="A9" i="65"/>
  <c r="G9" i="85"/>
  <c r="A9" i="85" s="1"/>
  <c r="AK9" i="65"/>
  <c r="AN9" i="65"/>
  <c r="U34" i="65"/>
  <c r="K39" i="104" s="1"/>
  <c r="G39" i="104"/>
  <c r="G34" i="85"/>
  <c r="A34" i="85" s="1"/>
  <c r="AN34" i="65"/>
  <c r="AK34" i="65"/>
  <c r="A34" i="65"/>
  <c r="S34" i="104"/>
  <c r="T34" i="104"/>
  <c r="Q34" i="104"/>
  <c r="A34" i="104"/>
  <c r="R34" i="104"/>
  <c r="Y34" i="104"/>
  <c r="W42" i="65"/>
  <c r="M47" i="104" s="1"/>
  <c r="G31" i="104"/>
  <c r="AN26" i="65"/>
  <c r="G26" i="85"/>
  <c r="A26" i="85" s="1"/>
  <c r="U26" i="65"/>
  <c r="K31" i="104" s="1"/>
  <c r="A26" i="65"/>
  <c r="AK26" i="65"/>
  <c r="U41" i="104"/>
  <c r="W41" i="104"/>
  <c r="V41" i="104"/>
  <c r="G26" i="104"/>
  <c r="G21" i="85"/>
  <c r="A21" i="85" s="1"/>
  <c r="AK21" i="65"/>
  <c r="AN21" i="65"/>
  <c r="A21" i="65"/>
  <c r="U21" i="65"/>
  <c r="K26" i="104" s="1"/>
  <c r="U32" i="65"/>
  <c r="K37" i="104" s="1"/>
  <c r="G37" i="104"/>
  <c r="AK32" i="65"/>
  <c r="G32" i="85"/>
  <c r="A32" i="85" s="1"/>
  <c r="AN32" i="65"/>
  <c r="A32" i="65"/>
  <c r="G44" i="104"/>
  <c r="AK39" i="65"/>
  <c r="AN39" i="65"/>
  <c r="U39" i="65"/>
  <c r="K44" i="104" s="1"/>
  <c r="A39" i="65"/>
  <c r="G39" i="85"/>
  <c r="A39" i="85" s="1"/>
  <c r="A41" i="104"/>
  <c r="Q41" i="104"/>
  <c r="R41" i="104"/>
  <c r="T41" i="104"/>
  <c r="S41" i="104"/>
  <c r="Y41" i="104"/>
  <c r="X41" i="104"/>
  <c r="S17" i="104"/>
  <c r="Y17" i="104"/>
  <c r="T17" i="104"/>
  <c r="Q17" i="104"/>
  <c r="A17" i="104"/>
  <c r="R17" i="104"/>
  <c r="R31" i="65"/>
  <c r="U31" i="65"/>
  <c r="W31" i="65" s="1"/>
  <c r="M36" i="104" s="1"/>
  <c r="G36" i="104"/>
  <c r="AK31" i="65"/>
  <c r="AN31" i="65"/>
  <c r="G31" i="85"/>
  <c r="A31" i="85" s="1"/>
  <c r="A31" i="65"/>
  <c r="W41" i="65"/>
  <c r="M46" i="104" s="1"/>
  <c r="R25" i="65"/>
  <c r="U25" i="65"/>
  <c r="K30" i="104" s="1"/>
  <c r="G30" i="104"/>
  <c r="G25" i="85"/>
  <c r="A25" i="85" s="1"/>
  <c r="A25" i="65"/>
  <c r="AN25" i="65"/>
  <c r="AK25" i="65"/>
  <c r="U38" i="65"/>
  <c r="K43" i="104" s="1"/>
  <c r="G43" i="104"/>
  <c r="G38" i="85"/>
  <c r="A38" i="85" s="1"/>
  <c r="AN38" i="65"/>
  <c r="A38" i="65"/>
  <c r="AK38" i="65"/>
  <c r="G21" i="104"/>
  <c r="AK16" i="65"/>
  <c r="A16" i="65"/>
  <c r="U16" i="65"/>
  <c r="K21" i="104" s="1"/>
  <c r="AN16" i="65"/>
  <c r="G16" i="85"/>
  <c r="A16" i="85" s="1"/>
  <c r="G12" i="104"/>
  <c r="R7" i="65"/>
  <c r="AN7" i="65"/>
  <c r="G7" i="85"/>
  <c r="A7" i="85" s="1"/>
  <c r="A7" i="65"/>
  <c r="AK7" i="65"/>
  <c r="U7" i="65"/>
  <c r="K12" i="104" s="1"/>
  <c r="A23" i="104"/>
  <c r="T23" i="104"/>
  <c r="S23" i="104"/>
  <c r="Q23" i="104"/>
  <c r="Y23" i="104"/>
  <c r="R23" i="104"/>
  <c r="Q46" i="104"/>
  <c r="S46" i="104"/>
  <c r="T46" i="104"/>
  <c r="Y46" i="104"/>
  <c r="R46" i="104"/>
  <c r="A46" i="104"/>
  <c r="R13" i="65"/>
  <c r="U13" i="65"/>
  <c r="K18" i="104" s="1"/>
  <c r="G18" i="104"/>
  <c r="AK13" i="65"/>
  <c r="G13" i="85"/>
  <c r="A13" i="85" s="1"/>
  <c r="A13" i="65"/>
  <c r="AN13" i="65"/>
  <c r="G27" i="104"/>
  <c r="A22" i="65"/>
  <c r="U22" i="65"/>
  <c r="K27" i="104" s="1"/>
  <c r="AK22" i="65"/>
  <c r="G22" i="85"/>
  <c r="A22" i="85" s="1"/>
  <c r="AN22" i="65"/>
  <c r="X35" i="104"/>
  <c r="S40" i="104"/>
  <c r="Y40" i="104"/>
  <c r="A40" i="104"/>
  <c r="Q40" i="104"/>
  <c r="T40" i="104"/>
  <c r="R40" i="104"/>
  <c r="X40" i="104"/>
  <c r="G19" i="104"/>
  <c r="U14" i="65"/>
  <c r="K19" i="104" s="1"/>
  <c r="A14" i="65"/>
  <c r="G14" i="85"/>
  <c r="A14" i="85" s="1"/>
  <c r="AN14" i="65"/>
  <c r="AK14" i="65"/>
  <c r="U37" i="65"/>
  <c r="R37" i="65"/>
  <c r="G42" i="104"/>
  <c r="G37" i="85"/>
  <c r="A37" i="85" s="1"/>
  <c r="A37" i="65"/>
  <c r="AN37" i="65"/>
  <c r="AK37" i="65"/>
  <c r="X34" i="104"/>
  <c r="G25" i="104"/>
  <c r="AK20" i="65"/>
  <c r="G20" i="85"/>
  <c r="A20" i="85" s="1"/>
  <c r="AN20" i="65"/>
  <c r="A20" i="65"/>
  <c r="U20" i="65"/>
  <c r="K25" i="104" s="1"/>
  <c r="G38" i="104"/>
  <c r="AN33" i="65"/>
  <c r="U33" i="65"/>
  <c r="K38" i="104" s="1"/>
  <c r="AK33" i="65"/>
  <c r="G33" i="85"/>
  <c r="A33" i="85" s="1"/>
  <c r="A33" i="65"/>
  <c r="U19" i="65"/>
  <c r="K24" i="104" s="1"/>
  <c r="G19" i="85"/>
  <c r="A19" i="85" s="1"/>
  <c r="AN19" i="65"/>
  <c r="A19" i="65"/>
  <c r="G24" i="104"/>
  <c r="AK19" i="65"/>
  <c r="R19" i="65"/>
  <c r="V40" i="104"/>
  <c r="U40" i="104"/>
  <c r="W40" i="104"/>
  <c r="U40" i="65"/>
  <c r="K45" i="104" s="1"/>
  <c r="G45" i="104"/>
  <c r="G40" i="85"/>
  <c r="A40" i="85" s="1"/>
  <c r="A40" i="65"/>
  <c r="AN40" i="65"/>
  <c r="AK40" i="65"/>
  <c r="A16" i="104"/>
  <c r="T16" i="104"/>
  <c r="Y16" i="104"/>
  <c r="R16" i="104"/>
  <c r="Q16" i="104"/>
  <c r="S16" i="104"/>
  <c r="G20" i="104"/>
  <c r="U15" i="65"/>
  <c r="K20" i="104" s="1"/>
  <c r="AN15" i="65"/>
  <c r="AK15" i="65"/>
  <c r="A15" i="65"/>
  <c r="G15" i="85"/>
  <c r="A15" i="85" s="1"/>
  <c r="W18" i="65"/>
  <c r="M23" i="104" s="1"/>
  <c r="U34" i="104" l="1"/>
  <c r="U22" i="104"/>
  <c r="W22" i="104"/>
  <c r="W34" i="104"/>
  <c r="U28" i="104"/>
  <c r="V28" i="104"/>
  <c r="U29" i="104"/>
  <c r="W21" i="65"/>
  <c r="M26" i="104" s="1"/>
  <c r="W26" i="104" s="1"/>
  <c r="V29" i="104"/>
  <c r="X44" i="104"/>
  <c r="X21" i="104"/>
  <c r="X18" i="104"/>
  <c r="W22" i="65"/>
  <c r="M27" i="104" s="1"/>
  <c r="W27" i="104" s="1"/>
  <c r="X38" i="104"/>
  <c r="X15" i="104"/>
  <c r="X25" i="104"/>
  <c r="W39" i="65"/>
  <c r="M44" i="104" s="1"/>
  <c r="V44" i="104" s="1"/>
  <c r="W40" i="65"/>
  <c r="M45" i="104" s="1"/>
  <c r="U45" i="104" s="1"/>
  <c r="X31" i="104"/>
  <c r="W32" i="65"/>
  <c r="M37" i="104" s="1"/>
  <c r="W37" i="104" s="1"/>
  <c r="W15" i="65"/>
  <c r="M20" i="104" s="1"/>
  <c r="U20" i="104" s="1"/>
  <c r="W33" i="65"/>
  <c r="M38" i="104" s="1"/>
  <c r="W38" i="104" s="1"/>
  <c r="W13" i="65"/>
  <c r="M18" i="104" s="1"/>
  <c r="V18" i="104" s="1"/>
  <c r="W25" i="65"/>
  <c r="M30" i="104" s="1"/>
  <c r="W30" i="104" s="1"/>
  <c r="X39" i="104"/>
  <c r="X43" i="104"/>
  <c r="X30" i="104"/>
  <c r="X33" i="104"/>
  <c r="W20" i="65"/>
  <c r="M25" i="104" s="1"/>
  <c r="W25" i="104" s="1"/>
  <c r="W7" i="65"/>
  <c r="M12" i="104" s="1"/>
  <c r="U12" i="104" s="1"/>
  <c r="W26" i="65"/>
  <c r="M31" i="104" s="1"/>
  <c r="U31" i="104" s="1"/>
  <c r="X13" i="104"/>
  <c r="W27" i="65"/>
  <c r="M32" i="104" s="1"/>
  <c r="U32" i="104" s="1"/>
  <c r="X14" i="104"/>
  <c r="X20" i="104"/>
  <c r="W16" i="65"/>
  <c r="M21" i="104" s="1"/>
  <c r="W21" i="104" s="1"/>
  <c r="V23" i="104"/>
  <c r="W23" i="104"/>
  <c r="U23" i="104"/>
  <c r="Q38" i="104"/>
  <c r="R38" i="104"/>
  <c r="T38" i="104"/>
  <c r="S38" i="104"/>
  <c r="A38" i="104"/>
  <c r="Y38" i="104"/>
  <c r="T25" i="104"/>
  <c r="Y25" i="104"/>
  <c r="A25" i="104"/>
  <c r="S25" i="104"/>
  <c r="R25" i="104"/>
  <c r="Q25" i="104"/>
  <c r="H42" i="104"/>
  <c r="AL37" i="65"/>
  <c r="H37" i="85"/>
  <c r="W14" i="65"/>
  <c r="M19" i="104" s="1"/>
  <c r="X27" i="104"/>
  <c r="S18" i="104"/>
  <c r="T18" i="104"/>
  <c r="R18" i="104"/>
  <c r="A18" i="104"/>
  <c r="Q18" i="104"/>
  <c r="Y18" i="104"/>
  <c r="H12" i="104"/>
  <c r="H7" i="85"/>
  <c r="Q43" i="65"/>
  <c r="V7" i="65"/>
  <c r="L12" i="104" s="1"/>
  <c r="AL7" i="65"/>
  <c r="Q36" i="104"/>
  <c r="A36" i="104"/>
  <c r="R36" i="104"/>
  <c r="T36" i="104"/>
  <c r="Y36" i="104"/>
  <c r="S36" i="104"/>
  <c r="R44" i="104"/>
  <c r="Y44" i="104"/>
  <c r="T44" i="104"/>
  <c r="S44" i="104"/>
  <c r="Q44" i="104"/>
  <c r="A44" i="104"/>
  <c r="W9" i="65"/>
  <c r="M14" i="104" s="1"/>
  <c r="R13" i="104"/>
  <c r="S13" i="104"/>
  <c r="Q13" i="104"/>
  <c r="Y13" i="104"/>
  <c r="A13" i="104"/>
  <c r="T13" i="104"/>
  <c r="Q33" i="104"/>
  <c r="A33" i="104"/>
  <c r="Y33" i="104"/>
  <c r="R33" i="104"/>
  <c r="T33" i="104"/>
  <c r="S33" i="104"/>
  <c r="W19" i="65"/>
  <c r="M24" i="104" s="1"/>
  <c r="V37" i="65"/>
  <c r="L42" i="104" s="1"/>
  <c r="K42" i="104"/>
  <c r="X42" i="104" s="1"/>
  <c r="Q12" i="104"/>
  <c r="R12" i="104"/>
  <c r="T12" i="104"/>
  <c r="Y12" i="104"/>
  <c r="S12" i="104"/>
  <c r="A12" i="104"/>
  <c r="Y43" i="104"/>
  <c r="R43" i="104"/>
  <c r="Q43" i="104"/>
  <c r="A43" i="104"/>
  <c r="S43" i="104"/>
  <c r="T43" i="104"/>
  <c r="V46" i="104"/>
  <c r="U46" i="104"/>
  <c r="W46" i="104"/>
  <c r="K36" i="104"/>
  <c r="X36" i="104" s="1"/>
  <c r="V31" i="65"/>
  <c r="L36" i="104" s="1"/>
  <c r="T37" i="104"/>
  <c r="Q37" i="104"/>
  <c r="A37" i="104"/>
  <c r="Y37" i="104"/>
  <c r="S37" i="104"/>
  <c r="R37" i="104"/>
  <c r="W8" i="65"/>
  <c r="M13" i="104" s="1"/>
  <c r="W28" i="65"/>
  <c r="M33" i="104" s="1"/>
  <c r="H30" i="104"/>
  <c r="H25" i="85"/>
  <c r="AL25" i="65"/>
  <c r="V25" i="65"/>
  <c r="L30" i="104" s="1"/>
  <c r="W36" i="104"/>
  <c r="V36" i="104"/>
  <c r="U36" i="104"/>
  <c r="R26" i="104"/>
  <c r="Q26" i="104"/>
  <c r="Y26" i="104"/>
  <c r="A26" i="104"/>
  <c r="S26" i="104"/>
  <c r="T26" i="104"/>
  <c r="Q32" i="104"/>
  <c r="T32" i="104"/>
  <c r="S32" i="104"/>
  <c r="R32" i="104"/>
  <c r="A32" i="104"/>
  <c r="Y32" i="104"/>
  <c r="W10" i="65"/>
  <c r="M15" i="104" s="1"/>
  <c r="E18" i="54"/>
  <c r="F18" i="54"/>
  <c r="D18" i="54"/>
  <c r="T45" i="104"/>
  <c r="Y45" i="104"/>
  <c r="Q45" i="104"/>
  <c r="A45" i="104"/>
  <c r="R45" i="104"/>
  <c r="S45" i="104"/>
  <c r="V19" i="65"/>
  <c r="L24" i="104" s="1"/>
  <c r="H19" i="85"/>
  <c r="H24" i="104"/>
  <c r="AL19" i="65"/>
  <c r="Q27" i="104"/>
  <c r="A27" i="104"/>
  <c r="T27" i="104"/>
  <c r="R27" i="104"/>
  <c r="Y27" i="104"/>
  <c r="S27" i="104"/>
  <c r="H18" i="104"/>
  <c r="AL13" i="65"/>
  <c r="V13" i="65"/>
  <c r="L18" i="104" s="1"/>
  <c r="H13" i="85"/>
  <c r="X12" i="104"/>
  <c r="W38" i="65"/>
  <c r="M43" i="104" s="1"/>
  <c r="AL31" i="65"/>
  <c r="X31" i="65"/>
  <c r="N36" i="104" s="1"/>
  <c r="H36" i="104"/>
  <c r="H31" i="85"/>
  <c r="X37" i="104"/>
  <c r="X32" i="104"/>
  <c r="U17" i="104"/>
  <c r="W17" i="104"/>
  <c r="V17" i="104"/>
  <c r="S15" i="104"/>
  <c r="R15" i="104"/>
  <c r="A15" i="104"/>
  <c r="Y15" i="104"/>
  <c r="T15" i="104"/>
  <c r="Q15" i="104"/>
  <c r="Y42" i="104"/>
  <c r="T42" i="104"/>
  <c r="S42" i="104"/>
  <c r="Q42" i="104"/>
  <c r="R42" i="104"/>
  <c r="A42" i="104"/>
  <c r="U16" i="104"/>
  <c r="V16" i="104"/>
  <c r="W16" i="104"/>
  <c r="X24" i="104"/>
  <c r="X45" i="104"/>
  <c r="T21" i="104"/>
  <c r="Y21" i="104"/>
  <c r="S21" i="104"/>
  <c r="R21" i="104"/>
  <c r="Q21" i="104"/>
  <c r="A21" i="104"/>
  <c r="T30" i="104"/>
  <c r="Y30" i="104"/>
  <c r="S30" i="104"/>
  <c r="Q30" i="104"/>
  <c r="A30" i="104"/>
  <c r="R30" i="104"/>
  <c r="X26" i="104"/>
  <c r="U47" i="104"/>
  <c r="V47" i="104"/>
  <c r="W47" i="104"/>
  <c r="R39" i="104"/>
  <c r="Q39" i="104"/>
  <c r="Y39" i="104"/>
  <c r="T39" i="104"/>
  <c r="S39" i="104"/>
  <c r="A39" i="104"/>
  <c r="U35" i="104"/>
  <c r="W35" i="104"/>
  <c r="V35" i="104"/>
  <c r="S19" i="104"/>
  <c r="R19" i="104"/>
  <c r="A19" i="104"/>
  <c r="Y19" i="104"/>
  <c r="T19" i="104"/>
  <c r="Q19" i="104"/>
  <c r="S24" i="104"/>
  <c r="Y24" i="104"/>
  <c r="A24" i="104"/>
  <c r="Q24" i="104"/>
  <c r="T24" i="104"/>
  <c r="R24" i="104"/>
  <c r="A20" i="104"/>
  <c r="S20" i="104"/>
  <c r="T20" i="104"/>
  <c r="Y20" i="104"/>
  <c r="Q20" i="104"/>
  <c r="R20" i="104"/>
  <c r="W37" i="65"/>
  <c r="M42" i="104" s="1"/>
  <c r="X19" i="104"/>
  <c r="R31" i="104"/>
  <c r="S31" i="104"/>
  <c r="T31" i="104"/>
  <c r="Q31" i="104"/>
  <c r="Y31" i="104"/>
  <c r="A31" i="104"/>
  <c r="W34" i="65"/>
  <c r="M39" i="104" s="1"/>
  <c r="R14" i="104"/>
  <c r="Y14" i="104"/>
  <c r="Q14" i="104"/>
  <c r="A14" i="104"/>
  <c r="T14" i="104"/>
  <c r="S14" i="104"/>
  <c r="U26" i="104" l="1"/>
  <c r="V26" i="104"/>
  <c r="V21" i="104"/>
  <c r="V32" i="104"/>
  <c r="W32" i="104"/>
  <c r="AG42" i="104"/>
  <c r="W45" i="104"/>
  <c r="V45" i="104"/>
  <c r="V37" i="104"/>
  <c r="U37" i="104"/>
  <c r="V27" i="104"/>
  <c r="U27" i="104"/>
  <c r="V12" i="104"/>
  <c r="W12" i="104"/>
  <c r="V30" i="104"/>
  <c r="U30" i="104"/>
  <c r="V31" i="104"/>
  <c r="W18" i="104"/>
  <c r="W31" i="104"/>
  <c r="W44" i="104"/>
  <c r="V25" i="104"/>
  <c r="U44" i="104"/>
  <c r="V20" i="104"/>
  <c r="U25" i="104"/>
  <c r="W20" i="104"/>
  <c r="U21" i="104"/>
  <c r="U38" i="104"/>
  <c r="V38" i="104"/>
  <c r="X13" i="65"/>
  <c r="N18" i="104" s="1"/>
  <c r="AE18" i="104" s="1"/>
  <c r="U18" i="104"/>
  <c r="AG24" i="104"/>
  <c r="AG12" i="104"/>
  <c r="AC30" i="104"/>
  <c r="AJ30" i="104"/>
  <c r="Z30" i="104"/>
  <c r="AA30" i="104"/>
  <c r="AB30" i="104"/>
  <c r="G6" i="104"/>
  <c r="V19" i="104"/>
  <c r="U19" i="104"/>
  <c r="W19" i="104"/>
  <c r="V42" i="104"/>
  <c r="W42" i="104"/>
  <c r="U42" i="104"/>
  <c r="Z18" i="104"/>
  <c r="AA18" i="104"/>
  <c r="AB18" i="104"/>
  <c r="AJ18" i="104"/>
  <c r="AC18" i="104"/>
  <c r="V15" i="104"/>
  <c r="W15" i="104"/>
  <c r="U15" i="104"/>
  <c r="I5" i="104"/>
  <c r="G5" i="104"/>
  <c r="V24" i="104"/>
  <c r="U24" i="104"/>
  <c r="W24" i="104"/>
  <c r="W33" i="104"/>
  <c r="U33" i="104"/>
  <c r="V33" i="104"/>
  <c r="V13" i="104"/>
  <c r="U13" i="104"/>
  <c r="W13" i="104"/>
  <c r="AG36" i="104"/>
  <c r="AK43" i="65"/>
  <c r="A43" i="65"/>
  <c r="D13" i="54"/>
  <c r="G43" i="85"/>
  <c r="A43" i="85" s="1"/>
  <c r="G48" i="104"/>
  <c r="A48" i="104" s="1"/>
  <c r="U43" i="65"/>
  <c r="AB36" i="104"/>
  <c r="Z36" i="104"/>
  <c r="AC36" i="104"/>
  <c r="AA36" i="104"/>
  <c r="W14" i="104"/>
  <c r="U14" i="104"/>
  <c r="V14" i="104"/>
  <c r="X37" i="65"/>
  <c r="N42" i="104" s="1"/>
  <c r="AD36" i="104"/>
  <c r="AE36" i="104"/>
  <c r="AF36" i="104"/>
  <c r="U43" i="104"/>
  <c r="W43" i="104"/>
  <c r="V43" i="104"/>
  <c r="G18" i="54"/>
  <c r="E9" i="54" s="1"/>
  <c r="D9" i="54"/>
  <c r="AG30" i="104"/>
  <c r="AJ12" i="104"/>
  <c r="AC12" i="104"/>
  <c r="Z12" i="104"/>
  <c r="AA12" i="104"/>
  <c r="AB12" i="104"/>
  <c r="AC42" i="104"/>
  <c r="Z42" i="104"/>
  <c r="AA42" i="104"/>
  <c r="AB42" i="104"/>
  <c r="Z24" i="104"/>
  <c r="AB24" i="104"/>
  <c r="AA24" i="104"/>
  <c r="AC24" i="104"/>
  <c r="AJ24" i="104"/>
  <c r="G7" i="104"/>
  <c r="X7" i="65"/>
  <c r="N12" i="104" s="1"/>
  <c r="V39" i="104"/>
  <c r="U39" i="104"/>
  <c r="W39" i="104"/>
  <c r="AG18" i="104"/>
  <c r="X19" i="65"/>
  <c r="N24" i="104" s="1"/>
  <c r="X25" i="65"/>
  <c r="N30" i="104" s="1"/>
  <c r="G8" i="104"/>
  <c r="I8" i="104"/>
  <c r="I7" i="104" l="1"/>
  <c r="AD18" i="104"/>
  <c r="I6" i="104"/>
  <c r="AF18" i="104"/>
  <c r="H5" i="104"/>
  <c r="G13" i="54"/>
  <c r="F13" i="54"/>
  <c r="F18" i="1" s="1"/>
  <c r="G18" i="1" s="1"/>
  <c r="D15" i="54"/>
  <c r="AD24" i="104"/>
  <c r="AE24" i="104"/>
  <c r="AF24" i="104"/>
  <c r="F11" i="1"/>
  <c r="G11" i="1" s="1"/>
  <c r="G9" i="54"/>
  <c r="AH36" i="104"/>
  <c r="AD42" i="104"/>
  <c r="AE42" i="104"/>
  <c r="AF42" i="104"/>
  <c r="W43" i="65"/>
  <c r="M48" i="104" s="1"/>
  <c r="K48" i="104"/>
  <c r="AF30" i="104"/>
  <c r="AD30" i="104"/>
  <c r="AE30" i="104"/>
  <c r="AE12" i="104"/>
  <c r="AD12" i="104"/>
  <c r="AF12" i="104"/>
  <c r="AH18" i="104" l="1"/>
  <c r="J5" i="104"/>
  <c r="K5" i="104" s="1"/>
  <c r="AH42" i="104"/>
  <c r="AH30" i="104"/>
  <c r="AH12" i="104"/>
  <c r="AH24" i="104"/>
  <c r="G15" i="54"/>
  <c r="D7" i="54" s="1"/>
  <c r="F15" i="54"/>
  <c r="E8" i="54" s="1"/>
  <c r="G8" i="54" s="1"/>
  <c r="F17" i="1"/>
  <c r="G17" i="1" s="1"/>
  <c r="G7" i="54"/>
  <c r="F7" i="1" l="1" a="1"/>
  <c r="F7" i="1" s="1"/>
  <c r="G7" i="1" s="1"/>
  <c r="M5" i="10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tc={94A1B562-E7C3-4F99-85F3-FD76A6BC902C}</author>
    <author>tc={A80A3A73-C7BF-4E8E-ADF4-6D5B885B0980}</author>
  </authors>
  <commentList>
    <comment ref="B22" authorId="0" shapeId="0" xr:uid="{94A1B562-E7C3-4F99-85F3-FD76A6BC902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Standard = 900</t>
      </text>
    </comment>
    <comment ref="B23" authorId="1" shapeId="0" xr:uid="{A80A3A73-C7BF-4E8E-ADF4-6D5B885B098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tc={E3BB53E5-86F9-476F-B676-B17FF007057D}</author>
  </authors>
  <commentList>
    <comment ref="D4" authorId="0" shapeId="0" xr:uid="{E3BB53E5-86F9-476F-B676-B17FF007057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QC the names here - some are not spelled correctly,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Hammit, Britton</author>
  </authors>
  <commentList>
    <comment ref="C4" authorId="0" shapeId="0" xr:uid="{EDC2A832-03EB-4319-B273-1AAB320A08D8}">
      <text>
        <r>
          <rPr>
            <b/>
            <sz val="9"/>
            <color indexed="81"/>
            <rFont val="Tahoma"/>
            <family val="2"/>
          </rPr>
          <t>Hammit, Britton:</t>
        </r>
        <r>
          <rPr>
            <sz val="9"/>
            <color indexed="81"/>
            <rFont val="Tahoma"/>
            <family val="2"/>
          </rPr>
          <t xml:space="preserve">
Automatically updates based on the selected scneario.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tc={757D3DCB-5A9F-43D3-AF7F-0BE3372DDF03}</author>
    <author>tc={221395E3-9DA3-4BBE-BBF7-3ACF5A48F269}</author>
    <author>tc={E2B07FA1-8736-4F7A-8CBF-1B136F60EC98}</author>
    <author>tc={4AB3BEA2-48C3-41AB-8FDF-E9243C33E8AD}</author>
    <author>tc={B26196D8-1923-408F-BD17-4639B1EF2396}</author>
  </authors>
  <commentList>
    <comment ref="T18" authorId="0" shapeId="0" xr:uid="{757D3DCB-5A9F-43D3-AF7F-0BE3372DDF03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U18" authorId="1" shapeId="0" xr:uid="{221395E3-9DA3-4BBE-BBF7-3ACF5A48F269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V18" authorId="2" shapeId="0" xr:uid="{E2B07FA1-8736-4F7A-8CBF-1B136F60EC9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Lookup ID from INPUT sheet</t>
      </text>
    </comment>
    <comment ref="W18" authorId="3" shapeId="0" xr:uid="{4AB3BEA2-48C3-41AB-8FDF-E9243C33E8A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 input (identifier for the correct segment/point</t>
      </text>
    </comment>
    <comment ref="X18" authorId="4" shapeId="0" xr:uid="{B26196D8-1923-408F-BD17-4639B1EF2396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for this sheet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tc={530F0266-3470-4AA3-B2D6-F842626D2EAF}</author>
  </authors>
  <commentList>
    <comment ref="A1" authorId="0" shapeId="0" xr:uid="{530F0266-3470-4AA3-B2D6-F842626D2EA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tc={04878369-8495-4608-8349-B2349F9FB849}</author>
    <author>tc={7AE3F1C0-4343-4609-9BEE-178432C5BE6F}</author>
    <author>tc={D298CBB3-2349-42C2-93AF-A2160313AC69}</author>
    <author>tc={E9EDA3D4-23AA-4DE8-A167-E26D4A3C3CDF}</author>
  </authors>
  <commentList>
    <comment ref="A1" authorId="0" shapeId="0" xr:uid="{04878369-8495-4608-8349-B2349F9FB849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F6" authorId="1" shapeId="0" xr:uid="{7AE3F1C0-4343-4609-9BEE-178432C5BE6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balanced counts</t>
      </text>
    </comment>
    <comment ref="G6" authorId="2" shapeId="0" xr:uid="{D298CBB3-2349-42C2-93AF-A2160313AC69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Vissim (node orientation tab)</t>
      </text>
    </comment>
    <comment ref="H6" authorId="3" shapeId="0" xr:uid="{E9EDA3D4-23AA-4DE8-A167-E26D4A3C3CD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that will display in output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tc={E9B5EFF8-20DE-49F9-9AE6-40805A2A6B6E}</author>
  </authors>
  <commentList>
    <comment ref="A1" authorId="0" shapeId="0" xr:uid="{E9B5EFF8-20DE-49F9-9AE6-40805A2A6B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tc={E32EF359-8286-4455-AC1C-9E240F175235}</author>
    <author>tc={AD5ECD7A-CA10-4FBF-90F5-3C910261E22F}</author>
  </authors>
  <commentList>
    <comment ref="A1" authorId="0" shapeId="0" xr:uid="{E32EF359-8286-4455-AC1C-9E240F175235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B8" authorId="1" shapeId="0" xr:uid="{AD5ECD7A-CA10-4FBF-90F5-3C910261E22F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the Row where intersection data start in the "Intersections by Approach" Sheet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tc={96AF0497-76E4-4557-B744-9674566B233A}</author>
  </authors>
  <commentList>
    <comment ref="A1" authorId="0" shapeId="0" xr:uid="{96AF0497-76E4-4557-B744-9674566B233A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tc={8595194D-143E-4FC3-A8A2-BF749858A182}</author>
  </authors>
  <commentList>
    <comment ref="A1" authorId="0" shapeId="0" xr:uid="{8595194D-143E-4FC3-A8A2-BF749858A182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tc={95F8F7AE-3AF1-4F18-8148-32628F271175}</author>
  </authors>
  <commentList>
    <comment ref="H12" authorId="0" shapeId="0" xr:uid="{95F8F7AE-3AF1-4F18-8148-32628F271175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tc={6756FCFA-3B1A-4F47-9FE6-DB9056D80399}</author>
  </authors>
  <commentList>
    <comment ref="H7" authorId="0" shapeId="0" xr:uid="{6756FCFA-3B1A-4F47-9FE6-DB9056D80399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<sst xmlns="http://schemas.openxmlformats.org/spreadsheetml/2006/main" count="1060" uniqueCount="508">
  <si>
    <t>Difference (%)</t>
  </si>
  <si>
    <t>Criteria</t>
  </si>
  <si>
    <t>Percent</t>
  </si>
  <si>
    <t>Target</t>
  </si>
  <si>
    <t>Target Met</t>
  </si>
  <si>
    <t>Travel Time</t>
  </si>
  <si>
    <t>Balanced Count (vph)</t>
  </si>
  <si>
    <t>Difference (vph)</t>
  </si>
  <si>
    <t>Approach</t>
  </si>
  <si>
    <t>Movement</t>
  </si>
  <si>
    <t>NB</t>
  </si>
  <si>
    <t>SB</t>
  </si>
  <si>
    <t>WB</t>
  </si>
  <si>
    <t>Intersection</t>
  </si>
  <si>
    <t>EB</t>
  </si>
  <si>
    <t>Result</t>
  </si>
  <si>
    <t>Criteria 1 Met?</t>
  </si>
  <si>
    <t>Criteria 2 Met?</t>
  </si>
  <si>
    <t>Criteria 3 Met?</t>
  </si>
  <si>
    <t>Criteria 1 Applies?</t>
  </si>
  <si>
    <t>Criteria 2 Applies?</t>
  </si>
  <si>
    <t>Criteria 3 Applies?</t>
  </si>
  <si>
    <t>NBL</t>
  </si>
  <si>
    <t>NBT</t>
  </si>
  <si>
    <t>SBT</t>
  </si>
  <si>
    <t>SBR</t>
  </si>
  <si>
    <t>WBL</t>
  </si>
  <si>
    <t>WBT</t>
  </si>
  <si>
    <t>WBR</t>
  </si>
  <si>
    <t>NBR</t>
  </si>
  <si>
    <t>SBL</t>
  </si>
  <si>
    <t>EBL</t>
  </si>
  <si>
    <t>EBT</t>
  </si>
  <si>
    <t>EBR</t>
  </si>
  <si>
    <t>LOS</t>
  </si>
  <si>
    <t>E</t>
  </si>
  <si>
    <t>F</t>
  </si>
  <si>
    <t>VISSIM Period</t>
  </si>
  <si>
    <t>#</t>
  </si>
  <si>
    <t>Average Delay
(sec/veh)</t>
  </si>
  <si>
    <t>Max Queue Length
(feet)</t>
  </si>
  <si>
    <t>Average Queue Length
(feet)</t>
  </si>
  <si>
    <t>WBU</t>
  </si>
  <si>
    <t>Hide?</t>
  </si>
  <si>
    <t>% of Demand Served</t>
  </si>
  <si>
    <t>C</t>
  </si>
  <si>
    <t>Delay</t>
  </si>
  <si>
    <t>A</t>
  </si>
  <si>
    <t>B</t>
  </si>
  <si>
    <t>D</t>
  </si>
  <si>
    <t>LOS*</t>
  </si>
  <si>
    <t>Criteria Met</t>
  </si>
  <si>
    <t xml:space="preserve"> </t>
  </si>
  <si>
    <t>Sample Size Determination Tool, Version 2.0</t>
  </si>
  <si>
    <t xml:space="preserve">   User Inputs</t>
  </si>
  <si>
    <t xml:space="preserve">   Constants</t>
  </si>
  <si>
    <t xml:space="preserve">   Outputs</t>
  </si>
  <si>
    <t>Inputs</t>
  </si>
  <si>
    <t xml:space="preserve">         Output</t>
  </si>
  <si>
    <t>Confidence Interval:</t>
  </si>
  <si>
    <t>Number of Required Runs:</t>
  </si>
  <si>
    <t>Tolerance Error:</t>
  </si>
  <si>
    <t>Number of MOEs:</t>
  </si>
  <si>
    <t>Location (optional)</t>
  </si>
  <si>
    <t>Runs (Seeds)</t>
  </si>
  <si>
    <t>*Results from four random seeds</t>
  </si>
  <si>
    <t>Statistics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</si>
  <si>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s</t>
    </r>
  </si>
  <si>
    <t>=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</si>
  <si>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</t>
    </r>
  </si>
  <si>
    <t>t</t>
  </si>
  <si>
    <t>Sampling Error</t>
  </si>
  <si>
    <t>95% Interval Lower</t>
  </si>
  <si>
    <t>95% Interval Upper</t>
  </si>
  <si>
    <t>% of Sample Mean</t>
  </si>
  <si>
    <t>Sample Size Needed</t>
  </si>
  <si>
    <t>Node Result File *.ATT</t>
  </si>
  <si>
    <t>GEH</t>
  </si>
  <si>
    <t>Number of Segments with GEH &lt; 5</t>
  </si>
  <si>
    <t>Date</t>
  </si>
  <si>
    <t>Change</t>
  </si>
  <si>
    <t>Editor</t>
  </si>
  <si>
    <t>Tab</t>
  </si>
  <si>
    <t>Simulation Runs Summary File *.ATT</t>
  </si>
  <si>
    <t>Vehicle Travel Time Result File *.ATT</t>
  </si>
  <si>
    <t>Description</t>
  </si>
  <si>
    <t>Vehicle Network Performance Evaluation File *.ATT</t>
  </si>
  <si>
    <t>Number of Random Seeds</t>
  </si>
  <si>
    <t>Time of Day</t>
  </si>
  <si>
    <t>(MM:SS)</t>
  </si>
  <si>
    <t>Average</t>
  </si>
  <si>
    <t>Travel Time Segment</t>
  </si>
  <si>
    <t>GEH Criteria</t>
  </si>
  <si>
    <t>GEH of Vehicular Throughput</t>
  </si>
  <si>
    <t>N/A</t>
  </si>
  <si>
    <t>Intersection Delay and Estimated LOS</t>
  </si>
  <si>
    <t>-</t>
  </si>
  <si>
    <t>Additional MOE Calculations</t>
  </si>
  <si>
    <t>Volume Criteria Assessment</t>
  </si>
  <si>
    <t>GEH Approach Calculation</t>
  </si>
  <si>
    <t>Helper Columns for Intersection Lookup</t>
  </si>
  <si>
    <t>Vissim Throughput (vph)</t>
  </si>
  <si>
    <t>Number of Approaches</t>
  </si>
  <si>
    <t>Value</t>
  </si>
  <si>
    <t>EBU</t>
  </si>
  <si>
    <t>*Minimum number of required runs = 10</t>
  </si>
  <si>
    <t>PM</t>
  </si>
  <si>
    <t>Average Vissim</t>
  </si>
  <si>
    <t>AM</t>
  </si>
  <si>
    <t>NBU</t>
  </si>
  <si>
    <t>SBU</t>
  </si>
  <si>
    <t>Item</t>
  </si>
  <si>
    <t>Include? (Y/N)</t>
  </si>
  <si>
    <t>Y</t>
  </si>
  <si>
    <t>*.ATT File</t>
  </si>
  <si>
    <t>N</t>
  </si>
  <si>
    <t>Notes</t>
  </si>
  <si>
    <t>Intersection Type</t>
  </si>
  <si>
    <t>Int ID</t>
  </si>
  <si>
    <t>vph</t>
  </si>
  <si>
    <t>Threshold</t>
  </si>
  <si>
    <t>Int. ID</t>
  </si>
  <si>
    <t>Approach 1</t>
  </si>
  <si>
    <t>Approach 2</t>
  </si>
  <si>
    <t>Approach 3</t>
  </si>
  <si>
    <t>Approach 4</t>
  </si>
  <si>
    <t>Approach 5</t>
  </si>
  <si>
    <t>Approach 6</t>
  </si>
  <si>
    <t>Signalized</t>
  </si>
  <si>
    <t>NWBL</t>
  </si>
  <si>
    <t>NWBT</t>
  </si>
  <si>
    <t>NWBR</t>
  </si>
  <si>
    <t>NWBU</t>
  </si>
  <si>
    <t>SEBL</t>
  </si>
  <si>
    <t>SEBT</t>
  </si>
  <si>
    <t>SEBR</t>
  </si>
  <si>
    <t>SEBU</t>
  </si>
  <si>
    <t>LOS Lookup Table</t>
  </si>
  <si>
    <t>Signalized Intersections</t>
  </si>
  <si>
    <t>Unsignalized Intersections</t>
  </si>
  <si>
    <t>ID</t>
  </si>
  <si>
    <t>Peak Period (sim seconds)</t>
  </si>
  <si>
    <t>Peak Hour (sim seconds)</t>
  </si>
  <si>
    <t>Int. #</t>
  </si>
  <si>
    <t>Int #</t>
  </si>
  <si>
    <t>Criteria 4 Applies?</t>
  </si>
  <si>
    <t>Criteria 4 Met?</t>
  </si>
  <si>
    <t>Input Values</t>
  </si>
  <si>
    <t>Standard Deviation</t>
  </si>
  <si>
    <t>max 16</t>
  </si>
  <si>
    <t>standard = 900</t>
  </si>
  <si>
    <t>Period:</t>
  </si>
  <si>
    <t>Start</t>
  </si>
  <si>
    <t>End</t>
  </si>
  <si>
    <t>Travel Time Analysis: Period Length (sim sec)</t>
  </si>
  <si>
    <t>Travel Time Analysis: Start Time (sim sec)</t>
  </si>
  <si>
    <t>Travel Time Analysis: # periods</t>
  </si>
  <si>
    <t>Travel Time Analysis: End Time (sim sec)</t>
  </si>
  <si>
    <t>Node Number</t>
  </si>
  <si>
    <t>From Link</t>
  </si>
  <si>
    <t>Calculation</t>
  </si>
  <si>
    <t>Scenario</t>
  </si>
  <si>
    <t>Scenarios List</t>
  </si>
  <si>
    <t>Existing AM</t>
  </si>
  <si>
    <t>Existing PM</t>
  </si>
  <si>
    <t>Standard Deviation by Time</t>
  </si>
  <si>
    <t>Sample Size</t>
  </si>
  <si>
    <t>H</t>
  </si>
  <si>
    <t>--</t>
  </si>
  <si>
    <t>Total Network Volume % Difference 
from Balanced Counts</t>
  </si>
  <si>
    <r>
      <t xml:space="preserve">GEH Calculations
</t>
    </r>
    <r>
      <rPr>
        <b/>
        <i/>
        <sz val="10"/>
        <color theme="0"/>
        <rFont val="Arial"/>
        <family val="2"/>
      </rPr>
      <t>Individual Intersection Approaches</t>
    </r>
  </si>
  <si>
    <t>Sum of Balanced Counts</t>
  </si>
  <si>
    <t>Sum of All 
Link Flows</t>
  </si>
  <si>
    <t>Percent 
Difference</t>
  </si>
  <si>
    <t>Percent 
Compliance</t>
  </si>
  <si>
    <t>Vehicle Count | Comparison by Vehicle Type</t>
  </si>
  <si>
    <t>(MPH)</t>
  </si>
  <si>
    <t>Seed Count</t>
  </si>
  <si>
    <t>Seed Number</t>
  </si>
  <si>
    <t>Field Data</t>
  </si>
  <si>
    <t>Difference</t>
  </si>
  <si>
    <t>(%)</t>
  </si>
  <si>
    <t># Passing</t>
  </si>
  <si>
    <t>Calibration Criteria Check</t>
  </si>
  <si>
    <t>Vissim</t>
  </si>
  <si>
    <t>Type of Measurement</t>
  </si>
  <si>
    <t>Object ID Number (TT Seg/DCP)</t>
  </si>
  <si>
    <t>Vissim Object</t>
  </si>
  <si>
    <t>these values will populate the table on the left.</t>
  </si>
  <si>
    <t>This would also be nice if we could have different inputs based on the "scenario"</t>
  </si>
  <si>
    <t>Seed Calculations</t>
  </si>
  <si>
    <t>User Input (Locations)</t>
  </si>
  <si>
    <t>Locn #</t>
  </si>
  <si>
    <t xml:space="preserve"> Volume</t>
  </si>
  <si>
    <t xml:space="preserve"> Speed</t>
  </si>
  <si>
    <t xml:space="preserve"> Queues</t>
  </si>
  <si>
    <t xml:space="preserve"> Data Collection Point</t>
  </si>
  <si>
    <t xml:space="preserve"> Queue Counter</t>
  </si>
  <si>
    <t xml:space="preserve"> Node Evaluation</t>
  </si>
  <si>
    <t>No</t>
  </si>
  <si>
    <t>Yes</t>
  </si>
  <si>
    <t>Calculations included in Seed Calculations:</t>
  </si>
  <si>
    <t>Int. ID Vissim, if different</t>
  </si>
  <si>
    <t>Intersection Throughput</t>
  </si>
  <si>
    <t>% Stdev</t>
  </si>
  <si>
    <t>Number of Segments with GEH &gt; 5</t>
  </si>
  <si>
    <t>Movement (Node Orientation)</t>
  </si>
  <si>
    <t>Movement ID (Balanced Volumes)</t>
  </si>
  <si>
    <t>Movement Name (Displayed)</t>
  </si>
  <si>
    <t>Ave Vehicle Delay [s]</t>
  </si>
  <si>
    <t>Unserved Vehicle Demand</t>
  </si>
  <si>
    <t>Average Vehicle Speed [mph]</t>
  </si>
  <si>
    <t>Average Vehicle Delay from Stopping [s]</t>
  </si>
  <si>
    <t>Total Delay for All Vehicles [1000 s]</t>
  </si>
  <si>
    <t>No. Vehicles on Network at End of Simulation</t>
  </si>
  <si>
    <t>No. Vehicles Arrived throughout Simulation</t>
  </si>
  <si>
    <t>Network Consistency Check</t>
  </si>
  <si>
    <t>North-EB-Ped</t>
  </si>
  <si>
    <t>North-WB-Ped</t>
  </si>
  <si>
    <t>East-NB-Ped</t>
  </si>
  <si>
    <t>East-SB-Ped</t>
  </si>
  <si>
    <t>South-WB-Ped</t>
  </si>
  <si>
    <t>South-EB-Ped</t>
  </si>
  <si>
    <t>West-NB-Ped</t>
  </si>
  <si>
    <t>West-SB-Ped</t>
  </si>
  <si>
    <t>Export Tabs</t>
  </si>
  <si>
    <t>Hide</t>
  </si>
  <si>
    <t>Balanced Volumes</t>
  </si>
  <si>
    <t>Visually acceptable maximum queue lengths are represented at critical locations</t>
  </si>
  <si>
    <t>Simulated 
Vehicular Throughput
(Freeway Ramps 
and Segments)</t>
  </si>
  <si>
    <t>Simulated 
Vehicular Throughput 
(Network Wide)</t>
  </si>
  <si>
    <t>Simulated 
Travel Time</t>
  </si>
  <si>
    <t>Simulated 
Queue Length</t>
  </si>
  <si>
    <t>Freeway Throughput</t>
  </si>
  <si>
    <t>Facility</t>
  </si>
  <si>
    <t>Segment</t>
  </si>
  <si>
    <t>Type</t>
  </si>
  <si>
    <t>Average Speed (mph)</t>
  </si>
  <si>
    <t>Average Density</t>
  </si>
  <si>
    <t>Helper Column</t>
  </si>
  <si>
    <t>HIDE</t>
  </si>
  <si>
    <t xml:space="preserve">Travel Time | Segment-by-Segment </t>
  </si>
  <si>
    <t>This File</t>
  </si>
  <si>
    <t>Intersection Performance</t>
  </si>
  <si>
    <t>Notes/Sheet Description</t>
  </si>
  <si>
    <t>Important Model Checks</t>
  </si>
  <si>
    <t>Vissim Inputs (From Macro)</t>
  </si>
  <si>
    <t>Info Sheets</t>
  </si>
  <si>
    <t>3600-4500</t>
  </si>
  <si>
    <t>4500-5400</t>
  </si>
  <si>
    <t>5400-6300</t>
  </si>
  <si>
    <t>6300-7200</t>
  </si>
  <si>
    <t>LOS* &amp; Delay</t>
  </si>
  <si>
    <t>1800-2700</t>
  </si>
  <si>
    <t>2700-3600</t>
  </si>
  <si>
    <t>7200-8100</t>
  </si>
  <si>
    <t>8100-9000</t>
  </si>
  <si>
    <t>Patrick</t>
  </si>
  <si>
    <t xml:space="preserve">Ilana </t>
  </si>
  <si>
    <t>Heat Maps</t>
  </si>
  <si>
    <t>Created Speed Heat MAps tab from HREL GoBy, created Travel Time Pivot tab</t>
  </si>
  <si>
    <t>Alex</t>
  </si>
  <si>
    <t>Node Orientation</t>
  </si>
  <si>
    <t>added ability to switch to show just one scenario (cell A2 dropdown)</t>
  </si>
  <si>
    <t>Link Segment Result File *.ATT</t>
  </si>
  <si>
    <t>Macros</t>
  </si>
  <si>
    <t>Added link segments into the import macro, updating manual macro to only pull the files we say we want</t>
  </si>
  <si>
    <t>U</t>
  </si>
  <si>
    <t>Concat</t>
  </si>
  <si>
    <t>Average of DISTTRAV(ALL)</t>
  </si>
  <si>
    <t>Macros &amp; Pivot tables</t>
  </si>
  <si>
    <r>
      <t xml:space="preserve">Added pivot tables and pivot table update macros for each major  output file type </t>
    </r>
    <r>
      <rPr>
        <b/>
        <sz val="11"/>
        <color theme="1"/>
        <rFont val="Calibri"/>
        <family val="2"/>
        <scheme val="minor"/>
      </rPr>
      <t>Queue Counter .att import still needs to be added to the import macro</t>
    </r>
  </si>
  <si>
    <t>BLANK</t>
  </si>
  <si>
    <t>To-Link</t>
  </si>
  <si>
    <t>User Inputs:</t>
  </si>
  <si>
    <t>Middle Value:</t>
  </si>
  <si>
    <t>Low Value:</t>
  </si>
  <si>
    <t>High Value:</t>
  </si>
  <si>
    <t>Queue Counter Result File *.ATT</t>
  </si>
  <si>
    <t>Import Vissim Result ATT Files</t>
  </si>
  <si>
    <t>Exporting/Sharing PDF and Viewing Sheets</t>
  </si>
  <si>
    <t>Counter</t>
  </si>
  <si>
    <t>Segment Name</t>
  </si>
  <si>
    <t>Weighted Average</t>
  </si>
  <si>
    <t>ALL</t>
  </si>
  <si>
    <t>Passenger Vehicles</t>
  </si>
  <si>
    <t>Average Travel Time | Comparison by Vehicle Type</t>
  </si>
  <si>
    <t>Average Travel Speed | Comparison by Vehicle Type</t>
  </si>
  <si>
    <t>AVG-DIST</t>
  </si>
  <si>
    <t>All Vehicles</t>
  </si>
  <si>
    <t>Travel Time Standard Deviation over Peak Period | Comparison by Vehicle Type</t>
  </si>
  <si>
    <t>Bikes</t>
  </si>
  <si>
    <t>Trams</t>
  </si>
  <si>
    <t>Unhide Tabs</t>
  </si>
  <si>
    <t>Hide Tabs</t>
  </si>
  <si>
    <t>Other Macros</t>
  </si>
  <si>
    <t>Import Array</t>
  </si>
  <si>
    <t>Conditional Formatting:</t>
  </si>
  <si>
    <t>TMC Length:</t>
  </si>
  <si>
    <t>Row Height:</t>
  </si>
  <si>
    <t>MOE Type</t>
  </si>
  <si>
    <t>Volume Lookup</t>
  </si>
  <si>
    <t>Speed Lookup</t>
  </si>
  <si>
    <t>Density Lookup</t>
  </si>
  <si>
    <t>Link Number (1)</t>
  </si>
  <si>
    <t>Link Number (2)</t>
  </si>
  <si>
    <t>Link Number (3)</t>
  </si>
  <si>
    <t>Link Number (4)</t>
  </si>
  <si>
    <t>Link Number (5)</t>
  </si>
  <si>
    <t>Data Collection Time Interval</t>
  </si>
  <si>
    <t>Link Evaluation Time Interval</t>
  </si>
  <si>
    <t>Travel Time Segment Length (miles)</t>
  </si>
  <si>
    <t xml:space="preserve">Facility </t>
  </si>
  <si>
    <t>Link Eval</t>
  </si>
  <si>
    <t>Helper Column (Link)</t>
  </si>
  <si>
    <t>Vissim Node + Reporting Movement</t>
  </si>
  <si>
    <t>Vissim Link Numbers Matching Movements</t>
  </si>
  <si>
    <t>Segment Type</t>
  </si>
  <si>
    <t>Link Evaluation Segments</t>
  </si>
  <si>
    <t>DCMs</t>
  </si>
  <si>
    <t>Travel Time Segment IDs from Vissim</t>
  </si>
  <si>
    <t>AM Field TTs</t>
  </si>
  <si>
    <t>PM Field TTs</t>
  </si>
  <si>
    <t>Balanced Counts</t>
  </si>
  <si>
    <t>Facility Unformatted</t>
  </si>
  <si>
    <t>LOS* &amp; Average Delay (sec/veh)</t>
  </si>
  <si>
    <t>AH</t>
  </si>
  <si>
    <t>Britton</t>
  </si>
  <si>
    <t>Overall clean up and prep for use on Benning Road</t>
  </si>
  <si>
    <t>#Veh</t>
  </si>
  <si>
    <t>Data Collection Points Result File *.ATT</t>
  </si>
  <si>
    <t>Peak Period (Std Time)</t>
  </si>
  <si>
    <t>Peak Hour (Std Time)</t>
  </si>
  <si>
    <t>Scenario Details</t>
  </si>
  <si>
    <r>
      <t xml:space="preserve">GEH Calculations
</t>
    </r>
    <r>
      <rPr>
        <b/>
        <i/>
        <sz val="10"/>
        <color theme="0"/>
        <rFont val="Arial"/>
        <family val="2"/>
      </rPr>
      <t>Freeway Links</t>
    </r>
  </si>
  <si>
    <t>Number of Segments</t>
  </si>
  <si>
    <t>Number of Approaches with GEH &lt; 5</t>
  </si>
  <si>
    <t>Number of Approaches with GEH &gt; 5</t>
  </si>
  <si>
    <t>Average Queue Length</t>
  </si>
  <si>
    <t>Max Queue Length</t>
  </si>
  <si>
    <t>Queue Counter Name</t>
  </si>
  <si>
    <t>Background Calculations for Link Evaluation Segments</t>
  </si>
  <si>
    <t>Lookup ID</t>
  </si>
  <si>
    <t>Various</t>
  </si>
  <si>
    <t>Overall clean up, Sample Size formulas, print areas, notes, minor macro edits</t>
  </si>
  <si>
    <t>Starting here - be very specific about updates to template.</t>
  </si>
  <si>
    <t>Travel Time Segment ID</t>
  </si>
  <si>
    <t>Project Details</t>
  </si>
  <si>
    <t>Email Addresses for PDF</t>
  </si>
  <si>
    <t>Project Name</t>
  </si>
  <si>
    <t>Volume</t>
  </si>
  <si>
    <t>3600-7200</t>
  </si>
  <si>
    <t>85% of All Freeway Segments and Ramps within the following Volume Criteria</t>
  </si>
  <si>
    <t>Within ± 20% for &lt; 100 vph</t>
  </si>
  <si>
    <t>Within ± 15% for ≥ 100 vph to &lt; 1,000 vph</t>
  </si>
  <si>
    <t>Within ± 10% for ≥ 1,000 vph to &lt; 5,000 vph</t>
  </si>
  <si>
    <t>Within ± 500 for ≥ 5,000 vph</t>
  </si>
  <si>
    <t>Speed Heat Maps | Simulated Travel Speed</t>
  </si>
  <si>
    <t>Total Network Volume</t>
  </si>
  <si>
    <t>GEH Calculations</t>
  </si>
  <si>
    <t>Intersection Cummulative Volume</t>
  </si>
  <si>
    <t>Freeway Cummulative Volume</t>
  </si>
  <si>
    <t>HGVs</t>
  </si>
  <si>
    <t>Buses</t>
  </si>
  <si>
    <t>Export in PDF? 
(Y/N)</t>
  </si>
  <si>
    <t>Hide (H) or 
Unhide (U)</t>
  </si>
  <si>
    <t>Length Lookup</t>
  </si>
  <si>
    <t>NBL2</t>
  </si>
  <si>
    <t>NBR2</t>
  </si>
  <si>
    <t>SBR2</t>
  </si>
  <si>
    <t>SBL2</t>
  </si>
  <si>
    <t>EBT2</t>
  </si>
  <si>
    <t>WBT2</t>
  </si>
  <si>
    <t>NWBT2</t>
  </si>
  <si>
    <t>SEBT2</t>
  </si>
  <si>
    <t>SAT</t>
  </si>
  <si>
    <t>7:15AM - 8:15AM</t>
  </si>
  <si>
    <t>Volume Criteria Assessment (By Approach)</t>
  </si>
  <si>
    <t xml:space="preserve">Volume Criteria Assessment  (By Movement)  </t>
  </si>
  <si>
    <t>SAT Field TTs</t>
  </si>
  <si>
    <t>Simulated 
Vehicular Throughput
(Intersection Movements)</t>
  </si>
  <si>
    <t>2030 No-Build AM</t>
  </si>
  <si>
    <t>2030 No-Build PM</t>
  </si>
  <si>
    <t>2050 No-Build AM</t>
  </si>
  <si>
    <t>2050 No-Build PM</t>
  </si>
  <si>
    <t>2030 Pref Alt AM</t>
  </si>
  <si>
    <t>2030 Pref Alt PM</t>
  </si>
  <si>
    <t>2050 Build Alt 1 AM</t>
  </si>
  <si>
    <t>2050 Build Alt 1 PM</t>
  </si>
  <si>
    <t>2050 Build Alt 2 AM</t>
  </si>
  <si>
    <t>2050 Build Alt 2 PM</t>
  </si>
  <si>
    <t>2050 Pref Alt AM</t>
  </si>
  <si>
    <t>2050 Pref Alt PM</t>
  </si>
  <si>
    <t>Route 50 North Collector Road</t>
  </si>
  <si>
    <t>4:30PM - 5:30PM</t>
  </si>
  <si>
    <t>From EB Loudoun County Pkwy to EB S Riding Blvd</t>
  </si>
  <si>
    <t>From EB S Riding Blvd to EB Poland Rd/Tanner Ln</t>
  </si>
  <si>
    <t>From EB Poland Rd/Tanner Ln to EB Tall Cedars Pkwy</t>
  </si>
  <si>
    <t>On-Ramp</t>
  </si>
  <si>
    <t>Off-Ramp</t>
  </si>
  <si>
    <t>10439-359</t>
  </si>
  <si>
    <t>Diverge</t>
  </si>
  <si>
    <t>10298-253</t>
  </si>
  <si>
    <t>10375-227</t>
  </si>
  <si>
    <t>Field Data Lookup</t>
  </si>
  <si>
    <t>Field Data - AVG Queue</t>
  </si>
  <si>
    <t>AM - Max Queue</t>
  </si>
  <si>
    <t>AM - Average Queue</t>
  </si>
  <si>
    <t>PM - Max Queue</t>
  </si>
  <si>
    <t>PM - Average Queue</t>
  </si>
  <si>
    <t>Lookup Field Values for TOD</t>
  </si>
  <si>
    <t>Queue Counter Number Lookups from Vissim</t>
  </si>
  <si>
    <t>Queue Lengths</t>
  </si>
  <si>
    <t>Vissim - AVG Queue</t>
  </si>
  <si>
    <t>AVG - Difference</t>
  </si>
  <si>
    <t>% AVG - Difference</t>
  </si>
  <si>
    <t>AM  Field Balanced Volumes</t>
  </si>
  <si>
    <t>PM Field Balanced Volumes</t>
  </si>
  <si>
    <t>K:\NVA_Vissim\R50_NCR\Vissim\_Volumes\[NCR_TMC_Vol_Bal_Existing_AM.xlsm</t>
  </si>
  <si>
    <t>Number of Lanes</t>
  </si>
  <si>
    <t>Number of Movements</t>
  </si>
  <si>
    <t>Passing Movements</t>
  </si>
  <si>
    <t>Average Density (vpmpl)</t>
  </si>
  <si>
    <t>Number of TT Segments Passing Criteria</t>
  </si>
  <si>
    <t>Balanced Count 
(vph)</t>
  </si>
  <si>
    <t>Average Speed 
(mph)</t>
  </si>
  <si>
    <t>Freeway Performance</t>
  </si>
  <si>
    <t>Lookup MapID</t>
  </si>
  <si>
    <t>F-1</t>
  </si>
  <si>
    <t>R-8</t>
  </si>
  <si>
    <t>R-2</t>
  </si>
  <si>
    <t>Passing Segments</t>
  </si>
  <si>
    <t>Storage Length (feet)</t>
  </si>
  <si>
    <t>*Storage lengths for through movements represent block lengths between intersections</t>
  </si>
  <si>
    <t>Vissim - Node MAX Queue</t>
  </si>
  <si>
    <t>Vissim - Queue Counter MAX Queue</t>
  </si>
  <si>
    <t>MAX - 
Difference</t>
  </si>
  <si>
    <t>% of MAX - 
Difference</t>
  </si>
  <si>
    <t>Field Data - MAX Queue (ft)</t>
  </si>
  <si>
    <t>Field Data - AVG Queue (ft)</t>
  </si>
  <si>
    <t>Vissim - MAX Queue (ft)</t>
  </si>
  <si>
    <t>Britton.Johnson@kimley-horn.com;</t>
  </si>
  <si>
    <t>SUN</t>
  </si>
  <si>
    <t>Number of Intersections</t>
  </si>
  <si>
    <t>Start Row</t>
  </si>
  <si>
    <t>End Row</t>
  </si>
  <si>
    <t>*Reported level of service from Vissim is not calculated with PCEs; thus, the LOS is not representative of HCM LOS.</t>
  </si>
  <si>
    <t>Intersection Name</t>
  </si>
  <si>
    <t>Number of Travel Time Routes</t>
  </si>
  <si>
    <t>Cleared out old tabs not being used
Added functionality to add/remove # intersections and travel time routes</t>
  </si>
  <si>
    <t>Model Details</t>
  </si>
  <si>
    <t>Select the number of intersections in your model</t>
  </si>
  <si>
    <t>Select the number of travel time routes (not segments) in your model</t>
  </si>
  <si>
    <t>Intersection Volume Links</t>
  </si>
  <si>
    <t>Select/Confirm Scenario Information</t>
  </si>
  <si>
    <t>Freeway Volume Link</t>
  </si>
  <si>
    <t>Intersection Volume Link</t>
  </si>
  <si>
    <t>Travel Time Link</t>
  </si>
  <si>
    <t>File References</t>
  </si>
  <si>
    <t>Calibration Overview Sheets</t>
  </si>
  <si>
    <t>Intersections</t>
  </si>
  <si>
    <t>Travel Times</t>
  </si>
  <si>
    <t>Freeways</t>
  </si>
  <si>
    <t>Queue Counters</t>
  </si>
  <si>
    <t>Color Key for Tabs:</t>
  </si>
  <si>
    <t>SAT Field Balanced Volumes</t>
  </si>
  <si>
    <t>SUN Field Balanced Volumes</t>
  </si>
  <si>
    <t>Existing SAT</t>
  </si>
  <si>
    <t>Existing SUN</t>
  </si>
  <si>
    <t>IFNA(XLOOKUP($C5,'BALANCING SPREADSHEET]Veh Counts'!$C$7:$C$50,XLOOKUP(F$4,'BALANCING SPREADSHEET]Veh Counts'!$E$7:$T$7,'BALANCING SPREADSHEET]Veh Counts'!$E$7:$T$50)),"-")</t>
  </si>
  <si>
    <t>SUN Field TTs</t>
  </si>
  <si>
    <t>=IFERROR(XLOOKUP($AE5, 'BALANCED VOLUMES]AM - Balanced Volumes'!$D$7:$D$50,'BALANCED VOLUMES]AM - Balanced Volumes'!$F$7:$F$50),"")</t>
  </si>
  <si>
    <t>SAT - Max Queue</t>
  </si>
  <si>
    <t>SAT - Average Queue</t>
  </si>
  <si>
    <t>SUN - Max Queue</t>
  </si>
  <si>
    <t>SUN - Average Queue</t>
  </si>
  <si>
    <t>Calibration Guidance:</t>
  </si>
  <si>
    <t xml:space="preserve">* Step-by-Step Freeway Calibration Guidance in VDOT Vissim User Guide: </t>
  </si>
  <si>
    <t>https://www.virginiadot.org/business/resources/VDOT_Vissim_UserGuide_Version2.0_Final_2020-01-10.pdf</t>
  </si>
  <si>
    <t>* VDOT Microsimulation Calibration Thresholds are from the TOSAM:</t>
  </si>
  <si>
    <t>https://www.virginiadot.org/business/resources/TOSAM.pdf</t>
  </si>
  <si>
    <t>* Most commonly used FHWA guidance from Traffic Analysis Toolbox Vol 3</t>
  </si>
  <si>
    <t>https://ops.fhwa.dot.gov/trafficanalysistools/tat_vol3/Vol3_Guidelines.pdf</t>
  </si>
  <si>
    <t>By Default - the Calibration Summary is set up with VDOT TOSAM Calibration Requirements</t>
  </si>
  <si>
    <t>Calibration Settings:</t>
  </si>
  <si>
    <t xml:space="preserve">      * If your state doesn't have guidelines, they typically fall to FHWA's</t>
  </si>
  <si>
    <t>* Other State's Calibration Guidelines can be referenced here:</t>
  </si>
  <si>
    <t>https://company.ptvgroup.com/en-us/modeling-guidelines</t>
  </si>
  <si>
    <t xml:space="preserve">      * There is another more recent version of the FHWA guidance; however, it has generally been ignored in practice as it requires substancial additional data collection</t>
  </si>
  <si>
    <t>* Kimley-Horn created an Elearning Training for VDOT to teach how to Calibrate a Vissim model - find that module here</t>
  </si>
  <si>
    <t>https://360.articulate.com/review/content/5ef13cb0-512f-4d36-8be8-62836530c655/review</t>
  </si>
  <si>
    <r>
      <t xml:space="preserve">*   It is easy to update for other calibration requirements, as needed. </t>
    </r>
    <r>
      <rPr>
        <u/>
        <sz val="11"/>
        <color theme="1"/>
        <rFont val="Calibri"/>
        <family val="2"/>
        <scheme val="minor"/>
      </rPr>
      <t>Reach out for help if you need</t>
    </r>
    <r>
      <rPr>
        <sz val="11"/>
        <color theme="1"/>
        <rFont val="Calibri"/>
        <family val="2"/>
        <scheme val="minor"/>
      </rPr>
      <t>!</t>
    </r>
  </si>
  <si>
    <t>&lt; Defaulting at Yes, must change manually</t>
  </si>
  <si>
    <t>Sample Size Tool - # of Required Runs</t>
  </si>
  <si>
    <t>Intersection 
Delay + LOS*</t>
  </si>
  <si>
    <t>Arterial/Freeway</t>
  </si>
  <si>
    <t>Arterial</t>
  </si>
  <si>
    <t>Freeway</t>
  </si>
  <si>
    <t>INSERT ROUTE NAME - For Example: "Main Street Eastbound"</t>
  </si>
  <si>
    <t>Route Counter</t>
  </si>
  <si>
    <t>Segment ID</t>
  </si>
  <si>
    <t>FACILITY NAME (EX: NB Route 28)</t>
  </si>
  <si>
    <t>Segment Name 1</t>
  </si>
  <si>
    <t>Segment Name 2</t>
  </si>
  <si>
    <t>Segment Name 3</t>
  </si>
  <si>
    <t>Queue Counter Name 1</t>
  </si>
  <si>
    <t>Queue Counter Name 2</t>
  </si>
  <si>
    <t>Queue Counter Name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</si>
</sst>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"/>
    <numFmt numFmtId="165" formatCode="#,##0.0"/>
    <numFmt numFmtId="166" formatCode="General_)"/>
    <numFmt numFmtId="167" formatCode="0.0%"/>
    <numFmt numFmtId="168" formatCode=";;;"/>
    <numFmt numFmtId="169" formatCode="m:ss"/>
    <numFmt numFmtId="170" formatCode="[$-F800]dddd\,\ mmmm\ dd\,\ yyyy"/>
  </numFmts>
  <fonts count="1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sz val="12"/>
      <name val="Helv"/>
    </font>
    <font>
      <sz val="10"/>
      <color indexed="8"/>
      <name val="MS Sans Serif"/>
      <family val="2"/>
    </font>
    <font>
      <u/>
      <sz val="7.2"/>
      <color indexed="12"/>
      <name val="Arial"/>
      <family val="2"/>
    </font>
    <font>
      <u/>
      <sz val="10"/>
      <color theme="10"/>
      <name val="MS Sans Serif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9933"/>
      <name val="Calibri"/>
      <family val="2"/>
      <scheme val="minor"/>
    </font>
    <font>
      <sz val="10"/>
      <color rgb="FF339933"/>
      <name val="Arial"/>
      <family val="2"/>
    </font>
    <font>
      <sz val="10"/>
      <color rgb="FF0000FF"/>
      <name val="Arial"/>
      <family val="2"/>
    </font>
    <font>
      <b/>
      <sz val="9"/>
      <color rgb="FF0000FF"/>
      <name val="Arial"/>
      <family val="2"/>
    </font>
    <font>
      <sz val="10"/>
      <color rgb="FFC00000"/>
      <name val="Arial"/>
      <family val="2"/>
    </font>
    <font>
      <b/>
      <sz val="11"/>
      <color rgb="FF00B050"/>
      <name val="Arial"/>
      <family val="2"/>
    </font>
    <font>
      <b/>
      <i/>
      <sz val="10"/>
      <color theme="0"/>
      <name val="Arial"/>
      <family val="2"/>
    </font>
    <font>
      <sz val="10"/>
      <color rgb="FFFF0000"/>
      <name val="Arial"/>
      <family val="2"/>
    </font>
    <font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B050"/>
      <name val="Arial"/>
      <family val="2"/>
    </font>
    <font>
      <sz val="11"/>
      <color theme="5"/>
      <name val="Calibri"/>
      <family val="2"/>
      <scheme val="minor"/>
    </font>
    <font>
      <sz val="10.5"/>
      <color theme="1"/>
      <name val="Calibri"/>
      <family val="2"/>
      <scheme val="minor"/>
    </font>
    <font>
      <b/>
      <i/>
      <sz val="10.5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5"/>
      <color theme="1"/>
      <name val="Arial Narrow"/>
      <family val="2"/>
    </font>
    <font>
      <sz val="10"/>
      <color theme="9" tint="0.39997558519241921"/>
      <name val="Arial"/>
      <family val="2"/>
    </font>
    <font>
      <sz val="5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u/>
      <sz val="14"/>
      <color theme="1"/>
      <name val="Arial"/>
      <family val="2"/>
    </font>
    <font>
      <sz val="12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1"/>
      <color rgb="FF0000FF"/>
      <name val="Arial"/>
      <family val="2"/>
    </font>
    <font>
      <u/>
      <sz val="11"/>
      <name val="Calibri"/>
      <family val="2"/>
      <scheme val="minor"/>
    </font>
    <font>
      <b/>
      <u/>
      <sz val="9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9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b/>
      <sz val="10"/>
      <color rgb="FF0000FF"/>
      <name val="Arial"/>
      <family val="2"/>
    </font>
  </fonts>
  <fills count="9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7" fillId="22" borderId="24" applyNumberFormat="0" applyAlignment="0" applyProtection="0"/>
    <xf numFmtId="0" fontId="17" fillId="22" borderId="24" applyNumberFormat="0" applyAlignment="0" applyProtection="0"/>
    <xf numFmtId="0" fontId="18" fillId="23" borderId="25" applyNumberFormat="0" applyAlignment="0" applyProtection="0"/>
    <xf numFmtId="0" fontId="18" fillId="23" borderId="2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0" fillId="6" borderId="0" applyNumberFormat="0" applyBorder="0" applyAlignment="0" applyProtection="0"/>
    <xf numFmtId="0" fontId="21" fillId="0" borderId="26" applyNumberFormat="0" applyFill="0" applyAlignment="0" applyProtection="0"/>
    <xf numFmtId="0" fontId="21" fillId="0" borderId="2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3" fillId="0" borderId="28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4" fillId="9" borderId="24" applyNumberFormat="0" applyAlignment="0" applyProtection="0"/>
    <xf numFmtId="0" fontId="24" fillId="9" borderId="24" applyNumberFormat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32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1" fillId="0" borderId="0"/>
    <xf numFmtId="0" fontId="33" fillId="0" borderId="0"/>
    <xf numFmtId="0" fontId="11" fillId="25" borderId="30" applyNumberFormat="0" applyFont="0" applyAlignment="0" applyProtection="0"/>
    <xf numFmtId="0" fontId="11" fillId="25" borderId="30" applyNumberFormat="0" applyFont="0" applyAlignment="0" applyProtection="0"/>
    <xf numFmtId="0" fontId="27" fillId="22" borderId="31" applyNumberFormat="0" applyAlignment="0" applyProtection="0"/>
    <xf numFmtId="0" fontId="27" fillId="22" borderId="31" applyNumberFormat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32" applyNumberFormat="0" applyFill="0" applyAlignment="0" applyProtection="0"/>
    <xf numFmtId="0" fontId="29" fillId="0" borderId="32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6" applyNumberFormat="0" applyFill="0" applyAlignment="0" applyProtection="0"/>
    <xf numFmtId="0" fontId="40" fillId="0" borderId="37" applyNumberFormat="0" applyFill="0" applyAlignment="0" applyProtection="0"/>
    <xf numFmtId="0" fontId="41" fillId="0" borderId="38" applyNumberFormat="0" applyFill="0" applyAlignment="0" applyProtection="0"/>
    <xf numFmtId="0" fontId="41" fillId="0" borderId="0" applyNumberFormat="0" applyFill="0" applyBorder="0" applyAlignment="0" applyProtection="0"/>
    <xf numFmtId="0" fontId="42" fillId="27" borderId="0" applyNumberFormat="0" applyBorder="0" applyAlignment="0" applyProtection="0"/>
    <xf numFmtId="0" fontId="43" fillId="28" borderId="0" applyNumberFormat="0" applyBorder="0" applyAlignment="0" applyProtection="0"/>
    <xf numFmtId="0" fontId="44" fillId="29" borderId="0" applyNumberFormat="0" applyBorder="0" applyAlignment="0" applyProtection="0"/>
    <xf numFmtId="0" fontId="45" fillId="30" borderId="39" applyNumberFormat="0" applyAlignment="0" applyProtection="0"/>
    <xf numFmtId="0" fontId="46" fillId="31" borderId="40" applyNumberFormat="0" applyAlignment="0" applyProtection="0"/>
    <xf numFmtId="0" fontId="47" fillId="31" borderId="39" applyNumberFormat="0" applyAlignment="0" applyProtection="0"/>
    <xf numFmtId="0" fontId="48" fillId="0" borderId="41" applyNumberFormat="0" applyFill="0" applyAlignment="0" applyProtection="0"/>
    <xf numFmtId="0" fontId="49" fillId="32" borderId="42" applyNumberFormat="0" applyAlignment="0" applyProtection="0"/>
    <xf numFmtId="0" fontId="37" fillId="0" borderId="0" applyNumberFormat="0" applyFill="0" applyBorder="0" applyAlignment="0" applyProtection="0"/>
    <xf numFmtId="0" fontId="1" fillId="33" borderId="43" applyNumberFormat="0" applyFont="0" applyAlignment="0" applyProtection="0"/>
    <xf numFmtId="0" fontId="50" fillId="0" borderId="0" applyNumberFormat="0" applyFill="0" applyBorder="0" applyAlignment="0" applyProtection="0"/>
    <xf numFmtId="0" fontId="2" fillId="0" borderId="44" applyNumberFormat="0" applyFill="0" applyAlignment="0" applyProtection="0"/>
    <xf numFmtId="0" fontId="5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5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5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5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5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5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955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 vertical="center"/>
    </xf>
    <xf numFmtId="2" fontId="6" fillId="0" borderId="0" xfId="0" applyNumberFormat="1" applyFont="1"/>
    <xf numFmtId="0" fontId="8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Fill="1"/>
    <xf numFmtId="0" fontId="5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 wrapText="1"/>
    </xf>
    <xf numFmtId="9" fontId="4" fillId="0" borderId="1" xfId="2" applyNumberFormat="1" applyFont="1" applyFill="1" applyBorder="1" applyAlignment="1">
      <alignment horizontal="center" vertical="center"/>
    </xf>
    <xf numFmtId="9" fontId="4" fillId="0" borderId="10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53" fillId="0" borderId="0" xfId="0" applyFont="1" applyBorder="1"/>
    <xf numFmtId="3" fontId="6" fillId="0" borderId="10" xfId="0" applyNumberFormat="1" applyFont="1" applyFill="1" applyBorder="1" applyAlignment="1">
      <alignment horizontal="center" vertical="center"/>
    </xf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6" fillId="0" borderId="0" xfId="0" quotePrefix="1" applyFont="1" applyFill="1" applyBorder="1" applyAlignment="1">
      <alignment wrapText="1"/>
    </xf>
    <xf numFmtId="0" fontId="7" fillId="0" borderId="0" xfId="0" applyFont="1" applyFill="1" applyBorder="1" applyAlignment="1">
      <alignment vertical="center"/>
    </xf>
    <xf numFmtId="1" fontId="4" fillId="3" borderId="1" xfId="2" applyNumberFormat="1" applyFont="1" applyFill="1" applyBorder="1" applyAlignment="1">
      <alignment horizontal="center" vertical="center"/>
    </xf>
    <xf numFmtId="0" fontId="0" fillId="0" borderId="0" xfId="0" applyFill="1"/>
    <xf numFmtId="45" fontId="6" fillId="0" borderId="0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7" fillId="62" borderId="0" xfId="0" applyFont="1" applyFill="1" applyBorder="1" applyAlignment="1">
      <alignment vertical="center"/>
    </xf>
    <xf numFmtId="0" fontId="0" fillId="62" borderId="0" xfId="0" applyFill="1" applyBorder="1" applyAlignment="1">
      <alignment vertical="center"/>
    </xf>
    <xf numFmtId="0" fontId="0" fillId="62" borderId="58" xfId="0" applyFill="1" applyBorder="1" applyAlignment="1">
      <alignment vertical="center"/>
    </xf>
    <xf numFmtId="0" fontId="0" fillId="62" borderId="59" xfId="0" applyFill="1" applyBorder="1" applyAlignment="1">
      <alignment vertical="center"/>
    </xf>
    <xf numFmtId="0" fontId="0" fillId="62" borderId="60" xfId="0" applyFill="1" applyBorder="1" applyAlignment="1">
      <alignment vertical="center"/>
    </xf>
    <xf numFmtId="0" fontId="0" fillId="62" borderId="61" xfId="0" applyFill="1" applyBorder="1" applyAlignment="1">
      <alignment vertical="center"/>
    </xf>
    <xf numFmtId="0" fontId="0" fillId="62" borderId="62" xfId="0" applyFill="1" applyBorder="1" applyAlignment="1">
      <alignment vertical="center"/>
    </xf>
    <xf numFmtId="0" fontId="59" fillId="62" borderId="0" xfId="0" applyFont="1" applyFill="1" applyBorder="1" applyAlignment="1">
      <alignment horizontal="center" vertical="center" wrapText="1"/>
    </xf>
    <xf numFmtId="0" fontId="59" fillId="62" borderId="0" xfId="0" applyFont="1" applyFill="1" applyBorder="1" applyAlignment="1">
      <alignment vertical="center"/>
    </xf>
    <xf numFmtId="0" fontId="59" fillId="62" borderId="62" xfId="0" applyFont="1" applyFill="1" applyBorder="1" applyAlignment="1">
      <alignment vertical="center"/>
    </xf>
    <xf numFmtId="0" fontId="60" fillId="62" borderId="59" xfId="0" applyFont="1" applyFill="1" applyBorder="1" applyAlignment="1"/>
    <xf numFmtId="0" fontId="60" fillId="62" borderId="59" xfId="0" applyFont="1" applyFill="1" applyBorder="1" applyAlignment="1">
      <alignment vertical="center"/>
    </xf>
    <xf numFmtId="0" fontId="0" fillId="0" borderId="59" xfId="0" applyBorder="1" applyAlignment="1">
      <alignment vertical="center"/>
    </xf>
    <xf numFmtId="9" fontId="0" fillId="63" borderId="1" xfId="2" applyFont="1" applyFill="1" applyBorder="1" applyAlignment="1">
      <alignment horizontal="center" vertical="center"/>
    </xf>
    <xf numFmtId="0" fontId="52" fillId="62" borderId="0" xfId="0" applyFont="1" applyFill="1" applyBorder="1" applyAlignment="1">
      <alignment vertical="center" wrapText="1"/>
    </xf>
    <xf numFmtId="0" fontId="0" fillId="59" borderId="1" xfId="0" applyFill="1" applyBorder="1" applyAlignment="1" applyProtection="1">
      <alignment horizontal="center" vertical="center"/>
      <protection locked="0"/>
    </xf>
    <xf numFmtId="0" fontId="0" fillId="62" borderId="63" xfId="0" applyFill="1" applyBorder="1" applyAlignment="1">
      <alignment vertical="center"/>
    </xf>
    <xf numFmtId="0" fontId="0" fillId="62" borderId="64" xfId="0" applyFill="1" applyBorder="1" applyAlignment="1">
      <alignment vertical="center"/>
    </xf>
    <xf numFmtId="0" fontId="55" fillId="62" borderId="0" xfId="0" applyFont="1" applyFill="1" applyBorder="1" applyAlignment="1">
      <alignment horizontal="center" vertical="center"/>
    </xf>
    <xf numFmtId="0" fontId="2" fillId="65" borderId="1" xfId="0" applyFont="1" applyFill="1" applyBorder="1" applyAlignment="1">
      <alignment horizontal="center" vertical="center"/>
    </xf>
    <xf numFmtId="0" fontId="0" fillId="62" borderId="0" xfId="0" applyFill="1" applyBorder="1" applyAlignment="1">
      <alignment horizontal="center" vertical="center" wrapText="1"/>
    </xf>
    <xf numFmtId="0" fontId="54" fillId="62" borderId="0" xfId="0" applyFont="1" applyFill="1" applyBorder="1" applyAlignment="1">
      <alignment horizontal="left" vertical="top"/>
    </xf>
    <xf numFmtId="0" fontId="0" fillId="62" borderId="0" xfId="0" applyFill="1" applyBorder="1" applyAlignment="1">
      <alignment horizontal="center" vertical="center"/>
    </xf>
    <xf numFmtId="0" fontId="60" fillId="62" borderId="33" xfId="0" applyFont="1" applyFill="1" applyBorder="1" applyAlignment="1"/>
    <xf numFmtId="0" fontId="59" fillId="62" borderId="33" xfId="0" applyFont="1" applyFill="1" applyBorder="1" applyAlignment="1">
      <alignment vertical="center"/>
    </xf>
    <xf numFmtId="0" fontId="63" fillId="62" borderId="33" xfId="0" applyFont="1" applyFill="1" applyBorder="1" applyAlignment="1">
      <alignment vertical="center"/>
    </xf>
    <xf numFmtId="0" fontId="0" fillId="62" borderId="33" xfId="0" applyFill="1" applyBorder="1" applyAlignment="1">
      <alignment vertical="center"/>
    </xf>
    <xf numFmtId="0" fontId="63" fillId="62" borderId="0" xfId="0" applyFont="1" applyFill="1" applyBorder="1" applyAlignment="1">
      <alignment vertical="center"/>
    </xf>
    <xf numFmtId="0" fontId="2" fillId="62" borderId="0" xfId="0" applyFont="1" applyFill="1" applyBorder="1" applyAlignment="1">
      <alignment horizontal="left" vertical="center"/>
    </xf>
    <xf numFmtId="0" fontId="2" fillId="62" borderId="0" xfId="0" applyFont="1" applyFill="1" applyBorder="1" applyAlignment="1">
      <alignment horizontal="right" vertical="center"/>
    </xf>
    <xf numFmtId="0" fontId="0" fillId="62" borderId="0" xfId="0" applyFill="1" applyBorder="1" applyAlignment="1">
      <alignment horizontal="right" vertical="center"/>
    </xf>
    <xf numFmtId="0" fontId="0" fillId="62" borderId="63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2" fillId="67" borderId="6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9" fontId="6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2" borderId="0" xfId="0" applyFill="1" applyAlignment="1">
      <alignment vertical="center"/>
    </xf>
    <xf numFmtId="0" fontId="54" fillId="0" borderId="0" xfId="0" applyFont="1" applyFill="1" applyBorder="1" applyAlignment="1">
      <alignment horizontal="left"/>
    </xf>
    <xf numFmtId="9" fontId="6" fillId="0" borderId="1" xfId="0" applyNumberFormat="1" applyFont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wrapText="1"/>
    </xf>
    <xf numFmtId="0" fontId="53" fillId="0" borderId="0" xfId="0" applyFont="1" applyFill="1"/>
    <xf numFmtId="0" fontId="53" fillId="0" borderId="0" xfId="0" applyFont="1" applyFill="1" applyAlignment="1">
      <alignment wrapText="1"/>
    </xf>
    <xf numFmtId="0" fontId="53" fillId="0" borderId="0" xfId="0" applyFont="1" applyFill="1" applyBorder="1"/>
    <xf numFmtId="0" fontId="53" fillId="0" borderId="0" xfId="0" applyFont="1" applyFill="1" applyBorder="1" applyAlignment="1">
      <alignment wrapText="1"/>
    </xf>
    <xf numFmtId="0" fontId="6" fillId="26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53" fillId="0" borderId="8" xfId="0" applyFont="1" applyBorder="1" applyAlignment="1">
      <alignment horizontal="center" vertical="center"/>
    </xf>
    <xf numFmtId="3" fontId="6" fillId="0" borderId="7" xfId="1" applyNumberFormat="1" applyFont="1" applyFill="1" applyBorder="1" applyAlignment="1">
      <alignment horizontal="center" vertical="center" wrapText="1"/>
    </xf>
    <xf numFmtId="1" fontId="6" fillId="0" borderId="7" xfId="0" applyNumberFormat="1" applyFont="1" applyFill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56" fillId="0" borderId="0" xfId="0" applyFont="1" applyAlignment="1"/>
    <xf numFmtId="0" fontId="2" fillId="0" borderId="1" xfId="0" applyFont="1" applyBorder="1" applyAlignment="1">
      <alignment horizontal="center"/>
    </xf>
    <xf numFmtId="0" fontId="2" fillId="67" borderId="66" xfId="0" applyFont="1" applyFill="1" applyBorder="1" applyAlignment="1">
      <alignment vertical="center" wrapText="1"/>
    </xf>
    <xf numFmtId="0" fontId="6" fillId="70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9" fontId="6" fillId="0" borderId="0" xfId="2" applyNumberFormat="1" applyFont="1" applyFill="1" applyBorder="1" applyAlignment="1">
      <alignment horizontal="center" vertical="center" wrapText="1"/>
    </xf>
    <xf numFmtId="164" fontId="0" fillId="62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49" fillId="61" borderId="1" xfId="0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4" fillId="0" borderId="0" xfId="0" applyFont="1"/>
    <xf numFmtId="0" fontId="49" fillId="68" borderId="49" xfId="0" applyFont="1" applyFill="1" applyBorder="1" applyAlignment="1">
      <alignment horizontal="centerContinuous" vertical="center"/>
    </xf>
    <xf numFmtId="0" fontId="10" fillId="69" borderId="1" xfId="0" applyFont="1" applyFill="1" applyBorder="1" applyAlignment="1">
      <alignment horizontal="centerContinuous"/>
    </xf>
    <xf numFmtId="0" fontId="11" fillId="0" borderId="4" xfId="0" applyFont="1" applyBorder="1" applyAlignment="1">
      <alignment horizontal="centerContinuous"/>
    </xf>
    <xf numFmtId="0" fontId="11" fillId="0" borderId="1" xfId="0" applyFont="1" applyBorder="1" applyAlignment="1">
      <alignment horizontal="centerContinuous"/>
    </xf>
    <xf numFmtId="0" fontId="11" fillId="0" borderId="7" xfId="0" applyFont="1" applyBorder="1" applyAlignment="1">
      <alignment horizontal="centerContinuous"/>
    </xf>
    <xf numFmtId="0" fontId="71" fillId="69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71" fillId="69" borderId="7" xfId="0" applyFont="1" applyFill="1" applyBorder="1" applyAlignment="1">
      <alignment horizontal="center" vertical="center"/>
    </xf>
    <xf numFmtId="0" fontId="49" fillId="68" borderId="49" xfId="0" applyFont="1" applyFill="1" applyBorder="1" applyAlignment="1">
      <alignment horizontal="centerContinuous" vertical="center" wrapText="1"/>
    </xf>
    <xf numFmtId="0" fontId="49" fillId="68" borderId="74" xfId="0" applyFont="1" applyFill="1" applyBorder="1" applyAlignment="1">
      <alignment horizontal="centerContinuous" vertical="center" wrapText="1"/>
    </xf>
    <xf numFmtId="0" fontId="6" fillId="0" borderId="13" xfId="0" applyFont="1" applyFill="1" applyBorder="1" applyAlignment="1">
      <alignment horizontal="center" vertical="center"/>
    </xf>
    <xf numFmtId="0" fontId="72" fillId="69" borderId="70" xfId="0" applyFont="1" applyFill="1" applyBorder="1" applyAlignment="1">
      <alignment horizontal="centerContinuous" vertical="center"/>
    </xf>
    <xf numFmtId="0" fontId="72" fillId="69" borderId="67" xfId="0" applyFont="1" applyFill="1" applyBorder="1" applyAlignment="1">
      <alignment horizontal="centerContinuous" vertical="center"/>
    </xf>
    <xf numFmtId="0" fontId="65" fillId="0" borderId="75" xfId="0" applyFont="1" applyFill="1" applyBorder="1" applyAlignment="1">
      <alignment horizontal="centerContinuous" vertical="center"/>
    </xf>
    <xf numFmtId="0" fontId="0" fillId="0" borderId="0" xfId="0" applyBorder="1"/>
    <xf numFmtId="0" fontId="2" fillId="58" borderId="57" xfId="0" applyFont="1" applyFill="1" applyBorder="1" applyAlignment="1">
      <alignment horizontal="center" vertical="center"/>
    </xf>
    <xf numFmtId="0" fontId="2" fillId="73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5" fillId="0" borderId="0" xfId="0" applyFont="1"/>
    <xf numFmtId="0" fontId="0" fillId="0" borderId="0" xfId="0" applyFill="1" applyBorder="1" applyAlignment="1">
      <alignment horizontal="centerContinuous"/>
    </xf>
    <xf numFmtId="0" fontId="0" fillId="0" borderId="47" xfId="0" applyFill="1" applyBorder="1" applyAlignment="1">
      <alignment horizontal="centerContinuous"/>
    </xf>
    <xf numFmtId="45" fontId="6" fillId="0" borderId="4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/>
    </xf>
    <xf numFmtId="0" fontId="11" fillId="0" borderId="6" xfId="0" applyFont="1" applyBorder="1" applyAlignment="1">
      <alignment horizontal="centerContinuous"/>
    </xf>
    <xf numFmtId="0" fontId="73" fillId="0" borderId="1" xfId="0" applyFont="1" applyFill="1" applyBorder="1" applyAlignment="1">
      <alignment horizontal="center"/>
    </xf>
    <xf numFmtId="0" fontId="10" fillId="69" borderId="2" xfId="0" applyFont="1" applyFill="1" applyBorder="1" applyAlignment="1">
      <alignment horizontal="centerContinuous"/>
    </xf>
    <xf numFmtId="0" fontId="10" fillId="69" borderId="57" xfId="0" applyFont="1" applyFill="1" applyBorder="1" applyAlignment="1">
      <alignment horizontal="centerContinuous"/>
    </xf>
    <xf numFmtId="0" fontId="10" fillId="69" borderId="3" xfId="0" applyFont="1" applyFill="1" applyBorder="1" applyAlignment="1">
      <alignment horizontal="centerContinuous"/>
    </xf>
    <xf numFmtId="0" fontId="2" fillId="67" borderId="1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52" fillId="75" borderId="3" xfId="0" applyFont="1" applyFill="1" applyBorder="1" applyAlignment="1">
      <alignment horizontal="centerContinuous" vertical="center"/>
    </xf>
    <xf numFmtId="0" fontId="73" fillId="0" borderId="1" xfId="0" applyFont="1" applyBorder="1" applyAlignment="1">
      <alignment horizontal="center"/>
    </xf>
    <xf numFmtId="0" fontId="73" fillId="0" borderId="0" xfId="0" applyFont="1"/>
    <xf numFmtId="0" fontId="69" fillId="69" borderId="17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9" xfId="0" applyFont="1" applyFill="1" applyBorder="1" applyAlignment="1">
      <alignment horizontal="center" vertical="center" wrapText="1"/>
    </xf>
    <xf numFmtId="0" fontId="10" fillId="79" borderId="21" xfId="0" applyFont="1" applyFill="1" applyBorder="1" applyAlignment="1">
      <alignment horizontal="center" vertical="center" wrapText="1"/>
    </xf>
    <xf numFmtId="0" fontId="77" fillId="0" borderId="1" xfId="0" applyFont="1" applyFill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78" fillId="58" borderId="17" xfId="0" applyFont="1" applyFill="1" applyBorder="1" applyAlignment="1">
      <alignment horizontal="center" vertical="center" wrapText="1"/>
    </xf>
    <xf numFmtId="0" fontId="6" fillId="0" borderId="54" xfId="0" applyFont="1" applyBorder="1"/>
    <xf numFmtId="0" fontId="6" fillId="0" borderId="55" xfId="0" applyFont="1" applyBorder="1"/>
    <xf numFmtId="0" fontId="10" fillId="79" borderId="18" xfId="0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/>
    </xf>
    <xf numFmtId="0" fontId="10" fillId="79" borderId="11" xfId="0" applyFont="1" applyFill="1" applyBorder="1" applyAlignment="1">
      <alignment horizontal="center" vertical="center"/>
    </xf>
    <xf numFmtId="167" fontId="6" fillId="0" borderId="13" xfId="2" applyNumberFormat="1" applyFont="1" applyBorder="1" applyAlignment="1">
      <alignment horizontal="center" vertical="center" wrapText="1"/>
    </xf>
    <xf numFmtId="9" fontId="6" fillId="77" borderId="7" xfId="2" applyFont="1" applyFill="1" applyBorder="1" applyAlignment="1">
      <alignment horizontal="center" vertical="center" wrapText="1"/>
    </xf>
    <xf numFmtId="164" fontId="6" fillId="77" borderId="10" xfId="2" applyNumberFormat="1" applyFont="1" applyFill="1" applyBorder="1" applyAlignment="1">
      <alignment horizontal="center" vertical="center" wrapText="1"/>
    </xf>
    <xf numFmtId="9" fontId="6" fillId="77" borderId="13" xfId="2" quotePrefix="1" applyFont="1" applyFill="1" applyBorder="1" applyAlignment="1">
      <alignment horizontal="center" vertical="center" wrapText="1"/>
    </xf>
    <xf numFmtId="9" fontId="6" fillId="77" borderId="10" xfId="2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79" fillId="0" borderId="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71" xfId="0" applyFont="1" applyBorder="1" applyAlignment="1">
      <alignment horizontal="center" vertical="center"/>
    </xf>
    <xf numFmtId="0" fontId="54" fillId="0" borderId="51" xfId="0" applyFont="1" applyFill="1" applyBorder="1" applyAlignment="1">
      <alignment horizontal="left"/>
    </xf>
    <xf numFmtId="0" fontId="10" fillId="79" borderId="11" xfId="0" applyFont="1" applyFill="1" applyBorder="1" applyAlignment="1">
      <alignment horizontal="center" vertical="center" wrapText="1"/>
    </xf>
    <xf numFmtId="9" fontId="6" fillId="0" borderId="7" xfId="0" applyNumberFormat="1" applyFont="1" applyFill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4" fontId="6" fillId="0" borderId="1" xfId="2" quotePrefix="1" applyNumberFormat="1" applyFont="1" applyBorder="1" applyAlignment="1">
      <alignment horizontal="center" vertical="center"/>
    </xf>
    <xf numFmtId="9" fontId="6" fillId="0" borderId="1" xfId="2" applyNumberFormat="1" applyFont="1" applyBorder="1" applyAlignment="1">
      <alignment horizontal="center" vertical="center"/>
    </xf>
    <xf numFmtId="9" fontId="6" fillId="0" borderId="1" xfId="2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70" fillId="0" borderId="49" xfId="0" applyFont="1" applyFill="1" applyBorder="1"/>
    <xf numFmtId="0" fontId="53" fillId="0" borderId="76" xfId="0" applyFont="1" applyFill="1" applyBorder="1" applyAlignment="1">
      <alignment wrapText="1"/>
    </xf>
    <xf numFmtId="0" fontId="53" fillId="0" borderId="76" xfId="0" applyFont="1" applyFill="1" applyBorder="1"/>
    <xf numFmtId="0" fontId="53" fillId="0" borderId="77" xfId="0" applyFont="1" applyFill="1" applyBorder="1"/>
    <xf numFmtId="0" fontId="69" fillId="79" borderId="1" xfId="0" applyFont="1" applyFill="1" applyBorder="1" applyAlignment="1">
      <alignment horizontal="center" vertical="center" wrapText="1"/>
    </xf>
    <xf numFmtId="0" fontId="83" fillId="74" borderId="0" xfId="0" applyFont="1" applyFill="1" applyAlignment="1">
      <alignment horizontal="center" vertical="center"/>
    </xf>
    <xf numFmtId="0" fontId="0" fillId="74" borderId="0" xfId="0" applyFill="1"/>
    <xf numFmtId="0" fontId="83" fillId="74" borderId="0" xfId="0" applyFont="1" applyFill="1" applyBorder="1" applyAlignment="1">
      <alignment horizontal="center" vertical="center"/>
    </xf>
    <xf numFmtId="0" fontId="75" fillId="74" borderId="0" xfId="0" applyFont="1" applyFill="1"/>
    <xf numFmtId="164" fontId="51" fillId="80" borderId="1" xfId="0" applyNumberFormat="1" applyFont="1" applyFill="1" applyBorder="1" applyAlignment="1">
      <alignment horizontal="center" vertical="center"/>
    </xf>
    <xf numFmtId="0" fontId="85" fillId="79" borderId="1" xfId="0" applyFont="1" applyFill="1" applyBorder="1" applyAlignment="1">
      <alignment horizontal="center" vertical="center"/>
    </xf>
    <xf numFmtId="0" fontId="8" fillId="62" borderId="0" xfId="0" applyFont="1" applyFill="1" applyAlignment="1">
      <alignment horizontal="left"/>
    </xf>
    <xf numFmtId="0" fontId="7" fillId="62" borderId="0" xfId="0" applyFont="1" applyFill="1" applyBorder="1" applyAlignment="1">
      <alignment horizontal="left" vertical="center"/>
    </xf>
    <xf numFmtId="0" fontId="0" fillId="0" borderId="0" xfId="0" quotePrefix="1"/>
    <xf numFmtId="0" fontId="69" fillId="79" borderId="53" xfId="0" applyFont="1" applyFill="1" applyBorder="1" applyAlignment="1">
      <alignment horizontal="center" vertical="center" wrapText="1"/>
    </xf>
    <xf numFmtId="0" fontId="69" fillId="79" borderId="79" xfId="0" applyFont="1" applyFill="1" applyBorder="1" applyAlignment="1">
      <alignment horizontal="center" vertical="center" wrapText="1"/>
    </xf>
    <xf numFmtId="0" fontId="0" fillId="79" borderId="57" xfId="0" applyFill="1" applyBorder="1" applyAlignment="1">
      <alignment horizontal="centerContinuous" vertical="center"/>
    </xf>
    <xf numFmtId="0" fontId="0" fillId="79" borderId="3" xfId="0" applyFill="1" applyBorder="1" applyAlignment="1">
      <alignment horizontal="centerContinuous"/>
    </xf>
    <xf numFmtId="0" fontId="49" fillId="79" borderId="2" xfId="0" applyFont="1" applyFill="1" applyBorder="1" applyAlignment="1">
      <alignment horizontal="centerContinuous" vertical="center"/>
    </xf>
    <xf numFmtId="9" fontId="6" fillId="0" borderId="10" xfId="2" applyFont="1" applyFill="1" applyBorder="1" applyAlignment="1">
      <alignment horizontal="center" vertical="center" wrapText="1"/>
    </xf>
    <xf numFmtId="0" fontId="83" fillId="0" borderId="0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 wrapText="1"/>
    </xf>
    <xf numFmtId="45" fontId="6" fillId="0" borderId="22" xfId="0" applyNumberFormat="1" applyFont="1" applyFill="1" applyBorder="1" applyAlignment="1">
      <alignment horizontal="center" vertical="center"/>
    </xf>
    <xf numFmtId="45" fontId="6" fillId="0" borderId="73" xfId="0" applyNumberFormat="1" applyFont="1" applyFill="1" applyBorder="1" applyAlignment="1">
      <alignment horizontal="center" vertical="center"/>
    </xf>
    <xf numFmtId="45" fontId="6" fillId="0" borderId="66" xfId="0" applyNumberFormat="1" applyFont="1" applyFill="1" applyBorder="1" applyAlignment="1">
      <alignment horizontal="center" vertical="center"/>
    </xf>
    <xf numFmtId="45" fontId="6" fillId="0" borderId="20" xfId="0" applyNumberFormat="1" applyFont="1" applyFill="1" applyBorder="1" applyAlignment="1">
      <alignment horizontal="center" vertical="center"/>
    </xf>
    <xf numFmtId="45" fontId="6" fillId="0" borderId="69" xfId="0" applyNumberFormat="1" applyFont="1" applyFill="1" applyBorder="1" applyAlignment="1">
      <alignment horizontal="center" vertical="center"/>
    </xf>
    <xf numFmtId="45" fontId="6" fillId="0" borderId="4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51" fillId="2" borderId="0" xfId="0" applyFont="1" applyFill="1" applyAlignment="1">
      <alignment vertical="center"/>
    </xf>
    <xf numFmtId="2" fontId="0" fillId="2" borderId="0" xfId="0" applyNumberFormat="1" applyFill="1" applyAlignment="1">
      <alignment vertical="center"/>
    </xf>
    <xf numFmtId="0" fontId="88" fillId="2" borderId="0" xfId="0" applyFont="1" applyFill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73" fillId="2" borderId="0" xfId="0" applyFont="1" applyFill="1" applyAlignment="1">
      <alignment horizontal="center" vertical="center"/>
    </xf>
    <xf numFmtId="0" fontId="73" fillId="2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64" fontId="0" fillId="62" borderId="0" xfId="0" applyNumberFormat="1" applyFill="1" applyBorder="1" applyAlignment="1">
      <alignment horizontal="center" vertical="center"/>
    </xf>
    <xf numFmtId="2" fontId="0" fillId="66" borderId="0" xfId="0" applyNumberFormat="1" applyFill="1" applyBorder="1" applyAlignment="1">
      <alignment horizontal="center" vertical="center"/>
    </xf>
    <xf numFmtId="164" fontId="0" fillId="66" borderId="0" xfId="0" applyNumberFormat="1" applyFill="1" applyBorder="1" applyAlignment="1">
      <alignment horizontal="center" vertical="center"/>
    </xf>
    <xf numFmtId="10" fontId="0" fillId="66" borderId="0" xfId="2" applyNumberFormat="1" applyFont="1" applyFill="1" applyBorder="1" applyAlignment="1">
      <alignment horizontal="center" vertical="center"/>
    </xf>
    <xf numFmtId="1" fontId="2" fillId="66" borderId="0" xfId="0" applyNumberFormat="1" applyFont="1" applyFill="1" applyBorder="1" applyAlignment="1">
      <alignment horizontal="center" vertical="center"/>
    </xf>
    <xf numFmtId="2" fontId="0" fillId="62" borderId="0" xfId="0" applyNumberForma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6" fillId="74" borderId="0" xfId="0" applyFont="1" applyFill="1" applyAlignment="1">
      <alignment horizontal="center"/>
    </xf>
    <xf numFmtId="9" fontId="69" fillId="79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6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1" fontId="0" fillId="0" borderId="0" xfId="0" applyNumberFormat="1"/>
    <xf numFmtId="0" fontId="72" fillId="69" borderId="23" xfId="0" applyFont="1" applyFill="1" applyBorder="1" applyAlignment="1">
      <alignment horizontal="centerContinuous" vertical="center"/>
    </xf>
    <xf numFmtId="0" fontId="65" fillId="0" borderId="55" xfId="0" applyFont="1" applyFill="1" applyBorder="1" applyAlignment="1">
      <alignment horizontal="centerContinuous" vertical="center"/>
    </xf>
    <xf numFmtId="9" fontId="51" fillId="80" borderId="1" xfId="2" applyFont="1" applyFill="1" applyBorder="1" applyAlignment="1">
      <alignment horizontal="center" vertical="center"/>
    </xf>
    <xf numFmtId="1" fontId="51" fillId="80" borderId="1" xfId="0" applyNumberFormat="1" applyFont="1" applyFill="1" applyBorder="1" applyAlignment="1">
      <alignment horizontal="center" vertical="center"/>
    </xf>
    <xf numFmtId="164" fontId="90" fillId="79" borderId="1" xfId="0" applyNumberFormat="1" applyFont="1" applyFill="1" applyBorder="1" applyAlignment="1" applyProtection="1">
      <alignment horizontal="center" vertical="center" wrapText="1"/>
      <protection locked="0"/>
    </xf>
    <xf numFmtId="165" fontId="0" fillId="62" borderId="1" xfId="0" applyNumberFormat="1" applyFill="1" applyBorder="1" applyAlignment="1" applyProtection="1">
      <alignment horizontal="center" vertical="center"/>
      <protection locked="0"/>
    </xf>
    <xf numFmtId="3" fontId="0" fillId="62" borderId="1" xfId="0" applyNumberFormat="1" applyFill="1" applyBorder="1" applyAlignment="1" applyProtection="1">
      <alignment horizontal="center" vertical="center"/>
      <protection locked="0"/>
    </xf>
    <xf numFmtId="3" fontId="51" fillId="80" borderId="1" xfId="0" applyNumberFormat="1" applyFont="1" applyFill="1" applyBorder="1" applyAlignment="1">
      <alignment horizontal="center" vertical="center"/>
    </xf>
    <xf numFmtId="0" fontId="49" fillId="80" borderId="1" xfId="0" applyFont="1" applyFill="1" applyBorder="1" applyAlignment="1">
      <alignment horizontal="center" vertical="center" wrapText="1"/>
    </xf>
    <xf numFmtId="165" fontId="75" fillId="62" borderId="1" xfId="0" applyNumberFormat="1" applyFont="1" applyFill="1" applyBorder="1" applyAlignment="1">
      <alignment vertical="center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0" fillId="0" borderId="47" xfId="0" applyBorder="1"/>
    <xf numFmtId="0" fontId="0" fillId="0" borderId="22" xfId="0" applyBorder="1"/>
    <xf numFmtId="0" fontId="5" fillId="0" borderId="49" xfId="0" applyFont="1" applyBorder="1" applyAlignment="1">
      <alignment horizontal="center" vertical="center" wrapText="1"/>
    </xf>
    <xf numFmtId="0" fontId="53" fillId="0" borderId="77" xfId="0" applyFont="1" applyBorder="1" applyAlignment="1">
      <alignment horizontal="center" vertical="center"/>
    </xf>
    <xf numFmtId="0" fontId="5" fillId="0" borderId="80" xfId="0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0" fontId="5" fillId="0" borderId="50" xfId="0" applyFont="1" applyFill="1" applyBorder="1" applyAlignment="1">
      <alignment horizontal="center" vertical="center" wrapText="1"/>
    </xf>
    <xf numFmtId="0" fontId="3" fillId="0" borderId="78" xfId="0" applyFont="1" applyFill="1" applyBorder="1" applyAlignment="1">
      <alignment horizontal="centerContinuous" vertical="center" wrapText="1"/>
    </xf>
    <xf numFmtId="9" fontId="6" fillId="0" borderId="76" xfId="2" quotePrefix="1" applyFont="1" applyFill="1" applyBorder="1" applyAlignment="1">
      <alignment horizontal="centerContinuous" vertical="center" wrapText="1"/>
    </xf>
    <xf numFmtId="167" fontId="6" fillId="0" borderId="81" xfId="2" applyNumberFormat="1" applyFont="1" applyFill="1" applyBorder="1" applyAlignment="1">
      <alignment horizontal="centerContinuous" vertical="center" wrapText="1"/>
    </xf>
    <xf numFmtId="164" fontId="0" fillId="0" borderId="1" xfId="0" applyNumberFormat="1" applyBorder="1" applyAlignment="1">
      <alignment horizontal="center"/>
    </xf>
    <xf numFmtId="0" fontId="74" fillId="0" borderId="1" xfId="0" applyFont="1" applyBorder="1" applyAlignment="1">
      <alignment horizontal="center"/>
    </xf>
    <xf numFmtId="0" fontId="10" fillId="79" borderId="14" xfId="0" applyFont="1" applyFill="1" applyBorder="1" applyAlignment="1">
      <alignment horizontal="center" vertical="center" wrapText="1"/>
    </xf>
    <xf numFmtId="0" fontId="6" fillId="0" borderId="1" xfId="0" applyFont="1" applyBorder="1"/>
    <xf numFmtId="45" fontId="6" fillId="0" borderId="13" xfId="0" applyNumberFormat="1" applyFont="1" applyFill="1" applyBorder="1" applyAlignment="1">
      <alignment horizontal="center" vertical="center"/>
    </xf>
    <xf numFmtId="0" fontId="0" fillId="0" borderId="50" xfId="0" applyBorder="1" applyAlignment="1">
      <alignment horizontal="centerContinuous" vertical="center" wrapText="1"/>
    </xf>
    <xf numFmtId="0" fontId="6" fillId="0" borderId="53" xfId="0" applyFont="1" applyBorder="1" applyAlignment="1">
      <alignment horizontal="centerContinuous" vertical="center" wrapText="1"/>
    </xf>
    <xf numFmtId="9" fontId="6" fillId="0" borderId="53" xfId="0" applyNumberFormat="1" applyFont="1" applyBorder="1" applyAlignment="1">
      <alignment horizontal="center" vertical="center" wrapText="1"/>
    </xf>
    <xf numFmtId="0" fontId="87" fillId="0" borderId="79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74" fillId="75" borderId="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51" fillId="76" borderId="0" xfId="0" applyFont="1" applyFill="1" applyBorder="1"/>
    <xf numFmtId="0" fontId="51" fillId="69" borderId="0" xfId="0" applyFont="1" applyFill="1" applyBorder="1"/>
    <xf numFmtId="0" fontId="0" fillId="65" borderId="0" xfId="0" applyFill="1" applyBorder="1"/>
    <xf numFmtId="0" fontId="51" fillId="61" borderId="0" xfId="0" applyFont="1" applyFill="1" applyBorder="1"/>
    <xf numFmtId="3" fontId="6" fillId="0" borderId="10" xfId="0" applyNumberFormat="1" applyFont="1" applyBorder="1" applyAlignment="1">
      <alignment horizontal="center" vertical="center"/>
    </xf>
    <xf numFmtId="0" fontId="0" fillId="62" borderId="65" xfId="0" applyFont="1" applyFill="1" applyBorder="1" applyAlignment="1"/>
    <xf numFmtId="0" fontId="0" fillId="62" borderId="63" xfId="0" applyFont="1" applyFill="1" applyBorder="1" applyAlignment="1">
      <alignment horizontal="center" wrapText="1"/>
    </xf>
    <xf numFmtId="0" fontId="0" fillId="62" borderId="63" xfId="0" applyFont="1" applyFill="1" applyBorder="1" applyAlignment="1"/>
    <xf numFmtId="0" fontId="0" fillId="62" borderId="63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0" fillId="0" borderId="0" xfId="0"/>
    <xf numFmtId="0" fontId="52" fillId="0" borderId="0" xfId="0" applyFont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textRotation="90"/>
    </xf>
    <xf numFmtId="168" fontId="82" fillId="0" borderId="0" xfId="0" applyNumberFormat="1" applyFont="1"/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4" fillId="0" borderId="10" xfId="0" applyNumberFormat="1" applyFont="1" applyFill="1" applyBorder="1" applyAlignment="1">
      <alignment horizontal="center" vertical="center"/>
    </xf>
    <xf numFmtId="0" fontId="77" fillId="0" borderId="0" xfId="0" applyFont="1"/>
    <xf numFmtId="0" fontId="96" fillId="0" borderId="0" xfId="0" applyFont="1"/>
    <xf numFmtId="0" fontId="6" fillId="0" borderId="0" xfId="0" applyFont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1" fontId="6" fillId="0" borderId="20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22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47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0" fillId="72" borderId="3" xfId="0" applyFill="1" applyBorder="1" applyAlignment="1">
      <alignment horizontal="centerContinuous"/>
    </xf>
    <xf numFmtId="0" fontId="0" fillId="72" borderId="2" xfId="0" applyFill="1" applyBorder="1" applyAlignment="1">
      <alignment horizontal="centerContinuous"/>
    </xf>
    <xf numFmtId="0" fontId="0" fillId="72" borderId="0" xfId="0" applyFill="1" applyBorder="1" applyAlignment="1">
      <alignment horizontal="left"/>
    </xf>
    <xf numFmtId="0" fontId="0" fillId="0" borderId="13" xfId="0" applyBorder="1"/>
    <xf numFmtId="0" fontId="0" fillId="0" borderId="52" xfId="0" applyBorder="1"/>
    <xf numFmtId="0" fontId="49" fillId="79" borderId="49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" vertical="center" wrapText="1"/>
    </xf>
    <xf numFmtId="0" fontId="49" fillId="79" borderId="77" xfId="0" applyFont="1" applyFill="1" applyBorder="1" applyAlignment="1">
      <alignment horizontal="center" vertical="center" wrapText="1"/>
    </xf>
    <xf numFmtId="0" fontId="10" fillId="79" borderId="82" xfId="0" applyFont="1" applyFill="1" applyBorder="1" applyAlignment="1">
      <alignment horizontal="center" vertical="center" wrapText="1"/>
    </xf>
    <xf numFmtId="0" fontId="10" fillId="79" borderId="82" xfId="0" applyFont="1" applyFill="1" applyBorder="1" applyAlignment="1">
      <alignment horizontal="centerContinuous" vertical="center" wrapText="1"/>
    </xf>
    <xf numFmtId="0" fontId="10" fillId="79" borderId="67" xfId="0" applyFont="1" applyFill="1" applyBorder="1" applyAlignment="1">
      <alignment horizontal="centerContinuous" vertical="center" wrapText="1"/>
    </xf>
    <xf numFmtId="0" fontId="56" fillId="0" borderId="0" xfId="0" applyFont="1" applyBorder="1"/>
    <xf numFmtId="0" fontId="56" fillId="0" borderId="0" xfId="0" applyFont="1" applyBorder="1" applyAlignment="1">
      <alignment horizontal="left"/>
    </xf>
    <xf numFmtId="45" fontId="53" fillId="0" borderId="10" xfId="0" applyNumberFormat="1" applyFont="1" applyFill="1" applyBorder="1" applyAlignment="1">
      <alignment horizontal="center" vertical="center"/>
    </xf>
    <xf numFmtId="9" fontId="53" fillId="0" borderId="11" xfId="2" applyNumberFormat="1" applyFont="1" applyFill="1" applyBorder="1" applyAlignment="1">
      <alignment horizontal="center" vertical="center"/>
    </xf>
    <xf numFmtId="45" fontId="53" fillId="0" borderId="1" xfId="0" applyNumberFormat="1" applyFont="1" applyFill="1" applyBorder="1" applyAlignment="1">
      <alignment horizontal="center" vertical="center"/>
    </xf>
    <xf numFmtId="9" fontId="53" fillId="0" borderId="5" xfId="2" applyNumberFormat="1" applyFont="1" applyFill="1" applyBorder="1" applyAlignment="1">
      <alignment horizontal="center" vertical="center"/>
    </xf>
    <xf numFmtId="45" fontId="70" fillId="60" borderId="7" xfId="0" applyNumberFormat="1" applyFont="1" applyFill="1" applyBorder="1" applyAlignment="1">
      <alignment horizontal="center" vertical="center"/>
    </xf>
    <xf numFmtId="9" fontId="70" fillId="60" borderId="8" xfId="2" applyNumberFormat="1" applyFont="1" applyFill="1" applyBorder="1" applyAlignment="1">
      <alignment horizontal="center" vertical="center"/>
    </xf>
    <xf numFmtId="0" fontId="0" fillId="72" borderId="1" xfId="0" applyFill="1" applyBorder="1" applyAlignment="1">
      <alignment horizontal="centerContinuous"/>
    </xf>
    <xf numFmtId="0" fontId="2" fillId="0" borderId="17" xfId="0" applyFont="1" applyFill="1" applyBorder="1" applyAlignment="1">
      <alignment horizontal="center" vertical="center" wrapText="1"/>
    </xf>
    <xf numFmtId="0" fontId="0" fillId="61" borderId="13" xfId="0" applyFill="1" applyBorder="1"/>
    <xf numFmtId="0" fontId="0" fillId="61" borderId="52" xfId="0" applyFill="1" applyBorder="1"/>
    <xf numFmtId="0" fontId="0" fillId="72" borderId="20" xfId="0" applyFill="1" applyBorder="1" applyAlignment="1">
      <alignment horizontal="centerContinuous"/>
    </xf>
    <xf numFmtId="0" fontId="2" fillId="0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45" fontId="6" fillId="0" borderId="52" xfId="0" applyNumberFormat="1" applyFont="1" applyFill="1" applyBorder="1" applyAlignment="1">
      <alignment horizontal="center" vertical="center"/>
    </xf>
    <xf numFmtId="0" fontId="51" fillId="79" borderId="0" xfId="0" applyFont="1" applyFill="1" applyBorder="1"/>
    <xf numFmtId="0" fontId="97" fillId="0" borderId="0" xfId="0" applyFont="1"/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9" fontId="6" fillId="0" borderId="0" xfId="2" applyFont="1" applyFill="1" applyBorder="1" applyAlignment="1">
      <alignment horizontal="center" vertical="center" wrapText="1"/>
    </xf>
    <xf numFmtId="0" fontId="10" fillId="69" borderId="1" xfId="0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98" fillId="84" borderId="34" xfId="0" applyFont="1" applyFill="1" applyBorder="1" applyAlignment="1">
      <alignment horizontal="left" vertical="center"/>
    </xf>
    <xf numFmtId="0" fontId="98" fillId="84" borderId="23" xfId="0" applyFont="1" applyFill="1" applyBorder="1" applyAlignment="1">
      <alignment horizontal="right" vertical="center"/>
    </xf>
    <xf numFmtId="0" fontId="99" fillId="65" borderId="35" xfId="0" applyFont="1" applyFill="1" applyBorder="1" applyAlignment="1">
      <alignment horizontal="left" vertical="center"/>
    </xf>
    <xf numFmtId="0" fontId="6" fillId="65" borderId="56" xfId="0" applyFont="1" applyFill="1" applyBorder="1" applyAlignment="1">
      <alignment horizontal="center"/>
    </xf>
    <xf numFmtId="0" fontId="6" fillId="73" borderId="4" xfId="0" applyFont="1" applyFill="1" applyBorder="1" applyAlignment="1">
      <alignment horizontal="center" vertical="center"/>
    </xf>
    <xf numFmtId="0" fontId="6" fillId="73" borderId="6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6" fillId="0" borderId="17" xfId="0" applyFont="1" applyBorder="1"/>
    <xf numFmtId="9" fontId="6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0" fontId="6" fillId="0" borderId="0" xfId="0" applyFont="1" applyFill="1" applyAlignment="1">
      <alignment horizontal="right" vertical="center"/>
    </xf>
    <xf numFmtId="1" fontId="100" fillId="0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11" fillId="0" borderId="17" xfId="0" applyNumberFormat="1" applyFont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9" fontId="6" fillId="0" borderId="17" xfId="2" applyFont="1" applyBorder="1" applyAlignment="1">
      <alignment horizontal="center"/>
    </xf>
    <xf numFmtId="0" fontId="52" fillId="26" borderId="2" xfId="0" applyFont="1" applyFill="1" applyBorder="1" applyAlignment="1">
      <alignment horizontal="centerContinuous"/>
    </xf>
    <xf numFmtId="0" fontId="52" fillId="85" borderId="2" xfId="0" applyFont="1" applyFill="1" applyBorder="1" applyAlignment="1">
      <alignment horizontal="centerContinuous"/>
    </xf>
    <xf numFmtId="0" fontId="52" fillId="85" borderId="57" xfId="0" applyFont="1" applyFill="1" applyBorder="1" applyAlignment="1">
      <alignment horizontal="centerContinuous"/>
    </xf>
    <xf numFmtId="0" fontId="52" fillId="85" borderId="3" xfId="0" applyFont="1" applyFill="1" applyBorder="1" applyAlignment="1">
      <alignment horizontal="centerContinuous"/>
    </xf>
    <xf numFmtId="0" fontId="0" fillId="85" borderId="1" xfId="0" applyFill="1" applyBorder="1" applyAlignment="1">
      <alignment horizontal="center"/>
    </xf>
    <xf numFmtId="0" fontId="2" fillId="67" borderId="1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1" xfId="0" applyFont="1" applyBorder="1" applyAlignment="1"/>
    <xf numFmtId="0" fontId="74" fillId="0" borderId="1" xfId="0" applyFont="1" applyBorder="1"/>
    <xf numFmtId="0" fontId="67" fillId="74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2" fillId="67" borderId="2" xfId="0" applyFont="1" applyFill="1" applyBorder="1" applyAlignment="1">
      <alignment horizontal="centerContinuous"/>
    </xf>
    <xf numFmtId="0" fontId="2" fillId="67" borderId="57" xfId="0" applyFont="1" applyFill="1" applyBorder="1" applyAlignment="1">
      <alignment horizontal="centerContinuous"/>
    </xf>
    <xf numFmtId="0" fontId="2" fillId="67" borderId="3" xfId="0" applyFont="1" applyFill="1" applyBorder="1" applyAlignment="1">
      <alignment horizontal="centerContinuous"/>
    </xf>
    <xf numFmtId="0" fontId="73" fillId="0" borderId="1" xfId="0" applyFont="1" applyBorder="1" applyAlignment="1">
      <alignment horizontal="left"/>
    </xf>
    <xf numFmtId="0" fontId="49" fillId="81" borderId="1" xfId="0" applyFont="1" applyFill="1" applyBorder="1" applyAlignment="1">
      <alignment horizontal="center" vertical="center" wrapText="1"/>
    </xf>
    <xf numFmtId="0" fontId="49" fillId="69" borderId="1" xfId="0" applyFont="1" applyFill="1" applyBorder="1" applyAlignment="1">
      <alignment horizontal="center" vertical="center" wrapText="1"/>
    </xf>
    <xf numFmtId="0" fontId="101" fillId="69" borderId="2" xfId="0" applyFont="1" applyFill="1" applyBorder="1" applyAlignment="1">
      <alignment horizontal="centerContinuous" vertical="center"/>
    </xf>
    <xf numFmtId="0" fontId="101" fillId="69" borderId="3" xfId="0" applyFont="1" applyFill="1" applyBorder="1" applyAlignment="1">
      <alignment horizontal="center" vertical="center"/>
    </xf>
    <xf numFmtId="0" fontId="49" fillId="69" borderId="17" xfId="0" applyFont="1" applyFill="1" applyBorder="1" applyAlignment="1">
      <alignment horizontal="left" vertical="center" wrapText="1"/>
    </xf>
    <xf numFmtId="0" fontId="49" fillId="69" borderId="17" xfId="0" applyFont="1" applyFill="1" applyBorder="1" applyAlignment="1">
      <alignment horizontal="center" vertical="center" wrapText="1"/>
    </xf>
    <xf numFmtId="0" fontId="74" fillId="0" borderId="1" xfId="0" applyFont="1" applyBorder="1" applyAlignment="1">
      <alignment horizontal="left" vertical="center" wrapText="1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2" fillId="78" borderId="7" xfId="0" quotePrefix="1" applyFont="1" applyFill="1" applyBorder="1" applyAlignment="1">
      <alignment horizontal="left" vertical="center"/>
    </xf>
    <xf numFmtId="0" fontId="55" fillId="60" borderId="6" xfId="0" quotePrefix="1" applyFont="1" applyFill="1" applyBorder="1" applyAlignment="1">
      <alignment horizontal="center"/>
    </xf>
    <xf numFmtId="0" fontId="76" fillId="71" borderId="0" xfId="0" applyFont="1" applyFill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0" fontId="7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0" fillId="0" borderId="69" xfId="0" applyBorder="1"/>
    <xf numFmtId="0" fontId="0" fillId="0" borderId="0" xfId="0" applyAlignment="1">
      <alignment horizontal="right" vertical="center"/>
    </xf>
    <xf numFmtId="0" fontId="102" fillId="0" borderId="0" xfId="0" applyFont="1" applyAlignment="1">
      <alignment vertical="center"/>
    </xf>
    <xf numFmtId="0" fontId="52" fillId="73" borderId="1" xfId="0" applyFont="1" applyFill="1" applyBorder="1" applyAlignment="1">
      <alignment horizontal="centerContinuous" vertical="center"/>
    </xf>
    <xf numFmtId="0" fontId="52" fillId="0" borderId="0" xfId="0" applyFont="1" applyFill="1" applyBorder="1" applyAlignment="1">
      <alignment horizontal="centerContinuous" vertical="center"/>
    </xf>
    <xf numFmtId="3" fontId="4" fillId="67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13" fillId="0" borderId="0" xfId="175"/>
    <xf numFmtId="164" fontId="73" fillId="0" borderId="1" xfId="0" applyNumberFormat="1" applyFont="1" applyBorder="1" applyAlignment="1">
      <alignment horizontal="center"/>
    </xf>
    <xf numFmtId="164" fontId="73" fillId="0" borderId="0" xfId="0" applyNumberFormat="1" applyFont="1"/>
    <xf numFmtId="0" fontId="103" fillId="69" borderId="2" xfId="0" applyFont="1" applyFill="1" applyBorder="1" applyAlignment="1">
      <alignment horizontal="centerContinuous" vertical="center"/>
    </xf>
    <xf numFmtId="0" fontId="6" fillId="0" borderId="0" xfId="0" applyFont="1" applyFill="1" applyAlignment="1">
      <alignment horizontal="left" vertical="center"/>
    </xf>
    <xf numFmtId="0" fontId="92" fillId="0" borderId="0" xfId="0" applyFont="1" applyFill="1" applyAlignment="1">
      <alignment vertical="center"/>
    </xf>
    <xf numFmtId="0" fontId="92" fillId="0" borderId="0" xfId="0" applyFont="1" applyFill="1" applyAlignment="1">
      <alignment horizontal="centerContinuous" vertical="center"/>
    </xf>
    <xf numFmtId="0" fontId="82" fillId="0" borderId="0" xfId="0" applyFont="1" applyFill="1" applyAlignment="1">
      <alignment horizontal="left" vertical="center"/>
    </xf>
    <xf numFmtId="0" fontId="94" fillId="0" borderId="0" xfId="0" applyFont="1" applyFill="1" applyAlignment="1">
      <alignment horizontal="center" vertical="top"/>
    </xf>
    <xf numFmtId="168" fontId="95" fillId="0" borderId="34" xfId="0" applyNumberFormat="1" applyFont="1" applyFill="1" applyBorder="1" applyAlignment="1">
      <alignment horizontal="center" vertical="center"/>
    </xf>
    <xf numFmtId="168" fontId="95" fillId="0" borderId="33" xfId="0" applyNumberFormat="1" applyFont="1" applyFill="1" applyBorder="1" applyAlignment="1">
      <alignment horizontal="center" vertical="center"/>
    </xf>
    <xf numFmtId="168" fontId="95" fillId="0" borderId="23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Alignment="1">
      <alignment horizontal="center" vertical="center"/>
    </xf>
    <xf numFmtId="18" fontId="5" fillId="0" borderId="0" xfId="0" applyNumberFormat="1" applyFont="1" applyFill="1" applyAlignment="1">
      <alignment horizontal="center"/>
    </xf>
    <xf numFmtId="168" fontId="95" fillId="0" borderId="35" xfId="0" applyNumberFormat="1" applyFont="1" applyFill="1" applyBorder="1" applyAlignment="1">
      <alignment horizontal="center" vertical="center"/>
    </xf>
    <xf numFmtId="168" fontId="95" fillId="0" borderId="56" xfId="0" applyNumberFormat="1" applyFont="1" applyFill="1" applyBorder="1" applyAlignment="1">
      <alignment horizontal="center" vertical="center"/>
    </xf>
    <xf numFmtId="168" fontId="95" fillId="0" borderId="51" xfId="0" applyNumberFormat="1" applyFont="1" applyFill="1" applyBorder="1" applyAlignment="1">
      <alignment horizontal="center" vertical="center"/>
    </xf>
    <xf numFmtId="168" fontId="95" fillId="0" borderId="54" xfId="0" applyNumberFormat="1" applyFont="1" applyFill="1" applyBorder="1" applyAlignment="1">
      <alignment horizontal="center" vertical="center"/>
    </xf>
    <xf numFmtId="168" fontId="95" fillId="0" borderId="55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93" fillId="0" borderId="0" xfId="0" applyFont="1" applyFill="1" applyAlignment="1">
      <alignment vertical="center" textRotation="90"/>
    </xf>
    <xf numFmtId="0" fontId="104" fillId="0" borderId="0" xfId="0" applyFont="1" applyFill="1" applyAlignment="1">
      <alignment horizontal="centerContinuous" vertical="center"/>
    </xf>
    <xf numFmtId="0" fontId="104" fillId="0" borderId="0" xfId="0" applyFont="1" applyFill="1" applyAlignment="1">
      <alignment vertical="center"/>
    </xf>
    <xf numFmtId="18" fontId="94" fillId="0" borderId="0" xfId="0" applyNumberFormat="1" applyFont="1" applyFill="1" applyAlignment="1">
      <alignment horizontal="center" vertical="center" textRotation="90"/>
    </xf>
    <xf numFmtId="0" fontId="94" fillId="0" borderId="0" xfId="0" applyFont="1" applyFill="1" applyAlignment="1">
      <alignment horizontal="center" vertical="center" textRotation="90"/>
    </xf>
    <xf numFmtId="0" fontId="66" fillId="62" borderId="1" xfId="0" applyFont="1" applyFill="1" applyBorder="1" applyAlignment="1">
      <alignment horizontal="centerContinuous" vertical="center"/>
    </xf>
    <xf numFmtId="0" fontId="73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horizontal="left" vertical="center"/>
    </xf>
    <xf numFmtId="0" fontId="0" fillId="72" borderId="0" xfId="0" applyFill="1" applyAlignment="1">
      <alignment vertical="center"/>
    </xf>
    <xf numFmtId="0" fontId="0" fillId="72" borderId="0" xfId="0" applyFill="1" applyAlignment="1">
      <alignment vertical="center" wrapText="1"/>
    </xf>
    <xf numFmtId="0" fontId="53" fillId="0" borderId="5" xfId="0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0" fontId="73" fillId="85" borderId="0" xfId="0" applyFont="1" applyFill="1" applyAlignment="1">
      <alignment horizontal="center" vertical="center"/>
    </xf>
    <xf numFmtId="0" fontId="83" fillId="85" borderId="0" xfId="0" applyFont="1" applyFill="1" applyAlignment="1">
      <alignment horizontal="center" vertical="center"/>
    </xf>
    <xf numFmtId="0" fontId="76" fillId="0" borderId="0" xfId="0" applyFont="1" applyFill="1" applyAlignment="1">
      <alignment horizontal="center"/>
    </xf>
    <xf numFmtId="0" fontId="76" fillId="0" borderId="0" xfId="0" applyFont="1" applyFill="1" applyAlignment="1">
      <alignment horizontal="left"/>
    </xf>
    <xf numFmtId="0" fontId="67" fillId="0" borderId="0" xfId="0" applyFont="1" applyFill="1" applyAlignment="1">
      <alignment horizontal="center"/>
    </xf>
    <xf numFmtId="0" fontId="105" fillId="75" borderId="1" xfId="0" applyFont="1" applyFill="1" applyBorder="1" applyAlignment="1">
      <alignment horizontal="center" vertical="center"/>
    </xf>
    <xf numFmtId="0" fontId="77" fillId="75" borderId="8" xfId="0" applyFont="1" applyFill="1" applyBorder="1" applyAlignment="1">
      <alignment horizontal="center" vertical="center"/>
    </xf>
    <xf numFmtId="0" fontId="77" fillId="75" borderId="5" xfId="0" applyFont="1" applyFill="1" applyBorder="1" applyAlignment="1">
      <alignment horizontal="center" vertical="center"/>
    </xf>
    <xf numFmtId="2" fontId="91" fillId="0" borderId="0" xfId="0" applyNumberFormat="1" applyFont="1" applyFill="1" applyAlignment="1">
      <alignment horizontal="center" vertical="center"/>
    </xf>
    <xf numFmtId="2" fontId="91" fillId="0" borderId="1" xfId="0" applyNumberFormat="1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 wrapText="1"/>
    </xf>
    <xf numFmtId="1" fontId="77" fillId="75" borderId="1" xfId="0" applyNumberFormat="1" applyFont="1" applyFill="1" applyBorder="1" applyAlignment="1">
      <alignment horizontal="center" vertical="center"/>
    </xf>
    <xf numFmtId="164" fontId="6" fillId="0" borderId="7" xfId="2" quotePrefix="1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7" xfId="2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13" fillId="0" borderId="0" xfId="175" applyAlignment="1">
      <alignment horizontal="left" vertical="center"/>
    </xf>
    <xf numFmtId="0" fontId="13" fillId="0" borderId="0" xfId="175" applyAlignment="1">
      <alignment horizontal="centerContinuous"/>
    </xf>
    <xf numFmtId="0" fontId="13" fillId="2" borderId="0" xfId="175" applyFill="1" applyBorder="1" applyAlignment="1">
      <alignment vertical="center"/>
    </xf>
    <xf numFmtId="0" fontId="0" fillId="62" borderId="0" xfId="0" applyFill="1"/>
    <xf numFmtId="0" fontId="68" fillId="62" borderId="0" xfId="0" applyFont="1" applyFill="1" applyAlignment="1">
      <alignment horizontal="center"/>
    </xf>
    <xf numFmtId="0" fontId="0" fillId="62" borderId="0" xfId="0" applyFill="1" applyBorder="1"/>
    <xf numFmtId="0" fontId="13" fillId="62" borderId="0" xfId="175" applyFill="1"/>
    <xf numFmtId="0" fontId="0" fillId="62" borderId="47" xfId="0" applyFill="1" applyBorder="1"/>
    <xf numFmtId="0" fontId="54" fillId="62" borderId="22" xfId="0" applyFont="1" applyFill="1" applyBorder="1"/>
    <xf numFmtId="0" fontId="66" fillId="62" borderId="57" xfId="0" applyFont="1" applyFill="1" applyBorder="1"/>
    <xf numFmtId="0" fontId="0" fillId="62" borderId="73" xfId="0" applyFill="1" applyBorder="1"/>
    <xf numFmtId="0" fontId="0" fillId="62" borderId="66" xfId="0" applyFill="1" applyBorder="1"/>
    <xf numFmtId="0" fontId="0" fillId="62" borderId="45" xfId="0" applyFill="1" applyBorder="1"/>
    <xf numFmtId="0" fontId="13" fillId="62" borderId="0" xfId="175" applyFill="1" applyBorder="1"/>
    <xf numFmtId="0" fontId="2" fillId="62" borderId="0" xfId="0" applyFont="1" applyFill="1" applyBorder="1"/>
    <xf numFmtId="0" fontId="0" fillId="62" borderId="22" xfId="0" applyFill="1" applyBorder="1"/>
    <xf numFmtId="0" fontId="0" fillId="62" borderId="20" xfId="0" applyFill="1" applyBorder="1"/>
    <xf numFmtId="0" fontId="0" fillId="62" borderId="69" xfId="0" applyFill="1" applyBorder="1"/>
    <xf numFmtId="0" fontId="0" fillId="62" borderId="46" xfId="0" applyFill="1" applyBorder="1"/>
    <xf numFmtId="0" fontId="6" fillId="0" borderId="0" xfId="0" applyFont="1" applyFill="1" applyAlignment="1">
      <alignment horizontal="center"/>
    </xf>
    <xf numFmtId="169" fontId="73" fillId="0" borderId="1" xfId="0" applyNumberFormat="1" applyFont="1" applyBorder="1" applyAlignment="1">
      <alignment horizontal="center"/>
    </xf>
    <xf numFmtId="0" fontId="2" fillId="62" borderId="57" xfId="0" applyFont="1" applyFill="1" applyBorder="1"/>
    <xf numFmtId="0" fontId="2" fillId="62" borderId="22" xfId="0" applyFont="1" applyFill="1" applyBorder="1" applyAlignment="1">
      <alignment horizontal="center"/>
    </xf>
    <xf numFmtId="0" fontId="74" fillId="62" borderId="0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52" fillId="73" borderId="2" xfId="0" applyFont="1" applyFill="1" applyBorder="1" applyAlignment="1">
      <alignment horizontal="left" vertical="center"/>
    </xf>
    <xf numFmtId="0" fontId="52" fillId="73" borderId="57" xfId="0" applyFont="1" applyFill="1" applyBorder="1" applyAlignment="1">
      <alignment horizontal="centerContinuous" vertical="center"/>
    </xf>
    <xf numFmtId="0" fontId="52" fillId="73" borderId="3" xfId="0" applyFont="1" applyFill="1" applyBorder="1" applyAlignment="1">
      <alignment horizontal="centerContinuous" vertical="center"/>
    </xf>
    <xf numFmtId="0" fontId="52" fillId="75" borderId="57" xfId="0" applyFont="1" applyFill="1" applyBorder="1" applyAlignment="1">
      <alignment horizontal="centerContinuous" vertical="center" wrapText="1"/>
    </xf>
    <xf numFmtId="49" fontId="0" fillId="75" borderId="1" xfId="0" applyNumberFormat="1" applyFill="1" applyBorder="1" applyAlignment="1">
      <alignment horizontal="center"/>
    </xf>
    <xf numFmtId="49" fontId="0" fillId="0" borderId="0" xfId="0" applyNumberFormat="1"/>
    <xf numFmtId="0" fontId="52" fillId="0" borderId="1" xfId="0" applyFont="1" applyBorder="1" applyAlignment="1">
      <alignment horizontal="center"/>
    </xf>
    <xf numFmtId="49" fontId="0" fillId="0" borderId="1" xfId="0" applyNumberFormat="1" applyBorder="1"/>
    <xf numFmtId="0" fontId="91" fillId="62" borderId="2" xfId="0" applyFont="1" applyFill="1" applyBorder="1" applyAlignment="1" applyProtection="1">
      <alignment horizontal="centerContinuous" vertical="center" wrapText="1"/>
      <protection locked="0"/>
    </xf>
    <xf numFmtId="0" fontId="91" fillId="62" borderId="3" xfId="0" applyFont="1" applyFill="1" applyBorder="1" applyAlignment="1" applyProtection="1">
      <alignment horizontal="centerContinuous" vertical="center" wrapText="1"/>
      <protection locked="0"/>
    </xf>
    <xf numFmtId="164" fontId="62" fillId="59" borderId="22" xfId="0" applyNumberFormat="1" applyFont="1" applyFill="1" applyBorder="1" applyAlignment="1" applyProtection="1">
      <alignment horizontal="center" vertical="center"/>
      <protection locked="0"/>
    </xf>
    <xf numFmtId="164" fontId="62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22" xfId="0" applyNumberFormat="1" applyFont="1" applyFill="1" applyBorder="1" applyAlignment="1" applyProtection="1">
      <alignment horizontal="center" vertical="center"/>
      <protection locked="0"/>
    </xf>
    <xf numFmtId="1" fontId="89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73" xfId="0" applyNumberFormat="1" applyFont="1" applyFill="1" applyBorder="1" applyAlignment="1" applyProtection="1">
      <alignment horizontal="center" vertical="center"/>
      <protection locked="0"/>
    </xf>
    <xf numFmtId="1" fontId="89" fillId="59" borderId="45" xfId="0" applyNumberFormat="1" applyFont="1" applyFill="1" applyBorder="1" applyAlignment="1" applyProtection="1">
      <alignment horizontal="center" vertical="center"/>
      <protection locked="0"/>
    </xf>
    <xf numFmtId="0" fontId="69" fillId="80" borderId="1" xfId="0" applyFont="1" applyFill="1" applyBorder="1" applyAlignment="1">
      <alignment horizontal="centerContinuous" vertical="center"/>
    </xf>
    <xf numFmtId="0" fontId="97" fillId="0" borderId="1" xfId="0" applyFont="1" applyBorder="1" applyAlignment="1">
      <alignment horizontal="center" vertical="center"/>
    </xf>
    <xf numFmtId="0" fontId="105" fillId="0" borderId="72" xfId="0" applyFont="1" applyFill="1" applyBorder="1" applyAlignment="1">
      <alignment horizontal="centerContinuous" vertical="center"/>
    </xf>
    <xf numFmtId="0" fontId="77" fillId="0" borderId="0" xfId="0" applyFont="1" applyAlignment="1">
      <alignment horizontal="left" vertical="center"/>
    </xf>
    <xf numFmtId="0" fontId="107" fillId="0" borderId="0" xfId="0" applyFont="1" applyFill="1" applyBorder="1"/>
    <xf numFmtId="0" fontId="13" fillId="75" borderId="2" xfId="175" applyFill="1" applyBorder="1" applyAlignment="1"/>
    <xf numFmtId="0" fontId="0" fillId="0" borderId="84" xfId="0" applyBorder="1"/>
    <xf numFmtId="0" fontId="0" fillId="0" borderId="0" xfId="0"/>
    <xf numFmtId="0" fontId="55" fillId="60" borderId="6" xfId="0" applyFont="1" applyFill="1" applyBorder="1" applyAlignment="1">
      <alignment horizontal="center"/>
    </xf>
    <xf numFmtId="0" fontId="69" fillId="79" borderId="7" xfId="0" applyFont="1" applyFill="1" applyBorder="1" applyAlignment="1">
      <alignment horizontal="center" vertical="center" wrapText="1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2" fillId="60" borderId="7" xfId="0" quotePrefix="1" applyFont="1" applyFill="1" applyBorder="1" applyAlignment="1">
      <alignment horizontal="left" vertical="center"/>
    </xf>
    <xf numFmtId="0" fontId="0" fillId="82" borderId="9" xfId="0" applyFont="1" applyFill="1" applyBorder="1" applyAlignment="1">
      <alignment horizontal="center"/>
    </xf>
    <xf numFmtId="0" fontId="0" fillId="0" borderId="10" xfId="0" applyFont="1" applyBorder="1" applyAlignment="1">
      <alignment horizontal="left"/>
    </xf>
    <xf numFmtId="45" fontId="0" fillId="0" borderId="10" xfId="0" applyNumberFormat="1" applyFont="1" applyBorder="1" applyAlignment="1">
      <alignment horizontal="center"/>
    </xf>
    <xf numFmtId="0" fontId="0" fillId="82" borderId="4" xfId="0" applyFont="1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69" fillId="79" borderId="8" xfId="0" applyFont="1" applyFill="1" applyBorder="1" applyAlignment="1">
      <alignment horizontal="center" vertical="center" wrapText="1"/>
    </xf>
    <xf numFmtId="45" fontId="0" fillId="0" borderId="11" xfId="0" applyNumberFormat="1" applyFont="1" applyBorder="1" applyAlignment="1">
      <alignment horizontal="center"/>
    </xf>
    <xf numFmtId="45" fontId="0" fillId="0" borderId="1" xfId="0" applyNumberFormat="1" applyFont="1" applyFill="1" applyBorder="1" applyAlignment="1">
      <alignment horizontal="center" vertical="center"/>
    </xf>
    <xf numFmtId="45" fontId="0" fillId="0" borderId="5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5" xfId="0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1" fontId="0" fillId="0" borderId="5" xfId="0" applyNumberFormat="1" applyFont="1" applyFill="1" applyBorder="1" applyAlignment="1">
      <alignment horizontal="center" vertical="center"/>
    </xf>
    <xf numFmtId="45" fontId="2" fillId="60" borderId="7" xfId="0" applyNumberFormat="1" applyFont="1" applyFill="1" applyBorder="1" applyAlignment="1">
      <alignment horizontal="center" vertical="center"/>
    </xf>
    <xf numFmtId="45" fontId="2" fillId="60" borderId="8" xfId="0" applyNumberFormat="1" applyFont="1" applyFill="1" applyBorder="1" applyAlignment="1">
      <alignment horizontal="center" vertical="center"/>
    </xf>
    <xf numFmtId="164" fontId="2" fillId="60" borderId="7" xfId="0" applyNumberFormat="1" applyFont="1" applyFill="1" applyBorder="1" applyAlignment="1">
      <alignment horizontal="center" vertical="center"/>
    </xf>
    <xf numFmtId="164" fontId="2" fillId="60" borderId="8" xfId="0" applyNumberFormat="1" applyFont="1" applyFill="1" applyBorder="1" applyAlignment="1">
      <alignment horizontal="center" vertical="center"/>
    </xf>
    <xf numFmtId="1" fontId="2" fillId="60" borderId="7" xfId="0" applyNumberFormat="1" applyFont="1" applyFill="1" applyBorder="1" applyAlignment="1">
      <alignment horizontal="center" vertical="center"/>
    </xf>
    <xf numFmtId="1" fontId="2" fillId="60" borderId="8" xfId="0" applyNumberFormat="1" applyFont="1" applyFill="1" applyBorder="1" applyAlignment="1">
      <alignment horizontal="center" vertical="center"/>
    </xf>
    <xf numFmtId="49" fontId="0" fillId="75" borderId="1" xfId="0" applyNumberFormat="1" applyFill="1" applyBorder="1" applyAlignment="1">
      <alignment horizontal="center"/>
    </xf>
    <xf numFmtId="0" fontId="0" fillId="0" borderId="83" xfId="0" applyBorder="1"/>
    <xf numFmtId="0" fontId="67" fillId="74" borderId="0" xfId="0" applyFont="1" applyFill="1" applyAlignment="1">
      <alignment horizontal="center" vertical="center"/>
    </xf>
    <xf numFmtId="0" fontId="0" fillId="70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82" borderId="12" xfId="0" applyFont="1" applyFill="1" applyBorder="1" applyAlignment="1">
      <alignment horizontal="center"/>
    </xf>
    <xf numFmtId="21" fontId="0" fillId="0" borderId="10" xfId="0" applyNumberFormat="1" applyFont="1" applyBorder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164" fontId="6" fillId="0" borderId="5" xfId="0" applyNumberFormat="1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center" vertical="center"/>
    </xf>
    <xf numFmtId="0" fontId="11" fillId="0" borderId="1" xfId="0" quotePrefix="1" applyFont="1" applyFill="1" applyBorder="1" applyAlignment="1">
      <alignment horizontal="center"/>
    </xf>
    <xf numFmtId="0" fontId="6" fillId="0" borderId="0" xfId="0" applyFont="1" applyAlignment="1">
      <alignment vertical="center"/>
    </xf>
    <xf numFmtId="0" fontId="10" fillId="79" borderId="9" xfId="0" applyFont="1" applyFill="1" applyBorder="1" applyAlignment="1">
      <alignment vertical="center" wrapText="1"/>
    </xf>
    <xf numFmtId="0" fontId="10" fillId="79" borderId="6" xfId="0" applyFont="1" applyFill="1" applyBorder="1" applyAlignment="1">
      <alignment vertical="center"/>
    </xf>
    <xf numFmtId="0" fontId="0" fillId="0" borderId="33" xfId="0" applyBorder="1"/>
    <xf numFmtId="3" fontId="6" fillId="0" borderId="1" xfId="1" applyNumberFormat="1" applyFont="1" applyFill="1" applyBorder="1" applyAlignment="1">
      <alignment horizontal="center" vertical="center" wrapText="1"/>
    </xf>
    <xf numFmtId="0" fontId="10" fillId="79" borderId="4" xfId="0" applyFont="1" applyFill="1" applyBorder="1" applyAlignment="1">
      <alignment vertical="center"/>
    </xf>
    <xf numFmtId="0" fontId="69" fillId="79" borderId="13" xfId="0" applyFont="1" applyFill="1" applyBorder="1" applyAlignment="1">
      <alignment horizontal="center" vertical="center" wrapText="1"/>
    </xf>
    <xf numFmtId="0" fontId="69" fillId="79" borderId="71" xfId="0" applyFont="1" applyFill="1" applyBorder="1" applyAlignment="1">
      <alignment horizontal="center" vertical="center" wrapText="1"/>
    </xf>
    <xf numFmtId="0" fontId="0" fillId="82" borderId="85" xfId="0" applyFont="1" applyFill="1" applyBorder="1" applyAlignment="1">
      <alignment horizontal="center"/>
    </xf>
    <xf numFmtId="0" fontId="0" fillId="0" borderId="17" xfId="0" applyFont="1" applyBorder="1" applyAlignment="1">
      <alignment horizontal="left"/>
    </xf>
    <xf numFmtId="0" fontId="0" fillId="0" borderId="0" xfId="0" applyFont="1" applyBorder="1"/>
    <xf numFmtId="164" fontId="0" fillId="0" borderId="17" xfId="0" applyNumberFormat="1" applyFont="1" applyBorder="1" applyAlignment="1">
      <alignment horizontal="center"/>
    </xf>
    <xf numFmtId="164" fontId="0" fillId="0" borderId="8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86" xfId="0" applyNumberFormat="1" applyFont="1" applyBorder="1" applyAlignment="1">
      <alignment horizontal="center"/>
    </xf>
    <xf numFmtId="0" fontId="67" fillId="74" borderId="0" xfId="0" applyFont="1" applyFill="1" applyAlignment="1">
      <alignment horizontal="center" wrapText="1"/>
    </xf>
    <xf numFmtId="0" fontId="0" fillId="62" borderId="0" xfId="0" applyFill="1" applyProtection="1">
      <protection locked="0"/>
    </xf>
    <xf numFmtId="0" fontId="74" fillId="62" borderId="0" xfId="0" applyFont="1" applyFill="1" applyBorder="1" applyAlignment="1" applyProtection="1">
      <alignment horizontal="center"/>
      <protection locked="0"/>
    </xf>
    <xf numFmtId="0" fontId="0" fillId="62" borderId="47" xfId="0" applyFill="1" applyBorder="1" applyProtection="1">
      <protection locked="0"/>
    </xf>
    <xf numFmtId="0" fontId="67" fillId="62" borderId="0" xfId="0" applyFont="1" applyFill="1" applyAlignment="1">
      <alignment horizontal="center"/>
    </xf>
    <xf numFmtId="0" fontId="68" fillId="62" borderId="0" xfId="0" applyFont="1" applyFill="1" applyAlignment="1">
      <alignment horizontal="center" wrapText="1"/>
    </xf>
    <xf numFmtId="0" fontId="0" fillId="62" borderId="0" xfId="0" applyFill="1" applyAlignment="1">
      <alignment wrapText="1"/>
    </xf>
    <xf numFmtId="0" fontId="49" fillId="80" borderId="57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horizontal="center" vertical="center" wrapText="1"/>
    </xf>
    <xf numFmtId="0" fontId="49" fillId="80" borderId="68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vertical="center"/>
    </xf>
    <xf numFmtId="0" fontId="49" fillId="80" borderId="2" xfId="0" applyFont="1" applyFill="1" applyBorder="1" applyAlignment="1">
      <alignment vertical="center"/>
    </xf>
    <xf numFmtId="0" fontId="49" fillId="80" borderId="3" xfId="0" applyFont="1" applyFill="1" applyBorder="1" applyAlignment="1">
      <alignment vertical="center" wrapText="1"/>
    </xf>
    <xf numFmtId="0" fontId="49" fillId="80" borderId="3" xfId="0" applyFont="1" applyFill="1" applyBorder="1" applyAlignment="1">
      <alignment vertical="center"/>
    </xf>
    <xf numFmtId="0" fontId="101" fillId="80" borderId="22" xfId="0" applyFont="1" applyFill="1" applyBorder="1" applyAlignment="1">
      <alignment vertical="center"/>
    </xf>
    <xf numFmtId="0" fontId="51" fillId="80" borderId="0" xfId="0" applyFont="1" applyFill="1" applyBorder="1" applyAlignment="1">
      <alignment vertical="center"/>
    </xf>
    <xf numFmtId="0" fontId="68" fillId="62" borderId="0" xfId="0" applyFont="1" applyFill="1" applyAlignment="1">
      <alignment horizontal="center" vertical="center"/>
    </xf>
    <xf numFmtId="0" fontId="51" fillId="80" borderId="47" xfId="0" applyFont="1" applyFill="1" applyBorder="1" applyAlignment="1">
      <alignment vertical="center"/>
    </xf>
    <xf numFmtId="0" fontId="2" fillId="62" borderId="2" xfId="0" applyFont="1" applyFill="1" applyBorder="1" applyAlignment="1">
      <alignment horizontal="center"/>
    </xf>
    <xf numFmtId="0" fontId="49" fillId="80" borderId="2" xfId="0" applyFont="1" applyFill="1" applyBorder="1" applyAlignment="1">
      <alignment horizontal="center" vertical="center" wrapText="1"/>
    </xf>
    <xf numFmtId="0" fontId="68" fillId="62" borderId="0" xfId="0" applyFont="1" applyFill="1" applyBorder="1" applyAlignment="1">
      <alignment horizont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0" fontId="74" fillId="62" borderId="0" xfId="0" applyFont="1" applyFill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9" fontId="6" fillId="0" borderId="53" xfId="2" applyNumberFormat="1" applyFont="1" applyBorder="1" applyAlignment="1">
      <alignment horizontal="center" vertical="center" wrapText="1"/>
    </xf>
    <xf numFmtId="0" fontId="74" fillId="0" borderId="1" xfId="0" applyFont="1" applyFill="1" applyBorder="1" applyAlignment="1">
      <alignment horizontal="center"/>
    </xf>
    <xf numFmtId="0" fontId="110" fillId="61" borderId="0" xfId="175" applyFont="1" applyFill="1" applyBorder="1" applyProtection="1">
      <protection locked="0"/>
    </xf>
    <xf numFmtId="1" fontId="74" fillId="0" borderId="1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45" fontId="6" fillId="0" borderId="45" xfId="0" applyNumberFormat="1" applyFont="1" applyFill="1" applyBorder="1" applyAlignment="1">
      <alignment horizontal="center" vertical="center"/>
    </xf>
    <xf numFmtId="1" fontId="6" fillId="0" borderId="73" xfId="0" applyNumberFormat="1" applyFont="1" applyFill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1" fontId="6" fillId="0" borderId="45" xfId="0" applyNumberFormat="1" applyFont="1" applyFill="1" applyBorder="1" applyAlignment="1">
      <alignment horizontal="center" vertical="center"/>
    </xf>
    <xf numFmtId="0" fontId="0" fillId="61" borderId="22" xfId="0" applyFill="1" applyBorder="1"/>
    <xf numFmtId="0" fontId="10" fillId="69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3" fillId="62" borderId="1" xfId="0" applyFont="1" applyFill="1" applyBorder="1" applyAlignment="1">
      <alignment horizontal="left"/>
    </xf>
    <xf numFmtId="0" fontId="49" fillId="81" borderId="2" xfId="0" applyFont="1" applyFill="1" applyBorder="1" applyAlignment="1">
      <alignment horizontal="centerContinuous"/>
    </xf>
    <xf numFmtId="0" fontId="49" fillId="81" borderId="57" xfId="0" applyFont="1" applyFill="1" applyBorder="1" applyAlignment="1">
      <alignment horizontal="centerContinuous"/>
    </xf>
    <xf numFmtId="0" fontId="49" fillId="81" borderId="3" xfId="0" applyFont="1" applyFill="1" applyBorder="1" applyAlignment="1">
      <alignment horizontal="centerContinuous"/>
    </xf>
    <xf numFmtId="1" fontId="74" fillId="0" borderId="1" xfId="0" applyNumberFormat="1" applyFont="1" applyBorder="1" applyAlignment="1">
      <alignment horizontal="center"/>
    </xf>
    <xf numFmtId="0" fontId="74" fillId="0" borderId="1" xfId="0" applyFont="1" applyBorder="1" applyAlignment="1">
      <alignment horizontal="center" wrapText="1"/>
    </xf>
    <xf numFmtId="0" fontId="76" fillId="2" borderId="57" xfId="0" applyFont="1" applyFill="1" applyBorder="1" applyAlignment="1">
      <alignment horizontal="centerContinuous"/>
    </xf>
    <xf numFmtId="0" fontId="76" fillId="2" borderId="3" xfId="0" applyFont="1" applyFill="1" applyBorder="1" applyAlignment="1">
      <alignment horizontal="centerContinuous"/>
    </xf>
    <xf numFmtId="0" fontId="9" fillId="2" borderId="2" xfId="0" applyFont="1" applyFill="1" applyBorder="1" applyAlignment="1">
      <alignment horizontal="centerContinuous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1" fontId="6" fillId="0" borderId="17" xfId="2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2" fillId="67" borderId="2" xfId="0" applyFont="1" applyFill="1" applyBorder="1" applyAlignment="1">
      <alignment horizontal="center" vertical="center" wrapText="1"/>
    </xf>
    <xf numFmtId="0" fontId="74" fillId="0" borderId="2" xfId="0" applyFont="1" applyBorder="1"/>
    <xf numFmtId="0" fontId="49" fillId="81" borderId="1" xfId="0" applyFont="1" applyFill="1" applyBorder="1" applyAlignment="1">
      <alignment horizontal="centerContinuous"/>
    </xf>
    <xf numFmtId="1" fontId="4" fillId="0" borderId="1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3" fillId="69" borderId="1" xfId="0" applyFont="1" applyFill="1" applyBorder="1" applyAlignment="1">
      <alignment horizontal="centerContinuous" vertical="center"/>
    </xf>
    <xf numFmtId="1" fontId="7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10" fillId="76" borderId="0" xfId="175" applyFont="1" applyFill="1" applyBorder="1" applyProtection="1">
      <protection locked="0"/>
    </xf>
    <xf numFmtId="9" fontId="6" fillId="0" borderId="13" xfId="2" applyNumberFormat="1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left" vertical="center" wrapText="1"/>
    </xf>
    <xf numFmtId="0" fontId="10" fillId="79" borderId="21" xfId="0" applyFont="1" applyFill="1" applyBorder="1" applyAlignment="1">
      <alignment horizontal="left" vertical="center" wrapText="1"/>
    </xf>
    <xf numFmtId="3" fontId="4" fillId="0" borderId="7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center" vertical="center" wrapText="1"/>
    </xf>
    <xf numFmtId="0" fontId="67" fillId="0" borderId="0" xfId="0" applyFont="1" applyFill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69" fillId="69" borderId="17" xfId="0" applyNumberFormat="1" applyFont="1" applyFill="1" applyBorder="1" applyAlignment="1">
      <alignment horizontal="center" vertical="center" wrapText="1"/>
    </xf>
    <xf numFmtId="164" fontId="67" fillId="74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10" fillId="69" borderId="1" xfId="0" applyFont="1" applyFill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71" fillId="79" borderId="1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9" fontId="6" fillId="0" borderId="7" xfId="2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111" fillId="74" borderId="0" xfId="0" applyFont="1" applyFill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71" fillId="79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0" fillId="75" borderId="1" xfId="0" applyFill="1" applyBorder="1" applyAlignment="1">
      <alignment horizontal="center" vertical="center"/>
    </xf>
    <xf numFmtId="170" fontId="2" fillId="67" borderId="66" xfId="0" applyNumberFormat="1" applyFont="1" applyFill="1" applyBorder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170" fontId="0" fillId="72" borderId="0" xfId="0" applyNumberFormat="1" applyFill="1" applyAlignment="1">
      <alignment horizontal="left" vertical="center"/>
    </xf>
    <xf numFmtId="0" fontId="52" fillId="73" borderId="1" xfId="0" applyFont="1" applyFill="1" applyBorder="1" applyAlignment="1">
      <alignment horizontal="left" vertical="center"/>
    </xf>
    <xf numFmtId="0" fontId="102" fillId="73" borderId="57" xfId="0" applyFont="1" applyFill="1" applyBorder="1" applyAlignment="1">
      <alignment horizontal="centerContinuous" vertical="center"/>
    </xf>
    <xf numFmtId="0" fontId="102" fillId="73" borderId="3" xfId="0" applyFont="1" applyFill="1" applyBorder="1" applyAlignment="1">
      <alignment horizontal="centerContinuous" vertical="center"/>
    </xf>
    <xf numFmtId="0" fontId="52" fillId="73" borderId="1" xfId="0" applyFont="1" applyFill="1" applyBorder="1" applyAlignment="1">
      <alignment vertical="center"/>
    </xf>
    <xf numFmtId="0" fontId="74" fillId="75" borderId="1" xfId="0" applyFont="1" applyFill="1" applyBorder="1" applyAlignment="1">
      <alignment horizontal="center" vertical="center"/>
    </xf>
    <xf numFmtId="0" fontId="106" fillId="75" borderId="1" xfId="0" applyFont="1" applyFill="1" applyBorder="1" applyAlignment="1">
      <alignment horizontal="center" vertical="center"/>
    </xf>
    <xf numFmtId="0" fontId="106" fillId="75" borderId="2" xfId="0" applyFont="1" applyFill="1" applyBorder="1"/>
    <xf numFmtId="0" fontId="0" fillId="75" borderId="57" xfId="0" applyFill="1" applyBorder="1"/>
    <xf numFmtId="0" fontId="0" fillId="75" borderId="3" xfId="0" applyFill="1" applyBorder="1"/>
    <xf numFmtId="0" fontId="0" fillId="73" borderId="57" xfId="0" applyFill="1" applyBorder="1"/>
    <xf numFmtId="0" fontId="0" fillId="73" borderId="3" xfId="0" applyFill="1" applyBorder="1"/>
    <xf numFmtId="1" fontId="13" fillId="75" borderId="2" xfId="175" quotePrefix="1" applyNumberFormat="1" applyFill="1" applyBorder="1" applyAlignment="1">
      <alignment horizontal="left"/>
    </xf>
    <xf numFmtId="0" fontId="54" fillId="62" borderId="20" xfId="0" applyFont="1" applyFill="1" applyBorder="1"/>
    <xf numFmtId="0" fontId="68" fillId="62" borderId="22" xfId="0" applyFont="1" applyFill="1" applyBorder="1" applyAlignment="1">
      <alignment horizontal="center"/>
    </xf>
    <xf numFmtId="0" fontId="68" fillId="62" borderId="47" xfId="0" applyFont="1" applyFill="1" applyBorder="1" applyAlignment="1">
      <alignment horizontal="center"/>
    </xf>
    <xf numFmtId="0" fontId="68" fillId="62" borderId="73" xfId="0" applyFont="1" applyFill="1" applyBorder="1" applyAlignment="1">
      <alignment horizontal="center"/>
    </xf>
    <xf numFmtId="0" fontId="68" fillId="62" borderId="66" xfId="0" applyFont="1" applyFill="1" applyBorder="1" applyAlignment="1">
      <alignment horizontal="center"/>
    </xf>
    <xf numFmtId="0" fontId="68" fillId="62" borderId="45" xfId="0" applyFont="1" applyFill="1" applyBorder="1" applyAlignment="1">
      <alignment horizontal="center"/>
    </xf>
    <xf numFmtId="0" fontId="68" fillId="73" borderId="57" xfId="0" applyFont="1" applyFill="1" applyBorder="1" applyAlignment="1">
      <alignment horizontal="center"/>
    </xf>
    <xf numFmtId="0" fontId="68" fillId="73" borderId="3" xfId="0" applyFont="1" applyFill="1" applyBorder="1" applyAlignment="1">
      <alignment horizontal="center"/>
    </xf>
    <xf numFmtId="0" fontId="2" fillId="62" borderId="1" xfId="0" applyFont="1" applyFill="1" applyBorder="1" applyAlignment="1">
      <alignment horizontal="center"/>
    </xf>
    <xf numFmtId="1" fontId="109" fillId="62" borderId="2" xfId="175" quotePrefix="1" applyNumberFormat="1" applyFont="1" applyFill="1" applyBorder="1" applyAlignment="1">
      <alignment horizontal="left" vertical="center"/>
    </xf>
    <xf numFmtId="0" fontId="68" fillId="62" borderId="57" xfId="0" applyFont="1" applyFill="1" applyBorder="1" applyAlignment="1">
      <alignment horizontal="center" vertical="center"/>
    </xf>
    <xf numFmtId="0" fontId="68" fillId="62" borderId="3" xfId="0" applyFont="1" applyFill="1" applyBorder="1" applyAlignment="1">
      <alignment horizontal="center" vertical="center"/>
    </xf>
    <xf numFmtId="0" fontId="49" fillId="80" borderId="66" xfId="0" applyFont="1" applyFill="1" applyBorder="1" applyAlignment="1">
      <alignment vertical="center" wrapText="1"/>
    </xf>
    <xf numFmtId="0" fontId="52" fillId="73" borderId="2" xfId="0" applyFont="1" applyFill="1" applyBorder="1" applyAlignment="1">
      <alignment horizontal="center" vertical="center"/>
    </xf>
    <xf numFmtId="1" fontId="113" fillId="62" borderId="2" xfId="175" quotePrefix="1" applyNumberFormat="1" applyFont="1" applyFill="1" applyBorder="1" applyAlignment="1">
      <alignment horizontal="left" vertical="center"/>
    </xf>
    <xf numFmtId="0" fontId="2" fillId="62" borderId="0" xfId="0" applyFont="1" applyFill="1" applyAlignment="1">
      <alignment vertical="center"/>
    </xf>
    <xf numFmtId="0" fontId="2" fillId="62" borderId="66" xfId="0" applyFont="1" applyFill="1" applyBorder="1" applyAlignment="1">
      <alignment vertical="center"/>
    </xf>
    <xf numFmtId="0" fontId="2" fillId="62" borderId="66" xfId="0" applyFont="1" applyFill="1" applyBorder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73" fillId="62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51" fillId="83" borderId="0" xfId="0" applyFont="1" applyFill="1"/>
    <xf numFmtId="0" fontId="0" fillId="72" borderId="0" xfId="0" applyFill="1" applyBorder="1"/>
    <xf numFmtId="0" fontId="51" fillId="70" borderId="0" xfId="0" applyFont="1" applyFill="1"/>
    <xf numFmtId="0" fontId="110" fillId="68" borderId="0" xfId="175" applyFont="1" applyFill="1" applyBorder="1" applyProtection="1">
      <protection locked="0"/>
    </xf>
    <xf numFmtId="0" fontId="110" fillId="70" borderId="0" xfId="175" applyFont="1" applyFill="1" applyBorder="1" applyProtection="1">
      <protection locked="0"/>
    </xf>
    <xf numFmtId="0" fontId="110" fillId="69" borderId="0" xfId="175" applyFont="1" applyFill="1" applyBorder="1" applyProtection="1">
      <protection locked="0"/>
    </xf>
    <xf numFmtId="0" fontId="108" fillId="87" borderId="0" xfId="175" applyFont="1" applyFill="1" applyBorder="1" applyProtection="1">
      <protection locked="0"/>
    </xf>
    <xf numFmtId="0" fontId="108" fillId="86" borderId="0" xfId="175" applyFont="1" applyFill="1" applyBorder="1" applyProtection="1">
      <protection locked="0"/>
    </xf>
    <xf numFmtId="0" fontId="108" fillId="72" borderId="0" xfId="175" applyFont="1" applyFill="1" applyBorder="1" applyProtection="1">
      <protection locked="0"/>
    </xf>
    <xf numFmtId="0" fontId="108" fillId="71" borderId="0" xfId="175" applyFont="1" applyFill="1" applyBorder="1" applyProtection="1">
      <protection locked="0"/>
    </xf>
    <xf numFmtId="0" fontId="108" fillId="88" borderId="0" xfId="175" applyFont="1" applyFill="1" applyBorder="1" applyProtection="1">
      <protection locked="0"/>
    </xf>
    <xf numFmtId="0" fontId="108" fillId="2" borderId="0" xfId="175" applyFont="1" applyFill="1" applyBorder="1" applyProtection="1">
      <protection locked="0"/>
    </xf>
    <xf numFmtId="0" fontId="49" fillId="80" borderId="69" xfId="0" applyFont="1" applyFill="1" applyBorder="1" applyAlignment="1">
      <alignment vertical="center" wrapText="1"/>
    </xf>
    <xf numFmtId="0" fontId="110" fillId="61" borderId="52" xfId="175" applyFont="1" applyFill="1" applyBorder="1" applyProtection="1">
      <protection locked="0"/>
    </xf>
    <xf numFmtId="0" fontId="110" fillId="61" borderId="17" xfId="175" applyFont="1" applyFill="1" applyBorder="1" applyProtection="1">
      <protection locked="0"/>
    </xf>
    <xf numFmtId="0" fontId="84" fillId="2" borderId="0" xfId="0" applyFont="1" applyFill="1" applyBorder="1" applyAlignment="1">
      <alignment horizontal="center" vertical="center"/>
    </xf>
    <xf numFmtId="0" fontId="108" fillId="89" borderId="0" xfId="175" applyFont="1" applyFill="1" applyBorder="1" applyProtection="1">
      <protection locked="0"/>
    </xf>
    <xf numFmtId="0" fontId="49" fillId="81" borderId="0" xfId="0" applyFont="1" applyFill="1" applyBorder="1" applyAlignment="1">
      <alignment horizontal="centerContinuous"/>
    </xf>
    <xf numFmtId="0" fontId="13" fillId="89" borderId="0" xfId="175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0" borderId="13" xfId="0" applyBorder="1" applyAlignment="1">
      <alignment vertical="center" textRotation="90"/>
    </xf>
    <xf numFmtId="0" fontId="0" fillId="0" borderId="1" xfId="0" applyBorder="1" applyAlignment="1">
      <alignment vertical="center" textRotation="90"/>
    </xf>
    <xf numFmtId="0" fontId="6" fillId="0" borderId="1" xfId="0" applyFont="1" applyBorder="1" applyAlignment="1">
      <alignment horizontal="center" vertical="center" textRotation="90" wrapText="1"/>
    </xf>
    <xf numFmtId="0" fontId="66" fillId="62" borderId="0" xfId="0" applyFont="1" applyFill="1" applyBorder="1"/>
    <xf numFmtId="0" fontId="2" fillId="86" borderId="1" xfId="0" applyFont="1" applyFill="1" applyBorder="1" applyAlignment="1">
      <alignment horizontal="center"/>
    </xf>
    <xf numFmtId="0" fontId="2" fillId="58" borderId="1" xfId="0" applyFont="1" applyFill="1" applyBorder="1" applyAlignment="1">
      <alignment horizontal="center" vertical="center"/>
    </xf>
    <xf numFmtId="1" fontId="73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/>
    <xf numFmtId="0" fontId="74" fillId="0" borderId="1" xfId="0" applyFont="1" applyFill="1" applyBorder="1" applyAlignment="1">
      <alignment horizontal="center" vertical="center" wrapText="1"/>
    </xf>
    <xf numFmtId="1" fontId="74" fillId="0" borderId="1" xfId="0" applyNumberFormat="1" applyFont="1" applyFill="1" applyBorder="1" applyAlignment="1">
      <alignment horizontal="center" vertical="center"/>
    </xf>
    <xf numFmtId="9" fontId="74" fillId="62" borderId="35" xfId="2" applyFont="1" applyFill="1" applyBorder="1" applyAlignment="1">
      <alignment horizontal="center"/>
    </xf>
    <xf numFmtId="3" fontId="74" fillId="62" borderId="0" xfId="0" applyNumberFormat="1" applyFont="1" applyFill="1" applyBorder="1" applyAlignment="1">
      <alignment horizontal="center"/>
    </xf>
    <xf numFmtId="0" fontId="73" fillId="62" borderId="0" xfId="0" applyFont="1" applyFill="1" applyBorder="1"/>
    <xf numFmtId="9" fontId="74" fillId="62" borderId="56" xfId="2" applyFont="1" applyFill="1" applyBorder="1" applyAlignment="1">
      <alignment horizontal="center"/>
    </xf>
    <xf numFmtId="9" fontId="74" fillId="62" borderId="35" xfId="0" applyNumberFormat="1" applyFont="1" applyFill="1" applyBorder="1" applyAlignment="1">
      <alignment horizontal="center"/>
    </xf>
    <xf numFmtId="0" fontId="74" fillId="62" borderId="35" xfId="0" applyFont="1" applyFill="1" applyBorder="1" applyAlignment="1">
      <alignment horizontal="center"/>
    </xf>
    <xf numFmtId="3" fontId="0" fillId="62" borderId="0" xfId="0" applyNumberFormat="1" applyFill="1" applyBorder="1" applyAlignment="1">
      <alignment horizontal="center"/>
    </xf>
    <xf numFmtId="164" fontId="74" fillId="62" borderId="56" xfId="0" applyNumberFormat="1" applyFont="1" applyFill="1" applyBorder="1" applyAlignment="1">
      <alignment horizontal="center"/>
    </xf>
    <xf numFmtId="9" fontId="74" fillId="62" borderId="51" xfId="0" applyNumberFormat="1" applyFont="1" applyFill="1" applyBorder="1" applyAlignment="1">
      <alignment horizontal="center"/>
    </xf>
    <xf numFmtId="3" fontId="0" fillId="62" borderId="54" xfId="0" applyNumberFormat="1" applyFill="1" applyBorder="1" applyAlignment="1">
      <alignment horizontal="center"/>
    </xf>
    <xf numFmtId="0" fontId="73" fillId="62" borderId="54" xfId="0" applyFont="1" applyFill="1" applyBorder="1"/>
    <xf numFmtId="9" fontId="74" fillId="62" borderId="55" xfId="2" applyFont="1" applyFill="1" applyBorder="1" applyAlignment="1">
      <alignment horizontal="center"/>
    </xf>
    <xf numFmtId="0" fontId="117" fillId="62" borderId="0" xfId="0" applyFont="1" applyFill="1"/>
    <xf numFmtId="0" fontId="9" fillId="67" borderId="34" xfId="0" applyFont="1" applyFill="1" applyBorder="1" applyAlignment="1">
      <alignment horizontal="center" vertical="center" wrapText="1"/>
    </xf>
    <xf numFmtId="0" fontId="9" fillId="67" borderId="33" xfId="0" applyFont="1" applyFill="1" applyBorder="1" applyAlignment="1">
      <alignment horizontal="center" vertical="center" wrapText="1"/>
    </xf>
    <xf numFmtId="0" fontId="9" fillId="67" borderId="23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left" vertical="center"/>
    </xf>
    <xf numFmtId="0" fontId="119" fillId="74" borderId="0" xfId="0" applyFont="1" applyFill="1" applyAlignment="1">
      <alignment horizontal="center"/>
    </xf>
    <xf numFmtId="0" fontId="120" fillId="0" borderId="0" xfId="0" applyFont="1"/>
    <xf numFmtId="0" fontId="119" fillId="0" borderId="0" xfId="0" applyFont="1" applyAlignment="1">
      <alignment horizontal="center"/>
    </xf>
    <xf numFmtId="0" fontId="120" fillId="0" borderId="22" xfId="0" applyFont="1" applyBorder="1" applyAlignment="1">
      <alignment horizontal="center"/>
    </xf>
    <xf numFmtId="0" fontId="121" fillId="0" borderId="0" xfId="0" applyFont="1" applyFill="1" applyBorder="1" applyAlignment="1">
      <alignment horizontal="left" vertical="center"/>
    </xf>
    <xf numFmtId="0" fontId="120" fillId="0" borderId="0" xfId="0" applyFont="1" applyBorder="1" applyAlignment="1">
      <alignment horizontal="left"/>
    </xf>
    <xf numFmtId="2" fontId="74" fillId="86" borderId="1" xfId="0" applyNumberFormat="1" applyFont="1" applyFill="1" applyBorder="1" applyAlignment="1">
      <alignment horizontal="center"/>
    </xf>
    <xf numFmtId="0" fontId="111" fillId="74" borderId="0" xfId="0" applyFont="1" applyFill="1" applyAlignment="1">
      <alignment horizontal="left"/>
    </xf>
    <xf numFmtId="0" fontId="112" fillId="0" borderId="0" xfId="0" applyFont="1" applyAlignment="1">
      <alignment horizontal="left"/>
    </xf>
    <xf numFmtId="0" fontId="122" fillId="0" borderId="0" xfId="0" applyFont="1" applyAlignment="1">
      <alignment horizontal="left"/>
    </xf>
    <xf numFmtId="0" fontId="122" fillId="0" borderId="0" xfId="0" applyFont="1" applyAlignment="1">
      <alignment horizontal="left" wrapText="1"/>
    </xf>
    <xf numFmtId="0" fontId="122" fillId="0" borderId="0" xfId="0" applyFont="1" applyAlignment="1">
      <alignment horizontal="left" vertical="center" wrapText="1"/>
    </xf>
    <xf numFmtId="0" fontId="122" fillId="0" borderId="0" xfId="0" applyFont="1" applyFill="1" applyBorder="1" applyAlignment="1">
      <alignment horizontal="left"/>
    </xf>
    <xf numFmtId="0" fontId="112" fillId="74" borderId="0" xfId="0" applyFont="1" applyFill="1" applyAlignment="1">
      <alignment horizontal="center"/>
    </xf>
    <xf numFmtId="0" fontId="112" fillId="0" borderId="0" xfId="0" applyFont="1"/>
    <xf numFmtId="0" fontId="123" fillId="0" borderId="0" xfId="0" applyFont="1" applyFill="1" applyBorder="1" applyAlignment="1">
      <alignment horizontal="center" vertical="center" wrapText="1"/>
    </xf>
    <xf numFmtId="0" fontId="122" fillId="0" borderId="0" xfId="0" applyFont="1"/>
    <xf numFmtId="0" fontId="106" fillId="74" borderId="0" xfId="0" applyFont="1" applyFill="1" applyAlignment="1">
      <alignment horizontal="left"/>
    </xf>
    <xf numFmtId="0" fontId="74" fillId="0" borderId="0" xfId="0" applyFont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wrapText="1"/>
    </xf>
    <xf numFmtId="0" fontId="77" fillId="0" borderId="0" xfId="0" applyFont="1" applyAlignment="1">
      <alignment horizontal="left" vertical="center" wrapText="1"/>
    </xf>
    <xf numFmtId="0" fontId="77" fillId="0" borderId="0" xfId="0" applyFont="1" applyFill="1" applyBorder="1" applyAlignment="1">
      <alignment horizontal="left"/>
    </xf>
    <xf numFmtId="0" fontId="77" fillId="86" borderId="1" xfId="0" applyFont="1" applyFill="1" applyBorder="1" applyAlignment="1">
      <alignment horizontal="center"/>
    </xf>
    <xf numFmtId="0" fontId="122" fillId="0" borderId="0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74" fillId="74" borderId="0" xfId="0" applyFont="1" applyFill="1" applyAlignment="1">
      <alignment horizontal="center"/>
    </xf>
    <xf numFmtId="0" fontId="124" fillId="0" borderId="0" xfId="0" applyFont="1" applyFill="1" applyBorder="1" applyAlignment="1">
      <alignment horizontal="center" vertical="center" wrapText="1"/>
    </xf>
    <xf numFmtId="0" fontId="77" fillId="0" borderId="0" xfId="0" applyFont="1" applyAlignment="1">
      <alignment horizontal="center"/>
    </xf>
    <xf numFmtId="1" fontId="74" fillId="86" borderId="1" xfId="0" applyNumberFormat="1" applyFont="1" applyFill="1" applyBorder="1" applyAlignment="1">
      <alignment horizontal="center" vertical="center"/>
    </xf>
    <xf numFmtId="0" fontId="111" fillId="67" borderId="1" xfId="0" applyFont="1" applyFill="1" applyBorder="1" applyAlignment="1">
      <alignment horizontal="center" vertical="center" wrapText="1"/>
    </xf>
    <xf numFmtId="0" fontId="112" fillId="0" borderId="1" xfId="0" applyFont="1" applyBorder="1" applyAlignment="1">
      <alignment horizontal="center" vertical="center" wrapText="1"/>
    </xf>
    <xf numFmtId="0" fontId="74" fillId="86" borderId="17" xfId="0" applyFont="1" applyFill="1" applyBorder="1" applyAlignment="1">
      <alignment horizontal="center" vertical="center"/>
    </xf>
    <xf numFmtId="0" fontId="10" fillId="67" borderId="16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left" indent="1"/>
    </xf>
    <xf numFmtId="0" fontId="54" fillId="0" borderId="1" xfId="0" applyFont="1" applyBorder="1" applyAlignment="1">
      <alignment horizontal="center"/>
    </xf>
    <xf numFmtId="0" fontId="114" fillId="72" borderId="66" xfId="0" applyFont="1" applyFill="1" applyBorder="1" applyAlignment="1">
      <alignment horizontal="center" vertical="center"/>
    </xf>
    <xf numFmtId="0" fontId="49" fillId="81" borderId="73" xfId="0" applyFont="1" applyFill="1" applyBorder="1" applyAlignment="1">
      <alignment horizontal="center"/>
    </xf>
    <xf numFmtId="0" fontId="49" fillId="81" borderId="66" xfId="0" applyFont="1" applyFill="1" applyBorder="1" applyAlignment="1">
      <alignment horizontal="center"/>
    </xf>
    <xf numFmtId="0" fontId="10" fillId="69" borderId="0" xfId="0" applyFont="1" applyFill="1" applyBorder="1" applyAlignment="1">
      <alignment horizontal="center" vertical="center"/>
    </xf>
    <xf numFmtId="0" fontId="10" fillId="69" borderId="47" xfId="0" applyFont="1" applyFill="1" applyBorder="1" applyAlignment="1">
      <alignment horizontal="center" vertical="center"/>
    </xf>
    <xf numFmtId="0" fontId="10" fillId="69" borderId="0" xfId="0" applyFont="1" applyFill="1" applyAlignment="1">
      <alignment horizontal="center" vertical="center"/>
    </xf>
    <xf numFmtId="0" fontId="0" fillId="59" borderId="1" xfId="0" applyFill="1" applyBorder="1" applyAlignment="1">
      <alignment horizontal="center" vertical="center"/>
    </xf>
    <xf numFmtId="0" fontId="58" fillId="62" borderId="22" xfId="0" applyFont="1" applyFill="1" applyBorder="1" applyAlignment="1">
      <alignment horizontal="left" vertical="center"/>
    </xf>
    <xf numFmtId="0" fontId="58" fillId="62" borderId="62" xfId="0" applyFont="1" applyFill="1" applyBorder="1" applyAlignment="1">
      <alignment horizontal="left" vertical="center"/>
    </xf>
    <xf numFmtId="0" fontId="0" fillId="63" borderId="1" xfId="0" applyFill="1" applyBorder="1" applyAlignment="1">
      <alignment horizontal="center" vertical="center"/>
    </xf>
    <xf numFmtId="0" fontId="0" fillId="64" borderId="1" xfId="0" applyFill="1" applyBorder="1" applyAlignment="1">
      <alignment horizontal="center" vertical="center"/>
    </xf>
    <xf numFmtId="0" fontId="2" fillId="62" borderId="61" xfId="0" applyFont="1" applyFill="1" applyBorder="1" applyAlignment="1">
      <alignment horizontal="right" vertical="center"/>
    </xf>
    <xf numFmtId="0" fontId="2" fillId="62" borderId="0" xfId="0" applyFont="1" applyFill="1" applyBorder="1" applyAlignment="1">
      <alignment horizontal="right" vertical="center"/>
    </xf>
    <xf numFmtId="0" fontId="2" fillId="62" borderId="47" xfId="0" applyFont="1" applyFill="1" applyBorder="1" applyAlignment="1">
      <alignment horizontal="right" vertical="center"/>
    </xf>
    <xf numFmtId="0" fontId="61" fillId="62" borderId="0" xfId="0" applyFont="1" applyFill="1" applyBorder="1" applyAlignment="1">
      <alignment horizontal="center" vertical="center" wrapText="1"/>
    </xf>
    <xf numFmtId="1" fontId="57" fillId="64" borderId="1" xfId="0" applyNumberFormat="1" applyFont="1" applyFill="1" applyBorder="1" applyAlignment="1">
      <alignment horizontal="center" vertical="center" wrapText="1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wrapText="1"/>
    </xf>
    <xf numFmtId="9" fontId="6" fillId="0" borderId="10" xfId="2" applyFont="1" applyBorder="1" applyAlignment="1">
      <alignment horizontal="center" vertical="center" wrapText="1"/>
    </xf>
    <xf numFmtId="9" fontId="6" fillId="0" borderId="1" xfId="2" applyFont="1" applyBorder="1" applyAlignment="1">
      <alignment horizontal="center" vertical="center" wrapText="1"/>
    </xf>
    <xf numFmtId="9" fontId="6" fillId="77" borderId="21" xfId="2" applyFont="1" applyFill="1" applyBorder="1" applyAlignment="1">
      <alignment horizontal="center" vertical="center" wrapText="1"/>
    </xf>
    <xf numFmtId="9" fontId="6" fillId="77" borderId="52" xfId="2" applyFont="1" applyFill="1" applyBorder="1" applyAlignment="1">
      <alignment horizontal="center" vertical="center" wrapText="1"/>
    </xf>
    <xf numFmtId="9" fontId="6" fillId="77" borderId="17" xfId="2" applyFont="1" applyFill="1" applyBorder="1" applyAlignment="1">
      <alignment horizontal="center" vertical="center" wrapText="1"/>
    </xf>
    <xf numFmtId="9" fontId="6" fillId="0" borderId="10" xfId="2" applyFont="1" applyFill="1" applyBorder="1" applyAlignment="1">
      <alignment horizontal="center" vertical="center" wrapText="1"/>
    </xf>
    <xf numFmtId="9" fontId="6" fillId="0" borderId="1" xfId="2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 wrapText="1"/>
    </xf>
    <xf numFmtId="0" fontId="10" fillId="79" borderId="6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wrapText="1"/>
    </xf>
    <xf numFmtId="0" fontId="6" fillId="0" borderId="0" xfId="0" applyFont="1" applyFill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 wrapText="1"/>
    </xf>
    <xf numFmtId="3" fontId="6" fillId="0" borderId="7" xfId="0" applyNumberFormat="1" applyFont="1" applyFill="1" applyBorder="1" applyAlignment="1">
      <alignment horizontal="center" vertical="center"/>
    </xf>
    <xf numFmtId="3" fontId="4" fillId="0" borderId="7" xfId="2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9" fontId="4" fillId="0" borderId="7" xfId="2" applyNumberFormat="1" applyFont="1" applyFill="1" applyBorder="1" applyAlignment="1">
      <alignment horizontal="center" vertical="center"/>
    </xf>
    <xf numFmtId="9" fontId="4" fillId="0" borderId="8" xfId="2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9" fontId="4" fillId="0" borderId="5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8" xfId="0" applyFont="1" applyFill="1" applyBorder="1" applyAlignment="1">
      <alignment horizontal="center" vertical="center" wrapText="1"/>
    </xf>
    <xf numFmtId="0" fontId="10" fillId="69" borderId="1" xfId="0" applyFont="1" applyFill="1" applyBorder="1" applyAlignment="1">
      <alignment horizontal="center" vertical="center" wrapText="1"/>
    </xf>
    <xf numFmtId="9" fontId="4" fillId="0" borderId="11" xfId="2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0" xfId="2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9" fontId="6" fillId="0" borderId="13" xfId="2" applyFont="1" applyFill="1" applyBorder="1" applyAlignment="1">
      <alignment horizontal="center" vertical="center" wrapText="1"/>
    </xf>
    <xf numFmtId="9" fontId="6" fillId="0" borderId="7" xfId="2" applyFont="1" applyFill="1" applyBorder="1" applyAlignment="1">
      <alignment horizontal="center" vertical="center" wrapText="1"/>
    </xf>
    <xf numFmtId="9" fontId="6" fillId="0" borderId="13" xfId="2" applyFont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80" fillId="0" borderId="5" xfId="0" applyFont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0" fillId="0" borderId="71" xfId="0" applyFont="1" applyBorder="1" applyAlignment="1">
      <alignment horizontal="center" vertical="center"/>
    </xf>
    <xf numFmtId="0" fontId="80" fillId="0" borderId="7" xfId="0" applyFont="1" applyBorder="1" applyAlignment="1">
      <alignment horizontal="center" vertical="center"/>
    </xf>
    <xf numFmtId="0" fontId="80" fillId="0" borderId="8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0" fontId="10" fillId="69" borderId="2" xfId="0" applyFont="1" applyFill="1" applyBorder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3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3" fontId="4" fillId="0" borderId="5" xfId="0" applyNumberFormat="1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0" fillId="79" borderId="15" xfId="0" applyFont="1" applyFill="1" applyBorder="1" applyAlignment="1">
      <alignment horizontal="center" vertical="center" wrapText="1"/>
    </xf>
    <xf numFmtId="0" fontId="101" fillId="69" borderId="73" xfId="0" applyFont="1" applyFill="1" applyBorder="1" applyAlignment="1">
      <alignment horizontal="center" vertical="center"/>
    </xf>
    <xf numFmtId="0" fontId="101" fillId="69" borderId="66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57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71" fillId="79" borderId="9" xfId="0" applyFont="1" applyFill="1" applyBorder="1" applyAlignment="1">
      <alignment horizontal="center" vertical="center" wrapText="1"/>
    </xf>
    <xf numFmtId="0" fontId="71" fillId="79" borderId="6" xfId="0" applyFont="1" applyFill="1" applyBorder="1" applyAlignment="1">
      <alignment horizontal="center" vertical="center" wrapText="1"/>
    </xf>
    <xf numFmtId="0" fontId="71" fillId="79" borderId="10" xfId="0" applyFont="1" applyFill="1" applyBorder="1" applyAlignment="1">
      <alignment horizontal="left" vertical="center" wrapText="1"/>
    </xf>
    <xf numFmtId="0" fontId="71" fillId="79" borderId="7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0" fontId="111" fillId="0" borderId="0" xfId="0" applyFont="1" applyAlignment="1">
      <alignment horizontal="center" vertical="center" wrapText="1"/>
    </xf>
    <xf numFmtId="0" fontId="106" fillId="0" borderId="1" xfId="0" applyFont="1" applyBorder="1" applyAlignment="1">
      <alignment horizontal="center" vertical="center" wrapText="1"/>
    </xf>
    <xf numFmtId="0" fontId="71" fillId="79" borderId="12" xfId="0" applyFont="1" applyFill="1" applyBorder="1" applyAlignment="1">
      <alignment horizontal="center" vertical="center" wrapText="1"/>
    </xf>
    <xf numFmtId="0" fontId="71" fillId="79" borderId="13" xfId="0" applyFont="1" applyFill="1" applyBorder="1" applyAlignment="1">
      <alignment horizontal="left" vertical="center" wrapText="1"/>
    </xf>
    <xf numFmtId="0" fontId="10" fillId="69" borderId="69" xfId="0" applyFont="1" applyFill="1" applyBorder="1" applyAlignment="1">
      <alignment horizontal="center" vertical="center" wrapText="1"/>
    </xf>
    <xf numFmtId="0" fontId="10" fillId="69" borderId="66" xfId="0" applyFont="1" applyFill="1" applyBorder="1" applyAlignment="1">
      <alignment horizontal="center" vertical="center" wrapText="1"/>
    </xf>
    <xf numFmtId="0" fontId="7" fillId="0" borderId="73" xfId="0" applyFon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0" fontId="10" fillId="69" borderId="20" xfId="0" applyFont="1" applyFill="1" applyBorder="1" applyAlignment="1">
      <alignment horizontal="center" vertical="center" wrapText="1"/>
    </xf>
    <xf numFmtId="0" fontId="10" fillId="69" borderId="46" xfId="0" applyFont="1" applyFill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0" fillId="0" borderId="13" xfId="0" applyBorder="1" applyAlignment="1">
      <alignment horizontal="center" vertical="center" textRotation="90"/>
    </xf>
    <xf numFmtId="0" fontId="0" fillId="0" borderId="52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9" fontId="6" fillId="0" borderId="1" xfId="2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6" fillId="0" borderId="17" xfId="0" applyFont="1" applyBorder="1" applyAlignment="1">
      <alignment horizontal="center" vertical="center" textRotation="90" wrapText="1"/>
    </xf>
    <xf numFmtId="0" fontId="65" fillId="0" borderId="1" xfId="0" applyFont="1" applyBorder="1" applyAlignment="1">
      <alignment horizontal="center" vertical="center"/>
    </xf>
    <xf numFmtId="0" fontId="72" fillId="69" borderId="1" xfId="0" applyFont="1" applyFill="1" applyBorder="1" applyAlignment="1">
      <alignment horizontal="center" vertical="center"/>
    </xf>
    <xf numFmtId="0" fontId="10" fillId="69" borderId="9" xfId="0" applyFont="1" applyFill="1" applyBorder="1" applyAlignment="1">
      <alignment horizontal="center" vertical="center" wrapText="1"/>
    </xf>
    <xf numFmtId="0" fontId="10" fillId="69" borderId="6" xfId="0" applyFont="1" applyFill="1" applyBorder="1" applyAlignment="1">
      <alignment horizontal="center" vertical="center" wrapText="1"/>
    </xf>
  </cellXfs>
  <cellStyles count="176">
    <cellStyle name="20% - Accent1" xfId="152" builtinId="30" customBuiltin="1"/>
    <cellStyle name="20% - Accent1 2" xfId="7" xr:uid="{00000000-0005-0000-0000-000001000000}"/>
    <cellStyle name="20% - Accent1 3" xfId="6" xr:uid="{00000000-0005-0000-0000-000002000000}"/>
    <cellStyle name="20% - Accent2" xfId="156" builtinId="34" customBuiltin="1"/>
    <cellStyle name="20% - Accent2 2" xfId="9" xr:uid="{00000000-0005-0000-0000-000004000000}"/>
    <cellStyle name="20% - Accent2 3" xfId="8" xr:uid="{00000000-0005-0000-0000-000005000000}"/>
    <cellStyle name="20% - Accent3" xfId="160" builtinId="38" customBuiltin="1"/>
    <cellStyle name="20% - Accent3 2" xfId="11" xr:uid="{00000000-0005-0000-0000-000007000000}"/>
    <cellStyle name="20% - Accent3 3" xfId="10" xr:uid="{00000000-0005-0000-0000-000008000000}"/>
    <cellStyle name="20% - Accent4" xfId="164" builtinId="42" customBuiltin="1"/>
    <cellStyle name="20% - Accent4 2" xfId="13" xr:uid="{00000000-0005-0000-0000-00000A000000}"/>
    <cellStyle name="20% - Accent4 3" xfId="12" xr:uid="{00000000-0005-0000-0000-00000B000000}"/>
    <cellStyle name="20% - Accent5" xfId="168" builtinId="46" customBuiltin="1"/>
    <cellStyle name="20% - Accent5 2" xfId="15" xr:uid="{00000000-0005-0000-0000-00000D000000}"/>
    <cellStyle name="20% - Accent5 3" xfId="14" xr:uid="{00000000-0005-0000-0000-00000E000000}"/>
    <cellStyle name="20% - Accent6" xfId="172" builtinId="50" customBuiltin="1"/>
    <cellStyle name="20% - Accent6 2" xfId="17" xr:uid="{00000000-0005-0000-0000-000010000000}"/>
    <cellStyle name="20% - Accent6 3" xfId="16" xr:uid="{00000000-0005-0000-0000-000011000000}"/>
    <cellStyle name="40% - Accent1" xfId="153" builtinId="31" customBuiltin="1"/>
    <cellStyle name="40% - Accent1 2" xfId="19" xr:uid="{00000000-0005-0000-0000-000013000000}"/>
    <cellStyle name="40% - Accent1 3" xfId="18" xr:uid="{00000000-0005-0000-0000-000014000000}"/>
    <cellStyle name="40% - Accent2" xfId="157" builtinId="35" customBuiltin="1"/>
    <cellStyle name="40% - Accent2 2" xfId="21" xr:uid="{00000000-0005-0000-0000-000016000000}"/>
    <cellStyle name="40% - Accent2 3" xfId="20" xr:uid="{00000000-0005-0000-0000-000017000000}"/>
    <cellStyle name="40% - Accent3" xfId="161" builtinId="39" customBuiltin="1"/>
    <cellStyle name="40% - Accent3 2" xfId="23" xr:uid="{00000000-0005-0000-0000-000019000000}"/>
    <cellStyle name="40% - Accent3 3" xfId="22" xr:uid="{00000000-0005-0000-0000-00001A000000}"/>
    <cellStyle name="40% - Accent4" xfId="165" builtinId="43" customBuiltin="1"/>
    <cellStyle name="40% - Accent4 2" xfId="25" xr:uid="{00000000-0005-0000-0000-00001C000000}"/>
    <cellStyle name="40% - Accent4 3" xfId="24" xr:uid="{00000000-0005-0000-0000-00001D000000}"/>
    <cellStyle name="40% - Accent5" xfId="169" builtinId="47" customBuiltin="1"/>
    <cellStyle name="40% - Accent5 2" xfId="27" xr:uid="{00000000-0005-0000-0000-00001F000000}"/>
    <cellStyle name="40% - Accent5 3" xfId="26" xr:uid="{00000000-0005-0000-0000-000020000000}"/>
    <cellStyle name="40% - Accent6" xfId="173" builtinId="51" customBuiltin="1"/>
    <cellStyle name="40% - Accent6 2" xfId="29" xr:uid="{00000000-0005-0000-0000-000022000000}"/>
    <cellStyle name="40% - Accent6 3" xfId="28" xr:uid="{00000000-0005-0000-0000-000023000000}"/>
    <cellStyle name="60% - Accent1" xfId="154" builtinId="32" customBuiltin="1"/>
    <cellStyle name="60% - Accent1 2" xfId="31" xr:uid="{00000000-0005-0000-0000-000025000000}"/>
    <cellStyle name="60% - Accent1 3" xfId="30" xr:uid="{00000000-0005-0000-0000-000026000000}"/>
    <cellStyle name="60% - Accent2" xfId="158" builtinId="36" customBuiltin="1"/>
    <cellStyle name="60% - Accent2 2" xfId="33" xr:uid="{00000000-0005-0000-0000-000028000000}"/>
    <cellStyle name="60% - Accent2 3" xfId="32" xr:uid="{00000000-0005-0000-0000-000029000000}"/>
    <cellStyle name="60% - Accent3" xfId="162" builtinId="40" customBuiltin="1"/>
    <cellStyle name="60% - Accent3 2" xfId="35" xr:uid="{00000000-0005-0000-0000-00002B000000}"/>
    <cellStyle name="60% - Accent3 3" xfId="34" xr:uid="{00000000-0005-0000-0000-00002C000000}"/>
    <cellStyle name="60% - Accent4" xfId="166" builtinId="44" customBuiltin="1"/>
    <cellStyle name="60% - Accent4 2" xfId="37" xr:uid="{00000000-0005-0000-0000-00002E000000}"/>
    <cellStyle name="60% - Accent4 3" xfId="36" xr:uid="{00000000-0005-0000-0000-00002F000000}"/>
    <cellStyle name="60% - Accent5" xfId="170" builtinId="48" customBuiltin="1"/>
    <cellStyle name="60% - Accent5 2" xfId="39" xr:uid="{00000000-0005-0000-0000-000031000000}"/>
    <cellStyle name="60% - Accent5 3" xfId="38" xr:uid="{00000000-0005-0000-0000-000032000000}"/>
    <cellStyle name="60% - Accent6" xfId="174" builtinId="52" customBuiltin="1"/>
    <cellStyle name="60% - Accent6 2" xfId="41" xr:uid="{00000000-0005-0000-0000-000034000000}"/>
    <cellStyle name="60% - Accent6 3" xfId="40" xr:uid="{00000000-0005-0000-0000-000035000000}"/>
    <cellStyle name="Accent1" xfId="151" builtinId="29" customBuiltin="1"/>
    <cellStyle name="Accent1 2" xfId="43" xr:uid="{00000000-0005-0000-0000-000037000000}"/>
    <cellStyle name="Accent1 3" xfId="42" xr:uid="{00000000-0005-0000-0000-000038000000}"/>
    <cellStyle name="Accent2" xfId="155" builtinId="33" customBuiltin="1"/>
    <cellStyle name="Accent2 2" xfId="45" xr:uid="{00000000-0005-0000-0000-00003A000000}"/>
    <cellStyle name="Accent2 3" xfId="44" xr:uid="{00000000-0005-0000-0000-00003B000000}"/>
    <cellStyle name="Accent3" xfId="159" builtinId="37" customBuiltin="1"/>
    <cellStyle name="Accent3 2" xfId="47" xr:uid="{00000000-0005-0000-0000-00003D000000}"/>
    <cellStyle name="Accent3 3" xfId="46" xr:uid="{00000000-0005-0000-0000-00003E000000}"/>
    <cellStyle name="Accent4" xfId="163" builtinId="41" customBuiltin="1"/>
    <cellStyle name="Accent4 2" xfId="49" xr:uid="{00000000-0005-0000-0000-000040000000}"/>
    <cellStyle name="Accent4 3" xfId="48" xr:uid="{00000000-0005-0000-0000-000041000000}"/>
    <cellStyle name="Accent5" xfId="167" builtinId="45" customBuiltin="1"/>
    <cellStyle name="Accent5 2" xfId="51" xr:uid="{00000000-0005-0000-0000-000043000000}"/>
    <cellStyle name="Accent5 3" xfId="50" xr:uid="{00000000-0005-0000-0000-000044000000}"/>
    <cellStyle name="Accent6" xfId="171" builtinId="49" customBuiltin="1"/>
    <cellStyle name="Accent6 2" xfId="53" xr:uid="{00000000-0005-0000-0000-000046000000}"/>
    <cellStyle name="Accent6 3" xfId="52" xr:uid="{00000000-0005-0000-0000-000047000000}"/>
    <cellStyle name="Bad" xfId="140" builtinId="27" customBuiltin="1"/>
    <cellStyle name="Bad 2" xfId="55" xr:uid="{00000000-0005-0000-0000-000049000000}"/>
    <cellStyle name="Bad 3" xfId="54" xr:uid="{00000000-0005-0000-0000-00004A000000}"/>
    <cellStyle name="Calculation" xfId="144" builtinId="22" customBuiltin="1"/>
    <cellStyle name="Calculation 2" xfId="57" xr:uid="{00000000-0005-0000-0000-00004C000000}"/>
    <cellStyle name="Calculation 3" xfId="56" xr:uid="{00000000-0005-0000-0000-00004D000000}"/>
    <cellStyle name="Check Cell" xfId="146" builtinId="23" customBuiltin="1"/>
    <cellStyle name="Check Cell 2" xfId="59" xr:uid="{00000000-0005-0000-0000-00004F000000}"/>
    <cellStyle name="Check Cell 3" xfId="58" xr:uid="{00000000-0005-0000-0000-000050000000}"/>
    <cellStyle name="Comma" xfId="1" builtinId="3"/>
    <cellStyle name="Comma 2" xfId="60" xr:uid="{00000000-0005-0000-0000-000052000000}"/>
    <cellStyle name="Comma 3" xfId="61" xr:uid="{00000000-0005-0000-0000-000053000000}"/>
    <cellStyle name="Explanatory Text" xfId="149" builtinId="53" customBuiltin="1"/>
    <cellStyle name="Explanatory Text 2" xfId="63" xr:uid="{00000000-0005-0000-0000-000055000000}"/>
    <cellStyle name="Explanatory Text 3" xfId="62" xr:uid="{00000000-0005-0000-0000-000056000000}"/>
    <cellStyle name="Good" xfId="139" builtinId="26" customBuiltin="1"/>
    <cellStyle name="Good 2" xfId="65" xr:uid="{00000000-0005-0000-0000-000058000000}"/>
    <cellStyle name="Good 3" xfId="64" xr:uid="{00000000-0005-0000-0000-000059000000}"/>
    <cellStyle name="Heading 1" xfId="135" builtinId="16" customBuiltin="1"/>
    <cellStyle name="Heading 1 2" xfId="67" xr:uid="{00000000-0005-0000-0000-00005B000000}"/>
    <cellStyle name="Heading 1 3" xfId="66" xr:uid="{00000000-0005-0000-0000-00005C000000}"/>
    <cellStyle name="Heading 2" xfId="136" builtinId="17" customBuiltin="1"/>
    <cellStyle name="Heading 2 2" xfId="69" xr:uid="{00000000-0005-0000-0000-00005E000000}"/>
    <cellStyle name="Heading 2 3" xfId="68" xr:uid="{00000000-0005-0000-0000-00005F000000}"/>
    <cellStyle name="Heading 3" xfId="137" builtinId="18" customBuiltin="1"/>
    <cellStyle name="Heading 3 2" xfId="71" xr:uid="{00000000-0005-0000-0000-000061000000}"/>
    <cellStyle name="Heading 3 3" xfId="70" xr:uid="{00000000-0005-0000-0000-000062000000}"/>
    <cellStyle name="Heading 4" xfId="138" builtinId="19" customBuiltin="1"/>
    <cellStyle name="Heading 4 2" xfId="73" xr:uid="{00000000-0005-0000-0000-000064000000}"/>
    <cellStyle name="Heading 4 3" xfId="72" xr:uid="{00000000-0005-0000-0000-000065000000}"/>
    <cellStyle name="Hyperlink" xfId="175" builtinId="8"/>
    <cellStyle name="Hyperlink 2" xfId="74" xr:uid="{00000000-0005-0000-0000-000066000000}"/>
    <cellStyle name="Hyperlink 2 2" xfId="75" xr:uid="{00000000-0005-0000-0000-000067000000}"/>
    <cellStyle name="Hyperlink 3" xfId="76" xr:uid="{00000000-0005-0000-0000-000068000000}"/>
    <cellStyle name="Hyperlink 4" xfId="77" xr:uid="{00000000-0005-0000-0000-000069000000}"/>
    <cellStyle name="Input" xfId="142" builtinId="20" customBuiltin="1"/>
    <cellStyle name="Input 2" xfId="79" xr:uid="{00000000-0005-0000-0000-00006B000000}"/>
    <cellStyle name="Input 3" xfId="78" xr:uid="{00000000-0005-0000-0000-00006C000000}"/>
    <cellStyle name="Linked Cell" xfId="145" builtinId="24" customBuiltin="1"/>
    <cellStyle name="Linked Cell 2" xfId="81" xr:uid="{00000000-0005-0000-0000-00006E000000}"/>
    <cellStyle name="Linked Cell 3" xfId="80" xr:uid="{00000000-0005-0000-0000-00006F000000}"/>
    <cellStyle name="Neutral" xfId="141" builtinId="28" customBuiltin="1"/>
    <cellStyle name="Neutral 2" xfId="83" xr:uid="{00000000-0005-0000-0000-000071000000}"/>
    <cellStyle name="Neutral 3" xfId="82" xr:uid="{00000000-0005-0000-0000-000072000000}"/>
    <cellStyle name="Normal" xfId="0" builtinId="0"/>
    <cellStyle name="Normal 2" xfId="3" xr:uid="{00000000-0005-0000-0000-000074000000}"/>
    <cellStyle name="Normal 2 2" xfId="84" xr:uid="{00000000-0005-0000-0000-000075000000}"/>
    <cellStyle name="Normal 2 2 2" xfId="85" xr:uid="{00000000-0005-0000-0000-000076000000}"/>
    <cellStyle name="Normal 2 2 3" xfId="86" xr:uid="{00000000-0005-0000-0000-000077000000}"/>
    <cellStyle name="Normal 2 3" xfId="87" xr:uid="{00000000-0005-0000-0000-000078000000}"/>
    <cellStyle name="Normal 2 3 2" xfId="88" xr:uid="{00000000-0005-0000-0000-000079000000}"/>
    <cellStyle name="Normal 2 3 2 2" xfId="89" xr:uid="{00000000-0005-0000-0000-00007A000000}"/>
    <cellStyle name="Normal 2 3 2 3" xfId="90" xr:uid="{00000000-0005-0000-0000-00007B000000}"/>
    <cellStyle name="Normal 2 3 3" xfId="91" xr:uid="{00000000-0005-0000-0000-00007C000000}"/>
    <cellStyle name="Normal 2 3 3 2" xfId="92" xr:uid="{00000000-0005-0000-0000-00007D000000}"/>
    <cellStyle name="Normal 2 4" xfId="93" xr:uid="{00000000-0005-0000-0000-00007E000000}"/>
    <cellStyle name="Normal 2 4 2" xfId="94" xr:uid="{00000000-0005-0000-0000-00007F000000}"/>
    <cellStyle name="Normal 2 4 3" xfId="95" xr:uid="{00000000-0005-0000-0000-000080000000}"/>
    <cellStyle name="Normal 2 5" xfId="96" xr:uid="{00000000-0005-0000-0000-000081000000}"/>
    <cellStyle name="Normal 3" xfId="4" xr:uid="{00000000-0005-0000-0000-000082000000}"/>
    <cellStyle name="Normal 3 2" xfId="98" xr:uid="{00000000-0005-0000-0000-000083000000}"/>
    <cellStyle name="Normal 3 3" xfId="99" xr:uid="{00000000-0005-0000-0000-000084000000}"/>
    <cellStyle name="Normal 3 4" xfId="97" xr:uid="{00000000-0005-0000-0000-000085000000}"/>
    <cellStyle name="Normal 4" xfId="100" xr:uid="{00000000-0005-0000-0000-000086000000}"/>
    <cellStyle name="Normal 4 2" xfId="101" xr:uid="{00000000-0005-0000-0000-000087000000}"/>
    <cellStyle name="Normal 5" xfId="102" xr:uid="{00000000-0005-0000-0000-000088000000}"/>
    <cellStyle name="Normal 5 2" xfId="103" xr:uid="{00000000-0005-0000-0000-000089000000}"/>
    <cellStyle name="Normal 5 2 2" xfId="104" xr:uid="{00000000-0005-0000-0000-00008A000000}"/>
    <cellStyle name="Normal 5 2 2 2" xfId="105" xr:uid="{00000000-0005-0000-0000-00008B000000}"/>
    <cellStyle name="Normal 5 2 2 3" xfId="106" xr:uid="{00000000-0005-0000-0000-00008C000000}"/>
    <cellStyle name="Normal 5 2 3" xfId="107" xr:uid="{00000000-0005-0000-0000-00008D000000}"/>
    <cellStyle name="Normal 5 2 3 2" xfId="108" xr:uid="{00000000-0005-0000-0000-00008E000000}"/>
    <cellStyle name="Normal 5 3" xfId="109" xr:uid="{00000000-0005-0000-0000-00008F000000}"/>
    <cellStyle name="Normal 5 3 2" xfId="110" xr:uid="{00000000-0005-0000-0000-000090000000}"/>
    <cellStyle name="Normal 5 3 3" xfId="111" xr:uid="{00000000-0005-0000-0000-000091000000}"/>
    <cellStyle name="Normal 6" xfId="112" xr:uid="{00000000-0005-0000-0000-000092000000}"/>
    <cellStyle name="Normal 6 2" xfId="113" xr:uid="{00000000-0005-0000-0000-000093000000}"/>
    <cellStyle name="Normal 6 3" xfId="114" xr:uid="{00000000-0005-0000-0000-000094000000}"/>
    <cellStyle name="Normal 7" xfId="115" xr:uid="{00000000-0005-0000-0000-000095000000}"/>
    <cellStyle name="Normal 8" xfId="116" xr:uid="{00000000-0005-0000-0000-000096000000}"/>
    <cellStyle name="Normal 9" xfId="5" xr:uid="{00000000-0005-0000-0000-000097000000}"/>
    <cellStyle name="Note" xfId="148" builtinId="10" customBuiltin="1"/>
    <cellStyle name="Note 2" xfId="118" xr:uid="{00000000-0005-0000-0000-000099000000}"/>
    <cellStyle name="Note 3" xfId="117" xr:uid="{00000000-0005-0000-0000-00009A000000}"/>
    <cellStyle name="Output" xfId="143" builtinId="21" customBuiltin="1"/>
    <cellStyle name="Output 2" xfId="120" xr:uid="{00000000-0005-0000-0000-00009C000000}"/>
    <cellStyle name="Output 3" xfId="119" xr:uid="{00000000-0005-0000-0000-00009D000000}"/>
    <cellStyle name="Percent" xfId="2" builtinId="5"/>
    <cellStyle name="Percent 2" xfId="121" xr:uid="{00000000-0005-0000-0000-00009F000000}"/>
    <cellStyle name="Percent 2 2" xfId="122" xr:uid="{00000000-0005-0000-0000-0000A0000000}"/>
    <cellStyle name="Percent 2 3" xfId="123" xr:uid="{00000000-0005-0000-0000-0000A1000000}"/>
    <cellStyle name="Percent 2 4" xfId="124" xr:uid="{00000000-0005-0000-0000-0000A2000000}"/>
    <cellStyle name="Percent 3" xfId="125" xr:uid="{00000000-0005-0000-0000-0000A3000000}"/>
    <cellStyle name="Percent 4" xfId="126" xr:uid="{00000000-0005-0000-0000-0000A4000000}"/>
    <cellStyle name="Percent 5" xfId="127" xr:uid="{00000000-0005-0000-0000-0000A5000000}"/>
    <cellStyle name="Title" xfId="134" builtinId="15" customBuiltin="1"/>
    <cellStyle name="Title 2" xfId="129" xr:uid="{00000000-0005-0000-0000-0000A7000000}"/>
    <cellStyle name="Title 3" xfId="128" xr:uid="{00000000-0005-0000-0000-0000A8000000}"/>
    <cellStyle name="Total" xfId="150" builtinId="25" customBuiltin="1"/>
    <cellStyle name="Total 2" xfId="131" xr:uid="{00000000-0005-0000-0000-0000AA000000}"/>
    <cellStyle name="Total 3" xfId="130" xr:uid="{00000000-0005-0000-0000-0000AB000000}"/>
    <cellStyle name="Warning Text" xfId="147" builtinId="11" customBuiltin="1"/>
    <cellStyle name="Warning Text 2" xfId="133" xr:uid="{00000000-0005-0000-0000-0000AD000000}"/>
    <cellStyle name="Warning Text 3" xfId="132" xr:uid="{00000000-0005-0000-0000-0000AE000000}"/>
  </cellStyles>
  <dxfs count="11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ont>
        <color rgb="FFC00000"/>
      </font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5" tint="0.59996337778862885"/>
        </patternFill>
      </fill>
    </dxf>
    <dxf>
      <font>
        <color rgb="FFFF0000"/>
      </font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0000FF"/>
      <color rgb="FFFF5050"/>
      <color rgb="FF920000"/>
      <color rgb="FFFF9933"/>
      <color rgb="FFFFB3B3"/>
      <color rgb="FFFFB9B9"/>
      <color rgb="FF339933"/>
      <color rgb="FFFF4F4F"/>
      <color rgb="FFFF9999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47" Type="http://schemas.openxmlformats.org/officeDocument/2006/relationships/customXml" Target="../customXml/item3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tyles" Target="styles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'Consistency Check'!$D$5</c:f>
          <c:strCache>
            <c:ptCount val="1"/>
            <c:pt idx="0">
              <c:v>Ave Vehicle Delay [s]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'Consistency Check'!$B$6:$B$15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'Consistency Check'!$D$6:$D$15</c:f>
              <c:numCache>
                <c:formatCode>#,##0.0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4-4DCD-868F-69CE78F0C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181632"/>
        <c:axId val="1571729680"/>
      </c:barChart>
      <c:catAx>
        <c:axId val="189518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Simulation Seeds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729680"/>
        <c:crosses val="autoZero"/>
        <c:auto val="1"/>
        <c:lblAlgn val="ctr"/>
        <c:lblOffset val="100"/>
        <c:noMultiLvlLbl val="0"/>
      </c:catAx>
      <c:valAx>
        <c:axId val="157172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18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6.png"/><Relationship Id="rId4" Type="http://schemas.openxmlformats.org/officeDocument/2006/relationships/image" Target="../media/image2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chart" Target="../charts/chart1.xml"/><Relationship Id="rId1" Type="http://schemas.openxmlformats.org/officeDocument/2006/relationships/image" Target="../media/image9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2.svg"/><Relationship Id="rId2" Type="http://schemas.openxmlformats.org/officeDocument/2006/relationships/image" Target="../media/image11.png"/><Relationship Id="rId1" Type="http://schemas.openxmlformats.org/officeDocument/2006/relationships/image" Target="../media/image10.tmp"/><Relationship Id="rId6" Type="http://schemas.openxmlformats.org/officeDocument/2006/relationships/image" Target="../media/image1.png"/><Relationship Id="rId5" Type="http://schemas.openxmlformats.org/officeDocument/2006/relationships/hyperlink" Target="#HOME!A1"/><Relationship Id="rId4" Type="http://schemas.openxmlformats.org/officeDocument/2006/relationships/image" Target="../media/image4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2.jpeg"/><Relationship Id="rId4" Type="http://schemas.openxmlformats.org/officeDocument/2006/relationships/image" Target="../media/image2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3.jpeg"/><Relationship Id="rId4" Type="http://schemas.openxmlformats.org/officeDocument/2006/relationships/image" Target="../media/image2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4.jpeg"/><Relationship Id="rId4" Type="http://schemas.openxmlformats.org/officeDocument/2006/relationships/image" Target="../media/image2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5.jpeg"/><Relationship Id="rId4" Type="http://schemas.openxmlformats.org/officeDocument/2006/relationships/image" Target="../media/image2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7.jpeg"/><Relationship Id="rId4" Type="http://schemas.openxmlformats.org/officeDocument/2006/relationships/image" Target="../media/image2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8.jpeg"/><Relationship Id="rId4" Type="http://schemas.openxmlformats.org/officeDocument/2006/relationships/image" Target="../media/image2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0.jpeg"/><Relationship Id="rId1" Type="http://schemas.openxmlformats.org/officeDocument/2006/relationships/image" Target="../media/image19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232287</xdr:colOff>
      <xdr:row>12</xdr:row>
      <xdr:rowOff>123825</xdr:rowOff>
    </xdr:from>
    <xdr:to>
      <xdr:col>9</xdr:col>
      <xdr:colOff>123824</xdr:colOff>
      <xdr:row>16</xdr:row>
      <xdr:rowOff>58912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EEAEA6D-AC3C-460B-8C1E-C564FC2D599E}"/>
            </a:ext>
          </a:extLst>
        </xdr:cNvPr>
        <xdr:cNvSpPr txBox="1"/>
      </xdr:nvSpPr>
      <xdr:spPr>
        <a:xfrm flipH="1">
          <a:off x="10500237" y="2505075"/>
          <a:ext cx="1720337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Simulation Information</a:t>
          </a:r>
        </a:p>
      </xdr:txBody>
    </xdr:sp>
    <xdr:clientData/>
  </xdr:twoCellAnchor>
  <xdr:twoCellAnchor>
    <xdr:from>
      <xdr:col>4</xdr:col>
      <xdr:colOff>994368</xdr:colOff>
      <xdr:row>39</xdr:row>
      <xdr:rowOff>175282</xdr:rowOff>
    </xdr:from>
    <xdr:to>
      <xdr:col>7</xdr:col>
      <xdr:colOff>371475</xdr:colOff>
      <xdr:row>47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B0D54CC-2C0B-4E22-96BB-218F79546E6B}"/>
            </a:ext>
          </a:extLst>
        </xdr:cNvPr>
        <xdr:cNvSpPr txBox="1"/>
      </xdr:nvSpPr>
      <xdr:spPr>
        <a:xfrm>
          <a:off x="7985718" y="7795282"/>
          <a:ext cx="3263307" cy="14915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Link to Volumes (e.g., volume balancing sheet). Make sure all scenario workbooks are in the exact same format.</a:t>
          </a:r>
        </a:p>
      </xdr:txBody>
    </xdr:sp>
    <xdr:clientData/>
  </xdr:twoCellAnchor>
  <xdr:twoCellAnchor>
    <xdr:from>
      <xdr:col>1</xdr:col>
      <xdr:colOff>2196119</xdr:colOff>
      <xdr:row>28</xdr:row>
      <xdr:rowOff>111899</xdr:rowOff>
    </xdr:from>
    <xdr:to>
      <xdr:col>3</xdr:col>
      <xdr:colOff>419100</xdr:colOff>
      <xdr:row>35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133F52-3A53-4127-9C5A-4BE704E28A62}"/>
            </a:ext>
          </a:extLst>
        </xdr:cNvPr>
        <xdr:cNvSpPr txBox="1"/>
      </xdr:nvSpPr>
      <xdr:spPr>
        <a:xfrm>
          <a:off x="2805719" y="5636399"/>
          <a:ext cx="2966431" cy="13168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Scenarios for evaluation. This ONE sheet will work for ALL scenarios!</a:t>
          </a:r>
        </a:p>
      </xdr:txBody>
    </xdr:sp>
    <xdr:clientData/>
  </xdr:twoCellAnchor>
  <xdr:twoCellAnchor>
    <xdr:from>
      <xdr:col>3</xdr:col>
      <xdr:colOff>180975</xdr:colOff>
      <xdr:row>1</xdr:row>
      <xdr:rowOff>133350</xdr:rowOff>
    </xdr:from>
    <xdr:to>
      <xdr:col>4</xdr:col>
      <xdr:colOff>466725</xdr:colOff>
      <xdr:row>3</xdr:row>
      <xdr:rowOff>176652</xdr:rowOff>
    </xdr:to>
    <xdr:sp macro="[0]!Update_Number_of_Intersections" textlink="">
      <xdr:nvSpPr>
        <xdr:cNvPr id="9" name="Rectangle 8">
          <a:extLst>
            <a:ext uri="{FF2B5EF4-FFF2-40B4-BE49-F238E27FC236}">
              <a16:creationId xmlns:a16="http://schemas.microsoft.com/office/drawing/2014/main" id="{866A05DF-6D02-4022-BD7B-E37787EEE556}"/>
            </a:ext>
          </a:extLst>
        </xdr:cNvPr>
        <xdr:cNvSpPr/>
      </xdr:nvSpPr>
      <xdr:spPr>
        <a:xfrm>
          <a:off x="5534025" y="323850"/>
          <a:ext cx="1924050" cy="47192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Intersections</a:t>
          </a:r>
        </a:p>
      </xdr:txBody>
    </xdr:sp>
    <xdr:clientData/>
  </xdr:twoCellAnchor>
  <xdr:twoCellAnchor>
    <xdr:from>
      <xdr:col>3</xdr:col>
      <xdr:colOff>190500</xdr:colOff>
      <xdr:row>4</xdr:row>
      <xdr:rowOff>56024</xdr:rowOff>
    </xdr:from>
    <xdr:to>
      <xdr:col>4</xdr:col>
      <xdr:colOff>476250</xdr:colOff>
      <xdr:row>6</xdr:row>
      <xdr:rowOff>136306</xdr:rowOff>
    </xdr:to>
    <xdr:sp macro="[0]!Update_Number_of_TravelTimeRoutes" textlink="">
      <xdr:nvSpPr>
        <xdr:cNvPr id="10" name="Rectangle 9">
          <a:extLst>
            <a:ext uri="{FF2B5EF4-FFF2-40B4-BE49-F238E27FC236}">
              <a16:creationId xmlns:a16="http://schemas.microsoft.com/office/drawing/2014/main" id="{42DD69A6-F413-4CF4-B46C-958E94936D3A}"/>
            </a:ext>
          </a:extLst>
        </xdr:cNvPr>
        <xdr:cNvSpPr/>
      </xdr:nvSpPr>
      <xdr:spPr>
        <a:xfrm>
          <a:off x="5544207" y="864007"/>
          <a:ext cx="1921422" cy="46128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Travel Time Routes</a:t>
          </a:r>
        </a:p>
      </xdr:txBody>
    </xdr:sp>
    <xdr:clientData/>
  </xdr:twoCellAnchor>
  <xdr:twoCellAnchor>
    <xdr:from>
      <xdr:col>4</xdr:col>
      <xdr:colOff>870460</xdr:colOff>
      <xdr:row>1</xdr:row>
      <xdr:rowOff>114300</xdr:rowOff>
    </xdr:from>
    <xdr:to>
      <xdr:col>5</xdr:col>
      <xdr:colOff>1466849</xdr:colOff>
      <xdr:row>5</xdr:row>
      <xdr:rowOff>49387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0C3E067-D69D-46CC-A04A-BC2008AB8FD3}"/>
            </a:ext>
          </a:extLst>
        </xdr:cNvPr>
        <xdr:cNvSpPr txBox="1"/>
      </xdr:nvSpPr>
      <xdr:spPr>
        <a:xfrm flipH="1">
          <a:off x="7861810" y="304800"/>
          <a:ext cx="2234689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Model Geometry Information</a:t>
          </a:r>
        </a:p>
      </xdr:txBody>
    </xdr:sp>
    <xdr:clientData/>
  </xdr:twoCellAnchor>
  <xdr:twoCellAnchor>
    <xdr:from>
      <xdr:col>4</xdr:col>
      <xdr:colOff>1114425</xdr:colOff>
      <xdr:row>7</xdr:row>
      <xdr:rowOff>28575</xdr:rowOff>
    </xdr:from>
    <xdr:to>
      <xdr:col>7</xdr:col>
      <xdr:colOff>114300</xdr:colOff>
      <xdr:row>12</xdr:row>
      <xdr:rowOff>18740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FAD090F-0C57-41E8-9ECF-48A8443756AE}"/>
            </a:ext>
          </a:extLst>
        </xdr:cNvPr>
        <xdr:cNvSpPr txBox="1"/>
      </xdr:nvSpPr>
      <xdr:spPr>
        <a:xfrm>
          <a:off x="8105775" y="1409700"/>
          <a:ext cx="2886075" cy="9902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project name and emails for result emails (separated by semicolons ";").</a:t>
          </a:r>
        </a:p>
      </xdr:txBody>
    </xdr:sp>
    <xdr:clientData/>
  </xdr:twoCellAnchor>
  <xdr:twoCellAnchor editAs="oneCell">
    <xdr:from>
      <xdr:col>0</xdr:col>
      <xdr:colOff>0</xdr:colOff>
      <xdr:row>0</xdr:row>
      <xdr:rowOff>63500</xdr:rowOff>
    </xdr:from>
    <xdr:to>
      <xdr:col>0</xdr:col>
      <xdr:colOff>544698</xdr:colOff>
      <xdr:row>2</xdr:row>
      <xdr:rowOff>147410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AE0CC1-8BB1-45A0-A379-AB3653751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63500"/>
          <a:ext cx="544698" cy="5011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2619864</xdr:colOff>
      <xdr:row>34</xdr:row>
      <xdr:rowOff>93874</xdr:rowOff>
    </xdr:from>
    <xdr:to>
      <xdr:col>8</xdr:col>
      <xdr:colOff>4960283</xdr:colOff>
      <xdr:row>39</xdr:row>
      <xdr:rowOff>110195</xdr:rowOff>
    </xdr:to>
    <xdr:sp macro="[0]!Export_PDF_Hiding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916264" y="8580649"/>
          <a:ext cx="2340419" cy="96882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  <a:b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Will Hide/Unhide Cells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in Printed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</xdr:col>
      <xdr:colOff>373222</xdr:colOff>
      <xdr:row>103</xdr:row>
      <xdr:rowOff>153337</xdr:rowOff>
    </xdr:from>
    <xdr:to>
      <xdr:col>2</xdr:col>
      <xdr:colOff>2329209</xdr:colOff>
      <xdr:row>109</xdr:row>
      <xdr:rowOff>22411</xdr:rowOff>
    </xdr:to>
    <xdr:sp macro="[0]!Clear_Results_Refres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49472" y="16660162"/>
          <a:ext cx="2403662" cy="1012074"/>
        </a:xfrm>
        <a:prstGeom prst="rect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Results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8</xdr:col>
      <xdr:colOff>198096</xdr:colOff>
      <xdr:row>34</xdr:row>
      <xdr:rowOff>97090</xdr:rowOff>
    </xdr:from>
    <xdr:to>
      <xdr:col>8</xdr:col>
      <xdr:colOff>2538960</xdr:colOff>
      <xdr:row>39</xdr:row>
      <xdr:rowOff>113740</xdr:rowOff>
    </xdr:to>
    <xdr:sp macro="[0]!hide_unhide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494496" y="8583865"/>
          <a:ext cx="2340864" cy="9691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Hide/Unhide Sheets</a:t>
          </a:r>
        </a:p>
        <a:p>
          <a:pPr algn="ctr"/>
          <a:endParaRPr lang="en-US" sz="1000" b="1"/>
        </a:p>
        <a:p>
          <a:pPr algn="ctr"/>
          <a:r>
            <a:rPr lang="en-US" sz="1000" b="1"/>
            <a:t>Macro</a:t>
          </a:r>
          <a:r>
            <a:rPr lang="en-US" sz="1000" b="1" baseline="0"/>
            <a:t> will hide sheets With H's in column E</a:t>
          </a:r>
          <a:endParaRPr lang="en-US" sz="1000" b="1"/>
        </a:p>
      </xdr:txBody>
    </xdr:sp>
    <xdr:clientData fLocksWithSheet="0"/>
  </xdr:twoCellAnchor>
  <xdr:twoCellAnchor>
    <xdr:from>
      <xdr:col>3</xdr:col>
      <xdr:colOff>1316129</xdr:colOff>
      <xdr:row>103</xdr:row>
      <xdr:rowOff>164166</xdr:rowOff>
    </xdr:from>
    <xdr:to>
      <xdr:col>8</xdr:col>
      <xdr:colOff>149598</xdr:colOff>
      <xdr:row>109</xdr:row>
      <xdr:rowOff>164166</xdr:rowOff>
    </xdr:to>
    <xdr:sp macro="[0]!Proper_Setting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820894" y="22217342"/>
          <a:ext cx="2083175" cy="1143000"/>
        </a:xfrm>
        <a:prstGeom prst="rect">
          <a:avLst/>
        </a:prstGeom>
        <a:solidFill>
          <a:schemeClr val="accen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Settings </a:t>
          </a:r>
        </a:p>
        <a:p>
          <a:pPr algn="ctr"/>
          <a:endParaRPr lang="en-US" sz="1400" b="1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(Select if workbook not functioning correctly - will update settings)</a:t>
          </a:r>
        </a:p>
      </xdr:txBody>
    </xdr:sp>
    <xdr:clientData fLocksWithSheet="0"/>
  </xdr:twoCellAnchor>
  <xdr:twoCellAnchor>
    <xdr:from>
      <xdr:col>8</xdr:col>
      <xdr:colOff>197152</xdr:colOff>
      <xdr:row>23</xdr:row>
      <xdr:rowOff>156883</xdr:rowOff>
    </xdr:from>
    <xdr:to>
      <xdr:col>8</xdr:col>
      <xdr:colOff>2562226</xdr:colOff>
      <xdr:row>27</xdr:row>
      <xdr:rowOff>100853</xdr:rowOff>
    </xdr:to>
    <xdr:sp macro="[0]!Import_Results_Auto_NoEmail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51623" y="6465795"/>
          <a:ext cx="236507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AUTO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</a:t>
          </a:r>
        </a:p>
      </xdr:txBody>
    </xdr:sp>
    <xdr:clientData fLocksWithSheet="0"/>
  </xdr:twoCellAnchor>
  <xdr:twoCellAnchor>
    <xdr:from>
      <xdr:col>8</xdr:col>
      <xdr:colOff>2635552</xdr:colOff>
      <xdr:row>23</xdr:row>
      <xdr:rowOff>156883</xdr:rowOff>
    </xdr:from>
    <xdr:to>
      <xdr:col>8</xdr:col>
      <xdr:colOff>5019676</xdr:colOff>
      <xdr:row>27</xdr:row>
      <xdr:rowOff>100853</xdr:rowOff>
    </xdr:to>
    <xdr:sp macro="[0]!Import_Results_ManualNoEmail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390023" y="6465795"/>
          <a:ext cx="238412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MANUAL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 </a:t>
          </a:r>
        </a:p>
      </xdr:txBody>
    </xdr:sp>
    <xdr:clientData fLocksWithSheet="0"/>
  </xdr:twoCellAnchor>
  <xdr:twoCellAnchor>
    <xdr:from>
      <xdr:col>2</xdr:col>
      <xdr:colOff>1970314</xdr:colOff>
      <xdr:row>47</xdr:row>
      <xdr:rowOff>187777</xdr:rowOff>
    </xdr:from>
    <xdr:to>
      <xdr:col>3</xdr:col>
      <xdr:colOff>57150</xdr:colOff>
      <xdr:row>52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894239" y="11341552"/>
          <a:ext cx="1658711" cy="8599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on sheet name to navigate to that page.</a:t>
          </a:r>
        </a:p>
      </xdr:txBody>
    </xdr:sp>
    <xdr:clientData/>
  </xdr:twoCellAnchor>
  <xdr:twoCellAnchor>
    <xdr:from>
      <xdr:col>8</xdr:col>
      <xdr:colOff>2619864</xdr:colOff>
      <xdr:row>39</xdr:row>
      <xdr:rowOff>180975</xdr:rowOff>
    </xdr:from>
    <xdr:to>
      <xdr:col>8</xdr:col>
      <xdr:colOff>4960283</xdr:colOff>
      <xdr:row>43</xdr:row>
      <xdr:rowOff>123825</xdr:rowOff>
    </xdr:to>
    <xdr:sp macro="[0]!Export_As_PDF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916264" y="9620250"/>
          <a:ext cx="2340419" cy="7048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  <a:p>
          <a:pPr algn="ctr"/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 Hide/Unhide Cells</a:t>
          </a:r>
        </a:p>
      </xdr:txBody>
    </xdr:sp>
    <xdr:clientData fLocksWithSheet="0"/>
  </xdr:twoCellAnchor>
  <xdr:twoCellAnchor>
    <xdr:from>
      <xdr:col>8</xdr:col>
      <xdr:colOff>3706012</xdr:colOff>
      <xdr:row>43</xdr:row>
      <xdr:rowOff>55577</xdr:rowOff>
    </xdr:from>
    <xdr:to>
      <xdr:col>9</xdr:col>
      <xdr:colOff>423810</xdr:colOff>
      <xdr:row>46</xdr:row>
      <xdr:rowOff>181451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 rot="20944056">
          <a:off x="11460483" y="10331371"/>
          <a:ext cx="1962151" cy="887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</a:t>
          </a:r>
          <a:b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PDF is not open when re-exporting.</a:t>
          </a:r>
        </a:p>
      </xdr:txBody>
    </xdr:sp>
    <xdr:clientData/>
  </xdr:twoCellAnchor>
  <xdr:twoCellAnchor>
    <xdr:from>
      <xdr:col>3</xdr:col>
      <xdr:colOff>836457</xdr:colOff>
      <xdr:row>31</xdr:row>
      <xdr:rowOff>54418</xdr:rowOff>
    </xdr:from>
    <xdr:to>
      <xdr:col>4</xdr:col>
      <xdr:colOff>1026610</xdr:colOff>
      <xdr:row>34</xdr:row>
      <xdr:rowOff>149669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 rot="20861839">
          <a:off x="5332257" y="3302443"/>
          <a:ext cx="1818928" cy="8191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ATT Files to Import</a:t>
          </a:r>
        </a:p>
      </xdr:txBody>
    </xdr:sp>
    <xdr:clientData/>
  </xdr:twoCellAnchor>
  <xdr:twoCellAnchor>
    <xdr:from>
      <xdr:col>8</xdr:col>
      <xdr:colOff>185459</xdr:colOff>
      <xdr:row>47</xdr:row>
      <xdr:rowOff>131107</xdr:rowOff>
    </xdr:from>
    <xdr:to>
      <xdr:col>8</xdr:col>
      <xdr:colOff>2689414</xdr:colOff>
      <xdr:row>53</xdr:row>
      <xdr:rowOff>112058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939930" y="11359401"/>
          <a:ext cx="2503955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PDF is being exported, Sheet must be un-hidden.</a:t>
          </a:r>
        </a:p>
      </xdr:txBody>
    </xdr:sp>
    <xdr:clientData/>
  </xdr:twoCellAnchor>
  <xdr:twoCellAnchor>
    <xdr:from>
      <xdr:col>8</xdr:col>
      <xdr:colOff>2684455</xdr:colOff>
      <xdr:row>108</xdr:row>
      <xdr:rowOff>22411</xdr:rowOff>
    </xdr:from>
    <xdr:to>
      <xdr:col>8</xdr:col>
      <xdr:colOff>4810684</xdr:colOff>
      <xdr:row>111</xdr:row>
      <xdr:rowOff>31935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0803384" y="18918197"/>
          <a:ext cx="2126229" cy="553809"/>
          <a:chOff x="1716943" y="5987404"/>
          <a:chExt cx="2966330" cy="928550"/>
        </a:xfrm>
      </xdr:grpSpPr>
      <xdr:sp macro="[0]!EmailFeedback" textlink="">
        <xdr:nvSpPr>
          <xdr:cNvPr id="27" name="TextBox 1208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28" name="Graphic 27" descr="Question Mark with solid fill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 editAs="oneCell">
    <xdr:from>
      <xdr:col>0</xdr:col>
      <xdr:colOff>448235</xdr:colOff>
      <xdr:row>0</xdr:row>
      <xdr:rowOff>509</xdr:rowOff>
    </xdr:from>
    <xdr:to>
      <xdr:col>3</xdr:col>
      <xdr:colOff>21742</xdr:colOff>
      <xdr:row>1</xdr:row>
      <xdr:rowOff>6838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235" y="509"/>
          <a:ext cx="4069307" cy="1384279"/>
        </a:xfrm>
        <a:prstGeom prst="rect">
          <a:avLst/>
        </a:prstGeom>
      </xdr:spPr>
    </xdr:pic>
    <xdr:clientData/>
  </xdr:twoCellAnchor>
  <xdr:twoCellAnchor editAs="oneCell">
    <xdr:from>
      <xdr:col>8</xdr:col>
      <xdr:colOff>2061882</xdr:colOff>
      <xdr:row>102</xdr:row>
      <xdr:rowOff>78442</xdr:rowOff>
    </xdr:from>
    <xdr:to>
      <xdr:col>8</xdr:col>
      <xdr:colOff>5151530</xdr:colOff>
      <xdr:row>107</xdr:row>
      <xdr:rowOff>169191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16353" y="21941118"/>
          <a:ext cx="3089648" cy="1043250"/>
        </a:xfrm>
        <a:prstGeom prst="rect">
          <a:avLst/>
        </a:prstGeom>
      </xdr:spPr>
    </xdr:pic>
    <xdr:clientData/>
  </xdr:twoCellAnchor>
  <xdr:twoCellAnchor>
    <xdr:from>
      <xdr:col>8</xdr:col>
      <xdr:colOff>3331349</xdr:colOff>
      <xdr:row>0</xdr:row>
      <xdr:rowOff>392206</xdr:rowOff>
    </xdr:from>
    <xdr:to>
      <xdr:col>8</xdr:col>
      <xdr:colOff>5457578</xdr:colOff>
      <xdr:row>0</xdr:row>
      <xdr:rowOff>973230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1450278" y="392206"/>
          <a:ext cx="2126229" cy="581024"/>
          <a:chOff x="1716943" y="5987404"/>
          <a:chExt cx="2966330" cy="928550"/>
        </a:xfrm>
      </xdr:grpSpPr>
      <xdr:sp macro="[0]!EmailFeedback" textlink="">
        <xdr:nvSpPr>
          <xdr:cNvPr id="37" name="TextBox 120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38" name="Graphic 37" descr="Question Mark with solid fill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2</xdr:col>
      <xdr:colOff>2043075</xdr:colOff>
      <xdr:row>105</xdr:row>
      <xdr:rowOff>147916</xdr:rowOff>
    </xdr:from>
    <xdr:to>
      <xdr:col>3</xdr:col>
      <xdr:colOff>225879</xdr:colOff>
      <xdr:row>111</xdr:row>
      <xdr:rowOff>128867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2967000" y="17035741"/>
          <a:ext cx="1754679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Must have results tabs unhidden to clear contents.</a:t>
          </a:r>
        </a:p>
      </xdr:txBody>
    </xdr:sp>
    <xdr:clientData/>
  </xdr:twoCellAnchor>
  <xdr:twoCellAnchor>
    <xdr:from>
      <xdr:col>8</xdr:col>
      <xdr:colOff>219075</xdr:colOff>
      <xdr:row>4</xdr:row>
      <xdr:rowOff>204818</xdr:rowOff>
    </xdr:from>
    <xdr:to>
      <xdr:col>8</xdr:col>
      <xdr:colOff>2828925</xdr:colOff>
      <xdr:row>12</xdr:row>
      <xdr:rowOff>161926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087F96-02EA-461B-A9EB-E1672651BC04}"/>
            </a:ext>
          </a:extLst>
        </xdr:cNvPr>
        <xdr:cNvSpPr txBox="1"/>
      </xdr:nvSpPr>
      <xdr:spPr>
        <a:xfrm>
          <a:off x="7972425" y="2328893"/>
          <a:ext cx="2609850" cy="16335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manually update a scenario (e.g., link to the correct files), change the "Scenario" and click the "Refresh" button. </a:t>
          </a:r>
        </a:p>
      </xdr:txBody>
    </xdr:sp>
    <xdr:clientData/>
  </xdr:twoCellAnchor>
  <xdr:twoCellAnchor>
    <xdr:from>
      <xdr:col>4</xdr:col>
      <xdr:colOff>85724</xdr:colOff>
      <xdr:row>4</xdr:row>
      <xdr:rowOff>38100</xdr:rowOff>
    </xdr:from>
    <xdr:to>
      <xdr:col>8</xdr:col>
      <xdr:colOff>352424</xdr:colOff>
      <xdr:row>7</xdr:row>
      <xdr:rowOff>47625</xdr:rowOff>
    </xdr:to>
    <xdr:sp macro="[0]!Main.ChangeLinks" textlink="">
      <xdr:nvSpPr>
        <xdr:cNvPr id="31" name="TextBox 30">
          <a:extLst>
            <a:ext uri="{FF2B5EF4-FFF2-40B4-BE49-F238E27FC236}">
              <a16:creationId xmlns:a16="http://schemas.microsoft.com/office/drawing/2014/main" id="{6F15B6CB-B028-481F-B659-07C4B347ABE9}"/>
            </a:ext>
          </a:extLst>
        </xdr:cNvPr>
        <xdr:cNvSpPr txBox="1"/>
      </xdr:nvSpPr>
      <xdr:spPr>
        <a:xfrm>
          <a:off x="6210299" y="2162175"/>
          <a:ext cx="1895475" cy="63817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Click to </a:t>
          </a:r>
          <a:r>
            <a:rPr lang="en-US" sz="1400" b="1" i="0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Update Links </a:t>
          </a:r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to Match Scenario</a:t>
          </a:r>
          <a:endParaRPr lang="en-US" sz="900" b="1" i="1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4482647</xdr:colOff>
      <xdr:row>15</xdr:row>
      <xdr:rowOff>41532</xdr:rowOff>
    </xdr:from>
    <xdr:to>
      <xdr:col>10</xdr:col>
      <xdr:colOff>1632857</xdr:colOff>
      <xdr:row>21</xdr:row>
      <xdr:rowOff>99786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70C237F-D7B2-24B1-88A4-351B0863FE96}"/>
            </a:ext>
          </a:extLst>
        </xdr:cNvPr>
        <xdr:cNvSpPr txBox="1"/>
      </xdr:nvSpPr>
      <xdr:spPr>
        <a:xfrm>
          <a:off x="12601576" y="4450246"/>
          <a:ext cx="3146424" cy="13101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get the Freeway/Travel Time Links here - need to update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reference spreadsheets individually. Reach out if you're interested!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4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5486400" y="5715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</xdr:col>
      <xdr:colOff>368301</xdr:colOff>
      <xdr:row>1</xdr:row>
      <xdr:rowOff>114488</xdr:rowOff>
    </xdr:from>
    <xdr:to>
      <xdr:col>3</xdr:col>
      <xdr:colOff>2434665</xdr:colOff>
      <xdr:row>3</xdr:row>
      <xdr:rowOff>36420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5F4EFC6-0310-4B56-BA38-988EC7F92D09}"/>
            </a:ext>
          </a:extLst>
        </xdr:cNvPr>
        <xdr:cNvSpPr txBox="1"/>
      </xdr:nvSpPr>
      <xdr:spPr>
        <a:xfrm>
          <a:off x="1025713" y="301253"/>
          <a:ext cx="2932952" cy="15355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Intersection number, name/description,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type (signalized or unsignalized), and approach direction (NB/SB/EB/WB).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4435101</xdr:colOff>
      <xdr:row>2</xdr:row>
      <xdr:rowOff>88154</xdr:rowOff>
    </xdr:from>
    <xdr:to>
      <xdr:col>5</xdr:col>
      <xdr:colOff>653676</xdr:colOff>
      <xdr:row>2</xdr:row>
      <xdr:rowOff>1379817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B4A7EE5-F79D-4788-BA98-86456FD6956E}"/>
            </a:ext>
          </a:extLst>
        </xdr:cNvPr>
        <xdr:cNvSpPr txBox="1"/>
      </xdr:nvSpPr>
      <xdr:spPr>
        <a:xfrm>
          <a:off x="5959101" y="461683"/>
          <a:ext cx="2613399" cy="1291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intersection type changes in future years, add "SWITCH" formula based on the scenario.</a:t>
          </a:r>
        </a:p>
      </xdr:txBody>
    </xdr:sp>
    <xdr:clientData/>
  </xdr:twoCellAnchor>
  <xdr:twoCellAnchor editAs="oneCell">
    <xdr:from>
      <xdr:col>0</xdr:col>
      <xdr:colOff>59765</xdr:colOff>
      <xdr:row>1</xdr:row>
      <xdr:rowOff>52294</xdr:rowOff>
    </xdr:from>
    <xdr:to>
      <xdr:col>0</xdr:col>
      <xdr:colOff>604463</xdr:colOff>
      <xdr:row>2</xdr:row>
      <xdr:rowOff>366726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A5E854-1C49-4B86-8E42-A3F7562FB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765" y="239059"/>
          <a:ext cx="544698" cy="5011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2612571</xdr:colOff>
      <xdr:row>1</xdr:row>
      <xdr:rowOff>81642</xdr:rowOff>
    </xdr:from>
    <xdr:to>
      <xdr:col>6</xdr:col>
      <xdr:colOff>72572</xdr:colOff>
      <xdr:row>3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1FD33C3-E22C-41C9-A2F3-EEF574AAE1D9}"/>
            </a:ext>
          </a:extLst>
        </xdr:cNvPr>
        <xdr:cNvSpPr txBox="1"/>
      </xdr:nvSpPr>
      <xdr:spPr>
        <a:xfrm>
          <a:off x="4699000" y="263071"/>
          <a:ext cx="2848429" cy="17598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a formula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bring in volumes from your volume balancing spreadsheet. Recommend using XLOOKUP or INDEX-MATCH. See Example formula: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54429</xdr:colOff>
      <xdr:row>1</xdr:row>
      <xdr:rowOff>81642</xdr:rowOff>
    </xdr:from>
    <xdr:to>
      <xdr:col>0</xdr:col>
      <xdr:colOff>599127</xdr:colOff>
      <xdr:row>2</xdr:row>
      <xdr:rowOff>401410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829DF5-58E0-4CDD-9D3B-E62DC35B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4429" y="263071"/>
          <a:ext cx="544698" cy="5011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3149600</xdr:colOff>
      <xdr:row>1</xdr:row>
      <xdr:rowOff>44450</xdr:rowOff>
    </xdr:from>
    <xdr:to>
      <xdr:col>8</xdr:col>
      <xdr:colOff>165100</xdr:colOff>
      <xdr:row>2</xdr:row>
      <xdr:rowOff>1244600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38BB5A8-A90A-4108-819A-85B859BA6F5B}"/>
            </a:ext>
          </a:extLst>
        </xdr:cNvPr>
        <xdr:cNvSpPr txBox="1"/>
      </xdr:nvSpPr>
      <xdr:spPr>
        <a:xfrm>
          <a:off x="4940300" y="228600"/>
          <a:ext cx="3359150" cy="13843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in your storage lengths, if desired.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We typically pull these using Google Maps Measurements for existing intersections.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570098</xdr:colOff>
      <xdr:row>2</xdr:row>
      <xdr:rowOff>526596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0420CD-A458-489C-A34F-6214D72F4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400" y="393700"/>
          <a:ext cx="544698" cy="5011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1680106</xdr:colOff>
      <xdr:row>5</xdr:row>
      <xdr:rowOff>111351</xdr:rowOff>
    </xdr:from>
    <xdr:to>
      <xdr:col>27</xdr:col>
      <xdr:colOff>614095</xdr:colOff>
      <xdr:row>18</xdr:row>
      <xdr:rowOff>98466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4571856" y="5111976"/>
          <a:ext cx="2839239" cy="2463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we cannot have duplicate movements: E.G., two WBLs - most of the time when this exists it's because there is a dedicated transit facility. In that case do "WBL" for vehicles and "WBL-Transit" for transit.</a:t>
          </a:r>
        </a:p>
      </xdr:txBody>
    </xdr:sp>
    <xdr:clientData/>
  </xdr:twoCellAnchor>
  <xdr:twoCellAnchor>
    <xdr:from>
      <xdr:col>3</xdr:col>
      <xdr:colOff>327850</xdr:colOff>
      <xdr:row>1</xdr:row>
      <xdr:rowOff>1240006</xdr:rowOff>
    </xdr:from>
    <xdr:to>
      <xdr:col>4</xdr:col>
      <xdr:colOff>1302698</xdr:colOff>
      <xdr:row>1</xdr:row>
      <xdr:rowOff>3028085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3306577" y="1424733"/>
          <a:ext cx="2348757" cy="17880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Open Vissim, Draw Nodes around intersections, Identify the Link Numbers that represent each movement.</a:t>
          </a:r>
        </a:p>
      </xdr:txBody>
    </xdr:sp>
    <xdr:clientData/>
  </xdr:twoCellAnchor>
  <xdr:twoCellAnchor>
    <xdr:from>
      <xdr:col>5</xdr:col>
      <xdr:colOff>105438</xdr:colOff>
      <xdr:row>1</xdr:row>
      <xdr:rowOff>1049861</xdr:rowOff>
    </xdr:from>
    <xdr:to>
      <xdr:col>8</xdr:col>
      <xdr:colOff>45150</xdr:colOff>
      <xdr:row>1</xdr:row>
      <xdr:rowOff>3291321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5831983" y="1234588"/>
          <a:ext cx="2502803" cy="224146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Complete the table with Vissim "TO" and "FROM" links. Be sure to line up the movement names with the names indicated in your Input - Volumes tab.</a:t>
          </a:r>
        </a:p>
      </xdr:txBody>
    </xdr:sp>
    <xdr:clientData/>
  </xdr:twoCellAnchor>
  <xdr:twoCellAnchor>
    <xdr:from>
      <xdr:col>2</xdr:col>
      <xdr:colOff>386652</xdr:colOff>
      <xdr:row>0</xdr:row>
      <xdr:rowOff>0</xdr:rowOff>
    </xdr:from>
    <xdr:to>
      <xdr:col>4</xdr:col>
      <xdr:colOff>10887</xdr:colOff>
      <xdr:row>1</xdr:row>
      <xdr:rowOff>1545724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991470" y="0"/>
          <a:ext cx="2372053" cy="17304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simplify view, select the Scenario in Yellow and use Hide Macro (CNTL-H to hide, CNTL-SHIFT-H to unhide)</a:t>
          </a:r>
        </a:p>
      </xdr:txBody>
    </xdr:sp>
    <xdr:clientData/>
  </xdr:twoCellAnchor>
  <xdr:twoCellAnchor editAs="oneCell">
    <xdr:from>
      <xdr:col>25</xdr:col>
      <xdr:colOff>148651</xdr:colOff>
      <xdr:row>1</xdr:row>
      <xdr:rowOff>127000</xdr:rowOff>
    </xdr:from>
    <xdr:to>
      <xdr:col>28</xdr:col>
      <xdr:colOff>46182</xdr:colOff>
      <xdr:row>1</xdr:row>
      <xdr:rowOff>3297230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748CAC-FE09-4F33-A258-913C8474D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0401" y="317500"/>
          <a:ext cx="4453656" cy="3170230"/>
        </a:xfrm>
        <a:prstGeom prst="rect">
          <a:avLst/>
        </a:prstGeom>
      </xdr:spPr>
    </xdr:pic>
    <xdr:clientData/>
  </xdr:twoCellAnchor>
  <xdr:twoCellAnchor>
    <xdr:from>
      <xdr:col>25</xdr:col>
      <xdr:colOff>2536665</xdr:colOff>
      <xdr:row>1</xdr:row>
      <xdr:rowOff>2206677</xdr:rowOff>
    </xdr:from>
    <xdr:to>
      <xdr:col>29</xdr:col>
      <xdr:colOff>10680</xdr:colOff>
      <xdr:row>1</xdr:row>
      <xdr:rowOff>3332351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5428415" y="2397177"/>
          <a:ext cx="2681015" cy="11256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Example - you can add unique movements in the blank spaces</a:t>
          </a:r>
        </a:p>
      </xdr:txBody>
    </xdr:sp>
    <xdr:clientData/>
  </xdr:twoCellAnchor>
  <xdr:twoCellAnchor editAs="oneCell">
    <xdr:from>
      <xdr:col>0</xdr:col>
      <xdr:colOff>63500</xdr:colOff>
      <xdr:row>1</xdr:row>
      <xdr:rowOff>95250</xdr:rowOff>
    </xdr:from>
    <xdr:to>
      <xdr:col>0</xdr:col>
      <xdr:colOff>608198</xdr:colOff>
      <xdr:row>1</xdr:row>
      <xdr:rowOff>596446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101B6F0-AF77-4DDD-B89A-1DF031427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285750"/>
          <a:ext cx="544698" cy="5011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205301</xdr:colOff>
      <xdr:row>5</xdr:row>
      <xdr:rowOff>27421</xdr:rowOff>
    </xdr:from>
    <xdr:to>
      <xdr:col>7</xdr:col>
      <xdr:colOff>150512</xdr:colOff>
      <xdr:row>18</xdr:row>
      <xdr:rowOff>8371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5735574" y="1320512"/>
          <a:ext cx="3593574" cy="238240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Travel Time segments for analysis (not all need to be reported ultimately).</a:t>
          </a: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Name + Object ID from Vissim for each scenario.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TT name does not have a semi-colon or dash.</a:t>
          </a:r>
        </a:p>
      </xdr:txBody>
    </xdr:sp>
    <xdr:clientData/>
  </xdr:twoCellAnchor>
  <xdr:twoCellAnchor>
    <xdr:from>
      <xdr:col>24</xdr:col>
      <xdr:colOff>300182</xdr:colOff>
      <xdr:row>7</xdr:row>
      <xdr:rowOff>50513</xdr:rowOff>
    </xdr:from>
    <xdr:to>
      <xdr:col>25</xdr:col>
      <xdr:colOff>851043</xdr:colOff>
      <xdr:row>14</xdr:row>
      <xdr:rowOff>78798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748818" y="1713058"/>
          <a:ext cx="1820861" cy="13213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in Field data for the AM and PM periods </a:t>
          </a:r>
          <a:b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 seconds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13607</xdr:colOff>
      <xdr:row>2</xdr:row>
      <xdr:rowOff>501196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87F9F1-A779-4C02-A6DF-1EE0B686E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69455"/>
          <a:ext cx="544698" cy="50119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1449837</xdr:colOff>
      <xdr:row>7</xdr:row>
      <xdr:rowOff>14039</xdr:rowOff>
    </xdr:from>
    <xdr:to>
      <xdr:col>9</xdr:col>
      <xdr:colOff>1212273</xdr:colOff>
      <xdr:row>21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0005019" y="2888857"/>
          <a:ext cx="4369072" cy="25721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Link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numbers Sequentially separated by dashes (e.g., 10439-190-180,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to 5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or the Data Collection Measurement number to represent the location (e.g., 10)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Recommend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starting with a connector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! This will result in the most accurate volume measurement.</a:t>
          </a:r>
        </a:p>
      </xdr:txBody>
    </xdr:sp>
    <xdr:clientData/>
  </xdr:twoCellAnchor>
  <xdr:twoCellAnchor>
    <xdr:from>
      <xdr:col>3</xdr:col>
      <xdr:colOff>1568159</xdr:colOff>
      <xdr:row>0</xdr:row>
      <xdr:rowOff>150090</xdr:rowOff>
    </xdr:from>
    <xdr:to>
      <xdr:col>9</xdr:col>
      <xdr:colOff>242455</xdr:colOff>
      <xdr:row>2</xdr:row>
      <xdr:rowOff>1362364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5054886" y="150090"/>
          <a:ext cx="8349387" cy="15932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do you want to calculate your freeway performance metrics?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either "Links" or "DCMs"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 are easier - however Links provide more "spatial" data that is often preferred.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1154546</xdr:colOff>
      <xdr:row>8</xdr:row>
      <xdr:rowOff>11544</xdr:rowOff>
    </xdr:from>
    <xdr:to>
      <xdr:col>29</xdr:col>
      <xdr:colOff>415636</xdr:colOff>
      <xdr:row>17</xdr:row>
      <xdr:rowOff>150091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3848866-88FC-4575-9E46-A5A5DC20316D}"/>
            </a:ext>
          </a:extLst>
        </xdr:cNvPr>
        <xdr:cNvSpPr txBox="1"/>
      </xdr:nvSpPr>
      <xdr:spPr>
        <a:xfrm>
          <a:off x="42164001" y="1743362"/>
          <a:ext cx="3590635" cy="18010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Input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Volumes (either as values, direct reference, or formulas). Recommend using formulas/direct references if you want to bring in future year volumes by going to Data&gt;Edit Links.</a:t>
          </a:r>
        </a:p>
      </xdr:txBody>
    </xdr:sp>
    <xdr:clientData/>
  </xdr:twoCellAnchor>
  <xdr:twoCellAnchor editAs="oneCell">
    <xdr:from>
      <xdr:col>0</xdr:col>
      <xdr:colOff>0</xdr:colOff>
      <xdr:row>1</xdr:row>
      <xdr:rowOff>69273</xdr:rowOff>
    </xdr:from>
    <xdr:to>
      <xdr:col>0</xdr:col>
      <xdr:colOff>544698</xdr:colOff>
      <xdr:row>2</xdr:row>
      <xdr:rowOff>374196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CC071-E81F-4C44-96B9-935B9F63B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54000"/>
          <a:ext cx="544698" cy="501196"/>
        </a:xfrm>
        <a:prstGeom prst="rect">
          <a:avLst/>
        </a:prstGeom>
      </xdr:spPr>
    </xdr:pic>
    <xdr:clientData/>
  </xdr:twoCellAnchor>
  <xdr:twoCellAnchor>
    <xdr:from>
      <xdr:col>2</xdr:col>
      <xdr:colOff>1383430</xdr:colOff>
      <xdr:row>8</xdr:row>
      <xdr:rowOff>57727</xdr:rowOff>
    </xdr:from>
    <xdr:to>
      <xdr:col>3</xdr:col>
      <xdr:colOff>1962727</xdr:colOff>
      <xdr:row>17</xdr:row>
      <xdr:rowOff>69271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0850F33-695D-141C-4D45-47DDA2AC4BEA}"/>
            </a:ext>
          </a:extLst>
        </xdr:cNvPr>
        <xdr:cNvSpPr txBox="1"/>
      </xdr:nvSpPr>
      <xdr:spPr>
        <a:xfrm>
          <a:off x="2468703" y="3117272"/>
          <a:ext cx="2980751" cy="16740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Facility, Segment, and Segment Type information.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These typically line up with segments from your volume balancing spreadsheet.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145201</xdr:colOff>
      <xdr:row>7</xdr:row>
      <xdr:rowOff>60219</xdr:rowOff>
    </xdr:from>
    <xdr:to>
      <xdr:col>7</xdr:col>
      <xdr:colOff>277091</xdr:colOff>
      <xdr:row>20</xdr:row>
      <xdr:rowOff>161636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7399E0E-284D-9760-516D-5D771ED4B364}"/>
            </a:ext>
          </a:extLst>
        </xdr:cNvPr>
        <xdr:cNvSpPr txBox="1"/>
      </xdr:nvSpPr>
      <xdr:spPr>
        <a:xfrm>
          <a:off x="5998746" y="2935037"/>
          <a:ext cx="4369072" cy="250287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Data Collection Measurement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 from Vissim,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if you've selected that option. 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you have to combine Data Collection Points in Vissim to create a Data Collection Measurement (as DCMs are what are actually reported out of Vissim)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1410446</xdr:colOff>
      <xdr:row>8</xdr:row>
      <xdr:rowOff>88445</xdr:rowOff>
    </xdr:from>
    <xdr:to>
      <xdr:col>8</xdr:col>
      <xdr:colOff>650421</xdr:colOff>
      <xdr:row>15</xdr:row>
      <xdr:rowOff>131481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195812-A211-412C-BE15-CB8DDD2C839E}"/>
            </a:ext>
          </a:extLst>
        </xdr:cNvPr>
        <xdr:cNvSpPr txBox="1"/>
      </xdr:nvSpPr>
      <xdr:spPr>
        <a:xfrm>
          <a:off x="8894375" y="2374445"/>
          <a:ext cx="2142832" cy="13130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Counter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ID numbers from Vissim for each scenario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506603</xdr:colOff>
      <xdr:row>6</xdr:row>
      <xdr:rowOff>13399</xdr:rowOff>
    </xdr:from>
    <xdr:to>
      <xdr:col>30</xdr:col>
      <xdr:colOff>23093</xdr:colOff>
      <xdr:row>14</xdr:row>
      <xdr:rowOff>115455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9FCD06B-C36B-C4C0-B67B-FA17FF7DC83B}"/>
            </a:ext>
          </a:extLst>
        </xdr:cNvPr>
        <xdr:cNvSpPr txBox="1"/>
      </xdr:nvSpPr>
      <xdr:spPr>
        <a:xfrm>
          <a:off x="12467694" y="1606672"/>
          <a:ext cx="3072490" cy="1579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Length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Field data collected. Use the look-up if desired to set up formulas.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Queue Lengths in Feet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69272</xdr:colOff>
      <xdr:row>1</xdr:row>
      <xdr:rowOff>115454</xdr:rowOff>
    </xdr:from>
    <xdr:to>
      <xdr:col>0</xdr:col>
      <xdr:colOff>613970</xdr:colOff>
      <xdr:row>3</xdr:row>
      <xdr:rowOff>131741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9E60F7-08CD-459F-8FFA-EEB878C8E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272" y="300181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359809</xdr:colOff>
      <xdr:row>7</xdr:row>
      <xdr:rowOff>53808</xdr:rowOff>
    </xdr:from>
    <xdr:to>
      <xdr:col>3</xdr:col>
      <xdr:colOff>2486147</xdr:colOff>
      <xdr:row>14</xdr:row>
      <xdr:rowOff>96844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C23D330-936D-ADB1-B05E-FCA4A9E54251}"/>
            </a:ext>
          </a:extLst>
        </xdr:cNvPr>
        <xdr:cNvSpPr txBox="1"/>
      </xdr:nvSpPr>
      <xdr:spPr>
        <a:xfrm>
          <a:off x="1987718" y="1831808"/>
          <a:ext cx="2126338" cy="13361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descriptive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names for each Queue Counter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94691</xdr:colOff>
      <xdr:row>0</xdr:row>
      <xdr:rowOff>47273</xdr:rowOff>
    </xdr:from>
    <xdr:to>
      <xdr:col>15</xdr:col>
      <xdr:colOff>694205</xdr:colOff>
      <xdr:row>0</xdr:row>
      <xdr:rowOff>515469</xdr:rowOff>
    </xdr:to>
    <xdr:pic>
      <xdr:nvPicPr>
        <xdr:cNvPr id="2" name="Picture 1" descr="Description: VDOTLogo(horiz)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8" t="11220" r="2419" b="7433"/>
        <a:stretch/>
      </xdr:blipFill>
      <xdr:spPr bwMode="auto">
        <a:xfrm>
          <a:off x="8781491" y="47273"/>
          <a:ext cx="2742639" cy="4681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224117</xdr:colOff>
      <xdr:row>1</xdr:row>
      <xdr:rowOff>78444</xdr:rowOff>
    </xdr:from>
    <xdr:to>
      <xdr:col>17</xdr:col>
      <xdr:colOff>235322</xdr:colOff>
      <xdr:row>7</xdr:row>
      <xdr:rowOff>212913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767792" y="611844"/>
          <a:ext cx="5316630" cy="1439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(N)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Number of Model Runs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Mean (Xs)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(1/N) (X1 + X2 + X3 … + XN) 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Standard Deviation (Ss)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√[(</a:t>
          </a:r>
          <a:r>
            <a:rPr lang="el-GR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Σ(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X-Xs)2)/(N-1)]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Sampling Error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Confidence Level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Xs ±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 of Sample Mean (E)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% Tolerance * Xs</a:t>
          </a:r>
          <a:r>
            <a:rPr lang="en-US" sz="1150" spc="0" baseline="0"/>
            <a:t>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Needed = [(t)2 * (Ss)2] / (E)2</a:t>
          </a:r>
          <a:r>
            <a:rPr lang="en-US" sz="1150" spc="0" baseline="0"/>
            <a:t> </a:t>
          </a:r>
        </a:p>
      </xdr:txBody>
    </xdr:sp>
    <xdr:clientData/>
  </xdr:twoCellAnchor>
  <xdr:twoCellAnchor>
    <xdr:from>
      <xdr:col>1</xdr:col>
      <xdr:colOff>246529</xdr:colOff>
      <xdr:row>1</xdr:row>
      <xdr:rowOff>152402</xdr:rowOff>
    </xdr:from>
    <xdr:to>
      <xdr:col>4</xdr:col>
      <xdr:colOff>707091</xdr:colOff>
      <xdr:row>9</xdr:row>
      <xdr:rowOff>44824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246654" y="685802"/>
          <a:ext cx="2432237" cy="16164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number of MOEs (max is 12). Clear out old data.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type of MOEs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simulation results from four random seeds for selected MOEs</a:t>
          </a:r>
          <a:endParaRPr lang="en-US" sz="1200" b="0" spc="0" baseline="0"/>
        </a:p>
      </xdr:txBody>
    </xdr:sp>
    <xdr:clientData/>
  </xdr:twoCellAnchor>
  <xdr:twoCellAnchor>
    <xdr:from>
      <xdr:col>9</xdr:col>
      <xdr:colOff>145677</xdr:colOff>
      <xdr:row>7</xdr:row>
      <xdr:rowOff>17931</xdr:rowOff>
    </xdr:from>
    <xdr:to>
      <xdr:col>16</xdr:col>
      <xdr:colOff>224118</xdr:colOff>
      <xdr:row>9</xdr:row>
      <xdr:rowOff>89646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6689352" y="1856256"/>
          <a:ext cx="5079066" cy="490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1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"t" statistic is the hypothsized number of standard deviations away from the mean corresponding to the required confidence level and sample size in a t-distribution.</a:t>
          </a:r>
          <a:endParaRPr lang="en-US" sz="1100" b="0" i="1" spc="0" baseline="0"/>
        </a:p>
      </xdr:txBody>
    </xdr:sp>
    <xdr:clientData/>
  </xdr:twoCellAnchor>
  <xdr:twoCellAnchor>
    <xdr:from>
      <xdr:col>18</xdr:col>
      <xdr:colOff>18409</xdr:colOff>
      <xdr:row>0</xdr:row>
      <xdr:rowOff>66433</xdr:rowOff>
    </xdr:from>
    <xdr:to>
      <xdr:col>25</xdr:col>
      <xdr:colOff>415352</xdr:colOff>
      <xdr:row>6</xdr:row>
      <xdr:rowOff>4001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3476674" y="66433"/>
          <a:ext cx="9630590" cy="154000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</a:t>
          </a:r>
          <a:r>
            <a:rPr lang="en-US" sz="1800" b="1"/>
            <a:t> </a:t>
          </a:r>
        </a:p>
        <a:p>
          <a:endParaRPr lang="en-US" sz="6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completes the VDOT Sample Size Tool to determine #</a:t>
          </a:r>
          <a:r>
            <a:rPr lang="en-US" sz="12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Necessary Runs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Also a very valuable tool for identifying problem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seeds - recommend using this + Consistency Check Sheet diligently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User Input table on the bottom, indicate the type of measurement, type of object, object number, and provide a description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The formulas are set up to automatically adjust based on your selections.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You can have up to 12 options - for more than 12 checks, duplicate the tab and use a second version with different objects.</a:t>
          </a:r>
        </a:p>
      </xdr:txBody>
    </xdr:sp>
    <xdr:clientData/>
  </xdr:twoCellAnchor>
  <xdr:twoCellAnchor>
    <xdr:from>
      <xdr:col>28</xdr:col>
      <xdr:colOff>442234</xdr:colOff>
      <xdr:row>30</xdr:row>
      <xdr:rowOff>65314</xdr:rowOff>
    </xdr:from>
    <xdr:to>
      <xdr:col>34</xdr:col>
      <xdr:colOff>152401</xdr:colOff>
      <xdr:row>32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3635609" y="7590064"/>
          <a:ext cx="3424917" cy="50618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 stay Average IFs</a:t>
          </a:r>
        </a:p>
      </xdr:txBody>
    </xdr:sp>
    <xdr:clientData/>
  </xdr:twoCellAnchor>
  <xdr:twoCellAnchor>
    <xdr:from>
      <xdr:col>22</xdr:col>
      <xdr:colOff>407598</xdr:colOff>
      <xdr:row>30</xdr:row>
      <xdr:rowOff>81614</xdr:rowOff>
    </xdr:from>
    <xdr:to>
      <xdr:col>23</xdr:col>
      <xdr:colOff>2251363</xdr:colOff>
      <xdr:row>33</xdr:row>
      <xdr:rowOff>85573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8617157" y="7555938"/>
          <a:ext cx="3222088" cy="70992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Currently Set up for TTs </a:t>
          </a:r>
        </a:p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Can manually adjust for DCPs</a:t>
          </a:r>
        </a:p>
      </xdr:txBody>
    </xdr:sp>
    <xdr:clientData/>
  </xdr:twoCellAnchor>
  <xdr:twoCellAnchor>
    <xdr:from>
      <xdr:col>22</xdr:col>
      <xdr:colOff>276240</xdr:colOff>
      <xdr:row>9</xdr:row>
      <xdr:rowOff>116206</xdr:rowOff>
    </xdr:from>
    <xdr:to>
      <xdr:col>23</xdr:col>
      <xdr:colOff>2006038</xdr:colOff>
      <xdr:row>16</xdr:row>
      <xdr:rowOff>473364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9349331" y="2379115"/>
          <a:ext cx="3172980" cy="185806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Travel Times for use in Sample Size Tool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the Type of Measurement, Vissim Object, and Lookup ID.</a:t>
          </a:r>
        </a:p>
      </xdr:txBody>
    </xdr:sp>
    <xdr:clientData/>
  </xdr:twoCellAnchor>
  <xdr:twoCellAnchor editAs="oneCell">
    <xdr:from>
      <xdr:col>0</xdr:col>
      <xdr:colOff>34636</xdr:colOff>
      <xdr:row>0</xdr:row>
      <xdr:rowOff>34637</xdr:rowOff>
    </xdr:from>
    <xdr:to>
      <xdr:col>0</xdr:col>
      <xdr:colOff>579334</xdr:colOff>
      <xdr:row>1</xdr:row>
      <xdr:rowOff>4742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60C83E-2B1D-434B-81BE-44D2DC07D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636" y="34637"/>
          <a:ext cx="544698" cy="50119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1009650</xdr:colOff>
      <xdr:row>0</xdr:row>
      <xdr:rowOff>190500</xdr:rowOff>
    </xdr:from>
    <xdr:to>
      <xdr:col>9</xdr:col>
      <xdr:colOff>1235753</xdr:colOff>
      <xdr:row>1</xdr:row>
      <xdr:rowOff>161805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190500"/>
          <a:ext cx="1654853" cy="406280"/>
        </a:xfrm>
        <a:prstGeom prst="rect">
          <a:avLst/>
        </a:prstGeom>
      </xdr:spPr>
    </xdr:pic>
    <xdr:clientData/>
  </xdr:twoCellAnchor>
  <xdr:twoCellAnchor>
    <xdr:from>
      <xdr:col>1</xdr:col>
      <xdr:colOff>571500</xdr:colOff>
      <xdr:row>19</xdr:row>
      <xdr:rowOff>106361</xdr:rowOff>
    </xdr:from>
    <xdr:to>
      <xdr:col>9</xdr:col>
      <xdr:colOff>587375</xdr:colOff>
      <xdr:row>42</xdr:row>
      <xdr:rowOff>111124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364919</xdr:colOff>
      <xdr:row>1</xdr:row>
      <xdr:rowOff>100196</xdr:rowOff>
    </xdr:from>
    <xdr:to>
      <xdr:col>17</xdr:col>
      <xdr:colOff>50718</xdr:colOff>
      <xdr:row>9</xdr:row>
      <xdr:rowOff>149679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 rot="419028">
          <a:off x="11563598" y="535625"/>
          <a:ext cx="4067299" cy="25531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 sure to collect the "Vehicle Network Performance Evaluation File *.ATT" and "Simulation Runs Summary File *.ATT" from Vissim to perform this Quality-Check!</a:t>
          </a:r>
        </a:p>
      </xdr:txBody>
    </xdr:sp>
    <xdr:clientData/>
  </xdr:twoCellAnchor>
  <xdr:twoCellAnchor>
    <xdr:from>
      <xdr:col>11</xdr:col>
      <xdr:colOff>160811</xdr:colOff>
      <xdr:row>12</xdr:row>
      <xdr:rowOff>4947</xdr:rowOff>
    </xdr:from>
    <xdr:to>
      <xdr:col>16</xdr:col>
      <xdr:colOff>598715</xdr:colOff>
      <xdr:row>23</xdr:row>
      <xdr:rowOff>108857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985418" y="3842161"/>
          <a:ext cx="3567547" cy="29069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there is a significant amount of inconsistency - this is a sign of errors in the model. </a:t>
          </a: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should not report "averages" of seeds with significant differences.</a:t>
          </a:r>
        </a:p>
      </xdr:txBody>
    </xdr:sp>
    <xdr:clientData/>
  </xdr:twoCellAnchor>
  <xdr:twoCellAnchor editAs="oneCell">
    <xdr:from>
      <xdr:col>0</xdr:col>
      <xdr:colOff>54428</xdr:colOff>
      <xdr:row>0</xdr:row>
      <xdr:rowOff>54429</xdr:rowOff>
    </xdr:from>
    <xdr:to>
      <xdr:col>0</xdr:col>
      <xdr:colOff>599126</xdr:colOff>
      <xdr:row>1</xdr:row>
      <xdr:rowOff>129268</xdr:rowOff>
    </xdr:to>
    <xdr:pic>
      <xdr:nvPicPr>
        <xdr:cNvPr id="4" name="Graphic 3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607EDD-8AA1-477F-8E13-AAC97E95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4428" y="54429"/>
          <a:ext cx="544698" cy="50119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229539</xdr:colOff>
      <xdr:row>56</xdr:row>
      <xdr:rowOff>86802</xdr:rowOff>
    </xdr:from>
    <xdr:to>
      <xdr:col>6</xdr:col>
      <xdr:colOff>627888</xdr:colOff>
      <xdr:row>79</xdr:row>
      <xdr:rowOff>117929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0825" y="10373802"/>
          <a:ext cx="6258491" cy="4203984"/>
        </a:xfrm>
        <a:prstGeom prst="rect">
          <a:avLst/>
        </a:prstGeom>
      </xdr:spPr>
    </xdr:pic>
    <xdr:clientData/>
  </xdr:twoCellAnchor>
  <xdr:twoCellAnchor editAs="oneCell">
    <xdr:from>
      <xdr:col>1</xdr:col>
      <xdr:colOff>329168</xdr:colOff>
      <xdr:row>20</xdr:row>
      <xdr:rowOff>91763</xdr:rowOff>
    </xdr:from>
    <xdr:to>
      <xdr:col>6</xdr:col>
      <xdr:colOff>208643</xdr:colOff>
      <xdr:row>51</xdr:row>
      <xdr:rowOff>62260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954" y="3076263"/>
          <a:ext cx="5739617" cy="5594783"/>
        </a:xfrm>
        <a:prstGeom prst="rect">
          <a:avLst/>
        </a:prstGeom>
      </xdr:spPr>
    </xdr:pic>
    <xdr:clientData/>
  </xdr:twoCellAnchor>
  <xdr:twoCellAnchor>
    <xdr:from>
      <xdr:col>5</xdr:col>
      <xdr:colOff>230708</xdr:colOff>
      <xdr:row>3</xdr:row>
      <xdr:rowOff>152133</xdr:rowOff>
    </xdr:from>
    <xdr:to>
      <xdr:col>7</xdr:col>
      <xdr:colOff>1340036</xdr:colOff>
      <xdr:row>8</xdr:row>
      <xdr:rowOff>178716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76851" y="750847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Confirm calibration thresholds are correct for your project.</a:t>
          </a:r>
        </a:p>
      </xdr:txBody>
    </xdr:sp>
    <xdr:clientData/>
  </xdr:twoCellAnchor>
  <xdr:twoCellAnchor>
    <xdr:from>
      <xdr:col>0</xdr:col>
      <xdr:colOff>127000</xdr:colOff>
      <xdr:row>3</xdr:row>
      <xdr:rowOff>154213</xdr:rowOff>
    </xdr:from>
    <xdr:to>
      <xdr:col>0</xdr:col>
      <xdr:colOff>2253229</xdr:colOff>
      <xdr:row>7</xdr:row>
      <xdr:rowOff>452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BAFE1C8-5391-4510-BA24-5BC435205CCF}"/>
            </a:ext>
          </a:extLst>
        </xdr:cNvPr>
        <xdr:cNvGrpSpPr/>
      </xdr:nvGrpSpPr>
      <xdr:grpSpPr>
        <a:xfrm>
          <a:off x="127000" y="759331"/>
          <a:ext cx="2126229" cy="600768"/>
          <a:chOff x="1716943" y="5987404"/>
          <a:chExt cx="2966330" cy="928550"/>
        </a:xfrm>
      </xdr:grpSpPr>
      <xdr:sp macro="[0]!EmailFeedback" textlink="">
        <xdr:nvSpPr>
          <xdr:cNvPr id="4" name="TextBox 1208">
            <a:extLst>
              <a:ext uri="{FF2B5EF4-FFF2-40B4-BE49-F238E27FC236}">
                <a16:creationId xmlns:a16="http://schemas.microsoft.com/office/drawing/2014/main" id="{1D96B5FB-CB1E-4829-6043-8CD8C20B770E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7" name="Graphic 6" descr="Question Mark with solid fill">
            <a:extLst>
              <a:ext uri="{FF2B5EF4-FFF2-40B4-BE49-F238E27FC236}">
                <a16:creationId xmlns:a16="http://schemas.microsoft.com/office/drawing/2014/main" id="{DB2101CE-E312-A0CD-D0DE-C5F433A04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1264852</xdr:colOff>
      <xdr:row>12</xdr:row>
      <xdr:rowOff>179348</xdr:rowOff>
    </xdr:from>
    <xdr:to>
      <xdr:col>11</xdr:col>
      <xdr:colOff>79108</xdr:colOff>
      <xdr:row>17</xdr:row>
      <xdr:rowOff>205932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4119A15-81E1-18FA-2BCB-4D4C69302790}"/>
            </a:ext>
          </a:extLst>
        </xdr:cNvPr>
        <xdr:cNvSpPr txBox="1"/>
      </xdr:nvSpPr>
      <xdr:spPr>
        <a:xfrm>
          <a:off x="11089209" y="2419991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 out the User Guide for a detailed explanation of how to calibrate Freeways.</a:t>
          </a:r>
        </a:p>
      </xdr:txBody>
    </xdr:sp>
    <xdr:clientData/>
  </xdr:twoCellAnchor>
  <xdr:twoCellAnchor>
    <xdr:from>
      <xdr:col>7</xdr:col>
      <xdr:colOff>40210</xdr:colOff>
      <xdr:row>22</xdr:row>
      <xdr:rowOff>133990</xdr:rowOff>
    </xdr:from>
    <xdr:to>
      <xdr:col>8</xdr:col>
      <xdr:colOff>0</xdr:colOff>
      <xdr:row>28</xdr:row>
      <xdr:rowOff>45356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20C05EC-15CD-57B0-D5D5-CF6EB5DED4A0}"/>
            </a:ext>
          </a:extLst>
        </xdr:cNvPr>
        <xdr:cNvSpPr txBox="1"/>
      </xdr:nvSpPr>
      <xdr:spPr>
        <a:xfrm>
          <a:off x="9864567" y="4252419"/>
          <a:ext cx="1919219" cy="9999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VDOT TOSAM for all Virginia projects.</a:t>
          </a:r>
        </a:p>
      </xdr:txBody>
    </xdr:sp>
    <xdr:clientData/>
  </xdr:twoCellAnchor>
  <xdr:twoCellAnchor>
    <xdr:from>
      <xdr:col>7</xdr:col>
      <xdr:colOff>475638</xdr:colOff>
      <xdr:row>56</xdr:row>
      <xdr:rowOff>115849</xdr:rowOff>
    </xdr:from>
    <xdr:to>
      <xdr:col>8</xdr:col>
      <xdr:colOff>589642</xdr:colOff>
      <xdr:row>63</xdr:row>
      <xdr:rowOff>54429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BE18801-D167-B71D-B0A4-168588EA1AEA}"/>
            </a:ext>
          </a:extLst>
        </xdr:cNvPr>
        <xdr:cNvSpPr txBox="1"/>
      </xdr:nvSpPr>
      <xdr:spPr>
        <a:xfrm>
          <a:off x="10299995" y="10402849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FHWA TAT for all projects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without specific state guidelines.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393994</xdr:colOff>
      <xdr:row>73</xdr:row>
      <xdr:rowOff>115848</xdr:rowOff>
    </xdr:from>
    <xdr:to>
      <xdr:col>8</xdr:col>
      <xdr:colOff>507998</xdr:colOff>
      <xdr:row>80</xdr:row>
      <xdr:rowOff>54428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8C11D47-CCA0-D65E-1176-6FA942A311C2}"/>
            </a:ext>
          </a:extLst>
        </xdr:cNvPr>
        <xdr:cNvSpPr txBox="1"/>
      </xdr:nvSpPr>
      <xdr:spPr>
        <a:xfrm>
          <a:off x="10218351" y="13487134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Handy resource to check if your state has calibration guidelines:</a:t>
          </a:r>
        </a:p>
      </xdr:txBody>
    </xdr:sp>
    <xdr:clientData/>
  </xdr:twoCellAnchor>
  <xdr:twoCellAnchor>
    <xdr:from>
      <xdr:col>3</xdr:col>
      <xdr:colOff>693351</xdr:colOff>
      <xdr:row>83</xdr:row>
      <xdr:rowOff>88635</xdr:rowOff>
    </xdr:from>
    <xdr:to>
      <xdr:col>3</xdr:col>
      <xdr:colOff>2766784</xdr:colOff>
      <xdr:row>90</xdr:row>
      <xdr:rowOff>27215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43A0939-0BC6-F85A-14E1-DF4DF7F0C7F8}"/>
            </a:ext>
          </a:extLst>
        </xdr:cNvPr>
        <xdr:cNvSpPr txBox="1"/>
      </xdr:nvSpPr>
      <xdr:spPr>
        <a:xfrm>
          <a:off x="5301637" y="15274206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Check-out our ELearning module on Calibration!</a:t>
          </a:r>
        </a:p>
      </xdr:txBody>
    </xdr:sp>
    <xdr:clientData/>
  </xdr:twoCellAnchor>
  <xdr:twoCellAnchor editAs="oneCell">
    <xdr:from>
      <xdr:col>0</xdr:col>
      <xdr:colOff>104588</xdr:colOff>
      <xdr:row>0</xdr:row>
      <xdr:rowOff>59765</xdr:rowOff>
    </xdr:from>
    <xdr:to>
      <xdr:col>0</xdr:col>
      <xdr:colOff>649286</xdr:colOff>
      <xdr:row>2</xdr:row>
      <xdr:rowOff>142608</xdr:rowOff>
    </xdr:to>
    <xdr:pic>
      <xdr:nvPicPr>
        <xdr:cNvPr id="14" name="Graphic 13" descr="Hom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14675C-393C-44DE-B487-0AD467BAE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4588" y="59765"/>
          <a:ext cx="544698" cy="50119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1</xdr:row>
      <xdr:rowOff>66675</xdr:rowOff>
    </xdr:from>
    <xdr:to>
      <xdr:col>6</xdr:col>
      <xdr:colOff>874395</xdr:colOff>
      <xdr:row>2</xdr:row>
      <xdr:rowOff>113538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66675"/>
          <a:ext cx="1645920" cy="399288"/>
        </a:xfrm>
        <a:prstGeom prst="rect">
          <a:avLst/>
        </a:prstGeom>
      </xdr:spPr>
    </xdr:pic>
    <xdr:clientData/>
  </xdr:twoCellAnchor>
  <xdr:twoCellAnchor>
    <xdr:from>
      <xdr:col>8</xdr:col>
      <xdr:colOff>154998</xdr:colOff>
      <xdr:row>1</xdr:row>
      <xdr:rowOff>61190</xdr:rowOff>
    </xdr:from>
    <xdr:to>
      <xdr:col>15</xdr:col>
      <xdr:colOff>219364</xdr:colOff>
      <xdr:row>11</xdr:row>
      <xdr:rowOff>253999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9876271" y="245917"/>
          <a:ext cx="4590184" cy="31253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You can manually type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an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"H" in Column A for any criteria not applicable to your project.</a:t>
          </a:r>
        </a:p>
        <a:p>
          <a:pPr marL="0" indent="0" algn="ctr"/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"Calibration Criteria" page if you have questions on what criteria you need.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80819</xdr:rowOff>
    </xdr:from>
    <xdr:to>
      <xdr:col>0</xdr:col>
      <xdr:colOff>544698</xdr:colOff>
      <xdr:row>3</xdr:row>
      <xdr:rowOff>39378</xdr:rowOff>
    </xdr:to>
    <xdr:pic>
      <xdr:nvPicPr>
        <xdr:cNvPr id="2" name="Graphic 1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457341-1EAF-4319-A188-61820E81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901065</xdr:colOff>
      <xdr:row>22</xdr:row>
      <xdr:rowOff>110490</xdr:rowOff>
    </xdr:from>
    <xdr:ext cx="179451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GEH</m:t>
                    </m:r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−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e>
                              <m:sup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f>
                              <m:fPr>
                                <m:type m:val="lin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+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num>
                              <m:den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den>
                            </m:f>
                          </m:den>
                        </m:f>
                      </m:e>
                    </m:rad>
                  </m:oMath>
                </m:oMathPara>
              </a14:m>
              <a:endParaRPr lang="en-US" sz="1400" b="0" i="0">
                <a:latin typeface="Arial Narrow" panose="020B0606020202030204" pitchFamily="34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DBFB6C-5982-4943-AFCC-80A8462B97C5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"GEH= " √(("</a:t>
              </a:r>
              <a:r>
                <a:rPr lang="en-US" sz="1400" b="0" i="0">
                  <a:latin typeface="Arial Narrow" panose="020B0606020202030204" pitchFamily="34" charset="0"/>
                </a:rPr>
                <a:t>E−V</a:t>
              </a:r>
              <a:r>
                <a:rPr lang="en-US" sz="1400" b="0" i="0">
                  <a:latin typeface="Cambria Math" panose="02040503050406030204" pitchFamily="18" charset="0"/>
                </a:rPr>
                <a:t>" )^"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/(("</a:t>
              </a:r>
              <a:r>
                <a:rPr lang="en-US" sz="1400" b="0" i="0">
                  <a:latin typeface="Arial Narrow" panose="020B0606020202030204" pitchFamily="34" charset="0"/>
                </a:rPr>
                <a:t>E+V</a:t>
              </a:r>
              <a:r>
                <a:rPr lang="en-US" sz="1400" b="0" i="0">
                  <a:latin typeface="Cambria Math" panose="02040503050406030204" pitchFamily="18" charset="0"/>
                </a:rPr>
                <a:t>" )∕"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))</a:t>
              </a:r>
              <a:endParaRPr lang="en-US" sz="1400" b="0" i="0">
                <a:latin typeface="Arial Narrow" panose="020B0606020202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47624</xdr:colOff>
      <xdr:row>22</xdr:row>
      <xdr:rowOff>57150</xdr:rowOff>
    </xdr:from>
    <xdr:ext cx="4029075" cy="74122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1781174" y="5753100"/>
          <a:ext cx="4029075" cy="741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The GEH statistic is computed using the</a:t>
          </a:r>
          <a:r>
            <a:rPr lang="en-US" sz="1100" i="1" baseline="0">
              <a:latin typeface="Arial" panose="020B0604020202020204" pitchFamily="34" charset="0"/>
              <a:cs typeface="Arial" panose="020B0604020202020204" pitchFamily="34" charset="0"/>
            </a:rPr>
            <a:t> following formula</a:t>
          </a:r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E = Vissim estimated throughput</a:t>
          </a: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V = balanced field count:</a:t>
          </a:r>
        </a:p>
      </xdr:txBody>
    </xdr:sp>
    <xdr:clientData/>
  </xdr:oneCellAnchor>
  <xdr:twoCellAnchor editAs="oneCell">
    <xdr:from>
      <xdr:col>5</xdr:col>
      <xdr:colOff>990600</xdr:colOff>
      <xdr:row>2</xdr:row>
      <xdr:rowOff>85725</xdr:rowOff>
    </xdr:from>
    <xdr:to>
      <xdr:col>6</xdr:col>
      <xdr:colOff>1167348</xdr:colOff>
      <xdr:row>4</xdr:row>
      <xdr:rowOff>36537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657225"/>
          <a:ext cx="1653123" cy="398487"/>
        </a:xfrm>
        <a:prstGeom prst="rect">
          <a:avLst/>
        </a:prstGeom>
      </xdr:spPr>
    </xdr:pic>
    <xdr:clientData/>
  </xdr:twoCellAnchor>
  <xdr:twoCellAnchor>
    <xdr:from>
      <xdr:col>7</xdr:col>
      <xdr:colOff>180975</xdr:colOff>
      <xdr:row>0</xdr:row>
      <xdr:rowOff>152400</xdr:rowOff>
    </xdr:from>
    <xdr:to>
      <xdr:col>11</xdr:col>
      <xdr:colOff>256375</xdr:colOff>
      <xdr:row>7</xdr:row>
      <xdr:rowOff>344715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9887404" y="152400"/>
          <a:ext cx="3114328" cy="193402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calculates the GEH of Intersection and Freeway counts.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GEH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is required by FHWA, but not by VDOT.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217261</xdr:colOff>
      <xdr:row>13</xdr:row>
      <xdr:rowOff>306615</xdr:rowOff>
    </xdr:from>
    <xdr:to>
      <xdr:col>10</xdr:col>
      <xdr:colOff>780144</xdr:colOff>
      <xdr:row>18</xdr:row>
      <xdr:rowOff>81644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FA7D9CD-3B81-D4CF-7FA2-4D12F4B75B07}"/>
            </a:ext>
          </a:extLst>
        </xdr:cNvPr>
        <xdr:cNvSpPr txBox="1"/>
      </xdr:nvSpPr>
      <xdr:spPr>
        <a:xfrm>
          <a:off x="9923690" y="4125686"/>
          <a:ext cx="2803525" cy="14804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have freeways or arterials in your model, you can manually hide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rows by entering "H" in column A.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99786</xdr:rowOff>
    </xdr:from>
    <xdr:to>
      <xdr:col>1</xdr:col>
      <xdr:colOff>412</xdr:colOff>
      <xdr:row>3</xdr:row>
      <xdr:rowOff>165554</xdr:rowOff>
    </xdr:to>
    <xdr:pic>
      <xdr:nvPicPr>
        <xdr:cNvPr id="8" name="Graphic 7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70AC2B-B8E8-4550-91CD-C23DCE179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81215"/>
          <a:ext cx="544698" cy="50119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271811</xdr:colOff>
      <xdr:row>13</xdr:row>
      <xdr:rowOff>132323</xdr:rowOff>
    </xdr:from>
    <xdr:to>
      <xdr:col>4</xdr:col>
      <xdr:colOff>1983297</xdr:colOff>
      <xdr:row>14</xdr:row>
      <xdr:rowOff>150720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1</xdr:col>
      <xdr:colOff>119742</xdr:colOff>
      <xdr:row>9</xdr:row>
      <xdr:rowOff>102962</xdr:rowOff>
    </xdr:from>
    <xdr:to>
      <xdr:col>2</xdr:col>
      <xdr:colOff>904874</xdr:colOff>
      <xdr:row>11</xdr:row>
      <xdr:rowOff>106590</xdr:rowOff>
    </xdr:to>
    <xdr:sp macro="[0]!FormatTMCLength_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72885" y="2810783"/>
          <a:ext cx="2132239" cy="602343"/>
        </a:xfrm>
        <a:prstGeom prst="rect">
          <a:avLst/>
        </a:prstGeom>
        <a:solidFill>
          <a:schemeClr val="bg2">
            <a:lumMod val="25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Click to Format Travel Time Segment Lengths</a:t>
          </a:r>
        </a:p>
      </xdr:txBody>
    </xdr:sp>
    <xdr:clientData/>
  </xdr:twoCellAnchor>
  <xdr:twoCellAnchor>
    <xdr:from>
      <xdr:col>15</xdr:col>
      <xdr:colOff>19051</xdr:colOff>
      <xdr:row>48</xdr:row>
      <xdr:rowOff>10886</xdr:rowOff>
    </xdr:from>
    <xdr:to>
      <xdr:col>17</xdr:col>
      <xdr:colOff>133351</xdr:colOff>
      <xdr:row>72</xdr:row>
      <xdr:rowOff>27215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/>
      </xdr:nvGrpSpPr>
      <xdr:grpSpPr>
        <a:xfrm rot="10800000">
          <a:off x="8401051" y="12560795"/>
          <a:ext cx="529936" cy="5558147"/>
          <a:chOff x="12325350" y="-608954"/>
          <a:chExt cx="352425" cy="3999854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 txBox="1"/>
        </xdr:nvSpPr>
        <xdr:spPr>
          <a:xfrm>
            <a:off x="12325350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51" name="Straight Arrow Connector 50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CxnSpPr/>
        </xdr:nvCxnSpPr>
        <xdr:spPr>
          <a:xfrm rot="10800000">
            <a:off x="12639675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22</xdr:col>
      <xdr:colOff>86574</xdr:colOff>
      <xdr:row>8</xdr:row>
      <xdr:rowOff>9525</xdr:rowOff>
    </xdr:from>
    <xdr:to>
      <xdr:col>27</xdr:col>
      <xdr:colOff>311520</xdr:colOff>
      <xdr:row>9</xdr:row>
      <xdr:rowOff>155255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974" y="2514600"/>
          <a:ext cx="1225071" cy="345755"/>
        </a:xfrm>
        <a:prstGeom prst="rect">
          <a:avLst/>
        </a:prstGeom>
      </xdr:spPr>
    </xdr:pic>
    <xdr:clientData/>
  </xdr:twoCellAnchor>
  <xdr:twoCellAnchor>
    <xdr:from>
      <xdr:col>4</xdr:col>
      <xdr:colOff>66675</xdr:colOff>
      <xdr:row>10</xdr:row>
      <xdr:rowOff>74994</xdr:rowOff>
    </xdr:from>
    <xdr:to>
      <xdr:col>27</xdr:col>
      <xdr:colOff>361949</xdr:colOff>
      <xdr:row>11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3895725" y="2989644"/>
          <a:ext cx="5238749" cy="382206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</a:t>
          </a:r>
          <a:r>
            <a:rPr lang="en-US" sz="2000" b="1" baseline="0">
              <a:solidFill>
                <a:schemeClr val="bg1"/>
              </a:solidFill>
            </a:rPr>
            <a:t>Northbound (Field vs. Vissim)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24</xdr:col>
      <xdr:colOff>129187</xdr:colOff>
      <xdr:row>9</xdr:row>
      <xdr:rowOff>195304</xdr:rowOff>
    </xdr:from>
    <xdr:to>
      <xdr:col>32</xdr:col>
      <xdr:colOff>40822</xdr:colOff>
      <xdr:row>12</xdr:row>
      <xdr:rowOff>421822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 txBox="1"/>
      </xdr:nvSpPr>
      <xdr:spPr>
        <a:xfrm>
          <a:off x="9967151" y="2903125"/>
          <a:ext cx="2088778" cy="102934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Start Time as Needed</a:t>
          </a:r>
        </a:p>
      </xdr:txBody>
    </xdr:sp>
    <xdr:clientData/>
  </xdr:twoCellAnchor>
  <xdr:twoCellAnchor>
    <xdr:from>
      <xdr:col>23</xdr:col>
      <xdr:colOff>142313</xdr:colOff>
      <xdr:row>1</xdr:row>
      <xdr:rowOff>707652</xdr:rowOff>
    </xdr:from>
    <xdr:to>
      <xdr:col>30</xdr:col>
      <xdr:colOff>176892</xdr:colOff>
      <xdr:row>5</xdr:row>
      <xdr:rowOff>114300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9776170" y="898152"/>
          <a:ext cx="2062043" cy="10803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Vissim Time as Needed</a:t>
          </a:r>
        </a:p>
      </xdr:txBody>
    </xdr:sp>
    <xdr:clientData/>
  </xdr:twoCellAnchor>
  <xdr:twoCellAnchor>
    <xdr:from>
      <xdr:col>4</xdr:col>
      <xdr:colOff>271811</xdr:colOff>
      <xdr:row>16</xdr:row>
      <xdr:rowOff>132323</xdr:rowOff>
    </xdr:from>
    <xdr:to>
      <xdr:col>4</xdr:col>
      <xdr:colOff>1983297</xdr:colOff>
      <xdr:row>17</xdr:row>
      <xdr:rowOff>150719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19</xdr:row>
      <xdr:rowOff>121117</xdr:rowOff>
    </xdr:from>
    <xdr:to>
      <xdr:col>4</xdr:col>
      <xdr:colOff>1983297</xdr:colOff>
      <xdr:row>20</xdr:row>
      <xdr:rowOff>139513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22</xdr:row>
      <xdr:rowOff>132323</xdr:rowOff>
    </xdr:from>
    <xdr:to>
      <xdr:col>4</xdr:col>
      <xdr:colOff>1983297</xdr:colOff>
      <xdr:row>23</xdr:row>
      <xdr:rowOff>150720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25</xdr:row>
      <xdr:rowOff>132323</xdr:rowOff>
    </xdr:from>
    <xdr:to>
      <xdr:col>4</xdr:col>
      <xdr:colOff>1983297</xdr:colOff>
      <xdr:row>26</xdr:row>
      <xdr:rowOff>150720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28</xdr:row>
      <xdr:rowOff>121117</xdr:rowOff>
    </xdr:from>
    <xdr:to>
      <xdr:col>4</xdr:col>
      <xdr:colOff>1983297</xdr:colOff>
      <xdr:row>29</xdr:row>
      <xdr:rowOff>139514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31</xdr:row>
      <xdr:rowOff>132323</xdr:rowOff>
    </xdr:from>
    <xdr:to>
      <xdr:col>4</xdr:col>
      <xdr:colOff>1983297</xdr:colOff>
      <xdr:row>32</xdr:row>
      <xdr:rowOff>150720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34</xdr:row>
      <xdr:rowOff>121117</xdr:rowOff>
    </xdr:from>
    <xdr:to>
      <xdr:col>4</xdr:col>
      <xdr:colOff>1983297</xdr:colOff>
      <xdr:row>35</xdr:row>
      <xdr:rowOff>139514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37</xdr:row>
      <xdr:rowOff>121116</xdr:rowOff>
    </xdr:from>
    <xdr:to>
      <xdr:col>4</xdr:col>
      <xdr:colOff>1983297</xdr:colOff>
      <xdr:row>38</xdr:row>
      <xdr:rowOff>139513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4</xdr:col>
      <xdr:colOff>271811</xdr:colOff>
      <xdr:row>47</xdr:row>
      <xdr:rowOff>132323</xdr:rowOff>
    </xdr:from>
    <xdr:to>
      <xdr:col>4</xdr:col>
      <xdr:colOff>1983297</xdr:colOff>
      <xdr:row>48</xdr:row>
      <xdr:rowOff>150720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4</xdr:col>
      <xdr:colOff>66675</xdr:colOff>
      <xdr:row>44</xdr:row>
      <xdr:rowOff>91243</xdr:rowOff>
    </xdr:from>
    <xdr:to>
      <xdr:col>27</xdr:col>
      <xdr:colOff>361949</xdr:colOff>
      <xdr:row>45</xdr:row>
      <xdr:rowOff>194983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 txBox="1"/>
      </xdr:nvSpPr>
      <xdr:spPr>
        <a:xfrm>
          <a:off x="3899087" y="11319537"/>
          <a:ext cx="5259480" cy="383887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San Pablo</a:t>
          </a:r>
          <a:r>
            <a:rPr lang="en-US" sz="2000" b="1" baseline="0">
              <a:solidFill>
                <a:schemeClr val="bg1"/>
              </a:solidFill>
            </a:rPr>
            <a:t> Avenue Southbound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271811</xdr:colOff>
      <xdr:row>50</xdr:row>
      <xdr:rowOff>132323</xdr:rowOff>
    </xdr:from>
    <xdr:to>
      <xdr:col>4</xdr:col>
      <xdr:colOff>1983297</xdr:colOff>
      <xdr:row>51</xdr:row>
      <xdr:rowOff>150719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53</xdr:row>
      <xdr:rowOff>121117</xdr:rowOff>
    </xdr:from>
    <xdr:to>
      <xdr:col>4</xdr:col>
      <xdr:colOff>1983297</xdr:colOff>
      <xdr:row>54</xdr:row>
      <xdr:rowOff>139513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56</xdr:row>
      <xdr:rowOff>132323</xdr:rowOff>
    </xdr:from>
    <xdr:to>
      <xdr:col>4</xdr:col>
      <xdr:colOff>1983297</xdr:colOff>
      <xdr:row>57</xdr:row>
      <xdr:rowOff>150720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59</xdr:row>
      <xdr:rowOff>132323</xdr:rowOff>
    </xdr:from>
    <xdr:to>
      <xdr:col>4</xdr:col>
      <xdr:colOff>1983297</xdr:colOff>
      <xdr:row>60</xdr:row>
      <xdr:rowOff>150720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62</xdr:row>
      <xdr:rowOff>121117</xdr:rowOff>
    </xdr:from>
    <xdr:to>
      <xdr:col>4</xdr:col>
      <xdr:colOff>1983297</xdr:colOff>
      <xdr:row>63</xdr:row>
      <xdr:rowOff>139514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65</xdr:row>
      <xdr:rowOff>132323</xdr:rowOff>
    </xdr:from>
    <xdr:to>
      <xdr:col>4</xdr:col>
      <xdr:colOff>1983297</xdr:colOff>
      <xdr:row>66</xdr:row>
      <xdr:rowOff>150720</xdr:rowOff>
    </xdr:to>
    <xdr:sp macro="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68</xdr:row>
      <xdr:rowOff>121117</xdr:rowOff>
    </xdr:from>
    <xdr:to>
      <xdr:col>4</xdr:col>
      <xdr:colOff>1983297</xdr:colOff>
      <xdr:row>69</xdr:row>
      <xdr:rowOff>139514</xdr:rowOff>
    </xdr:to>
    <xdr:sp macro="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71</xdr:row>
      <xdr:rowOff>121116</xdr:rowOff>
    </xdr:from>
    <xdr:to>
      <xdr:col>4</xdr:col>
      <xdr:colOff>1983297</xdr:colOff>
      <xdr:row>72</xdr:row>
      <xdr:rowOff>139513</xdr:rowOff>
    </xdr:to>
    <xdr:sp macro="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13</xdr:col>
      <xdr:colOff>182337</xdr:colOff>
      <xdr:row>13</xdr:row>
      <xdr:rowOff>255815</xdr:rowOff>
    </xdr:from>
    <xdr:to>
      <xdr:col>16</xdr:col>
      <xdr:colOff>92530</xdr:colOff>
      <xdr:row>38</xdr:row>
      <xdr:rowOff>13608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GrpSpPr/>
      </xdr:nvGrpSpPr>
      <xdr:grpSpPr>
        <a:xfrm rot="10800000">
          <a:off x="8148701" y="4363688"/>
          <a:ext cx="533647" cy="5555920"/>
          <a:chOff x="12417127" y="-608954"/>
          <a:chExt cx="352425" cy="3999854"/>
        </a:xfrm>
      </xdr:grpSpPr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1500-000065000000}"/>
              </a:ext>
            </a:extLst>
          </xdr:cNvPr>
          <xdr:cNvSpPr txBox="1"/>
        </xdr:nvSpPr>
        <xdr:spPr>
          <a:xfrm>
            <a:off x="12417127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102" name="Straight Arrow Connector 101">
            <a:extLst>
              <a:ext uri="{FF2B5EF4-FFF2-40B4-BE49-F238E27FC236}">
                <a16:creationId xmlns:a16="http://schemas.microsoft.com/office/drawing/2014/main" id="{00000000-0008-0000-1500-000066000000}"/>
              </a:ext>
            </a:extLst>
          </xdr:cNvPr>
          <xdr:cNvCxnSpPr/>
        </xdr:nvCxnSpPr>
        <xdr:spPr>
          <a:xfrm rot="10800000">
            <a:off x="12492831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21</xdr:row>
      <xdr:rowOff>71158</xdr:rowOff>
    </xdr:from>
    <xdr:to>
      <xdr:col>4</xdr:col>
      <xdr:colOff>73552</xdr:colOff>
      <xdr:row>30</xdr:row>
      <xdr:rowOff>114301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 txBox="1"/>
      </xdr:nvSpPr>
      <xdr:spPr>
        <a:xfrm>
          <a:off x="0" y="6062383"/>
          <a:ext cx="3902602" cy="21005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the Travel Time Segment IDs that Match the Field Data Heat Maps.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Paste/Rearrange as needed</a:t>
          </a:r>
        </a:p>
      </xdr:txBody>
    </xdr:sp>
    <xdr:clientData/>
  </xdr:twoCellAnchor>
  <xdr:twoCellAnchor>
    <xdr:from>
      <xdr:col>3</xdr:col>
      <xdr:colOff>72918</xdr:colOff>
      <xdr:row>1</xdr:row>
      <xdr:rowOff>811066</xdr:rowOff>
    </xdr:from>
    <xdr:to>
      <xdr:col>4</xdr:col>
      <xdr:colOff>1632858</xdr:colOff>
      <xdr:row>6</xdr:row>
      <xdr:rowOff>189139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3134525" y="1001566"/>
          <a:ext cx="2335547" cy="12422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will generate a speed heat map using Travel Time Segments</a:t>
          </a:r>
        </a:p>
      </xdr:txBody>
    </xdr:sp>
    <xdr:clientData/>
  </xdr:twoCellAnchor>
  <xdr:twoCellAnchor>
    <xdr:from>
      <xdr:col>34</xdr:col>
      <xdr:colOff>142794</xdr:colOff>
      <xdr:row>17</xdr:row>
      <xdr:rowOff>86446</xdr:rowOff>
    </xdr:from>
    <xdr:to>
      <xdr:col>46</xdr:col>
      <xdr:colOff>108858</xdr:colOff>
      <xdr:row>26</xdr:row>
      <xdr:rowOff>54428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12511687" y="5161910"/>
          <a:ext cx="2088778" cy="204987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existing data when available - Speed in MPH</a:t>
          </a:r>
        </a:p>
      </xdr:txBody>
    </xdr:sp>
    <xdr:clientData/>
  </xdr:twoCellAnchor>
  <xdr:twoCellAnchor editAs="oneCell">
    <xdr:from>
      <xdr:col>0</xdr:col>
      <xdr:colOff>57727</xdr:colOff>
      <xdr:row>1</xdr:row>
      <xdr:rowOff>127000</xdr:rowOff>
    </xdr:from>
    <xdr:to>
      <xdr:col>0</xdr:col>
      <xdr:colOff>602425</xdr:colOff>
      <xdr:row>1</xdr:row>
      <xdr:rowOff>628196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9B431-25A0-4B24-8504-E089D2C57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311727"/>
          <a:ext cx="544698" cy="50119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195247</xdr:colOff>
      <xdr:row>5</xdr:row>
      <xdr:rowOff>158545</xdr:rowOff>
    </xdr:from>
    <xdr:to>
      <xdr:col>6</xdr:col>
      <xdr:colOff>254001</xdr:colOff>
      <xdr:row>12</xdr:row>
      <xdr:rowOff>69273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 rot="21289196">
          <a:off x="784065" y="1659454"/>
          <a:ext cx="3603209" cy="164254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15</xdr:col>
      <xdr:colOff>112259</xdr:colOff>
      <xdr:row>1</xdr:row>
      <xdr:rowOff>23091</xdr:rowOff>
    </xdr:from>
    <xdr:to>
      <xdr:col>21</xdr:col>
      <xdr:colOff>490681</xdr:colOff>
      <xdr:row>5</xdr:row>
      <xdr:rowOff>67471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3851350" y="219364"/>
          <a:ext cx="4892695" cy="134901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Highlights are used to show where there are inconsistencies between the balanced and the Vissim counts. </a:t>
          </a:r>
        </a:p>
      </xdr:txBody>
    </xdr:sp>
    <xdr:clientData/>
  </xdr:twoCellAnchor>
  <xdr:twoCellAnchor>
    <xdr:from>
      <xdr:col>29</xdr:col>
      <xdr:colOff>516350</xdr:colOff>
      <xdr:row>0</xdr:row>
      <xdr:rowOff>57726</xdr:rowOff>
    </xdr:from>
    <xdr:to>
      <xdr:col>35</xdr:col>
      <xdr:colOff>69272</xdr:colOff>
      <xdr:row>4</xdr:row>
      <xdr:rowOff>126999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225107-51B1-6D28-7C04-94D56836B67B}"/>
            </a:ext>
          </a:extLst>
        </xdr:cNvPr>
        <xdr:cNvSpPr txBox="1"/>
      </xdr:nvSpPr>
      <xdr:spPr>
        <a:xfrm>
          <a:off x="24311532" y="57726"/>
          <a:ext cx="4194195" cy="137390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from Vissim to show average delay/queue/LOS for each movement.</a:t>
          </a:r>
        </a:p>
      </xdr:txBody>
    </xdr:sp>
    <xdr:clientData/>
  </xdr:twoCellAnchor>
  <xdr:twoCellAnchor>
    <xdr:from>
      <xdr:col>36</xdr:col>
      <xdr:colOff>320079</xdr:colOff>
      <xdr:row>1</xdr:row>
      <xdr:rowOff>11546</xdr:rowOff>
    </xdr:from>
    <xdr:to>
      <xdr:col>40</xdr:col>
      <xdr:colOff>196274</xdr:colOff>
      <xdr:row>5</xdr:row>
      <xdr:rowOff>23092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63433B1-A9D7-D2A7-9182-74536D9A4916}"/>
            </a:ext>
          </a:extLst>
        </xdr:cNvPr>
        <xdr:cNvSpPr txBox="1"/>
      </xdr:nvSpPr>
      <xdr:spPr>
        <a:xfrm>
          <a:off x="29160624" y="207819"/>
          <a:ext cx="3201286" cy="13161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of % of Demand Served and GEH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each movement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46182</xdr:rowOff>
    </xdr:from>
    <xdr:to>
      <xdr:col>0</xdr:col>
      <xdr:colOff>544698</xdr:colOff>
      <xdr:row>2</xdr:row>
      <xdr:rowOff>201015</xdr:rowOff>
    </xdr:to>
    <xdr:pic>
      <xdr:nvPicPr>
        <xdr:cNvPr id="8" name="Graphic 7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0CD184-78A4-4233-8924-EF34F17FB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176893</xdr:colOff>
      <xdr:row>1</xdr:row>
      <xdr:rowOff>163286</xdr:rowOff>
    </xdr:from>
    <xdr:to>
      <xdr:col>13</xdr:col>
      <xdr:colOff>512718</xdr:colOff>
      <xdr:row>2</xdr:row>
      <xdr:rowOff>212598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02968" y="363311"/>
          <a:ext cx="1631225" cy="401737"/>
        </a:xfrm>
        <a:prstGeom prst="rect">
          <a:avLst/>
        </a:prstGeom>
      </xdr:spPr>
    </xdr:pic>
    <xdr:clientData/>
  </xdr:twoCellAnchor>
  <xdr:twoCellAnchor>
    <xdr:from>
      <xdr:col>20</xdr:col>
      <xdr:colOff>122585</xdr:colOff>
      <xdr:row>2</xdr:row>
      <xdr:rowOff>283882</xdr:rowOff>
    </xdr:from>
    <xdr:to>
      <xdr:col>27</xdr:col>
      <xdr:colOff>34636</xdr:colOff>
      <xdr:row>10</xdr:row>
      <xdr:rowOff>204082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14335040" y="826518"/>
          <a:ext cx="4437869" cy="18598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is used to print out the "Intersection Calibration" summary. All data are pulling from the Intersection Calcs tab, formulas should not need to be adjusted in here.</a:t>
          </a:r>
        </a:p>
      </xdr:txBody>
    </xdr:sp>
    <xdr:clientData/>
  </xdr:twoCellAnchor>
  <xdr:twoCellAnchor>
    <xdr:from>
      <xdr:col>6</xdr:col>
      <xdr:colOff>180314</xdr:colOff>
      <xdr:row>6</xdr:row>
      <xdr:rowOff>64519</xdr:rowOff>
    </xdr:from>
    <xdr:to>
      <xdr:col>11</xdr:col>
      <xdr:colOff>404093</xdr:colOff>
      <xdr:row>15</xdr:row>
      <xdr:rowOff>80819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8F40DD0-D725-3CEE-E192-716682226332}"/>
            </a:ext>
          </a:extLst>
        </xdr:cNvPr>
        <xdr:cNvSpPr txBox="1"/>
      </xdr:nvSpPr>
      <xdr:spPr>
        <a:xfrm>
          <a:off x="5548950" y="1761701"/>
          <a:ext cx="3629688" cy="2140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are using non</a:t>
          </a:r>
          <a:r>
            <a:rPr lang="en-US" sz="14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VDOT TOSAM volume calibration requirements, they will need to be changed here. Remember - do not add/delete rows it will mess up the macro.</a:t>
          </a:r>
          <a:endParaRPr lang="en-US" sz="14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80818</xdr:colOff>
      <xdr:row>1</xdr:row>
      <xdr:rowOff>57727</xdr:rowOff>
    </xdr:from>
    <xdr:to>
      <xdr:col>0</xdr:col>
      <xdr:colOff>625516</xdr:colOff>
      <xdr:row>2</xdr:row>
      <xdr:rowOff>212560</xdr:rowOff>
    </xdr:to>
    <xdr:pic>
      <xdr:nvPicPr>
        <xdr:cNvPr id="7" name="Graphic 6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447CE8-D6A8-4C1A-8A9E-AD17D987C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818" y="254000"/>
          <a:ext cx="544698" cy="50119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347722</xdr:colOff>
      <xdr:row>1</xdr:row>
      <xdr:rowOff>229961</xdr:rowOff>
    </xdr:from>
    <xdr:to>
      <xdr:col>16</xdr:col>
      <xdr:colOff>559722</xdr:colOff>
      <xdr:row>2</xdr:row>
      <xdr:rowOff>320675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8449" y="426234"/>
          <a:ext cx="1712909" cy="437077"/>
        </a:xfrm>
        <a:prstGeom prst="rect">
          <a:avLst/>
        </a:prstGeom>
      </xdr:spPr>
    </xdr:pic>
    <xdr:clientData/>
  </xdr:twoCellAnchor>
  <xdr:twoCellAnchor>
    <xdr:from>
      <xdr:col>18</xdr:col>
      <xdr:colOff>222250</xdr:colOff>
      <xdr:row>1</xdr:row>
      <xdr:rowOff>95250</xdr:rowOff>
    </xdr:from>
    <xdr:to>
      <xdr:col>24</xdr:col>
      <xdr:colOff>234104</xdr:colOff>
      <xdr:row>5</xdr:row>
      <xdr:rowOff>135659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8B223A-053B-4AEF-88AF-8C0E984D6295}"/>
            </a:ext>
          </a:extLst>
        </xdr:cNvPr>
        <xdr:cNvSpPr txBox="1"/>
      </xdr:nvSpPr>
      <xdr:spPr>
        <a:xfrm>
          <a:off x="14319250" y="285750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23091</xdr:colOff>
      <xdr:row>1</xdr:row>
      <xdr:rowOff>69273</xdr:rowOff>
    </xdr:from>
    <xdr:to>
      <xdr:col>1</xdr:col>
      <xdr:colOff>25153</xdr:colOff>
      <xdr:row>2</xdr:row>
      <xdr:rowOff>224106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DE3103-895B-463A-9FE4-F296EE95A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091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5117646</xdr:colOff>
      <xdr:row>3</xdr:row>
      <xdr:rowOff>102507</xdr:rowOff>
    </xdr:from>
    <xdr:to>
      <xdr:col>6</xdr:col>
      <xdr:colOff>1470387</xdr:colOff>
      <xdr:row>5</xdr:row>
      <xdr:rowOff>52759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896" y="674007"/>
          <a:ext cx="1654991" cy="394752"/>
        </a:xfrm>
        <a:prstGeom prst="rect">
          <a:avLst/>
        </a:prstGeom>
      </xdr:spPr>
    </xdr:pic>
    <xdr:clientData/>
  </xdr:twoCellAnchor>
  <xdr:twoCellAnchor>
    <xdr:from>
      <xdr:col>7</xdr:col>
      <xdr:colOff>589644</xdr:colOff>
      <xdr:row>0</xdr:row>
      <xdr:rowOff>154214</xdr:rowOff>
    </xdr:from>
    <xdr:to>
      <xdr:col>13</xdr:col>
      <xdr:colOff>424605</xdr:colOff>
      <xdr:row>6</xdr:row>
      <xdr:rowOff>94837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3A9344-57FC-4914-9A1D-AAB1E9BC04DA}"/>
            </a:ext>
          </a:extLst>
        </xdr:cNvPr>
        <xdr:cNvSpPr txBox="1"/>
      </xdr:nvSpPr>
      <xdr:spPr>
        <a:xfrm>
          <a:off x="12173858" y="154214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90713</xdr:rowOff>
    </xdr:from>
    <xdr:to>
      <xdr:col>1</xdr:col>
      <xdr:colOff>18555</xdr:colOff>
      <xdr:row>3</xdr:row>
      <xdr:rowOff>229052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4C31AB-927B-4170-9461-A1269B11D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72142"/>
          <a:ext cx="544698" cy="50119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2</xdr:col>
      <xdr:colOff>604723</xdr:colOff>
      <xdr:row>13</xdr:row>
      <xdr:rowOff>45389</xdr:rowOff>
    </xdr:from>
    <xdr:to>
      <xdr:col>5</xdr:col>
      <xdr:colOff>182351</xdr:colOff>
      <xdr:row>24</xdr:row>
      <xdr:rowOff>114662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024814" y="2908662"/>
          <a:ext cx="5373446" cy="2101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travel time calculations from the imported ATT files. It is referenced in all reporting/printing pages. You should not need to edit this page for initial set up.</a:t>
          </a:r>
        </a:p>
      </xdr:txBody>
    </xdr:sp>
    <xdr:clientData/>
  </xdr:twoCellAnchor>
  <xdr:twoCellAnchor editAs="oneCell">
    <xdr:from>
      <xdr:col>0</xdr:col>
      <xdr:colOff>23090</xdr:colOff>
      <xdr:row>1</xdr:row>
      <xdr:rowOff>23091</xdr:rowOff>
    </xdr:from>
    <xdr:to>
      <xdr:col>0</xdr:col>
      <xdr:colOff>567788</xdr:colOff>
      <xdr:row>3</xdr:row>
      <xdr:rowOff>154832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D5C611-B772-421C-8ED8-ACE93C3CE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090" y="207818"/>
          <a:ext cx="544698" cy="50119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441763</xdr:colOff>
      <xdr:row>3</xdr:row>
      <xdr:rowOff>120212</xdr:rowOff>
    </xdr:from>
    <xdr:to>
      <xdr:col>9</xdr:col>
      <xdr:colOff>979176</xdr:colOff>
      <xdr:row>4</xdr:row>
      <xdr:rowOff>193355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5613" y="691712"/>
          <a:ext cx="1632789" cy="396993"/>
        </a:xfrm>
        <a:prstGeom prst="rect">
          <a:avLst/>
        </a:prstGeom>
      </xdr:spPr>
    </xdr:pic>
    <xdr:clientData/>
  </xdr:twoCellAnchor>
  <xdr:twoCellAnchor>
    <xdr:from>
      <xdr:col>0</xdr:col>
      <xdr:colOff>404092</xdr:colOff>
      <xdr:row>20</xdr:row>
      <xdr:rowOff>7464</xdr:rowOff>
    </xdr:from>
    <xdr:to>
      <xdr:col>4</xdr:col>
      <xdr:colOff>242455</xdr:colOff>
      <xdr:row>31</xdr:row>
      <xdr:rowOff>46182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404092" y="4891191"/>
          <a:ext cx="2309090" cy="208226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TT Segs #s (IDs to match Input Counter) in the order and travel time route desired - </a:t>
          </a:r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BLUE Segment ID is what is referenced in all formulas.</a:t>
          </a:r>
        </a:p>
      </xdr:txBody>
    </xdr:sp>
    <xdr:clientData/>
  </xdr:twoCellAnchor>
  <xdr:twoCellAnchor>
    <xdr:from>
      <xdr:col>14</xdr:col>
      <xdr:colOff>742535</xdr:colOff>
      <xdr:row>5</xdr:row>
      <xdr:rowOff>627787</xdr:rowOff>
    </xdr:from>
    <xdr:to>
      <xdr:col>19</xdr:col>
      <xdr:colOff>248228</xdr:colOff>
      <xdr:row>12</xdr:row>
      <xdr:rowOff>74220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14677899" y="1828514"/>
          <a:ext cx="3281056" cy="1651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want to include any segments in the calibration, simply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delete the data from these four cells - and they will not be included in the Above Calcs.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371018</xdr:colOff>
      <xdr:row>17</xdr:row>
      <xdr:rowOff>163288</xdr:rowOff>
    </xdr:from>
    <xdr:to>
      <xdr:col>10</xdr:col>
      <xdr:colOff>496455</xdr:colOff>
      <xdr:row>30</xdr:row>
      <xdr:rowOff>163285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/>
      </xdr:nvSpPr>
      <xdr:spPr>
        <a:xfrm>
          <a:off x="7921745" y="4492833"/>
          <a:ext cx="4743619" cy="24129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summarizes Travel Time summaries. Add TT segment IDs in the routes of your choosing.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All cells shaded in pink or light blue are editable.</a:t>
          </a:r>
        </a:p>
      </xdr:txBody>
    </xdr:sp>
    <xdr:clientData/>
  </xdr:twoCellAnchor>
  <xdr:twoCellAnchor>
    <xdr:from>
      <xdr:col>10</xdr:col>
      <xdr:colOff>362857</xdr:colOff>
      <xdr:row>1</xdr:row>
      <xdr:rowOff>145143</xdr:rowOff>
    </xdr:from>
    <xdr:to>
      <xdr:col>14</xdr:col>
      <xdr:colOff>1219261</xdr:colOff>
      <xdr:row>5</xdr:row>
      <xdr:rowOff>249052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61661B-C568-4279-BCEE-53F4F56A04D6}"/>
            </a:ext>
          </a:extLst>
        </xdr:cNvPr>
        <xdr:cNvSpPr txBox="1"/>
      </xdr:nvSpPr>
      <xdr:spPr>
        <a:xfrm>
          <a:off x="11303000" y="326572"/>
          <a:ext cx="38409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1748378</xdr:colOff>
      <xdr:row>23</xdr:row>
      <xdr:rowOff>15671</xdr:rowOff>
    </xdr:from>
    <xdr:to>
      <xdr:col>6</xdr:col>
      <xdr:colOff>209083</xdr:colOff>
      <xdr:row>27</xdr:row>
      <xdr:rowOff>64098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ABCA2DA-EF77-081A-22DA-94E464C13CC1}"/>
            </a:ext>
          </a:extLst>
        </xdr:cNvPr>
        <xdr:cNvSpPr txBox="1"/>
      </xdr:nvSpPr>
      <xdr:spPr>
        <a:xfrm rot="21180168">
          <a:off x="4946469" y="5465126"/>
          <a:ext cx="2813341" cy="7873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Manually add in the Unique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"Route Name"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1019626</xdr:colOff>
      <xdr:row>15</xdr:row>
      <xdr:rowOff>96695</xdr:rowOff>
    </xdr:from>
    <xdr:to>
      <xdr:col>18</xdr:col>
      <xdr:colOff>381001</xdr:colOff>
      <xdr:row>25</xdr:row>
      <xdr:rowOff>46181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BB2B9C-9877-B671-4CA7-6D3F0607B3C2}"/>
            </a:ext>
          </a:extLst>
        </xdr:cNvPr>
        <xdr:cNvSpPr txBox="1"/>
      </xdr:nvSpPr>
      <xdr:spPr>
        <a:xfrm>
          <a:off x="14954990" y="4056786"/>
          <a:ext cx="2524829" cy="180830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Indicate whether each travel time segment is a freeway or arterial - this is how the calculations above know what to assume.</a:t>
          </a:r>
        </a:p>
      </xdr:txBody>
    </xdr:sp>
    <xdr:clientData/>
  </xdr:twoCellAnchor>
  <xdr:twoCellAnchor>
    <xdr:from>
      <xdr:col>3</xdr:col>
      <xdr:colOff>542638</xdr:colOff>
      <xdr:row>18</xdr:row>
      <xdr:rowOff>122918</xdr:rowOff>
    </xdr:from>
    <xdr:to>
      <xdr:col>5</xdr:col>
      <xdr:colOff>1443183</xdr:colOff>
      <xdr:row>26</xdr:row>
      <xdr:rowOff>138546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EA71A5D-DDA8-720F-0C32-D1FC4A46638C}"/>
            </a:ext>
          </a:extLst>
        </xdr:cNvPr>
        <xdr:cNvSpPr txBox="1"/>
      </xdr:nvSpPr>
      <xdr:spPr>
        <a:xfrm>
          <a:off x="2366820" y="4637191"/>
          <a:ext cx="2274454" cy="150499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change the ID numbers that will actually be printed - sometimes Vissim TT Seg #s aren't logical for reporting.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57728</xdr:rowOff>
    </xdr:from>
    <xdr:to>
      <xdr:col>1</xdr:col>
      <xdr:colOff>13607</xdr:colOff>
      <xdr:row>3</xdr:row>
      <xdr:rowOff>189469</xdr:rowOff>
    </xdr:to>
    <xdr:pic>
      <xdr:nvPicPr>
        <xdr:cNvPr id="11" name="Graphic 10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5384F1-252C-4DF7-A931-1F5573364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1086971</xdr:colOff>
      <xdr:row>3</xdr:row>
      <xdr:rowOff>110321</xdr:rowOff>
    </xdr:from>
    <xdr:to>
      <xdr:col>8</xdr:col>
      <xdr:colOff>1284657</xdr:colOff>
      <xdr:row>4</xdr:row>
      <xdr:rowOff>180070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736" y="681821"/>
          <a:ext cx="1632040" cy="394720"/>
        </a:xfrm>
        <a:prstGeom prst="rect">
          <a:avLst/>
        </a:prstGeom>
      </xdr:spPr>
    </xdr:pic>
    <xdr:clientData/>
  </xdr:twoCellAnchor>
  <xdr:oneCellAnchor>
    <xdr:from>
      <xdr:col>16</xdr:col>
      <xdr:colOff>1086970</xdr:colOff>
      <xdr:row>3</xdr:row>
      <xdr:rowOff>120508</xdr:rowOff>
    </xdr:from>
    <xdr:ext cx="1635097" cy="398794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8529" y="692008"/>
          <a:ext cx="1635097" cy="398794"/>
        </a:xfrm>
        <a:prstGeom prst="rect">
          <a:avLst/>
        </a:prstGeom>
      </xdr:spPr>
    </xdr:pic>
    <xdr:clientData/>
  </xdr:oneCellAnchor>
  <xdr:oneCellAnchor>
    <xdr:from>
      <xdr:col>25</xdr:col>
      <xdr:colOff>1098176</xdr:colOff>
      <xdr:row>3</xdr:row>
      <xdr:rowOff>98097</xdr:rowOff>
    </xdr:from>
    <xdr:ext cx="1635097" cy="39879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1529" y="669597"/>
          <a:ext cx="1635097" cy="398794"/>
        </a:xfrm>
        <a:prstGeom prst="rect">
          <a:avLst/>
        </a:prstGeom>
      </xdr:spPr>
    </xdr:pic>
    <xdr:clientData/>
  </xdr:oneCellAnchor>
  <xdr:oneCellAnchor>
    <xdr:from>
      <xdr:col>34</xdr:col>
      <xdr:colOff>1154206</xdr:colOff>
      <xdr:row>4</xdr:row>
      <xdr:rowOff>115414</xdr:rowOff>
    </xdr:from>
    <xdr:ext cx="1635097" cy="398794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9353" y="1011885"/>
          <a:ext cx="1635097" cy="398794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</xdr:row>
      <xdr:rowOff>0</xdr:rowOff>
    </xdr:from>
    <xdr:to>
      <xdr:col>1</xdr:col>
      <xdr:colOff>13607</xdr:colOff>
      <xdr:row>3</xdr:row>
      <xdr:rowOff>120196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5</xdr:col>
      <xdr:colOff>4546773</xdr:colOff>
      <xdr:row>7</xdr:row>
      <xdr:rowOff>69274</xdr:rowOff>
    </xdr:from>
    <xdr:to>
      <xdr:col>8</xdr:col>
      <xdr:colOff>842816</xdr:colOff>
      <xdr:row>18</xdr:row>
      <xdr:rowOff>80820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 txBox="1"/>
      </xdr:nvSpPr>
      <xdr:spPr>
        <a:xfrm rot="21118506">
          <a:off x="6290137" y="1524001"/>
          <a:ext cx="3996861" cy="20666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 - all groups of travel time segments are pulled directly from the TT Calibration Tab.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</xdr:txBody>
    </xdr:sp>
    <xdr:clientData/>
  </xdr:twoCellAnchor>
  <xdr:twoCellAnchor>
    <xdr:from>
      <xdr:col>0</xdr:col>
      <xdr:colOff>173182</xdr:colOff>
      <xdr:row>18</xdr:row>
      <xdr:rowOff>54333</xdr:rowOff>
    </xdr:from>
    <xdr:to>
      <xdr:col>5</xdr:col>
      <xdr:colOff>1224839</xdr:colOff>
      <xdr:row>24</xdr:row>
      <xdr:rowOff>69274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BBCC7ED-AB26-4E81-A3FB-07EC7D17BCDA}"/>
            </a:ext>
          </a:extLst>
        </xdr:cNvPr>
        <xdr:cNvSpPr txBox="1"/>
      </xdr:nvSpPr>
      <xdr:spPr>
        <a:xfrm>
          <a:off x="173182" y="3564151"/>
          <a:ext cx="4134293" cy="11348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Automatically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bringing in routes/segments from "Travel Time Calibration" tab. Can overwrite here as needed.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987477</xdr:colOff>
      <xdr:row>1</xdr:row>
      <xdr:rowOff>7471</xdr:rowOff>
    </xdr:from>
    <xdr:to>
      <xdr:col>12</xdr:col>
      <xdr:colOff>400495</xdr:colOff>
      <xdr:row>5</xdr:row>
      <xdr:rowOff>99834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A30743-E025-4938-84AF-C395C63FEC16}"/>
            </a:ext>
          </a:extLst>
        </xdr:cNvPr>
        <xdr:cNvSpPr txBox="1"/>
      </xdr:nvSpPr>
      <xdr:spPr>
        <a:xfrm>
          <a:off x="11932568" y="192198"/>
          <a:ext cx="3915745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127000</xdr:rowOff>
    </xdr:from>
    <xdr:to>
      <xdr:col>0</xdr:col>
      <xdr:colOff>544698</xdr:colOff>
      <xdr:row>2</xdr:row>
      <xdr:rowOff>281833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973F13-F245-4AA5-B4D3-3B01728A5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23273"/>
          <a:ext cx="544698" cy="501196"/>
        </a:xfrm>
        <a:prstGeom prst="rect">
          <a:avLst/>
        </a:prstGeom>
      </xdr:spPr>
    </xdr:pic>
    <xdr:clientData/>
  </xdr:twoCellAnchor>
  <xdr:twoCellAnchor>
    <xdr:from>
      <xdr:col>8</xdr:col>
      <xdr:colOff>150092</xdr:colOff>
      <xdr:row>1</xdr:row>
      <xdr:rowOff>219363</xdr:rowOff>
    </xdr:from>
    <xdr:to>
      <xdr:col>10</xdr:col>
      <xdr:colOff>2008910</xdr:colOff>
      <xdr:row>5</xdr:row>
      <xdr:rowOff>80818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5B67279-0D80-42BC-AB43-5D68CA11C276}"/>
            </a:ext>
          </a:extLst>
        </xdr:cNvPr>
        <xdr:cNvSpPr txBox="1"/>
      </xdr:nvSpPr>
      <xdr:spPr>
        <a:xfrm>
          <a:off x="8405092" y="415636"/>
          <a:ext cx="3556000" cy="12700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calculations in this tab will depend on the selection of either Data Collection Points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(DCPs) or Links in the Freeway Input Tab.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92365</xdr:colOff>
      <xdr:row>10</xdr:row>
      <xdr:rowOff>80817</xdr:rowOff>
    </xdr:from>
    <xdr:to>
      <xdr:col>9</xdr:col>
      <xdr:colOff>23091</xdr:colOff>
      <xdr:row>22</xdr:row>
      <xdr:rowOff>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2E918D7-CBF2-2B78-D299-FAAFCDF5C859}"/>
            </a:ext>
          </a:extLst>
        </xdr:cNvPr>
        <xdr:cNvSpPr txBox="1"/>
      </xdr:nvSpPr>
      <xdr:spPr>
        <a:xfrm>
          <a:off x="5091547" y="2978726"/>
          <a:ext cx="3509817" cy="21359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have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segments with more than 5 links/connectors - you can decide not to include all connectors, update your Vissim geometry, or reach out to our team to help update this sheet to accomodate.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1016000</xdr:colOff>
      <xdr:row>8</xdr:row>
      <xdr:rowOff>184725</xdr:rowOff>
    </xdr:from>
    <xdr:to>
      <xdr:col>4</xdr:col>
      <xdr:colOff>1015999</xdr:colOff>
      <xdr:row>21</xdr:row>
      <xdr:rowOff>161637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31D16D6-7743-4541-8B36-6FF46F4745B5}"/>
            </a:ext>
          </a:extLst>
        </xdr:cNvPr>
        <xdr:cNvSpPr txBox="1"/>
      </xdr:nvSpPr>
      <xdr:spPr>
        <a:xfrm>
          <a:off x="2182091" y="2713180"/>
          <a:ext cx="2747817" cy="237836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use the first link/connector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the volume/count - recommending that this is a CONNECTOR (so that it's short) because that's the most accurate volume measurement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2863273</xdr:colOff>
      <xdr:row>9</xdr:row>
      <xdr:rowOff>92362</xdr:rowOff>
    </xdr:from>
    <xdr:to>
      <xdr:col>12</xdr:col>
      <xdr:colOff>935183</xdr:colOff>
      <xdr:row>18</xdr:row>
      <xdr:rowOff>80818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7AE3114-6CAA-EFB2-1248-2055646474B9}"/>
            </a:ext>
          </a:extLst>
        </xdr:cNvPr>
        <xdr:cNvSpPr txBox="1"/>
      </xdr:nvSpPr>
      <xdr:spPr>
        <a:xfrm>
          <a:off x="12815455" y="2805544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balanced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counts and types are all pulled from the Freeway Inputs 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173182</xdr:colOff>
      <xdr:row>11</xdr:row>
      <xdr:rowOff>150089</xdr:rowOff>
    </xdr:from>
    <xdr:to>
      <xdr:col>16</xdr:col>
      <xdr:colOff>450274</xdr:colOff>
      <xdr:row>20</xdr:row>
      <xdr:rowOff>138544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1022BD6-1F56-3230-E14D-A4C660EC7265}"/>
            </a:ext>
          </a:extLst>
        </xdr:cNvPr>
        <xdr:cNvSpPr txBox="1"/>
      </xdr:nvSpPr>
      <xdr:spPr>
        <a:xfrm>
          <a:off x="16798637" y="3232725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Summary calculations are provided for both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DCMs and Link Evaluation - hide the one you're not using.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404090</xdr:colOff>
      <xdr:row>0</xdr:row>
      <xdr:rowOff>161637</xdr:rowOff>
    </xdr:from>
    <xdr:to>
      <xdr:col>27</xdr:col>
      <xdr:colOff>254000</xdr:colOff>
      <xdr:row>5</xdr:row>
      <xdr:rowOff>531092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9131AB3-9978-131B-EEB6-209380CF3CA5}"/>
            </a:ext>
          </a:extLst>
        </xdr:cNvPr>
        <xdr:cNvSpPr txBox="1"/>
      </xdr:nvSpPr>
      <xdr:spPr>
        <a:xfrm>
          <a:off x="24049181" y="161637"/>
          <a:ext cx="3325092" cy="1974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These extra calculations are for the Link Evaulation segments - you can use this to see the Volumes/Speed/Density/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Length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 each link for each segment.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174995</xdr:colOff>
      <xdr:row>1</xdr:row>
      <xdr:rowOff>70183</xdr:rowOff>
    </xdr:from>
    <xdr:to>
      <xdr:col>14</xdr:col>
      <xdr:colOff>572492</xdr:colOff>
      <xdr:row>2</xdr:row>
      <xdr:rowOff>184265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2671" y="271889"/>
          <a:ext cx="1809439" cy="461464"/>
        </a:xfrm>
        <a:prstGeom prst="rect">
          <a:avLst/>
        </a:prstGeom>
      </xdr:spPr>
    </xdr:pic>
    <xdr:clientData/>
  </xdr:twoCellAnchor>
  <xdr:twoCellAnchor>
    <xdr:from>
      <xdr:col>3</xdr:col>
      <xdr:colOff>68620</xdr:colOff>
      <xdr:row>24</xdr:row>
      <xdr:rowOff>160033</xdr:rowOff>
    </xdr:from>
    <xdr:to>
      <xdr:col>5</xdr:col>
      <xdr:colOff>1321956</xdr:colOff>
      <xdr:row>31</xdr:row>
      <xdr:rowOff>150090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3428347" y="5609488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 editAs="oneCell">
    <xdr:from>
      <xdr:col>0</xdr:col>
      <xdr:colOff>0</xdr:colOff>
      <xdr:row>1</xdr:row>
      <xdr:rowOff>126999</xdr:rowOff>
    </xdr:from>
    <xdr:to>
      <xdr:col>0</xdr:col>
      <xdr:colOff>544698</xdr:colOff>
      <xdr:row>2</xdr:row>
      <xdr:rowOff>281832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B01518-2CB1-45A9-ACC4-F156B0442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323272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1915892</xdr:colOff>
      <xdr:row>7</xdr:row>
      <xdr:rowOff>102305</xdr:rowOff>
    </xdr:from>
    <xdr:to>
      <xdr:col>6</xdr:col>
      <xdr:colOff>127000</xdr:colOff>
      <xdr:row>15</xdr:row>
      <xdr:rowOff>150090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5AC801-BA33-E065-58EA-E542F33A870A}"/>
            </a:ext>
          </a:extLst>
        </xdr:cNvPr>
        <xdr:cNvSpPr txBox="1"/>
      </xdr:nvSpPr>
      <xdr:spPr>
        <a:xfrm>
          <a:off x="5887528" y="1995760"/>
          <a:ext cx="3314199" cy="194123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Calibration" summary.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913310</xdr:colOff>
      <xdr:row>1</xdr:row>
      <xdr:rowOff>137419</xdr:rowOff>
    </xdr:from>
    <xdr:to>
      <xdr:col>13</xdr:col>
      <xdr:colOff>866303</xdr:colOff>
      <xdr:row>2</xdr:row>
      <xdr:rowOff>248326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17946" y="333692"/>
          <a:ext cx="1915721" cy="457270"/>
        </a:xfrm>
        <a:prstGeom prst="rect">
          <a:avLst/>
        </a:prstGeom>
      </xdr:spPr>
    </xdr:pic>
    <xdr:clientData/>
  </xdr:twoCellAnchor>
  <xdr:twoCellAnchor editAs="oneCell">
    <xdr:from>
      <xdr:col>0</xdr:col>
      <xdr:colOff>57727</xdr:colOff>
      <xdr:row>1</xdr:row>
      <xdr:rowOff>80817</xdr:rowOff>
    </xdr:from>
    <xdr:to>
      <xdr:col>0</xdr:col>
      <xdr:colOff>602425</xdr:colOff>
      <xdr:row>2</xdr:row>
      <xdr:rowOff>235650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48C0A9-7C4F-470A-88DE-8EAF1B218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277090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115454</xdr:colOff>
      <xdr:row>19</xdr:row>
      <xdr:rowOff>173183</xdr:rowOff>
    </xdr:from>
    <xdr:to>
      <xdr:col>5</xdr:col>
      <xdr:colOff>1403426</xdr:colOff>
      <xdr:row>26</xdr:row>
      <xdr:rowOff>163240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24DE189-B1F0-447C-BB63-931C9487F8A3}"/>
            </a:ext>
          </a:extLst>
        </xdr:cNvPr>
        <xdr:cNvSpPr txBox="1"/>
      </xdr:nvSpPr>
      <xdr:spPr>
        <a:xfrm>
          <a:off x="3590636" y="4410365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>
    <xdr:from>
      <xdr:col>5</xdr:col>
      <xdr:colOff>2736271</xdr:colOff>
      <xdr:row>5</xdr:row>
      <xdr:rowOff>427182</xdr:rowOff>
    </xdr:from>
    <xdr:to>
      <xdr:col>7</xdr:col>
      <xdr:colOff>762000</xdr:colOff>
      <xdr:row>19</xdr:row>
      <xdr:rowOff>127000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3FE22AD-2332-4A02-B4C5-9EFF5A640C55}"/>
            </a:ext>
          </a:extLst>
        </xdr:cNvPr>
        <xdr:cNvSpPr txBox="1"/>
      </xdr:nvSpPr>
      <xdr:spPr>
        <a:xfrm>
          <a:off x="5876635" y="1708727"/>
          <a:ext cx="4052456" cy="26554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Performance Summary" with Throughput, Speed, and Density.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 to hide any columns you do not want printed.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63500</xdr:rowOff>
    </xdr:from>
    <xdr:to>
      <xdr:col>0</xdr:col>
      <xdr:colOff>544698</xdr:colOff>
      <xdr:row>2</xdr:row>
      <xdr:rowOff>253546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EE332A-ABF7-496C-B9C1-8F7CD3CA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7650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576594</xdr:colOff>
      <xdr:row>0</xdr:row>
      <xdr:rowOff>104588</xdr:rowOff>
    </xdr:from>
    <xdr:to>
      <xdr:col>9</xdr:col>
      <xdr:colOff>433296</xdr:colOff>
      <xdr:row>5</xdr:row>
      <xdr:rowOff>89647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7F9A769-ED62-43A2-AD1A-5BAF807FE453}"/>
            </a:ext>
          </a:extLst>
        </xdr:cNvPr>
        <xdr:cNvSpPr txBox="1"/>
      </xdr:nvSpPr>
      <xdr:spPr>
        <a:xfrm>
          <a:off x="6478359" y="104588"/>
          <a:ext cx="3188584" cy="138205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performs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calculations for Avg and Max Queue Length of </a:t>
          </a:r>
          <a:r>
            <a:rPr lang="en-US" sz="12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Queue Counters (not Nodes)</a:t>
          </a:r>
          <a:r>
            <a:rPr lang="en-US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584065</xdr:colOff>
      <xdr:row>10</xdr:row>
      <xdr:rowOff>156883</xdr:rowOff>
    </xdr:from>
    <xdr:to>
      <xdr:col>3</xdr:col>
      <xdr:colOff>2054411</xdr:colOff>
      <xdr:row>18</xdr:row>
      <xdr:rowOff>14942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ACA1E00-7BBB-5AE0-82C1-527D82680B8D}"/>
            </a:ext>
          </a:extLst>
        </xdr:cNvPr>
        <xdr:cNvSpPr txBox="1"/>
      </xdr:nvSpPr>
      <xdr:spPr>
        <a:xfrm>
          <a:off x="1144359" y="2487707"/>
          <a:ext cx="2695523" cy="13521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Pulls information from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Queue Input Sheet - so no manual inputs should be required.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42582</xdr:colOff>
      <xdr:row>1</xdr:row>
      <xdr:rowOff>159458</xdr:rowOff>
    </xdr:from>
    <xdr:to>
      <xdr:col>11</xdr:col>
      <xdr:colOff>803897</xdr:colOff>
      <xdr:row>2</xdr:row>
      <xdr:rowOff>273540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A71926-3A49-49AF-A1A7-FB1351C72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141" y="361164"/>
          <a:ext cx="1758638" cy="461464"/>
        </a:xfrm>
        <a:prstGeom prst="rect">
          <a:avLst/>
        </a:prstGeom>
      </xdr:spPr>
    </xdr:pic>
    <xdr:clientData/>
  </xdr:twoCellAnchor>
  <xdr:twoCellAnchor>
    <xdr:from>
      <xdr:col>7</xdr:col>
      <xdr:colOff>465280</xdr:colOff>
      <xdr:row>7</xdr:row>
      <xdr:rowOff>16162</xdr:rowOff>
    </xdr:from>
    <xdr:to>
      <xdr:col>11</xdr:col>
      <xdr:colOff>519545</xdr:colOff>
      <xdr:row>21</xdr:row>
      <xdr:rowOff>46182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EB51212-F6DB-4E92-B11B-D32E7A65AF21}"/>
            </a:ext>
          </a:extLst>
        </xdr:cNvPr>
        <xdr:cNvSpPr txBox="1"/>
      </xdr:nvSpPr>
      <xdr:spPr>
        <a:xfrm>
          <a:off x="7080825" y="2255980"/>
          <a:ext cx="4395356" cy="261620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Sometimes we want to use queue lengths calculated by Nodes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show them side by side with queue counters for INTERNAL use.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Then decide which one you want to report.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Node Queues + Queue Counter Queues at the same location are usually slightly different.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69273</xdr:colOff>
      <xdr:row>1</xdr:row>
      <xdr:rowOff>138545</xdr:rowOff>
    </xdr:from>
    <xdr:to>
      <xdr:col>0</xdr:col>
      <xdr:colOff>613971</xdr:colOff>
      <xdr:row>2</xdr:row>
      <xdr:rowOff>293378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1A1E7A-92F6-4535-9A98-73C70BEC4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273" y="334818"/>
          <a:ext cx="544698" cy="501196"/>
        </a:xfrm>
        <a:prstGeom prst="rect">
          <a:avLst/>
        </a:prstGeom>
      </xdr:spPr>
    </xdr:pic>
    <xdr:clientData/>
  </xdr:twoCellAnchor>
  <xdr:twoCellAnchor>
    <xdr:from>
      <xdr:col>1</xdr:col>
      <xdr:colOff>408709</xdr:colOff>
      <xdr:row>9</xdr:row>
      <xdr:rowOff>49645</xdr:rowOff>
    </xdr:from>
    <xdr:to>
      <xdr:col>5</xdr:col>
      <xdr:colOff>1581728</xdr:colOff>
      <xdr:row>20</xdr:row>
      <xdr:rowOff>173181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5E0CE48-E17A-4622-8556-75E503098525}"/>
            </a:ext>
          </a:extLst>
        </xdr:cNvPr>
        <xdr:cNvSpPr txBox="1"/>
      </xdr:nvSpPr>
      <xdr:spPr>
        <a:xfrm>
          <a:off x="1089891" y="2439554"/>
          <a:ext cx="3378201" cy="21555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Summary of Queue Length Calibration or just Queue Length Overview.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2566552</xdr:colOff>
      <xdr:row>6</xdr:row>
      <xdr:rowOff>177799</xdr:rowOff>
    </xdr:from>
    <xdr:to>
      <xdr:col>7</xdr:col>
      <xdr:colOff>715818</xdr:colOff>
      <xdr:row>16</xdr:row>
      <xdr:rowOff>80818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2B8D995-BC72-81B4-E851-19DCFD791257}"/>
            </a:ext>
          </a:extLst>
        </xdr:cNvPr>
        <xdr:cNvSpPr txBox="1"/>
      </xdr:nvSpPr>
      <xdr:spPr>
        <a:xfrm>
          <a:off x="5452916" y="2232890"/>
          <a:ext cx="1878447" cy="175029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the Node Max queue in manually by direct reference to the intersection tab.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TMC_Vol_Bal_2050_NB_P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ATR_Freeways_Vol_Bal_N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tersection ID"/>
      <sheetName val="Input Veh Counts"/>
      <sheetName val="Input PedBike Counts"/>
      <sheetName val="Diagrams_Vehicles"/>
      <sheetName val="Diagrams_PedBike"/>
      <sheetName val="Lookups_Vehicles"/>
      <sheetName val="Veh Counts Initial"/>
      <sheetName val="Diagrams_Vehicles (2)"/>
      <sheetName val="Lookups_Vehicles (2)"/>
      <sheetName val="Veh Counts"/>
      <sheetName val="Veh Count Comparison"/>
      <sheetName val="Veh Count Comparison vs.Existin"/>
      <sheetName val="Veh Count %"/>
      <sheetName val="PedBike Count"/>
      <sheetName val="Synchro Veh Export"/>
      <sheetName val="LogFile"/>
      <sheetName val="Template Vehicles"/>
      <sheetName val="Template PedBike"/>
      <sheetName val="Lookups_PedBike"/>
      <sheetName val="Balancing Volumes (Diagrams)-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B2" t="str">
            <v>K:\NVA_Vissim\R50_NCR\Vissim\_Volumes\NCR_TMC_Vol_Bal_2050_NB_PM.xlsm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Project Info"/>
      <sheetName val="AM - Balanced Volumes"/>
      <sheetName val="PM - Balanced Volumes"/>
      <sheetName val="Rt 28 NB"/>
      <sheetName val="Rt 28 SB"/>
      <sheetName val="Lookup Table"/>
      <sheetName val="TDM_Ex_Output"/>
      <sheetName val="TDM_Fut_Output"/>
      <sheetName val="NCR_ATR_Freeways_Vol_Bal_NB"/>
    </sheetNames>
    <sheetDataSet>
      <sheetData sheetId="0"/>
      <sheetData sheetId="1"/>
      <sheetData sheetId="2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6980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6575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640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175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1120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1470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807.68821022727275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77.311789772727266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985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320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700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5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500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280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10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1160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1160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10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580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880</v>
          </cell>
        </row>
        <row r="32">
          <cell r="C32" t="str">
            <v>NB Route 28 south of Route 50</v>
          </cell>
          <cell r="D32" t="str">
            <v>F-1</v>
          </cell>
          <cell r="F32">
            <v>7370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7645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6100</v>
          </cell>
        </row>
        <row r="35">
          <cell r="C35" t="str">
            <v>SB Route 28 north of McLearen Road</v>
          </cell>
          <cell r="D35" t="str">
            <v>F-4</v>
          </cell>
          <cell r="F35">
            <v>5995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5690</v>
          </cell>
        </row>
        <row r="37">
          <cell r="C37" t="str">
            <v>SB Route 28 south of Route 50</v>
          </cell>
          <cell r="D37" t="str">
            <v>F-6</v>
          </cell>
          <cell r="F37">
            <v>5930</v>
          </cell>
        </row>
        <row r="38">
          <cell r="D38" t="str">
            <v>F-7</v>
          </cell>
          <cell r="F38">
            <v>7225</v>
          </cell>
        </row>
        <row r="39">
          <cell r="D39" t="str">
            <v>F-8</v>
          </cell>
          <cell r="F39">
            <v>6490</v>
          </cell>
        </row>
        <row r="40">
          <cell r="D40" t="str">
            <v>F-9</v>
          </cell>
          <cell r="F40">
            <v>6845</v>
          </cell>
        </row>
        <row r="41">
          <cell r="D41" t="str">
            <v>F-10</v>
          </cell>
          <cell r="F41">
            <v>6275</v>
          </cell>
        </row>
        <row r="42">
          <cell r="D42" t="str">
            <v>F-11</v>
          </cell>
          <cell r="F42" t="str">
            <v xml:space="preserve"> </v>
          </cell>
        </row>
      </sheetData>
      <sheetData sheetId="3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5865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6045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450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215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985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1160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1362.1665908056441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167.83340919435594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1040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565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620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80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105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900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530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90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385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310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75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545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450</v>
          </cell>
        </row>
        <row r="32">
          <cell r="C32" t="str">
            <v>NB Route 28 south of Route 50</v>
          </cell>
          <cell r="D32" t="str">
            <v>F-1</v>
          </cell>
          <cell r="F32">
            <v>5230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5245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5415</v>
          </cell>
        </row>
        <row r="35">
          <cell r="C35" t="str">
            <v>SB Route 28 north of McLearen Road</v>
          </cell>
          <cell r="D35" t="str">
            <v>F-4</v>
          </cell>
          <cell r="F35">
            <v>5500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6180</v>
          </cell>
        </row>
        <row r="37">
          <cell r="C37" t="str">
            <v>SB Route 28 south of Route 50</v>
          </cell>
          <cell r="D37" t="str">
            <v>F-6</v>
          </cell>
          <cell r="F37">
            <v>5220</v>
          </cell>
        </row>
        <row r="38">
          <cell r="D38" t="str">
            <v>F-7</v>
          </cell>
          <cell r="F38">
            <v>4880</v>
          </cell>
        </row>
        <row r="39">
          <cell r="D39" t="str">
            <v>F-8</v>
          </cell>
          <cell r="F39">
            <v>5040</v>
          </cell>
        </row>
        <row r="40">
          <cell r="D40" t="str">
            <v>F-9</v>
          </cell>
          <cell r="F40">
            <v>6485</v>
          </cell>
        </row>
        <row r="41">
          <cell r="D41" t="str">
            <v>F-10</v>
          </cell>
          <cell r="F41">
            <v>5810</v>
          </cell>
        </row>
        <row r="42">
          <cell r="D42" t="str">
            <v>F-11</v>
          </cell>
          <cell r="F42">
            <v>1530</v>
          </cell>
        </row>
      </sheetData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ex Jasper" id="{18E3760E-C1C0-4BC2-8A71-4B1573EA56EB}" userId="Alex Jasper" providerId="None"/>
  <person displayName="Rosen, Jamie" id="{7156DF11-0D46-45A3-8374-7EF2DA1D44F3}" userId="Rosen, Jamie" providerId="None"/>
  <person displayName="IS Department" id="{3D7043D0-7E1D-4809-904F-09205CE9B0D3}" userId="IS Department" providerId="None"/>
  <person displayName="Hammit, Britton" id="{6924F3DC-5347-4CAA-88B3-01361B84A69B}" userId="S::Britton.Hammit@kimley-hornDC.com::4b07dfa9-046d-4881-80d5-dfb0bdbd12c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2" personId="{7156DF11-0D46-45A3-8374-7EF2DA1D44F3}" id="{94A1B562-E7C3-4F99-85F3-FD76A6BC902C}">
    <text>Standard = 900</text>
  </threadedComment>
  <threadedComment ref="B23" personId="{7156DF11-0D46-45A3-8374-7EF2DA1D44F3}" id="{A80A3A73-C7BF-4E8E-ADF4-6D5B885B0980}">
    <text>Max 16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0-10-01T22:11:22.88" personId="{6924F3DC-5347-4CAA-88B3-01361B84A69B}" id="{E3BB53E5-86F9-476F-B676-B17FF007057D}">
    <text>Need to QC the names here - some are not spelled correctly,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T18" personId="{7156DF11-0D46-45A3-8374-7EF2DA1D44F3}" id="{757D3DCB-5A9F-43D3-AF7F-0BE3372DDF03}">
    <text>Only calculations market "Yes" in the table below have been built into the Seed Calculations functionality so far</text>
  </threadedComment>
  <threadedComment ref="U18" personId="{7156DF11-0D46-45A3-8374-7EF2DA1D44F3}" id="{221395E3-9DA3-4BBE-BBF7-3ACF5A48F269}">
    <text>Only calculations market "Yes" in the table below have been built into the Seed Calculations functionality so far</text>
  </threadedComment>
  <threadedComment ref="V18" personId="{3D7043D0-7E1D-4809-904F-09205CE9B0D3}" id="{E2B07FA1-8736-4F7A-8CBF-1B136F60EC98}">
    <text>Lookup ID from INPUT sheet</text>
  </threadedComment>
  <threadedComment ref="W18" personId="{7156DF11-0D46-45A3-8374-7EF2DA1D44F3}" id="{4AB3BEA2-48C3-41AB-8FDF-E9243C33E8AD}">
    <text>User input (identifier for the correct segment/point</text>
  </threadedComment>
  <threadedComment ref="X18" personId="{7156DF11-0D46-45A3-8374-7EF2DA1D44F3}" id="{B26196D8-1923-408F-BD17-4639B1EF2396}">
    <text>Description for this sheet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530F0266-3470-4AA3-B2D6-F842626D2EAF}">
    <text>Capitol "H" in this column designates the row should be hidden
Do not move this column (it should be column A)
Macro:
CNTRL-H to Hide
CNTRL-SHFT-H to UnHide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04878369-8495-4608-8349-B2349F9FB849}">
    <text>Capitol "H" in this column designates the row should be hidden
Do not move this column (it should be column A)
Macro:
CNTRL-H to Hide
CNTRL-SHFT-H to UnHide</text>
  </threadedComment>
  <threadedComment ref="F6" personId="{7156DF11-0D46-45A3-8374-7EF2DA1D44F3}" id="{7AE3F1C0-4343-4609-9BEE-178432C5BE6F}">
    <text>ID from balanced counts</text>
  </threadedComment>
  <threadedComment ref="G6" personId="{7156DF11-0D46-45A3-8374-7EF2DA1D44F3}" id="{D298CBB3-2349-42C2-93AF-A2160313AC69}">
    <text>ID from Vissim (node orientation tab)</text>
  </threadedComment>
  <threadedComment ref="H6" personId="{7156DF11-0D46-45A3-8374-7EF2DA1D44F3}" id="{E9EDA3D4-23AA-4DE8-A167-E26D4A3C3CDF}">
    <text>ID that will display in output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9B5EFF8-20DE-49F9-9AE6-40805A2A6B6E}">
    <text>Capitol "H" in this column designates the row should be hidden
Do not move this column (it should be column A)
Macro:
CNTRL-H to Hide
CNTRL-SHFT-H to UnHide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32EF359-8286-4455-AC1C-9E240F175235}">
    <text>Capitol "H" in this column designates the row should be hidden
Do not move this column (it should be column A)
Macro:
CNTRL-H to Hide
CNTRL-SHFT-H to UnHide</text>
  </threadedComment>
  <threadedComment ref="B8" personId="{3D7043D0-7E1D-4809-904F-09205CE9B0D3}" id="{AD5ECD7A-CA10-4FBF-90F5-3C910261E22F}">
    <text>Indicate the Row where intersection data start in the "Intersections by Approach" Sheet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96AF0497-76E4-4557-B744-9674566B233A}">
    <text>Capitol "H" in this column designates the row should be hidden
Do not move this row 
(it should be row 1)
Macro:
CNTRL-H to Hide
CNTRL-SHFT-H to UnHide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8595194D-143E-4FC3-A8A2-BF749858A182}">
    <text>Capitol "H" in this column designates the row should be hidden
Do not move this row 
(it should be row 1)
Macro:
CNTRL-H to Hide
CNTRL-SHFT-H to UnHide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2" dT="2020-11-04T17:08:59.62" personId="{6924F3DC-5347-4CAA-88B3-01361B84A69B}" id="{95F8F7AE-3AF1-4F18-8148-32628F271175}">
    <text>Pull out of Balancing Spreadsheet = Cell, Make sure this is the same spreadsheet referenced in the "Model Run Summary" tab.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7" dT="2020-11-04T17:08:59.62" personId="{6924F3DC-5347-4CAA-88B3-01361B84A69B}" id="{6756FCFA-3B1A-4F47-9FE6-DB9056D80399}">
    <text>Pull out of Balancing Spreadsheet = Cell, Make sure this is the same spreadsheet referenced in the "Model Run Summary" tab.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itton.Johnson@kimley-horn.com;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ops.fhwa.dot.gov/trafficanalysistools/tat_vol3/Vol3_Guidelines.pdf" TargetMode="External"/><Relationship Id="rId7" Type="http://schemas.openxmlformats.org/officeDocument/2006/relationships/drawing" Target="../drawings/drawing12.xml"/><Relationship Id="rId2" Type="http://schemas.openxmlformats.org/officeDocument/2006/relationships/hyperlink" Target="https://www.virginiadot.org/business/resources/TOSAM.pdf" TargetMode="External"/><Relationship Id="rId1" Type="http://schemas.openxmlformats.org/officeDocument/2006/relationships/hyperlink" Target="https://www.virginiadot.org/business/resources/VDOT_Vissim_UserGuide_Version2.0_Final_2020-01-10.pdf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360.articulate.com/review/content/5ef13cb0-512f-4d36-8be8-62836530c655/review" TargetMode="External"/><Relationship Id="rId4" Type="http://schemas.openxmlformats.org/officeDocument/2006/relationships/hyperlink" Target="https://company.ptvgroup.com/en-us/modeling-guidelin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6250B-61E1-45B1-880C-638F9B839B5D}">
  <sheetPr codeName="Sheet46">
    <tabColor theme="1"/>
  </sheetPr>
  <dimension ref="B2:J82"/>
  <sheetViews>
    <sheetView showGridLines="0" zoomScale="70" zoomScaleNormal="70" workbookViewId="0"/>
  </sheetViews>
  <sheetFormatPr defaultRowHeight="14.5" x14ac:dyDescent="0.35"/>
  <cols>
    <col min="2" max="2" width="46.54296875" customWidth="1"/>
    <col min="3" max="6" width="24.54296875" customWidth="1"/>
  </cols>
  <sheetData>
    <row r="2" spans="2:9" ht="18.5" x14ac:dyDescent="0.35">
      <c r="B2" s="711" t="s">
        <v>450</v>
      </c>
      <c r="C2" s="439"/>
    </row>
    <row r="3" spans="2:9" x14ac:dyDescent="0.35">
      <c r="B3" s="828" t="s">
        <v>451</v>
      </c>
      <c r="C3" s="828"/>
    </row>
    <row r="4" spans="2:9" x14ac:dyDescent="0.35">
      <c r="B4" s="94" t="s">
        <v>443</v>
      </c>
      <c r="C4" s="716">
        <v>1</v>
      </c>
    </row>
    <row r="5" spans="2:9" x14ac:dyDescent="0.35">
      <c r="B5" s="828" t="s">
        <v>452</v>
      </c>
      <c r="C5" s="828"/>
    </row>
    <row r="6" spans="2:9" x14ac:dyDescent="0.35">
      <c r="B6" s="94" t="s">
        <v>448</v>
      </c>
      <c r="C6" s="716">
        <v>1</v>
      </c>
    </row>
    <row r="9" spans="2:9" ht="18.5" x14ac:dyDescent="0.35">
      <c r="B9" s="524" t="s">
        <v>347</v>
      </c>
      <c r="C9" s="525"/>
      <c r="D9" s="525"/>
      <c r="E9" s="525"/>
      <c r="F9" s="526"/>
    </row>
    <row r="10" spans="2:9" x14ac:dyDescent="0.35">
      <c r="B10" s="523" t="s">
        <v>349</v>
      </c>
      <c r="C10" s="717" t="s">
        <v>393</v>
      </c>
      <c r="D10" s="718"/>
      <c r="E10" s="718"/>
      <c r="F10" s="719"/>
    </row>
    <row r="11" spans="2:9" x14ac:dyDescent="0.35">
      <c r="B11" s="522" t="s">
        <v>348</v>
      </c>
      <c r="C11" s="545" t="s">
        <v>441</v>
      </c>
      <c r="D11" s="718"/>
      <c r="E11" s="718"/>
      <c r="F11" s="719"/>
    </row>
    <row r="14" spans="2:9" ht="18.5" x14ac:dyDescent="0.35">
      <c r="B14" s="524" t="s">
        <v>147</v>
      </c>
      <c r="C14" s="712"/>
      <c r="D14" s="713"/>
      <c r="E14" s="713"/>
      <c r="F14" s="713"/>
      <c r="G14" s="438"/>
      <c r="H14" s="440"/>
    </row>
    <row r="15" spans="2:9" x14ac:dyDescent="0.35">
      <c r="B15" s="255"/>
      <c r="C15" s="105" t="s">
        <v>108</v>
      </c>
      <c r="D15" s="105" t="s">
        <v>106</v>
      </c>
      <c r="E15" s="105" t="s">
        <v>375</v>
      </c>
      <c r="F15" s="105" t="s">
        <v>442</v>
      </c>
      <c r="G15" s="23"/>
      <c r="H15" s="386"/>
    </row>
    <row r="16" spans="2:9" x14ac:dyDescent="0.35">
      <c r="B16" s="94" t="str">
        <f>HOME!C8</f>
        <v>Peak Period (Std Time)</v>
      </c>
      <c r="C16" s="275" t="s">
        <v>376</v>
      </c>
      <c r="D16" s="275" t="s">
        <v>394</v>
      </c>
      <c r="E16" s="275" t="s">
        <v>94</v>
      </c>
      <c r="F16" s="275" t="s">
        <v>94</v>
      </c>
      <c r="H16" s="386"/>
      <c r="I16" s="126"/>
    </row>
    <row r="17" spans="2:9" x14ac:dyDescent="0.35">
      <c r="B17" s="94" t="str">
        <f>HOME!C9</f>
        <v>Peak Hour (Std Time)</v>
      </c>
      <c r="C17" s="275" t="s">
        <v>376</v>
      </c>
      <c r="D17" s="275" t="s">
        <v>394</v>
      </c>
      <c r="E17" s="275" t="s">
        <v>94</v>
      </c>
      <c r="F17" s="275" t="s">
        <v>94</v>
      </c>
      <c r="H17" s="386"/>
      <c r="I17" s="126"/>
    </row>
    <row r="18" spans="2:9" x14ac:dyDescent="0.35">
      <c r="B18" s="94" t="str">
        <f>HOME!C10</f>
        <v>Peak Period (sim seconds)</v>
      </c>
      <c r="C18" s="275" t="s">
        <v>351</v>
      </c>
      <c r="D18" s="275" t="s">
        <v>351</v>
      </c>
      <c r="E18" s="275" t="s">
        <v>94</v>
      </c>
      <c r="F18" s="275" t="s">
        <v>94</v>
      </c>
      <c r="G18" s="23"/>
      <c r="H18" s="386"/>
      <c r="I18" s="126"/>
    </row>
    <row r="19" spans="2:9" x14ac:dyDescent="0.35">
      <c r="B19" s="94" t="str">
        <f>HOME!C11</f>
        <v>Peak Hour (sim seconds)</v>
      </c>
      <c r="C19" s="275" t="s">
        <v>351</v>
      </c>
      <c r="D19" s="275" t="s">
        <v>351</v>
      </c>
      <c r="E19" s="275" t="s">
        <v>94</v>
      </c>
      <c r="F19" s="275" t="s">
        <v>94</v>
      </c>
      <c r="G19" s="23"/>
      <c r="H19" s="386"/>
      <c r="I19" s="126"/>
    </row>
    <row r="20" spans="2:9" x14ac:dyDescent="0.35">
      <c r="B20" s="94" t="s">
        <v>155</v>
      </c>
      <c r="C20" s="275">
        <v>3600</v>
      </c>
      <c r="D20" s="275">
        <v>3600</v>
      </c>
      <c r="E20" s="275">
        <v>3600</v>
      </c>
      <c r="F20" s="275">
        <v>3600</v>
      </c>
      <c r="G20" s="23"/>
      <c r="H20" s="386"/>
      <c r="I20" s="126"/>
    </row>
    <row r="21" spans="2:9" x14ac:dyDescent="0.35">
      <c r="B21" s="94" t="s">
        <v>157</v>
      </c>
      <c r="C21" s="275">
        <v>7200</v>
      </c>
      <c r="D21" s="275">
        <v>7200</v>
      </c>
      <c r="E21" s="275">
        <v>7200</v>
      </c>
      <c r="F21" s="275">
        <v>7200</v>
      </c>
      <c r="H21" s="386"/>
    </row>
    <row r="22" spans="2:9" x14ac:dyDescent="0.35">
      <c r="B22" s="94" t="s">
        <v>154</v>
      </c>
      <c r="C22" s="275">
        <v>900</v>
      </c>
      <c r="D22" s="275">
        <v>900</v>
      </c>
      <c r="E22" s="275">
        <v>900</v>
      </c>
      <c r="F22" s="275">
        <v>900</v>
      </c>
      <c r="G22" s="827" t="s">
        <v>150</v>
      </c>
    </row>
    <row r="23" spans="2:9" x14ac:dyDescent="0.35">
      <c r="B23" s="94" t="s">
        <v>156</v>
      </c>
      <c r="C23" s="139">
        <f>(C21-C20)/C22</f>
        <v>4</v>
      </c>
      <c r="D23" s="139">
        <f>(D21-D20)/D22</f>
        <v>4</v>
      </c>
      <c r="E23" s="139">
        <f>(E21-E20)/E22</f>
        <v>4</v>
      </c>
      <c r="F23" s="139">
        <f>(F21-F20)/F22</f>
        <v>4</v>
      </c>
      <c r="G23" s="827" t="s">
        <v>149</v>
      </c>
    </row>
    <row r="24" spans="2:9" x14ac:dyDescent="0.35">
      <c r="C24" s="75"/>
      <c r="F24" s="547"/>
      <c r="G24" s="23"/>
      <c r="H24" s="386"/>
    </row>
    <row r="26" spans="2:9" ht="18.5" x14ac:dyDescent="0.35">
      <c r="B26" s="714" t="s">
        <v>162</v>
      </c>
      <c r="C26" s="714" t="s">
        <v>453</v>
      </c>
      <c r="D26" s="720"/>
      <c r="E26" s="720"/>
      <c r="F26" s="721"/>
    </row>
    <row r="27" spans="2:9" x14ac:dyDescent="0.35">
      <c r="B27" s="275" t="s">
        <v>163</v>
      </c>
      <c r="C27" s="722" t="s">
        <v>418</v>
      </c>
      <c r="D27" s="718"/>
      <c r="E27" s="718"/>
      <c r="F27" s="719"/>
    </row>
    <row r="28" spans="2:9" x14ac:dyDescent="0.35">
      <c r="B28" s="275" t="s">
        <v>164</v>
      </c>
      <c r="C28" s="722"/>
      <c r="D28" s="718"/>
      <c r="E28" s="718"/>
      <c r="F28" s="719"/>
    </row>
    <row r="29" spans="2:9" x14ac:dyDescent="0.35">
      <c r="B29" s="275" t="s">
        <v>381</v>
      </c>
      <c r="C29" s="722"/>
      <c r="D29" s="718"/>
      <c r="E29" s="718"/>
      <c r="F29" s="719"/>
    </row>
    <row r="30" spans="2:9" x14ac:dyDescent="0.35">
      <c r="B30" s="275" t="s">
        <v>382</v>
      </c>
      <c r="C30" s="722"/>
      <c r="D30" s="718"/>
      <c r="E30" s="718"/>
      <c r="F30" s="719"/>
      <c r="I30" s="126"/>
    </row>
    <row r="31" spans="2:9" x14ac:dyDescent="0.35">
      <c r="B31" s="275" t="s">
        <v>383</v>
      </c>
      <c r="C31" s="722"/>
      <c r="D31" s="718"/>
      <c r="E31" s="718"/>
      <c r="F31" s="719"/>
    </row>
    <row r="32" spans="2:9" x14ac:dyDescent="0.35">
      <c r="B32" s="275" t="s">
        <v>384</v>
      </c>
      <c r="C32" s="722"/>
      <c r="D32" s="718"/>
      <c r="E32" s="718"/>
      <c r="F32" s="719"/>
    </row>
    <row r="33" spans="2:6" x14ac:dyDescent="0.35">
      <c r="B33" s="275" t="s">
        <v>385</v>
      </c>
      <c r="C33" s="722"/>
      <c r="D33" s="718"/>
      <c r="E33" s="718"/>
      <c r="F33" s="719"/>
    </row>
    <row r="34" spans="2:6" x14ac:dyDescent="0.35">
      <c r="B34" s="275" t="s">
        <v>386</v>
      </c>
      <c r="C34" s="722"/>
      <c r="D34" s="718"/>
      <c r="E34" s="718"/>
      <c r="F34" s="719"/>
    </row>
    <row r="35" spans="2:6" x14ac:dyDescent="0.35">
      <c r="B35" s="275" t="s">
        <v>387</v>
      </c>
      <c r="C35" s="722"/>
      <c r="D35" s="718"/>
      <c r="E35" s="718"/>
      <c r="F35" s="719"/>
    </row>
    <row r="36" spans="2:6" x14ac:dyDescent="0.35">
      <c r="B36" s="275" t="s">
        <v>388</v>
      </c>
      <c r="C36" s="722"/>
      <c r="D36" s="718"/>
      <c r="E36" s="718"/>
      <c r="F36" s="719"/>
    </row>
    <row r="37" spans="2:6" x14ac:dyDescent="0.35">
      <c r="B37" s="275" t="s">
        <v>389</v>
      </c>
      <c r="C37" s="722"/>
      <c r="D37" s="718"/>
      <c r="E37" s="718"/>
      <c r="F37" s="719"/>
    </row>
    <row r="38" spans="2:6" x14ac:dyDescent="0.35">
      <c r="B38" s="715" t="s">
        <v>390</v>
      </c>
      <c r="C38" s="722"/>
      <c r="D38" s="718"/>
      <c r="E38" s="718"/>
      <c r="F38" s="719"/>
    </row>
    <row r="39" spans="2:6" x14ac:dyDescent="0.35">
      <c r="B39" s="275" t="s">
        <v>391</v>
      </c>
      <c r="C39" s="722"/>
      <c r="D39" s="718"/>
      <c r="E39" s="718"/>
      <c r="F39" s="719"/>
    </row>
    <row r="40" spans="2:6" x14ac:dyDescent="0.35">
      <c r="B40" s="275" t="s">
        <v>392</v>
      </c>
      <c r="C40" s="722"/>
      <c r="D40" s="718"/>
      <c r="E40" s="718"/>
      <c r="F40" s="719"/>
    </row>
    <row r="41" spans="2:6" x14ac:dyDescent="0.35">
      <c r="B41" s="275" t="s">
        <v>467</v>
      </c>
      <c r="C41" s="722"/>
      <c r="D41" s="718"/>
      <c r="E41" s="718"/>
      <c r="F41" s="719"/>
    </row>
    <row r="42" spans="2:6" x14ac:dyDescent="0.35">
      <c r="B42" s="275" t="s">
        <v>468</v>
      </c>
      <c r="C42" s="722"/>
      <c r="D42" s="718"/>
      <c r="E42" s="718"/>
      <c r="F42" s="719"/>
    </row>
    <row r="43" spans="2:6" x14ac:dyDescent="0.35">
      <c r="B43" s="275" t="s">
        <v>272</v>
      </c>
      <c r="C43" s="722"/>
      <c r="D43" s="718"/>
      <c r="E43" s="718"/>
      <c r="F43" s="719"/>
    </row>
    <row r="44" spans="2:6" x14ac:dyDescent="0.35">
      <c r="B44" s="275" t="s">
        <v>272</v>
      </c>
      <c r="C44" s="722"/>
      <c r="D44" s="718"/>
      <c r="E44" s="718"/>
      <c r="F44" s="719"/>
    </row>
    <row r="45" spans="2:6" x14ac:dyDescent="0.35">
      <c r="B45" s="275" t="s">
        <v>272</v>
      </c>
      <c r="C45" s="722"/>
      <c r="D45" s="718"/>
      <c r="E45" s="718"/>
      <c r="F45" s="719"/>
    </row>
    <row r="46" spans="2:6" x14ac:dyDescent="0.35">
      <c r="B46" s="275" t="s">
        <v>272</v>
      </c>
      <c r="C46" s="722"/>
      <c r="D46" s="718"/>
      <c r="E46" s="718"/>
      <c r="F46" s="719"/>
    </row>
    <row r="47" spans="2:6" x14ac:dyDescent="0.35">
      <c r="C47" s="126"/>
    </row>
    <row r="49" spans="2:10" x14ac:dyDescent="0.35">
      <c r="B49" s="23"/>
      <c r="C49" s="294"/>
      <c r="E49" s="75"/>
      <c r="G49" s="23"/>
      <c r="H49" s="547"/>
      <c r="I49" s="23"/>
      <c r="J49" s="23"/>
    </row>
    <row r="50" spans="2:10" x14ac:dyDescent="0.35">
      <c r="B50" s="20"/>
      <c r="C50" s="437"/>
      <c r="I50" s="20"/>
      <c r="J50" s="20"/>
    </row>
    <row r="51" spans="2:10" x14ac:dyDescent="0.35">
      <c r="B51" s="23"/>
      <c r="C51" s="294"/>
      <c r="J51" s="23"/>
    </row>
    <row r="52" spans="2:10" x14ac:dyDescent="0.35">
      <c r="B52" s="23"/>
      <c r="C52" s="295"/>
    </row>
    <row r="53" spans="2:10" x14ac:dyDescent="0.35">
      <c r="B53" s="23"/>
      <c r="C53" s="294"/>
    </row>
    <row r="54" spans="2:10" x14ac:dyDescent="0.35">
      <c r="B54" s="23"/>
      <c r="C54" s="294"/>
    </row>
    <row r="55" spans="2:10" x14ac:dyDescent="0.35">
      <c r="B55" s="23"/>
      <c r="C55" s="294"/>
    </row>
    <row r="56" spans="2:10" x14ac:dyDescent="0.35">
      <c r="B56" s="23"/>
      <c r="C56" s="294"/>
    </row>
    <row r="57" spans="2:10" x14ac:dyDescent="0.35">
      <c r="B57" s="23"/>
      <c r="C57" s="294"/>
    </row>
    <row r="58" spans="2:10" x14ac:dyDescent="0.35">
      <c r="B58" s="23"/>
      <c r="C58" s="294"/>
    </row>
    <row r="59" spans="2:10" x14ac:dyDescent="0.35">
      <c r="B59" s="23"/>
      <c r="C59" s="294"/>
    </row>
    <row r="60" spans="2:10" x14ac:dyDescent="0.35">
      <c r="B60" s="23"/>
      <c r="C60" s="294"/>
    </row>
    <row r="61" spans="2:10" x14ac:dyDescent="0.35">
      <c r="B61" s="23"/>
      <c r="C61" s="294"/>
    </row>
    <row r="62" spans="2:10" x14ac:dyDescent="0.35">
      <c r="B62" s="23"/>
      <c r="C62" s="294"/>
    </row>
    <row r="63" spans="2:10" x14ac:dyDescent="0.35">
      <c r="B63" s="23"/>
      <c r="C63" s="294"/>
    </row>
    <row r="64" spans="2:10" x14ac:dyDescent="0.35">
      <c r="B64" s="23"/>
      <c r="C64" s="294"/>
    </row>
    <row r="65" spans="2:8" x14ac:dyDescent="0.35">
      <c r="B65" s="23"/>
      <c r="C65" s="294"/>
    </row>
    <row r="66" spans="2:8" x14ac:dyDescent="0.35">
      <c r="B66" s="23"/>
      <c r="C66" s="294"/>
    </row>
    <row r="67" spans="2:8" x14ac:dyDescent="0.35">
      <c r="B67" s="23"/>
      <c r="C67" s="294"/>
    </row>
    <row r="68" spans="2:8" x14ac:dyDescent="0.35">
      <c r="B68" s="23"/>
      <c r="C68" s="294"/>
    </row>
    <row r="69" spans="2:8" x14ac:dyDescent="0.35">
      <c r="B69" s="23"/>
      <c r="C69" s="294"/>
    </row>
    <row r="70" spans="2:8" x14ac:dyDescent="0.35">
      <c r="B70" s="23"/>
      <c r="C70" s="294"/>
    </row>
    <row r="71" spans="2:8" x14ac:dyDescent="0.35">
      <c r="B71" s="23"/>
      <c r="C71" s="294"/>
    </row>
    <row r="72" spans="2:8" x14ac:dyDescent="0.35">
      <c r="B72" s="23"/>
      <c r="C72" s="294"/>
    </row>
    <row r="73" spans="2:8" x14ac:dyDescent="0.35">
      <c r="B73" s="23"/>
      <c r="C73" s="294"/>
    </row>
    <row r="74" spans="2:8" x14ac:dyDescent="0.35">
      <c r="B74" s="23"/>
      <c r="C74" s="294"/>
    </row>
    <row r="75" spans="2:8" x14ac:dyDescent="0.35">
      <c r="B75" s="23"/>
      <c r="C75" s="294"/>
    </row>
    <row r="79" spans="2:8" x14ac:dyDescent="0.35">
      <c r="H79" s="547"/>
    </row>
    <row r="80" spans="2:8" x14ac:dyDescent="0.35">
      <c r="H80" s="547"/>
    </row>
    <row r="81" spans="8:8" x14ac:dyDescent="0.35">
      <c r="H81" s="547"/>
    </row>
    <row r="82" spans="8:8" x14ac:dyDescent="0.35">
      <c r="H82" s="547"/>
    </row>
  </sheetData>
  <mergeCells count="2">
    <mergeCell ref="B5:C5"/>
    <mergeCell ref="B3:C3"/>
  </mergeCells>
  <dataValidations count="2">
    <dataValidation type="custom" allowBlank="1" showInputMessage="1" showErrorMessage="1" errorTitle="Value must be greater than 1" promptTitle="Insert Number of Intersections" prompt="Must be greater than 1" sqref="C4" xr:uid="{19A1B302-150F-4144-8D68-CB26F6393019}">
      <formula1>C4&gt;=1</formula1>
    </dataValidation>
    <dataValidation type="custom" allowBlank="1" showInputMessage="1" showErrorMessage="1" errorTitle="Value must be greater than 1" promptTitle="Number of Travel Time Routes" prompt="Must be greater than 1_x000a_Note - multiple TT segments may make up one route" sqref="C6" xr:uid="{AB1B10BC-3C2C-4CA5-B421-9170CF0B21C4}">
      <formula1>C6&gt;=1</formula1>
    </dataValidation>
  </dataValidations>
  <hyperlinks>
    <hyperlink ref="C11" r:id="rId1" xr:uid="{E60C1F20-9B76-4C38-B544-EC9CE165E475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1"/>
  </sheetPr>
  <dimension ref="A1:S139"/>
  <sheetViews>
    <sheetView tabSelected="1" zoomScale="70" zoomScaleNormal="70" workbookViewId="0"/>
  </sheetViews>
  <sheetFormatPr defaultColWidth="8.81640625" defaultRowHeight="14.5" x14ac:dyDescent="0.35"/>
  <cols>
    <col min="1" max="1" width="7.1796875" style="502" customWidth="1"/>
    <col min="2" max="2" width="6.7265625" style="501" customWidth="1"/>
    <col min="3" max="3" width="53.54296875" style="501" customWidth="1"/>
    <col min="4" max="5" width="24.453125" style="501" customWidth="1"/>
    <col min="6" max="8" width="23.81640625" style="501" hidden="1" customWidth="1"/>
    <col min="9" max="9" width="78.7265625" style="501" customWidth="1"/>
    <col min="10" max="10" width="7.1796875" style="501" customWidth="1"/>
    <col min="11" max="11" width="48" style="501" customWidth="1"/>
    <col min="12" max="16" width="9.453125" style="501" customWidth="1"/>
    <col min="17" max="17" width="8.81640625" style="501" customWidth="1"/>
    <col min="18" max="24" width="9.1796875" style="501" customWidth="1"/>
    <col min="25" max="16384" width="8.81640625" style="501"/>
  </cols>
  <sheetData>
    <row r="1" spans="1:19" s="502" customFormat="1" ht="108.75" customHeight="1" x14ac:dyDescent="0.35">
      <c r="A1" s="605"/>
      <c r="F1" s="502" t="s">
        <v>167</v>
      </c>
      <c r="G1" s="502" t="s">
        <v>167</v>
      </c>
      <c r="H1" s="502" t="s">
        <v>167</v>
      </c>
      <c r="J1" s="501"/>
      <c r="K1" s="501"/>
      <c r="L1" s="501"/>
      <c r="M1" s="501"/>
      <c r="N1" s="501"/>
      <c r="O1" s="501"/>
      <c r="P1" s="501"/>
      <c r="Q1" s="501"/>
      <c r="R1" s="501"/>
      <c r="S1" s="501"/>
    </row>
    <row r="2" spans="1:19" s="502" customFormat="1" ht="16.5" customHeight="1" x14ac:dyDescent="0.35">
      <c r="A2" s="605"/>
      <c r="J2" s="501"/>
      <c r="K2" s="501"/>
      <c r="L2" s="501"/>
      <c r="M2" s="501"/>
      <c r="N2" s="501"/>
      <c r="O2" s="501"/>
      <c r="P2" s="501"/>
      <c r="Q2" s="501"/>
      <c r="R2" s="501"/>
      <c r="S2" s="501"/>
    </row>
    <row r="3" spans="1:19" s="76" customFormat="1" ht="27" customHeight="1" x14ac:dyDescent="0.35">
      <c r="A3" s="617"/>
      <c r="B3" s="612" t="s">
        <v>454</v>
      </c>
      <c r="C3" s="608"/>
      <c r="D3" s="608"/>
      <c r="E3" s="608"/>
      <c r="F3" s="608"/>
      <c r="G3" s="608"/>
      <c r="H3" s="608"/>
      <c r="I3" s="613"/>
    </row>
    <row r="4" spans="1:19" x14ac:dyDescent="0.35">
      <c r="B4" s="723"/>
      <c r="C4" s="515"/>
      <c r="D4" s="515"/>
      <c r="E4" s="515"/>
      <c r="F4" s="515"/>
      <c r="G4" s="515"/>
      <c r="H4" s="515"/>
      <c r="I4" s="516"/>
    </row>
    <row r="5" spans="1:19" s="502" customFormat="1" ht="16.5" customHeight="1" x14ac:dyDescent="0.35">
      <c r="A5" s="605"/>
      <c r="B5" s="724"/>
      <c r="C5" s="439" t="s">
        <v>333</v>
      </c>
      <c r="D5" s="439"/>
      <c r="E5" s="621"/>
      <c r="F5" s="621"/>
      <c r="G5" s="621"/>
      <c r="H5" s="621"/>
      <c r="I5" s="725"/>
      <c r="J5" s="501"/>
      <c r="K5" s="501"/>
      <c r="L5" s="501"/>
      <c r="M5" s="501"/>
      <c r="N5" s="501"/>
      <c r="O5" s="501"/>
      <c r="P5" s="501"/>
      <c r="Q5" s="501"/>
      <c r="R5" s="501"/>
      <c r="S5" s="501"/>
    </row>
    <row r="6" spans="1:19" s="502" customFormat="1" ht="16.5" customHeight="1" x14ac:dyDescent="0.35">
      <c r="A6" s="605"/>
      <c r="B6" s="724"/>
      <c r="C6" s="94" t="s">
        <v>161</v>
      </c>
      <c r="D6" s="770" t="s">
        <v>163</v>
      </c>
      <c r="E6" s="621"/>
      <c r="F6" s="621"/>
      <c r="G6" s="621"/>
      <c r="H6" s="621"/>
      <c r="I6" s="725"/>
      <c r="J6" s="501"/>
      <c r="K6" s="501"/>
      <c r="L6" s="501"/>
      <c r="M6" s="501"/>
      <c r="N6" s="501"/>
      <c r="O6" s="501"/>
      <c r="P6" s="501"/>
      <c r="Q6" s="501"/>
      <c r="R6" s="501"/>
      <c r="S6" s="501"/>
    </row>
    <row r="7" spans="1:19" s="502" customFormat="1" ht="16.5" customHeight="1" x14ac:dyDescent="0.35">
      <c r="A7" s="605"/>
      <c r="B7" s="724"/>
      <c r="C7" s="94" t="s">
        <v>88</v>
      </c>
      <c r="D7" s="104" t="str">
        <f>IF(ISNUMBER(SEARCH("AM",D6)),"AM",IF(ISNUMBER(SEARCH("PM",D6)),"PM",IF(ISNUMBER(SEARCH("SAT",D6)),"SAT","SUN")))</f>
        <v>AM</v>
      </c>
      <c r="E7" s="621"/>
      <c r="F7" s="621"/>
      <c r="G7" s="621"/>
      <c r="H7" s="621"/>
      <c r="I7" s="725"/>
      <c r="J7" s="501"/>
      <c r="K7" s="501"/>
      <c r="L7" s="501"/>
      <c r="M7" s="501"/>
      <c r="N7" s="501"/>
      <c r="O7" s="501"/>
      <c r="P7" s="501"/>
      <c r="Q7" s="501"/>
      <c r="R7" s="501"/>
      <c r="S7" s="501"/>
    </row>
    <row r="8" spans="1:19" s="502" customFormat="1" ht="16.5" customHeight="1" x14ac:dyDescent="0.35">
      <c r="A8" s="605"/>
      <c r="B8" s="724"/>
      <c r="C8" s="94" t="s">
        <v>331</v>
      </c>
      <c r="D8" s="104" t="str" cm="1">
        <f t="array" ref="D8">_xlfn.SWITCH(tod,'Initial Setup'!$C$15,'Initial Setup'!C16,'Initial Setup'!$D$15,'Initial Setup'!D16,'Initial Setup'!$E$15,'Initial Setup'!E16,'Initial Setup'!$F$15,'Initial Setup'!F16)</f>
        <v>7:15AM - 8:15AM</v>
      </c>
      <c r="E8" s="621"/>
      <c r="F8" s="621"/>
      <c r="G8" s="621"/>
      <c r="H8" s="621"/>
      <c r="I8" s="725"/>
      <c r="J8" s="501"/>
      <c r="K8" s="501"/>
      <c r="L8" s="501"/>
      <c r="M8" s="501"/>
      <c r="N8" s="501"/>
      <c r="O8" s="501"/>
      <c r="P8" s="501"/>
      <c r="Q8" s="501"/>
      <c r="R8" s="501"/>
      <c r="S8" s="501"/>
    </row>
    <row r="9" spans="1:19" s="502" customFormat="1" ht="16.5" customHeight="1" x14ac:dyDescent="0.35">
      <c r="A9" s="605"/>
      <c r="B9" s="724"/>
      <c r="C9" s="94" t="s">
        <v>332</v>
      </c>
      <c r="D9" s="104" t="str" cm="1">
        <f t="array" ref="D9">_xlfn.SWITCH(tod,'Initial Setup'!$C$15,'Initial Setup'!C17,'Initial Setup'!$D$15,'Initial Setup'!D17,'Initial Setup'!$E$15,'Initial Setup'!E17,'Initial Setup'!$F$15,'Initial Setup'!F17)</f>
        <v>7:15AM - 8:15AM</v>
      </c>
      <c r="E9" s="621"/>
      <c r="F9" s="621"/>
      <c r="G9" s="621"/>
      <c r="H9" s="621"/>
      <c r="I9" s="725"/>
      <c r="J9" s="501"/>
      <c r="K9" s="501"/>
      <c r="L9" s="501"/>
      <c r="M9" s="501"/>
      <c r="N9" s="501"/>
      <c r="O9" s="501"/>
      <c r="P9" s="501"/>
      <c r="Q9" s="501"/>
      <c r="R9" s="501"/>
      <c r="S9" s="501"/>
    </row>
    <row r="10" spans="1:19" s="502" customFormat="1" ht="16.5" customHeight="1" x14ac:dyDescent="0.35">
      <c r="A10" s="605"/>
      <c r="B10" s="724"/>
      <c r="C10" s="94" t="s">
        <v>141</v>
      </c>
      <c r="D10" s="104" t="str" cm="1">
        <f t="array" ref="D10">_xlfn.SWITCH(tod,'Initial Setup'!$C$15,'Initial Setup'!C18,'Initial Setup'!$D$15,'Initial Setup'!D18,'Initial Setup'!$E$15,'Initial Setup'!E18,'Initial Setup'!$F$15,'Initial Setup'!F18)</f>
        <v>3600-7200</v>
      </c>
      <c r="E10" s="621"/>
      <c r="F10" s="621"/>
      <c r="G10" s="621"/>
      <c r="H10" s="621"/>
      <c r="I10" s="725"/>
      <c r="J10" s="501"/>
      <c r="K10" s="501"/>
      <c r="L10" s="501"/>
      <c r="M10" s="501"/>
      <c r="N10" s="501"/>
      <c r="O10" s="501"/>
      <c r="P10" s="501"/>
      <c r="Q10" s="501"/>
      <c r="R10" s="501"/>
      <c r="S10" s="501"/>
    </row>
    <row r="11" spans="1:19" s="502" customFormat="1" ht="16.5" customHeight="1" x14ac:dyDescent="0.35">
      <c r="A11" s="605"/>
      <c r="B11" s="724"/>
      <c r="C11" s="94" t="s">
        <v>142</v>
      </c>
      <c r="D11" s="104" t="str" cm="1">
        <f t="array" ref="D11">_xlfn.SWITCH(tod,'Initial Setup'!$C$15,'Initial Setup'!C19,'Initial Setup'!$D$15,'Initial Setup'!D19,'Initial Setup'!$E$15,'Initial Setup'!E19,'Initial Setup'!$F$15,'Initial Setup'!F19)</f>
        <v>3600-7200</v>
      </c>
      <c r="E11" s="621"/>
      <c r="F11" s="621"/>
      <c r="G11" s="621"/>
      <c r="H11" s="621"/>
      <c r="I11" s="725"/>
      <c r="J11" s="501"/>
      <c r="K11" s="501"/>
      <c r="L11" s="501"/>
      <c r="M11" s="501"/>
      <c r="N11" s="501"/>
      <c r="O11" s="501"/>
      <c r="P11" s="501"/>
      <c r="Q11" s="501"/>
      <c r="R11" s="501"/>
      <c r="S11" s="501"/>
    </row>
    <row r="12" spans="1:19" s="502" customFormat="1" ht="16.5" customHeight="1" x14ac:dyDescent="0.35">
      <c r="A12" s="605"/>
      <c r="B12" s="724"/>
      <c r="C12" s="94" t="str">
        <f>'Initial Setup'!B20</f>
        <v>Travel Time Analysis: Start Time (sim sec)</v>
      </c>
      <c r="D12" s="104" cm="1">
        <f t="array" ref="D12">_xlfn.SWITCH(tod,'Initial Setup'!$C$15,'Initial Setup'!C20,'Initial Setup'!$D$15,'Initial Setup'!D20,'Initial Setup'!$E$15,'Initial Setup'!E20,'Initial Setup'!$F$15,'Initial Setup'!F20)</f>
        <v>3600</v>
      </c>
      <c r="E12" s="621"/>
      <c r="F12" s="621"/>
      <c r="G12" s="621"/>
      <c r="H12" s="621"/>
      <c r="I12" s="725"/>
      <c r="J12" s="501"/>
      <c r="K12" s="501"/>
      <c r="L12" s="501"/>
      <c r="M12" s="501"/>
      <c r="N12" s="501"/>
      <c r="O12" s="501"/>
      <c r="P12" s="501"/>
      <c r="Q12" s="501"/>
      <c r="R12" s="501"/>
      <c r="S12" s="501"/>
    </row>
    <row r="13" spans="1:19" s="502" customFormat="1" ht="16.5" customHeight="1" x14ac:dyDescent="0.35">
      <c r="A13" s="605"/>
      <c r="B13" s="724"/>
      <c r="C13" s="94" t="str">
        <f>'Initial Setup'!B22</f>
        <v>Travel Time Analysis: Period Length (sim sec)</v>
      </c>
      <c r="D13" s="104" cm="1">
        <f t="array" ref="D13">_xlfn.SWITCH(tod,'Initial Setup'!$C$15,'Initial Setup'!C21,'Initial Setup'!$D$15,'Initial Setup'!D21,'Initial Setup'!$E$15,'Initial Setup'!E21,'Initial Setup'!$F$15,'Initial Setup'!F21)</f>
        <v>7200</v>
      </c>
      <c r="E13" s="621"/>
      <c r="F13" s="621"/>
      <c r="G13" s="621"/>
      <c r="H13" s="621"/>
      <c r="I13" s="725"/>
      <c r="J13" s="501"/>
      <c r="K13" s="501"/>
      <c r="L13" s="501"/>
      <c r="M13" s="501"/>
      <c r="N13" s="501"/>
      <c r="O13" s="501"/>
      <c r="P13" s="501"/>
      <c r="Q13" s="501"/>
      <c r="R13" s="501"/>
      <c r="S13" s="501"/>
    </row>
    <row r="14" spans="1:19" s="502" customFormat="1" ht="16.5" customHeight="1" x14ac:dyDescent="0.35">
      <c r="A14" s="605"/>
      <c r="B14" s="724"/>
      <c r="C14" s="94" t="str">
        <f>'Initial Setup'!B23</f>
        <v>Travel Time Analysis: # periods</v>
      </c>
      <c r="D14" s="104" cm="1">
        <f t="array" ref="D14">_xlfn.SWITCH(tod,'Initial Setup'!$C$15,'Initial Setup'!C22,'Initial Setup'!$D$15,'Initial Setup'!D22,'Initial Setup'!$E$15,'Initial Setup'!E22,'Initial Setup'!$F$15,'Initial Setup'!F22)</f>
        <v>900</v>
      </c>
      <c r="E14" s="621"/>
      <c r="F14" s="621"/>
      <c r="G14" s="621"/>
      <c r="H14" s="621"/>
      <c r="I14" s="725"/>
      <c r="J14" s="501"/>
      <c r="K14" s="501"/>
      <c r="L14" s="501"/>
      <c r="M14" s="501"/>
      <c r="N14" s="501"/>
      <c r="O14" s="501"/>
      <c r="P14" s="501"/>
      <c r="Q14" s="501"/>
      <c r="R14" s="501"/>
      <c r="S14" s="501"/>
    </row>
    <row r="15" spans="1:19" s="502" customFormat="1" ht="16.5" customHeight="1" x14ac:dyDescent="0.35">
      <c r="A15" s="605"/>
      <c r="B15" s="724"/>
      <c r="C15" s="94" t="s">
        <v>87</v>
      </c>
      <c r="D15" s="696">
        <f>MAX('VISSIM Network Perf Outputs'!$A$1:$A$400)</f>
        <v>0</v>
      </c>
      <c r="E15" s="621"/>
      <c r="F15" s="621"/>
      <c r="G15" s="621"/>
      <c r="H15" s="621"/>
      <c r="I15" s="725"/>
      <c r="J15" s="501"/>
      <c r="K15" s="501"/>
      <c r="L15" s="501"/>
      <c r="M15" s="501"/>
      <c r="N15" s="501"/>
      <c r="O15" s="501"/>
      <c r="P15" s="501"/>
      <c r="Q15" s="501"/>
      <c r="R15" s="501"/>
      <c r="S15" s="501"/>
    </row>
    <row r="16" spans="1:19" s="502" customFormat="1" ht="16.5" customHeight="1" x14ac:dyDescent="0.35">
      <c r="A16" s="605"/>
      <c r="B16" s="724"/>
      <c r="E16" s="621"/>
      <c r="F16" s="621"/>
      <c r="G16" s="621"/>
      <c r="H16" s="621"/>
      <c r="I16" s="725"/>
      <c r="J16" s="501"/>
      <c r="K16" s="501"/>
      <c r="L16" s="501"/>
      <c r="M16" s="501"/>
      <c r="N16" s="501"/>
      <c r="O16" s="501"/>
      <c r="P16" s="501"/>
      <c r="Q16" s="501"/>
      <c r="R16" s="501"/>
      <c r="S16" s="501"/>
    </row>
    <row r="17" spans="1:19" s="502" customFormat="1" ht="16.5" customHeight="1" x14ac:dyDescent="0.35">
      <c r="A17" s="605"/>
      <c r="B17" s="724"/>
      <c r="C17" s="736" t="s">
        <v>458</v>
      </c>
      <c r="D17" s="525"/>
      <c r="E17" s="729"/>
      <c r="F17" s="729"/>
      <c r="G17" s="729"/>
      <c r="H17" s="729"/>
      <c r="I17" s="730"/>
      <c r="J17" s="501"/>
      <c r="K17" s="501"/>
      <c r="L17" s="501"/>
      <c r="M17" s="501"/>
      <c r="N17" s="501"/>
      <c r="O17" s="501"/>
      <c r="P17" s="501"/>
      <c r="Q17" s="501"/>
      <c r="R17" s="501"/>
      <c r="S17" s="501"/>
    </row>
    <row r="18" spans="1:19" s="502" customFormat="1" ht="16.5" customHeight="1" x14ac:dyDescent="0.35">
      <c r="A18" s="605"/>
      <c r="B18" s="724"/>
      <c r="C18" s="731" t="s">
        <v>242</v>
      </c>
      <c r="D18" s="737" t="str">
        <f ca="1">SUBSTITUTE(LEFT(CELL("filename",A1),FIND("]",CELL("filename",A1))-1),"[","")</f>
        <v>C:\Users\britton.johnson\Documents\GitHub_New\VISSIM-File-Structure\_MOE Spreadsheet\R50_NCR_MOE_template_testing.xlsm</v>
      </c>
      <c r="E18" s="733"/>
      <c r="F18" s="733"/>
      <c r="G18" s="733"/>
      <c r="H18" s="733"/>
      <c r="I18" s="734"/>
      <c r="J18" s="501"/>
      <c r="K18" s="501"/>
      <c r="L18" s="501"/>
      <c r="M18" s="501"/>
      <c r="N18" s="501"/>
      <c r="O18" s="501"/>
      <c r="P18" s="501"/>
      <c r="Q18" s="501"/>
      <c r="R18" s="501"/>
      <c r="S18" s="501"/>
    </row>
    <row r="19" spans="1:19" s="502" customFormat="1" ht="16.5" customHeight="1" x14ac:dyDescent="0.35">
      <c r="A19" s="605"/>
      <c r="B19" s="724"/>
      <c r="C19" s="731" t="s">
        <v>456</v>
      </c>
      <c r="D19" s="737" t="str">
        <f>'[1]Veh Counts'!$B$2</f>
        <v>K:\NVA_Vissim\R50_NCR\Vissim\_Volumes\NCR_TMC_Vol_Bal_2050_NB_PM.xlsm</v>
      </c>
      <c r="E19" s="733"/>
      <c r="F19" s="733"/>
      <c r="G19" s="733"/>
      <c r="H19" s="733"/>
      <c r="I19" s="734"/>
      <c r="J19" s="501"/>
      <c r="K19" s="501"/>
      <c r="L19" s="501"/>
      <c r="M19" s="501"/>
      <c r="N19" s="501"/>
      <c r="O19" s="501"/>
      <c r="P19" s="501"/>
      <c r="Q19" s="501"/>
      <c r="R19" s="501"/>
      <c r="S19" s="501"/>
    </row>
    <row r="20" spans="1:19" s="502" customFormat="1" ht="16.5" customHeight="1" x14ac:dyDescent="0.35">
      <c r="A20" s="605"/>
      <c r="B20" s="724"/>
      <c r="C20" s="731" t="s">
        <v>455</v>
      </c>
      <c r="D20" s="732"/>
      <c r="E20" s="733"/>
      <c r="F20" s="733"/>
      <c r="G20" s="733"/>
      <c r="H20" s="733"/>
      <c r="I20" s="734"/>
      <c r="J20" s="501"/>
      <c r="K20" s="501"/>
      <c r="L20" s="501"/>
      <c r="M20" s="501"/>
      <c r="N20" s="501"/>
      <c r="O20" s="501"/>
      <c r="P20" s="501"/>
      <c r="Q20" s="501"/>
      <c r="R20" s="501"/>
      <c r="S20" s="501"/>
    </row>
    <row r="21" spans="1:19" s="502" customFormat="1" ht="16.5" customHeight="1" x14ac:dyDescent="0.35">
      <c r="A21" s="605"/>
      <c r="B21" s="724"/>
      <c r="C21" s="731" t="s">
        <v>457</v>
      </c>
      <c r="D21" s="732"/>
      <c r="E21" s="733"/>
      <c r="F21" s="733"/>
      <c r="G21" s="733"/>
      <c r="H21" s="733"/>
      <c r="I21" s="734"/>
      <c r="J21" s="501"/>
      <c r="K21" s="501"/>
      <c r="L21" s="501"/>
      <c r="M21" s="501"/>
      <c r="N21" s="501"/>
      <c r="O21" s="501"/>
      <c r="P21" s="501"/>
      <c r="Q21" s="501"/>
      <c r="R21" s="501"/>
      <c r="S21" s="501"/>
    </row>
    <row r="22" spans="1:19" s="502" customFormat="1" ht="16.5" customHeight="1" x14ac:dyDescent="0.35">
      <c r="A22" s="605"/>
      <c r="B22" s="726"/>
      <c r="C22" s="727"/>
      <c r="D22" s="621"/>
      <c r="E22" s="727"/>
      <c r="F22" s="727"/>
      <c r="G22" s="727"/>
      <c r="H22" s="727"/>
      <c r="I22" s="728"/>
      <c r="J22" s="501"/>
      <c r="K22" s="501"/>
      <c r="L22" s="501"/>
      <c r="M22" s="501"/>
      <c r="N22" s="501"/>
      <c r="O22" s="501"/>
      <c r="P22" s="501"/>
      <c r="Q22" s="501"/>
      <c r="R22" s="501"/>
      <c r="S22" s="501"/>
    </row>
    <row r="23" spans="1:19" s="76" customFormat="1" ht="27" customHeight="1" x14ac:dyDescent="0.35">
      <c r="A23" s="617"/>
      <c r="B23" s="612" t="s">
        <v>279</v>
      </c>
      <c r="C23" s="608"/>
      <c r="D23" s="735"/>
      <c r="E23" s="608"/>
      <c r="F23" s="608"/>
      <c r="G23" s="608"/>
      <c r="H23" s="608"/>
      <c r="I23" s="613"/>
    </row>
    <row r="24" spans="1:19" x14ac:dyDescent="0.35">
      <c r="B24" s="506"/>
      <c r="C24" s="503"/>
      <c r="D24" s="503"/>
      <c r="E24" s="503"/>
      <c r="F24" s="503"/>
      <c r="G24" s="503"/>
      <c r="H24" s="503"/>
      <c r="I24" s="505"/>
    </row>
    <row r="25" spans="1:19" x14ac:dyDescent="0.35">
      <c r="B25" s="619" t="s">
        <v>38</v>
      </c>
      <c r="C25" s="519" t="s">
        <v>114</v>
      </c>
      <c r="D25" s="507" t="s">
        <v>112</v>
      </c>
      <c r="E25" s="769"/>
      <c r="F25" s="507" t="s">
        <v>296</v>
      </c>
      <c r="G25" s="507"/>
      <c r="H25" s="507"/>
      <c r="I25" s="505"/>
    </row>
    <row r="26" spans="1:19" ht="15" customHeight="1" x14ac:dyDescent="0.35">
      <c r="B26" s="520">
        <v>1</v>
      </c>
      <c r="C26" s="503" t="s">
        <v>330</v>
      </c>
      <c r="D26" s="603" t="s">
        <v>115</v>
      </c>
      <c r="E26" s="521"/>
      <c r="F26" s="503" t="str">
        <f t="shared" ref="F26:F32" si="0">IF(D26="Y",C26,"")</f>
        <v/>
      </c>
      <c r="G26" s="503"/>
      <c r="H26" s="503"/>
      <c r="I26" s="505"/>
    </row>
    <row r="27" spans="1:19" x14ac:dyDescent="0.35">
      <c r="B27" s="520">
        <v>2</v>
      </c>
      <c r="C27" s="503" t="s">
        <v>76</v>
      </c>
      <c r="D27" s="603" t="s">
        <v>113</v>
      </c>
      <c r="E27" s="521"/>
      <c r="F27" s="503" t="str">
        <f t="shared" si="0"/>
        <v>Node Result File *.ATT</v>
      </c>
      <c r="G27" s="503"/>
      <c r="H27" s="503"/>
      <c r="I27" s="505"/>
    </row>
    <row r="28" spans="1:19" x14ac:dyDescent="0.35">
      <c r="B28" s="520">
        <v>3</v>
      </c>
      <c r="C28" s="503" t="s">
        <v>83</v>
      </c>
      <c r="D28" s="603" t="s">
        <v>113</v>
      </c>
      <c r="E28" s="521"/>
      <c r="F28" s="503" t="str">
        <f t="shared" si="0"/>
        <v>Simulation Runs Summary File *.ATT</v>
      </c>
      <c r="G28" s="503"/>
      <c r="H28" s="503"/>
      <c r="I28" s="505"/>
    </row>
    <row r="29" spans="1:19" x14ac:dyDescent="0.35">
      <c r="B29" s="520">
        <v>4</v>
      </c>
      <c r="C29" s="503" t="s">
        <v>86</v>
      </c>
      <c r="D29" s="603" t="s">
        <v>113</v>
      </c>
      <c r="E29" s="521"/>
      <c r="F29" s="503" t="str">
        <f t="shared" si="0"/>
        <v>Vehicle Network Performance Evaluation File *.ATT</v>
      </c>
      <c r="G29" s="503"/>
      <c r="H29" s="503"/>
      <c r="I29" s="505"/>
    </row>
    <row r="30" spans="1:19" x14ac:dyDescent="0.35">
      <c r="B30" s="520">
        <v>5</v>
      </c>
      <c r="C30" s="503" t="s">
        <v>84</v>
      </c>
      <c r="D30" s="603" t="s">
        <v>113</v>
      </c>
      <c r="E30" s="521"/>
      <c r="F30" s="503" t="str">
        <f t="shared" si="0"/>
        <v>Vehicle Travel Time Result File *.ATT</v>
      </c>
      <c r="G30" s="503"/>
      <c r="H30" s="503"/>
      <c r="I30" s="505"/>
    </row>
    <row r="31" spans="1:19" x14ac:dyDescent="0.35">
      <c r="B31" s="520">
        <v>6</v>
      </c>
      <c r="C31" s="503" t="s">
        <v>264</v>
      </c>
      <c r="D31" s="603" t="s">
        <v>113</v>
      </c>
      <c r="E31" s="521"/>
      <c r="F31" s="503" t="str">
        <f t="shared" si="0"/>
        <v>Link Segment Result File *.ATT</v>
      </c>
      <c r="G31" s="503"/>
      <c r="H31" s="503"/>
      <c r="I31" s="505"/>
    </row>
    <row r="32" spans="1:19" x14ac:dyDescent="0.35">
      <c r="B32" s="520">
        <v>7</v>
      </c>
      <c r="C32" s="503" t="s">
        <v>278</v>
      </c>
      <c r="D32" s="603" t="s">
        <v>113</v>
      </c>
      <c r="E32" s="521"/>
      <c r="F32" s="503" t="str">
        <f t="shared" si="0"/>
        <v>Queue Counter Result File *.ATT</v>
      </c>
      <c r="G32" s="503"/>
      <c r="H32" s="503"/>
      <c r="I32" s="505"/>
    </row>
    <row r="33" spans="1:9" x14ac:dyDescent="0.35">
      <c r="B33" s="508"/>
      <c r="C33" s="509"/>
      <c r="D33" s="509"/>
      <c r="E33" s="509"/>
      <c r="F33" s="509"/>
      <c r="G33" s="509"/>
      <c r="H33" s="509"/>
      <c r="I33" s="510"/>
    </row>
    <row r="34" spans="1:9" s="76" customFormat="1" ht="27" customHeight="1" x14ac:dyDescent="0.35">
      <c r="A34" s="617"/>
      <c r="B34" s="612" t="s">
        <v>280</v>
      </c>
      <c r="C34" s="611"/>
      <c r="D34" s="611"/>
      <c r="E34" s="611"/>
      <c r="F34" s="611"/>
      <c r="G34" s="611"/>
      <c r="H34" s="611"/>
      <c r="I34" s="614"/>
    </row>
    <row r="35" spans="1:9" x14ac:dyDescent="0.35">
      <c r="B35" s="506"/>
      <c r="C35" s="503"/>
      <c r="D35" s="503"/>
      <c r="E35" s="503"/>
      <c r="F35" s="503"/>
      <c r="G35" s="503"/>
      <c r="H35" s="503"/>
      <c r="I35" s="505"/>
    </row>
    <row r="36" spans="1:9" x14ac:dyDescent="0.35">
      <c r="B36" s="506"/>
      <c r="C36" s="512" t="s">
        <v>464</v>
      </c>
      <c r="D36" s="503"/>
      <c r="E36" s="503"/>
      <c r="F36" s="503"/>
      <c r="G36" s="503"/>
      <c r="H36" s="503"/>
      <c r="I36" s="505"/>
    </row>
    <row r="37" spans="1:9" x14ac:dyDescent="0.35">
      <c r="B37" s="506"/>
      <c r="C37" s="287" t="s">
        <v>247</v>
      </c>
      <c r="E37" s="503"/>
      <c r="F37" s="503"/>
      <c r="G37" s="503"/>
      <c r="H37" s="503"/>
      <c r="I37" s="505"/>
    </row>
    <row r="38" spans="1:9" x14ac:dyDescent="0.35">
      <c r="B38" s="506"/>
      <c r="C38" s="284" t="s">
        <v>245</v>
      </c>
      <c r="E38" s="503"/>
      <c r="F38" s="503"/>
      <c r="G38" s="503"/>
      <c r="H38" s="503"/>
      <c r="I38" s="505"/>
    </row>
    <row r="39" spans="1:9" x14ac:dyDescent="0.35">
      <c r="B39" s="506"/>
      <c r="C39" s="355" t="s">
        <v>459</v>
      </c>
      <c r="E39" s="503"/>
      <c r="F39" s="503"/>
      <c r="G39" s="503"/>
      <c r="H39" s="503"/>
      <c r="I39" s="505"/>
    </row>
    <row r="40" spans="1:9" x14ac:dyDescent="0.35">
      <c r="B40" s="506"/>
      <c r="C40" s="746" t="s">
        <v>460</v>
      </c>
      <c r="E40" s="503"/>
      <c r="F40" s="503"/>
      <c r="G40" s="503"/>
      <c r="H40" s="503"/>
      <c r="I40" s="505"/>
    </row>
    <row r="41" spans="1:9" x14ac:dyDescent="0.35">
      <c r="B41" s="506"/>
      <c r="C41" s="747" t="s">
        <v>461</v>
      </c>
      <c r="E41" s="503"/>
      <c r="F41" s="503"/>
      <c r="G41" s="503"/>
      <c r="H41" s="503"/>
      <c r="I41" s="505"/>
    </row>
    <row r="42" spans="1:9" x14ac:dyDescent="0.35">
      <c r="B42" s="506"/>
      <c r="C42" s="748" t="s">
        <v>462</v>
      </c>
      <c r="D42" s="503"/>
      <c r="E42" s="503"/>
      <c r="F42" s="503"/>
      <c r="G42" s="503"/>
      <c r="H42" s="503"/>
      <c r="I42" s="505"/>
    </row>
    <row r="43" spans="1:9" x14ac:dyDescent="0.35">
      <c r="B43" s="506"/>
      <c r="C43" s="285" t="s">
        <v>463</v>
      </c>
      <c r="D43" s="503"/>
      <c r="E43" s="503"/>
      <c r="F43" s="503"/>
      <c r="G43" s="503"/>
      <c r="H43" s="503"/>
      <c r="I43" s="505"/>
    </row>
    <row r="44" spans="1:9" x14ac:dyDescent="0.35">
      <c r="B44" s="506"/>
      <c r="C44" s="286" t="s">
        <v>246</v>
      </c>
      <c r="D44" s="511"/>
      <c r="E44" s="503"/>
      <c r="F44" s="503"/>
      <c r="G44" s="503"/>
      <c r="H44" s="503"/>
      <c r="I44" s="505"/>
    </row>
    <row r="45" spans="1:9" x14ac:dyDescent="0.35">
      <c r="B45" s="506"/>
      <c r="D45" s="503"/>
      <c r="E45" s="503"/>
      <c r="F45" s="503"/>
      <c r="G45" s="503"/>
      <c r="H45" s="503"/>
      <c r="I45" s="505"/>
    </row>
    <row r="46" spans="1:9" s="607" customFormat="1" ht="29" x14ac:dyDescent="0.35">
      <c r="A46" s="606"/>
      <c r="B46" s="620" t="s">
        <v>38</v>
      </c>
      <c r="C46" s="758" t="s">
        <v>82</v>
      </c>
      <c r="D46" s="609" t="s">
        <v>364</v>
      </c>
      <c r="E46" s="609" t="s">
        <v>365</v>
      </c>
      <c r="F46" s="608" t="s">
        <v>225</v>
      </c>
      <c r="G46" s="608" t="s">
        <v>293</v>
      </c>
      <c r="H46" s="608" t="s">
        <v>294</v>
      </c>
      <c r="I46" s="610" t="s">
        <v>244</v>
      </c>
    </row>
    <row r="47" spans="1:9" x14ac:dyDescent="0.35">
      <c r="B47" s="520">
        <v>1</v>
      </c>
      <c r="C47" s="631" t="str" cm="1">
        <f t="array" ref="C47">HYPERLINK("#'"&amp;INDEX(SheetNames,B47)&amp;"'!C3",INDEX(SheetNames,B47))</f>
        <v>Initial Setup</v>
      </c>
      <c r="D47" s="603" t="s">
        <v>115</v>
      </c>
      <c r="E47" s="624" t="s">
        <v>267</v>
      </c>
      <c r="F47" s="503" t="str">
        <f t="shared" ref="F47:F93" si="1">IF(D47="Y",C47,"")</f>
        <v/>
      </c>
      <c r="G47" s="503" t="str">
        <f t="shared" ref="G47:G81" si="2">IF(E47="U",C47,"")</f>
        <v>Initial Setup</v>
      </c>
      <c r="H47" s="503" t="str">
        <f t="shared" ref="H47:H81" si="3">IF(E47="H",C47,"")</f>
        <v/>
      </c>
      <c r="I47" s="604"/>
    </row>
    <row r="48" spans="1:9" x14ac:dyDescent="0.35">
      <c r="B48" s="520">
        <f t="shared" ref="B48:B100" si="4">B47+1</f>
        <v>2</v>
      </c>
      <c r="C48" s="631" t="str" cm="1">
        <f t="array" ref="C48">HYPERLINK("#'"&amp;INDEX(SheetNames,B48)&amp;"'!C3",INDEX(SheetNames,B48))</f>
        <v>HOME</v>
      </c>
      <c r="D48" s="603" t="s">
        <v>115</v>
      </c>
      <c r="E48" s="624" t="s">
        <v>267</v>
      </c>
      <c r="F48" s="503" t="str">
        <f t="shared" si="1"/>
        <v/>
      </c>
      <c r="G48" s="503" t="str">
        <f t="shared" si="2"/>
        <v>HOME</v>
      </c>
      <c r="H48" s="503" t="str">
        <f t="shared" si="3"/>
        <v/>
      </c>
      <c r="I48" s="604"/>
    </row>
    <row r="49" spans="2:12" x14ac:dyDescent="0.35">
      <c r="B49" s="520">
        <f t="shared" si="4"/>
        <v>3</v>
      </c>
      <c r="C49" s="752" t="str" cm="1">
        <f t="array" ref="C49">HYPERLINK("#'"&amp;INDEX(SheetNames,B49)&amp;"'!C3",INDEX(SheetNames,B49))</f>
        <v>Input - Intersections</v>
      </c>
      <c r="D49" s="603" t="s">
        <v>115</v>
      </c>
      <c r="E49" s="624" t="s">
        <v>267</v>
      </c>
      <c r="F49" s="503" t="str">
        <f t="shared" si="1"/>
        <v/>
      </c>
      <c r="G49" s="503" t="str">
        <f t="shared" si="2"/>
        <v>Input - Intersections</v>
      </c>
      <c r="H49" s="503" t="str">
        <f t="shared" si="3"/>
        <v/>
      </c>
      <c r="I49" s="604"/>
    </row>
    <row r="50" spans="2:12" x14ac:dyDescent="0.35">
      <c r="B50" s="520">
        <f t="shared" si="4"/>
        <v>4</v>
      </c>
      <c r="C50" s="752" t="str" cm="1">
        <f t="array" ref="C50">HYPERLINK("#'"&amp;INDEX(SheetNames,B50)&amp;"'!C3",INDEX(SheetNames,B50))</f>
        <v>Input - Volumes</v>
      </c>
      <c r="D50" s="603" t="s">
        <v>115</v>
      </c>
      <c r="E50" s="624" t="s">
        <v>267</v>
      </c>
      <c r="F50" s="503" t="str">
        <f t="shared" si="1"/>
        <v/>
      </c>
      <c r="G50" s="503" t="str">
        <f t="shared" si="2"/>
        <v>Input - Volumes</v>
      </c>
      <c r="H50" s="503" t="str">
        <f t="shared" si="3"/>
        <v/>
      </c>
      <c r="I50" s="604"/>
      <c r="L50" s="503"/>
    </row>
    <row r="51" spans="2:12" x14ac:dyDescent="0.35">
      <c r="B51" s="520">
        <f t="shared" si="4"/>
        <v>5</v>
      </c>
      <c r="C51" s="752" t="str" cm="1">
        <f t="array" ref="C51">HYPERLINK("#'"&amp;INDEX(SheetNames,B51)&amp;"'!C3",INDEX(SheetNames,B51))</f>
        <v>Input - Storage Lengths</v>
      </c>
      <c r="D51" s="603" t="s">
        <v>115</v>
      </c>
      <c r="E51" s="624" t="s">
        <v>267</v>
      </c>
      <c r="F51" s="503" t="str">
        <f t="shared" si="1"/>
        <v/>
      </c>
      <c r="G51" s="503" t="str">
        <f t="shared" si="2"/>
        <v>Input - Storage Lengths</v>
      </c>
      <c r="H51" s="503" t="str">
        <f t="shared" si="3"/>
        <v/>
      </c>
      <c r="I51" s="604"/>
      <c r="L51" s="503"/>
    </row>
    <row r="52" spans="2:12" x14ac:dyDescent="0.35">
      <c r="B52" s="520">
        <f t="shared" si="4"/>
        <v>6</v>
      </c>
      <c r="C52" s="752" t="str" cm="1">
        <f t="array" ref="C52">HYPERLINK("#'"&amp;INDEX(SheetNames,B52)&amp;"'!C3",INDEX(SheetNames,B52))</f>
        <v>Input - Node Orientation</v>
      </c>
      <c r="D52" s="603" t="s">
        <v>115</v>
      </c>
      <c r="E52" s="624" t="s">
        <v>267</v>
      </c>
      <c r="F52" s="503" t="str">
        <f t="shared" si="1"/>
        <v/>
      </c>
      <c r="G52" s="503" t="str">
        <f t="shared" si="2"/>
        <v>Input - Node Orientation</v>
      </c>
      <c r="H52" s="503" t="str">
        <f t="shared" si="3"/>
        <v/>
      </c>
      <c r="I52" s="604"/>
      <c r="L52" s="503"/>
    </row>
    <row r="53" spans="2:12" x14ac:dyDescent="0.35">
      <c r="B53" s="520">
        <f t="shared" si="4"/>
        <v>7</v>
      </c>
      <c r="C53" s="754" t="str" cm="1">
        <f t="array" ref="C53">HYPERLINK("#'"&amp;INDEX(SheetNames,B53)&amp;"'!C3",INDEX(SheetNames,B53))</f>
        <v>Input - Travel Times</v>
      </c>
      <c r="D53" s="603" t="s">
        <v>115</v>
      </c>
      <c r="E53" s="624" t="s">
        <v>267</v>
      </c>
      <c r="F53" s="503" t="str">
        <f t="shared" si="1"/>
        <v/>
      </c>
      <c r="G53" s="503" t="str">
        <f t="shared" si="2"/>
        <v>Input - Travel Times</v>
      </c>
      <c r="H53" s="503" t="str">
        <f t="shared" si="3"/>
        <v/>
      </c>
      <c r="I53" s="604"/>
    </row>
    <row r="54" spans="2:12" x14ac:dyDescent="0.35">
      <c r="B54" s="520">
        <f t="shared" si="4"/>
        <v>8</v>
      </c>
      <c r="C54" s="750" t="str" cm="1">
        <f t="array" ref="C54">HYPERLINK("#'"&amp;INDEX(SheetNames,B54)&amp;"'!C3",INDEX(SheetNames,B54))</f>
        <v>Input - Freeways</v>
      </c>
      <c r="D54" s="603" t="s">
        <v>115</v>
      </c>
      <c r="E54" s="624" t="s">
        <v>267</v>
      </c>
      <c r="F54" s="503" t="str">
        <f t="shared" si="1"/>
        <v/>
      </c>
      <c r="G54" s="503" t="str">
        <f t="shared" si="2"/>
        <v>Input - Freeways</v>
      </c>
      <c r="H54" s="503" t="str">
        <f t="shared" si="3"/>
        <v/>
      </c>
      <c r="I54" s="604"/>
    </row>
    <row r="55" spans="2:12" x14ac:dyDescent="0.35">
      <c r="B55" s="520">
        <f t="shared" si="4"/>
        <v>9</v>
      </c>
      <c r="C55" s="751" t="str" cm="1">
        <f t="array" ref="C55">HYPERLINK("#'"&amp;INDEX(SheetNames,B55)&amp;"'!C3",INDEX(SheetNames,B55))</f>
        <v>Input - Queue Counters</v>
      </c>
      <c r="D55" s="603" t="s">
        <v>115</v>
      </c>
      <c r="E55" s="624" t="s">
        <v>267</v>
      </c>
      <c r="F55" s="503" t="str">
        <f t="shared" si="1"/>
        <v/>
      </c>
      <c r="G55" s="503" t="str">
        <f t="shared" si="2"/>
        <v>Input - Queue Counters</v>
      </c>
      <c r="H55" s="503" t="str">
        <f t="shared" si="3"/>
        <v/>
      </c>
      <c r="I55" s="604"/>
    </row>
    <row r="56" spans="2:12" x14ac:dyDescent="0.35">
      <c r="B56" s="520">
        <f t="shared" si="4"/>
        <v>10</v>
      </c>
      <c r="C56" s="669" t="str" cm="1">
        <f t="array" ref="C56">HYPERLINK("#'"&amp;INDEX(SheetNames,B56)&amp;"'!C3",INDEX(SheetNames,B56))</f>
        <v>Sample Size Tool</v>
      </c>
      <c r="D56" s="603" t="s">
        <v>115</v>
      </c>
      <c r="E56" s="624" t="s">
        <v>267</v>
      </c>
      <c r="F56" s="503" t="str">
        <f t="shared" si="1"/>
        <v/>
      </c>
      <c r="G56" s="503" t="str">
        <f t="shared" si="2"/>
        <v>Sample Size Tool</v>
      </c>
      <c r="H56" s="503" t="str">
        <f t="shared" si="3"/>
        <v/>
      </c>
      <c r="I56" s="604"/>
    </row>
    <row r="57" spans="2:12" x14ac:dyDescent="0.35">
      <c r="B57" s="520">
        <f t="shared" si="4"/>
        <v>11</v>
      </c>
      <c r="C57" s="669" t="str" cm="1">
        <f t="array" ref="C57">HYPERLINK("#'"&amp;INDEX(SheetNames,B57)&amp;"'!C3",INDEX(SheetNames,B57))</f>
        <v>Consistency Check</v>
      </c>
      <c r="D57" s="603" t="s">
        <v>115</v>
      </c>
      <c r="E57" s="624" t="s">
        <v>267</v>
      </c>
      <c r="F57" s="503" t="str">
        <f t="shared" si="1"/>
        <v/>
      </c>
      <c r="G57" s="503" t="str">
        <f t="shared" si="2"/>
        <v>Consistency Check</v>
      </c>
      <c r="H57" s="503" t="str">
        <f t="shared" si="3"/>
        <v/>
      </c>
      <c r="I57" s="604"/>
    </row>
    <row r="58" spans="2:12" x14ac:dyDescent="0.35">
      <c r="B58" s="520">
        <f t="shared" si="4"/>
        <v>12</v>
      </c>
      <c r="C58" s="749" t="str" cm="1">
        <f t="array" ref="C58">HYPERLINK("#'"&amp;INDEX(SheetNames,B58)&amp;"'!C3",INDEX(SheetNames,B58))</f>
        <v>Calibration Criteria</v>
      </c>
      <c r="D58" s="603" t="s">
        <v>115</v>
      </c>
      <c r="E58" s="624" t="s">
        <v>267</v>
      </c>
      <c r="F58" s="503" t="str">
        <f t="shared" si="1"/>
        <v/>
      </c>
      <c r="G58" s="503" t="str">
        <f t="shared" si="2"/>
        <v>Calibration Criteria</v>
      </c>
      <c r="H58" s="503" t="str">
        <f t="shared" si="3"/>
        <v/>
      </c>
      <c r="I58" s="604"/>
    </row>
    <row r="59" spans="2:12" x14ac:dyDescent="0.35">
      <c r="B59" s="520">
        <f t="shared" si="4"/>
        <v>13</v>
      </c>
      <c r="C59" s="749" t="str" cm="1">
        <f t="array" ref="C59">HYPERLINK("#'"&amp;INDEX(SheetNames,B59)&amp;"'!C3",INDEX(SheetNames,B59))</f>
        <v>Calibration Summary</v>
      </c>
      <c r="D59" s="603" t="s">
        <v>115</v>
      </c>
      <c r="E59" s="624" t="s">
        <v>267</v>
      </c>
      <c r="F59" s="503" t="str">
        <f t="shared" si="1"/>
        <v/>
      </c>
      <c r="G59" s="503" t="str">
        <f t="shared" si="2"/>
        <v>Calibration Summary</v>
      </c>
      <c r="H59" s="503" t="str">
        <f t="shared" si="3"/>
        <v/>
      </c>
      <c r="I59" s="604"/>
    </row>
    <row r="60" spans="2:12" x14ac:dyDescent="0.35">
      <c r="B60" s="520">
        <f t="shared" si="4"/>
        <v>14</v>
      </c>
      <c r="C60" s="749" t="str" cm="1">
        <f t="array" ref="C60">HYPERLINK("#'"&amp;INDEX(SheetNames,B60)&amp;"'!C3",INDEX(SheetNames,B60))</f>
        <v>GEH</v>
      </c>
      <c r="D60" s="603" t="s">
        <v>115</v>
      </c>
      <c r="E60" s="624" t="s">
        <v>267</v>
      </c>
      <c r="F60" s="503" t="str">
        <f t="shared" si="1"/>
        <v/>
      </c>
      <c r="G60" s="503" t="str">
        <f t="shared" si="2"/>
        <v>GEH</v>
      </c>
      <c r="H60" s="503" t="str">
        <f t="shared" si="3"/>
        <v/>
      </c>
      <c r="I60" s="604"/>
      <c r="K60" s="504"/>
    </row>
    <row r="61" spans="2:12" x14ac:dyDescent="0.35">
      <c r="B61" s="520">
        <f t="shared" si="4"/>
        <v>15</v>
      </c>
      <c r="C61" s="749" t="str" cm="1">
        <f t="array" ref="C61">HYPERLINK("#'"&amp;INDEX(SheetNames,B61)&amp;"'!C3",INDEX(SheetNames,B61))</f>
        <v>Speed Heat Map</v>
      </c>
      <c r="D61" s="603" t="s">
        <v>115</v>
      </c>
      <c r="E61" s="624" t="s">
        <v>267</v>
      </c>
      <c r="F61" s="503" t="str">
        <f t="shared" si="1"/>
        <v/>
      </c>
      <c r="G61" s="503" t="str">
        <f t="shared" si="2"/>
        <v>Speed Heat Map</v>
      </c>
      <c r="H61" s="503" t="str">
        <f t="shared" si="3"/>
        <v/>
      </c>
      <c r="I61" s="604"/>
      <c r="L61" s="503"/>
    </row>
    <row r="62" spans="2:12" x14ac:dyDescent="0.35">
      <c r="B62" s="520">
        <f t="shared" si="4"/>
        <v>16</v>
      </c>
      <c r="C62" s="753" t="str" cm="1">
        <f t="array" ref="C62">HYPERLINK("#'"&amp;INDEX(SheetNames,B62)&amp;"'!C3",INDEX(SheetNames,B62))</f>
        <v>Intersection Calcs</v>
      </c>
      <c r="D62" s="603" t="s">
        <v>115</v>
      </c>
      <c r="E62" s="624" t="s">
        <v>267</v>
      </c>
      <c r="F62" s="503" t="str">
        <f t="shared" si="1"/>
        <v/>
      </c>
      <c r="G62" s="503" t="str">
        <f t="shared" si="2"/>
        <v>Intersection Calcs</v>
      </c>
      <c r="H62" s="503" t="str">
        <f t="shared" si="3"/>
        <v/>
      </c>
      <c r="I62" s="604"/>
    </row>
    <row r="63" spans="2:12" x14ac:dyDescent="0.35">
      <c r="B63" s="520">
        <f t="shared" si="4"/>
        <v>17</v>
      </c>
      <c r="C63" s="753" t="str" cm="1">
        <f t="array" ref="C63">HYPERLINK("#'"&amp;INDEX(SheetNames,B63)&amp;"'!C3",INDEX(SheetNames,B63))</f>
        <v>Intersection Calibration</v>
      </c>
      <c r="D63" s="603" t="s">
        <v>115</v>
      </c>
      <c r="E63" s="624" t="s">
        <v>267</v>
      </c>
      <c r="F63" s="503" t="str">
        <f t="shared" si="1"/>
        <v/>
      </c>
      <c r="G63" s="503" t="str">
        <f t="shared" si="2"/>
        <v>Intersection Calibration</v>
      </c>
      <c r="H63" s="503" t="str">
        <f t="shared" si="3"/>
        <v/>
      </c>
      <c r="I63" s="604"/>
    </row>
    <row r="64" spans="2:12" x14ac:dyDescent="0.35">
      <c r="B64" s="520">
        <f t="shared" si="4"/>
        <v>18</v>
      </c>
      <c r="C64" s="753" t="str" cm="1">
        <f t="array" ref="C64">HYPERLINK("#'"&amp;INDEX(SheetNames,B64)&amp;"'!C3",INDEX(SheetNames,B64))</f>
        <v>Intersection Performance</v>
      </c>
      <c r="D64" s="603" t="s">
        <v>115</v>
      </c>
      <c r="E64" s="624" t="s">
        <v>267</v>
      </c>
      <c r="F64" s="503" t="str">
        <f t="shared" si="1"/>
        <v/>
      </c>
      <c r="G64" s="503" t="str">
        <f t="shared" si="2"/>
        <v>Intersection Performance</v>
      </c>
      <c r="H64" s="503" t="str">
        <f t="shared" si="3"/>
        <v/>
      </c>
      <c r="I64" s="604"/>
    </row>
    <row r="65" spans="2:9" x14ac:dyDescent="0.35">
      <c r="B65" s="520">
        <f t="shared" si="4"/>
        <v>19</v>
      </c>
      <c r="C65" s="753" t="str" cm="1">
        <f t="array" ref="C65">HYPERLINK("#'"&amp;INDEX(SheetNames,B65)&amp;"'!C3",INDEX(SheetNames,B65))</f>
        <v>Intersections Delay&amp;LOS</v>
      </c>
      <c r="D65" s="603" t="s">
        <v>115</v>
      </c>
      <c r="E65" s="624" t="s">
        <v>267</v>
      </c>
      <c r="F65" s="503" t="str">
        <f t="shared" si="1"/>
        <v/>
      </c>
      <c r="G65" s="503" t="str">
        <f t="shared" si="2"/>
        <v>Intersections Delay&amp;LOS</v>
      </c>
      <c r="H65" s="503" t="str">
        <f t="shared" si="3"/>
        <v/>
      </c>
      <c r="I65" s="604"/>
    </row>
    <row r="66" spans="2:9" x14ac:dyDescent="0.35">
      <c r="B66" s="520">
        <f t="shared" si="4"/>
        <v>20</v>
      </c>
      <c r="C66" s="755" t="str" cm="1">
        <f t="array" ref="C66">HYPERLINK("#'"&amp;INDEX(SheetNames,B66)&amp;"'!C3",INDEX(SheetNames,B66))</f>
        <v>Travel Time Calcs</v>
      </c>
      <c r="D66" s="603" t="s">
        <v>115</v>
      </c>
      <c r="E66" s="624" t="s">
        <v>267</v>
      </c>
      <c r="F66" s="503" t="str">
        <f t="shared" si="1"/>
        <v/>
      </c>
      <c r="G66" s="503" t="str">
        <f t="shared" si="2"/>
        <v>Travel Time Calcs</v>
      </c>
      <c r="H66" s="503" t="str">
        <f t="shared" si="3"/>
        <v/>
      </c>
      <c r="I66" s="604"/>
    </row>
    <row r="67" spans="2:9" x14ac:dyDescent="0.35">
      <c r="B67" s="520">
        <f t="shared" si="4"/>
        <v>21</v>
      </c>
      <c r="C67" s="755" t="str" cm="1">
        <f t="array" ref="C67">HYPERLINK("#'"&amp;INDEX(SheetNames,B67)&amp;"'!C3",INDEX(SheetNames,B67))</f>
        <v>Travel Time Calibration</v>
      </c>
      <c r="D67" s="603" t="s">
        <v>115</v>
      </c>
      <c r="E67" s="624" t="s">
        <v>267</v>
      </c>
      <c r="F67" s="503" t="str">
        <f t="shared" si="1"/>
        <v/>
      </c>
      <c r="G67" s="503" t="str">
        <f t="shared" si="2"/>
        <v>Travel Time Calibration</v>
      </c>
      <c r="H67" s="503" t="str">
        <f t="shared" si="3"/>
        <v/>
      </c>
      <c r="I67" s="604"/>
    </row>
    <row r="68" spans="2:9" x14ac:dyDescent="0.35">
      <c r="B68" s="520">
        <f t="shared" si="4"/>
        <v>22</v>
      </c>
      <c r="C68" s="755" t="str" cm="1">
        <f t="array" ref="C68">HYPERLINK("#'"&amp;INDEX(SheetNames,B68)&amp;"'!C3",INDEX(SheetNames,B68))</f>
        <v>Travel Time Detailed</v>
      </c>
      <c r="D68" s="603" t="s">
        <v>115</v>
      </c>
      <c r="E68" s="624" t="s">
        <v>267</v>
      </c>
      <c r="F68" s="503" t="str">
        <f t="shared" si="1"/>
        <v/>
      </c>
      <c r="G68" s="503" t="str">
        <f t="shared" si="2"/>
        <v>Travel Time Detailed</v>
      </c>
      <c r="H68" s="503" t="str">
        <f t="shared" si="3"/>
        <v/>
      </c>
      <c r="I68" s="604"/>
    </row>
    <row r="69" spans="2:9" x14ac:dyDescent="0.35">
      <c r="B69" s="520">
        <f t="shared" si="4"/>
        <v>23</v>
      </c>
      <c r="C69" s="764" t="str" cm="1">
        <f t="array" ref="C69">HYPERLINK("#'"&amp;INDEX(SheetNames,B69)&amp;"'!C3",INDEX(SheetNames,B69))</f>
        <v>Freeway Calcs</v>
      </c>
      <c r="D69" s="603" t="s">
        <v>115</v>
      </c>
      <c r="E69" s="624" t="s">
        <v>267</v>
      </c>
      <c r="F69" s="503" t="str">
        <f t="shared" si="1"/>
        <v/>
      </c>
      <c r="G69" s="503" t="str">
        <f t="shared" si="2"/>
        <v>Freeway Calcs</v>
      </c>
      <c r="H69" s="503" t="str">
        <f t="shared" si="3"/>
        <v/>
      </c>
      <c r="I69" s="604"/>
    </row>
    <row r="70" spans="2:9" x14ac:dyDescent="0.35">
      <c r="B70" s="520">
        <f t="shared" si="4"/>
        <v>24</v>
      </c>
      <c r="C70" s="762" t="str" cm="1">
        <f t="array" ref="C70">HYPERLINK("#'"&amp;INDEX(SheetNames,B70)&amp;"'!C3",INDEX(SheetNames,B70))</f>
        <v>Freeway Calibration</v>
      </c>
      <c r="D70" s="603" t="s">
        <v>115</v>
      </c>
      <c r="E70" s="624" t="s">
        <v>267</v>
      </c>
      <c r="F70" s="503" t="str">
        <f t="shared" si="1"/>
        <v/>
      </c>
      <c r="G70" s="503" t="str">
        <f t="shared" si="2"/>
        <v>Freeway Calibration</v>
      </c>
      <c r="H70" s="503" t="str">
        <f t="shared" si="3"/>
        <v/>
      </c>
      <c r="I70" s="604"/>
    </row>
    <row r="71" spans="2:9" x14ac:dyDescent="0.35">
      <c r="B71" s="520">
        <f t="shared" si="4"/>
        <v>25</v>
      </c>
      <c r="C71" s="762" t="str" cm="1">
        <f t="array" ref="C71">HYPERLINK("#'"&amp;INDEX(SheetNames,B71)&amp;"'!C3",INDEX(SheetNames,B71))</f>
        <v>Freeway Performance</v>
      </c>
      <c r="D71" s="603" t="s">
        <v>115</v>
      </c>
      <c r="E71" s="624" t="s">
        <v>267</v>
      </c>
      <c r="F71" s="503" t="str">
        <f t="shared" si="1"/>
        <v/>
      </c>
      <c r="G71" s="503" t="str">
        <f>IF(E71="U",C71,"")</f>
        <v>Freeway Performance</v>
      </c>
      <c r="H71" s="503" t="str">
        <f t="shared" si="3"/>
        <v/>
      </c>
      <c r="I71" s="604"/>
    </row>
    <row r="72" spans="2:9" x14ac:dyDescent="0.35">
      <c r="B72" s="520">
        <f t="shared" si="4"/>
        <v>26</v>
      </c>
      <c r="C72" s="756" t="str" cm="1">
        <f t="array" ref="C72">HYPERLINK("#'"&amp;INDEX(SheetNames,B72)&amp;"'!C3",INDEX(SheetNames,B72))</f>
        <v>Queue Counter Calcs</v>
      </c>
      <c r="D72" s="603" t="s">
        <v>115</v>
      </c>
      <c r="E72" s="624" t="s">
        <v>267</v>
      </c>
      <c r="F72" s="503" t="str">
        <f t="shared" si="1"/>
        <v/>
      </c>
      <c r="G72" s="503" t="str">
        <f t="shared" si="2"/>
        <v>Queue Counter Calcs</v>
      </c>
      <c r="H72" s="503" t="str">
        <f t="shared" si="3"/>
        <v/>
      </c>
      <c r="I72" s="604"/>
    </row>
    <row r="73" spans="2:9" x14ac:dyDescent="0.35">
      <c r="B73" s="520">
        <f t="shared" si="4"/>
        <v>27</v>
      </c>
      <c r="C73" s="756" t="str" cm="1">
        <f t="array" ref="C73">HYPERLINK("#'"&amp;INDEX(SheetNames,B73)&amp;"'!C3",INDEX(SheetNames,B73))</f>
        <v>Queue Lengths Detailed</v>
      </c>
      <c r="D73" s="603" t="s">
        <v>115</v>
      </c>
      <c r="E73" s="624" t="s">
        <v>267</v>
      </c>
      <c r="F73" s="503" t="str">
        <f t="shared" si="1"/>
        <v/>
      </c>
      <c r="G73" s="503" t="str">
        <f t="shared" si="2"/>
        <v>Queue Lengths Detailed</v>
      </c>
      <c r="H73" s="503" t="str">
        <f t="shared" si="3"/>
        <v/>
      </c>
      <c r="I73" s="604"/>
    </row>
    <row r="74" spans="2:9" x14ac:dyDescent="0.35">
      <c r="B74" s="520">
        <f t="shared" si="4"/>
        <v>28</v>
      </c>
      <c r="C74" s="757" t="str" cm="1">
        <f t="array" ref="C74">HYPERLINK("#'"&amp;INDEX(SheetNames,B74)&amp;"'!C3",INDEX(SheetNames,B74))</f>
        <v>VISSIM Sim Runs Summary Outputs</v>
      </c>
      <c r="D74" s="603" t="s">
        <v>115</v>
      </c>
      <c r="E74" s="624" t="s">
        <v>267</v>
      </c>
      <c r="F74" s="503" t="str">
        <f t="shared" si="1"/>
        <v/>
      </c>
      <c r="G74" s="503" t="str">
        <f t="shared" si="2"/>
        <v>VISSIM Sim Runs Summary Outputs</v>
      </c>
      <c r="H74" s="503" t="str">
        <f t="shared" si="3"/>
        <v/>
      </c>
      <c r="I74" s="604"/>
    </row>
    <row r="75" spans="2:9" x14ac:dyDescent="0.35">
      <c r="B75" s="520">
        <f t="shared" si="4"/>
        <v>29</v>
      </c>
      <c r="C75" s="757" t="str" cm="1">
        <f t="array" ref="C75">HYPERLINK("#'"&amp;INDEX(SheetNames,B75)&amp;"'!C3",INDEX(SheetNames,B75))</f>
        <v>VISSIM Network Perf Outputs</v>
      </c>
      <c r="D75" s="603" t="s">
        <v>115</v>
      </c>
      <c r="E75" s="624" t="s">
        <v>267</v>
      </c>
      <c r="F75" s="503" t="str">
        <f t="shared" si="1"/>
        <v/>
      </c>
      <c r="G75" s="503" t="str">
        <f t="shared" si="2"/>
        <v>VISSIM Network Perf Outputs</v>
      </c>
      <c r="H75" s="503" t="str">
        <f t="shared" si="3"/>
        <v/>
      </c>
      <c r="I75" s="604"/>
    </row>
    <row r="76" spans="2:9" x14ac:dyDescent="0.35">
      <c r="B76" s="520">
        <f t="shared" si="4"/>
        <v>30</v>
      </c>
      <c r="C76" s="757" t="str" cm="1">
        <f t="array" ref="C76">HYPERLINK("#'"&amp;INDEX(SheetNames,B76)&amp;"'!C3",INDEX(SheetNames,B76))</f>
        <v>VISSIM DCP Outputs</v>
      </c>
      <c r="D76" s="603" t="s">
        <v>115</v>
      </c>
      <c r="E76" s="624" t="s">
        <v>267</v>
      </c>
      <c r="F76" s="503" t="str">
        <f t="shared" si="1"/>
        <v/>
      </c>
      <c r="G76" s="503" t="str">
        <f t="shared" si="2"/>
        <v>VISSIM DCP Outputs</v>
      </c>
      <c r="H76" s="503" t="str">
        <f t="shared" si="3"/>
        <v/>
      </c>
      <c r="I76" s="604"/>
    </row>
    <row r="77" spans="2:9" x14ac:dyDescent="0.35">
      <c r="B77" s="520">
        <f t="shared" si="4"/>
        <v>31</v>
      </c>
      <c r="C77" s="757" t="str" cm="1">
        <f t="array" ref="C77">HYPERLINK("#'"&amp;INDEX(SheetNames,B77)&amp;"'!C3",INDEX(SheetNames,B77))</f>
        <v>VISSIM Node Outputs</v>
      </c>
      <c r="D77" s="603" t="s">
        <v>115</v>
      </c>
      <c r="E77" s="624" t="s">
        <v>267</v>
      </c>
      <c r="F77" s="503" t="str">
        <f t="shared" si="1"/>
        <v/>
      </c>
      <c r="G77" s="503" t="str">
        <f t="shared" si="2"/>
        <v>VISSIM Node Outputs</v>
      </c>
      <c r="H77" s="503" t="str">
        <f t="shared" si="3"/>
        <v/>
      </c>
      <c r="I77" s="604"/>
    </row>
    <row r="78" spans="2:9" x14ac:dyDescent="0.35">
      <c r="B78" s="520">
        <f t="shared" si="4"/>
        <v>32</v>
      </c>
      <c r="C78" s="757" t="str" cm="1">
        <f t="array" ref="C78">HYPERLINK("#'"&amp;INDEX(SheetNames,B78)&amp;"'!C3",INDEX(SheetNames,B78))</f>
        <v>VISSIM Travel Time Outputs</v>
      </c>
      <c r="D78" s="603" t="s">
        <v>115</v>
      </c>
      <c r="E78" s="624" t="s">
        <v>267</v>
      </c>
      <c r="F78" s="503" t="str">
        <f t="shared" si="1"/>
        <v/>
      </c>
      <c r="G78" s="503" t="str">
        <f t="shared" si="2"/>
        <v>VISSIM Travel Time Outputs</v>
      </c>
      <c r="H78" s="503" t="str">
        <f t="shared" si="3"/>
        <v/>
      </c>
      <c r="I78" s="604"/>
    </row>
    <row r="79" spans="2:9" x14ac:dyDescent="0.35">
      <c r="B79" s="520">
        <f t="shared" si="4"/>
        <v>33</v>
      </c>
      <c r="C79" s="757" t="str" cm="1">
        <f t="array" ref="C79">HYPERLINK("#'"&amp;INDEX(SheetNames,B79)&amp;"'!C3",INDEX(SheetNames,B79))</f>
        <v>VISSIM Link Segment Outputs</v>
      </c>
      <c r="D79" s="603" t="s">
        <v>115</v>
      </c>
      <c r="E79" s="624" t="s">
        <v>267</v>
      </c>
      <c r="F79" s="503" t="str">
        <f t="shared" si="1"/>
        <v/>
      </c>
      <c r="G79" s="503" t="str">
        <f t="shared" si="2"/>
        <v>VISSIM Link Segment Outputs</v>
      </c>
      <c r="H79" s="503" t="str">
        <f t="shared" si="3"/>
        <v/>
      </c>
      <c r="I79" s="604"/>
    </row>
    <row r="80" spans="2:9" x14ac:dyDescent="0.35">
      <c r="B80" s="520">
        <f t="shared" si="4"/>
        <v>34</v>
      </c>
      <c r="C80" s="757" t="str" cm="1">
        <f t="array" ref="C80">HYPERLINK("#'"&amp;INDEX(SheetNames,B80)&amp;"'!C3",INDEX(SheetNames,B80))</f>
        <v>VISSIM Queue Counter Outputs</v>
      </c>
      <c r="D80" s="603" t="s">
        <v>115</v>
      </c>
      <c r="E80" s="624" t="s">
        <v>267</v>
      </c>
      <c r="F80" s="503" t="str">
        <f t="shared" si="1"/>
        <v/>
      </c>
      <c r="G80" s="503" t="str">
        <f t="shared" si="2"/>
        <v>VISSIM Queue Counter Outputs</v>
      </c>
      <c r="H80" s="503" t="str">
        <f t="shared" si="3"/>
        <v/>
      </c>
      <c r="I80" s="604"/>
    </row>
    <row r="81" spans="1:9" x14ac:dyDescent="0.35">
      <c r="B81" s="520">
        <f t="shared" si="4"/>
        <v>35</v>
      </c>
      <c r="C81" s="759" t="str" cm="1">
        <f t="array" ref="C81">HYPERLINK("#'"&amp;INDEX(SheetNames,B81)&amp;"'!C3",INDEX(SheetNames,B81))</f>
        <v>Lookups</v>
      </c>
      <c r="D81" s="603" t="s">
        <v>115</v>
      </c>
      <c r="E81" s="624" t="s">
        <v>267</v>
      </c>
      <c r="F81" s="503" t="str">
        <f t="shared" si="1"/>
        <v/>
      </c>
      <c r="G81" s="503" t="str">
        <f t="shared" si="2"/>
        <v>Lookups</v>
      </c>
      <c r="H81" s="503" t="str">
        <f t="shared" si="3"/>
        <v/>
      </c>
      <c r="I81" s="604"/>
    </row>
    <row r="82" spans="1:9" x14ac:dyDescent="0.35">
      <c r="B82" s="520">
        <f t="shared" si="4"/>
        <v>36</v>
      </c>
      <c r="C82" s="760" t="str" cm="1">
        <f t="array" ref="C82">HYPERLINK("#'"&amp;INDEX(SheetNames,B82)&amp;"'!C3",INDEX(SheetNames,B82))</f>
        <v>Change Log</v>
      </c>
      <c r="D82" s="603" t="s">
        <v>115</v>
      </c>
      <c r="E82" s="624" t="s">
        <v>267</v>
      </c>
      <c r="F82" s="503" t="str">
        <f t="shared" si="1"/>
        <v/>
      </c>
      <c r="G82" s="503" t="str">
        <f t="shared" ref="G82:G100" si="5">IF(E82="U",C82,"")</f>
        <v>Change Log</v>
      </c>
      <c r="H82" s="503" t="str">
        <f t="shared" ref="H82:H100" si="6">IF(E82="H",C82,"")</f>
        <v/>
      </c>
      <c r="I82" s="604"/>
    </row>
    <row r="83" spans="1:9" hidden="1" x14ac:dyDescent="0.35">
      <c r="A83" s="502" t="s">
        <v>167</v>
      </c>
      <c r="B83" s="520">
        <f t="shared" si="4"/>
        <v>37</v>
      </c>
      <c r="C83" s="631"/>
      <c r="D83" s="603"/>
      <c r="E83" s="624"/>
      <c r="F83" s="503" t="str">
        <f t="shared" si="1"/>
        <v/>
      </c>
      <c r="G83" s="503" t="str">
        <f t="shared" si="5"/>
        <v/>
      </c>
      <c r="H83" s="503" t="str">
        <f t="shared" si="6"/>
        <v/>
      </c>
      <c r="I83" s="604"/>
    </row>
    <row r="84" spans="1:9" hidden="1" x14ac:dyDescent="0.35">
      <c r="A84" s="502" t="s">
        <v>167</v>
      </c>
      <c r="B84" s="520">
        <f t="shared" si="4"/>
        <v>38</v>
      </c>
      <c r="C84" s="631"/>
      <c r="D84" s="603"/>
      <c r="E84" s="624"/>
      <c r="F84" s="503" t="str">
        <f t="shared" si="1"/>
        <v/>
      </c>
      <c r="G84" s="503" t="str">
        <f>IF(E84="U",C84,"")</f>
        <v/>
      </c>
      <c r="H84" s="503" t="str">
        <f t="shared" si="6"/>
        <v/>
      </c>
      <c r="I84" s="604"/>
    </row>
    <row r="85" spans="1:9" hidden="1" x14ac:dyDescent="0.35">
      <c r="A85" s="502" t="s">
        <v>167</v>
      </c>
      <c r="B85" s="520">
        <f t="shared" si="4"/>
        <v>39</v>
      </c>
      <c r="C85" s="631"/>
      <c r="D85" s="603"/>
      <c r="E85" s="624"/>
      <c r="F85" s="503" t="str">
        <f t="shared" si="1"/>
        <v/>
      </c>
      <c r="G85" s="503" t="str">
        <f t="shared" si="5"/>
        <v/>
      </c>
      <c r="H85" s="503" t="str">
        <f t="shared" si="6"/>
        <v/>
      </c>
      <c r="I85" s="604"/>
    </row>
    <row r="86" spans="1:9" hidden="1" x14ac:dyDescent="0.35">
      <c r="A86" s="502" t="s">
        <v>167</v>
      </c>
      <c r="B86" s="520">
        <f t="shared" si="4"/>
        <v>40</v>
      </c>
      <c r="C86" s="631"/>
      <c r="D86" s="603"/>
      <c r="E86" s="624"/>
      <c r="F86" s="503" t="str">
        <f t="shared" si="1"/>
        <v/>
      </c>
      <c r="G86" s="503" t="str">
        <f t="shared" si="5"/>
        <v/>
      </c>
      <c r="H86" s="503" t="str">
        <f t="shared" si="6"/>
        <v/>
      </c>
      <c r="I86" s="604"/>
    </row>
    <row r="87" spans="1:9" hidden="1" x14ac:dyDescent="0.35">
      <c r="A87" s="502" t="s">
        <v>167</v>
      </c>
      <c r="B87" s="520">
        <f t="shared" si="4"/>
        <v>41</v>
      </c>
      <c r="C87" s="631"/>
      <c r="D87" s="603"/>
      <c r="E87" s="624"/>
      <c r="F87" s="503" t="str">
        <f t="shared" si="1"/>
        <v/>
      </c>
      <c r="G87" s="503" t="str">
        <f t="shared" si="5"/>
        <v/>
      </c>
      <c r="H87" s="503" t="str">
        <f t="shared" si="6"/>
        <v/>
      </c>
      <c r="I87" s="604"/>
    </row>
    <row r="88" spans="1:9" hidden="1" x14ac:dyDescent="0.35">
      <c r="A88" s="502" t="s">
        <v>167</v>
      </c>
      <c r="B88" s="520">
        <f t="shared" si="4"/>
        <v>42</v>
      </c>
      <c r="C88" s="631"/>
      <c r="D88" s="603"/>
      <c r="E88" s="624"/>
      <c r="F88" s="503" t="str">
        <f t="shared" si="1"/>
        <v/>
      </c>
      <c r="G88" s="503" t="str">
        <f t="shared" si="5"/>
        <v/>
      </c>
      <c r="H88" s="503" t="str">
        <f t="shared" si="6"/>
        <v/>
      </c>
      <c r="I88" s="604"/>
    </row>
    <row r="89" spans="1:9" hidden="1" x14ac:dyDescent="0.35">
      <c r="A89" s="502" t="s">
        <v>167</v>
      </c>
      <c r="B89" s="520">
        <f t="shared" si="4"/>
        <v>43</v>
      </c>
      <c r="C89" s="631"/>
      <c r="D89" s="603"/>
      <c r="E89" s="624"/>
      <c r="F89" s="503" t="str">
        <f t="shared" si="1"/>
        <v/>
      </c>
      <c r="G89" s="503" t="str">
        <f t="shared" si="5"/>
        <v/>
      </c>
      <c r="H89" s="503" t="str">
        <f t="shared" si="6"/>
        <v/>
      </c>
      <c r="I89" s="604"/>
    </row>
    <row r="90" spans="1:9" hidden="1" x14ac:dyDescent="0.35">
      <c r="A90" s="502" t="s">
        <v>167</v>
      </c>
      <c r="B90" s="520">
        <f t="shared" si="4"/>
        <v>44</v>
      </c>
      <c r="C90" s="631"/>
      <c r="D90" s="603"/>
      <c r="E90" s="624"/>
      <c r="F90" s="503" t="str">
        <f t="shared" si="1"/>
        <v/>
      </c>
      <c r="G90" s="503" t="str">
        <f t="shared" si="5"/>
        <v/>
      </c>
      <c r="H90" s="503" t="str">
        <f t="shared" si="6"/>
        <v/>
      </c>
      <c r="I90" s="604"/>
    </row>
    <row r="91" spans="1:9" hidden="1" x14ac:dyDescent="0.35">
      <c r="A91" s="502" t="s">
        <v>167</v>
      </c>
      <c r="B91" s="520">
        <f t="shared" si="4"/>
        <v>45</v>
      </c>
      <c r="C91" s="631"/>
      <c r="D91" s="603"/>
      <c r="E91" s="624"/>
      <c r="F91" s="503" t="str">
        <f t="shared" si="1"/>
        <v/>
      </c>
      <c r="G91" s="503" t="str">
        <f t="shared" si="5"/>
        <v/>
      </c>
      <c r="H91" s="503" t="str">
        <f t="shared" si="6"/>
        <v/>
      </c>
      <c r="I91" s="604"/>
    </row>
    <row r="92" spans="1:9" hidden="1" x14ac:dyDescent="0.35">
      <c r="A92" s="502" t="s">
        <v>167</v>
      </c>
      <c r="B92" s="520">
        <f t="shared" si="4"/>
        <v>46</v>
      </c>
      <c r="C92" s="631"/>
      <c r="D92" s="603"/>
      <c r="E92" s="624"/>
      <c r="F92" s="503" t="str">
        <f t="shared" si="1"/>
        <v/>
      </c>
      <c r="G92" s="503" t="str">
        <f t="shared" si="5"/>
        <v/>
      </c>
      <c r="H92" s="503" t="str">
        <f t="shared" si="6"/>
        <v/>
      </c>
      <c r="I92" s="604"/>
    </row>
    <row r="93" spans="1:9" s="503" customFormat="1" hidden="1" x14ac:dyDescent="0.35">
      <c r="A93" s="502" t="s">
        <v>167</v>
      </c>
      <c r="B93" s="520">
        <f t="shared" si="4"/>
        <v>47</v>
      </c>
      <c r="C93" s="631"/>
      <c r="D93" s="603"/>
      <c r="E93" s="624"/>
      <c r="F93" s="503" t="str">
        <f t="shared" si="1"/>
        <v/>
      </c>
      <c r="G93" s="503" t="str">
        <f t="shared" si="5"/>
        <v/>
      </c>
      <c r="H93" s="503" t="str">
        <f t="shared" si="6"/>
        <v/>
      </c>
      <c r="I93" s="604"/>
    </row>
    <row r="94" spans="1:9" hidden="1" x14ac:dyDescent="0.35">
      <c r="A94" s="502" t="s">
        <v>167</v>
      </c>
      <c r="B94" s="520">
        <f t="shared" si="4"/>
        <v>48</v>
      </c>
      <c r="C94" s="631"/>
      <c r="D94" s="603"/>
      <c r="E94" s="624"/>
      <c r="F94" s="503" t="str">
        <f t="shared" ref="F94:F100" si="7">IF(D94="Y",C94,"")</f>
        <v/>
      </c>
      <c r="G94" s="503" t="str">
        <f t="shared" si="5"/>
        <v/>
      </c>
      <c r="H94" s="503" t="str">
        <f t="shared" si="6"/>
        <v/>
      </c>
      <c r="I94" s="604"/>
    </row>
    <row r="95" spans="1:9" hidden="1" x14ac:dyDescent="0.35">
      <c r="A95" s="502" t="s">
        <v>167</v>
      </c>
      <c r="B95" s="520">
        <f t="shared" si="4"/>
        <v>49</v>
      </c>
      <c r="C95" s="631"/>
      <c r="D95" s="603"/>
      <c r="E95" s="603"/>
      <c r="F95" s="503" t="str">
        <f t="shared" si="7"/>
        <v/>
      </c>
      <c r="G95" s="503" t="str">
        <f t="shared" si="5"/>
        <v/>
      </c>
      <c r="H95" s="503" t="str">
        <f t="shared" si="6"/>
        <v/>
      </c>
      <c r="I95" s="604"/>
    </row>
    <row r="96" spans="1:9" hidden="1" x14ac:dyDescent="0.35">
      <c r="A96" s="502" t="s">
        <v>167</v>
      </c>
      <c r="B96" s="520">
        <f t="shared" si="4"/>
        <v>50</v>
      </c>
      <c r="C96" s="631"/>
      <c r="D96" s="603"/>
      <c r="E96" s="603"/>
      <c r="F96" s="503" t="str">
        <f t="shared" si="7"/>
        <v/>
      </c>
      <c r="G96" s="503" t="str">
        <f t="shared" si="5"/>
        <v/>
      </c>
      <c r="H96" s="503" t="str">
        <f t="shared" si="6"/>
        <v/>
      </c>
      <c r="I96" s="604"/>
    </row>
    <row r="97" spans="1:9" hidden="1" x14ac:dyDescent="0.35">
      <c r="A97" s="502" t="s">
        <v>167</v>
      </c>
      <c r="B97" s="520">
        <f t="shared" si="4"/>
        <v>51</v>
      </c>
      <c r="C97" s="631"/>
      <c r="D97" s="603"/>
      <c r="E97" s="603"/>
      <c r="F97" s="503" t="str">
        <f t="shared" si="7"/>
        <v/>
      </c>
      <c r="G97" s="503" t="str">
        <f t="shared" si="5"/>
        <v/>
      </c>
      <c r="H97" s="503" t="str">
        <f t="shared" si="6"/>
        <v/>
      </c>
      <c r="I97" s="604"/>
    </row>
    <row r="98" spans="1:9" hidden="1" x14ac:dyDescent="0.35">
      <c r="A98" s="502" t="s">
        <v>167</v>
      </c>
      <c r="B98" s="520">
        <f t="shared" si="4"/>
        <v>52</v>
      </c>
      <c r="C98" s="631"/>
      <c r="D98" s="603"/>
      <c r="E98" s="603"/>
      <c r="F98" s="503" t="str">
        <f t="shared" si="7"/>
        <v/>
      </c>
      <c r="G98" s="503" t="str">
        <f t="shared" si="5"/>
        <v/>
      </c>
      <c r="H98" s="503" t="str">
        <f t="shared" si="6"/>
        <v/>
      </c>
      <c r="I98" s="604"/>
    </row>
    <row r="99" spans="1:9" hidden="1" x14ac:dyDescent="0.35">
      <c r="A99" s="502" t="s">
        <v>167</v>
      </c>
      <c r="B99" s="520">
        <f t="shared" si="4"/>
        <v>53</v>
      </c>
      <c r="C99" s="631"/>
      <c r="D99" s="603"/>
      <c r="E99" s="603"/>
      <c r="F99" s="503" t="str">
        <f t="shared" si="7"/>
        <v/>
      </c>
      <c r="G99" s="503" t="str">
        <f t="shared" si="5"/>
        <v/>
      </c>
      <c r="H99" s="503" t="str">
        <f t="shared" si="6"/>
        <v/>
      </c>
      <c r="I99" s="604"/>
    </row>
    <row r="100" spans="1:9" hidden="1" x14ac:dyDescent="0.35">
      <c r="A100" s="502" t="s">
        <v>167</v>
      </c>
      <c r="B100" s="520">
        <f t="shared" si="4"/>
        <v>54</v>
      </c>
      <c r="C100" s="631"/>
      <c r="D100" s="603"/>
      <c r="E100" s="603"/>
      <c r="F100" s="503" t="str">
        <f t="shared" si="7"/>
        <v/>
      </c>
      <c r="G100" s="503" t="str">
        <f t="shared" si="5"/>
        <v/>
      </c>
      <c r="H100" s="503" t="str">
        <f t="shared" si="6"/>
        <v/>
      </c>
      <c r="I100" s="604"/>
    </row>
    <row r="101" spans="1:9" x14ac:dyDescent="0.35">
      <c r="B101" s="508"/>
      <c r="C101" s="509"/>
      <c r="D101" s="509"/>
      <c r="E101" s="509"/>
      <c r="F101" s="509"/>
      <c r="G101" s="509"/>
      <c r="H101" s="509"/>
      <c r="I101" s="510"/>
    </row>
    <row r="102" spans="1:9" s="76" customFormat="1" ht="27" customHeight="1" x14ac:dyDescent="0.35">
      <c r="A102" s="617"/>
      <c r="B102" s="615" t="s">
        <v>295</v>
      </c>
      <c r="C102" s="616"/>
      <c r="D102" s="616"/>
      <c r="E102" s="616"/>
      <c r="F102" s="616"/>
      <c r="G102" s="616"/>
      <c r="H102" s="616"/>
      <c r="I102" s="618"/>
    </row>
    <row r="103" spans="1:9" x14ac:dyDescent="0.35">
      <c r="B103" s="514"/>
      <c r="C103" s="515"/>
      <c r="D103" s="515"/>
      <c r="E103" s="515"/>
      <c r="F103" s="515"/>
      <c r="G103" s="515"/>
      <c r="H103" s="515"/>
      <c r="I103" s="516"/>
    </row>
    <row r="104" spans="1:9" x14ac:dyDescent="0.35">
      <c r="B104" s="513"/>
      <c r="C104" s="503"/>
      <c r="D104" s="503"/>
      <c r="E104" s="503"/>
      <c r="F104" s="503"/>
      <c r="G104" s="503"/>
      <c r="H104" s="503"/>
      <c r="I104" s="505"/>
    </row>
    <row r="105" spans="1:9" x14ac:dyDescent="0.35">
      <c r="B105" s="513"/>
      <c r="C105" s="503"/>
      <c r="D105" s="503"/>
      <c r="E105" s="503"/>
      <c r="F105" s="503"/>
      <c r="G105" s="503"/>
      <c r="H105" s="503"/>
      <c r="I105" s="505"/>
    </row>
    <row r="106" spans="1:9" x14ac:dyDescent="0.35">
      <c r="B106" s="513"/>
      <c r="C106" s="503"/>
      <c r="D106" s="503"/>
      <c r="E106" s="503"/>
      <c r="F106" s="503"/>
      <c r="G106" s="503"/>
      <c r="H106" s="503"/>
      <c r="I106" s="505"/>
    </row>
    <row r="107" spans="1:9" x14ac:dyDescent="0.35">
      <c r="B107" s="513"/>
      <c r="C107" s="503"/>
      <c r="D107" s="503"/>
      <c r="E107" s="503"/>
      <c r="F107" s="503"/>
      <c r="G107" s="503"/>
      <c r="H107" s="503"/>
      <c r="I107" s="505"/>
    </row>
    <row r="108" spans="1:9" x14ac:dyDescent="0.35">
      <c r="B108" s="513"/>
      <c r="C108" s="503"/>
      <c r="D108" s="503"/>
      <c r="E108" s="503"/>
      <c r="F108" s="503"/>
      <c r="G108" s="503"/>
      <c r="H108" s="503"/>
      <c r="I108" s="505"/>
    </row>
    <row r="109" spans="1:9" x14ac:dyDescent="0.35">
      <c r="B109" s="513"/>
      <c r="C109" s="503"/>
      <c r="D109" s="503"/>
      <c r="E109" s="503"/>
      <c r="F109" s="503"/>
      <c r="G109" s="503"/>
      <c r="H109" s="503"/>
      <c r="I109" s="505"/>
    </row>
    <row r="110" spans="1:9" x14ac:dyDescent="0.35">
      <c r="B110" s="513"/>
      <c r="C110" s="503"/>
      <c r="D110" s="503"/>
      <c r="E110" s="503"/>
      <c r="F110" s="503"/>
      <c r="G110" s="503"/>
      <c r="H110" s="503"/>
      <c r="I110" s="505"/>
    </row>
    <row r="111" spans="1:9" x14ac:dyDescent="0.35">
      <c r="B111" s="513"/>
      <c r="C111" s="503"/>
      <c r="D111" s="503"/>
      <c r="E111" s="503"/>
      <c r="F111" s="503"/>
      <c r="G111" s="503"/>
      <c r="H111" s="503"/>
      <c r="I111" s="505"/>
    </row>
    <row r="112" spans="1:9" x14ac:dyDescent="0.35">
      <c r="B112" s="508"/>
      <c r="C112" s="509"/>
      <c r="D112" s="509"/>
      <c r="E112" s="509"/>
      <c r="F112" s="509"/>
      <c r="G112" s="509"/>
      <c r="H112" s="509"/>
      <c r="I112" s="510"/>
    </row>
    <row r="113" spans="3:10" x14ac:dyDescent="0.35">
      <c r="J113" s="602"/>
    </row>
    <row r="121" spans="3:10" x14ac:dyDescent="0.35">
      <c r="C121" s="503"/>
    </row>
    <row r="122" spans="3:10" x14ac:dyDescent="0.35">
      <c r="C122" s="503"/>
    </row>
    <row r="123" spans="3:10" x14ac:dyDescent="0.35">
      <c r="C123" s="503"/>
    </row>
    <row r="124" spans="3:10" x14ac:dyDescent="0.35">
      <c r="C124" s="503"/>
    </row>
    <row r="125" spans="3:10" x14ac:dyDescent="0.35">
      <c r="C125" s="503"/>
    </row>
    <row r="126" spans="3:10" x14ac:dyDescent="0.35">
      <c r="C126" s="503"/>
    </row>
    <row r="127" spans="3:10" x14ac:dyDescent="0.35">
      <c r="C127" s="503"/>
    </row>
    <row r="128" spans="3:10" x14ac:dyDescent="0.35">
      <c r="C128" s="503"/>
    </row>
    <row r="129" spans="3:3" x14ac:dyDescent="0.35">
      <c r="C129" s="503"/>
    </row>
    <row r="130" spans="3:3" x14ac:dyDescent="0.35">
      <c r="C130" s="503"/>
    </row>
    <row r="131" spans="3:3" x14ac:dyDescent="0.35">
      <c r="C131" s="503"/>
    </row>
    <row r="132" spans="3:3" x14ac:dyDescent="0.35">
      <c r="C132" s="503"/>
    </row>
    <row r="133" spans="3:3" x14ac:dyDescent="0.35">
      <c r="C133" s="503"/>
    </row>
    <row r="134" spans="3:3" x14ac:dyDescent="0.35">
      <c r="C134" s="503"/>
    </row>
    <row r="135" spans="3:3" x14ac:dyDescent="0.35">
      <c r="C135" s="503"/>
    </row>
    <row r="136" spans="3:3" x14ac:dyDescent="0.35">
      <c r="C136" s="503"/>
    </row>
    <row r="137" spans="3:3" x14ac:dyDescent="0.35">
      <c r="C137" s="503"/>
    </row>
    <row r="138" spans="3:3" x14ac:dyDescent="0.35">
      <c r="C138" s="503"/>
    </row>
    <row r="139" spans="3:3" x14ac:dyDescent="0.35">
      <c r="C139" s="503"/>
    </row>
  </sheetData>
  <conditionalFormatting sqref="D47:D100">
    <cfRule type="expression" dxfId="113" priority="4">
      <formula>$D47="Y"</formula>
    </cfRule>
  </conditionalFormatting>
  <conditionalFormatting sqref="E93:E100">
    <cfRule type="expression" dxfId="112" priority="3">
      <formula>$E93="U"</formula>
    </cfRule>
  </conditionalFormatting>
  <conditionalFormatting sqref="D26:D32">
    <cfRule type="expression" dxfId="111" priority="2">
      <formula>$D26="Y"</formula>
    </cfRule>
  </conditionalFormatting>
  <conditionalFormatting sqref="E47:E94">
    <cfRule type="expression" dxfId="110" priority="1">
      <formula>$E47="U"</formula>
    </cfRule>
  </conditionalFormatting>
  <dataValidations count="2">
    <dataValidation type="list" allowBlank="1" showInputMessage="1" showErrorMessage="1" sqref="D26:D32 D47:D94" xr:uid="{35D66292-1543-4D66-AFBE-336D83527AFD}">
      <formula1>"Y,N"</formula1>
    </dataValidation>
    <dataValidation type="list" allowBlank="1" showInputMessage="1" showErrorMessage="1" sqref="E47:E100" xr:uid="{490275B7-A796-4BB8-AE84-4A812173A418}">
      <formula1>"U,H"</formula1>
    </dataValidation>
  </dataValidations>
  <pageMargins left="0.7" right="0.7" top="0.75" bottom="0.75" header="0.3" footer="0.3"/>
  <pageSetup orientation="portrait" r:id="rId1"/>
  <ignoredErrors>
    <ignoredError sqref="C46 C47:C68 C70:C8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Scenario" prompt="Scenarios can be adjusted on Initial Setup sheet" xr:uid="{013D1D62-B230-4095-A8CB-6B395C9FD354}">
          <x14:formula1>
            <xm:f>'Initial Setup'!$B$27:$B$46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B978-8137-43AC-94AD-AC9A1EF8BDED}">
  <sheetPr codeName="Sheet28">
    <tabColor theme="8"/>
  </sheetPr>
  <dimension ref="A1:L6"/>
  <sheetViews>
    <sheetView zoomScale="85" zoomScaleNormal="85" workbookViewId="0"/>
  </sheetViews>
  <sheetFormatPr defaultColWidth="8.7265625" defaultRowHeight="14.5" x14ac:dyDescent="0.35"/>
  <cols>
    <col min="1" max="1" width="9.453125" style="33" customWidth="1"/>
    <col min="2" max="2" width="5.453125" style="23" bestFit="1" customWidth="1"/>
    <col min="3" max="3" width="7" style="23" bestFit="1" customWidth="1"/>
    <col min="4" max="4" width="75" style="23" bestFit="1" customWidth="1"/>
    <col min="5" max="5" width="16.54296875" style="23" bestFit="1" customWidth="1"/>
    <col min="6" max="11" width="15.54296875" style="23" customWidth="1"/>
    <col min="12" max="12" width="83.453125" style="23" customWidth="1"/>
    <col min="13" max="16384" width="8.7265625" style="23"/>
  </cols>
  <sheetData>
    <row r="1" spans="1:12" s="33" customFormat="1" x14ac:dyDescent="0.35">
      <c r="A1" s="252" t="s">
        <v>226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</row>
    <row r="2" spans="1:12" x14ac:dyDescent="0.35">
      <c r="A2" s="232"/>
      <c r="B2" s="482">
        <v>1</v>
      </c>
      <c r="C2" s="482">
        <f>B2+1</f>
        <v>2</v>
      </c>
      <c r="D2" s="482">
        <f t="shared" ref="D2:L2" si="0">C2+1</f>
        <v>3</v>
      </c>
      <c r="E2" s="482">
        <f t="shared" si="0"/>
        <v>4</v>
      </c>
      <c r="F2" s="482">
        <f t="shared" si="0"/>
        <v>5</v>
      </c>
      <c r="G2" s="482">
        <f t="shared" si="0"/>
        <v>6</v>
      </c>
      <c r="H2" s="482">
        <f t="shared" si="0"/>
        <v>7</v>
      </c>
      <c r="I2" s="482">
        <f t="shared" si="0"/>
        <v>8</v>
      </c>
      <c r="J2" s="482">
        <f t="shared" si="0"/>
        <v>9</v>
      </c>
      <c r="K2" s="482">
        <f t="shared" si="0"/>
        <v>10</v>
      </c>
      <c r="L2" s="482">
        <f t="shared" si="0"/>
        <v>11</v>
      </c>
    </row>
    <row r="3" spans="1:12" ht="112.5" customHeight="1" x14ac:dyDescent="0.35">
      <c r="A3" s="232"/>
      <c r="D3" s="498"/>
      <c r="F3"/>
      <c r="G3"/>
      <c r="H3"/>
      <c r="I3"/>
      <c r="J3"/>
      <c r="K3"/>
      <c r="L3"/>
    </row>
    <row r="4" spans="1:12" x14ac:dyDescent="0.35">
      <c r="A4" s="232"/>
      <c r="B4" s="128" t="s">
        <v>144</v>
      </c>
      <c r="C4" s="127" t="s">
        <v>118</v>
      </c>
      <c r="D4" s="127" t="s">
        <v>85</v>
      </c>
      <c r="E4" s="127" t="s">
        <v>117</v>
      </c>
      <c r="F4" s="127" t="s">
        <v>122</v>
      </c>
      <c r="G4" s="127" t="s">
        <v>123</v>
      </c>
      <c r="H4" s="127" t="s">
        <v>124</v>
      </c>
      <c r="I4" s="127" t="s">
        <v>125</v>
      </c>
      <c r="J4" s="127" t="s">
        <v>126</v>
      </c>
      <c r="K4" s="127" t="s">
        <v>127</v>
      </c>
      <c r="L4" s="127" t="s">
        <v>116</v>
      </c>
    </row>
    <row r="5" spans="1:12" x14ac:dyDescent="0.35">
      <c r="A5" s="252" t="str">
        <f>IF(D5="","H","")</f>
        <v/>
      </c>
      <c r="B5" s="110">
        <f>IFERROR(B4+1,1)</f>
        <v>1</v>
      </c>
      <c r="C5" s="265">
        <f>B5</f>
        <v>1</v>
      </c>
      <c r="D5" s="265" t="s">
        <v>447</v>
      </c>
      <c r="E5" s="265" t="s">
        <v>128</v>
      </c>
      <c r="F5" s="265" t="s">
        <v>10</v>
      </c>
      <c r="G5" s="265" t="s">
        <v>11</v>
      </c>
      <c r="H5" s="265" t="s">
        <v>14</v>
      </c>
      <c r="I5" s="265" t="s">
        <v>12</v>
      </c>
      <c r="J5" s="265"/>
      <c r="K5" s="265"/>
      <c r="L5" s="137"/>
    </row>
    <row r="6" spans="1:12" customFormat="1" x14ac:dyDescent="0.35"/>
  </sheetData>
  <dataValidations xWindow="106" yWindow="447" count="3">
    <dataValidation allowBlank="1" showInputMessage="1" showErrorMessage="1" promptTitle="Intersection Type" prompt="Select whether the intersection is signalized/unsignalized." sqref="E4" xr:uid="{B90D354D-B347-407C-9A74-D837BE5B417C}"/>
    <dataValidation allowBlank="1" showInputMessage="1" showErrorMessage="1" promptTitle="Map ID" prompt="Input the Map ID here. The sheet titles will correspond with the Map ID entered here and will populate the top left corner of each new sheet." sqref="B4" xr:uid="{F6725734-7A38-4FA9-B8D9-7B202687CB3E}"/>
    <dataValidation type="list" allowBlank="1" showInputMessage="1" showErrorMessage="1" sqref="E5" xr:uid="{C2502BB6-9B6D-498A-A794-5394B7498087}">
      <formula1>"Signalized,Unsignalized"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7FAE-13C9-437C-918F-1236D6DF19E1}">
  <sheetPr codeName="Sheet4">
    <tabColor theme="8"/>
  </sheetPr>
  <dimension ref="A1:AO6"/>
  <sheetViews>
    <sheetView zoomScale="70" zoomScaleNormal="70" workbookViewId="0"/>
  </sheetViews>
  <sheetFormatPr defaultRowHeight="14.5" x14ac:dyDescent="0.35"/>
  <cols>
    <col min="1" max="1" width="9.1796875" style="33"/>
    <col min="2" max="2" width="9.7265625" style="23" customWidth="1"/>
    <col min="3" max="3" width="9.1796875" style="151" customWidth="1"/>
    <col min="4" max="4" width="46.453125" style="151" customWidth="1"/>
    <col min="5" max="5" width="21.453125" style="151" customWidth="1"/>
    <col min="6" max="41" width="9.26953125" style="131" customWidth="1"/>
  </cols>
  <sheetData>
    <row r="1" spans="1:41" s="33" customFormat="1" x14ac:dyDescent="0.35">
      <c r="A1" s="252" t="s">
        <v>226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AM1" s="232"/>
      <c r="AN1" s="232"/>
      <c r="AO1" s="232"/>
    </row>
    <row r="2" spans="1:41" s="151" customFormat="1" x14ac:dyDescent="0.35">
      <c r="A2" s="232"/>
      <c r="B2" s="481">
        <v>1</v>
      </c>
      <c r="C2" s="481">
        <f t="shared" ref="C2:U2" si="0">B2+1</f>
        <v>2</v>
      </c>
      <c r="D2" s="481">
        <f t="shared" si="0"/>
        <v>3</v>
      </c>
      <c r="E2" s="481">
        <f t="shared" si="0"/>
        <v>4</v>
      </c>
      <c r="F2" s="481">
        <f t="shared" si="0"/>
        <v>5</v>
      </c>
      <c r="G2" s="481">
        <f t="shared" si="0"/>
        <v>6</v>
      </c>
      <c r="H2" s="481">
        <f t="shared" si="0"/>
        <v>7</v>
      </c>
      <c r="I2" s="481">
        <f t="shared" si="0"/>
        <v>8</v>
      </c>
      <c r="J2" s="481">
        <f t="shared" si="0"/>
        <v>9</v>
      </c>
      <c r="K2" s="481">
        <f t="shared" si="0"/>
        <v>10</v>
      </c>
      <c r="L2" s="481">
        <f t="shared" si="0"/>
        <v>11</v>
      </c>
      <c r="M2" s="481">
        <f t="shared" si="0"/>
        <v>12</v>
      </c>
      <c r="N2" s="481">
        <f t="shared" si="0"/>
        <v>13</v>
      </c>
      <c r="O2" s="481">
        <f t="shared" si="0"/>
        <v>14</v>
      </c>
      <c r="P2" s="481">
        <f t="shared" si="0"/>
        <v>15</v>
      </c>
      <c r="Q2" s="481">
        <f t="shared" si="0"/>
        <v>16</v>
      </c>
      <c r="R2" s="481">
        <f t="shared" si="0"/>
        <v>17</v>
      </c>
      <c r="S2" s="481">
        <f t="shared" si="0"/>
        <v>18</v>
      </c>
      <c r="T2" s="481">
        <f t="shared" si="0"/>
        <v>19</v>
      </c>
      <c r="U2" s="481">
        <f t="shared" si="0"/>
        <v>20</v>
      </c>
      <c r="V2" s="481">
        <f t="shared" ref="V2:AO2" si="1">U2+1</f>
        <v>21</v>
      </c>
      <c r="W2" s="481">
        <f t="shared" si="1"/>
        <v>22</v>
      </c>
      <c r="X2" s="481">
        <f t="shared" si="1"/>
        <v>23</v>
      </c>
      <c r="Y2" s="481">
        <f t="shared" si="1"/>
        <v>24</v>
      </c>
      <c r="Z2" s="481">
        <f t="shared" si="1"/>
        <v>25</v>
      </c>
      <c r="AA2" s="481">
        <f t="shared" si="1"/>
        <v>26</v>
      </c>
      <c r="AB2" s="481">
        <f t="shared" si="1"/>
        <v>27</v>
      </c>
      <c r="AC2" s="481">
        <f t="shared" si="1"/>
        <v>28</v>
      </c>
      <c r="AD2" s="481">
        <f t="shared" si="1"/>
        <v>29</v>
      </c>
      <c r="AE2" s="481">
        <f t="shared" si="1"/>
        <v>30</v>
      </c>
      <c r="AF2" s="481">
        <f t="shared" si="1"/>
        <v>31</v>
      </c>
      <c r="AG2" s="481">
        <f t="shared" si="1"/>
        <v>32</v>
      </c>
      <c r="AH2" s="481">
        <f t="shared" si="1"/>
        <v>33</v>
      </c>
      <c r="AI2" s="481">
        <f t="shared" si="1"/>
        <v>34</v>
      </c>
      <c r="AJ2" s="481">
        <f t="shared" si="1"/>
        <v>35</v>
      </c>
      <c r="AK2" s="481">
        <f t="shared" si="1"/>
        <v>36</v>
      </c>
      <c r="AL2" s="481">
        <f t="shared" si="1"/>
        <v>37</v>
      </c>
      <c r="AM2" s="481">
        <f t="shared" si="1"/>
        <v>38</v>
      </c>
      <c r="AN2" s="481">
        <f t="shared" si="1"/>
        <v>39</v>
      </c>
      <c r="AO2" s="481">
        <f t="shared" si="1"/>
        <v>40</v>
      </c>
    </row>
    <row r="3" spans="1:41" ht="126" customHeight="1" x14ac:dyDescent="0.35">
      <c r="A3" s="232"/>
      <c r="C3" s="23"/>
      <c r="D3" s="498"/>
      <c r="E3" s="23"/>
      <c r="F3" s="200" t="s">
        <v>469</v>
      </c>
      <c r="G3"/>
      <c r="H3"/>
      <c r="I3"/>
      <c r="J3" s="23"/>
      <c r="K3"/>
      <c r="L3"/>
      <c r="M3"/>
      <c r="N3" s="23"/>
      <c r="O3"/>
      <c r="P3"/>
      <c r="Q3"/>
      <c r="R3" s="23"/>
      <c r="S3"/>
      <c r="T3"/>
      <c r="U3"/>
      <c r="V3" s="296"/>
      <c r="W3" s="296"/>
      <c r="X3" s="296"/>
      <c r="Y3" s="296"/>
      <c r="Z3" s="296"/>
      <c r="AA3" s="296"/>
      <c r="AB3" s="296"/>
      <c r="AC3" s="296"/>
      <c r="AD3" s="296"/>
      <c r="AE3" s="296"/>
      <c r="AF3" s="296"/>
      <c r="AG3" s="296"/>
      <c r="AH3" s="296"/>
      <c r="AI3" s="296"/>
      <c r="AJ3" s="547"/>
      <c r="AK3" s="547"/>
      <c r="AL3" s="547"/>
      <c r="AM3" s="547"/>
      <c r="AN3" s="547"/>
      <c r="AO3" s="547"/>
    </row>
    <row r="4" spans="1:41" x14ac:dyDescent="0.35">
      <c r="A4" s="232"/>
      <c r="B4" s="128" t="s">
        <v>144</v>
      </c>
      <c r="C4" s="128" t="s">
        <v>118</v>
      </c>
      <c r="D4" s="128" t="s">
        <v>85</v>
      </c>
      <c r="E4" s="128" t="s">
        <v>117</v>
      </c>
      <c r="F4" s="771" t="s">
        <v>109</v>
      </c>
      <c r="G4" s="771" t="s">
        <v>22</v>
      </c>
      <c r="H4" s="771" t="s">
        <v>367</v>
      </c>
      <c r="I4" s="771" t="s">
        <v>23</v>
      </c>
      <c r="J4" s="771" t="s">
        <v>29</v>
      </c>
      <c r="K4" s="771" t="s">
        <v>368</v>
      </c>
      <c r="L4" s="771" t="s">
        <v>110</v>
      </c>
      <c r="M4" s="771" t="s">
        <v>30</v>
      </c>
      <c r="N4" s="771" t="s">
        <v>370</v>
      </c>
      <c r="O4" s="771" t="s">
        <v>24</v>
      </c>
      <c r="P4" s="771" t="s">
        <v>25</v>
      </c>
      <c r="Q4" s="771" t="s">
        <v>369</v>
      </c>
      <c r="R4" s="771" t="s">
        <v>104</v>
      </c>
      <c r="S4" s="771" t="s">
        <v>31</v>
      </c>
      <c r="T4" s="771" t="s">
        <v>32</v>
      </c>
      <c r="U4" s="771" t="s">
        <v>371</v>
      </c>
      <c r="V4" s="771" t="s">
        <v>33</v>
      </c>
      <c r="W4" s="771" t="s">
        <v>42</v>
      </c>
      <c r="X4" s="771" t="s">
        <v>26</v>
      </c>
      <c r="Y4" s="771" t="s">
        <v>27</v>
      </c>
      <c r="Z4" s="771" t="s">
        <v>372</v>
      </c>
      <c r="AA4" s="771" t="s">
        <v>28</v>
      </c>
      <c r="AB4" s="771" t="s">
        <v>136</v>
      </c>
      <c r="AC4" s="771" t="s">
        <v>133</v>
      </c>
      <c r="AD4" s="771" t="s">
        <v>134</v>
      </c>
      <c r="AE4" s="771" t="s">
        <v>374</v>
      </c>
      <c r="AF4" s="771" t="s">
        <v>135</v>
      </c>
      <c r="AG4" s="771" t="s">
        <v>132</v>
      </c>
      <c r="AH4" s="771" t="s">
        <v>129</v>
      </c>
      <c r="AI4" s="771" t="s">
        <v>130</v>
      </c>
      <c r="AJ4" s="771" t="s">
        <v>373</v>
      </c>
      <c r="AK4" s="771" t="s">
        <v>131</v>
      </c>
      <c r="AL4" s="771"/>
      <c r="AM4" s="771"/>
      <c r="AN4" s="771"/>
      <c r="AO4" s="771"/>
    </row>
    <row r="5" spans="1:41" s="547" customFormat="1" x14ac:dyDescent="0.35">
      <c r="A5" s="551" t="str">
        <f>IF(D5=0,"H","")</f>
        <v/>
      </c>
      <c r="B5" s="696">
        <f>IFERROR(B4+1,1)</f>
        <v>1</v>
      </c>
      <c r="C5" s="150">
        <f>VLOOKUP($B5,'Input - Intersections'!$B$4:$L$6,2,FALSE)</f>
        <v>1</v>
      </c>
      <c r="D5" s="413" t="str">
        <f>'Input - Intersections'!D5</f>
        <v>Intersection Name</v>
      </c>
      <c r="E5" s="413" t="str">
        <f>'Input - Intersections'!E5</f>
        <v>Signalized</v>
      </c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632"/>
      <c r="X5" s="632"/>
      <c r="Y5" s="632"/>
      <c r="Z5" s="632"/>
      <c r="AA5" s="632"/>
      <c r="AB5" s="632"/>
      <c r="AC5" s="632"/>
      <c r="AD5" s="632"/>
      <c r="AE5" s="632"/>
      <c r="AF5" s="632"/>
      <c r="AG5" s="632"/>
      <c r="AH5" s="632"/>
      <c r="AI5" s="632"/>
      <c r="AJ5" s="632"/>
      <c r="AK5" s="632"/>
      <c r="AL5" s="632"/>
      <c r="AM5" s="632"/>
      <c r="AN5" s="632"/>
      <c r="AO5" s="632"/>
    </row>
    <row r="6" spans="1:41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</sheetData>
  <dataValidations count="3">
    <dataValidation allowBlank="1" showInputMessage="1" showErrorMessage="1" promptTitle="Intersection Type" prompt="Select whether the intersection is signalized/unsignalized." sqref="E4" xr:uid="{75F89A58-97FD-4328-8A44-A17534FD0A83}"/>
    <dataValidation type="list" errorStyle="warning" allowBlank="1" showInputMessage="1" showErrorMessage="1" error="LOS calculations are only set up for &quot;Signalized&quot; and &quot;Unsignalized&quot; intersections." sqref="E5" xr:uid="{2FFD45D7-1757-4368-9F0B-2A646CDE7349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76B57F79-9EE4-4B7D-83B2-4DF68D6A1B5F}"/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9BE0-3685-4416-A2A1-40F4E1BCAF93}">
  <sheetPr codeName="Sheet39">
    <tabColor theme="8"/>
  </sheetPr>
  <dimension ref="A1:U7"/>
  <sheetViews>
    <sheetView zoomScale="70" zoomScaleNormal="70" workbookViewId="0"/>
  </sheetViews>
  <sheetFormatPr defaultColWidth="9.1796875" defaultRowHeight="14.5" x14ac:dyDescent="0.35"/>
  <cols>
    <col min="1" max="1" width="9.1796875" style="33"/>
    <col min="2" max="2" width="7.26953125" style="547" customWidth="1"/>
    <col min="3" max="3" width="9.1796875" style="151" customWidth="1"/>
    <col min="4" max="4" width="46.453125" style="151" customWidth="1"/>
    <col min="5" max="5" width="16.54296875" style="151" bestFit="1" customWidth="1"/>
    <col min="6" max="21" width="9.26953125" style="131" customWidth="1"/>
    <col min="22" max="16384" width="9.1796875" style="547"/>
  </cols>
  <sheetData>
    <row r="1" spans="1:21" s="33" customFormat="1" x14ac:dyDescent="0.35">
      <c r="A1" s="551" t="s">
        <v>226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</row>
    <row r="2" spans="1:21" s="151" customFormat="1" x14ac:dyDescent="0.35">
      <c r="A2" s="232"/>
      <c r="B2" s="481">
        <v>1</v>
      </c>
      <c r="C2" s="481">
        <f t="shared" ref="C2:G2" si="0">B2+1</f>
        <v>2</v>
      </c>
      <c r="D2" s="481">
        <f t="shared" si="0"/>
        <v>3</v>
      </c>
      <c r="E2" s="481">
        <f t="shared" si="0"/>
        <v>4</v>
      </c>
      <c r="F2" s="481">
        <f t="shared" si="0"/>
        <v>5</v>
      </c>
      <c r="G2" s="481">
        <f t="shared" si="0"/>
        <v>6</v>
      </c>
      <c r="H2" s="481">
        <f t="shared" ref="H2" si="1">G2+1</f>
        <v>7</v>
      </c>
      <c r="I2" s="481">
        <f t="shared" ref="I2" si="2">H2+1</f>
        <v>8</v>
      </c>
      <c r="J2" s="481">
        <f t="shared" ref="J2" si="3">I2+1</f>
        <v>9</v>
      </c>
      <c r="K2" s="481">
        <f t="shared" ref="K2" si="4">J2+1</f>
        <v>10</v>
      </c>
      <c r="L2" s="481">
        <f t="shared" ref="L2" si="5">K2+1</f>
        <v>11</v>
      </c>
      <c r="M2" s="481">
        <f t="shared" ref="M2" si="6">L2+1</f>
        <v>12</v>
      </c>
      <c r="N2" s="481">
        <f t="shared" ref="N2" si="7">M2+1</f>
        <v>13</v>
      </c>
      <c r="O2" s="481">
        <f t="shared" ref="O2" si="8">N2+1</f>
        <v>14</v>
      </c>
      <c r="P2" s="481">
        <f t="shared" ref="P2" si="9">O2+1</f>
        <v>15</v>
      </c>
      <c r="Q2" s="481">
        <f t="shared" ref="Q2" si="10">P2+1</f>
        <v>16</v>
      </c>
      <c r="R2" s="481">
        <f t="shared" ref="R2" si="11">Q2+1</f>
        <v>17</v>
      </c>
      <c r="S2" s="481">
        <f t="shared" ref="S2" si="12">R2+1</f>
        <v>18</v>
      </c>
      <c r="T2" s="481">
        <f t="shared" ref="T2" si="13">S2+1</f>
        <v>19</v>
      </c>
      <c r="U2" s="481">
        <f t="shared" ref="U2" si="14">T2+1</f>
        <v>20</v>
      </c>
    </row>
    <row r="3" spans="1:21" ht="103.5" customHeight="1" x14ac:dyDescent="0.35">
      <c r="A3" s="232"/>
      <c r="C3" s="547"/>
      <c r="D3" s="498"/>
      <c r="E3" s="547"/>
      <c r="F3" s="547"/>
      <c r="G3" s="547"/>
      <c r="H3" s="547"/>
      <c r="I3" s="547"/>
      <c r="J3" s="547"/>
      <c r="K3" s="547"/>
      <c r="L3" s="547"/>
      <c r="M3" s="547"/>
      <c r="N3" s="547"/>
      <c r="O3" s="547"/>
      <c r="P3" s="547"/>
      <c r="Q3" s="547"/>
      <c r="R3" s="547"/>
      <c r="S3" s="547"/>
      <c r="T3" s="547"/>
      <c r="U3" s="547"/>
    </row>
    <row r="4" spans="1:21" x14ac:dyDescent="0.35">
      <c r="A4" s="232"/>
      <c r="B4" s="128" t="s">
        <v>144</v>
      </c>
      <c r="C4" s="128" t="s">
        <v>118</v>
      </c>
      <c r="D4" s="128" t="s">
        <v>85</v>
      </c>
      <c r="E4" s="128" t="s">
        <v>117</v>
      </c>
      <c r="F4" s="771" t="s">
        <v>109</v>
      </c>
      <c r="G4" s="771" t="s">
        <v>22</v>
      </c>
      <c r="H4" s="771" t="s">
        <v>23</v>
      </c>
      <c r="I4" s="771" t="s">
        <v>29</v>
      </c>
      <c r="J4" s="771" t="s">
        <v>110</v>
      </c>
      <c r="K4" s="771" t="s">
        <v>30</v>
      </c>
      <c r="L4" s="771" t="s">
        <v>24</v>
      </c>
      <c r="M4" s="771" t="s">
        <v>25</v>
      </c>
      <c r="N4" s="771" t="s">
        <v>104</v>
      </c>
      <c r="O4" s="771" t="s">
        <v>31</v>
      </c>
      <c r="P4" s="771" t="s">
        <v>32</v>
      </c>
      <c r="Q4" s="771" t="s">
        <v>33</v>
      </c>
      <c r="R4" s="771" t="s">
        <v>42</v>
      </c>
      <c r="S4" s="771" t="s">
        <v>26</v>
      </c>
      <c r="T4" s="771" t="s">
        <v>27</v>
      </c>
      <c r="U4" s="771" t="s">
        <v>28</v>
      </c>
    </row>
    <row r="5" spans="1:21" x14ac:dyDescent="0.35">
      <c r="A5" s="551" t="str">
        <f>IF(D5=0,"H","")</f>
        <v/>
      </c>
      <c r="B5" s="696">
        <f>IFERROR(B4+1,1)</f>
        <v>1</v>
      </c>
      <c r="C5" s="150">
        <f>VLOOKUP($B5,'Input - Intersections'!$B$4:$L$6,2,FALSE)</f>
        <v>1</v>
      </c>
      <c r="D5" s="413" t="str">
        <f>'Input - Intersections'!D5</f>
        <v>Intersection Name</v>
      </c>
      <c r="E5" s="413" t="str">
        <f>'Input - Intersections'!E5</f>
        <v>Signalized</v>
      </c>
      <c r="F5" s="822" t="s">
        <v>96</v>
      </c>
      <c r="G5" s="822">
        <v>400</v>
      </c>
      <c r="H5" s="822">
        <v>1840</v>
      </c>
      <c r="I5" s="822">
        <v>410</v>
      </c>
      <c r="J5" s="822" t="s">
        <v>96</v>
      </c>
      <c r="K5" s="822">
        <v>655</v>
      </c>
      <c r="L5" s="822">
        <v>3300</v>
      </c>
      <c r="M5" s="822">
        <v>3300</v>
      </c>
      <c r="N5" s="822" t="s">
        <v>96</v>
      </c>
      <c r="O5" s="822">
        <v>460</v>
      </c>
      <c r="P5" s="822">
        <v>2490</v>
      </c>
      <c r="Q5" s="822">
        <v>455</v>
      </c>
      <c r="R5" s="822" t="s">
        <v>96</v>
      </c>
      <c r="S5" s="822">
        <v>480</v>
      </c>
      <c r="T5" s="822">
        <v>4420</v>
      </c>
      <c r="U5" s="822">
        <v>415</v>
      </c>
    </row>
    <row r="6" spans="1:21" customFormat="1" x14ac:dyDescent="0.35"/>
    <row r="7" spans="1:21" customFormat="1" x14ac:dyDescent="0.35"/>
  </sheetData>
  <dataValidations count="3">
    <dataValidation allowBlank="1" showInputMessage="1" showErrorMessage="1" promptTitle="Intersection Type" prompt="Select whether the intersection is signalized/unsignalized." sqref="E4" xr:uid="{9CEAAB12-8267-4B7B-8603-F5E637CA425D}"/>
    <dataValidation type="list" errorStyle="warning" allowBlank="1" showInputMessage="1" showErrorMessage="1" error="LOS calculations are only set up for &quot;Signalized&quot; and &quot;Unsignalized&quot; intersections." sqref="E5" xr:uid="{ED8A5D2E-F173-4047-96D3-0590EB85F84F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A5210234-626B-4521-934C-C0AEAAC6616D}"/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59E24-22A7-4F83-9F98-7314E5C5870B}">
  <sheetPr codeName="Sheet48">
    <tabColor theme="8"/>
  </sheetPr>
  <dimension ref="A1:Z54"/>
  <sheetViews>
    <sheetView zoomScale="55" zoomScaleNormal="55" workbookViewId="0"/>
  </sheetViews>
  <sheetFormatPr defaultColWidth="9.26953125" defaultRowHeight="14.5" outlineLevelCol="1" x14ac:dyDescent="0.35"/>
  <cols>
    <col min="2" max="2" width="13.7265625" customWidth="1"/>
    <col min="3" max="5" width="19.7265625" customWidth="1"/>
    <col min="6" max="9" width="12.1796875" style="529" customWidth="1"/>
    <col min="10" max="25" width="12.1796875" style="529" hidden="1" customWidth="1" outlineLevel="1"/>
    <col min="26" max="26" width="46.54296875" style="529" customWidth="1" collapsed="1"/>
    <col min="27" max="16384" width="9.26953125" style="529"/>
  </cols>
  <sheetData>
    <row r="1" spans="1:26" s="274" customFormat="1" x14ac:dyDescent="0.35">
      <c r="A1" s="252" t="s">
        <v>226</v>
      </c>
      <c r="B1" s="232"/>
      <c r="C1" s="232"/>
      <c r="D1" s="232"/>
      <c r="E1" s="232"/>
      <c r="F1" s="252" t="s">
        <v>167</v>
      </c>
      <c r="G1" s="252" t="s">
        <v>167</v>
      </c>
      <c r="H1" s="252" t="str">
        <f t="shared" ref="H1:Y1" si="0">IF(H4&lt;&gt;$B$2&amp;" From-To Link","H","")</f>
        <v>H</v>
      </c>
      <c r="I1" s="252" t="str">
        <f t="shared" si="0"/>
        <v>H</v>
      </c>
      <c r="J1" s="551"/>
      <c r="K1" s="551" t="str">
        <f t="shared" si="0"/>
        <v>H</v>
      </c>
      <c r="L1" s="252" t="str">
        <f t="shared" si="0"/>
        <v>H</v>
      </c>
      <c r="M1" s="252" t="str">
        <f t="shared" si="0"/>
        <v>H</v>
      </c>
      <c r="N1" s="252" t="str">
        <f t="shared" si="0"/>
        <v>H</v>
      </c>
      <c r="O1" s="252" t="str">
        <f t="shared" si="0"/>
        <v>H</v>
      </c>
      <c r="P1" s="252" t="str">
        <f t="shared" si="0"/>
        <v>H</v>
      </c>
      <c r="Q1" s="252" t="str">
        <f t="shared" si="0"/>
        <v>H</v>
      </c>
      <c r="R1" s="252" t="str">
        <f t="shared" si="0"/>
        <v>H</v>
      </c>
      <c r="S1" s="252" t="str">
        <f t="shared" si="0"/>
        <v>H</v>
      </c>
      <c r="T1" s="252" t="str">
        <f t="shared" si="0"/>
        <v>H</v>
      </c>
      <c r="U1" s="252" t="str">
        <f t="shared" si="0"/>
        <v>H</v>
      </c>
      <c r="V1" s="252" t="str">
        <f t="shared" si="0"/>
        <v>H</v>
      </c>
      <c r="W1" s="252" t="str">
        <f t="shared" si="0"/>
        <v>H</v>
      </c>
      <c r="X1" s="252" t="str">
        <f t="shared" si="0"/>
        <v>H</v>
      </c>
      <c r="Y1" s="252" t="str">
        <f t="shared" si="0"/>
        <v>H</v>
      </c>
      <c r="Z1" s="252"/>
    </row>
    <row r="2" spans="1:26" s="274" customFormat="1" ht="267" customHeight="1" x14ac:dyDescent="0.35">
      <c r="A2" s="252"/>
      <c r="B2" s="829" t="s">
        <v>163</v>
      </c>
      <c r="C2" s="829"/>
      <c r="D2"/>
      <c r="E2" s="444"/>
      <c r="F2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</row>
    <row r="3" spans="1:26" s="297" customFormat="1" ht="18.5" x14ac:dyDescent="0.45">
      <c r="A3" s="252"/>
      <c r="B3" s="399"/>
      <c r="C3" s="400" t="s">
        <v>315</v>
      </c>
      <c r="D3" s="401"/>
      <c r="E3" s="402"/>
      <c r="F3" s="527" t="s">
        <v>316</v>
      </c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530" t="s">
        <v>116</v>
      </c>
    </row>
    <row r="4" spans="1:26" s="428" customFormat="1" ht="77.25" customHeight="1" x14ac:dyDescent="0.35">
      <c r="A4" s="601"/>
      <c r="B4" s="143" t="s">
        <v>281</v>
      </c>
      <c r="C4" s="143" t="s">
        <v>158</v>
      </c>
      <c r="D4" s="143" t="s">
        <v>9</v>
      </c>
      <c r="E4" s="143" t="s">
        <v>268</v>
      </c>
      <c r="F4" s="143" t="str">
        <f>'Initial Setup'!$B$27&amp;" From-To Link"</f>
        <v>Existing AM From-To Link</v>
      </c>
      <c r="G4" s="143" t="str">
        <f>'Initial Setup'!$B$28&amp;" From-To Link"</f>
        <v>Existing PM From-To Link</v>
      </c>
      <c r="H4" s="143" t="str">
        <f>'Initial Setup'!$B$29&amp;" From-To Link"</f>
        <v>2030 No-Build AM From-To Link</v>
      </c>
      <c r="I4" s="143" t="str">
        <f>'Initial Setup'!$B$30&amp;" From-To Link"</f>
        <v>2030 No-Build PM From-To Link</v>
      </c>
      <c r="J4" s="143" t="str">
        <f>'Initial Setup'!$B$31&amp;" From-To Link"</f>
        <v>2050 No-Build AM From-To Link</v>
      </c>
      <c r="K4" s="143" t="str">
        <f>'Initial Setup'!$B$32&amp;" From-To Link"</f>
        <v>2050 No-Build PM From-To Link</v>
      </c>
      <c r="L4" s="143" t="str">
        <f>'Initial Setup'!$B$33&amp;" From-To Link"</f>
        <v>2030 Pref Alt AM From-To Link</v>
      </c>
      <c r="M4" s="143" t="str">
        <f>'Initial Setup'!$B$34&amp;" From-To Link"</f>
        <v>2030 Pref Alt PM From-To Link</v>
      </c>
      <c r="N4" s="143" t="str">
        <f>'Initial Setup'!$B$35&amp;" From-To Link"</f>
        <v>2050 Build Alt 1 AM From-To Link</v>
      </c>
      <c r="O4" s="143" t="str">
        <f>'Initial Setup'!$B$36&amp;" From-To Link"</f>
        <v>2050 Build Alt 1 PM From-To Link</v>
      </c>
      <c r="P4" s="143" t="str">
        <f>'Initial Setup'!$B$37&amp;" From-To Link"</f>
        <v>2050 Build Alt 2 AM From-To Link</v>
      </c>
      <c r="Q4" s="143" t="str">
        <f>'Initial Setup'!$B$38&amp;" From-To Link"</f>
        <v>2050 Build Alt 2 PM From-To Link</v>
      </c>
      <c r="R4" s="143" t="str">
        <f>'Initial Setup'!$B$39&amp;" From-To Link"</f>
        <v>2050 Pref Alt AM From-To Link</v>
      </c>
      <c r="S4" s="143" t="str">
        <f>'Initial Setup'!$B$40&amp;" From-To Link"</f>
        <v>2050 Pref Alt PM From-To Link</v>
      </c>
      <c r="T4" s="143" t="str">
        <f>'Initial Setup'!$B$41&amp;" From-To Link"</f>
        <v>Existing SAT From-To Link</v>
      </c>
      <c r="U4" s="143" t="str">
        <f>'Initial Setup'!$B$42&amp;" From-To Link"</f>
        <v>Existing SUN From-To Link</v>
      </c>
      <c r="V4" s="143" t="str">
        <f>'Initial Setup'!$B$43&amp;" From-To Link"</f>
        <v>BLANK From-To Link</v>
      </c>
      <c r="W4" s="143" t="str">
        <f>'Initial Setup'!$B$44&amp;" From-To Link"</f>
        <v>BLANK From-To Link</v>
      </c>
      <c r="X4" s="143" t="str">
        <f>'Initial Setup'!$B$45&amp;" From-To Link"</f>
        <v>BLANK From-To Link</v>
      </c>
      <c r="Y4" s="143" t="str">
        <f>'Initial Setup'!$B$46&amp;" From-To Link"</f>
        <v>BLANK From-To Link</v>
      </c>
      <c r="Z4" s="143"/>
    </row>
    <row r="5" spans="1:26" x14ac:dyDescent="0.35">
      <c r="A5" s="252"/>
      <c r="B5" s="575">
        <f ca="1">IFERROR(INDIRECT("B"&amp;ROW(B5)-49)+1,1)</f>
        <v>1</v>
      </c>
      <c r="C5" s="403">
        <f ca="1">VLOOKUP($B5,'Input - Intersections'!$B$4:$L$6,2,FALSE)</f>
        <v>1</v>
      </c>
      <c r="D5" s="403" t="s">
        <v>22</v>
      </c>
      <c r="E5" s="403" t="str">
        <f ca="1">_xlfn.CONCAT(C5:D5)</f>
        <v>1NBL</v>
      </c>
      <c r="F5" s="572"/>
      <c r="G5" s="572"/>
      <c r="H5" s="572"/>
      <c r="I5" s="572"/>
      <c r="J5" s="572"/>
      <c r="K5" s="572"/>
      <c r="L5" s="528"/>
      <c r="M5" s="528"/>
      <c r="N5" s="528"/>
      <c r="O5" s="528"/>
      <c r="P5" s="528"/>
      <c r="Q5" s="528"/>
      <c r="R5" s="528"/>
      <c r="S5" s="528"/>
      <c r="T5" s="528"/>
      <c r="U5" s="528"/>
      <c r="V5" s="528"/>
      <c r="W5" s="528"/>
      <c r="X5" s="528"/>
      <c r="Y5" s="528"/>
      <c r="Z5" s="531"/>
    </row>
    <row r="6" spans="1:26" x14ac:dyDescent="0.35">
      <c r="A6" s="252"/>
      <c r="B6" s="576">
        <f t="shared" ref="B6:B53" ca="1" si="1">IFERROR(INDIRECT("B"&amp;ROW(B6)-49)+1,1)</f>
        <v>1</v>
      </c>
      <c r="C6" s="403">
        <f ca="1">VLOOKUP($B6,'Input - Intersections'!$B$4:$L$6,2,FALSE)</f>
        <v>1</v>
      </c>
      <c r="D6" s="403" t="s">
        <v>23</v>
      </c>
      <c r="E6" s="403" t="str">
        <f t="shared" ref="E6:E53" ca="1" si="2">_xlfn.CONCAT(C6:D6)</f>
        <v>1NBT</v>
      </c>
      <c r="F6" s="572"/>
      <c r="G6" s="572"/>
      <c r="H6" s="572"/>
      <c r="I6" s="572"/>
      <c r="J6" s="572"/>
      <c r="K6" s="572"/>
      <c r="L6" s="528"/>
      <c r="M6" s="528"/>
      <c r="N6" s="528"/>
      <c r="O6" s="528"/>
      <c r="P6" s="528"/>
      <c r="Q6" s="528"/>
      <c r="R6" s="528"/>
      <c r="S6" s="528"/>
      <c r="T6" s="528"/>
      <c r="U6" s="528"/>
      <c r="V6" s="528"/>
      <c r="W6" s="528"/>
      <c r="X6" s="528"/>
      <c r="Y6" s="528"/>
      <c r="Z6" s="531"/>
    </row>
    <row r="7" spans="1:26" x14ac:dyDescent="0.35">
      <c r="A7" s="252"/>
      <c r="B7" s="576">
        <f t="shared" ca="1" si="1"/>
        <v>1</v>
      </c>
      <c r="C7" s="403">
        <f ca="1">VLOOKUP($B7,'Input - Intersections'!$B$4:$L$6,2,FALSE)</f>
        <v>1</v>
      </c>
      <c r="D7" s="403" t="s">
        <v>29</v>
      </c>
      <c r="E7" s="403" t="str">
        <f t="shared" ca="1" si="2"/>
        <v>1NBR</v>
      </c>
      <c r="F7" s="572"/>
      <c r="G7" s="572"/>
      <c r="H7" s="572"/>
      <c r="I7" s="572"/>
      <c r="J7" s="572"/>
      <c r="K7" s="572"/>
      <c r="L7" s="528"/>
      <c r="M7" s="528"/>
      <c r="N7" s="528"/>
      <c r="O7" s="528"/>
      <c r="P7" s="528"/>
      <c r="Q7" s="528"/>
      <c r="R7" s="528"/>
      <c r="S7" s="528"/>
      <c r="T7" s="528"/>
      <c r="U7" s="528"/>
      <c r="V7" s="528"/>
      <c r="W7" s="528"/>
      <c r="X7" s="528"/>
      <c r="Y7" s="528"/>
      <c r="Z7" s="531"/>
    </row>
    <row r="8" spans="1:26" x14ac:dyDescent="0.35">
      <c r="A8" s="252"/>
      <c r="B8" s="576">
        <f t="shared" ca="1" si="1"/>
        <v>1</v>
      </c>
      <c r="C8" s="403">
        <f ca="1">VLOOKUP($B8,'Input - Intersections'!$B$4:$L$6,2,FALSE)</f>
        <v>1</v>
      </c>
      <c r="D8" s="403" t="s">
        <v>109</v>
      </c>
      <c r="E8" s="403" t="str">
        <f t="shared" ca="1" si="2"/>
        <v>1NBU</v>
      </c>
      <c r="F8" s="572"/>
      <c r="G8" s="572"/>
      <c r="H8" s="572"/>
      <c r="I8" s="572"/>
      <c r="J8" s="572"/>
      <c r="K8" s="572"/>
      <c r="L8" s="528"/>
      <c r="M8" s="528"/>
      <c r="N8" s="528"/>
      <c r="O8" s="528"/>
      <c r="P8" s="528"/>
      <c r="Q8" s="528"/>
      <c r="R8" s="528"/>
      <c r="S8" s="528"/>
      <c r="T8" s="528"/>
      <c r="U8" s="528"/>
      <c r="V8" s="528"/>
      <c r="W8" s="528"/>
      <c r="X8" s="528"/>
      <c r="Y8" s="528"/>
      <c r="Z8" s="531"/>
    </row>
    <row r="9" spans="1:26" x14ac:dyDescent="0.35">
      <c r="A9" s="252"/>
      <c r="B9" s="576">
        <f t="shared" ca="1" si="1"/>
        <v>1</v>
      </c>
      <c r="C9" s="403">
        <f ca="1">VLOOKUP($B9,'Input - Intersections'!$B$4:$L$6,2,FALSE)</f>
        <v>1</v>
      </c>
      <c r="D9" s="403"/>
      <c r="E9" s="403" t="str">
        <f t="shared" ca="1" si="2"/>
        <v>1</v>
      </c>
      <c r="F9" s="572"/>
      <c r="G9" s="572"/>
      <c r="H9" s="572"/>
      <c r="I9" s="572"/>
      <c r="J9" s="572"/>
      <c r="K9" s="572"/>
      <c r="L9" s="528"/>
      <c r="M9" s="528"/>
      <c r="N9" s="528"/>
      <c r="O9" s="528"/>
      <c r="P9" s="528"/>
      <c r="Q9" s="528"/>
      <c r="R9" s="528"/>
      <c r="S9" s="528"/>
      <c r="T9" s="528"/>
      <c r="U9" s="528"/>
      <c r="V9" s="528"/>
      <c r="W9" s="528"/>
      <c r="X9" s="528"/>
      <c r="Y9" s="528"/>
      <c r="Z9" s="531"/>
    </row>
    <row r="10" spans="1:26" x14ac:dyDescent="0.35">
      <c r="A10" s="252"/>
      <c r="B10" s="576">
        <f t="shared" ca="1" si="1"/>
        <v>1</v>
      </c>
      <c r="C10" s="403">
        <f ca="1">VLOOKUP($B10,'Input - Intersections'!$B$4:$L$6,2,FALSE)</f>
        <v>1</v>
      </c>
      <c r="D10" s="403"/>
      <c r="E10" s="403" t="str">
        <f t="shared" ca="1" si="2"/>
        <v>1</v>
      </c>
      <c r="F10" s="572"/>
      <c r="G10" s="572"/>
      <c r="H10" s="572"/>
      <c r="I10" s="572"/>
      <c r="J10" s="572"/>
      <c r="K10" s="572"/>
      <c r="L10" s="528"/>
      <c r="M10" s="528"/>
      <c r="N10" s="528"/>
      <c r="O10" s="528"/>
      <c r="P10" s="528"/>
      <c r="Q10" s="528"/>
      <c r="R10" s="528"/>
      <c r="S10" s="528"/>
      <c r="T10" s="528"/>
      <c r="U10" s="528"/>
      <c r="V10" s="528"/>
      <c r="W10" s="528"/>
      <c r="X10" s="528"/>
      <c r="Y10" s="528"/>
      <c r="Z10" s="531"/>
    </row>
    <row r="11" spans="1:26" x14ac:dyDescent="0.35">
      <c r="A11" s="252"/>
      <c r="B11" s="576">
        <f t="shared" ca="1" si="1"/>
        <v>1</v>
      </c>
      <c r="C11" s="403">
        <f ca="1">VLOOKUP($B11,'Input - Intersections'!$B$4:$L$6,2,FALSE)</f>
        <v>1</v>
      </c>
      <c r="D11" s="403" t="s">
        <v>30</v>
      </c>
      <c r="E11" s="403" t="str">
        <f t="shared" ca="1" si="2"/>
        <v>1SBL</v>
      </c>
      <c r="F11" s="572"/>
      <c r="G11" s="572"/>
      <c r="H11" s="572"/>
      <c r="I11" s="572"/>
      <c r="J11" s="572"/>
      <c r="K11" s="572"/>
      <c r="L11" s="528"/>
      <c r="M11" s="528"/>
      <c r="N11" s="528"/>
      <c r="O11" s="528"/>
      <c r="P11" s="528"/>
      <c r="Q11" s="528"/>
      <c r="R11" s="528"/>
      <c r="S11" s="528"/>
      <c r="T11" s="528"/>
      <c r="U11" s="528"/>
      <c r="V11" s="528"/>
      <c r="W11" s="528"/>
      <c r="X11" s="528"/>
      <c r="Y11" s="528"/>
      <c r="Z11" s="531"/>
    </row>
    <row r="12" spans="1:26" x14ac:dyDescent="0.35">
      <c r="A12" s="252"/>
      <c r="B12" s="576">
        <f t="shared" ca="1" si="1"/>
        <v>1</v>
      </c>
      <c r="C12" s="403">
        <f ca="1">VLOOKUP($B12,'Input - Intersections'!$B$4:$L$6,2,FALSE)</f>
        <v>1</v>
      </c>
      <c r="D12" s="403" t="s">
        <v>24</v>
      </c>
      <c r="E12" s="403" t="str">
        <f t="shared" ca="1" si="2"/>
        <v>1SBT</v>
      </c>
      <c r="F12" s="572"/>
      <c r="G12" s="572"/>
      <c r="H12" s="572"/>
      <c r="I12" s="572"/>
      <c r="J12" s="572"/>
      <c r="K12" s="572"/>
      <c r="L12" s="528"/>
      <c r="M12" s="528"/>
      <c r="N12" s="528"/>
      <c r="O12" s="528"/>
      <c r="P12" s="528"/>
      <c r="Q12" s="528"/>
      <c r="R12" s="528"/>
      <c r="S12" s="528"/>
      <c r="T12" s="528"/>
      <c r="U12" s="528"/>
      <c r="V12" s="528"/>
      <c r="W12" s="528"/>
      <c r="X12" s="528"/>
      <c r="Y12" s="528"/>
      <c r="Z12" s="531"/>
    </row>
    <row r="13" spans="1:26" x14ac:dyDescent="0.35">
      <c r="A13" s="252"/>
      <c r="B13" s="576">
        <f t="shared" ca="1" si="1"/>
        <v>1</v>
      </c>
      <c r="C13" s="403">
        <f ca="1">VLOOKUP($B13,'Input - Intersections'!$B$4:$L$6,2,FALSE)</f>
        <v>1</v>
      </c>
      <c r="D13" s="403" t="s">
        <v>25</v>
      </c>
      <c r="E13" s="403" t="str">
        <f t="shared" ca="1" si="2"/>
        <v>1SBR</v>
      </c>
      <c r="F13" s="572"/>
      <c r="G13" s="572"/>
      <c r="H13" s="572"/>
      <c r="I13" s="572"/>
      <c r="J13" s="572"/>
      <c r="K13" s="572"/>
      <c r="L13" s="528"/>
      <c r="M13" s="528"/>
      <c r="N13" s="528"/>
      <c r="O13" s="528"/>
      <c r="P13" s="528"/>
      <c r="Q13" s="528"/>
      <c r="R13" s="528"/>
      <c r="S13" s="528"/>
      <c r="T13" s="528"/>
      <c r="U13" s="528"/>
      <c r="V13" s="528"/>
      <c r="W13" s="528"/>
      <c r="X13" s="528"/>
      <c r="Y13" s="528"/>
      <c r="Z13" s="531"/>
    </row>
    <row r="14" spans="1:26" x14ac:dyDescent="0.35">
      <c r="A14" s="252"/>
      <c r="B14" s="576">
        <f t="shared" ca="1" si="1"/>
        <v>1</v>
      </c>
      <c r="C14" s="403">
        <f ca="1">VLOOKUP($B14,'Input - Intersections'!$B$4:$L$6,2,FALSE)</f>
        <v>1</v>
      </c>
      <c r="D14" s="403" t="s">
        <v>110</v>
      </c>
      <c r="E14" s="403" t="str">
        <f t="shared" ca="1" si="2"/>
        <v>1SBU</v>
      </c>
      <c r="F14" s="572"/>
      <c r="G14" s="572"/>
      <c r="H14" s="572"/>
      <c r="I14" s="572"/>
      <c r="J14" s="572"/>
      <c r="K14" s="572"/>
      <c r="L14" s="528"/>
      <c r="M14" s="528"/>
      <c r="N14" s="528"/>
      <c r="O14" s="528"/>
      <c r="P14" s="528"/>
      <c r="Q14" s="528"/>
      <c r="R14" s="528"/>
      <c r="S14" s="528"/>
      <c r="T14" s="528"/>
      <c r="U14" s="528"/>
      <c r="V14" s="528"/>
      <c r="W14" s="528"/>
      <c r="X14" s="528"/>
      <c r="Y14" s="528"/>
      <c r="Z14" s="531"/>
    </row>
    <row r="15" spans="1:26" x14ac:dyDescent="0.35">
      <c r="A15" s="252"/>
      <c r="B15" s="576">
        <f t="shared" ca="1" si="1"/>
        <v>1</v>
      </c>
      <c r="C15" s="403">
        <f ca="1">VLOOKUP($B15,'Input - Intersections'!$B$4:$L$6,2,FALSE)</f>
        <v>1</v>
      </c>
      <c r="D15" s="403"/>
      <c r="E15" s="403" t="str">
        <f t="shared" ca="1" si="2"/>
        <v>1</v>
      </c>
      <c r="F15" s="572"/>
      <c r="G15" s="572"/>
      <c r="H15" s="572"/>
      <c r="I15" s="572"/>
      <c r="J15" s="572"/>
      <c r="K15" s="572"/>
      <c r="L15" s="528"/>
      <c r="M15" s="528"/>
      <c r="N15" s="528"/>
      <c r="O15" s="528"/>
      <c r="P15" s="528"/>
      <c r="Q15" s="528"/>
      <c r="R15" s="528"/>
      <c r="S15" s="528"/>
      <c r="T15" s="528"/>
      <c r="U15" s="528"/>
      <c r="V15" s="528"/>
      <c r="W15" s="528"/>
      <c r="X15" s="528"/>
      <c r="Y15" s="528"/>
      <c r="Z15" s="531"/>
    </row>
    <row r="16" spans="1:26" x14ac:dyDescent="0.35">
      <c r="A16" s="252"/>
      <c r="B16" s="576">
        <f t="shared" ca="1" si="1"/>
        <v>1</v>
      </c>
      <c r="C16" s="403">
        <f ca="1">VLOOKUP($B16,'Input - Intersections'!$B$4:$L$6,2,FALSE)</f>
        <v>1</v>
      </c>
      <c r="D16" s="403"/>
      <c r="E16" s="403" t="str">
        <f t="shared" ca="1" si="2"/>
        <v>1</v>
      </c>
      <c r="F16" s="572"/>
      <c r="G16" s="572"/>
      <c r="H16" s="572"/>
      <c r="I16" s="572"/>
      <c r="J16" s="572"/>
      <c r="K16" s="572"/>
      <c r="L16" s="528"/>
      <c r="M16" s="528"/>
      <c r="N16" s="528"/>
      <c r="O16" s="528"/>
      <c r="P16" s="528"/>
      <c r="Q16" s="528"/>
      <c r="R16" s="528"/>
      <c r="S16" s="528"/>
      <c r="T16" s="528"/>
      <c r="U16" s="528"/>
      <c r="V16" s="528"/>
      <c r="W16" s="528"/>
      <c r="X16" s="528"/>
      <c r="Y16" s="528"/>
      <c r="Z16" s="531"/>
    </row>
    <row r="17" spans="1:26" x14ac:dyDescent="0.35">
      <c r="A17" s="252"/>
      <c r="B17" s="576">
        <f t="shared" ca="1" si="1"/>
        <v>1</v>
      </c>
      <c r="C17" s="403">
        <f ca="1">VLOOKUP($B17,'Input - Intersections'!$B$4:$L$6,2,FALSE)</f>
        <v>1</v>
      </c>
      <c r="D17" s="403" t="s">
        <v>31</v>
      </c>
      <c r="E17" s="403" t="str">
        <f t="shared" ca="1" si="2"/>
        <v>1EBL</v>
      </c>
      <c r="F17" s="572"/>
      <c r="G17" s="572"/>
      <c r="H17" s="572"/>
      <c r="I17" s="572"/>
      <c r="J17" s="572"/>
      <c r="K17" s="572"/>
      <c r="L17" s="528"/>
      <c r="M17" s="528"/>
      <c r="N17" s="528"/>
      <c r="O17" s="528"/>
      <c r="P17" s="528"/>
      <c r="Q17" s="528"/>
      <c r="R17" s="528"/>
      <c r="S17" s="528"/>
      <c r="T17" s="528"/>
      <c r="U17" s="528"/>
      <c r="V17" s="528"/>
      <c r="W17" s="528"/>
      <c r="X17" s="528"/>
      <c r="Y17" s="528"/>
      <c r="Z17" s="531"/>
    </row>
    <row r="18" spans="1:26" x14ac:dyDescent="0.35">
      <c r="A18" s="252"/>
      <c r="B18" s="576">
        <f t="shared" ca="1" si="1"/>
        <v>1</v>
      </c>
      <c r="C18" s="403">
        <f ca="1">VLOOKUP($B18,'Input - Intersections'!$B$4:$L$6,2,FALSE)</f>
        <v>1</v>
      </c>
      <c r="D18" s="403" t="s">
        <v>32</v>
      </c>
      <c r="E18" s="403" t="str">
        <f t="shared" ca="1" si="2"/>
        <v>1EBT</v>
      </c>
      <c r="F18" s="572"/>
      <c r="G18" s="572"/>
      <c r="H18" s="572"/>
      <c r="I18" s="572"/>
      <c r="J18" s="572"/>
      <c r="K18" s="572"/>
      <c r="L18" s="528"/>
      <c r="M18" s="528"/>
      <c r="N18" s="528"/>
      <c r="O18" s="528"/>
      <c r="P18" s="528"/>
      <c r="Q18" s="528"/>
      <c r="R18" s="528"/>
      <c r="S18" s="528"/>
      <c r="T18" s="528"/>
      <c r="U18" s="528"/>
      <c r="V18" s="528"/>
      <c r="W18" s="528"/>
      <c r="X18" s="528"/>
      <c r="Y18" s="528"/>
      <c r="Z18" s="531"/>
    </row>
    <row r="19" spans="1:26" x14ac:dyDescent="0.35">
      <c r="A19" s="252"/>
      <c r="B19" s="576">
        <f t="shared" ca="1" si="1"/>
        <v>1</v>
      </c>
      <c r="C19" s="403">
        <f ca="1">VLOOKUP($B19,'Input - Intersections'!$B$4:$L$6,2,FALSE)</f>
        <v>1</v>
      </c>
      <c r="D19" s="403" t="s">
        <v>33</v>
      </c>
      <c r="E19" s="403" t="str">
        <f t="shared" ca="1" si="2"/>
        <v>1EBR</v>
      </c>
      <c r="F19" s="572"/>
      <c r="G19" s="572"/>
      <c r="H19" s="572"/>
      <c r="I19" s="572"/>
      <c r="J19" s="572"/>
      <c r="K19" s="572"/>
      <c r="L19" s="528"/>
      <c r="M19" s="528"/>
      <c r="N19" s="528"/>
      <c r="O19" s="528"/>
      <c r="P19" s="528"/>
      <c r="Q19" s="528"/>
      <c r="R19" s="528"/>
      <c r="S19" s="528"/>
      <c r="T19" s="528"/>
      <c r="U19" s="528"/>
      <c r="V19" s="528"/>
      <c r="W19" s="528"/>
      <c r="X19" s="528"/>
      <c r="Y19" s="528"/>
      <c r="Z19" s="531"/>
    </row>
    <row r="20" spans="1:26" x14ac:dyDescent="0.35">
      <c r="A20" s="252"/>
      <c r="B20" s="576">
        <f t="shared" ca="1" si="1"/>
        <v>1</v>
      </c>
      <c r="C20" s="403">
        <f ca="1">VLOOKUP($B20,'Input - Intersections'!$B$4:$L$6,2,FALSE)</f>
        <v>1</v>
      </c>
      <c r="D20" s="403" t="s">
        <v>104</v>
      </c>
      <c r="E20" s="403" t="str">
        <f t="shared" ca="1" si="2"/>
        <v>1EBU</v>
      </c>
      <c r="F20" s="572"/>
      <c r="G20" s="572"/>
      <c r="H20" s="572"/>
      <c r="I20" s="572"/>
      <c r="J20" s="572"/>
      <c r="K20" s="572"/>
      <c r="L20" s="528"/>
      <c r="M20" s="528"/>
      <c r="N20" s="528"/>
      <c r="O20" s="528"/>
      <c r="P20" s="528"/>
      <c r="Q20" s="528"/>
      <c r="R20" s="528"/>
      <c r="S20" s="528"/>
      <c r="T20" s="528"/>
      <c r="U20" s="528"/>
      <c r="V20" s="528"/>
      <c r="W20" s="528"/>
      <c r="X20" s="528"/>
      <c r="Y20" s="528"/>
      <c r="Z20" s="531"/>
    </row>
    <row r="21" spans="1:26" x14ac:dyDescent="0.35">
      <c r="A21" s="252"/>
      <c r="B21" s="576">
        <f t="shared" ca="1" si="1"/>
        <v>1</v>
      </c>
      <c r="C21" s="403">
        <f ca="1">VLOOKUP($B21,'Input - Intersections'!$B$4:$L$6,2,FALSE)</f>
        <v>1</v>
      </c>
      <c r="D21" s="403"/>
      <c r="E21" s="403" t="str">
        <f t="shared" ca="1" si="2"/>
        <v>1</v>
      </c>
      <c r="F21" s="572"/>
      <c r="G21" s="572"/>
      <c r="H21" s="572"/>
      <c r="I21" s="572"/>
      <c r="J21" s="572"/>
      <c r="K21" s="572"/>
      <c r="L21" s="528"/>
      <c r="M21" s="528"/>
      <c r="N21" s="528"/>
      <c r="O21" s="528"/>
      <c r="P21" s="528"/>
      <c r="Q21" s="528"/>
      <c r="R21" s="528"/>
      <c r="S21" s="528"/>
      <c r="T21" s="528"/>
      <c r="U21" s="528"/>
      <c r="V21" s="528"/>
      <c r="W21" s="528"/>
      <c r="X21" s="528"/>
      <c r="Y21" s="528"/>
      <c r="Z21" s="531"/>
    </row>
    <row r="22" spans="1:26" x14ac:dyDescent="0.35">
      <c r="A22" s="252"/>
      <c r="B22" s="576">
        <f t="shared" ca="1" si="1"/>
        <v>1</v>
      </c>
      <c r="C22" s="403">
        <f ca="1">VLOOKUP($B22,'Input - Intersections'!$B$4:$L$6,2,FALSE)</f>
        <v>1</v>
      </c>
      <c r="D22" s="403"/>
      <c r="E22" s="403" t="str">
        <f t="shared" ca="1" si="2"/>
        <v>1</v>
      </c>
      <c r="F22" s="572"/>
      <c r="G22" s="572"/>
      <c r="H22" s="572"/>
      <c r="I22" s="572"/>
      <c r="J22" s="572"/>
      <c r="K22" s="572"/>
      <c r="L22" s="528"/>
      <c r="M22" s="528"/>
      <c r="N22" s="528"/>
      <c r="O22" s="528"/>
      <c r="P22" s="528"/>
      <c r="Q22" s="528"/>
      <c r="R22" s="528"/>
      <c r="S22" s="528"/>
      <c r="T22" s="528"/>
      <c r="U22" s="528"/>
      <c r="V22" s="528"/>
      <c r="W22" s="528"/>
      <c r="X22" s="528"/>
      <c r="Y22" s="528"/>
      <c r="Z22" s="531"/>
    </row>
    <row r="23" spans="1:26" x14ac:dyDescent="0.35">
      <c r="A23" s="252"/>
      <c r="B23" s="576">
        <f t="shared" ca="1" si="1"/>
        <v>1</v>
      </c>
      <c r="C23" s="403">
        <f ca="1">VLOOKUP($B23,'Input - Intersections'!$B$4:$L$6,2,FALSE)</f>
        <v>1</v>
      </c>
      <c r="D23" s="403" t="s">
        <v>26</v>
      </c>
      <c r="E23" s="403" t="str">
        <f t="shared" ca="1" si="2"/>
        <v>1WBL</v>
      </c>
      <c r="F23" s="572"/>
      <c r="G23" s="572"/>
      <c r="H23" s="572"/>
      <c r="I23" s="572"/>
      <c r="J23" s="572"/>
      <c r="K23" s="572"/>
      <c r="L23" s="528"/>
      <c r="M23" s="528"/>
      <c r="N23" s="528"/>
      <c r="O23" s="528"/>
      <c r="P23" s="528"/>
      <c r="Q23" s="528"/>
      <c r="R23" s="528"/>
      <c r="S23" s="528"/>
      <c r="T23" s="528"/>
      <c r="U23" s="528"/>
      <c r="V23" s="528"/>
      <c r="W23" s="528"/>
      <c r="X23" s="528"/>
      <c r="Y23" s="528"/>
      <c r="Z23" s="531"/>
    </row>
    <row r="24" spans="1:26" x14ac:dyDescent="0.35">
      <c r="A24" s="252"/>
      <c r="B24" s="576">
        <f t="shared" ca="1" si="1"/>
        <v>1</v>
      </c>
      <c r="C24" s="403">
        <f ca="1">VLOOKUP($B24,'Input - Intersections'!$B$4:$L$6,2,FALSE)</f>
        <v>1</v>
      </c>
      <c r="D24" s="403" t="s">
        <v>27</v>
      </c>
      <c r="E24" s="403" t="str">
        <f t="shared" ca="1" si="2"/>
        <v>1WBT</v>
      </c>
      <c r="F24" s="572"/>
      <c r="G24" s="572"/>
      <c r="H24" s="572"/>
      <c r="I24" s="572"/>
      <c r="J24" s="572"/>
      <c r="K24" s="572"/>
      <c r="L24" s="528"/>
      <c r="M24" s="528"/>
      <c r="N24" s="528"/>
      <c r="O24" s="528"/>
      <c r="P24" s="528"/>
      <c r="Q24" s="528"/>
      <c r="R24" s="528"/>
      <c r="S24" s="528"/>
      <c r="T24" s="528"/>
      <c r="U24" s="528"/>
      <c r="V24" s="528"/>
      <c r="W24" s="528"/>
      <c r="X24" s="528"/>
      <c r="Y24" s="528"/>
      <c r="Z24" s="531"/>
    </row>
    <row r="25" spans="1:26" x14ac:dyDescent="0.35">
      <c r="A25" s="252"/>
      <c r="B25" s="576">
        <f t="shared" ca="1" si="1"/>
        <v>1</v>
      </c>
      <c r="C25" s="403">
        <f ca="1">VLOOKUP($B25,'Input - Intersections'!$B$4:$L$6,2,FALSE)</f>
        <v>1</v>
      </c>
      <c r="D25" s="403" t="s">
        <v>28</v>
      </c>
      <c r="E25" s="403" t="str">
        <f t="shared" ca="1" si="2"/>
        <v>1WBR</v>
      </c>
      <c r="F25" s="572"/>
      <c r="G25" s="572"/>
      <c r="H25" s="572"/>
      <c r="I25" s="572"/>
      <c r="J25" s="572"/>
      <c r="K25" s="572"/>
      <c r="L25" s="528"/>
      <c r="M25" s="528"/>
      <c r="N25" s="528"/>
      <c r="O25" s="528"/>
      <c r="P25" s="528"/>
      <c r="Q25" s="528"/>
      <c r="R25" s="528"/>
      <c r="S25" s="528"/>
      <c r="T25" s="528"/>
      <c r="U25" s="528"/>
      <c r="V25" s="528"/>
      <c r="W25" s="528"/>
      <c r="X25" s="528"/>
      <c r="Y25" s="528"/>
      <c r="Z25" s="531"/>
    </row>
    <row r="26" spans="1:26" x14ac:dyDescent="0.35">
      <c r="A26" s="252"/>
      <c r="B26" s="576">
        <f t="shared" ca="1" si="1"/>
        <v>1</v>
      </c>
      <c r="C26" s="403">
        <f ca="1">VLOOKUP($B26,'Input - Intersections'!$B$4:$L$6,2,FALSE)</f>
        <v>1</v>
      </c>
      <c r="D26" s="403" t="s">
        <v>42</v>
      </c>
      <c r="E26" s="403" t="str">
        <f t="shared" ca="1" si="2"/>
        <v>1WBU</v>
      </c>
      <c r="F26" s="572"/>
      <c r="G26" s="572"/>
      <c r="H26" s="572"/>
      <c r="I26" s="572"/>
      <c r="J26" s="572"/>
      <c r="K26" s="572"/>
      <c r="L26" s="528"/>
      <c r="M26" s="528"/>
      <c r="N26" s="528"/>
      <c r="O26" s="528"/>
      <c r="P26" s="528"/>
      <c r="Q26" s="528"/>
      <c r="R26" s="528"/>
      <c r="S26" s="528"/>
      <c r="T26" s="528"/>
      <c r="U26" s="528"/>
      <c r="V26" s="528"/>
      <c r="W26" s="528"/>
      <c r="X26" s="528"/>
      <c r="Y26" s="528"/>
      <c r="Z26" s="531"/>
    </row>
    <row r="27" spans="1:26" x14ac:dyDescent="0.35">
      <c r="A27" s="252"/>
      <c r="B27" s="576">
        <f t="shared" ca="1" si="1"/>
        <v>1</v>
      </c>
      <c r="C27" s="403">
        <f ca="1">VLOOKUP($B27,'Input - Intersections'!$B$4:$L$6,2,FALSE)</f>
        <v>1</v>
      </c>
      <c r="D27" s="403"/>
      <c r="E27" s="403" t="str">
        <f t="shared" ca="1" si="2"/>
        <v>1</v>
      </c>
      <c r="F27" s="572"/>
      <c r="G27" s="572"/>
      <c r="H27" s="572"/>
      <c r="I27" s="572"/>
      <c r="J27" s="572"/>
      <c r="K27" s="572"/>
      <c r="L27" s="528"/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28"/>
      <c r="Z27" s="531"/>
    </row>
    <row r="28" spans="1:26" x14ac:dyDescent="0.35">
      <c r="A28" s="252"/>
      <c r="B28" s="576">
        <f t="shared" ca="1" si="1"/>
        <v>1</v>
      </c>
      <c r="C28" s="403">
        <f ca="1">VLOOKUP($B28,'Input - Intersections'!$B$4:$L$6,2,FALSE)</f>
        <v>1</v>
      </c>
      <c r="D28" s="403"/>
      <c r="E28" s="403" t="str">
        <f t="shared" ca="1" si="2"/>
        <v>1</v>
      </c>
      <c r="F28" s="572"/>
      <c r="G28" s="572"/>
      <c r="H28" s="572"/>
      <c r="I28" s="572"/>
      <c r="J28" s="572"/>
      <c r="K28" s="572"/>
      <c r="L28" s="528"/>
      <c r="M28" s="528"/>
      <c r="N28" s="528"/>
      <c r="O28" s="528"/>
      <c r="P28" s="528"/>
      <c r="Q28" s="528"/>
      <c r="R28" s="528"/>
      <c r="S28" s="528"/>
      <c r="T28" s="528"/>
      <c r="U28" s="528"/>
      <c r="V28" s="528"/>
      <c r="W28" s="528"/>
      <c r="X28" s="528"/>
      <c r="Y28" s="528"/>
      <c r="Z28" s="531"/>
    </row>
    <row r="29" spans="1:26" x14ac:dyDescent="0.35">
      <c r="A29" s="252"/>
      <c r="B29" s="576">
        <f t="shared" ca="1" si="1"/>
        <v>1</v>
      </c>
      <c r="C29" s="403">
        <f ca="1">VLOOKUP($B29,'Input - Intersections'!$B$4:$L$6,2,FALSE)</f>
        <v>1</v>
      </c>
      <c r="D29" s="403" t="s">
        <v>217</v>
      </c>
      <c r="E29" s="403" t="str">
        <f t="shared" ca="1" si="2"/>
        <v>1North-EB-Ped</v>
      </c>
      <c r="F29" s="572"/>
      <c r="G29" s="572"/>
      <c r="H29" s="572"/>
      <c r="I29" s="572"/>
      <c r="J29" s="572"/>
      <c r="K29" s="572"/>
      <c r="L29" s="528"/>
      <c r="M29" s="528"/>
      <c r="N29" s="528"/>
      <c r="O29" s="528"/>
      <c r="P29" s="528"/>
      <c r="Q29" s="528"/>
      <c r="R29" s="528"/>
      <c r="S29" s="528"/>
      <c r="T29" s="528"/>
      <c r="U29" s="528"/>
      <c r="V29" s="528"/>
      <c r="W29" s="528"/>
      <c r="X29" s="528"/>
      <c r="Y29" s="528"/>
      <c r="Z29" s="531"/>
    </row>
    <row r="30" spans="1:26" x14ac:dyDescent="0.35">
      <c r="A30" s="252"/>
      <c r="B30" s="576">
        <f t="shared" ca="1" si="1"/>
        <v>1</v>
      </c>
      <c r="C30" s="403">
        <f ca="1">VLOOKUP($B30,'Input - Intersections'!$B$4:$L$6,2,FALSE)</f>
        <v>1</v>
      </c>
      <c r="D30" s="403" t="s">
        <v>218</v>
      </c>
      <c r="E30" s="403" t="str">
        <f t="shared" ca="1" si="2"/>
        <v>1North-WB-Ped</v>
      </c>
      <c r="F30" s="572"/>
      <c r="G30" s="572"/>
      <c r="H30" s="572"/>
      <c r="I30" s="572"/>
      <c r="J30" s="572"/>
      <c r="K30" s="572"/>
      <c r="L30" s="528"/>
      <c r="M30" s="528"/>
      <c r="N30" s="528"/>
      <c r="O30" s="528"/>
      <c r="P30" s="528"/>
      <c r="Q30" s="528"/>
      <c r="R30" s="528"/>
      <c r="S30" s="528"/>
      <c r="T30" s="528"/>
      <c r="U30" s="528"/>
      <c r="V30" s="528"/>
      <c r="W30" s="528"/>
      <c r="X30" s="528"/>
      <c r="Y30" s="528"/>
      <c r="Z30" s="531"/>
    </row>
    <row r="31" spans="1:26" x14ac:dyDescent="0.35">
      <c r="A31" s="252"/>
      <c r="B31" s="576">
        <f t="shared" ca="1" si="1"/>
        <v>1</v>
      </c>
      <c r="C31" s="403">
        <f ca="1">VLOOKUP($B31,'Input - Intersections'!$B$4:$L$6,2,FALSE)</f>
        <v>1</v>
      </c>
      <c r="D31" s="403" t="s">
        <v>222</v>
      </c>
      <c r="E31" s="403" t="str">
        <f t="shared" ca="1" si="2"/>
        <v>1South-EB-Ped</v>
      </c>
      <c r="F31" s="572"/>
      <c r="G31" s="572"/>
      <c r="H31" s="572"/>
      <c r="I31" s="572"/>
      <c r="J31" s="572"/>
      <c r="K31" s="572"/>
      <c r="L31" s="528"/>
      <c r="M31" s="528"/>
      <c r="N31" s="528"/>
      <c r="O31" s="528"/>
      <c r="P31" s="528"/>
      <c r="Q31" s="528"/>
      <c r="R31" s="528"/>
      <c r="S31" s="528"/>
      <c r="T31" s="528"/>
      <c r="U31" s="528"/>
      <c r="V31" s="528"/>
      <c r="W31" s="528"/>
      <c r="X31" s="528"/>
      <c r="Y31" s="528"/>
      <c r="Z31" s="531"/>
    </row>
    <row r="32" spans="1:26" x14ac:dyDescent="0.35">
      <c r="A32" s="252"/>
      <c r="B32" s="576">
        <f t="shared" ca="1" si="1"/>
        <v>1</v>
      </c>
      <c r="C32" s="403">
        <f ca="1">VLOOKUP($B32,'Input - Intersections'!$B$4:$L$6,2,FALSE)</f>
        <v>1</v>
      </c>
      <c r="D32" s="403" t="s">
        <v>221</v>
      </c>
      <c r="E32" s="403" t="str">
        <f t="shared" ca="1" si="2"/>
        <v>1South-WB-Ped</v>
      </c>
      <c r="F32" s="572"/>
      <c r="G32" s="572"/>
      <c r="H32" s="572"/>
      <c r="I32" s="572"/>
      <c r="J32" s="572"/>
      <c r="K32" s="572"/>
      <c r="L32" s="528"/>
      <c r="M32" s="528"/>
      <c r="N32" s="528"/>
      <c r="O32" s="528"/>
      <c r="P32" s="528"/>
      <c r="Q32" s="528"/>
      <c r="R32" s="528"/>
      <c r="S32" s="528"/>
      <c r="T32" s="528"/>
      <c r="U32" s="528"/>
      <c r="V32" s="528"/>
      <c r="W32" s="528"/>
      <c r="X32" s="528"/>
      <c r="Y32" s="528"/>
      <c r="Z32" s="531"/>
    </row>
    <row r="33" spans="1:26" x14ac:dyDescent="0.35">
      <c r="A33" s="252"/>
      <c r="B33" s="576">
        <f t="shared" ca="1" si="1"/>
        <v>1</v>
      </c>
      <c r="C33" s="403">
        <f ca="1">VLOOKUP($B33,'Input - Intersections'!$B$4:$L$6,2,FALSE)</f>
        <v>1</v>
      </c>
      <c r="D33" s="403" t="s">
        <v>219</v>
      </c>
      <c r="E33" s="403" t="str">
        <f t="shared" ca="1" si="2"/>
        <v>1East-NB-Ped</v>
      </c>
      <c r="F33" s="572"/>
      <c r="G33" s="572"/>
      <c r="H33" s="572"/>
      <c r="I33" s="572"/>
      <c r="J33" s="572"/>
      <c r="K33" s="572"/>
      <c r="L33" s="528"/>
      <c r="M33" s="528"/>
      <c r="N33" s="528"/>
      <c r="O33" s="528"/>
      <c r="P33" s="528"/>
      <c r="Q33" s="528"/>
      <c r="R33" s="528"/>
      <c r="S33" s="528"/>
      <c r="T33" s="528"/>
      <c r="U33" s="528"/>
      <c r="V33" s="528"/>
      <c r="W33" s="528"/>
      <c r="X33" s="528"/>
      <c r="Y33" s="528"/>
      <c r="Z33" s="531"/>
    </row>
    <row r="34" spans="1:26" x14ac:dyDescent="0.35">
      <c r="A34" s="252"/>
      <c r="B34" s="576">
        <f t="shared" ca="1" si="1"/>
        <v>1</v>
      </c>
      <c r="C34" s="403">
        <f ca="1">VLOOKUP($B34,'Input - Intersections'!$B$4:$L$6,2,FALSE)</f>
        <v>1</v>
      </c>
      <c r="D34" s="403" t="s">
        <v>220</v>
      </c>
      <c r="E34" s="403" t="str">
        <f t="shared" ca="1" si="2"/>
        <v>1East-SB-Ped</v>
      </c>
      <c r="F34" s="572"/>
      <c r="G34" s="572"/>
      <c r="H34" s="572"/>
      <c r="I34" s="572"/>
      <c r="J34" s="572"/>
      <c r="K34" s="572"/>
      <c r="L34" s="528"/>
      <c r="M34" s="528"/>
      <c r="N34" s="528"/>
      <c r="O34" s="528"/>
      <c r="P34" s="528"/>
      <c r="Q34" s="528"/>
      <c r="R34" s="528"/>
      <c r="S34" s="528"/>
      <c r="T34" s="528"/>
      <c r="U34" s="528"/>
      <c r="V34" s="528"/>
      <c r="W34" s="528"/>
      <c r="X34" s="528"/>
      <c r="Y34" s="528"/>
      <c r="Z34" s="531"/>
    </row>
    <row r="35" spans="1:26" x14ac:dyDescent="0.35">
      <c r="A35" s="252"/>
      <c r="B35" s="576">
        <f t="shared" ca="1" si="1"/>
        <v>1</v>
      </c>
      <c r="C35" s="403">
        <f ca="1">VLOOKUP($B35,'Input - Intersections'!$B$4:$L$6,2,FALSE)</f>
        <v>1</v>
      </c>
      <c r="D35" s="403" t="s">
        <v>223</v>
      </c>
      <c r="E35" s="403" t="str">
        <f t="shared" ca="1" si="2"/>
        <v>1West-NB-Ped</v>
      </c>
      <c r="F35" s="572"/>
      <c r="G35" s="572"/>
      <c r="H35" s="572"/>
      <c r="I35" s="572"/>
      <c r="J35" s="572"/>
      <c r="K35" s="572"/>
      <c r="L35" s="528"/>
      <c r="M35" s="528"/>
      <c r="N35" s="528"/>
      <c r="O35" s="528"/>
      <c r="P35" s="528"/>
      <c r="Q35" s="528"/>
      <c r="R35" s="528"/>
      <c r="S35" s="528"/>
      <c r="T35" s="528"/>
      <c r="U35" s="528"/>
      <c r="V35" s="528"/>
      <c r="W35" s="528"/>
      <c r="X35" s="528"/>
      <c r="Y35" s="528"/>
      <c r="Z35" s="531"/>
    </row>
    <row r="36" spans="1:26" x14ac:dyDescent="0.35">
      <c r="A36" s="252"/>
      <c r="B36" s="576">
        <f t="shared" ca="1" si="1"/>
        <v>1</v>
      </c>
      <c r="C36" s="403">
        <f ca="1">VLOOKUP($B36,'Input - Intersections'!$B$4:$L$6,2,FALSE)</f>
        <v>1</v>
      </c>
      <c r="D36" s="403" t="s">
        <v>224</v>
      </c>
      <c r="E36" s="403" t="str">
        <f t="shared" ca="1" si="2"/>
        <v>1West-SB-Ped</v>
      </c>
      <c r="F36" s="572"/>
      <c r="G36" s="572"/>
      <c r="H36" s="572"/>
      <c r="I36" s="572"/>
      <c r="J36" s="572"/>
      <c r="K36" s="572"/>
      <c r="L36" s="528"/>
      <c r="M36" s="528"/>
      <c r="N36" s="528"/>
      <c r="O36" s="528"/>
      <c r="P36" s="528"/>
      <c r="Q36" s="528"/>
      <c r="R36" s="528"/>
      <c r="S36" s="528"/>
      <c r="T36" s="528"/>
      <c r="U36" s="528"/>
      <c r="V36" s="528"/>
      <c r="W36" s="528"/>
      <c r="X36" s="528"/>
      <c r="Y36" s="528"/>
      <c r="Z36" s="531"/>
    </row>
    <row r="37" spans="1:26" x14ac:dyDescent="0.35">
      <c r="A37" s="252"/>
      <c r="B37" s="576">
        <f t="shared" ca="1" si="1"/>
        <v>1</v>
      </c>
      <c r="C37" s="403">
        <f ca="1">VLOOKUP($B37,'Input - Intersections'!$B$4:$L$6,2,FALSE)</f>
        <v>1</v>
      </c>
      <c r="D37" s="403"/>
      <c r="E37" s="403" t="str">
        <f t="shared" ca="1" si="2"/>
        <v>1</v>
      </c>
      <c r="F37" s="572"/>
      <c r="G37" s="572"/>
      <c r="H37" s="572"/>
      <c r="I37" s="572"/>
      <c r="J37" s="572"/>
      <c r="K37" s="572"/>
      <c r="L37" s="528"/>
      <c r="M37" s="528"/>
      <c r="N37" s="528"/>
      <c r="O37" s="528"/>
      <c r="P37" s="528"/>
      <c r="Q37" s="528"/>
      <c r="R37" s="528"/>
      <c r="S37" s="528"/>
      <c r="T37" s="528"/>
      <c r="U37" s="528"/>
      <c r="V37" s="528"/>
      <c r="W37" s="528"/>
      <c r="X37" s="528"/>
      <c r="Y37" s="528"/>
      <c r="Z37" s="531"/>
    </row>
    <row r="38" spans="1:26" x14ac:dyDescent="0.35">
      <c r="A38" s="252"/>
      <c r="B38" s="576">
        <f t="shared" ca="1" si="1"/>
        <v>1</v>
      </c>
      <c r="C38" s="403">
        <f ca="1">VLOOKUP($B38,'Input - Intersections'!$B$4:$L$6,2,FALSE)</f>
        <v>1</v>
      </c>
      <c r="D38" s="403"/>
      <c r="E38" s="403" t="str">
        <f t="shared" ca="1" si="2"/>
        <v>1</v>
      </c>
      <c r="F38" s="572"/>
      <c r="G38" s="572"/>
      <c r="H38" s="572"/>
      <c r="I38" s="572"/>
      <c r="J38" s="572"/>
      <c r="K38" s="57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8"/>
      <c r="Z38" s="531"/>
    </row>
    <row r="39" spans="1:26" x14ac:dyDescent="0.35">
      <c r="A39" s="252"/>
      <c r="B39" s="576">
        <f t="shared" ca="1" si="1"/>
        <v>1</v>
      </c>
      <c r="C39" s="403">
        <f ca="1">VLOOKUP($B39,'Input - Intersections'!$B$4:$L$6,2,FALSE)</f>
        <v>1</v>
      </c>
      <c r="D39" s="403"/>
      <c r="E39" s="403" t="str">
        <f t="shared" ca="1" si="2"/>
        <v>1</v>
      </c>
      <c r="F39" s="572"/>
      <c r="G39" s="572"/>
      <c r="H39" s="572"/>
      <c r="I39" s="572"/>
      <c r="J39" s="572"/>
      <c r="K39" s="572"/>
      <c r="L39" s="528"/>
      <c r="M39" s="528"/>
      <c r="N39" s="528"/>
      <c r="O39" s="528"/>
      <c r="P39" s="528"/>
      <c r="Q39" s="528"/>
      <c r="R39" s="528"/>
      <c r="S39" s="528"/>
      <c r="T39" s="528"/>
      <c r="U39" s="528"/>
      <c r="V39" s="528"/>
      <c r="W39" s="528"/>
      <c r="X39" s="528"/>
      <c r="Y39" s="528"/>
      <c r="Z39" s="531"/>
    </row>
    <row r="40" spans="1:26" x14ac:dyDescent="0.35">
      <c r="A40" s="252"/>
      <c r="B40" s="576">
        <f t="shared" ca="1" si="1"/>
        <v>1</v>
      </c>
      <c r="C40" s="403">
        <f ca="1">VLOOKUP($B40,'Input - Intersections'!$B$4:$L$6,2,FALSE)</f>
        <v>1</v>
      </c>
      <c r="D40" s="403"/>
      <c r="E40" s="403" t="str">
        <f t="shared" ca="1" si="2"/>
        <v>1</v>
      </c>
      <c r="F40" s="572"/>
      <c r="G40" s="572"/>
      <c r="H40" s="572"/>
      <c r="I40" s="572"/>
      <c r="J40" s="572"/>
      <c r="K40" s="572"/>
      <c r="L40" s="528"/>
      <c r="M40" s="528"/>
      <c r="N40" s="528"/>
      <c r="O40" s="528"/>
      <c r="P40" s="528"/>
      <c r="Q40" s="528"/>
      <c r="R40" s="528"/>
      <c r="S40" s="528"/>
      <c r="T40" s="528"/>
      <c r="U40" s="528"/>
      <c r="V40" s="528"/>
      <c r="W40" s="528"/>
      <c r="X40" s="528"/>
      <c r="Y40" s="528"/>
      <c r="Z40" s="531"/>
    </row>
    <row r="41" spans="1:26" x14ac:dyDescent="0.35">
      <c r="A41" s="252"/>
      <c r="B41" s="576">
        <f t="shared" ca="1" si="1"/>
        <v>1</v>
      </c>
      <c r="C41" s="403">
        <f ca="1">VLOOKUP($B41,'Input - Intersections'!$B$4:$L$6,2,FALSE)</f>
        <v>1</v>
      </c>
      <c r="D41" s="403"/>
      <c r="E41" s="403" t="str">
        <f t="shared" ca="1" si="2"/>
        <v>1</v>
      </c>
      <c r="F41" s="572"/>
      <c r="G41" s="572"/>
      <c r="H41" s="572"/>
      <c r="I41" s="572"/>
      <c r="J41" s="572"/>
      <c r="K41" s="572"/>
      <c r="L41" s="528"/>
      <c r="M41" s="528"/>
      <c r="N41" s="528"/>
      <c r="O41" s="528"/>
      <c r="P41" s="528"/>
      <c r="Q41" s="528"/>
      <c r="R41" s="528"/>
      <c r="S41" s="528"/>
      <c r="T41" s="528"/>
      <c r="U41" s="528"/>
      <c r="V41" s="528"/>
      <c r="W41" s="528"/>
      <c r="X41" s="528"/>
      <c r="Y41" s="528"/>
      <c r="Z41" s="531"/>
    </row>
    <row r="42" spans="1:26" x14ac:dyDescent="0.35">
      <c r="A42" s="252"/>
      <c r="B42" s="576">
        <f t="shared" ca="1" si="1"/>
        <v>1</v>
      </c>
      <c r="C42" s="403">
        <f ca="1">VLOOKUP($B42,'Input - Intersections'!$B$4:$L$6,2,FALSE)</f>
        <v>1</v>
      </c>
      <c r="D42" s="403"/>
      <c r="E42" s="403" t="str">
        <f t="shared" ca="1" si="2"/>
        <v>1</v>
      </c>
      <c r="F42" s="572"/>
      <c r="G42" s="572"/>
      <c r="H42" s="572"/>
      <c r="I42" s="572"/>
      <c r="J42" s="572"/>
      <c r="K42" s="572"/>
      <c r="L42" s="528"/>
      <c r="M42" s="528"/>
      <c r="N42" s="528"/>
      <c r="O42" s="528"/>
      <c r="P42" s="528"/>
      <c r="Q42" s="528"/>
      <c r="R42" s="528"/>
      <c r="S42" s="528"/>
      <c r="T42" s="528"/>
      <c r="U42" s="528"/>
      <c r="V42" s="528"/>
      <c r="W42" s="528"/>
      <c r="X42" s="528"/>
      <c r="Y42" s="528"/>
      <c r="Z42" s="531"/>
    </row>
    <row r="43" spans="1:26" x14ac:dyDescent="0.35">
      <c r="A43" s="252"/>
      <c r="B43" s="576">
        <f t="shared" ca="1" si="1"/>
        <v>1</v>
      </c>
      <c r="C43" s="403">
        <f ca="1">VLOOKUP($B43,'Input - Intersections'!$B$4:$L$6,2,FALSE)</f>
        <v>1</v>
      </c>
      <c r="D43" s="403"/>
      <c r="E43" s="403" t="str">
        <f t="shared" ca="1" si="2"/>
        <v>1</v>
      </c>
      <c r="F43" s="572"/>
      <c r="G43" s="572"/>
      <c r="H43" s="572"/>
      <c r="I43" s="572"/>
      <c r="J43" s="572"/>
      <c r="K43" s="572"/>
      <c r="L43" s="528"/>
      <c r="M43" s="528"/>
      <c r="N43" s="528"/>
      <c r="O43" s="528"/>
      <c r="P43" s="528"/>
      <c r="Q43" s="528"/>
      <c r="R43" s="528"/>
      <c r="S43" s="528"/>
      <c r="T43" s="528"/>
      <c r="U43" s="528"/>
      <c r="V43" s="528"/>
      <c r="W43" s="528"/>
      <c r="X43" s="528"/>
      <c r="Y43" s="528"/>
      <c r="Z43" s="531"/>
    </row>
    <row r="44" spans="1:26" x14ac:dyDescent="0.35">
      <c r="A44" s="252"/>
      <c r="B44" s="576">
        <f t="shared" ca="1" si="1"/>
        <v>1</v>
      </c>
      <c r="C44" s="403">
        <f ca="1">VLOOKUP($B44,'Input - Intersections'!$B$4:$L$6,2,FALSE)</f>
        <v>1</v>
      </c>
      <c r="D44" s="403"/>
      <c r="E44" s="403" t="str">
        <f t="shared" ca="1" si="2"/>
        <v>1</v>
      </c>
      <c r="F44" s="572"/>
      <c r="G44" s="572"/>
      <c r="H44" s="572"/>
      <c r="I44" s="572"/>
      <c r="J44" s="572"/>
      <c r="K44" s="572"/>
      <c r="L44" s="528"/>
      <c r="M44" s="528"/>
      <c r="N44" s="528"/>
      <c r="O44" s="528"/>
      <c r="P44" s="528"/>
      <c r="Q44" s="528"/>
      <c r="R44" s="528"/>
      <c r="S44" s="528"/>
      <c r="T44" s="528"/>
      <c r="U44" s="528"/>
      <c r="V44" s="528"/>
      <c r="W44" s="528"/>
      <c r="X44" s="528"/>
      <c r="Y44" s="528"/>
      <c r="Z44" s="531"/>
    </row>
    <row r="45" spans="1:26" x14ac:dyDescent="0.35">
      <c r="A45" s="252"/>
      <c r="B45" s="576">
        <f t="shared" ca="1" si="1"/>
        <v>1</v>
      </c>
      <c r="C45" s="403">
        <f ca="1">VLOOKUP($B45,'Input - Intersections'!$B$4:$L$6,2,FALSE)</f>
        <v>1</v>
      </c>
      <c r="D45" s="403"/>
      <c r="E45" s="403" t="str">
        <f t="shared" ca="1" si="2"/>
        <v>1</v>
      </c>
      <c r="F45" s="572"/>
      <c r="G45" s="572"/>
      <c r="H45" s="572"/>
      <c r="I45" s="572"/>
      <c r="J45" s="572"/>
      <c r="K45" s="572"/>
      <c r="L45" s="528"/>
      <c r="M45" s="528"/>
      <c r="N45" s="528"/>
      <c r="O45" s="528"/>
      <c r="P45" s="528"/>
      <c r="Q45" s="528"/>
      <c r="R45" s="528"/>
      <c r="S45" s="528"/>
      <c r="T45" s="528"/>
      <c r="U45" s="528"/>
      <c r="V45" s="528"/>
      <c r="W45" s="528"/>
      <c r="X45" s="528"/>
      <c r="Y45" s="528"/>
      <c r="Z45" s="531"/>
    </row>
    <row r="46" spans="1:26" x14ac:dyDescent="0.35">
      <c r="A46" s="252"/>
      <c r="B46" s="576">
        <f t="shared" ca="1" si="1"/>
        <v>1</v>
      </c>
      <c r="C46" s="403">
        <f ca="1">VLOOKUP($B46,'Input - Intersections'!$B$4:$L$6,2,FALSE)</f>
        <v>1</v>
      </c>
      <c r="D46" s="403"/>
      <c r="E46" s="403" t="str">
        <f t="shared" ca="1" si="2"/>
        <v>1</v>
      </c>
      <c r="F46" s="572"/>
      <c r="G46" s="572"/>
      <c r="H46" s="572"/>
      <c r="I46" s="572"/>
      <c r="J46" s="572"/>
      <c r="K46" s="572"/>
      <c r="L46" s="528"/>
      <c r="M46" s="528"/>
      <c r="N46" s="528"/>
      <c r="O46" s="528"/>
      <c r="P46" s="528"/>
      <c r="Q46" s="528"/>
      <c r="R46" s="528"/>
      <c r="S46" s="528"/>
      <c r="T46" s="528"/>
      <c r="U46" s="528"/>
      <c r="V46" s="528"/>
      <c r="W46" s="528"/>
      <c r="X46" s="528"/>
      <c r="Y46" s="528"/>
      <c r="Z46" s="531"/>
    </row>
    <row r="47" spans="1:26" x14ac:dyDescent="0.35">
      <c r="A47" s="252"/>
      <c r="B47" s="576">
        <f t="shared" ca="1" si="1"/>
        <v>1</v>
      </c>
      <c r="C47" s="403">
        <f ca="1">VLOOKUP($B47,'Input - Intersections'!$B$4:$L$6,2,FALSE)</f>
        <v>1</v>
      </c>
      <c r="D47" s="403"/>
      <c r="E47" s="403" t="str">
        <f t="shared" ca="1" si="2"/>
        <v>1</v>
      </c>
      <c r="F47" s="572"/>
      <c r="G47" s="572"/>
      <c r="H47" s="572"/>
      <c r="I47" s="572"/>
      <c r="J47" s="572"/>
      <c r="K47" s="572"/>
      <c r="L47" s="528"/>
      <c r="M47" s="528"/>
      <c r="N47" s="528"/>
      <c r="O47" s="528"/>
      <c r="P47" s="528"/>
      <c r="Q47" s="528"/>
      <c r="R47" s="528"/>
      <c r="S47" s="528"/>
      <c r="T47" s="528"/>
      <c r="U47" s="528"/>
      <c r="V47" s="528"/>
      <c r="W47" s="528"/>
      <c r="X47" s="528"/>
      <c r="Y47" s="528"/>
      <c r="Z47" s="531"/>
    </row>
    <row r="48" spans="1:26" x14ac:dyDescent="0.35">
      <c r="A48" s="252"/>
      <c r="B48" s="576">
        <f t="shared" ca="1" si="1"/>
        <v>1</v>
      </c>
      <c r="C48" s="403">
        <f ca="1">VLOOKUP($B48,'Input - Intersections'!$B$4:$L$6,2,FALSE)</f>
        <v>1</v>
      </c>
      <c r="D48" s="403"/>
      <c r="E48" s="403" t="str">
        <f t="shared" ca="1" si="2"/>
        <v>1</v>
      </c>
      <c r="F48" s="572"/>
      <c r="G48" s="572"/>
      <c r="H48" s="572"/>
      <c r="I48" s="572"/>
      <c r="J48" s="572"/>
      <c r="K48" s="572"/>
      <c r="L48" s="528"/>
      <c r="M48" s="528"/>
      <c r="N48" s="528"/>
      <c r="O48" s="528"/>
      <c r="P48" s="528"/>
      <c r="Q48" s="528"/>
      <c r="R48" s="528"/>
      <c r="S48" s="528"/>
      <c r="T48" s="528"/>
      <c r="U48" s="528"/>
      <c r="V48" s="528"/>
      <c r="W48" s="528"/>
      <c r="X48" s="528"/>
      <c r="Y48" s="528"/>
      <c r="Z48" s="531"/>
    </row>
    <row r="49" spans="1:26" x14ac:dyDescent="0.35">
      <c r="A49" s="252"/>
      <c r="B49" s="576">
        <f t="shared" ca="1" si="1"/>
        <v>1</v>
      </c>
      <c r="C49" s="403">
        <f ca="1">VLOOKUP($B49,'Input - Intersections'!$B$4:$L$6,2,FALSE)</f>
        <v>1</v>
      </c>
      <c r="D49" s="403"/>
      <c r="E49" s="403" t="str">
        <f t="shared" ca="1" si="2"/>
        <v>1</v>
      </c>
      <c r="F49" s="572"/>
      <c r="G49" s="572"/>
      <c r="H49" s="572"/>
      <c r="I49" s="572"/>
      <c r="J49" s="572"/>
      <c r="K49" s="572"/>
      <c r="L49" s="528"/>
      <c r="M49" s="528"/>
      <c r="N49" s="528"/>
      <c r="O49" s="528"/>
      <c r="P49" s="528"/>
      <c r="Q49" s="528"/>
      <c r="R49" s="528"/>
      <c r="S49" s="528"/>
      <c r="T49" s="528"/>
      <c r="U49" s="528"/>
      <c r="V49" s="528"/>
      <c r="W49" s="528"/>
      <c r="X49" s="528"/>
      <c r="Y49" s="528"/>
      <c r="Z49" s="531"/>
    </row>
    <row r="50" spans="1:26" x14ac:dyDescent="0.35">
      <c r="A50" s="252"/>
      <c r="B50" s="576">
        <f t="shared" ca="1" si="1"/>
        <v>1</v>
      </c>
      <c r="C50" s="403">
        <f ca="1">VLOOKUP($B50,'Input - Intersections'!$B$4:$L$6,2,FALSE)</f>
        <v>1</v>
      </c>
      <c r="D50" s="403"/>
      <c r="E50" s="403" t="str">
        <f t="shared" ca="1" si="2"/>
        <v>1</v>
      </c>
      <c r="F50" s="572"/>
      <c r="G50" s="572"/>
      <c r="H50" s="572"/>
      <c r="I50" s="572"/>
      <c r="J50" s="572"/>
      <c r="K50" s="572"/>
      <c r="L50" s="528"/>
      <c r="M50" s="528"/>
      <c r="N50" s="528"/>
      <c r="O50" s="528"/>
      <c r="P50" s="528"/>
      <c r="Q50" s="528"/>
      <c r="R50" s="528"/>
      <c r="S50" s="528"/>
      <c r="T50" s="528"/>
      <c r="U50" s="528"/>
      <c r="V50" s="528"/>
      <c r="W50" s="528"/>
      <c r="X50" s="528"/>
      <c r="Y50" s="528"/>
      <c r="Z50" s="531"/>
    </row>
    <row r="51" spans="1:26" x14ac:dyDescent="0.35">
      <c r="A51" s="252"/>
      <c r="B51" s="576">
        <f t="shared" ca="1" si="1"/>
        <v>1</v>
      </c>
      <c r="C51" s="403">
        <f ca="1">VLOOKUP($B51,'Input - Intersections'!$B$4:$L$6,2,FALSE)</f>
        <v>1</v>
      </c>
      <c r="D51" s="403"/>
      <c r="E51" s="403" t="str">
        <f t="shared" ca="1" si="2"/>
        <v>1</v>
      </c>
      <c r="F51" s="572"/>
      <c r="G51" s="572"/>
      <c r="H51" s="572"/>
      <c r="I51" s="572"/>
      <c r="J51" s="572"/>
      <c r="K51" s="572"/>
      <c r="L51" s="528"/>
      <c r="M51" s="528"/>
      <c r="N51" s="528"/>
      <c r="O51" s="528"/>
      <c r="P51" s="528"/>
      <c r="Q51" s="528"/>
      <c r="R51" s="528"/>
      <c r="S51" s="528"/>
      <c r="T51" s="528"/>
      <c r="U51" s="528"/>
      <c r="V51" s="528"/>
      <c r="W51" s="528"/>
      <c r="X51" s="528"/>
      <c r="Y51" s="528"/>
      <c r="Z51" s="531"/>
    </row>
    <row r="52" spans="1:26" x14ac:dyDescent="0.35">
      <c r="A52" s="252"/>
      <c r="B52" s="576">
        <f t="shared" ca="1" si="1"/>
        <v>1</v>
      </c>
      <c r="C52" s="403">
        <f ca="1">VLOOKUP($B52,'Input - Intersections'!$B$4:$L$6,2,FALSE)</f>
        <v>1</v>
      </c>
      <c r="D52" s="403"/>
      <c r="E52" s="403" t="str">
        <f t="shared" ca="1" si="2"/>
        <v>1</v>
      </c>
      <c r="F52" s="572"/>
      <c r="G52" s="572"/>
      <c r="H52" s="572"/>
      <c r="I52" s="572"/>
      <c r="J52" s="572"/>
      <c r="K52" s="572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28"/>
      <c r="X52" s="528"/>
      <c r="Y52" s="528"/>
      <c r="Z52" s="531"/>
    </row>
    <row r="53" spans="1:26" x14ac:dyDescent="0.35">
      <c r="A53" s="252"/>
      <c r="B53" s="576">
        <f t="shared" ca="1" si="1"/>
        <v>1</v>
      </c>
      <c r="C53" s="403">
        <f ca="1">VLOOKUP($B53,'Input - Intersections'!$B$4:$L$6,2,FALSE)</f>
        <v>1</v>
      </c>
      <c r="D53" s="403"/>
      <c r="E53" s="403" t="str">
        <f t="shared" ca="1" si="2"/>
        <v>1</v>
      </c>
      <c r="F53" s="572"/>
      <c r="G53" s="572"/>
      <c r="H53" s="572"/>
      <c r="I53" s="572"/>
      <c r="J53" s="572"/>
      <c r="K53" s="572"/>
      <c r="L53" s="528"/>
      <c r="M53" s="528"/>
      <c r="N53" s="528"/>
      <c r="O53" s="528"/>
      <c r="P53" s="528"/>
      <c r="Q53" s="528"/>
      <c r="R53" s="528"/>
      <c r="S53" s="528"/>
      <c r="T53" s="528"/>
      <c r="U53" s="528"/>
      <c r="V53" s="528"/>
      <c r="W53" s="528"/>
      <c r="X53" s="528"/>
      <c r="Y53" s="528"/>
      <c r="Z53" s="531"/>
    </row>
    <row r="54" spans="1:26" customFormat="1" x14ac:dyDescent="0.35"/>
  </sheetData>
  <autoFilter ref="A4:Z54" xr:uid="{93D031CC-6901-4843-A2D7-78C612EBFF76}"/>
  <mergeCells count="1">
    <mergeCell ref="B2:C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ACBDA6-6ABB-4BBD-9DF7-1C7F1F0403CD}">
          <x14:formula1>
            <xm:f>'Initial Setup'!$B$27:$B$46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EB67-417A-414A-912F-DF01E7A9F000}">
  <sheetPr codeName="Sheet21">
    <tabColor theme="7"/>
  </sheetPr>
  <dimension ref="A1:AC103"/>
  <sheetViews>
    <sheetView zoomScale="55" zoomScaleNormal="55" workbookViewId="0"/>
  </sheetViews>
  <sheetFormatPr defaultRowHeight="14.5" outlineLevelCol="1" x14ac:dyDescent="0.35"/>
  <cols>
    <col min="1" max="1" width="7.54296875" customWidth="1"/>
    <col min="2" max="2" width="9.1796875" style="274"/>
    <col min="3" max="3" width="62.26953125" bestFit="1" customWidth="1"/>
    <col min="4" max="7" width="13" customWidth="1"/>
    <col min="8" max="11" width="13" hidden="1" customWidth="1" outlineLevel="1"/>
    <col min="12" max="23" width="13" style="547" hidden="1" customWidth="1" outlineLevel="1"/>
    <col min="24" max="24" width="18.1796875" customWidth="1" collapsed="1"/>
    <col min="25" max="26" width="18.1796875" customWidth="1"/>
    <col min="27" max="27" width="18.1796875" style="547" customWidth="1"/>
  </cols>
  <sheetData>
    <row r="1" spans="1:29" x14ac:dyDescent="0.35">
      <c r="A1" s="252" t="s">
        <v>226</v>
      </c>
      <c r="B1" s="551"/>
      <c r="C1" s="551"/>
      <c r="D1" s="551" t="str">
        <f t="shared" ref="D1:V1" si="0">IF(ISNUMBER(SEARCH("BLANK",D3)),"H", "")</f>
        <v/>
      </c>
      <c r="E1" s="551" t="str">
        <f t="shared" si="0"/>
        <v/>
      </c>
      <c r="F1" s="551" t="str">
        <f t="shared" si="0"/>
        <v/>
      </c>
      <c r="G1" s="551" t="str">
        <f t="shared" si="0"/>
        <v/>
      </c>
      <c r="H1" s="551" t="str">
        <f t="shared" si="0"/>
        <v/>
      </c>
      <c r="I1" s="551" t="str">
        <f t="shared" si="0"/>
        <v/>
      </c>
      <c r="J1" s="551" t="str">
        <f t="shared" si="0"/>
        <v/>
      </c>
      <c r="K1" s="551" t="str">
        <f t="shared" si="0"/>
        <v/>
      </c>
      <c r="L1" s="551" t="str">
        <f t="shared" si="0"/>
        <v/>
      </c>
      <c r="M1" s="551" t="str">
        <f t="shared" si="0"/>
        <v/>
      </c>
      <c r="N1" s="551" t="str">
        <f t="shared" si="0"/>
        <v/>
      </c>
      <c r="O1" s="551" t="str">
        <f t="shared" si="0"/>
        <v/>
      </c>
      <c r="P1" s="551" t="str">
        <f t="shared" si="0"/>
        <v/>
      </c>
      <c r="Q1" s="551" t="str">
        <f t="shared" si="0"/>
        <v/>
      </c>
      <c r="R1" s="551" t="str">
        <f t="shared" si="0"/>
        <v/>
      </c>
      <c r="S1" s="551" t="str">
        <f t="shared" si="0"/>
        <v/>
      </c>
      <c r="T1" s="551" t="str">
        <f t="shared" si="0"/>
        <v>H</v>
      </c>
      <c r="U1" s="551" t="str">
        <f t="shared" si="0"/>
        <v>H</v>
      </c>
      <c r="V1" s="551" t="str">
        <f t="shared" si="0"/>
        <v>H</v>
      </c>
      <c r="W1" s="551" t="str">
        <f>IF(ISNUMBER(SEARCH("BLANK",W3)),"H", "")</f>
        <v>H</v>
      </c>
      <c r="X1" s="551"/>
      <c r="Y1" s="551"/>
      <c r="Z1" s="551"/>
      <c r="AA1" s="551"/>
    </row>
    <row r="2" spans="1:29" s="409" customFormat="1" x14ac:dyDescent="0.35">
      <c r="A2" s="408"/>
      <c r="C2" s="499"/>
      <c r="D2" s="410" t="s">
        <v>320</v>
      </c>
      <c r="E2" s="411"/>
      <c r="F2" s="411"/>
      <c r="G2" s="411"/>
      <c r="H2" s="411"/>
      <c r="I2" s="411"/>
      <c r="J2" s="411"/>
      <c r="K2" s="412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830" t="s">
        <v>179</v>
      </c>
      <c r="Y2" s="831"/>
      <c r="Z2" s="831"/>
      <c r="AA2" s="831"/>
      <c r="AC2"/>
    </row>
    <row r="3" spans="1:29" ht="43.5" x14ac:dyDescent="0.35">
      <c r="A3" s="252"/>
      <c r="B3" s="143" t="s">
        <v>281</v>
      </c>
      <c r="C3" s="404" t="s">
        <v>282</v>
      </c>
      <c r="D3" s="143" t="str">
        <f>'Initial Setup'!$B$27&amp;" TT Seg ID"</f>
        <v>Existing AM TT Seg ID</v>
      </c>
      <c r="E3" s="143" t="str">
        <f>'Initial Setup'!$B$28&amp;" TT Seg ID"</f>
        <v>Existing PM TT Seg ID</v>
      </c>
      <c r="F3" s="143" t="str">
        <f>'Initial Setup'!$B$29&amp;" TT Seg ID"</f>
        <v>2030 No-Build AM TT Seg ID</v>
      </c>
      <c r="G3" s="143" t="str">
        <f>'Initial Setup'!$B$30&amp;" TT Seg ID"</f>
        <v>2030 No-Build PM TT Seg ID</v>
      </c>
      <c r="H3" s="143" t="str">
        <f>'Initial Setup'!$B$31&amp;" TT Seg ID"</f>
        <v>2050 No-Build AM TT Seg ID</v>
      </c>
      <c r="I3" s="143" t="str">
        <f>'Initial Setup'!$B$32&amp;" TT Seg ID"</f>
        <v>2050 No-Build PM TT Seg ID</v>
      </c>
      <c r="J3" s="143" t="str">
        <f>'Initial Setup'!$B$33&amp;" TT Seg ID"</f>
        <v>2030 Pref Alt AM TT Seg ID</v>
      </c>
      <c r="K3" s="143" t="str">
        <f>'Initial Setup'!$B$34&amp;" TT Seg ID"</f>
        <v>2030 Pref Alt PM TT Seg ID</v>
      </c>
      <c r="L3" s="143" t="str">
        <f>'Initial Setup'!$B$35&amp;" TT Seg ID"</f>
        <v>2050 Build Alt 1 AM TT Seg ID</v>
      </c>
      <c r="M3" s="143" t="str">
        <f>'Initial Setup'!$B$36&amp;" TT Seg ID"</f>
        <v>2050 Build Alt 1 PM TT Seg ID</v>
      </c>
      <c r="N3" s="143" t="str">
        <f>'Initial Setup'!$B$37&amp;" TT Seg ID"</f>
        <v>2050 Build Alt 2 AM TT Seg ID</v>
      </c>
      <c r="O3" s="143" t="str">
        <f>'Initial Setup'!$B$38&amp;" TT Seg ID"</f>
        <v>2050 Build Alt 2 PM TT Seg ID</v>
      </c>
      <c r="P3" s="143" t="str">
        <f>'Initial Setup'!$B$39&amp;" TT Seg ID"</f>
        <v>2050 Pref Alt AM TT Seg ID</v>
      </c>
      <c r="Q3" s="143" t="str">
        <f>'Initial Setup'!$B$40&amp;" TT Seg ID"</f>
        <v>2050 Pref Alt PM TT Seg ID</v>
      </c>
      <c r="R3" s="143" t="str">
        <f>'Initial Setup'!$B$41&amp;" TT Seg ID"</f>
        <v>Existing SAT TT Seg ID</v>
      </c>
      <c r="S3" s="143" t="str">
        <f>'Initial Setup'!$B$42&amp;" TT Seg ID"</f>
        <v>Existing SUN TT Seg ID</v>
      </c>
      <c r="T3" s="143" t="str">
        <f>'Initial Setup'!$B$43&amp;" TT Seg ID"</f>
        <v>BLANK TT Seg ID</v>
      </c>
      <c r="U3" s="143" t="str">
        <f>'Initial Setup'!$B$44&amp;" TT Seg ID"</f>
        <v>BLANK TT Seg ID</v>
      </c>
      <c r="V3" s="143" t="str">
        <f>'Initial Setup'!$B$45&amp;" TT Seg ID"</f>
        <v>BLANK TT Seg ID</v>
      </c>
      <c r="W3" s="143" t="str">
        <f>'Initial Setup'!$B$46&amp;" TT Seg ID"</f>
        <v>BLANK TT Seg ID</v>
      </c>
      <c r="X3" s="414" t="s">
        <v>321</v>
      </c>
      <c r="Y3" s="414" t="s">
        <v>322</v>
      </c>
      <c r="Z3" s="414" t="s">
        <v>379</v>
      </c>
      <c r="AA3" s="414" t="s">
        <v>470</v>
      </c>
    </row>
    <row r="4" spans="1:29" x14ac:dyDescent="0.35">
      <c r="A4" s="252" t="str">
        <f t="shared" ref="A4:A14" si="1">IF(C4="","H","")</f>
        <v/>
      </c>
      <c r="B4" s="395">
        <v>1</v>
      </c>
      <c r="C4" s="407" t="s">
        <v>395</v>
      </c>
      <c r="D4" s="265">
        <v>1</v>
      </c>
      <c r="E4" s="265">
        <v>1</v>
      </c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630">
        <v>73</v>
      </c>
      <c r="Y4" s="630">
        <v>68</v>
      </c>
      <c r="Z4" s="630" t="s">
        <v>94</v>
      </c>
      <c r="AA4" s="630" t="s">
        <v>94</v>
      </c>
    </row>
    <row r="5" spans="1:29" x14ac:dyDescent="0.35">
      <c r="A5" s="252" t="str">
        <f t="shared" si="1"/>
        <v/>
      </c>
      <c r="B5" s="395">
        <f>B4+1</f>
        <v>2</v>
      </c>
      <c r="C5" s="407" t="s">
        <v>396</v>
      </c>
      <c r="D5" s="265">
        <v>2</v>
      </c>
      <c r="E5" s="265">
        <v>2</v>
      </c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630">
        <v>45.1</v>
      </c>
      <c r="Y5" s="630">
        <v>30.9</v>
      </c>
      <c r="Z5" s="630" t="s">
        <v>94</v>
      </c>
      <c r="AA5" s="630" t="s">
        <v>94</v>
      </c>
    </row>
    <row r="6" spans="1:29" x14ac:dyDescent="0.35">
      <c r="A6" s="252" t="str">
        <f t="shared" si="1"/>
        <v/>
      </c>
      <c r="B6" s="395">
        <f t="shared" ref="B6:B69" si="2">B5+1</f>
        <v>3</v>
      </c>
      <c r="C6" s="407" t="s">
        <v>397</v>
      </c>
      <c r="D6" s="265">
        <v>3</v>
      </c>
      <c r="E6" s="265">
        <v>3</v>
      </c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  <c r="V6" s="265"/>
      <c r="W6" s="265"/>
      <c r="X6" s="630">
        <v>52.1</v>
      </c>
      <c r="Y6" s="630">
        <v>66.5</v>
      </c>
      <c r="Z6" s="630" t="s">
        <v>94</v>
      </c>
      <c r="AA6" s="630" t="s">
        <v>94</v>
      </c>
    </row>
    <row r="7" spans="1:29" x14ac:dyDescent="0.35">
      <c r="A7" s="252" t="str">
        <f t="shared" si="1"/>
        <v>H</v>
      </c>
      <c r="B7" s="395">
        <f t="shared" si="2"/>
        <v>4</v>
      </c>
      <c r="C7" s="407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630"/>
      <c r="Y7" s="630"/>
      <c r="Z7" s="630"/>
      <c r="AA7" s="630"/>
    </row>
    <row r="8" spans="1:29" x14ac:dyDescent="0.35">
      <c r="A8" s="252" t="str">
        <f t="shared" si="1"/>
        <v>H</v>
      </c>
      <c r="B8" s="395">
        <f t="shared" si="2"/>
        <v>5</v>
      </c>
      <c r="C8" s="407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630"/>
      <c r="Y8" s="630"/>
      <c r="Z8" s="630"/>
      <c r="AA8" s="630"/>
    </row>
    <row r="9" spans="1:29" x14ac:dyDescent="0.35">
      <c r="A9" s="252" t="str">
        <f t="shared" si="1"/>
        <v>H</v>
      </c>
      <c r="B9" s="395">
        <f t="shared" si="2"/>
        <v>6</v>
      </c>
      <c r="C9" s="407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  <c r="V9" s="265"/>
      <c r="W9" s="265"/>
      <c r="X9" s="630"/>
      <c r="Y9" s="630"/>
      <c r="Z9" s="630"/>
      <c r="AA9" s="630"/>
    </row>
    <row r="10" spans="1:29" x14ac:dyDescent="0.35">
      <c r="A10" s="252" t="str">
        <f t="shared" si="1"/>
        <v>H</v>
      </c>
      <c r="B10" s="395">
        <f t="shared" si="2"/>
        <v>7</v>
      </c>
      <c r="C10" s="407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630"/>
      <c r="Y10" s="630"/>
      <c r="Z10" s="630"/>
      <c r="AA10" s="630"/>
    </row>
    <row r="11" spans="1:29" x14ac:dyDescent="0.35">
      <c r="A11" s="252" t="str">
        <f t="shared" si="1"/>
        <v>H</v>
      </c>
      <c r="B11" s="395">
        <f t="shared" si="2"/>
        <v>8</v>
      </c>
      <c r="C11" s="407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630"/>
      <c r="Y11" s="630"/>
      <c r="Z11" s="630"/>
      <c r="AA11" s="630"/>
    </row>
    <row r="12" spans="1:29" x14ac:dyDescent="0.35">
      <c r="A12" s="252" t="str">
        <f t="shared" si="1"/>
        <v>H</v>
      </c>
      <c r="B12" s="395">
        <f t="shared" si="2"/>
        <v>9</v>
      </c>
      <c r="C12" s="407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  <c r="V12" s="265"/>
      <c r="W12" s="265"/>
      <c r="X12" s="630"/>
      <c r="Y12" s="630"/>
      <c r="Z12" s="630"/>
      <c r="AA12" s="630"/>
    </row>
    <row r="13" spans="1:29" x14ac:dyDescent="0.35">
      <c r="A13" s="252" t="str">
        <f t="shared" si="1"/>
        <v>H</v>
      </c>
      <c r="B13" s="395">
        <f t="shared" si="2"/>
        <v>10</v>
      </c>
      <c r="C13" s="407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  <c r="V13" s="265"/>
      <c r="W13" s="265"/>
      <c r="X13" s="630"/>
      <c r="Y13" s="630"/>
      <c r="Z13" s="630"/>
      <c r="AA13" s="630"/>
    </row>
    <row r="14" spans="1:29" x14ac:dyDescent="0.35">
      <c r="A14" s="252" t="str">
        <f t="shared" si="1"/>
        <v>H</v>
      </c>
      <c r="B14" s="395">
        <f t="shared" si="2"/>
        <v>11</v>
      </c>
      <c r="C14" s="407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630"/>
      <c r="Y14" s="630"/>
      <c r="Z14" s="630"/>
      <c r="AA14" s="630"/>
    </row>
    <row r="15" spans="1:29" x14ac:dyDescent="0.35">
      <c r="A15" s="252" t="str">
        <f t="shared" ref="A15:A68" si="3">IF(C15="","H","")</f>
        <v>H</v>
      </c>
      <c r="B15" s="395">
        <f t="shared" si="2"/>
        <v>12</v>
      </c>
      <c r="C15" s="407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630"/>
      <c r="Y15" s="630"/>
      <c r="Z15" s="630"/>
      <c r="AA15" s="630"/>
    </row>
    <row r="16" spans="1:29" x14ac:dyDescent="0.35">
      <c r="A16" s="252" t="str">
        <f t="shared" si="3"/>
        <v>H</v>
      </c>
      <c r="B16" s="395">
        <f t="shared" si="2"/>
        <v>13</v>
      </c>
      <c r="C16" s="407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  <c r="V16" s="265"/>
      <c r="W16" s="265"/>
      <c r="X16" s="630"/>
      <c r="Y16" s="630"/>
      <c r="Z16" s="630"/>
      <c r="AA16" s="630"/>
    </row>
    <row r="17" spans="1:27" x14ac:dyDescent="0.35">
      <c r="A17" s="252" t="str">
        <f t="shared" si="3"/>
        <v>H</v>
      </c>
      <c r="B17" s="395">
        <f t="shared" si="2"/>
        <v>14</v>
      </c>
      <c r="C17" s="407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  <c r="V17" s="265"/>
      <c r="W17" s="265"/>
      <c r="X17" s="630"/>
      <c r="Y17" s="630"/>
      <c r="Z17" s="630"/>
      <c r="AA17" s="630"/>
    </row>
    <row r="18" spans="1:27" x14ac:dyDescent="0.35">
      <c r="A18" s="252" t="str">
        <f t="shared" si="3"/>
        <v>H</v>
      </c>
      <c r="B18" s="395">
        <f t="shared" si="2"/>
        <v>15</v>
      </c>
      <c r="C18" s="407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  <c r="V18" s="265"/>
      <c r="W18" s="265"/>
      <c r="X18" s="630"/>
      <c r="Y18" s="630"/>
      <c r="Z18" s="630"/>
      <c r="AA18" s="630"/>
    </row>
    <row r="19" spans="1:27" x14ac:dyDescent="0.35">
      <c r="A19" s="252" t="str">
        <f t="shared" si="3"/>
        <v>H</v>
      </c>
      <c r="B19" s="395">
        <f t="shared" si="2"/>
        <v>16</v>
      </c>
      <c r="C19" s="407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630"/>
      <c r="Y19" s="630"/>
      <c r="Z19" s="630"/>
      <c r="AA19" s="630"/>
    </row>
    <row r="20" spans="1:27" x14ac:dyDescent="0.35">
      <c r="A20" s="252" t="str">
        <f t="shared" si="3"/>
        <v>H</v>
      </c>
      <c r="B20" s="395">
        <f t="shared" si="2"/>
        <v>17</v>
      </c>
      <c r="C20" s="407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630"/>
      <c r="Y20" s="630"/>
      <c r="Z20" s="630"/>
      <c r="AA20" s="630"/>
    </row>
    <row r="21" spans="1:27" x14ac:dyDescent="0.35">
      <c r="A21" s="252" t="str">
        <f t="shared" si="3"/>
        <v>H</v>
      </c>
      <c r="B21" s="395">
        <f t="shared" si="2"/>
        <v>18</v>
      </c>
      <c r="C21" s="407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630"/>
      <c r="Y21" s="630"/>
      <c r="Z21" s="630"/>
      <c r="AA21" s="630"/>
    </row>
    <row r="22" spans="1:27" x14ac:dyDescent="0.35">
      <c r="A22" s="252" t="str">
        <f t="shared" si="3"/>
        <v>H</v>
      </c>
      <c r="B22" s="395">
        <f t="shared" si="2"/>
        <v>19</v>
      </c>
      <c r="C22" s="407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  <c r="V22" s="265"/>
      <c r="W22" s="265"/>
      <c r="X22" s="630"/>
      <c r="Y22" s="630"/>
      <c r="Z22" s="630"/>
      <c r="AA22" s="630"/>
    </row>
    <row r="23" spans="1:27" x14ac:dyDescent="0.35">
      <c r="A23" s="252" t="str">
        <f t="shared" si="3"/>
        <v>H</v>
      </c>
      <c r="B23" s="395">
        <f t="shared" si="2"/>
        <v>20</v>
      </c>
      <c r="C23" s="407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630"/>
      <c r="Y23" s="630"/>
      <c r="Z23" s="630"/>
      <c r="AA23" s="630"/>
    </row>
    <row r="24" spans="1:27" x14ac:dyDescent="0.35">
      <c r="A24" s="252" t="str">
        <f t="shared" si="3"/>
        <v>H</v>
      </c>
      <c r="B24" s="395">
        <f t="shared" si="2"/>
        <v>21</v>
      </c>
      <c r="C24" s="407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65"/>
      <c r="X24" s="630"/>
      <c r="Y24" s="630"/>
      <c r="Z24" s="630"/>
      <c r="AA24" s="630"/>
    </row>
    <row r="25" spans="1:27" x14ac:dyDescent="0.35">
      <c r="A25" s="252" t="str">
        <f t="shared" si="3"/>
        <v>H</v>
      </c>
      <c r="B25" s="395">
        <f t="shared" si="2"/>
        <v>22</v>
      </c>
      <c r="C25" s="407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630"/>
      <c r="Y25" s="630"/>
      <c r="Z25" s="630"/>
      <c r="AA25" s="630"/>
    </row>
    <row r="26" spans="1:27" x14ac:dyDescent="0.35">
      <c r="A26" s="252" t="str">
        <f t="shared" si="3"/>
        <v>H</v>
      </c>
      <c r="B26" s="395">
        <f t="shared" si="2"/>
        <v>23</v>
      </c>
      <c r="C26" s="407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630"/>
      <c r="Y26" s="630"/>
      <c r="Z26" s="630"/>
      <c r="AA26" s="630"/>
    </row>
    <row r="27" spans="1:27" x14ac:dyDescent="0.35">
      <c r="A27" s="252" t="str">
        <f t="shared" si="3"/>
        <v>H</v>
      </c>
      <c r="B27" s="395">
        <f t="shared" si="2"/>
        <v>24</v>
      </c>
      <c r="C27" s="407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630"/>
      <c r="Y27" s="630"/>
      <c r="Z27" s="630"/>
      <c r="AA27" s="630"/>
    </row>
    <row r="28" spans="1:27" x14ac:dyDescent="0.35">
      <c r="A28" s="252" t="str">
        <f t="shared" si="3"/>
        <v>H</v>
      </c>
      <c r="B28" s="395">
        <f t="shared" si="2"/>
        <v>25</v>
      </c>
      <c r="C28" s="407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630"/>
      <c r="Y28" s="630"/>
      <c r="Z28" s="630"/>
      <c r="AA28" s="630"/>
    </row>
    <row r="29" spans="1:27" x14ac:dyDescent="0.35">
      <c r="A29" s="252" t="str">
        <f t="shared" si="3"/>
        <v>H</v>
      </c>
      <c r="B29" s="395">
        <f t="shared" si="2"/>
        <v>26</v>
      </c>
      <c r="C29" s="407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630"/>
      <c r="Y29" s="630"/>
      <c r="Z29" s="630"/>
      <c r="AA29" s="630"/>
    </row>
    <row r="30" spans="1:27" x14ac:dyDescent="0.35">
      <c r="A30" s="252" t="str">
        <f t="shared" si="3"/>
        <v>H</v>
      </c>
      <c r="B30" s="395">
        <f t="shared" si="2"/>
        <v>27</v>
      </c>
      <c r="C30" s="407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630"/>
      <c r="Y30" s="630"/>
      <c r="Z30" s="630"/>
      <c r="AA30" s="630"/>
    </row>
    <row r="31" spans="1:27" x14ac:dyDescent="0.35">
      <c r="A31" s="252" t="str">
        <f t="shared" si="3"/>
        <v>H</v>
      </c>
      <c r="B31" s="395">
        <f t="shared" si="2"/>
        <v>28</v>
      </c>
      <c r="C31" s="407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630"/>
      <c r="Y31" s="630"/>
      <c r="Z31" s="630"/>
      <c r="AA31" s="630"/>
    </row>
    <row r="32" spans="1:27" x14ac:dyDescent="0.35">
      <c r="A32" s="252" t="str">
        <f t="shared" si="3"/>
        <v>H</v>
      </c>
      <c r="B32" s="395">
        <f t="shared" si="2"/>
        <v>29</v>
      </c>
      <c r="C32" s="407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630"/>
      <c r="Y32" s="630"/>
      <c r="Z32" s="630"/>
      <c r="AA32" s="630"/>
    </row>
    <row r="33" spans="1:27" x14ac:dyDescent="0.35">
      <c r="A33" s="252" t="str">
        <f t="shared" si="3"/>
        <v>H</v>
      </c>
      <c r="B33" s="668">
        <f t="shared" si="2"/>
        <v>30</v>
      </c>
      <c r="C33" s="407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630"/>
      <c r="Y33" s="630"/>
      <c r="Z33" s="630"/>
      <c r="AA33" s="630"/>
    </row>
    <row r="34" spans="1:27" x14ac:dyDescent="0.35">
      <c r="A34" s="252" t="str">
        <f t="shared" si="3"/>
        <v>H</v>
      </c>
      <c r="B34" s="395">
        <f t="shared" si="2"/>
        <v>31</v>
      </c>
      <c r="C34" s="407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630"/>
      <c r="Y34" s="630"/>
      <c r="Z34" s="630"/>
      <c r="AA34" s="630"/>
    </row>
    <row r="35" spans="1:27" x14ac:dyDescent="0.35">
      <c r="A35" s="252" t="str">
        <f t="shared" si="3"/>
        <v>H</v>
      </c>
      <c r="B35" s="395">
        <f t="shared" si="2"/>
        <v>32</v>
      </c>
      <c r="C35" s="407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65"/>
      <c r="X35" s="630"/>
      <c r="Y35" s="630"/>
      <c r="Z35" s="630"/>
      <c r="AA35" s="630"/>
    </row>
    <row r="36" spans="1:27" x14ac:dyDescent="0.35">
      <c r="A36" s="252" t="str">
        <f t="shared" si="3"/>
        <v>H</v>
      </c>
      <c r="B36" s="395">
        <f t="shared" si="2"/>
        <v>33</v>
      </c>
      <c r="C36" s="407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  <c r="V36" s="265"/>
      <c r="W36" s="265"/>
      <c r="X36" s="630"/>
      <c r="Y36" s="630"/>
      <c r="Z36" s="630"/>
      <c r="AA36" s="630"/>
    </row>
    <row r="37" spans="1:27" x14ac:dyDescent="0.35">
      <c r="A37" s="252" t="str">
        <f>IF(C37="","H","")</f>
        <v>H</v>
      </c>
      <c r="B37" s="395">
        <f t="shared" si="2"/>
        <v>34</v>
      </c>
      <c r="C37" s="407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  <c r="V37" s="265"/>
      <c r="W37" s="265"/>
      <c r="X37" s="630"/>
      <c r="Y37" s="630"/>
      <c r="Z37" s="630"/>
      <c r="AA37" s="630"/>
    </row>
    <row r="38" spans="1:27" x14ac:dyDescent="0.35">
      <c r="A38" s="252" t="str">
        <f t="shared" si="3"/>
        <v>H</v>
      </c>
      <c r="B38" s="395">
        <f t="shared" si="2"/>
        <v>35</v>
      </c>
      <c r="C38" s="407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  <c r="V38" s="265"/>
      <c r="W38" s="265"/>
      <c r="X38" s="630"/>
      <c r="Y38" s="630"/>
      <c r="Z38" s="630"/>
      <c r="AA38" s="630"/>
    </row>
    <row r="39" spans="1:27" x14ac:dyDescent="0.35">
      <c r="A39" s="252" t="str">
        <f t="shared" si="3"/>
        <v>H</v>
      </c>
      <c r="B39" s="395">
        <f t="shared" si="2"/>
        <v>36</v>
      </c>
      <c r="C39" s="407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  <c r="V39" s="265"/>
      <c r="W39" s="265"/>
      <c r="X39" s="630"/>
      <c r="Y39" s="630"/>
      <c r="Z39" s="630"/>
      <c r="AA39" s="630"/>
    </row>
    <row r="40" spans="1:27" x14ac:dyDescent="0.35">
      <c r="A40" s="252" t="str">
        <f t="shared" si="3"/>
        <v>H</v>
      </c>
      <c r="B40" s="395">
        <f t="shared" si="2"/>
        <v>37</v>
      </c>
      <c r="C40" s="407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  <c r="V40" s="265"/>
      <c r="W40" s="265"/>
      <c r="X40" s="630"/>
      <c r="Y40" s="630"/>
      <c r="Z40" s="630"/>
      <c r="AA40" s="630"/>
    </row>
    <row r="41" spans="1:27" x14ac:dyDescent="0.35">
      <c r="A41" s="252" t="str">
        <f t="shared" si="3"/>
        <v>H</v>
      </c>
      <c r="B41" s="395">
        <f t="shared" si="2"/>
        <v>38</v>
      </c>
      <c r="C41" s="407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630"/>
      <c r="Y41" s="630"/>
      <c r="Z41" s="630"/>
      <c r="AA41" s="630"/>
    </row>
    <row r="42" spans="1:27" x14ac:dyDescent="0.35">
      <c r="A42" s="252" t="str">
        <f t="shared" si="3"/>
        <v>H</v>
      </c>
      <c r="B42" s="395">
        <f t="shared" si="2"/>
        <v>39</v>
      </c>
      <c r="C42" s="407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  <c r="V42" s="265"/>
      <c r="W42" s="265"/>
      <c r="X42" s="630"/>
      <c r="Y42" s="630"/>
      <c r="Z42" s="630"/>
      <c r="AA42" s="630"/>
    </row>
    <row r="43" spans="1:27" x14ac:dyDescent="0.35">
      <c r="A43" s="252" t="str">
        <f t="shared" si="3"/>
        <v>H</v>
      </c>
      <c r="B43" s="395">
        <f t="shared" si="2"/>
        <v>40</v>
      </c>
      <c r="C43" s="407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630"/>
      <c r="Y43" s="630"/>
      <c r="Z43" s="630"/>
      <c r="AA43" s="630"/>
    </row>
    <row r="44" spans="1:27" x14ac:dyDescent="0.35">
      <c r="A44" s="252" t="str">
        <f t="shared" si="3"/>
        <v>H</v>
      </c>
      <c r="B44" s="395">
        <f t="shared" si="2"/>
        <v>41</v>
      </c>
      <c r="C44" s="407"/>
      <c r="D44" s="265"/>
      <c r="E44" s="265"/>
      <c r="F44" s="265"/>
      <c r="G44" s="265"/>
      <c r="H44" s="265"/>
      <c r="I44" s="265"/>
      <c r="J44" s="265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630"/>
      <c r="Y44" s="630"/>
      <c r="Z44" s="630"/>
      <c r="AA44" s="630"/>
    </row>
    <row r="45" spans="1:27" x14ac:dyDescent="0.35">
      <c r="A45" s="252" t="str">
        <f t="shared" si="3"/>
        <v>H</v>
      </c>
      <c r="B45" s="395">
        <f t="shared" si="2"/>
        <v>42</v>
      </c>
      <c r="C45" s="407"/>
      <c r="D45" s="265"/>
      <c r="E45" s="265"/>
      <c r="F45" s="265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265"/>
      <c r="R45" s="265"/>
      <c r="S45" s="265"/>
      <c r="T45" s="265"/>
      <c r="U45" s="265"/>
      <c r="V45" s="265"/>
      <c r="W45" s="265"/>
      <c r="X45" s="630"/>
      <c r="Y45" s="630"/>
      <c r="Z45" s="630"/>
      <c r="AA45" s="630"/>
    </row>
    <row r="46" spans="1:27" x14ac:dyDescent="0.35">
      <c r="A46" s="252" t="str">
        <f t="shared" si="3"/>
        <v>H</v>
      </c>
      <c r="B46" s="395">
        <f t="shared" si="2"/>
        <v>43</v>
      </c>
      <c r="C46" s="407"/>
      <c r="D46" s="265"/>
      <c r="E46" s="265"/>
      <c r="F46" s="265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265"/>
      <c r="R46" s="265"/>
      <c r="S46" s="265"/>
      <c r="T46" s="265"/>
      <c r="U46" s="265"/>
      <c r="V46" s="265"/>
      <c r="W46" s="265"/>
      <c r="X46" s="630"/>
      <c r="Y46" s="630"/>
      <c r="Z46" s="630"/>
      <c r="AA46" s="630"/>
    </row>
    <row r="47" spans="1:27" x14ac:dyDescent="0.35">
      <c r="A47" s="252" t="str">
        <f t="shared" si="3"/>
        <v>H</v>
      </c>
      <c r="B47" s="395">
        <f t="shared" si="2"/>
        <v>44</v>
      </c>
      <c r="C47" s="407"/>
      <c r="D47" s="265"/>
      <c r="E47" s="265"/>
      <c r="F47" s="265"/>
      <c r="G47" s="265"/>
      <c r="H47" s="265"/>
      <c r="I47" s="265"/>
      <c r="J47" s="265"/>
      <c r="K47" s="265"/>
      <c r="L47" s="265"/>
      <c r="M47" s="265"/>
      <c r="N47" s="265"/>
      <c r="O47" s="265"/>
      <c r="P47" s="265"/>
      <c r="Q47" s="265"/>
      <c r="R47" s="265"/>
      <c r="S47" s="265"/>
      <c r="T47" s="265"/>
      <c r="U47" s="265"/>
      <c r="V47" s="265"/>
      <c r="W47" s="265"/>
      <c r="X47" s="630"/>
      <c r="Y47" s="630"/>
      <c r="Z47" s="630"/>
      <c r="AA47" s="630"/>
    </row>
    <row r="48" spans="1:27" x14ac:dyDescent="0.35">
      <c r="A48" s="252" t="str">
        <f t="shared" si="3"/>
        <v>H</v>
      </c>
      <c r="B48" s="395">
        <f t="shared" si="2"/>
        <v>45</v>
      </c>
      <c r="C48" s="407"/>
      <c r="D48" s="265"/>
      <c r="E48" s="265"/>
      <c r="F48" s="265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265"/>
      <c r="R48" s="265"/>
      <c r="S48" s="265"/>
      <c r="T48" s="265"/>
      <c r="U48" s="265"/>
      <c r="V48" s="265"/>
      <c r="W48" s="265"/>
      <c r="X48" s="630"/>
      <c r="Y48" s="630"/>
      <c r="Z48" s="630"/>
      <c r="AA48" s="630"/>
    </row>
    <row r="49" spans="1:27" x14ac:dyDescent="0.35">
      <c r="A49" s="252" t="str">
        <f t="shared" si="3"/>
        <v>H</v>
      </c>
      <c r="B49" s="395">
        <f t="shared" si="2"/>
        <v>46</v>
      </c>
      <c r="C49" s="407"/>
      <c r="D49" s="265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265"/>
      <c r="R49" s="265"/>
      <c r="S49" s="265"/>
      <c r="T49" s="265"/>
      <c r="U49" s="265"/>
      <c r="V49" s="265"/>
      <c r="W49" s="265"/>
      <c r="X49" s="630"/>
      <c r="Y49" s="630"/>
      <c r="Z49" s="630"/>
      <c r="AA49" s="630"/>
    </row>
    <row r="50" spans="1:27" x14ac:dyDescent="0.35">
      <c r="A50" s="252" t="str">
        <f t="shared" si="3"/>
        <v>H</v>
      </c>
      <c r="B50" s="395">
        <f t="shared" si="2"/>
        <v>47</v>
      </c>
      <c r="C50" s="407"/>
      <c r="D50" s="265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  <c r="P50" s="265"/>
      <c r="Q50" s="265"/>
      <c r="R50" s="265"/>
      <c r="S50" s="265"/>
      <c r="T50" s="265"/>
      <c r="U50" s="265"/>
      <c r="V50" s="265"/>
      <c r="W50" s="265"/>
      <c r="X50" s="630"/>
      <c r="Y50" s="630"/>
      <c r="Z50" s="630"/>
      <c r="AA50" s="630"/>
    </row>
    <row r="51" spans="1:27" x14ac:dyDescent="0.35">
      <c r="A51" s="252" t="str">
        <f t="shared" si="3"/>
        <v>H</v>
      </c>
      <c r="B51" s="395">
        <f t="shared" si="2"/>
        <v>48</v>
      </c>
      <c r="C51" s="407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630"/>
      <c r="Y51" s="630"/>
      <c r="Z51" s="630"/>
      <c r="AA51" s="630"/>
    </row>
    <row r="52" spans="1:27" x14ac:dyDescent="0.35">
      <c r="A52" s="252" t="str">
        <f t="shared" si="3"/>
        <v>H</v>
      </c>
      <c r="B52" s="395">
        <f t="shared" si="2"/>
        <v>49</v>
      </c>
      <c r="C52" s="407"/>
      <c r="D52" s="265"/>
      <c r="E52" s="265"/>
      <c r="F52" s="265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265"/>
      <c r="R52" s="265"/>
      <c r="S52" s="265"/>
      <c r="T52" s="265"/>
      <c r="U52" s="265"/>
      <c r="V52" s="265"/>
      <c r="W52" s="265"/>
      <c r="X52" s="630"/>
      <c r="Y52" s="630"/>
      <c r="Z52" s="630"/>
      <c r="AA52" s="630"/>
    </row>
    <row r="53" spans="1:27" x14ac:dyDescent="0.35">
      <c r="A53" s="252" t="str">
        <f t="shared" si="3"/>
        <v>H</v>
      </c>
      <c r="B53" s="395">
        <f t="shared" si="2"/>
        <v>50</v>
      </c>
      <c r="C53" s="407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630"/>
      <c r="Y53" s="630"/>
      <c r="Z53" s="630"/>
      <c r="AA53" s="630"/>
    </row>
    <row r="54" spans="1:27" x14ac:dyDescent="0.35">
      <c r="A54" s="252" t="str">
        <f t="shared" si="3"/>
        <v>H</v>
      </c>
      <c r="B54" s="395">
        <f t="shared" si="2"/>
        <v>51</v>
      </c>
      <c r="C54" s="407"/>
      <c r="D54" s="265"/>
      <c r="E54" s="265"/>
      <c r="F54" s="265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265"/>
      <c r="R54" s="265"/>
      <c r="S54" s="265"/>
      <c r="T54" s="265"/>
      <c r="U54" s="265"/>
      <c r="V54" s="265"/>
      <c r="W54" s="265"/>
      <c r="X54" s="630"/>
      <c r="Y54" s="630"/>
      <c r="Z54" s="630"/>
      <c r="AA54" s="630"/>
    </row>
    <row r="55" spans="1:27" x14ac:dyDescent="0.35">
      <c r="A55" s="252" t="str">
        <f t="shared" si="3"/>
        <v>H</v>
      </c>
      <c r="B55" s="395">
        <f t="shared" si="2"/>
        <v>52</v>
      </c>
      <c r="C55" s="407"/>
      <c r="D55" s="265"/>
      <c r="E55" s="265"/>
      <c r="F55" s="265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265"/>
      <c r="R55" s="265"/>
      <c r="S55" s="265"/>
      <c r="T55" s="265"/>
      <c r="U55" s="265"/>
      <c r="V55" s="265"/>
      <c r="W55" s="265"/>
      <c r="X55" s="630"/>
      <c r="Y55" s="630"/>
      <c r="Z55" s="630"/>
      <c r="AA55" s="630"/>
    </row>
    <row r="56" spans="1:27" x14ac:dyDescent="0.35">
      <c r="A56" s="252" t="str">
        <f t="shared" si="3"/>
        <v>H</v>
      </c>
      <c r="B56" s="395">
        <f t="shared" si="2"/>
        <v>53</v>
      </c>
      <c r="C56" s="407"/>
      <c r="D56" s="265"/>
      <c r="E56" s="265"/>
      <c r="F56" s="265"/>
      <c r="G56" s="265"/>
      <c r="H56" s="265"/>
      <c r="I56" s="265"/>
      <c r="J56" s="265"/>
      <c r="K56" s="265"/>
      <c r="L56" s="265"/>
      <c r="M56" s="265"/>
      <c r="N56" s="265"/>
      <c r="O56" s="265"/>
      <c r="P56" s="265"/>
      <c r="Q56" s="265"/>
      <c r="R56" s="265"/>
      <c r="S56" s="265"/>
      <c r="T56" s="265"/>
      <c r="U56" s="265"/>
      <c r="V56" s="265"/>
      <c r="W56" s="265"/>
      <c r="X56" s="630"/>
      <c r="Y56" s="630"/>
      <c r="Z56" s="630"/>
      <c r="AA56" s="630"/>
    </row>
    <row r="57" spans="1:27" x14ac:dyDescent="0.35">
      <c r="A57" s="252" t="str">
        <f t="shared" si="3"/>
        <v>H</v>
      </c>
      <c r="B57" s="395">
        <f t="shared" si="2"/>
        <v>54</v>
      </c>
      <c r="C57" s="407"/>
      <c r="D57" s="265"/>
      <c r="E57" s="265"/>
      <c r="F57" s="265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265"/>
      <c r="R57" s="265"/>
      <c r="S57" s="265"/>
      <c r="T57" s="265"/>
      <c r="U57" s="265"/>
      <c r="V57" s="265"/>
      <c r="W57" s="265"/>
      <c r="X57" s="630"/>
      <c r="Y57" s="630"/>
      <c r="Z57" s="630"/>
      <c r="AA57" s="630"/>
    </row>
    <row r="58" spans="1:27" x14ac:dyDescent="0.35">
      <c r="A58" s="252" t="str">
        <f t="shared" si="3"/>
        <v>H</v>
      </c>
      <c r="B58" s="395">
        <f t="shared" si="2"/>
        <v>55</v>
      </c>
      <c r="C58" s="407"/>
      <c r="D58" s="265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265"/>
      <c r="S58" s="265"/>
      <c r="T58" s="265"/>
      <c r="U58" s="265"/>
      <c r="V58" s="265"/>
      <c r="W58" s="265"/>
      <c r="X58" s="630"/>
      <c r="Y58" s="630"/>
      <c r="Z58" s="630"/>
      <c r="AA58" s="630"/>
    </row>
    <row r="59" spans="1:27" x14ac:dyDescent="0.35">
      <c r="A59" s="252" t="str">
        <f t="shared" si="3"/>
        <v>H</v>
      </c>
      <c r="B59" s="395">
        <f t="shared" si="2"/>
        <v>56</v>
      </c>
      <c r="C59" s="407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  <c r="O59" s="265"/>
      <c r="P59" s="265"/>
      <c r="Q59" s="265"/>
      <c r="R59" s="265"/>
      <c r="S59" s="265"/>
      <c r="T59" s="265"/>
      <c r="U59" s="265"/>
      <c r="V59" s="265"/>
      <c r="W59" s="265"/>
      <c r="X59" s="630"/>
      <c r="Y59" s="630"/>
      <c r="Z59" s="630"/>
      <c r="AA59" s="630"/>
    </row>
    <row r="60" spans="1:27" x14ac:dyDescent="0.35">
      <c r="A60" s="252" t="str">
        <f t="shared" si="3"/>
        <v>H</v>
      </c>
      <c r="B60" s="395">
        <f t="shared" si="2"/>
        <v>57</v>
      </c>
      <c r="C60" s="407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  <c r="O60" s="265"/>
      <c r="P60" s="265"/>
      <c r="Q60" s="265"/>
      <c r="R60" s="265"/>
      <c r="S60" s="265"/>
      <c r="T60" s="265"/>
      <c r="U60" s="265"/>
      <c r="V60" s="265"/>
      <c r="W60" s="265"/>
      <c r="X60" s="630"/>
      <c r="Y60" s="630"/>
      <c r="Z60" s="630"/>
      <c r="AA60" s="630"/>
    </row>
    <row r="61" spans="1:27" x14ac:dyDescent="0.35">
      <c r="A61" s="252" t="str">
        <f t="shared" si="3"/>
        <v>H</v>
      </c>
      <c r="B61" s="395">
        <f t="shared" si="2"/>
        <v>58</v>
      </c>
      <c r="C61" s="407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5"/>
      <c r="S61" s="265"/>
      <c r="T61" s="265"/>
      <c r="U61" s="265"/>
      <c r="V61" s="265"/>
      <c r="W61" s="265"/>
      <c r="X61" s="630"/>
      <c r="Y61" s="630"/>
      <c r="Z61" s="630"/>
      <c r="AA61" s="630"/>
    </row>
    <row r="62" spans="1:27" x14ac:dyDescent="0.35">
      <c r="A62" s="252" t="str">
        <f t="shared" si="3"/>
        <v>H</v>
      </c>
      <c r="B62" s="395">
        <f t="shared" si="2"/>
        <v>59</v>
      </c>
      <c r="C62" s="407"/>
      <c r="D62" s="265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265"/>
      <c r="S62" s="265"/>
      <c r="T62" s="265"/>
      <c r="U62" s="265"/>
      <c r="V62" s="265"/>
      <c r="W62" s="265"/>
      <c r="X62" s="630"/>
      <c r="Y62" s="630"/>
      <c r="Z62" s="630"/>
      <c r="AA62" s="630"/>
    </row>
    <row r="63" spans="1:27" x14ac:dyDescent="0.35">
      <c r="A63" s="252" t="str">
        <f t="shared" si="3"/>
        <v>H</v>
      </c>
      <c r="B63" s="395">
        <f t="shared" si="2"/>
        <v>60</v>
      </c>
      <c r="C63" s="407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630"/>
      <c r="Y63" s="630"/>
      <c r="Z63" s="630"/>
      <c r="AA63" s="630"/>
    </row>
    <row r="64" spans="1:27" x14ac:dyDescent="0.35">
      <c r="A64" s="252" t="str">
        <f t="shared" si="3"/>
        <v>H</v>
      </c>
      <c r="B64" s="395">
        <f t="shared" si="2"/>
        <v>61</v>
      </c>
      <c r="C64" s="407"/>
      <c r="D64" s="265"/>
      <c r="E64" s="265"/>
      <c r="F64" s="265"/>
      <c r="G64" s="265"/>
      <c r="H64" s="265"/>
      <c r="I64" s="265"/>
      <c r="J64" s="265"/>
      <c r="K64" s="265"/>
      <c r="L64" s="265"/>
      <c r="M64" s="265"/>
      <c r="N64" s="265"/>
      <c r="O64" s="265"/>
      <c r="P64" s="265"/>
      <c r="Q64" s="265"/>
      <c r="R64" s="265"/>
      <c r="S64" s="265"/>
      <c r="T64" s="265"/>
      <c r="U64" s="265"/>
      <c r="V64" s="265"/>
      <c r="W64" s="265"/>
      <c r="X64" s="630"/>
      <c r="Y64" s="630"/>
      <c r="Z64" s="630"/>
      <c r="AA64" s="630"/>
    </row>
    <row r="65" spans="1:27" x14ac:dyDescent="0.35">
      <c r="A65" s="252" t="str">
        <f t="shared" si="3"/>
        <v>H</v>
      </c>
      <c r="B65" s="395">
        <f t="shared" si="2"/>
        <v>62</v>
      </c>
      <c r="C65" s="407"/>
      <c r="D65" s="265"/>
      <c r="E65" s="265"/>
      <c r="F65" s="265"/>
      <c r="G65" s="265"/>
      <c r="H65" s="265"/>
      <c r="I65" s="265"/>
      <c r="J65" s="265"/>
      <c r="K65" s="265"/>
      <c r="L65" s="265"/>
      <c r="M65" s="265"/>
      <c r="N65" s="265"/>
      <c r="O65" s="265"/>
      <c r="P65" s="265"/>
      <c r="Q65" s="265"/>
      <c r="R65" s="265"/>
      <c r="S65" s="265"/>
      <c r="T65" s="265"/>
      <c r="U65" s="265"/>
      <c r="V65" s="265"/>
      <c r="W65" s="265"/>
      <c r="X65" s="630"/>
      <c r="Y65" s="630"/>
      <c r="Z65" s="630"/>
      <c r="AA65" s="630"/>
    </row>
    <row r="66" spans="1:27" x14ac:dyDescent="0.35">
      <c r="A66" s="252" t="str">
        <f>IF(C66="","H","")</f>
        <v>H</v>
      </c>
      <c r="B66" s="395">
        <f t="shared" si="2"/>
        <v>63</v>
      </c>
      <c r="C66" s="407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5"/>
      <c r="R66" s="265"/>
      <c r="S66" s="265"/>
      <c r="T66" s="265"/>
      <c r="U66" s="265"/>
      <c r="V66" s="265"/>
      <c r="W66" s="265"/>
      <c r="X66" s="630"/>
      <c r="Y66" s="630"/>
      <c r="Z66" s="630"/>
      <c r="AA66" s="630"/>
    </row>
    <row r="67" spans="1:27" x14ac:dyDescent="0.35">
      <c r="A67" s="252" t="str">
        <f>IF(C67="","H","")</f>
        <v>H</v>
      </c>
      <c r="B67" s="395">
        <f t="shared" si="2"/>
        <v>64</v>
      </c>
      <c r="C67" s="407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265"/>
      <c r="S67" s="265"/>
      <c r="T67" s="265"/>
      <c r="U67" s="265"/>
      <c r="V67" s="265"/>
      <c r="W67" s="265"/>
      <c r="X67" s="630"/>
      <c r="Y67" s="630"/>
      <c r="Z67" s="630"/>
      <c r="AA67" s="630"/>
    </row>
    <row r="68" spans="1:27" x14ac:dyDescent="0.35">
      <c r="A68" s="252" t="str">
        <f t="shared" si="3"/>
        <v>H</v>
      </c>
      <c r="B68" s="395">
        <f t="shared" si="2"/>
        <v>65</v>
      </c>
      <c r="C68" s="407"/>
      <c r="D68" s="265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265"/>
      <c r="S68" s="265"/>
      <c r="T68" s="265"/>
      <c r="U68" s="265"/>
      <c r="V68" s="265"/>
      <c r="W68" s="265"/>
      <c r="X68" s="630"/>
      <c r="Y68" s="630"/>
      <c r="Z68" s="630"/>
      <c r="AA68" s="630"/>
    </row>
    <row r="69" spans="1:27" x14ac:dyDescent="0.35">
      <c r="A69" s="252" t="str">
        <f t="shared" ref="A69:A103" si="4">IF(C69="","H","")</f>
        <v>H</v>
      </c>
      <c r="B69" s="395">
        <f t="shared" si="2"/>
        <v>66</v>
      </c>
      <c r="C69" s="407"/>
      <c r="D69" s="265"/>
      <c r="E69" s="265"/>
      <c r="F69" s="265"/>
      <c r="G69" s="265"/>
      <c r="H69" s="265"/>
      <c r="I69" s="265"/>
      <c r="J69" s="265"/>
      <c r="K69" s="265"/>
      <c r="L69" s="265"/>
      <c r="M69" s="265"/>
      <c r="N69" s="265"/>
      <c r="O69" s="265"/>
      <c r="P69" s="265"/>
      <c r="Q69" s="265"/>
      <c r="R69" s="265"/>
      <c r="S69" s="265"/>
      <c r="T69" s="265"/>
      <c r="U69" s="265"/>
      <c r="V69" s="265"/>
      <c r="W69" s="265"/>
      <c r="X69" s="630"/>
      <c r="Y69" s="630"/>
      <c r="Z69" s="630"/>
      <c r="AA69" s="630"/>
    </row>
    <row r="70" spans="1:27" x14ac:dyDescent="0.35">
      <c r="A70" s="252" t="str">
        <f t="shared" si="4"/>
        <v>H</v>
      </c>
      <c r="B70" s="395">
        <f t="shared" ref="B70:B103" si="5">B69+1</f>
        <v>67</v>
      </c>
      <c r="C70" s="407"/>
      <c r="D70" s="265"/>
      <c r="E70" s="265"/>
      <c r="F70" s="265"/>
      <c r="G70" s="265"/>
      <c r="H70" s="265"/>
      <c r="I70" s="265"/>
      <c r="J70" s="265"/>
      <c r="K70" s="265"/>
      <c r="L70" s="265"/>
      <c r="M70" s="265"/>
      <c r="N70" s="265"/>
      <c r="O70" s="265"/>
      <c r="P70" s="265"/>
      <c r="Q70" s="265"/>
      <c r="R70" s="265"/>
      <c r="S70" s="265"/>
      <c r="T70" s="265"/>
      <c r="U70" s="265"/>
      <c r="V70" s="265"/>
      <c r="W70" s="265"/>
      <c r="X70" s="630"/>
      <c r="Y70" s="630"/>
      <c r="Z70" s="630"/>
      <c r="AA70" s="630"/>
    </row>
    <row r="71" spans="1:27" x14ac:dyDescent="0.35">
      <c r="A71" s="252" t="str">
        <f t="shared" si="4"/>
        <v>H</v>
      </c>
      <c r="B71" s="395">
        <f t="shared" si="5"/>
        <v>68</v>
      </c>
      <c r="C71" s="407"/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630"/>
      <c r="Y71" s="630"/>
      <c r="Z71" s="630"/>
      <c r="AA71" s="630"/>
    </row>
    <row r="72" spans="1:27" x14ac:dyDescent="0.35">
      <c r="A72" s="252" t="str">
        <f t="shared" si="4"/>
        <v>H</v>
      </c>
      <c r="B72" s="395">
        <f t="shared" si="5"/>
        <v>69</v>
      </c>
      <c r="C72" s="407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630"/>
      <c r="Y72" s="630"/>
      <c r="Z72" s="630"/>
      <c r="AA72" s="630"/>
    </row>
    <row r="73" spans="1:27" x14ac:dyDescent="0.35">
      <c r="A73" s="252" t="str">
        <f t="shared" si="4"/>
        <v>H</v>
      </c>
      <c r="B73" s="395">
        <f t="shared" si="5"/>
        <v>70</v>
      </c>
      <c r="C73" s="407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630"/>
      <c r="Y73" s="630"/>
      <c r="Z73" s="630"/>
      <c r="AA73" s="630"/>
    </row>
    <row r="74" spans="1:27" x14ac:dyDescent="0.35">
      <c r="A74" s="252" t="str">
        <f t="shared" si="4"/>
        <v>H</v>
      </c>
      <c r="B74" s="395">
        <f t="shared" si="5"/>
        <v>71</v>
      </c>
      <c r="C74" s="407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630"/>
      <c r="Y74" s="630"/>
      <c r="Z74" s="630"/>
      <c r="AA74" s="630"/>
    </row>
    <row r="75" spans="1:27" x14ac:dyDescent="0.35">
      <c r="A75" s="252" t="str">
        <f t="shared" si="4"/>
        <v>H</v>
      </c>
      <c r="B75" s="395">
        <f t="shared" si="5"/>
        <v>72</v>
      </c>
      <c r="C75" s="407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630"/>
      <c r="Y75" s="630"/>
      <c r="Z75" s="630"/>
      <c r="AA75" s="630"/>
    </row>
    <row r="76" spans="1:27" x14ac:dyDescent="0.35">
      <c r="A76" s="252" t="str">
        <f t="shared" si="4"/>
        <v>H</v>
      </c>
      <c r="B76" s="395">
        <f t="shared" si="5"/>
        <v>73</v>
      </c>
      <c r="C76" s="407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630"/>
      <c r="Y76" s="630"/>
      <c r="Z76" s="630"/>
      <c r="AA76" s="630"/>
    </row>
    <row r="77" spans="1:27" x14ac:dyDescent="0.35">
      <c r="A77" s="252" t="str">
        <f t="shared" si="4"/>
        <v>H</v>
      </c>
      <c r="B77" s="395">
        <f t="shared" si="5"/>
        <v>74</v>
      </c>
      <c r="C77" s="407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630"/>
      <c r="Y77" s="630"/>
      <c r="Z77" s="630"/>
      <c r="AA77" s="630"/>
    </row>
    <row r="78" spans="1:27" x14ac:dyDescent="0.35">
      <c r="A78" s="252" t="str">
        <f t="shared" si="4"/>
        <v>H</v>
      </c>
      <c r="B78" s="395">
        <f t="shared" si="5"/>
        <v>75</v>
      </c>
      <c r="C78" s="407"/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630"/>
      <c r="Y78" s="630"/>
      <c r="Z78" s="630"/>
      <c r="AA78" s="630"/>
    </row>
    <row r="79" spans="1:27" x14ac:dyDescent="0.35">
      <c r="A79" s="252" t="str">
        <f t="shared" si="4"/>
        <v>H</v>
      </c>
      <c r="B79" s="395">
        <f t="shared" si="5"/>
        <v>76</v>
      </c>
      <c r="C79" s="407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630"/>
      <c r="Y79" s="630"/>
      <c r="Z79" s="630"/>
      <c r="AA79" s="630"/>
    </row>
    <row r="80" spans="1:27" x14ac:dyDescent="0.35">
      <c r="A80" s="252" t="str">
        <f t="shared" si="4"/>
        <v>H</v>
      </c>
      <c r="B80" s="395">
        <f t="shared" si="5"/>
        <v>77</v>
      </c>
      <c r="C80" s="407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630"/>
      <c r="Y80" s="630"/>
      <c r="Z80" s="630"/>
      <c r="AA80" s="630"/>
    </row>
    <row r="81" spans="1:27" x14ac:dyDescent="0.35">
      <c r="A81" s="252" t="str">
        <f t="shared" si="4"/>
        <v>H</v>
      </c>
      <c r="B81" s="395">
        <f t="shared" si="5"/>
        <v>78</v>
      </c>
      <c r="C81" s="407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630"/>
      <c r="Y81" s="630"/>
      <c r="Z81" s="630"/>
      <c r="AA81" s="630"/>
    </row>
    <row r="82" spans="1:27" x14ac:dyDescent="0.35">
      <c r="A82" s="252" t="str">
        <f t="shared" si="4"/>
        <v>H</v>
      </c>
      <c r="B82" s="395">
        <f t="shared" si="5"/>
        <v>79</v>
      </c>
      <c r="C82" s="407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630"/>
      <c r="Y82" s="630"/>
      <c r="Z82" s="630"/>
      <c r="AA82" s="630"/>
    </row>
    <row r="83" spans="1:27" x14ac:dyDescent="0.35">
      <c r="A83" s="252" t="str">
        <f t="shared" si="4"/>
        <v>H</v>
      </c>
      <c r="B83" s="395">
        <f t="shared" si="5"/>
        <v>80</v>
      </c>
      <c r="C83" s="407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630"/>
      <c r="Y83" s="630"/>
      <c r="Z83" s="630"/>
      <c r="AA83" s="630"/>
    </row>
    <row r="84" spans="1:27" x14ac:dyDescent="0.35">
      <c r="A84" s="252" t="str">
        <f t="shared" si="4"/>
        <v>H</v>
      </c>
      <c r="B84" s="395">
        <f t="shared" si="5"/>
        <v>81</v>
      </c>
      <c r="C84" s="407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630"/>
      <c r="Y84" s="630"/>
      <c r="Z84" s="630"/>
      <c r="AA84" s="630"/>
    </row>
    <row r="85" spans="1:27" x14ac:dyDescent="0.35">
      <c r="A85" s="252" t="str">
        <f t="shared" si="4"/>
        <v>H</v>
      </c>
      <c r="B85" s="395">
        <f t="shared" si="5"/>
        <v>82</v>
      </c>
      <c r="C85" s="407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630"/>
      <c r="Y85" s="630"/>
      <c r="Z85" s="630"/>
      <c r="AA85" s="630"/>
    </row>
    <row r="86" spans="1:27" x14ac:dyDescent="0.35">
      <c r="A86" s="252" t="str">
        <f t="shared" si="4"/>
        <v>H</v>
      </c>
      <c r="B86" s="395">
        <f t="shared" si="5"/>
        <v>83</v>
      </c>
      <c r="C86" s="407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630"/>
      <c r="Y86" s="630"/>
      <c r="Z86" s="630"/>
      <c r="AA86" s="630"/>
    </row>
    <row r="87" spans="1:27" x14ac:dyDescent="0.35">
      <c r="A87" s="252" t="str">
        <f t="shared" si="4"/>
        <v>H</v>
      </c>
      <c r="B87" s="395">
        <f t="shared" si="5"/>
        <v>84</v>
      </c>
      <c r="C87" s="407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630"/>
      <c r="Y87" s="630"/>
      <c r="Z87" s="630"/>
      <c r="AA87" s="630"/>
    </row>
    <row r="88" spans="1:27" x14ac:dyDescent="0.35">
      <c r="A88" s="252" t="str">
        <f t="shared" si="4"/>
        <v>H</v>
      </c>
      <c r="B88" s="395">
        <f t="shared" si="5"/>
        <v>85</v>
      </c>
      <c r="C88" s="407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630"/>
      <c r="Y88" s="630"/>
      <c r="Z88" s="630"/>
      <c r="AA88" s="630"/>
    </row>
    <row r="89" spans="1:27" x14ac:dyDescent="0.35">
      <c r="A89" s="252" t="str">
        <f t="shared" si="4"/>
        <v>H</v>
      </c>
      <c r="B89" s="395">
        <f t="shared" si="5"/>
        <v>86</v>
      </c>
      <c r="C89" s="407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630"/>
      <c r="Y89" s="630"/>
      <c r="Z89" s="630"/>
      <c r="AA89" s="630"/>
    </row>
    <row r="90" spans="1:27" x14ac:dyDescent="0.35">
      <c r="A90" s="252" t="str">
        <f t="shared" si="4"/>
        <v>H</v>
      </c>
      <c r="B90" s="395">
        <f t="shared" si="5"/>
        <v>87</v>
      </c>
      <c r="C90" s="407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630"/>
      <c r="Y90" s="630"/>
      <c r="Z90" s="630"/>
      <c r="AA90" s="630"/>
    </row>
    <row r="91" spans="1:27" x14ac:dyDescent="0.35">
      <c r="A91" s="252" t="str">
        <f t="shared" si="4"/>
        <v>H</v>
      </c>
      <c r="B91" s="395">
        <f t="shared" si="5"/>
        <v>88</v>
      </c>
      <c r="C91" s="407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630"/>
      <c r="Y91" s="630"/>
      <c r="Z91" s="630"/>
      <c r="AA91" s="630"/>
    </row>
    <row r="92" spans="1:27" x14ac:dyDescent="0.35">
      <c r="A92" s="252" t="str">
        <f t="shared" si="4"/>
        <v>H</v>
      </c>
      <c r="B92" s="395">
        <f t="shared" si="5"/>
        <v>89</v>
      </c>
      <c r="C92" s="407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630"/>
      <c r="Y92" s="630"/>
      <c r="Z92" s="630"/>
      <c r="AA92" s="630"/>
    </row>
    <row r="93" spans="1:27" x14ac:dyDescent="0.35">
      <c r="A93" s="252" t="str">
        <f t="shared" si="4"/>
        <v>H</v>
      </c>
      <c r="B93" s="395">
        <f t="shared" si="5"/>
        <v>90</v>
      </c>
      <c r="C93" s="407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630"/>
      <c r="Y93" s="630"/>
      <c r="Z93" s="630"/>
      <c r="AA93" s="630"/>
    </row>
    <row r="94" spans="1:27" x14ac:dyDescent="0.35">
      <c r="A94" s="252" t="str">
        <f t="shared" si="4"/>
        <v>H</v>
      </c>
      <c r="B94" s="395">
        <f t="shared" si="5"/>
        <v>91</v>
      </c>
      <c r="C94" s="407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630"/>
      <c r="Y94" s="630"/>
      <c r="Z94" s="630"/>
      <c r="AA94" s="630"/>
    </row>
    <row r="95" spans="1:27" x14ac:dyDescent="0.35">
      <c r="A95" s="252" t="str">
        <f t="shared" si="4"/>
        <v>H</v>
      </c>
      <c r="B95" s="395">
        <f t="shared" si="5"/>
        <v>92</v>
      </c>
      <c r="C95" s="407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630"/>
      <c r="Y95" s="630"/>
      <c r="Z95" s="630"/>
      <c r="AA95" s="630"/>
    </row>
    <row r="96" spans="1:27" x14ac:dyDescent="0.35">
      <c r="A96" s="252" t="str">
        <f t="shared" si="4"/>
        <v>H</v>
      </c>
      <c r="B96" s="395">
        <f t="shared" si="5"/>
        <v>93</v>
      </c>
      <c r="C96" s="407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630"/>
      <c r="Y96" s="630"/>
      <c r="Z96" s="630"/>
      <c r="AA96" s="630"/>
    </row>
    <row r="97" spans="1:27" x14ac:dyDescent="0.35">
      <c r="A97" s="252" t="str">
        <f t="shared" si="4"/>
        <v>H</v>
      </c>
      <c r="B97" s="395">
        <f t="shared" si="5"/>
        <v>94</v>
      </c>
      <c r="C97" s="407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630"/>
      <c r="Y97" s="630"/>
      <c r="Z97" s="630"/>
      <c r="AA97" s="630"/>
    </row>
    <row r="98" spans="1:27" x14ac:dyDescent="0.35">
      <c r="A98" s="252" t="str">
        <f t="shared" si="4"/>
        <v>H</v>
      </c>
      <c r="B98" s="395">
        <f t="shared" si="5"/>
        <v>95</v>
      </c>
      <c r="C98" s="407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630"/>
      <c r="Y98" s="630"/>
      <c r="Z98" s="630"/>
      <c r="AA98" s="630"/>
    </row>
    <row r="99" spans="1:27" x14ac:dyDescent="0.35">
      <c r="A99" s="252" t="str">
        <f t="shared" si="4"/>
        <v>H</v>
      </c>
      <c r="B99" s="395">
        <f t="shared" si="5"/>
        <v>96</v>
      </c>
      <c r="C99" s="407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630"/>
      <c r="Y99" s="630"/>
      <c r="Z99" s="630"/>
      <c r="AA99" s="630"/>
    </row>
    <row r="100" spans="1:27" x14ac:dyDescent="0.35">
      <c r="A100" s="252" t="str">
        <f t="shared" si="4"/>
        <v>H</v>
      </c>
      <c r="B100" s="395">
        <f t="shared" si="5"/>
        <v>97</v>
      </c>
      <c r="C100" s="407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630"/>
      <c r="Y100" s="630"/>
      <c r="Z100" s="630"/>
      <c r="AA100" s="630"/>
    </row>
    <row r="101" spans="1:27" x14ac:dyDescent="0.35">
      <c r="A101" s="252" t="str">
        <f t="shared" si="4"/>
        <v>H</v>
      </c>
      <c r="B101" s="395">
        <f t="shared" si="5"/>
        <v>98</v>
      </c>
      <c r="C101" s="407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630"/>
      <c r="Y101" s="630"/>
      <c r="Z101" s="630"/>
      <c r="AA101" s="630"/>
    </row>
    <row r="102" spans="1:27" x14ac:dyDescent="0.35">
      <c r="A102" s="252" t="str">
        <f t="shared" si="4"/>
        <v>H</v>
      </c>
      <c r="B102" s="395">
        <f t="shared" si="5"/>
        <v>99</v>
      </c>
      <c r="C102" s="407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630"/>
      <c r="Y102" s="630"/>
      <c r="Z102" s="630"/>
      <c r="AA102" s="630"/>
    </row>
    <row r="103" spans="1:27" x14ac:dyDescent="0.35">
      <c r="A103" s="252" t="str">
        <f t="shared" si="4"/>
        <v>H</v>
      </c>
      <c r="B103" s="395">
        <f t="shared" si="5"/>
        <v>100</v>
      </c>
      <c r="C103" s="407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630"/>
      <c r="Y103" s="630"/>
      <c r="Z103" s="630"/>
      <c r="AA103" s="630"/>
    </row>
  </sheetData>
  <mergeCells count="1">
    <mergeCell ref="X2:AA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B45C7-9F0D-411A-9989-FBE5563C6783}">
  <sheetPr codeName="Sheet2">
    <tabColor theme="9"/>
  </sheetPr>
  <dimension ref="A1:AF105"/>
  <sheetViews>
    <sheetView zoomScale="55" zoomScaleNormal="55" workbookViewId="0"/>
  </sheetViews>
  <sheetFormatPr defaultRowHeight="14.5" outlineLevelCol="1" x14ac:dyDescent="0.35"/>
  <cols>
    <col min="2" max="2" width="6.81640625" style="274" customWidth="1"/>
    <col min="3" max="3" width="34.453125" style="296" customWidth="1"/>
    <col min="4" max="4" width="33.81640625" style="75" customWidth="1"/>
    <col min="5" max="5" width="19.26953125" style="75" customWidth="1"/>
    <col min="6" max="6" width="19.26953125" style="274" customWidth="1"/>
    <col min="7" max="7" width="22" style="296" customWidth="1"/>
    <col min="8" max="10" width="22" customWidth="1"/>
    <col min="11" max="11" width="22" hidden="1" customWidth="1" outlineLevel="1"/>
    <col min="12" max="12" width="27.453125" style="14" hidden="1" customWidth="1" outlineLevel="1"/>
    <col min="13" max="14" width="22" hidden="1" customWidth="1" outlineLevel="1"/>
    <col min="15" max="26" width="22" style="296" hidden="1" customWidth="1" outlineLevel="1"/>
    <col min="27" max="27" width="20.7265625" customWidth="1" collapsed="1"/>
    <col min="28" max="28" width="20.7265625" customWidth="1"/>
    <col min="29" max="30" width="20.7265625" style="547" customWidth="1"/>
    <col min="31" max="31" width="10.54296875" style="547" customWidth="1"/>
  </cols>
  <sheetData>
    <row r="1" spans="1:32" x14ac:dyDescent="0.35">
      <c r="A1" s="252" t="s">
        <v>226</v>
      </c>
      <c r="B1" s="252"/>
      <c r="C1" s="252"/>
      <c r="D1" s="252"/>
      <c r="E1" s="252"/>
      <c r="F1" s="252"/>
      <c r="G1" s="252" t="s">
        <v>167</v>
      </c>
      <c r="H1" s="252" t="s">
        <v>167</v>
      </c>
      <c r="I1" s="551" t="str">
        <f t="shared" ref="I1:Z1" si="0">IF(I5="","H","")</f>
        <v>H</v>
      </c>
      <c r="J1" s="551" t="str">
        <f t="shared" si="0"/>
        <v>H</v>
      </c>
      <c r="K1" s="551" t="s">
        <v>167</v>
      </c>
      <c r="L1" s="574" t="str">
        <f t="shared" si="0"/>
        <v>H</v>
      </c>
      <c r="M1" s="551" t="str">
        <f t="shared" si="0"/>
        <v>H</v>
      </c>
      <c r="N1" s="551" t="str">
        <f t="shared" si="0"/>
        <v>H</v>
      </c>
      <c r="O1" s="551" t="str">
        <f t="shared" si="0"/>
        <v>H</v>
      </c>
      <c r="P1" s="551" t="str">
        <f t="shared" si="0"/>
        <v>H</v>
      </c>
      <c r="Q1" s="551" t="str">
        <f t="shared" si="0"/>
        <v>H</v>
      </c>
      <c r="R1" s="551" t="str">
        <f t="shared" si="0"/>
        <v>H</v>
      </c>
      <c r="S1" s="551" t="str">
        <f t="shared" si="0"/>
        <v>H</v>
      </c>
      <c r="T1" s="551" t="str">
        <f t="shared" si="0"/>
        <v>H</v>
      </c>
      <c r="U1" s="551" t="str">
        <f t="shared" si="0"/>
        <v>H</v>
      </c>
      <c r="V1" s="551" t="str">
        <f t="shared" si="0"/>
        <v>H</v>
      </c>
      <c r="W1" s="551" t="str">
        <f t="shared" si="0"/>
        <v>H</v>
      </c>
      <c r="X1" s="551" t="str">
        <f t="shared" si="0"/>
        <v>H</v>
      </c>
      <c r="Y1" s="551" t="str">
        <f t="shared" si="0"/>
        <v>H</v>
      </c>
      <c r="Z1" s="551" t="str">
        <f t="shared" si="0"/>
        <v>H</v>
      </c>
      <c r="AA1" s="551"/>
      <c r="AB1" s="551"/>
      <c r="AC1" s="551"/>
      <c r="AD1" s="551"/>
      <c r="AE1" s="551"/>
    </row>
    <row r="2" spans="1:32" s="296" customFormat="1" ht="15.5" x14ac:dyDescent="0.35">
      <c r="A2" s="252"/>
      <c r="B2" s="832" t="s">
        <v>300</v>
      </c>
      <c r="C2" s="833"/>
      <c r="D2" s="486" t="s">
        <v>313</v>
      </c>
      <c r="E2" s="484"/>
      <c r="F2" s="483"/>
      <c r="G2" s="483"/>
      <c r="H2" s="485"/>
      <c r="I2" s="485"/>
      <c r="J2" s="485"/>
      <c r="K2" s="485"/>
      <c r="L2" s="678"/>
      <c r="M2" s="485"/>
      <c r="N2" s="485"/>
      <c r="O2" s="485"/>
      <c r="P2" s="485"/>
      <c r="Q2" s="485"/>
      <c r="R2" s="485"/>
      <c r="S2" s="485"/>
      <c r="T2" s="485"/>
      <c r="U2" s="485"/>
      <c r="V2" s="485"/>
      <c r="W2" s="485"/>
      <c r="X2" s="485"/>
      <c r="Y2" s="485"/>
      <c r="Z2" s="485"/>
      <c r="AC2" s="547"/>
      <c r="AD2" s="547"/>
      <c r="AE2" s="547"/>
    </row>
    <row r="3" spans="1:32" s="296" customFormat="1" ht="124" customHeight="1" x14ac:dyDescent="0.35">
      <c r="A3" s="252"/>
      <c r="B3" s="483"/>
      <c r="C3" s="444"/>
      <c r="D3" s="484"/>
      <c r="E3" s="484"/>
      <c r="F3" s="483"/>
      <c r="G3" s="483"/>
      <c r="H3" s="485"/>
      <c r="I3" s="485"/>
      <c r="J3" s="485"/>
      <c r="K3" s="485"/>
      <c r="L3" s="678"/>
      <c r="M3" s="485"/>
      <c r="N3" s="485"/>
      <c r="O3" s="485"/>
      <c r="P3" s="485"/>
      <c r="Q3" s="485"/>
      <c r="R3" s="485"/>
      <c r="S3" s="485"/>
      <c r="T3" s="485"/>
      <c r="U3" s="485"/>
      <c r="V3" s="485"/>
      <c r="W3" s="485"/>
      <c r="X3" s="485"/>
      <c r="Y3" s="485"/>
      <c r="Z3" s="485"/>
      <c r="AA3" s="663" t="s">
        <v>227</v>
      </c>
      <c r="AB3" s="663"/>
      <c r="AC3" s="763"/>
      <c r="AD3" s="763"/>
      <c r="AE3" s="547"/>
    </row>
    <row r="4" spans="1:32" ht="29" x14ac:dyDescent="0.35">
      <c r="A4" s="252"/>
      <c r="B4" s="143" t="s">
        <v>140</v>
      </c>
      <c r="C4" s="143" t="s">
        <v>312</v>
      </c>
      <c r="D4" s="404" t="s">
        <v>235</v>
      </c>
      <c r="E4" s="404" t="s">
        <v>317</v>
      </c>
      <c r="F4" s="414" t="s">
        <v>6</v>
      </c>
      <c r="G4" s="143" t="str">
        <f>'Initial Setup'!$B$27&amp;" Link Number(s) / DCM"</f>
        <v>Existing AM Link Number(s) / DCM</v>
      </c>
      <c r="H4" s="143" t="str">
        <f>'Initial Setup'!$B$28&amp;" Link Number(s) / DCM"</f>
        <v>Existing PM Link Number(s) / DCM</v>
      </c>
      <c r="I4" s="143" t="str">
        <f>'Initial Setup'!$B$29&amp;" Link Number(s) / DCM"</f>
        <v>2030 No-Build AM Link Number(s) / DCM</v>
      </c>
      <c r="J4" s="143" t="str">
        <f>'Initial Setup'!$B$30&amp;" Link Number(s) / DCM"</f>
        <v>2030 No-Build PM Link Number(s) / DCM</v>
      </c>
      <c r="K4" s="143" t="str">
        <f>'Initial Setup'!$B$31&amp;" Link Number(s) / DCM"</f>
        <v>2050 No-Build AM Link Number(s) / DCM</v>
      </c>
      <c r="L4" s="143" t="str">
        <f>'Initial Setup'!$B$32&amp;" Link Number(s) / DCM"</f>
        <v>2050 No-Build PM Link Number(s) / DCM</v>
      </c>
      <c r="M4" s="143" t="str">
        <f>'Initial Setup'!$B$33&amp;" Link Number(s) / DCM"</f>
        <v>2030 Pref Alt AM Link Number(s) / DCM</v>
      </c>
      <c r="N4" s="143" t="str">
        <f>'Initial Setup'!$B$34&amp;" Link Number(s) / DCM"</f>
        <v>2030 Pref Alt PM Link Number(s) / DCM</v>
      </c>
      <c r="O4" s="143" t="str">
        <f>'Initial Setup'!$B$35&amp;" Link Number(s) / DCM"</f>
        <v>2050 Build Alt 1 AM Link Number(s) / DCM</v>
      </c>
      <c r="P4" s="143" t="str">
        <f>'Initial Setup'!$B$36&amp;" Link Number(s) / DCM"</f>
        <v>2050 Build Alt 1 PM Link Number(s) / DCM</v>
      </c>
      <c r="Q4" s="143" t="str">
        <f>'Initial Setup'!$B$37&amp;" Link Number(s) / DCM"</f>
        <v>2050 Build Alt 2 AM Link Number(s) / DCM</v>
      </c>
      <c r="R4" s="143" t="str">
        <f>'Initial Setup'!$B$38&amp;" Link Number(s) / DCM"</f>
        <v>2050 Build Alt 2 PM Link Number(s) / DCM</v>
      </c>
      <c r="S4" s="143" t="str">
        <f>'Initial Setup'!$B$39&amp;" Link Number(s) / DCM"</f>
        <v>2050 Pref Alt AM Link Number(s) / DCM</v>
      </c>
      <c r="T4" s="143" t="str">
        <f>'Initial Setup'!$B$40&amp;" Link Number(s) / DCM"</f>
        <v>2050 Pref Alt PM Link Number(s) / DCM</v>
      </c>
      <c r="U4" s="143" t="str">
        <f>'Initial Setup'!$B$41&amp;" Link Number(s) / DCM"</f>
        <v>Existing SAT Link Number(s) / DCM</v>
      </c>
      <c r="V4" s="143" t="str">
        <f>'Initial Setup'!$B$42&amp;" Link Number(s) / DCM"</f>
        <v>Existing SUN Link Number(s) / DCM</v>
      </c>
      <c r="W4" s="143" t="str">
        <f>'Initial Setup'!$B$43&amp;" Link Number(s) / DCM"</f>
        <v>BLANK Link Number(s) / DCM</v>
      </c>
      <c r="X4" s="143" t="str">
        <f>'Initial Setup'!$B$44&amp;" Link Number(s) / DCM"</f>
        <v>BLANK Link Number(s) / DCM</v>
      </c>
      <c r="Y4" s="143" t="str">
        <f>'Initial Setup'!$B$45&amp;" Link Number(s) / DCM"</f>
        <v>BLANK Link Number(s) / DCM</v>
      </c>
      <c r="Z4" s="661" t="str">
        <f>'Initial Setup'!$B$46&amp;" Link Number(s) / DCM"</f>
        <v>BLANK Link Number(s) / DCM</v>
      </c>
      <c r="AA4" s="414" t="s">
        <v>416</v>
      </c>
      <c r="AB4" s="414" t="s">
        <v>417</v>
      </c>
      <c r="AC4" s="414" t="s">
        <v>465</v>
      </c>
      <c r="AD4" s="414" t="s">
        <v>466</v>
      </c>
      <c r="AE4" s="414" t="s">
        <v>427</v>
      </c>
    </row>
    <row r="5" spans="1:32" x14ac:dyDescent="0.35">
      <c r="A5" s="252" t="str">
        <f>IF(C5="","H","")</f>
        <v/>
      </c>
      <c r="B5" s="427">
        <v>1</v>
      </c>
      <c r="C5" s="420" t="s">
        <v>501</v>
      </c>
      <c r="D5" s="420" t="s">
        <v>502</v>
      </c>
      <c r="E5" s="420" t="s">
        <v>401</v>
      </c>
      <c r="F5" s="772" cm="1">
        <f t="array" ref="F5">IFERROR(_xlfn.SWITCH(tod, "AM", AA5, "PM", AB5, "SAT", AC5, "SUN", AD5), "")</f>
        <v>7370</v>
      </c>
      <c r="G5" s="422" t="s">
        <v>400</v>
      </c>
      <c r="H5" s="422" t="s">
        <v>400</v>
      </c>
      <c r="I5" s="407"/>
      <c r="J5" s="407"/>
      <c r="K5" s="422"/>
      <c r="L5" s="422"/>
      <c r="M5" s="407"/>
      <c r="N5" s="407"/>
      <c r="O5" s="407"/>
      <c r="P5" s="407"/>
      <c r="Q5" s="407"/>
      <c r="R5" s="407"/>
      <c r="S5" s="407"/>
      <c r="T5" s="407"/>
      <c r="U5" s="407"/>
      <c r="V5" s="407"/>
      <c r="W5" s="407"/>
      <c r="X5" s="407"/>
      <c r="Y5" s="407"/>
      <c r="Z5" s="662"/>
      <c r="AA5" s="632">
        <f>IFERROR(_xlfn.XLOOKUP($AE5, '[2]AM - Balanced Volumes'!$D$7:$D$50,'[2]AM - Balanced Volumes'!$F$7:$F$50),"")</f>
        <v>7370</v>
      </c>
      <c r="AB5" s="632">
        <f>IFERROR(_xlfn.XLOOKUP($AE5, '[2]PM - Balanced Volumes'!$D$7:$D$50,'[2]PM - Balanced Volumes'!$F$7:$F$50),"")</f>
        <v>5230</v>
      </c>
      <c r="AC5" s="632"/>
      <c r="AD5" s="632"/>
      <c r="AE5" s="632" t="s">
        <v>428</v>
      </c>
      <c r="AF5" s="200" t="s">
        <v>471</v>
      </c>
    </row>
    <row r="6" spans="1:32" x14ac:dyDescent="0.35">
      <c r="A6" s="551" t="str">
        <f t="shared" ref="A6:A9" si="1">IF(C6="","H","")</f>
        <v/>
      </c>
      <c r="B6" s="427">
        <f>B5+1</f>
        <v>2</v>
      </c>
      <c r="C6" s="420" t="s">
        <v>501</v>
      </c>
      <c r="D6" s="420" t="s">
        <v>503</v>
      </c>
      <c r="E6" s="420" t="s">
        <v>399</v>
      </c>
      <c r="F6" s="772" cm="1">
        <f t="array" ref="F6">IFERROR(_xlfn.SWITCH(tod, "AM", AA6, "PM", AB6, "SAT", AC6, "SUN", AD6), "")</f>
        <v>320</v>
      </c>
      <c r="G6" s="422" t="s">
        <v>402</v>
      </c>
      <c r="H6" s="422" t="s">
        <v>402</v>
      </c>
      <c r="I6" s="407"/>
      <c r="J6" s="407"/>
      <c r="K6" s="422"/>
      <c r="L6" s="422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662"/>
      <c r="AA6" s="632">
        <f>IFERROR(_xlfn.XLOOKUP($AE6, '[2]AM - Balanced Volumes'!$D$7:$D$50,'[2]AM - Balanced Volumes'!$F$7:$F$50),"")</f>
        <v>320</v>
      </c>
      <c r="AB6" s="632">
        <f>IFERROR(_xlfn.XLOOKUP($AE6, '[2]PM - Balanced Volumes'!$D$7:$D$50,'[2]PM - Balanced Volumes'!$F$7:$F$50),"")</f>
        <v>565</v>
      </c>
      <c r="AC6" s="632"/>
      <c r="AD6" s="632"/>
      <c r="AE6" s="632" t="s">
        <v>429</v>
      </c>
    </row>
    <row r="7" spans="1:32" x14ac:dyDescent="0.35">
      <c r="A7" s="551" t="str">
        <f t="shared" si="1"/>
        <v/>
      </c>
      <c r="B7" s="427">
        <f t="shared" ref="B7:B104" si="2">B6+1</f>
        <v>3</v>
      </c>
      <c r="C7" s="420" t="s">
        <v>501</v>
      </c>
      <c r="D7" s="420" t="s">
        <v>504</v>
      </c>
      <c r="E7" s="420" t="s">
        <v>398</v>
      </c>
      <c r="F7" s="772" cm="1">
        <f t="array" ref="F7">IFERROR(_xlfn.SWITCH(tod, "AM", AA7, "PM", AB7, "SAT", AC7, "SUN", AD7), "")</f>
        <v>175</v>
      </c>
      <c r="G7" s="422" t="s">
        <v>403</v>
      </c>
      <c r="H7" s="422" t="s">
        <v>403</v>
      </c>
      <c r="I7" s="407"/>
      <c r="J7" s="407"/>
      <c r="K7" s="422"/>
      <c r="L7" s="422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662"/>
      <c r="AA7" s="632">
        <f>IFERROR(_xlfn.XLOOKUP($AE7, '[2]AM - Balanced Volumes'!$D$7:$D$50,'[2]AM - Balanced Volumes'!$F$7:$F$50),"")</f>
        <v>175</v>
      </c>
      <c r="AB7" s="632">
        <f>IFERROR(_xlfn.XLOOKUP($AE7, '[2]PM - Balanced Volumes'!$D$7:$D$50,'[2]PM - Balanced Volumes'!$F$7:$F$50),"")</f>
        <v>215</v>
      </c>
      <c r="AC7" s="632"/>
      <c r="AD7" s="632"/>
      <c r="AE7" s="632" t="s">
        <v>430</v>
      </c>
    </row>
    <row r="8" spans="1:32" x14ac:dyDescent="0.35">
      <c r="A8" s="551" t="str">
        <f t="shared" si="1"/>
        <v>H</v>
      </c>
      <c r="B8" s="427">
        <f t="shared" si="2"/>
        <v>4</v>
      </c>
      <c r="C8" s="420"/>
      <c r="D8" s="420"/>
      <c r="E8" s="420"/>
      <c r="F8" s="772" cm="1">
        <f t="array" ref="F8">IFERROR(_xlfn.SWITCH(tod, "AM", AA8, "PM", AB8, "SAT", AC8, "SUN", AD8), "")</f>
        <v>0</v>
      </c>
      <c r="G8" s="422"/>
      <c r="H8" s="422"/>
      <c r="I8" s="407"/>
      <c r="J8" s="407"/>
      <c r="K8" s="422"/>
      <c r="L8" s="422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662"/>
      <c r="AA8" s="632"/>
      <c r="AB8" s="632"/>
      <c r="AC8" s="632"/>
      <c r="AD8" s="632"/>
      <c r="AE8" s="632"/>
    </row>
    <row r="9" spans="1:32" x14ac:dyDescent="0.35">
      <c r="A9" s="551" t="str">
        <f t="shared" si="1"/>
        <v>H</v>
      </c>
      <c r="B9" s="427">
        <f t="shared" si="2"/>
        <v>5</v>
      </c>
      <c r="C9" s="420"/>
      <c r="D9" s="420"/>
      <c r="E9" s="420"/>
      <c r="F9" s="772" cm="1">
        <f t="array" ref="F9">IFERROR(_xlfn.SWITCH(tod, "AM", AA9, "PM", AB9, "SAT", AC9, "SUN", AD9), "")</f>
        <v>0</v>
      </c>
      <c r="G9" s="422"/>
      <c r="H9" s="422"/>
      <c r="I9" s="407"/>
      <c r="J9" s="407"/>
      <c r="K9" s="422"/>
      <c r="L9" s="422"/>
      <c r="M9" s="407"/>
      <c r="N9" s="407"/>
      <c r="O9" s="407"/>
      <c r="P9" s="407"/>
      <c r="Q9" s="407"/>
      <c r="R9" s="407"/>
      <c r="S9" s="407"/>
      <c r="T9" s="407"/>
      <c r="U9" s="407"/>
      <c r="V9" s="407"/>
      <c r="W9" s="407"/>
      <c r="X9" s="407"/>
      <c r="Y9" s="407"/>
      <c r="Z9" s="662"/>
      <c r="AA9" s="632"/>
      <c r="AB9" s="632"/>
      <c r="AC9" s="632"/>
      <c r="AD9" s="632"/>
      <c r="AE9" s="632"/>
    </row>
    <row r="10" spans="1:32" s="547" customFormat="1" x14ac:dyDescent="0.35">
      <c r="A10" s="551" t="str">
        <f>IF(C10="","H","")</f>
        <v>H</v>
      </c>
      <c r="B10" s="427">
        <f t="shared" si="2"/>
        <v>6</v>
      </c>
      <c r="C10" s="420"/>
      <c r="D10" s="420"/>
      <c r="E10" s="420"/>
      <c r="F10" s="772" cm="1">
        <f t="array" ref="F10">IFERROR(_xlfn.SWITCH(tod, "AM", AA10, "PM", AB10, "SAT", AC10, "SUN", AD10), "")</f>
        <v>0</v>
      </c>
      <c r="G10" s="421"/>
      <c r="H10" s="421"/>
      <c r="I10" s="407"/>
      <c r="J10" s="407"/>
      <c r="K10" s="421"/>
      <c r="L10" s="421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662"/>
      <c r="AA10" s="632"/>
      <c r="AB10" s="632"/>
      <c r="AC10" s="632"/>
      <c r="AD10" s="632"/>
      <c r="AE10" s="632"/>
    </row>
    <row r="11" spans="1:32" x14ac:dyDescent="0.35">
      <c r="A11" s="551" t="str">
        <f t="shared" ref="A11:A74" si="3">IF(C11="","H","")</f>
        <v>H</v>
      </c>
      <c r="B11" s="427">
        <f t="shared" si="2"/>
        <v>7</v>
      </c>
      <c r="C11" s="420"/>
      <c r="D11" s="420"/>
      <c r="E11" s="420"/>
      <c r="F11" s="772" cm="1">
        <f t="array" ref="F11">IFERROR(_xlfn.SWITCH(tod, "AM", AA11, "PM", AB11, "SAT", AC11, "SUN", AD11), "")</f>
        <v>0</v>
      </c>
      <c r="G11" s="421"/>
      <c r="H11" s="421"/>
      <c r="I11" s="407"/>
      <c r="J11" s="407"/>
      <c r="K11" s="421"/>
      <c r="L11" s="421"/>
      <c r="M11" s="407"/>
      <c r="N11" s="407"/>
      <c r="O11" s="407"/>
      <c r="P11" s="407"/>
      <c r="Q11" s="407"/>
      <c r="R11" s="407"/>
      <c r="S11" s="407"/>
      <c r="T11" s="407"/>
      <c r="U11" s="407"/>
      <c r="V11" s="407"/>
      <c r="W11" s="407"/>
      <c r="X11" s="407"/>
      <c r="Y11" s="407"/>
      <c r="Z11" s="662"/>
      <c r="AA11" s="632"/>
      <c r="AB11" s="632"/>
      <c r="AC11" s="632"/>
      <c r="AD11" s="632"/>
      <c r="AE11" s="632"/>
    </row>
    <row r="12" spans="1:32" x14ac:dyDescent="0.35">
      <c r="A12" s="551" t="str">
        <f t="shared" si="3"/>
        <v>H</v>
      </c>
      <c r="B12" s="427">
        <f t="shared" si="2"/>
        <v>8</v>
      </c>
      <c r="C12" s="420"/>
      <c r="D12" s="420"/>
      <c r="E12" s="420"/>
      <c r="F12" s="772" cm="1">
        <f t="array" ref="F12">IFERROR(_xlfn.SWITCH(tod, "AM", AA12, "PM", AB12, "SAT", AC12, "SUN", AD12), "")</f>
        <v>0</v>
      </c>
      <c r="G12" s="421"/>
      <c r="H12" s="421"/>
      <c r="I12" s="407"/>
      <c r="J12" s="407"/>
      <c r="K12" s="421"/>
      <c r="L12" s="421"/>
      <c r="M12" s="407"/>
      <c r="N12" s="407"/>
      <c r="O12" s="407"/>
      <c r="P12" s="407"/>
      <c r="Q12" s="407"/>
      <c r="R12" s="407"/>
      <c r="S12" s="407"/>
      <c r="T12" s="407"/>
      <c r="U12" s="407"/>
      <c r="V12" s="407"/>
      <c r="W12" s="407"/>
      <c r="X12" s="407"/>
      <c r="Y12" s="407"/>
      <c r="Z12" s="662"/>
      <c r="AA12" s="632"/>
      <c r="AB12" s="632"/>
      <c r="AC12" s="632"/>
      <c r="AD12" s="632"/>
      <c r="AE12" s="632"/>
    </row>
    <row r="13" spans="1:32" x14ac:dyDescent="0.35">
      <c r="A13" s="551" t="str">
        <f t="shared" si="3"/>
        <v>H</v>
      </c>
      <c r="B13" s="427">
        <f t="shared" si="2"/>
        <v>9</v>
      </c>
      <c r="C13" s="420"/>
      <c r="D13" s="420"/>
      <c r="E13" s="420"/>
      <c r="F13" s="772" cm="1">
        <f t="array" ref="F13">IFERROR(_xlfn.SWITCH(tod, "AM", AA13, "PM", AB13, "SAT", AC13, "SUN", AD13), "")</f>
        <v>0</v>
      </c>
      <c r="G13" s="421"/>
      <c r="H13" s="421"/>
      <c r="I13" s="407"/>
      <c r="J13" s="407"/>
      <c r="K13" s="421"/>
      <c r="L13" s="421"/>
      <c r="M13" s="407"/>
      <c r="N13" s="407"/>
      <c r="O13" s="407"/>
      <c r="P13" s="407"/>
      <c r="Q13" s="407"/>
      <c r="R13" s="407"/>
      <c r="S13" s="407"/>
      <c r="T13" s="407"/>
      <c r="U13" s="407"/>
      <c r="V13" s="407"/>
      <c r="W13" s="407"/>
      <c r="X13" s="407"/>
      <c r="Y13" s="407"/>
      <c r="Z13" s="662"/>
      <c r="AA13" s="632"/>
      <c r="AB13" s="632"/>
      <c r="AC13" s="632"/>
      <c r="AD13" s="632"/>
      <c r="AE13" s="632"/>
    </row>
    <row r="14" spans="1:32" x14ac:dyDescent="0.35">
      <c r="A14" s="551" t="str">
        <f t="shared" si="3"/>
        <v>H</v>
      </c>
      <c r="B14" s="427">
        <f t="shared" si="2"/>
        <v>10</v>
      </c>
      <c r="C14" s="420"/>
      <c r="D14" s="420"/>
      <c r="E14" s="420"/>
      <c r="F14" s="772" cm="1">
        <f t="array" ref="F14">IFERROR(_xlfn.SWITCH(tod, "AM", AA14, "PM", AB14, "SAT", AC14, "SUN", AD14), "")</f>
        <v>0</v>
      </c>
      <c r="G14" s="422"/>
      <c r="H14" s="422"/>
      <c r="I14" s="407"/>
      <c r="J14" s="407"/>
      <c r="K14" s="422"/>
      <c r="L14" s="422"/>
      <c r="M14" s="407"/>
      <c r="N14" s="407"/>
      <c r="O14" s="407"/>
      <c r="P14" s="407"/>
      <c r="Q14" s="407"/>
      <c r="R14" s="407"/>
      <c r="S14" s="407"/>
      <c r="T14" s="407"/>
      <c r="U14" s="407"/>
      <c r="V14" s="407"/>
      <c r="W14" s="407"/>
      <c r="X14" s="407"/>
      <c r="Y14" s="407"/>
      <c r="Z14" s="662"/>
      <c r="AA14" s="632"/>
      <c r="AB14" s="632"/>
      <c r="AC14" s="632"/>
      <c r="AD14" s="632"/>
      <c r="AE14" s="632"/>
    </row>
    <row r="15" spans="1:32" x14ac:dyDescent="0.35">
      <c r="A15" s="551" t="str">
        <f t="shared" si="3"/>
        <v>H</v>
      </c>
      <c r="B15" s="427">
        <f t="shared" si="2"/>
        <v>11</v>
      </c>
      <c r="C15" s="420"/>
      <c r="D15" s="420"/>
      <c r="E15" s="420"/>
      <c r="F15" s="772" cm="1">
        <f t="array" ref="F15">IFERROR(_xlfn.SWITCH(tod, "AM", AA15, "PM", AB15, "SAT", AC15, "SUN", AD15), "")</f>
        <v>0</v>
      </c>
      <c r="G15" s="422"/>
      <c r="H15" s="422"/>
      <c r="I15" s="407"/>
      <c r="J15" s="407"/>
      <c r="K15" s="422"/>
      <c r="L15" s="422"/>
      <c r="M15" s="407"/>
      <c r="N15" s="407"/>
      <c r="O15" s="407"/>
      <c r="P15" s="407"/>
      <c r="Q15" s="407"/>
      <c r="R15" s="407"/>
      <c r="S15" s="407"/>
      <c r="T15" s="407"/>
      <c r="U15" s="407"/>
      <c r="V15" s="407"/>
      <c r="W15" s="407"/>
      <c r="X15" s="407"/>
      <c r="Y15" s="407"/>
      <c r="Z15" s="662"/>
      <c r="AA15" s="632"/>
      <c r="AB15" s="632"/>
      <c r="AC15" s="632"/>
      <c r="AD15" s="632"/>
      <c r="AE15" s="632"/>
    </row>
    <row r="16" spans="1:32" x14ac:dyDescent="0.35">
      <c r="A16" s="551" t="str">
        <f t="shared" si="3"/>
        <v>H</v>
      </c>
      <c r="B16" s="427">
        <f t="shared" si="2"/>
        <v>12</v>
      </c>
      <c r="C16" s="420"/>
      <c r="D16" s="420"/>
      <c r="E16" s="420"/>
      <c r="F16" s="772" cm="1">
        <f t="array" ref="F16">IFERROR(_xlfn.SWITCH(tod, "AM", AA16, "PM", AB16, "SAT", AC16, "SUN", AD16), "")</f>
        <v>0</v>
      </c>
      <c r="G16" s="422"/>
      <c r="H16" s="422"/>
      <c r="I16" s="407"/>
      <c r="J16" s="407"/>
      <c r="K16" s="422"/>
      <c r="L16" s="422"/>
      <c r="M16" s="407"/>
      <c r="N16" s="407"/>
      <c r="O16" s="407"/>
      <c r="P16" s="407"/>
      <c r="Q16" s="407"/>
      <c r="R16" s="407"/>
      <c r="S16" s="407"/>
      <c r="T16" s="407"/>
      <c r="U16" s="407"/>
      <c r="V16" s="407"/>
      <c r="W16" s="407"/>
      <c r="X16" s="407"/>
      <c r="Y16" s="407"/>
      <c r="Z16" s="662"/>
      <c r="AA16" s="632"/>
      <c r="AB16" s="632"/>
      <c r="AC16" s="632"/>
      <c r="AD16" s="632"/>
      <c r="AE16" s="632"/>
    </row>
    <row r="17" spans="1:31" s="547" customFormat="1" x14ac:dyDescent="0.35">
      <c r="A17" s="551" t="str">
        <f t="shared" si="3"/>
        <v>H</v>
      </c>
      <c r="B17" s="427">
        <f t="shared" si="2"/>
        <v>13</v>
      </c>
      <c r="C17" s="420"/>
      <c r="D17" s="420"/>
      <c r="E17" s="420"/>
      <c r="F17" s="772" cm="1">
        <f t="array" ref="F17">IFERROR(_xlfn.SWITCH(tod, "AM", AA17, "PM", AB17, "SAT", AC17, "SUN", AD17), "")</f>
        <v>0</v>
      </c>
      <c r="G17" s="422"/>
      <c r="H17" s="422"/>
      <c r="I17" s="407"/>
      <c r="J17" s="407"/>
      <c r="K17" s="422"/>
      <c r="L17" s="422"/>
      <c r="M17" s="407"/>
      <c r="N17" s="407"/>
      <c r="O17" s="407"/>
      <c r="P17" s="407"/>
      <c r="Q17" s="407"/>
      <c r="R17" s="407"/>
      <c r="S17" s="407"/>
      <c r="T17" s="407"/>
      <c r="U17" s="407"/>
      <c r="V17" s="407"/>
      <c r="W17" s="407"/>
      <c r="X17" s="407"/>
      <c r="Y17" s="407"/>
      <c r="Z17" s="662"/>
      <c r="AA17" s="632"/>
      <c r="AB17" s="632"/>
      <c r="AC17" s="632"/>
      <c r="AD17" s="632"/>
      <c r="AE17" s="632"/>
    </row>
    <row r="18" spans="1:31" x14ac:dyDescent="0.35">
      <c r="A18" s="551" t="str">
        <f t="shared" si="3"/>
        <v>H</v>
      </c>
      <c r="B18" s="427">
        <f t="shared" si="2"/>
        <v>14</v>
      </c>
      <c r="C18" s="420"/>
      <c r="D18" s="420"/>
      <c r="E18" s="420"/>
      <c r="F18" s="772" cm="1">
        <f t="array" ref="F18">IFERROR(_xlfn.SWITCH(tod, "AM", AA18, "PM", AB18, "SAT", AC18, "SUN", AD18), "")</f>
        <v>0</v>
      </c>
      <c r="G18" s="422"/>
      <c r="H18" s="422"/>
      <c r="I18" s="407"/>
      <c r="J18" s="407"/>
      <c r="K18" s="422"/>
      <c r="L18" s="422"/>
      <c r="M18" s="407"/>
      <c r="N18" s="407"/>
      <c r="O18" s="407"/>
      <c r="P18" s="407"/>
      <c r="Q18" s="407"/>
      <c r="R18" s="407"/>
      <c r="S18" s="407"/>
      <c r="T18" s="407"/>
      <c r="U18" s="407"/>
      <c r="V18" s="407"/>
      <c r="W18" s="407"/>
      <c r="X18" s="407"/>
      <c r="Y18" s="407"/>
      <c r="Z18" s="662"/>
      <c r="AA18" s="632"/>
      <c r="AB18" s="632"/>
      <c r="AC18" s="632"/>
      <c r="AD18" s="632"/>
      <c r="AE18" s="632"/>
    </row>
    <row r="19" spans="1:31" x14ac:dyDescent="0.35">
      <c r="A19" s="551" t="str">
        <f t="shared" si="3"/>
        <v>H</v>
      </c>
      <c r="B19" s="427">
        <f t="shared" si="2"/>
        <v>15</v>
      </c>
      <c r="C19" s="420"/>
      <c r="D19" s="420"/>
      <c r="E19" s="420"/>
      <c r="F19" s="772" cm="1">
        <f t="array" ref="F19">IFERROR(_xlfn.SWITCH(tod, "AM", AA19, "PM", AB19, "SAT", AC19, "SUN", AD19), "")</f>
        <v>0</v>
      </c>
      <c r="G19" s="422"/>
      <c r="H19" s="422"/>
      <c r="I19" s="407"/>
      <c r="J19" s="407"/>
      <c r="K19" s="422"/>
      <c r="L19" s="422"/>
      <c r="M19" s="407"/>
      <c r="N19" s="407"/>
      <c r="O19" s="407"/>
      <c r="P19" s="407"/>
      <c r="Q19" s="407"/>
      <c r="R19" s="407"/>
      <c r="S19" s="407"/>
      <c r="T19" s="407"/>
      <c r="U19" s="407"/>
      <c r="V19" s="407"/>
      <c r="W19" s="407"/>
      <c r="X19" s="407"/>
      <c r="Y19" s="407"/>
      <c r="Z19" s="662"/>
      <c r="AA19" s="632"/>
      <c r="AB19" s="632"/>
      <c r="AC19" s="632"/>
      <c r="AD19" s="632"/>
      <c r="AE19" s="632"/>
    </row>
    <row r="20" spans="1:31" x14ac:dyDescent="0.35">
      <c r="A20" s="551" t="str">
        <f t="shared" si="3"/>
        <v>H</v>
      </c>
      <c r="B20" s="427">
        <f t="shared" si="2"/>
        <v>16</v>
      </c>
      <c r="C20" s="420"/>
      <c r="D20" s="420"/>
      <c r="E20" s="420"/>
      <c r="F20" s="772" cm="1">
        <f t="array" ref="F20">IFERROR(_xlfn.SWITCH(tod, "AM", AA20, "PM", AB20, "SAT", AC20, "SUN", AD20), "")</f>
        <v>0</v>
      </c>
      <c r="G20" s="422"/>
      <c r="H20" s="422"/>
      <c r="I20" s="407"/>
      <c r="J20" s="407"/>
      <c r="K20" s="422"/>
      <c r="L20" s="422"/>
      <c r="M20" s="407"/>
      <c r="N20" s="407"/>
      <c r="O20" s="407"/>
      <c r="P20" s="407"/>
      <c r="Q20" s="407"/>
      <c r="R20" s="407"/>
      <c r="S20" s="407"/>
      <c r="T20" s="407"/>
      <c r="U20" s="407"/>
      <c r="V20" s="407"/>
      <c r="W20" s="407"/>
      <c r="X20" s="407"/>
      <c r="Y20" s="407"/>
      <c r="Z20" s="662"/>
      <c r="AA20" s="632"/>
      <c r="AB20" s="632"/>
      <c r="AC20" s="632"/>
      <c r="AD20" s="632"/>
      <c r="AE20" s="632"/>
    </row>
    <row r="21" spans="1:31" x14ac:dyDescent="0.35">
      <c r="A21" s="551" t="str">
        <f t="shared" si="3"/>
        <v>H</v>
      </c>
      <c r="B21" s="427">
        <f t="shared" si="2"/>
        <v>17</v>
      </c>
      <c r="C21" s="420"/>
      <c r="D21" s="420"/>
      <c r="E21" s="420"/>
      <c r="F21" s="772" cm="1">
        <f t="array" ref="F21">IFERROR(_xlfn.SWITCH(tod, "AM", AA21, "PM", AB21, "SAT", AC21, "SUN", AD21), "")</f>
        <v>0</v>
      </c>
      <c r="G21" s="422"/>
      <c r="H21" s="422"/>
      <c r="I21" s="407"/>
      <c r="J21" s="407"/>
      <c r="K21" s="422"/>
      <c r="L21" s="422"/>
      <c r="M21" s="407"/>
      <c r="N21" s="407"/>
      <c r="O21" s="407"/>
      <c r="P21" s="407"/>
      <c r="Q21" s="407"/>
      <c r="R21" s="407"/>
      <c r="S21" s="407"/>
      <c r="T21" s="407"/>
      <c r="U21" s="407"/>
      <c r="V21" s="407"/>
      <c r="W21" s="407"/>
      <c r="X21" s="407"/>
      <c r="Y21" s="407"/>
      <c r="Z21" s="662"/>
      <c r="AA21" s="632"/>
      <c r="AB21" s="632"/>
      <c r="AC21" s="632"/>
      <c r="AD21" s="632"/>
      <c r="AE21" s="632"/>
    </row>
    <row r="22" spans="1:31" x14ac:dyDescent="0.35">
      <c r="A22" s="551" t="str">
        <f t="shared" si="3"/>
        <v>H</v>
      </c>
      <c r="B22" s="427">
        <f t="shared" si="2"/>
        <v>18</v>
      </c>
      <c r="C22" s="420"/>
      <c r="D22" s="420"/>
      <c r="E22" s="420"/>
      <c r="F22" s="772" cm="1">
        <f t="array" ref="F22">IFERROR(_xlfn.SWITCH(tod, "AM", AA22, "PM", AB22, "SAT", AC22, "SUN", AD22), "")</f>
        <v>0</v>
      </c>
      <c r="G22" s="422"/>
      <c r="H22" s="422"/>
      <c r="I22" s="407"/>
      <c r="J22" s="407"/>
      <c r="K22" s="422"/>
      <c r="L22" s="422"/>
      <c r="M22" s="407"/>
      <c r="N22" s="407"/>
      <c r="O22" s="407"/>
      <c r="P22" s="407"/>
      <c r="Q22" s="407"/>
      <c r="R22" s="407"/>
      <c r="S22" s="407"/>
      <c r="T22" s="407"/>
      <c r="U22" s="407"/>
      <c r="V22" s="407"/>
      <c r="W22" s="407"/>
      <c r="X22" s="407"/>
      <c r="Y22" s="407"/>
      <c r="Z22" s="662"/>
      <c r="AA22" s="632"/>
      <c r="AB22" s="632"/>
      <c r="AC22" s="632"/>
      <c r="AD22" s="632"/>
      <c r="AE22" s="632"/>
    </row>
    <row r="23" spans="1:31" x14ac:dyDescent="0.35">
      <c r="A23" s="551" t="str">
        <f t="shared" si="3"/>
        <v>H</v>
      </c>
      <c r="B23" s="427">
        <f t="shared" si="2"/>
        <v>19</v>
      </c>
      <c r="C23" s="420"/>
      <c r="D23" s="420"/>
      <c r="E23" s="420"/>
      <c r="F23" s="772" cm="1">
        <f t="array" ref="F23">IFERROR(_xlfn.SWITCH(tod, "AM", AA23, "PM", AB23, "SAT", AC23, "SUN", AD23), "")</f>
        <v>0</v>
      </c>
      <c r="G23" s="422"/>
      <c r="H23" s="422"/>
      <c r="I23" s="407"/>
      <c r="J23" s="407"/>
      <c r="K23" s="422"/>
      <c r="L23" s="422"/>
      <c r="M23" s="407"/>
      <c r="N23" s="407"/>
      <c r="O23" s="407"/>
      <c r="P23" s="407"/>
      <c r="Q23" s="407"/>
      <c r="R23" s="407"/>
      <c r="S23" s="407"/>
      <c r="T23" s="407"/>
      <c r="U23" s="407"/>
      <c r="V23" s="407"/>
      <c r="W23" s="407"/>
      <c r="X23" s="407"/>
      <c r="Y23" s="407"/>
      <c r="Z23" s="662"/>
      <c r="AA23" s="632"/>
      <c r="AB23" s="632"/>
      <c r="AC23" s="632"/>
      <c r="AD23" s="632"/>
      <c r="AE23" s="632"/>
    </row>
    <row r="24" spans="1:31" x14ac:dyDescent="0.35">
      <c r="A24" s="551" t="str">
        <f t="shared" si="3"/>
        <v>H</v>
      </c>
      <c r="B24" s="427">
        <f t="shared" si="2"/>
        <v>20</v>
      </c>
      <c r="C24" s="420"/>
      <c r="D24" s="420"/>
      <c r="E24" s="420"/>
      <c r="F24" s="772" cm="1">
        <f t="array" ref="F24">IFERROR(_xlfn.SWITCH(tod, "AM", AA24, "PM", AB24, "SAT", AC24, "SUN", AD24), "")</f>
        <v>0</v>
      </c>
      <c r="G24" s="421"/>
      <c r="H24" s="421"/>
      <c r="I24" s="407"/>
      <c r="J24" s="407"/>
      <c r="K24" s="421"/>
      <c r="L24" s="421"/>
      <c r="M24" s="407"/>
      <c r="N24" s="407"/>
      <c r="O24" s="407"/>
      <c r="P24" s="407"/>
      <c r="Q24" s="407"/>
      <c r="R24" s="407"/>
      <c r="S24" s="407"/>
      <c r="T24" s="407"/>
      <c r="U24" s="407"/>
      <c r="V24" s="407"/>
      <c r="W24" s="407"/>
      <c r="X24" s="407"/>
      <c r="Y24" s="407"/>
      <c r="Z24" s="662"/>
      <c r="AA24" s="632"/>
      <c r="AB24" s="632"/>
      <c r="AC24" s="632"/>
      <c r="AD24" s="632"/>
      <c r="AE24" s="632"/>
    </row>
    <row r="25" spans="1:31" x14ac:dyDescent="0.35">
      <c r="A25" s="551" t="str">
        <f t="shared" si="3"/>
        <v>H</v>
      </c>
      <c r="B25" s="427">
        <f t="shared" si="2"/>
        <v>21</v>
      </c>
      <c r="C25" s="420"/>
      <c r="D25" s="420"/>
      <c r="E25" s="420"/>
      <c r="F25" s="772" cm="1">
        <f t="array" ref="F25">IFERROR(_xlfn.SWITCH(tod, "AM", AA25, "PM", AB25, "SAT", AC25, "SUN", AD25), "")</f>
        <v>0</v>
      </c>
      <c r="G25" s="422"/>
      <c r="H25" s="422"/>
      <c r="I25" s="407"/>
      <c r="J25" s="407"/>
      <c r="K25" s="422"/>
      <c r="L25" s="422"/>
      <c r="M25" s="407"/>
      <c r="N25" s="407"/>
      <c r="O25" s="407"/>
      <c r="P25" s="407"/>
      <c r="Q25" s="407"/>
      <c r="R25" s="407"/>
      <c r="S25" s="407"/>
      <c r="T25" s="407"/>
      <c r="U25" s="407"/>
      <c r="V25" s="407"/>
      <c r="W25" s="407"/>
      <c r="X25" s="407"/>
      <c r="Y25" s="407"/>
      <c r="Z25" s="662"/>
      <c r="AA25" s="632"/>
      <c r="AB25" s="632"/>
      <c r="AC25" s="632"/>
      <c r="AD25" s="632"/>
      <c r="AE25" s="632"/>
    </row>
    <row r="26" spans="1:31" x14ac:dyDescent="0.35">
      <c r="A26" s="551" t="str">
        <f t="shared" si="3"/>
        <v>H</v>
      </c>
      <c r="B26" s="427">
        <f t="shared" si="2"/>
        <v>22</v>
      </c>
      <c r="C26" s="420"/>
      <c r="D26" s="420"/>
      <c r="E26" s="420"/>
      <c r="F26" s="772" cm="1">
        <f t="array" ref="F26">IFERROR(_xlfn.SWITCH(tod, "AM", AA26, "PM", AB26, "SAT", AC26, "SUN", AD26), "")</f>
        <v>0</v>
      </c>
      <c r="G26" s="422"/>
      <c r="H26" s="422"/>
      <c r="I26" s="407"/>
      <c r="J26" s="407"/>
      <c r="K26" s="422"/>
      <c r="L26" s="422"/>
      <c r="M26" s="407"/>
      <c r="N26" s="407"/>
      <c r="O26" s="407"/>
      <c r="P26" s="407"/>
      <c r="Q26" s="407"/>
      <c r="R26" s="407"/>
      <c r="S26" s="407"/>
      <c r="T26" s="407"/>
      <c r="U26" s="407"/>
      <c r="V26" s="407"/>
      <c r="W26" s="407"/>
      <c r="X26" s="407"/>
      <c r="Y26" s="407"/>
      <c r="Z26" s="662"/>
      <c r="AA26" s="632"/>
      <c r="AB26" s="632"/>
      <c r="AC26" s="632"/>
      <c r="AD26" s="632"/>
      <c r="AE26" s="632"/>
    </row>
    <row r="27" spans="1:31" x14ac:dyDescent="0.35">
      <c r="A27" s="551" t="str">
        <f t="shared" si="3"/>
        <v>H</v>
      </c>
      <c r="B27" s="427">
        <f t="shared" si="2"/>
        <v>23</v>
      </c>
      <c r="C27" s="420"/>
      <c r="D27" s="420"/>
      <c r="E27" s="420"/>
      <c r="F27" s="772" cm="1">
        <f t="array" ref="F27">IFERROR(_xlfn.SWITCH(tod, "AM", AA27, "PM", AB27, "SAT", AC27, "SUN", AD27), "")</f>
        <v>0</v>
      </c>
      <c r="G27" s="421"/>
      <c r="H27" s="421"/>
      <c r="I27" s="407"/>
      <c r="J27" s="407"/>
      <c r="K27" s="421"/>
      <c r="L27" s="421"/>
      <c r="M27" s="407"/>
      <c r="N27" s="407"/>
      <c r="O27" s="407"/>
      <c r="P27" s="407"/>
      <c r="Q27" s="407"/>
      <c r="R27" s="407"/>
      <c r="S27" s="407"/>
      <c r="T27" s="407"/>
      <c r="U27" s="407"/>
      <c r="V27" s="407"/>
      <c r="W27" s="407"/>
      <c r="X27" s="407"/>
      <c r="Y27" s="407"/>
      <c r="Z27" s="662"/>
      <c r="AA27" s="632"/>
      <c r="AB27" s="632"/>
      <c r="AC27" s="632"/>
      <c r="AD27" s="632"/>
      <c r="AE27" s="632"/>
    </row>
    <row r="28" spans="1:31" x14ac:dyDescent="0.35">
      <c r="A28" s="551" t="str">
        <f t="shared" si="3"/>
        <v>H</v>
      </c>
      <c r="B28" s="427">
        <f t="shared" si="2"/>
        <v>24</v>
      </c>
      <c r="C28" s="420"/>
      <c r="D28" s="420"/>
      <c r="E28" s="420"/>
      <c r="F28" s="772" cm="1">
        <f t="array" ref="F28">IFERROR(_xlfn.SWITCH(tod, "AM", AA28, "PM", AB28, "SAT", AC28, "SUN", AD28), "")</f>
        <v>0</v>
      </c>
      <c r="G28" s="422"/>
      <c r="H28" s="422"/>
      <c r="I28" s="407"/>
      <c r="J28" s="407"/>
      <c r="K28" s="422"/>
      <c r="L28" s="422"/>
      <c r="M28" s="407"/>
      <c r="N28" s="407"/>
      <c r="O28" s="407"/>
      <c r="P28" s="407"/>
      <c r="Q28" s="407"/>
      <c r="R28" s="407"/>
      <c r="S28" s="407"/>
      <c r="T28" s="407"/>
      <c r="U28" s="407"/>
      <c r="V28" s="407"/>
      <c r="W28" s="407"/>
      <c r="X28" s="407"/>
      <c r="Y28" s="407"/>
      <c r="Z28" s="662"/>
      <c r="AA28" s="632"/>
      <c r="AB28" s="632"/>
      <c r="AC28" s="632"/>
      <c r="AD28" s="632"/>
      <c r="AE28" s="632"/>
    </row>
    <row r="29" spans="1:31" x14ac:dyDescent="0.35">
      <c r="A29" s="551" t="str">
        <f t="shared" si="3"/>
        <v>H</v>
      </c>
      <c r="B29" s="427">
        <f t="shared" si="2"/>
        <v>25</v>
      </c>
      <c r="C29" s="420"/>
      <c r="D29" s="420"/>
      <c r="E29" s="420"/>
      <c r="F29" s="772" cm="1">
        <f t="array" ref="F29">IFERROR(_xlfn.SWITCH(tod, "AM", AA29, "PM", AB29, "SAT", AC29, "SUN", AD29), "")</f>
        <v>0</v>
      </c>
      <c r="G29" s="422"/>
      <c r="H29" s="422"/>
      <c r="I29" s="407"/>
      <c r="J29" s="407"/>
      <c r="K29" s="422"/>
      <c r="L29" s="422"/>
      <c r="M29" s="407"/>
      <c r="N29" s="407"/>
      <c r="O29" s="407"/>
      <c r="P29" s="407"/>
      <c r="Q29" s="407"/>
      <c r="R29" s="407"/>
      <c r="S29" s="407"/>
      <c r="T29" s="407"/>
      <c r="U29" s="407"/>
      <c r="V29" s="407"/>
      <c r="W29" s="407"/>
      <c r="X29" s="407"/>
      <c r="Y29" s="407"/>
      <c r="Z29" s="662"/>
      <c r="AA29" s="632"/>
      <c r="AB29" s="632"/>
      <c r="AC29" s="632"/>
      <c r="AD29" s="632"/>
      <c r="AE29" s="632"/>
    </row>
    <row r="30" spans="1:31" x14ac:dyDescent="0.35">
      <c r="A30" s="551" t="str">
        <f t="shared" si="3"/>
        <v>H</v>
      </c>
      <c r="B30" s="427">
        <f t="shared" si="2"/>
        <v>26</v>
      </c>
      <c r="C30" s="420"/>
      <c r="D30" s="420"/>
      <c r="E30" s="420"/>
      <c r="F30" s="772" cm="1">
        <f t="array" ref="F30">IFERROR(_xlfn.SWITCH(tod, "AM", AA30, "PM", AB30, "SAT", AC30, "SUN", AD30), "")</f>
        <v>0</v>
      </c>
      <c r="G30" s="422"/>
      <c r="H30" s="422"/>
      <c r="I30" s="407"/>
      <c r="J30" s="407"/>
      <c r="K30" s="422"/>
      <c r="L30" s="422"/>
      <c r="M30" s="407"/>
      <c r="N30" s="407"/>
      <c r="O30" s="407"/>
      <c r="P30" s="407"/>
      <c r="Q30" s="407"/>
      <c r="R30" s="407"/>
      <c r="S30" s="407"/>
      <c r="T30" s="407"/>
      <c r="U30" s="407"/>
      <c r="V30" s="407"/>
      <c r="W30" s="407"/>
      <c r="X30" s="407"/>
      <c r="Y30" s="407"/>
      <c r="Z30" s="662"/>
      <c r="AA30" s="632"/>
      <c r="AB30" s="632"/>
      <c r="AC30" s="632"/>
      <c r="AD30" s="632"/>
      <c r="AE30" s="632"/>
    </row>
    <row r="31" spans="1:31" x14ac:dyDescent="0.35">
      <c r="A31" s="551" t="str">
        <f t="shared" si="3"/>
        <v>H</v>
      </c>
      <c r="B31" s="427">
        <f t="shared" si="2"/>
        <v>27</v>
      </c>
      <c r="C31" s="420"/>
      <c r="D31" s="420"/>
      <c r="E31" s="420"/>
      <c r="F31" s="772" cm="1">
        <f t="array" ref="F31">IFERROR(_xlfn.SWITCH(tod, "AM", AA31, "PM", AB31, "SAT", AC31, "SUN", AD31), "")</f>
        <v>0</v>
      </c>
      <c r="G31" s="421"/>
      <c r="H31" s="421"/>
      <c r="I31" s="407"/>
      <c r="J31" s="407"/>
      <c r="K31" s="421"/>
      <c r="L31" s="421"/>
      <c r="M31" s="407"/>
      <c r="N31" s="407"/>
      <c r="O31" s="407"/>
      <c r="P31" s="407"/>
      <c r="Q31" s="407"/>
      <c r="R31" s="407"/>
      <c r="S31" s="407"/>
      <c r="T31" s="407"/>
      <c r="U31" s="407"/>
      <c r="V31" s="407"/>
      <c r="W31" s="407"/>
      <c r="X31" s="407"/>
      <c r="Y31" s="407"/>
      <c r="Z31" s="662"/>
      <c r="AA31" s="632"/>
      <c r="AB31" s="632"/>
      <c r="AC31" s="632"/>
      <c r="AD31" s="632"/>
      <c r="AE31" s="632"/>
    </row>
    <row r="32" spans="1:31" x14ac:dyDescent="0.35">
      <c r="A32" s="551" t="str">
        <f t="shared" si="3"/>
        <v>H</v>
      </c>
      <c r="B32" s="427">
        <f t="shared" si="2"/>
        <v>28</v>
      </c>
      <c r="C32" s="420"/>
      <c r="D32" s="420"/>
      <c r="E32" s="420"/>
      <c r="F32" s="772" cm="1">
        <f t="array" ref="F32">IFERROR(_xlfn.SWITCH(tod, "AM", AA32, "PM", AB32, "SAT", AC32, "SUN", AD32), "")</f>
        <v>0</v>
      </c>
      <c r="G32" s="422"/>
      <c r="H32" s="422"/>
      <c r="I32" s="407"/>
      <c r="J32" s="407"/>
      <c r="K32" s="422"/>
      <c r="L32" s="422"/>
      <c r="M32" s="407"/>
      <c r="N32" s="407"/>
      <c r="O32" s="407"/>
      <c r="P32" s="407"/>
      <c r="Q32" s="407"/>
      <c r="R32" s="407"/>
      <c r="S32" s="407"/>
      <c r="T32" s="407"/>
      <c r="U32" s="407"/>
      <c r="V32" s="407"/>
      <c r="W32" s="407"/>
      <c r="X32" s="407"/>
      <c r="Y32" s="407"/>
      <c r="Z32" s="662"/>
      <c r="AA32" s="632"/>
      <c r="AB32" s="632"/>
      <c r="AC32" s="632"/>
      <c r="AD32" s="632"/>
      <c r="AE32" s="632"/>
    </row>
    <row r="33" spans="1:31" x14ac:dyDescent="0.35">
      <c r="A33" s="551" t="str">
        <f t="shared" si="3"/>
        <v>H</v>
      </c>
      <c r="B33" s="427">
        <f t="shared" si="2"/>
        <v>29</v>
      </c>
      <c r="C33" s="420"/>
      <c r="D33" s="420"/>
      <c r="E33" s="420"/>
      <c r="F33" s="772" cm="1">
        <f t="array" ref="F33">IFERROR(_xlfn.SWITCH(tod, "AM", AA33, "PM", AB33, "SAT", AC33, "SUN", AD33), "")</f>
        <v>0</v>
      </c>
      <c r="G33" s="422"/>
      <c r="H33" s="422"/>
      <c r="I33" s="407"/>
      <c r="J33" s="407"/>
      <c r="K33" s="422"/>
      <c r="L33" s="422"/>
      <c r="M33" s="407"/>
      <c r="N33" s="407"/>
      <c r="O33" s="407"/>
      <c r="P33" s="407"/>
      <c r="Q33" s="407"/>
      <c r="R33" s="407"/>
      <c r="S33" s="407"/>
      <c r="T33" s="407"/>
      <c r="U33" s="407"/>
      <c r="V33" s="407"/>
      <c r="W33" s="407"/>
      <c r="X33" s="407"/>
      <c r="Y33" s="407"/>
      <c r="Z33" s="662"/>
      <c r="AA33" s="632"/>
      <c r="AB33" s="632"/>
      <c r="AC33" s="632"/>
      <c r="AD33" s="632"/>
      <c r="AE33" s="632"/>
    </row>
    <row r="34" spans="1:31" s="296" customFormat="1" x14ac:dyDescent="0.35">
      <c r="A34" s="551" t="str">
        <f t="shared" si="3"/>
        <v>H</v>
      </c>
      <c r="B34" s="427">
        <f t="shared" si="2"/>
        <v>30</v>
      </c>
      <c r="C34" s="420"/>
      <c r="D34" s="420"/>
      <c r="E34" s="420"/>
      <c r="F34" s="772" cm="1">
        <f t="array" ref="F34">IFERROR(_xlfn.SWITCH(tod, "AM", AA34, "PM", AB34, "SAT", AC34, "SUN", AD34), "")</f>
        <v>0</v>
      </c>
      <c r="G34" s="422"/>
      <c r="H34" s="422"/>
      <c r="I34" s="407"/>
      <c r="J34" s="407"/>
      <c r="K34" s="422"/>
      <c r="L34" s="422"/>
      <c r="M34" s="407"/>
      <c r="N34" s="407"/>
      <c r="O34" s="407"/>
      <c r="P34" s="407"/>
      <c r="Q34" s="407"/>
      <c r="R34" s="407"/>
      <c r="S34" s="407"/>
      <c r="T34" s="407"/>
      <c r="U34" s="407"/>
      <c r="V34" s="407"/>
      <c r="W34" s="407"/>
      <c r="X34" s="407"/>
      <c r="Y34" s="407"/>
      <c r="Z34" s="662"/>
      <c r="AA34" s="632"/>
      <c r="AB34" s="632"/>
      <c r="AC34" s="632"/>
      <c r="AD34" s="632"/>
      <c r="AE34" s="632"/>
    </row>
    <row r="35" spans="1:31" s="296" customFormat="1" x14ac:dyDescent="0.35">
      <c r="A35" s="551" t="str">
        <f t="shared" si="3"/>
        <v>H</v>
      </c>
      <c r="B35" s="427">
        <f t="shared" si="2"/>
        <v>31</v>
      </c>
      <c r="C35" s="420"/>
      <c r="D35" s="420"/>
      <c r="E35" s="420"/>
      <c r="F35" s="772" cm="1">
        <f t="array" ref="F35">IFERROR(_xlfn.SWITCH(tod, "AM", AA35, "PM", AB35, "SAT", AC35, "SUN", AD35), "")</f>
        <v>0</v>
      </c>
      <c r="G35" s="422"/>
      <c r="H35" s="422"/>
      <c r="I35" s="407"/>
      <c r="J35" s="407"/>
      <c r="K35" s="422"/>
      <c r="L35" s="422"/>
      <c r="M35" s="407"/>
      <c r="N35" s="407"/>
      <c r="O35" s="407"/>
      <c r="P35" s="407"/>
      <c r="Q35" s="407"/>
      <c r="R35" s="407"/>
      <c r="S35" s="407"/>
      <c r="T35" s="407"/>
      <c r="U35" s="407"/>
      <c r="V35" s="407"/>
      <c r="W35" s="407"/>
      <c r="X35" s="407"/>
      <c r="Y35" s="407"/>
      <c r="Z35" s="662"/>
      <c r="AA35" s="632"/>
      <c r="AB35" s="632"/>
      <c r="AC35" s="632"/>
      <c r="AD35" s="632"/>
      <c r="AE35" s="632"/>
    </row>
    <row r="36" spans="1:31" s="296" customFormat="1" x14ac:dyDescent="0.35">
      <c r="A36" s="551" t="str">
        <f t="shared" si="3"/>
        <v>H</v>
      </c>
      <c r="B36" s="427">
        <f t="shared" si="2"/>
        <v>32</v>
      </c>
      <c r="C36" s="420"/>
      <c r="D36" s="420"/>
      <c r="E36" s="420"/>
      <c r="F36" s="772" cm="1">
        <f t="array" ref="F36">IFERROR(_xlfn.SWITCH(tod, "AM", AA36, "PM", AB36, "SAT", AC36, "SUN", AD36), "")</f>
        <v>0</v>
      </c>
      <c r="G36" s="422"/>
      <c r="H36" s="422"/>
      <c r="I36" s="407"/>
      <c r="J36" s="407"/>
      <c r="K36" s="422"/>
      <c r="L36" s="422"/>
      <c r="M36" s="407"/>
      <c r="N36" s="407"/>
      <c r="O36" s="407"/>
      <c r="P36" s="407"/>
      <c r="Q36" s="407"/>
      <c r="R36" s="407"/>
      <c r="S36" s="407"/>
      <c r="T36" s="407"/>
      <c r="U36" s="407"/>
      <c r="V36" s="407"/>
      <c r="W36" s="407"/>
      <c r="X36" s="407"/>
      <c r="Y36" s="407"/>
      <c r="Z36" s="662"/>
      <c r="AA36" s="632"/>
      <c r="AB36" s="632"/>
      <c r="AC36" s="632"/>
      <c r="AD36" s="632"/>
      <c r="AE36" s="632"/>
    </row>
    <row r="37" spans="1:31" s="296" customFormat="1" x14ac:dyDescent="0.35">
      <c r="A37" s="551" t="str">
        <f t="shared" si="3"/>
        <v>H</v>
      </c>
      <c r="B37" s="427">
        <f t="shared" si="2"/>
        <v>33</v>
      </c>
      <c r="C37" s="420"/>
      <c r="D37" s="420"/>
      <c r="E37" s="420"/>
      <c r="F37" s="772" cm="1">
        <f t="array" ref="F37">IFERROR(_xlfn.SWITCH(tod, "AM", AA37, "PM", AB37, "SAT", AC37, "SUN", AD37), "")</f>
        <v>0</v>
      </c>
      <c r="G37" s="422"/>
      <c r="H37" s="422"/>
      <c r="I37" s="407"/>
      <c r="J37" s="407"/>
      <c r="K37" s="422"/>
      <c r="L37" s="422"/>
      <c r="M37" s="407"/>
      <c r="N37" s="407"/>
      <c r="O37" s="407"/>
      <c r="P37" s="407"/>
      <c r="Q37" s="407"/>
      <c r="R37" s="407"/>
      <c r="S37" s="407"/>
      <c r="T37" s="407"/>
      <c r="U37" s="407"/>
      <c r="V37" s="407"/>
      <c r="W37" s="407"/>
      <c r="X37" s="407"/>
      <c r="Y37" s="407"/>
      <c r="Z37" s="662"/>
      <c r="AA37" s="632"/>
      <c r="AB37" s="632"/>
      <c r="AC37" s="632"/>
      <c r="AD37" s="632"/>
      <c r="AE37" s="632"/>
    </row>
    <row r="38" spans="1:31" s="296" customFormat="1" x14ac:dyDescent="0.35">
      <c r="A38" s="551" t="str">
        <f t="shared" si="3"/>
        <v>H</v>
      </c>
      <c r="B38" s="427">
        <f t="shared" si="2"/>
        <v>34</v>
      </c>
      <c r="C38" s="420"/>
      <c r="D38" s="420"/>
      <c r="E38" s="420"/>
      <c r="F38" s="772" cm="1">
        <f t="array" ref="F38">IFERROR(_xlfn.SWITCH(tod, "AM", AA38, "PM", AB38, "SAT", AC38, "SUN", AD38), "")</f>
        <v>0</v>
      </c>
      <c r="G38" s="422"/>
      <c r="H38" s="422"/>
      <c r="I38" s="407"/>
      <c r="J38" s="407"/>
      <c r="K38" s="422"/>
      <c r="L38" s="422"/>
      <c r="M38" s="407"/>
      <c r="N38" s="407"/>
      <c r="O38" s="407"/>
      <c r="P38" s="407"/>
      <c r="Q38" s="407"/>
      <c r="R38" s="407"/>
      <c r="S38" s="407"/>
      <c r="T38" s="407"/>
      <c r="U38" s="407"/>
      <c r="V38" s="407"/>
      <c r="W38" s="407"/>
      <c r="X38" s="407"/>
      <c r="Y38" s="407"/>
      <c r="Z38" s="662"/>
      <c r="AA38" s="632"/>
      <c r="AB38" s="632"/>
      <c r="AC38" s="632"/>
      <c r="AD38" s="632"/>
      <c r="AE38" s="632"/>
    </row>
    <row r="39" spans="1:31" s="296" customFormat="1" x14ac:dyDescent="0.35">
      <c r="A39" s="551" t="str">
        <f t="shared" si="3"/>
        <v>H</v>
      </c>
      <c r="B39" s="427">
        <f t="shared" si="2"/>
        <v>35</v>
      </c>
      <c r="C39" s="420"/>
      <c r="D39" s="420"/>
      <c r="E39" s="420"/>
      <c r="F39" s="772" cm="1">
        <f t="array" ref="F39">IFERROR(_xlfn.SWITCH(tod, "AM", AA39, "PM", AB39, "SAT", AC39, "SUN", AD39), "")</f>
        <v>0</v>
      </c>
      <c r="G39" s="422"/>
      <c r="H39" s="422"/>
      <c r="I39" s="407"/>
      <c r="J39" s="407"/>
      <c r="K39" s="422"/>
      <c r="L39" s="422"/>
      <c r="M39" s="407"/>
      <c r="N39" s="407"/>
      <c r="O39" s="407"/>
      <c r="P39" s="407"/>
      <c r="Q39" s="407"/>
      <c r="R39" s="407"/>
      <c r="S39" s="407"/>
      <c r="T39" s="407"/>
      <c r="U39" s="407"/>
      <c r="V39" s="407"/>
      <c r="W39" s="407"/>
      <c r="X39" s="407"/>
      <c r="Y39" s="407"/>
      <c r="Z39" s="662"/>
      <c r="AA39" s="632"/>
      <c r="AB39" s="632"/>
      <c r="AC39" s="632"/>
      <c r="AD39" s="632"/>
      <c r="AE39" s="632"/>
    </row>
    <row r="40" spans="1:31" s="296" customFormat="1" x14ac:dyDescent="0.35">
      <c r="A40" s="551" t="str">
        <f t="shared" si="3"/>
        <v>H</v>
      </c>
      <c r="B40" s="427">
        <f t="shared" si="2"/>
        <v>36</v>
      </c>
      <c r="C40" s="420"/>
      <c r="D40" s="407"/>
      <c r="E40" s="420"/>
      <c r="F40" s="772" cm="1">
        <f t="array" ref="F40">IFERROR(_xlfn.SWITCH(tod, "AM", AA40, "PM", AB40, "SAT", AC40, "SUN", AD40), "")</f>
        <v>0</v>
      </c>
      <c r="G40" s="422"/>
      <c r="H40" s="388"/>
      <c r="I40" s="407"/>
      <c r="J40" s="407"/>
      <c r="K40" s="422"/>
      <c r="L40" s="422"/>
      <c r="M40" s="407"/>
      <c r="N40" s="407"/>
      <c r="O40" s="407"/>
      <c r="P40" s="407"/>
      <c r="Q40" s="407"/>
      <c r="R40" s="407"/>
      <c r="S40" s="407"/>
      <c r="T40" s="407"/>
      <c r="U40" s="407"/>
      <c r="V40" s="407"/>
      <c r="W40" s="407"/>
      <c r="X40" s="407"/>
      <c r="Y40" s="407"/>
      <c r="Z40" s="662"/>
      <c r="AA40" s="632"/>
      <c r="AB40" s="632"/>
      <c r="AC40" s="632"/>
      <c r="AD40" s="632"/>
      <c r="AE40" s="660"/>
    </row>
    <row r="41" spans="1:31" s="296" customFormat="1" x14ac:dyDescent="0.35">
      <c r="A41" s="551" t="str">
        <f t="shared" si="3"/>
        <v>H</v>
      </c>
      <c r="B41" s="427">
        <f t="shared" si="2"/>
        <v>37</v>
      </c>
      <c r="C41" s="420"/>
      <c r="D41" s="420"/>
      <c r="E41" s="420"/>
      <c r="F41" s="772" cm="1">
        <f t="array" ref="F41">IFERROR(_xlfn.SWITCH(tod, "AM", AA41, "PM", AB41, "SAT", AC41, "SUN", AD41), "")</f>
        <v>0</v>
      </c>
      <c r="G41" s="422"/>
      <c r="H41" s="388"/>
      <c r="I41" s="407"/>
      <c r="J41" s="407"/>
      <c r="K41" s="407"/>
      <c r="L41" s="422"/>
      <c r="M41" s="407"/>
      <c r="N41" s="407"/>
      <c r="O41" s="407"/>
      <c r="P41" s="407"/>
      <c r="Q41" s="407"/>
      <c r="R41" s="407"/>
      <c r="S41" s="407"/>
      <c r="T41" s="407"/>
      <c r="U41" s="407"/>
      <c r="V41" s="407"/>
      <c r="W41" s="407"/>
      <c r="X41" s="407"/>
      <c r="Y41" s="407"/>
      <c r="Z41" s="662"/>
      <c r="AA41" s="632"/>
      <c r="AB41" s="632"/>
      <c r="AC41" s="632"/>
      <c r="AD41" s="632"/>
      <c r="AE41" s="660"/>
    </row>
    <row r="42" spans="1:31" s="296" customFormat="1" x14ac:dyDescent="0.35">
      <c r="A42" s="551" t="str">
        <f t="shared" si="3"/>
        <v>H</v>
      </c>
      <c r="B42" s="427">
        <f t="shared" si="2"/>
        <v>38</v>
      </c>
      <c r="C42" s="420"/>
      <c r="D42" s="420"/>
      <c r="E42" s="420"/>
      <c r="F42" s="772" cm="1">
        <f t="array" ref="F42">IFERROR(_xlfn.SWITCH(tod, "AM", AA42, "PM", AB42, "SAT", AC42, "SUN", AD42), "")</f>
        <v>0</v>
      </c>
      <c r="G42" s="422"/>
      <c r="H42" s="388"/>
      <c r="I42" s="407"/>
      <c r="J42" s="407"/>
      <c r="K42" s="407"/>
      <c r="L42" s="422"/>
      <c r="M42" s="407"/>
      <c r="N42" s="407"/>
      <c r="O42" s="407"/>
      <c r="P42" s="407"/>
      <c r="Q42" s="407"/>
      <c r="R42" s="407"/>
      <c r="S42" s="407"/>
      <c r="T42" s="407"/>
      <c r="U42" s="407"/>
      <c r="V42" s="407"/>
      <c r="W42" s="407"/>
      <c r="X42" s="407"/>
      <c r="Y42" s="407"/>
      <c r="Z42" s="662"/>
      <c r="AA42" s="632"/>
      <c r="AB42" s="632"/>
      <c r="AC42" s="632"/>
      <c r="AD42" s="632"/>
      <c r="AE42" s="660"/>
    </row>
    <row r="43" spans="1:31" s="296" customFormat="1" x14ac:dyDescent="0.35">
      <c r="A43" s="551" t="str">
        <f t="shared" si="3"/>
        <v>H</v>
      </c>
      <c r="B43" s="427">
        <f t="shared" si="2"/>
        <v>39</v>
      </c>
      <c r="C43" s="420"/>
      <c r="D43" s="420"/>
      <c r="E43" s="420"/>
      <c r="F43" s="772" cm="1">
        <f t="array" ref="F43">IFERROR(_xlfn.SWITCH(tod, "AM", AA43, "PM", AB43, "SAT", AC43, "SUN", AD43), "")</f>
        <v>0</v>
      </c>
      <c r="G43" s="422"/>
      <c r="H43" s="388"/>
      <c r="I43" s="407"/>
      <c r="J43" s="407"/>
      <c r="K43" s="407"/>
      <c r="L43" s="422"/>
      <c r="M43" s="407"/>
      <c r="N43" s="407"/>
      <c r="O43" s="407"/>
      <c r="P43" s="407"/>
      <c r="Q43" s="407"/>
      <c r="R43" s="407"/>
      <c r="S43" s="407"/>
      <c r="T43" s="407"/>
      <c r="U43" s="407"/>
      <c r="V43" s="407"/>
      <c r="W43" s="407"/>
      <c r="X43" s="407"/>
      <c r="Y43" s="407"/>
      <c r="Z43" s="662"/>
      <c r="AA43" s="632"/>
      <c r="AB43" s="632"/>
      <c r="AC43" s="632"/>
      <c r="AD43" s="632"/>
      <c r="AE43" s="660"/>
    </row>
    <row r="44" spans="1:31" s="296" customFormat="1" x14ac:dyDescent="0.35">
      <c r="A44" s="551" t="str">
        <f t="shared" si="3"/>
        <v>H</v>
      </c>
      <c r="B44" s="427">
        <f t="shared" si="2"/>
        <v>40</v>
      </c>
      <c r="C44" s="420"/>
      <c r="D44" s="420"/>
      <c r="E44" s="420"/>
      <c r="F44" s="772" cm="1">
        <f t="array" ref="F44">IFERROR(_xlfn.SWITCH(tod, "AM", AA44, "PM", AB44, "SAT", AC44, "SUN", AD44), "")</f>
        <v>0</v>
      </c>
      <c r="G44" s="422"/>
      <c r="H44" s="388"/>
      <c r="I44" s="407"/>
      <c r="J44" s="407"/>
      <c r="K44" s="407"/>
      <c r="L44" s="422"/>
      <c r="M44" s="407"/>
      <c r="N44" s="407"/>
      <c r="O44" s="407"/>
      <c r="P44" s="407"/>
      <c r="Q44" s="407"/>
      <c r="R44" s="407"/>
      <c r="S44" s="407"/>
      <c r="T44" s="407"/>
      <c r="U44" s="407"/>
      <c r="V44" s="407"/>
      <c r="W44" s="407"/>
      <c r="X44" s="407"/>
      <c r="Y44" s="407"/>
      <c r="Z44" s="662"/>
      <c r="AA44" s="632"/>
      <c r="AB44" s="632"/>
      <c r="AC44" s="632"/>
      <c r="AD44" s="632"/>
      <c r="AE44" s="660"/>
    </row>
    <row r="45" spans="1:31" s="296" customFormat="1" x14ac:dyDescent="0.35">
      <c r="A45" s="551" t="str">
        <f t="shared" si="3"/>
        <v>H</v>
      </c>
      <c r="B45" s="427">
        <f t="shared" si="2"/>
        <v>41</v>
      </c>
      <c r="C45" s="420"/>
      <c r="D45" s="420"/>
      <c r="E45" s="420"/>
      <c r="F45" s="772" cm="1">
        <f t="array" ref="F45">IFERROR(_xlfn.SWITCH(tod, "AM", AA45, "PM", AB45, "SAT", AC45, "SUN", AD45), "")</f>
        <v>0</v>
      </c>
      <c r="G45" s="422"/>
      <c r="H45" s="388"/>
      <c r="I45" s="407"/>
      <c r="J45" s="407"/>
      <c r="K45" s="407"/>
      <c r="L45" s="422"/>
      <c r="M45" s="407"/>
      <c r="N45" s="407"/>
      <c r="O45" s="407"/>
      <c r="P45" s="407"/>
      <c r="Q45" s="407"/>
      <c r="R45" s="407"/>
      <c r="S45" s="407"/>
      <c r="T45" s="407"/>
      <c r="U45" s="407"/>
      <c r="V45" s="407"/>
      <c r="W45" s="407"/>
      <c r="X45" s="407"/>
      <c r="Y45" s="407"/>
      <c r="Z45" s="662"/>
      <c r="AA45" s="632"/>
      <c r="AB45" s="632"/>
      <c r="AC45" s="632"/>
      <c r="AD45" s="632"/>
      <c r="AE45" s="660"/>
    </row>
    <row r="46" spans="1:31" s="296" customFormat="1" x14ac:dyDescent="0.35">
      <c r="A46" s="551" t="str">
        <f t="shared" si="3"/>
        <v>H</v>
      </c>
      <c r="B46" s="427">
        <f t="shared" si="2"/>
        <v>42</v>
      </c>
      <c r="C46" s="420"/>
      <c r="D46" s="420"/>
      <c r="E46" s="420"/>
      <c r="F46" s="772" cm="1">
        <f t="array" ref="F46">IFERROR(_xlfn.SWITCH(tod, "AM", AA46, "PM", AB46, "SAT", AC46, "SUN", AD46), "")</f>
        <v>0</v>
      </c>
      <c r="G46" s="422"/>
      <c r="H46" s="388"/>
      <c r="I46" s="407"/>
      <c r="J46" s="407"/>
      <c r="K46" s="407"/>
      <c r="L46" s="422"/>
      <c r="M46" s="407"/>
      <c r="N46" s="407"/>
      <c r="O46" s="407"/>
      <c r="P46" s="407"/>
      <c r="Q46" s="407"/>
      <c r="R46" s="407"/>
      <c r="S46" s="407"/>
      <c r="T46" s="407"/>
      <c r="U46" s="407"/>
      <c r="V46" s="407"/>
      <c r="W46" s="407"/>
      <c r="X46" s="407"/>
      <c r="Y46" s="407"/>
      <c r="Z46" s="662"/>
      <c r="AA46" s="632"/>
      <c r="AB46" s="632"/>
      <c r="AC46" s="632"/>
      <c r="AD46" s="632"/>
      <c r="AE46" s="660"/>
    </row>
    <row r="47" spans="1:31" s="296" customFormat="1" x14ac:dyDescent="0.35">
      <c r="A47" s="551" t="str">
        <f t="shared" si="3"/>
        <v>H</v>
      </c>
      <c r="B47" s="427">
        <f t="shared" si="2"/>
        <v>43</v>
      </c>
      <c r="C47" s="420"/>
      <c r="D47" s="420"/>
      <c r="E47" s="420"/>
      <c r="F47" s="772" cm="1">
        <f t="array" ref="F47">IFERROR(_xlfn.SWITCH(tod, "AM", AA47, "PM", AB47, "SAT", AC47, "SUN", AD47), "")</f>
        <v>0</v>
      </c>
      <c r="G47" s="422"/>
      <c r="H47" s="388"/>
      <c r="I47" s="407"/>
      <c r="J47" s="407"/>
      <c r="K47" s="407"/>
      <c r="L47" s="422"/>
      <c r="M47" s="407"/>
      <c r="N47" s="407"/>
      <c r="O47" s="407"/>
      <c r="P47" s="407"/>
      <c r="Q47" s="407"/>
      <c r="R47" s="407"/>
      <c r="S47" s="407"/>
      <c r="T47" s="407"/>
      <c r="U47" s="407"/>
      <c r="V47" s="407"/>
      <c r="W47" s="407"/>
      <c r="X47" s="407"/>
      <c r="Y47" s="407"/>
      <c r="Z47" s="662"/>
      <c r="AA47" s="632"/>
      <c r="AB47" s="632"/>
      <c r="AC47" s="632"/>
      <c r="AD47" s="632"/>
      <c r="AE47" s="660"/>
    </row>
    <row r="48" spans="1:31" s="296" customFormat="1" x14ac:dyDescent="0.35">
      <c r="A48" s="551" t="str">
        <f t="shared" si="3"/>
        <v>H</v>
      </c>
      <c r="B48" s="427">
        <f t="shared" si="2"/>
        <v>44</v>
      </c>
      <c r="C48" s="420"/>
      <c r="D48" s="420"/>
      <c r="E48" s="420"/>
      <c r="F48" s="772" cm="1">
        <f t="array" ref="F48">IFERROR(_xlfn.SWITCH(tod, "AM", AA48, "PM", AB48, "SAT", AC48, "SUN", AD48), "")</f>
        <v>0</v>
      </c>
      <c r="G48" s="422"/>
      <c r="H48" s="388"/>
      <c r="I48" s="407"/>
      <c r="J48" s="407"/>
      <c r="K48" s="407"/>
      <c r="L48" s="422"/>
      <c r="M48" s="407"/>
      <c r="N48" s="407"/>
      <c r="O48" s="407"/>
      <c r="P48" s="407"/>
      <c r="Q48" s="407"/>
      <c r="R48" s="407"/>
      <c r="S48" s="407"/>
      <c r="T48" s="407"/>
      <c r="U48" s="407"/>
      <c r="V48" s="407"/>
      <c r="W48" s="407"/>
      <c r="X48" s="407"/>
      <c r="Y48" s="407"/>
      <c r="Z48" s="662"/>
      <c r="AA48" s="632"/>
      <c r="AB48" s="632"/>
      <c r="AC48" s="632"/>
      <c r="AD48" s="632"/>
      <c r="AE48" s="660"/>
    </row>
    <row r="49" spans="1:31" s="296" customFormat="1" x14ac:dyDescent="0.35">
      <c r="A49" s="551" t="str">
        <f t="shared" si="3"/>
        <v>H</v>
      </c>
      <c r="B49" s="427">
        <f t="shared" si="2"/>
        <v>45</v>
      </c>
      <c r="C49" s="420"/>
      <c r="D49" s="420"/>
      <c r="E49" s="420"/>
      <c r="F49" s="772" cm="1">
        <f t="array" ref="F49">IFERROR(_xlfn.SWITCH(tod, "AM", AA49, "PM", AB49, "SAT", AC49, "SUN", AD49), "")</f>
        <v>0</v>
      </c>
      <c r="G49" s="422"/>
      <c r="H49" s="388"/>
      <c r="I49" s="407"/>
      <c r="J49" s="407"/>
      <c r="K49" s="407"/>
      <c r="L49" s="422"/>
      <c r="M49" s="407"/>
      <c r="N49" s="407"/>
      <c r="O49" s="407"/>
      <c r="P49" s="407"/>
      <c r="Q49" s="407"/>
      <c r="R49" s="407"/>
      <c r="S49" s="407"/>
      <c r="T49" s="407"/>
      <c r="U49" s="407"/>
      <c r="V49" s="407"/>
      <c r="W49" s="407"/>
      <c r="X49" s="407"/>
      <c r="Y49" s="407"/>
      <c r="Z49" s="662"/>
      <c r="AA49" s="632"/>
      <c r="AB49" s="632"/>
      <c r="AC49" s="632"/>
      <c r="AD49" s="632"/>
      <c r="AE49" s="660"/>
    </row>
    <row r="50" spans="1:31" s="296" customFormat="1" x14ac:dyDescent="0.35">
      <c r="A50" s="551" t="str">
        <f t="shared" si="3"/>
        <v>H</v>
      </c>
      <c r="B50" s="427">
        <f t="shared" si="2"/>
        <v>46</v>
      </c>
      <c r="C50" s="420"/>
      <c r="D50" s="420"/>
      <c r="E50" s="420"/>
      <c r="F50" s="772" cm="1">
        <f t="array" ref="F50">IFERROR(_xlfn.SWITCH(tod, "AM", AA50, "PM", AB50, "SAT", AC50, "SUN", AD50), "")</f>
        <v>0</v>
      </c>
      <c r="G50" s="422"/>
      <c r="H50" s="388"/>
      <c r="I50" s="407"/>
      <c r="J50" s="407"/>
      <c r="K50" s="407"/>
      <c r="L50" s="422"/>
      <c r="M50" s="407"/>
      <c r="N50" s="407"/>
      <c r="O50" s="407"/>
      <c r="P50" s="407"/>
      <c r="Q50" s="407"/>
      <c r="R50" s="407"/>
      <c r="S50" s="407"/>
      <c r="T50" s="407"/>
      <c r="U50" s="407"/>
      <c r="V50" s="407"/>
      <c r="W50" s="407"/>
      <c r="X50" s="407"/>
      <c r="Y50" s="407"/>
      <c r="Z50" s="662"/>
      <c r="AA50" s="632"/>
      <c r="AB50" s="632"/>
      <c r="AC50" s="632"/>
      <c r="AD50" s="632"/>
      <c r="AE50" s="660"/>
    </row>
    <row r="51" spans="1:31" s="296" customFormat="1" x14ac:dyDescent="0.35">
      <c r="A51" s="551" t="str">
        <f t="shared" si="3"/>
        <v>H</v>
      </c>
      <c r="B51" s="427">
        <f t="shared" si="2"/>
        <v>47</v>
      </c>
      <c r="C51" s="420"/>
      <c r="D51" s="420"/>
      <c r="E51" s="420"/>
      <c r="F51" s="772" cm="1">
        <f t="array" ref="F51">IFERROR(_xlfn.SWITCH(tod, "AM", AA51, "PM", AB51, "SAT", AC51, "SUN", AD51), "")</f>
        <v>0</v>
      </c>
      <c r="G51" s="422"/>
      <c r="H51" s="388"/>
      <c r="I51" s="407"/>
      <c r="J51" s="407"/>
      <c r="K51" s="407"/>
      <c r="L51" s="422"/>
      <c r="M51" s="407"/>
      <c r="N51" s="407"/>
      <c r="O51" s="407"/>
      <c r="P51" s="407"/>
      <c r="Q51" s="407"/>
      <c r="R51" s="407"/>
      <c r="S51" s="407"/>
      <c r="T51" s="407"/>
      <c r="U51" s="407"/>
      <c r="V51" s="407"/>
      <c r="W51" s="407"/>
      <c r="X51" s="407"/>
      <c r="Y51" s="407"/>
      <c r="Z51" s="662"/>
      <c r="AA51" s="632"/>
      <c r="AB51" s="632"/>
      <c r="AC51" s="632"/>
      <c r="AD51" s="632"/>
      <c r="AE51" s="660"/>
    </row>
    <row r="52" spans="1:31" s="296" customFormat="1" x14ac:dyDescent="0.35">
      <c r="A52" s="551" t="str">
        <f t="shared" si="3"/>
        <v>H</v>
      </c>
      <c r="B52" s="427">
        <f t="shared" si="2"/>
        <v>48</v>
      </c>
      <c r="C52" s="420"/>
      <c r="D52" s="420"/>
      <c r="E52" s="420"/>
      <c r="F52" s="772" cm="1">
        <f t="array" ref="F52">IFERROR(_xlfn.SWITCH(tod, "AM", AA52, "PM", AB52, "SAT", AC52, "SUN", AD52), "")</f>
        <v>0</v>
      </c>
      <c r="G52" s="422"/>
      <c r="H52" s="388"/>
      <c r="I52" s="407"/>
      <c r="J52" s="407"/>
      <c r="K52" s="407"/>
      <c r="L52" s="422"/>
      <c r="M52" s="407"/>
      <c r="N52" s="407"/>
      <c r="O52" s="407"/>
      <c r="P52" s="407"/>
      <c r="Q52" s="407"/>
      <c r="R52" s="407"/>
      <c r="S52" s="407"/>
      <c r="T52" s="407"/>
      <c r="U52" s="407"/>
      <c r="V52" s="407"/>
      <c r="W52" s="407"/>
      <c r="X52" s="407"/>
      <c r="Y52" s="407"/>
      <c r="Z52" s="662"/>
      <c r="AA52" s="632"/>
      <c r="AB52" s="632"/>
      <c r="AC52" s="632"/>
      <c r="AD52" s="632"/>
      <c r="AE52" s="660"/>
    </row>
    <row r="53" spans="1:31" s="296" customFormat="1" x14ac:dyDescent="0.35">
      <c r="A53" s="551" t="str">
        <f t="shared" si="3"/>
        <v>H</v>
      </c>
      <c r="B53" s="427">
        <f t="shared" si="2"/>
        <v>49</v>
      </c>
      <c r="C53" s="420"/>
      <c r="D53" s="420"/>
      <c r="E53" s="420"/>
      <c r="F53" s="772" cm="1">
        <f t="array" ref="F53">IFERROR(_xlfn.SWITCH(tod, "AM", AA53, "PM", AB53, "SAT", AC53, "SUN", AD53), "")</f>
        <v>0</v>
      </c>
      <c r="G53" s="422"/>
      <c r="H53" s="388"/>
      <c r="I53" s="407"/>
      <c r="J53" s="407"/>
      <c r="K53" s="407"/>
      <c r="L53" s="422"/>
      <c r="M53" s="407"/>
      <c r="N53" s="407"/>
      <c r="O53" s="407"/>
      <c r="P53" s="407"/>
      <c r="Q53" s="407"/>
      <c r="R53" s="407"/>
      <c r="S53" s="407"/>
      <c r="T53" s="407"/>
      <c r="U53" s="407"/>
      <c r="V53" s="407"/>
      <c r="W53" s="407"/>
      <c r="X53" s="407"/>
      <c r="Y53" s="407"/>
      <c r="Z53" s="662"/>
      <c r="AA53" s="632"/>
      <c r="AB53" s="632"/>
      <c r="AC53" s="632"/>
      <c r="AD53" s="632"/>
      <c r="AE53" s="660"/>
    </row>
    <row r="54" spans="1:31" s="296" customFormat="1" x14ac:dyDescent="0.35">
      <c r="A54" s="551" t="str">
        <f t="shared" si="3"/>
        <v>H</v>
      </c>
      <c r="B54" s="427">
        <f t="shared" si="2"/>
        <v>50</v>
      </c>
      <c r="C54" s="420"/>
      <c r="D54" s="420"/>
      <c r="E54" s="420"/>
      <c r="F54" s="772" cm="1">
        <f t="array" ref="F54">IFERROR(_xlfn.SWITCH(tod, "AM", AA54, "PM", AB54, "SAT", AC54, "SUN", AD54), "")</f>
        <v>0</v>
      </c>
      <c r="G54" s="422"/>
      <c r="H54" s="388"/>
      <c r="I54" s="407"/>
      <c r="J54" s="407"/>
      <c r="K54" s="407"/>
      <c r="L54" s="422"/>
      <c r="M54" s="407"/>
      <c r="N54" s="407"/>
      <c r="O54" s="407"/>
      <c r="P54" s="407"/>
      <c r="Q54" s="407"/>
      <c r="R54" s="407"/>
      <c r="S54" s="407"/>
      <c r="T54" s="407"/>
      <c r="U54" s="407"/>
      <c r="V54" s="407"/>
      <c r="W54" s="407"/>
      <c r="X54" s="407"/>
      <c r="Y54" s="407"/>
      <c r="Z54" s="662"/>
      <c r="AA54" s="632"/>
      <c r="AB54" s="632"/>
      <c r="AC54" s="632"/>
      <c r="AD54" s="632"/>
      <c r="AE54" s="660"/>
    </row>
    <row r="55" spans="1:31" s="296" customFormat="1" x14ac:dyDescent="0.35">
      <c r="A55" s="551" t="str">
        <f t="shared" si="3"/>
        <v>H</v>
      </c>
      <c r="B55" s="427">
        <f t="shared" si="2"/>
        <v>51</v>
      </c>
      <c r="C55" s="420"/>
      <c r="D55" s="420"/>
      <c r="E55" s="420"/>
      <c r="F55" s="772" cm="1">
        <f t="array" ref="F55">IFERROR(_xlfn.SWITCH(tod, "AM", AA55, "PM", AB55, "SAT", AC55, "SUN", AD55), "")</f>
        <v>0</v>
      </c>
      <c r="G55" s="422"/>
      <c r="H55" s="388"/>
      <c r="I55" s="407"/>
      <c r="J55" s="407"/>
      <c r="K55" s="407"/>
      <c r="L55" s="422"/>
      <c r="M55" s="407"/>
      <c r="N55" s="407"/>
      <c r="O55" s="407"/>
      <c r="P55" s="407"/>
      <c r="Q55" s="407"/>
      <c r="R55" s="407"/>
      <c r="S55" s="407"/>
      <c r="T55" s="407"/>
      <c r="U55" s="407"/>
      <c r="V55" s="407"/>
      <c r="W55" s="407"/>
      <c r="X55" s="407"/>
      <c r="Y55" s="407"/>
      <c r="Z55" s="662"/>
      <c r="AA55" s="632"/>
      <c r="AB55" s="632"/>
      <c r="AC55" s="632"/>
      <c r="AD55" s="632"/>
      <c r="AE55" s="660"/>
    </row>
    <row r="56" spans="1:31" s="296" customFormat="1" x14ac:dyDescent="0.35">
      <c r="A56" s="551" t="str">
        <f t="shared" si="3"/>
        <v>H</v>
      </c>
      <c r="B56" s="427">
        <f t="shared" si="2"/>
        <v>52</v>
      </c>
      <c r="C56" s="420"/>
      <c r="D56" s="420"/>
      <c r="E56" s="420"/>
      <c r="F56" s="772" cm="1">
        <f t="array" ref="F56">IFERROR(_xlfn.SWITCH(tod, "AM", AA56, "PM", AB56, "SAT", AC56, "SUN", AD56), "")</f>
        <v>0</v>
      </c>
      <c r="G56" s="422"/>
      <c r="H56" s="388"/>
      <c r="I56" s="407"/>
      <c r="J56" s="407"/>
      <c r="K56" s="407"/>
      <c r="L56" s="422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  <c r="X56" s="407"/>
      <c r="Y56" s="407"/>
      <c r="Z56" s="662"/>
      <c r="AA56" s="632"/>
      <c r="AB56" s="632"/>
      <c r="AC56" s="632"/>
      <c r="AD56" s="632"/>
      <c r="AE56" s="660"/>
    </row>
    <row r="57" spans="1:31" x14ac:dyDescent="0.35">
      <c r="A57" s="551" t="str">
        <f t="shared" si="3"/>
        <v>H</v>
      </c>
      <c r="B57" s="427">
        <f t="shared" si="2"/>
        <v>53</v>
      </c>
      <c r="C57" s="420"/>
      <c r="D57" s="420"/>
      <c r="E57" s="420"/>
      <c r="F57" s="772" cm="1">
        <f t="array" ref="F57">IFERROR(_xlfn.SWITCH(tod, "AM", AA57, "PM", AB57, "SAT", AC57, "SUN", AD57), "")</f>
        <v>0</v>
      </c>
      <c r="G57" s="422"/>
      <c r="H57" s="388"/>
      <c r="I57" s="407"/>
      <c r="J57" s="407"/>
      <c r="K57" s="407"/>
      <c r="L57" s="422"/>
      <c r="M57" s="407"/>
      <c r="N57" s="407"/>
      <c r="O57" s="407"/>
      <c r="P57" s="407"/>
      <c r="Q57" s="407"/>
      <c r="R57" s="407"/>
      <c r="S57" s="407"/>
      <c r="T57" s="407"/>
      <c r="U57" s="407"/>
      <c r="V57" s="407"/>
      <c r="W57" s="407"/>
      <c r="X57" s="407"/>
      <c r="Y57" s="407"/>
      <c r="Z57" s="662"/>
      <c r="AA57" s="632"/>
      <c r="AB57" s="632"/>
      <c r="AC57" s="632"/>
      <c r="AD57" s="632"/>
      <c r="AE57" s="660"/>
    </row>
    <row r="58" spans="1:31" x14ac:dyDescent="0.35">
      <c r="A58" s="551" t="str">
        <f t="shared" si="3"/>
        <v>H</v>
      </c>
      <c r="B58" s="427">
        <f t="shared" si="2"/>
        <v>54</v>
      </c>
      <c r="C58" s="420"/>
      <c r="D58" s="420"/>
      <c r="E58" s="420"/>
      <c r="F58" s="772" cm="1">
        <f t="array" ref="F58">IFERROR(_xlfn.SWITCH(tod, "AM", AA58, "PM", AB58, "SAT", AC58, "SUN", AD58), "")</f>
        <v>0</v>
      </c>
      <c r="G58" s="422"/>
      <c r="H58" s="388"/>
      <c r="I58" s="407"/>
      <c r="J58" s="407"/>
      <c r="K58" s="407"/>
      <c r="L58" s="422"/>
      <c r="M58" s="407"/>
      <c r="N58" s="407"/>
      <c r="O58" s="407"/>
      <c r="P58" s="407"/>
      <c r="Q58" s="407"/>
      <c r="R58" s="407"/>
      <c r="S58" s="407"/>
      <c r="T58" s="407"/>
      <c r="U58" s="407"/>
      <c r="V58" s="407"/>
      <c r="W58" s="407"/>
      <c r="X58" s="407"/>
      <c r="Y58" s="407"/>
      <c r="Z58" s="662"/>
      <c r="AA58" s="632"/>
      <c r="AB58" s="632"/>
      <c r="AC58" s="632"/>
      <c r="AD58" s="632"/>
      <c r="AE58" s="660"/>
    </row>
    <row r="59" spans="1:31" x14ac:dyDescent="0.35">
      <c r="A59" s="551" t="str">
        <f t="shared" si="3"/>
        <v>H</v>
      </c>
      <c r="B59" s="427">
        <f t="shared" si="2"/>
        <v>55</v>
      </c>
      <c r="C59" s="420"/>
      <c r="D59" s="420"/>
      <c r="E59" s="420"/>
      <c r="F59" s="772" cm="1">
        <f t="array" ref="F59">IFERROR(_xlfn.SWITCH(tod, "AM", AA59, "PM", AB59, "SAT", AC59, "SUN", AD59), "")</f>
        <v>0</v>
      </c>
      <c r="G59" s="422"/>
      <c r="H59" s="388"/>
      <c r="I59" s="407"/>
      <c r="J59" s="407"/>
      <c r="K59" s="407"/>
      <c r="L59" s="422"/>
      <c r="M59" s="407"/>
      <c r="N59" s="407"/>
      <c r="O59" s="407"/>
      <c r="P59" s="407"/>
      <c r="Q59" s="407"/>
      <c r="R59" s="407"/>
      <c r="S59" s="407"/>
      <c r="T59" s="407"/>
      <c r="U59" s="407"/>
      <c r="V59" s="407"/>
      <c r="W59" s="407"/>
      <c r="X59" s="407"/>
      <c r="Y59" s="407"/>
      <c r="Z59" s="662"/>
      <c r="AA59" s="632"/>
      <c r="AB59" s="632"/>
      <c r="AC59" s="632"/>
      <c r="AD59" s="632"/>
      <c r="AE59" s="660"/>
    </row>
    <row r="60" spans="1:31" x14ac:dyDescent="0.35">
      <c r="A60" s="551" t="str">
        <f t="shared" si="3"/>
        <v>H</v>
      </c>
      <c r="B60" s="427">
        <f t="shared" si="2"/>
        <v>56</v>
      </c>
      <c r="C60" s="420"/>
      <c r="D60" s="420"/>
      <c r="E60" s="420"/>
      <c r="F60" s="772" cm="1">
        <f t="array" ref="F60">IFERROR(_xlfn.SWITCH(tod, "AM", AA60, "PM", AB60, "SAT", AC60, "SUN", AD60), "")</f>
        <v>0</v>
      </c>
      <c r="G60" s="422"/>
      <c r="H60" s="388"/>
      <c r="I60" s="407"/>
      <c r="J60" s="407"/>
      <c r="K60" s="407"/>
      <c r="L60" s="422"/>
      <c r="M60" s="407"/>
      <c r="N60" s="407"/>
      <c r="O60" s="407"/>
      <c r="P60" s="407"/>
      <c r="Q60" s="407"/>
      <c r="R60" s="407"/>
      <c r="S60" s="407"/>
      <c r="T60" s="407"/>
      <c r="U60" s="407"/>
      <c r="V60" s="407"/>
      <c r="W60" s="407"/>
      <c r="X60" s="407"/>
      <c r="Y60" s="407"/>
      <c r="Z60" s="662"/>
      <c r="AA60" s="632"/>
      <c r="AB60" s="632"/>
      <c r="AC60" s="632"/>
      <c r="AD60" s="632"/>
      <c r="AE60" s="660"/>
    </row>
    <row r="61" spans="1:31" x14ac:dyDescent="0.35">
      <c r="A61" s="551" t="str">
        <f t="shared" si="3"/>
        <v>H</v>
      </c>
      <c r="B61" s="427">
        <f t="shared" si="2"/>
        <v>57</v>
      </c>
      <c r="C61" s="420"/>
      <c r="D61" s="420"/>
      <c r="E61" s="420"/>
      <c r="F61" s="772" cm="1">
        <f t="array" ref="F61">IFERROR(_xlfn.SWITCH(tod, "AM", AA61, "PM", AB61, "SAT", AC61, "SUN", AD61), "")</f>
        <v>0</v>
      </c>
      <c r="G61" s="422"/>
      <c r="H61" s="388"/>
      <c r="I61" s="407"/>
      <c r="J61" s="407"/>
      <c r="K61" s="407"/>
      <c r="L61" s="422"/>
      <c r="M61" s="407"/>
      <c r="N61" s="407"/>
      <c r="O61" s="407"/>
      <c r="P61" s="407"/>
      <c r="Q61" s="407"/>
      <c r="R61" s="407"/>
      <c r="S61" s="407"/>
      <c r="T61" s="407"/>
      <c r="U61" s="407"/>
      <c r="V61" s="407"/>
      <c r="W61" s="407"/>
      <c r="X61" s="407"/>
      <c r="Y61" s="407"/>
      <c r="Z61" s="662"/>
      <c r="AA61" s="632"/>
      <c r="AB61" s="632"/>
      <c r="AC61" s="632"/>
      <c r="AD61" s="632"/>
      <c r="AE61" s="660"/>
    </row>
    <row r="62" spans="1:31" x14ac:dyDescent="0.35">
      <c r="A62" s="551" t="str">
        <f t="shared" si="3"/>
        <v>H</v>
      </c>
      <c r="B62" s="427">
        <f t="shared" si="2"/>
        <v>58</v>
      </c>
      <c r="C62" s="420"/>
      <c r="D62" s="420"/>
      <c r="E62" s="420"/>
      <c r="F62" s="772" cm="1">
        <f t="array" ref="F62">IFERROR(_xlfn.SWITCH(tod, "AM", AA62, "PM", AB62, "SAT", AC62, "SUN", AD62), "")</f>
        <v>0</v>
      </c>
      <c r="G62" s="422"/>
      <c r="H62" s="388"/>
      <c r="I62" s="407"/>
      <c r="J62" s="407"/>
      <c r="K62" s="407"/>
      <c r="L62" s="422"/>
      <c r="M62" s="407"/>
      <c r="N62" s="407"/>
      <c r="O62" s="407"/>
      <c r="P62" s="407"/>
      <c r="Q62" s="407"/>
      <c r="R62" s="407"/>
      <c r="S62" s="407"/>
      <c r="T62" s="407"/>
      <c r="U62" s="407"/>
      <c r="V62" s="407"/>
      <c r="W62" s="407"/>
      <c r="X62" s="407"/>
      <c r="Y62" s="407"/>
      <c r="Z62" s="662"/>
      <c r="AA62" s="632"/>
      <c r="AB62" s="632"/>
      <c r="AC62" s="632"/>
      <c r="AD62" s="632"/>
      <c r="AE62" s="660"/>
    </row>
    <row r="63" spans="1:31" x14ac:dyDescent="0.35">
      <c r="A63" s="551" t="str">
        <f t="shared" si="3"/>
        <v>H</v>
      </c>
      <c r="B63" s="427">
        <f t="shared" si="2"/>
        <v>59</v>
      </c>
      <c r="C63" s="420"/>
      <c r="D63" s="420"/>
      <c r="E63" s="420"/>
      <c r="F63" s="772" cm="1">
        <f t="array" ref="F63">IFERROR(_xlfn.SWITCH(tod, "AM", AA63, "PM", AB63, "SAT", AC63, "SUN", AD63), "")</f>
        <v>0</v>
      </c>
      <c r="G63" s="422"/>
      <c r="H63" s="388"/>
      <c r="I63" s="407"/>
      <c r="J63" s="407"/>
      <c r="K63" s="407"/>
      <c r="L63" s="422"/>
      <c r="M63" s="407"/>
      <c r="N63" s="407"/>
      <c r="O63" s="407"/>
      <c r="P63" s="407"/>
      <c r="Q63" s="407"/>
      <c r="R63" s="407"/>
      <c r="S63" s="407"/>
      <c r="T63" s="407"/>
      <c r="U63" s="407"/>
      <c r="V63" s="407"/>
      <c r="W63" s="407"/>
      <c r="X63" s="407"/>
      <c r="Y63" s="407"/>
      <c r="Z63" s="662"/>
      <c r="AA63" s="632"/>
      <c r="AB63" s="632"/>
      <c r="AC63" s="632"/>
      <c r="AD63" s="632"/>
      <c r="AE63" s="660"/>
    </row>
    <row r="64" spans="1:31" x14ac:dyDescent="0.35">
      <c r="A64" s="551" t="str">
        <f t="shared" si="3"/>
        <v>H</v>
      </c>
      <c r="B64" s="427">
        <f t="shared" si="2"/>
        <v>60</v>
      </c>
      <c r="C64" s="420"/>
      <c r="D64" s="420"/>
      <c r="E64" s="420"/>
      <c r="F64" s="772" cm="1">
        <f t="array" ref="F64">IFERROR(_xlfn.SWITCH(tod, "AM", AA64, "PM", AB64, "SAT", AC64, "SUN", AD64), "")</f>
        <v>0</v>
      </c>
      <c r="G64" s="422"/>
      <c r="H64" s="388"/>
      <c r="I64" s="407"/>
      <c r="J64" s="407"/>
      <c r="K64" s="407"/>
      <c r="L64" s="422"/>
      <c r="M64" s="407"/>
      <c r="N64" s="407"/>
      <c r="O64" s="407"/>
      <c r="P64" s="407"/>
      <c r="Q64" s="407"/>
      <c r="R64" s="407"/>
      <c r="S64" s="407"/>
      <c r="T64" s="407"/>
      <c r="U64" s="407"/>
      <c r="V64" s="407"/>
      <c r="W64" s="407"/>
      <c r="X64" s="407"/>
      <c r="Y64" s="407"/>
      <c r="Z64" s="662"/>
      <c r="AA64" s="632"/>
      <c r="AB64" s="632"/>
      <c r="AC64" s="632"/>
      <c r="AD64" s="632"/>
      <c r="AE64" s="660"/>
    </row>
    <row r="65" spans="1:31" x14ac:dyDescent="0.35">
      <c r="A65" s="551" t="str">
        <f t="shared" si="3"/>
        <v>H</v>
      </c>
      <c r="B65" s="427">
        <f t="shared" si="2"/>
        <v>61</v>
      </c>
      <c r="C65" s="420"/>
      <c r="D65" s="420"/>
      <c r="E65" s="420"/>
      <c r="F65" s="772" cm="1">
        <f t="array" ref="F65">IFERROR(_xlfn.SWITCH(tod, "AM", AA65, "PM", AB65, "SAT", AC65, "SUN", AD65), "")</f>
        <v>0</v>
      </c>
      <c r="G65" s="422"/>
      <c r="H65" s="388"/>
      <c r="I65" s="407"/>
      <c r="J65" s="407"/>
      <c r="K65" s="407"/>
      <c r="L65" s="422"/>
      <c r="M65" s="407"/>
      <c r="N65" s="407"/>
      <c r="O65" s="407"/>
      <c r="P65" s="407"/>
      <c r="Q65" s="407"/>
      <c r="R65" s="407"/>
      <c r="S65" s="407"/>
      <c r="T65" s="407"/>
      <c r="U65" s="407"/>
      <c r="V65" s="407"/>
      <c r="W65" s="407"/>
      <c r="X65" s="407"/>
      <c r="Y65" s="407"/>
      <c r="Z65" s="662"/>
      <c r="AA65" s="632"/>
      <c r="AB65" s="632"/>
      <c r="AC65" s="632"/>
      <c r="AD65" s="632"/>
      <c r="AE65" s="660"/>
    </row>
    <row r="66" spans="1:31" x14ac:dyDescent="0.35">
      <c r="A66" s="551" t="str">
        <f t="shared" si="3"/>
        <v>H</v>
      </c>
      <c r="B66" s="427">
        <f t="shared" si="2"/>
        <v>62</v>
      </c>
      <c r="C66" s="420"/>
      <c r="D66" s="420"/>
      <c r="E66" s="420"/>
      <c r="F66" s="772" cm="1">
        <f t="array" ref="F66">IFERROR(_xlfn.SWITCH(tod, "AM", AA66, "PM", AB66, "SAT", AC66, "SUN", AD66), "")</f>
        <v>0</v>
      </c>
      <c r="G66" s="422"/>
      <c r="H66" s="388"/>
      <c r="I66" s="407"/>
      <c r="J66" s="407"/>
      <c r="K66" s="407"/>
      <c r="L66" s="422"/>
      <c r="M66" s="407"/>
      <c r="N66" s="407"/>
      <c r="O66" s="407"/>
      <c r="P66" s="407"/>
      <c r="Q66" s="407"/>
      <c r="R66" s="407"/>
      <c r="S66" s="407"/>
      <c r="T66" s="407"/>
      <c r="U66" s="407"/>
      <c r="V66" s="407"/>
      <c r="W66" s="407"/>
      <c r="X66" s="407"/>
      <c r="Y66" s="407"/>
      <c r="Z66" s="662"/>
      <c r="AA66" s="632"/>
      <c r="AB66" s="632"/>
      <c r="AC66" s="632"/>
      <c r="AD66" s="632"/>
      <c r="AE66" s="660"/>
    </row>
    <row r="67" spans="1:31" x14ac:dyDescent="0.35">
      <c r="A67" s="551" t="str">
        <f t="shared" si="3"/>
        <v>H</v>
      </c>
      <c r="B67" s="427">
        <f t="shared" si="2"/>
        <v>63</v>
      </c>
      <c r="C67" s="420"/>
      <c r="D67" s="420"/>
      <c r="E67" s="420"/>
      <c r="F67" s="772" cm="1">
        <f t="array" ref="F67">IFERROR(_xlfn.SWITCH(tod, "AM", AA67, "PM", AB67, "SAT", AC67, "SUN", AD67), "")</f>
        <v>0</v>
      </c>
      <c r="G67" s="422"/>
      <c r="H67" s="388"/>
      <c r="I67" s="407"/>
      <c r="J67" s="407"/>
      <c r="K67" s="407"/>
      <c r="L67" s="422"/>
      <c r="M67" s="407"/>
      <c r="N67" s="407"/>
      <c r="O67" s="407"/>
      <c r="P67" s="407"/>
      <c r="Q67" s="407"/>
      <c r="R67" s="407"/>
      <c r="S67" s="407"/>
      <c r="T67" s="407"/>
      <c r="U67" s="407"/>
      <c r="V67" s="407"/>
      <c r="W67" s="407"/>
      <c r="X67" s="407"/>
      <c r="Y67" s="407"/>
      <c r="Z67" s="662"/>
      <c r="AA67" s="632"/>
      <c r="AB67" s="632"/>
      <c r="AC67" s="632"/>
      <c r="AD67" s="632"/>
      <c r="AE67" s="660"/>
    </row>
    <row r="68" spans="1:31" x14ac:dyDescent="0.35">
      <c r="A68" s="551" t="str">
        <f t="shared" si="3"/>
        <v>H</v>
      </c>
      <c r="B68" s="427">
        <f t="shared" si="2"/>
        <v>64</v>
      </c>
      <c r="C68" s="420"/>
      <c r="D68" s="420"/>
      <c r="E68" s="420"/>
      <c r="F68" s="772" cm="1">
        <f t="array" ref="F68">IFERROR(_xlfn.SWITCH(tod, "AM", AA68, "PM", AB68, "SAT", AC68, "SUN", AD68), "")</f>
        <v>0</v>
      </c>
      <c r="G68" s="422"/>
      <c r="H68" s="388"/>
      <c r="I68" s="407"/>
      <c r="J68" s="407"/>
      <c r="K68" s="407"/>
      <c r="L68" s="422"/>
      <c r="M68" s="407"/>
      <c r="N68" s="407"/>
      <c r="O68" s="407"/>
      <c r="P68" s="407"/>
      <c r="Q68" s="407"/>
      <c r="R68" s="407"/>
      <c r="S68" s="407"/>
      <c r="T68" s="407"/>
      <c r="U68" s="407"/>
      <c r="V68" s="407"/>
      <c r="W68" s="407"/>
      <c r="X68" s="407"/>
      <c r="Y68" s="407"/>
      <c r="Z68" s="662"/>
      <c r="AA68" s="632"/>
      <c r="AB68" s="632"/>
      <c r="AC68" s="632"/>
      <c r="AD68" s="632"/>
      <c r="AE68" s="660"/>
    </row>
    <row r="69" spans="1:31" x14ac:dyDescent="0.35">
      <c r="A69" s="551" t="str">
        <f t="shared" si="3"/>
        <v>H</v>
      </c>
      <c r="B69" s="427">
        <f t="shared" si="2"/>
        <v>65</v>
      </c>
      <c r="C69" s="420"/>
      <c r="D69" s="420"/>
      <c r="E69" s="420"/>
      <c r="F69" s="772" cm="1">
        <f t="array" ref="F69">IFERROR(_xlfn.SWITCH(tod, "AM", AA69, "PM", AB69, "SAT", AC69, "SUN", AD69), "")</f>
        <v>0</v>
      </c>
      <c r="G69" s="422"/>
      <c r="H69" s="388"/>
      <c r="I69" s="407"/>
      <c r="J69" s="407"/>
      <c r="K69" s="407"/>
      <c r="L69" s="422"/>
      <c r="M69" s="407"/>
      <c r="N69" s="407"/>
      <c r="O69" s="407"/>
      <c r="P69" s="407"/>
      <c r="Q69" s="407"/>
      <c r="R69" s="407"/>
      <c r="S69" s="407"/>
      <c r="T69" s="407"/>
      <c r="U69" s="407"/>
      <c r="V69" s="407"/>
      <c r="W69" s="407"/>
      <c r="X69" s="407"/>
      <c r="Y69" s="407"/>
      <c r="Z69" s="662"/>
      <c r="AA69" s="632"/>
      <c r="AB69" s="632"/>
      <c r="AC69" s="632"/>
      <c r="AD69" s="632"/>
      <c r="AE69" s="660"/>
    </row>
    <row r="70" spans="1:31" x14ac:dyDescent="0.35">
      <c r="A70" s="551" t="str">
        <f t="shared" si="3"/>
        <v>H</v>
      </c>
      <c r="B70" s="427">
        <f t="shared" si="2"/>
        <v>66</v>
      </c>
      <c r="C70" s="420"/>
      <c r="D70" s="420"/>
      <c r="E70" s="420"/>
      <c r="F70" s="772" cm="1">
        <f t="array" ref="F70">IFERROR(_xlfn.SWITCH(tod, "AM", AA70, "PM", AB70, "SAT", AC70, "SUN", AD70), "")</f>
        <v>0</v>
      </c>
      <c r="G70" s="422"/>
      <c r="H70" s="388"/>
      <c r="I70" s="407"/>
      <c r="J70" s="407"/>
      <c r="K70" s="407"/>
      <c r="L70" s="422"/>
      <c r="M70" s="407"/>
      <c r="N70" s="407"/>
      <c r="O70" s="407"/>
      <c r="P70" s="407"/>
      <c r="Q70" s="407"/>
      <c r="R70" s="407"/>
      <c r="S70" s="407"/>
      <c r="T70" s="407"/>
      <c r="U70" s="407"/>
      <c r="V70" s="407"/>
      <c r="W70" s="407"/>
      <c r="X70" s="407"/>
      <c r="Y70" s="407"/>
      <c r="Z70" s="662"/>
      <c r="AA70" s="632"/>
      <c r="AB70" s="632"/>
      <c r="AC70" s="632"/>
      <c r="AD70" s="632"/>
      <c r="AE70" s="660"/>
    </row>
    <row r="71" spans="1:31" x14ac:dyDescent="0.35">
      <c r="A71" s="551" t="str">
        <f t="shared" si="3"/>
        <v>H</v>
      </c>
      <c r="B71" s="427">
        <f t="shared" si="2"/>
        <v>67</v>
      </c>
      <c r="C71" s="420"/>
      <c r="D71" s="420"/>
      <c r="E71" s="420"/>
      <c r="F71" s="772" cm="1">
        <f t="array" ref="F71">IFERROR(_xlfn.SWITCH(tod, "AM", AA71, "PM", AB71, "SAT", AC71, "SUN", AD71), "")</f>
        <v>0</v>
      </c>
      <c r="G71" s="422"/>
      <c r="H71" s="388"/>
      <c r="I71" s="407"/>
      <c r="J71" s="407"/>
      <c r="K71" s="407"/>
      <c r="L71" s="422"/>
      <c r="M71" s="407"/>
      <c r="N71" s="407"/>
      <c r="O71" s="407"/>
      <c r="P71" s="407"/>
      <c r="Q71" s="407"/>
      <c r="R71" s="407"/>
      <c r="S71" s="407"/>
      <c r="T71" s="407"/>
      <c r="U71" s="407"/>
      <c r="V71" s="407"/>
      <c r="W71" s="407"/>
      <c r="X71" s="407"/>
      <c r="Y71" s="407"/>
      <c r="Z71" s="662"/>
      <c r="AA71" s="632"/>
      <c r="AB71" s="632"/>
      <c r="AC71" s="632"/>
      <c r="AD71" s="632"/>
      <c r="AE71" s="660"/>
    </row>
    <row r="72" spans="1:31" x14ac:dyDescent="0.35">
      <c r="A72" s="551" t="str">
        <f t="shared" si="3"/>
        <v>H</v>
      </c>
      <c r="B72" s="427">
        <f t="shared" si="2"/>
        <v>68</v>
      </c>
      <c r="C72" s="420"/>
      <c r="D72" s="420"/>
      <c r="E72" s="420"/>
      <c r="F72" s="772" cm="1">
        <f t="array" ref="F72">IFERROR(_xlfn.SWITCH(tod, "AM", AA72, "PM", AB72, "SAT", AC72, "SUN", AD72), "")</f>
        <v>0</v>
      </c>
      <c r="G72" s="422"/>
      <c r="H72" s="388"/>
      <c r="I72" s="407"/>
      <c r="J72" s="407"/>
      <c r="K72" s="407"/>
      <c r="L72" s="422"/>
      <c r="M72" s="407"/>
      <c r="N72" s="407"/>
      <c r="O72" s="407"/>
      <c r="P72" s="407"/>
      <c r="Q72" s="407"/>
      <c r="R72" s="407"/>
      <c r="S72" s="407"/>
      <c r="T72" s="407"/>
      <c r="U72" s="407"/>
      <c r="V72" s="407"/>
      <c r="W72" s="407"/>
      <c r="X72" s="407"/>
      <c r="Y72" s="407"/>
      <c r="Z72" s="662"/>
      <c r="AA72" s="632"/>
      <c r="AB72" s="632"/>
      <c r="AC72" s="632"/>
      <c r="AD72" s="632"/>
      <c r="AE72" s="660"/>
    </row>
    <row r="73" spans="1:31" x14ac:dyDescent="0.35">
      <c r="A73" s="551" t="str">
        <f t="shared" si="3"/>
        <v>H</v>
      </c>
      <c r="B73" s="427">
        <f t="shared" si="2"/>
        <v>69</v>
      </c>
      <c r="C73" s="420"/>
      <c r="D73" s="420"/>
      <c r="E73" s="420"/>
      <c r="F73" s="772" cm="1">
        <f t="array" ref="F73">IFERROR(_xlfn.SWITCH(tod, "AM", AA73, "PM", AB73, "SAT", AC73, "SUN", AD73), "")</f>
        <v>0</v>
      </c>
      <c r="G73" s="422"/>
      <c r="H73" s="388"/>
      <c r="I73" s="407"/>
      <c r="J73" s="407"/>
      <c r="K73" s="407"/>
      <c r="L73" s="422"/>
      <c r="M73" s="407"/>
      <c r="N73" s="407"/>
      <c r="O73" s="407"/>
      <c r="P73" s="407"/>
      <c r="Q73" s="407"/>
      <c r="R73" s="407"/>
      <c r="S73" s="407"/>
      <c r="T73" s="407"/>
      <c r="U73" s="407"/>
      <c r="V73" s="407"/>
      <c r="W73" s="407"/>
      <c r="X73" s="407"/>
      <c r="Y73" s="407"/>
      <c r="Z73" s="662"/>
      <c r="AA73" s="632"/>
      <c r="AB73" s="632"/>
      <c r="AC73" s="632"/>
      <c r="AD73" s="632"/>
      <c r="AE73" s="660"/>
    </row>
    <row r="74" spans="1:31" x14ac:dyDescent="0.35">
      <c r="A74" s="551" t="str">
        <f t="shared" si="3"/>
        <v>H</v>
      </c>
      <c r="B74" s="427">
        <f t="shared" si="2"/>
        <v>70</v>
      </c>
      <c r="C74" s="420"/>
      <c r="D74" s="420"/>
      <c r="E74" s="420"/>
      <c r="F74" s="772" cm="1">
        <f t="array" ref="F74">IFERROR(_xlfn.SWITCH(tod, "AM", AA74, "PM", AB74, "SAT", AC74, "SUN", AD74), "")</f>
        <v>0</v>
      </c>
      <c r="G74" s="422"/>
      <c r="H74" s="388"/>
      <c r="I74" s="407"/>
      <c r="J74" s="407"/>
      <c r="K74" s="407"/>
      <c r="L74" s="422"/>
      <c r="M74" s="407"/>
      <c r="N74" s="407"/>
      <c r="O74" s="407"/>
      <c r="P74" s="407"/>
      <c r="Q74" s="407"/>
      <c r="R74" s="407"/>
      <c r="S74" s="407"/>
      <c r="T74" s="407"/>
      <c r="U74" s="407"/>
      <c r="V74" s="407"/>
      <c r="W74" s="407"/>
      <c r="X74" s="407"/>
      <c r="Y74" s="407"/>
      <c r="Z74" s="662"/>
      <c r="AA74" s="632"/>
      <c r="AB74" s="632"/>
      <c r="AC74" s="632"/>
      <c r="AD74" s="632"/>
      <c r="AE74" s="660"/>
    </row>
    <row r="75" spans="1:31" x14ac:dyDescent="0.35">
      <c r="A75" s="551" t="str">
        <f t="shared" ref="A75:A104" si="4">IF(C75="","H","")</f>
        <v>H</v>
      </c>
      <c r="B75" s="427">
        <f t="shared" si="2"/>
        <v>71</v>
      </c>
      <c r="C75" s="420"/>
      <c r="D75" s="420"/>
      <c r="E75" s="420"/>
      <c r="F75" s="772" cm="1">
        <f t="array" ref="F75">IFERROR(_xlfn.SWITCH(tod, "AM", AA75, "PM", AB75, "SAT", AC75, "SUN", AD75), "")</f>
        <v>0</v>
      </c>
      <c r="G75" s="422"/>
      <c r="H75" s="388"/>
      <c r="I75" s="407"/>
      <c r="J75" s="407"/>
      <c r="K75" s="407"/>
      <c r="L75" s="422"/>
      <c r="M75" s="407"/>
      <c r="N75" s="407"/>
      <c r="O75" s="407"/>
      <c r="P75" s="407"/>
      <c r="Q75" s="407"/>
      <c r="R75" s="407"/>
      <c r="S75" s="407"/>
      <c r="T75" s="407"/>
      <c r="U75" s="407"/>
      <c r="V75" s="407"/>
      <c r="W75" s="407"/>
      <c r="X75" s="407"/>
      <c r="Y75" s="407"/>
      <c r="Z75" s="662"/>
      <c r="AA75" s="632"/>
      <c r="AB75" s="632"/>
      <c r="AC75" s="632"/>
      <c r="AD75" s="632"/>
      <c r="AE75" s="660"/>
    </row>
    <row r="76" spans="1:31" x14ac:dyDescent="0.35">
      <c r="A76" s="551" t="str">
        <f t="shared" si="4"/>
        <v>H</v>
      </c>
      <c r="B76" s="427">
        <f t="shared" si="2"/>
        <v>72</v>
      </c>
      <c r="C76" s="420"/>
      <c r="D76" s="420"/>
      <c r="E76" s="420"/>
      <c r="F76" s="772" cm="1">
        <f t="array" ref="F76">IFERROR(_xlfn.SWITCH(tod, "AM", AA76, "PM", AB76, "SAT", AC76, "SUN", AD76), "")</f>
        <v>0</v>
      </c>
      <c r="G76" s="422"/>
      <c r="H76" s="388"/>
      <c r="I76" s="407"/>
      <c r="J76" s="407"/>
      <c r="K76" s="407"/>
      <c r="L76" s="422"/>
      <c r="M76" s="407"/>
      <c r="N76" s="407"/>
      <c r="O76" s="407"/>
      <c r="P76" s="407"/>
      <c r="Q76" s="407"/>
      <c r="R76" s="407"/>
      <c r="S76" s="407"/>
      <c r="T76" s="407"/>
      <c r="U76" s="407"/>
      <c r="V76" s="407"/>
      <c r="W76" s="407"/>
      <c r="X76" s="407"/>
      <c r="Y76" s="407"/>
      <c r="Z76" s="662"/>
      <c r="AA76" s="632"/>
      <c r="AB76" s="632"/>
      <c r="AC76" s="632"/>
      <c r="AD76" s="632"/>
      <c r="AE76" s="660"/>
    </row>
    <row r="77" spans="1:31" x14ac:dyDescent="0.35">
      <c r="A77" s="551" t="str">
        <f t="shared" si="4"/>
        <v>H</v>
      </c>
      <c r="B77" s="427">
        <f t="shared" si="2"/>
        <v>73</v>
      </c>
      <c r="C77" s="420"/>
      <c r="D77" s="420"/>
      <c r="E77" s="420"/>
      <c r="F77" s="772" cm="1">
        <f t="array" ref="F77">IFERROR(_xlfn.SWITCH(tod, "AM", AA77, "PM", AB77, "SAT", AC77, "SUN", AD77), "")</f>
        <v>0</v>
      </c>
      <c r="G77" s="422"/>
      <c r="H77" s="388"/>
      <c r="I77" s="407"/>
      <c r="J77" s="407"/>
      <c r="K77" s="407"/>
      <c r="L77" s="422"/>
      <c r="M77" s="407"/>
      <c r="N77" s="407"/>
      <c r="O77" s="407"/>
      <c r="P77" s="407"/>
      <c r="Q77" s="407"/>
      <c r="R77" s="407"/>
      <c r="S77" s="407"/>
      <c r="T77" s="407"/>
      <c r="U77" s="407"/>
      <c r="V77" s="407"/>
      <c r="W77" s="407"/>
      <c r="X77" s="407"/>
      <c r="Y77" s="407"/>
      <c r="Z77" s="662"/>
      <c r="AA77" s="632"/>
      <c r="AB77" s="632"/>
      <c r="AC77" s="632"/>
      <c r="AD77" s="632"/>
      <c r="AE77" s="660"/>
    </row>
    <row r="78" spans="1:31" x14ac:dyDescent="0.35">
      <c r="A78" s="551" t="str">
        <f t="shared" si="4"/>
        <v>H</v>
      </c>
      <c r="B78" s="427">
        <f t="shared" si="2"/>
        <v>74</v>
      </c>
      <c r="C78" s="420"/>
      <c r="D78" s="420"/>
      <c r="E78" s="420"/>
      <c r="F78" s="772" cm="1">
        <f t="array" ref="F78">IFERROR(_xlfn.SWITCH(tod, "AM", AA78, "PM", AB78, "SAT", AC78, "SUN", AD78), "")</f>
        <v>0</v>
      </c>
      <c r="G78" s="422"/>
      <c r="H78" s="388"/>
      <c r="I78" s="407"/>
      <c r="J78" s="407"/>
      <c r="K78" s="407"/>
      <c r="L78" s="422"/>
      <c r="M78" s="407"/>
      <c r="N78" s="407"/>
      <c r="O78" s="407"/>
      <c r="P78" s="407"/>
      <c r="Q78" s="407"/>
      <c r="R78" s="407"/>
      <c r="S78" s="407"/>
      <c r="T78" s="407"/>
      <c r="U78" s="407"/>
      <c r="V78" s="407"/>
      <c r="W78" s="407"/>
      <c r="X78" s="407"/>
      <c r="Y78" s="407"/>
      <c r="Z78" s="662"/>
      <c r="AA78" s="632"/>
      <c r="AB78" s="632"/>
      <c r="AC78" s="632"/>
      <c r="AD78" s="632"/>
      <c r="AE78" s="660"/>
    </row>
    <row r="79" spans="1:31" x14ac:dyDescent="0.35">
      <c r="A79" s="551" t="str">
        <f t="shared" si="4"/>
        <v>H</v>
      </c>
      <c r="B79" s="427">
        <f t="shared" si="2"/>
        <v>75</v>
      </c>
      <c r="C79" s="420"/>
      <c r="D79" s="420"/>
      <c r="E79" s="420"/>
      <c r="F79" s="772" t="str" cm="1">
        <f t="array" ref="F79">IFERROR(_xlfn.SWITCH(tod, "AM", AA79, "PM", AB79, "SAT", AC79, "SUN", AD79), "")</f>
        <v/>
      </c>
      <c r="G79" s="422"/>
      <c r="H79" s="388"/>
      <c r="I79" s="407"/>
      <c r="J79" s="407"/>
      <c r="K79" s="407"/>
      <c r="L79" s="422"/>
      <c r="M79" s="407"/>
      <c r="N79" s="407"/>
      <c r="O79" s="407"/>
      <c r="P79" s="407"/>
      <c r="Q79" s="407"/>
      <c r="R79" s="407"/>
      <c r="S79" s="407"/>
      <c r="T79" s="407"/>
      <c r="U79" s="407"/>
      <c r="V79" s="407"/>
      <c r="W79" s="407"/>
      <c r="X79" s="407"/>
      <c r="Y79" s="407"/>
      <c r="Z79" s="662"/>
      <c r="AA79" s="632" t="str">
        <f>IFERROR(_xlfn.XLOOKUP($D79, '[2]AM - Balanced Volumes'!$C$7:$C$37,'[2]AM - Balanced Volumes'!$F$7:$F$37),"")</f>
        <v/>
      </c>
      <c r="AB79" s="632" t="str">
        <f>IFERROR(_xlfn.XLOOKUP($D79, '[2]PM - Balanced Volumes'!$C$7:$C$37,'[2]PM - Balanced Volumes'!$F$7:$F$37),"")</f>
        <v/>
      </c>
      <c r="AC79" s="632"/>
      <c r="AD79" s="632"/>
      <c r="AE79" s="660"/>
    </row>
    <row r="80" spans="1:31" x14ac:dyDescent="0.35">
      <c r="A80" s="551" t="str">
        <f t="shared" si="4"/>
        <v>H</v>
      </c>
      <c r="B80" s="427">
        <f t="shared" si="2"/>
        <v>76</v>
      </c>
      <c r="C80" s="420"/>
      <c r="D80" s="420"/>
      <c r="E80" s="420"/>
      <c r="F80" s="772" t="str" cm="1">
        <f t="array" ref="F80">IFERROR(_xlfn.SWITCH(tod, "AM", AA80, "PM", AB80, "SAT", AC80, "SUN", AD80), "")</f>
        <v/>
      </c>
      <c r="G80" s="422"/>
      <c r="H80" s="388"/>
      <c r="I80" s="407"/>
      <c r="J80" s="407"/>
      <c r="K80" s="407"/>
      <c r="L80" s="422"/>
      <c r="M80" s="407"/>
      <c r="N80" s="407"/>
      <c r="O80" s="407"/>
      <c r="P80" s="407"/>
      <c r="Q80" s="407"/>
      <c r="R80" s="407"/>
      <c r="S80" s="407"/>
      <c r="T80" s="407"/>
      <c r="U80" s="407"/>
      <c r="V80" s="407"/>
      <c r="W80" s="407"/>
      <c r="X80" s="407"/>
      <c r="Y80" s="407"/>
      <c r="Z80" s="662"/>
      <c r="AA80" s="632" t="str">
        <f>IFERROR(_xlfn.XLOOKUP($D80, '[2]AM - Balanced Volumes'!$C$7:$C$37,'[2]AM - Balanced Volumes'!$F$7:$F$37),"")</f>
        <v/>
      </c>
      <c r="AB80" s="632" t="str">
        <f>IFERROR(_xlfn.XLOOKUP($D80, '[2]PM - Balanced Volumes'!$C$7:$C$37,'[2]PM - Balanced Volumes'!$F$7:$F$37),"")</f>
        <v/>
      </c>
      <c r="AC80" s="632"/>
      <c r="AD80" s="632"/>
      <c r="AE80" s="660"/>
    </row>
    <row r="81" spans="1:31" x14ac:dyDescent="0.35">
      <c r="A81" s="551" t="str">
        <f t="shared" si="4"/>
        <v>H</v>
      </c>
      <c r="B81" s="427">
        <f t="shared" si="2"/>
        <v>77</v>
      </c>
      <c r="C81" s="420"/>
      <c r="D81" s="420"/>
      <c r="E81" s="420"/>
      <c r="F81" s="772" t="str" cm="1">
        <f t="array" ref="F81">IFERROR(_xlfn.SWITCH(tod, "AM", AA81, "PM", AB81, "SAT", AC81, "SUN", AD81), "")</f>
        <v/>
      </c>
      <c r="G81" s="422"/>
      <c r="H81" s="388"/>
      <c r="I81" s="407"/>
      <c r="J81" s="407"/>
      <c r="K81" s="407"/>
      <c r="L81" s="422"/>
      <c r="M81" s="407"/>
      <c r="N81" s="407"/>
      <c r="O81" s="407"/>
      <c r="P81" s="407"/>
      <c r="Q81" s="407"/>
      <c r="R81" s="407"/>
      <c r="S81" s="407"/>
      <c r="T81" s="407"/>
      <c r="U81" s="407"/>
      <c r="V81" s="407"/>
      <c r="W81" s="407"/>
      <c r="X81" s="407"/>
      <c r="Y81" s="407"/>
      <c r="Z81" s="662"/>
      <c r="AA81" s="632" t="str">
        <f>IFERROR(_xlfn.XLOOKUP($D81, '[2]AM - Balanced Volumes'!$C$7:$C$37,'[2]AM - Balanced Volumes'!$F$7:$F$37),"")</f>
        <v/>
      </c>
      <c r="AB81" s="632" t="str">
        <f>IFERROR(_xlfn.XLOOKUP($D81, '[2]PM - Balanced Volumes'!$C$7:$C$37,'[2]PM - Balanced Volumes'!$F$7:$F$37),"")</f>
        <v/>
      </c>
      <c r="AC81" s="632"/>
      <c r="AD81" s="632"/>
      <c r="AE81" s="660"/>
    </row>
    <row r="82" spans="1:31" x14ac:dyDescent="0.35">
      <c r="A82" s="551" t="str">
        <f t="shared" si="4"/>
        <v>H</v>
      </c>
      <c r="B82" s="427">
        <f t="shared" si="2"/>
        <v>78</v>
      </c>
      <c r="C82" s="420"/>
      <c r="D82" s="420"/>
      <c r="E82" s="420"/>
      <c r="F82" s="772" t="str" cm="1">
        <f t="array" ref="F82">IFERROR(_xlfn.SWITCH(tod, "AM", AA82, "PM", AB82, "SAT", AC82, "SUN", AD82), "")</f>
        <v/>
      </c>
      <c r="G82" s="422"/>
      <c r="H82" s="388"/>
      <c r="I82" s="407"/>
      <c r="J82" s="407"/>
      <c r="K82" s="407"/>
      <c r="L82" s="422"/>
      <c r="M82" s="407"/>
      <c r="N82" s="407"/>
      <c r="O82" s="407"/>
      <c r="P82" s="407"/>
      <c r="Q82" s="407"/>
      <c r="R82" s="407"/>
      <c r="S82" s="407"/>
      <c r="T82" s="407"/>
      <c r="U82" s="407"/>
      <c r="V82" s="407"/>
      <c r="W82" s="407"/>
      <c r="X82" s="407"/>
      <c r="Y82" s="407"/>
      <c r="Z82" s="662"/>
      <c r="AA82" s="632" t="str">
        <f>IFERROR(_xlfn.XLOOKUP($D82, '[2]AM - Balanced Volumes'!$C$7:$C$37,'[2]AM - Balanced Volumes'!$F$7:$F$37),"")</f>
        <v/>
      </c>
      <c r="AB82" s="632" t="str">
        <f>IFERROR(_xlfn.XLOOKUP($D82, '[2]PM - Balanced Volumes'!$C$7:$C$37,'[2]PM - Balanced Volumes'!$F$7:$F$37),"")</f>
        <v/>
      </c>
      <c r="AC82" s="632"/>
      <c r="AD82" s="632"/>
      <c r="AE82" s="660"/>
    </row>
    <row r="83" spans="1:31" x14ac:dyDescent="0.35">
      <c r="A83" s="551" t="str">
        <f t="shared" si="4"/>
        <v>H</v>
      </c>
      <c r="B83" s="427">
        <f t="shared" si="2"/>
        <v>79</v>
      </c>
      <c r="C83" s="420"/>
      <c r="D83" s="420"/>
      <c r="E83" s="420"/>
      <c r="F83" s="772" t="str" cm="1">
        <f t="array" ref="F83">IFERROR(_xlfn.SWITCH(tod, "AM", AA83, "PM", AB83, "SAT", AC83, "SUN", AD83), "")</f>
        <v/>
      </c>
      <c r="G83" s="422"/>
      <c r="H83" s="388"/>
      <c r="I83" s="407"/>
      <c r="J83" s="407"/>
      <c r="K83" s="407"/>
      <c r="L83" s="422"/>
      <c r="M83" s="407"/>
      <c r="N83" s="407"/>
      <c r="O83" s="407"/>
      <c r="P83" s="407"/>
      <c r="Q83" s="407"/>
      <c r="R83" s="407"/>
      <c r="S83" s="407"/>
      <c r="T83" s="407"/>
      <c r="U83" s="407"/>
      <c r="V83" s="407"/>
      <c r="W83" s="407"/>
      <c r="X83" s="407"/>
      <c r="Y83" s="407"/>
      <c r="Z83" s="662"/>
      <c r="AA83" s="632" t="str">
        <f>IFERROR(_xlfn.XLOOKUP($D83, '[2]AM - Balanced Volumes'!$C$7:$C$37,'[2]AM - Balanced Volumes'!$F$7:$F$37),"")</f>
        <v/>
      </c>
      <c r="AB83" s="632" t="str">
        <f>IFERROR(_xlfn.XLOOKUP($D83, '[2]PM - Balanced Volumes'!$C$7:$C$37,'[2]PM - Balanced Volumes'!$F$7:$F$37),"")</f>
        <v/>
      </c>
      <c r="AC83" s="632"/>
      <c r="AD83" s="632"/>
      <c r="AE83" s="660"/>
    </row>
    <row r="84" spans="1:31" x14ac:dyDescent="0.35">
      <c r="A84" s="551" t="str">
        <f t="shared" si="4"/>
        <v>H</v>
      </c>
      <c r="B84" s="427">
        <f t="shared" si="2"/>
        <v>80</v>
      </c>
      <c r="C84" s="420"/>
      <c r="D84" s="420"/>
      <c r="E84" s="420"/>
      <c r="F84" s="772" t="str" cm="1">
        <f t="array" ref="F84">IFERROR(_xlfn.SWITCH(tod, "AM", AA84, "PM", AB84, "SAT", AC84, "SUN", AD84), "")</f>
        <v/>
      </c>
      <c r="G84" s="422"/>
      <c r="H84" s="388"/>
      <c r="I84" s="407"/>
      <c r="J84" s="407"/>
      <c r="K84" s="407"/>
      <c r="L84" s="422"/>
      <c r="M84" s="407"/>
      <c r="N84" s="407"/>
      <c r="O84" s="407"/>
      <c r="P84" s="407"/>
      <c r="Q84" s="407"/>
      <c r="R84" s="407"/>
      <c r="S84" s="407"/>
      <c r="T84" s="407"/>
      <c r="U84" s="407"/>
      <c r="V84" s="407"/>
      <c r="W84" s="407"/>
      <c r="X84" s="407"/>
      <c r="Y84" s="407"/>
      <c r="Z84" s="662"/>
      <c r="AA84" s="632" t="str">
        <f>IFERROR(_xlfn.XLOOKUP($D84, '[2]AM - Balanced Volumes'!$C$7:$C$37,'[2]AM - Balanced Volumes'!$F$7:$F$37),"")</f>
        <v/>
      </c>
      <c r="AB84" s="632" t="str">
        <f>IFERROR(_xlfn.XLOOKUP($D84, '[2]PM - Balanced Volumes'!$C$7:$C$37,'[2]PM - Balanced Volumes'!$F$7:$F$37),"")</f>
        <v/>
      </c>
      <c r="AC84" s="632"/>
      <c r="AD84" s="632"/>
      <c r="AE84" s="660"/>
    </row>
    <row r="85" spans="1:31" x14ac:dyDescent="0.35">
      <c r="A85" s="551" t="str">
        <f t="shared" si="4"/>
        <v>H</v>
      </c>
      <c r="B85" s="427">
        <f t="shared" si="2"/>
        <v>81</v>
      </c>
      <c r="C85" s="420"/>
      <c r="D85" s="420"/>
      <c r="E85" s="420"/>
      <c r="F85" s="772" t="str" cm="1">
        <f t="array" ref="F85">IFERROR(_xlfn.SWITCH(tod, "AM", AA85, "PM", AB85, "SAT", AC85, "SUN", AD85), "")</f>
        <v/>
      </c>
      <c r="G85" s="422"/>
      <c r="H85" s="388"/>
      <c r="I85" s="407"/>
      <c r="J85" s="407"/>
      <c r="K85" s="407"/>
      <c r="L85" s="422"/>
      <c r="M85" s="407"/>
      <c r="N85" s="407"/>
      <c r="O85" s="407"/>
      <c r="P85" s="407"/>
      <c r="Q85" s="407"/>
      <c r="R85" s="407"/>
      <c r="S85" s="407"/>
      <c r="T85" s="407"/>
      <c r="U85" s="407"/>
      <c r="V85" s="407"/>
      <c r="W85" s="407"/>
      <c r="X85" s="407"/>
      <c r="Y85" s="407"/>
      <c r="Z85" s="662"/>
      <c r="AA85" s="632" t="str">
        <f>IFERROR(_xlfn.XLOOKUP($D85, '[2]AM - Balanced Volumes'!$C$7:$C$37,'[2]AM - Balanced Volumes'!$F$7:$F$37),"")</f>
        <v/>
      </c>
      <c r="AB85" s="632" t="str">
        <f>IFERROR(_xlfn.XLOOKUP($D85, '[2]PM - Balanced Volumes'!$C$7:$C$37,'[2]PM - Balanced Volumes'!$F$7:$F$37),"")</f>
        <v/>
      </c>
      <c r="AC85" s="632"/>
      <c r="AD85" s="632"/>
      <c r="AE85" s="660"/>
    </row>
    <row r="86" spans="1:31" x14ac:dyDescent="0.35">
      <c r="A86" s="551" t="str">
        <f t="shared" si="4"/>
        <v>H</v>
      </c>
      <c r="B86" s="427">
        <f t="shared" si="2"/>
        <v>82</v>
      </c>
      <c r="C86" s="420"/>
      <c r="D86" s="420"/>
      <c r="E86" s="420"/>
      <c r="F86" s="772" t="str" cm="1">
        <f t="array" ref="F86">IFERROR(_xlfn.SWITCH(tod, "AM", AA86, "PM", AB86, "SAT", AC86, "SUN", AD86), "")</f>
        <v/>
      </c>
      <c r="G86" s="422"/>
      <c r="H86" s="388"/>
      <c r="I86" s="407"/>
      <c r="J86" s="407"/>
      <c r="K86" s="407"/>
      <c r="L86" s="422"/>
      <c r="M86" s="407"/>
      <c r="N86" s="407"/>
      <c r="O86" s="407"/>
      <c r="P86" s="407"/>
      <c r="Q86" s="407"/>
      <c r="R86" s="407"/>
      <c r="S86" s="407"/>
      <c r="T86" s="407"/>
      <c r="U86" s="407"/>
      <c r="V86" s="407"/>
      <c r="W86" s="407"/>
      <c r="X86" s="407"/>
      <c r="Y86" s="407"/>
      <c r="Z86" s="662"/>
      <c r="AA86" s="632" t="str">
        <f>IFERROR(_xlfn.XLOOKUP($D86, '[2]AM - Balanced Volumes'!$C$7:$C$37,'[2]AM - Balanced Volumes'!$F$7:$F$37),"")</f>
        <v/>
      </c>
      <c r="AB86" s="632" t="str">
        <f>IFERROR(_xlfn.XLOOKUP($D86, '[2]PM - Balanced Volumes'!$C$7:$C$37,'[2]PM - Balanced Volumes'!$F$7:$F$37),"")</f>
        <v/>
      </c>
      <c r="AC86" s="632"/>
      <c r="AD86" s="632"/>
      <c r="AE86" s="660"/>
    </row>
    <row r="87" spans="1:31" x14ac:dyDescent="0.35">
      <c r="A87" s="551" t="str">
        <f t="shared" si="4"/>
        <v>H</v>
      </c>
      <c r="B87" s="427">
        <f t="shared" si="2"/>
        <v>83</v>
      </c>
      <c r="C87" s="420"/>
      <c r="D87" s="420"/>
      <c r="E87" s="420"/>
      <c r="F87" s="772" t="str" cm="1">
        <f t="array" ref="F87">IFERROR(_xlfn.SWITCH(tod, "AM", AA87, "PM", AB87, "SAT", AC87, "SUN", AD87), "")</f>
        <v/>
      </c>
      <c r="G87" s="422"/>
      <c r="H87" s="388"/>
      <c r="I87" s="407"/>
      <c r="J87" s="407"/>
      <c r="K87" s="407"/>
      <c r="L87" s="422"/>
      <c r="M87" s="407"/>
      <c r="N87" s="407"/>
      <c r="O87" s="407"/>
      <c r="P87" s="407"/>
      <c r="Q87" s="407"/>
      <c r="R87" s="407"/>
      <c r="S87" s="407"/>
      <c r="T87" s="407"/>
      <c r="U87" s="407"/>
      <c r="V87" s="407"/>
      <c r="W87" s="407"/>
      <c r="X87" s="407"/>
      <c r="Y87" s="407"/>
      <c r="Z87" s="662"/>
      <c r="AA87" s="632" t="str">
        <f>IFERROR(_xlfn.XLOOKUP($D87, '[2]AM - Balanced Volumes'!$C$7:$C$37,'[2]AM - Balanced Volumes'!$F$7:$F$37),"")</f>
        <v/>
      </c>
      <c r="AB87" s="632" t="str">
        <f>IFERROR(_xlfn.XLOOKUP($D87, '[2]PM - Balanced Volumes'!$C$7:$C$37,'[2]PM - Balanced Volumes'!$F$7:$F$37),"")</f>
        <v/>
      </c>
      <c r="AC87" s="632"/>
      <c r="AD87" s="632"/>
      <c r="AE87" s="660"/>
    </row>
    <row r="88" spans="1:31" x14ac:dyDescent="0.35">
      <c r="A88" s="551" t="str">
        <f t="shared" si="4"/>
        <v>H</v>
      </c>
      <c r="B88" s="427">
        <f t="shared" si="2"/>
        <v>84</v>
      </c>
      <c r="C88" s="420"/>
      <c r="D88" s="420"/>
      <c r="E88" s="420"/>
      <c r="F88" s="772" t="str" cm="1">
        <f t="array" ref="F88">IFERROR(_xlfn.SWITCH(tod, "AM", AA88, "PM", AB88, "SAT", AC88, "SUN", AD88), "")</f>
        <v/>
      </c>
      <c r="G88" s="422"/>
      <c r="H88" s="388"/>
      <c r="I88" s="407"/>
      <c r="J88" s="407"/>
      <c r="K88" s="407"/>
      <c r="L88" s="422"/>
      <c r="M88" s="407"/>
      <c r="N88" s="407"/>
      <c r="O88" s="407"/>
      <c r="P88" s="407"/>
      <c r="Q88" s="407"/>
      <c r="R88" s="407"/>
      <c r="S88" s="407"/>
      <c r="T88" s="407"/>
      <c r="U88" s="407"/>
      <c r="V88" s="407"/>
      <c r="W88" s="407"/>
      <c r="X88" s="407"/>
      <c r="Y88" s="407"/>
      <c r="Z88" s="662"/>
      <c r="AA88" s="632" t="str">
        <f>IFERROR(_xlfn.XLOOKUP($D88, '[2]AM - Balanced Volumes'!$C$7:$C$37,'[2]AM - Balanced Volumes'!$F$7:$F$37),"")</f>
        <v/>
      </c>
      <c r="AB88" s="632" t="str">
        <f>IFERROR(_xlfn.XLOOKUP($D88, '[2]PM - Balanced Volumes'!$C$7:$C$37,'[2]PM - Balanced Volumes'!$F$7:$F$37),"")</f>
        <v/>
      </c>
      <c r="AC88" s="632"/>
      <c r="AD88" s="632"/>
      <c r="AE88" s="660"/>
    </row>
    <row r="89" spans="1:31" x14ac:dyDescent="0.35">
      <c r="A89" s="551" t="str">
        <f t="shared" si="4"/>
        <v>H</v>
      </c>
      <c r="B89" s="427">
        <f t="shared" si="2"/>
        <v>85</v>
      </c>
      <c r="C89" s="420"/>
      <c r="D89" s="420"/>
      <c r="E89" s="420"/>
      <c r="F89" s="772" t="str" cm="1">
        <f t="array" ref="F89">IFERROR(_xlfn.SWITCH(tod, "AM", AA89, "PM", AB89, "SAT", AC89, "SUN", AD89), "")</f>
        <v/>
      </c>
      <c r="G89" s="422"/>
      <c r="H89" s="388"/>
      <c r="I89" s="407"/>
      <c r="J89" s="407"/>
      <c r="K89" s="407"/>
      <c r="L89" s="422"/>
      <c r="M89" s="407"/>
      <c r="N89" s="407"/>
      <c r="O89" s="407"/>
      <c r="P89" s="407"/>
      <c r="Q89" s="407"/>
      <c r="R89" s="407"/>
      <c r="S89" s="407"/>
      <c r="T89" s="407"/>
      <c r="U89" s="407"/>
      <c r="V89" s="407"/>
      <c r="W89" s="407"/>
      <c r="X89" s="407"/>
      <c r="Y89" s="407"/>
      <c r="Z89" s="662"/>
      <c r="AA89" s="632" t="str">
        <f>IFERROR(_xlfn.XLOOKUP($D89, '[2]AM - Balanced Volumes'!$C$7:$C$37,'[2]AM - Balanced Volumes'!$F$7:$F$37),"")</f>
        <v/>
      </c>
      <c r="AB89" s="632" t="str">
        <f>IFERROR(_xlfn.XLOOKUP($D89, '[2]PM - Balanced Volumes'!$C$7:$C$37,'[2]PM - Balanced Volumes'!$F$7:$F$37),"")</f>
        <v/>
      </c>
      <c r="AC89" s="632"/>
      <c r="AD89" s="632"/>
      <c r="AE89" s="660"/>
    </row>
    <row r="90" spans="1:31" x14ac:dyDescent="0.35">
      <c r="A90" s="551" t="str">
        <f t="shared" si="4"/>
        <v>H</v>
      </c>
      <c r="B90" s="427">
        <f t="shared" si="2"/>
        <v>86</v>
      </c>
      <c r="C90" s="420"/>
      <c r="D90" s="420"/>
      <c r="E90" s="420"/>
      <c r="F90" s="772" t="str" cm="1">
        <f t="array" ref="F90">IFERROR(_xlfn.SWITCH(tod, "AM", AA90, "PM", AB90, "SAT", AC90, "SUN", AD90), "")</f>
        <v/>
      </c>
      <c r="G90" s="422"/>
      <c r="H90" s="388"/>
      <c r="I90" s="407"/>
      <c r="J90" s="407"/>
      <c r="K90" s="407"/>
      <c r="L90" s="422"/>
      <c r="M90" s="407"/>
      <c r="N90" s="407"/>
      <c r="O90" s="407"/>
      <c r="P90" s="407"/>
      <c r="Q90" s="407"/>
      <c r="R90" s="407"/>
      <c r="S90" s="407"/>
      <c r="T90" s="407"/>
      <c r="U90" s="407"/>
      <c r="V90" s="407"/>
      <c r="W90" s="407"/>
      <c r="X90" s="407"/>
      <c r="Y90" s="407"/>
      <c r="Z90" s="662"/>
      <c r="AA90" s="632" t="str">
        <f>IFERROR(_xlfn.XLOOKUP($D90, '[2]AM - Balanced Volumes'!$C$7:$C$37,'[2]AM - Balanced Volumes'!$F$7:$F$37),"")</f>
        <v/>
      </c>
      <c r="AB90" s="632" t="str">
        <f>IFERROR(_xlfn.XLOOKUP($D90, '[2]PM - Balanced Volumes'!$C$7:$C$37,'[2]PM - Balanced Volumes'!$F$7:$F$37),"")</f>
        <v/>
      </c>
      <c r="AC90" s="632"/>
      <c r="AD90" s="632"/>
      <c r="AE90" s="660"/>
    </row>
    <row r="91" spans="1:31" x14ac:dyDescent="0.35">
      <c r="A91" s="551" t="str">
        <f t="shared" si="4"/>
        <v>H</v>
      </c>
      <c r="B91" s="427">
        <f t="shared" si="2"/>
        <v>87</v>
      </c>
      <c r="C91" s="420"/>
      <c r="D91" s="420"/>
      <c r="E91" s="420"/>
      <c r="F91" s="772" t="str" cm="1">
        <f t="array" ref="F91">IFERROR(_xlfn.SWITCH(tod, "AM", AA91, "PM", AB91, "SAT", AC91, "SUN", AD91), "")</f>
        <v/>
      </c>
      <c r="G91" s="422"/>
      <c r="H91" s="388"/>
      <c r="I91" s="407"/>
      <c r="J91" s="407"/>
      <c r="K91" s="407"/>
      <c r="L91" s="422"/>
      <c r="M91" s="407"/>
      <c r="N91" s="407"/>
      <c r="O91" s="407"/>
      <c r="P91" s="407"/>
      <c r="Q91" s="407"/>
      <c r="R91" s="407"/>
      <c r="S91" s="407"/>
      <c r="T91" s="407"/>
      <c r="U91" s="407"/>
      <c r="V91" s="407"/>
      <c r="W91" s="407"/>
      <c r="X91" s="407"/>
      <c r="Y91" s="407"/>
      <c r="Z91" s="662"/>
      <c r="AA91" s="632" t="str">
        <f>IFERROR(_xlfn.XLOOKUP($D91, '[2]AM - Balanced Volumes'!$C$7:$C$37,'[2]AM - Balanced Volumes'!$F$7:$F$37),"")</f>
        <v/>
      </c>
      <c r="AB91" s="632" t="str">
        <f>IFERROR(_xlfn.XLOOKUP($D91, '[2]PM - Balanced Volumes'!$C$7:$C$37,'[2]PM - Balanced Volumes'!$F$7:$F$37),"")</f>
        <v/>
      </c>
      <c r="AC91" s="632"/>
      <c r="AD91" s="632"/>
      <c r="AE91" s="660"/>
    </row>
    <row r="92" spans="1:31" x14ac:dyDescent="0.35">
      <c r="A92" s="551" t="str">
        <f t="shared" si="4"/>
        <v>H</v>
      </c>
      <c r="B92" s="427">
        <f t="shared" si="2"/>
        <v>88</v>
      </c>
      <c r="C92" s="420"/>
      <c r="D92" s="420"/>
      <c r="E92" s="420"/>
      <c r="F92" s="772" t="str" cm="1">
        <f t="array" ref="F92">IFERROR(_xlfn.SWITCH(tod, "AM", AA92, "PM", AB92, "SAT", AC92, "SUN", AD92), "")</f>
        <v/>
      </c>
      <c r="G92" s="422"/>
      <c r="H92" s="388"/>
      <c r="I92" s="407"/>
      <c r="J92" s="407"/>
      <c r="K92" s="407"/>
      <c r="L92" s="422"/>
      <c r="M92" s="407"/>
      <c r="N92" s="407"/>
      <c r="O92" s="407"/>
      <c r="P92" s="407"/>
      <c r="Q92" s="407"/>
      <c r="R92" s="407"/>
      <c r="S92" s="407"/>
      <c r="T92" s="407"/>
      <c r="U92" s="407"/>
      <c r="V92" s="407"/>
      <c r="W92" s="407"/>
      <c r="X92" s="407"/>
      <c r="Y92" s="407"/>
      <c r="Z92" s="662"/>
      <c r="AA92" s="632" t="str">
        <f>IFERROR(_xlfn.XLOOKUP($D92, '[2]AM - Balanced Volumes'!$C$7:$C$37,'[2]AM - Balanced Volumes'!$F$7:$F$37),"")</f>
        <v/>
      </c>
      <c r="AB92" s="632" t="str">
        <f>IFERROR(_xlfn.XLOOKUP($D92, '[2]PM - Balanced Volumes'!$C$7:$C$37,'[2]PM - Balanced Volumes'!$F$7:$F$37),"")</f>
        <v/>
      </c>
      <c r="AC92" s="632"/>
      <c r="AD92" s="632"/>
      <c r="AE92" s="660"/>
    </row>
    <row r="93" spans="1:31" x14ac:dyDescent="0.35">
      <c r="A93" s="551" t="str">
        <f t="shared" si="4"/>
        <v>H</v>
      </c>
      <c r="B93" s="427">
        <f t="shared" si="2"/>
        <v>89</v>
      </c>
      <c r="C93" s="420"/>
      <c r="D93" s="420"/>
      <c r="E93" s="420"/>
      <c r="F93" s="772" t="str" cm="1">
        <f t="array" ref="F93">IFERROR(_xlfn.SWITCH(tod, "AM", AA93, "PM", AB93, "SAT", AC93, "SUN", AD93), "")</f>
        <v/>
      </c>
      <c r="G93" s="422"/>
      <c r="H93" s="388"/>
      <c r="I93" s="407"/>
      <c r="J93" s="407"/>
      <c r="K93" s="407"/>
      <c r="L93" s="422"/>
      <c r="M93" s="407"/>
      <c r="N93" s="407"/>
      <c r="O93" s="407"/>
      <c r="P93" s="407"/>
      <c r="Q93" s="407"/>
      <c r="R93" s="407"/>
      <c r="S93" s="407"/>
      <c r="T93" s="407"/>
      <c r="U93" s="407"/>
      <c r="V93" s="407"/>
      <c r="W93" s="407"/>
      <c r="X93" s="407"/>
      <c r="Y93" s="407"/>
      <c r="Z93" s="662"/>
      <c r="AA93" s="632" t="str">
        <f>IFERROR(_xlfn.XLOOKUP($D93, '[2]AM - Balanced Volumes'!$C$7:$C$37,'[2]AM - Balanced Volumes'!$F$7:$F$37),"")</f>
        <v/>
      </c>
      <c r="AB93" s="632" t="str">
        <f>IFERROR(_xlfn.XLOOKUP($D93, '[2]PM - Balanced Volumes'!$C$7:$C$37,'[2]PM - Balanced Volumes'!$F$7:$F$37),"")</f>
        <v/>
      </c>
      <c r="AC93" s="632"/>
      <c r="AD93" s="632"/>
      <c r="AE93" s="660"/>
    </row>
    <row r="94" spans="1:31" x14ac:dyDescent="0.35">
      <c r="A94" s="551" t="str">
        <f t="shared" si="4"/>
        <v>H</v>
      </c>
      <c r="B94" s="427">
        <f t="shared" si="2"/>
        <v>90</v>
      </c>
      <c r="C94" s="420"/>
      <c r="D94" s="420"/>
      <c r="E94" s="420"/>
      <c r="F94" s="772" t="str" cm="1">
        <f t="array" ref="F94">IFERROR(_xlfn.SWITCH(tod, "AM", AA94, "PM", AB94, "SAT", AC94, "SUN", AD94), "")</f>
        <v/>
      </c>
      <c r="G94" s="422"/>
      <c r="H94" s="388"/>
      <c r="I94" s="407"/>
      <c r="J94" s="407"/>
      <c r="K94" s="407"/>
      <c r="L94" s="422"/>
      <c r="M94" s="407"/>
      <c r="N94" s="407"/>
      <c r="O94" s="407"/>
      <c r="P94" s="407"/>
      <c r="Q94" s="407"/>
      <c r="R94" s="407"/>
      <c r="S94" s="407"/>
      <c r="T94" s="407"/>
      <c r="U94" s="407"/>
      <c r="V94" s="407"/>
      <c r="W94" s="407"/>
      <c r="X94" s="407"/>
      <c r="Y94" s="407"/>
      <c r="Z94" s="662"/>
      <c r="AA94" s="632" t="str">
        <f>IFERROR(_xlfn.XLOOKUP($D94, '[2]AM - Balanced Volumes'!$C$7:$C$37,'[2]AM - Balanced Volumes'!$F$7:$F$37),"")</f>
        <v/>
      </c>
      <c r="AB94" s="632" t="str">
        <f>IFERROR(_xlfn.XLOOKUP($D94, '[2]PM - Balanced Volumes'!$C$7:$C$37,'[2]PM - Balanced Volumes'!$F$7:$F$37),"")</f>
        <v/>
      </c>
      <c r="AC94" s="632"/>
      <c r="AD94" s="632"/>
      <c r="AE94" s="660"/>
    </row>
    <row r="95" spans="1:31" x14ac:dyDescent="0.35">
      <c r="A95" s="551" t="str">
        <f t="shared" si="4"/>
        <v>H</v>
      </c>
      <c r="B95" s="427">
        <f t="shared" si="2"/>
        <v>91</v>
      </c>
      <c r="C95" s="420"/>
      <c r="D95" s="420"/>
      <c r="E95" s="420"/>
      <c r="F95" s="772" t="str" cm="1">
        <f t="array" ref="F95">IFERROR(_xlfn.SWITCH(tod, "AM", AA95, "PM", AB95, "SAT", AC95, "SUN", AD95), "")</f>
        <v/>
      </c>
      <c r="G95" s="422"/>
      <c r="H95" s="388"/>
      <c r="I95" s="407"/>
      <c r="J95" s="407"/>
      <c r="K95" s="407"/>
      <c r="L95" s="422"/>
      <c r="M95" s="407"/>
      <c r="N95" s="407"/>
      <c r="O95" s="407"/>
      <c r="P95" s="407"/>
      <c r="Q95" s="407"/>
      <c r="R95" s="407"/>
      <c r="S95" s="407"/>
      <c r="T95" s="407"/>
      <c r="U95" s="407"/>
      <c r="V95" s="407"/>
      <c r="W95" s="407"/>
      <c r="X95" s="407"/>
      <c r="Y95" s="407"/>
      <c r="Z95" s="662"/>
      <c r="AA95" s="632" t="str">
        <f>IFERROR(_xlfn.XLOOKUP($D95, '[2]AM - Balanced Volumes'!$C$7:$C$37,'[2]AM - Balanced Volumes'!$F$7:$F$37),"")</f>
        <v/>
      </c>
      <c r="AB95" s="632" t="str">
        <f>IFERROR(_xlfn.XLOOKUP($D95, '[2]PM - Balanced Volumes'!$C$7:$C$37,'[2]PM - Balanced Volumes'!$F$7:$F$37),"")</f>
        <v/>
      </c>
      <c r="AC95" s="632"/>
      <c r="AD95" s="632"/>
      <c r="AE95" s="660"/>
    </row>
    <row r="96" spans="1:31" x14ac:dyDescent="0.35">
      <c r="A96" s="551" t="str">
        <f t="shared" si="4"/>
        <v>H</v>
      </c>
      <c r="B96" s="427">
        <f t="shared" si="2"/>
        <v>92</v>
      </c>
      <c r="C96" s="420"/>
      <c r="D96" s="420"/>
      <c r="E96" s="420"/>
      <c r="F96" s="772" t="str" cm="1">
        <f t="array" ref="F96">IFERROR(_xlfn.SWITCH(tod, "AM", AA96, "PM", AB96, "SAT", AC96, "SUN", AD96), "")</f>
        <v/>
      </c>
      <c r="G96" s="422"/>
      <c r="H96" s="388"/>
      <c r="I96" s="407"/>
      <c r="J96" s="407"/>
      <c r="K96" s="407"/>
      <c r="L96" s="422"/>
      <c r="M96" s="407"/>
      <c r="N96" s="407"/>
      <c r="O96" s="407"/>
      <c r="P96" s="407"/>
      <c r="Q96" s="407"/>
      <c r="R96" s="407"/>
      <c r="S96" s="407"/>
      <c r="T96" s="407"/>
      <c r="U96" s="407"/>
      <c r="V96" s="407"/>
      <c r="W96" s="407"/>
      <c r="X96" s="407"/>
      <c r="Y96" s="407"/>
      <c r="Z96" s="662"/>
      <c r="AA96" s="632" t="str">
        <f>IFERROR(_xlfn.XLOOKUP($D96, '[2]AM - Balanced Volumes'!$C$7:$C$37,'[2]AM - Balanced Volumes'!$F$7:$F$37),"")</f>
        <v/>
      </c>
      <c r="AB96" s="632" t="str">
        <f>IFERROR(_xlfn.XLOOKUP($D96, '[2]PM - Balanced Volumes'!$C$7:$C$37,'[2]PM - Balanced Volumes'!$F$7:$F$37),"")</f>
        <v/>
      </c>
      <c r="AC96" s="632"/>
      <c r="AD96" s="632"/>
      <c r="AE96" s="660"/>
    </row>
    <row r="97" spans="1:31" x14ac:dyDescent="0.35">
      <c r="A97" s="551" t="str">
        <f t="shared" si="4"/>
        <v>H</v>
      </c>
      <c r="B97" s="427">
        <f t="shared" si="2"/>
        <v>93</v>
      </c>
      <c r="C97" s="420"/>
      <c r="D97" s="420"/>
      <c r="E97" s="420"/>
      <c r="F97" s="772" t="str" cm="1">
        <f t="array" ref="F97">IFERROR(_xlfn.SWITCH(tod, "AM", AA97, "PM", AB97, "SAT", AC97, "SUN", AD97), "")</f>
        <v/>
      </c>
      <c r="G97" s="422"/>
      <c r="H97" s="388"/>
      <c r="I97" s="407"/>
      <c r="J97" s="407"/>
      <c r="K97" s="407"/>
      <c r="L97" s="422"/>
      <c r="M97" s="407"/>
      <c r="N97" s="407"/>
      <c r="O97" s="407"/>
      <c r="P97" s="407"/>
      <c r="Q97" s="407"/>
      <c r="R97" s="407"/>
      <c r="S97" s="407"/>
      <c r="T97" s="407"/>
      <c r="U97" s="407"/>
      <c r="V97" s="407"/>
      <c r="W97" s="407"/>
      <c r="X97" s="407"/>
      <c r="Y97" s="407"/>
      <c r="Z97" s="662"/>
      <c r="AA97" s="632" t="str">
        <f>IFERROR(_xlfn.XLOOKUP($D97, '[2]AM - Balanced Volumes'!$C$7:$C$37,'[2]AM - Balanced Volumes'!$F$7:$F$37),"")</f>
        <v/>
      </c>
      <c r="AB97" s="632" t="str">
        <f>IFERROR(_xlfn.XLOOKUP($D97, '[2]PM - Balanced Volumes'!$C$7:$C$37,'[2]PM - Balanced Volumes'!$F$7:$F$37),"")</f>
        <v/>
      </c>
      <c r="AC97" s="632"/>
      <c r="AD97" s="632"/>
      <c r="AE97" s="660"/>
    </row>
    <row r="98" spans="1:31" x14ac:dyDescent="0.35">
      <c r="A98" s="551" t="str">
        <f t="shared" si="4"/>
        <v>H</v>
      </c>
      <c r="B98" s="427">
        <f t="shared" si="2"/>
        <v>94</v>
      </c>
      <c r="C98" s="420"/>
      <c r="D98" s="420"/>
      <c r="E98" s="420"/>
      <c r="F98" s="772" t="str" cm="1">
        <f t="array" ref="F98">IFERROR(_xlfn.SWITCH(tod, "AM", AA98, "PM", AB98, "SAT", AC98, "SUN", AD98), "")</f>
        <v/>
      </c>
      <c r="G98" s="422"/>
      <c r="H98" s="388"/>
      <c r="I98" s="407"/>
      <c r="J98" s="407"/>
      <c r="K98" s="407"/>
      <c r="L98" s="422"/>
      <c r="M98" s="407"/>
      <c r="N98" s="407"/>
      <c r="O98" s="407"/>
      <c r="P98" s="407"/>
      <c r="Q98" s="407"/>
      <c r="R98" s="407"/>
      <c r="S98" s="407"/>
      <c r="T98" s="407"/>
      <c r="U98" s="407"/>
      <c r="V98" s="407"/>
      <c r="W98" s="407"/>
      <c r="X98" s="407"/>
      <c r="Y98" s="407"/>
      <c r="Z98" s="662"/>
      <c r="AA98" s="632" t="str">
        <f>IFERROR(_xlfn.XLOOKUP($D98, '[2]AM - Balanced Volumes'!$C$7:$C$37,'[2]AM - Balanced Volumes'!$F$7:$F$37),"")</f>
        <v/>
      </c>
      <c r="AB98" s="632" t="str">
        <f>IFERROR(_xlfn.XLOOKUP($D98, '[2]PM - Balanced Volumes'!$C$7:$C$37,'[2]PM - Balanced Volumes'!$F$7:$F$37),"")</f>
        <v/>
      </c>
      <c r="AC98" s="632"/>
      <c r="AD98" s="632"/>
      <c r="AE98" s="660"/>
    </row>
    <row r="99" spans="1:31" x14ac:dyDescent="0.35">
      <c r="A99" s="551" t="str">
        <f t="shared" si="4"/>
        <v>H</v>
      </c>
      <c r="B99" s="427">
        <f t="shared" si="2"/>
        <v>95</v>
      </c>
      <c r="C99" s="420"/>
      <c r="D99" s="420"/>
      <c r="E99" s="420"/>
      <c r="F99" s="772" t="str" cm="1">
        <f t="array" ref="F99">IFERROR(_xlfn.SWITCH(tod, "AM", AA99, "PM", AB99, "SAT", AC99, "SUN", AD99), "")</f>
        <v/>
      </c>
      <c r="G99" s="422"/>
      <c r="H99" s="388"/>
      <c r="I99" s="407"/>
      <c r="J99" s="407"/>
      <c r="K99" s="407"/>
      <c r="L99" s="422"/>
      <c r="M99" s="407"/>
      <c r="N99" s="407"/>
      <c r="O99" s="407"/>
      <c r="P99" s="407"/>
      <c r="Q99" s="407"/>
      <c r="R99" s="407"/>
      <c r="S99" s="407"/>
      <c r="T99" s="407"/>
      <c r="U99" s="407"/>
      <c r="V99" s="407"/>
      <c r="W99" s="407"/>
      <c r="X99" s="407"/>
      <c r="Y99" s="407"/>
      <c r="Z99" s="662"/>
      <c r="AA99" s="632" t="str">
        <f>IFERROR(_xlfn.XLOOKUP($D99, '[2]AM - Balanced Volumes'!$C$7:$C$37,'[2]AM - Balanced Volumes'!$F$7:$F$37),"")</f>
        <v/>
      </c>
      <c r="AB99" s="632" t="str">
        <f>IFERROR(_xlfn.XLOOKUP($D99, '[2]PM - Balanced Volumes'!$C$7:$C$37,'[2]PM - Balanced Volumes'!$F$7:$F$37),"")</f>
        <v/>
      </c>
      <c r="AC99" s="632"/>
      <c r="AD99" s="632"/>
      <c r="AE99" s="660"/>
    </row>
    <row r="100" spans="1:31" x14ac:dyDescent="0.35">
      <c r="A100" s="551" t="str">
        <f t="shared" si="4"/>
        <v>H</v>
      </c>
      <c r="B100" s="427">
        <f t="shared" si="2"/>
        <v>96</v>
      </c>
      <c r="C100" s="420"/>
      <c r="D100" s="420"/>
      <c r="E100" s="420"/>
      <c r="F100" s="772" t="str" cm="1">
        <f t="array" ref="F100">IFERROR(_xlfn.SWITCH(tod, "AM", AA100, "PM", AB100, "SAT", AC100, "SUN", AD100), "")</f>
        <v/>
      </c>
      <c r="G100" s="422"/>
      <c r="H100" s="388"/>
      <c r="I100" s="407"/>
      <c r="J100" s="407"/>
      <c r="K100" s="407"/>
      <c r="L100" s="422"/>
      <c r="M100" s="407"/>
      <c r="N100" s="407"/>
      <c r="O100" s="407"/>
      <c r="P100" s="407"/>
      <c r="Q100" s="407"/>
      <c r="R100" s="407"/>
      <c r="S100" s="407"/>
      <c r="T100" s="407"/>
      <c r="U100" s="407"/>
      <c r="V100" s="407"/>
      <c r="W100" s="407"/>
      <c r="X100" s="407"/>
      <c r="Y100" s="407"/>
      <c r="Z100" s="662"/>
      <c r="AA100" s="632" t="str">
        <f>IFERROR(_xlfn.XLOOKUP($D100, '[2]AM - Balanced Volumes'!$C$7:$C$37,'[2]AM - Balanced Volumes'!$F$7:$F$37),"")</f>
        <v/>
      </c>
      <c r="AB100" s="632" t="str">
        <f>IFERROR(_xlfn.XLOOKUP($D100, '[2]PM - Balanced Volumes'!$C$7:$C$37,'[2]PM - Balanced Volumes'!$F$7:$F$37),"")</f>
        <v/>
      </c>
      <c r="AC100" s="632"/>
      <c r="AD100" s="632"/>
      <c r="AE100" s="660"/>
    </row>
    <row r="101" spans="1:31" x14ac:dyDescent="0.35">
      <c r="A101" s="551" t="str">
        <f t="shared" si="4"/>
        <v>H</v>
      </c>
      <c r="B101" s="427">
        <f t="shared" si="2"/>
        <v>97</v>
      </c>
      <c r="C101" s="420"/>
      <c r="D101" s="420"/>
      <c r="E101" s="420"/>
      <c r="F101" s="772" t="str" cm="1">
        <f t="array" ref="F101">IFERROR(_xlfn.SWITCH(tod, "AM", AA101, "PM", AB101, "SAT", AC101, "SUN", AD101), "")</f>
        <v/>
      </c>
      <c r="G101" s="422"/>
      <c r="H101" s="388"/>
      <c r="I101" s="407"/>
      <c r="J101" s="407"/>
      <c r="K101" s="407"/>
      <c r="L101" s="422"/>
      <c r="M101" s="407"/>
      <c r="N101" s="407"/>
      <c r="O101" s="407"/>
      <c r="P101" s="407"/>
      <c r="Q101" s="407"/>
      <c r="R101" s="407"/>
      <c r="S101" s="407"/>
      <c r="T101" s="407"/>
      <c r="U101" s="407"/>
      <c r="V101" s="407"/>
      <c r="W101" s="407"/>
      <c r="X101" s="407"/>
      <c r="Y101" s="407"/>
      <c r="Z101" s="662"/>
      <c r="AA101" s="632" t="str">
        <f>IFERROR(_xlfn.XLOOKUP($D101, '[2]AM - Balanced Volumes'!$C$7:$C$37,'[2]AM - Balanced Volumes'!$F$7:$F$37),"")</f>
        <v/>
      </c>
      <c r="AB101" s="632" t="str">
        <f>IFERROR(_xlfn.XLOOKUP($D101, '[2]PM - Balanced Volumes'!$C$7:$C$37,'[2]PM - Balanced Volumes'!$F$7:$F$37),"")</f>
        <v/>
      </c>
      <c r="AC101" s="632"/>
      <c r="AD101" s="632"/>
      <c r="AE101" s="660"/>
    </row>
    <row r="102" spans="1:31" x14ac:dyDescent="0.35">
      <c r="A102" s="551" t="str">
        <f t="shared" si="4"/>
        <v>H</v>
      </c>
      <c r="B102" s="427">
        <f t="shared" si="2"/>
        <v>98</v>
      </c>
      <c r="C102" s="420"/>
      <c r="D102" s="420"/>
      <c r="E102" s="420"/>
      <c r="F102" s="772" t="str" cm="1">
        <f t="array" ref="F102">IFERROR(_xlfn.SWITCH(tod, "AM", AA102, "PM", AB102, "SAT", AC102, "SUN", AD102), "")</f>
        <v/>
      </c>
      <c r="G102" s="422"/>
      <c r="H102" s="388"/>
      <c r="I102" s="407"/>
      <c r="J102" s="407"/>
      <c r="K102" s="407"/>
      <c r="L102" s="422"/>
      <c r="M102" s="407"/>
      <c r="N102" s="407"/>
      <c r="O102" s="407"/>
      <c r="P102" s="407"/>
      <c r="Q102" s="407"/>
      <c r="R102" s="407"/>
      <c r="S102" s="407"/>
      <c r="T102" s="407"/>
      <c r="U102" s="407"/>
      <c r="V102" s="407"/>
      <c r="W102" s="407"/>
      <c r="X102" s="407"/>
      <c r="Y102" s="407"/>
      <c r="Z102" s="662"/>
      <c r="AA102" s="632" t="str">
        <f>IFERROR(_xlfn.XLOOKUP($D102, '[2]AM - Balanced Volumes'!$C$7:$C$37,'[2]AM - Balanced Volumes'!$F$7:$F$37),"")</f>
        <v/>
      </c>
      <c r="AB102" s="660" t="str">
        <f>IFERROR(_xlfn.XLOOKUP($D102, '[2]PM - Balanced Volumes'!$C$7:$C$37,'[2]PM - Balanced Volumes'!$F$7:$F$37),"")</f>
        <v/>
      </c>
      <c r="AC102" s="660"/>
      <c r="AD102" s="660"/>
      <c r="AE102" s="660"/>
    </row>
    <row r="103" spans="1:31" x14ac:dyDescent="0.35">
      <c r="A103" s="551" t="str">
        <f t="shared" si="4"/>
        <v>H</v>
      </c>
      <c r="B103" s="427">
        <f t="shared" si="2"/>
        <v>99</v>
      </c>
      <c r="C103" s="420"/>
      <c r="D103" s="420"/>
      <c r="E103" s="420"/>
      <c r="F103" s="772" t="str" cm="1">
        <f t="array" ref="F103">IFERROR(_xlfn.SWITCH(tod, "AM", AA103, "PM", AB103, "SAT", AC103, "SUN", AD103), "")</f>
        <v/>
      </c>
      <c r="G103" s="422"/>
      <c r="H103" s="388"/>
      <c r="I103" s="407"/>
      <c r="J103" s="407"/>
      <c r="K103" s="407"/>
      <c r="L103" s="422"/>
      <c r="M103" s="407"/>
      <c r="N103" s="407"/>
      <c r="O103" s="407"/>
      <c r="P103" s="407"/>
      <c r="Q103" s="407"/>
      <c r="R103" s="407"/>
      <c r="S103" s="407"/>
      <c r="T103" s="407"/>
      <c r="U103" s="407"/>
      <c r="V103" s="407"/>
      <c r="W103" s="407"/>
      <c r="X103" s="407"/>
      <c r="Y103" s="407"/>
      <c r="Z103" s="662"/>
      <c r="AA103" s="632" t="str">
        <f>IFERROR(_xlfn.XLOOKUP($D103, '[2]AM - Balanced Volumes'!$C$7:$C$37,'[2]AM - Balanced Volumes'!$F$7:$F$37),"")</f>
        <v/>
      </c>
      <c r="AB103" s="660" t="str">
        <f>IFERROR(_xlfn.XLOOKUP($D103, '[2]PM - Balanced Volumes'!$C$7:$C$37,'[2]PM - Balanced Volumes'!$F$7:$F$37),"")</f>
        <v/>
      </c>
      <c r="AC103" s="660"/>
      <c r="AD103" s="660"/>
      <c r="AE103" s="660"/>
    </row>
    <row r="104" spans="1:31" x14ac:dyDescent="0.35">
      <c r="A104" s="551" t="str">
        <f t="shared" si="4"/>
        <v>H</v>
      </c>
      <c r="B104" s="427">
        <f t="shared" si="2"/>
        <v>100</v>
      </c>
      <c r="C104" s="420"/>
      <c r="D104" s="420"/>
      <c r="E104" s="420"/>
      <c r="F104" s="772" t="str" cm="1">
        <f t="array" ref="F104">IFERROR(_xlfn.SWITCH(tod, "AM", AA104, "PM", AB104, "SAT", AC104, "SUN", AD104), "")</f>
        <v/>
      </c>
      <c r="G104" s="422"/>
      <c r="H104" s="388"/>
      <c r="I104" s="407"/>
      <c r="J104" s="407"/>
      <c r="K104" s="407"/>
      <c r="L104" s="422"/>
      <c r="M104" s="407"/>
      <c r="N104" s="407"/>
      <c r="O104" s="407"/>
      <c r="P104" s="407"/>
      <c r="Q104" s="407"/>
      <c r="R104" s="407"/>
      <c r="S104" s="407"/>
      <c r="T104" s="407"/>
      <c r="U104" s="407"/>
      <c r="V104" s="407"/>
      <c r="W104" s="407"/>
      <c r="X104" s="407"/>
      <c r="Y104" s="407"/>
      <c r="Z104" s="662"/>
      <c r="AA104" s="632" t="str">
        <f>IFERROR(_xlfn.XLOOKUP($D104, '[2]AM - Balanced Volumes'!$C$7:$C$37,'[2]AM - Balanced Volumes'!$F$7:$F$37),"")</f>
        <v/>
      </c>
      <c r="AB104" s="660" t="str">
        <f>IFERROR(_xlfn.XLOOKUP($D104, '[2]PM - Balanced Volumes'!$C$7:$C$37,'[2]PM - Balanced Volumes'!$F$7:$F$37),"")</f>
        <v/>
      </c>
      <c r="AC104" s="660"/>
      <c r="AD104" s="660"/>
      <c r="AE104" s="660"/>
    </row>
    <row r="105" spans="1:31" x14ac:dyDescent="0.35">
      <c r="B105"/>
      <c r="C105"/>
      <c r="D105"/>
      <c r="E105"/>
      <c r="F105"/>
      <c r="G105"/>
      <c r="L105"/>
      <c r="O105"/>
      <c r="P105"/>
      <c r="Q105"/>
      <c r="R105"/>
      <c r="S105"/>
      <c r="T105"/>
      <c r="U105"/>
      <c r="V105"/>
      <c r="W105"/>
      <c r="X105"/>
      <c r="Y105"/>
      <c r="Z105"/>
      <c r="AE105"/>
    </row>
  </sheetData>
  <autoFilter ref="A4:Y4" xr:uid="{9786C61A-2CB6-44DB-8272-D2D8725523F8}"/>
  <mergeCells count="1">
    <mergeCell ref="B2:C2"/>
  </mergeCells>
  <phoneticPr fontId="86" type="noConversion"/>
  <conditionalFormatting sqref="C80:C104">
    <cfRule type="duplicateValues" dxfId="109" priority="1"/>
  </conditionalFormatting>
  <dataValidations count="1">
    <dataValidation type="list" allowBlank="1" showInputMessage="1" showErrorMessage="1" sqref="D2" xr:uid="{EC8CCCE8-B6F2-4958-8201-D26B7932D95E}">
      <formula1>"DCM,Link Eval"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DEF2-4F8B-4046-A957-9149748D9F17}">
  <sheetPr codeName="Sheet18">
    <tabColor theme="3"/>
  </sheetPr>
  <dimension ref="A1:AI54"/>
  <sheetViews>
    <sheetView zoomScale="55" zoomScaleNormal="55" workbookViewId="0"/>
  </sheetViews>
  <sheetFormatPr defaultColWidth="9.1796875" defaultRowHeight="14.5" outlineLevelCol="1" x14ac:dyDescent="0.35"/>
  <cols>
    <col min="1" max="1" width="9.1796875" style="547"/>
    <col min="2" max="2" width="8.36328125" style="274" customWidth="1"/>
    <col min="3" max="3" width="5.6328125" style="547" customWidth="1"/>
    <col min="4" max="4" width="38.81640625" style="75" customWidth="1"/>
    <col min="5" max="6" width="13.1796875" style="274" customWidth="1"/>
    <col min="7" max="10" width="20.7265625" style="547" customWidth="1"/>
    <col min="11" max="26" width="20.7265625" style="547" hidden="1" customWidth="1" outlineLevel="1"/>
    <col min="27" max="27" width="12.7265625" style="547" customWidth="1" collapsed="1"/>
    <col min="28" max="34" width="12.7265625" style="547" customWidth="1"/>
    <col min="35" max="35" width="13.1796875" style="274" customWidth="1"/>
    <col min="36" max="16384" width="9.1796875" style="547"/>
  </cols>
  <sheetData>
    <row r="1" spans="1:35" x14ac:dyDescent="0.35">
      <c r="A1" s="551" t="s">
        <v>226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  <c r="L1" s="551"/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1"/>
      <c r="AA1" s="551"/>
      <c r="AB1" s="551"/>
      <c r="AC1" s="551"/>
      <c r="AD1" s="551"/>
      <c r="AE1" s="551"/>
      <c r="AF1" s="551"/>
      <c r="AG1" s="551"/>
      <c r="AH1" s="551"/>
      <c r="AI1" s="551"/>
    </row>
    <row r="2" spans="1:35" ht="15.5" x14ac:dyDescent="0.35">
      <c r="A2" s="551"/>
      <c r="B2" s="834" t="s">
        <v>88</v>
      </c>
      <c r="C2" s="833"/>
      <c r="D2" s="486" t="str">
        <f>tod</f>
        <v>AM</v>
      </c>
      <c r="E2" s="646"/>
      <c r="F2" s="646"/>
      <c r="G2" s="646"/>
      <c r="H2" s="646"/>
      <c r="I2" s="646"/>
      <c r="J2" s="646"/>
      <c r="K2" s="646"/>
      <c r="L2" s="646"/>
      <c r="M2" s="646"/>
      <c r="N2" s="646"/>
      <c r="O2" s="646"/>
      <c r="P2" s="646"/>
      <c r="Q2" s="646"/>
      <c r="R2" s="646"/>
      <c r="S2" s="646"/>
      <c r="T2" s="646"/>
      <c r="U2" s="646"/>
      <c r="V2" s="646"/>
      <c r="W2" s="646"/>
      <c r="X2" s="646"/>
      <c r="Y2" s="646"/>
      <c r="Z2" s="646"/>
      <c r="AA2" s="647"/>
      <c r="AB2" s="647"/>
      <c r="AC2" s="647"/>
      <c r="AD2" s="647"/>
      <c r="AE2" s="647"/>
      <c r="AF2" s="647"/>
      <c r="AG2" s="647"/>
      <c r="AH2" s="647"/>
      <c r="AI2" s="646"/>
    </row>
    <row r="3" spans="1:35" ht="23" customHeight="1" x14ac:dyDescent="0.35">
      <c r="A3" s="551"/>
      <c r="B3" s="646"/>
      <c r="C3" s="444"/>
      <c r="D3" s="645"/>
      <c r="E3" s="646"/>
      <c r="F3" s="646"/>
      <c r="G3" s="656" t="s">
        <v>411</v>
      </c>
      <c r="H3" s="654"/>
      <c r="I3" s="654"/>
      <c r="J3" s="654"/>
      <c r="K3" s="654"/>
      <c r="L3" s="654"/>
      <c r="M3" s="654"/>
      <c r="N3" s="654"/>
      <c r="O3" s="654"/>
      <c r="P3" s="654"/>
      <c r="Q3" s="654"/>
      <c r="R3" s="654"/>
      <c r="S3" s="654"/>
      <c r="T3" s="654"/>
      <c r="U3" s="654"/>
      <c r="V3" s="654"/>
      <c r="W3" s="654"/>
      <c r="X3" s="654"/>
      <c r="Y3" s="654"/>
      <c r="Z3" s="655"/>
      <c r="AA3" s="649" t="s">
        <v>410</v>
      </c>
      <c r="AB3" s="650"/>
      <c r="AC3" s="650"/>
      <c r="AD3" s="651"/>
      <c r="AE3" s="650"/>
      <c r="AF3" s="651"/>
      <c r="AG3" s="650"/>
      <c r="AH3" s="651"/>
      <c r="AI3" s="646"/>
    </row>
    <row r="4" spans="1:35" ht="43.5" x14ac:dyDescent="0.35">
      <c r="A4" s="551"/>
      <c r="B4" s="823" t="s">
        <v>281</v>
      </c>
      <c r="C4" s="143" t="s">
        <v>140</v>
      </c>
      <c r="D4" s="404" t="s">
        <v>340</v>
      </c>
      <c r="E4" s="414" t="s">
        <v>438</v>
      </c>
      <c r="F4" s="414" t="s">
        <v>439</v>
      </c>
      <c r="G4" s="143" t="str">
        <f>'Initial Setup'!$B$27&amp;" Queue Counter Number"</f>
        <v>Existing AM Queue Counter Number</v>
      </c>
      <c r="H4" s="143" t="str">
        <f>'Initial Setup'!$B$28&amp;" Queue Counter Number"</f>
        <v>Existing PM Queue Counter Number</v>
      </c>
      <c r="I4" s="143" t="str">
        <f>'Initial Setup'!$B$29&amp;" Queue Counter Number"</f>
        <v>2030 No-Build AM Queue Counter Number</v>
      </c>
      <c r="J4" s="143" t="str">
        <f>'Initial Setup'!$B$30&amp;" Queue Counter Number"</f>
        <v>2030 No-Build PM Queue Counter Number</v>
      </c>
      <c r="K4" s="143" t="str">
        <f>'Initial Setup'!$B$31&amp;" Queue Counter Number"</f>
        <v>2050 No-Build AM Queue Counter Number</v>
      </c>
      <c r="L4" s="143" t="str">
        <f>'Initial Setup'!$B$32&amp;" Queue Counter Number"</f>
        <v>2050 No-Build PM Queue Counter Number</v>
      </c>
      <c r="M4" s="143" t="str">
        <f>'Initial Setup'!$B$33&amp;" Queue Counter Number"</f>
        <v>2030 Pref Alt AM Queue Counter Number</v>
      </c>
      <c r="N4" s="143" t="str">
        <f>'Initial Setup'!$B$34&amp;" Queue Counter Number"</f>
        <v>2030 Pref Alt PM Queue Counter Number</v>
      </c>
      <c r="O4" s="143" t="str">
        <f>'Initial Setup'!$B$35&amp;" Queue Counter Number"</f>
        <v>2050 Build Alt 1 AM Queue Counter Number</v>
      </c>
      <c r="P4" s="143" t="str">
        <f>'Initial Setup'!$B$36&amp;" Queue Counter Number"</f>
        <v>2050 Build Alt 1 PM Queue Counter Number</v>
      </c>
      <c r="Q4" s="143" t="str">
        <f>'Initial Setup'!$B$37&amp;" Queue Counter Number"</f>
        <v>2050 Build Alt 2 AM Queue Counter Number</v>
      </c>
      <c r="R4" s="143" t="str">
        <f>'Initial Setup'!$B$38&amp;" Queue Counter Number"</f>
        <v>2050 Build Alt 2 PM Queue Counter Number</v>
      </c>
      <c r="S4" s="143" t="str">
        <f>'Initial Setup'!$B$39&amp;" Queue Counter Number"</f>
        <v>2050 Pref Alt AM Queue Counter Number</v>
      </c>
      <c r="T4" s="143" t="str">
        <f>'Initial Setup'!$B$40&amp;" Queue Counter Number"</f>
        <v>2050 Pref Alt PM Queue Counter Number</v>
      </c>
      <c r="U4" s="143" t="str">
        <f>'Initial Setup'!$B$41&amp;" Queue Counter Number"</f>
        <v>Existing SAT Queue Counter Number</v>
      </c>
      <c r="V4" s="143" t="str">
        <f>'Initial Setup'!$B$42&amp;" Queue Counter Number"</f>
        <v>Existing SUN Queue Counter Number</v>
      </c>
      <c r="W4" s="143" t="str">
        <f>'Initial Setup'!$B$43&amp;" Queue Counter Number"</f>
        <v>BLANK Queue Counter Number</v>
      </c>
      <c r="X4" s="143" t="str">
        <f>'Initial Setup'!$B$44&amp;" Queue Counter Number"</f>
        <v>BLANK Queue Counter Number</v>
      </c>
      <c r="Y4" s="143" t="str">
        <f>'Initial Setup'!$B$45&amp;" Queue Counter Number"</f>
        <v>BLANK Queue Counter Number</v>
      </c>
      <c r="Z4" s="143" t="str">
        <f>'Initial Setup'!$B$46&amp;" Queue Counter Number"</f>
        <v>BLANK Queue Counter Number</v>
      </c>
      <c r="AA4" s="414" t="s">
        <v>406</v>
      </c>
      <c r="AB4" s="414" t="s">
        <v>407</v>
      </c>
      <c r="AC4" s="414" t="s">
        <v>408</v>
      </c>
      <c r="AD4" s="414" t="s">
        <v>409</v>
      </c>
      <c r="AE4" s="414" t="s">
        <v>472</v>
      </c>
      <c r="AF4" s="414" t="s">
        <v>473</v>
      </c>
      <c r="AG4" s="414" t="s">
        <v>474</v>
      </c>
      <c r="AH4" s="414" t="s">
        <v>475</v>
      </c>
      <c r="AI4" s="414" t="s">
        <v>404</v>
      </c>
    </row>
    <row r="5" spans="1:35" x14ac:dyDescent="0.35">
      <c r="A5" s="551" t="str">
        <f>IF(C5=0,"H","")</f>
        <v/>
      </c>
      <c r="B5" s="824">
        <v>1</v>
      </c>
      <c r="C5" s="427" cm="1">
        <f t="array" ref="C5">_xlfn.SWITCH(scenario&amp;" Queue Counter Number",'Input - Queue Counters'!$G$4, 'Input - Queue Counters'!$G5, 'Input - Queue Counters'!$H$4, 'Input - Queue Counters'!$H5, 'Input - Queue Counters'!$I$4, 'Input - Queue Counters'!$I5,'Input - Queue Counters'!$J$4, 'Input - Queue Counters'!$J5,'Input - Queue Counters'!$K$4, 'Input - Queue Counters'!$K5,'Input - Queue Counters'!$L$4, 'Input - Queue Counters'!$L5,'Input - Queue Counters'!$M$4, 'Input - Queue Counters'!$M5,'Input - Queue Counters'!$N$4, 'Input - Queue Counters'!$N5,'Input - Queue Counters'!$O$4, 'Input - Queue Counters'!$O5,'Input - Queue Counters'!$P$4, 'Input - Queue Counters'!$P5,'Input - Queue Counters'!$Q$4, 'Input - Queue Counters'!$Q5,'Input - Queue Counters'!$R$4, 'Input - Queue Counters'!$R5,'Input - Queue Counters'!$S$4, 'Input - Queue Counters'!$S5,'Input - Queue Counters'!$T$4, 'Input - Queue Counters'!$T5,'Input - Queue Counters'!$U$4, 'Input - Queue Counters'!$U5,'Input - Queue Counters'!$V$4, 'Input - Queue Counters'!$V5,'Input - Queue Counters'!$W$4, 'Input - Queue Counters'!$W5,'Input - Queue Counters'!$X$4, 'Input - Queue Counters'!$X5,'Input - Queue Counters'!$Y$4, 'Input - Queue Counters'!$Y5,'Input - Queue Counters'!$Z$4, 'Input - Queue Counters'!$Z5,"")</f>
        <v>1</v>
      </c>
      <c r="D5" s="420" t="s">
        <v>505</v>
      </c>
      <c r="E5" s="772" cm="1">
        <f t="array" ref="E5">_xlfn.SWITCH($D$2, "AM", AA5, "PM", AC5, "SAT", AE5,"SUN", AG5)</f>
        <v>0</v>
      </c>
      <c r="F5" s="772" cm="1">
        <f t="array" ref="F5">_xlfn.SWITCH($D$2, "AM", AB5, "PM", AD5, "SAT", AF5,"SUN", AH5)</f>
        <v>0</v>
      </c>
      <c r="G5" s="652">
        <v>1</v>
      </c>
      <c r="H5" s="653">
        <v>1</v>
      </c>
      <c r="I5" s="653"/>
      <c r="J5" s="653"/>
      <c r="K5" s="653"/>
      <c r="L5" s="653"/>
      <c r="M5" s="652"/>
      <c r="N5" s="652"/>
      <c r="O5" s="652"/>
      <c r="P5" s="652"/>
      <c r="Q5" s="652"/>
      <c r="R5" s="652"/>
      <c r="S5" s="652"/>
      <c r="T5" s="652"/>
      <c r="U5" s="652"/>
      <c r="V5" s="652"/>
      <c r="W5" s="652"/>
      <c r="X5" s="652"/>
      <c r="Y5" s="652"/>
      <c r="Z5" s="652"/>
      <c r="AA5" s="388"/>
      <c r="AB5" s="773"/>
      <c r="AC5" s="773"/>
      <c r="AD5" s="773"/>
      <c r="AE5" s="773"/>
      <c r="AF5" s="773"/>
      <c r="AG5" s="773"/>
      <c r="AH5" s="773"/>
      <c r="AI5" s="774"/>
    </row>
    <row r="6" spans="1:35" x14ac:dyDescent="0.35">
      <c r="A6" s="551" t="str">
        <f t="shared" ref="A6:A54" si="0">IF(C6=0,"H","")</f>
        <v/>
      </c>
      <c r="B6" s="824">
        <f>IF(C6="","",B5+1)</f>
        <v>2</v>
      </c>
      <c r="C6" s="427" cm="1">
        <f t="array" ref="C6">_xlfn.SWITCH(scenario&amp;" Queue Counter Number",'Input - Queue Counters'!$G$4, 'Input - Queue Counters'!$G6, 'Input - Queue Counters'!$H$4, 'Input - Queue Counters'!$H6, 'Input - Queue Counters'!$I$4, 'Input - Queue Counters'!$I6,'Input - Queue Counters'!$J$4, 'Input - Queue Counters'!$J6,'Input - Queue Counters'!$K$4, 'Input - Queue Counters'!$K6,'Input - Queue Counters'!$L$4, 'Input - Queue Counters'!$L6,'Input - Queue Counters'!$M$4, 'Input - Queue Counters'!$M6,'Input - Queue Counters'!$N$4, 'Input - Queue Counters'!$N6,'Input - Queue Counters'!$O$4, 'Input - Queue Counters'!$O6,'Input - Queue Counters'!$P$4, 'Input - Queue Counters'!$P6,'Input - Queue Counters'!$Q$4, 'Input - Queue Counters'!$Q6,'Input - Queue Counters'!$R$4, 'Input - Queue Counters'!$R6,'Input - Queue Counters'!$S$4, 'Input - Queue Counters'!$S6,'Input - Queue Counters'!$T$4, 'Input - Queue Counters'!$T6,'Input - Queue Counters'!$U$4, 'Input - Queue Counters'!$U6,'Input - Queue Counters'!$V$4, 'Input - Queue Counters'!$V6,'Input - Queue Counters'!$W$4, 'Input - Queue Counters'!$W6,'Input - Queue Counters'!$X$4, 'Input - Queue Counters'!$X6,'Input - Queue Counters'!$Y$4, 'Input - Queue Counters'!$Y6,'Input - Queue Counters'!$Z$4, 'Input - Queue Counters'!$Z6,"")</f>
        <v>2</v>
      </c>
      <c r="D6" s="420" t="s">
        <v>506</v>
      </c>
      <c r="E6" s="772" cm="1">
        <f t="array" ref="E6">_xlfn.SWITCH($D$2, "AM", AA6, "PM", AC6, "SAT", AE6,"SUN", AG6)</f>
        <v>0</v>
      </c>
      <c r="F6" s="772" cm="1">
        <f t="array" ref="F6">_xlfn.SWITCH($D$2, "AM", AB6, "PM", AD6, "SAT", AF6,"SUN", AH6)</f>
        <v>0</v>
      </c>
      <c r="G6" s="652">
        <v>2</v>
      </c>
      <c r="H6" s="653">
        <v>2</v>
      </c>
      <c r="I6" s="653"/>
      <c r="J6" s="653"/>
      <c r="K6" s="653"/>
      <c r="L6" s="653"/>
      <c r="M6" s="652"/>
      <c r="N6" s="652"/>
      <c r="O6" s="652"/>
      <c r="P6" s="652"/>
      <c r="Q6" s="652"/>
      <c r="R6" s="652"/>
      <c r="S6" s="652"/>
      <c r="T6" s="652"/>
      <c r="U6" s="652"/>
      <c r="V6" s="652"/>
      <c r="W6" s="652"/>
      <c r="X6" s="652"/>
      <c r="Y6" s="652"/>
      <c r="Z6" s="652"/>
      <c r="AA6" s="775"/>
      <c r="AB6" s="775"/>
      <c r="AC6" s="775"/>
      <c r="AD6" s="775"/>
      <c r="AE6" s="775"/>
      <c r="AF6" s="775"/>
      <c r="AG6" s="775"/>
      <c r="AH6" s="775"/>
      <c r="AI6" s="774"/>
    </row>
    <row r="7" spans="1:35" x14ac:dyDescent="0.35">
      <c r="A7" s="551" t="str">
        <f t="shared" si="0"/>
        <v/>
      </c>
      <c r="B7" s="824">
        <f t="shared" ref="B7:B54" si="1">IF(C7="","",B6+1)</f>
        <v>3</v>
      </c>
      <c r="C7" s="427" cm="1">
        <f t="array" ref="C7">_xlfn.SWITCH(scenario&amp;" Queue Counter Number",'Input - Queue Counters'!$G$4, 'Input - Queue Counters'!$G7, 'Input - Queue Counters'!$H$4, 'Input - Queue Counters'!$H7, 'Input - Queue Counters'!$I$4, 'Input - Queue Counters'!$I7,'Input - Queue Counters'!$J$4, 'Input - Queue Counters'!$J7,'Input - Queue Counters'!$K$4, 'Input - Queue Counters'!$K7,'Input - Queue Counters'!$L$4, 'Input - Queue Counters'!$L7,'Input - Queue Counters'!$M$4, 'Input - Queue Counters'!$M7,'Input - Queue Counters'!$N$4, 'Input - Queue Counters'!$N7,'Input - Queue Counters'!$O$4, 'Input - Queue Counters'!$O7,'Input - Queue Counters'!$P$4, 'Input - Queue Counters'!$P7,'Input - Queue Counters'!$Q$4, 'Input - Queue Counters'!$Q7,'Input - Queue Counters'!$R$4, 'Input - Queue Counters'!$R7,'Input - Queue Counters'!$S$4, 'Input - Queue Counters'!$S7,'Input - Queue Counters'!$T$4, 'Input - Queue Counters'!$T7,'Input - Queue Counters'!$U$4, 'Input - Queue Counters'!$U7,'Input - Queue Counters'!$V$4, 'Input - Queue Counters'!$V7,'Input - Queue Counters'!$W$4, 'Input - Queue Counters'!$W7,'Input - Queue Counters'!$X$4, 'Input - Queue Counters'!$X7,'Input - Queue Counters'!$Y$4, 'Input - Queue Counters'!$Y7,'Input - Queue Counters'!$Z$4, 'Input - Queue Counters'!$Z7,"")</f>
        <v>3</v>
      </c>
      <c r="D7" s="420" t="s">
        <v>507</v>
      </c>
      <c r="E7" s="772" cm="1">
        <f t="array" ref="E7">_xlfn.SWITCH($D$2, "AM", AA7, "PM", AC7, "SAT", AE7,"SUN", AG7)</f>
        <v>0</v>
      </c>
      <c r="F7" s="772" cm="1">
        <f t="array" ref="F7">_xlfn.SWITCH($D$2, "AM", AB7, "PM", AD7, "SAT", AF7,"SUN", AH7)</f>
        <v>0</v>
      </c>
      <c r="G7" s="652">
        <v>3</v>
      </c>
      <c r="H7" s="653">
        <v>3</v>
      </c>
      <c r="I7" s="653"/>
      <c r="J7" s="653"/>
      <c r="K7" s="653"/>
      <c r="L7" s="653"/>
      <c r="M7" s="652"/>
      <c r="N7" s="652"/>
      <c r="O7" s="652"/>
      <c r="P7" s="652"/>
      <c r="Q7" s="652"/>
      <c r="R7" s="652"/>
      <c r="S7" s="652"/>
      <c r="T7" s="652"/>
      <c r="U7" s="652"/>
      <c r="V7" s="652"/>
      <c r="W7" s="652"/>
      <c r="X7" s="652"/>
      <c r="Y7" s="652"/>
      <c r="Z7" s="652"/>
      <c r="AA7" s="775"/>
      <c r="AB7" s="775"/>
      <c r="AC7" s="775"/>
      <c r="AD7" s="775"/>
      <c r="AE7" s="775"/>
      <c r="AF7" s="775"/>
      <c r="AG7" s="775"/>
      <c r="AH7" s="775"/>
      <c r="AI7" s="774"/>
    </row>
    <row r="8" spans="1:35" x14ac:dyDescent="0.35">
      <c r="A8" s="551" t="str">
        <f t="shared" si="0"/>
        <v>H</v>
      </c>
      <c r="B8" s="824">
        <f t="shared" si="1"/>
        <v>4</v>
      </c>
      <c r="C8" s="427" cm="1">
        <f t="array" ref="C8">_xlfn.SWITCH(scenario&amp;" Queue Counter Number",'Input - Queue Counters'!$G$4, 'Input - Queue Counters'!$G8, 'Input - Queue Counters'!$H$4, 'Input - Queue Counters'!$H8, 'Input - Queue Counters'!$I$4, 'Input - Queue Counters'!$I8,'Input - Queue Counters'!$J$4, 'Input - Queue Counters'!$J8,'Input - Queue Counters'!$K$4, 'Input - Queue Counters'!$K8,'Input - Queue Counters'!$L$4, 'Input - Queue Counters'!$L8,'Input - Queue Counters'!$M$4, 'Input - Queue Counters'!$M8,'Input - Queue Counters'!$N$4, 'Input - Queue Counters'!$N8,'Input - Queue Counters'!$O$4, 'Input - Queue Counters'!$O8,'Input - Queue Counters'!$P$4, 'Input - Queue Counters'!$P8,'Input - Queue Counters'!$Q$4, 'Input - Queue Counters'!$Q8,'Input - Queue Counters'!$R$4, 'Input - Queue Counters'!$R8,'Input - Queue Counters'!$S$4, 'Input - Queue Counters'!$S8,'Input - Queue Counters'!$T$4, 'Input - Queue Counters'!$T8,'Input - Queue Counters'!$U$4, 'Input - Queue Counters'!$U8,'Input - Queue Counters'!$V$4, 'Input - Queue Counters'!$V8,'Input - Queue Counters'!$W$4, 'Input - Queue Counters'!$W8,'Input - Queue Counters'!$X$4, 'Input - Queue Counters'!$X8,'Input - Queue Counters'!$Y$4, 'Input - Queue Counters'!$Y8,'Input - Queue Counters'!$Z$4, 'Input - Queue Counters'!$Z8,"")</f>
        <v>0</v>
      </c>
      <c r="D8" s="420"/>
      <c r="E8" s="772" cm="1">
        <f t="array" ref="E8">_xlfn.SWITCH($D$2, "AM", AA8, "PM", AC8, "SAT", AE8,"SUN", AG8)</f>
        <v>0</v>
      </c>
      <c r="F8" s="772" cm="1">
        <f t="array" ref="F8">_xlfn.SWITCH($D$2, "AM", AB8, "PM", AD8, "SAT", AF8,"SUN", AH8)</f>
        <v>0</v>
      </c>
      <c r="G8" s="652"/>
      <c r="H8" s="653"/>
      <c r="I8" s="653"/>
      <c r="J8" s="653"/>
      <c r="K8" s="653"/>
      <c r="L8" s="653"/>
      <c r="M8" s="652"/>
      <c r="N8" s="652"/>
      <c r="O8" s="652"/>
      <c r="P8" s="652"/>
      <c r="Q8" s="652"/>
      <c r="R8" s="652"/>
      <c r="S8" s="652"/>
      <c r="T8" s="652"/>
      <c r="U8" s="652"/>
      <c r="V8" s="652"/>
      <c r="W8" s="652"/>
      <c r="X8" s="652"/>
      <c r="Y8" s="652"/>
      <c r="Z8" s="652"/>
      <c r="AA8" s="775"/>
      <c r="AB8" s="775"/>
      <c r="AC8" s="775"/>
      <c r="AD8" s="775"/>
      <c r="AE8" s="775"/>
      <c r="AF8" s="775"/>
      <c r="AG8" s="775"/>
      <c r="AH8" s="775"/>
      <c r="AI8" s="774"/>
    </row>
    <row r="9" spans="1:35" x14ac:dyDescent="0.35">
      <c r="A9" s="551" t="str">
        <f t="shared" si="0"/>
        <v>H</v>
      </c>
      <c r="B9" s="824">
        <f t="shared" si="1"/>
        <v>5</v>
      </c>
      <c r="C9" s="427" cm="1">
        <f t="array" ref="C9">_xlfn.SWITCH(scenario&amp;" Queue Counter Number",'Input - Queue Counters'!$G$4, 'Input - Queue Counters'!$G9, 'Input - Queue Counters'!$H$4, 'Input - Queue Counters'!$H9, 'Input - Queue Counters'!$I$4, 'Input - Queue Counters'!$I9,'Input - Queue Counters'!$J$4, 'Input - Queue Counters'!$J9,'Input - Queue Counters'!$K$4, 'Input - Queue Counters'!$K9,'Input - Queue Counters'!$L$4, 'Input - Queue Counters'!$L9,'Input - Queue Counters'!$M$4, 'Input - Queue Counters'!$M9,'Input - Queue Counters'!$N$4, 'Input - Queue Counters'!$N9,'Input - Queue Counters'!$O$4, 'Input - Queue Counters'!$O9,'Input - Queue Counters'!$P$4, 'Input - Queue Counters'!$P9,'Input - Queue Counters'!$Q$4, 'Input - Queue Counters'!$Q9,'Input - Queue Counters'!$R$4, 'Input - Queue Counters'!$R9,'Input - Queue Counters'!$S$4, 'Input - Queue Counters'!$S9,'Input - Queue Counters'!$T$4, 'Input - Queue Counters'!$T9,'Input - Queue Counters'!$U$4, 'Input - Queue Counters'!$U9,'Input - Queue Counters'!$V$4, 'Input - Queue Counters'!$V9,'Input - Queue Counters'!$W$4, 'Input - Queue Counters'!$W9,'Input - Queue Counters'!$X$4, 'Input - Queue Counters'!$X9,'Input - Queue Counters'!$Y$4, 'Input - Queue Counters'!$Y9,'Input - Queue Counters'!$Z$4, 'Input - Queue Counters'!$Z9,"")</f>
        <v>0</v>
      </c>
      <c r="D9" s="420"/>
      <c r="E9" s="772" cm="1">
        <f t="array" ref="E9">_xlfn.SWITCH($D$2, "AM", AA9, "PM", AC9, "SAT", AE9,"SUN", AG9)</f>
        <v>0</v>
      </c>
      <c r="F9" s="772" cm="1">
        <f t="array" ref="F9">_xlfn.SWITCH($D$2, "AM", AB9, "PM", AD9, "SAT", AF9,"SUN", AH9)</f>
        <v>0</v>
      </c>
      <c r="G9" s="652"/>
      <c r="H9" s="653"/>
      <c r="I9" s="653"/>
      <c r="J9" s="653"/>
      <c r="K9" s="653"/>
      <c r="L9" s="653"/>
      <c r="M9" s="652"/>
      <c r="N9" s="652"/>
      <c r="O9" s="652"/>
      <c r="P9" s="652"/>
      <c r="Q9" s="652"/>
      <c r="R9" s="652"/>
      <c r="S9" s="652"/>
      <c r="T9" s="652"/>
      <c r="U9" s="652"/>
      <c r="V9" s="652"/>
      <c r="W9" s="652"/>
      <c r="X9" s="652"/>
      <c r="Y9" s="652"/>
      <c r="Z9" s="652"/>
      <c r="AA9" s="775"/>
      <c r="AB9" s="775"/>
      <c r="AC9" s="775"/>
      <c r="AD9" s="775"/>
      <c r="AE9" s="775"/>
      <c r="AF9" s="775"/>
      <c r="AG9" s="775"/>
      <c r="AH9" s="775"/>
      <c r="AI9" s="774"/>
    </row>
    <row r="10" spans="1:35" x14ac:dyDescent="0.35">
      <c r="A10" s="551" t="str">
        <f t="shared" si="0"/>
        <v>H</v>
      </c>
      <c r="B10" s="824">
        <f t="shared" si="1"/>
        <v>6</v>
      </c>
      <c r="C10" s="427" cm="1">
        <f t="array" ref="C10">_xlfn.SWITCH(scenario&amp;" Queue Counter Number",'Input - Queue Counters'!$G$4, 'Input - Queue Counters'!$G10, 'Input - Queue Counters'!$H$4, 'Input - Queue Counters'!$H10, 'Input - Queue Counters'!$I$4, 'Input - Queue Counters'!$I10,'Input - Queue Counters'!$J$4, 'Input - Queue Counters'!$J10,'Input - Queue Counters'!$K$4, 'Input - Queue Counters'!$K10,'Input - Queue Counters'!$L$4, 'Input - Queue Counters'!$L10,'Input - Queue Counters'!$M$4, 'Input - Queue Counters'!$M10,'Input - Queue Counters'!$N$4, 'Input - Queue Counters'!$N10,'Input - Queue Counters'!$O$4, 'Input - Queue Counters'!$O10,'Input - Queue Counters'!$P$4, 'Input - Queue Counters'!$P10,'Input - Queue Counters'!$Q$4, 'Input - Queue Counters'!$Q10,'Input - Queue Counters'!$R$4, 'Input - Queue Counters'!$R10,'Input - Queue Counters'!$S$4, 'Input - Queue Counters'!$S10,'Input - Queue Counters'!$T$4, 'Input - Queue Counters'!$T10,'Input - Queue Counters'!$U$4, 'Input - Queue Counters'!$U10,'Input - Queue Counters'!$V$4, 'Input - Queue Counters'!$V10,'Input - Queue Counters'!$W$4, 'Input - Queue Counters'!$W10,'Input - Queue Counters'!$X$4, 'Input - Queue Counters'!$X10,'Input - Queue Counters'!$Y$4, 'Input - Queue Counters'!$Y10,'Input - Queue Counters'!$Z$4, 'Input - Queue Counters'!$Z10,"")</f>
        <v>0</v>
      </c>
      <c r="D10" s="420"/>
      <c r="E10" s="772" cm="1">
        <f t="array" ref="E10">_xlfn.SWITCH($D$2, "AM", AA10, "PM", AC10, "SAT", AE10,"SUN", AG10)</f>
        <v>0</v>
      </c>
      <c r="F10" s="772" cm="1">
        <f t="array" ref="F10">_xlfn.SWITCH($D$2, "AM", AB10, "PM", AD10, "SAT", AF10,"SUN", AH10)</f>
        <v>0</v>
      </c>
      <c r="G10" s="652"/>
      <c r="H10" s="653"/>
      <c r="I10" s="653"/>
      <c r="J10" s="653"/>
      <c r="K10" s="653"/>
      <c r="L10" s="653"/>
      <c r="M10" s="652"/>
      <c r="N10" s="652"/>
      <c r="O10" s="652"/>
      <c r="P10" s="652"/>
      <c r="Q10" s="652"/>
      <c r="R10" s="652"/>
      <c r="S10" s="652"/>
      <c r="T10" s="652"/>
      <c r="U10" s="652"/>
      <c r="V10" s="652"/>
      <c r="W10" s="652"/>
      <c r="X10" s="652"/>
      <c r="Y10" s="652"/>
      <c r="Z10" s="652"/>
      <c r="AA10" s="775"/>
      <c r="AB10" s="775"/>
      <c r="AC10" s="775"/>
      <c r="AD10" s="775"/>
      <c r="AE10" s="775"/>
      <c r="AF10" s="775"/>
      <c r="AG10" s="775"/>
      <c r="AH10" s="775"/>
      <c r="AI10" s="774"/>
    </row>
    <row r="11" spans="1:35" x14ac:dyDescent="0.35">
      <c r="A11" s="551" t="str">
        <f t="shared" si="0"/>
        <v>H</v>
      </c>
      <c r="B11" s="824">
        <f t="shared" si="1"/>
        <v>7</v>
      </c>
      <c r="C11" s="427" cm="1">
        <f t="array" ref="C11">_xlfn.SWITCH(scenario&amp;" Queue Counter Number",'Input - Queue Counters'!$G$4, 'Input - Queue Counters'!$G11, 'Input - Queue Counters'!$H$4, 'Input - Queue Counters'!$H11, 'Input - Queue Counters'!$I$4, 'Input - Queue Counters'!$I11,'Input - Queue Counters'!$J$4, 'Input - Queue Counters'!$J11,'Input - Queue Counters'!$K$4, 'Input - Queue Counters'!$K11,'Input - Queue Counters'!$L$4, 'Input - Queue Counters'!$L11,'Input - Queue Counters'!$M$4, 'Input - Queue Counters'!$M11,'Input - Queue Counters'!$N$4, 'Input - Queue Counters'!$N11,'Input - Queue Counters'!$O$4, 'Input - Queue Counters'!$O11,'Input - Queue Counters'!$P$4, 'Input - Queue Counters'!$P11,'Input - Queue Counters'!$Q$4, 'Input - Queue Counters'!$Q11,'Input - Queue Counters'!$R$4, 'Input - Queue Counters'!$R11,'Input - Queue Counters'!$S$4, 'Input - Queue Counters'!$S11,'Input - Queue Counters'!$T$4, 'Input - Queue Counters'!$T11,'Input - Queue Counters'!$U$4, 'Input - Queue Counters'!$U11,'Input - Queue Counters'!$V$4, 'Input - Queue Counters'!$V11,'Input - Queue Counters'!$W$4, 'Input - Queue Counters'!$W11,'Input - Queue Counters'!$X$4, 'Input - Queue Counters'!$X11,'Input - Queue Counters'!$Y$4, 'Input - Queue Counters'!$Y11,'Input - Queue Counters'!$Z$4, 'Input - Queue Counters'!$Z11,"")</f>
        <v>0</v>
      </c>
      <c r="D11" s="420"/>
      <c r="E11" s="772" cm="1">
        <f t="array" ref="E11">_xlfn.SWITCH($D$2, "AM", AA11, "PM", AC11, "SAT", AE11,"SUN", AG11)</f>
        <v>0</v>
      </c>
      <c r="F11" s="772" cm="1">
        <f t="array" ref="F11">_xlfn.SWITCH($D$2, "AM", AB11, "PM", AD11, "SAT", AF11,"SUN", AH11)</f>
        <v>0</v>
      </c>
      <c r="G11" s="652"/>
      <c r="H11" s="653"/>
      <c r="I11" s="653"/>
      <c r="J11" s="653"/>
      <c r="K11" s="653"/>
      <c r="L11" s="653"/>
      <c r="M11" s="652"/>
      <c r="N11" s="652"/>
      <c r="O11" s="652"/>
      <c r="P11" s="652"/>
      <c r="Q11" s="652"/>
      <c r="R11" s="652"/>
      <c r="S11" s="652"/>
      <c r="T11" s="652"/>
      <c r="U11" s="652"/>
      <c r="V11" s="652"/>
      <c r="W11" s="652"/>
      <c r="X11" s="652"/>
      <c r="Y11" s="652"/>
      <c r="Z11" s="652"/>
      <c r="AA11" s="775"/>
      <c r="AB11" s="775"/>
      <c r="AC11" s="775"/>
      <c r="AD11" s="775"/>
      <c r="AE11" s="775"/>
      <c r="AF11" s="775"/>
      <c r="AG11" s="775"/>
      <c r="AH11" s="775"/>
      <c r="AI11" s="774"/>
    </row>
    <row r="12" spans="1:35" x14ac:dyDescent="0.35">
      <c r="A12" s="551" t="str">
        <f t="shared" si="0"/>
        <v>H</v>
      </c>
      <c r="B12" s="824">
        <f t="shared" si="1"/>
        <v>8</v>
      </c>
      <c r="C12" s="427" cm="1">
        <f t="array" ref="C12">_xlfn.SWITCH(scenario&amp;" Queue Counter Number",'Input - Queue Counters'!$G$4, 'Input - Queue Counters'!$G12, 'Input - Queue Counters'!$H$4, 'Input - Queue Counters'!$H12, 'Input - Queue Counters'!$I$4, 'Input - Queue Counters'!$I12,'Input - Queue Counters'!$J$4, 'Input - Queue Counters'!$J12,'Input - Queue Counters'!$K$4, 'Input - Queue Counters'!$K12,'Input - Queue Counters'!$L$4, 'Input - Queue Counters'!$L12,'Input - Queue Counters'!$M$4, 'Input - Queue Counters'!$M12,'Input - Queue Counters'!$N$4, 'Input - Queue Counters'!$N12,'Input - Queue Counters'!$O$4, 'Input - Queue Counters'!$O12,'Input - Queue Counters'!$P$4, 'Input - Queue Counters'!$P12,'Input - Queue Counters'!$Q$4, 'Input - Queue Counters'!$Q12,'Input - Queue Counters'!$R$4, 'Input - Queue Counters'!$R12,'Input - Queue Counters'!$S$4, 'Input - Queue Counters'!$S12,'Input - Queue Counters'!$T$4, 'Input - Queue Counters'!$T12,'Input - Queue Counters'!$U$4, 'Input - Queue Counters'!$U12,'Input - Queue Counters'!$V$4, 'Input - Queue Counters'!$V12,'Input - Queue Counters'!$W$4, 'Input - Queue Counters'!$W12,'Input - Queue Counters'!$X$4, 'Input - Queue Counters'!$X12,'Input - Queue Counters'!$Y$4, 'Input - Queue Counters'!$Y12,'Input - Queue Counters'!$Z$4, 'Input - Queue Counters'!$Z12,"")</f>
        <v>0</v>
      </c>
      <c r="D12" s="420"/>
      <c r="E12" s="772" cm="1">
        <f t="array" ref="E12">_xlfn.SWITCH($D$2, "AM", AA12, "PM", AC12, "SAT", AE12,"SUN", AG12)</f>
        <v>0</v>
      </c>
      <c r="F12" s="772" cm="1">
        <f t="array" ref="F12">_xlfn.SWITCH($D$2, "AM", AB12, "PM", AD12, "SAT", AF12,"SUN", AH12)</f>
        <v>0</v>
      </c>
      <c r="G12" s="652"/>
      <c r="H12" s="653"/>
      <c r="I12" s="653"/>
      <c r="J12" s="653"/>
      <c r="K12" s="653"/>
      <c r="L12" s="653"/>
      <c r="M12" s="652"/>
      <c r="N12" s="652"/>
      <c r="O12" s="652"/>
      <c r="P12" s="652"/>
      <c r="Q12" s="652"/>
      <c r="R12" s="652"/>
      <c r="S12" s="652"/>
      <c r="T12" s="652"/>
      <c r="U12" s="652"/>
      <c r="V12" s="652"/>
      <c r="W12" s="652"/>
      <c r="X12" s="652"/>
      <c r="Y12" s="652"/>
      <c r="Z12" s="652"/>
      <c r="AA12" s="422"/>
      <c r="AB12" s="407"/>
      <c r="AC12" s="407"/>
      <c r="AD12" s="407"/>
      <c r="AE12" s="407"/>
      <c r="AF12" s="407"/>
      <c r="AG12" s="407"/>
      <c r="AH12" s="407"/>
      <c r="AI12" s="421"/>
    </row>
    <row r="13" spans="1:35" x14ac:dyDescent="0.35">
      <c r="A13" s="551" t="str">
        <f t="shared" si="0"/>
        <v>H</v>
      </c>
      <c r="B13" s="824">
        <f t="shared" si="1"/>
        <v>9</v>
      </c>
      <c r="C13" s="427" cm="1">
        <f t="array" ref="C13">_xlfn.SWITCH(scenario&amp;" Queue Counter Number",'Input - Queue Counters'!$G$4, 'Input - Queue Counters'!$G13, 'Input - Queue Counters'!$H$4, 'Input - Queue Counters'!$H13, 'Input - Queue Counters'!$I$4, 'Input - Queue Counters'!$I13,'Input - Queue Counters'!$J$4, 'Input - Queue Counters'!$J13,'Input - Queue Counters'!$K$4, 'Input - Queue Counters'!$K13,'Input - Queue Counters'!$L$4, 'Input - Queue Counters'!$L13,'Input - Queue Counters'!$M$4, 'Input - Queue Counters'!$M13,'Input - Queue Counters'!$N$4, 'Input - Queue Counters'!$N13,'Input - Queue Counters'!$O$4, 'Input - Queue Counters'!$O13,'Input - Queue Counters'!$P$4, 'Input - Queue Counters'!$P13,'Input - Queue Counters'!$Q$4, 'Input - Queue Counters'!$Q13,'Input - Queue Counters'!$R$4, 'Input - Queue Counters'!$R13,'Input - Queue Counters'!$S$4, 'Input - Queue Counters'!$S13,'Input - Queue Counters'!$T$4, 'Input - Queue Counters'!$T13,'Input - Queue Counters'!$U$4, 'Input - Queue Counters'!$U13,'Input - Queue Counters'!$V$4, 'Input - Queue Counters'!$V13,'Input - Queue Counters'!$W$4, 'Input - Queue Counters'!$W13,'Input - Queue Counters'!$X$4, 'Input - Queue Counters'!$X13,'Input - Queue Counters'!$Y$4, 'Input - Queue Counters'!$Y13,'Input - Queue Counters'!$Z$4, 'Input - Queue Counters'!$Z13,"")</f>
        <v>0</v>
      </c>
      <c r="D13" s="420"/>
      <c r="E13" s="772" cm="1">
        <f t="array" ref="E13">_xlfn.SWITCH($D$2, "AM", AA13, "PM", AC13, "SAT", AE13,"SUN", AG13)</f>
        <v>0</v>
      </c>
      <c r="F13" s="772" cm="1">
        <f t="array" ref="F13">_xlfn.SWITCH($D$2, "AM", AB13, "PM", AD13, "SAT", AF13,"SUN", AH13)</f>
        <v>0</v>
      </c>
      <c r="G13" s="652"/>
      <c r="H13" s="653"/>
      <c r="I13" s="653"/>
      <c r="J13" s="653"/>
      <c r="K13" s="653"/>
      <c r="L13" s="653"/>
      <c r="M13" s="652"/>
      <c r="N13" s="652"/>
      <c r="O13" s="652"/>
      <c r="P13" s="652"/>
      <c r="Q13" s="652"/>
      <c r="R13" s="652"/>
      <c r="S13" s="652"/>
      <c r="T13" s="652"/>
      <c r="U13" s="652"/>
      <c r="V13" s="652"/>
      <c r="W13" s="652"/>
      <c r="X13" s="652"/>
      <c r="Y13" s="652"/>
      <c r="Z13" s="652"/>
      <c r="AA13" s="422"/>
      <c r="AB13" s="407"/>
      <c r="AC13" s="407"/>
      <c r="AD13" s="407"/>
      <c r="AE13" s="407"/>
      <c r="AF13" s="407"/>
      <c r="AG13" s="407"/>
      <c r="AH13" s="407"/>
      <c r="AI13" s="421"/>
    </row>
    <row r="14" spans="1:35" x14ac:dyDescent="0.35">
      <c r="A14" s="551" t="str">
        <f t="shared" si="0"/>
        <v>H</v>
      </c>
      <c r="B14" s="824">
        <f t="shared" si="1"/>
        <v>10</v>
      </c>
      <c r="C14" s="427" cm="1">
        <f t="array" ref="C14">_xlfn.SWITCH(scenario&amp;" Queue Counter Number",'Input - Queue Counters'!$G$4, 'Input - Queue Counters'!$G14, 'Input - Queue Counters'!$H$4, 'Input - Queue Counters'!$H14, 'Input - Queue Counters'!$I$4, 'Input - Queue Counters'!$I14,'Input - Queue Counters'!$J$4, 'Input - Queue Counters'!$J14,'Input - Queue Counters'!$K$4, 'Input - Queue Counters'!$K14,'Input - Queue Counters'!$L$4, 'Input - Queue Counters'!$L14,'Input - Queue Counters'!$M$4, 'Input - Queue Counters'!$M14,'Input - Queue Counters'!$N$4, 'Input - Queue Counters'!$N14,'Input - Queue Counters'!$O$4, 'Input - Queue Counters'!$O14,'Input - Queue Counters'!$P$4, 'Input - Queue Counters'!$P14,'Input - Queue Counters'!$Q$4, 'Input - Queue Counters'!$Q14,'Input - Queue Counters'!$R$4, 'Input - Queue Counters'!$R14,'Input - Queue Counters'!$S$4, 'Input - Queue Counters'!$S14,'Input - Queue Counters'!$T$4, 'Input - Queue Counters'!$T14,'Input - Queue Counters'!$U$4, 'Input - Queue Counters'!$U14,'Input - Queue Counters'!$V$4, 'Input - Queue Counters'!$V14,'Input - Queue Counters'!$W$4, 'Input - Queue Counters'!$W14,'Input - Queue Counters'!$X$4, 'Input - Queue Counters'!$X14,'Input - Queue Counters'!$Y$4, 'Input - Queue Counters'!$Y14,'Input - Queue Counters'!$Z$4, 'Input - Queue Counters'!$Z14,"")</f>
        <v>0</v>
      </c>
      <c r="D14" s="420"/>
      <c r="E14" s="772" cm="1">
        <f t="array" ref="E14">_xlfn.SWITCH($D$2, "AM", AA14, "PM", AC14, "SAT", AE14,"SUN", AG14)</f>
        <v>0</v>
      </c>
      <c r="F14" s="772" cm="1">
        <f t="array" ref="F14">_xlfn.SWITCH($D$2, "AM", AB14, "PM", AD14, "SAT", AF14,"SUN", AH14)</f>
        <v>0</v>
      </c>
      <c r="G14" s="652"/>
      <c r="H14" s="653"/>
      <c r="I14" s="653"/>
      <c r="J14" s="653"/>
      <c r="K14" s="653"/>
      <c r="L14" s="653"/>
      <c r="M14" s="652"/>
      <c r="N14" s="652"/>
      <c r="O14" s="652"/>
      <c r="P14" s="652"/>
      <c r="Q14" s="652"/>
      <c r="R14" s="652"/>
      <c r="S14" s="652"/>
      <c r="T14" s="652"/>
      <c r="U14" s="652"/>
      <c r="V14" s="652"/>
      <c r="W14" s="652"/>
      <c r="X14" s="652"/>
      <c r="Y14" s="652"/>
      <c r="Z14" s="652"/>
      <c r="AA14" s="422"/>
      <c r="AB14" s="407"/>
      <c r="AC14" s="407"/>
      <c r="AD14" s="407"/>
      <c r="AE14" s="407"/>
      <c r="AF14" s="407"/>
      <c r="AG14" s="407"/>
      <c r="AH14" s="407"/>
      <c r="AI14" s="421"/>
    </row>
    <row r="15" spans="1:35" x14ac:dyDescent="0.35">
      <c r="A15" s="551" t="str">
        <f t="shared" si="0"/>
        <v>H</v>
      </c>
      <c r="B15" s="824">
        <f t="shared" si="1"/>
        <v>11</v>
      </c>
      <c r="C15" s="427" cm="1">
        <f t="array" ref="C15">_xlfn.SWITCH(scenario&amp;" Queue Counter Number",'Input - Queue Counters'!$G$4, 'Input - Queue Counters'!$G15, 'Input - Queue Counters'!$H$4, 'Input - Queue Counters'!$H15, 'Input - Queue Counters'!$I$4, 'Input - Queue Counters'!$I15,'Input - Queue Counters'!$J$4, 'Input - Queue Counters'!$J15,'Input - Queue Counters'!$K$4, 'Input - Queue Counters'!$K15,'Input - Queue Counters'!$L$4, 'Input - Queue Counters'!$L15,'Input - Queue Counters'!$M$4, 'Input - Queue Counters'!$M15,'Input - Queue Counters'!$N$4, 'Input - Queue Counters'!$N15,'Input - Queue Counters'!$O$4, 'Input - Queue Counters'!$O15,'Input - Queue Counters'!$P$4, 'Input - Queue Counters'!$P15,'Input - Queue Counters'!$Q$4, 'Input - Queue Counters'!$Q15,'Input - Queue Counters'!$R$4, 'Input - Queue Counters'!$R15,'Input - Queue Counters'!$S$4, 'Input - Queue Counters'!$S15,'Input - Queue Counters'!$T$4, 'Input - Queue Counters'!$T15,'Input - Queue Counters'!$U$4, 'Input - Queue Counters'!$U15,'Input - Queue Counters'!$V$4, 'Input - Queue Counters'!$V15,'Input - Queue Counters'!$W$4, 'Input - Queue Counters'!$W15,'Input - Queue Counters'!$X$4, 'Input - Queue Counters'!$X15,'Input - Queue Counters'!$Y$4, 'Input - Queue Counters'!$Y15,'Input - Queue Counters'!$Z$4, 'Input - Queue Counters'!$Z15,"")</f>
        <v>0</v>
      </c>
      <c r="D15" s="420"/>
      <c r="E15" s="772" cm="1">
        <f t="array" ref="E15">_xlfn.SWITCH($D$2, "AM", AA15, "PM", AC15, "SAT", AE15,"SUN", AG15)</f>
        <v>0</v>
      </c>
      <c r="F15" s="772" cm="1">
        <f t="array" ref="F15">_xlfn.SWITCH($D$2, "AM", AB15, "PM", AD15, "SAT", AF15,"SUN", AH15)</f>
        <v>0</v>
      </c>
      <c r="G15" s="652"/>
      <c r="H15" s="653"/>
      <c r="I15" s="653"/>
      <c r="J15" s="653"/>
      <c r="K15" s="653"/>
      <c r="L15" s="653"/>
      <c r="M15" s="652"/>
      <c r="N15" s="652"/>
      <c r="O15" s="652"/>
      <c r="P15" s="652"/>
      <c r="Q15" s="652"/>
      <c r="R15" s="652"/>
      <c r="S15" s="652"/>
      <c r="T15" s="652"/>
      <c r="U15" s="652"/>
      <c r="V15" s="652"/>
      <c r="W15" s="652"/>
      <c r="X15" s="652"/>
      <c r="Y15" s="652"/>
      <c r="Z15" s="652"/>
      <c r="AA15" s="422"/>
      <c r="AB15" s="407"/>
      <c r="AC15" s="407"/>
      <c r="AD15" s="407"/>
      <c r="AE15" s="407"/>
      <c r="AF15" s="407"/>
      <c r="AG15" s="407"/>
      <c r="AH15" s="407"/>
      <c r="AI15" s="421"/>
    </row>
    <row r="16" spans="1:35" x14ac:dyDescent="0.35">
      <c r="A16" s="551" t="str">
        <f t="shared" si="0"/>
        <v>H</v>
      </c>
      <c r="B16" s="824">
        <f t="shared" si="1"/>
        <v>12</v>
      </c>
      <c r="C16" s="427" cm="1">
        <f t="array" ref="C16">_xlfn.SWITCH(scenario&amp;" Queue Counter Number",'Input - Queue Counters'!$G$4, 'Input - Queue Counters'!$G16, 'Input - Queue Counters'!$H$4, 'Input - Queue Counters'!$H16, 'Input - Queue Counters'!$I$4, 'Input - Queue Counters'!$I16,'Input - Queue Counters'!$J$4, 'Input - Queue Counters'!$J16,'Input - Queue Counters'!$K$4, 'Input - Queue Counters'!$K16,'Input - Queue Counters'!$L$4, 'Input - Queue Counters'!$L16,'Input - Queue Counters'!$M$4, 'Input - Queue Counters'!$M16,'Input - Queue Counters'!$N$4, 'Input - Queue Counters'!$N16,'Input - Queue Counters'!$O$4, 'Input - Queue Counters'!$O16,'Input - Queue Counters'!$P$4, 'Input - Queue Counters'!$P16,'Input - Queue Counters'!$Q$4, 'Input - Queue Counters'!$Q16,'Input - Queue Counters'!$R$4, 'Input - Queue Counters'!$R16,'Input - Queue Counters'!$S$4, 'Input - Queue Counters'!$S16,'Input - Queue Counters'!$T$4, 'Input - Queue Counters'!$T16,'Input - Queue Counters'!$U$4, 'Input - Queue Counters'!$U16,'Input - Queue Counters'!$V$4, 'Input - Queue Counters'!$V16,'Input - Queue Counters'!$W$4, 'Input - Queue Counters'!$W16,'Input - Queue Counters'!$X$4, 'Input - Queue Counters'!$X16,'Input - Queue Counters'!$Y$4, 'Input - Queue Counters'!$Y16,'Input - Queue Counters'!$Z$4, 'Input - Queue Counters'!$Z16,"")</f>
        <v>0</v>
      </c>
      <c r="D16" s="420"/>
      <c r="E16" s="772" cm="1">
        <f t="array" ref="E16">_xlfn.SWITCH($D$2, "AM", AA16, "PM", AC16, "SAT", AE16,"SUN", AG16)</f>
        <v>0</v>
      </c>
      <c r="F16" s="772" cm="1">
        <f t="array" ref="F16">_xlfn.SWITCH($D$2, "AM", AB16, "PM", AD16, "SAT", AF16,"SUN", AH16)</f>
        <v>0</v>
      </c>
      <c r="G16" s="652"/>
      <c r="H16" s="653"/>
      <c r="I16" s="653"/>
      <c r="J16" s="653"/>
      <c r="K16" s="653"/>
      <c r="L16" s="653"/>
      <c r="M16" s="652"/>
      <c r="N16" s="652"/>
      <c r="O16" s="652"/>
      <c r="P16" s="652"/>
      <c r="Q16" s="652"/>
      <c r="R16" s="652"/>
      <c r="S16" s="652"/>
      <c r="T16" s="652"/>
      <c r="U16" s="652"/>
      <c r="V16" s="652"/>
      <c r="W16" s="652"/>
      <c r="X16" s="652"/>
      <c r="Y16" s="652"/>
      <c r="Z16" s="652"/>
      <c r="AA16" s="422"/>
      <c r="AB16" s="407"/>
      <c r="AC16" s="407"/>
      <c r="AD16" s="407"/>
      <c r="AE16" s="407"/>
      <c r="AF16" s="407"/>
      <c r="AG16" s="407"/>
      <c r="AH16" s="407"/>
      <c r="AI16" s="421"/>
    </row>
    <row r="17" spans="1:35" x14ac:dyDescent="0.35">
      <c r="A17" s="551" t="str">
        <f t="shared" si="0"/>
        <v>H</v>
      </c>
      <c r="B17" s="824">
        <f t="shared" si="1"/>
        <v>13</v>
      </c>
      <c r="C17" s="427" cm="1">
        <f t="array" ref="C17">_xlfn.SWITCH(scenario&amp;" Queue Counter Number",'Input - Queue Counters'!$G$4, 'Input - Queue Counters'!$G17, 'Input - Queue Counters'!$H$4, 'Input - Queue Counters'!$H17, 'Input - Queue Counters'!$I$4, 'Input - Queue Counters'!$I17,'Input - Queue Counters'!$J$4, 'Input - Queue Counters'!$J17,'Input - Queue Counters'!$K$4, 'Input - Queue Counters'!$K17,'Input - Queue Counters'!$L$4, 'Input - Queue Counters'!$L17,'Input - Queue Counters'!$M$4, 'Input - Queue Counters'!$M17,'Input - Queue Counters'!$N$4, 'Input - Queue Counters'!$N17,'Input - Queue Counters'!$O$4, 'Input - Queue Counters'!$O17,'Input - Queue Counters'!$P$4, 'Input - Queue Counters'!$P17,'Input - Queue Counters'!$Q$4, 'Input - Queue Counters'!$Q17,'Input - Queue Counters'!$R$4, 'Input - Queue Counters'!$R17,'Input - Queue Counters'!$S$4, 'Input - Queue Counters'!$S17,'Input - Queue Counters'!$T$4, 'Input - Queue Counters'!$T17,'Input - Queue Counters'!$U$4, 'Input - Queue Counters'!$U17,'Input - Queue Counters'!$V$4, 'Input - Queue Counters'!$V17,'Input - Queue Counters'!$W$4, 'Input - Queue Counters'!$W17,'Input - Queue Counters'!$X$4, 'Input - Queue Counters'!$X17,'Input - Queue Counters'!$Y$4, 'Input - Queue Counters'!$Y17,'Input - Queue Counters'!$Z$4, 'Input - Queue Counters'!$Z17,"")</f>
        <v>0</v>
      </c>
      <c r="D17" s="420"/>
      <c r="E17" s="772" cm="1">
        <f t="array" ref="E17">_xlfn.SWITCH($D$2, "AM", AA17, "PM", AC17, "SAT", AE17,"SUN", AG17)</f>
        <v>0</v>
      </c>
      <c r="F17" s="772" cm="1">
        <f t="array" ref="F17">_xlfn.SWITCH($D$2, "AM", AB17, "PM", AD17, "SAT", AF17,"SUN", AH17)</f>
        <v>0</v>
      </c>
      <c r="G17" s="652"/>
      <c r="H17" s="653"/>
      <c r="I17" s="653"/>
      <c r="J17" s="653"/>
      <c r="K17" s="653"/>
      <c r="L17" s="653"/>
      <c r="M17" s="652"/>
      <c r="N17" s="652"/>
      <c r="O17" s="652"/>
      <c r="P17" s="652"/>
      <c r="Q17" s="652"/>
      <c r="R17" s="652"/>
      <c r="S17" s="652"/>
      <c r="T17" s="652"/>
      <c r="U17" s="652"/>
      <c r="V17" s="652"/>
      <c r="W17" s="652"/>
      <c r="X17" s="652"/>
      <c r="Y17" s="652"/>
      <c r="Z17" s="652"/>
      <c r="AA17" s="422"/>
      <c r="AB17" s="407"/>
      <c r="AC17" s="407"/>
      <c r="AD17" s="407"/>
      <c r="AE17" s="407"/>
      <c r="AF17" s="407"/>
      <c r="AG17" s="407"/>
      <c r="AH17" s="407"/>
      <c r="AI17" s="421"/>
    </row>
    <row r="18" spans="1:35" x14ac:dyDescent="0.35">
      <c r="A18" s="551" t="str">
        <f t="shared" si="0"/>
        <v>H</v>
      </c>
      <c r="B18" s="824">
        <f t="shared" si="1"/>
        <v>14</v>
      </c>
      <c r="C18" s="427" cm="1">
        <f t="array" ref="C18">_xlfn.SWITCH(scenario&amp;" Queue Counter Number",'Input - Queue Counters'!$G$4, 'Input - Queue Counters'!$G18, 'Input - Queue Counters'!$H$4, 'Input - Queue Counters'!$H18, 'Input - Queue Counters'!$I$4, 'Input - Queue Counters'!$I18,'Input - Queue Counters'!$J$4, 'Input - Queue Counters'!$J18,'Input - Queue Counters'!$K$4, 'Input - Queue Counters'!$K18,'Input - Queue Counters'!$L$4, 'Input - Queue Counters'!$L18,'Input - Queue Counters'!$M$4, 'Input - Queue Counters'!$M18,'Input - Queue Counters'!$N$4, 'Input - Queue Counters'!$N18,'Input - Queue Counters'!$O$4, 'Input - Queue Counters'!$O18,'Input - Queue Counters'!$P$4, 'Input - Queue Counters'!$P18,'Input - Queue Counters'!$Q$4, 'Input - Queue Counters'!$Q18,'Input - Queue Counters'!$R$4, 'Input - Queue Counters'!$R18,'Input - Queue Counters'!$S$4, 'Input - Queue Counters'!$S18,'Input - Queue Counters'!$T$4, 'Input - Queue Counters'!$T18,'Input - Queue Counters'!$U$4, 'Input - Queue Counters'!$U18,'Input - Queue Counters'!$V$4, 'Input - Queue Counters'!$V18,'Input - Queue Counters'!$W$4, 'Input - Queue Counters'!$W18,'Input - Queue Counters'!$X$4, 'Input - Queue Counters'!$X18,'Input - Queue Counters'!$Y$4, 'Input - Queue Counters'!$Y18,'Input - Queue Counters'!$Z$4, 'Input - Queue Counters'!$Z18,"")</f>
        <v>0</v>
      </c>
      <c r="D18" s="420"/>
      <c r="E18" s="772" cm="1">
        <f t="array" ref="E18">_xlfn.SWITCH($D$2, "AM", AA18, "PM", AC18, "SAT", AE18,"SUN", AG18)</f>
        <v>0</v>
      </c>
      <c r="F18" s="772" cm="1">
        <f t="array" ref="F18">_xlfn.SWITCH($D$2, "AM", AB18, "PM", AD18, "SAT", AF18,"SUN", AH18)</f>
        <v>0</v>
      </c>
      <c r="G18" s="652"/>
      <c r="H18" s="653"/>
      <c r="I18" s="653"/>
      <c r="J18" s="653"/>
      <c r="K18" s="653"/>
      <c r="L18" s="653"/>
      <c r="M18" s="652"/>
      <c r="N18" s="652"/>
      <c r="O18" s="652"/>
      <c r="P18" s="652"/>
      <c r="Q18" s="652"/>
      <c r="R18" s="652"/>
      <c r="S18" s="652"/>
      <c r="T18" s="652"/>
      <c r="U18" s="652"/>
      <c r="V18" s="652"/>
      <c r="W18" s="652"/>
      <c r="X18" s="652"/>
      <c r="Y18" s="652"/>
      <c r="Z18" s="652"/>
      <c r="AA18" s="422"/>
      <c r="AB18" s="407"/>
      <c r="AC18" s="407"/>
      <c r="AD18" s="407"/>
      <c r="AE18" s="407"/>
      <c r="AF18" s="407"/>
      <c r="AG18" s="407"/>
      <c r="AH18" s="407"/>
      <c r="AI18" s="421"/>
    </row>
    <row r="19" spans="1:35" x14ac:dyDescent="0.35">
      <c r="A19" s="551" t="str">
        <f t="shared" si="0"/>
        <v>H</v>
      </c>
      <c r="B19" s="824">
        <f t="shared" si="1"/>
        <v>15</v>
      </c>
      <c r="C19" s="427" cm="1">
        <f t="array" ref="C19">_xlfn.SWITCH(scenario&amp;" Queue Counter Number",'Input - Queue Counters'!$G$4, 'Input - Queue Counters'!$G19, 'Input - Queue Counters'!$H$4, 'Input - Queue Counters'!$H19, 'Input - Queue Counters'!$I$4, 'Input - Queue Counters'!$I19,'Input - Queue Counters'!$J$4, 'Input - Queue Counters'!$J19,'Input - Queue Counters'!$K$4, 'Input - Queue Counters'!$K19,'Input - Queue Counters'!$L$4, 'Input - Queue Counters'!$L19,'Input - Queue Counters'!$M$4, 'Input - Queue Counters'!$M19,'Input - Queue Counters'!$N$4, 'Input - Queue Counters'!$N19,'Input - Queue Counters'!$O$4, 'Input - Queue Counters'!$O19,'Input - Queue Counters'!$P$4, 'Input - Queue Counters'!$P19,'Input - Queue Counters'!$Q$4, 'Input - Queue Counters'!$Q19,'Input - Queue Counters'!$R$4, 'Input - Queue Counters'!$R19,'Input - Queue Counters'!$S$4, 'Input - Queue Counters'!$S19,'Input - Queue Counters'!$T$4, 'Input - Queue Counters'!$T19,'Input - Queue Counters'!$U$4, 'Input - Queue Counters'!$U19,'Input - Queue Counters'!$V$4, 'Input - Queue Counters'!$V19,'Input - Queue Counters'!$W$4, 'Input - Queue Counters'!$W19,'Input - Queue Counters'!$X$4, 'Input - Queue Counters'!$X19,'Input - Queue Counters'!$Y$4, 'Input - Queue Counters'!$Y19,'Input - Queue Counters'!$Z$4, 'Input - Queue Counters'!$Z19,"")</f>
        <v>0</v>
      </c>
      <c r="D19" s="420"/>
      <c r="E19" s="772" cm="1">
        <f t="array" ref="E19">_xlfn.SWITCH($D$2, "AM", AA19, "PM", AC19, "SAT", AE19,"SUN", AG19)</f>
        <v>0</v>
      </c>
      <c r="F19" s="772" cm="1">
        <f t="array" ref="F19">_xlfn.SWITCH($D$2, "AM", AB19, "PM", AD19, "SAT", AF19,"SUN", AH19)</f>
        <v>0</v>
      </c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422"/>
      <c r="AB19" s="407"/>
      <c r="AC19" s="407"/>
      <c r="AD19" s="407"/>
      <c r="AE19" s="407"/>
      <c r="AF19" s="407"/>
      <c r="AG19" s="407"/>
      <c r="AH19" s="407"/>
      <c r="AI19" s="421"/>
    </row>
    <row r="20" spans="1:35" x14ac:dyDescent="0.35">
      <c r="A20" s="551" t="str">
        <f t="shared" si="0"/>
        <v>H</v>
      </c>
      <c r="B20" s="824">
        <f t="shared" si="1"/>
        <v>16</v>
      </c>
      <c r="C20" s="427" cm="1">
        <f t="array" ref="C20">_xlfn.SWITCH(scenario&amp;" Queue Counter Number",'Input - Queue Counters'!$G$4, 'Input - Queue Counters'!$G20, 'Input - Queue Counters'!$H$4, 'Input - Queue Counters'!$H20, 'Input - Queue Counters'!$I$4, 'Input - Queue Counters'!$I20,'Input - Queue Counters'!$J$4, 'Input - Queue Counters'!$J20,'Input - Queue Counters'!$K$4, 'Input - Queue Counters'!$K20,'Input - Queue Counters'!$L$4, 'Input - Queue Counters'!$L20,'Input - Queue Counters'!$M$4, 'Input - Queue Counters'!$M20,'Input - Queue Counters'!$N$4, 'Input - Queue Counters'!$N20,'Input - Queue Counters'!$O$4, 'Input - Queue Counters'!$O20,'Input - Queue Counters'!$P$4, 'Input - Queue Counters'!$P20,'Input - Queue Counters'!$Q$4, 'Input - Queue Counters'!$Q20,'Input - Queue Counters'!$R$4, 'Input - Queue Counters'!$R20,'Input - Queue Counters'!$S$4, 'Input - Queue Counters'!$S20,'Input - Queue Counters'!$T$4, 'Input - Queue Counters'!$T20,'Input - Queue Counters'!$U$4, 'Input - Queue Counters'!$U20,'Input - Queue Counters'!$V$4, 'Input - Queue Counters'!$V20,'Input - Queue Counters'!$W$4, 'Input - Queue Counters'!$W20,'Input - Queue Counters'!$X$4, 'Input - Queue Counters'!$X20,'Input - Queue Counters'!$Y$4, 'Input - Queue Counters'!$Y20,'Input - Queue Counters'!$Z$4, 'Input - Queue Counters'!$Z20,"")</f>
        <v>0</v>
      </c>
      <c r="D20" s="420"/>
      <c r="E20" s="772" cm="1">
        <f t="array" ref="E20">_xlfn.SWITCH($D$2, "AM", AA20, "PM", AC20, "SAT", AE20,"SUN", AG20)</f>
        <v>0</v>
      </c>
      <c r="F20" s="772" cm="1">
        <f t="array" ref="F20">_xlfn.SWITCH($D$2, "AM", AB20, "PM", AD20, "SAT", AF20,"SUN", AH20)</f>
        <v>0</v>
      </c>
      <c r="G20" s="421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2"/>
      <c r="AB20" s="407"/>
      <c r="AC20" s="407"/>
      <c r="AD20" s="407"/>
      <c r="AE20" s="407"/>
      <c r="AF20" s="407"/>
      <c r="AG20" s="407"/>
      <c r="AH20" s="407"/>
      <c r="AI20" s="421"/>
    </row>
    <row r="21" spans="1:35" x14ac:dyDescent="0.35">
      <c r="A21" s="551" t="str">
        <f t="shared" si="0"/>
        <v>H</v>
      </c>
      <c r="B21" s="824">
        <f t="shared" si="1"/>
        <v>17</v>
      </c>
      <c r="C21" s="427" cm="1">
        <f t="array" ref="C21">_xlfn.SWITCH(scenario&amp;" Queue Counter Number",'Input - Queue Counters'!$G$4, 'Input - Queue Counters'!$G21, 'Input - Queue Counters'!$H$4, 'Input - Queue Counters'!$H21, 'Input - Queue Counters'!$I$4, 'Input - Queue Counters'!$I21,'Input - Queue Counters'!$J$4, 'Input - Queue Counters'!$J21,'Input - Queue Counters'!$K$4, 'Input - Queue Counters'!$K21,'Input - Queue Counters'!$L$4, 'Input - Queue Counters'!$L21,'Input - Queue Counters'!$M$4, 'Input - Queue Counters'!$M21,'Input - Queue Counters'!$N$4, 'Input - Queue Counters'!$N21,'Input - Queue Counters'!$O$4, 'Input - Queue Counters'!$O21,'Input - Queue Counters'!$P$4, 'Input - Queue Counters'!$P21,'Input - Queue Counters'!$Q$4, 'Input - Queue Counters'!$Q21,'Input - Queue Counters'!$R$4, 'Input - Queue Counters'!$R21,'Input - Queue Counters'!$S$4, 'Input - Queue Counters'!$S21,'Input - Queue Counters'!$T$4, 'Input - Queue Counters'!$T21,'Input - Queue Counters'!$U$4, 'Input - Queue Counters'!$U21,'Input - Queue Counters'!$V$4, 'Input - Queue Counters'!$V21,'Input - Queue Counters'!$W$4, 'Input - Queue Counters'!$W21,'Input - Queue Counters'!$X$4, 'Input - Queue Counters'!$X21,'Input - Queue Counters'!$Y$4, 'Input - Queue Counters'!$Y21,'Input - Queue Counters'!$Z$4, 'Input - Queue Counters'!$Z21,"")</f>
        <v>0</v>
      </c>
      <c r="D21" s="420"/>
      <c r="E21" s="772" cm="1">
        <f t="array" ref="E21">_xlfn.SWITCH($D$2, "AM", AA21, "PM", AC21, "SAT", AE21,"SUN", AG21)</f>
        <v>0</v>
      </c>
      <c r="F21" s="772" cm="1">
        <f t="array" ref="F21">_xlfn.SWITCH($D$2, "AM", AB21, "PM", AD21, "SAT", AF21,"SUN", AH21)</f>
        <v>0</v>
      </c>
      <c r="G21" s="422"/>
      <c r="H21" s="422"/>
      <c r="I21" s="422"/>
      <c r="J21" s="422"/>
      <c r="K21" s="422"/>
      <c r="L21" s="422"/>
      <c r="M21" s="422"/>
      <c r="N21" s="422"/>
      <c r="O21" s="422"/>
      <c r="P21" s="422"/>
      <c r="Q21" s="422"/>
      <c r="R21" s="422"/>
      <c r="S21" s="422"/>
      <c r="T21" s="422"/>
      <c r="U21" s="422"/>
      <c r="V21" s="422"/>
      <c r="W21" s="422"/>
      <c r="X21" s="422"/>
      <c r="Y21" s="422"/>
      <c r="Z21" s="422"/>
      <c r="AA21" s="422"/>
      <c r="AB21" s="407"/>
      <c r="AC21" s="407"/>
      <c r="AD21" s="407"/>
      <c r="AE21" s="407"/>
      <c r="AF21" s="407"/>
      <c r="AG21" s="407"/>
      <c r="AH21" s="407"/>
      <c r="AI21" s="421"/>
    </row>
    <row r="22" spans="1:35" x14ac:dyDescent="0.35">
      <c r="A22" s="551" t="str">
        <f t="shared" si="0"/>
        <v>H</v>
      </c>
      <c r="B22" s="824">
        <f t="shared" si="1"/>
        <v>18</v>
      </c>
      <c r="C22" s="427" cm="1">
        <f t="array" ref="C22">_xlfn.SWITCH(scenario&amp;" Queue Counter Number",'Input - Queue Counters'!$G$4, 'Input - Queue Counters'!$G22, 'Input - Queue Counters'!$H$4, 'Input - Queue Counters'!$H22, 'Input - Queue Counters'!$I$4, 'Input - Queue Counters'!$I22,'Input - Queue Counters'!$J$4, 'Input - Queue Counters'!$J22,'Input - Queue Counters'!$K$4, 'Input - Queue Counters'!$K22,'Input - Queue Counters'!$L$4, 'Input - Queue Counters'!$L22,'Input - Queue Counters'!$M$4, 'Input - Queue Counters'!$M22,'Input - Queue Counters'!$N$4, 'Input - Queue Counters'!$N22,'Input - Queue Counters'!$O$4, 'Input - Queue Counters'!$O22,'Input - Queue Counters'!$P$4, 'Input - Queue Counters'!$P22,'Input - Queue Counters'!$Q$4, 'Input - Queue Counters'!$Q22,'Input - Queue Counters'!$R$4, 'Input - Queue Counters'!$R22,'Input - Queue Counters'!$S$4, 'Input - Queue Counters'!$S22,'Input - Queue Counters'!$T$4, 'Input - Queue Counters'!$T22,'Input - Queue Counters'!$U$4, 'Input - Queue Counters'!$U22,'Input - Queue Counters'!$V$4, 'Input - Queue Counters'!$V22,'Input - Queue Counters'!$W$4, 'Input - Queue Counters'!$W22,'Input - Queue Counters'!$X$4, 'Input - Queue Counters'!$X22,'Input - Queue Counters'!$Y$4, 'Input - Queue Counters'!$Y22,'Input - Queue Counters'!$Z$4, 'Input - Queue Counters'!$Z22,"")</f>
        <v>0</v>
      </c>
      <c r="D22" s="420"/>
      <c r="E22" s="772" cm="1">
        <f t="array" ref="E22">_xlfn.SWITCH($D$2, "AM", AA22, "PM", AC22, "SAT", AE22,"SUN", AG22)</f>
        <v>0</v>
      </c>
      <c r="F22" s="772" cm="1">
        <f t="array" ref="F22">_xlfn.SWITCH($D$2, "AM", AB22, "PM", AD22, "SAT", AF22,"SUN", AH22)</f>
        <v>0</v>
      </c>
      <c r="G22" s="422"/>
      <c r="H22" s="422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  <c r="V22" s="422"/>
      <c r="W22" s="422"/>
      <c r="X22" s="422"/>
      <c r="Y22" s="422"/>
      <c r="Z22" s="422"/>
      <c r="AA22" s="422"/>
      <c r="AB22" s="407"/>
      <c r="AC22" s="407"/>
      <c r="AD22" s="407"/>
      <c r="AE22" s="407"/>
      <c r="AF22" s="407"/>
      <c r="AG22" s="407"/>
      <c r="AH22" s="407"/>
      <c r="AI22" s="421"/>
    </row>
    <row r="23" spans="1:35" x14ac:dyDescent="0.35">
      <c r="A23" s="551" t="str">
        <f t="shared" si="0"/>
        <v>H</v>
      </c>
      <c r="B23" s="824">
        <f t="shared" si="1"/>
        <v>19</v>
      </c>
      <c r="C23" s="427" cm="1">
        <f t="array" ref="C23">_xlfn.SWITCH(scenario&amp;" Queue Counter Number",'Input - Queue Counters'!$G$4, 'Input - Queue Counters'!$G23, 'Input - Queue Counters'!$H$4, 'Input - Queue Counters'!$H23, 'Input - Queue Counters'!$I$4, 'Input - Queue Counters'!$I23,'Input - Queue Counters'!$J$4, 'Input - Queue Counters'!$J23,'Input - Queue Counters'!$K$4, 'Input - Queue Counters'!$K23,'Input - Queue Counters'!$L$4, 'Input - Queue Counters'!$L23,'Input - Queue Counters'!$M$4, 'Input - Queue Counters'!$M23,'Input - Queue Counters'!$N$4, 'Input - Queue Counters'!$N23,'Input - Queue Counters'!$O$4, 'Input - Queue Counters'!$O23,'Input - Queue Counters'!$P$4, 'Input - Queue Counters'!$P23,'Input - Queue Counters'!$Q$4, 'Input - Queue Counters'!$Q23,'Input - Queue Counters'!$R$4, 'Input - Queue Counters'!$R23,'Input - Queue Counters'!$S$4, 'Input - Queue Counters'!$S23,'Input - Queue Counters'!$T$4, 'Input - Queue Counters'!$T23,'Input - Queue Counters'!$U$4, 'Input - Queue Counters'!$U23,'Input - Queue Counters'!$V$4, 'Input - Queue Counters'!$V23,'Input - Queue Counters'!$W$4, 'Input - Queue Counters'!$W23,'Input - Queue Counters'!$X$4, 'Input - Queue Counters'!$X23,'Input - Queue Counters'!$Y$4, 'Input - Queue Counters'!$Y23,'Input - Queue Counters'!$Z$4, 'Input - Queue Counters'!$Z23,"")</f>
        <v>0</v>
      </c>
      <c r="D23" s="420"/>
      <c r="E23" s="772" cm="1">
        <f t="array" ref="E23">_xlfn.SWITCH($D$2, "AM", AA23, "PM", AC23, "SAT", AE23,"SUN", AG23)</f>
        <v>0</v>
      </c>
      <c r="F23" s="772" cm="1">
        <f t="array" ref="F23">_xlfn.SWITCH($D$2, "AM", AB23, "PM", AD23, "SAT", AF23,"SUN", AH23)</f>
        <v>0</v>
      </c>
      <c r="G23" s="421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2"/>
      <c r="AB23" s="407"/>
      <c r="AC23" s="407"/>
      <c r="AD23" s="407"/>
      <c r="AE23" s="407"/>
      <c r="AF23" s="407"/>
      <c r="AG23" s="407"/>
      <c r="AH23" s="407"/>
      <c r="AI23" s="421"/>
    </row>
    <row r="24" spans="1:35" x14ac:dyDescent="0.35">
      <c r="A24" s="551" t="str">
        <f t="shared" si="0"/>
        <v>H</v>
      </c>
      <c r="B24" s="824">
        <f t="shared" si="1"/>
        <v>20</v>
      </c>
      <c r="C24" s="427" cm="1">
        <f t="array" ref="C24">_xlfn.SWITCH(scenario&amp;" Queue Counter Number",'Input - Queue Counters'!$G$4, 'Input - Queue Counters'!$G24, 'Input - Queue Counters'!$H$4, 'Input - Queue Counters'!$H24, 'Input - Queue Counters'!$I$4, 'Input - Queue Counters'!$I24,'Input - Queue Counters'!$J$4, 'Input - Queue Counters'!$J24,'Input - Queue Counters'!$K$4, 'Input - Queue Counters'!$K24,'Input - Queue Counters'!$L$4, 'Input - Queue Counters'!$L24,'Input - Queue Counters'!$M$4, 'Input - Queue Counters'!$M24,'Input - Queue Counters'!$N$4, 'Input - Queue Counters'!$N24,'Input - Queue Counters'!$O$4, 'Input - Queue Counters'!$O24,'Input - Queue Counters'!$P$4, 'Input - Queue Counters'!$P24,'Input - Queue Counters'!$Q$4, 'Input - Queue Counters'!$Q24,'Input - Queue Counters'!$R$4, 'Input - Queue Counters'!$R24,'Input - Queue Counters'!$S$4, 'Input - Queue Counters'!$S24,'Input - Queue Counters'!$T$4, 'Input - Queue Counters'!$T24,'Input - Queue Counters'!$U$4, 'Input - Queue Counters'!$U24,'Input - Queue Counters'!$V$4, 'Input - Queue Counters'!$V24,'Input - Queue Counters'!$W$4, 'Input - Queue Counters'!$W24,'Input - Queue Counters'!$X$4, 'Input - Queue Counters'!$X24,'Input - Queue Counters'!$Y$4, 'Input - Queue Counters'!$Y24,'Input - Queue Counters'!$Z$4, 'Input - Queue Counters'!$Z24,"")</f>
        <v>0</v>
      </c>
      <c r="D24" s="420"/>
      <c r="E24" s="772" cm="1">
        <f t="array" ref="E24">_xlfn.SWITCH($D$2, "AM", AA24, "PM", AC24, "SAT", AE24,"SUN", AG24)</f>
        <v>0</v>
      </c>
      <c r="F24" s="772" cm="1">
        <f t="array" ref="F24">_xlfn.SWITCH($D$2, "AM", AB24, "PM", AD24, "SAT", AF24,"SUN", AH24)</f>
        <v>0</v>
      </c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07"/>
      <c r="AC24" s="407"/>
      <c r="AD24" s="407"/>
      <c r="AE24" s="407"/>
      <c r="AF24" s="407"/>
      <c r="AG24" s="407"/>
      <c r="AH24" s="407"/>
      <c r="AI24" s="421"/>
    </row>
    <row r="25" spans="1:35" x14ac:dyDescent="0.35">
      <c r="A25" s="551" t="str">
        <f t="shared" si="0"/>
        <v>H</v>
      </c>
      <c r="B25" s="824">
        <f t="shared" si="1"/>
        <v>21</v>
      </c>
      <c r="C25" s="427" cm="1">
        <f t="array" ref="C25">_xlfn.SWITCH(scenario&amp;" Queue Counter Number",'Input - Queue Counters'!$G$4, 'Input - Queue Counters'!$G25, 'Input - Queue Counters'!$H$4, 'Input - Queue Counters'!$H25, 'Input - Queue Counters'!$I$4, 'Input - Queue Counters'!$I25,'Input - Queue Counters'!$J$4, 'Input - Queue Counters'!$J25,'Input - Queue Counters'!$K$4, 'Input - Queue Counters'!$K25,'Input - Queue Counters'!$L$4, 'Input - Queue Counters'!$L25,'Input - Queue Counters'!$M$4, 'Input - Queue Counters'!$M25,'Input - Queue Counters'!$N$4, 'Input - Queue Counters'!$N25,'Input - Queue Counters'!$O$4, 'Input - Queue Counters'!$O25,'Input - Queue Counters'!$P$4, 'Input - Queue Counters'!$P25,'Input - Queue Counters'!$Q$4, 'Input - Queue Counters'!$Q25,'Input - Queue Counters'!$R$4, 'Input - Queue Counters'!$R25,'Input - Queue Counters'!$S$4, 'Input - Queue Counters'!$S25,'Input - Queue Counters'!$T$4, 'Input - Queue Counters'!$T25,'Input - Queue Counters'!$U$4, 'Input - Queue Counters'!$U25,'Input - Queue Counters'!$V$4, 'Input - Queue Counters'!$V25,'Input - Queue Counters'!$W$4, 'Input - Queue Counters'!$W25,'Input - Queue Counters'!$X$4, 'Input - Queue Counters'!$X25,'Input - Queue Counters'!$Y$4, 'Input - Queue Counters'!$Y25,'Input - Queue Counters'!$Z$4, 'Input - Queue Counters'!$Z25,"")</f>
        <v>0</v>
      </c>
      <c r="D25" s="420"/>
      <c r="E25" s="772" cm="1">
        <f t="array" ref="E25">_xlfn.SWITCH($D$2, "AM", AA25, "PM", AC25, "SAT", AE25,"SUN", AG25)</f>
        <v>0</v>
      </c>
      <c r="F25" s="772" cm="1">
        <f t="array" ref="F25">_xlfn.SWITCH($D$2, "AM", AB25, "PM", AD25, "SAT", AF25,"SUN", AH25)</f>
        <v>0</v>
      </c>
      <c r="G25" s="422"/>
      <c r="H25" s="422"/>
      <c r="I25" s="422"/>
      <c r="J25" s="422"/>
      <c r="K25" s="422"/>
      <c r="L25" s="422"/>
      <c r="M25" s="422"/>
      <c r="N25" s="422"/>
      <c r="O25" s="422"/>
      <c r="P25" s="422"/>
      <c r="Q25" s="422"/>
      <c r="R25" s="422"/>
      <c r="S25" s="422"/>
      <c r="T25" s="422"/>
      <c r="U25" s="422"/>
      <c r="V25" s="422"/>
      <c r="W25" s="422"/>
      <c r="X25" s="422"/>
      <c r="Y25" s="422"/>
      <c r="Z25" s="422"/>
      <c r="AA25" s="422"/>
      <c r="AB25" s="407"/>
      <c r="AC25" s="407"/>
      <c r="AD25" s="407"/>
      <c r="AE25" s="407"/>
      <c r="AF25" s="407"/>
      <c r="AG25" s="407"/>
      <c r="AH25" s="407"/>
      <c r="AI25" s="421"/>
    </row>
    <row r="26" spans="1:35" x14ac:dyDescent="0.35">
      <c r="A26" s="551" t="str">
        <f t="shared" si="0"/>
        <v>H</v>
      </c>
      <c r="B26" s="824">
        <f t="shared" si="1"/>
        <v>22</v>
      </c>
      <c r="C26" s="427" cm="1">
        <f t="array" ref="C26">_xlfn.SWITCH(scenario&amp;" Queue Counter Number",'Input - Queue Counters'!$G$4, 'Input - Queue Counters'!$G26, 'Input - Queue Counters'!$H$4, 'Input - Queue Counters'!$H26, 'Input - Queue Counters'!$I$4, 'Input - Queue Counters'!$I26,'Input - Queue Counters'!$J$4, 'Input - Queue Counters'!$J26,'Input - Queue Counters'!$K$4, 'Input - Queue Counters'!$K26,'Input - Queue Counters'!$L$4, 'Input - Queue Counters'!$L26,'Input - Queue Counters'!$M$4, 'Input - Queue Counters'!$M26,'Input - Queue Counters'!$N$4, 'Input - Queue Counters'!$N26,'Input - Queue Counters'!$O$4, 'Input - Queue Counters'!$O26,'Input - Queue Counters'!$P$4, 'Input - Queue Counters'!$P26,'Input - Queue Counters'!$Q$4, 'Input - Queue Counters'!$Q26,'Input - Queue Counters'!$R$4, 'Input - Queue Counters'!$R26,'Input - Queue Counters'!$S$4, 'Input - Queue Counters'!$S26,'Input - Queue Counters'!$T$4, 'Input - Queue Counters'!$T26,'Input - Queue Counters'!$U$4, 'Input - Queue Counters'!$U26,'Input - Queue Counters'!$V$4, 'Input - Queue Counters'!$V26,'Input - Queue Counters'!$W$4, 'Input - Queue Counters'!$W26,'Input - Queue Counters'!$X$4, 'Input - Queue Counters'!$X26,'Input - Queue Counters'!$Y$4, 'Input - Queue Counters'!$Y26,'Input - Queue Counters'!$Z$4, 'Input - Queue Counters'!$Z26,"")</f>
        <v>0</v>
      </c>
      <c r="D26" s="420"/>
      <c r="E26" s="772" cm="1">
        <f t="array" ref="E26">_xlfn.SWITCH($D$2, "AM", AA26, "PM", AC26, "SAT", AE26,"SUN", AG26)</f>
        <v>0</v>
      </c>
      <c r="F26" s="772" cm="1">
        <f t="array" ref="F26">_xlfn.SWITCH($D$2, "AM", AB26, "PM", AD26, "SAT", AF26,"SUN", AH26)</f>
        <v>0</v>
      </c>
      <c r="G26" s="422"/>
      <c r="H26" s="422"/>
      <c r="I26" s="422"/>
      <c r="J26" s="422"/>
      <c r="K26" s="422"/>
      <c r="L26" s="422"/>
      <c r="M26" s="422"/>
      <c r="N26" s="422"/>
      <c r="O26" s="422"/>
      <c r="P26" s="422"/>
      <c r="Q26" s="422"/>
      <c r="R26" s="422"/>
      <c r="S26" s="422"/>
      <c r="T26" s="422"/>
      <c r="U26" s="422"/>
      <c r="V26" s="422"/>
      <c r="W26" s="422"/>
      <c r="X26" s="422"/>
      <c r="Y26" s="422"/>
      <c r="Z26" s="422"/>
      <c r="AA26" s="422"/>
      <c r="AB26" s="407"/>
      <c r="AC26" s="407"/>
      <c r="AD26" s="407"/>
      <c r="AE26" s="407"/>
      <c r="AF26" s="407"/>
      <c r="AG26" s="407"/>
      <c r="AH26" s="407"/>
      <c r="AI26" s="421"/>
    </row>
    <row r="27" spans="1:35" x14ac:dyDescent="0.35">
      <c r="A27" s="551" t="str">
        <f t="shared" si="0"/>
        <v>H</v>
      </c>
      <c r="B27" s="824">
        <f t="shared" si="1"/>
        <v>23</v>
      </c>
      <c r="C27" s="427" cm="1">
        <f t="array" ref="C27">_xlfn.SWITCH(scenario&amp;" Queue Counter Number",'Input - Queue Counters'!$G$4, 'Input - Queue Counters'!$G27, 'Input - Queue Counters'!$H$4, 'Input - Queue Counters'!$H27, 'Input - Queue Counters'!$I$4, 'Input - Queue Counters'!$I27,'Input - Queue Counters'!$J$4, 'Input - Queue Counters'!$J27,'Input - Queue Counters'!$K$4, 'Input - Queue Counters'!$K27,'Input - Queue Counters'!$L$4, 'Input - Queue Counters'!$L27,'Input - Queue Counters'!$M$4, 'Input - Queue Counters'!$M27,'Input - Queue Counters'!$N$4, 'Input - Queue Counters'!$N27,'Input - Queue Counters'!$O$4, 'Input - Queue Counters'!$O27,'Input - Queue Counters'!$P$4, 'Input - Queue Counters'!$P27,'Input - Queue Counters'!$Q$4, 'Input - Queue Counters'!$Q27,'Input - Queue Counters'!$R$4, 'Input - Queue Counters'!$R27,'Input - Queue Counters'!$S$4, 'Input - Queue Counters'!$S27,'Input - Queue Counters'!$T$4, 'Input - Queue Counters'!$T27,'Input - Queue Counters'!$U$4, 'Input - Queue Counters'!$U27,'Input - Queue Counters'!$V$4, 'Input - Queue Counters'!$V27,'Input - Queue Counters'!$W$4, 'Input - Queue Counters'!$W27,'Input - Queue Counters'!$X$4, 'Input - Queue Counters'!$X27,'Input - Queue Counters'!$Y$4, 'Input - Queue Counters'!$Y27,'Input - Queue Counters'!$Z$4, 'Input - Queue Counters'!$Z27,"")</f>
        <v>0</v>
      </c>
      <c r="D27" s="420"/>
      <c r="E27" s="772" cm="1">
        <f t="array" ref="E27">_xlfn.SWITCH($D$2, "AM", AA27, "PM", AC27, "SAT", AE27,"SUN", AG27)</f>
        <v>0</v>
      </c>
      <c r="F27" s="772" cm="1">
        <f t="array" ref="F27">_xlfn.SWITCH($D$2, "AM", AB27, "PM", AD27, "SAT", AF27,"SUN", AH27)</f>
        <v>0</v>
      </c>
      <c r="G27" s="421"/>
      <c r="H27" s="421"/>
      <c r="I27" s="421"/>
      <c r="J27" s="421"/>
      <c r="K27" s="421"/>
      <c r="L27" s="421"/>
      <c r="M27" s="421"/>
      <c r="N27" s="421"/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  <c r="Z27" s="421"/>
      <c r="AA27" s="422"/>
      <c r="AB27" s="407"/>
      <c r="AC27" s="407"/>
      <c r="AD27" s="407"/>
      <c r="AE27" s="407"/>
      <c r="AF27" s="407"/>
      <c r="AG27" s="407"/>
      <c r="AH27" s="407"/>
      <c r="AI27" s="421"/>
    </row>
    <row r="28" spans="1:35" x14ac:dyDescent="0.35">
      <c r="A28" s="551" t="str">
        <f t="shared" si="0"/>
        <v>H</v>
      </c>
      <c r="B28" s="824">
        <f t="shared" si="1"/>
        <v>24</v>
      </c>
      <c r="C28" s="427" cm="1">
        <f t="array" ref="C28">_xlfn.SWITCH(scenario&amp;" Queue Counter Number",'Input - Queue Counters'!$G$4, 'Input - Queue Counters'!$G28, 'Input - Queue Counters'!$H$4, 'Input - Queue Counters'!$H28, 'Input - Queue Counters'!$I$4, 'Input - Queue Counters'!$I28,'Input - Queue Counters'!$J$4, 'Input - Queue Counters'!$J28,'Input - Queue Counters'!$K$4, 'Input - Queue Counters'!$K28,'Input - Queue Counters'!$L$4, 'Input - Queue Counters'!$L28,'Input - Queue Counters'!$M$4, 'Input - Queue Counters'!$M28,'Input - Queue Counters'!$N$4, 'Input - Queue Counters'!$N28,'Input - Queue Counters'!$O$4, 'Input - Queue Counters'!$O28,'Input - Queue Counters'!$P$4, 'Input - Queue Counters'!$P28,'Input - Queue Counters'!$Q$4, 'Input - Queue Counters'!$Q28,'Input - Queue Counters'!$R$4, 'Input - Queue Counters'!$R28,'Input - Queue Counters'!$S$4, 'Input - Queue Counters'!$S28,'Input - Queue Counters'!$T$4, 'Input - Queue Counters'!$T28,'Input - Queue Counters'!$U$4, 'Input - Queue Counters'!$U28,'Input - Queue Counters'!$V$4, 'Input - Queue Counters'!$V28,'Input - Queue Counters'!$W$4, 'Input - Queue Counters'!$W28,'Input - Queue Counters'!$X$4, 'Input - Queue Counters'!$X28,'Input - Queue Counters'!$Y$4, 'Input - Queue Counters'!$Y28,'Input - Queue Counters'!$Z$4, 'Input - Queue Counters'!$Z28,"")</f>
        <v>0</v>
      </c>
      <c r="D28" s="420"/>
      <c r="E28" s="772" cm="1">
        <f t="array" ref="E28">_xlfn.SWITCH($D$2, "AM", AA28, "PM", AC28, "SAT", AE28,"SUN", AG28)</f>
        <v>0</v>
      </c>
      <c r="F28" s="772" cm="1">
        <f t="array" ref="F28">_xlfn.SWITCH($D$2, "AM", AB28, "PM", AD28, "SAT", AF28,"SUN", AH28)</f>
        <v>0</v>
      </c>
      <c r="G28" s="422"/>
      <c r="H28" s="422"/>
      <c r="I28" s="422"/>
      <c r="J28" s="422"/>
      <c r="K28" s="422"/>
      <c r="L28" s="422"/>
      <c r="M28" s="422"/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  <c r="AA28" s="422"/>
      <c r="AB28" s="407"/>
      <c r="AC28" s="407"/>
      <c r="AD28" s="407"/>
      <c r="AE28" s="407"/>
      <c r="AF28" s="407"/>
      <c r="AG28" s="407"/>
      <c r="AH28" s="407"/>
      <c r="AI28" s="421"/>
    </row>
    <row r="29" spans="1:35" x14ac:dyDescent="0.35">
      <c r="A29" s="551" t="str">
        <f t="shared" si="0"/>
        <v>H</v>
      </c>
      <c r="B29" s="824">
        <f t="shared" si="1"/>
        <v>25</v>
      </c>
      <c r="C29" s="427" cm="1">
        <f t="array" ref="C29">_xlfn.SWITCH(scenario&amp;" Queue Counter Number",'Input - Queue Counters'!$G$4, 'Input - Queue Counters'!$G29, 'Input - Queue Counters'!$H$4, 'Input - Queue Counters'!$H29, 'Input - Queue Counters'!$I$4, 'Input - Queue Counters'!$I29,'Input - Queue Counters'!$J$4, 'Input - Queue Counters'!$J29,'Input - Queue Counters'!$K$4, 'Input - Queue Counters'!$K29,'Input - Queue Counters'!$L$4, 'Input - Queue Counters'!$L29,'Input - Queue Counters'!$M$4, 'Input - Queue Counters'!$M29,'Input - Queue Counters'!$N$4, 'Input - Queue Counters'!$N29,'Input - Queue Counters'!$O$4, 'Input - Queue Counters'!$O29,'Input - Queue Counters'!$P$4, 'Input - Queue Counters'!$P29,'Input - Queue Counters'!$Q$4, 'Input - Queue Counters'!$Q29,'Input - Queue Counters'!$R$4, 'Input - Queue Counters'!$R29,'Input - Queue Counters'!$S$4, 'Input - Queue Counters'!$S29,'Input - Queue Counters'!$T$4, 'Input - Queue Counters'!$T29,'Input - Queue Counters'!$U$4, 'Input - Queue Counters'!$U29,'Input - Queue Counters'!$V$4, 'Input - Queue Counters'!$V29,'Input - Queue Counters'!$W$4, 'Input - Queue Counters'!$W29,'Input - Queue Counters'!$X$4, 'Input - Queue Counters'!$X29,'Input - Queue Counters'!$Y$4, 'Input - Queue Counters'!$Y29,'Input - Queue Counters'!$Z$4, 'Input - Queue Counters'!$Z29,"")</f>
        <v>0</v>
      </c>
      <c r="D29" s="420"/>
      <c r="E29" s="772" cm="1">
        <f t="array" ref="E29">_xlfn.SWITCH($D$2, "AM", AA29, "PM", AC29, "SAT", AE29,"SUN", AG29)</f>
        <v>0</v>
      </c>
      <c r="F29" s="772" cm="1">
        <f t="array" ref="F29">_xlfn.SWITCH($D$2, "AM", AB29, "PM", AD29, "SAT", AF29,"SUN", AH29)</f>
        <v>0</v>
      </c>
      <c r="G29" s="422"/>
      <c r="H29" s="422"/>
      <c r="I29" s="422"/>
      <c r="J29" s="422"/>
      <c r="K29" s="422"/>
      <c r="L29" s="422"/>
      <c r="M29" s="422"/>
      <c r="N29" s="422"/>
      <c r="O29" s="422"/>
      <c r="P29" s="422"/>
      <c r="Q29" s="422"/>
      <c r="R29" s="422"/>
      <c r="S29" s="422"/>
      <c r="T29" s="422"/>
      <c r="U29" s="422"/>
      <c r="V29" s="422"/>
      <c r="W29" s="422"/>
      <c r="X29" s="422"/>
      <c r="Y29" s="422"/>
      <c r="Z29" s="422"/>
      <c r="AA29" s="422"/>
      <c r="AB29" s="407"/>
      <c r="AC29" s="407"/>
      <c r="AD29" s="407"/>
      <c r="AE29" s="407"/>
      <c r="AF29" s="407"/>
      <c r="AG29" s="407"/>
      <c r="AH29" s="407"/>
      <c r="AI29" s="421"/>
    </row>
    <row r="30" spans="1:35" x14ac:dyDescent="0.35">
      <c r="A30" s="551" t="str">
        <f t="shared" si="0"/>
        <v>H</v>
      </c>
      <c r="B30" s="824">
        <f t="shared" si="1"/>
        <v>26</v>
      </c>
      <c r="C30" s="427" cm="1">
        <f t="array" ref="C30">_xlfn.SWITCH(scenario&amp;" Queue Counter Number",'Input - Queue Counters'!$G$4, 'Input - Queue Counters'!$G30, 'Input - Queue Counters'!$H$4, 'Input - Queue Counters'!$H30, 'Input - Queue Counters'!$I$4, 'Input - Queue Counters'!$I30,'Input - Queue Counters'!$J$4, 'Input - Queue Counters'!$J30,'Input - Queue Counters'!$K$4, 'Input - Queue Counters'!$K30,'Input - Queue Counters'!$L$4, 'Input - Queue Counters'!$L30,'Input - Queue Counters'!$M$4, 'Input - Queue Counters'!$M30,'Input - Queue Counters'!$N$4, 'Input - Queue Counters'!$N30,'Input - Queue Counters'!$O$4, 'Input - Queue Counters'!$O30,'Input - Queue Counters'!$P$4, 'Input - Queue Counters'!$P30,'Input - Queue Counters'!$Q$4, 'Input - Queue Counters'!$Q30,'Input - Queue Counters'!$R$4, 'Input - Queue Counters'!$R30,'Input - Queue Counters'!$S$4, 'Input - Queue Counters'!$S30,'Input - Queue Counters'!$T$4, 'Input - Queue Counters'!$T30,'Input - Queue Counters'!$U$4, 'Input - Queue Counters'!$U30,'Input - Queue Counters'!$V$4, 'Input - Queue Counters'!$V30,'Input - Queue Counters'!$W$4, 'Input - Queue Counters'!$W30,'Input - Queue Counters'!$X$4, 'Input - Queue Counters'!$X30,'Input - Queue Counters'!$Y$4, 'Input - Queue Counters'!$Y30,'Input - Queue Counters'!$Z$4, 'Input - Queue Counters'!$Z30,"")</f>
        <v>0</v>
      </c>
      <c r="D30" s="420"/>
      <c r="E30" s="772" cm="1">
        <f t="array" ref="E30">_xlfn.SWITCH($D$2, "AM", AA30, "PM", AC30, "SAT", AE30,"SUN", AG30)</f>
        <v>0</v>
      </c>
      <c r="F30" s="772" cm="1">
        <f t="array" ref="F30">_xlfn.SWITCH($D$2, "AM", AB30, "PM", AD30, "SAT", AF30,"SUN", AH30)</f>
        <v>0</v>
      </c>
      <c r="G30" s="422"/>
      <c r="H30" s="422"/>
      <c r="I30" s="422"/>
      <c r="J30" s="422"/>
      <c r="K30" s="422"/>
      <c r="L30" s="422"/>
      <c r="M30" s="422"/>
      <c r="N30" s="422"/>
      <c r="O30" s="422"/>
      <c r="P30" s="422"/>
      <c r="Q30" s="422"/>
      <c r="R30" s="422"/>
      <c r="S30" s="422"/>
      <c r="T30" s="422"/>
      <c r="U30" s="422"/>
      <c r="V30" s="422"/>
      <c r="W30" s="422"/>
      <c r="X30" s="422"/>
      <c r="Y30" s="422"/>
      <c r="Z30" s="422"/>
      <c r="AA30" s="422"/>
      <c r="AB30" s="407"/>
      <c r="AC30" s="407"/>
      <c r="AD30" s="407"/>
      <c r="AE30" s="407"/>
      <c r="AF30" s="407"/>
      <c r="AG30" s="407"/>
      <c r="AH30" s="407"/>
      <c r="AI30" s="421"/>
    </row>
    <row r="31" spans="1:35" x14ac:dyDescent="0.35">
      <c r="A31" s="551" t="str">
        <f t="shared" si="0"/>
        <v>H</v>
      </c>
      <c r="B31" s="824">
        <f t="shared" si="1"/>
        <v>27</v>
      </c>
      <c r="C31" s="427" cm="1">
        <f t="array" ref="C31">_xlfn.SWITCH(scenario&amp;" Queue Counter Number",'Input - Queue Counters'!$G$4, 'Input - Queue Counters'!$G31, 'Input - Queue Counters'!$H$4, 'Input - Queue Counters'!$H31, 'Input - Queue Counters'!$I$4, 'Input - Queue Counters'!$I31,'Input - Queue Counters'!$J$4, 'Input - Queue Counters'!$J31,'Input - Queue Counters'!$K$4, 'Input - Queue Counters'!$K31,'Input - Queue Counters'!$L$4, 'Input - Queue Counters'!$L31,'Input - Queue Counters'!$M$4, 'Input - Queue Counters'!$M31,'Input - Queue Counters'!$N$4, 'Input - Queue Counters'!$N31,'Input - Queue Counters'!$O$4, 'Input - Queue Counters'!$O31,'Input - Queue Counters'!$P$4, 'Input - Queue Counters'!$P31,'Input - Queue Counters'!$Q$4, 'Input - Queue Counters'!$Q31,'Input - Queue Counters'!$R$4, 'Input - Queue Counters'!$R31,'Input - Queue Counters'!$S$4, 'Input - Queue Counters'!$S31,'Input - Queue Counters'!$T$4, 'Input - Queue Counters'!$T31,'Input - Queue Counters'!$U$4, 'Input - Queue Counters'!$U31,'Input - Queue Counters'!$V$4, 'Input - Queue Counters'!$V31,'Input - Queue Counters'!$W$4, 'Input - Queue Counters'!$W31,'Input - Queue Counters'!$X$4, 'Input - Queue Counters'!$X31,'Input - Queue Counters'!$Y$4, 'Input - Queue Counters'!$Y31,'Input - Queue Counters'!$Z$4, 'Input - Queue Counters'!$Z31,"")</f>
        <v>0</v>
      </c>
      <c r="D31" s="420"/>
      <c r="E31" s="772" cm="1">
        <f t="array" ref="E31">_xlfn.SWITCH($D$2, "AM", AA31, "PM", AC31, "SAT", AE31,"SUN", AG31)</f>
        <v>0</v>
      </c>
      <c r="F31" s="772" cm="1">
        <f t="array" ref="F31">_xlfn.SWITCH($D$2, "AM", AB31, "PM", AD31, "SAT", AF31,"SUN", AH31)</f>
        <v>0</v>
      </c>
      <c r="G31" s="422"/>
      <c r="H31" s="422"/>
      <c r="I31" s="422"/>
      <c r="J31" s="422"/>
      <c r="K31" s="422"/>
      <c r="L31" s="422"/>
      <c r="M31" s="422"/>
      <c r="N31" s="422"/>
      <c r="O31" s="422"/>
      <c r="P31" s="422"/>
      <c r="Q31" s="422"/>
      <c r="R31" s="422"/>
      <c r="S31" s="422"/>
      <c r="T31" s="422"/>
      <c r="U31" s="422"/>
      <c r="V31" s="422"/>
      <c r="W31" s="422"/>
      <c r="X31" s="422"/>
      <c r="Y31" s="422"/>
      <c r="Z31" s="422"/>
      <c r="AA31" s="422"/>
      <c r="AB31" s="407"/>
      <c r="AC31" s="407"/>
      <c r="AD31" s="407"/>
      <c r="AE31" s="407"/>
      <c r="AF31" s="407"/>
      <c r="AG31" s="407"/>
      <c r="AH31" s="407"/>
      <c r="AI31" s="421"/>
    </row>
    <row r="32" spans="1:35" x14ac:dyDescent="0.35">
      <c r="A32" s="551" t="str">
        <f t="shared" si="0"/>
        <v>H</v>
      </c>
      <c r="B32" s="824">
        <f t="shared" si="1"/>
        <v>28</v>
      </c>
      <c r="C32" s="427" cm="1">
        <f t="array" ref="C32">_xlfn.SWITCH(scenario&amp;" Queue Counter Number",'Input - Queue Counters'!$G$4, 'Input - Queue Counters'!$G32, 'Input - Queue Counters'!$H$4, 'Input - Queue Counters'!$H32, 'Input - Queue Counters'!$I$4, 'Input - Queue Counters'!$I32,'Input - Queue Counters'!$J$4, 'Input - Queue Counters'!$J32,'Input - Queue Counters'!$K$4, 'Input - Queue Counters'!$K32,'Input - Queue Counters'!$L$4, 'Input - Queue Counters'!$L32,'Input - Queue Counters'!$M$4, 'Input - Queue Counters'!$M32,'Input - Queue Counters'!$N$4, 'Input - Queue Counters'!$N32,'Input - Queue Counters'!$O$4, 'Input - Queue Counters'!$O32,'Input - Queue Counters'!$P$4, 'Input - Queue Counters'!$P32,'Input - Queue Counters'!$Q$4, 'Input - Queue Counters'!$Q32,'Input - Queue Counters'!$R$4, 'Input - Queue Counters'!$R32,'Input - Queue Counters'!$S$4, 'Input - Queue Counters'!$S32,'Input - Queue Counters'!$T$4, 'Input - Queue Counters'!$T32,'Input - Queue Counters'!$U$4, 'Input - Queue Counters'!$U32,'Input - Queue Counters'!$V$4, 'Input - Queue Counters'!$V32,'Input - Queue Counters'!$W$4, 'Input - Queue Counters'!$W32,'Input - Queue Counters'!$X$4, 'Input - Queue Counters'!$X32,'Input - Queue Counters'!$Y$4, 'Input - Queue Counters'!$Y32,'Input - Queue Counters'!$Z$4, 'Input - Queue Counters'!$Z32,"")</f>
        <v>0</v>
      </c>
      <c r="D32" s="420"/>
      <c r="E32" s="772" cm="1">
        <f t="array" ref="E32">_xlfn.SWITCH($D$2, "AM", AA32, "PM", AC32, "SAT", AE32,"SUN", AG32)</f>
        <v>0</v>
      </c>
      <c r="F32" s="772" cm="1">
        <f t="array" ref="F32">_xlfn.SWITCH($D$2, "AM", AB32, "PM", AD32, "SAT", AF32,"SUN", AH32)</f>
        <v>0</v>
      </c>
      <c r="G32" s="422"/>
      <c r="H32" s="422"/>
      <c r="I32" s="422"/>
      <c r="J32" s="422"/>
      <c r="K32" s="422"/>
      <c r="L32" s="422"/>
      <c r="M32" s="422"/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  <c r="AA32" s="422"/>
      <c r="AB32" s="407"/>
      <c r="AC32" s="407"/>
      <c r="AD32" s="407"/>
      <c r="AE32" s="407"/>
      <c r="AF32" s="407"/>
      <c r="AG32" s="407"/>
      <c r="AH32" s="407"/>
      <c r="AI32" s="421"/>
    </row>
    <row r="33" spans="1:35" x14ac:dyDescent="0.35">
      <c r="A33" s="551" t="str">
        <f t="shared" si="0"/>
        <v>H</v>
      </c>
      <c r="B33" s="824">
        <f t="shared" si="1"/>
        <v>29</v>
      </c>
      <c r="C33" s="427" cm="1">
        <f t="array" ref="C33">_xlfn.SWITCH(scenario&amp;" Queue Counter Number",'Input - Queue Counters'!$G$4, 'Input - Queue Counters'!$G33, 'Input - Queue Counters'!$H$4, 'Input - Queue Counters'!$H33, 'Input - Queue Counters'!$I$4, 'Input - Queue Counters'!$I33,'Input - Queue Counters'!$J$4, 'Input - Queue Counters'!$J33,'Input - Queue Counters'!$K$4, 'Input - Queue Counters'!$K33,'Input - Queue Counters'!$L$4, 'Input - Queue Counters'!$L33,'Input - Queue Counters'!$M$4, 'Input - Queue Counters'!$M33,'Input - Queue Counters'!$N$4, 'Input - Queue Counters'!$N33,'Input - Queue Counters'!$O$4, 'Input - Queue Counters'!$O33,'Input - Queue Counters'!$P$4, 'Input - Queue Counters'!$P33,'Input - Queue Counters'!$Q$4, 'Input - Queue Counters'!$Q33,'Input - Queue Counters'!$R$4, 'Input - Queue Counters'!$R33,'Input - Queue Counters'!$S$4, 'Input - Queue Counters'!$S33,'Input - Queue Counters'!$T$4, 'Input - Queue Counters'!$T33,'Input - Queue Counters'!$U$4, 'Input - Queue Counters'!$U33,'Input - Queue Counters'!$V$4, 'Input - Queue Counters'!$V33,'Input - Queue Counters'!$W$4, 'Input - Queue Counters'!$W33,'Input - Queue Counters'!$X$4, 'Input - Queue Counters'!$X33,'Input - Queue Counters'!$Y$4, 'Input - Queue Counters'!$Y33,'Input - Queue Counters'!$Z$4, 'Input - Queue Counters'!$Z33,"")</f>
        <v>0</v>
      </c>
      <c r="D33" s="420"/>
      <c r="E33" s="772" cm="1">
        <f t="array" ref="E33">_xlfn.SWITCH($D$2, "AM", AA33, "PM", AC33, "SAT", AE33,"SUN", AG33)</f>
        <v>0</v>
      </c>
      <c r="F33" s="772" cm="1">
        <f t="array" ref="F33">_xlfn.SWITCH($D$2, "AM", AB33, "PM", AD33, "SAT", AF33,"SUN", AH33)</f>
        <v>0</v>
      </c>
      <c r="G33" s="422"/>
      <c r="H33" s="422"/>
      <c r="I33" s="422"/>
      <c r="J33" s="422"/>
      <c r="K33" s="422"/>
      <c r="L33" s="422"/>
      <c r="M33" s="422"/>
      <c r="N33" s="422"/>
      <c r="O33" s="422"/>
      <c r="P33" s="422"/>
      <c r="Q33" s="422"/>
      <c r="R33" s="422"/>
      <c r="S33" s="422"/>
      <c r="T33" s="422"/>
      <c r="U33" s="422"/>
      <c r="V33" s="422"/>
      <c r="W33" s="422"/>
      <c r="X33" s="422"/>
      <c r="Y33" s="422"/>
      <c r="Z33" s="422"/>
      <c r="AA33" s="422"/>
      <c r="AB33" s="407"/>
      <c r="AC33" s="407"/>
      <c r="AD33" s="407"/>
      <c r="AE33" s="407"/>
      <c r="AF33" s="407"/>
      <c r="AG33" s="407"/>
      <c r="AH33" s="407"/>
      <c r="AI33" s="421"/>
    </row>
    <row r="34" spans="1:35" x14ac:dyDescent="0.35">
      <c r="A34" s="551" t="str">
        <f t="shared" si="0"/>
        <v>H</v>
      </c>
      <c r="B34" s="824">
        <f t="shared" si="1"/>
        <v>30</v>
      </c>
      <c r="C34" s="427" cm="1">
        <f t="array" ref="C34">_xlfn.SWITCH(scenario&amp;" Queue Counter Number",'Input - Queue Counters'!$G$4, 'Input - Queue Counters'!$G34, 'Input - Queue Counters'!$H$4, 'Input - Queue Counters'!$H34, 'Input - Queue Counters'!$I$4, 'Input - Queue Counters'!$I34,'Input - Queue Counters'!$J$4, 'Input - Queue Counters'!$J34,'Input - Queue Counters'!$K$4, 'Input - Queue Counters'!$K34,'Input - Queue Counters'!$L$4, 'Input - Queue Counters'!$L34,'Input - Queue Counters'!$M$4, 'Input - Queue Counters'!$M34,'Input - Queue Counters'!$N$4, 'Input - Queue Counters'!$N34,'Input - Queue Counters'!$O$4, 'Input - Queue Counters'!$O34,'Input - Queue Counters'!$P$4, 'Input - Queue Counters'!$P34,'Input - Queue Counters'!$Q$4, 'Input - Queue Counters'!$Q34,'Input - Queue Counters'!$R$4, 'Input - Queue Counters'!$R34,'Input - Queue Counters'!$S$4, 'Input - Queue Counters'!$S34,'Input - Queue Counters'!$T$4, 'Input - Queue Counters'!$T34,'Input - Queue Counters'!$U$4, 'Input - Queue Counters'!$U34,'Input - Queue Counters'!$V$4, 'Input - Queue Counters'!$V34,'Input - Queue Counters'!$W$4, 'Input - Queue Counters'!$W34,'Input - Queue Counters'!$X$4, 'Input - Queue Counters'!$X34,'Input - Queue Counters'!$Y$4, 'Input - Queue Counters'!$Y34,'Input - Queue Counters'!$Z$4, 'Input - Queue Counters'!$Z34,"")</f>
        <v>0</v>
      </c>
      <c r="D34" s="420"/>
      <c r="E34" s="772" cm="1">
        <f t="array" ref="E34">_xlfn.SWITCH($D$2, "AM", AA34, "PM", AC34, "SAT", AE34,"SUN", AG34)</f>
        <v>0</v>
      </c>
      <c r="F34" s="772" cm="1">
        <f t="array" ref="F34">_xlfn.SWITCH($D$2, "AM", AB34, "PM", AD34, "SAT", AF34,"SUN", AH34)</f>
        <v>0</v>
      </c>
      <c r="G34" s="422"/>
      <c r="H34" s="422"/>
      <c r="I34" s="422"/>
      <c r="J34" s="422"/>
      <c r="K34" s="422"/>
      <c r="L34" s="422"/>
      <c r="M34" s="422"/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  <c r="AA34" s="422"/>
      <c r="AB34" s="407"/>
      <c r="AC34" s="407"/>
      <c r="AD34" s="407"/>
      <c r="AE34" s="407"/>
      <c r="AF34" s="407"/>
      <c r="AG34" s="407"/>
      <c r="AH34" s="407"/>
      <c r="AI34" s="421"/>
    </row>
    <row r="35" spans="1:35" x14ac:dyDescent="0.35">
      <c r="A35" s="551" t="str">
        <f t="shared" si="0"/>
        <v>H</v>
      </c>
      <c r="B35" s="824">
        <f t="shared" si="1"/>
        <v>31</v>
      </c>
      <c r="C35" s="427" cm="1">
        <f t="array" ref="C35">_xlfn.SWITCH(scenario&amp;" Queue Counter Number",'Input - Queue Counters'!$G$4, 'Input - Queue Counters'!$G35, 'Input - Queue Counters'!$H$4, 'Input - Queue Counters'!$H35, 'Input - Queue Counters'!$I$4, 'Input - Queue Counters'!$I35,'Input - Queue Counters'!$J$4, 'Input - Queue Counters'!$J35,'Input - Queue Counters'!$K$4, 'Input - Queue Counters'!$K35,'Input - Queue Counters'!$L$4, 'Input - Queue Counters'!$L35,'Input - Queue Counters'!$M$4, 'Input - Queue Counters'!$M35,'Input - Queue Counters'!$N$4, 'Input - Queue Counters'!$N35,'Input - Queue Counters'!$O$4, 'Input - Queue Counters'!$O35,'Input - Queue Counters'!$P$4, 'Input - Queue Counters'!$P35,'Input - Queue Counters'!$Q$4, 'Input - Queue Counters'!$Q35,'Input - Queue Counters'!$R$4, 'Input - Queue Counters'!$R35,'Input - Queue Counters'!$S$4, 'Input - Queue Counters'!$S35,'Input - Queue Counters'!$T$4, 'Input - Queue Counters'!$T35,'Input - Queue Counters'!$U$4, 'Input - Queue Counters'!$U35,'Input - Queue Counters'!$V$4, 'Input - Queue Counters'!$V35,'Input - Queue Counters'!$W$4, 'Input - Queue Counters'!$W35,'Input - Queue Counters'!$X$4, 'Input - Queue Counters'!$X35,'Input - Queue Counters'!$Y$4, 'Input - Queue Counters'!$Y35,'Input - Queue Counters'!$Z$4, 'Input - Queue Counters'!$Z35,"")</f>
        <v>0</v>
      </c>
      <c r="D35" s="407"/>
      <c r="E35" s="772" cm="1">
        <f t="array" ref="E35">_xlfn.SWITCH($D$2, "AM", AA35, "PM", AC35, "SAT", AE35,"SUN", AG35)</f>
        <v>0</v>
      </c>
      <c r="F35" s="772" cm="1">
        <f t="array" ref="F35">_xlfn.SWITCH($D$2, "AM", AB35, "PM", AD35, "SAT", AF35,"SUN", AH35)</f>
        <v>0</v>
      </c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422"/>
      <c r="T35" s="422"/>
      <c r="U35" s="422"/>
      <c r="V35" s="422"/>
      <c r="W35" s="422"/>
      <c r="X35" s="422"/>
      <c r="Y35" s="422"/>
      <c r="Z35" s="422"/>
      <c r="AA35" s="422"/>
      <c r="AB35" s="407"/>
      <c r="AC35" s="407"/>
      <c r="AD35" s="407"/>
      <c r="AE35" s="407"/>
      <c r="AF35" s="407"/>
      <c r="AG35" s="407"/>
      <c r="AH35" s="407"/>
      <c r="AI35" s="421"/>
    </row>
    <row r="36" spans="1:35" x14ac:dyDescent="0.35">
      <c r="A36" s="551" t="str">
        <f t="shared" si="0"/>
        <v>H</v>
      </c>
      <c r="B36" s="824">
        <f t="shared" si="1"/>
        <v>32</v>
      </c>
      <c r="C36" s="427" cm="1">
        <f t="array" ref="C36">_xlfn.SWITCH(scenario&amp;" Queue Counter Number",'Input - Queue Counters'!$G$4, 'Input - Queue Counters'!$G36, 'Input - Queue Counters'!$H$4, 'Input - Queue Counters'!$H36, 'Input - Queue Counters'!$I$4, 'Input - Queue Counters'!$I36,'Input - Queue Counters'!$J$4, 'Input - Queue Counters'!$J36,'Input - Queue Counters'!$K$4, 'Input - Queue Counters'!$K36,'Input - Queue Counters'!$L$4, 'Input - Queue Counters'!$L36,'Input - Queue Counters'!$M$4, 'Input - Queue Counters'!$M36,'Input - Queue Counters'!$N$4, 'Input - Queue Counters'!$N36,'Input - Queue Counters'!$O$4, 'Input - Queue Counters'!$O36,'Input - Queue Counters'!$P$4, 'Input - Queue Counters'!$P36,'Input - Queue Counters'!$Q$4, 'Input - Queue Counters'!$Q36,'Input - Queue Counters'!$R$4, 'Input - Queue Counters'!$R36,'Input - Queue Counters'!$S$4, 'Input - Queue Counters'!$S36,'Input - Queue Counters'!$T$4, 'Input - Queue Counters'!$T36,'Input - Queue Counters'!$U$4, 'Input - Queue Counters'!$U36,'Input - Queue Counters'!$V$4, 'Input - Queue Counters'!$V36,'Input - Queue Counters'!$W$4, 'Input - Queue Counters'!$W36,'Input - Queue Counters'!$X$4, 'Input - Queue Counters'!$X36,'Input - Queue Counters'!$Y$4, 'Input - Queue Counters'!$Y36,'Input - Queue Counters'!$Z$4, 'Input - Queue Counters'!$Z36,"")</f>
        <v>0</v>
      </c>
      <c r="D36" s="407"/>
      <c r="E36" s="772" cm="1">
        <f t="array" ref="E36">_xlfn.SWITCH($D$2, "AM", AA36, "PM", AC36, "SAT", AE36,"SUN", AG36)</f>
        <v>0</v>
      </c>
      <c r="F36" s="772" cm="1">
        <f t="array" ref="F36">_xlfn.SWITCH($D$2, "AM", AB36, "PM", AD36, "SAT", AF36,"SUN", AH36)</f>
        <v>0</v>
      </c>
      <c r="G36" s="422"/>
      <c r="H36" s="422"/>
      <c r="I36" s="422"/>
      <c r="J36" s="422"/>
      <c r="K36" s="422"/>
      <c r="L36" s="422"/>
      <c r="M36" s="422"/>
      <c r="N36" s="422"/>
      <c r="O36" s="422"/>
      <c r="P36" s="422"/>
      <c r="Q36" s="422"/>
      <c r="R36" s="422"/>
      <c r="S36" s="422"/>
      <c r="T36" s="422"/>
      <c r="U36" s="422"/>
      <c r="V36" s="422"/>
      <c r="W36" s="422"/>
      <c r="X36" s="422"/>
      <c r="Y36" s="422"/>
      <c r="Z36" s="422"/>
      <c r="AA36" s="422"/>
      <c r="AB36" s="407"/>
      <c r="AC36" s="407"/>
      <c r="AD36" s="407"/>
      <c r="AE36" s="407"/>
      <c r="AF36" s="407"/>
      <c r="AG36" s="407"/>
      <c r="AH36" s="407"/>
      <c r="AI36" s="421"/>
    </row>
    <row r="37" spans="1:35" x14ac:dyDescent="0.35">
      <c r="A37" s="551" t="str">
        <f t="shared" si="0"/>
        <v>H</v>
      </c>
      <c r="B37" s="824">
        <f t="shared" si="1"/>
        <v>33</v>
      </c>
      <c r="C37" s="427" cm="1">
        <f t="array" ref="C37">_xlfn.SWITCH(scenario&amp;" Queue Counter Number",'Input - Queue Counters'!$G$4, 'Input - Queue Counters'!$G37, 'Input - Queue Counters'!$H$4, 'Input - Queue Counters'!$H37, 'Input - Queue Counters'!$I$4, 'Input - Queue Counters'!$I37,'Input - Queue Counters'!$J$4, 'Input - Queue Counters'!$J37,'Input - Queue Counters'!$K$4, 'Input - Queue Counters'!$K37,'Input - Queue Counters'!$L$4, 'Input - Queue Counters'!$L37,'Input - Queue Counters'!$M$4, 'Input - Queue Counters'!$M37,'Input - Queue Counters'!$N$4, 'Input - Queue Counters'!$N37,'Input - Queue Counters'!$O$4, 'Input - Queue Counters'!$O37,'Input - Queue Counters'!$P$4, 'Input - Queue Counters'!$P37,'Input - Queue Counters'!$Q$4, 'Input - Queue Counters'!$Q37,'Input - Queue Counters'!$R$4, 'Input - Queue Counters'!$R37,'Input - Queue Counters'!$S$4, 'Input - Queue Counters'!$S37,'Input - Queue Counters'!$T$4, 'Input - Queue Counters'!$T37,'Input - Queue Counters'!$U$4, 'Input - Queue Counters'!$U37,'Input - Queue Counters'!$V$4, 'Input - Queue Counters'!$V37,'Input - Queue Counters'!$W$4, 'Input - Queue Counters'!$W37,'Input - Queue Counters'!$X$4, 'Input - Queue Counters'!$X37,'Input - Queue Counters'!$Y$4, 'Input - Queue Counters'!$Y37,'Input - Queue Counters'!$Z$4, 'Input - Queue Counters'!$Z37,"")</f>
        <v>0</v>
      </c>
      <c r="D37" s="407"/>
      <c r="E37" s="772" cm="1">
        <f t="array" ref="E37">_xlfn.SWITCH($D$2, "AM", AA37, "PM", AC37, "SAT", AE37,"SUN", AG37)</f>
        <v>0</v>
      </c>
      <c r="F37" s="772" cm="1">
        <f t="array" ref="F37">_xlfn.SWITCH($D$2, "AM", AB37, "PM", AD37, "SAT", AF37,"SUN", AH37)</f>
        <v>0</v>
      </c>
      <c r="G37" s="422"/>
      <c r="H37" s="422"/>
      <c r="I37" s="422"/>
      <c r="J37" s="422"/>
      <c r="K37" s="422"/>
      <c r="L37" s="422"/>
      <c r="M37" s="422"/>
      <c r="N37" s="422"/>
      <c r="O37" s="422"/>
      <c r="P37" s="422"/>
      <c r="Q37" s="422"/>
      <c r="R37" s="422"/>
      <c r="S37" s="422"/>
      <c r="T37" s="422"/>
      <c r="U37" s="422"/>
      <c r="V37" s="422"/>
      <c r="W37" s="422"/>
      <c r="X37" s="422"/>
      <c r="Y37" s="422"/>
      <c r="Z37" s="422"/>
      <c r="AA37" s="422"/>
      <c r="AB37" s="407"/>
      <c r="AC37" s="407"/>
      <c r="AD37" s="407"/>
      <c r="AE37" s="407"/>
      <c r="AF37" s="407"/>
      <c r="AG37" s="407"/>
      <c r="AH37" s="407"/>
      <c r="AI37" s="421"/>
    </row>
    <row r="38" spans="1:35" x14ac:dyDescent="0.35">
      <c r="A38" s="551" t="str">
        <f t="shared" si="0"/>
        <v>H</v>
      </c>
      <c r="B38" s="824">
        <f t="shared" si="1"/>
        <v>34</v>
      </c>
      <c r="C38" s="427" cm="1">
        <f t="array" ref="C38">_xlfn.SWITCH(scenario&amp;" Queue Counter Number",'Input - Queue Counters'!$G$4, 'Input - Queue Counters'!$G38, 'Input - Queue Counters'!$H$4, 'Input - Queue Counters'!$H38, 'Input - Queue Counters'!$I$4, 'Input - Queue Counters'!$I38,'Input - Queue Counters'!$J$4, 'Input - Queue Counters'!$J38,'Input - Queue Counters'!$K$4, 'Input - Queue Counters'!$K38,'Input - Queue Counters'!$L$4, 'Input - Queue Counters'!$L38,'Input - Queue Counters'!$M$4, 'Input - Queue Counters'!$M38,'Input - Queue Counters'!$N$4, 'Input - Queue Counters'!$N38,'Input - Queue Counters'!$O$4, 'Input - Queue Counters'!$O38,'Input - Queue Counters'!$P$4, 'Input - Queue Counters'!$P38,'Input - Queue Counters'!$Q$4, 'Input - Queue Counters'!$Q38,'Input - Queue Counters'!$R$4, 'Input - Queue Counters'!$R38,'Input - Queue Counters'!$S$4, 'Input - Queue Counters'!$S38,'Input - Queue Counters'!$T$4, 'Input - Queue Counters'!$T38,'Input - Queue Counters'!$U$4, 'Input - Queue Counters'!$U38,'Input - Queue Counters'!$V$4, 'Input - Queue Counters'!$V38,'Input - Queue Counters'!$W$4, 'Input - Queue Counters'!$W38,'Input - Queue Counters'!$X$4, 'Input - Queue Counters'!$X38,'Input - Queue Counters'!$Y$4, 'Input - Queue Counters'!$Y38,'Input - Queue Counters'!$Z$4, 'Input - Queue Counters'!$Z38,"")</f>
        <v>0</v>
      </c>
      <c r="D38" s="407"/>
      <c r="E38" s="772" cm="1">
        <f t="array" ref="E38">_xlfn.SWITCH($D$2, "AM", AA38, "PM", AC38, "SAT", AE38,"SUN", AG38)</f>
        <v>0</v>
      </c>
      <c r="F38" s="772" cm="1">
        <f t="array" ref="F38">_xlfn.SWITCH($D$2, "AM", AB38, "PM", AD38, "SAT", AF38,"SUN", AH38)</f>
        <v>0</v>
      </c>
      <c r="G38" s="422"/>
      <c r="H38" s="422"/>
      <c r="I38" s="422"/>
      <c r="J38" s="422"/>
      <c r="K38" s="422"/>
      <c r="L38" s="422"/>
      <c r="M38" s="422"/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  <c r="AA38" s="422"/>
      <c r="AB38" s="407"/>
      <c r="AC38" s="407"/>
      <c r="AD38" s="407"/>
      <c r="AE38" s="407"/>
      <c r="AF38" s="407"/>
      <c r="AG38" s="407"/>
      <c r="AH38" s="407"/>
      <c r="AI38" s="421"/>
    </row>
    <row r="39" spans="1:35" x14ac:dyDescent="0.35">
      <c r="A39" s="551" t="str">
        <f t="shared" si="0"/>
        <v>H</v>
      </c>
      <c r="B39" s="824">
        <f t="shared" si="1"/>
        <v>35</v>
      </c>
      <c r="C39" s="427" cm="1">
        <f t="array" ref="C39">_xlfn.SWITCH(scenario&amp;" Queue Counter Number",'Input - Queue Counters'!$G$4, 'Input - Queue Counters'!$G39, 'Input - Queue Counters'!$H$4, 'Input - Queue Counters'!$H39, 'Input - Queue Counters'!$I$4, 'Input - Queue Counters'!$I39,'Input - Queue Counters'!$J$4, 'Input - Queue Counters'!$J39,'Input - Queue Counters'!$K$4, 'Input - Queue Counters'!$K39,'Input - Queue Counters'!$L$4, 'Input - Queue Counters'!$L39,'Input - Queue Counters'!$M$4, 'Input - Queue Counters'!$M39,'Input - Queue Counters'!$N$4, 'Input - Queue Counters'!$N39,'Input - Queue Counters'!$O$4, 'Input - Queue Counters'!$O39,'Input - Queue Counters'!$P$4, 'Input - Queue Counters'!$P39,'Input - Queue Counters'!$Q$4, 'Input - Queue Counters'!$Q39,'Input - Queue Counters'!$R$4, 'Input - Queue Counters'!$R39,'Input - Queue Counters'!$S$4, 'Input - Queue Counters'!$S39,'Input - Queue Counters'!$T$4, 'Input - Queue Counters'!$T39,'Input - Queue Counters'!$U$4, 'Input - Queue Counters'!$U39,'Input - Queue Counters'!$V$4, 'Input - Queue Counters'!$V39,'Input - Queue Counters'!$W$4, 'Input - Queue Counters'!$W39,'Input - Queue Counters'!$X$4, 'Input - Queue Counters'!$X39,'Input - Queue Counters'!$Y$4, 'Input - Queue Counters'!$Y39,'Input - Queue Counters'!$Z$4, 'Input - Queue Counters'!$Z39,"")</f>
        <v>0</v>
      </c>
      <c r="D39" s="420"/>
      <c r="E39" s="772" cm="1">
        <f t="array" ref="E39">_xlfn.SWITCH($D$2, "AM", AA39, "PM", AC39, "SAT", AE39,"SUN", AG39)</f>
        <v>0</v>
      </c>
      <c r="F39" s="772" cm="1">
        <f t="array" ref="F39">_xlfn.SWITCH($D$2, "AM", AB39, "PM", AD39, "SAT", AF39,"SUN", AH39)</f>
        <v>0</v>
      </c>
      <c r="G39" s="422"/>
      <c r="H39" s="422"/>
      <c r="I39" s="422"/>
      <c r="J39" s="422"/>
      <c r="K39" s="422"/>
      <c r="L39" s="422"/>
      <c r="M39" s="422"/>
      <c r="N39" s="422"/>
      <c r="O39" s="422"/>
      <c r="P39" s="422"/>
      <c r="Q39" s="422"/>
      <c r="R39" s="422"/>
      <c r="S39" s="422"/>
      <c r="T39" s="422"/>
      <c r="U39" s="422"/>
      <c r="V39" s="422"/>
      <c r="W39" s="422"/>
      <c r="X39" s="422"/>
      <c r="Y39" s="422"/>
      <c r="Z39" s="422"/>
      <c r="AA39" s="422"/>
      <c r="AB39" s="407"/>
      <c r="AC39" s="407"/>
      <c r="AD39" s="407"/>
      <c r="AE39" s="407"/>
      <c r="AF39" s="407"/>
      <c r="AG39" s="407"/>
      <c r="AH39" s="407"/>
      <c r="AI39" s="421"/>
    </row>
    <row r="40" spans="1:35" x14ac:dyDescent="0.35">
      <c r="A40" s="551" t="str">
        <f t="shared" si="0"/>
        <v>H</v>
      </c>
      <c r="B40" s="824">
        <f t="shared" si="1"/>
        <v>36</v>
      </c>
      <c r="C40" s="427" cm="1">
        <f t="array" ref="C40">_xlfn.SWITCH(scenario&amp;" Queue Counter Number",'Input - Queue Counters'!$G$4, 'Input - Queue Counters'!$G40, 'Input - Queue Counters'!$H$4, 'Input - Queue Counters'!$H40, 'Input - Queue Counters'!$I$4, 'Input - Queue Counters'!$I40,'Input - Queue Counters'!$J$4, 'Input - Queue Counters'!$J40,'Input - Queue Counters'!$K$4, 'Input - Queue Counters'!$K40,'Input - Queue Counters'!$L$4, 'Input - Queue Counters'!$L40,'Input - Queue Counters'!$M$4, 'Input - Queue Counters'!$M40,'Input - Queue Counters'!$N$4, 'Input - Queue Counters'!$N40,'Input - Queue Counters'!$O$4, 'Input - Queue Counters'!$O40,'Input - Queue Counters'!$P$4, 'Input - Queue Counters'!$P40,'Input - Queue Counters'!$Q$4, 'Input - Queue Counters'!$Q40,'Input - Queue Counters'!$R$4, 'Input - Queue Counters'!$R40,'Input - Queue Counters'!$S$4, 'Input - Queue Counters'!$S40,'Input - Queue Counters'!$T$4, 'Input - Queue Counters'!$T40,'Input - Queue Counters'!$U$4, 'Input - Queue Counters'!$U40,'Input - Queue Counters'!$V$4, 'Input - Queue Counters'!$V40,'Input - Queue Counters'!$W$4, 'Input - Queue Counters'!$W40,'Input - Queue Counters'!$X$4, 'Input - Queue Counters'!$X40,'Input - Queue Counters'!$Y$4, 'Input - Queue Counters'!$Y40,'Input - Queue Counters'!$Z$4, 'Input - Queue Counters'!$Z40,"")</f>
        <v>0</v>
      </c>
      <c r="D40" s="420"/>
      <c r="E40" s="772" cm="1">
        <f t="array" ref="E40">_xlfn.SWITCH($D$2, "AM", AA40, "PM", AC40, "SAT", AE40,"SUN", AG40)</f>
        <v>0</v>
      </c>
      <c r="F40" s="772" cm="1">
        <f t="array" ref="F40">_xlfn.SWITCH($D$2, "AM", AB40, "PM", AD40, "SAT", AF40,"SUN", AH40)</f>
        <v>0</v>
      </c>
      <c r="G40" s="422"/>
      <c r="H40" s="422"/>
      <c r="I40" s="422"/>
      <c r="J40" s="422"/>
      <c r="K40" s="422"/>
      <c r="L40" s="422"/>
      <c r="M40" s="422"/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  <c r="AA40" s="422"/>
      <c r="AB40" s="407"/>
      <c r="AC40" s="407"/>
      <c r="AD40" s="407"/>
      <c r="AE40" s="407"/>
      <c r="AF40" s="407"/>
      <c r="AG40" s="407"/>
      <c r="AH40" s="407"/>
      <c r="AI40" s="421"/>
    </row>
    <row r="41" spans="1:35" x14ac:dyDescent="0.35">
      <c r="A41" s="551" t="str">
        <f t="shared" si="0"/>
        <v>H</v>
      </c>
      <c r="B41" s="824">
        <f t="shared" si="1"/>
        <v>37</v>
      </c>
      <c r="C41" s="427" cm="1">
        <f t="array" ref="C41">_xlfn.SWITCH(scenario&amp;" Queue Counter Number",'Input - Queue Counters'!$G$4, 'Input - Queue Counters'!$G41, 'Input - Queue Counters'!$H$4, 'Input - Queue Counters'!$H41, 'Input - Queue Counters'!$I$4, 'Input - Queue Counters'!$I41,'Input - Queue Counters'!$J$4, 'Input - Queue Counters'!$J41,'Input - Queue Counters'!$K$4, 'Input - Queue Counters'!$K41,'Input - Queue Counters'!$L$4, 'Input - Queue Counters'!$L41,'Input - Queue Counters'!$M$4, 'Input - Queue Counters'!$M41,'Input - Queue Counters'!$N$4, 'Input - Queue Counters'!$N41,'Input - Queue Counters'!$O$4, 'Input - Queue Counters'!$O41,'Input - Queue Counters'!$P$4, 'Input - Queue Counters'!$P41,'Input - Queue Counters'!$Q$4, 'Input - Queue Counters'!$Q41,'Input - Queue Counters'!$R$4, 'Input - Queue Counters'!$R41,'Input - Queue Counters'!$S$4, 'Input - Queue Counters'!$S41,'Input - Queue Counters'!$T$4, 'Input - Queue Counters'!$T41,'Input - Queue Counters'!$U$4, 'Input - Queue Counters'!$U41,'Input - Queue Counters'!$V$4, 'Input - Queue Counters'!$V41,'Input - Queue Counters'!$W$4, 'Input - Queue Counters'!$W41,'Input - Queue Counters'!$X$4, 'Input - Queue Counters'!$X41,'Input - Queue Counters'!$Y$4, 'Input - Queue Counters'!$Y41,'Input - Queue Counters'!$Z$4, 'Input - Queue Counters'!$Z41,"")</f>
        <v>0</v>
      </c>
      <c r="D41" s="420"/>
      <c r="E41" s="772" cm="1">
        <f t="array" ref="E41">_xlfn.SWITCH($D$2, "AM", AA41, "PM", AC41, "SAT", AE41,"SUN", AG41)</f>
        <v>0</v>
      </c>
      <c r="F41" s="772" cm="1">
        <f t="array" ref="F41">_xlfn.SWITCH($D$2, "AM", AB41, "PM", AD41, "SAT", AF41,"SUN", AH41)</f>
        <v>0</v>
      </c>
      <c r="G41" s="422"/>
      <c r="H41" s="422"/>
      <c r="I41" s="422"/>
      <c r="J41" s="422"/>
      <c r="K41" s="422"/>
      <c r="L41" s="422"/>
      <c r="M41" s="422"/>
      <c r="N41" s="422"/>
      <c r="O41" s="422"/>
      <c r="P41" s="422"/>
      <c r="Q41" s="422"/>
      <c r="R41" s="422"/>
      <c r="S41" s="422"/>
      <c r="T41" s="422"/>
      <c r="U41" s="422"/>
      <c r="V41" s="422"/>
      <c r="W41" s="422"/>
      <c r="X41" s="422"/>
      <c r="Y41" s="422"/>
      <c r="Z41" s="422"/>
      <c r="AA41" s="422"/>
      <c r="AB41" s="407"/>
      <c r="AC41" s="407"/>
      <c r="AD41" s="407"/>
      <c r="AE41" s="407"/>
      <c r="AF41" s="407"/>
      <c r="AG41" s="407"/>
      <c r="AH41" s="407"/>
      <c r="AI41" s="421"/>
    </row>
    <row r="42" spans="1:35" x14ac:dyDescent="0.35">
      <c r="A42" s="551" t="str">
        <f t="shared" si="0"/>
        <v>H</v>
      </c>
      <c r="B42" s="824">
        <f t="shared" si="1"/>
        <v>38</v>
      </c>
      <c r="C42" s="427" cm="1">
        <f t="array" ref="C42">_xlfn.SWITCH(scenario&amp;" Queue Counter Number",'Input - Queue Counters'!$G$4, 'Input - Queue Counters'!$G42, 'Input - Queue Counters'!$H$4, 'Input - Queue Counters'!$H42, 'Input - Queue Counters'!$I$4, 'Input - Queue Counters'!$I42,'Input - Queue Counters'!$J$4, 'Input - Queue Counters'!$J42,'Input - Queue Counters'!$K$4, 'Input - Queue Counters'!$K42,'Input - Queue Counters'!$L$4, 'Input - Queue Counters'!$L42,'Input - Queue Counters'!$M$4, 'Input - Queue Counters'!$M42,'Input - Queue Counters'!$N$4, 'Input - Queue Counters'!$N42,'Input - Queue Counters'!$O$4, 'Input - Queue Counters'!$O42,'Input - Queue Counters'!$P$4, 'Input - Queue Counters'!$P42,'Input - Queue Counters'!$Q$4, 'Input - Queue Counters'!$Q42,'Input - Queue Counters'!$R$4, 'Input - Queue Counters'!$R42,'Input - Queue Counters'!$S$4, 'Input - Queue Counters'!$S42,'Input - Queue Counters'!$T$4, 'Input - Queue Counters'!$T42,'Input - Queue Counters'!$U$4, 'Input - Queue Counters'!$U42,'Input - Queue Counters'!$V$4, 'Input - Queue Counters'!$V42,'Input - Queue Counters'!$W$4, 'Input - Queue Counters'!$W42,'Input - Queue Counters'!$X$4, 'Input - Queue Counters'!$X42,'Input - Queue Counters'!$Y$4, 'Input - Queue Counters'!$Y42,'Input - Queue Counters'!$Z$4, 'Input - Queue Counters'!$Z42,"")</f>
        <v>0</v>
      </c>
      <c r="D42" s="420"/>
      <c r="E42" s="772" cm="1">
        <f t="array" ref="E42">_xlfn.SWITCH($D$2, "AM", AA42, "PM", AC42, "SAT", AE42,"SUN", AG42)</f>
        <v>0</v>
      </c>
      <c r="F42" s="772" cm="1">
        <f t="array" ref="F42">_xlfn.SWITCH($D$2, "AM", AB42, "PM", AD42, "SAT", AF42,"SUN", AH42)</f>
        <v>0</v>
      </c>
      <c r="G42" s="422"/>
      <c r="H42" s="422"/>
      <c r="I42" s="422"/>
      <c r="J42" s="422"/>
      <c r="K42" s="422"/>
      <c r="L42" s="422"/>
      <c r="M42" s="422"/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  <c r="AA42" s="422"/>
      <c r="AB42" s="407"/>
      <c r="AC42" s="407"/>
      <c r="AD42" s="407"/>
      <c r="AE42" s="407"/>
      <c r="AF42" s="407"/>
      <c r="AG42" s="407"/>
      <c r="AH42" s="407"/>
      <c r="AI42" s="421"/>
    </row>
    <row r="43" spans="1:35" x14ac:dyDescent="0.35">
      <c r="A43" s="551" t="str">
        <f t="shared" si="0"/>
        <v>H</v>
      </c>
      <c r="B43" s="824">
        <f t="shared" si="1"/>
        <v>39</v>
      </c>
      <c r="C43" s="427" cm="1">
        <f t="array" ref="C43">_xlfn.SWITCH(scenario&amp;" Queue Counter Number",'Input - Queue Counters'!$G$4, 'Input - Queue Counters'!$G43, 'Input - Queue Counters'!$H$4, 'Input - Queue Counters'!$H43, 'Input - Queue Counters'!$I$4, 'Input - Queue Counters'!$I43,'Input - Queue Counters'!$J$4, 'Input - Queue Counters'!$J43,'Input - Queue Counters'!$K$4, 'Input - Queue Counters'!$K43,'Input - Queue Counters'!$L$4, 'Input - Queue Counters'!$L43,'Input - Queue Counters'!$M$4, 'Input - Queue Counters'!$M43,'Input - Queue Counters'!$N$4, 'Input - Queue Counters'!$N43,'Input - Queue Counters'!$O$4, 'Input - Queue Counters'!$O43,'Input - Queue Counters'!$P$4, 'Input - Queue Counters'!$P43,'Input - Queue Counters'!$Q$4, 'Input - Queue Counters'!$Q43,'Input - Queue Counters'!$R$4, 'Input - Queue Counters'!$R43,'Input - Queue Counters'!$S$4, 'Input - Queue Counters'!$S43,'Input - Queue Counters'!$T$4, 'Input - Queue Counters'!$T43,'Input - Queue Counters'!$U$4, 'Input - Queue Counters'!$U43,'Input - Queue Counters'!$V$4, 'Input - Queue Counters'!$V43,'Input - Queue Counters'!$W$4, 'Input - Queue Counters'!$W43,'Input - Queue Counters'!$X$4, 'Input - Queue Counters'!$X43,'Input - Queue Counters'!$Y$4, 'Input - Queue Counters'!$Y43,'Input - Queue Counters'!$Z$4, 'Input - Queue Counters'!$Z43,"")</f>
        <v>0</v>
      </c>
      <c r="D43" s="420"/>
      <c r="E43" s="772" cm="1">
        <f t="array" ref="E43">_xlfn.SWITCH($D$2, "AM", AA43, "PM", AC43, "SAT", AE43,"SUN", AG43)</f>
        <v>0</v>
      </c>
      <c r="F43" s="772" cm="1">
        <f t="array" ref="F43">_xlfn.SWITCH($D$2, "AM", AB43, "PM", AD43, "SAT", AF43,"SUN", AH43)</f>
        <v>0</v>
      </c>
      <c r="G43" s="422"/>
      <c r="H43" s="422"/>
      <c r="I43" s="422"/>
      <c r="J43" s="422"/>
      <c r="K43" s="422"/>
      <c r="L43" s="422"/>
      <c r="M43" s="422"/>
      <c r="N43" s="422"/>
      <c r="O43" s="422"/>
      <c r="P43" s="422"/>
      <c r="Q43" s="422"/>
      <c r="R43" s="422"/>
      <c r="S43" s="422"/>
      <c r="T43" s="422"/>
      <c r="U43" s="422"/>
      <c r="V43" s="422"/>
      <c r="W43" s="422"/>
      <c r="X43" s="422"/>
      <c r="Y43" s="422"/>
      <c r="Z43" s="422"/>
      <c r="AA43" s="422"/>
      <c r="AB43" s="407"/>
      <c r="AC43" s="407"/>
      <c r="AD43" s="407"/>
      <c r="AE43" s="407"/>
      <c r="AF43" s="407"/>
      <c r="AG43" s="407"/>
      <c r="AH43" s="407"/>
      <c r="AI43" s="421"/>
    </row>
    <row r="44" spans="1:35" x14ac:dyDescent="0.35">
      <c r="A44" s="551" t="str">
        <f t="shared" si="0"/>
        <v>H</v>
      </c>
      <c r="B44" s="824">
        <f t="shared" si="1"/>
        <v>40</v>
      </c>
      <c r="C44" s="427" cm="1">
        <f t="array" ref="C44">_xlfn.SWITCH(scenario&amp;" Queue Counter Number",'Input - Queue Counters'!$G$4, 'Input - Queue Counters'!$G44, 'Input - Queue Counters'!$H$4, 'Input - Queue Counters'!$H44, 'Input - Queue Counters'!$I$4, 'Input - Queue Counters'!$I44,'Input - Queue Counters'!$J$4, 'Input - Queue Counters'!$J44,'Input - Queue Counters'!$K$4, 'Input - Queue Counters'!$K44,'Input - Queue Counters'!$L$4, 'Input - Queue Counters'!$L44,'Input - Queue Counters'!$M$4, 'Input - Queue Counters'!$M44,'Input - Queue Counters'!$N$4, 'Input - Queue Counters'!$N44,'Input - Queue Counters'!$O$4, 'Input - Queue Counters'!$O44,'Input - Queue Counters'!$P$4, 'Input - Queue Counters'!$P44,'Input - Queue Counters'!$Q$4, 'Input - Queue Counters'!$Q44,'Input - Queue Counters'!$R$4, 'Input - Queue Counters'!$R44,'Input - Queue Counters'!$S$4, 'Input - Queue Counters'!$S44,'Input - Queue Counters'!$T$4, 'Input - Queue Counters'!$T44,'Input - Queue Counters'!$U$4, 'Input - Queue Counters'!$U44,'Input - Queue Counters'!$V$4, 'Input - Queue Counters'!$V44,'Input - Queue Counters'!$W$4, 'Input - Queue Counters'!$W44,'Input - Queue Counters'!$X$4, 'Input - Queue Counters'!$X44,'Input - Queue Counters'!$Y$4, 'Input - Queue Counters'!$Y44,'Input - Queue Counters'!$Z$4, 'Input - Queue Counters'!$Z44,"")</f>
        <v>0</v>
      </c>
      <c r="D44" s="420"/>
      <c r="E44" s="772" cm="1">
        <f t="array" ref="E44">_xlfn.SWITCH($D$2, "AM", AA44, "PM", AC44, "SAT", AE44,"SUN", AG44)</f>
        <v>0</v>
      </c>
      <c r="F44" s="772" cm="1">
        <f t="array" ref="F44">_xlfn.SWITCH($D$2, "AM", AB44, "PM", AD44, "SAT", AF44,"SUN", AH44)</f>
        <v>0</v>
      </c>
      <c r="G44" s="422"/>
      <c r="H44" s="422"/>
      <c r="I44" s="422"/>
      <c r="J44" s="422"/>
      <c r="K44" s="422"/>
      <c r="L44" s="422"/>
      <c r="M44" s="422"/>
      <c r="N44" s="422"/>
      <c r="O44" s="422"/>
      <c r="P44" s="422"/>
      <c r="Q44" s="422"/>
      <c r="R44" s="422"/>
      <c r="S44" s="422"/>
      <c r="T44" s="422"/>
      <c r="U44" s="422"/>
      <c r="V44" s="422"/>
      <c r="W44" s="422"/>
      <c r="X44" s="422"/>
      <c r="Y44" s="422"/>
      <c r="Z44" s="422"/>
      <c r="AA44" s="422"/>
      <c r="AB44" s="407"/>
      <c r="AC44" s="407"/>
      <c r="AD44" s="407"/>
      <c r="AE44" s="407"/>
      <c r="AF44" s="407"/>
      <c r="AG44" s="407"/>
      <c r="AH44" s="407"/>
      <c r="AI44" s="421"/>
    </row>
    <row r="45" spans="1:35" x14ac:dyDescent="0.35">
      <c r="A45" s="551" t="str">
        <f t="shared" si="0"/>
        <v>H</v>
      </c>
      <c r="B45" s="824">
        <f t="shared" si="1"/>
        <v>41</v>
      </c>
      <c r="C45" s="427" cm="1">
        <f t="array" ref="C45">_xlfn.SWITCH(scenario&amp;" Queue Counter Number",'Input - Queue Counters'!$G$4, 'Input - Queue Counters'!$G45, 'Input - Queue Counters'!$H$4, 'Input - Queue Counters'!$H45, 'Input - Queue Counters'!$I$4, 'Input - Queue Counters'!$I45,'Input - Queue Counters'!$J$4, 'Input - Queue Counters'!$J45,'Input - Queue Counters'!$K$4, 'Input - Queue Counters'!$K45,'Input - Queue Counters'!$L$4, 'Input - Queue Counters'!$L45,'Input - Queue Counters'!$M$4, 'Input - Queue Counters'!$M45,'Input - Queue Counters'!$N$4, 'Input - Queue Counters'!$N45,'Input - Queue Counters'!$O$4, 'Input - Queue Counters'!$O45,'Input - Queue Counters'!$P$4, 'Input - Queue Counters'!$P45,'Input - Queue Counters'!$Q$4, 'Input - Queue Counters'!$Q45,'Input - Queue Counters'!$R$4, 'Input - Queue Counters'!$R45,'Input - Queue Counters'!$S$4, 'Input - Queue Counters'!$S45,'Input - Queue Counters'!$T$4, 'Input - Queue Counters'!$T45,'Input - Queue Counters'!$U$4, 'Input - Queue Counters'!$U45,'Input - Queue Counters'!$V$4, 'Input - Queue Counters'!$V45,'Input - Queue Counters'!$W$4, 'Input - Queue Counters'!$W45,'Input - Queue Counters'!$X$4, 'Input - Queue Counters'!$X45,'Input - Queue Counters'!$Y$4, 'Input - Queue Counters'!$Y45,'Input - Queue Counters'!$Z$4, 'Input - Queue Counters'!$Z45,"")</f>
        <v>0</v>
      </c>
      <c r="D45" s="420"/>
      <c r="E45" s="772" cm="1">
        <f t="array" ref="E45">_xlfn.SWITCH($D$2, "AM", AA45, "PM", AC45, "SAT", AE45,"SUN", AG45)</f>
        <v>0</v>
      </c>
      <c r="F45" s="772" cm="1">
        <f t="array" ref="F45">_xlfn.SWITCH($D$2, "AM", AB45, "PM", AD45, "SAT", AF45,"SUN", AH45)</f>
        <v>0</v>
      </c>
      <c r="G45" s="422"/>
      <c r="H45" s="422"/>
      <c r="I45" s="422"/>
      <c r="J45" s="422"/>
      <c r="K45" s="422"/>
      <c r="L45" s="422"/>
      <c r="M45" s="422"/>
      <c r="N45" s="422"/>
      <c r="O45" s="422"/>
      <c r="P45" s="422"/>
      <c r="Q45" s="422"/>
      <c r="R45" s="422"/>
      <c r="S45" s="422"/>
      <c r="T45" s="422"/>
      <c r="U45" s="422"/>
      <c r="V45" s="422"/>
      <c r="W45" s="422"/>
      <c r="X45" s="422"/>
      <c r="Y45" s="422"/>
      <c r="Z45" s="422"/>
      <c r="AA45" s="422"/>
      <c r="AB45" s="407"/>
      <c r="AC45" s="407"/>
      <c r="AD45" s="407"/>
      <c r="AE45" s="407"/>
      <c r="AF45" s="407"/>
      <c r="AG45" s="407"/>
      <c r="AH45" s="407"/>
      <c r="AI45" s="421"/>
    </row>
    <row r="46" spans="1:35" x14ac:dyDescent="0.35">
      <c r="A46" s="551" t="str">
        <f t="shared" si="0"/>
        <v>H</v>
      </c>
      <c r="B46" s="824">
        <f t="shared" si="1"/>
        <v>42</v>
      </c>
      <c r="C46" s="427" cm="1">
        <f t="array" ref="C46">_xlfn.SWITCH(scenario&amp;" Queue Counter Number",'Input - Queue Counters'!$G$4, 'Input - Queue Counters'!$G46, 'Input - Queue Counters'!$H$4, 'Input - Queue Counters'!$H46, 'Input - Queue Counters'!$I$4, 'Input - Queue Counters'!$I46,'Input - Queue Counters'!$J$4, 'Input - Queue Counters'!$J46,'Input - Queue Counters'!$K$4, 'Input - Queue Counters'!$K46,'Input - Queue Counters'!$L$4, 'Input - Queue Counters'!$L46,'Input - Queue Counters'!$M$4, 'Input - Queue Counters'!$M46,'Input - Queue Counters'!$N$4, 'Input - Queue Counters'!$N46,'Input - Queue Counters'!$O$4, 'Input - Queue Counters'!$O46,'Input - Queue Counters'!$P$4, 'Input - Queue Counters'!$P46,'Input - Queue Counters'!$Q$4, 'Input - Queue Counters'!$Q46,'Input - Queue Counters'!$R$4, 'Input - Queue Counters'!$R46,'Input - Queue Counters'!$S$4, 'Input - Queue Counters'!$S46,'Input - Queue Counters'!$T$4, 'Input - Queue Counters'!$T46,'Input - Queue Counters'!$U$4, 'Input - Queue Counters'!$U46,'Input - Queue Counters'!$V$4, 'Input - Queue Counters'!$V46,'Input - Queue Counters'!$W$4, 'Input - Queue Counters'!$W46,'Input - Queue Counters'!$X$4, 'Input - Queue Counters'!$X46,'Input - Queue Counters'!$Y$4, 'Input - Queue Counters'!$Y46,'Input - Queue Counters'!$Z$4, 'Input - Queue Counters'!$Z46,"")</f>
        <v>0</v>
      </c>
      <c r="D46" s="420"/>
      <c r="E46" s="772" cm="1">
        <f t="array" ref="E46">_xlfn.SWITCH($D$2, "AM", AA46, "PM", AC46, "SAT", AE46,"SUN", AG46)</f>
        <v>0</v>
      </c>
      <c r="F46" s="772" cm="1">
        <f t="array" ref="F46">_xlfn.SWITCH($D$2, "AM", AB46, "PM", AD46, "SAT", AF46,"SUN", AH46)</f>
        <v>0</v>
      </c>
      <c r="G46" s="422"/>
      <c r="H46" s="422"/>
      <c r="I46" s="422"/>
      <c r="J46" s="422"/>
      <c r="K46" s="422"/>
      <c r="L46" s="422"/>
      <c r="M46" s="422"/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  <c r="AA46" s="422"/>
      <c r="AB46" s="407"/>
      <c r="AC46" s="407"/>
      <c r="AD46" s="407"/>
      <c r="AE46" s="407"/>
      <c r="AF46" s="407"/>
      <c r="AG46" s="407"/>
      <c r="AH46" s="407"/>
      <c r="AI46" s="421"/>
    </row>
    <row r="47" spans="1:35" x14ac:dyDescent="0.35">
      <c r="A47" s="551" t="str">
        <f t="shared" si="0"/>
        <v>H</v>
      </c>
      <c r="B47" s="824">
        <f t="shared" si="1"/>
        <v>43</v>
      </c>
      <c r="C47" s="427" cm="1">
        <f t="array" ref="C47">_xlfn.SWITCH(scenario&amp;" Queue Counter Number",'Input - Queue Counters'!$G$4, 'Input - Queue Counters'!$G47, 'Input - Queue Counters'!$H$4, 'Input - Queue Counters'!$H47, 'Input - Queue Counters'!$I$4, 'Input - Queue Counters'!$I47,'Input - Queue Counters'!$J$4, 'Input - Queue Counters'!$J47,'Input - Queue Counters'!$K$4, 'Input - Queue Counters'!$K47,'Input - Queue Counters'!$L$4, 'Input - Queue Counters'!$L47,'Input - Queue Counters'!$M$4, 'Input - Queue Counters'!$M47,'Input - Queue Counters'!$N$4, 'Input - Queue Counters'!$N47,'Input - Queue Counters'!$O$4, 'Input - Queue Counters'!$O47,'Input - Queue Counters'!$P$4, 'Input - Queue Counters'!$P47,'Input - Queue Counters'!$Q$4, 'Input - Queue Counters'!$Q47,'Input - Queue Counters'!$R$4, 'Input - Queue Counters'!$R47,'Input - Queue Counters'!$S$4, 'Input - Queue Counters'!$S47,'Input - Queue Counters'!$T$4, 'Input - Queue Counters'!$T47,'Input - Queue Counters'!$U$4, 'Input - Queue Counters'!$U47,'Input - Queue Counters'!$V$4, 'Input - Queue Counters'!$V47,'Input - Queue Counters'!$W$4, 'Input - Queue Counters'!$W47,'Input - Queue Counters'!$X$4, 'Input - Queue Counters'!$X47,'Input - Queue Counters'!$Y$4, 'Input - Queue Counters'!$Y47,'Input - Queue Counters'!$Z$4, 'Input - Queue Counters'!$Z47,"")</f>
        <v>0</v>
      </c>
      <c r="D47" s="420"/>
      <c r="E47" s="772" cm="1">
        <f t="array" ref="E47">_xlfn.SWITCH($D$2, "AM", AA47, "PM", AC47, "SAT", AE47,"SUN", AG47)</f>
        <v>0</v>
      </c>
      <c r="F47" s="772" cm="1">
        <f t="array" ref="F47">_xlfn.SWITCH($D$2, "AM", AB47, "PM", AD47, "SAT", AF47,"SUN", AH47)</f>
        <v>0</v>
      </c>
      <c r="G47" s="422"/>
      <c r="H47" s="422"/>
      <c r="I47" s="422"/>
      <c r="J47" s="422"/>
      <c r="K47" s="422"/>
      <c r="L47" s="422"/>
      <c r="M47" s="422"/>
      <c r="N47" s="422"/>
      <c r="O47" s="422"/>
      <c r="P47" s="422"/>
      <c r="Q47" s="422"/>
      <c r="R47" s="422"/>
      <c r="S47" s="422"/>
      <c r="T47" s="422"/>
      <c r="U47" s="422"/>
      <c r="V47" s="422"/>
      <c r="W47" s="422"/>
      <c r="X47" s="422"/>
      <c r="Y47" s="422"/>
      <c r="Z47" s="422"/>
      <c r="AA47" s="422"/>
      <c r="AB47" s="407"/>
      <c r="AC47" s="407"/>
      <c r="AD47" s="407"/>
      <c r="AE47" s="407"/>
      <c r="AF47" s="407"/>
      <c r="AG47" s="407"/>
      <c r="AH47" s="407"/>
      <c r="AI47" s="421"/>
    </row>
    <row r="48" spans="1:35" x14ac:dyDescent="0.35">
      <c r="A48" s="551" t="str">
        <f t="shared" si="0"/>
        <v>H</v>
      </c>
      <c r="B48" s="824">
        <f t="shared" si="1"/>
        <v>44</v>
      </c>
      <c r="C48" s="427" cm="1">
        <f t="array" ref="C48">_xlfn.SWITCH(scenario&amp;" Queue Counter Number",'Input - Queue Counters'!$G$4, 'Input - Queue Counters'!$G48, 'Input - Queue Counters'!$H$4, 'Input - Queue Counters'!$H48, 'Input - Queue Counters'!$I$4, 'Input - Queue Counters'!$I48,'Input - Queue Counters'!$J$4, 'Input - Queue Counters'!$J48,'Input - Queue Counters'!$K$4, 'Input - Queue Counters'!$K48,'Input - Queue Counters'!$L$4, 'Input - Queue Counters'!$L48,'Input - Queue Counters'!$M$4, 'Input - Queue Counters'!$M48,'Input - Queue Counters'!$N$4, 'Input - Queue Counters'!$N48,'Input - Queue Counters'!$O$4, 'Input - Queue Counters'!$O48,'Input - Queue Counters'!$P$4, 'Input - Queue Counters'!$P48,'Input - Queue Counters'!$Q$4, 'Input - Queue Counters'!$Q48,'Input - Queue Counters'!$R$4, 'Input - Queue Counters'!$R48,'Input - Queue Counters'!$S$4, 'Input - Queue Counters'!$S48,'Input - Queue Counters'!$T$4, 'Input - Queue Counters'!$T48,'Input - Queue Counters'!$U$4, 'Input - Queue Counters'!$U48,'Input - Queue Counters'!$V$4, 'Input - Queue Counters'!$V48,'Input - Queue Counters'!$W$4, 'Input - Queue Counters'!$W48,'Input - Queue Counters'!$X$4, 'Input - Queue Counters'!$X48,'Input - Queue Counters'!$Y$4, 'Input - Queue Counters'!$Y48,'Input - Queue Counters'!$Z$4, 'Input - Queue Counters'!$Z48,"")</f>
        <v>0</v>
      </c>
      <c r="D48" s="420"/>
      <c r="E48" s="772" cm="1">
        <f t="array" ref="E48">_xlfn.SWITCH($D$2, "AM", AA48, "PM", AC48, "SAT", AE48,"SUN", AG48)</f>
        <v>0</v>
      </c>
      <c r="F48" s="772" cm="1">
        <f t="array" ref="F48">_xlfn.SWITCH($D$2, "AM", AB48, "PM", AD48, "SAT", AF48,"SUN", AH48)</f>
        <v>0</v>
      </c>
      <c r="G48" s="422"/>
      <c r="H48" s="422"/>
      <c r="I48" s="422"/>
      <c r="J48" s="422"/>
      <c r="K48" s="422"/>
      <c r="L48" s="422"/>
      <c r="M48" s="422"/>
      <c r="N48" s="422"/>
      <c r="O48" s="422"/>
      <c r="P48" s="422"/>
      <c r="Q48" s="422"/>
      <c r="R48" s="422"/>
      <c r="S48" s="422"/>
      <c r="T48" s="422"/>
      <c r="U48" s="422"/>
      <c r="V48" s="422"/>
      <c r="W48" s="422"/>
      <c r="X48" s="422"/>
      <c r="Y48" s="422"/>
      <c r="Z48" s="422"/>
      <c r="AA48" s="422"/>
      <c r="AB48" s="407"/>
      <c r="AC48" s="407"/>
      <c r="AD48" s="407"/>
      <c r="AE48" s="407"/>
      <c r="AF48" s="407"/>
      <c r="AG48" s="407"/>
      <c r="AH48" s="407"/>
      <c r="AI48" s="421"/>
    </row>
    <row r="49" spans="1:35" x14ac:dyDescent="0.35">
      <c r="A49" s="551" t="str">
        <f t="shared" si="0"/>
        <v>H</v>
      </c>
      <c r="B49" s="824">
        <f t="shared" si="1"/>
        <v>45</v>
      </c>
      <c r="C49" s="427" cm="1">
        <f t="array" ref="C49">_xlfn.SWITCH(scenario&amp;" Queue Counter Number",'Input - Queue Counters'!$G$4, 'Input - Queue Counters'!$G49, 'Input - Queue Counters'!$H$4, 'Input - Queue Counters'!$H49, 'Input - Queue Counters'!$I$4, 'Input - Queue Counters'!$I49,'Input - Queue Counters'!$J$4, 'Input - Queue Counters'!$J49,'Input - Queue Counters'!$K$4, 'Input - Queue Counters'!$K49,'Input - Queue Counters'!$L$4, 'Input - Queue Counters'!$L49,'Input - Queue Counters'!$M$4, 'Input - Queue Counters'!$M49,'Input - Queue Counters'!$N$4, 'Input - Queue Counters'!$N49,'Input - Queue Counters'!$O$4, 'Input - Queue Counters'!$O49,'Input - Queue Counters'!$P$4, 'Input - Queue Counters'!$P49,'Input - Queue Counters'!$Q$4, 'Input - Queue Counters'!$Q49,'Input - Queue Counters'!$R$4, 'Input - Queue Counters'!$R49,'Input - Queue Counters'!$S$4, 'Input - Queue Counters'!$S49,'Input - Queue Counters'!$T$4, 'Input - Queue Counters'!$T49,'Input - Queue Counters'!$U$4, 'Input - Queue Counters'!$U49,'Input - Queue Counters'!$V$4, 'Input - Queue Counters'!$V49,'Input - Queue Counters'!$W$4, 'Input - Queue Counters'!$W49,'Input - Queue Counters'!$X$4, 'Input - Queue Counters'!$X49,'Input - Queue Counters'!$Y$4, 'Input - Queue Counters'!$Y49,'Input - Queue Counters'!$Z$4, 'Input - Queue Counters'!$Z49,"")</f>
        <v>0</v>
      </c>
      <c r="D49" s="420"/>
      <c r="E49" s="772" cm="1">
        <f t="array" ref="E49">_xlfn.SWITCH($D$2, "AM", AA49, "PM", AC49, "SAT", AE49,"SUN", AG49)</f>
        <v>0</v>
      </c>
      <c r="F49" s="772" cm="1">
        <f t="array" ref="F49">_xlfn.SWITCH($D$2, "AM", AB49, "PM", AD49, "SAT", AF49,"SUN", AH49)</f>
        <v>0</v>
      </c>
      <c r="G49" s="422"/>
      <c r="H49" s="422"/>
      <c r="I49" s="422"/>
      <c r="J49" s="422"/>
      <c r="K49" s="422"/>
      <c r="L49" s="422"/>
      <c r="M49" s="422"/>
      <c r="N49" s="422"/>
      <c r="O49" s="422"/>
      <c r="P49" s="422"/>
      <c r="Q49" s="422"/>
      <c r="R49" s="422"/>
      <c r="S49" s="422"/>
      <c r="T49" s="422"/>
      <c r="U49" s="422"/>
      <c r="V49" s="422"/>
      <c r="W49" s="422"/>
      <c r="X49" s="422"/>
      <c r="Y49" s="422"/>
      <c r="Z49" s="422"/>
      <c r="AA49" s="422"/>
      <c r="AB49" s="407"/>
      <c r="AC49" s="407"/>
      <c r="AD49" s="407"/>
      <c r="AE49" s="407"/>
      <c r="AF49" s="407"/>
      <c r="AG49" s="407"/>
      <c r="AH49" s="407"/>
      <c r="AI49" s="421"/>
    </row>
    <row r="50" spans="1:35" x14ac:dyDescent="0.35">
      <c r="A50" s="551" t="str">
        <f t="shared" si="0"/>
        <v>H</v>
      </c>
      <c r="B50" s="824">
        <f t="shared" si="1"/>
        <v>46</v>
      </c>
      <c r="C50" s="427" cm="1">
        <f t="array" ref="C50">_xlfn.SWITCH(scenario&amp;" Queue Counter Number",'Input - Queue Counters'!$G$4, 'Input - Queue Counters'!$G50, 'Input - Queue Counters'!$H$4, 'Input - Queue Counters'!$H50, 'Input - Queue Counters'!$I$4, 'Input - Queue Counters'!$I50,'Input - Queue Counters'!$J$4, 'Input - Queue Counters'!$J50,'Input - Queue Counters'!$K$4, 'Input - Queue Counters'!$K50,'Input - Queue Counters'!$L$4, 'Input - Queue Counters'!$L50,'Input - Queue Counters'!$M$4, 'Input - Queue Counters'!$M50,'Input - Queue Counters'!$N$4, 'Input - Queue Counters'!$N50,'Input - Queue Counters'!$O$4, 'Input - Queue Counters'!$O50,'Input - Queue Counters'!$P$4, 'Input - Queue Counters'!$P50,'Input - Queue Counters'!$Q$4, 'Input - Queue Counters'!$Q50,'Input - Queue Counters'!$R$4, 'Input - Queue Counters'!$R50,'Input - Queue Counters'!$S$4, 'Input - Queue Counters'!$S50,'Input - Queue Counters'!$T$4, 'Input - Queue Counters'!$T50,'Input - Queue Counters'!$U$4, 'Input - Queue Counters'!$U50,'Input - Queue Counters'!$V$4, 'Input - Queue Counters'!$V50,'Input - Queue Counters'!$W$4, 'Input - Queue Counters'!$W50,'Input - Queue Counters'!$X$4, 'Input - Queue Counters'!$X50,'Input - Queue Counters'!$Y$4, 'Input - Queue Counters'!$Y50,'Input - Queue Counters'!$Z$4, 'Input - Queue Counters'!$Z50,"")</f>
        <v>0</v>
      </c>
      <c r="D50" s="420"/>
      <c r="E50" s="772" cm="1">
        <f t="array" ref="E50">_xlfn.SWITCH($D$2, "AM", AA50, "PM", AC50, "SAT", AE50,"SUN", AG50)</f>
        <v>0</v>
      </c>
      <c r="F50" s="772" cm="1">
        <f t="array" ref="F50">_xlfn.SWITCH($D$2, "AM", AB50, "PM", AD50, "SAT", AF50,"SUN", AH50)</f>
        <v>0</v>
      </c>
      <c r="G50" s="422"/>
      <c r="H50" s="422"/>
      <c r="I50" s="422"/>
      <c r="J50" s="422"/>
      <c r="K50" s="422"/>
      <c r="L50" s="422"/>
      <c r="M50" s="422"/>
      <c r="N50" s="422"/>
      <c r="O50" s="422"/>
      <c r="P50" s="422"/>
      <c r="Q50" s="422"/>
      <c r="R50" s="422"/>
      <c r="S50" s="422"/>
      <c r="T50" s="422"/>
      <c r="U50" s="422"/>
      <c r="V50" s="422"/>
      <c r="W50" s="422"/>
      <c r="X50" s="422"/>
      <c r="Y50" s="422"/>
      <c r="Z50" s="422"/>
      <c r="AA50" s="422"/>
      <c r="AB50" s="407"/>
      <c r="AC50" s="407"/>
      <c r="AD50" s="407"/>
      <c r="AE50" s="407"/>
      <c r="AF50" s="407"/>
      <c r="AG50" s="407"/>
      <c r="AH50" s="407"/>
      <c r="AI50" s="421"/>
    </row>
    <row r="51" spans="1:35" x14ac:dyDescent="0.35">
      <c r="A51" s="551" t="str">
        <f t="shared" si="0"/>
        <v>H</v>
      </c>
      <c r="B51" s="824">
        <f t="shared" si="1"/>
        <v>47</v>
      </c>
      <c r="C51" s="427" cm="1">
        <f t="array" ref="C51">_xlfn.SWITCH(scenario&amp;" Queue Counter Number",'Input - Queue Counters'!$G$4, 'Input - Queue Counters'!$G51, 'Input - Queue Counters'!$H$4, 'Input - Queue Counters'!$H51, 'Input - Queue Counters'!$I$4, 'Input - Queue Counters'!$I51,'Input - Queue Counters'!$J$4, 'Input - Queue Counters'!$J51,'Input - Queue Counters'!$K$4, 'Input - Queue Counters'!$K51,'Input - Queue Counters'!$L$4, 'Input - Queue Counters'!$L51,'Input - Queue Counters'!$M$4, 'Input - Queue Counters'!$M51,'Input - Queue Counters'!$N$4, 'Input - Queue Counters'!$N51,'Input - Queue Counters'!$O$4, 'Input - Queue Counters'!$O51,'Input - Queue Counters'!$P$4, 'Input - Queue Counters'!$P51,'Input - Queue Counters'!$Q$4, 'Input - Queue Counters'!$Q51,'Input - Queue Counters'!$R$4, 'Input - Queue Counters'!$R51,'Input - Queue Counters'!$S$4, 'Input - Queue Counters'!$S51,'Input - Queue Counters'!$T$4, 'Input - Queue Counters'!$T51,'Input - Queue Counters'!$U$4, 'Input - Queue Counters'!$U51,'Input - Queue Counters'!$V$4, 'Input - Queue Counters'!$V51,'Input - Queue Counters'!$W$4, 'Input - Queue Counters'!$W51,'Input - Queue Counters'!$X$4, 'Input - Queue Counters'!$X51,'Input - Queue Counters'!$Y$4, 'Input - Queue Counters'!$Y51,'Input - Queue Counters'!$Z$4, 'Input - Queue Counters'!$Z51,"")</f>
        <v>0</v>
      </c>
      <c r="D51" s="420"/>
      <c r="E51" s="772" cm="1">
        <f t="array" ref="E51">_xlfn.SWITCH($D$2, "AM", AA51, "PM", AC51, "SAT", AE51,"SUN", AG51)</f>
        <v>0</v>
      </c>
      <c r="F51" s="772" cm="1">
        <f t="array" ref="F51">_xlfn.SWITCH($D$2, "AM", AB51, "PM", AD51, "SAT", AF51,"SUN", AH51)</f>
        <v>0</v>
      </c>
      <c r="G51" s="422"/>
      <c r="H51" s="422"/>
      <c r="I51" s="422"/>
      <c r="J51" s="422"/>
      <c r="K51" s="422"/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422"/>
      <c r="Z51" s="422"/>
      <c r="AA51" s="422"/>
      <c r="AB51" s="407"/>
      <c r="AC51" s="407"/>
      <c r="AD51" s="407"/>
      <c r="AE51" s="407"/>
      <c r="AF51" s="407"/>
      <c r="AG51" s="407"/>
      <c r="AH51" s="407"/>
      <c r="AI51" s="421"/>
    </row>
    <row r="52" spans="1:35" x14ac:dyDescent="0.35">
      <c r="A52" s="551" t="str">
        <f t="shared" si="0"/>
        <v>H</v>
      </c>
      <c r="B52" s="824">
        <f t="shared" si="1"/>
        <v>48</v>
      </c>
      <c r="C52" s="427" cm="1">
        <f t="array" ref="C52">_xlfn.SWITCH(scenario&amp;" Queue Counter Number",'Input - Queue Counters'!$G$4, 'Input - Queue Counters'!$G52, 'Input - Queue Counters'!$H$4, 'Input - Queue Counters'!$H52, 'Input - Queue Counters'!$I$4, 'Input - Queue Counters'!$I52,'Input - Queue Counters'!$J$4, 'Input - Queue Counters'!$J52,'Input - Queue Counters'!$K$4, 'Input - Queue Counters'!$K52,'Input - Queue Counters'!$L$4, 'Input - Queue Counters'!$L52,'Input - Queue Counters'!$M$4, 'Input - Queue Counters'!$M52,'Input - Queue Counters'!$N$4, 'Input - Queue Counters'!$N52,'Input - Queue Counters'!$O$4, 'Input - Queue Counters'!$O52,'Input - Queue Counters'!$P$4, 'Input - Queue Counters'!$P52,'Input - Queue Counters'!$Q$4, 'Input - Queue Counters'!$Q52,'Input - Queue Counters'!$R$4, 'Input - Queue Counters'!$R52,'Input - Queue Counters'!$S$4, 'Input - Queue Counters'!$S52,'Input - Queue Counters'!$T$4, 'Input - Queue Counters'!$T52,'Input - Queue Counters'!$U$4, 'Input - Queue Counters'!$U52,'Input - Queue Counters'!$V$4, 'Input - Queue Counters'!$V52,'Input - Queue Counters'!$W$4, 'Input - Queue Counters'!$W52,'Input - Queue Counters'!$X$4, 'Input - Queue Counters'!$X52,'Input - Queue Counters'!$Y$4, 'Input - Queue Counters'!$Y52,'Input - Queue Counters'!$Z$4, 'Input - Queue Counters'!$Z52,"")</f>
        <v>0</v>
      </c>
      <c r="D52" s="420"/>
      <c r="E52" s="772" cm="1">
        <f t="array" ref="E52">_xlfn.SWITCH($D$2, "AM", AA52, "PM", AC52, "SAT", AE52,"SUN", AG52)</f>
        <v>0</v>
      </c>
      <c r="F52" s="772" cm="1">
        <f t="array" ref="F52">_xlfn.SWITCH($D$2, "AM", AB52, "PM", AD52, "SAT", AF52,"SUN", AH52)</f>
        <v>0</v>
      </c>
      <c r="G52" s="422"/>
      <c r="H52" s="422"/>
      <c r="I52" s="422"/>
      <c r="J52" s="422"/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  <c r="AA52" s="422"/>
      <c r="AB52" s="407"/>
      <c r="AC52" s="407"/>
      <c r="AD52" s="407"/>
      <c r="AE52" s="407"/>
      <c r="AF52" s="407"/>
      <c r="AG52" s="407"/>
      <c r="AH52" s="407"/>
      <c r="AI52" s="421"/>
    </row>
    <row r="53" spans="1:35" x14ac:dyDescent="0.35">
      <c r="A53" s="551" t="str">
        <f t="shared" si="0"/>
        <v>H</v>
      </c>
      <c r="B53" s="824">
        <f t="shared" si="1"/>
        <v>49</v>
      </c>
      <c r="C53" s="427" cm="1">
        <f t="array" ref="C53">_xlfn.SWITCH(scenario&amp;" Queue Counter Number",'Input - Queue Counters'!$G$4, 'Input - Queue Counters'!$G53, 'Input - Queue Counters'!$H$4, 'Input - Queue Counters'!$H53, 'Input - Queue Counters'!$I$4, 'Input - Queue Counters'!$I53,'Input - Queue Counters'!$J$4, 'Input - Queue Counters'!$J53,'Input - Queue Counters'!$K$4, 'Input - Queue Counters'!$K53,'Input - Queue Counters'!$L$4, 'Input - Queue Counters'!$L53,'Input - Queue Counters'!$M$4, 'Input - Queue Counters'!$M53,'Input - Queue Counters'!$N$4, 'Input - Queue Counters'!$N53,'Input - Queue Counters'!$O$4, 'Input - Queue Counters'!$O53,'Input - Queue Counters'!$P$4, 'Input - Queue Counters'!$P53,'Input - Queue Counters'!$Q$4, 'Input - Queue Counters'!$Q53,'Input - Queue Counters'!$R$4, 'Input - Queue Counters'!$R53,'Input - Queue Counters'!$S$4, 'Input - Queue Counters'!$S53,'Input - Queue Counters'!$T$4, 'Input - Queue Counters'!$T53,'Input - Queue Counters'!$U$4, 'Input - Queue Counters'!$U53,'Input - Queue Counters'!$V$4, 'Input - Queue Counters'!$V53,'Input - Queue Counters'!$W$4, 'Input - Queue Counters'!$W53,'Input - Queue Counters'!$X$4, 'Input - Queue Counters'!$X53,'Input - Queue Counters'!$Y$4, 'Input - Queue Counters'!$Y53,'Input - Queue Counters'!$Z$4, 'Input - Queue Counters'!$Z53,"")</f>
        <v>0</v>
      </c>
      <c r="D53" s="420"/>
      <c r="E53" s="772" cm="1">
        <f t="array" ref="E53">_xlfn.SWITCH($D$2, "AM", AA53, "PM", AC53, "SAT", AE53,"SUN", AG53)</f>
        <v>0</v>
      </c>
      <c r="F53" s="772" cm="1">
        <f t="array" ref="F53">_xlfn.SWITCH($D$2, "AM", AB53, "PM", AD53, "SAT", AF53,"SUN", AH53)</f>
        <v>0</v>
      </c>
      <c r="G53" s="422"/>
      <c r="H53" s="422"/>
      <c r="I53" s="422"/>
      <c r="J53" s="422"/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422"/>
      <c r="Z53" s="422"/>
      <c r="AA53" s="422"/>
      <c r="AB53" s="407"/>
      <c r="AC53" s="407"/>
      <c r="AD53" s="407"/>
      <c r="AE53" s="407"/>
      <c r="AF53" s="407"/>
      <c r="AG53" s="407"/>
      <c r="AH53" s="407"/>
      <c r="AI53" s="421"/>
    </row>
    <row r="54" spans="1:35" x14ac:dyDescent="0.35">
      <c r="A54" s="551" t="str">
        <f t="shared" si="0"/>
        <v>H</v>
      </c>
      <c r="B54" s="824">
        <f t="shared" si="1"/>
        <v>50</v>
      </c>
      <c r="C54" s="427" cm="1">
        <f t="array" ref="C54">_xlfn.SWITCH(scenario&amp;" Queue Counter Number",'Input - Queue Counters'!$G$4, 'Input - Queue Counters'!$G54, 'Input - Queue Counters'!$H$4, 'Input - Queue Counters'!$H54, 'Input - Queue Counters'!$I$4, 'Input - Queue Counters'!$I54,'Input - Queue Counters'!$J$4, 'Input - Queue Counters'!$J54,'Input - Queue Counters'!$K$4, 'Input - Queue Counters'!$K54,'Input - Queue Counters'!$L$4, 'Input - Queue Counters'!$L54,'Input - Queue Counters'!$M$4, 'Input - Queue Counters'!$M54,'Input - Queue Counters'!$N$4, 'Input - Queue Counters'!$N54,'Input - Queue Counters'!$O$4, 'Input - Queue Counters'!$O54,'Input - Queue Counters'!$P$4, 'Input - Queue Counters'!$P54,'Input - Queue Counters'!$Q$4, 'Input - Queue Counters'!$Q54,'Input - Queue Counters'!$R$4, 'Input - Queue Counters'!$R54,'Input - Queue Counters'!$S$4, 'Input - Queue Counters'!$S54,'Input - Queue Counters'!$T$4, 'Input - Queue Counters'!$T54,'Input - Queue Counters'!$U$4, 'Input - Queue Counters'!$U54,'Input - Queue Counters'!$V$4, 'Input - Queue Counters'!$V54,'Input - Queue Counters'!$W$4, 'Input - Queue Counters'!$W54,'Input - Queue Counters'!$X$4, 'Input - Queue Counters'!$X54,'Input - Queue Counters'!$Y$4, 'Input - Queue Counters'!$Y54,'Input - Queue Counters'!$Z$4, 'Input - Queue Counters'!$Z54,"")</f>
        <v>0</v>
      </c>
      <c r="D54" s="420"/>
      <c r="E54" s="772" cm="1">
        <f t="array" ref="E54">_xlfn.SWITCH($D$2, "AM", AA54, "PM", AC54, "SAT", AE54,"SUN", AG54)</f>
        <v>0</v>
      </c>
      <c r="F54" s="772" cm="1">
        <f t="array" ref="F54">_xlfn.SWITCH($D$2, "AM", AB54, "PM", AD54, "SAT", AF54,"SUN", AH54)</f>
        <v>0</v>
      </c>
      <c r="G54" s="422"/>
      <c r="H54" s="422"/>
      <c r="I54" s="422"/>
      <c r="J54" s="422"/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  <c r="AA54" s="422"/>
      <c r="AB54" s="407"/>
      <c r="AC54" s="407"/>
      <c r="AD54" s="407"/>
      <c r="AE54" s="407"/>
      <c r="AF54" s="407"/>
      <c r="AG54" s="407"/>
      <c r="AH54" s="407"/>
      <c r="AI54" s="421"/>
    </row>
  </sheetData>
  <mergeCells count="1">
    <mergeCell ref="B2:C2"/>
  </mergeCells>
  <phoneticPr fontId="86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03D7-CCC3-4462-AF35-A322BDB7E41C}">
  <sheetPr codeName="Sheet3">
    <tabColor rgb="FF7030A0"/>
    <pageSetUpPr fitToPage="1"/>
  </sheetPr>
  <dimension ref="A1:AM60"/>
  <sheetViews>
    <sheetView zoomScale="55" zoomScaleNormal="55" workbookViewId="0"/>
  </sheetViews>
  <sheetFormatPr defaultColWidth="9.26953125" defaultRowHeight="14.5" x14ac:dyDescent="0.35"/>
  <cols>
    <col min="1" max="1" width="21.54296875" bestFit="1" customWidth="1"/>
    <col min="2" max="2" width="5.7265625" customWidth="1"/>
    <col min="3" max="3" width="18.26953125" customWidth="1"/>
    <col min="4" max="4" width="5.453125" customWidth="1"/>
    <col min="5" max="16" width="11.453125" customWidth="1"/>
    <col min="17" max="17" width="4.54296875" customWidth="1"/>
    <col min="18" max="19" width="9.26953125" customWidth="1"/>
    <col min="20" max="23" width="20.7265625" customWidth="1"/>
    <col min="24" max="24" width="34.54296875" customWidth="1"/>
    <col min="25" max="25" width="11.81640625" customWidth="1"/>
    <col min="26" max="28" width="11.81640625" bestFit="1" customWidth="1"/>
  </cols>
  <sheetData>
    <row r="1" spans="1:39" ht="42" customHeight="1" thickBot="1" x14ac:dyDescent="0.4">
      <c r="A1" s="500"/>
      <c r="B1" s="37"/>
      <c r="C1" s="38" t="s">
        <v>53</v>
      </c>
      <c r="D1" s="38"/>
      <c r="E1" s="38"/>
      <c r="F1" s="38"/>
      <c r="G1" s="38"/>
      <c r="H1" s="38"/>
      <c r="I1" s="38"/>
      <c r="J1" s="37"/>
      <c r="K1" s="39"/>
      <c r="L1" s="39"/>
      <c r="M1" s="39"/>
      <c r="N1" s="39"/>
      <c r="O1" s="39"/>
      <c r="P1" s="39"/>
      <c r="Q1" s="20"/>
      <c r="R1" s="215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</row>
    <row r="2" spans="1:39" ht="15" thickTop="1" x14ac:dyDescent="0.35">
      <c r="A2" s="221"/>
      <c r="B2" s="40"/>
      <c r="C2" s="41"/>
      <c r="D2" s="41"/>
      <c r="E2" s="41"/>
      <c r="F2" s="40"/>
      <c r="G2" s="41"/>
      <c r="H2" s="41"/>
      <c r="I2" s="42"/>
      <c r="J2" s="41"/>
      <c r="K2" s="41"/>
      <c r="L2" s="41"/>
      <c r="M2" s="41"/>
      <c r="N2" s="41"/>
      <c r="O2" s="41"/>
      <c r="P2" s="41"/>
      <c r="Q2" s="42"/>
      <c r="R2" s="215"/>
      <c r="S2" s="215"/>
      <c r="T2" s="215"/>
      <c r="U2" s="215"/>
      <c r="V2" s="215"/>
      <c r="W2" s="215"/>
      <c r="X2" s="215"/>
      <c r="Y2" s="215"/>
      <c r="Z2" s="215"/>
      <c r="AA2" s="215"/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</row>
    <row r="3" spans="1:39" ht="18" customHeight="1" x14ac:dyDescent="0.35">
      <c r="A3" s="221"/>
      <c r="B3" s="43"/>
      <c r="C3" s="39"/>
      <c r="D3" s="39"/>
      <c r="E3" s="39"/>
      <c r="F3" s="43"/>
      <c r="G3" s="835"/>
      <c r="H3" s="836" t="s">
        <v>54</v>
      </c>
      <c r="I3" s="837"/>
      <c r="J3" s="76"/>
      <c r="K3" s="76"/>
      <c r="L3" s="76"/>
      <c r="M3" s="39"/>
      <c r="N3" s="39"/>
      <c r="O3" s="39"/>
      <c r="P3" s="39"/>
      <c r="Q3" s="44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</row>
    <row r="4" spans="1:39" ht="15" customHeight="1" x14ac:dyDescent="0.35">
      <c r="A4" s="221"/>
      <c r="B4" s="43"/>
      <c r="C4" s="39"/>
      <c r="D4" s="39"/>
      <c r="E4" s="39"/>
      <c r="F4" s="43"/>
      <c r="G4" s="835"/>
      <c r="H4" s="836"/>
      <c r="I4" s="837"/>
      <c r="J4" s="76"/>
      <c r="K4" s="76"/>
      <c r="L4" s="76"/>
      <c r="M4" s="39"/>
      <c r="N4" s="39"/>
      <c r="O4" s="39"/>
      <c r="P4" s="39"/>
      <c r="Q4" s="44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7"/>
      <c r="AH4" s="217"/>
      <c r="AI4" s="215"/>
      <c r="AJ4" s="215"/>
      <c r="AK4" s="215"/>
      <c r="AL4" s="215"/>
      <c r="AM4" s="215"/>
    </row>
    <row r="5" spans="1:39" ht="18" customHeight="1" x14ac:dyDescent="0.35">
      <c r="A5" s="221"/>
      <c r="B5" s="43"/>
      <c r="C5" s="39"/>
      <c r="D5" s="39"/>
      <c r="E5" s="39"/>
      <c r="F5" s="43"/>
      <c r="G5" s="838"/>
      <c r="H5" s="836" t="s">
        <v>55</v>
      </c>
      <c r="I5" s="837"/>
      <c r="J5" s="76"/>
      <c r="K5" s="76"/>
      <c r="L5" s="76"/>
      <c r="M5" s="39"/>
      <c r="N5" s="39"/>
      <c r="O5" s="39"/>
      <c r="P5" s="39"/>
      <c r="Q5" s="44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7"/>
      <c r="AH5" s="217"/>
      <c r="AI5" s="215"/>
      <c r="AJ5" s="215"/>
      <c r="AK5" s="215"/>
      <c r="AL5" s="215"/>
      <c r="AM5" s="215"/>
    </row>
    <row r="6" spans="1:39" ht="18" customHeight="1" x14ac:dyDescent="0.35">
      <c r="A6" s="221"/>
      <c r="B6" s="43"/>
      <c r="C6" s="45"/>
      <c r="D6" s="45"/>
      <c r="E6" s="45"/>
      <c r="F6" s="43"/>
      <c r="G6" s="838"/>
      <c r="H6" s="836"/>
      <c r="I6" s="837"/>
      <c r="J6" s="76"/>
      <c r="K6" s="76"/>
      <c r="L6" s="76"/>
      <c r="M6" s="39"/>
      <c r="N6" s="39"/>
      <c r="O6" s="39"/>
      <c r="P6" s="39"/>
      <c r="Q6" s="44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7"/>
      <c r="AH6" s="217"/>
      <c r="AI6" s="215"/>
      <c r="AJ6" s="215"/>
      <c r="AK6" s="215"/>
      <c r="AL6" s="215"/>
      <c r="AM6" s="215"/>
    </row>
    <row r="7" spans="1:39" ht="18" customHeight="1" x14ac:dyDescent="0.35">
      <c r="A7" s="221"/>
      <c r="B7" s="43"/>
      <c r="C7" s="45"/>
      <c r="D7" s="45"/>
      <c r="E7" s="45"/>
      <c r="F7" s="43"/>
      <c r="G7" s="839"/>
      <c r="H7" s="836" t="s">
        <v>56</v>
      </c>
      <c r="I7" s="837"/>
      <c r="J7" s="76"/>
      <c r="K7" s="76"/>
      <c r="L7" s="76"/>
      <c r="M7" s="39"/>
      <c r="N7" s="39"/>
      <c r="O7" s="39"/>
      <c r="P7" s="39"/>
      <c r="Q7" s="44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7"/>
      <c r="AH7" s="217"/>
      <c r="AI7" s="215"/>
      <c r="AJ7" s="215"/>
      <c r="AK7" s="215"/>
      <c r="AL7" s="215"/>
      <c r="AM7" s="215"/>
    </row>
    <row r="8" spans="1:39" ht="18" customHeight="1" x14ac:dyDescent="0.35">
      <c r="A8" s="221"/>
      <c r="B8" s="43"/>
      <c r="C8" s="45"/>
      <c r="D8" s="45"/>
      <c r="E8" s="45"/>
      <c r="F8" s="43"/>
      <c r="G8" s="839"/>
      <c r="H8" s="836"/>
      <c r="I8" s="837"/>
      <c r="J8" s="76"/>
      <c r="K8" s="76"/>
      <c r="L8" s="76"/>
      <c r="M8" s="39"/>
      <c r="N8" s="39"/>
      <c r="O8" s="39"/>
      <c r="P8" s="39"/>
      <c r="Q8" s="44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7"/>
      <c r="AH8" s="217"/>
      <c r="AI8" s="215"/>
      <c r="AJ8" s="215"/>
      <c r="AK8" s="215"/>
      <c r="AL8" s="215"/>
      <c r="AM8" s="215"/>
    </row>
    <row r="9" spans="1:39" x14ac:dyDescent="0.35">
      <c r="A9" s="221"/>
      <c r="B9" s="43"/>
      <c r="C9" s="45"/>
      <c r="D9" s="45"/>
      <c r="E9" s="45"/>
      <c r="F9" s="43"/>
      <c r="G9" s="39"/>
      <c r="H9" s="39"/>
      <c r="I9" s="44"/>
      <c r="J9" s="76"/>
      <c r="K9" s="76"/>
      <c r="L9" s="76"/>
      <c r="M9" s="39"/>
      <c r="N9" s="39"/>
      <c r="O9" s="39"/>
      <c r="P9" s="39"/>
      <c r="Q9" s="44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7"/>
      <c r="AH9" s="217"/>
      <c r="AI9" s="215"/>
      <c r="AJ9" s="215"/>
      <c r="AK9" s="215"/>
      <c r="AL9" s="215"/>
      <c r="AM9" s="215"/>
    </row>
    <row r="10" spans="1:39" ht="15" thickBot="1" x14ac:dyDescent="0.4">
      <c r="A10" s="220"/>
      <c r="B10" s="43"/>
      <c r="C10" s="45"/>
      <c r="D10" s="45"/>
      <c r="E10" s="45"/>
      <c r="F10" s="43"/>
      <c r="G10" s="39"/>
      <c r="H10" s="46"/>
      <c r="I10" s="47"/>
      <c r="J10" s="39"/>
      <c r="K10" s="39"/>
      <c r="L10" s="39"/>
      <c r="M10" s="39"/>
      <c r="N10" s="39"/>
      <c r="O10" s="46"/>
      <c r="P10" s="39"/>
      <c r="Q10" s="44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</row>
    <row r="11" spans="1:39" ht="19.5" customHeight="1" thickTop="1" x14ac:dyDescent="0.35">
      <c r="A11" s="221"/>
      <c r="B11" s="40"/>
      <c r="C11" s="48" t="s">
        <v>57</v>
      </c>
      <c r="D11" s="41"/>
      <c r="E11" s="41"/>
      <c r="F11" s="41"/>
      <c r="G11" s="41"/>
      <c r="H11" s="41"/>
      <c r="I11" s="42"/>
      <c r="J11" s="49" t="s">
        <v>58</v>
      </c>
      <c r="K11" s="50"/>
      <c r="L11" s="41"/>
      <c r="M11" s="49"/>
      <c r="N11" s="41"/>
      <c r="O11" s="41"/>
      <c r="P11" s="41"/>
      <c r="Q11" s="42"/>
      <c r="R11" s="215"/>
      <c r="S11" s="215"/>
      <c r="T11" s="215"/>
      <c r="U11" s="215"/>
      <c r="V11" s="215"/>
      <c r="W11" s="218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</row>
    <row r="12" spans="1:39" ht="10.5" customHeight="1" x14ac:dyDescent="0.35">
      <c r="A12" s="221"/>
      <c r="B12" s="43"/>
      <c r="C12" s="39"/>
      <c r="D12" s="39"/>
      <c r="E12" s="39"/>
      <c r="F12" s="39"/>
      <c r="G12" s="39"/>
      <c r="H12" s="39"/>
      <c r="I12" s="39"/>
      <c r="J12" s="43"/>
      <c r="K12" s="39"/>
      <c r="L12" s="39"/>
      <c r="M12" s="39"/>
      <c r="N12" s="39"/>
      <c r="O12" s="39"/>
      <c r="P12" s="39"/>
      <c r="Q12" s="44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</row>
    <row r="13" spans="1:39" ht="18.75" customHeight="1" x14ac:dyDescent="0.35">
      <c r="A13" s="221"/>
      <c r="B13" s="840" t="s">
        <v>59</v>
      </c>
      <c r="C13" s="841"/>
      <c r="D13" s="842"/>
      <c r="E13" s="51">
        <v>0.95</v>
      </c>
      <c r="F13" s="39"/>
      <c r="G13" s="39"/>
      <c r="H13" s="39"/>
      <c r="I13" s="37"/>
      <c r="J13" s="43"/>
      <c r="K13" s="843" t="s">
        <v>60</v>
      </c>
      <c r="L13" s="843"/>
      <c r="M13" s="52"/>
      <c r="N13" s="844">
        <f>MAX(10,MAX($E$35:$P$35))</f>
        <v>10</v>
      </c>
      <c r="O13" s="844"/>
      <c r="P13" s="844"/>
      <c r="Q13" s="44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</row>
    <row r="14" spans="1:39" ht="18.75" customHeight="1" x14ac:dyDescent="0.35">
      <c r="A14" s="221"/>
      <c r="B14" s="840" t="s">
        <v>61</v>
      </c>
      <c r="C14" s="841"/>
      <c r="D14" s="842"/>
      <c r="E14" s="51">
        <v>0.1</v>
      </c>
      <c r="F14" s="39"/>
      <c r="G14" s="39"/>
      <c r="H14" s="39"/>
      <c r="I14" s="39"/>
      <c r="J14" s="43"/>
      <c r="K14" s="843"/>
      <c r="L14" s="843"/>
      <c r="M14" s="52"/>
      <c r="N14" s="844"/>
      <c r="O14" s="844"/>
      <c r="P14" s="844"/>
      <c r="Q14" s="44"/>
      <c r="R14" s="215"/>
      <c r="S14" s="215"/>
      <c r="T14" s="215"/>
      <c r="U14" s="215"/>
      <c r="V14" s="215"/>
      <c r="W14" s="215"/>
      <c r="X14" s="215"/>
      <c r="Y14" s="215"/>
      <c r="Z14" s="224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</row>
    <row r="15" spans="1:39" ht="18.75" customHeight="1" x14ac:dyDescent="0.35">
      <c r="A15" s="221"/>
      <c r="B15" s="840" t="s">
        <v>62</v>
      </c>
      <c r="C15" s="841"/>
      <c r="D15" s="842"/>
      <c r="E15" s="53">
        <f>12-COUNTBLANK(T19:T30)</f>
        <v>12</v>
      </c>
      <c r="F15" s="39"/>
      <c r="G15" s="39"/>
      <c r="H15" s="39"/>
      <c r="I15" s="39"/>
      <c r="J15" s="43"/>
      <c r="K15" s="843"/>
      <c r="L15" s="843"/>
      <c r="M15" s="52"/>
      <c r="N15" s="844"/>
      <c r="O15" s="844"/>
      <c r="P15" s="844"/>
      <c r="Q15" s="44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</row>
    <row r="16" spans="1:39" ht="18.75" customHeight="1" thickBot="1" x14ac:dyDescent="0.4">
      <c r="A16" s="221"/>
      <c r="B16" s="43"/>
      <c r="C16" s="39"/>
      <c r="D16" s="39"/>
      <c r="E16" s="39"/>
      <c r="F16" s="39"/>
      <c r="G16" s="39"/>
      <c r="H16" s="39"/>
      <c r="I16" s="39"/>
      <c r="J16" s="43"/>
      <c r="K16" s="54"/>
      <c r="L16" s="54"/>
      <c r="M16" s="54"/>
      <c r="N16" s="54" t="s">
        <v>105</v>
      </c>
      <c r="O16" s="54"/>
      <c r="P16" s="54"/>
      <c r="Q16" s="55"/>
      <c r="R16" s="215"/>
      <c r="S16" s="215"/>
      <c r="T16" s="219" t="s">
        <v>47</v>
      </c>
      <c r="U16" s="219" t="s">
        <v>48</v>
      </c>
      <c r="V16" s="219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</row>
    <row r="17" spans="1:39" ht="46.5" customHeight="1" thickTop="1" x14ac:dyDescent="0.35">
      <c r="A17" s="221"/>
      <c r="B17" s="43"/>
      <c r="C17" s="39" t="s">
        <v>63</v>
      </c>
      <c r="D17" s="39"/>
      <c r="E17" s="532" t="str">
        <f>IF($X19="","",$X19)</f>
        <v>From EB Loudoun County Pkwy to EB S Riding Blvd</v>
      </c>
      <c r="F17" s="533"/>
      <c r="G17" s="532">
        <f>IF($X21="","",$X21)</f>
        <v>0</v>
      </c>
      <c r="H17" s="533"/>
      <c r="I17" s="532">
        <f>IF($X23="","",$X23)</f>
        <v>0</v>
      </c>
      <c r="J17" s="533"/>
      <c r="K17" s="532">
        <f>IF($X25="","",$X25)</f>
        <v>0</v>
      </c>
      <c r="L17" s="533"/>
      <c r="M17" s="532">
        <f>IF($X27="","",$X27)</f>
        <v>0</v>
      </c>
      <c r="N17" s="533"/>
      <c r="O17" s="532">
        <f>IF($X29="","",$X29)</f>
        <v>0</v>
      </c>
      <c r="P17" s="533"/>
      <c r="Q17" s="44"/>
      <c r="R17" s="215"/>
      <c r="S17" s="470" t="s">
        <v>191</v>
      </c>
      <c r="T17" s="470"/>
      <c r="U17" s="470"/>
      <c r="V17" s="470"/>
      <c r="W17" s="470"/>
      <c r="X17" s="470"/>
      <c r="Y17" s="470" t="s">
        <v>190</v>
      </c>
      <c r="Z17" s="470"/>
      <c r="AA17" s="470"/>
      <c r="AB17" s="470"/>
      <c r="AC17" s="470"/>
      <c r="AD17" s="470"/>
      <c r="AE17" s="470"/>
      <c r="AF17" s="470"/>
      <c r="AG17" s="470"/>
      <c r="AH17" s="470"/>
      <c r="AI17" s="215"/>
      <c r="AJ17" s="215"/>
      <c r="AK17" s="215"/>
      <c r="AL17" s="215"/>
      <c r="AM17" s="215"/>
    </row>
    <row r="18" spans="1:39" ht="18.75" customHeight="1" x14ac:dyDescent="0.35">
      <c r="A18" s="222" t="s">
        <v>177</v>
      </c>
      <c r="B18" s="43"/>
      <c r="C18" s="56" t="s">
        <v>64</v>
      </c>
      <c r="D18" s="39"/>
      <c r="E18" s="534" t="str">
        <f>T19</f>
        <v>Volume</v>
      </c>
      <c r="F18" s="535" t="str">
        <f>T20</f>
        <v>Travel Time</v>
      </c>
      <c r="G18" s="534" t="str">
        <f>T21</f>
        <v>Volume</v>
      </c>
      <c r="H18" s="535" t="str">
        <f>T22</f>
        <v>Travel Time</v>
      </c>
      <c r="I18" s="534" t="str">
        <f>T23</f>
        <v>Volume</v>
      </c>
      <c r="J18" s="535" t="str">
        <f>T24</f>
        <v>Travel Time</v>
      </c>
      <c r="K18" s="534" t="str">
        <f>T25</f>
        <v>Volume</v>
      </c>
      <c r="L18" s="535" t="str">
        <f>T26</f>
        <v>Travel Time</v>
      </c>
      <c r="M18" s="534" t="str">
        <f>T27</f>
        <v>Volume</v>
      </c>
      <c r="N18" s="535" t="str">
        <f>T28</f>
        <v>Travel Time</v>
      </c>
      <c r="O18" s="534" t="str">
        <f>T29</f>
        <v>Volume</v>
      </c>
      <c r="P18" s="535" t="str">
        <f>T30</f>
        <v>Travel Time</v>
      </c>
      <c r="Q18" s="44"/>
      <c r="R18" s="215"/>
      <c r="S18" s="471" t="s">
        <v>192</v>
      </c>
      <c r="T18" s="472" t="s">
        <v>185</v>
      </c>
      <c r="U18" s="472" t="s">
        <v>187</v>
      </c>
      <c r="V18" s="471" t="s">
        <v>342</v>
      </c>
      <c r="W18" s="472" t="s">
        <v>186</v>
      </c>
      <c r="X18" s="472" t="s">
        <v>85</v>
      </c>
      <c r="Y18" s="471">
        <v>1</v>
      </c>
      <c r="Z18" s="471">
        <f>Y18+1</f>
        <v>2</v>
      </c>
      <c r="AA18" s="471">
        <f t="shared" ref="AA18:AH18" si="0">Z18+1</f>
        <v>3</v>
      </c>
      <c r="AB18" s="471">
        <f t="shared" si="0"/>
        <v>4</v>
      </c>
      <c r="AC18" s="471">
        <f t="shared" si="0"/>
        <v>5</v>
      </c>
      <c r="AD18" s="471">
        <f t="shared" si="0"/>
        <v>6</v>
      </c>
      <c r="AE18" s="471">
        <f t="shared" si="0"/>
        <v>7</v>
      </c>
      <c r="AF18" s="471">
        <f t="shared" si="0"/>
        <v>8</v>
      </c>
      <c r="AG18" s="471">
        <f t="shared" si="0"/>
        <v>9</v>
      </c>
      <c r="AH18" s="471">
        <f t="shared" si="0"/>
        <v>10</v>
      </c>
      <c r="AI18" s="215"/>
      <c r="AJ18" s="215"/>
      <c r="AK18" s="215"/>
      <c r="AL18" s="215"/>
      <c r="AM18" s="215"/>
    </row>
    <row r="19" spans="1:39" ht="18.75" customHeight="1" x14ac:dyDescent="0.35">
      <c r="A19" s="222">
        <v>1</v>
      </c>
      <c r="B19" s="43"/>
      <c r="C19" s="57">
        <f>'VISSIM Sim Runs Summary Outputs'!C20</f>
        <v>0</v>
      </c>
      <c r="D19" s="39"/>
      <c r="E19" s="536" t="str">
        <f t="array" ref="E19:P22">TRANSPOSE(Y19:AB30)</f>
        <v/>
      </c>
      <c r="F19" s="537" t="str">
        <v/>
      </c>
      <c r="G19" s="536" t="str">
        <v/>
      </c>
      <c r="H19" s="537" t="str">
        <v/>
      </c>
      <c r="I19" s="536" t="str">
        <v/>
      </c>
      <c r="J19" s="537" t="str">
        <v/>
      </c>
      <c r="K19" s="536" t="str">
        <v/>
      </c>
      <c r="L19" s="537" t="str">
        <v/>
      </c>
      <c r="M19" s="536" t="str">
        <v/>
      </c>
      <c r="N19" s="537" t="str">
        <v/>
      </c>
      <c r="O19" s="536" t="str">
        <v/>
      </c>
      <c r="P19" s="537" t="str">
        <v/>
      </c>
      <c r="Q19" s="44"/>
      <c r="R19" s="215"/>
      <c r="S19" s="471">
        <v>1</v>
      </c>
      <c r="T19" s="473" t="s">
        <v>350</v>
      </c>
      <c r="U19" s="473" t="s">
        <v>91</v>
      </c>
      <c r="V19" s="474">
        <v>1</v>
      </c>
      <c r="W19" s="471">
        <f>INDEX('Input - Travel Times'!$B$3:$AH$103,MATCH($V19,'Input - Travel Times'!$B$3:$B$103,0),MATCH(scenario&amp;" TT Seg ID",'Input - Travel Times'!$B$3:$AH$3,0))</f>
        <v>1</v>
      </c>
      <c r="X19" s="475" t="str">
        <f>INDEX('Input - Travel Times'!$B$3:$AH$103,MATCH($V19,'Input - Travel Times'!$B$3:$B$103,0),MATCH("Segment Name",'Input - Travel Times'!$B$3:$AH$3,0))</f>
        <v>From EB Loudoun County Pkwy to EB S Riding Blvd</v>
      </c>
      <c r="Y19" s="250" t="str">
        <f>IF(AND($T19="Travel Time",$U19="Travel Time Segment"),IFERROR(AVERAGEIFS('VISSIM Travel Time Outputs'!#REF!,'VISSIM Travel Time Outputs'!#REF!,Y$18,'VISSIM Travel Time Outputs'!#REF!,$W19),""),
IF(AND($T19="Volume",$U19="Travel Time Segment"),IFERROR(AVERAGEIFS('VISSIM Travel Time Outputs'!#REF!,'VISSIM Travel Time Outputs'!#REF!,Y$18,'VISSIM Travel Time Outputs'!#REF!,$W19),""),
IF(AND($T19="Volume",$U19="Data Collection Point"),SUMIFS('VISSIM DCP Outputs'!#REF!,'VISSIM DCP Outputs'!#REF!,Y$18,'VISSIM DCP Outputs'!#REF!,$W19),
IF(AND($T19="Speed",$U19="Data Collection Point"),AVERAGEIFS('VISSIM DCP Outputs'!#REF!,'VISSIM DCP Outputs'!#REF!,Y$18,'VISSIM DCP Outputs'!#REF!,$W19),""))))</f>
        <v/>
      </c>
      <c r="Z19" s="250" t="str">
        <f>IF(AND($T19="Travel Time",$U19="Travel Time Segment"),IFERROR(AVERAGEIFS('VISSIM Travel Time Outputs'!#REF!,'VISSIM Travel Time Outputs'!#REF!,Z$18,'VISSIM Travel Time Outputs'!#REF!,$W19),""),
IF(AND($T19="Volume",$U19="Travel Time Segment"),IFERROR(AVERAGEIFS('VISSIM Travel Time Outputs'!#REF!,'VISSIM Travel Time Outputs'!#REF!,Z$18,'VISSIM Travel Time Outputs'!#REF!,$W19),""),
IF(AND($T19="Volume",$U19="Data Collection Point"),SUMIFS('VISSIM DCP Outputs'!#REF!,'VISSIM DCP Outputs'!#REF!,Z$18,'VISSIM DCP Outputs'!#REF!,$W19),
IF(AND($T19="Speed",$U19="Data Collection Point"),AVERAGEIFS('VISSIM DCP Outputs'!#REF!,'VISSIM DCP Outputs'!#REF!,Z$18,'VISSIM DCP Outputs'!#REF!,$W19),""))))</f>
        <v/>
      </c>
      <c r="AA19" s="250" t="str">
        <f>IF(AND($T19="Travel Time",$U19="Travel Time Segment"),IFERROR(AVERAGEIFS('VISSIM Travel Time Outputs'!#REF!,'VISSIM Travel Time Outputs'!#REF!,AA$18,'VISSIM Travel Time Outputs'!#REF!,$W19),""),
IF(AND($T19="Volume",$U19="Travel Time Segment"),IFERROR(AVERAGEIFS('VISSIM Travel Time Outputs'!#REF!,'VISSIM Travel Time Outputs'!#REF!,AA$18,'VISSIM Travel Time Outputs'!#REF!,$W19),""),
IF(AND($T19="Volume",$U19="Data Collection Point"),SUMIFS('VISSIM DCP Outputs'!#REF!,'VISSIM DCP Outputs'!#REF!,AA$18,'VISSIM DCP Outputs'!#REF!,$W19),
IF(AND($T19="Speed",$U19="Data Collection Point"),AVERAGEIFS('VISSIM DCP Outputs'!#REF!,'VISSIM DCP Outputs'!#REF!,AA$18,'VISSIM DCP Outputs'!#REF!,$W19),""))))</f>
        <v/>
      </c>
      <c r="AB19" s="250" t="str">
        <f>IF(AND($T19="Travel Time",$U19="Travel Time Segment"),IFERROR(AVERAGEIFS('VISSIM Travel Time Outputs'!#REF!,'VISSIM Travel Time Outputs'!#REF!,AB$18,'VISSIM Travel Time Outputs'!#REF!,$W19),""),
IF(AND($T19="Volume",$U19="Travel Time Segment"),IFERROR(AVERAGEIFS('VISSIM Travel Time Outputs'!#REF!,'VISSIM Travel Time Outputs'!#REF!,AB$18,'VISSIM Travel Time Outputs'!#REF!,$W19),""),
IF(AND($T19="Volume",$U19="Data Collection Point"),SUMIFS('VISSIM DCP Outputs'!#REF!,'VISSIM DCP Outputs'!#REF!,AB$18,'VISSIM DCP Outputs'!#REF!,$W19),
IF(AND($T19="Speed",$U19="Data Collection Point"),AVERAGEIFS('VISSIM DCP Outputs'!#REF!,'VISSIM DCP Outputs'!#REF!,AB$18,'VISSIM DCP Outputs'!#REF!,$W19),""))))</f>
        <v/>
      </c>
      <c r="AC19" s="250" t="str">
        <f>IF(AND($T19="Travel Time",$U19="Travel Time Segment"),IFERROR(AVERAGEIFS('VISSIM Travel Time Outputs'!#REF!,'VISSIM Travel Time Outputs'!#REF!,AC$18,'VISSIM Travel Time Outputs'!#REF!,$W19),""),
IF(AND($T19="Volume",$U19="Travel Time Segment"),IFERROR(AVERAGEIFS('VISSIM Travel Time Outputs'!#REF!,'VISSIM Travel Time Outputs'!#REF!,AC$18,'VISSIM Travel Time Outputs'!#REF!,$W19),""),
IF(AND($T19="Volume",$U19="Data Collection Point"),SUMIFS('VISSIM DCP Outputs'!#REF!,'VISSIM DCP Outputs'!#REF!,AC$18,'VISSIM DCP Outputs'!#REF!,$W19),
IF(AND($T19="Speed",$U19="Data Collection Point"),AVERAGEIFS('VISSIM DCP Outputs'!#REF!,'VISSIM DCP Outputs'!#REF!,AC$18,'VISSIM DCP Outputs'!#REF!,$W19),""))))</f>
        <v/>
      </c>
      <c r="AD19" s="250" t="str">
        <f>IF(AND($T19="Travel Time",$U19="Travel Time Segment"),IFERROR(AVERAGEIFS('VISSIM Travel Time Outputs'!#REF!,'VISSIM Travel Time Outputs'!#REF!,AD$18,'VISSIM Travel Time Outputs'!#REF!,$W19),""),
IF(AND($T19="Volume",$U19="Travel Time Segment"),IFERROR(AVERAGEIFS('VISSIM Travel Time Outputs'!#REF!,'VISSIM Travel Time Outputs'!#REF!,AD$18,'VISSIM Travel Time Outputs'!#REF!,$W19),""),
IF(AND($T19="Volume",$U19="Data Collection Point"),SUMIFS('VISSIM DCP Outputs'!#REF!,'VISSIM DCP Outputs'!#REF!,AD$18,'VISSIM DCP Outputs'!#REF!,$W19),
IF(AND($T19="Speed",$U19="Data Collection Point"),AVERAGEIFS('VISSIM DCP Outputs'!#REF!,'VISSIM DCP Outputs'!#REF!,AD$18,'VISSIM DCP Outputs'!#REF!,$W19),""))))</f>
        <v/>
      </c>
      <c r="AE19" s="250" t="str">
        <f>IF(AND($T19="Travel Time",$U19="Travel Time Segment"),IFERROR(AVERAGEIFS('VISSIM Travel Time Outputs'!#REF!,'VISSIM Travel Time Outputs'!#REF!,AE$18,'VISSIM Travel Time Outputs'!#REF!,$W19),""),
IF(AND($T19="Volume",$U19="Travel Time Segment"),IFERROR(AVERAGEIFS('VISSIM Travel Time Outputs'!#REF!,'VISSIM Travel Time Outputs'!#REF!,AE$18,'VISSIM Travel Time Outputs'!#REF!,$W19),""),
IF(AND($T19="Volume",$U19="Data Collection Point"),SUMIFS('VISSIM DCP Outputs'!#REF!,'VISSIM DCP Outputs'!#REF!,AE$18,'VISSIM DCP Outputs'!#REF!,$W19),
IF(AND($T19="Speed",$U19="Data Collection Point"),AVERAGEIFS('VISSIM DCP Outputs'!#REF!,'VISSIM DCP Outputs'!#REF!,AE$18,'VISSIM DCP Outputs'!#REF!,$W19),""))))</f>
        <v/>
      </c>
      <c r="AF19" s="250" t="str">
        <f>IF(AND($T19="Travel Time",$U19="Travel Time Segment"),IFERROR(AVERAGEIFS('VISSIM Travel Time Outputs'!#REF!,'VISSIM Travel Time Outputs'!#REF!,AF$18,'VISSIM Travel Time Outputs'!#REF!,$W19),""),
IF(AND($T19="Volume",$U19="Travel Time Segment"),IFERROR(AVERAGEIFS('VISSIM Travel Time Outputs'!#REF!,'VISSIM Travel Time Outputs'!#REF!,AF$18,'VISSIM Travel Time Outputs'!#REF!,$W19),""),
IF(AND($T19="Volume",$U19="Data Collection Point"),SUMIFS('VISSIM DCP Outputs'!#REF!,'VISSIM DCP Outputs'!#REF!,AF$18,'VISSIM DCP Outputs'!#REF!,$W19),
IF(AND($T19="Speed",$U19="Data Collection Point"),AVERAGEIFS('VISSIM DCP Outputs'!#REF!,'VISSIM DCP Outputs'!#REF!,AF$18,'VISSIM DCP Outputs'!#REF!,$W19),""))))</f>
        <v/>
      </c>
      <c r="AG19" s="250" t="str">
        <f>IF(AND($T19="Travel Time",$U19="Travel Time Segment"),IFERROR(AVERAGEIFS('VISSIM Travel Time Outputs'!#REF!,'VISSIM Travel Time Outputs'!#REF!,AG$18,'VISSIM Travel Time Outputs'!#REF!,$W19),""),
IF(AND($T19="Volume",$U19="Travel Time Segment"),IFERROR(AVERAGEIFS('VISSIM Travel Time Outputs'!#REF!,'VISSIM Travel Time Outputs'!#REF!,AG$18,'VISSIM Travel Time Outputs'!#REF!,$W19),""),
IF(AND($T19="Volume",$U19="Data Collection Point"),SUMIFS('VISSIM DCP Outputs'!#REF!,'VISSIM DCP Outputs'!#REF!,AG$18,'VISSIM DCP Outputs'!#REF!,$W19),
IF(AND($T19="Speed",$U19="Data Collection Point"),AVERAGEIFS('VISSIM DCP Outputs'!#REF!,'VISSIM DCP Outputs'!#REF!,AG$18,'VISSIM DCP Outputs'!#REF!,$W19),""))))</f>
        <v/>
      </c>
      <c r="AH19" s="250" t="str">
        <f>IF(AND($T19="Travel Time",$U19="Travel Time Segment"),IFERROR(AVERAGEIFS('VISSIM Travel Time Outputs'!#REF!,'VISSIM Travel Time Outputs'!#REF!,AH$18,'VISSIM Travel Time Outputs'!#REF!,$W19),""),
IF(AND($T19="Volume",$U19="Travel Time Segment"),IFERROR(AVERAGEIFS('VISSIM Travel Time Outputs'!#REF!,'VISSIM Travel Time Outputs'!#REF!,AH$18,'VISSIM Travel Time Outputs'!#REF!,$W19),""),
IF(AND($T19="Volume",$U19="Data Collection Point"),SUMIFS('VISSIM DCP Outputs'!#REF!,'VISSIM DCP Outputs'!#REF!,AH$18,'VISSIM DCP Outputs'!#REF!,$W19),
IF(AND($T19="Speed",$U19="Data Collection Point"),AVERAGEIFS('VISSIM DCP Outputs'!#REF!,'VISSIM DCP Outputs'!#REF!,AH$18,'VISSIM DCP Outputs'!#REF!,$W19),""))))</f>
        <v/>
      </c>
      <c r="AI19" s="215"/>
      <c r="AJ19" s="215"/>
      <c r="AK19" s="215"/>
      <c r="AL19" s="215"/>
      <c r="AM19" s="215"/>
    </row>
    <row r="20" spans="1:39" ht="18.75" customHeight="1" x14ac:dyDescent="0.35">
      <c r="A20" s="222">
        <v>2</v>
      </c>
      <c r="B20" s="43"/>
      <c r="C20" s="57">
        <f>'VISSIM Sim Runs Summary Outputs'!C21</f>
        <v>0</v>
      </c>
      <c r="D20" s="39"/>
      <c r="E20" s="536" t="str">
        <v/>
      </c>
      <c r="F20" s="537" t="str">
        <v/>
      </c>
      <c r="G20" s="536" t="str">
        <v/>
      </c>
      <c r="H20" s="537" t="str">
        <v/>
      </c>
      <c r="I20" s="536" t="str">
        <v/>
      </c>
      <c r="J20" s="537" t="str">
        <v/>
      </c>
      <c r="K20" s="536" t="str">
        <v/>
      </c>
      <c r="L20" s="537" t="str">
        <v/>
      </c>
      <c r="M20" s="536" t="str">
        <v/>
      </c>
      <c r="N20" s="537" t="str">
        <v/>
      </c>
      <c r="O20" s="536" t="str">
        <v/>
      </c>
      <c r="P20" s="537" t="str">
        <v/>
      </c>
      <c r="Q20" s="44"/>
      <c r="R20" s="215"/>
      <c r="S20" s="471">
        <f>S19+1</f>
        <v>2</v>
      </c>
      <c r="T20" s="473" t="s">
        <v>5</v>
      </c>
      <c r="U20" s="473" t="s">
        <v>91</v>
      </c>
      <c r="V20" s="474">
        <v>1</v>
      </c>
      <c r="W20" s="471">
        <f>INDEX('Input - Travel Times'!$B$3:$AH$103,MATCH($V20,'Input - Travel Times'!$B$3:$B$103,0),MATCH(scenario&amp;" TT Seg ID",'Input - Travel Times'!$B$3:$AH$3,0))</f>
        <v>1</v>
      </c>
      <c r="X20" s="475" t="str">
        <f>INDEX('Input - Travel Times'!$B$3:$AH$103,MATCH($V20,'Input - Travel Times'!$B$3:$B$103,0),MATCH("Segment Name",'Input - Travel Times'!$B$3:$AH$3,0))</f>
        <v>From EB Loudoun County Pkwy to EB S Riding Blvd</v>
      </c>
      <c r="Y20" s="250" t="str">
        <f>IF(AND($T20="Travel Time",$U20="Travel Time Segment"),IFERROR(AVERAGEIFS('VISSIM Travel Time Outputs'!#REF!,'VISSIM Travel Time Outputs'!#REF!,Y$18,'VISSIM Travel Time Outputs'!#REF!,$W20),""),
IF(AND($T20="Volume",$U20="Travel Time Segment"),IFERROR(AVERAGEIFS('VISSIM Travel Time Outputs'!#REF!,'VISSIM Travel Time Outputs'!#REF!,Y$18,'VISSIM Travel Time Outputs'!#REF!,$W20),""),
IF(AND($T20="Volume",$U20="Data Collection Point"),SUMIFS('VISSIM DCP Outputs'!#REF!,'VISSIM DCP Outputs'!#REF!,Y$18,'VISSIM DCP Outputs'!#REF!,$W20),
IF(AND($T20="Speed",$U20="Data Collection Point"),AVERAGEIFS('VISSIM DCP Outputs'!#REF!,'VISSIM DCP Outputs'!#REF!,Y$18,'VISSIM DCP Outputs'!#REF!,$W20),""))))</f>
        <v/>
      </c>
      <c r="Z20" s="250" t="str">
        <f>IF(AND($T20="Travel Time",$U20="Travel Time Segment"),IFERROR(AVERAGEIFS('VISSIM Travel Time Outputs'!#REF!,'VISSIM Travel Time Outputs'!#REF!,Z$18,'VISSIM Travel Time Outputs'!#REF!,$W20),""),
IF(AND($T20="Volume",$U20="Travel Time Segment"),IFERROR(AVERAGEIFS('VISSIM Travel Time Outputs'!#REF!,'VISSIM Travel Time Outputs'!#REF!,Z$18,'VISSIM Travel Time Outputs'!#REF!,$W20),""),
IF(AND($T20="Volume",$U20="Data Collection Point"),SUMIFS('VISSIM DCP Outputs'!#REF!,'VISSIM DCP Outputs'!#REF!,Z$18,'VISSIM DCP Outputs'!#REF!,$W20),
IF(AND($T20="Speed",$U20="Data Collection Point"),AVERAGEIFS('VISSIM DCP Outputs'!#REF!,'VISSIM DCP Outputs'!#REF!,Z$18,'VISSIM DCP Outputs'!#REF!,$W20),""))))</f>
        <v/>
      </c>
      <c r="AA20" s="250" t="str">
        <f>IF(AND($T20="Travel Time",$U20="Travel Time Segment"),IFERROR(AVERAGEIFS('VISSIM Travel Time Outputs'!#REF!,'VISSIM Travel Time Outputs'!#REF!,AA$18,'VISSIM Travel Time Outputs'!#REF!,$W20),""),
IF(AND($T20="Volume",$U20="Travel Time Segment"),IFERROR(AVERAGEIFS('VISSIM Travel Time Outputs'!#REF!,'VISSIM Travel Time Outputs'!#REF!,AA$18,'VISSIM Travel Time Outputs'!#REF!,$W20),""),
IF(AND($T20="Volume",$U20="Data Collection Point"),SUMIFS('VISSIM DCP Outputs'!#REF!,'VISSIM DCP Outputs'!#REF!,AA$18,'VISSIM DCP Outputs'!#REF!,$W20),
IF(AND($T20="Speed",$U20="Data Collection Point"),AVERAGEIFS('VISSIM DCP Outputs'!#REF!,'VISSIM DCP Outputs'!#REF!,AA$18,'VISSIM DCP Outputs'!#REF!,$W20),""))))</f>
        <v/>
      </c>
      <c r="AB20" s="250" t="str">
        <f>IF(AND($T20="Travel Time",$U20="Travel Time Segment"),IFERROR(AVERAGEIFS('VISSIM Travel Time Outputs'!#REF!,'VISSIM Travel Time Outputs'!#REF!,AB$18,'VISSIM Travel Time Outputs'!#REF!,$W20),""),
IF(AND($T20="Volume",$U20="Travel Time Segment"),IFERROR(AVERAGEIFS('VISSIM Travel Time Outputs'!#REF!,'VISSIM Travel Time Outputs'!#REF!,AB$18,'VISSIM Travel Time Outputs'!#REF!,$W20),""),
IF(AND($T20="Volume",$U20="Data Collection Point"),SUMIFS('VISSIM DCP Outputs'!#REF!,'VISSIM DCP Outputs'!#REF!,AB$18,'VISSIM DCP Outputs'!#REF!,$W20),
IF(AND($T20="Speed",$U20="Data Collection Point"),AVERAGEIFS('VISSIM DCP Outputs'!#REF!,'VISSIM DCP Outputs'!#REF!,AB$18,'VISSIM DCP Outputs'!#REF!,$W20),""))))</f>
        <v/>
      </c>
      <c r="AC20" s="250" t="str">
        <f>IF(AND($T20="Travel Time",$U20="Travel Time Segment"),IFERROR(AVERAGEIFS('VISSIM Travel Time Outputs'!#REF!,'VISSIM Travel Time Outputs'!#REF!,AC$18,'VISSIM Travel Time Outputs'!#REF!,$W20),""),
IF(AND($T20="Volume",$U20="Travel Time Segment"),IFERROR(AVERAGEIFS('VISSIM Travel Time Outputs'!#REF!,'VISSIM Travel Time Outputs'!#REF!,AC$18,'VISSIM Travel Time Outputs'!#REF!,$W20),""),
IF(AND($T20="Volume",$U20="Data Collection Point"),SUMIFS('VISSIM DCP Outputs'!#REF!,'VISSIM DCP Outputs'!#REF!,AC$18,'VISSIM DCP Outputs'!#REF!,$W20),
IF(AND($T20="Speed",$U20="Data Collection Point"),AVERAGEIFS('VISSIM DCP Outputs'!#REF!,'VISSIM DCP Outputs'!#REF!,AC$18,'VISSIM DCP Outputs'!#REF!,$W20),""))))</f>
        <v/>
      </c>
      <c r="AD20" s="250" t="str">
        <f>IF(AND($T20="Travel Time",$U20="Travel Time Segment"),IFERROR(AVERAGEIFS('VISSIM Travel Time Outputs'!#REF!,'VISSIM Travel Time Outputs'!#REF!,AD$18,'VISSIM Travel Time Outputs'!#REF!,$W20),""),
IF(AND($T20="Volume",$U20="Travel Time Segment"),IFERROR(AVERAGEIFS('VISSIM Travel Time Outputs'!#REF!,'VISSIM Travel Time Outputs'!#REF!,AD$18,'VISSIM Travel Time Outputs'!#REF!,$W20),""),
IF(AND($T20="Volume",$U20="Data Collection Point"),SUMIFS('VISSIM DCP Outputs'!#REF!,'VISSIM DCP Outputs'!#REF!,AD$18,'VISSIM DCP Outputs'!#REF!,$W20),
IF(AND($T20="Speed",$U20="Data Collection Point"),AVERAGEIFS('VISSIM DCP Outputs'!#REF!,'VISSIM DCP Outputs'!#REF!,AD$18,'VISSIM DCP Outputs'!#REF!,$W20),""))))</f>
        <v/>
      </c>
      <c r="AE20" s="250" t="str">
        <f>IF(AND($T20="Travel Time",$U20="Travel Time Segment"),IFERROR(AVERAGEIFS('VISSIM Travel Time Outputs'!#REF!,'VISSIM Travel Time Outputs'!#REF!,AE$18,'VISSIM Travel Time Outputs'!#REF!,$W20),""),
IF(AND($T20="Volume",$U20="Travel Time Segment"),IFERROR(AVERAGEIFS('VISSIM Travel Time Outputs'!#REF!,'VISSIM Travel Time Outputs'!#REF!,AE$18,'VISSIM Travel Time Outputs'!#REF!,$W20),""),
IF(AND($T20="Volume",$U20="Data Collection Point"),SUMIFS('VISSIM DCP Outputs'!#REF!,'VISSIM DCP Outputs'!#REF!,AE$18,'VISSIM DCP Outputs'!#REF!,$W20),
IF(AND($T20="Speed",$U20="Data Collection Point"),AVERAGEIFS('VISSIM DCP Outputs'!#REF!,'VISSIM DCP Outputs'!#REF!,AE$18,'VISSIM DCP Outputs'!#REF!,$W20),""))))</f>
        <v/>
      </c>
      <c r="AF20" s="250" t="str">
        <f>IF(AND($T20="Travel Time",$U20="Travel Time Segment"),IFERROR(AVERAGEIFS('VISSIM Travel Time Outputs'!#REF!,'VISSIM Travel Time Outputs'!#REF!,AF$18,'VISSIM Travel Time Outputs'!#REF!,$W20),""),
IF(AND($T20="Volume",$U20="Travel Time Segment"),IFERROR(AVERAGEIFS('VISSIM Travel Time Outputs'!#REF!,'VISSIM Travel Time Outputs'!#REF!,AF$18,'VISSIM Travel Time Outputs'!#REF!,$W20),""),
IF(AND($T20="Volume",$U20="Data Collection Point"),SUMIFS('VISSIM DCP Outputs'!#REF!,'VISSIM DCP Outputs'!#REF!,AF$18,'VISSIM DCP Outputs'!#REF!,$W20),
IF(AND($T20="Speed",$U20="Data Collection Point"),AVERAGEIFS('VISSIM DCP Outputs'!#REF!,'VISSIM DCP Outputs'!#REF!,AF$18,'VISSIM DCP Outputs'!#REF!,$W20),""))))</f>
        <v/>
      </c>
      <c r="AG20" s="250" t="str">
        <f>IF(AND($T20="Travel Time",$U20="Travel Time Segment"),IFERROR(AVERAGEIFS('VISSIM Travel Time Outputs'!#REF!,'VISSIM Travel Time Outputs'!#REF!,AG$18,'VISSIM Travel Time Outputs'!#REF!,$W20),""),
IF(AND($T20="Volume",$U20="Travel Time Segment"),IFERROR(AVERAGEIFS('VISSIM Travel Time Outputs'!#REF!,'VISSIM Travel Time Outputs'!#REF!,AG$18,'VISSIM Travel Time Outputs'!#REF!,$W20),""),
IF(AND($T20="Volume",$U20="Data Collection Point"),SUMIFS('VISSIM DCP Outputs'!#REF!,'VISSIM DCP Outputs'!#REF!,AG$18,'VISSIM DCP Outputs'!#REF!,$W20),
IF(AND($T20="Speed",$U20="Data Collection Point"),AVERAGEIFS('VISSIM DCP Outputs'!#REF!,'VISSIM DCP Outputs'!#REF!,AG$18,'VISSIM DCP Outputs'!#REF!,$W20),""))))</f>
        <v/>
      </c>
      <c r="AH20" s="250" t="str">
        <f>IF(AND($T20="Travel Time",$U20="Travel Time Segment"),IFERROR(AVERAGEIFS('VISSIM Travel Time Outputs'!#REF!,'VISSIM Travel Time Outputs'!#REF!,AH$18,'VISSIM Travel Time Outputs'!#REF!,$W20),""),
IF(AND($T20="Volume",$U20="Travel Time Segment"),IFERROR(AVERAGEIFS('VISSIM Travel Time Outputs'!#REF!,'VISSIM Travel Time Outputs'!#REF!,AH$18,'VISSIM Travel Time Outputs'!#REF!,$W20),""),
IF(AND($T20="Volume",$U20="Data Collection Point"),SUMIFS('VISSIM DCP Outputs'!#REF!,'VISSIM DCP Outputs'!#REF!,AH$18,'VISSIM DCP Outputs'!#REF!,$W20),
IF(AND($T20="Speed",$U20="Data Collection Point"),AVERAGEIFS('VISSIM DCP Outputs'!#REF!,'VISSIM DCP Outputs'!#REF!,AH$18,'VISSIM DCP Outputs'!#REF!,$W20),""))))</f>
        <v/>
      </c>
      <c r="AI20" s="223" t="s">
        <v>188</v>
      </c>
      <c r="AJ20" s="215"/>
      <c r="AK20" s="215"/>
      <c r="AL20" s="215"/>
      <c r="AM20" s="215"/>
    </row>
    <row r="21" spans="1:39" ht="18.75" customHeight="1" x14ac:dyDescent="0.35">
      <c r="A21" s="222">
        <v>3</v>
      </c>
      <c r="B21" s="43"/>
      <c r="C21" s="57">
        <f>'VISSIM Sim Runs Summary Outputs'!C22</f>
        <v>0</v>
      </c>
      <c r="D21" s="39"/>
      <c r="E21" s="536" t="str">
        <v/>
      </c>
      <c r="F21" s="537" t="str">
        <v/>
      </c>
      <c r="G21" s="536" t="str">
        <v/>
      </c>
      <c r="H21" s="537" t="str">
        <v/>
      </c>
      <c r="I21" s="536" t="str">
        <v/>
      </c>
      <c r="J21" s="537" t="str">
        <v/>
      </c>
      <c r="K21" s="536" t="str">
        <v/>
      </c>
      <c r="L21" s="537" t="str">
        <v/>
      </c>
      <c r="M21" s="536" t="str">
        <v/>
      </c>
      <c r="N21" s="537" t="str">
        <v/>
      </c>
      <c r="O21" s="536" t="str">
        <v/>
      </c>
      <c r="P21" s="537" t="str">
        <v/>
      </c>
      <c r="Q21" s="44"/>
      <c r="R21" s="215"/>
      <c r="S21" s="471">
        <f t="shared" ref="S21:S30" si="1">S20+1</f>
        <v>3</v>
      </c>
      <c r="T21" s="473" t="s">
        <v>350</v>
      </c>
      <c r="U21" s="473" t="s">
        <v>91</v>
      </c>
      <c r="V21" s="474">
        <v>5</v>
      </c>
      <c r="W21" s="471">
        <f>INDEX('Input - Travel Times'!$B$3:$AH$103,MATCH($V21,'Input - Travel Times'!$B$3:$B$103,0),MATCH(scenario&amp;" TT Seg ID",'Input - Travel Times'!$B$3:$AH$3,0))</f>
        <v>0</v>
      </c>
      <c r="X21" s="475">
        <f>INDEX('Input - Travel Times'!$B$3:$AH$103,MATCH($V21,'Input - Travel Times'!$B$3:$B$103,0),MATCH("Segment Name",'Input - Travel Times'!$B$3:$AH$3,0))</f>
        <v>0</v>
      </c>
      <c r="Y21" s="250" t="str">
        <f>IF(AND($T21="Travel Time",$U21="Travel Time Segment"),IFERROR(AVERAGEIFS('VISSIM Travel Time Outputs'!#REF!,'VISSIM Travel Time Outputs'!#REF!,Y$18,'VISSIM Travel Time Outputs'!#REF!,$W21),""),
IF(AND($T21="Volume",$U21="Travel Time Segment"),IFERROR(AVERAGEIFS('VISSIM Travel Time Outputs'!#REF!,'VISSIM Travel Time Outputs'!#REF!,Y$18,'VISSIM Travel Time Outputs'!#REF!,$W21),""),
IF(AND($T21="Volume",$U21="Data Collection Point"),SUMIFS('VISSIM DCP Outputs'!#REF!,'VISSIM DCP Outputs'!#REF!,Y$18,'VISSIM DCP Outputs'!#REF!,$W21),
IF(AND($T21="Speed",$U21="Data Collection Point"),AVERAGEIFS('VISSIM DCP Outputs'!#REF!,'VISSIM DCP Outputs'!#REF!,Y$18,'VISSIM DCP Outputs'!#REF!,$W21),""))))</f>
        <v/>
      </c>
      <c r="Z21" s="250" t="str">
        <f>IF(AND($T21="Travel Time",$U21="Travel Time Segment"),IFERROR(AVERAGEIFS('VISSIM Travel Time Outputs'!#REF!,'VISSIM Travel Time Outputs'!#REF!,Z$18,'VISSIM Travel Time Outputs'!#REF!,$W21),""),
IF(AND($T21="Volume",$U21="Travel Time Segment"),IFERROR(AVERAGEIFS('VISSIM Travel Time Outputs'!#REF!,'VISSIM Travel Time Outputs'!#REF!,Z$18,'VISSIM Travel Time Outputs'!#REF!,$W21),""),
IF(AND($T21="Volume",$U21="Data Collection Point"),SUMIFS('VISSIM DCP Outputs'!#REF!,'VISSIM DCP Outputs'!#REF!,Z$18,'VISSIM DCP Outputs'!#REF!,$W21),
IF(AND($T21="Speed",$U21="Data Collection Point"),AVERAGEIFS('VISSIM DCP Outputs'!#REF!,'VISSIM DCP Outputs'!#REF!,Z$18,'VISSIM DCP Outputs'!#REF!,$W21),""))))</f>
        <v/>
      </c>
      <c r="AA21" s="250" t="str">
        <f>IF(AND($T21="Travel Time",$U21="Travel Time Segment"),IFERROR(AVERAGEIFS('VISSIM Travel Time Outputs'!#REF!,'VISSIM Travel Time Outputs'!#REF!,AA$18,'VISSIM Travel Time Outputs'!#REF!,$W21),""),
IF(AND($T21="Volume",$U21="Travel Time Segment"),IFERROR(AVERAGEIFS('VISSIM Travel Time Outputs'!#REF!,'VISSIM Travel Time Outputs'!#REF!,AA$18,'VISSIM Travel Time Outputs'!#REF!,$W21),""),
IF(AND($T21="Volume",$U21="Data Collection Point"),SUMIFS('VISSIM DCP Outputs'!#REF!,'VISSIM DCP Outputs'!#REF!,AA$18,'VISSIM DCP Outputs'!#REF!,$W21),
IF(AND($T21="Speed",$U21="Data Collection Point"),AVERAGEIFS('VISSIM DCP Outputs'!#REF!,'VISSIM DCP Outputs'!#REF!,AA$18,'VISSIM DCP Outputs'!#REF!,$W21),""))))</f>
        <v/>
      </c>
      <c r="AB21" s="250" t="str">
        <f>IF(AND($T21="Travel Time",$U21="Travel Time Segment"),IFERROR(AVERAGEIFS('VISSIM Travel Time Outputs'!#REF!,'VISSIM Travel Time Outputs'!#REF!,AB$18,'VISSIM Travel Time Outputs'!#REF!,$W21),""),
IF(AND($T21="Volume",$U21="Travel Time Segment"),IFERROR(AVERAGEIFS('VISSIM Travel Time Outputs'!#REF!,'VISSIM Travel Time Outputs'!#REF!,AB$18,'VISSIM Travel Time Outputs'!#REF!,$W21),""),
IF(AND($T21="Volume",$U21="Data Collection Point"),SUMIFS('VISSIM DCP Outputs'!#REF!,'VISSIM DCP Outputs'!#REF!,AB$18,'VISSIM DCP Outputs'!#REF!,$W21),
IF(AND($T21="Speed",$U21="Data Collection Point"),AVERAGEIFS('VISSIM DCP Outputs'!#REF!,'VISSIM DCP Outputs'!#REF!,AB$18,'VISSIM DCP Outputs'!#REF!,$W21),""))))</f>
        <v/>
      </c>
      <c r="AC21" s="250" t="str">
        <f>IF(AND($T21="Travel Time",$U21="Travel Time Segment"),IFERROR(AVERAGEIFS('VISSIM Travel Time Outputs'!#REF!,'VISSIM Travel Time Outputs'!#REF!,AC$18,'VISSIM Travel Time Outputs'!#REF!,$W21),""),
IF(AND($T21="Volume",$U21="Travel Time Segment"),IFERROR(AVERAGEIFS('VISSIM Travel Time Outputs'!#REF!,'VISSIM Travel Time Outputs'!#REF!,AC$18,'VISSIM Travel Time Outputs'!#REF!,$W21),""),
IF(AND($T21="Volume",$U21="Data Collection Point"),SUMIFS('VISSIM DCP Outputs'!#REF!,'VISSIM DCP Outputs'!#REF!,AC$18,'VISSIM DCP Outputs'!#REF!,$W21),
IF(AND($T21="Speed",$U21="Data Collection Point"),AVERAGEIFS('VISSIM DCP Outputs'!#REF!,'VISSIM DCP Outputs'!#REF!,AC$18,'VISSIM DCP Outputs'!#REF!,$W21),""))))</f>
        <v/>
      </c>
      <c r="AD21" s="250" t="str">
        <f>IF(AND($T21="Travel Time",$U21="Travel Time Segment"),IFERROR(AVERAGEIFS('VISSIM Travel Time Outputs'!#REF!,'VISSIM Travel Time Outputs'!#REF!,AD$18,'VISSIM Travel Time Outputs'!#REF!,$W21),""),
IF(AND($T21="Volume",$U21="Travel Time Segment"),IFERROR(AVERAGEIFS('VISSIM Travel Time Outputs'!#REF!,'VISSIM Travel Time Outputs'!#REF!,AD$18,'VISSIM Travel Time Outputs'!#REF!,$W21),""),
IF(AND($T21="Volume",$U21="Data Collection Point"),SUMIFS('VISSIM DCP Outputs'!#REF!,'VISSIM DCP Outputs'!#REF!,AD$18,'VISSIM DCP Outputs'!#REF!,$W21),
IF(AND($T21="Speed",$U21="Data Collection Point"),AVERAGEIFS('VISSIM DCP Outputs'!#REF!,'VISSIM DCP Outputs'!#REF!,AD$18,'VISSIM DCP Outputs'!#REF!,$W21),""))))</f>
        <v/>
      </c>
      <c r="AE21" s="250" t="str">
        <f>IF(AND($T21="Travel Time",$U21="Travel Time Segment"),IFERROR(AVERAGEIFS('VISSIM Travel Time Outputs'!#REF!,'VISSIM Travel Time Outputs'!#REF!,AE$18,'VISSIM Travel Time Outputs'!#REF!,$W21),""),
IF(AND($T21="Volume",$U21="Travel Time Segment"),IFERROR(AVERAGEIFS('VISSIM Travel Time Outputs'!#REF!,'VISSIM Travel Time Outputs'!#REF!,AE$18,'VISSIM Travel Time Outputs'!#REF!,$W21),""),
IF(AND($T21="Volume",$U21="Data Collection Point"),SUMIFS('VISSIM DCP Outputs'!#REF!,'VISSIM DCP Outputs'!#REF!,AE$18,'VISSIM DCP Outputs'!#REF!,$W21),
IF(AND($T21="Speed",$U21="Data Collection Point"),AVERAGEIFS('VISSIM DCP Outputs'!#REF!,'VISSIM DCP Outputs'!#REF!,AE$18,'VISSIM DCP Outputs'!#REF!,$W21),""))))</f>
        <v/>
      </c>
      <c r="AF21" s="250" t="str">
        <f>IF(AND($T21="Travel Time",$U21="Travel Time Segment"),IFERROR(AVERAGEIFS('VISSIM Travel Time Outputs'!#REF!,'VISSIM Travel Time Outputs'!#REF!,AF$18,'VISSIM Travel Time Outputs'!#REF!,$W21),""),
IF(AND($T21="Volume",$U21="Travel Time Segment"),IFERROR(AVERAGEIFS('VISSIM Travel Time Outputs'!#REF!,'VISSIM Travel Time Outputs'!#REF!,AF$18,'VISSIM Travel Time Outputs'!#REF!,$W21),""),
IF(AND($T21="Volume",$U21="Data Collection Point"),SUMIFS('VISSIM DCP Outputs'!#REF!,'VISSIM DCP Outputs'!#REF!,AF$18,'VISSIM DCP Outputs'!#REF!,$W21),
IF(AND($T21="Speed",$U21="Data Collection Point"),AVERAGEIFS('VISSIM DCP Outputs'!#REF!,'VISSIM DCP Outputs'!#REF!,AF$18,'VISSIM DCP Outputs'!#REF!,$W21),""))))</f>
        <v/>
      </c>
      <c r="AG21" s="250" t="str">
        <f>IF(AND($T21="Travel Time",$U21="Travel Time Segment"),IFERROR(AVERAGEIFS('VISSIM Travel Time Outputs'!#REF!,'VISSIM Travel Time Outputs'!#REF!,AG$18,'VISSIM Travel Time Outputs'!#REF!,$W21),""),
IF(AND($T21="Volume",$U21="Travel Time Segment"),IFERROR(AVERAGEIFS('VISSIM Travel Time Outputs'!#REF!,'VISSIM Travel Time Outputs'!#REF!,AG$18,'VISSIM Travel Time Outputs'!#REF!,$W21),""),
IF(AND($T21="Volume",$U21="Data Collection Point"),SUMIFS('VISSIM DCP Outputs'!#REF!,'VISSIM DCP Outputs'!#REF!,AG$18,'VISSIM DCP Outputs'!#REF!,$W21),
IF(AND($T21="Speed",$U21="Data Collection Point"),AVERAGEIFS('VISSIM DCP Outputs'!#REF!,'VISSIM DCP Outputs'!#REF!,AG$18,'VISSIM DCP Outputs'!#REF!,$W21),""))))</f>
        <v/>
      </c>
      <c r="AH21" s="250" t="str">
        <f>IF(AND($T21="Travel Time",$U21="Travel Time Segment"),IFERROR(AVERAGEIFS('VISSIM Travel Time Outputs'!#REF!,'VISSIM Travel Time Outputs'!#REF!,AH$18,'VISSIM Travel Time Outputs'!#REF!,$W21),""),
IF(AND($T21="Volume",$U21="Travel Time Segment"),IFERROR(AVERAGEIFS('VISSIM Travel Time Outputs'!#REF!,'VISSIM Travel Time Outputs'!#REF!,AH$18,'VISSIM Travel Time Outputs'!#REF!,$W21),""),
IF(AND($T21="Volume",$U21="Data Collection Point"),SUMIFS('VISSIM DCP Outputs'!#REF!,'VISSIM DCP Outputs'!#REF!,AH$18,'VISSIM DCP Outputs'!#REF!,$W21),
IF(AND($T21="Speed",$U21="Data Collection Point"),AVERAGEIFS('VISSIM DCP Outputs'!#REF!,'VISSIM DCP Outputs'!#REF!,AH$18,'VISSIM DCP Outputs'!#REF!,$W21),""))))</f>
        <v/>
      </c>
      <c r="AI21" s="223" t="s">
        <v>189</v>
      </c>
      <c r="AJ21" s="215"/>
      <c r="AK21" s="215"/>
      <c r="AL21" s="215"/>
      <c r="AM21" s="215"/>
    </row>
    <row r="22" spans="1:39" ht="18.75" customHeight="1" x14ac:dyDescent="0.35">
      <c r="A22" s="222">
        <v>4</v>
      </c>
      <c r="B22" s="43"/>
      <c r="C22" s="57">
        <f>'VISSIM Sim Runs Summary Outputs'!C23</f>
        <v>0</v>
      </c>
      <c r="D22" s="39"/>
      <c r="E22" s="538" t="str">
        <v/>
      </c>
      <c r="F22" s="539" t="str">
        <v/>
      </c>
      <c r="G22" s="538" t="str">
        <v/>
      </c>
      <c r="H22" s="539" t="str">
        <v/>
      </c>
      <c r="I22" s="538" t="str">
        <v/>
      </c>
      <c r="J22" s="539" t="str">
        <v/>
      </c>
      <c r="K22" s="538" t="str">
        <v/>
      </c>
      <c r="L22" s="539" t="str">
        <v/>
      </c>
      <c r="M22" s="538" t="str">
        <v/>
      </c>
      <c r="N22" s="539" t="str">
        <v/>
      </c>
      <c r="O22" s="538" t="str">
        <v/>
      </c>
      <c r="P22" s="539" t="str">
        <v/>
      </c>
      <c r="Q22" s="44"/>
      <c r="R22" s="215"/>
      <c r="S22" s="471">
        <f t="shared" si="1"/>
        <v>4</v>
      </c>
      <c r="T22" s="473" t="s">
        <v>5</v>
      </c>
      <c r="U22" s="473" t="s">
        <v>91</v>
      </c>
      <c r="V22" s="474">
        <v>5</v>
      </c>
      <c r="W22" s="471">
        <f>INDEX('Input - Travel Times'!$B$3:$AH$103,MATCH($V22,'Input - Travel Times'!$B$3:$B$103,0),MATCH(scenario&amp;" TT Seg ID",'Input - Travel Times'!$B$3:$AH$3,0))</f>
        <v>0</v>
      </c>
      <c r="X22" s="475">
        <f>INDEX('Input - Travel Times'!$B$3:$AH$103,MATCH($V22,'Input - Travel Times'!$B$3:$B$103,0),MATCH("Segment Name",'Input - Travel Times'!$B$3:$AH$3,0))</f>
        <v>0</v>
      </c>
      <c r="Y22" s="250" t="str">
        <f>IF(AND($T22="Travel Time",$U22="Travel Time Segment"),IFERROR(AVERAGEIFS('VISSIM Travel Time Outputs'!#REF!,'VISSIM Travel Time Outputs'!#REF!,Y$18,'VISSIM Travel Time Outputs'!#REF!,$W22),""),
IF(AND($T22="Volume",$U22="Travel Time Segment"),IFERROR(AVERAGEIFS('VISSIM Travel Time Outputs'!#REF!,'VISSIM Travel Time Outputs'!#REF!,Y$18,'VISSIM Travel Time Outputs'!#REF!,$W22),""),
IF(AND($T22="Volume",$U22="Data Collection Point"),SUMIFS('VISSIM DCP Outputs'!#REF!,'VISSIM DCP Outputs'!#REF!,Y$18,'VISSIM DCP Outputs'!#REF!,$W22),
IF(AND($T22="Speed",$U22="Data Collection Point"),AVERAGEIFS('VISSIM DCP Outputs'!#REF!,'VISSIM DCP Outputs'!#REF!,Y$18,'VISSIM DCP Outputs'!#REF!,$W22),""))))</f>
        <v/>
      </c>
      <c r="Z22" s="250" t="str">
        <f>IF(AND($T22="Travel Time",$U22="Travel Time Segment"),IFERROR(AVERAGEIFS('VISSIM Travel Time Outputs'!#REF!,'VISSIM Travel Time Outputs'!#REF!,Z$18,'VISSIM Travel Time Outputs'!#REF!,$W22),""),
IF(AND($T22="Volume",$U22="Travel Time Segment"),IFERROR(AVERAGEIFS('VISSIM Travel Time Outputs'!#REF!,'VISSIM Travel Time Outputs'!#REF!,Z$18,'VISSIM Travel Time Outputs'!#REF!,$W22),""),
IF(AND($T22="Volume",$U22="Data Collection Point"),SUMIFS('VISSIM DCP Outputs'!#REF!,'VISSIM DCP Outputs'!#REF!,Z$18,'VISSIM DCP Outputs'!#REF!,$W22),
IF(AND($T22="Speed",$U22="Data Collection Point"),AVERAGEIFS('VISSIM DCP Outputs'!#REF!,'VISSIM DCP Outputs'!#REF!,Z$18,'VISSIM DCP Outputs'!#REF!,$W22),""))))</f>
        <v/>
      </c>
      <c r="AA22" s="250" t="str">
        <f>IF(AND($T22="Travel Time",$U22="Travel Time Segment"),IFERROR(AVERAGEIFS('VISSIM Travel Time Outputs'!#REF!,'VISSIM Travel Time Outputs'!#REF!,AA$18,'VISSIM Travel Time Outputs'!#REF!,$W22),""),
IF(AND($T22="Volume",$U22="Travel Time Segment"),IFERROR(AVERAGEIFS('VISSIM Travel Time Outputs'!#REF!,'VISSIM Travel Time Outputs'!#REF!,AA$18,'VISSIM Travel Time Outputs'!#REF!,$W22),""),
IF(AND($T22="Volume",$U22="Data Collection Point"),SUMIFS('VISSIM DCP Outputs'!#REF!,'VISSIM DCP Outputs'!#REF!,AA$18,'VISSIM DCP Outputs'!#REF!,$W22),
IF(AND($T22="Speed",$U22="Data Collection Point"),AVERAGEIFS('VISSIM DCP Outputs'!#REF!,'VISSIM DCP Outputs'!#REF!,AA$18,'VISSIM DCP Outputs'!#REF!,$W22),""))))</f>
        <v/>
      </c>
      <c r="AB22" s="250" t="str">
        <f>IF(AND($T22="Travel Time",$U22="Travel Time Segment"),IFERROR(AVERAGEIFS('VISSIM Travel Time Outputs'!#REF!,'VISSIM Travel Time Outputs'!#REF!,AB$18,'VISSIM Travel Time Outputs'!#REF!,$W22),""),
IF(AND($T22="Volume",$U22="Travel Time Segment"),IFERROR(AVERAGEIFS('VISSIM Travel Time Outputs'!#REF!,'VISSIM Travel Time Outputs'!#REF!,AB$18,'VISSIM Travel Time Outputs'!#REF!,$W22),""),
IF(AND($T22="Volume",$U22="Data Collection Point"),SUMIFS('VISSIM DCP Outputs'!#REF!,'VISSIM DCP Outputs'!#REF!,AB$18,'VISSIM DCP Outputs'!#REF!,$W22),
IF(AND($T22="Speed",$U22="Data Collection Point"),AVERAGEIFS('VISSIM DCP Outputs'!#REF!,'VISSIM DCP Outputs'!#REF!,AB$18,'VISSIM DCP Outputs'!#REF!,$W22),""))))</f>
        <v/>
      </c>
      <c r="AC22" s="250" t="str">
        <f>IF(AND($T22="Travel Time",$U22="Travel Time Segment"),IFERROR(AVERAGEIFS('VISSIM Travel Time Outputs'!#REF!,'VISSIM Travel Time Outputs'!#REF!,AC$18,'VISSIM Travel Time Outputs'!#REF!,$W22),""),
IF(AND($T22="Volume",$U22="Travel Time Segment"),IFERROR(AVERAGEIFS('VISSIM Travel Time Outputs'!#REF!,'VISSIM Travel Time Outputs'!#REF!,AC$18,'VISSIM Travel Time Outputs'!#REF!,$W22),""),
IF(AND($T22="Volume",$U22="Data Collection Point"),SUMIFS('VISSIM DCP Outputs'!#REF!,'VISSIM DCP Outputs'!#REF!,AC$18,'VISSIM DCP Outputs'!#REF!,$W22),
IF(AND($T22="Speed",$U22="Data Collection Point"),AVERAGEIFS('VISSIM DCP Outputs'!#REF!,'VISSIM DCP Outputs'!#REF!,AC$18,'VISSIM DCP Outputs'!#REF!,$W22),""))))</f>
        <v/>
      </c>
      <c r="AD22" s="250" t="str">
        <f>IF(AND($T22="Travel Time",$U22="Travel Time Segment"),IFERROR(AVERAGEIFS('VISSIM Travel Time Outputs'!#REF!,'VISSIM Travel Time Outputs'!#REF!,AD$18,'VISSIM Travel Time Outputs'!#REF!,$W22),""),
IF(AND($T22="Volume",$U22="Travel Time Segment"),IFERROR(AVERAGEIFS('VISSIM Travel Time Outputs'!#REF!,'VISSIM Travel Time Outputs'!#REF!,AD$18,'VISSIM Travel Time Outputs'!#REF!,$W22),""),
IF(AND($T22="Volume",$U22="Data Collection Point"),SUMIFS('VISSIM DCP Outputs'!#REF!,'VISSIM DCP Outputs'!#REF!,AD$18,'VISSIM DCP Outputs'!#REF!,$W22),
IF(AND($T22="Speed",$U22="Data Collection Point"),AVERAGEIFS('VISSIM DCP Outputs'!#REF!,'VISSIM DCP Outputs'!#REF!,AD$18,'VISSIM DCP Outputs'!#REF!,$W22),""))))</f>
        <v/>
      </c>
      <c r="AE22" s="250" t="str">
        <f>IF(AND($T22="Travel Time",$U22="Travel Time Segment"),IFERROR(AVERAGEIFS('VISSIM Travel Time Outputs'!#REF!,'VISSIM Travel Time Outputs'!#REF!,AE$18,'VISSIM Travel Time Outputs'!#REF!,$W22),""),
IF(AND($T22="Volume",$U22="Travel Time Segment"),IFERROR(AVERAGEIFS('VISSIM Travel Time Outputs'!#REF!,'VISSIM Travel Time Outputs'!#REF!,AE$18,'VISSIM Travel Time Outputs'!#REF!,$W22),""),
IF(AND($T22="Volume",$U22="Data Collection Point"),SUMIFS('VISSIM DCP Outputs'!#REF!,'VISSIM DCP Outputs'!#REF!,AE$18,'VISSIM DCP Outputs'!#REF!,$W22),
IF(AND($T22="Speed",$U22="Data Collection Point"),AVERAGEIFS('VISSIM DCP Outputs'!#REF!,'VISSIM DCP Outputs'!#REF!,AE$18,'VISSIM DCP Outputs'!#REF!,$W22),""))))</f>
        <v/>
      </c>
      <c r="AF22" s="250" t="str">
        <f>IF(AND($T22="Travel Time",$U22="Travel Time Segment"),IFERROR(AVERAGEIFS('VISSIM Travel Time Outputs'!#REF!,'VISSIM Travel Time Outputs'!#REF!,AF$18,'VISSIM Travel Time Outputs'!#REF!,$W22),""),
IF(AND($T22="Volume",$U22="Travel Time Segment"),IFERROR(AVERAGEIFS('VISSIM Travel Time Outputs'!#REF!,'VISSIM Travel Time Outputs'!#REF!,AF$18,'VISSIM Travel Time Outputs'!#REF!,$W22),""),
IF(AND($T22="Volume",$U22="Data Collection Point"),SUMIFS('VISSIM DCP Outputs'!#REF!,'VISSIM DCP Outputs'!#REF!,AF$18,'VISSIM DCP Outputs'!#REF!,$W22),
IF(AND($T22="Speed",$U22="Data Collection Point"),AVERAGEIFS('VISSIM DCP Outputs'!#REF!,'VISSIM DCP Outputs'!#REF!,AF$18,'VISSIM DCP Outputs'!#REF!,$W22),""))))</f>
        <v/>
      </c>
      <c r="AG22" s="250" t="str">
        <f>IF(AND($T22="Travel Time",$U22="Travel Time Segment"),IFERROR(AVERAGEIFS('VISSIM Travel Time Outputs'!#REF!,'VISSIM Travel Time Outputs'!#REF!,AG$18,'VISSIM Travel Time Outputs'!#REF!,$W22),""),
IF(AND($T22="Volume",$U22="Travel Time Segment"),IFERROR(AVERAGEIFS('VISSIM Travel Time Outputs'!#REF!,'VISSIM Travel Time Outputs'!#REF!,AG$18,'VISSIM Travel Time Outputs'!#REF!,$W22),""),
IF(AND($T22="Volume",$U22="Data Collection Point"),SUMIFS('VISSIM DCP Outputs'!#REF!,'VISSIM DCP Outputs'!#REF!,AG$18,'VISSIM DCP Outputs'!#REF!,$W22),
IF(AND($T22="Speed",$U22="Data Collection Point"),AVERAGEIFS('VISSIM DCP Outputs'!#REF!,'VISSIM DCP Outputs'!#REF!,AG$18,'VISSIM DCP Outputs'!#REF!,$W22),""))))</f>
        <v/>
      </c>
      <c r="AH22" s="250" t="str">
        <f>IF(AND($T22="Travel Time",$U22="Travel Time Segment"),IFERROR(AVERAGEIFS('VISSIM Travel Time Outputs'!#REF!,'VISSIM Travel Time Outputs'!#REF!,AH$18,'VISSIM Travel Time Outputs'!#REF!,$W22),""),
IF(AND($T22="Volume",$U22="Travel Time Segment"),IFERROR(AVERAGEIFS('VISSIM Travel Time Outputs'!#REF!,'VISSIM Travel Time Outputs'!#REF!,AH$18,'VISSIM Travel Time Outputs'!#REF!,$W22),""),
IF(AND($T22="Volume",$U22="Data Collection Point"),SUMIFS('VISSIM DCP Outputs'!#REF!,'VISSIM DCP Outputs'!#REF!,AH$18,'VISSIM DCP Outputs'!#REF!,$W22),
IF(AND($T22="Speed",$U22="Data Collection Point"),AVERAGEIFS('VISSIM DCP Outputs'!#REF!,'VISSIM DCP Outputs'!#REF!,AH$18,'VISSIM DCP Outputs'!#REF!,$W22),""))))</f>
        <v/>
      </c>
      <c r="AI22" s="215"/>
      <c r="AJ22" s="215"/>
      <c r="AK22" s="215"/>
      <c r="AL22" s="215"/>
      <c r="AM22" s="215"/>
    </row>
    <row r="23" spans="1:39" ht="22.5" customHeight="1" thickBot="1" x14ac:dyDescent="0.4">
      <c r="A23" s="221"/>
      <c r="B23" s="43"/>
      <c r="C23" s="58"/>
      <c r="D23" s="39"/>
      <c r="E23" s="59" t="s">
        <v>65</v>
      </c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44"/>
      <c r="R23" s="215"/>
      <c r="S23" s="471">
        <f t="shared" si="1"/>
        <v>5</v>
      </c>
      <c r="T23" s="473" t="s">
        <v>350</v>
      </c>
      <c r="U23" s="473" t="s">
        <v>91</v>
      </c>
      <c r="V23" s="474">
        <v>9</v>
      </c>
      <c r="W23" s="471">
        <f>INDEX('Input - Travel Times'!$B$3:$AH$103,MATCH($V23,'Input - Travel Times'!$B$3:$B$103,0),MATCH(scenario&amp;" TT Seg ID",'Input - Travel Times'!$B$3:$AH$3,0))</f>
        <v>0</v>
      </c>
      <c r="X23" s="475">
        <f>INDEX('Input - Travel Times'!$B$3:$AH$103,MATCH($V23,'Input - Travel Times'!$B$3:$B$103,0),MATCH("Segment Name",'Input - Travel Times'!$B$3:$AH$3,0))</f>
        <v>0</v>
      </c>
      <c r="Y23" s="250" t="str">
        <f>IF(AND($T23="Travel Time",$U23="Travel Time Segment"),IFERROR(AVERAGEIFS('VISSIM Travel Time Outputs'!#REF!,'VISSIM Travel Time Outputs'!#REF!,Y$18,'VISSIM Travel Time Outputs'!#REF!,$W23),""),
IF(AND($T23="Volume",$U23="Travel Time Segment"),IFERROR(AVERAGEIFS('VISSIM Travel Time Outputs'!#REF!,'VISSIM Travel Time Outputs'!#REF!,Y$18,'VISSIM Travel Time Outputs'!#REF!,$W23),""),
IF(AND($T23="Volume",$U23="Data Collection Point"),SUMIFS('VISSIM DCP Outputs'!#REF!,'VISSIM DCP Outputs'!#REF!,Y$18,'VISSIM DCP Outputs'!#REF!,$W23),
IF(AND($T23="Speed",$U23="Data Collection Point"),AVERAGEIFS('VISSIM DCP Outputs'!#REF!,'VISSIM DCP Outputs'!#REF!,Y$18,'VISSIM DCP Outputs'!#REF!,$W23),""))))</f>
        <v/>
      </c>
      <c r="Z23" s="250" t="str">
        <f>IF(AND($T23="Travel Time",$U23="Travel Time Segment"),IFERROR(AVERAGEIFS('VISSIM Travel Time Outputs'!#REF!,'VISSIM Travel Time Outputs'!#REF!,Z$18,'VISSIM Travel Time Outputs'!#REF!,$W23),""),
IF(AND($T23="Volume",$U23="Travel Time Segment"),IFERROR(AVERAGEIFS('VISSIM Travel Time Outputs'!#REF!,'VISSIM Travel Time Outputs'!#REF!,Z$18,'VISSIM Travel Time Outputs'!#REF!,$W23),""),
IF(AND($T23="Volume",$U23="Data Collection Point"),SUMIFS('VISSIM DCP Outputs'!#REF!,'VISSIM DCP Outputs'!#REF!,Z$18,'VISSIM DCP Outputs'!#REF!,$W23),
IF(AND($T23="Speed",$U23="Data Collection Point"),AVERAGEIFS('VISSIM DCP Outputs'!#REF!,'VISSIM DCP Outputs'!#REF!,Z$18,'VISSIM DCP Outputs'!#REF!,$W23),""))))</f>
        <v/>
      </c>
      <c r="AA23" s="250" t="str">
        <f>IF(AND($T23="Travel Time",$U23="Travel Time Segment"),IFERROR(AVERAGEIFS('VISSIM Travel Time Outputs'!#REF!,'VISSIM Travel Time Outputs'!#REF!,AA$18,'VISSIM Travel Time Outputs'!#REF!,$W23),""),
IF(AND($T23="Volume",$U23="Travel Time Segment"),IFERROR(AVERAGEIFS('VISSIM Travel Time Outputs'!#REF!,'VISSIM Travel Time Outputs'!#REF!,AA$18,'VISSIM Travel Time Outputs'!#REF!,$W23),""),
IF(AND($T23="Volume",$U23="Data Collection Point"),SUMIFS('VISSIM DCP Outputs'!#REF!,'VISSIM DCP Outputs'!#REF!,AA$18,'VISSIM DCP Outputs'!#REF!,$W23),
IF(AND($T23="Speed",$U23="Data Collection Point"),AVERAGEIFS('VISSIM DCP Outputs'!#REF!,'VISSIM DCP Outputs'!#REF!,AA$18,'VISSIM DCP Outputs'!#REF!,$W23),""))))</f>
        <v/>
      </c>
      <c r="AB23" s="250" t="str">
        <f>IF(AND($T23="Travel Time",$U23="Travel Time Segment"),IFERROR(AVERAGEIFS('VISSIM Travel Time Outputs'!#REF!,'VISSIM Travel Time Outputs'!#REF!,AB$18,'VISSIM Travel Time Outputs'!#REF!,$W23),""),
IF(AND($T23="Volume",$U23="Travel Time Segment"),IFERROR(AVERAGEIFS('VISSIM Travel Time Outputs'!#REF!,'VISSIM Travel Time Outputs'!#REF!,AB$18,'VISSIM Travel Time Outputs'!#REF!,$W23),""),
IF(AND($T23="Volume",$U23="Data Collection Point"),SUMIFS('VISSIM DCP Outputs'!#REF!,'VISSIM DCP Outputs'!#REF!,AB$18,'VISSIM DCP Outputs'!#REF!,$W23),
IF(AND($T23="Speed",$U23="Data Collection Point"),AVERAGEIFS('VISSIM DCP Outputs'!#REF!,'VISSIM DCP Outputs'!#REF!,AB$18,'VISSIM DCP Outputs'!#REF!,$W23),""))))</f>
        <v/>
      </c>
      <c r="AC23" s="250" t="str">
        <f>IF(AND($T23="Travel Time",$U23="Travel Time Segment"),IFERROR(AVERAGEIFS('VISSIM Travel Time Outputs'!#REF!,'VISSIM Travel Time Outputs'!#REF!,AC$18,'VISSIM Travel Time Outputs'!#REF!,$W23),""),
IF(AND($T23="Volume",$U23="Travel Time Segment"),IFERROR(AVERAGEIFS('VISSIM Travel Time Outputs'!#REF!,'VISSIM Travel Time Outputs'!#REF!,AC$18,'VISSIM Travel Time Outputs'!#REF!,$W23),""),
IF(AND($T23="Volume",$U23="Data Collection Point"),SUMIFS('VISSIM DCP Outputs'!#REF!,'VISSIM DCP Outputs'!#REF!,AC$18,'VISSIM DCP Outputs'!#REF!,$W23),
IF(AND($T23="Speed",$U23="Data Collection Point"),AVERAGEIFS('VISSIM DCP Outputs'!#REF!,'VISSIM DCP Outputs'!#REF!,AC$18,'VISSIM DCP Outputs'!#REF!,$W23),""))))</f>
        <v/>
      </c>
      <c r="AD23" s="250" t="str">
        <f>IF(AND($T23="Travel Time",$U23="Travel Time Segment"),IFERROR(AVERAGEIFS('VISSIM Travel Time Outputs'!#REF!,'VISSIM Travel Time Outputs'!#REF!,AD$18,'VISSIM Travel Time Outputs'!#REF!,$W23),""),
IF(AND($T23="Volume",$U23="Travel Time Segment"),IFERROR(AVERAGEIFS('VISSIM Travel Time Outputs'!#REF!,'VISSIM Travel Time Outputs'!#REF!,AD$18,'VISSIM Travel Time Outputs'!#REF!,$W23),""),
IF(AND($T23="Volume",$U23="Data Collection Point"),SUMIFS('VISSIM DCP Outputs'!#REF!,'VISSIM DCP Outputs'!#REF!,AD$18,'VISSIM DCP Outputs'!#REF!,$W23),
IF(AND($T23="Speed",$U23="Data Collection Point"),AVERAGEIFS('VISSIM DCP Outputs'!#REF!,'VISSIM DCP Outputs'!#REF!,AD$18,'VISSIM DCP Outputs'!#REF!,$W23),""))))</f>
        <v/>
      </c>
      <c r="AE23" s="250" t="str">
        <f>IF(AND($T23="Travel Time",$U23="Travel Time Segment"),IFERROR(AVERAGEIFS('VISSIM Travel Time Outputs'!#REF!,'VISSIM Travel Time Outputs'!#REF!,AE$18,'VISSIM Travel Time Outputs'!#REF!,$W23),""),
IF(AND($T23="Volume",$U23="Travel Time Segment"),IFERROR(AVERAGEIFS('VISSIM Travel Time Outputs'!#REF!,'VISSIM Travel Time Outputs'!#REF!,AE$18,'VISSIM Travel Time Outputs'!#REF!,$W23),""),
IF(AND($T23="Volume",$U23="Data Collection Point"),SUMIFS('VISSIM DCP Outputs'!#REF!,'VISSIM DCP Outputs'!#REF!,AE$18,'VISSIM DCP Outputs'!#REF!,$W23),
IF(AND($T23="Speed",$U23="Data Collection Point"),AVERAGEIFS('VISSIM DCP Outputs'!#REF!,'VISSIM DCP Outputs'!#REF!,AE$18,'VISSIM DCP Outputs'!#REF!,$W23),""))))</f>
        <v/>
      </c>
      <c r="AF23" s="250" t="str">
        <f>IF(AND($T23="Travel Time",$U23="Travel Time Segment"),IFERROR(AVERAGEIFS('VISSIM Travel Time Outputs'!#REF!,'VISSIM Travel Time Outputs'!#REF!,AF$18,'VISSIM Travel Time Outputs'!#REF!,$W23),""),
IF(AND($T23="Volume",$U23="Travel Time Segment"),IFERROR(AVERAGEIFS('VISSIM Travel Time Outputs'!#REF!,'VISSIM Travel Time Outputs'!#REF!,AF$18,'VISSIM Travel Time Outputs'!#REF!,$W23),""),
IF(AND($T23="Volume",$U23="Data Collection Point"),SUMIFS('VISSIM DCP Outputs'!#REF!,'VISSIM DCP Outputs'!#REF!,AF$18,'VISSIM DCP Outputs'!#REF!,$W23),
IF(AND($T23="Speed",$U23="Data Collection Point"),AVERAGEIFS('VISSIM DCP Outputs'!#REF!,'VISSIM DCP Outputs'!#REF!,AF$18,'VISSIM DCP Outputs'!#REF!,$W23),""))))</f>
        <v/>
      </c>
      <c r="AG23" s="250" t="str">
        <f>IF(AND($T23="Travel Time",$U23="Travel Time Segment"),IFERROR(AVERAGEIFS('VISSIM Travel Time Outputs'!#REF!,'VISSIM Travel Time Outputs'!#REF!,AG$18,'VISSIM Travel Time Outputs'!#REF!,$W23),""),
IF(AND($T23="Volume",$U23="Travel Time Segment"),IFERROR(AVERAGEIFS('VISSIM Travel Time Outputs'!#REF!,'VISSIM Travel Time Outputs'!#REF!,AG$18,'VISSIM Travel Time Outputs'!#REF!,$W23),""),
IF(AND($T23="Volume",$U23="Data Collection Point"),SUMIFS('VISSIM DCP Outputs'!#REF!,'VISSIM DCP Outputs'!#REF!,AG$18,'VISSIM DCP Outputs'!#REF!,$W23),
IF(AND($T23="Speed",$U23="Data Collection Point"),AVERAGEIFS('VISSIM DCP Outputs'!#REF!,'VISSIM DCP Outputs'!#REF!,AG$18,'VISSIM DCP Outputs'!#REF!,$W23),""))))</f>
        <v/>
      </c>
      <c r="AH23" s="250" t="str">
        <f>IF(AND($T23="Travel Time",$U23="Travel Time Segment"),IFERROR(AVERAGEIFS('VISSIM Travel Time Outputs'!#REF!,'VISSIM Travel Time Outputs'!#REF!,AH$18,'VISSIM Travel Time Outputs'!#REF!,$W23),""),
IF(AND($T23="Volume",$U23="Travel Time Segment"),IFERROR(AVERAGEIFS('VISSIM Travel Time Outputs'!#REF!,'VISSIM Travel Time Outputs'!#REF!,AH$18,'VISSIM Travel Time Outputs'!#REF!,$W23),""),
IF(AND($T23="Volume",$U23="Data Collection Point"),SUMIFS('VISSIM DCP Outputs'!#REF!,'VISSIM DCP Outputs'!#REF!,AH$18,'VISSIM DCP Outputs'!#REF!,$W23),
IF(AND($T23="Speed",$U23="Data Collection Point"),AVERAGEIFS('VISSIM DCP Outputs'!#REF!,'VISSIM DCP Outputs'!#REF!,AH$18,'VISSIM DCP Outputs'!#REF!,$W23),""))))</f>
        <v/>
      </c>
      <c r="AI23" s="215"/>
      <c r="AJ23" s="215"/>
      <c r="AK23" s="215"/>
      <c r="AL23" s="215"/>
      <c r="AM23" s="215"/>
    </row>
    <row r="24" spans="1:39" ht="18.75" customHeight="1" x14ac:dyDescent="0.35">
      <c r="A24" s="221"/>
      <c r="B24" s="43"/>
      <c r="C24" s="61" t="s">
        <v>66</v>
      </c>
      <c r="D24" s="62"/>
      <c r="E24" s="63"/>
      <c r="F24" s="62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44"/>
      <c r="R24" s="215"/>
      <c r="S24" s="471">
        <f t="shared" si="1"/>
        <v>6</v>
      </c>
      <c r="T24" s="473" t="s">
        <v>5</v>
      </c>
      <c r="U24" s="473" t="s">
        <v>91</v>
      </c>
      <c r="V24" s="474">
        <v>9</v>
      </c>
      <c r="W24" s="471">
        <f>INDEX('Input - Travel Times'!$B$3:$AH$103,MATCH($V24,'Input - Travel Times'!$B$3:$B$103,0),MATCH(scenario&amp;" TT Seg ID",'Input - Travel Times'!$B$3:$AH$3,0))</f>
        <v>0</v>
      </c>
      <c r="X24" s="475">
        <f>INDEX('Input - Travel Times'!$B$3:$AH$103,MATCH($V24,'Input - Travel Times'!$B$3:$B$103,0),MATCH("Segment Name",'Input - Travel Times'!$B$3:$AH$3,0))</f>
        <v>0</v>
      </c>
      <c r="Y24" s="250" t="str">
        <f>IF(AND($T24="Travel Time",$U24="Travel Time Segment"),IFERROR(AVERAGEIFS('VISSIM Travel Time Outputs'!#REF!,'VISSIM Travel Time Outputs'!#REF!,Y$18,'VISSIM Travel Time Outputs'!#REF!,$W24),""),
IF(AND($T24="Volume",$U24="Travel Time Segment"),IFERROR(AVERAGEIFS('VISSIM Travel Time Outputs'!#REF!,'VISSIM Travel Time Outputs'!#REF!,Y$18,'VISSIM Travel Time Outputs'!#REF!,$W24),""),
IF(AND($T24="Volume",$U24="Data Collection Point"),SUMIFS('VISSIM DCP Outputs'!#REF!,'VISSIM DCP Outputs'!#REF!,Y$18,'VISSIM DCP Outputs'!#REF!,$W24),
IF(AND($T24="Speed",$U24="Data Collection Point"),AVERAGEIFS('VISSIM DCP Outputs'!#REF!,'VISSIM DCP Outputs'!#REF!,Y$18,'VISSIM DCP Outputs'!#REF!,$W24),""))))</f>
        <v/>
      </c>
      <c r="Z24" s="250" t="str">
        <f>IF(AND($T24="Travel Time",$U24="Travel Time Segment"),IFERROR(AVERAGEIFS('VISSIM Travel Time Outputs'!#REF!,'VISSIM Travel Time Outputs'!#REF!,Z$18,'VISSIM Travel Time Outputs'!#REF!,$W24),""),
IF(AND($T24="Volume",$U24="Travel Time Segment"),IFERROR(AVERAGEIFS('VISSIM Travel Time Outputs'!#REF!,'VISSIM Travel Time Outputs'!#REF!,Z$18,'VISSIM Travel Time Outputs'!#REF!,$W24),""),
IF(AND($T24="Volume",$U24="Data Collection Point"),SUMIFS('VISSIM DCP Outputs'!#REF!,'VISSIM DCP Outputs'!#REF!,Z$18,'VISSIM DCP Outputs'!#REF!,$W24),
IF(AND($T24="Speed",$U24="Data Collection Point"),AVERAGEIFS('VISSIM DCP Outputs'!#REF!,'VISSIM DCP Outputs'!#REF!,Z$18,'VISSIM DCP Outputs'!#REF!,$W24),""))))</f>
        <v/>
      </c>
      <c r="AA24" s="250" t="str">
        <f>IF(AND($T24="Travel Time",$U24="Travel Time Segment"),IFERROR(AVERAGEIFS('VISSIM Travel Time Outputs'!#REF!,'VISSIM Travel Time Outputs'!#REF!,AA$18,'VISSIM Travel Time Outputs'!#REF!,$W24),""),
IF(AND($T24="Volume",$U24="Travel Time Segment"),IFERROR(AVERAGEIFS('VISSIM Travel Time Outputs'!#REF!,'VISSIM Travel Time Outputs'!#REF!,AA$18,'VISSIM Travel Time Outputs'!#REF!,$W24),""),
IF(AND($T24="Volume",$U24="Data Collection Point"),SUMIFS('VISSIM DCP Outputs'!#REF!,'VISSIM DCP Outputs'!#REF!,AA$18,'VISSIM DCP Outputs'!#REF!,$W24),
IF(AND($T24="Speed",$U24="Data Collection Point"),AVERAGEIFS('VISSIM DCP Outputs'!#REF!,'VISSIM DCP Outputs'!#REF!,AA$18,'VISSIM DCP Outputs'!#REF!,$W24),""))))</f>
        <v/>
      </c>
      <c r="AB24" s="250" t="str">
        <f>IF(AND($T24="Travel Time",$U24="Travel Time Segment"),IFERROR(AVERAGEIFS('VISSIM Travel Time Outputs'!#REF!,'VISSIM Travel Time Outputs'!#REF!,AB$18,'VISSIM Travel Time Outputs'!#REF!,$W24),""),
IF(AND($T24="Volume",$U24="Travel Time Segment"),IFERROR(AVERAGEIFS('VISSIM Travel Time Outputs'!#REF!,'VISSIM Travel Time Outputs'!#REF!,AB$18,'VISSIM Travel Time Outputs'!#REF!,$W24),""),
IF(AND($T24="Volume",$U24="Data Collection Point"),SUMIFS('VISSIM DCP Outputs'!#REF!,'VISSIM DCP Outputs'!#REF!,AB$18,'VISSIM DCP Outputs'!#REF!,$W24),
IF(AND($T24="Speed",$U24="Data Collection Point"),AVERAGEIFS('VISSIM DCP Outputs'!#REF!,'VISSIM DCP Outputs'!#REF!,AB$18,'VISSIM DCP Outputs'!#REF!,$W24),""))))</f>
        <v/>
      </c>
      <c r="AC24" s="250" t="str">
        <f>IF(AND($T24="Travel Time",$U24="Travel Time Segment"),IFERROR(AVERAGEIFS('VISSIM Travel Time Outputs'!#REF!,'VISSIM Travel Time Outputs'!#REF!,AC$18,'VISSIM Travel Time Outputs'!#REF!,$W24),""),
IF(AND($T24="Volume",$U24="Travel Time Segment"),IFERROR(AVERAGEIFS('VISSIM Travel Time Outputs'!#REF!,'VISSIM Travel Time Outputs'!#REF!,AC$18,'VISSIM Travel Time Outputs'!#REF!,$W24),""),
IF(AND($T24="Volume",$U24="Data Collection Point"),SUMIFS('VISSIM DCP Outputs'!#REF!,'VISSIM DCP Outputs'!#REF!,AC$18,'VISSIM DCP Outputs'!#REF!,$W24),
IF(AND($T24="Speed",$U24="Data Collection Point"),AVERAGEIFS('VISSIM DCP Outputs'!#REF!,'VISSIM DCP Outputs'!#REF!,AC$18,'VISSIM DCP Outputs'!#REF!,$W24),""))))</f>
        <v/>
      </c>
      <c r="AD24" s="250" t="str">
        <f>IF(AND($T24="Travel Time",$U24="Travel Time Segment"),IFERROR(AVERAGEIFS('VISSIM Travel Time Outputs'!#REF!,'VISSIM Travel Time Outputs'!#REF!,AD$18,'VISSIM Travel Time Outputs'!#REF!,$W24),""),
IF(AND($T24="Volume",$U24="Travel Time Segment"),IFERROR(AVERAGEIFS('VISSIM Travel Time Outputs'!#REF!,'VISSIM Travel Time Outputs'!#REF!,AD$18,'VISSIM Travel Time Outputs'!#REF!,$W24),""),
IF(AND($T24="Volume",$U24="Data Collection Point"),SUMIFS('VISSIM DCP Outputs'!#REF!,'VISSIM DCP Outputs'!#REF!,AD$18,'VISSIM DCP Outputs'!#REF!,$W24),
IF(AND($T24="Speed",$U24="Data Collection Point"),AVERAGEIFS('VISSIM DCP Outputs'!#REF!,'VISSIM DCP Outputs'!#REF!,AD$18,'VISSIM DCP Outputs'!#REF!,$W24),""))))</f>
        <v/>
      </c>
      <c r="AE24" s="250" t="str">
        <f>IF(AND($T24="Travel Time",$U24="Travel Time Segment"),IFERROR(AVERAGEIFS('VISSIM Travel Time Outputs'!#REF!,'VISSIM Travel Time Outputs'!#REF!,AE$18,'VISSIM Travel Time Outputs'!#REF!,$W24),""),
IF(AND($T24="Volume",$U24="Travel Time Segment"),IFERROR(AVERAGEIFS('VISSIM Travel Time Outputs'!#REF!,'VISSIM Travel Time Outputs'!#REF!,AE$18,'VISSIM Travel Time Outputs'!#REF!,$W24),""),
IF(AND($T24="Volume",$U24="Data Collection Point"),SUMIFS('VISSIM DCP Outputs'!#REF!,'VISSIM DCP Outputs'!#REF!,AE$18,'VISSIM DCP Outputs'!#REF!,$W24),
IF(AND($T24="Speed",$U24="Data Collection Point"),AVERAGEIFS('VISSIM DCP Outputs'!#REF!,'VISSIM DCP Outputs'!#REF!,AE$18,'VISSIM DCP Outputs'!#REF!,$W24),""))))</f>
        <v/>
      </c>
      <c r="AF24" s="250" t="str">
        <f>IF(AND($T24="Travel Time",$U24="Travel Time Segment"),IFERROR(AVERAGEIFS('VISSIM Travel Time Outputs'!#REF!,'VISSIM Travel Time Outputs'!#REF!,AF$18,'VISSIM Travel Time Outputs'!#REF!,$W24),""),
IF(AND($T24="Volume",$U24="Travel Time Segment"),IFERROR(AVERAGEIFS('VISSIM Travel Time Outputs'!#REF!,'VISSIM Travel Time Outputs'!#REF!,AF$18,'VISSIM Travel Time Outputs'!#REF!,$W24),""),
IF(AND($T24="Volume",$U24="Data Collection Point"),SUMIFS('VISSIM DCP Outputs'!#REF!,'VISSIM DCP Outputs'!#REF!,AF$18,'VISSIM DCP Outputs'!#REF!,$W24),
IF(AND($T24="Speed",$U24="Data Collection Point"),AVERAGEIFS('VISSIM DCP Outputs'!#REF!,'VISSIM DCP Outputs'!#REF!,AF$18,'VISSIM DCP Outputs'!#REF!,$W24),""))))</f>
        <v/>
      </c>
      <c r="AG24" s="250" t="str">
        <f>IF(AND($T24="Travel Time",$U24="Travel Time Segment"),IFERROR(AVERAGEIFS('VISSIM Travel Time Outputs'!#REF!,'VISSIM Travel Time Outputs'!#REF!,AG$18,'VISSIM Travel Time Outputs'!#REF!,$W24),""),
IF(AND($T24="Volume",$U24="Travel Time Segment"),IFERROR(AVERAGEIFS('VISSIM Travel Time Outputs'!#REF!,'VISSIM Travel Time Outputs'!#REF!,AG$18,'VISSIM Travel Time Outputs'!#REF!,$W24),""),
IF(AND($T24="Volume",$U24="Data Collection Point"),SUMIFS('VISSIM DCP Outputs'!#REF!,'VISSIM DCP Outputs'!#REF!,AG$18,'VISSIM DCP Outputs'!#REF!,$W24),
IF(AND($T24="Speed",$U24="Data Collection Point"),AVERAGEIFS('VISSIM DCP Outputs'!#REF!,'VISSIM DCP Outputs'!#REF!,AG$18,'VISSIM DCP Outputs'!#REF!,$W24),""))))</f>
        <v/>
      </c>
      <c r="AH24" s="250" t="str">
        <f>IF(AND($T24="Travel Time",$U24="Travel Time Segment"),IFERROR(AVERAGEIFS('VISSIM Travel Time Outputs'!#REF!,'VISSIM Travel Time Outputs'!#REF!,AH$18,'VISSIM Travel Time Outputs'!#REF!,$W24),""),
IF(AND($T24="Volume",$U24="Travel Time Segment"),IFERROR(AVERAGEIFS('VISSIM Travel Time Outputs'!#REF!,'VISSIM Travel Time Outputs'!#REF!,AH$18,'VISSIM Travel Time Outputs'!#REF!,$W24),""),
IF(AND($T24="Volume",$U24="Data Collection Point"),SUMIFS('VISSIM DCP Outputs'!#REF!,'VISSIM DCP Outputs'!#REF!,AH$18,'VISSIM DCP Outputs'!#REF!,$W24),
IF(AND($T24="Speed",$U24="Data Collection Point"),AVERAGEIFS('VISSIM DCP Outputs'!#REF!,'VISSIM DCP Outputs'!#REF!,AH$18,'VISSIM DCP Outputs'!#REF!,$W24),""))))</f>
        <v/>
      </c>
      <c r="AI24" s="215"/>
      <c r="AJ24" s="215"/>
      <c r="AK24" s="215"/>
      <c r="AL24" s="215"/>
      <c r="AM24" s="215"/>
    </row>
    <row r="25" spans="1:39" ht="18.75" customHeight="1" x14ac:dyDescent="0.35">
      <c r="A25" s="221"/>
      <c r="B25" s="43"/>
      <c r="C25" s="46"/>
      <c r="D25" s="46"/>
      <c r="E25" s="65"/>
      <c r="F25" s="46"/>
      <c r="G25" s="39"/>
      <c r="H25" s="39"/>
      <c r="I25" s="39"/>
      <c r="J25" s="39"/>
      <c r="K25" s="39"/>
      <c r="L25" s="66"/>
      <c r="M25" s="60"/>
      <c r="N25" s="60"/>
      <c r="O25" s="60"/>
      <c r="P25" s="60"/>
      <c r="Q25" s="44"/>
      <c r="R25" s="215"/>
      <c r="S25" s="471">
        <f t="shared" si="1"/>
        <v>7</v>
      </c>
      <c r="T25" s="473" t="s">
        <v>350</v>
      </c>
      <c r="U25" s="473" t="s">
        <v>91</v>
      </c>
      <c r="V25" s="474">
        <v>10</v>
      </c>
      <c r="W25" s="471">
        <f>INDEX('Input - Travel Times'!$B$3:$AH$103,MATCH($V25,'Input - Travel Times'!$B$3:$B$103,0),MATCH(scenario&amp;" TT Seg ID",'Input - Travel Times'!$B$3:$AH$3,0))</f>
        <v>0</v>
      </c>
      <c r="X25" s="475">
        <f>INDEX('Input - Travel Times'!$B$3:$AH$103,MATCH($V25,'Input - Travel Times'!$B$3:$B$103,0),MATCH("Segment Name",'Input - Travel Times'!$B$3:$AH$3,0))</f>
        <v>0</v>
      </c>
      <c r="Y25" s="250" t="str">
        <f>IF(AND($T25="Travel Time",$U25="Travel Time Segment"),IFERROR(AVERAGEIFS('VISSIM Travel Time Outputs'!#REF!,'VISSIM Travel Time Outputs'!#REF!,Y$18,'VISSIM Travel Time Outputs'!#REF!,$W25),""),
IF(AND($T25="Volume",$U25="Travel Time Segment"),IFERROR(AVERAGEIFS('VISSIM Travel Time Outputs'!#REF!,'VISSIM Travel Time Outputs'!#REF!,Y$18,'VISSIM Travel Time Outputs'!#REF!,$W25),""),
IF(AND($T25="Volume",$U25="Data Collection Point"),SUMIFS('VISSIM DCP Outputs'!#REF!,'VISSIM DCP Outputs'!#REF!,Y$18,'VISSIM DCP Outputs'!#REF!,$W25),
IF(AND($T25="Speed",$U25="Data Collection Point"),AVERAGEIFS('VISSIM DCP Outputs'!#REF!,'VISSIM DCP Outputs'!#REF!,Y$18,'VISSIM DCP Outputs'!#REF!,$W25),""))))</f>
        <v/>
      </c>
      <c r="Z25" s="250" t="str">
        <f>IF(AND($T25="Travel Time",$U25="Travel Time Segment"),IFERROR(AVERAGEIFS('VISSIM Travel Time Outputs'!#REF!,'VISSIM Travel Time Outputs'!#REF!,Z$18,'VISSIM Travel Time Outputs'!#REF!,$W25),""),
IF(AND($T25="Volume",$U25="Travel Time Segment"),IFERROR(AVERAGEIFS('VISSIM Travel Time Outputs'!#REF!,'VISSIM Travel Time Outputs'!#REF!,Z$18,'VISSIM Travel Time Outputs'!#REF!,$W25),""),
IF(AND($T25="Volume",$U25="Data Collection Point"),SUMIFS('VISSIM DCP Outputs'!#REF!,'VISSIM DCP Outputs'!#REF!,Z$18,'VISSIM DCP Outputs'!#REF!,$W25),
IF(AND($T25="Speed",$U25="Data Collection Point"),AVERAGEIFS('VISSIM DCP Outputs'!#REF!,'VISSIM DCP Outputs'!#REF!,Z$18,'VISSIM DCP Outputs'!#REF!,$W25),""))))</f>
        <v/>
      </c>
      <c r="AA25" s="250" t="str">
        <f>IF(AND($T25="Travel Time",$U25="Travel Time Segment"),IFERROR(AVERAGEIFS('VISSIM Travel Time Outputs'!#REF!,'VISSIM Travel Time Outputs'!#REF!,AA$18,'VISSIM Travel Time Outputs'!#REF!,$W25),""),
IF(AND($T25="Volume",$U25="Travel Time Segment"),IFERROR(AVERAGEIFS('VISSIM Travel Time Outputs'!#REF!,'VISSIM Travel Time Outputs'!#REF!,AA$18,'VISSIM Travel Time Outputs'!#REF!,$W25),""),
IF(AND($T25="Volume",$U25="Data Collection Point"),SUMIFS('VISSIM DCP Outputs'!#REF!,'VISSIM DCP Outputs'!#REF!,AA$18,'VISSIM DCP Outputs'!#REF!,$W25),
IF(AND($T25="Speed",$U25="Data Collection Point"),AVERAGEIFS('VISSIM DCP Outputs'!#REF!,'VISSIM DCP Outputs'!#REF!,AA$18,'VISSIM DCP Outputs'!#REF!,$W25),""))))</f>
        <v/>
      </c>
      <c r="AB25" s="250" t="str">
        <f>IF(AND($T25="Travel Time",$U25="Travel Time Segment"),IFERROR(AVERAGEIFS('VISSIM Travel Time Outputs'!#REF!,'VISSIM Travel Time Outputs'!#REF!,AB$18,'VISSIM Travel Time Outputs'!#REF!,$W25),""),
IF(AND($T25="Volume",$U25="Travel Time Segment"),IFERROR(AVERAGEIFS('VISSIM Travel Time Outputs'!#REF!,'VISSIM Travel Time Outputs'!#REF!,AB$18,'VISSIM Travel Time Outputs'!#REF!,$W25),""),
IF(AND($T25="Volume",$U25="Data Collection Point"),SUMIFS('VISSIM DCP Outputs'!#REF!,'VISSIM DCP Outputs'!#REF!,AB$18,'VISSIM DCP Outputs'!#REF!,$W25),
IF(AND($T25="Speed",$U25="Data Collection Point"),AVERAGEIFS('VISSIM DCP Outputs'!#REF!,'VISSIM DCP Outputs'!#REF!,AB$18,'VISSIM DCP Outputs'!#REF!,$W25),""))))</f>
        <v/>
      </c>
      <c r="AC25" s="250" t="str">
        <f>IF(AND($T25="Travel Time",$U25="Travel Time Segment"),IFERROR(AVERAGEIFS('VISSIM Travel Time Outputs'!#REF!,'VISSIM Travel Time Outputs'!#REF!,AC$18,'VISSIM Travel Time Outputs'!#REF!,$W25),""),
IF(AND($T25="Volume",$U25="Travel Time Segment"),IFERROR(AVERAGEIFS('VISSIM Travel Time Outputs'!#REF!,'VISSIM Travel Time Outputs'!#REF!,AC$18,'VISSIM Travel Time Outputs'!#REF!,$W25),""),
IF(AND($T25="Volume",$U25="Data Collection Point"),SUMIFS('VISSIM DCP Outputs'!#REF!,'VISSIM DCP Outputs'!#REF!,AC$18,'VISSIM DCP Outputs'!#REF!,$W25),
IF(AND($T25="Speed",$U25="Data Collection Point"),AVERAGEIFS('VISSIM DCP Outputs'!#REF!,'VISSIM DCP Outputs'!#REF!,AC$18,'VISSIM DCP Outputs'!#REF!,$W25),""))))</f>
        <v/>
      </c>
      <c r="AD25" s="250" t="str">
        <f>IF(AND($T25="Travel Time",$U25="Travel Time Segment"),IFERROR(AVERAGEIFS('VISSIM Travel Time Outputs'!#REF!,'VISSIM Travel Time Outputs'!#REF!,AD$18,'VISSIM Travel Time Outputs'!#REF!,$W25),""),
IF(AND($T25="Volume",$U25="Travel Time Segment"),IFERROR(AVERAGEIFS('VISSIM Travel Time Outputs'!#REF!,'VISSIM Travel Time Outputs'!#REF!,AD$18,'VISSIM Travel Time Outputs'!#REF!,$W25),""),
IF(AND($T25="Volume",$U25="Data Collection Point"),SUMIFS('VISSIM DCP Outputs'!#REF!,'VISSIM DCP Outputs'!#REF!,AD$18,'VISSIM DCP Outputs'!#REF!,$W25),
IF(AND($T25="Speed",$U25="Data Collection Point"),AVERAGEIFS('VISSIM DCP Outputs'!#REF!,'VISSIM DCP Outputs'!#REF!,AD$18,'VISSIM DCP Outputs'!#REF!,$W25),""))))</f>
        <v/>
      </c>
      <c r="AE25" s="250" t="str">
        <f>IF(AND($T25="Travel Time",$U25="Travel Time Segment"),IFERROR(AVERAGEIFS('VISSIM Travel Time Outputs'!#REF!,'VISSIM Travel Time Outputs'!#REF!,AE$18,'VISSIM Travel Time Outputs'!#REF!,$W25),""),
IF(AND($T25="Volume",$U25="Travel Time Segment"),IFERROR(AVERAGEIFS('VISSIM Travel Time Outputs'!#REF!,'VISSIM Travel Time Outputs'!#REF!,AE$18,'VISSIM Travel Time Outputs'!#REF!,$W25),""),
IF(AND($T25="Volume",$U25="Data Collection Point"),SUMIFS('VISSIM DCP Outputs'!#REF!,'VISSIM DCP Outputs'!#REF!,AE$18,'VISSIM DCP Outputs'!#REF!,$W25),
IF(AND($T25="Speed",$U25="Data Collection Point"),AVERAGEIFS('VISSIM DCP Outputs'!#REF!,'VISSIM DCP Outputs'!#REF!,AE$18,'VISSIM DCP Outputs'!#REF!,$W25),""))))</f>
        <v/>
      </c>
      <c r="AF25" s="250" t="str">
        <f>IF(AND($T25="Travel Time",$U25="Travel Time Segment"),IFERROR(AVERAGEIFS('VISSIM Travel Time Outputs'!#REF!,'VISSIM Travel Time Outputs'!#REF!,AF$18,'VISSIM Travel Time Outputs'!#REF!,$W25),""),
IF(AND($T25="Volume",$U25="Travel Time Segment"),IFERROR(AVERAGEIFS('VISSIM Travel Time Outputs'!#REF!,'VISSIM Travel Time Outputs'!#REF!,AF$18,'VISSIM Travel Time Outputs'!#REF!,$W25),""),
IF(AND($T25="Volume",$U25="Data Collection Point"),SUMIFS('VISSIM DCP Outputs'!#REF!,'VISSIM DCP Outputs'!#REF!,AF$18,'VISSIM DCP Outputs'!#REF!,$W25),
IF(AND($T25="Speed",$U25="Data Collection Point"),AVERAGEIFS('VISSIM DCP Outputs'!#REF!,'VISSIM DCP Outputs'!#REF!,AF$18,'VISSIM DCP Outputs'!#REF!,$W25),""))))</f>
        <v/>
      </c>
      <c r="AG25" s="250" t="str">
        <f>IF(AND($T25="Travel Time",$U25="Travel Time Segment"),IFERROR(AVERAGEIFS('VISSIM Travel Time Outputs'!#REF!,'VISSIM Travel Time Outputs'!#REF!,AG$18,'VISSIM Travel Time Outputs'!#REF!,$W25),""),
IF(AND($T25="Volume",$U25="Travel Time Segment"),IFERROR(AVERAGEIFS('VISSIM Travel Time Outputs'!#REF!,'VISSIM Travel Time Outputs'!#REF!,AG$18,'VISSIM Travel Time Outputs'!#REF!,$W25),""),
IF(AND($T25="Volume",$U25="Data Collection Point"),SUMIFS('VISSIM DCP Outputs'!#REF!,'VISSIM DCP Outputs'!#REF!,AG$18,'VISSIM DCP Outputs'!#REF!,$W25),
IF(AND($T25="Speed",$U25="Data Collection Point"),AVERAGEIFS('VISSIM DCP Outputs'!#REF!,'VISSIM DCP Outputs'!#REF!,AG$18,'VISSIM DCP Outputs'!#REF!,$W25),""))))</f>
        <v/>
      </c>
      <c r="AH25" s="250" t="str">
        <f>IF(AND($T25="Travel Time",$U25="Travel Time Segment"),IFERROR(AVERAGEIFS('VISSIM Travel Time Outputs'!#REF!,'VISSIM Travel Time Outputs'!#REF!,AH$18,'VISSIM Travel Time Outputs'!#REF!,$W25),""),
IF(AND($T25="Volume",$U25="Travel Time Segment"),IFERROR(AVERAGEIFS('VISSIM Travel Time Outputs'!#REF!,'VISSIM Travel Time Outputs'!#REF!,AH$18,'VISSIM Travel Time Outputs'!#REF!,$W25),""),
IF(AND($T25="Volume",$U25="Data Collection Point"),SUMIFS('VISSIM DCP Outputs'!#REF!,'VISSIM DCP Outputs'!#REF!,AH$18,'VISSIM DCP Outputs'!#REF!,$W25),
IF(AND($T25="Speed",$U25="Data Collection Point"),AVERAGEIFS('VISSIM DCP Outputs'!#REF!,'VISSIM DCP Outputs'!#REF!,AH$18,'VISSIM DCP Outputs'!#REF!,$W25),""))))</f>
        <v/>
      </c>
      <c r="AI25" s="215"/>
      <c r="AJ25" s="215"/>
      <c r="AK25" s="215"/>
      <c r="AL25" s="215"/>
      <c r="AM25" s="215"/>
    </row>
    <row r="26" spans="1:39" ht="18.75" customHeight="1" x14ac:dyDescent="0.35">
      <c r="A26" s="221"/>
      <c r="B26" s="43"/>
      <c r="C26" s="67" t="s">
        <v>67</v>
      </c>
      <c r="D26" s="60" t="s">
        <v>68</v>
      </c>
      <c r="E26" s="225" t="str">
        <f>IFERROR(AVERAGE(E19:E22), "")</f>
        <v/>
      </c>
      <c r="F26" s="225" t="str">
        <f t="shared" ref="F26:P26" si="2">IFERROR(AVERAGE(F19:F22), "")</f>
        <v/>
      </c>
      <c r="G26" s="225" t="str">
        <f t="shared" si="2"/>
        <v/>
      </c>
      <c r="H26" s="225" t="str">
        <f t="shared" si="2"/>
        <v/>
      </c>
      <c r="I26" s="225" t="str">
        <f t="shared" si="2"/>
        <v/>
      </c>
      <c r="J26" s="225" t="str">
        <f t="shared" si="2"/>
        <v/>
      </c>
      <c r="K26" s="225" t="str">
        <f t="shared" si="2"/>
        <v/>
      </c>
      <c r="L26" s="225" t="str">
        <f t="shared" si="2"/>
        <v/>
      </c>
      <c r="M26" s="225" t="str">
        <f t="shared" si="2"/>
        <v/>
      </c>
      <c r="N26" s="225" t="str">
        <f>IFERROR(AVERAGE(N19:N22), "")</f>
        <v/>
      </c>
      <c r="O26" s="225" t="str">
        <f t="shared" si="2"/>
        <v/>
      </c>
      <c r="P26" s="225" t="str">
        <f t="shared" si="2"/>
        <v/>
      </c>
      <c r="Q26" s="44"/>
      <c r="R26" s="215"/>
      <c r="S26" s="471">
        <f t="shared" si="1"/>
        <v>8</v>
      </c>
      <c r="T26" s="473" t="s">
        <v>5</v>
      </c>
      <c r="U26" s="473" t="s">
        <v>91</v>
      </c>
      <c r="V26" s="474">
        <v>10</v>
      </c>
      <c r="W26" s="471">
        <f>INDEX('Input - Travel Times'!$B$3:$AH$103,MATCH($V26,'Input - Travel Times'!$B$3:$B$103,0),MATCH(scenario&amp;" TT Seg ID",'Input - Travel Times'!$B$3:$AH$3,0))</f>
        <v>0</v>
      </c>
      <c r="X26" s="475">
        <f>INDEX('Input - Travel Times'!$B$3:$AH$103,MATCH($V26,'Input - Travel Times'!$B$3:$B$103,0),MATCH("Segment Name",'Input - Travel Times'!$B$3:$AH$3,0))</f>
        <v>0</v>
      </c>
      <c r="Y26" s="250" t="str">
        <f>IF(AND($T26="Travel Time",$U26="Travel Time Segment"),IFERROR(AVERAGEIFS('VISSIM Travel Time Outputs'!#REF!,'VISSIM Travel Time Outputs'!#REF!,Y$18,'VISSIM Travel Time Outputs'!#REF!,$W26),""),
IF(AND($T26="Volume",$U26="Travel Time Segment"),IFERROR(AVERAGEIFS('VISSIM Travel Time Outputs'!#REF!,'VISSIM Travel Time Outputs'!#REF!,Y$18,'VISSIM Travel Time Outputs'!#REF!,$W26),""),
IF(AND($T26="Volume",$U26="Data Collection Point"),SUMIFS('VISSIM DCP Outputs'!#REF!,'VISSIM DCP Outputs'!#REF!,Y$18,'VISSIM DCP Outputs'!#REF!,$W26),
IF(AND($T26="Speed",$U26="Data Collection Point"),AVERAGEIFS('VISSIM DCP Outputs'!#REF!,'VISSIM DCP Outputs'!#REF!,Y$18,'VISSIM DCP Outputs'!#REF!,$W26),""))))</f>
        <v/>
      </c>
      <c r="Z26" s="250" t="str">
        <f>IF(AND($T26="Travel Time",$U26="Travel Time Segment"),IFERROR(AVERAGEIFS('VISSIM Travel Time Outputs'!#REF!,'VISSIM Travel Time Outputs'!#REF!,Z$18,'VISSIM Travel Time Outputs'!#REF!,$W26),""),
IF(AND($T26="Volume",$U26="Travel Time Segment"),IFERROR(AVERAGEIFS('VISSIM Travel Time Outputs'!#REF!,'VISSIM Travel Time Outputs'!#REF!,Z$18,'VISSIM Travel Time Outputs'!#REF!,$W26),""),
IF(AND($T26="Volume",$U26="Data Collection Point"),SUMIFS('VISSIM DCP Outputs'!#REF!,'VISSIM DCP Outputs'!#REF!,Z$18,'VISSIM DCP Outputs'!#REF!,$W26),
IF(AND($T26="Speed",$U26="Data Collection Point"),AVERAGEIFS('VISSIM DCP Outputs'!#REF!,'VISSIM DCP Outputs'!#REF!,Z$18,'VISSIM DCP Outputs'!#REF!,$W26),""))))</f>
        <v/>
      </c>
      <c r="AA26" s="250" t="str">
        <f>IF(AND($T26="Travel Time",$U26="Travel Time Segment"),IFERROR(AVERAGEIFS('VISSIM Travel Time Outputs'!#REF!,'VISSIM Travel Time Outputs'!#REF!,AA$18,'VISSIM Travel Time Outputs'!#REF!,$W26),""),
IF(AND($T26="Volume",$U26="Travel Time Segment"),IFERROR(AVERAGEIFS('VISSIM Travel Time Outputs'!#REF!,'VISSIM Travel Time Outputs'!#REF!,AA$18,'VISSIM Travel Time Outputs'!#REF!,$W26),""),
IF(AND($T26="Volume",$U26="Data Collection Point"),SUMIFS('VISSIM DCP Outputs'!#REF!,'VISSIM DCP Outputs'!#REF!,AA$18,'VISSIM DCP Outputs'!#REF!,$W26),
IF(AND($T26="Speed",$U26="Data Collection Point"),AVERAGEIFS('VISSIM DCP Outputs'!#REF!,'VISSIM DCP Outputs'!#REF!,AA$18,'VISSIM DCP Outputs'!#REF!,$W26),""))))</f>
        <v/>
      </c>
      <c r="AB26" s="250" t="str">
        <f>IF(AND($T26="Travel Time",$U26="Travel Time Segment"),IFERROR(AVERAGEIFS('VISSIM Travel Time Outputs'!#REF!,'VISSIM Travel Time Outputs'!#REF!,AB$18,'VISSIM Travel Time Outputs'!#REF!,$W26),""),
IF(AND($T26="Volume",$U26="Travel Time Segment"),IFERROR(AVERAGEIFS('VISSIM Travel Time Outputs'!#REF!,'VISSIM Travel Time Outputs'!#REF!,AB$18,'VISSIM Travel Time Outputs'!#REF!,$W26),""),
IF(AND($T26="Volume",$U26="Data Collection Point"),SUMIFS('VISSIM DCP Outputs'!#REF!,'VISSIM DCP Outputs'!#REF!,AB$18,'VISSIM DCP Outputs'!#REF!,$W26),
IF(AND($T26="Speed",$U26="Data Collection Point"),AVERAGEIFS('VISSIM DCP Outputs'!#REF!,'VISSIM DCP Outputs'!#REF!,AB$18,'VISSIM DCP Outputs'!#REF!,$W26),""))))</f>
        <v/>
      </c>
      <c r="AC26" s="250" t="str">
        <f>IF(AND($T26="Travel Time",$U26="Travel Time Segment"),IFERROR(AVERAGEIFS('VISSIM Travel Time Outputs'!#REF!,'VISSIM Travel Time Outputs'!#REF!,AC$18,'VISSIM Travel Time Outputs'!#REF!,$W26),""),
IF(AND($T26="Volume",$U26="Travel Time Segment"),IFERROR(AVERAGEIFS('VISSIM Travel Time Outputs'!#REF!,'VISSIM Travel Time Outputs'!#REF!,AC$18,'VISSIM Travel Time Outputs'!#REF!,$W26),""),
IF(AND($T26="Volume",$U26="Data Collection Point"),SUMIFS('VISSIM DCP Outputs'!#REF!,'VISSIM DCP Outputs'!#REF!,AC$18,'VISSIM DCP Outputs'!#REF!,$W26),
IF(AND($T26="Speed",$U26="Data Collection Point"),AVERAGEIFS('VISSIM DCP Outputs'!#REF!,'VISSIM DCP Outputs'!#REF!,AC$18,'VISSIM DCP Outputs'!#REF!,$W26),""))))</f>
        <v/>
      </c>
      <c r="AD26" s="250" t="str">
        <f>IF(AND($T26="Travel Time",$U26="Travel Time Segment"),IFERROR(AVERAGEIFS('VISSIM Travel Time Outputs'!#REF!,'VISSIM Travel Time Outputs'!#REF!,AD$18,'VISSIM Travel Time Outputs'!#REF!,$W26),""),
IF(AND($T26="Volume",$U26="Travel Time Segment"),IFERROR(AVERAGEIFS('VISSIM Travel Time Outputs'!#REF!,'VISSIM Travel Time Outputs'!#REF!,AD$18,'VISSIM Travel Time Outputs'!#REF!,$W26),""),
IF(AND($T26="Volume",$U26="Data Collection Point"),SUMIFS('VISSIM DCP Outputs'!#REF!,'VISSIM DCP Outputs'!#REF!,AD$18,'VISSIM DCP Outputs'!#REF!,$W26),
IF(AND($T26="Speed",$U26="Data Collection Point"),AVERAGEIFS('VISSIM DCP Outputs'!#REF!,'VISSIM DCP Outputs'!#REF!,AD$18,'VISSIM DCP Outputs'!#REF!,$W26),""))))</f>
        <v/>
      </c>
      <c r="AE26" s="250" t="str">
        <f>IF(AND($T26="Travel Time",$U26="Travel Time Segment"),IFERROR(AVERAGEIFS('VISSIM Travel Time Outputs'!#REF!,'VISSIM Travel Time Outputs'!#REF!,AE$18,'VISSIM Travel Time Outputs'!#REF!,$W26),""),
IF(AND($T26="Volume",$U26="Travel Time Segment"),IFERROR(AVERAGEIFS('VISSIM Travel Time Outputs'!#REF!,'VISSIM Travel Time Outputs'!#REF!,AE$18,'VISSIM Travel Time Outputs'!#REF!,$W26),""),
IF(AND($T26="Volume",$U26="Data Collection Point"),SUMIFS('VISSIM DCP Outputs'!#REF!,'VISSIM DCP Outputs'!#REF!,AE$18,'VISSIM DCP Outputs'!#REF!,$W26),
IF(AND($T26="Speed",$U26="Data Collection Point"),AVERAGEIFS('VISSIM DCP Outputs'!#REF!,'VISSIM DCP Outputs'!#REF!,AE$18,'VISSIM DCP Outputs'!#REF!,$W26),""))))</f>
        <v/>
      </c>
      <c r="AF26" s="250" t="str">
        <f>IF(AND($T26="Travel Time",$U26="Travel Time Segment"),IFERROR(AVERAGEIFS('VISSIM Travel Time Outputs'!#REF!,'VISSIM Travel Time Outputs'!#REF!,AF$18,'VISSIM Travel Time Outputs'!#REF!,$W26),""),
IF(AND($T26="Volume",$U26="Travel Time Segment"),IFERROR(AVERAGEIFS('VISSIM Travel Time Outputs'!#REF!,'VISSIM Travel Time Outputs'!#REF!,AF$18,'VISSIM Travel Time Outputs'!#REF!,$W26),""),
IF(AND($T26="Volume",$U26="Data Collection Point"),SUMIFS('VISSIM DCP Outputs'!#REF!,'VISSIM DCP Outputs'!#REF!,AF$18,'VISSIM DCP Outputs'!#REF!,$W26),
IF(AND($T26="Speed",$U26="Data Collection Point"),AVERAGEIFS('VISSIM DCP Outputs'!#REF!,'VISSIM DCP Outputs'!#REF!,AF$18,'VISSIM DCP Outputs'!#REF!,$W26),""))))</f>
        <v/>
      </c>
      <c r="AG26" s="250" t="str">
        <f>IF(AND($T26="Travel Time",$U26="Travel Time Segment"),IFERROR(AVERAGEIFS('VISSIM Travel Time Outputs'!#REF!,'VISSIM Travel Time Outputs'!#REF!,AG$18,'VISSIM Travel Time Outputs'!#REF!,$W26),""),
IF(AND($T26="Volume",$U26="Travel Time Segment"),IFERROR(AVERAGEIFS('VISSIM Travel Time Outputs'!#REF!,'VISSIM Travel Time Outputs'!#REF!,AG$18,'VISSIM Travel Time Outputs'!#REF!,$W26),""),
IF(AND($T26="Volume",$U26="Data Collection Point"),SUMIFS('VISSIM DCP Outputs'!#REF!,'VISSIM DCP Outputs'!#REF!,AG$18,'VISSIM DCP Outputs'!#REF!,$W26),
IF(AND($T26="Speed",$U26="Data Collection Point"),AVERAGEIFS('VISSIM DCP Outputs'!#REF!,'VISSIM DCP Outputs'!#REF!,AG$18,'VISSIM DCP Outputs'!#REF!,$W26),""))))</f>
        <v/>
      </c>
      <c r="AH26" s="250" t="str">
        <f>IF(AND($T26="Travel Time",$U26="Travel Time Segment"),IFERROR(AVERAGEIFS('VISSIM Travel Time Outputs'!#REF!,'VISSIM Travel Time Outputs'!#REF!,AH$18,'VISSIM Travel Time Outputs'!#REF!,$W26),""),
IF(AND($T26="Volume",$U26="Travel Time Segment"),IFERROR(AVERAGEIFS('VISSIM Travel Time Outputs'!#REF!,'VISSIM Travel Time Outputs'!#REF!,AH$18,'VISSIM Travel Time Outputs'!#REF!,$W26),""),
IF(AND($T26="Volume",$U26="Data Collection Point"),SUMIFS('VISSIM DCP Outputs'!#REF!,'VISSIM DCP Outputs'!#REF!,AH$18,'VISSIM DCP Outputs'!#REF!,$W26),
IF(AND($T26="Speed",$U26="Data Collection Point"),AVERAGEIFS('VISSIM DCP Outputs'!#REF!,'VISSIM DCP Outputs'!#REF!,AH$18,'VISSIM DCP Outputs'!#REF!,$W26),""))))</f>
        <v/>
      </c>
      <c r="AI26" s="215"/>
      <c r="AJ26" s="215"/>
      <c r="AK26" s="215"/>
      <c r="AL26" s="215"/>
      <c r="AM26" s="215"/>
    </row>
    <row r="27" spans="1:39" ht="18.75" customHeight="1" x14ac:dyDescent="0.35">
      <c r="A27" s="221"/>
      <c r="B27" s="43"/>
      <c r="C27" s="67" t="s">
        <v>69</v>
      </c>
      <c r="D27" s="60" t="s">
        <v>68</v>
      </c>
      <c r="E27" s="225">
        <f>IF($E$15&lt;=COLUMN(E26)-5,"",
IFERROR(STDEVA(E19:E22),""))</f>
        <v>0</v>
      </c>
      <c r="F27" s="225">
        <f t="shared" ref="F27:P27" si="3">IF($E$15&lt;=COLUMN(F26)-5,"",
IFERROR(STDEVA(F19:F22),""))</f>
        <v>0</v>
      </c>
      <c r="G27" s="225">
        <f t="shared" si="3"/>
        <v>0</v>
      </c>
      <c r="H27" s="225">
        <f t="shared" si="3"/>
        <v>0</v>
      </c>
      <c r="I27" s="225">
        <f t="shared" si="3"/>
        <v>0</v>
      </c>
      <c r="J27" s="225">
        <f t="shared" si="3"/>
        <v>0</v>
      </c>
      <c r="K27" s="225">
        <f t="shared" si="3"/>
        <v>0</v>
      </c>
      <c r="L27" s="225">
        <f t="shared" si="3"/>
        <v>0</v>
      </c>
      <c r="M27" s="225">
        <f t="shared" si="3"/>
        <v>0</v>
      </c>
      <c r="N27" s="225">
        <f t="shared" si="3"/>
        <v>0</v>
      </c>
      <c r="O27" s="225">
        <f t="shared" si="3"/>
        <v>0</v>
      </c>
      <c r="P27" s="225">
        <f t="shared" si="3"/>
        <v>0</v>
      </c>
      <c r="Q27" s="44"/>
      <c r="R27" s="215"/>
      <c r="S27" s="471">
        <f t="shared" si="1"/>
        <v>9</v>
      </c>
      <c r="T27" s="473" t="s">
        <v>350</v>
      </c>
      <c r="U27" s="473" t="s">
        <v>91</v>
      </c>
      <c r="V27" s="474">
        <v>15</v>
      </c>
      <c r="W27" s="471">
        <f>INDEX('Input - Travel Times'!$B$3:$AH$103,MATCH($V27,'Input - Travel Times'!$B$3:$B$103,0),MATCH(scenario&amp;" TT Seg ID",'Input - Travel Times'!$B$3:$AH$3,0))</f>
        <v>0</v>
      </c>
      <c r="X27" s="475">
        <f>INDEX('Input - Travel Times'!$B$3:$AH$103,MATCH($V27,'Input - Travel Times'!$B$3:$B$103,0),MATCH("Segment Name",'Input - Travel Times'!$B$3:$AH$3,0))</f>
        <v>0</v>
      </c>
      <c r="Y27" s="250" t="str">
        <f>IF(AND($T27="Travel Time",$U27="Travel Time Segment"),IFERROR(AVERAGEIFS('VISSIM Travel Time Outputs'!#REF!,'VISSIM Travel Time Outputs'!#REF!,Y$18,'VISSIM Travel Time Outputs'!#REF!,$W27),""),
IF(AND($T27="Volume",$U27="Travel Time Segment"),IFERROR(AVERAGEIFS('VISSIM Travel Time Outputs'!#REF!,'VISSIM Travel Time Outputs'!#REF!,Y$18,'VISSIM Travel Time Outputs'!#REF!,$W27),""),
IF(AND($T27="Volume",$U27="Data Collection Point"),SUMIFS('VISSIM DCP Outputs'!#REF!,'VISSIM DCP Outputs'!#REF!,Y$18,'VISSIM DCP Outputs'!#REF!,$W27),
IF(AND($T27="Speed",$U27="Data Collection Point"),AVERAGEIFS('VISSIM DCP Outputs'!#REF!,'VISSIM DCP Outputs'!#REF!,Y$18,'VISSIM DCP Outputs'!#REF!,$W27),""))))</f>
        <v/>
      </c>
      <c r="Z27" s="250" t="str">
        <f>IF(AND($T27="Travel Time",$U27="Travel Time Segment"),IFERROR(AVERAGEIFS('VISSIM Travel Time Outputs'!#REF!,'VISSIM Travel Time Outputs'!#REF!,Z$18,'VISSIM Travel Time Outputs'!#REF!,$W27),""),
IF(AND($T27="Volume",$U27="Travel Time Segment"),IFERROR(AVERAGEIFS('VISSIM Travel Time Outputs'!#REF!,'VISSIM Travel Time Outputs'!#REF!,Z$18,'VISSIM Travel Time Outputs'!#REF!,$W27),""),
IF(AND($T27="Volume",$U27="Data Collection Point"),SUMIFS('VISSIM DCP Outputs'!#REF!,'VISSIM DCP Outputs'!#REF!,Z$18,'VISSIM DCP Outputs'!#REF!,$W27),
IF(AND($T27="Speed",$U27="Data Collection Point"),AVERAGEIFS('VISSIM DCP Outputs'!#REF!,'VISSIM DCP Outputs'!#REF!,Z$18,'VISSIM DCP Outputs'!#REF!,$W27),""))))</f>
        <v/>
      </c>
      <c r="AA27" s="250" t="str">
        <f>IF(AND($T27="Travel Time",$U27="Travel Time Segment"),IFERROR(AVERAGEIFS('VISSIM Travel Time Outputs'!#REF!,'VISSIM Travel Time Outputs'!#REF!,AA$18,'VISSIM Travel Time Outputs'!#REF!,$W27),""),
IF(AND($T27="Volume",$U27="Travel Time Segment"),IFERROR(AVERAGEIFS('VISSIM Travel Time Outputs'!#REF!,'VISSIM Travel Time Outputs'!#REF!,AA$18,'VISSIM Travel Time Outputs'!#REF!,$W27),""),
IF(AND($T27="Volume",$U27="Data Collection Point"),SUMIFS('VISSIM DCP Outputs'!#REF!,'VISSIM DCP Outputs'!#REF!,AA$18,'VISSIM DCP Outputs'!#REF!,$W27),
IF(AND($T27="Speed",$U27="Data Collection Point"),AVERAGEIFS('VISSIM DCP Outputs'!#REF!,'VISSIM DCP Outputs'!#REF!,AA$18,'VISSIM DCP Outputs'!#REF!,$W27),""))))</f>
        <v/>
      </c>
      <c r="AB27" s="250" t="str">
        <f>IF(AND($T27="Travel Time",$U27="Travel Time Segment"),IFERROR(AVERAGEIFS('VISSIM Travel Time Outputs'!#REF!,'VISSIM Travel Time Outputs'!#REF!,AB$18,'VISSIM Travel Time Outputs'!#REF!,$W27),""),
IF(AND($T27="Volume",$U27="Travel Time Segment"),IFERROR(AVERAGEIFS('VISSIM Travel Time Outputs'!#REF!,'VISSIM Travel Time Outputs'!#REF!,AB$18,'VISSIM Travel Time Outputs'!#REF!,$W27),""),
IF(AND($T27="Volume",$U27="Data Collection Point"),SUMIFS('VISSIM DCP Outputs'!#REF!,'VISSIM DCP Outputs'!#REF!,AB$18,'VISSIM DCP Outputs'!#REF!,$W27),
IF(AND($T27="Speed",$U27="Data Collection Point"),AVERAGEIFS('VISSIM DCP Outputs'!#REF!,'VISSIM DCP Outputs'!#REF!,AB$18,'VISSIM DCP Outputs'!#REF!,$W27),""))))</f>
        <v/>
      </c>
      <c r="AC27" s="250" t="str">
        <f>IF(AND($T27="Travel Time",$U27="Travel Time Segment"),IFERROR(AVERAGEIFS('VISSIM Travel Time Outputs'!#REF!,'VISSIM Travel Time Outputs'!#REF!,AC$18,'VISSIM Travel Time Outputs'!#REF!,$W27),""),
IF(AND($T27="Volume",$U27="Travel Time Segment"),IFERROR(AVERAGEIFS('VISSIM Travel Time Outputs'!#REF!,'VISSIM Travel Time Outputs'!#REF!,AC$18,'VISSIM Travel Time Outputs'!#REF!,$W27),""),
IF(AND($T27="Volume",$U27="Data Collection Point"),SUMIFS('VISSIM DCP Outputs'!#REF!,'VISSIM DCP Outputs'!#REF!,AC$18,'VISSIM DCP Outputs'!#REF!,$W27),
IF(AND($T27="Speed",$U27="Data Collection Point"),AVERAGEIFS('VISSIM DCP Outputs'!#REF!,'VISSIM DCP Outputs'!#REF!,AC$18,'VISSIM DCP Outputs'!#REF!,$W27),""))))</f>
        <v/>
      </c>
      <c r="AD27" s="250" t="str">
        <f>IF(AND($T27="Travel Time",$U27="Travel Time Segment"),IFERROR(AVERAGEIFS('VISSIM Travel Time Outputs'!#REF!,'VISSIM Travel Time Outputs'!#REF!,AD$18,'VISSIM Travel Time Outputs'!#REF!,$W27),""),
IF(AND($T27="Volume",$U27="Travel Time Segment"),IFERROR(AVERAGEIFS('VISSIM Travel Time Outputs'!#REF!,'VISSIM Travel Time Outputs'!#REF!,AD$18,'VISSIM Travel Time Outputs'!#REF!,$W27),""),
IF(AND($T27="Volume",$U27="Data Collection Point"),SUMIFS('VISSIM DCP Outputs'!#REF!,'VISSIM DCP Outputs'!#REF!,AD$18,'VISSIM DCP Outputs'!#REF!,$W27),
IF(AND($T27="Speed",$U27="Data Collection Point"),AVERAGEIFS('VISSIM DCP Outputs'!#REF!,'VISSIM DCP Outputs'!#REF!,AD$18,'VISSIM DCP Outputs'!#REF!,$W27),""))))</f>
        <v/>
      </c>
      <c r="AE27" s="250" t="str">
        <f>IF(AND($T27="Travel Time",$U27="Travel Time Segment"),IFERROR(AVERAGEIFS('VISSIM Travel Time Outputs'!#REF!,'VISSIM Travel Time Outputs'!#REF!,AE$18,'VISSIM Travel Time Outputs'!#REF!,$W27),""),
IF(AND($T27="Volume",$U27="Travel Time Segment"),IFERROR(AVERAGEIFS('VISSIM Travel Time Outputs'!#REF!,'VISSIM Travel Time Outputs'!#REF!,AE$18,'VISSIM Travel Time Outputs'!#REF!,$W27),""),
IF(AND($T27="Volume",$U27="Data Collection Point"),SUMIFS('VISSIM DCP Outputs'!#REF!,'VISSIM DCP Outputs'!#REF!,AE$18,'VISSIM DCP Outputs'!#REF!,$W27),
IF(AND($T27="Speed",$U27="Data Collection Point"),AVERAGEIFS('VISSIM DCP Outputs'!#REF!,'VISSIM DCP Outputs'!#REF!,AE$18,'VISSIM DCP Outputs'!#REF!,$W27),""))))</f>
        <v/>
      </c>
      <c r="AF27" s="250" t="str">
        <f>IF(AND($T27="Travel Time",$U27="Travel Time Segment"),IFERROR(AVERAGEIFS('VISSIM Travel Time Outputs'!#REF!,'VISSIM Travel Time Outputs'!#REF!,AF$18,'VISSIM Travel Time Outputs'!#REF!,$W27),""),
IF(AND($T27="Volume",$U27="Travel Time Segment"),IFERROR(AVERAGEIFS('VISSIM Travel Time Outputs'!#REF!,'VISSIM Travel Time Outputs'!#REF!,AF$18,'VISSIM Travel Time Outputs'!#REF!,$W27),""),
IF(AND($T27="Volume",$U27="Data Collection Point"),SUMIFS('VISSIM DCP Outputs'!#REF!,'VISSIM DCP Outputs'!#REF!,AF$18,'VISSIM DCP Outputs'!#REF!,$W27),
IF(AND($T27="Speed",$U27="Data Collection Point"),AVERAGEIFS('VISSIM DCP Outputs'!#REF!,'VISSIM DCP Outputs'!#REF!,AF$18,'VISSIM DCP Outputs'!#REF!,$W27),""))))</f>
        <v/>
      </c>
      <c r="AG27" s="250" t="str">
        <f>IF(AND($T27="Travel Time",$U27="Travel Time Segment"),IFERROR(AVERAGEIFS('VISSIM Travel Time Outputs'!#REF!,'VISSIM Travel Time Outputs'!#REF!,AG$18,'VISSIM Travel Time Outputs'!#REF!,$W27),""),
IF(AND($T27="Volume",$U27="Travel Time Segment"),IFERROR(AVERAGEIFS('VISSIM Travel Time Outputs'!#REF!,'VISSIM Travel Time Outputs'!#REF!,AG$18,'VISSIM Travel Time Outputs'!#REF!,$W27),""),
IF(AND($T27="Volume",$U27="Data Collection Point"),SUMIFS('VISSIM DCP Outputs'!#REF!,'VISSIM DCP Outputs'!#REF!,AG$18,'VISSIM DCP Outputs'!#REF!,$W27),
IF(AND($T27="Speed",$U27="Data Collection Point"),AVERAGEIFS('VISSIM DCP Outputs'!#REF!,'VISSIM DCP Outputs'!#REF!,AG$18,'VISSIM DCP Outputs'!#REF!,$W27),""))))</f>
        <v/>
      </c>
      <c r="AH27" s="250" t="str">
        <f>IF(AND($T27="Travel Time",$U27="Travel Time Segment"),IFERROR(AVERAGEIFS('VISSIM Travel Time Outputs'!#REF!,'VISSIM Travel Time Outputs'!#REF!,AH$18,'VISSIM Travel Time Outputs'!#REF!,$W27),""),
IF(AND($T27="Volume",$U27="Travel Time Segment"),IFERROR(AVERAGEIFS('VISSIM Travel Time Outputs'!#REF!,'VISSIM Travel Time Outputs'!#REF!,AH$18,'VISSIM Travel Time Outputs'!#REF!,$W27),""),
IF(AND($T27="Volume",$U27="Data Collection Point"),SUMIFS('VISSIM DCP Outputs'!#REF!,'VISSIM DCP Outputs'!#REF!,AH$18,'VISSIM DCP Outputs'!#REF!,$W27),
IF(AND($T27="Speed",$U27="Data Collection Point"),AVERAGEIFS('VISSIM DCP Outputs'!#REF!,'VISSIM DCP Outputs'!#REF!,AH$18,'VISSIM DCP Outputs'!#REF!,$W27),""))))</f>
        <v/>
      </c>
      <c r="AI27" s="215"/>
      <c r="AJ27" s="215"/>
      <c r="AK27" s="215"/>
      <c r="AL27" s="215"/>
      <c r="AM27" s="215"/>
    </row>
    <row r="28" spans="1:39" ht="18.75" customHeight="1" x14ac:dyDescent="0.35">
      <c r="A28" s="221"/>
      <c r="B28" s="43"/>
      <c r="C28" s="67" t="s">
        <v>35</v>
      </c>
      <c r="D28" s="60" t="s">
        <v>68</v>
      </c>
      <c r="E28" s="225" t="str">
        <f>IFERROR(E26*$E$14, "")</f>
        <v/>
      </c>
      <c r="F28" s="225" t="str">
        <f t="shared" ref="F28:P28" si="4">IFERROR(F26*$E$14, "")</f>
        <v/>
      </c>
      <c r="G28" s="225" t="str">
        <f t="shared" si="4"/>
        <v/>
      </c>
      <c r="H28" s="225" t="str">
        <f t="shared" si="4"/>
        <v/>
      </c>
      <c r="I28" s="225" t="str">
        <f t="shared" si="4"/>
        <v/>
      </c>
      <c r="J28" s="225" t="str">
        <f t="shared" si="4"/>
        <v/>
      </c>
      <c r="K28" s="225" t="str">
        <f t="shared" si="4"/>
        <v/>
      </c>
      <c r="L28" s="225" t="str">
        <f t="shared" si="4"/>
        <v/>
      </c>
      <c r="M28" s="225" t="str">
        <f t="shared" si="4"/>
        <v/>
      </c>
      <c r="N28" s="225" t="str">
        <f t="shared" si="4"/>
        <v/>
      </c>
      <c r="O28" s="225" t="str">
        <f t="shared" si="4"/>
        <v/>
      </c>
      <c r="P28" s="225" t="str">
        <f t="shared" si="4"/>
        <v/>
      </c>
      <c r="Q28" s="44"/>
      <c r="R28" s="215"/>
      <c r="S28" s="471">
        <f t="shared" si="1"/>
        <v>10</v>
      </c>
      <c r="T28" s="473" t="s">
        <v>5</v>
      </c>
      <c r="U28" s="473" t="s">
        <v>91</v>
      </c>
      <c r="V28" s="474">
        <v>15</v>
      </c>
      <c r="W28" s="471">
        <f>INDEX('Input - Travel Times'!$B$3:$AH$103,MATCH($V28,'Input - Travel Times'!$B$3:$B$103,0),MATCH(scenario&amp;" TT Seg ID",'Input - Travel Times'!$B$3:$AH$3,0))</f>
        <v>0</v>
      </c>
      <c r="X28" s="475">
        <f>INDEX('Input - Travel Times'!$B$3:$AH$103,MATCH($V28,'Input - Travel Times'!$B$3:$B$103,0),MATCH("Segment Name",'Input - Travel Times'!$B$3:$AH$3,0))</f>
        <v>0</v>
      </c>
      <c r="Y28" s="250" t="str">
        <f>IF(AND($T28="Travel Time",$U28="Travel Time Segment"),IFERROR(AVERAGEIFS('VISSIM Travel Time Outputs'!#REF!,'VISSIM Travel Time Outputs'!#REF!,Y$18,'VISSIM Travel Time Outputs'!#REF!,$W28),""),
IF(AND($T28="Volume",$U28="Travel Time Segment"),IFERROR(AVERAGEIFS('VISSIM Travel Time Outputs'!#REF!,'VISSIM Travel Time Outputs'!#REF!,Y$18,'VISSIM Travel Time Outputs'!#REF!,$W28),""),
IF(AND($T28="Volume",$U28="Data Collection Point"),SUMIFS('VISSIM DCP Outputs'!#REF!,'VISSIM DCP Outputs'!#REF!,Y$18,'VISSIM DCP Outputs'!#REF!,$W28),
IF(AND($T28="Speed",$U28="Data Collection Point"),AVERAGEIFS('VISSIM DCP Outputs'!#REF!,'VISSIM DCP Outputs'!#REF!,Y$18,'VISSIM DCP Outputs'!#REF!,$W28),""))))</f>
        <v/>
      </c>
      <c r="Z28" s="250" t="str">
        <f>IF(AND($T28="Travel Time",$U28="Travel Time Segment"),IFERROR(AVERAGEIFS('VISSIM Travel Time Outputs'!#REF!,'VISSIM Travel Time Outputs'!#REF!,Z$18,'VISSIM Travel Time Outputs'!#REF!,$W28),""),
IF(AND($T28="Volume",$U28="Travel Time Segment"),IFERROR(AVERAGEIFS('VISSIM Travel Time Outputs'!#REF!,'VISSIM Travel Time Outputs'!#REF!,Z$18,'VISSIM Travel Time Outputs'!#REF!,$W28),""),
IF(AND($T28="Volume",$U28="Data Collection Point"),SUMIFS('VISSIM DCP Outputs'!#REF!,'VISSIM DCP Outputs'!#REF!,Z$18,'VISSIM DCP Outputs'!#REF!,$W28),
IF(AND($T28="Speed",$U28="Data Collection Point"),AVERAGEIFS('VISSIM DCP Outputs'!#REF!,'VISSIM DCP Outputs'!#REF!,Z$18,'VISSIM DCP Outputs'!#REF!,$W28),""))))</f>
        <v/>
      </c>
      <c r="AA28" s="250" t="str">
        <f>IF(AND($T28="Travel Time",$U28="Travel Time Segment"),IFERROR(AVERAGEIFS('VISSIM Travel Time Outputs'!#REF!,'VISSIM Travel Time Outputs'!#REF!,AA$18,'VISSIM Travel Time Outputs'!#REF!,$W28),""),
IF(AND($T28="Volume",$U28="Travel Time Segment"),IFERROR(AVERAGEIFS('VISSIM Travel Time Outputs'!#REF!,'VISSIM Travel Time Outputs'!#REF!,AA$18,'VISSIM Travel Time Outputs'!#REF!,$W28),""),
IF(AND($T28="Volume",$U28="Data Collection Point"),SUMIFS('VISSIM DCP Outputs'!#REF!,'VISSIM DCP Outputs'!#REF!,AA$18,'VISSIM DCP Outputs'!#REF!,$W28),
IF(AND($T28="Speed",$U28="Data Collection Point"),AVERAGEIFS('VISSIM DCP Outputs'!#REF!,'VISSIM DCP Outputs'!#REF!,AA$18,'VISSIM DCP Outputs'!#REF!,$W28),""))))</f>
        <v/>
      </c>
      <c r="AB28" s="250" t="str">
        <f>IF(AND($T28="Travel Time",$U28="Travel Time Segment"),IFERROR(AVERAGEIFS('VISSIM Travel Time Outputs'!#REF!,'VISSIM Travel Time Outputs'!#REF!,AB$18,'VISSIM Travel Time Outputs'!#REF!,$W28),""),
IF(AND($T28="Volume",$U28="Travel Time Segment"),IFERROR(AVERAGEIFS('VISSIM Travel Time Outputs'!#REF!,'VISSIM Travel Time Outputs'!#REF!,AB$18,'VISSIM Travel Time Outputs'!#REF!,$W28),""),
IF(AND($T28="Volume",$U28="Data Collection Point"),SUMIFS('VISSIM DCP Outputs'!#REF!,'VISSIM DCP Outputs'!#REF!,AB$18,'VISSIM DCP Outputs'!#REF!,$W28),
IF(AND($T28="Speed",$U28="Data Collection Point"),AVERAGEIFS('VISSIM DCP Outputs'!#REF!,'VISSIM DCP Outputs'!#REF!,AB$18,'VISSIM DCP Outputs'!#REF!,$W28),""))))</f>
        <v/>
      </c>
      <c r="AC28" s="250" t="str">
        <f>IF(AND($T28="Travel Time",$U28="Travel Time Segment"),IFERROR(AVERAGEIFS('VISSIM Travel Time Outputs'!#REF!,'VISSIM Travel Time Outputs'!#REF!,AC$18,'VISSIM Travel Time Outputs'!#REF!,$W28),""),
IF(AND($T28="Volume",$U28="Travel Time Segment"),IFERROR(AVERAGEIFS('VISSIM Travel Time Outputs'!#REF!,'VISSIM Travel Time Outputs'!#REF!,AC$18,'VISSIM Travel Time Outputs'!#REF!,$W28),""),
IF(AND($T28="Volume",$U28="Data Collection Point"),SUMIFS('VISSIM DCP Outputs'!#REF!,'VISSIM DCP Outputs'!#REF!,AC$18,'VISSIM DCP Outputs'!#REF!,$W28),
IF(AND($T28="Speed",$U28="Data Collection Point"),AVERAGEIFS('VISSIM DCP Outputs'!#REF!,'VISSIM DCP Outputs'!#REF!,AC$18,'VISSIM DCP Outputs'!#REF!,$W28),""))))</f>
        <v/>
      </c>
      <c r="AD28" s="250" t="str">
        <f>IF(AND($T28="Travel Time",$U28="Travel Time Segment"),IFERROR(AVERAGEIFS('VISSIM Travel Time Outputs'!#REF!,'VISSIM Travel Time Outputs'!#REF!,AD$18,'VISSIM Travel Time Outputs'!#REF!,$W28),""),
IF(AND($T28="Volume",$U28="Travel Time Segment"),IFERROR(AVERAGEIFS('VISSIM Travel Time Outputs'!#REF!,'VISSIM Travel Time Outputs'!#REF!,AD$18,'VISSIM Travel Time Outputs'!#REF!,$W28),""),
IF(AND($T28="Volume",$U28="Data Collection Point"),SUMIFS('VISSIM DCP Outputs'!#REF!,'VISSIM DCP Outputs'!#REF!,AD$18,'VISSIM DCP Outputs'!#REF!,$W28),
IF(AND($T28="Speed",$U28="Data Collection Point"),AVERAGEIFS('VISSIM DCP Outputs'!#REF!,'VISSIM DCP Outputs'!#REF!,AD$18,'VISSIM DCP Outputs'!#REF!,$W28),""))))</f>
        <v/>
      </c>
      <c r="AE28" s="250" t="str">
        <f>IF(AND($T28="Travel Time",$U28="Travel Time Segment"),IFERROR(AVERAGEIFS('VISSIM Travel Time Outputs'!#REF!,'VISSIM Travel Time Outputs'!#REF!,AE$18,'VISSIM Travel Time Outputs'!#REF!,$W28),""),
IF(AND($T28="Volume",$U28="Travel Time Segment"),IFERROR(AVERAGEIFS('VISSIM Travel Time Outputs'!#REF!,'VISSIM Travel Time Outputs'!#REF!,AE$18,'VISSIM Travel Time Outputs'!#REF!,$W28),""),
IF(AND($T28="Volume",$U28="Data Collection Point"),SUMIFS('VISSIM DCP Outputs'!#REF!,'VISSIM DCP Outputs'!#REF!,AE$18,'VISSIM DCP Outputs'!#REF!,$W28),
IF(AND($T28="Speed",$U28="Data Collection Point"),AVERAGEIFS('VISSIM DCP Outputs'!#REF!,'VISSIM DCP Outputs'!#REF!,AE$18,'VISSIM DCP Outputs'!#REF!,$W28),""))))</f>
        <v/>
      </c>
      <c r="AF28" s="250" t="str">
        <f>IF(AND($T28="Travel Time",$U28="Travel Time Segment"),IFERROR(AVERAGEIFS('VISSIM Travel Time Outputs'!#REF!,'VISSIM Travel Time Outputs'!#REF!,AF$18,'VISSIM Travel Time Outputs'!#REF!,$W28),""),
IF(AND($T28="Volume",$U28="Travel Time Segment"),IFERROR(AVERAGEIFS('VISSIM Travel Time Outputs'!#REF!,'VISSIM Travel Time Outputs'!#REF!,AF$18,'VISSIM Travel Time Outputs'!#REF!,$W28),""),
IF(AND($T28="Volume",$U28="Data Collection Point"),SUMIFS('VISSIM DCP Outputs'!#REF!,'VISSIM DCP Outputs'!#REF!,AF$18,'VISSIM DCP Outputs'!#REF!,$W28),
IF(AND($T28="Speed",$U28="Data Collection Point"),AVERAGEIFS('VISSIM DCP Outputs'!#REF!,'VISSIM DCP Outputs'!#REF!,AF$18,'VISSIM DCP Outputs'!#REF!,$W28),""))))</f>
        <v/>
      </c>
      <c r="AG28" s="250" t="str">
        <f>IF(AND($T28="Travel Time",$U28="Travel Time Segment"),IFERROR(AVERAGEIFS('VISSIM Travel Time Outputs'!#REF!,'VISSIM Travel Time Outputs'!#REF!,AG$18,'VISSIM Travel Time Outputs'!#REF!,$W28),""),
IF(AND($T28="Volume",$U28="Travel Time Segment"),IFERROR(AVERAGEIFS('VISSIM Travel Time Outputs'!#REF!,'VISSIM Travel Time Outputs'!#REF!,AG$18,'VISSIM Travel Time Outputs'!#REF!,$W28),""),
IF(AND($T28="Volume",$U28="Data Collection Point"),SUMIFS('VISSIM DCP Outputs'!#REF!,'VISSIM DCP Outputs'!#REF!,AG$18,'VISSIM DCP Outputs'!#REF!,$W28),
IF(AND($T28="Speed",$U28="Data Collection Point"),AVERAGEIFS('VISSIM DCP Outputs'!#REF!,'VISSIM DCP Outputs'!#REF!,AG$18,'VISSIM DCP Outputs'!#REF!,$W28),""))))</f>
        <v/>
      </c>
      <c r="AH28" s="250" t="str">
        <f>IF(AND($T28="Travel Time",$U28="Travel Time Segment"),IFERROR(AVERAGEIFS('VISSIM Travel Time Outputs'!#REF!,'VISSIM Travel Time Outputs'!#REF!,AH$18,'VISSIM Travel Time Outputs'!#REF!,$W28),""),
IF(AND($T28="Volume",$U28="Travel Time Segment"),IFERROR(AVERAGEIFS('VISSIM Travel Time Outputs'!#REF!,'VISSIM Travel Time Outputs'!#REF!,AH$18,'VISSIM Travel Time Outputs'!#REF!,$W28),""),
IF(AND($T28="Volume",$U28="Data Collection Point"),SUMIFS('VISSIM DCP Outputs'!#REF!,'VISSIM DCP Outputs'!#REF!,AH$18,'VISSIM DCP Outputs'!#REF!,$W28),
IF(AND($T28="Speed",$U28="Data Collection Point"),AVERAGEIFS('VISSIM DCP Outputs'!#REF!,'VISSIM DCP Outputs'!#REF!,AH$18,'VISSIM DCP Outputs'!#REF!,$W28),""))))</f>
        <v/>
      </c>
      <c r="AI28" s="215"/>
      <c r="AJ28" s="215"/>
      <c r="AK28" s="215"/>
      <c r="AL28" s="215"/>
      <c r="AM28" s="215"/>
    </row>
    <row r="29" spans="1:39" ht="18.75" customHeight="1" x14ac:dyDescent="0.35">
      <c r="A29" s="221"/>
      <c r="B29" s="43"/>
      <c r="C29" s="67" t="s">
        <v>70</v>
      </c>
      <c r="D29" s="60" t="s">
        <v>68</v>
      </c>
      <c r="E29" s="230">
        <f>IF($E$15&lt;=COLUMN(E26)-5,"",_xlfn.T.INV.2T(1-$E$13, 4-1))</f>
        <v>3.1824463052837078</v>
      </c>
      <c r="F29" s="230">
        <f t="shared" ref="F29:P29" si="5">IF($E$15&lt;=COLUMN(F26)-5,"",_xlfn.T.INV.2T(1-$E$13, 4-1))</f>
        <v>3.1824463052837078</v>
      </c>
      <c r="G29" s="230">
        <f t="shared" si="5"/>
        <v>3.1824463052837078</v>
      </c>
      <c r="H29" s="230">
        <f>IF($E$15&lt;=COLUMN(H26)-5,"",_xlfn.T.INV.2T(1-$E$13, 4-1))</f>
        <v>3.1824463052837078</v>
      </c>
      <c r="I29" s="230">
        <f t="shared" si="5"/>
        <v>3.1824463052837078</v>
      </c>
      <c r="J29" s="230">
        <f t="shared" si="5"/>
        <v>3.1824463052837078</v>
      </c>
      <c r="K29" s="230">
        <f t="shared" si="5"/>
        <v>3.1824463052837078</v>
      </c>
      <c r="L29" s="230">
        <f t="shared" si="5"/>
        <v>3.1824463052837078</v>
      </c>
      <c r="M29" s="230">
        <f t="shared" si="5"/>
        <v>3.1824463052837078</v>
      </c>
      <c r="N29" s="230">
        <f t="shared" si="5"/>
        <v>3.1824463052837078</v>
      </c>
      <c r="O29" s="230">
        <f t="shared" si="5"/>
        <v>3.1824463052837078</v>
      </c>
      <c r="P29" s="230">
        <f t="shared" si="5"/>
        <v>3.1824463052837078</v>
      </c>
      <c r="Q29" s="44"/>
      <c r="R29" s="215"/>
      <c r="S29" s="471">
        <f t="shared" si="1"/>
        <v>11</v>
      </c>
      <c r="T29" s="473" t="s">
        <v>350</v>
      </c>
      <c r="U29" s="473" t="s">
        <v>91</v>
      </c>
      <c r="V29" s="474">
        <v>19</v>
      </c>
      <c r="W29" s="471">
        <f>INDEX('Input - Travel Times'!$B$3:$AH$103,MATCH($V29,'Input - Travel Times'!$B$3:$B$103,0),MATCH(scenario&amp;" TT Seg ID",'Input - Travel Times'!$B$3:$AH$3,0))</f>
        <v>0</v>
      </c>
      <c r="X29" s="475">
        <f>INDEX('Input - Travel Times'!$B$3:$AH$103,MATCH($V29,'Input - Travel Times'!$B$3:$B$103,0),MATCH("Segment Name",'Input - Travel Times'!$B$3:$AH$3,0))</f>
        <v>0</v>
      </c>
      <c r="Y29" s="250" t="str">
        <f>IF(AND($T29="Travel Time",$U29="Travel Time Segment"),IFERROR(AVERAGEIFS('VISSIM Travel Time Outputs'!#REF!,'VISSIM Travel Time Outputs'!#REF!,Y$18,'VISSIM Travel Time Outputs'!#REF!,$W29),""),
IF(AND($T29="Volume",$U29="Travel Time Segment"),IFERROR(AVERAGEIFS('VISSIM Travel Time Outputs'!#REF!,'VISSIM Travel Time Outputs'!#REF!,Y$18,'VISSIM Travel Time Outputs'!#REF!,$W29),""),
IF(AND($T29="Volume",$U29="Data Collection Point"),SUMIFS('VISSIM DCP Outputs'!#REF!,'VISSIM DCP Outputs'!#REF!,Y$18,'VISSIM DCP Outputs'!#REF!,$W29),
IF(AND($T29="Speed",$U29="Data Collection Point"),AVERAGEIFS('VISSIM DCP Outputs'!#REF!,'VISSIM DCP Outputs'!#REF!,Y$18,'VISSIM DCP Outputs'!#REF!,$W29),""))))</f>
        <v/>
      </c>
      <c r="Z29" s="250" t="str">
        <f>IF(AND($T29="Travel Time",$U29="Travel Time Segment"),IFERROR(AVERAGEIFS('VISSIM Travel Time Outputs'!#REF!,'VISSIM Travel Time Outputs'!#REF!,Z$18,'VISSIM Travel Time Outputs'!#REF!,$W29),""),
IF(AND($T29="Volume",$U29="Travel Time Segment"),IFERROR(AVERAGEIFS('VISSIM Travel Time Outputs'!#REF!,'VISSIM Travel Time Outputs'!#REF!,Z$18,'VISSIM Travel Time Outputs'!#REF!,$W29),""),
IF(AND($T29="Volume",$U29="Data Collection Point"),SUMIFS('VISSIM DCP Outputs'!#REF!,'VISSIM DCP Outputs'!#REF!,Z$18,'VISSIM DCP Outputs'!#REF!,$W29),
IF(AND($T29="Speed",$U29="Data Collection Point"),AVERAGEIFS('VISSIM DCP Outputs'!#REF!,'VISSIM DCP Outputs'!#REF!,Z$18,'VISSIM DCP Outputs'!#REF!,$W29),""))))</f>
        <v/>
      </c>
      <c r="AA29" s="250" t="str">
        <f>IF(AND($T29="Travel Time",$U29="Travel Time Segment"),IFERROR(AVERAGEIFS('VISSIM Travel Time Outputs'!#REF!,'VISSIM Travel Time Outputs'!#REF!,AA$18,'VISSIM Travel Time Outputs'!#REF!,$W29),""),
IF(AND($T29="Volume",$U29="Travel Time Segment"),IFERROR(AVERAGEIFS('VISSIM Travel Time Outputs'!#REF!,'VISSIM Travel Time Outputs'!#REF!,AA$18,'VISSIM Travel Time Outputs'!#REF!,$W29),""),
IF(AND($T29="Volume",$U29="Data Collection Point"),SUMIFS('VISSIM DCP Outputs'!#REF!,'VISSIM DCP Outputs'!#REF!,AA$18,'VISSIM DCP Outputs'!#REF!,$W29),
IF(AND($T29="Speed",$U29="Data Collection Point"),AVERAGEIFS('VISSIM DCP Outputs'!#REF!,'VISSIM DCP Outputs'!#REF!,AA$18,'VISSIM DCP Outputs'!#REF!,$W29),""))))</f>
        <v/>
      </c>
      <c r="AB29" s="250" t="str">
        <f>IF(AND($T29="Travel Time",$U29="Travel Time Segment"),IFERROR(AVERAGEIFS('VISSIM Travel Time Outputs'!#REF!,'VISSIM Travel Time Outputs'!#REF!,AB$18,'VISSIM Travel Time Outputs'!#REF!,$W29),""),
IF(AND($T29="Volume",$U29="Travel Time Segment"),IFERROR(AVERAGEIFS('VISSIM Travel Time Outputs'!#REF!,'VISSIM Travel Time Outputs'!#REF!,AB$18,'VISSIM Travel Time Outputs'!#REF!,$W29),""),
IF(AND($T29="Volume",$U29="Data Collection Point"),SUMIFS('VISSIM DCP Outputs'!#REF!,'VISSIM DCP Outputs'!#REF!,AB$18,'VISSIM DCP Outputs'!#REF!,$W29),
IF(AND($T29="Speed",$U29="Data Collection Point"),AVERAGEIFS('VISSIM DCP Outputs'!#REF!,'VISSIM DCP Outputs'!#REF!,AB$18,'VISSIM DCP Outputs'!#REF!,$W29),""))))</f>
        <v/>
      </c>
      <c r="AC29" s="250" t="str">
        <f>IF(AND($T29="Travel Time",$U29="Travel Time Segment"),IFERROR(AVERAGEIFS('VISSIM Travel Time Outputs'!#REF!,'VISSIM Travel Time Outputs'!#REF!,AC$18,'VISSIM Travel Time Outputs'!#REF!,$W29),""),
IF(AND($T29="Volume",$U29="Travel Time Segment"),IFERROR(AVERAGEIFS('VISSIM Travel Time Outputs'!#REF!,'VISSIM Travel Time Outputs'!#REF!,AC$18,'VISSIM Travel Time Outputs'!#REF!,$W29),""),
IF(AND($T29="Volume",$U29="Data Collection Point"),SUMIFS('VISSIM DCP Outputs'!#REF!,'VISSIM DCP Outputs'!#REF!,AC$18,'VISSIM DCP Outputs'!#REF!,$W29),
IF(AND($T29="Speed",$U29="Data Collection Point"),AVERAGEIFS('VISSIM DCP Outputs'!#REF!,'VISSIM DCP Outputs'!#REF!,AC$18,'VISSIM DCP Outputs'!#REF!,$W29),""))))</f>
        <v/>
      </c>
      <c r="AD29" s="250" t="str">
        <f>IF(AND($T29="Travel Time",$U29="Travel Time Segment"),IFERROR(AVERAGEIFS('VISSIM Travel Time Outputs'!#REF!,'VISSIM Travel Time Outputs'!#REF!,AD$18,'VISSIM Travel Time Outputs'!#REF!,$W29),""),
IF(AND($T29="Volume",$U29="Travel Time Segment"),IFERROR(AVERAGEIFS('VISSIM Travel Time Outputs'!#REF!,'VISSIM Travel Time Outputs'!#REF!,AD$18,'VISSIM Travel Time Outputs'!#REF!,$W29),""),
IF(AND($T29="Volume",$U29="Data Collection Point"),SUMIFS('VISSIM DCP Outputs'!#REF!,'VISSIM DCP Outputs'!#REF!,AD$18,'VISSIM DCP Outputs'!#REF!,$W29),
IF(AND($T29="Speed",$U29="Data Collection Point"),AVERAGEIFS('VISSIM DCP Outputs'!#REF!,'VISSIM DCP Outputs'!#REF!,AD$18,'VISSIM DCP Outputs'!#REF!,$W29),""))))</f>
        <v/>
      </c>
      <c r="AE29" s="250" t="str">
        <f>IF(AND($T29="Travel Time",$U29="Travel Time Segment"),IFERROR(AVERAGEIFS('VISSIM Travel Time Outputs'!#REF!,'VISSIM Travel Time Outputs'!#REF!,AE$18,'VISSIM Travel Time Outputs'!#REF!,$W29),""),
IF(AND($T29="Volume",$U29="Travel Time Segment"),IFERROR(AVERAGEIFS('VISSIM Travel Time Outputs'!#REF!,'VISSIM Travel Time Outputs'!#REF!,AE$18,'VISSIM Travel Time Outputs'!#REF!,$W29),""),
IF(AND($T29="Volume",$U29="Data Collection Point"),SUMIFS('VISSIM DCP Outputs'!#REF!,'VISSIM DCP Outputs'!#REF!,AE$18,'VISSIM DCP Outputs'!#REF!,$W29),
IF(AND($T29="Speed",$U29="Data Collection Point"),AVERAGEIFS('VISSIM DCP Outputs'!#REF!,'VISSIM DCP Outputs'!#REF!,AE$18,'VISSIM DCP Outputs'!#REF!,$W29),""))))</f>
        <v/>
      </c>
      <c r="AF29" s="250" t="str">
        <f>IF(AND($T29="Travel Time",$U29="Travel Time Segment"),IFERROR(AVERAGEIFS('VISSIM Travel Time Outputs'!#REF!,'VISSIM Travel Time Outputs'!#REF!,AF$18,'VISSIM Travel Time Outputs'!#REF!,$W29),""),
IF(AND($T29="Volume",$U29="Travel Time Segment"),IFERROR(AVERAGEIFS('VISSIM Travel Time Outputs'!#REF!,'VISSIM Travel Time Outputs'!#REF!,AF$18,'VISSIM Travel Time Outputs'!#REF!,$W29),""),
IF(AND($T29="Volume",$U29="Data Collection Point"),SUMIFS('VISSIM DCP Outputs'!#REF!,'VISSIM DCP Outputs'!#REF!,AF$18,'VISSIM DCP Outputs'!#REF!,$W29),
IF(AND($T29="Speed",$U29="Data Collection Point"),AVERAGEIFS('VISSIM DCP Outputs'!#REF!,'VISSIM DCP Outputs'!#REF!,AF$18,'VISSIM DCP Outputs'!#REF!,$W29),""))))</f>
        <v/>
      </c>
      <c r="AG29" s="250" t="str">
        <f>IF(AND($T29="Travel Time",$U29="Travel Time Segment"),IFERROR(AVERAGEIFS('VISSIM Travel Time Outputs'!#REF!,'VISSIM Travel Time Outputs'!#REF!,AG$18,'VISSIM Travel Time Outputs'!#REF!,$W29),""),
IF(AND($T29="Volume",$U29="Travel Time Segment"),IFERROR(AVERAGEIFS('VISSIM Travel Time Outputs'!#REF!,'VISSIM Travel Time Outputs'!#REF!,AG$18,'VISSIM Travel Time Outputs'!#REF!,$W29),""),
IF(AND($T29="Volume",$U29="Data Collection Point"),SUMIFS('VISSIM DCP Outputs'!#REF!,'VISSIM DCP Outputs'!#REF!,AG$18,'VISSIM DCP Outputs'!#REF!,$W29),
IF(AND($T29="Speed",$U29="Data Collection Point"),AVERAGEIFS('VISSIM DCP Outputs'!#REF!,'VISSIM DCP Outputs'!#REF!,AG$18,'VISSIM DCP Outputs'!#REF!,$W29),""))))</f>
        <v/>
      </c>
      <c r="AH29" s="250" t="str">
        <f>IF(AND($T29="Travel Time",$U29="Travel Time Segment"),IFERROR(AVERAGEIFS('VISSIM Travel Time Outputs'!#REF!,'VISSIM Travel Time Outputs'!#REF!,AH$18,'VISSIM Travel Time Outputs'!#REF!,$W29),""),
IF(AND($T29="Volume",$U29="Travel Time Segment"),IFERROR(AVERAGEIFS('VISSIM Travel Time Outputs'!#REF!,'VISSIM Travel Time Outputs'!#REF!,AH$18,'VISSIM Travel Time Outputs'!#REF!,$W29),""),
IF(AND($T29="Volume",$U29="Data Collection Point"),SUMIFS('VISSIM DCP Outputs'!#REF!,'VISSIM DCP Outputs'!#REF!,AH$18,'VISSIM DCP Outputs'!#REF!,$W29),
IF(AND($T29="Speed",$U29="Data Collection Point"),AVERAGEIFS('VISSIM DCP Outputs'!#REF!,'VISSIM DCP Outputs'!#REF!,AH$18,'VISSIM DCP Outputs'!#REF!,$W29),""))))</f>
        <v/>
      </c>
      <c r="AI29" s="215"/>
      <c r="AJ29" s="215"/>
      <c r="AK29" s="215"/>
      <c r="AL29" s="215"/>
      <c r="AM29" s="215"/>
    </row>
    <row r="30" spans="1:39" ht="18.75" customHeight="1" x14ac:dyDescent="0.35">
      <c r="A30" s="221"/>
      <c r="B30" s="43"/>
      <c r="C30" s="68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44"/>
      <c r="R30" s="215"/>
      <c r="S30" s="471">
        <f t="shared" si="1"/>
        <v>12</v>
      </c>
      <c r="T30" s="473" t="s">
        <v>5</v>
      </c>
      <c r="U30" s="473" t="s">
        <v>91</v>
      </c>
      <c r="V30" s="474">
        <v>19</v>
      </c>
      <c r="W30" s="471">
        <f>INDEX('Input - Travel Times'!$B$3:$AH$103,MATCH($V30,'Input - Travel Times'!$B$3:$B$103,0),MATCH(scenario&amp;" TT Seg ID",'Input - Travel Times'!$B$3:$AH$3,0))</f>
        <v>0</v>
      </c>
      <c r="X30" s="475">
        <f>INDEX('Input - Travel Times'!$B$3:$AH$103,MATCH($V30,'Input - Travel Times'!$B$3:$B$103,0),MATCH("Segment Name",'Input - Travel Times'!$B$3:$AH$3,0))</f>
        <v>0</v>
      </c>
      <c r="Y30" s="250" t="str">
        <f>IF(AND($T30="Travel Time",$U30="Travel Time Segment"),IFERROR(AVERAGEIFS('VISSIM Travel Time Outputs'!#REF!,'VISSIM Travel Time Outputs'!#REF!,Y$18,'VISSIM Travel Time Outputs'!#REF!,$W30),""),
IF(AND($T30="Volume",$U30="Travel Time Segment"),IFERROR(AVERAGEIFS('VISSIM Travel Time Outputs'!#REF!,'VISSIM Travel Time Outputs'!#REF!,Y$18,'VISSIM Travel Time Outputs'!#REF!,$W30),""),
IF(AND($T30="Volume",$U30="Data Collection Point"),SUMIFS('VISSIM DCP Outputs'!#REF!,'VISSIM DCP Outputs'!#REF!,Y$18,'VISSIM DCP Outputs'!#REF!,$W30),
IF(AND($T30="Speed",$U30="Data Collection Point"),AVERAGEIFS('VISSIM DCP Outputs'!#REF!,'VISSIM DCP Outputs'!#REF!,Y$18,'VISSIM DCP Outputs'!#REF!,$W30),""))))</f>
        <v/>
      </c>
      <c r="Z30" s="250" t="str">
        <f>IF(AND($T30="Travel Time",$U30="Travel Time Segment"),IFERROR(AVERAGEIFS('VISSIM Travel Time Outputs'!#REF!,'VISSIM Travel Time Outputs'!#REF!,Z$18,'VISSIM Travel Time Outputs'!#REF!,$W30),""),
IF(AND($T30="Volume",$U30="Travel Time Segment"),IFERROR(AVERAGEIFS('VISSIM Travel Time Outputs'!#REF!,'VISSIM Travel Time Outputs'!#REF!,Z$18,'VISSIM Travel Time Outputs'!#REF!,$W30),""),
IF(AND($T30="Volume",$U30="Data Collection Point"),SUMIFS('VISSIM DCP Outputs'!#REF!,'VISSIM DCP Outputs'!#REF!,Z$18,'VISSIM DCP Outputs'!#REF!,$W30),
IF(AND($T30="Speed",$U30="Data Collection Point"),AVERAGEIFS('VISSIM DCP Outputs'!#REF!,'VISSIM DCP Outputs'!#REF!,Z$18,'VISSIM DCP Outputs'!#REF!,$W30),""))))</f>
        <v/>
      </c>
      <c r="AA30" s="250" t="str">
        <f>IF(AND($T30="Travel Time",$U30="Travel Time Segment"),IFERROR(AVERAGEIFS('VISSIM Travel Time Outputs'!#REF!,'VISSIM Travel Time Outputs'!#REF!,AA$18,'VISSIM Travel Time Outputs'!#REF!,$W30),""),
IF(AND($T30="Volume",$U30="Travel Time Segment"),IFERROR(AVERAGEIFS('VISSIM Travel Time Outputs'!#REF!,'VISSIM Travel Time Outputs'!#REF!,AA$18,'VISSIM Travel Time Outputs'!#REF!,$W30),""),
IF(AND($T30="Volume",$U30="Data Collection Point"),SUMIFS('VISSIM DCP Outputs'!#REF!,'VISSIM DCP Outputs'!#REF!,AA$18,'VISSIM DCP Outputs'!#REF!,$W30),
IF(AND($T30="Speed",$U30="Data Collection Point"),AVERAGEIFS('VISSIM DCP Outputs'!#REF!,'VISSIM DCP Outputs'!#REF!,AA$18,'VISSIM DCP Outputs'!#REF!,$W30),""))))</f>
        <v/>
      </c>
      <c r="AB30" s="250" t="str">
        <f>IF(AND($T30="Travel Time",$U30="Travel Time Segment"),IFERROR(AVERAGEIFS('VISSIM Travel Time Outputs'!#REF!,'VISSIM Travel Time Outputs'!#REF!,AB$18,'VISSIM Travel Time Outputs'!#REF!,$W30),""),
IF(AND($T30="Volume",$U30="Travel Time Segment"),IFERROR(AVERAGEIFS('VISSIM Travel Time Outputs'!#REF!,'VISSIM Travel Time Outputs'!#REF!,AB$18,'VISSIM Travel Time Outputs'!#REF!,$W30),""),
IF(AND($T30="Volume",$U30="Data Collection Point"),SUMIFS('VISSIM DCP Outputs'!#REF!,'VISSIM DCP Outputs'!#REF!,AB$18,'VISSIM DCP Outputs'!#REF!,$W30),
IF(AND($T30="Speed",$U30="Data Collection Point"),AVERAGEIFS('VISSIM DCP Outputs'!#REF!,'VISSIM DCP Outputs'!#REF!,AB$18,'VISSIM DCP Outputs'!#REF!,$W30),""))))</f>
        <v/>
      </c>
      <c r="AC30" s="250" t="str">
        <f>IF(AND($T30="Travel Time",$U30="Travel Time Segment"),IFERROR(AVERAGEIFS('VISSIM Travel Time Outputs'!#REF!,'VISSIM Travel Time Outputs'!#REF!,AC$18,'VISSIM Travel Time Outputs'!#REF!,$W30),""),
IF(AND($T30="Volume",$U30="Travel Time Segment"),IFERROR(AVERAGEIFS('VISSIM Travel Time Outputs'!#REF!,'VISSIM Travel Time Outputs'!#REF!,AC$18,'VISSIM Travel Time Outputs'!#REF!,$W30),""),
IF(AND($T30="Volume",$U30="Data Collection Point"),SUMIFS('VISSIM DCP Outputs'!#REF!,'VISSIM DCP Outputs'!#REF!,AC$18,'VISSIM DCP Outputs'!#REF!,$W30),
IF(AND($T30="Speed",$U30="Data Collection Point"),AVERAGEIFS('VISSIM DCP Outputs'!#REF!,'VISSIM DCP Outputs'!#REF!,AC$18,'VISSIM DCP Outputs'!#REF!,$W30),""))))</f>
        <v/>
      </c>
      <c r="AD30" s="250" t="str">
        <f>IF(AND($T30="Travel Time",$U30="Travel Time Segment"),IFERROR(AVERAGEIFS('VISSIM Travel Time Outputs'!#REF!,'VISSIM Travel Time Outputs'!#REF!,AD$18,'VISSIM Travel Time Outputs'!#REF!,$W30),""),
IF(AND($T30="Volume",$U30="Travel Time Segment"),IFERROR(AVERAGEIFS('VISSIM Travel Time Outputs'!#REF!,'VISSIM Travel Time Outputs'!#REF!,AD$18,'VISSIM Travel Time Outputs'!#REF!,$W30),""),
IF(AND($T30="Volume",$U30="Data Collection Point"),SUMIFS('VISSIM DCP Outputs'!#REF!,'VISSIM DCP Outputs'!#REF!,AD$18,'VISSIM DCP Outputs'!#REF!,$W30),
IF(AND($T30="Speed",$U30="Data Collection Point"),AVERAGEIFS('VISSIM DCP Outputs'!#REF!,'VISSIM DCP Outputs'!#REF!,AD$18,'VISSIM DCP Outputs'!#REF!,$W30),""))))</f>
        <v/>
      </c>
      <c r="AE30" s="250" t="str">
        <f>IF(AND($T30="Travel Time",$U30="Travel Time Segment"),IFERROR(AVERAGEIFS('VISSIM Travel Time Outputs'!#REF!,'VISSIM Travel Time Outputs'!#REF!,AE$18,'VISSIM Travel Time Outputs'!#REF!,$W30),""),
IF(AND($T30="Volume",$U30="Travel Time Segment"),IFERROR(AVERAGEIFS('VISSIM Travel Time Outputs'!#REF!,'VISSIM Travel Time Outputs'!#REF!,AE$18,'VISSIM Travel Time Outputs'!#REF!,$W30),""),
IF(AND($T30="Volume",$U30="Data Collection Point"),SUMIFS('VISSIM DCP Outputs'!#REF!,'VISSIM DCP Outputs'!#REF!,AE$18,'VISSIM DCP Outputs'!#REF!,$W30),
IF(AND($T30="Speed",$U30="Data Collection Point"),AVERAGEIFS('VISSIM DCP Outputs'!#REF!,'VISSIM DCP Outputs'!#REF!,AE$18,'VISSIM DCP Outputs'!#REF!,$W30),""))))</f>
        <v/>
      </c>
      <c r="AF30" s="250" t="str">
        <f>IF(AND($T30="Travel Time",$U30="Travel Time Segment"),IFERROR(AVERAGEIFS('VISSIM Travel Time Outputs'!#REF!,'VISSIM Travel Time Outputs'!#REF!,AF$18,'VISSIM Travel Time Outputs'!#REF!,$W30),""),
IF(AND($T30="Volume",$U30="Travel Time Segment"),IFERROR(AVERAGEIFS('VISSIM Travel Time Outputs'!#REF!,'VISSIM Travel Time Outputs'!#REF!,AF$18,'VISSIM Travel Time Outputs'!#REF!,$W30),""),
IF(AND($T30="Volume",$U30="Data Collection Point"),SUMIFS('VISSIM DCP Outputs'!#REF!,'VISSIM DCP Outputs'!#REF!,AF$18,'VISSIM DCP Outputs'!#REF!,$W30),
IF(AND($T30="Speed",$U30="Data Collection Point"),AVERAGEIFS('VISSIM DCP Outputs'!#REF!,'VISSIM DCP Outputs'!#REF!,AF$18,'VISSIM DCP Outputs'!#REF!,$W30),""))))</f>
        <v/>
      </c>
      <c r="AG30" s="250" t="str">
        <f>IF(AND($T30="Travel Time",$U30="Travel Time Segment"),IFERROR(AVERAGEIFS('VISSIM Travel Time Outputs'!#REF!,'VISSIM Travel Time Outputs'!#REF!,AG$18,'VISSIM Travel Time Outputs'!#REF!,$W30),""),
IF(AND($T30="Volume",$U30="Travel Time Segment"),IFERROR(AVERAGEIFS('VISSIM Travel Time Outputs'!#REF!,'VISSIM Travel Time Outputs'!#REF!,AG$18,'VISSIM Travel Time Outputs'!#REF!,$W30),""),
IF(AND($T30="Volume",$U30="Data Collection Point"),SUMIFS('VISSIM DCP Outputs'!#REF!,'VISSIM DCP Outputs'!#REF!,AG$18,'VISSIM DCP Outputs'!#REF!,$W30),
IF(AND($T30="Speed",$U30="Data Collection Point"),AVERAGEIFS('VISSIM DCP Outputs'!#REF!,'VISSIM DCP Outputs'!#REF!,AG$18,'VISSIM DCP Outputs'!#REF!,$W30),""))))</f>
        <v/>
      </c>
      <c r="AH30" s="250" t="str">
        <f>IF(AND($T30="Travel Time",$U30="Travel Time Segment"),IFERROR(AVERAGEIFS('VISSIM Travel Time Outputs'!#REF!,'VISSIM Travel Time Outputs'!#REF!,AH$18,'VISSIM Travel Time Outputs'!#REF!,$W30),""),
IF(AND($T30="Volume",$U30="Travel Time Segment"),IFERROR(AVERAGEIFS('VISSIM Travel Time Outputs'!#REF!,'VISSIM Travel Time Outputs'!#REF!,AH$18,'VISSIM Travel Time Outputs'!#REF!,$W30),""),
IF(AND($T30="Volume",$U30="Data Collection Point"),SUMIFS('VISSIM DCP Outputs'!#REF!,'VISSIM DCP Outputs'!#REF!,AH$18,'VISSIM DCP Outputs'!#REF!,$W30),
IF(AND($T30="Speed",$U30="Data Collection Point"),AVERAGEIFS('VISSIM DCP Outputs'!#REF!,'VISSIM DCP Outputs'!#REF!,AH$18,'VISSIM DCP Outputs'!#REF!,$W30),""))))</f>
        <v/>
      </c>
      <c r="AI30" s="215"/>
      <c r="AJ30" s="215"/>
      <c r="AK30" s="215"/>
      <c r="AL30" s="215"/>
      <c r="AM30" s="215"/>
    </row>
    <row r="31" spans="1:39" ht="18.75" customHeight="1" x14ac:dyDescent="0.35">
      <c r="A31" s="221"/>
      <c r="B31" s="43"/>
      <c r="C31" s="67" t="s">
        <v>71</v>
      </c>
      <c r="D31" s="60" t="s">
        <v>68</v>
      </c>
      <c r="E31" s="226">
        <f>IFERROR(E$29*(E$27/(SQRT(4))), "")</f>
        <v>0</v>
      </c>
      <c r="F31" s="226">
        <f t="shared" ref="F31:P31" si="6">IFERROR(F$29*(F$27/(SQRT(4))), "")</f>
        <v>0</v>
      </c>
      <c r="G31" s="226">
        <f t="shared" si="6"/>
        <v>0</v>
      </c>
      <c r="H31" s="226">
        <f t="shared" si="6"/>
        <v>0</v>
      </c>
      <c r="I31" s="226">
        <f t="shared" si="6"/>
        <v>0</v>
      </c>
      <c r="J31" s="226">
        <f t="shared" si="6"/>
        <v>0</v>
      </c>
      <c r="K31" s="226">
        <f t="shared" si="6"/>
        <v>0</v>
      </c>
      <c r="L31" s="226">
        <f t="shared" si="6"/>
        <v>0</v>
      </c>
      <c r="M31" s="226">
        <f t="shared" si="6"/>
        <v>0</v>
      </c>
      <c r="N31" s="226">
        <f t="shared" si="6"/>
        <v>0</v>
      </c>
      <c r="O31" s="226">
        <f t="shared" si="6"/>
        <v>0</v>
      </c>
      <c r="P31" s="226">
        <f t="shared" si="6"/>
        <v>0</v>
      </c>
      <c r="Q31" s="44"/>
      <c r="R31" s="215"/>
      <c r="S31" s="223"/>
      <c r="T31" s="215"/>
      <c r="U31" s="215"/>
      <c r="V31" s="215"/>
      <c r="W31" s="215"/>
      <c r="X31" s="215"/>
      <c r="Y31" s="223"/>
      <c r="Z31" s="215"/>
      <c r="AA31" s="215"/>
      <c r="AB31" s="215"/>
      <c r="AC31" s="215"/>
      <c r="AD31" s="215"/>
      <c r="AE31" s="215"/>
      <c r="AF31" s="215"/>
      <c r="AG31" s="215"/>
      <c r="AH31" s="215"/>
      <c r="AI31" s="215"/>
      <c r="AJ31" s="215"/>
      <c r="AK31" s="215"/>
      <c r="AL31" s="215"/>
      <c r="AM31" s="215"/>
    </row>
    <row r="32" spans="1:39" ht="18.75" customHeight="1" x14ac:dyDescent="0.35">
      <c r="A32" s="221"/>
      <c r="B32" s="43"/>
      <c r="C32" s="67" t="s">
        <v>72</v>
      </c>
      <c r="D32" s="60" t="s">
        <v>68</v>
      </c>
      <c r="E32" s="227" t="str">
        <f>IFERROR(E26-E31, "")</f>
        <v/>
      </c>
      <c r="F32" s="227" t="str">
        <f t="shared" ref="F32:P32" si="7">IFERROR(F26-F31, "")</f>
        <v/>
      </c>
      <c r="G32" s="227" t="str">
        <f t="shared" si="7"/>
        <v/>
      </c>
      <c r="H32" s="227" t="str">
        <f t="shared" si="7"/>
        <v/>
      </c>
      <c r="I32" s="227" t="str">
        <f t="shared" si="7"/>
        <v/>
      </c>
      <c r="J32" s="227" t="str">
        <f t="shared" si="7"/>
        <v/>
      </c>
      <c r="K32" s="227" t="str">
        <f t="shared" si="7"/>
        <v/>
      </c>
      <c r="L32" s="227" t="str">
        <f t="shared" si="7"/>
        <v/>
      </c>
      <c r="M32" s="227" t="str">
        <f t="shared" si="7"/>
        <v/>
      </c>
      <c r="N32" s="227" t="str">
        <f t="shared" si="7"/>
        <v/>
      </c>
      <c r="O32" s="227" t="str">
        <f t="shared" si="7"/>
        <v/>
      </c>
      <c r="P32" s="227" t="str">
        <f t="shared" si="7"/>
        <v/>
      </c>
      <c r="Q32" s="44"/>
      <c r="R32" s="215"/>
      <c r="S32" s="215"/>
      <c r="T32" s="215"/>
      <c r="U32" s="215"/>
      <c r="V32" s="215"/>
      <c r="W32" s="215"/>
      <c r="X32" s="215"/>
      <c r="Y32" s="223"/>
      <c r="Z32" s="215"/>
      <c r="AA32" s="215"/>
      <c r="AB32" s="215"/>
      <c r="AC32" s="215"/>
      <c r="AD32" s="215"/>
      <c r="AE32" s="215"/>
      <c r="AF32" s="215"/>
      <c r="AG32" s="215"/>
      <c r="AH32" s="215"/>
      <c r="AI32" s="215"/>
      <c r="AJ32" s="215"/>
      <c r="AK32" s="215"/>
      <c r="AL32" s="215"/>
      <c r="AM32" s="215"/>
    </row>
    <row r="33" spans="1:39" ht="18.75" customHeight="1" x14ac:dyDescent="0.35">
      <c r="A33" s="221"/>
      <c r="B33" s="43"/>
      <c r="C33" s="67" t="s">
        <v>73</v>
      </c>
      <c r="D33" s="60" t="s">
        <v>68</v>
      </c>
      <c r="E33" s="227" t="str">
        <f>IFERROR(E26+E31, "")</f>
        <v/>
      </c>
      <c r="F33" s="227" t="str">
        <f t="shared" ref="F33:P33" si="8">IFERROR(F26+F31, "")</f>
        <v/>
      </c>
      <c r="G33" s="227" t="str">
        <f t="shared" si="8"/>
        <v/>
      </c>
      <c r="H33" s="227" t="str">
        <f t="shared" si="8"/>
        <v/>
      </c>
      <c r="I33" s="227" t="str">
        <f t="shared" si="8"/>
        <v/>
      </c>
      <c r="J33" s="227" t="str">
        <f t="shared" si="8"/>
        <v/>
      </c>
      <c r="K33" s="227" t="str">
        <f t="shared" si="8"/>
        <v/>
      </c>
      <c r="L33" s="227" t="str">
        <f t="shared" si="8"/>
        <v/>
      </c>
      <c r="M33" s="227" t="str">
        <f t="shared" si="8"/>
        <v/>
      </c>
      <c r="N33" s="227" t="str">
        <f t="shared" si="8"/>
        <v/>
      </c>
      <c r="O33" s="227" t="str">
        <f t="shared" si="8"/>
        <v/>
      </c>
      <c r="P33" s="227" t="str">
        <f t="shared" si="8"/>
        <v/>
      </c>
      <c r="Q33" s="44"/>
      <c r="R33" s="215"/>
      <c r="S33" s="215"/>
      <c r="T33" s="215"/>
      <c r="U33" s="215"/>
      <c r="V33" s="215"/>
      <c r="W33" s="215"/>
      <c r="X33" s="215"/>
      <c r="Y33" s="223"/>
      <c r="Z33" s="215"/>
      <c r="AA33" s="215"/>
      <c r="AB33" s="215"/>
      <c r="AC33" s="215"/>
      <c r="AD33" s="215"/>
      <c r="AE33" s="215"/>
      <c r="AF33" s="215"/>
      <c r="AG33" s="215"/>
      <c r="AH33" s="215"/>
      <c r="AI33" s="215"/>
      <c r="AJ33" s="215"/>
      <c r="AK33" s="215"/>
      <c r="AL33" s="215"/>
      <c r="AM33" s="215"/>
    </row>
    <row r="34" spans="1:39" ht="18.75" customHeight="1" x14ac:dyDescent="0.35">
      <c r="A34" s="221"/>
      <c r="B34" s="43"/>
      <c r="C34" s="67" t="s">
        <v>74</v>
      </c>
      <c r="D34" s="60" t="s">
        <v>68</v>
      </c>
      <c r="E34" s="228" t="str">
        <f>IFERROR(E31/E26, "")</f>
        <v/>
      </c>
      <c r="F34" s="228" t="str">
        <f t="shared" ref="F34:P34" si="9">IFERROR(F31/F26, "")</f>
        <v/>
      </c>
      <c r="G34" s="228" t="str">
        <f t="shared" si="9"/>
        <v/>
      </c>
      <c r="H34" s="228" t="str">
        <f t="shared" si="9"/>
        <v/>
      </c>
      <c r="I34" s="228" t="str">
        <f t="shared" si="9"/>
        <v/>
      </c>
      <c r="J34" s="228" t="str">
        <f t="shared" si="9"/>
        <v/>
      </c>
      <c r="K34" s="228" t="str">
        <f t="shared" si="9"/>
        <v/>
      </c>
      <c r="L34" s="228" t="str">
        <f t="shared" si="9"/>
        <v/>
      </c>
      <c r="M34" s="228" t="str">
        <f t="shared" si="9"/>
        <v/>
      </c>
      <c r="N34" s="228" t="str">
        <f>IFERROR(N31/N26, "")</f>
        <v/>
      </c>
      <c r="O34" s="228" t="str">
        <f t="shared" si="9"/>
        <v/>
      </c>
      <c r="P34" s="228" t="str">
        <f t="shared" si="9"/>
        <v/>
      </c>
      <c r="Q34" s="44"/>
      <c r="R34" s="215"/>
      <c r="S34" s="215"/>
      <c r="T34" s="738" t="s">
        <v>201</v>
      </c>
      <c r="U34" s="76"/>
      <c r="V34" s="76"/>
      <c r="W34" s="215"/>
      <c r="X34" s="215"/>
      <c r="Y34" s="223"/>
      <c r="Z34" s="215"/>
      <c r="AA34" s="215"/>
      <c r="AB34" s="215"/>
      <c r="AC34" s="215"/>
      <c r="AD34" s="215"/>
      <c r="AE34" s="215"/>
      <c r="AF34" s="215"/>
      <c r="AG34" s="215"/>
      <c r="AH34" s="215"/>
      <c r="AI34" s="215"/>
      <c r="AJ34" s="215"/>
      <c r="AK34" s="215"/>
      <c r="AL34" s="215"/>
      <c r="AM34" s="215"/>
    </row>
    <row r="35" spans="1:39" ht="18.75" customHeight="1" x14ac:dyDescent="0.35">
      <c r="A35" s="221"/>
      <c r="B35" s="43"/>
      <c r="C35" s="67" t="s">
        <v>75</v>
      </c>
      <c r="D35" s="60" t="s">
        <v>68</v>
      </c>
      <c r="E35" s="229" t="str">
        <f>IFERROR(IF(((E$29^2)*(E$27^2))/(E$28^2)&lt;4,4,IF((((E$29^2)*(E$27^2))/(E$28^2))&gt;30,30,IF(COUNT(E$19:E$22)&gt;(((E$29^2)*(E$27^2))/(E$28^2)),COUNT(E19:E22),(((E$29^2)*(E$27^2))/(E$28^2))))), "")</f>
        <v/>
      </c>
      <c r="F35" s="229" t="str">
        <f t="shared" ref="F35:P35" si="10">IFERROR(IF(((F$29^2)*(F$27^2))/(F$28^2)&lt;4,4,IF((((F$29^2)*(F$27^2))/(F$28^2))&gt;30,30,IF(COUNT(F$19:F$22)&gt;(((F$29^2)*(F$27^2))/(F$28^2)),COUNT(F19:F22),(((F$29^2)*(F$27^2))/(F$28^2))))), "")</f>
        <v/>
      </c>
      <c r="G35" s="229" t="str">
        <f>IFERROR(IF(((G$29^2)*(G$27^2))/(G$28^2)&lt;4,4,IF((((G$29^2)*(G$27^2))/(G$28^2))&gt;30,30,IF(COUNT(G$19:G$22)&gt;(((G$29^2)*(G$27^2))/(G$28^2)),COUNT(G19:G22),(((G$29^2)*(G$27^2))/(G$28^2))))), "")</f>
        <v/>
      </c>
      <c r="H35" s="229" t="str">
        <f t="shared" si="10"/>
        <v/>
      </c>
      <c r="I35" s="229" t="str">
        <f t="shared" si="10"/>
        <v/>
      </c>
      <c r="J35" s="229" t="str">
        <f t="shared" si="10"/>
        <v/>
      </c>
      <c r="K35" s="229" t="str">
        <f t="shared" si="10"/>
        <v/>
      </c>
      <c r="L35" s="229" t="str">
        <f t="shared" si="10"/>
        <v/>
      </c>
      <c r="M35" s="229" t="str">
        <f t="shared" si="10"/>
        <v/>
      </c>
      <c r="N35" s="229" t="str">
        <f>IFERROR(IF(((N$29^2)*(N$27^2))/(N$28^2)&lt;4,4,IF((((N$29^2)*(N$27^2))/(N$28^2))&gt;30,30,IF(COUNT(N$19:N$22)&gt;(((N$29^2)*(N$27^2))/(N$28^2)),COUNT(N19:N22),(((N$29^2)*(N$27^2))/(N$28^2))))), "")</f>
        <v/>
      </c>
      <c r="O35" s="229" t="str">
        <f t="shared" si="10"/>
        <v/>
      </c>
      <c r="P35" s="229" t="str">
        <f t="shared" si="10"/>
        <v/>
      </c>
      <c r="Q35" s="44"/>
      <c r="R35" s="215"/>
      <c r="S35" s="215"/>
      <c r="T35" s="739" t="s">
        <v>185</v>
      </c>
      <c r="U35" s="739" t="s">
        <v>187</v>
      </c>
      <c r="V35" s="740" t="s">
        <v>160</v>
      </c>
      <c r="W35" s="215"/>
      <c r="X35" s="215"/>
      <c r="Y35" s="223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</row>
    <row r="36" spans="1:39" ht="30" customHeight="1" thickBot="1" x14ac:dyDescent="0.4">
      <c r="A36" s="221"/>
      <c r="B36" s="289" t="str">
        <f>tod&amp;" Peak Hour "&amp;pkhr&amp;" | "&amp;scenario</f>
        <v>AM Peak Hour 7:15AM - 8:15AM | Existing AM</v>
      </c>
      <c r="C36" s="290"/>
      <c r="D36" s="291"/>
      <c r="E36" s="292"/>
      <c r="F36" s="69"/>
      <c r="G36" s="69"/>
      <c r="H36" s="69"/>
      <c r="I36" s="69"/>
      <c r="J36" s="69"/>
      <c r="K36" s="69"/>
      <c r="L36" s="69"/>
      <c r="M36" s="69"/>
      <c r="N36" s="69"/>
      <c r="O36" s="54"/>
      <c r="P36" s="69"/>
      <c r="Q36" s="55"/>
      <c r="R36" s="215"/>
      <c r="S36" s="215"/>
      <c r="T36" s="76" t="s">
        <v>5</v>
      </c>
      <c r="U36" s="76" t="s">
        <v>91</v>
      </c>
      <c r="V36" s="741" t="s">
        <v>200</v>
      </c>
      <c r="W36" s="215"/>
      <c r="X36" s="215"/>
      <c r="Y36" s="223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</row>
    <row r="37" spans="1:39" ht="15" thickTop="1" x14ac:dyDescent="0.35">
      <c r="A37" s="221"/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76" t="s">
        <v>5</v>
      </c>
      <c r="U37" s="76" t="s">
        <v>196</v>
      </c>
      <c r="V37" s="741" t="s">
        <v>199</v>
      </c>
      <c r="W37" s="215"/>
      <c r="X37" s="215"/>
      <c r="Y37" s="223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</row>
    <row r="38" spans="1:39" x14ac:dyDescent="0.35">
      <c r="A38" s="221"/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  <c r="Q38" s="215"/>
      <c r="R38" s="215"/>
      <c r="S38" s="215"/>
      <c r="T38" s="76" t="s">
        <v>5</v>
      </c>
      <c r="U38" s="76" t="s">
        <v>197</v>
      </c>
      <c r="V38" s="741" t="s">
        <v>199</v>
      </c>
      <c r="W38" s="215"/>
      <c r="X38" s="215"/>
      <c r="Y38" s="223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</row>
    <row r="39" spans="1:39" x14ac:dyDescent="0.35">
      <c r="A39" s="221"/>
      <c r="B39" s="215"/>
      <c r="C39" s="215"/>
      <c r="D39" s="215"/>
      <c r="E39" s="215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76" t="s">
        <v>5</v>
      </c>
      <c r="U39" s="742" t="s">
        <v>198</v>
      </c>
      <c r="V39" s="741" t="s">
        <v>199</v>
      </c>
      <c r="W39" s="215"/>
      <c r="X39" s="215"/>
      <c r="Y39" s="223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</row>
    <row r="40" spans="1:39" x14ac:dyDescent="0.35">
      <c r="A40" s="221"/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76" t="s">
        <v>193</v>
      </c>
      <c r="U40" s="76" t="s">
        <v>91</v>
      </c>
      <c r="V40" s="741" t="s">
        <v>199</v>
      </c>
      <c r="W40" s="215"/>
      <c r="X40" s="215"/>
      <c r="Y40" s="223"/>
      <c r="Z40" s="215"/>
      <c r="AA40" s="215"/>
      <c r="AB40" s="215"/>
      <c r="AC40" s="215"/>
      <c r="AD40" s="215"/>
      <c r="AE40" s="215"/>
      <c r="AF40" s="215"/>
      <c r="AG40" s="215"/>
      <c r="AH40" s="215"/>
      <c r="AI40" s="215"/>
      <c r="AJ40" s="215"/>
      <c r="AK40" s="215"/>
      <c r="AL40" s="215"/>
      <c r="AM40" s="215"/>
    </row>
    <row r="41" spans="1:39" x14ac:dyDescent="0.35">
      <c r="A41" s="221"/>
      <c r="B41" s="215"/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  <c r="O41" s="215"/>
      <c r="P41" s="215"/>
      <c r="Q41" s="215"/>
      <c r="R41" s="215"/>
      <c r="S41" s="215"/>
      <c r="T41" s="76" t="s">
        <v>193</v>
      </c>
      <c r="U41" s="76" t="s">
        <v>196</v>
      </c>
      <c r="V41" s="741" t="s">
        <v>200</v>
      </c>
      <c r="W41" s="215"/>
      <c r="X41" s="215"/>
      <c r="Y41" s="223"/>
      <c r="Z41" s="215"/>
      <c r="AA41" s="215"/>
      <c r="AB41" s="215"/>
      <c r="AC41" s="215"/>
      <c r="AD41" s="215"/>
      <c r="AE41" s="215"/>
      <c r="AF41" s="215"/>
      <c r="AG41" s="215"/>
      <c r="AH41" s="215"/>
      <c r="AI41" s="215"/>
      <c r="AJ41" s="215"/>
      <c r="AK41" s="215"/>
      <c r="AL41" s="215"/>
      <c r="AM41" s="215"/>
    </row>
    <row r="42" spans="1:39" x14ac:dyDescent="0.35">
      <c r="A42" s="221"/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  <c r="O42" s="215"/>
      <c r="P42" s="215"/>
      <c r="Q42" s="215"/>
      <c r="R42" s="215"/>
      <c r="S42" s="215"/>
      <c r="T42" s="76" t="s">
        <v>193</v>
      </c>
      <c r="U42" s="76" t="s">
        <v>197</v>
      </c>
      <c r="V42" s="741" t="s">
        <v>199</v>
      </c>
      <c r="W42" s="215"/>
      <c r="X42" s="215"/>
      <c r="Y42" s="223"/>
      <c r="Z42" s="215"/>
      <c r="AA42" s="215"/>
      <c r="AB42" s="215"/>
      <c r="AC42" s="215"/>
      <c r="AD42" s="215"/>
      <c r="AE42" s="215"/>
      <c r="AF42" s="215"/>
      <c r="AG42" s="215"/>
      <c r="AH42" s="215"/>
      <c r="AI42" s="215"/>
      <c r="AJ42" s="215"/>
      <c r="AK42" s="215"/>
      <c r="AL42" s="215"/>
      <c r="AM42" s="215"/>
    </row>
    <row r="43" spans="1:39" x14ac:dyDescent="0.35">
      <c r="A43" s="221"/>
      <c r="B43" s="221"/>
      <c r="C43" s="221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221"/>
      <c r="Q43" s="221"/>
      <c r="R43" s="215"/>
      <c r="S43" s="215"/>
      <c r="T43" s="76" t="s">
        <v>193</v>
      </c>
      <c r="U43" s="742" t="s">
        <v>198</v>
      </c>
      <c r="V43" s="741" t="s">
        <v>199</v>
      </c>
      <c r="W43" s="215"/>
      <c r="X43" s="215"/>
      <c r="Y43" s="223"/>
      <c r="Z43" s="215"/>
      <c r="AA43" s="215"/>
      <c r="AB43" s="215"/>
      <c r="AC43" s="215"/>
      <c r="AD43" s="215"/>
      <c r="AE43" s="215"/>
      <c r="AF43" s="215"/>
      <c r="AG43" s="215"/>
      <c r="AH43" s="215"/>
      <c r="AI43" s="215"/>
      <c r="AJ43" s="215"/>
      <c r="AK43" s="215"/>
      <c r="AL43" s="215"/>
      <c r="AM43" s="215"/>
    </row>
    <row r="44" spans="1:39" x14ac:dyDescent="0.35">
      <c r="A44" s="221"/>
      <c r="B44" s="215"/>
      <c r="C44" s="215"/>
      <c r="D44" s="215"/>
      <c r="E44" s="215"/>
      <c r="F44" s="215"/>
      <c r="G44" s="215"/>
      <c r="H44" s="215"/>
      <c r="I44" s="215"/>
      <c r="J44" s="215"/>
      <c r="K44" s="215"/>
      <c r="L44" s="215"/>
      <c r="M44" s="215"/>
      <c r="N44" s="215"/>
      <c r="O44" s="215"/>
      <c r="P44" s="215"/>
      <c r="Q44" s="215"/>
      <c r="R44" s="215"/>
      <c r="S44" s="215"/>
      <c r="T44" s="76" t="s">
        <v>194</v>
      </c>
      <c r="U44" s="76" t="s">
        <v>91</v>
      </c>
      <c r="V44" s="741" t="s">
        <v>199</v>
      </c>
      <c r="W44" s="215"/>
      <c r="X44" s="215"/>
      <c r="Y44" s="215"/>
      <c r="Z44" s="215"/>
      <c r="AA44" s="215"/>
      <c r="AB44" s="215"/>
      <c r="AC44" s="215"/>
      <c r="AD44" s="215"/>
      <c r="AE44" s="215"/>
      <c r="AF44" s="215"/>
      <c r="AG44" s="215"/>
      <c r="AH44" s="215"/>
      <c r="AI44" s="215"/>
      <c r="AJ44" s="215"/>
      <c r="AK44" s="215"/>
      <c r="AL44" s="215"/>
      <c r="AM44" s="215"/>
    </row>
    <row r="45" spans="1:39" x14ac:dyDescent="0.35">
      <c r="A45" s="221"/>
      <c r="B45" s="215"/>
      <c r="C45" s="215"/>
      <c r="D45" s="215"/>
      <c r="E45" s="215"/>
      <c r="F45" s="215"/>
      <c r="G45" s="215"/>
      <c r="H45" s="215"/>
      <c r="I45" s="215"/>
      <c r="J45" s="215"/>
      <c r="K45" s="215"/>
      <c r="L45" s="215"/>
      <c r="M45" s="215"/>
      <c r="N45" s="215"/>
      <c r="O45" s="215"/>
      <c r="P45" s="215"/>
      <c r="Q45" s="215"/>
      <c r="R45" s="215"/>
      <c r="S45" s="215"/>
      <c r="T45" s="76" t="s">
        <v>194</v>
      </c>
      <c r="U45" s="76" t="s">
        <v>196</v>
      </c>
      <c r="V45" s="741" t="s">
        <v>200</v>
      </c>
      <c r="W45" s="215"/>
      <c r="X45" s="215"/>
      <c r="Y45" s="215"/>
      <c r="Z45" s="215"/>
      <c r="AA45" s="215"/>
      <c r="AB45" s="215"/>
      <c r="AC45" s="215"/>
      <c r="AD45" s="215"/>
      <c r="AE45" s="215"/>
      <c r="AF45" s="215"/>
      <c r="AG45" s="215"/>
      <c r="AH45" s="215"/>
      <c r="AI45" s="215"/>
      <c r="AJ45" s="215"/>
      <c r="AK45" s="215"/>
      <c r="AL45" s="215"/>
      <c r="AM45" s="215"/>
    </row>
    <row r="46" spans="1:39" x14ac:dyDescent="0.35">
      <c r="A46" s="221"/>
      <c r="B46" s="215"/>
      <c r="C46" s="215"/>
      <c r="D46" s="215"/>
      <c r="E46" s="215"/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P46" s="215"/>
      <c r="Q46" s="215"/>
      <c r="R46" s="215"/>
      <c r="S46" s="215"/>
      <c r="T46" s="76" t="s">
        <v>194</v>
      </c>
      <c r="U46" s="76" t="s">
        <v>197</v>
      </c>
      <c r="V46" s="741" t="s">
        <v>199</v>
      </c>
      <c r="W46" s="215"/>
      <c r="X46" s="215"/>
      <c r="Y46" s="215"/>
      <c r="Z46" s="215"/>
      <c r="AA46" s="215"/>
      <c r="AB46" s="215"/>
      <c r="AC46" s="215"/>
      <c r="AD46" s="215"/>
      <c r="AE46" s="215"/>
      <c r="AF46" s="215"/>
      <c r="AG46" s="215"/>
      <c r="AH46" s="215"/>
      <c r="AI46" s="215"/>
      <c r="AJ46" s="215"/>
      <c r="AK46" s="215"/>
      <c r="AL46" s="215"/>
      <c r="AM46" s="215"/>
    </row>
    <row r="47" spans="1:39" x14ac:dyDescent="0.35">
      <c r="A47" s="221"/>
      <c r="B47" s="215"/>
      <c r="C47" s="215"/>
      <c r="D47" s="215"/>
      <c r="E47" s="215"/>
      <c r="F47" s="215"/>
      <c r="G47" s="215"/>
      <c r="H47" s="215"/>
      <c r="I47" s="215"/>
      <c r="J47" s="215"/>
      <c r="K47" s="215"/>
      <c r="L47" s="215"/>
      <c r="M47" s="215"/>
      <c r="N47" s="215"/>
      <c r="O47" s="215"/>
      <c r="P47" s="215"/>
      <c r="Q47" s="215"/>
      <c r="R47" s="215"/>
      <c r="S47" s="215"/>
      <c r="T47" s="76" t="s">
        <v>194</v>
      </c>
      <c r="U47" s="742" t="s">
        <v>198</v>
      </c>
      <c r="V47" s="741" t="s">
        <v>199</v>
      </c>
      <c r="W47" s="215"/>
      <c r="X47" s="215"/>
      <c r="Y47" s="215"/>
      <c r="Z47" s="215"/>
      <c r="AA47" s="215"/>
      <c r="AB47" s="215"/>
      <c r="AC47" s="215"/>
      <c r="AD47" s="215"/>
      <c r="AE47" s="215"/>
      <c r="AF47" s="215"/>
      <c r="AG47" s="215"/>
      <c r="AH47" s="215"/>
      <c r="AI47" s="215"/>
      <c r="AJ47" s="215"/>
      <c r="AK47" s="215"/>
      <c r="AL47" s="215"/>
      <c r="AM47" s="215"/>
    </row>
    <row r="48" spans="1:39" x14ac:dyDescent="0.35">
      <c r="A48" s="221"/>
      <c r="B48" s="215"/>
      <c r="C48" s="215"/>
      <c r="D48" s="215"/>
      <c r="E48" s="215"/>
      <c r="F48" s="215"/>
      <c r="G48" s="215"/>
      <c r="H48" s="215"/>
      <c r="I48" s="215"/>
      <c r="J48" s="215"/>
      <c r="K48" s="215"/>
      <c r="L48" s="215"/>
      <c r="M48" s="215"/>
      <c r="N48" s="215"/>
      <c r="O48" s="215"/>
      <c r="P48" s="215"/>
      <c r="Q48" s="215"/>
      <c r="R48" s="215"/>
      <c r="S48" s="215"/>
      <c r="T48" s="742" t="s">
        <v>195</v>
      </c>
      <c r="U48" s="76" t="s">
        <v>91</v>
      </c>
      <c r="V48" s="741" t="s">
        <v>199</v>
      </c>
      <c r="W48" s="215"/>
      <c r="X48" s="215"/>
      <c r="Y48" s="215"/>
      <c r="Z48" s="215"/>
      <c r="AA48" s="215"/>
      <c r="AB48" s="215"/>
      <c r="AC48" s="215"/>
      <c r="AD48" s="215"/>
      <c r="AE48" s="215"/>
      <c r="AF48" s="215"/>
      <c r="AG48" s="215"/>
      <c r="AH48" s="215"/>
      <c r="AI48" s="215"/>
      <c r="AJ48" s="215"/>
      <c r="AK48" s="215"/>
      <c r="AL48" s="215"/>
      <c r="AM48" s="215"/>
    </row>
    <row r="49" spans="1:39" x14ac:dyDescent="0.35">
      <c r="A49" s="221"/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  <c r="Q49" s="215"/>
      <c r="R49" s="215"/>
      <c r="S49" s="215"/>
      <c r="T49" s="742" t="s">
        <v>195</v>
      </c>
      <c r="U49" s="76" t="s">
        <v>196</v>
      </c>
      <c r="V49" s="741" t="s">
        <v>199</v>
      </c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</row>
    <row r="50" spans="1:39" x14ac:dyDescent="0.35">
      <c r="A50" s="221"/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5"/>
      <c r="T50" s="742" t="s">
        <v>195</v>
      </c>
      <c r="U50" s="76" t="s">
        <v>197</v>
      </c>
      <c r="V50" s="741" t="s">
        <v>199</v>
      </c>
      <c r="W50" s="215"/>
      <c r="X50" s="215"/>
      <c r="Y50" s="215"/>
      <c r="Z50" s="215"/>
      <c r="AA50" s="215"/>
      <c r="AB50" s="215"/>
      <c r="AC50" s="215"/>
      <c r="AD50" s="215"/>
      <c r="AE50" s="215"/>
      <c r="AF50" s="215"/>
      <c r="AG50" s="215"/>
      <c r="AH50" s="215"/>
      <c r="AI50" s="215"/>
      <c r="AJ50" s="215"/>
      <c r="AK50" s="215"/>
      <c r="AL50" s="215"/>
      <c r="AM50" s="215"/>
    </row>
    <row r="51" spans="1:39" x14ac:dyDescent="0.35">
      <c r="A51" s="221"/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  <c r="Q51" s="215"/>
      <c r="R51" s="215"/>
      <c r="S51" s="215"/>
      <c r="T51" s="742" t="s">
        <v>195</v>
      </c>
      <c r="U51" s="742" t="s">
        <v>198</v>
      </c>
      <c r="V51" s="741" t="s">
        <v>199</v>
      </c>
      <c r="W51" s="215"/>
      <c r="X51" s="215"/>
      <c r="Y51" s="215"/>
      <c r="Z51" s="215"/>
      <c r="AA51" s="215"/>
      <c r="AB51" s="215"/>
      <c r="AC51" s="215"/>
      <c r="AD51" s="215"/>
      <c r="AE51" s="215"/>
      <c r="AF51" s="215"/>
      <c r="AG51" s="215"/>
      <c r="AH51" s="215"/>
      <c r="AI51" s="215"/>
      <c r="AJ51" s="215"/>
      <c r="AK51" s="215"/>
      <c r="AL51" s="215"/>
      <c r="AM51" s="215"/>
    </row>
    <row r="52" spans="1:39" x14ac:dyDescent="0.35">
      <c r="A52" s="221"/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  <c r="Q52" s="215"/>
      <c r="R52" s="215"/>
      <c r="S52" s="215"/>
      <c r="T52" s="215"/>
      <c r="U52" s="215"/>
      <c r="V52" s="215"/>
      <c r="W52" s="215"/>
      <c r="X52" s="215"/>
      <c r="Y52" s="215"/>
      <c r="Z52" s="215"/>
      <c r="AA52" s="215"/>
      <c r="AB52" s="215"/>
      <c r="AC52" s="215"/>
      <c r="AD52" s="215"/>
      <c r="AE52" s="215"/>
      <c r="AF52" s="215"/>
      <c r="AG52" s="215"/>
      <c r="AH52" s="215"/>
      <c r="AI52" s="215"/>
      <c r="AJ52" s="215"/>
      <c r="AK52" s="215"/>
      <c r="AL52" s="215"/>
      <c r="AM52" s="215"/>
    </row>
    <row r="53" spans="1:39" x14ac:dyDescent="0.35">
      <c r="A53" s="221"/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  <c r="Q53" s="215"/>
      <c r="R53" s="215"/>
      <c r="S53" s="215"/>
      <c r="T53" s="215"/>
      <c r="U53" s="215"/>
      <c r="V53" s="215"/>
      <c r="W53" s="215"/>
      <c r="X53" s="215"/>
      <c r="Y53" s="215"/>
      <c r="Z53" s="215"/>
      <c r="AA53" s="215"/>
      <c r="AB53" s="215"/>
      <c r="AC53" s="215"/>
      <c r="AD53" s="215"/>
      <c r="AE53" s="215"/>
      <c r="AF53" s="215"/>
      <c r="AG53" s="215"/>
      <c r="AH53" s="215"/>
      <c r="AI53" s="215"/>
      <c r="AJ53" s="215"/>
      <c r="AK53" s="215"/>
      <c r="AL53" s="215"/>
      <c r="AM53" s="215"/>
    </row>
    <row r="54" spans="1:39" x14ac:dyDescent="0.35">
      <c r="A54" s="221"/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  <c r="Q54" s="215"/>
      <c r="R54" s="215"/>
      <c r="S54" s="215"/>
      <c r="T54" s="215"/>
      <c r="U54" s="215"/>
      <c r="V54" s="215"/>
      <c r="W54" s="215"/>
      <c r="X54" s="215"/>
      <c r="Y54" s="215"/>
      <c r="Z54" s="215"/>
      <c r="AA54" s="215"/>
      <c r="AB54" s="215"/>
      <c r="AC54" s="215"/>
      <c r="AD54" s="215"/>
      <c r="AE54" s="215"/>
      <c r="AF54" s="215"/>
      <c r="AG54" s="215"/>
      <c r="AH54" s="215"/>
      <c r="AI54" s="215"/>
      <c r="AJ54" s="215"/>
      <c r="AK54" s="215"/>
      <c r="AL54" s="215"/>
      <c r="AM54" s="215"/>
    </row>
    <row r="55" spans="1:39" x14ac:dyDescent="0.35">
      <c r="A55" s="221"/>
      <c r="B55" s="215"/>
      <c r="C55" s="215"/>
      <c r="D55" s="215"/>
      <c r="E55" s="215"/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P55" s="215"/>
      <c r="Q55" s="215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  <c r="AC55" s="215"/>
      <c r="AD55" s="215"/>
      <c r="AE55" s="215"/>
      <c r="AF55" s="215"/>
      <c r="AG55" s="215"/>
      <c r="AH55" s="215"/>
      <c r="AI55" s="215"/>
      <c r="AJ55" s="215"/>
      <c r="AK55" s="215"/>
      <c r="AL55" s="215"/>
      <c r="AM55" s="215"/>
    </row>
    <row r="56" spans="1:39" x14ac:dyDescent="0.35">
      <c r="A56" s="221"/>
      <c r="B56" s="215"/>
      <c r="C56" s="215"/>
      <c r="D56" s="215"/>
      <c r="E56" s="215"/>
      <c r="F56" s="215"/>
      <c r="G56" s="215"/>
      <c r="H56" s="215"/>
      <c r="I56" s="215"/>
      <c r="J56" s="215"/>
      <c r="K56" s="215"/>
      <c r="L56" s="215"/>
      <c r="M56" s="215"/>
      <c r="N56" s="215"/>
      <c r="O56" s="215"/>
      <c r="P56" s="215"/>
      <c r="Q56" s="215"/>
      <c r="R56" s="215"/>
      <c r="S56" s="215"/>
      <c r="T56" s="215"/>
      <c r="U56" s="215"/>
      <c r="V56" s="215"/>
      <c r="W56" s="215"/>
      <c r="X56" s="215"/>
      <c r="Y56" s="215"/>
      <c r="Z56" s="215"/>
      <c r="AA56" s="215"/>
      <c r="AB56" s="215"/>
      <c r="AC56" s="215"/>
      <c r="AD56" s="215"/>
      <c r="AE56" s="215"/>
      <c r="AF56" s="215"/>
      <c r="AG56" s="215"/>
      <c r="AH56" s="215"/>
      <c r="AI56" s="215"/>
      <c r="AJ56" s="215"/>
      <c r="AK56" s="215"/>
      <c r="AL56" s="215"/>
      <c r="AM56" s="215"/>
    </row>
    <row r="57" spans="1:39" x14ac:dyDescent="0.35">
      <c r="A57" s="221"/>
      <c r="B57" s="215"/>
      <c r="C57" s="215"/>
      <c r="D57" s="215"/>
      <c r="E57" s="215"/>
      <c r="F57" s="215"/>
      <c r="G57" s="215"/>
      <c r="H57" s="215"/>
      <c r="I57" s="215"/>
      <c r="J57" s="215"/>
      <c r="K57" s="215"/>
      <c r="L57" s="215"/>
      <c r="M57" s="215"/>
      <c r="N57" s="215"/>
      <c r="O57" s="215"/>
      <c r="P57" s="215"/>
      <c r="Q57" s="215"/>
      <c r="R57" s="215"/>
      <c r="S57" s="215"/>
      <c r="T57" s="215"/>
      <c r="U57" s="215"/>
      <c r="V57" s="215"/>
      <c r="W57" s="215"/>
      <c r="X57" s="215"/>
      <c r="Y57" s="215"/>
      <c r="Z57" s="215"/>
      <c r="AA57" s="215"/>
      <c r="AB57" s="215"/>
      <c r="AC57" s="215"/>
      <c r="AD57" s="215"/>
      <c r="AE57" s="215"/>
      <c r="AF57" s="215"/>
      <c r="AG57" s="215"/>
      <c r="AH57" s="215"/>
      <c r="AI57" s="215"/>
      <c r="AJ57" s="215"/>
      <c r="AK57" s="215"/>
      <c r="AL57" s="215"/>
      <c r="AM57" s="215"/>
    </row>
    <row r="58" spans="1:39" x14ac:dyDescent="0.35">
      <c r="A58" s="221"/>
      <c r="B58" s="215"/>
      <c r="C58" s="215"/>
      <c r="D58" s="215"/>
      <c r="E58" s="215"/>
      <c r="F58" s="215"/>
      <c r="G58" s="215"/>
      <c r="H58" s="215"/>
      <c r="I58" s="215"/>
      <c r="J58" s="215"/>
      <c r="K58" s="215"/>
      <c r="L58" s="215"/>
      <c r="M58" s="215"/>
      <c r="N58" s="215"/>
      <c r="O58" s="215"/>
      <c r="P58" s="215"/>
      <c r="Q58" s="215"/>
      <c r="R58" s="215"/>
      <c r="S58" s="215"/>
      <c r="T58" s="215"/>
      <c r="U58" s="215"/>
      <c r="V58" s="215"/>
      <c r="W58" s="215"/>
      <c r="X58" s="215"/>
      <c r="Y58" s="215"/>
      <c r="Z58" s="215"/>
      <c r="AA58" s="215"/>
      <c r="AB58" s="215"/>
      <c r="AC58" s="215"/>
      <c r="AD58" s="215"/>
      <c r="AE58" s="215"/>
      <c r="AF58" s="215"/>
      <c r="AG58" s="215"/>
      <c r="AH58" s="215"/>
      <c r="AI58" s="215"/>
      <c r="AJ58" s="215"/>
      <c r="AK58" s="215"/>
      <c r="AL58" s="215"/>
      <c r="AM58" s="215"/>
    </row>
    <row r="59" spans="1:39" x14ac:dyDescent="0.35">
      <c r="A59" s="221"/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  <c r="P59" s="215"/>
      <c r="Q59" s="215"/>
      <c r="R59" s="215"/>
      <c r="S59" s="215"/>
      <c r="T59" s="215"/>
      <c r="U59" s="215"/>
      <c r="V59" s="215"/>
      <c r="W59" s="215"/>
      <c r="X59" s="215"/>
      <c r="Y59" s="215"/>
      <c r="Z59" s="215"/>
      <c r="AA59" s="215"/>
      <c r="AB59" s="215"/>
      <c r="AC59" s="215"/>
      <c r="AD59" s="215"/>
      <c r="AE59" s="215"/>
      <c r="AF59" s="215"/>
      <c r="AG59" s="215"/>
      <c r="AH59" s="215"/>
      <c r="AI59" s="215"/>
      <c r="AJ59" s="215"/>
      <c r="AK59" s="215"/>
      <c r="AL59" s="215"/>
      <c r="AM59" s="215"/>
    </row>
    <row r="60" spans="1:39" x14ac:dyDescent="0.35">
      <c r="A60" s="221"/>
      <c r="B60" s="215"/>
      <c r="C60" s="215"/>
      <c r="D60" s="215"/>
      <c r="E60" s="215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215"/>
      <c r="T60" s="215"/>
      <c r="U60" s="215"/>
      <c r="V60" s="215"/>
      <c r="W60" s="215"/>
      <c r="X60" s="215"/>
      <c r="Y60" s="215"/>
      <c r="Z60" s="215"/>
      <c r="AA60" s="215"/>
      <c r="AB60" s="215"/>
      <c r="AC60" s="215"/>
      <c r="AD60" s="215"/>
      <c r="AE60" s="215"/>
      <c r="AF60" s="215"/>
      <c r="AG60" s="215"/>
      <c r="AH60" s="215"/>
      <c r="AI60" s="215"/>
      <c r="AJ60" s="215"/>
      <c r="AK60" s="215"/>
      <c r="AL60" s="215"/>
      <c r="AM60" s="215"/>
    </row>
  </sheetData>
  <mergeCells count="11">
    <mergeCell ref="B13:D13"/>
    <mergeCell ref="K13:L15"/>
    <mergeCell ref="N13:P15"/>
    <mergeCell ref="B14:D14"/>
    <mergeCell ref="B15:D15"/>
    <mergeCell ref="G3:G4"/>
    <mergeCell ref="H3:I4"/>
    <mergeCell ref="G5:G6"/>
    <mergeCell ref="H5:I6"/>
    <mergeCell ref="G7:G8"/>
    <mergeCell ref="H7:I8"/>
  </mergeCells>
  <conditionalFormatting sqref="E20:E22 F19">
    <cfRule type="expression" dxfId="108" priority="14">
      <formula>$E$15&gt;0</formula>
    </cfRule>
  </conditionalFormatting>
  <conditionalFormatting sqref="F20:F22">
    <cfRule type="expression" dxfId="107" priority="23">
      <formula>$E$15&gt;1</formula>
    </cfRule>
  </conditionalFormatting>
  <conditionalFormatting sqref="E18:F18">
    <cfRule type="expression" dxfId="106" priority="25">
      <formula>NOT($E$15&gt;COLUMN(E18)-5)</formula>
    </cfRule>
  </conditionalFormatting>
  <conditionalFormatting sqref="E31:P35">
    <cfRule type="expression" dxfId="105" priority="26">
      <formula>NOT($E$15&gt;COLUMN(E37)-5)</formula>
    </cfRule>
  </conditionalFormatting>
  <conditionalFormatting sqref="E31:P35 E26:P28">
    <cfRule type="expression" dxfId="104" priority="13">
      <formula>$E$15&gt;COLUMN(E26)-5</formula>
    </cfRule>
  </conditionalFormatting>
  <conditionalFormatting sqref="E29:P29">
    <cfRule type="expression" dxfId="103" priority="12">
      <formula>$E$15&gt;COLUMN(E28)-5</formula>
    </cfRule>
  </conditionalFormatting>
  <conditionalFormatting sqref="H20:H22 J20:J22 L20:L22 N20:N22 P20:P22">
    <cfRule type="expression" dxfId="102" priority="5">
      <formula>$E$15&gt;1</formula>
    </cfRule>
  </conditionalFormatting>
  <conditionalFormatting sqref="E19:F22">
    <cfRule type="expression" dxfId="101" priority="10">
      <formula>NOT($E$15&gt;COLUMN(E19)-5)</formula>
    </cfRule>
  </conditionalFormatting>
  <conditionalFormatting sqref="E19:F22">
    <cfRule type="expression" dxfId="100" priority="8">
      <formula>OR(E$18="volume",E$18="queue")</formula>
    </cfRule>
    <cfRule type="expression" dxfId="99" priority="9">
      <formula>OR(E$18="travel time",E$18="speed")</formula>
    </cfRule>
  </conditionalFormatting>
  <conditionalFormatting sqref="V36:V51">
    <cfRule type="cellIs" dxfId="98" priority="7" operator="equal">
      <formula>"Yes"</formula>
    </cfRule>
  </conditionalFormatting>
  <conditionalFormatting sqref="G20:G22 I20:I22 K20:K22 M20:M22 O20:O22 H19 J19 L19 N19 P19">
    <cfRule type="expression" dxfId="97" priority="4">
      <formula>$E$15&gt;0</formula>
    </cfRule>
  </conditionalFormatting>
  <conditionalFormatting sqref="G18:P18">
    <cfRule type="expression" dxfId="96" priority="6">
      <formula>NOT($E$15&gt;COLUMN(G18)-5)</formula>
    </cfRule>
  </conditionalFormatting>
  <conditionalFormatting sqref="G19:P22">
    <cfRule type="expression" dxfId="95" priority="3">
      <formula>NOT($E$15&gt;COLUMN(G19)-5)</formula>
    </cfRule>
  </conditionalFormatting>
  <conditionalFormatting sqref="G19:P22">
    <cfRule type="expression" dxfId="94" priority="1">
      <formula>OR(G$18="volume",G$18="queue")</formula>
    </cfRule>
    <cfRule type="expression" dxfId="93" priority="2">
      <formula>OR(G$18="travel time",G$18="speed")</formula>
    </cfRule>
  </conditionalFormatting>
  <dataValidations count="5">
    <dataValidation type="list" allowBlank="1" showInputMessage="1" showErrorMessage="1" sqref="H13:H14" xr:uid="{44EA0EE6-3AC8-4B23-BCA2-F94CB1136E18}">
      <formula1>$H$13:$H$14</formula1>
    </dataValidation>
    <dataValidation type="whole" allowBlank="1" showInputMessage="1" showErrorMessage="1" sqref="E15" xr:uid="{D6029D4E-D6D8-4E75-AEEF-C7C385A29D22}">
      <formula1>1</formula1>
      <formula2>12</formula2>
    </dataValidation>
    <dataValidation type="decimal" allowBlank="1" showInputMessage="1" showErrorMessage="1" sqref="E14" xr:uid="{BF997C0E-85A3-4C31-8E30-354A19CF658F}">
      <formula1>0.049999</formula1>
      <formula2>1</formula2>
    </dataValidation>
    <dataValidation type="list" allowBlank="1" showInputMessage="1" showErrorMessage="1" sqref="T19:T30" xr:uid="{D3D940AC-A0D8-440B-BD4E-D0AB981F601E}">
      <formula1>"Travel Time, Volume, Speed, Queues"</formula1>
    </dataValidation>
    <dataValidation type="list" allowBlank="1" showInputMessage="1" showErrorMessage="1" sqref="U19:U30" xr:uid="{80C318AB-9E36-4F53-9631-26209C6F6E07}">
      <formula1>"Travel Time Segment, Data Collection Point, Queue Counter, Node Evaluation"</formula1>
    </dataValidation>
  </dataValidations>
  <printOptions horizontalCentered="1"/>
  <pageMargins left="0.7" right="0.7" top="0.75" bottom="0.75" header="0.3" footer="0.3"/>
  <pageSetup scale="71" orientation="landscape" r:id="rId1"/>
  <headerFooter>
    <oddFooter>&amp;R&amp;G</oddFooter>
  </headerFooter>
  <ignoredErrors>
    <ignoredError sqref="E18:P18 E19 E17 G17 I17 K17 M17 O17 F19:P22 E20:E22" unlockedFormula="1"/>
  </ignoredError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FD6F-72C4-4590-ADA2-930189CCFAF7}">
  <sheetPr codeName="Sheet25">
    <tabColor rgb="FF7030A0"/>
  </sheetPr>
  <dimension ref="A1:AB68"/>
  <sheetViews>
    <sheetView zoomScale="70" zoomScaleNormal="70" workbookViewId="0"/>
  </sheetViews>
  <sheetFormatPr defaultColWidth="9.26953125" defaultRowHeight="14.5" x14ac:dyDescent="0.35"/>
  <cols>
    <col min="1" max="1" width="13.1796875" style="743" customWidth="1"/>
    <col min="2" max="2" width="14.26953125" style="744" customWidth="1"/>
    <col min="3" max="3" width="5.453125" style="744" customWidth="1"/>
    <col min="4" max="4" width="15" style="744" customWidth="1"/>
    <col min="5" max="6" width="16.7265625" style="744" customWidth="1"/>
    <col min="7" max="10" width="21.54296875" style="744" customWidth="1"/>
    <col min="11" max="17" width="9.26953125" style="744"/>
    <col min="18" max="24" width="9.26953125" style="744" customWidth="1"/>
    <col min="25" max="16384" width="9.26953125" style="744"/>
  </cols>
  <sheetData>
    <row r="1" spans="1:28" s="745" customFormat="1" ht="33.75" customHeight="1" x14ac:dyDescent="0.4">
      <c r="A1" s="220"/>
      <c r="B1" s="198" t="s">
        <v>216</v>
      </c>
      <c r="C1" s="38"/>
      <c r="D1" s="38"/>
      <c r="E1" s="38"/>
      <c r="F1" s="38"/>
      <c r="G1" s="38"/>
      <c r="H1" s="38"/>
      <c r="I1" s="39"/>
      <c r="J1" s="39"/>
      <c r="K1" s="215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</row>
    <row r="2" spans="1:28" s="745" customFormat="1" ht="30.75" customHeight="1" x14ac:dyDescent="0.35">
      <c r="A2" s="220"/>
      <c r="B2" s="199" t="str">
        <f>tod&amp;" Peak Period "&amp;pkpd</f>
        <v>AM Peak Period 7:15AM - 8:15AM</v>
      </c>
      <c r="C2" s="38"/>
      <c r="D2" s="38"/>
      <c r="E2" s="38"/>
      <c r="F2" s="38"/>
      <c r="G2" s="38"/>
      <c r="H2" s="38"/>
      <c r="I2" s="39"/>
      <c r="J2" s="39"/>
      <c r="K2" s="215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</row>
    <row r="3" spans="1:28" ht="10.5" customHeight="1" x14ac:dyDescent="0.35">
      <c r="A3" s="221"/>
      <c r="B3" s="39"/>
      <c r="C3" s="39"/>
      <c r="D3" s="39"/>
      <c r="E3" s="39"/>
      <c r="F3" s="39"/>
      <c r="G3" s="39"/>
      <c r="H3" s="39"/>
      <c r="I3" s="39"/>
      <c r="J3" s="39"/>
      <c r="K3" s="216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</row>
    <row r="4" spans="1:28" ht="18.75" customHeight="1" x14ac:dyDescent="0.35">
      <c r="A4" s="220"/>
      <c r="B4" s="39"/>
      <c r="C4" s="39"/>
      <c r="D4" s="39"/>
      <c r="E4" s="39"/>
      <c r="F4" s="39"/>
      <c r="G4" s="39"/>
      <c r="H4" s="39"/>
      <c r="I4" s="39"/>
      <c r="J4" s="39"/>
      <c r="K4" s="216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</row>
    <row r="5" spans="1:28" ht="41.25" customHeight="1" x14ac:dyDescent="0.35">
      <c r="A5" s="761" t="s">
        <v>177</v>
      </c>
      <c r="B5" s="197" t="s">
        <v>178</v>
      </c>
      <c r="C5" s="39"/>
      <c r="D5" s="245" t="s">
        <v>209</v>
      </c>
      <c r="E5" s="245" t="s">
        <v>210</v>
      </c>
      <c r="F5" s="245" t="s">
        <v>211</v>
      </c>
      <c r="G5" s="245" t="s">
        <v>212</v>
      </c>
      <c r="H5" s="245" t="s">
        <v>213</v>
      </c>
      <c r="I5" s="245" t="s">
        <v>214</v>
      </c>
      <c r="J5" s="245" t="s">
        <v>215</v>
      </c>
      <c r="K5" s="216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</row>
    <row r="6" spans="1:28" ht="23.25" customHeight="1" x14ac:dyDescent="0.35">
      <c r="A6" s="761">
        <v>1</v>
      </c>
      <c r="B6" s="57">
        <f>'VISSIM Sim Runs Summary Outputs'!C20</f>
        <v>0</v>
      </c>
      <c r="C6" s="39"/>
      <c r="D6" s="246">
        <f>SUMIFS('VISSIM Network Perf Outputs'!$E:$E,'VISSIM Network Perf Outputs'!$A:$A,$A6)</f>
        <v>0</v>
      </c>
      <c r="E6" s="247">
        <f>SUMIFS('VISSIM Network Perf Outputs'!$D:$D,'VISSIM Network Perf Outputs'!$A:$A,$A6)</f>
        <v>0</v>
      </c>
      <c r="F6" s="103">
        <f>SUMIFS('VISSIM Network Perf Outputs'!$K:$K,'VISSIM Network Perf Outputs'!$A:$A,$A6)</f>
        <v>0</v>
      </c>
      <c r="G6" s="247">
        <f>SUMIFS('VISSIM Network Perf Outputs'!$Q:$Q,'VISSIM Network Perf Outputs'!$A:$A,$A6)</f>
        <v>0</v>
      </c>
      <c r="H6" s="247">
        <f>SUMIFS('VISSIM Network Perf Outputs'!$AC:$AC,'VISSIM Network Perf Outputs'!$A:$A,$A6)/1000</f>
        <v>0</v>
      </c>
      <c r="I6" s="247">
        <f>SUMIFS('VISSIM Network Perf Outputs'!$AF:$AF,'VISSIM Network Perf Outputs'!$A:$A,$A6)</f>
        <v>0</v>
      </c>
      <c r="J6" s="247">
        <f>SUMIFS('VISSIM Network Perf Outputs'!$AI:$AI,'VISSIM Network Perf Outputs'!$A:$A,$A6)</f>
        <v>0</v>
      </c>
      <c r="K6" s="216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</row>
    <row r="7" spans="1:28" ht="23.25" customHeight="1" x14ac:dyDescent="0.35">
      <c r="A7" s="761">
        <f>A6+1</f>
        <v>2</v>
      </c>
      <c r="B7" s="57">
        <f>'VISSIM Sim Runs Summary Outputs'!C21</f>
        <v>0</v>
      </c>
      <c r="C7" s="39"/>
      <c r="D7" s="246">
        <f>SUMIFS('VISSIM Network Perf Outputs'!$E:$E,'VISSIM Network Perf Outputs'!$A:$A,$A7)</f>
        <v>0</v>
      </c>
      <c r="E7" s="247">
        <f>SUMIFS('VISSIM Network Perf Outputs'!$D:$D,'VISSIM Network Perf Outputs'!$A:$A,$A7)</f>
        <v>0</v>
      </c>
      <c r="F7" s="103">
        <f>SUMIFS('VISSIM Network Perf Outputs'!$K:$K,'VISSIM Network Perf Outputs'!$A:$A,$A7)</f>
        <v>0</v>
      </c>
      <c r="G7" s="247">
        <f>SUMIFS('VISSIM Network Perf Outputs'!$Q:$Q,'VISSIM Network Perf Outputs'!$A:$A,$A7)</f>
        <v>0</v>
      </c>
      <c r="H7" s="247">
        <f>SUMIFS('VISSIM Network Perf Outputs'!$AC:$AC,'VISSIM Network Perf Outputs'!$A:$A,$A7)/1000</f>
        <v>0</v>
      </c>
      <c r="I7" s="247">
        <f>SUMIFS('VISSIM Network Perf Outputs'!$AF:$AF,'VISSIM Network Perf Outputs'!$A:$A,$A7)</f>
        <v>0</v>
      </c>
      <c r="J7" s="247">
        <f>SUMIFS('VISSIM Network Perf Outputs'!$AI:$AI,'VISSIM Network Perf Outputs'!$A:$A,$A7)</f>
        <v>0</v>
      </c>
      <c r="K7" s="216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</row>
    <row r="8" spans="1:28" ht="23.25" customHeight="1" x14ac:dyDescent="0.35">
      <c r="A8" s="761">
        <f t="shared" ref="A8:A15" si="0">A7+1</f>
        <v>3</v>
      </c>
      <c r="B8" s="57">
        <f>'VISSIM Sim Runs Summary Outputs'!C22</f>
        <v>0</v>
      </c>
      <c r="C8" s="39"/>
      <c r="D8" s="246">
        <f>SUMIFS('VISSIM Network Perf Outputs'!$E:$E,'VISSIM Network Perf Outputs'!$A:$A,$A8)</f>
        <v>0</v>
      </c>
      <c r="E8" s="247">
        <f>SUMIFS('VISSIM Network Perf Outputs'!$D:$D,'VISSIM Network Perf Outputs'!$A:$A,$A8)</f>
        <v>0</v>
      </c>
      <c r="F8" s="103">
        <f>SUMIFS('VISSIM Network Perf Outputs'!$K:$K,'VISSIM Network Perf Outputs'!$A:$A,$A8)</f>
        <v>0</v>
      </c>
      <c r="G8" s="247">
        <f>SUMIFS('VISSIM Network Perf Outputs'!$Q:$Q,'VISSIM Network Perf Outputs'!$A:$A,$A8)</f>
        <v>0</v>
      </c>
      <c r="H8" s="247">
        <f>SUMIFS('VISSIM Network Perf Outputs'!$AC:$AC,'VISSIM Network Perf Outputs'!$A:$A,$A8)/1000</f>
        <v>0</v>
      </c>
      <c r="I8" s="247">
        <f>SUMIFS('VISSIM Network Perf Outputs'!$AF:$AF,'VISSIM Network Perf Outputs'!$A:$A,$A8)</f>
        <v>0</v>
      </c>
      <c r="J8" s="247">
        <f>SUMIFS('VISSIM Network Perf Outputs'!$AI:$AI,'VISSIM Network Perf Outputs'!$A:$A,$A8)</f>
        <v>0</v>
      </c>
      <c r="K8" s="216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</row>
    <row r="9" spans="1:28" ht="23.25" customHeight="1" x14ac:dyDescent="0.35">
      <c r="A9" s="761">
        <f t="shared" si="0"/>
        <v>4</v>
      </c>
      <c r="B9" s="57">
        <f>'VISSIM Sim Runs Summary Outputs'!C23</f>
        <v>0</v>
      </c>
      <c r="C9" s="39"/>
      <c r="D9" s="246">
        <f>SUMIFS('VISSIM Network Perf Outputs'!$E:$E,'VISSIM Network Perf Outputs'!$A:$A,$A9)</f>
        <v>0</v>
      </c>
      <c r="E9" s="247">
        <f>SUMIFS('VISSIM Network Perf Outputs'!$D:$D,'VISSIM Network Perf Outputs'!$A:$A,$A9)</f>
        <v>0</v>
      </c>
      <c r="F9" s="103">
        <f>SUMIFS('VISSIM Network Perf Outputs'!$K:$K,'VISSIM Network Perf Outputs'!$A:$A,$A9)</f>
        <v>0</v>
      </c>
      <c r="G9" s="247">
        <f>SUMIFS('VISSIM Network Perf Outputs'!$Q:$Q,'VISSIM Network Perf Outputs'!$A:$A,$A9)</f>
        <v>0</v>
      </c>
      <c r="H9" s="247">
        <f>SUMIFS('VISSIM Network Perf Outputs'!$AC:$AC,'VISSIM Network Perf Outputs'!$A:$A,$A9)/1000</f>
        <v>0</v>
      </c>
      <c r="I9" s="247">
        <f>SUMIFS('VISSIM Network Perf Outputs'!$AF:$AF,'VISSIM Network Perf Outputs'!$A:$A,$A9)</f>
        <v>0</v>
      </c>
      <c r="J9" s="247">
        <f>SUMIFS('VISSIM Network Perf Outputs'!$AI:$AI,'VISSIM Network Perf Outputs'!$A:$A,$A9)</f>
        <v>0</v>
      </c>
      <c r="K9" s="216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</row>
    <row r="10" spans="1:28" ht="23.25" customHeight="1" x14ac:dyDescent="0.35">
      <c r="A10" s="761">
        <f t="shared" si="0"/>
        <v>5</v>
      </c>
      <c r="B10" s="57">
        <f>'VISSIM Sim Runs Summary Outputs'!C24</f>
        <v>0</v>
      </c>
      <c r="C10" s="39"/>
      <c r="D10" s="246">
        <f>SUMIFS('VISSIM Network Perf Outputs'!$E:$E,'VISSIM Network Perf Outputs'!$A:$A,$A10)</f>
        <v>0</v>
      </c>
      <c r="E10" s="247">
        <f>SUMIFS('VISSIM Network Perf Outputs'!$D:$D,'VISSIM Network Perf Outputs'!$A:$A,$A10)</f>
        <v>0</v>
      </c>
      <c r="F10" s="103">
        <f>SUMIFS('VISSIM Network Perf Outputs'!$K:$K,'VISSIM Network Perf Outputs'!$A:$A,$A10)</f>
        <v>0</v>
      </c>
      <c r="G10" s="247">
        <f>SUMIFS('VISSIM Network Perf Outputs'!$Q:$Q,'VISSIM Network Perf Outputs'!$A:$A,$A10)</f>
        <v>0</v>
      </c>
      <c r="H10" s="247">
        <f>SUMIFS('VISSIM Network Perf Outputs'!$AC:$AC,'VISSIM Network Perf Outputs'!$A:$A,$A10)/1000</f>
        <v>0</v>
      </c>
      <c r="I10" s="247">
        <f>SUMIFS('VISSIM Network Perf Outputs'!$AF:$AF,'VISSIM Network Perf Outputs'!$A:$A,$A10)</f>
        <v>0</v>
      </c>
      <c r="J10" s="247">
        <f>SUMIFS('VISSIM Network Perf Outputs'!$AI:$AI,'VISSIM Network Perf Outputs'!$A:$A,$A10)</f>
        <v>0</v>
      </c>
      <c r="K10" s="216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</row>
    <row r="11" spans="1:28" ht="23.25" customHeight="1" x14ac:dyDescent="0.35">
      <c r="A11" s="761">
        <f t="shared" si="0"/>
        <v>6</v>
      </c>
      <c r="B11" s="57">
        <f>'VISSIM Sim Runs Summary Outputs'!C25</f>
        <v>0</v>
      </c>
      <c r="C11" s="39"/>
      <c r="D11" s="246">
        <f>SUMIFS('VISSIM Network Perf Outputs'!$E:$E,'VISSIM Network Perf Outputs'!$A:$A,$A11)</f>
        <v>0</v>
      </c>
      <c r="E11" s="247">
        <f>SUMIFS('VISSIM Network Perf Outputs'!$D:$D,'VISSIM Network Perf Outputs'!$A:$A,$A11)</f>
        <v>0</v>
      </c>
      <c r="F11" s="103">
        <f>SUMIFS('VISSIM Network Perf Outputs'!$K:$K,'VISSIM Network Perf Outputs'!$A:$A,$A11)</f>
        <v>0</v>
      </c>
      <c r="G11" s="247">
        <f>SUMIFS('VISSIM Network Perf Outputs'!$Q:$Q,'VISSIM Network Perf Outputs'!$A:$A,$A11)</f>
        <v>0</v>
      </c>
      <c r="H11" s="247">
        <f>SUMIFS('VISSIM Network Perf Outputs'!$AC:$AC,'VISSIM Network Perf Outputs'!$A:$A,$A11)/1000</f>
        <v>0</v>
      </c>
      <c r="I11" s="247">
        <f>SUMIFS('VISSIM Network Perf Outputs'!$AF:$AF,'VISSIM Network Perf Outputs'!$A:$A,$A11)</f>
        <v>0</v>
      </c>
      <c r="J11" s="247">
        <f>SUMIFS('VISSIM Network Perf Outputs'!$AI:$AI,'VISSIM Network Perf Outputs'!$A:$A,$A11)</f>
        <v>0</v>
      </c>
      <c r="K11" s="216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</row>
    <row r="12" spans="1:28" ht="23.25" customHeight="1" x14ac:dyDescent="0.35">
      <c r="A12" s="761">
        <f t="shared" si="0"/>
        <v>7</v>
      </c>
      <c r="B12" s="57">
        <f>'VISSIM Sim Runs Summary Outputs'!C26</f>
        <v>0</v>
      </c>
      <c r="C12" s="39"/>
      <c r="D12" s="246">
        <f>SUMIFS('VISSIM Network Perf Outputs'!$E:$E,'VISSIM Network Perf Outputs'!$A:$A,$A12)</f>
        <v>0</v>
      </c>
      <c r="E12" s="247">
        <f>SUMIFS('VISSIM Network Perf Outputs'!$D:$D,'VISSIM Network Perf Outputs'!$A:$A,$A12)</f>
        <v>0</v>
      </c>
      <c r="F12" s="103">
        <f>SUMIFS('VISSIM Network Perf Outputs'!$K:$K,'VISSIM Network Perf Outputs'!$A:$A,$A12)</f>
        <v>0</v>
      </c>
      <c r="G12" s="247">
        <f>SUMIFS('VISSIM Network Perf Outputs'!$Q:$Q,'VISSIM Network Perf Outputs'!$A:$A,$A12)</f>
        <v>0</v>
      </c>
      <c r="H12" s="247">
        <f>SUMIFS('VISSIM Network Perf Outputs'!$AC:$AC,'VISSIM Network Perf Outputs'!$A:$A,$A12)/1000</f>
        <v>0</v>
      </c>
      <c r="I12" s="247">
        <f>SUMIFS('VISSIM Network Perf Outputs'!$AF:$AF,'VISSIM Network Perf Outputs'!$A:$A,$A12)</f>
        <v>0</v>
      </c>
      <c r="J12" s="247">
        <f>SUMIFS('VISSIM Network Perf Outputs'!$AI:$AI,'VISSIM Network Perf Outputs'!$A:$A,$A12)</f>
        <v>0</v>
      </c>
      <c r="K12" s="216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</row>
    <row r="13" spans="1:28" ht="23.25" customHeight="1" x14ac:dyDescent="0.35">
      <c r="A13" s="761">
        <f t="shared" si="0"/>
        <v>8</v>
      </c>
      <c r="B13" s="57">
        <f>'VISSIM Sim Runs Summary Outputs'!C27</f>
        <v>0</v>
      </c>
      <c r="C13" s="39"/>
      <c r="D13" s="246">
        <f>SUMIFS('VISSIM Network Perf Outputs'!$E:$E,'VISSIM Network Perf Outputs'!$A:$A,$A13)</f>
        <v>0</v>
      </c>
      <c r="E13" s="247">
        <f>SUMIFS('VISSIM Network Perf Outputs'!$D:$D,'VISSIM Network Perf Outputs'!$A:$A,$A13)</f>
        <v>0</v>
      </c>
      <c r="F13" s="103">
        <f>SUMIFS('VISSIM Network Perf Outputs'!$K:$K,'VISSIM Network Perf Outputs'!$A:$A,$A13)</f>
        <v>0</v>
      </c>
      <c r="G13" s="247">
        <f>SUMIFS('VISSIM Network Perf Outputs'!$Q:$Q,'VISSIM Network Perf Outputs'!$A:$A,$A13)</f>
        <v>0</v>
      </c>
      <c r="H13" s="247">
        <f>SUMIFS('VISSIM Network Perf Outputs'!$AC:$AC,'VISSIM Network Perf Outputs'!$A:$A,$A13)/1000</f>
        <v>0</v>
      </c>
      <c r="I13" s="247">
        <f>SUMIFS('VISSIM Network Perf Outputs'!$AF:$AF,'VISSIM Network Perf Outputs'!$A:$A,$A13)</f>
        <v>0</v>
      </c>
      <c r="J13" s="247">
        <f>SUMIFS('VISSIM Network Perf Outputs'!$AI:$AI,'VISSIM Network Perf Outputs'!$A:$A,$A13)</f>
        <v>0</v>
      </c>
      <c r="K13" s="216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</row>
    <row r="14" spans="1:28" ht="23.25" customHeight="1" x14ac:dyDescent="0.35">
      <c r="A14" s="761">
        <f t="shared" si="0"/>
        <v>9</v>
      </c>
      <c r="B14" s="57">
        <f>'VISSIM Sim Runs Summary Outputs'!C28</f>
        <v>0</v>
      </c>
      <c r="C14" s="39"/>
      <c r="D14" s="246">
        <f>SUMIFS('VISSIM Network Perf Outputs'!$E:$E,'VISSIM Network Perf Outputs'!$A:$A,$A14)</f>
        <v>0</v>
      </c>
      <c r="E14" s="247">
        <f>SUMIFS('VISSIM Network Perf Outputs'!$D:$D,'VISSIM Network Perf Outputs'!$A:$A,$A14)</f>
        <v>0</v>
      </c>
      <c r="F14" s="103">
        <f>SUMIFS('VISSIM Network Perf Outputs'!$K:$K,'VISSIM Network Perf Outputs'!$A:$A,$A14)</f>
        <v>0</v>
      </c>
      <c r="G14" s="247">
        <f>SUMIFS('VISSIM Network Perf Outputs'!$Q:$Q,'VISSIM Network Perf Outputs'!$A:$A,$A14)</f>
        <v>0</v>
      </c>
      <c r="H14" s="247">
        <f>SUMIFS('VISSIM Network Perf Outputs'!$AC:$AC,'VISSIM Network Perf Outputs'!$A:$A,$A14)/1000</f>
        <v>0</v>
      </c>
      <c r="I14" s="247">
        <f>SUMIFS('VISSIM Network Perf Outputs'!$AF:$AF,'VISSIM Network Perf Outputs'!$A:$A,$A14)</f>
        <v>0</v>
      </c>
      <c r="J14" s="247">
        <f>SUMIFS('VISSIM Network Perf Outputs'!$AI:$AI,'VISSIM Network Perf Outputs'!$A:$A,$A14)</f>
        <v>0</v>
      </c>
      <c r="K14" s="216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</row>
    <row r="15" spans="1:28" ht="23.25" customHeight="1" x14ac:dyDescent="0.35">
      <c r="A15" s="761">
        <f t="shared" si="0"/>
        <v>10</v>
      </c>
      <c r="B15" s="57">
        <f>'VISSIM Sim Runs Summary Outputs'!C29</f>
        <v>0</v>
      </c>
      <c r="C15" s="39"/>
      <c r="D15" s="246">
        <f>SUMIFS('VISSIM Network Perf Outputs'!$E:$E,'VISSIM Network Perf Outputs'!$A:$A,$A15)</f>
        <v>0</v>
      </c>
      <c r="E15" s="247">
        <f>SUMIFS('VISSIM Network Perf Outputs'!$D:$D,'VISSIM Network Perf Outputs'!$A:$A,$A15)</f>
        <v>0</v>
      </c>
      <c r="F15" s="103">
        <f>SUMIFS('VISSIM Network Perf Outputs'!$K:$K,'VISSIM Network Perf Outputs'!$A:$A,$A15)</f>
        <v>0</v>
      </c>
      <c r="G15" s="247">
        <f>SUMIFS('VISSIM Network Perf Outputs'!$Q:$Q,'VISSIM Network Perf Outputs'!$A:$A,$A15)</f>
        <v>0</v>
      </c>
      <c r="H15" s="247">
        <f>SUMIFS('VISSIM Network Perf Outputs'!$AC:$AC,'VISSIM Network Perf Outputs'!$A:$A,$A15)/1000</f>
        <v>0</v>
      </c>
      <c r="I15" s="247">
        <f>SUMIFS('VISSIM Network Perf Outputs'!$AF:$AF,'VISSIM Network Perf Outputs'!$A:$A,$A15)</f>
        <v>0</v>
      </c>
      <c r="J15" s="247">
        <f>SUMIFS('VISSIM Network Perf Outputs'!$AI:$AI,'VISSIM Network Perf Outputs'!$A:$A,$A15)</f>
        <v>0</v>
      </c>
      <c r="K15" s="216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3.25" customHeight="1" x14ac:dyDescent="0.35">
      <c r="A16" s="220"/>
      <c r="B16" s="249" t="s">
        <v>90</v>
      </c>
      <c r="C16" s="60" t="s">
        <v>68</v>
      </c>
      <c r="D16" s="244">
        <f t="shared" ref="D16:J16" si="1">IFERROR(AVERAGE(D6:D15), "")</f>
        <v>0</v>
      </c>
      <c r="E16" s="248">
        <f t="shared" si="1"/>
        <v>0</v>
      </c>
      <c r="F16" s="196">
        <f t="shared" si="1"/>
        <v>0</v>
      </c>
      <c r="G16" s="248">
        <f t="shared" si="1"/>
        <v>0</v>
      </c>
      <c r="H16" s="248">
        <f t="shared" si="1"/>
        <v>0</v>
      </c>
      <c r="I16" s="248">
        <f t="shared" si="1"/>
        <v>0</v>
      </c>
      <c r="J16" s="248">
        <f t="shared" si="1"/>
        <v>0</v>
      </c>
      <c r="K16" s="216"/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</row>
    <row r="17" spans="1:28" ht="36.75" customHeight="1" x14ac:dyDescent="0.35">
      <c r="A17" s="220"/>
      <c r="B17" s="249" t="s">
        <v>148</v>
      </c>
      <c r="C17" s="60" t="s">
        <v>68</v>
      </c>
      <c r="D17" s="244">
        <f t="shared" ref="D17:J17" si="2">IFERROR(STDEVA(D6:D15), "")</f>
        <v>0</v>
      </c>
      <c r="E17" s="244">
        <f t="shared" si="2"/>
        <v>0</v>
      </c>
      <c r="F17" s="196">
        <f t="shared" si="2"/>
        <v>0</v>
      </c>
      <c r="G17" s="244">
        <f t="shared" si="2"/>
        <v>0</v>
      </c>
      <c r="H17" s="196">
        <f t="shared" si="2"/>
        <v>0</v>
      </c>
      <c r="I17" s="244">
        <f t="shared" si="2"/>
        <v>0</v>
      </c>
      <c r="J17" s="244">
        <f t="shared" si="2"/>
        <v>0</v>
      </c>
      <c r="K17" s="216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</row>
    <row r="18" spans="1:28" ht="23.25" customHeight="1" x14ac:dyDescent="0.35">
      <c r="A18" s="220"/>
      <c r="B18" s="249" t="s">
        <v>204</v>
      </c>
      <c r="C18" s="60" t="s">
        <v>68</v>
      </c>
      <c r="D18" s="243" t="e">
        <f>D17/D16</f>
        <v>#DIV/0!</v>
      </c>
      <c r="E18" s="243" t="e">
        <f t="shared" ref="E18:J18" si="3">E17/E16</f>
        <v>#DIV/0!</v>
      </c>
      <c r="F18" s="243" t="e">
        <f t="shared" si="3"/>
        <v>#DIV/0!</v>
      </c>
      <c r="G18" s="243" t="e">
        <f t="shared" si="3"/>
        <v>#DIV/0!</v>
      </c>
      <c r="H18" s="243" t="e">
        <f t="shared" si="3"/>
        <v>#DIV/0!</v>
      </c>
      <c r="I18" s="243" t="e">
        <f t="shared" si="3"/>
        <v>#DIV/0!</v>
      </c>
      <c r="J18" s="243" t="e">
        <f t="shared" si="3"/>
        <v>#DIV/0!</v>
      </c>
      <c r="K18" s="216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</row>
    <row r="19" spans="1:28" ht="6.75" customHeight="1" x14ac:dyDescent="0.35">
      <c r="A19" s="220"/>
      <c r="B19" s="58"/>
      <c r="C19" s="39"/>
      <c r="D19" s="60"/>
      <c r="E19" s="60"/>
      <c r="F19" s="60"/>
      <c r="G19" s="60"/>
      <c r="H19" s="60"/>
      <c r="I19" s="60"/>
      <c r="J19" s="60"/>
      <c r="K19" s="216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</row>
    <row r="20" spans="1:28" x14ac:dyDescent="0.35">
      <c r="A20" s="221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</row>
    <row r="21" spans="1:28" x14ac:dyDescent="0.35">
      <c r="A21" s="221"/>
      <c r="B21" s="215"/>
      <c r="C21" s="215"/>
      <c r="D21" s="215"/>
      <c r="E21" s="215"/>
      <c r="F21" s="215"/>
      <c r="G21" s="215"/>
      <c r="H21" s="215"/>
      <c r="I21" s="215"/>
      <c r="J21" s="215"/>
      <c r="K21" s="216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</row>
    <row r="22" spans="1:28" x14ac:dyDescent="0.35">
      <c r="A22" s="221"/>
      <c r="B22" s="215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</row>
    <row r="23" spans="1:28" x14ac:dyDescent="0.35">
      <c r="A23" s="221"/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</row>
    <row r="24" spans="1:28" x14ac:dyDescent="0.35">
      <c r="A24" s="221"/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</row>
    <row r="25" spans="1:28" x14ac:dyDescent="0.35">
      <c r="A25" s="221"/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</row>
    <row r="26" spans="1:28" x14ac:dyDescent="0.35">
      <c r="A26" s="221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</row>
    <row r="27" spans="1:28" x14ac:dyDescent="0.35">
      <c r="A27" s="221"/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</row>
    <row r="28" spans="1:28" x14ac:dyDescent="0.35">
      <c r="A28" s="221"/>
      <c r="B28" s="215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</row>
    <row r="29" spans="1:28" x14ac:dyDescent="0.35">
      <c r="A29" s="221"/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</row>
    <row r="30" spans="1:28" x14ac:dyDescent="0.35">
      <c r="A30" s="221"/>
      <c r="B30" s="215"/>
      <c r="C30" s="215"/>
      <c r="D30" s="215"/>
      <c r="E30" s="215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215"/>
      <c r="Z30" s="215"/>
      <c r="AA30" s="215"/>
      <c r="AB30" s="215"/>
    </row>
    <row r="31" spans="1:28" x14ac:dyDescent="0.35">
      <c r="A31" s="221"/>
      <c r="B31" s="215"/>
      <c r="C31" s="215"/>
      <c r="D31" s="215"/>
      <c r="E31" s="215"/>
      <c r="F31" s="215"/>
      <c r="G31" s="215"/>
      <c r="H31" s="215"/>
      <c r="I31" s="215"/>
      <c r="J31" s="215"/>
      <c r="K31" s="215"/>
      <c r="L31" s="215"/>
      <c r="M31" s="215"/>
      <c r="N31" s="215"/>
      <c r="O31" s="215"/>
      <c r="P31" s="215"/>
      <c r="Q31" s="215"/>
      <c r="R31" s="215"/>
      <c r="S31" s="215"/>
      <c r="T31" s="215"/>
      <c r="U31" s="215"/>
      <c r="V31" s="215"/>
      <c r="W31" s="215"/>
      <c r="X31" s="215"/>
      <c r="Y31" s="215"/>
      <c r="Z31" s="215"/>
      <c r="AA31" s="215"/>
      <c r="AB31" s="215"/>
    </row>
    <row r="32" spans="1:28" x14ac:dyDescent="0.35">
      <c r="A32" s="221"/>
      <c r="B32" s="215"/>
      <c r="C32" s="215"/>
      <c r="D32" s="215"/>
      <c r="E32" s="215"/>
      <c r="F32" s="215"/>
      <c r="G32" s="215"/>
      <c r="H32" s="215"/>
      <c r="I32" s="215"/>
      <c r="J32" s="215"/>
      <c r="K32" s="215"/>
      <c r="L32" s="215"/>
      <c r="M32" s="215"/>
      <c r="N32" s="215"/>
      <c r="O32" s="215"/>
      <c r="P32" s="215"/>
      <c r="Q32" s="215"/>
      <c r="R32" s="215"/>
      <c r="S32" s="215"/>
      <c r="T32" s="215"/>
      <c r="U32" s="215"/>
      <c r="V32" s="215"/>
      <c r="W32" s="215"/>
      <c r="X32" s="215"/>
      <c r="Y32" s="215"/>
      <c r="Z32" s="215"/>
      <c r="AA32" s="215"/>
      <c r="AB32" s="215"/>
    </row>
    <row r="33" spans="1:28" x14ac:dyDescent="0.35">
      <c r="A33" s="221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5"/>
      <c r="M33" s="215"/>
      <c r="N33" s="215"/>
      <c r="O33" s="215"/>
      <c r="P33" s="215"/>
      <c r="Q33" s="215"/>
      <c r="R33" s="215"/>
      <c r="S33" s="215"/>
      <c r="T33" s="215"/>
      <c r="U33" s="215"/>
      <c r="V33" s="215"/>
      <c r="W33" s="215"/>
      <c r="X33" s="215"/>
      <c r="Y33" s="215"/>
      <c r="Z33" s="215"/>
      <c r="AA33" s="215"/>
      <c r="AB33" s="215"/>
    </row>
    <row r="34" spans="1:28" x14ac:dyDescent="0.35">
      <c r="A34" s="221"/>
      <c r="B34" s="215"/>
      <c r="C34" s="215"/>
      <c r="D34" s="215"/>
      <c r="E34" s="215"/>
      <c r="F34" s="215"/>
      <c r="G34" s="215"/>
      <c r="H34" s="215"/>
      <c r="I34" s="215"/>
      <c r="J34" s="215"/>
      <c r="K34" s="215"/>
      <c r="L34" s="215"/>
      <c r="M34" s="215"/>
      <c r="N34" s="215"/>
      <c r="O34" s="215"/>
      <c r="P34" s="215"/>
      <c r="Q34" s="215"/>
      <c r="R34" s="215"/>
      <c r="S34" s="215"/>
      <c r="T34" s="215"/>
      <c r="U34" s="215"/>
      <c r="V34" s="215"/>
      <c r="W34" s="215"/>
      <c r="X34" s="215"/>
      <c r="Y34" s="215"/>
      <c r="Z34" s="215"/>
      <c r="AA34" s="215"/>
      <c r="AB34" s="215"/>
    </row>
    <row r="35" spans="1:28" x14ac:dyDescent="0.35">
      <c r="A35" s="221"/>
      <c r="B35" s="215"/>
      <c r="C35" s="215"/>
      <c r="D35" s="215"/>
      <c r="E35" s="215"/>
      <c r="F35" s="215"/>
      <c r="G35" s="215"/>
      <c r="H35" s="215"/>
      <c r="I35" s="215"/>
      <c r="J35" s="215"/>
      <c r="K35" s="215"/>
      <c r="L35" s="215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</row>
    <row r="36" spans="1:28" x14ac:dyDescent="0.35">
      <c r="A36" s="221"/>
      <c r="B36" s="215"/>
      <c r="C36" s="215"/>
      <c r="D36" s="215"/>
      <c r="E36" s="215"/>
      <c r="F36" s="215"/>
      <c r="G36" s="215"/>
      <c r="H36" s="215"/>
      <c r="I36" s="215"/>
      <c r="J36" s="215"/>
      <c r="K36" s="215"/>
      <c r="L36" s="215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</row>
    <row r="37" spans="1:28" x14ac:dyDescent="0.35">
      <c r="A37" s="221"/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</row>
    <row r="38" spans="1:28" x14ac:dyDescent="0.35">
      <c r="A38" s="221"/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</row>
    <row r="39" spans="1:28" x14ac:dyDescent="0.35">
      <c r="A39" s="221"/>
      <c r="B39" s="215"/>
      <c r="C39" s="215"/>
      <c r="D39" s="215"/>
      <c r="E39" s="215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</row>
    <row r="40" spans="1:28" x14ac:dyDescent="0.35">
      <c r="A40" s="221"/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215"/>
      <c r="Z40" s="215"/>
      <c r="AA40" s="215"/>
      <c r="AB40" s="215"/>
    </row>
    <row r="41" spans="1:28" x14ac:dyDescent="0.35">
      <c r="A41" s="221"/>
      <c r="B41" s="215"/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  <c r="O41" s="215"/>
      <c r="P41" s="215"/>
      <c r="Q41" s="215"/>
      <c r="R41" s="215"/>
      <c r="S41" s="215"/>
      <c r="T41" s="215"/>
      <c r="U41" s="215"/>
      <c r="V41" s="215"/>
      <c r="W41" s="215"/>
      <c r="X41" s="215"/>
      <c r="Y41" s="215"/>
      <c r="Z41" s="215"/>
      <c r="AA41" s="215"/>
      <c r="AB41" s="215"/>
    </row>
    <row r="42" spans="1:28" x14ac:dyDescent="0.35">
      <c r="A42" s="221"/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  <c r="O42" s="215"/>
      <c r="P42" s="215"/>
      <c r="Q42" s="215"/>
      <c r="R42" s="215"/>
      <c r="S42" s="215"/>
      <c r="T42" s="215"/>
      <c r="U42" s="215"/>
      <c r="V42" s="215"/>
      <c r="W42" s="215"/>
      <c r="X42" s="215"/>
      <c r="Y42" s="215"/>
      <c r="Z42" s="215"/>
      <c r="AA42" s="215"/>
      <c r="AB42" s="215"/>
    </row>
    <row r="43" spans="1:28" x14ac:dyDescent="0.35">
      <c r="A43" s="221"/>
      <c r="B43" s="215"/>
      <c r="C43" s="215"/>
      <c r="D43" s="215"/>
      <c r="E43" s="215"/>
      <c r="F43" s="215"/>
      <c r="G43" s="215"/>
      <c r="H43" s="215"/>
      <c r="I43" s="215"/>
      <c r="J43" s="215"/>
      <c r="K43" s="215"/>
      <c r="L43" s="215"/>
      <c r="M43" s="215"/>
      <c r="N43" s="215"/>
      <c r="O43" s="215"/>
      <c r="P43" s="215"/>
      <c r="Q43" s="215"/>
      <c r="R43" s="215"/>
      <c r="S43" s="215"/>
      <c r="T43" s="215"/>
      <c r="U43" s="215"/>
      <c r="V43" s="215"/>
      <c r="W43" s="215"/>
      <c r="X43" s="215"/>
      <c r="Y43" s="215"/>
      <c r="Z43" s="215"/>
      <c r="AA43" s="215"/>
      <c r="AB43" s="215"/>
    </row>
    <row r="44" spans="1:28" x14ac:dyDescent="0.35">
      <c r="A44" s="221"/>
      <c r="B44" s="215"/>
      <c r="C44" s="215"/>
      <c r="D44" s="215"/>
      <c r="E44" s="215"/>
      <c r="F44" s="215"/>
      <c r="G44" s="215"/>
      <c r="H44" s="215"/>
      <c r="I44" s="215"/>
      <c r="J44" s="215"/>
      <c r="K44" s="215"/>
      <c r="L44" s="215"/>
      <c r="M44" s="215"/>
      <c r="N44" s="215"/>
      <c r="O44" s="215"/>
      <c r="P44" s="215"/>
      <c r="Q44" s="215"/>
      <c r="R44" s="215"/>
      <c r="S44" s="215"/>
      <c r="T44" s="215"/>
      <c r="U44" s="215"/>
      <c r="V44" s="215"/>
      <c r="W44" s="215"/>
      <c r="X44" s="215"/>
      <c r="Y44" s="215"/>
      <c r="Z44" s="215"/>
      <c r="AA44" s="215"/>
      <c r="AB44" s="215"/>
    </row>
    <row r="45" spans="1:28" x14ac:dyDescent="0.35">
      <c r="A45" s="221"/>
      <c r="B45" s="215"/>
      <c r="C45" s="215"/>
      <c r="D45" s="215"/>
      <c r="E45" s="215"/>
      <c r="F45" s="215"/>
      <c r="G45" s="215"/>
      <c r="H45" s="215"/>
      <c r="I45" s="215"/>
      <c r="J45" s="215"/>
      <c r="K45" s="215"/>
      <c r="L45" s="215"/>
      <c r="M45" s="215"/>
      <c r="N45" s="215"/>
      <c r="O45" s="215"/>
      <c r="P45" s="215"/>
      <c r="Q45" s="215"/>
      <c r="R45" s="215"/>
      <c r="S45" s="215"/>
      <c r="T45" s="215"/>
      <c r="U45" s="215"/>
      <c r="V45" s="215"/>
      <c r="W45" s="215"/>
      <c r="X45" s="215"/>
      <c r="Y45" s="215"/>
      <c r="Z45" s="215"/>
      <c r="AA45" s="215"/>
      <c r="AB45" s="215"/>
    </row>
    <row r="46" spans="1:28" x14ac:dyDescent="0.35">
      <c r="A46" s="221"/>
      <c r="B46" s="215"/>
      <c r="C46" s="215"/>
      <c r="D46" s="215"/>
      <c r="E46" s="215"/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P46" s="215"/>
      <c r="Q46" s="215"/>
      <c r="R46" s="215"/>
      <c r="S46" s="215"/>
      <c r="T46" s="215"/>
      <c r="U46" s="215"/>
      <c r="V46" s="215"/>
      <c r="W46" s="215"/>
      <c r="X46" s="215"/>
      <c r="Y46" s="215"/>
      <c r="Z46" s="215"/>
      <c r="AA46" s="215"/>
      <c r="AB46" s="215"/>
    </row>
    <row r="47" spans="1:28" x14ac:dyDescent="0.35">
      <c r="A47" s="221"/>
      <c r="B47" s="215"/>
      <c r="C47" s="215"/>
      <c r="D47" s="215"/>
      <c r="E47" s="215"/>
      <c r="F47" s="215"/>
      <c r="G47" s="215"/>
      <c r="H47" s="215"/>
      <c r="I47" s="215"/>
      <c r="J47" s="215"/>
      <c r="K47" s="215"/>
      <c r="L47" s="215"/>
      <c r="M47" s="215"/>
      <c r="N47" s="215"/>
      <c r="O47" s="215"/>
      <c r="P47" s="215"/>
      <c r="Q47" s="215"/>
      <c r="R47" s="215"/>
      <c r="S47" s="215"/>
      <c r="T47" s="215"/>
      <c r="U47" s="215"/>
      <c r="V47" s="215"/>
      <c r="W47" s="215"/>
      <c r="X47" s="215"/>
      <c r="Y47" s="215"/>
      <c r="Z47" s="215"/>
      <c r="AA47" s="215"/>
      <c r="AB47" s="215"/>
    </row>
    <row r="48" spans="1:28" x14ac:dyDescent="0.35">
      <c r="A48" s="221"/>
      <c r="B48" s="215"/>
      <c r="C48" s="215"/>
      <c r="D48" s="215"/>
      <c r="E48" s="215"/>
      <c r="F48" s="215"/>
      <c r="G48" s="215"/>
      <c r="H48" s="215"/>
      <c r="I48" s="215"/>
      <c r="J48" s="215"/>
      <c r="K48" s="215"/>
      <c r="L48" s="215"/>
      <c r="M48" s="215"/>
      <c r="N48" s="215"/>
      <c r="O48" s="215"/>
      <c r="P48" s="215"/>
      <c r="Q48" s="215"/>
      <c r="R48" s="215"/>
      <c r="S48" s="215"/>
      <c r="T48" s="215"/>
      <c r="U48" s="215"/>
      <c r="V48" s="215"/>
      <c r="W48" s="215"/>
      <c r="X48" s="215"/>
      <c r="Y48" s="215"/>
      <c r="Z48" s="215"/>
      <c r="AA48" s="215"/>
      <c r="AB48" s="215"/>
    </row>
    <row r="49" spans="1:28" x14ac:dyDescent="0.35">
      <c r="A49" s="221"/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  <c r="Q49" s="215"/>
      <c r="R49" s="215"/>
      <c r="S49" s="215"/>
      <c r="T49" s="215"/>
      <c r="U49" s="215"/>
      <c r="V49" s="215"/>
      <c r="W49" s="215"/>
      <c r="X49" s="215"/>
      <c r="Y49" s="215"/>
      <c r="Z49" s="215"/>
      <c r="AA49" s="215"/>
      <c r="AB49" s="215"/>
    </row>
    <row r="50" spans="1:28" x14ac:dyDescent="0.35">
      <c r="A50" s="221"/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5"/>
      <c r="T50" s="215"/>
      <c r="U50" s="215"/>
      <c r="V50" s="215"/>
      <c r="W50" s="215"/>
      <c r="X50" s="215"/>
      <c r="Y50" s="215"/>
      <c r="Z50" s="215"/>
      <c r="AA50" s="215"/>
      <c r="AB50" s="215"/>
    </row>
    <row r="51" spans="1:28" x14ac:dyDescent="0.35">
      <c r="A51" s="221"/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  <c r="Q51" s="215"/>
      <c r="R51" s="215"/>
      <c r="S51" s="215"/>
      <c r="T51" s="215"/>
      <c r="U51" s="215"/>
      <c r="V51" s="215"/>
      <c r="W51" s="215"/>
      <c r="X51" s="215"/>
      <c r="Y51" s="215"/>
      <c r="Z51" s="215"/>
      <c r="AA51" s="215"/>
      <c r="AB51" s="215"/>
    </row>
    <row r="52" spans="1:28" x14ac:dyDescent="0.35">
      <c r="A52" s="221"/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  <c r="Q52" s="215"/>
      <c r="R52" s="215"/>
      <c r="S52" s="215"/>
      <c r="T52" s="215"/>
      <c r="U52" s="215"/>
      <c r="V52" s="215"/>
      <c r="W52" s="215"/>
      <c r="X52" s="215"/>
      <c r="Y52" s="215"/>
      <c r="Z52" s="215"/>
      <c r="AA52" s="215"/>
      <c r="AB52" s="215"/>
    </row>
    <row r="53" spans="1:28" x14ac:dyDescent="0.35">
      <c r="A53" s="221"/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  <c r="Q53" s="215"/>
      <c r="R53" s="215"/>
      <c r="S53" s="215"/>
      <c r="T53" s="215"/>
      <c r="U53" s="215"/>
      <c r="V53" s="215"/>
      <c r="W53" s="215"/>
      <c r="X53" s="215"/>
      <c r="Y53" s="215"/>
      <c r="Z53" s="215"/>
      <c r="AA53" s="215"/>
      <c r="AB53" s="215"/>
    </row>
    <row r="54" spans="1:28" x14ac:dyDescent="0.35">
      <c r="A54" s="221"/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  <c r="Q54" s="215"/>
      <c r="R54" s="215"/>
      <c r="S54" s="215"/>
      <c r="T54" s="215"/>
      <c r="U54" s="215"/>
      <c r="V54" s="215"/>
      <c r="W54" s="215"/>
      <c r="X54" s="215"/>
      <c r="Y54" s="215"/>
      <c r="Z54" s="215"/>
      <c r="AA54" s="215"/>
      <c r="AB54" s="215"/>
    </row>
    <row r="55" spans="1:28" x14ac:dyDescent="0.35">
      <c r="A55" s="221"/>
      <c r="B55" s="215"/>
      <c r="C55" s="215"/>
      <c r="D55" s="215"/>
      <c r="E55" s="215"/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P55" s="215"/>
      <c r="Q55" s="215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</row>
    <row r="56" spans="1:28" x14ac:dyDescent="0.35">
      <c r="A56" s="221"/>
      <c r="B56" s="215"/>
      <c r="C56" s="215"/>
      <c r="D56" s="215"/>
      <c r="E56" s="215"/>
      <c r="F56" s="215"/>
      <c r="G56" s="215"/>
      <c r="H56" s="215"/>
      <c r="I56" s="215"/>
      <c r="J56" s="215"/>
      <c r="K56" s="215"/>
      <c r="L56" s="215"/>
      <c r="M56" s="215"/>
      <c r="N56" s="215"/>
      <c r="O56" s="215"/>
      <c r="P56" s="215"/>
      <c r="Q56" s="215"/>
      <c r="R56" s="215"/>
      <c r="S56" s="215"/>
      <c r="T56" s="215"/>
      <c r="U56" s="215"/>
      <c r="V56" s="215"/>
      <c r="W56" s="215"/>
      <c r="X56" s="215"/>
      <c r="Y56" s="215"/>
      <c r="Z56" s="215"/>
      <c r="AA56" s="215"/>
      <c r="AB56" s="215"/>
    </row>
    <row r="57" spans="1:28" x14ac:dyDescent="0.35">
      <c r="A57" s="221"/>
      <c r="B57" s="215"/>
      <c r="C57" s="215"/>
      <c r="D57" s="215"/>
      <c r="E57" s="215"/>
      <c r="F57" s="215"/>
      <c r="G57" s="215"/>
      <c r="H57" s="215"/>
      <c r="I57" s="215"/>
      <c r="J57" s="215"/>
      <c r="K57" s="215"/>
      <c r="L57" s="215"/>
      <c r="M57" s="215"/>
      <c r="N57" s="215"/>
      <c r="O57" s="215"/>
      <c r="P57" s="215"/>
      <c r="Q57" s="215"/>
      <c r="R57" s="215"/>
      <c r="S57" s="215"/>
      <c r="T57" s="215"/>
      <c r="U57" s="215"/>
      <c r="V57" s="215"/>
      <c r="W57" s="215"/>
      <c r="X57" s="215"/>
      <c r="Y57" s="215"/>
      <c r="Z57" s="215"/>
      <c r="AA57" s="215"/>
      <c r="AB57" s="215"/>
    </row>
    <row r="58" spans="1:28" x14ac:dyDescent="0.35">
      <c r="A58" s="221"/>
      <c r="B58" s="215"/>
      <c r="C58" s="215"/>
      <c r="D58" s="215"/>
      <c r="E58" s="215"/>
      <c r="F58" s="215"/>
      <c r="G58" s="215"/>
      <c r="H58" s="215"/>
      <c r="I58" s="215"/>
      <c r="J58" s="215"/>
      <c r="K58" s="215"/>
      <c r="L58" s="215"/>
      <c r="M58" s="215"/>
      <c r="N58" s="215"/>
      <c r="O58" s="215"/>
      <c r="P58" s="215"/>
      <c r="Q58" s="215"/>
      <c r="R58" s="215"/>
      <c r="S58" s="215"/>
      <c r="T58" s="215"/>
      <c r="U58" s="215"/>
      <c r="V58" s="215"/>
      <c r="W58" s="215"/>
      <c r="X58" s="215"/>
      <c r="Y58" s="215"/>
      <c r="Z58" s="215"/>
      <c r="AA58" s="215"/>
      <c r="AB58" s="215"/>
    </row>
    <row r="59" spans="1:28" x14ac:dyDescent="0.35">
      <c r="A59" s="221"/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  <c r="P59" s="215"/>
      <c r="Q59" s="215"/>
      <c r="R59" s="215"/>
      <c r="S59" s="215"/>
      <c r="T59" s="215"/>
      <c r="U59" s="215"/>
      <c r="V59" s="215"/>
      <c r="W59" s="215"/>
      <c r="X59" s="215"/>
      <c r="Y59" s="215"/>
      <c r="Z59" s="215"/>
      <c r="AA59" s="215"/>
      <c r="AB59" s="215"/>
    </row>
    <row r="60" spans="1:28" x14ac:dyDescent="0.35">
      <c r="A60" s="221"/>
      <c r="B60" s="215"/>
      <c r="C60" s="215"/>
      <c r="D60" s="215"/>
      <c r="E60" s="215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215"/>
      <c r="T60" s="215"/>
      <c r="U60" s="215"/>
      <c r="V60" s="215"/>
      <c r="W60" s="215"/>
      <c r="X60" s="215"/>
      <c r="Y60" s="215"/>
      <c r="Z60" s="215"/>
      <c r="AA60" s="215"/>
      <c r="AB60" s="215"/>
    </row>
    <row r="61" spans="1:28" x14ac:dyDescent="0.35">
      <c r="A61" s="221"/>
      <c r="B61" s="215"/>
      <c r="C61" s="215"/>
      <c r="D61" s="215"/>
      <c r="E61" s="215"/>
      <c r="F61" s="215"/>
      <c r="G61" s="215"/>
      <c r="H61" s="215"/>
      <c r="I61" s="215"/>
      <c r="J61" s="215"/>
      <c r="K61" s="215"/>
      <c r="L61" s="215"/>
      <c r="M61" s="215"/>
      <c r="N61" s="215"/>
      <c r="O61" s="215"/>
      <c r="P61" s="215"/>
      <c r="Q61" s="215"/>
      <c r="R61" s="215"/>
      <c r="S61" s="215"/>
      <c r="T61" s="215"/>
      <c r="U61" s="215"/>
      <c r="V61" s="215"/>
      <c r="W61" s="215"/>
      <c r="X61" s="215"/>
      <c r="Y61" s="215"/>
      <c r="Z61" s="215"/>
      <c r="AA61" s="215"/>
      <c r="AB61" s="215"/>
    </row>
    <row r="62" spans="1:28" x14ac:dyDescent="0.35">
      <c r="A62" s="221"/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215"/>
      <c r="T62" s="215"/>
      <c r="U62" s="215"/>
      <c r="V62" s="215"/>
      <c r="W62" s="215"/>
      <c r="X62" s="215"/>
      <c r="Y62" s="215"/>
      <c r="Z62" s="215"/>
      <c r="AA62" s="215"/>
      <c r="AB62" s="215"/>
    </row>
    <row r="63" spans="1:28" x14ac:dyDescent="0.35">
      <c r="A63" s="221"/>
      <c r="B63" s="215"/>
      <c r="C63" s="215"/>
      <c r="D63" s="215"/>
      <c r="E63" s="215"/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215"/>
      <c r="U63" s="215"/>
      <c r="V63" s="215"/>
      <c r="W63" s="215"/>
      <c r="X63" s="215"/>
      <c r="Y63" s="215"/>
      <c r="Z63" s="215"/>
      <c r="AA63" s="215"/>
      <c r="AB63" s="215"/>
    </row>
    <row r="64" spans="1:28" x14ac:dyDescent="0.35">
      <c r="A64" s="221"/>
      <c r="B64" s="215"/>
      <c r="C64" s="215"/>
      <c r="D64" s="215"/>
      <c r="E64" s="215"/>
      <c r="F64" s="215"/>
      <c r="G64" s="215"/>
      <c r="H64" s="215"/>
      <c r="I64" s="215"/>
      <c r="J64" s="215"/>
      <c r="K64" s="215"/>
      <c r="L64" s="215"/>
      <c r="M64" s="215"/>
      <c r="N64" s="215"/>
      <c r="O64" s="215"/>
      <c r="P64" s="215"/>
      <c r="Q64" s="215"/>
      <c r="R64" s="215"/>
      <c r="S64" s="215"/>
      <c r="T64" s="215"/>
      <c r="U64" s="215"/>
      <c r="V64" s="215"/>
      <c r="W64" s="215"/>
      <c r="X64" s="215"/>
      <c r="Y64" s="215"/>
      <c r="Z64" s="215"/>
      <c r="AA64" s="215"/>
      <c r="AB64" s="215"/>
    </row>
    <row r="65" spans="1:28" x14ac:dyDescent="0.35">
      <c r="A65" s="221"/>
      <c r="B65" s="215"/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</row>
    <row r="66" spans="1:28" x14ac:dyDescent="0.35">
      <c r="A66" s="221"/>
      <c r="B66" s="215"/>
      <c r="C66" s="215"/>
      <c r="D66" s="215"/>
      <c r="E66" s="215"/>
      <c r="F66" s="215"/>
      <c r="G66" s="215"/>
      <c r="H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</row>
    <row r="67" spans="1:28" x14ac:dyDescent="0.35">
      <c r="A67" s="221"/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</row>
    <row r="68" spans="1:28" x14ac:dyDescent="0.35">
      <c r="A68" s="221"/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</row>
  </sheetData>
  <printOptions horizontalCentered="1"/>
  <pageMargins left="0.7" right="0.7" top="0.75" bottom="0.75" header="0.3" footer="0.3"/>
  <pageSetup scale="79" fitToHeight="2" orientation="landscape" r:id="rId1"/>
  <headerFooter>
    <oddFooter>&amp;C&amp;P of &amp;N</oddFooter>
  </headerFooter>
  <rowBreaks count="1" manualBreakCount="1">
    <brk id="19" min="1" max="9" man="1"/>
  </rowBreaks>
  <ignoredErrors>
    <ignoredError sqref="D6:J15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0000"/>
  </sheetPr>
  <dimension ref="A1:R134"/>
  <sheetViews>
    <sheetView zoomScale="85" zoomScaleNormal="85" workbookViewId="0"/>
  </sheetViews>
  <sheetFormatPr defaultRowHeight="14.5" x14ac:dyDescent="0.35"/>
  <cols>
    <col min="1" max="1" width="38.81640625" customWidth="1"/>
    <col min="2" max="2" width="12.81640625" bestFit="1" customWidth="1"/>
    <col min="3" max="3" width="7.1796875" bestFit="1" customWidth="1"/>
    <col min="4" max="4" width="41.1796875" customWidth="1"/>
    <col min="5" max="5" width="9.453125" bestFit="1" customWidth="1"/>
    <col min="6" max="6" width="13.26953125" customWidth="1"/>
    <col min="7" max="7" width="10.7265625" customWidth="1"/>
    <col min="8" max="8" width="28" bestFit="1" customWidth="1"/>
    <col min="9" max="9" width="12.81640625" bestFit="1" customWidth="1"/>
    <col min="10" max="10" width="10.7265625" customWidth="1"/>
    <col min="11" max="11" width="5.1796875" customWidth="1"/>
    <col min="12" max="12" width="11.54296875" style="23" bestFit="1" customWidth="1"/>
    <col min="13" max="13" width="7.54296875" style="23" customWidth="1"/>
  </cols>
  <sheetData>
    <row r="1" spans="1:18" s="23" customFormat="1" x14ac:dyDescent="0.35">
      <c r="A1" s="501"/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</row>
    <row r="2" spans="1:18" s="547" customFormat="1" ht="18.5" x14ac:dyDescent="0.45">
      <c r="A2" s="501"/>
      <c r="B2" s="788" t="s">
        <v>484</v>
      </c>
      <c r="C2" s="501"/>
      <c r="D2" s="501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</row>
    <row r="3" spans="1:18" s="547" customFormat="1" x14ac:dyDescent="0.35">
      <c r="A3" s="501"/>
      <c r="B3" s="501" t="s">
        <v>483</v>
      </c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</row>
    <row r="4" spans="1:18" s="547" customFormat="1" x14ac:dyDescent="0.35">
      <c r="A4" s="501"/>
      <c r="B4" s="501" t="s">
        <v>491</v>
      </c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</row>
    <row r="5" spans="1:18" s="547" customFormat="1" ht="15" thickBot="1" x14ac:dyDescent="0.4">
      <c r="A5" s="501"/>
      <c r="B5" s="501"/>
      <c r="C5" s="501"/>
      <c r="D5" s="501"/>
      <c r="E5" s="501"/>
      <c r="F5" s="501"/>
      <c r="G5" s="501"/>
      <c r="H5" s="501"/>
      <c r="I5" s="501"/>
      <c r="J5" s="501"/>
      <c r="K5" s="501"/>
      <c r="L5" s="501"/>
      <c r="M5" s="501"/>
      <c r="N5" s="501"/>
      <c r="O5" s="501"/>
      <c r="P5" s="501"/>
      <c r="Q5" s="501"/>
      <c r="R5" s="501"/>
    </row>
    <row r="6" spans="1:18" s="23" customFormat="1" x14ac:dyDescent="0.35">
      <c r="A6" s="501"/>
      <c r="B6" s="789" t="s">
        <v>120</v>
      </c>
      <c r="C6" s="790" t="s">
        <v>119</v>
      </c>
      <c r="D6" s="790" t="s">
        <v>1</v>
      </c>
      <c r="E6" s="791" t="s">
        <v>3</v>
      </c>
      <c r="F6" s="501"/>
      <c r="G6" s="501"/>
      <c r="H6" s="501"/>
      <c r="I6" s="501"/>
      <c r="J6" s="501"/>
      <c r="K6" s="501"/>
      <c r="L6" s="501"/>
      <c r="M6" s="501"/>
      <c r="N6" s="501"/>
      <c r="O6" s="501"/>
      <c r="P6" s="501"/>
      <c r="Q6" s="501"/>
      <c r="R6" s="501"/>
    </row>
    <row r="7" spans="1:18" x14ac:dyDescent="0.35">
      <c r="A7" s="501"/>
      <c r="B7" s="776">
        <v>0.2</v>
      </c>
      <c r="C7" s="777">
        <v>100</v>
      </c>
      <c r="D7" s="778" t="str">
        <f>"Within ± "&amp;TEXT(B7,"0%")&amp;" for &lt; "&amp;TEXT(C7,"#,###")&amp;" vph"</f>
        <v>Within ± 20% for &lt; 100 vph</v>
      </c>
      <c r="E7" s="779">
        <v>0.85</v>
      </c>
      <c r="F7" s="501"/>
      <c r="G7" s="501"/>
      <c r="H7" s="501"/>
      <c r="I7" s="501"/>
      <c r="J7" s="501"/>
      <c r="K7" s="501"/>
      <c r="L7" s="501"/>
      <c r="M7" s="501"/>
      <c r="N7" s="501"/>
      <c r="O7" s="501"/>
      <c r="P7" s="501"/>
      <c r="Q7" s="501"/>
      <c r="R7" s="501"/>
    </row>
    <row r="8" spans="1:18" x14ac:dyDescent="0.35">
      <c r="A8" s="501"/>
      <c r="B8" s="776">
        <v>0.15</v>
      </c>
      <c r="C8" s="777">
        <v>1000</v>
      </c>
      <c r="D8" s="778" t="str">
        <f>"Within ± "&amp;TEXT(B8,"0%")&amp;" for ≥ "&amp;TEXT( C7,"#,###")&amp;" vph to &lt; "&amp;TEXT(C8,"#,###")&amp;" vph"</f>
        <v>Within ± 15% for ≥ 100 vph to &lt; 1,000 vph</v>
      </c>
      <c r="E8" s="779">
        <f>E7</f>
        <v>0.85</v>
      </c>
      <c r="F8" s="501"/>
      <c r="G8" s="501"/>
      <c r="H8" s="501"/>
      <c r="I8" s="501"/>
      <c r="J8" s="501"/>
      <c r="K8" s="501"/>
      <c r="L8" s="501"/>
      <c r="M8" s="501"/>
      <c r="N8" s="501"/>
      <c r="O8" s="501"/>
      <c r="P8" s="501"/>
      <c r="Q8" s="501"/>
      <c r="R8" s="501"/>
    </row>
    <row r="9" spans="1:18" x14ac:dyDescent="0.35">
      <c r="A9" s="501"/>
      <c r="B9" s="780">
        <v>0.1</v>
      </c>
      <c r="C9" s="777">
        <v>5000</v>
      </c>
      <c r="D9" s="778" t="str">
        <f>"Within ± "&amp;TEXT(B9,"0%")&amp;" for ≥ "&amp;TEXT( C8,"#,###")&amp;" vph to &lt; "&amp;TEXT(C9,"#,###")&amp;" vph"</f>
        <v>Within ± 10% for ≥ 1,000 vph to &lt; 5,000 vph</v>
      </c>
      <c r="E9" s="779">
        <f>E8</f>
        <v>0.85</v>
      </c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</row>
    <row r="10" spans="1:18" x14ac:dyDescent="0.35">
      <c r="A10" s="501"/>
      <c r="B10" s="781">
        <v>500</v>
      </c>
      <c r="C10" s="782">
        <f>C9</f>
        <v>5000</v>
      </c>
      <c r="D10" s="778" t="str">
        <f>"Within ± "&amp;TEXT(B10,"#,###")&amp;" for ≥ "&amp;TEXT(C10,"#,###")&amp;" vph"</f>
        <v>Within ± 500 for ≥ 5,000 vph</v>
      </c>
      <c r="E10" s="779">
        <f>E9</f>
        <v>0.85</v>
      </c>
      <c r="F10" s="501"/>
      <c r="G10" s="501"/>
      <c r="H10" s="501"/>
      <c r="I10" s="501"/>
      <c r="J10" s="501"/>
      <c r="K10" s="501"/>
      <c r="L10" s="501"/>
      <c r="M10" s="501"/>
      <c r="N10" s="501"/>
      <c r="O10" s="501"/>
      <c r="P10" s="501"/>
      <c r="Q10" s="501"/>
      <c r="R10" s="501"/>
    </row>
    <row r="11" spans="1:18" x14ac:dyDescent="0.35">
      <c r="A11" s="501"/>
      <c r="B11" s="781">
        <v>5</v>
      </c>
      <c r="C11" s="782"/>
      <c r="D11" s="503" t="str">
        <f>"GEH &lt; "&amp;B11&amp;" for individual link flows"</f>
        <v>GEH &lt; 5 for individual link flows</v>
      </c>
      <c r="E11" s="779">
        <v>0.85</v>
      </c>
      <c r="F11" s="501"/>
      <c r="G11" s="501"/>
      <c r="H11" s="501"/>
      <c r="I11" s="501"/>
      <c r="J11" s="501"/>
      <c r="K11" s="501"/>
      <c r="L11" s="501"/>
      <c r="M11" s="501"/>
      <c r="N11" s="501"/>
      <c r="O11" s="501"/>
      <c r="P11" s="501"/>
      <c r="Q11" s="501"/>
      <c r="R11" s="501"/>
    </row>
    <row r="12" spans="1:18" x14ac:dyDescent="0.35">
      <c r="A12" s="501"/>
      <c r="B12" s="781">
        <v>4</v>
      </c>
      <c r="C12" s="782"/>
      <c r="D12" s="503" t="str">
        <f>"GEH &lt; "&amp;B12&amp;" for total network volume"</f>
        <v>GEH &lt; 4 for total network volume</v>
      </c>
      <c r="E12" s="783">
        <v>4</v>
      </c>
      <c r="F12" s="501"/>
      <c r="G12" s="501"/>
      <c r="H12" s="501"/>
      <c r="I12" s="501"/>
      <c r="J12" s="501"/>
      <c r="K12" s="501"/>
      <c r="L12" s="501"/>
      <c r="M12" s="501"/>
      <c r="N12" s="501"/>
      <c r="O12" s="501"/>
      <c r="P12" s="501"/>
      <c r="Q12" s="501"/>
      <c r="R12" s="501"/>
    </row>
    <row r="13" spans="1:18" x14ac:dyDescent="0.35">
      <c r="A13" s="501"/>
      <c r="B13" s="780">
        <v>0.05</v>
      </c>
      <c r="C13" s="782"/>
      <c r="D13" s="503" t="str">
        <f>"Within "&amp;TEXT(B13,"0%")&amp;" of total network volume"</f>
        <v>Within 5% of total network volume</v>
      </c>
      <c r="E13" s="779">
        <v>0.05</v>
      </c>
      <c r="F13" s="501"/>
      <c r="G13" s="501"/>
      <c r="H13" s="501"/>
      <c r="I13" s="501"/>
      <c r="J13" s="501"/>
      <c r="K13" s="501"/>
      <c r="L13" s="501"/>
      <c r="M13" s="501"/>
      <c r="N13" s="501"/>
      <c r="O13" s="501"/>
      <c r="P13" s="501"/>
      <c r="Q13" s="501"/>
      <c r="R13" s="501"/>
    </row>
    <row r="14" spans="1:18" x14ac:dyDescent="0.35">
      <c r="A14" s="501"/>
      <c r="B14" s="780">
        <v>0.3</v>
      </c>
      <c r="C14" s="782"/>
      <c r="D14" s="778" t="str">
        <f>"Within ± "&amp;TEXT(B14,"0%")&amp;" for observed travel times on arterials"</f>
        <v>Within ± 30% for observed travel times on arterials</v>
      </c>
      <c r="E14" s="779">
        <v>0.85</v>
      </c>
      <c r="F14" s="501"/>
      <c r="G14" s="501"/>
      <c r="H14" s="501"/>
      <c r="I14" s="501"/>
      <c r="J14" s="501"/>
      <c r="K14" s="501"/>
      <c r="L14" s="501"/>
      <c r="M14" s="501"/>
      <c r="N14" s="501"/>
      <c r="O14" s="501"/>
      <c r="P14" s="501"/>
      <c r="Q14" s="501"/>
      <c r="R14" s="501"/>
    </row>
    <row r="15" spans="1:18" ht="15" thickBot="1" x14ac:dyDescent="0.4">
      <c r="A15" s="501"/>
      <c r="B15" s="784">
        <v>0.2</v>
      </c>
      <c r="C15" s="785"/>
      <c r="D15" s="786" t="str">
        <f>"Within ± "&amp;TEXT(B15,"0%")&amp;" for observed travel times on freeways"</f>
        <v>Within ± 20% for observed travel times on freeways</v>
      </c>
      <c r="E15" s="787">
        <v>0.85</v>
      </c>
      <c r="F15" s="501"/>
      <c r="G15" s="501"/>
      <c r="H15" s="501"/>
      <c r="I15" s="501"/>
      <c r="J15" s="501"/>
      <c r="K15" s="501"/>
      <c r="L15" s="501"/>
      <c r="M15" s="501"/>
      <c r="N15" s="501"/>
      <c r="O15" s="501"/>
      <c r="P15" s="501"/>
      <c r="Q15" s="501"/>
      <c r="R15" s="501"/>
    </row>
    <row r="16" spans="1:18" x14ac:dyDescent="0.35">
      <c r="A16" s="501"/>
      <c r="B16" s="501"/>
      <c r="C16" s="501"/>
      <c r="D16" s="501"/>
      <c r="E16" s="501"/>
      <c r="F16" s="501"/>
      <c r="G16" s="501"/>
      <c r="H16" s="501"/>
      <c r="I16" s="501"/>
      <c r="J16" s="501"/>
      <c r="K16" s="501"/>
      <c r="L16" s="501"/>
      <c r="M16" s="501"/>
      <c r="N16" s="501"/>
      <c r="O16" s="501"/>
      <c r="P16" s="501"/>
      <c r="Q16" s="501"/>
      <c r="R16" s="501"/>
    </row>
    <row r="17" spans="1:18" x14ac:dyDescent="0.35">
      <c r="A17" s="501"/>
      <c r="B17" s="501"/>
      <c r="C17" s="501"/>
      <c r="D17" s="501"/>
      <c r="E17" s="501"/>
      <c r="F17" s="501"/>
      <c r="G17" s="501"/>
      <c r="H17" s="501"/>
      <c r="I17" s="501"/>
      <c r="J17" s="501"/>
      <c r="K17" s="501"/>
      <c r="L17" s="501"/>
      <c r="M17" s="501"/>
      <c r="N17" s="501"/>
      <c r="O17" s="501"/>
      <c r="P17" s="501"/>
      <c r="Q17" s="501"/>
      <c r="R17" s="501"/>
    </row>
    <row r="18" spans="1:18" ht="18.5" x14ac:dyDescent="0.45">
      <c r="A18" s="501"/>
      <c r="B18" s="788" t="s">
        <v>476</v>
      </c>
      <c r="C18" s="501"/>
      <c r="D18" s="501"/>
      <c r="E18" s="501"/>
      <c r="F18" s="501"/>
      <c r="G18" s="501"/>
      <c r="H18" s="501"/>
      <c r="I18" s="501"/>
      <c r="J18" s="501"/>
      <c r="K18" s="501"/>
      <c r="L18" s="501"/>
      <c r="M18" s="501"/>
      <c r="N18" s="501"/>
      <c r="O18" s="501"/>
      <c r="P18" s="501"/>
      <c r="Q18" s="501"/>
      <c r="R18" s="501"/>
    </row>
    <row r="19" spans="1:18" x14ac:dyDescent="0.35">
      <c r="A19" s="501"/>
      <c r="B19" s="501" t="s">
        <v>477</v>
      </c>
      <c r="C19" s="501"/>
      <c r="D19" s="501"/>
      <c r="E19" s="504" t="s">
        <v>478</v>
      </c>
      <c r="F19" s="501"/>
      <c r="G19" s="501"/>
      <c r="H19" s="501"/>
      <c r="I19" s="501"/>
      <c r="J19" s="501"/>
      <c r="K19" s="501"/>
      <c r="L19" s="501"/>
      <c r="M19" s="501"/>
      <c r="N19" s="501"/>
      <c r="O19" s="501"/>
      <c r="P19" s="501"/>
      <c r="Q19" s="501"/>
      <c r="R19" s="501"/>
    </row>
    <row r="20" spans="1:18" x14ac:dyDescent="0.35">
      <c r="A20" s="501"/>
      <c r="B20" s="501" t="s">
        <v>479</v>
      </c>
      <c r="C20" s="501"/>
      <c r="D20" s="501"/>
      <c r="E20" s="504" t="s">
        <v>480</v>
      </c>
      <c r="F20" s="501"/>
      <c r="G20" s="501"/>
      <c r="H20" s="501"/>
      <c r="I20" s="501"/>
      <c r="J20" s="501"/>
      <c r="K20" s="501"/>
      <c r="L20" s="501"/>
      <c r="M20" s="501"/>
      <c r="N20" s="501"/>
      <c r="O20" s="501"/>
      <c r="P20" s="501"/>
      <c r="Q20" s="501"/>
      <c r="R20" s="501"/>
    </row>
    <row r="21" spans="1:18" x14ac:dyDescent="0.35">
      <c r="A21" s="501"/>
      <c r="B21" s="501"/>
      <c r="C21" s="501"/>
      <c r="D21" s="501"/>
      <c r="E21" s="501"/>
      <c r="F21" s="501"/>
      <c r="G21" s="501"/>
      <c r="H21" s="501"/>
      <c r="I21" s="501"/>
      <c r="J21" s="501"/>
      <c r="K21" s="501"/>
      <c r="L21" s="501"/>
      <c r="M21" s="501"/>
      <c r="N21" s="501"/>
      <c r="O21" s="501"/>
      <c r="P21" s="501"/>
      <c r="Q21" s="501"/>
      <c r="R21" s="501"/>
    </row>
    <row r="22" spans="1:18" x14ac:dyDescent="0.35">
      <c r="A22" s="501"/>
      <c r="B22" s="501"/>
      <c r="C22" s="501"/>
      <c r="D22" s="501"/>
      <c r="E22" s="501"/>
      <c r="F22" s="501"/>
      <c r="G22" s="501"/>
      <c r="H22" s="501"/>
      <c r="I22" s="501"/>
      <c r="J22" s="501"/>
      <c r="K22" s="501"/>
      <c r="L22" s="501"/>
      <c r="M22" s="501"/>
      <c r="N22" s="501"/>
      <c r="O22" s="501"/>
      <c r="P22" s="501"/>
      <c r="Q22" s="501"/>
      <c r="R22" s="501"/>
    </row>
    <row r="23" spans="1:18" x14ac:dyDescent="0.35">
      <c r="A23" s="501"/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</row>
    <row r="24" spans="1:18" x14ac:dyDescent="0.35">
      <c r="A24" s="501"/>
      <c r="B24" s="501"/>
      <c r="C24" s="501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</row>
    <row r="25" spans="1:18" x14ac:dyDescent="0.35">
      <c r="A25" s="501"/>
      <c r="B25" s="501"/>
      <c r="C25" s="501"/>
      <c r="D25" s="501"/>
      <c r="E25" s="501"/>
      <c r="F25" s="501"/>
      <c r="G25" s="501"/>
      <c r="H25" s="501"/>
      <c r="I25" s="501"/>
      <c r="J25" s="501"/>
      <c r="K25" s="501"/>
      <c r="L25" s="501"/>
      <c r="M25" s="501"/>
      <c r="N25" s="501"/>
      <c r="O25" s="501"/>
      <c r="P25" s="501"/>
      <c r="Q25" s="501"/>
      <c r="R25" s="501"/>
    </row>
    <row r="26" spans="1:18" x14ac:dyDescent="0.35">
      <c r="A26" s="501"/>
      <c r="B26" s="501"/>
      <c r="C26" s="501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</row>
    <row r="27" spans="1:18" s="23" customFormat="1" x14ac:dyDescent="0.35">
      <c r="A27" s="501"/>
      <c r="B27" s="501"/>
      <c r="C27" s="501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</row>
    <row r="28" spans="1:18" x14ac:dyDescent="0.35">
      <c r="A28" s="501"/>
      <c r="B28" s="501"/>
      <c r="C28" s="501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</row>
    <row r="29" spans="1:18" x14ac:dyDescent="0.35">
      <c r="A29" s="501"/>
      <c r="B29" s="501"/>
      <c r="C29" s="501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</row>
    <row r="30" spans="1:18" x14ac:dyDescent="0.35">
      <c r="A30" s="501"/>
      <c r="B30" s="501"/>
      <c r="C30" s="501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</row>
    <row r="31" spans="1:18" x14ac:dyDescent="0.35">
      <c r="A31" s="501"/>
      <c r="B31" s="501"/>
      <c r="C31" s="501"/>
      <c r="D31" s="501"/>
      <c r="E31" s="501"/>
      <c r="F31" s="501"/>
      <c r="G31" s="501"/>
      <c r="H31" s="501"/>
      <c r="I31" s="501"/>
      <c r="J31" s="501"/>
      <c r="K31" s="501"/>
      <c r="L31" s="501"/>
      <c r="M31" s="501"/>
      <c r="N31" s="501"/>
      <c r="O31" s="501"/>
      <c r="P31" s="501"/>
      <c r="Q31" s="501"/>
      <c r="R31" s="501"/>
    </row>
    <row r="32" spans="1:18" x14ac:dyDescent="0.35">
      <c r="A32" s="501"/>
      <c r="B32" s="501"/>
      <c r="C32" s="501"/>
      <c r="D32" s="501"/>
      <c r="E32" s="501"/>
      <c r="F32" s="501"/>
      <c r="G32" s="501"/>
      <c r="H32" s="501"/>
      <c r="I32" s="501"/>
      <c r="J32" s="501"/>
      <c r="K32" s="501"/>
      <c r="L32" s="501"/>
      <c r="M32" s="501"/>
      <c r="N32" s="501"/>
      <c r="O32" s="501"/>
      <c r="P32" s="501"/>
      <c r="Q32" s="501"/>
      <c r="R32" s="501"/>
    </row>
    <row r="33" spans="1:18" x14ac:dyDescent="0.35">
      <c r="A33" s="501"/>
      <c r="B33" s="501"/>
      <c r="C33" s="501"/>
      <c r="D33" s="501"/>
      <c r="E33" s="501"/>
      <c r="F33" s="501"/>
      <c r="G33" s="501"/>
      <c r="H33" s="501"/>
      <c r="I33" s="501"/>
      <c r="J33" s="501"/>
      <c r="K33" s="501"/>
      <c r="L33" s="501"/>
      <c r="M33" s="501"/>
      <c r="N33" s="501"/>
      <c r="O33" s="501"/>
      <c r="P33" s="501"/>
      <c r="Q33" s="501"/>
      <c r="R33" s="501"/>
    </row>
    <row r="34" spans="1:18" x14ac:dyDescent="0.35">
      <c r="A34" s="501"/>
      <c r="B34" s="501"/>
      <c r="C34" s="501"/>
      <c r="D34" s="501"/>
      <c r="E34" s="501"/>
      <c r="F34" s="501"/>
      <c r="G34" s="501"/>
      <c r="H34" s="501"/>
      <c r="I34" s="501"/>
      <c r="J34" s="501"/>
      <c r="K34" s="501"/>
      <c r="L34" s="501"/>
      <c r="M34" s="501"/>
      <c r="N34" s="501"/>
      <c r="O34" s="501"/>
      <c r="P34" s="501"/>
      <c r="Q34" s="501"/>
      <c r="R34" s="501"/>
    </row>
    <row r="35" spans="1:18" x14ac:dyDescent="0.35">
      <c r="A35" s="501"/>
      <c r="B35" s="501"/>
      <c r="C35" s="501"/>
      <c r="D35" s="501"/>
      <c r="E35" s="501"/>
      <c r="F35" s="501"/>
      <c r="G35" s="501"/>
      <c r="H35" s="501"/>
      <c r="I35" s="501"/>
      <c r="J35" s="501"/>
      <c r="K35" s="501"/>
      <c r="L35" s="501"/>
      <c r="M35" s="501"/>
      <c r="N35" s="501"/>
      <c r="O35" s="501"/>
      <c r="P35" s="501"/>
      <c r="Q35" s="501"/>
      <c r="R35" s="501"/>
    </row>
    <row r="36" spans="1:18" x14ac:dyDescent="0.35">
      <c r="A36" s="501"/>
      <c r="B36" s="501"/>
      <c r="C36" s="501"/>
      <c r="D36" s="501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</row>
    <row r="37" spans="1:18" x14ac:dyDescent="0.35">
      <c r="A37" s="501"/>
      <c r="B37" s="501"/>
      <c r="C37" s="501"/>
      <c r="D37" s="501"/>
      <c r="E37" s="501"/>
      <c r="F37" s="501"/>
      <c r="G37" s="501"/>
      <c r="H37" s="501"/>
      <c r="I37" s="501"/>
      <c r="J37" s="501"/>
      <c r="K37" s="501"/>
      <c r="L37" s="501"/>
      <c r="M37" s="501"/>
      <c r="N37" s="501"/>
      <c r="O37" s="501"/>
      <c r="P37" s="501"/>
      <c r="Q37" s="501"/>
      <c r="R37" s="501"/>
    </row>
    <row r="38" spans="1:18" x14ac:dyDescent="0.35">
      <c r="A38" s="501"/>
      <c r="B38" s="501"/>
      <c r="C38" s="501"/>
      <c r="D38" s="501"/>
      <c r="E38" s="501"/>
      <c r="F38" s="501"/>
      <c r="G38" s="501"/>
      <c r="H38" s="501"/>
      <c r="I38" s="501"/>
      <c r="J38" s="501"/>
      <c r="K38" s="501"/>
      <c r="L38" s="501"/>
      <c r="M38" s="501"/>
      <c r="N38" s="501"/>
      <c r="O38" s="501"/>
      <c r="P38" s="501"/>
      <c r="Q38" s="501"/>
      <c r="R38" s="501"/>
    </row>
    <row r="39" spans="1:18" x14ac:dyDescent="0.35">
      <c r="A39" s="501"/>
      <c r="B39" s="501"/>
      <c r="C39" s="501"/>
      <c r="D39" s="501"/>
      <c r="E39" s="501"/>
      <c r="F39" s="501"/>
      <c r="G39" s="501"/>
      <c r="H39" s="501"/>
      <c r="I39" s="501"/>
      <c r="J39" s="501"/>
      <c r="K39" s="501"/>
      <c r="L39" s="501"/>
      <c r="M39" s="501"/>
      <c r="N39" s="501"/>
      <c r="O39" s="501"/>
      <c r="P39" s="501"/>
      <c r="Q39" s="501"/>
      <c r="R39" s="501"/>
    </row>
    <row r="40" spans="1:18" x14ac:dyDescent="0.35">
      <c r="A40" s="501"/>
      <c r="B40" s="501"/>
      <c r="C40" s="501"/>
      <c r="D40" s="501"/>
      <c r="E40" s="501"/>
      <c r="F40" s="501"/>
      <c r="G40" s="501"/>
      <c r="H40" s="501"/>
      <c r="I40" s="501"/>
      <c r="J40" s="501"/>
      <c r="K40" s="501"/>
      <c r="L40" s="501"/>
      <c r="M40" s="501"/>
      <c r="N40" s="501"/>
      <c r="O40" s="501"/>
      <c r="P40" s="501"/>
      <c r="Q40" s="501"/>
      <c r="R40" s="501"/>
    </row>
    <row r="41" spans="1:18" x14ac:dyDescent="0.35">
      <c r="A41" s="501"/>
      <c r="B41" s="501"/>
      <c r="C41" s="501"/>
      <c r="D41" s="501"/>
      <c r="E41" s="501"/>
      <c r="F41" s="501"/>
      <c r="G41" s="501"/>
      <c r="H41" s="501"/>
      <c r="I41" s="501"/>
      <c r="J41" s="501"/>
      <c r="K41" s="501"/>
      <c r="L41" s="501"/>
      <c r="M41" s="501"/>
      <c r="N41" s="501"/>
      <c r="O41" s="501"/>
      <c r="P41" s="501"/>
      <c r="Q41" s="501"/>
      <c r="R41" s="501"/>
    </row>
    <row r="42" spans="1:18" x14ac:dyDescent="0.35">
      <c r="A42" s="501"/>
      <c r="B42" s="501"/>
      <c r="C42" s="501"/>
      <c r="D42" s="501"/>
      <c r="E42" s="501"/>
      <c r="F42" s="501"/>
      <c r="G42" s="501"/>
      <c r="H42" s="501"/>
      <c r="I42" s="501"/>
      <c r="J42" s="501"/>
      <c r="K42" s="501"/>
      <c r="L42" s="501"/>
      <c r="M42" s="501"/>
      <c r="N42" s="501"/>
      <c r="O42" s="501"/>
      <c r="P42" s="501"/>
      <c r="Q42" s="501"/>
      <c r="R42" s="501"/>
    </row>
    <row r="43" spans="1:18" x14ac:dyDescent="0.35">
      <c r="A43" s="501"/>
      <c r="B43" s="501"/>
      <c r="C43" s="501"/>
      <c r="D43" s="501"/>
      <c r="E43" s="501"/>
      <c r="F43" s="501"/>
      <c r="G43" s="501"/>
      <c r="H43" s="501"/>
      <c r="I43" s="501"/>
      <c r="J43" s="501"/>
      <c r="K43" s="501"/>
      <c r="L43" s="501"/>
      <c r="M43" s="501"/>
      <c r="N43" s="501"/>
      <c r="O43" s="501"/>
      <c r="P43" s="501"/>
      <c r="Q43" s="501"/>
      <c r="R43" s="501"/>
    </row>
    <row r="44" spans="1:18" x14ac:dyDescent="0.35">
      <c r="A44" s="501"/>
      <c r="B44" s="501"/>
      <c r="C44" s="501"/>
      <c r="D44" s="501"/>
      <c r="E44" s="501"/>
      <c r="F44" s="501"/>
      <c r="G44" s="501"/>
      <c r="H44" s="501"/>
      <c r="I44" s="501"/>
      <c r="J44" s="501"/>
      <c r="K44" s="501"/>
      <c r="L44" s="501"/>
      <c r="M44" s="501"/>
      <c r="N44" s="501"/>
      <c r="O44" s="501"/>
      <c r="P44" s="501"/>
      <c r="Q44" s="501"/>
      <c r="R44" s="501"/>
    </row>
    <row r="45" spans="1:18" x14ac:dyDescent="0.35">
      <c r="A45" s="501"/>
      <c r="B45" s="501"/>
      <c r="C45" s="501"/>
      <c r="D45" s="501"/>
      <c r="E45" s="501"/>
      <c r="F45" s="501"/>
      <c r="G45" s="501"/>
      <c r="H45" s="501"/>
      <c r="I45" s="501"/>
      <c r="J45" s="501"/>
      <c r="K45" s="501"/>
      <c r="L45" s="501"/>
      <c r="M45" s="501"/>
      <c r="N45" s="501"/>
      <c r="O45" s="501"/>
      <c r="P45" s="501"/>
      <c r="Q45" s="501"/>
      <c r="R45" s="501"/>
    </row>
    <row r="46" spans="1:18" x14ac:dyDescent="0.35">
      <c r="A46" s="501"/>
      <c r="B46" s="501"/>
      <c r="C46" s="501"/>
      <c r="D46" s="501"/>
      <c r="E46" s="501"/>
      <c r="F46" s="501"/>
      <c r="G46" s="501"/>
      <c r="H46" s="501"/>
      <c r="I46" s="501"/>
      <c r="J46" s="501"/>
      <c r="K46" s="501"/>
      <c r="L46" s="501"/>
      <c r="M46" s="501"/>
      <c r="N46" s="501"/>
      <c r="O46" s="501"/>
      <c r="P46" s="501"/>
      <c r="Q46" s="501"/>
      <c r="R46" s="501"/>
    </row>
    <row r="47" spans="1:18" x14ac:dyDescent="0.35">
      <c r="A47" s="501"/>
      <c r="B47" s="501"/>
      <c r="C47" s="501"/>
      <c r="D47" s="501"/>
      <c r="E47" s="501"/>
      <c r="F47" s="501"/>
      <c r="G47" s="501"/>
      <c r="H47" s="501"/>
      <c r="I47" s="501"/>
      <c r="J47" s="501"/>
      <c r="K47" s="501"/>
      <c r="L47" s="501"/>
      <c r="M47" s="501"/>
      <c r="N47" s="501"/>
      <c r="O47" s="501"/>
      <c r="P47" s="501"/>
      <c r="Q47" s="501"/>
      <c r="R47" s="501"/>
    </row>
    <row r="48" spans="1:18" x14ac:dyDescent="0.35">
      <c r="A48" s="501"/>
      <c r="B48" s="501"/>
      <c r="C48" s="501"/>
      <c r="D48" s="501"/>
      <c r="E48" s="501"/>
      <c r="F48" s="501"/>
      <c r="G48" s="501"/>
      <c r="H48" s="501"/>
      <c r="I48" s="501"/>
      <c r="J48" s="501"/>
      <c r="K48" s="501"/>
      <c r="L48" s="501"/>
      <c r="M48" s="501"/>
      <c r="N48" s="501"/>
      <c r="O48" s="501"/>
      <c r="P48" s="501"/>
      <c r="Q48" s="501"/>
      <c r="R48" s="501"/>
    </row>
    <row r="49" spans="1:18" x14ac:dyDescent="0.35">
      <c r="A49" s="501"/>
      <c r="B49" s="501"/>
      <c r="C49" s="501"/>
      <c r="D49" s="501"/>
      <c r="E49" s="501"/>
      <c r="F49" s="501"/>
      <c r="G49" s="501"/>
      <c r="H49" s="501"/>
      <c r="I49" s="501"/>
      <c r="J49" s="501"/>
      <c r="K49" s="501"/>
      <c r="L49" s="501"/>
      <c r="M49" s="501"/>
      <c r="N49" s="501"/>
      <c r="O49" s="501"/>
      <c r="P49" s="501"/>
      <c r="Q49" s="501"/>
      <c r="R49" s="501"/>
    </row>
    <row r="50" spans="1:18" x14ac:dyDescent="0.35">
      <c r="A50" s="501"/>
      <c r="B50" s="501"/>
      <c r="C50" s="501"/>
      <c r="D50" s="501"/>
      <c r="E50" s="501"/>
      <c r="F50" s="501"/>
      <c r="G50" s="501"/>
      <c r="H50" s="501"/>
      <c r="I50" s="501"/>
      <c r="J50" s="501"/>
      <c r="K50" s="501"/>
      <c r="L50" s="501"/>
      <c r="M50" s="501"/>
      <c r="N50" s="501"/>
      <c r="O50" s="501"/>
      <c r="P50" s="501"/>
      <c r="Q50" s="501"/>
      <c r="R50" s="501"/>
    </row>
    <row r="51" spans="1:18" x14ac:dyDescent="0.35">
      <c r="A51" s="501"/>
      <c r="B51" s="501"/>
      <c r="C51" s="501"/>
      <c r="D51" s="501"/>
      <c r="E51" s="501"/>
      <c r="F51" s="501"/>
      <c r="G51" s="501"/>
      <c r="H51" s="501"/>
      <c r="I51" s="501"/>
      <c r="J51" s="501"/>
      <c r="K51" s="501"/>
      <c r="L51" s="501"/>
      <c r="M51" s="501"/>
      <c r="N51" s="501"/>
      <c r="O51" s="501"/>
      <c r="P51" s="501"/>
      <c r="Q51" s="501"/>
      <c r="R51" s="501"/>
    </row>
    <row r="52" spans="1:18" x14ac:dyDescent="0.35">
      <c r="A52" s="501"/>
      <c r="B52" s="501"/>
      <c r="C52" s="501"/>
      <c r="D52" s="501"/>
      <c r="E52" s="501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  <c r="Q52" s="501"/>
      <c r="R52" s="501"/>
    </row>
    <row r="53" spans="1:18" x14ac:dyDescent="0.35">
      <c r="A53" s="501"/>
      <c r="B53" s="501"/>
      <c r="C53" s="501"/>
      <c r="D53" s="501"/>
      <c r="E53" s="501"/>
      <c r="F53" s="501"/>
      <c r="G53" s="501"/>
      <c r="H53" s="501"/>
      <c r="I53" s="501"/>
      <c r="J53" s="501"/>
      <c r="K53" s="501"/>
      <c r="L53" s="501"/>
      <c r="M53" s="501"/>
      <c r="N53" s="501"/>
      <c r="O53" s="501"/>
      <c r="P53" s="501"/>
      <c r="Q53" s="501"/>
      <c r="R53" s="501"/>
    </row>
    <row r="54" spans="1:18" x14ac:dyDescent="0.35">
      <c r="A54" s="501"/>
      <c r="B54" s="501" t="s">
        <v>481</v>
      </c>
      <c r="C54" s="501"/>
      <c r="D54" s="501"/>
      <c r="E54" s="504" t="s">
        <v>482</v>
      </c>
      <c r="F54" s="501"/>
      <c r="G54" s="501"/>
      <c r="H54" s="501"/>
      <c r="I54" s="501"/>
      <c r="J54" s="501"/>
      <c r="K54" s="501"/>
      <c r="L54" s="501"/>
      <c r="M54" s="501"/>
      <c r="N54" s="501"/>
      <c r="O54" s="501"/>
      <c r="P54" s="501"/>
      <c r="Q54" s="501"/>
      <c r="R54" s="501"/>
    </row>
    <row r="55" spans="1:18" x14ac:dyDescent="0.35">
      <c r="A55" s="501"/>
      <c r="B55" s="501" t="s">
        <v>485</v>
      </c>
      <c r="C55" s="501"/>
      <c r="D55" s="501"/>
      <c r="E55" s="501"/>
      <c r="F55" s="501"/>
      <c r="G55" s="501"/>
      <c r="H55" s="501"/>
      <c r="I55" s="501"/>
      <c r="J55" s="501"/>
      <c r="K55" s="501"/>
      <c r="L55" s="501"/>
      <c r="M55" s="501"/>
      <c r="N55" s="501"/>
      <c r="O55" s="501"/>
      <c r="P55" s="501"/>
      <c r="Q55" s="501"/>
      <c r="R55" s="501"/>
    </row>
    <row r="56" spans="1:18" x14ac:dyDescent="0.35">
      <c r="A56" s="501"/>
      <c r="B56" s="501" t="s">
        <v>488</v>
      </c>
      <c r="C56" s="501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  <c r="P56" s="501"/>
      <c r="Q56" s="501"/>
      <c r="R56" s="501"/>
    </row>
    <row r="57" spans="1:18" x14ac:dyDescent="0.35">
      <c r="A57" s="501"/>
      <c r="B57" s="501"/>
      <c r="C57" s="501"/>
      <c r="D57" s="501"/>
      <c r="E57" s="501"/>
      <c r="F57" s="501"/>
      <c r="G57" s="501"/>
      <c r="H57" s="501"/>
      <c r="I57" s="501"/>
      <c r="J57" s="501"/>
      <c r="K57" s="501"/>
      <c r="L57" s="501"/>
      <c r="M57" s="501"/>
      <c r="N57" s="501"/>
      <c r="O57" s="501"/>
      <c r="P57" s="501"/>
      <c r="Q57" s="501"/>
      <c r="R57" s="501"/>
    </row>
    <row r="58" spans="1:18" x14ac:dyDescent="0.35">
      <c r="A58" s="501"/>
      <c r="B58" s="501"/>
      <c r="C58" s="501"/>
      <c r="D58" s="501"/>
      <c r="E58" s="501"/>
      <c r="F58" s="501"/>
      <c r="G58" s="501"/>
      <c r="H58" s="501"/>
      <c r="I58" s="501"/>
      <c r="J58" s="501"/>
      <c r="K58" s="501"/>
      <c r="L58" s="501"/>
      <c r="M58" s="501"/>
      <c r="N58" s="501"/>
      <c r="O58" s="501"/>
      <c r="P58" s="501"/>
      <c r="Q58" s="501"/>
      <c r="R58" s="501"/>
    </row>
    <row r="59" spans="1:18" x14ac:dyDescent="0.35">
      <c r="A59" s="501"/>
      <c r="B59" s="501"/>
      <c r="C59" s="501"/>
      <c r="D59" s="501"/>
      <c r="E59" s="501"/>
      <c r="F59" s="501"/>
      <c r="G59" s="501"/>
      <c r="H59" s="501"/>
      <c r="I59" s="501"/>
      <c r="J59" s="501"/>
      <c r="K59" s="501"/>
      <c r="L59" s="501"/>
      <c r="M59" s="501"/>
      <c r="N59" s="501"/>
      <c r="O59" s="501"/>
      <c r="P59" s="501"/>
      <c r="Q59" s="501"/>
      <c r="R59" s="501"/>
    </row>
    <row r="60" spans="1:18" x14ac:dyDescent="0.35">
      <c r="A60" s="501"/>
      <c r="B60" s="501"/>
      <c r="C60" s="501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  <c r="P60" s="501"/>
      <c r="Q60" s="501"/>
      <c r="R60" s="501"/>
    </row>
    <row r="61" spans="1:18" x14ac:dyDescent="0.35">
      <c r="A61" s="501"/>
      <c r="B61" s="501"/>
      <c r="C61" s="501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  <c r="P61" s="501"/>
      <c r="Q61" s="501"/>
      <c r="R61" s="501"/>
    </row>
    <row r="62" spans="1:18" x14ac:dyDescent="0.35">
      <c r="A62" s="501"/>
      <c r="B62" s="501"/>
      <c r="C62" s="501"/>
      <c r="D62" s="501"/>
      <c r="E62" s="501"/>
      <c r="F62" s="501"/>
      <c r="G62" s="501"/>
      <c r="H62" s="501"/>
      <c r="I62" s="501"/>
      <c r="J62" s="501"/>
      <c r="K62" s="501"/>
      <c r="L62" s="501"/>
      <c r="M62" s="501"/>
      <c r="N62" s="501"/>
      <c r="O62" s="501"/>
      <c r="P62" s="501"/>
      <c r="Q62" s="501"/>
      <c r="R62" s="501"/>
    </row>
    <row r="63" spans="1:18" x14ac:dyDescent="0.35">
      <c r="A63" s="501"/>
      <c r="B63" s="501"/>
      <c r="C63" s="501"/>
      <c r="D63" s="501"/>
      <c r="E63" s="501"/>
      <c r="F63" s="501"/>
      <c r="G63" s="501"/>
      <c r="H63" s="501"/>
      <c r="I63" s="501"/>
      <c r="J63" s="501"/>
      <c r="K63" s="501"/>
      <c r="L63" s="501"/>
      <c r="M63" s="501"/>
      <c r="N63" s="501"/>
      <c r="O63" s="501"/>
      <c r="P63" s="501"/>
      <c r="Q63" s="501"/>
      <c r="R63" s="501"/>
    </row>
    <row r="64" spans="1:18" x14ac:dyDescent="0.35">
      <c r="A64" s="501"/>
      <c r="B64" s="501"/>
      <c r="C64" s="501"/>
      <c r="D64" s="501"/>
      <c r="E64" s="501"/>
      <c r="F64" s="501"/>
      <c r="G64" s="501"/>
      <c r="H64" s="501"/>
      <c r="I64" s="501"/>
      <c r="J64" s="501"/>
      <c r="K64" s="501"/>
      <c r="L64" s="501"/>
      <c r="M64" s="501"/>
      <c r="N64" s="501"/>
      <c r="O64" s="501"/>
      <c r="P64" s="501"/>
      <c r="Q64" s="501"/>
      <c r="R64" s="501"/>
    </row>
    <row r="65" spans="1:18" x14ac:dyDescent="0.35">
      <c r="A65" s="501"/>
      <c r="B65" s="501"/>
      <c r="C65" s="501"/>
      <c r="D65" s="501"/>
      <c r="E65" s="501"/>
      <c r="F65" s="501"/>
      <c r="G65" s="501"/>
      <c r="H65" s="501"/>
      <c r="I65" s="501"/>
      <c r="J65" s="501"/>
      <c r="K65" s="501"/>
      <c r="L65" s="501"/>
      <c r="M65" s="501"/>
      <c r="N65" s="501"/>
      <c r="O65" s="501"/>
      <c r="P65" s="501"/>
      <c r="Q65" s="501"/>
      <c r="R65" s="501"/>
    </row>
    <row r="66" spans="1:18" x14ac:dyDescent="0.35">
      <c r="A66" s="501"/>
      <c r="B66" s="501"/>
      <c r="C66" s="501"/>
      <c r="D66" s="501"/>
      <c r="E66" s="501"/>
      <c r="F66" s="501"/>
      <c r="G66" s="501"/>
      <c r="H66" s="501"/>
      <c r="I66" s="501"/>
      <c r="J66" s="501"/>
      <c r="K66" s="501"/>
      <c r="L66" s="501"/>
      <c r="M66" s="501"/>
      <c r="N66" s="501"/>
      <c r="O66" s="501"/>
      <c r="P66" s="501"/>
      <c r="Q66" s="501"/>
      <c r="R66" s="501"/>
    </row>
    <row r="67" spans="1:18" x14ac:dyDescent="0.35">
      <c r="A67" s="501"/>
      <c r="B67" s="501"/>
      <c r="C67" s="501"/>
      <c r="D67" s="501"/>
      <c r="E67" s="501"/>
      <c r="F67" s="501"/>
      <c r="G67" s="501"/>
      <c r="H67" s="501"/>
      <c r="I67" s="501"/>
      <c r="J67" s="501"/>
      <c r="K67" s="501"/>
      <c r="L67" s="501"/>
      <c r="M67" s="501"/>
      <c r="N67" s="501"/>
      <c r="O67" s="501"/>
      <c r="P67" s="501"/>
      <c r="Q67" s="501"/>
      <c r="R67" s="501"/>
    </row>
    <row r="68" spans="1:18" x14ac:dyDescent="0.35">
      <c r="A68" s="501"/>
      <c r="B68" s="501"/>
      <c r="C68" s="501"/>
      <c r="D68" s="501"/>
      <c r="E68" s="501"/>
      <c r="F68" s="501"/>
      <c r="G68" s="501"/>
      <c r="H68" s="501"/>
      <c r="I68" s="501"/>
      <c r="J68" s="501"/>
      <c r="K68" s="501"/>
      <c r="L68" s="501"/>
      <c r="M68" s="501"/>
      <c r="N68" s="501"/>
      <c r="O68" s="501"/>
      <c r="P68" s="501"/>
      <c r="Q68" s="501"/>
      <c r="R68" s="501"/>
    </row>
    <row r="69" spans="1:18" x14ac:dyDescent="0.35">
      <c r="A69" s="501"/>
      <c r="B69" s="501"/>
      <c r="C69" s="501"/>
      <c r="D69" s="501"/>
      <c r="E69" s="501"/>
      <c r="F69" s="501"/>
      <c r="G69" s="501"/>
      <c r="H69" s="501"/>
      <c r="I69" s="501"/>
      <c r="J69" s="501"/>
      <c r="K69" s="501"/>
      <c r="L69" s="501"/>
      <c r="M69" s="501"/>
      <c r="N69" s="501"/>
      <c r="O69" s="501"/>
      <c r="P69" s="501"/>
      <c r="Q69" s="501"/>
      <c r="R69" s="501"/>
    </row>
    <row r="70" spans="1:18" x14ac:dyDescent="0.35">
      <c r="A70" s="501"/>
      <c r="B70" s="501"/>
      <c r="C70" s="501"/>
      <c r="D70" s="501"/>
      <c r="E70" s="501"/>
      <c r="F70" s="501"/>
      <c r="G70" s="501"/>
      <c r="H70" s="501"/>
      <c r="I70" s="501"/>
      <c r="J70" s="501"/>
      <c r="K70" s="501"/>
      <c r="L70" s="501"/>
      <c r="M70" s="501"/>
      <c r="N70" s="501"/>
      <c r="O70" s="501"/>
      <c r="P70" s="501"/>
      <c r="Q70" s="501"/>
      <c r="R70" s="501"/>
    </row>
    <row r="71" spans="1:18" x14ac:dyDescent="0.35">
      <c r="A71" s="501"/>
      <c r="B71" s="501"/>
      <c r="C71" s="501"/>
      <c r="D71" s="501"/>
      <c r="E71" s="501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  <c r="Q71" s="501"/>
      <c r="R71" s="501"/>
    </row>
    <row r="72" spans="1:18" x14ac:dyDescent="0.35">
      <c r="A72" s="501"/>
      <c r="B72" s="501"/>
      <c r="C72" s="501"/>
      <c r="D72" s="501"/>
      <c r="E72" s="501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  <c r="Q72" s="501"/>
      <c r="R72" s="501"/>
    </row>
    <row r="73" spans="1:18" x14ac:dyDescent="0.35">
      <c r="A73" s="501"/>
      <c r="B73" s="501"/>
      <c r="C73" s="501"/>
      <c r="D73" s="501"/>
      <c r="E73" s="501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  <c r="Q73" s="501"/>
      <c r="R73" s="501"/>
    </row>
    <row r="74" spans="1:18" x14ac:dyDescent="0.35">
      <c r="A74" s="501"/>
      <c r="B74" s="501"/>
      <c r="C74" s="501"/>
      <c r="D74" s="501"/>
      <c r="E74" s="501"/>
      <c r="F74" s="501"/>
      <c r="G74" s="501"/>
      <c r="H74" s="501"/>
      <c r="I74" s="501"/>
      <c r="J74" s="501"/>
      <c r="K74" s="501"/>
      <c r="L74" s="501"/>
      <c r="M74" s="501"/>
      <c r="N74" s="501"/>
      <c r="O74" s="501"/>
      <c r="P74" s="501"/>
      <c r="Q74" s="501"/>
      <c r="R74" s="501"/>
    </row>
    <row r="75" spans="1:18" x14ac:dyDescent="0.35">
      <c r="A75" s="501"/>
      <c r="B75" s="501"/>
      <c r="C75" s="501"/>
      <c r="D75" s="501"/>
      <c r="E75" s="501"/>
      <c r="F75" s="501"/>
      <c r="G75" s="501"/>
      <c r="H75" s="501"/>
      <c r="I75" s="501"/>
      <c r="J75" s="501"/>
      <c r="K75" s="501"/>
      <c r="L75" s="501"/>
      <c r="M75" s="501"/>
      <c r="N75" s="501"/>
      <c r="O75" s="501"/>
      <c r="P75" s="501"/>
      <c r="Q75" s="501"/>
      <c r="R75" s="501"/>
    </row>
    <row r="76" spans="1:18" x14ac:dyDescent="0.35">
      <c r="A76" s="501"/>
      <c r="B76" s="501"/>
      <c r="C76" s="501"/>
      <c r="D76" s="501"/>
      <c r="E76" s="501"/>
      <c r="F76" s="501"/>
      <c r="G76" s="501"/>
      <c r="H76" s="501"/>
      <c r="I76" s="501"/>
      <c r="J76" s="501"/>
      <c r="K76" s="501"/>
      <c r="L76" s="501"/>
      <c r="M76" s="501"/>
      <c r="N76" s="501"/>
      <c r="O76" s="501"/>
      <c r="P76" s="501"/>
      <c r="Q76" s="501"/>
      <c r="R76" s="501"/>
    </row>
    <row r="77" spans="1:18" x14ac:dyDescent="0.35">
      <c r="A77" s="501"/>
      <c r="B77" s="501"/>
      <c r="C77" s="501"/>
      <c r="D77" s="501"/>
      <c r="E77" s="501"/>
      <c r="F77" s="501"/>
      <c r="G77" s="501"/>
      <c r="H77" s="501"/>
      <c r="I77" s="501"/>
      <c r="J77" s="501"/>
      <c r="K77" s="501"/>
      <c r="L77" s="501"/>
      <c r="M77" s="501"/>
      <c r="N77" s="501"/>
      <c r="O77" s="501"/>
      <c r="P77" s="501"/>
      <c r="Q77" s="501"/>
      <c r="R77" s="501"/>
    </row>
    <row r="78" spans="1:18" x14ac:dyDescent="0.35">
      <c r="A78" s="501"/>
      <c r="B78" s="501"/>
      <c r="C78" s="501"/>
      <c r="D78" s="501"/>
      <c r="E78" s="501"/>
      <c r="F78" s="501"/>
      <c r="G78" s="501"/>
      <c r="H78" s="501"/>
      <c r="I78" s="501"/>
      <c r="J78" s="501"/>
      <c r="K78" s="501"/>
      <c r="L78" s="501"/>
      <c r="M78" s="501"/>
      <c r="N78" s="501"/>
      <c r="O78" s="501"/>
      <c r="P78" s="501"/>
      <c r="Q78" s="501"/>
      <c r="R78" s="501"/>
    </row>
    <row r="79" spans="1:18" x14ac:dyDescent="0.35">
      <c r="A79" s="501"/>
      <c r="B79" s="501"/>
      <c r="C79" s="501"/>
      <c r="D79" s="501"/>
      <c r="E79" s="501"/>
      <c r="F79" s="501"/>
      <c r="G79" s="501"/>
      <c r="H79" s="501"/>
      <c r="I79" s="501"/>
      <c r="J79" s="501"/>
      <c r="K79" s="501"/>
      <c r="L79" s="501"/>
      <c r="M79" s="501"/>
      <c r="N79" s="501"/>
      <c r="O79" s="501"/>
      <c r="P79" s="501"/>
      <c r="Q79" s="501"/>
      <c r="R79" s="501"/>
    </row>
    <row r="80" spans="1:18" x14ac:dyDescent="0.35">
      <c r="A80" s="501"/>
      <c r="B80" s="501"/>
      <c r="C80" s="501"/>
      <c r="D80" s="501"/>
      <c r="E80" s="501"/>
      <c r="F80" s="501"/>
      <c r="G80" s="501"/>
      <c r="H80" s="501"/>
      <c r="I80" s="501"/>
      <c r="J80" s="501"/>
      <c r="K80" s="501"/>
      <c r="L80" s="501"/>
      <c r="M80" s="501"/>
      <c r="N80" s="501"/>
      <c r="O80" s="501"/>
      <c r="P80" s="501"/>
      <c r="Q80" s="501"/>
      <c r="R80" s="501"/>
    </row>
    <row r="81" spans="1:18" x14ac:dyDescent="0.35">
      <c r="A81" s="501"/>
      <c r="B81" s="501" t="s">
        <v>486</v>
      </c>
      <c r="C81" s="501"/>
      <c r="D81" s="501"/>
      <c r="E81" s="504" t="s">
        <v>487</v>
      </c>
      <c r="F81" s="501"/>
      <c r="G81" s="501"/>
      <c r="H81" s="501"/>
      <c r="I81" s="501"/>
      <c r="J81" s="501"/>
      <c r="K81" s="501"/>
      <c r="L81" s="501"/>
      <c r="M81" s="501"/>
      <c r="N81" s="501"/>
      <c r="O81" s="501"/>
      <c r="P81" s="501"/>
      <c r="Q81" s="501"/>
      <c r="R81" s="501"/>
    </row>
    <row r="82" spans="1:18" x14ac:dyDescent="0.35">
      <c r="A82" s="501"/>
      <c r="B82" s="501"/>
      <c r="C82" s="501"/>
      <c r="D82" s="501"/>
      <c r="E82" s="501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  <c r="Q82" s="501"/>
      <c r="R82" s="501"/>
    </row>
    <row r="83" spans="1:18" x14ac:dyDescent="0.35">
      <c r="A83" s="501"/>
      <c r="B83" s="501" t="s">
        <v>489</v>
      </c>
      <c r="C83" s="501"/>
      <c r="D83" s="501"/>
      <c r="E83" s="501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501"/>
    </row>
    <row r="84" spans="1:18" x14ac:dyDescent="0.35">
      <c r="A84" s="501"/>
      <c r="B84" s="501"/>
      <c r="C84" s="501"/>
      <c r="D84" s="501"/>
      <c r="E84" s="504" t="s">
        <v>490</v>
      </c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501"/>
    </row>
    <row r="85" spans="1:18" x14ac:dyDescent="0.35">
      <c r="A85" s="501"/>
      <c r="B85" s="501"/>
      <c r="C85" s="501"/>
      <c r="D85" s="501"/>
      <c r="E85" s="50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</row>
    <row r="86" spans="1:18" x14ac:dyDescent="0.35">
      <c r="A86" s="501"/>
      <c r="B86" s="501"/>
      <c r="C86" s="501"/>
      <c r="D86" s="501"/>
      <c r="E86" s="501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501"/>
    </row>
    <row r="87" spans="1:18" x14ac:dyDescent="0.35">
      <c r="A87" s="501"/>
      <c r="B87" s="501"/>
      <c r="C87" s="501"/>
      <c r="D87" s="501"/>
      <c r="E87" s="501"/>
      <c r="F87" s="501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</row>
    <row r="88" spans="1:18" x14ac:dyDescent="0.35">
      <c r="A88" s="501"/>
      <c r="B88" s="501"/>
      <c r="C88" s="501"/>
      <c r="D88" s="501"/>
      <c r="E88" s="501"/>
      <c r="F88" s="501"/>
      <c r="G88" s="501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</row>
    <row r="89" spans="1:18" x14ac:dyDescent="0.35">
      <c r="A89" s="501"/>
      <c r="B89" s="501"/>
      <c r="C89" s="501"/>
      <c r="D89" s="501"/>
      <c r="E89" s="501"/>
      <c r="F89" s="501"/>
      <c r="G89" s="501"/>
      <c r="H89" s="501"/>
      <c r="I89" s="501"/>
      <c r="J89" s="501"/>
      <c r="K89" s="501"/>
      <c r="L89" s="501"/>
      <c r="M89" s="501"/>
      <c r="N89" s="501"/>
      <c r="O89" s="501"/>
      <c r="P89" s="501"/>
      <c r="Q89" s="501"/>
      <c r="R89" s="501"/>
    </row>
    <row r="90" spans="1:18" x14ac:dyDescent="0.35">
      <c r="A90" s="501"/>
      <c r="B90" s="501"/>
      <c r="C90" s="501"/>
      <c r="D90" s="501"/>
      <c r="E90" s="501"/>
      <c r="F90" s="501"/>
      <c r="G90" s="501"/>
      <c r="H90" s="501"/>
      <c r="I90" s="501"/>
      <c r="J90" s="501"/>
      <c r="K90" s="501"/>
      <c r="L90" s="501"/>
      <c r="M90" s="501"/>
      <c r="N90" s="501"/>
      <c r="O90" s="501"/>
      <c r="P90" s="501"/>
      <c r="Q90" s="501"/>
      <c r="R90" s="501"/>
    </row>
    <row r="91" spans="1:18" x14ac:dyDescent="0.35">
      <c r="A91" s="501"/>
      <c r="B91" s="501"/>
      <c r="C91" s="501"/>
      <c r="D91" s="501"/>
      <c r="E91" s="501"/>
      <c r="F91" s="501"/>
      <c r="G91" s="501"/>
      <c r="H91" s="501"/>
      <c r="I91" s="501"/>
      <c r="J91" s="501"/>
      <c r="K91" s="501"/>
      <c r="L91" s="501"/>
      <c r="M91" s="501"/>
      <c r="N91" s="501"/>
      <c r="O91" s="501"/>
      <c r="P91" s="501"/>
      <c r="Q91" s="501"/>
      <c r="R91" s="501"/>
    </row>
    <row r="92" spans="1:18" x14ac:dyDescent="0.35">
      <c r="A92" s="501"/>
      <c r="B92" s="501"/>
      <c r="C92" s="501"/>
      <c r="D92" s="501"/>
      <c r="E92" s="501"/>
      <c r="F92" s="501"/>
      <c r="G92" s="501"/>
      <c r="H92" s="501"/>
      <c r="I92" s="501"/>
      <c r="J92" s="501"/>
      <c r="K92" s="501"/>
      <c r="L92" s="501"/>
      <c r="M92" s="501"/>
      <c r="N92" s="501"/>
      <c r="O92" s="501"/>
      <c r="P92" s="501"/>
      <c r="Q92" s="501"/>
      <c r="R92" s="501"/>
    </row>
    <row r="93" spans="1:18" x14ac:dyDescent="0.35">
      <c r="A93" s="501"/>
      <c r="B93" s="501"/>
      <c r="C93" s="501"/>
      <c r="D93" s="501"/>
      <c r="E93" s="501"/>
      <c r="F93" s="501"/>
      <c r="G93" s="501"/>
      <c r="H93" s="501"/>
      <c r="I93" s="501"/>
      <c r="J93" s="501"/>
      <c r="K93" s="501"/>
      <c r="L93" s="501"/>
      <c r="M93" s="501"/>
      <c r="N93" s="501"/>
      <c r="O93" s="501"/>
      <c r="P93" s="501"/>
      <c r="Q93" s="501"/>
      <c r="R93" s="501"/>
    </row>
    <row r="94" spans="1:18" x14ac:dyDescent="0.35">
      <c r="A94" s="501"/>
      <c r="B94" s="501"/>
      <c r="C94" s="501"/>
      <c r="D94" s="501"/>
      <c r="E94" s="501"/>
      <c r="F94" s="501"/>
      <c r="G94" s="501"/>
      <c r="H94" s="501"/>
      <c r="I94" s="501"/>
      <c r="J94" s="501"/>
      <c r="K94" s="501"/>
      <c r="L94" s="501"/>
      <c r="M94" s="501"/>
      <c r="N94" s="501"/>
      <c r="O94" s="501"/>
      <c r="P94" s="501"/>
      <c r="Q94" s="501"/>
      <c r="R94" s="501"/>
    </row>
    <row r="95" spans="1:18" x14ac:dyDescent="0.35">
      <c r="A95" s="501"/>
      <c r="B95" s="501"/>
      <c r="C95" s="501"/>
      <c r="D95" s="501"/>
      <c r="E95" s="501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501"/>
      <c r="R95" s="501"/>
    </row>
    <row r="96" spans="1:18" x14ac:dyDescent="0.35">
      <c r="A96" s="501"/>
      <c r="B96" s="501"/>
      <c r="C96" s="501"/>
      <c r="D96" s="501"/>
      <c r="E96" s="501"/>
      <c r="F96" s="501"/>
      <c r="G96" s="501"/>
      <c r="H96" s="501"/>
      <c r="I96" s="501"/>
      <c r="J96" s="501"/>
      <c r="K96" s="501"/>
      <c r="L96" s="501"/>
      <c r="M96" s="501"/>
      <c r="N96" s="501"/>
      <c r="O96" s="501"/>
      <c r="P96" s="501"/>
      <c r="Q96" s="501"/>
      <c r="R96" s="501"/>
    </row>
    <row r="97" spans="1:18" x14ac:dyDescent="0.35">
      <c r="A97" s="501"/>
      <c r="B97" s="501"/>
      <c r="C97" s="501"/>
      <c r="D97" s="501"/>
      <c r="E97" s="501"/>
      <c r="F97" s="501"/>
      <c r="G97" s="501"/>
      <c r="H97" s="501"/>
      <c r="I97" s="501"/>
      <c r="J97" s="501"/>
      <c r="K97" s="501"/>
      <c r="L97" s="501"/>
      <c r="M97" s="501"/>
      <c r="N97" s="501"/>
      <c r="O97" s="501"/>
      <c r="P97" s="501"/>
      <c r="Q97" s="501"/>
      <c r="R97" s="501"/>
    </row>
    <row r="98" spans="1:18" x14ac:dyDescent="0.35">
      <c r="A98" s="501"/>
      <c r="B98" s="501"/>
      <c r="C98" s="501"/>
      <c r="D98" s="501"/>
      <c r="E98" s="501"/>
      <c r="F98" s="501"/>
      <c r="G98" s="501"/>
      <c r="H98" s="501"/>
      <c r="I98" s="501"/>
      <c r="J98" s="501"/>
      <c r="K98" s="501"/>
      <c r="L98" s="501"/>
      <c r="M98" s="501"/>
      <c r="N98" s="501"/>
      <c r="O98" s="501"/>
      <c r="P98" s="501"/>
      <c r="Q98" s="501"/>
      <c r="R98" s="501"/>
    </row>
    <row r="99" spans="1:18" x14ac:dyDescent="0.35">
      <c r="A99" s="501"/>
      <c r="B99" s="501"/>
      <c r="C99" s="501"/>
      <c r="D99" s="501"/>
      <c r="E99" s="501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  <c r="Q99" s="501"/>
      <c r="R99" s="501"/>
    </row>
    <row r="100" spans="1:18" x14ac:dyDescent="0.35">
      <c r="A100" s="501"/>
      <c r="B100" s="501"/>
      <c r="C100" s="501"/>
      <c r="D100" s="501"/>
      <c r="E100" s="501"/>
      <c r="F100" s="501"/>
      <c r="G100" s="501"/>
      <c r="H100" s="501"/>
      <c r="I100" s="501"/>
      <c r="J100" s="501"/>
      <c r="K100" s="501"/>
      <c r="L100" s="501"/>
      <c r="M100" s="501"/>
      <c r="N100" s="501"/>
      <c r="O100" s="501"/>
      <c r="P100" s="501"/>
      <c r="Q100" s="501"/>
      <c r="R100" s="501"/>
    </row>
    <row r="101" spans="1:18" x14ac:dyDescent="0.35">
      <c r="A101" s="501"/>
      <c r="B101" s="501"/>
      <c r="C101" s="501"/>
      <c r="D101" s="501"/>
      <c r="E101" s="501"/>
      <c r="F101" s="501"/>
      <c r="G101" s="501"/>
      <c r="H101" s="501"/>
      <c r="I101" s="501"/>
      <c r="J101" s="501"/>
      <c r="K101" s="501"/>
      <c r="L101" s="501"/>
      <c r="M101" s="501"/>
      <c r="N101" s="501"/>
      <c r="O101" s="501"/>
      <c r="P101" s="501"/>
      <c r="Q101" s="501"/>
      <c r="R101" s="501"/>
    </row>
    <row r="102" spans="1:18" x14ac:dyDescent="0.35">
      <c r="A102" s="501"/>
      <c r="B102" s="501"/>
      <c r="C102" s="501"/>
      <c r="D102" s="501"/>
      <c r="E102" s="501"/>
      <c r="F102" s="501"/>
      <c r="G102" s="501"/>
      <c r="H102" s="501"/>
      <c r="I102" s="501"/>
      <c r="J102" s="501"/>
      <c r="K102" s="501"/>
      <c r="L102" s="501"/>
      <c r="M102" s="501"/>
      <c r="N102" s="501"/>
      <c r="O102" s="501"/>
      <c r="P102" s="501"/>
      <c r="Q102" s="501"/>
      <c r="R102" s="501"/>
    </row>
    <row r="103" spans="1:18" x14ac:dyDescent="0.35">
      <c r="A103" s="501"/>
      <c r="B103" s="501"/>
      <c r="C103" s="501"/>
      <c r="D103" s="501"/>
      <c r="E103" s="501"/>
      <c r="F103" s="501"/>
      <c r="G103" s="501"/>
      <c r="H103" s="501"/>
      <c r="I103" s="501"/>
      <c r="J103" s="501"/>
      <c r="K103" s="501"/>
      <c r="L103" s="501"/>
      <c r="M103" s="501"/>
      <c r="N103" s="501"/>
      <c r="O103" s="501"/>
      <c r="P103" s="501"/>
      <c r="Q103" s="501"/>
      <c r="R103" s="501"/>
    </row>
    <row r="104" spans="1:18" x14ac:dyDescent="0.35">
      <c r="A104" s="501"/>
      <c r="B104" s="501"/>
      <c r="C104" s="501"/>
      <c r="D104" s="501"/>
      <c r="E104" s="501"/>
      <c r="F104" s="501"/>
      <c r="G104" s="501"/>
      <c r="H104" s="501"/>
      <c r="I104" s="501"/>
      <c r="J104" s="501"/>
      <c r="K104" s="501"/>
      <c r="L104" s="501"/>
      <c r="M104" s="501"/>
      <c r="N104" s="501"/>
      <c r="O104" s="501"/>
      <c r="P104" s="501"/>
      <c r="Q104" s="501"/>
      <c r="R104" s="501"/>
    </row>
    <row r="105" spans="1:18" x14ac:dyDescent="0.35">
      <c r="A105" s="501"/>
      <c r="B105" s="501"/>
      <c r="C105" s="501"/>
      <c r="D105" s="501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</row>
    <row r="106" spans="1:18" x14ac:dyDescent="0.35">
      <c r="A106" s="501"/>
      <c r="B106" s="501"/>
      <c r="C106" s="501"/>
      <c r="D106" s="501"/>
      <c r="E106" s="501"/>
      <c r="F106" s="501"/>
      <c r="G106" s="501"/>
      <c r="H106" s="501"/>
      <c r="I106" s="501"/>
      <c r="J106" s="501"/>
      <c r="K106" s="501"/>
      <c r="L106" s="501"/>
      <c r="M106" s="501"/>
      <c r="N106" s="501"/>
      <c r="O106" s="501"/>
      <c r="P106" s="501"/>
      <c r="Q106" s="501"/>
      <c r="R106" s="501"/>
    </row>
    <row r="107" spans="1:18" x14ac:dyDescent="0.35">
      <c r="A107" s="501"/>
      <c r="B107" s="501"/>
      <c r="C107" s="501"/>
      <c r="D107" s="501"/>
      <c r="E107" s="501"/>
      <c r="F107" s="501"/>
      <c r="G107" s="501"/>
      <c r="H107" s="501"/>
      <c r="I107" s="501"/>
      <c r="J107" s="501"/>
      <c r="K107" s="501"/>
      <c r="L107" s="501"/>
      <c r="M107" s="501"/>
      <c r="N107" s="501"/>
      <c r="O107" s="501"/>
      <c r="P107" s="501"/>
      <c r="Q107" s="501"/>
      <c r="R107" s="501"/>
    </row>
    <row r="108" spans="1:18" x14ac:dyDescent="0.35">
      <c r="A108" s="501"/>
      <c r="B108" s="501"/>
      <c r="C108" s="501"/>
      <c r="D108" s="501"/>
      <c r="E108" s="501"/>
      <c r="F108" s="501"/>
      <c r="G108" s="501"/>
      <c r="H108" s="501"/>
      <c r="I108" s="501"/>
      <c r="J108" s="501"/>
      <c r="K108" s="501"/>
      <c r="L108" s="501"/>
      <c r="M108" s="501"/>
      <c r="N108" s="501"/>
      <c r="O108" s="501"/>
      <c r="P108" s="501"/>
      <c r="Q108" s="501"/>
      <c r="R108" s="501"/>
    </row>
    <row r="109" spans="1:18" x14ac:dyDescent="0.35">
      <c r="A109" s="501"/>
      <c r="B109" s="501"/>
      <c r="C109" s="501"/>
      <c r="D109" s="501"/>
      <c r="E109" s="501"/>
      <c r="F109" s="501"/>
      <c r="G109" s="501"/>
      <c r="H109" s="501"/>
      <c r="I109" s="501"/>
      <c r="J109" s="501"/>
      <c r="K109" s="501"/>
      <c r="L109" s="501"/>
      <c r="M109" s="501"/>
      <c r="N109" s="501"/>
      <c r="O109" s="501"/>
      <c r="P109" s="501"/>
      <c r="Q109" s="501"/>
      <c r="R109" s="501"/>
    </row>
    <row r="110" spans="1:18" x14ac:dyDescent="0.35">
      <c r="A110" s="501"/>
      <c r="B110" s="501"/>
      <c r="C110" s="501"/>
      <c r="D110" s="501"/>
      <c r="E110" s="501"/>
      <c r="F110" s="501"/>
      <c r="G110" s="501"/>
      <c r="H110" s="501"/>
      <c r="I110" s="501"/>
      <c r="J110" s="501"/>
      <c r="K110" s="501"/>
      <c r="L110" s="501"/>
      <c r="M110" s="501"/>
      <c r="N110" s="501"/>
      <c r="O110" s="501"/>
      <c r="P110" s="501"/>
      <c r="Q110" s="501"/>
      <c r="R110" s="501"/>
    </row>
    <row r="111" spans="1:18" x14ac:dyDescent="0.35">
      <c r="A111" s="501"/>
      <c r="B111" s="501"/>
      <c r="C111" s="501"/>
      <c r="D111" s="501"/>
      <c r="E111" s="501"/>
      <c r="F111" s="501"/>
      <c r="G111" s="501"/>
      <c r="H111" s="501"/>
      <c r="I111" s="501"/>
      <c r="J111" s="501"/>
      <c r="K111" s="501"/>
      <c r="L111" s="501"/>
      <c r="M111" s="501"/>
      <c r="N111" s="501"/>
      <c r="O111" s="501"/>
      <c r="P111" s="501"/>
      <c r="Q111" s="501"/>
      <c r="R111" s="501"/>
    </row>
    <row r="112" spans="1:18" x14ac:dyDescent="0.35">
      <c r="A112" s="501"/>
      <c r="B112" s="501"/>
      <c r="C112" s="501"/>
      <c r="D112" s="501"/>
      <c r="E112" s="501"/>
      <c r="F112" s="501"/>
      <c r="G112" s="501"/>
      <c r="H112" s="501"/>
      <c r="I112" s="501"/>
      <c r="J112" s="501"/>
      <c r="K112" s="501"/>
      <c r="L112" s="501"/>
      <c r="M112" s="501"/>
      <c r="N112" s="501"/>
      <c r="O112" s="501"/>
      <c r="P112" s="501"/>
      <c r="Q112" s="501"/>
      <c r="R112" s="501"/>
    </row>
    <row r="113" spans="1:18" x14ac:dyDescent="0.35">
      <c r="A113" s="501"/>
      <c r="B113" s="501"/>
      <c r="C113" s="501"/>
      <c r="D113" s="501"/>
      <c r="E113" s="501"/>
      <c r="F113" s="501"/>
      <c r="G113" s="501"/>
      <c r="H113" s="501"/>
      <c r="I113" s="501"/>
      <c r="J113" s="501"/>
      <c r="K113" s="501"/>
      <c r="L113" s="501"/>
      <c r="M113" s="501"/>
      <c r="N113" s="501"/>
      <c r="O113" s="501"/>
      <c r="P113" s="501"/>
      <c r="Q113" s="501"/>
      <c r="R113" s="501"/>
    </row>
    <row r="114" spans="1:18" x14ac:dyDescent="0.35">
      <c r="A114" s="501"/>
      <c r="B114" s="501"/>
      <c r="C114" s="501"/>
      <c r="D114" s="501"/>
      <c r="E114" s="501"/>
      <c r="F114" s="501"/>
      <c r="G114" s="501"/>
      <c r="H114" s="501"/>
      <c r="I114" s="501"/>
      <c r="J114" s="501"/>
      <c r="K114" s="501"/>
      <c r="L114" s="501"/>
      <c r="M114" s="501"/>
      <c r="N114" s="501"/>
      <c r="O114" s="501"/>
      <c r="P114" s="501"/>
      <c r="Q114" s="501"/>
      <c r="R114" s="501"/>
    </row>
    <row r="115" spans="1:18" x14ac:dyDescent="0.35">
      <c r="A115" s="501"/>
      <c r="B115" s="501"/>
      <c r="C115" s="501"/>
      <c r="D115" s="501"/>
      <c r="E115" s="501"/>
      <c r="F115" s="501"/>
      <c r="G115" s="501"/>
      <c r="H115" s="501"/>
      <c r="I115" s="501"/>
      <c r="J115" s="501"/>
      <c r="K115" s="501"/>
      <c r="L115" s="501"/>
      <c r="M115" s="501"/>
      <c r="N115" s="501"/>
      <c r="O115" s="501"/>
      <c r="P115" s="501"/>
      <c r="Q115" s="501"/>
      <c r="R115" s="501"/>
    </row>
    <row r="116" spans="1:18" x14ac:dyDescent="0.35">
      <c r="A116" s="501"/>
      <c r="B116" s="501"/>
      <c r="C116" s="501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501"/>
    </row>
    <row r="117" spans="1:18" x14ac:dyDescent="0.35">
      <c r="A117" s="501"/>
      <c r="B117" s="501"/>
      <c r="C117" s="501"/>
      <c r="D117" s="501"/>
      <c r="E117" s="501"/>
      <c r="F117" s="501"/>
      <c r="G117" s="501"/>
      <c r="H117" s="501"/>
      <c r="I117" s="501"/>
      <c r="J117" s="501"/>
      <c r="K117" s="501"/>
      <c r="L117" s="501"/>
      <c r="M117" s="501"/>
      <c r="N117" s="501"/>
      <c r="O117" s="501"/>
      <c r="P117" s="501"/>
      <c r="Q117" s="501"/>
      <c r="R117" s="501"/>
    </row>
    <row r="118" spans="1:18" x14ac:dyDescent="0.35">
      <c r="A118" s="501"/>
      <c r="B118" s="501"/>
      <c r="C118" s="501"/>
      <c r="D118" s="501"/>
      <c r="E118" s="501"/>
      <c r="F118" s="501"/>
      <c r="G118" s="501"/>
      <c r="H118" s="501"/>
      <c r="I118" s="501"/>
      <c r="J118" s="501"/>
      <c r="K118" s="501"/>
      <c r="L118" s="501"/>
      <c r="M118" s="501"/>
      <c r="N118" s="501"/>
      <c r="O118" s="501"/>
      <c r="P118" s="501"/>
      <c r="Q118" s="501"/>
      <c r="R118" s="501"/>
    </row>
    <row r="119" spans="1:18" x14ac:dyDescent="0.35">
      <c r="A119" s="501"/>
      <c r="B119" s="501"/>
      <c r="C119" s="501"/>
      <c r="D119" s="501"/>
      <c r="E119" s="501"/>
      <c r="F119" s="501"/>
      <c r="G119" s="501"/>
      <c r="H119" s="501"/>
      <c r="I119" s="501"/>
      <c r="J119" s="501"/>
      <c r="K119" s="501"/>
      <c r="L119" s="501"/>
      <c r="M119" s="501"/>
      <c r="N119" s="501"/>
      <c r="O119" s="501"/>
      <c r="P119" s="501"/>
      <c r="Q119" s="501"/>
      <c r="R119" s="501"/>
    </row>
    <row r="120" spans="1:18" x14ac:dyDescent="0.35">
      <c r="A120" s="501"/>
      <c r="B120" s="501"/>
      <c r="C120" s="501"/>
      <c r="D120" s="501"/>
      <c r="E120" s="501"/>
      <c r="F120" s="501"/>
      <c r="G120" s="501"/>
      <c r="H120" s="501"/>
      <c r="I120" s="501"/>
      <c r="J120" s="501"/>
      <c r="K120" s="501"/>
      <c r="L120" s="501"/>
      <c r="M120" s="501"/>
      <c r="N120" s="501"/>
      <c r="O120" s="501"/>
      <c r="P120" s="501"/>
      <c r="Q120" s="501"/>
      <c r="R120" s="501"/>
    </row>
    <row r="121" spans="1:18" x14ac:dyDescent="0.35">
      <c r="A121" s="501"/>
      <c r="B121" s="501"/>
      <c r="C121" s="501"/>
      <c r="D121" s="501"/>
      <c r="E121" s="501"/>
      <c r="F121" s="501"/>
      <c r="G121" s="501"/>
      <c r="H121" s="501"/>
      <c r="I121" s="501"/>
      <c r="J121" s="501"/>
      <c r="K121" s="501"/>
      <c r="L121" s="501"/>
      <c r="M121" s="501"/>
      <c r="N121" s="501"/>
      <c r="O121" s="501"/>
      <c r="P121" s="501"/>
      <c r="Q121" s="501"/>
      <c r="R121" s="501"/>
    </row>
    <row r="122" spans="1:18" x14ac:dyDescent="0.35">
      <c r="A122" s="501"/>
      <c r="B122" s="501"/>
      <c r="C122" s="501"/>
      <c r="D122" s="501"/>
      <c r="E122" s="501"/>
      <c r="F122" s="501"/>
      <c r="G122" s="501"/>
      <c r="H122" s="501"/>
      <c r="I122" s="501"/>
      <c r="J122" s="501"/>
      <c r="K122" s="501"/>
      <c r="L122" s="501"/>
      <c r="M122" s="501"/>
      <c r="N122" s="501"/>
      <c r="O122" s="501"/>
      <c r="P122" s="501"/>
      <c r="Q122" s="501"/>
      <c r="R122" s="501"/>
    </row>
    <row r="123" spans="1:18" x14ac:dyDescent="0.35">
      <c r="A123" s="501"/>
      <c r="B123" s="501"/>
      <c r="C123" s="501"/>
      <c r="D123" s="501"/>
      <c r="E123" s="501"/>
      <c r="F123" s="501"/>
      <c r="G123" s="501"/>
      <c r="H123" s="501"/>
      <c r="I123" s="501"/>
      <c r="J123" s="501"/>
      <c r="K123" s="501"/>
      <c r="L123" s="501"/>
      <c r="M123" s="501"/>
      <c r="N123" s="501"/>
      <c r="O123" s="501"/>
      <c r="P123" s="501"/>
      <c r="Q123" s="501"/>
      <c r="R123" s="501"/>
    </row>
    <row r="124" spans="1:18" x14ac:dyDescent="0.35">
      <c r="A124" s="501"/>
      <c r="B124" s="501"/>
      <c r="C124" s="501"/>
      <c r="D124" s="501"/>
      <c r="E124" s="501"/>
      <c r="F124" s="501"/>
      <c r="G124" s="501"/>
      <c r="H124" s="501"/>
      <c r="I124" s="501"/>
      <c r="J124" s="501"/>
      <c r="K124" s="501"/>
      <c r="L124" s="501"/>
      <c r="M124" s="501"/>
      <c r="N124" s="501"/>
      <c r="O124" s="501"/>
      <c r="P124" s="501"/>
      <c r="Q124" s="501"/>
      <c r="R124" s="501"/>
    </row>
    <row r="125" spans="1:18" x14ac:dyDescent="0.35">
      <c r="A125" s="501"/>
      <c r="B125" s="501"/>
      <c r="C125" s="501"/>
      <c r="D125" s="501"/>
      <c r="E125" s="501"/>
      <c r="F125" s="501"/>
      <c r="G125" s="501"/>
      <c r="H125" s="501"/>
      <c r="I125" s="501"/>
      <c r="J125" s="501"/>
      <c r="K125" s="501"/>
      <c r="L125" s="501"/>
      <c r="M125" s="501"/>
      <c r="N125" s="501"/>
      <c r="O125" s="501"/>
      <c r="P125" s="501"/>
      <c r="Q125" s="501"/>
      <c r="R125" s="501"/>
    </row>
    <row r="126" spans="1:18" x14ac:dyDescent="0.35">
      <c r="A126" s="501"/>
      <c r="B126" s="501"/>
      <c r="C126" s="501"/>
      <c r="D126" s="501"/>
      <c r="E126" s="501"/>
      <c r="F126" s="501"/>
      <c r="G126" s="501"/>
      <c r="H126" s="501"/>
      <c r="I126" s="501"/>
      <c r="J126" s="501"/>
      <c r="K126" s="501"/>
      <c r="L126" s="501"/>
      <c r="M126" s="501"/>
      <c r="N126" s="501"/>
      <c r="O126" s="501"/>
      <c r="P126" s="501"/>
      <c r="Q126" s="501"/>
      <c r="R126" s="501"/>
    </row>
    <row r="127" spans="1:18" x14ac:dyDescent="0.35">
      <c r="A127" s="501"/>
      <c r="B127" s="501"/>
      <c r="C127" s="501"/>
      <c r="D127" s="501"/>
      <c r="E127" s="501"/>
      <c r="F127" s="501"/>
      <c r="G127" s="501"/>
      <c r="H127" s="501"/>
      <c r="I127" s="501"/>
      <c r="J127" s="501"/>
      <c r="K127" s="501"/>
      <c r="L127" s="501"/>
      <c r="M127" s="501"/>
      <c r="N127" s="501"/>
      <c r="O127" s="501"/>
      <c r="P127" s="501"/>
      <c r="Q127" s="501"/>
      <c r="R127" s="501"/>
    </row>
    <row r="128" spans="1:18" x14ac:dyDescent="0.35">
      <c r="A128" s="501"/>
      <c r="B128" s="501"/>
      <c r="C128" s="501"/>
      <c r="D128" s="501"/>
      <c r="E128" s="501"/>
      <c r="F128" s="501"/>
      <c r="G128" s="501"/>
      <c r="H128" s="501"/>
      <c r="I128" s="501"/>
      <c r="J128" s="501"/>
      <c r="K128" s="501"/>
      <c r="L128" s="501"/>
      <c r="M128" s="501"/>
      <c r="N128" s="501"/>
      <c r="O128" s="501"/>
      <c r="P128" s="501"/>
      <c r="Q128" s="501"/>
      <c r="R128" s="501"/>
    </row>
    <row r="129" spans="1:18" x14ac:dyDescent="0.35">
      <c r="A129" s="501"/>
      <c r="B129" s="501"/>
      <c r="C129" s="501"/>
      <c r="D129" s="501"/>
      <c r="E129" s="501"/>
      <c r="F129" s="501"/>
      <c r="G129" s="501"/>
      <c r="H129" s="501"/>
      <c r="I129" s="501"/>
      <c r="J129" s="501"/>
      <c r="K129" s="501"/>
      <c r="L129" s="501"/>
      <c r="M129" s="501"/>
      <c r="N129" s="501"/>
      <c r="O129" s="501"/>
      <c r="P129" s="501"/>
      <c r="Q129" s="501"/>
      <c r="R129" s="501"/>
    </row>
    <row r="130" spans="1:18" x14ac:dyDescent="0.35">
      <c r="A130" s="501"/>
      <c r="B130" s="501"/>
      <c r="C130" s="501"/>
      <c r="D130" s="501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</row>
    <row r="131" spans="1:18" x14ac:dyDescent="0.35">
      <c r="A131" s="501"/>
      <c r="B131" s="501"/>
      <c r="C131" s="501"/>
      <c r="D131" s="501"/>
      <c r="E131" s="501"/>
      <c r="F131" s="501"/>
      <c r="G131" s="501"/>
      <c r="H131" s="501"/>
      <c r="I131" s="501"/>
      <c r="J131" s="501"/>
      <c r="K131" s="501"/>
      <c r="L131" s="501"/>
      <c r="M131" s="501"/>
      <c r="N131" s="501"/>
      <c r="O131" s="501"/>
      <c r="P131" s="501"/>
      <c r="Q131" s="501"/>
      <c r="R131" s="501"/>
    </row>
    <row r="132" spans="1:18" x14ac:dyDescent="0.35">
      <c r="A132" s="501"/>
      <c r="B132" s="501"/>
      <c r="C132" s="501"/>
      <c r="D132" s="501"/>
      <c r="E132" s="501"/>
      <c r="F132" s="501"/>
      <c r="G132" s="501"/>
      <c r="H132" s="501"/>
      <c r="I132" s="501"/>
      <c r="J132" s="501"/>
      <c r="K132" s="501"/>
      <c r="L132" s="501"/>
      <c r="M132" s="501"/>
      <c r="N132" s="501"/>
      <c r="O132" s="501"/>
      <c r="P132" s="501"/>
      <c r="Q132" s="501"/>
      <c r="R132" s="501"/>
    </row>
    <row r="133" spans="1:18" x14ac:dyDescent="0.35">
      <c r="A133" s="501"/>
      <c r="B133" s="501"/>
      <c r="C133" s="501"/>
      <c r="D133" s="501"/>
      <c r="E133" s="501"/>
      <c r="F133" s="501"/>
      <c r="G133" s="501"/>
      <c r="H133" s="501"/>
      <c r="I133" s="501"/>
      <c r="J133" s="501"/>
      <c r="K133" s="501"/>
      <c r="L133" s="501"/>
      <c r="M133" s="501"/>
      <c r="N133" s="501"/>
      <c r="O133" s="501"/>
      <c r="P133" s="501"/>
      <c r="Q133" s="501"/>
      <c r="R133" s="501"/>
    </row>
    <row r="134" spans="1:18" x14ac:dyDescent="0.35">
      <c r="A134" s="501"/>
      <c r="B134" s="501"/>
      <c r="C134" s="501"/>
      <c r="D134" s="501"/>
      <c r="E134" s="501"/>
      <c r="F134" s="501"/>
      <c r="G134" s="501"/>
      <c r="H134" s="501"/>
      <c r="I134" s="501"/>
      <c r="J134" s="501"/>
      <c r="K134" s="501"/>
      <c r="L134" s="501"/>
      <c r="M134" s="501"/>
      <c r="N134" s="501"/>
      <c r="O134" s="501"/>
      <c r="P134" s="501"/>
      <c r="Q134" s="501"/>
      <c r="R134" s="501"/>
    </row>
  </sheetData>
  <hyperlinks>
    <hyperlink ref="E19" r:id="rId1" xr:uid="{BA691AE8-18AD-4C12-A596-945489FB01F3}"/>
    <hyperlink ref="E20" r:id="rId2" xr:uid="{D05FAA20-1DC5-4228-BC17-220300C7CE01}"/>
    <hyperlink ref="E54" r:id="rId3" xr:uid="{6B3DDBC9-7D98-4A7B-8F95-19953C0A975B}"/>
    <hyperlink ref="E81" r:id="rId4" xr:uid="{0A31BC59-5191-46B7-8D89-8651698333D5}"/>
    <hyperlink ref="E84" r:id="rId5" xr:uid="{598DC741-68C9-41F7-88A8-867ADFF21140}"/>
  </hyperlinks>
  <pageMargins left="0.7" right="0.7" top="0.75" bottom="0.75" header="0.3" footer="0.3"/>
  <pageSetup scale="46" orientation="portrait" r:id="rId6"/>
  <drawing r:id="rId7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0000"/>
    <pageSetUpPr fitToPage="1"/>
  </sheetPr>
  <dimension ref="A1:O24"/>
  <sheetViews>
    <sheetView zoomScale="55" zoomScaleNormal="55" workbookViewId="0"/>
  </sheetViews>
  <sheetFormatPr defaultColWidth="9.26953125" defaultRowHeight="12.5" x14ac:dyDescent="0.25"/>
  <cols>
    <col min="1" max="1" width="8" style="174" customWidth="1"/>
    <col min="2" max="2" width="9.26953125" style="1" customWidth="1"/>
    <col min="3" max="3" width="20.26953125" style="1" customWidth="1"/>
    <col min="4" max="4" width="54" style="1" customWidth="1"/>
    <col min="5" max="6" width="12" style="1" customWidth="1"/>
    <col min="7" max="7" width="14.26953125" style="1" customWidth="1"/>
    <col min="8" max="16384" width="9.26953125" style="1"/>
  </cols>
  <sheetData>
    <row r="1" spans="1:15" s="15" customFormat="1" ht="14.5" x14ac:dyDescent="0.35">
      <c r="A1" s="252" t="s">
        <v>240</v>
      </c>
      <c r="B1" s="252"/>
      <c r="C1" s="252"/>
      <c r="D1" s="252"/>
      <c r="E1" s="252"/>
      <c r="F1" s="252"/>
      <c r="G1" s="252"/>
    </row>
    <row r="2" spans="1:15" ht="27.75" customHeight="1" x14ac:dyDescent="0.35">
      <c r="A2" s="252"/>
      <c r="C2" s="10" t="str">
        <f>scenario&amp;" Model Summary"</f>
        <v>Existing AM Model Summary</v>
      </c>
      <c r="D2" s="2"/>
      <c r="E2" s="5"/>
      <c r="F2" s="5"/>
      <c r="H2" s="6"/>
      <c r="I2" s="2"/>
      <c r="J2" s="2"/>
      <c r="K2" s="2"/>
      <c r="L2" s="5"/>
      <c r="M2" s="5"/>
      <c r="N2" s="5"/>
      <c r="O2" s="5"/>
    </row>
    <row r="3" spans="1:15" ht="15.5" x14ac:dyDescent="0.35">
      <c r="A3" s="252"/>
      <c r="C3" s="31" t="str">
        <f>tod&amp;" Peak Hour: "&amp;pkhr</f>
        <v>AM Peak Hour: 7:15AM - 8:15AM</v>
      </c>
    </row>
    <row r="4" spans="1:15" s="15" customFormat="1" ht="15.5" x14ac:dyDescent="0.35">
      <c r="A4" s="252"/>
      <c r="C4" s="31"/>
    </row>
    <row r="5" spans="1:15" s="15" customFormat="1" ht="16" thickBot="1" x14ac:dyDescent="0.4">
      <c r="A5" s="252"/>
      <c r="C5" s="31"/>
    </row>
    <row r="6" spans="1:15" ht="29.25" customHeight="1" thickBot="1" x14ac:dyDescent="0.4">
      <c r="A6" s="252"/>
      <c r="C6" s="154" t="s">
        <v>111</v>
      </c>
      <c r="D6" s="155" t="s">
        <v>1</v>
      </c>
      <c r="E6" s="155" t="s">
        <v>3</v>
      </c>
      <c r="F6" s="155" t="s">
        <v>103</v>
      </c>
      <c r="G6" s="161" t="s">
        <v>51</v>
      </c>
    </row>
    <row r="7" spans="1:15" ht="25.5" customHeight="1" x14ac:dyDescent="0.35">
      <c r="A7" s="252"/>
      <c r="C7" s="852" t="s">
        <v>380</v>
      </c>
      <c r="D7" s="170" t="str">
        <f>'Calibration Criteria'!D7</f>
        <v>Within ± 20% for &lt; 100 vph</v>
      </c>
      <c r="E7" s="857">
        <f>'Calibration Criteria'!E7</f>
        <v>0.85</v>
      </c>
      <c r="F7" s="855" t="e" cm="1">
        <f t="array" aca="1" ref="F7" ca="1">'Intersection Calibration'!K5:K5</f>
        <v>#DIV/0!</v>
      </c>
      <c r="G7" s="850" t="e">
        <f ca="1">IF(F7&gt;=E7,"Yes","No")</f>
        <v>#DIV/0!</v>
      </c>
    </row>
    <row r="8" spans="1:15" ht="25.5" customHeight="1" x14ac:dyDescent="0.35">
      <c r="A8" s="252"/>
      <c r="C8" s="853"/>
      <c r="D8" s="171" t="str">
        <f>'Calibration Criteria'!D8</f>
        <v>Within ± 15% for ≥ 100 vph to &lt; 1,000 vph</v>
      </c>
      <c r="E8" s="858"/>
      <c r="F8" s="856"/>
      <c r="G8" s="851"/>
    </row>
    <row r="9" spans="1:15" s="15" customFormat="1" ht="25.5" customHeight="1" x14ac:dyDescent="0.35">
      <c r="A9" s="252"/>
      <c r="C9" s="853"/>
      <c r="D9" s="171" t="str">
        <f>'Calibration Criteria'!D9</f>
        <v>Within ± 10% for ≥ 1,000 vph to &lt; 5,000 vph</v>
      </c>
      <c r="E9" s="858"/>
      <c r="F9" s="856"/>
      <c r="G9" s="851"/>
    </row>
    <row r="10" spans="1:15" ht="25.5" customHeight="1" x14ac:dyDescent="0.35">
      <c r="A10" s="252"/>
      <c r="C10" s="853"/>
      <c r="D10" s="171" t="str">
        <f>'Calibration Criteria'!D10</f>
        <v>Within ± 500 for ≥ 5,000 vph</v>
      </c>
      <c r="E10" s="859"/>
      <c r="F10" s="856"/>
      <c r="G10" s="851"/>
    </row>
    <row r="11" spans="1:15" s="15" customFormat="1" ht="25.5" customHeight="1" thickBot="1" x14ac:dyDescent="0.4">
      <c r="A11" s="252" t="s">
        <v>167</v>
      </c>
      <c r="C11" s="854"/>
      <c r="D11" s="172" t="str">
        <f>'Calibration Criteria'!D11</f>
        <v>GEH &lt; 5 for individual link flows</v>
      </c>
      <c r="E11" s="166">
        <f>'Calibration Criteria'!E11</f>
        <v>0.85</v>
      </c>
      <c r="F11" s="91" t="e">
        <f ca="1">GEH!E9</f>
        <v>#DIV/0!</v>
      </c>
      <c r="G11" s="88" t="e">
        <f ca="1">IF(F11&gt;=E11,"Yes","No")</f>
        <v>#DIV/0!</v>
      </c>
    </row>
    <row r="12" spans="1:15" s="15" customFormat="1" ht="25.5" customHeight="1" x14ac:dyDescent="0.35">
      <c r="A12" s="252"/>
      <c r="C12" s="852" t="s">
        <v>229</v>
      </c>
      <c r="D12" s="170" t="str">
        <f>'Calibration Criteria'!D7</f>
        <v>Within ± 20% for &lt; 100 vph</v>
      </c>
      <c r="E12" s="857">
        <f>'Calibration Criteria'!E7</f>
        <v>0.85</v>
      </c>
      <c r="F12" s="860" cm="1">
        <f t="array" aca="1" ref="F12" ca="1">'Freeway Calibration'!L5:L5</f>
        <v>0</v>
      </c>
      <c r="G12" s="850" t="str">
        <f ca="1">IF(F12&gt;=E12,"Yes","No")</f>
        <v>No</v>
      </c>
    </row>
    <row r="13" spans="1:15" s="15" customFormat="1" ht="25.5" customHeight="1" x14ac:dyDescent="0.35">
      <c r="A13" s="252"/>
      <c r="C13" s="853"/>
      <c r="D13" s="171" t="str">
        <f>'Calibration Criteria'!D8</f>
        <v>Within ± 15% for ≥ 100 vph to &lt; 1,000 vph</v>
      </c>
      <c r="E13" s="858"/>
      <c r="F13" s="861"/>
      <c r="G13" s="851"/>
    </row>
    <row r="14" spans="1:15" s="15" customFormat="1" ht="25.5" customHeight="1" x14ac:dyDescent="0.35">
      <c r="A14" s="252"/>
      <c r="C14" s="853"/>
      <c r="D14" s="171" t="str">
        <f>'Calibration Criteria'!D9</f>
        <v>Within ± 10% for ≥ 1,000 vph to &lt; 5,000 vph</v>
      </c>
      <c r="E14" s="858"/>
      <c r="F14" s="861"/>
      <c r="G14" s="851"/>
    </row>
    <row r="15" spans="1:15" s="15" customFormat="1" ht="25.5" customHeight="1" x14ac:dyDescent="0.35">
      <c r="A15" s="252"/>
      <c r="C15" s="853"/>
      <c r="D15" s="171" t="str">
        <f>'Calibration Criteria'!D10</f>
        <v>Within ± 500 for ≥ 5,000 vph</v>
      </c>
      <c r="E15" s="859"/>
      <c r="F15" s="861"/>
      <c r="G15" s="851"/>
    </row>
    <row r="16" spans="1:15" s="15" customFormat="1" ht="25.5" customHeight="1" thickBot="1" x14ac:dyDescent="0.4">
      <c r="A16" s="252" t="s">
        <v>167</v>
      </c>
      <c r="C16" s="854"/>
      <c r="D16" s="172" t="str">
        <f>'Calibration Criteria'!D11</f>
        <v>GEH &lt; 5 for individual link flows</v>
      </c>
      <c r="E16" s="166">
        <f>'Calibration Criteria'!E11</f>
        <v>0.85</v>
      </c>
      <c r="F16" s="700" t="e">
        <f ca="1">GEH!E10</f>
        <v>#DIV/0!</v>
      </c>
      <c r="G16" s="88" t="e">
        <f ca="1">IF(F16&gt;=E16,"Yes","No")</f>
        <v>#DIV/0!</v>
      </c>
    </row>
    <row r="17" spans="1:9" s="15" customFormat="1" ht="38.25" customHeight="1" x14ac:dyDescent="0.35">
      <c r="A17" s="252" t="s">
        <v>167</v>
      </c>
      <c r="C17" s="852" t="s">
        <v>230</v>
      </c>
      <c r="D17" s="170" t="str">
        <f>'Calibration Criteria'!D12</f>
        <v>GEH &lt; 4 for total network volume</v>
      </c>
      <c r="E17" s="167">
        <f>'Calibration Criteria'!E12</f>
        <v>4</v>
      </c>
      <c r="F17" s="92" t="e">
        <f ca="1">GEH!G13</f>
        <v>#DIV/0!</v>
      </c>
      <c r="G17" s="175" t="e">
        <f ca="1">IF(F17&lt;E17,"Yes","No")</f>
        <v>#DIV/0!</v>
      </c>
    </row>
    <row r="18" spans="1:9" s="15" customFormat="1" ht="38.25" customHeight="1" thickBot="1" x14ac:dyDescent="0.4">
      <c r="A18" s="252" t="s">
        <v>167</v>
      </c>
      <c r="C18" s="853"/>
      <c r="D18" s="173" t="str">
        <f>'Calibration Criteria'!D13</f>
        <v>Within 5% of total network volume</v>
      </c>
      <c r="E18" s="168">
        <f>'Calibration Criteria'!E13</f>
        <v>0.05</v>
      </c>
      <c r="F18" s="165" t="e">
        <f ca="1">GEH!F13</f>
        <v>#DIV/0!</v>
      </c>
      <c r="G18" s="176" t="e">
        <f ca="1">IF(ABS(F18)&lt;=E18,"Yes","No")</f>
        <v>#DIV/0!</v>
      </c>
    </row>
    <row r="19" spans="1:9" s="15" customFormat="1" ht="38.25" customHeight="1" x14ac:dyDescent="0.35">
      <c r="A19" s="252"/>
      <c r="C19" s="848" t="s">
        <v>231</v>
      </c>
      <c r="D19" s="170" t="str">
        <f>'Calibration Criteria'!D14</f>
        <v>Within ± 30% for observed travel times on arterials</v>
      </c>
      <c r="E19" s="169">
        <f>'Calibration Criteria'!E14</f>
        <v>0.85</v>
      </c>
      <c r="F19" s="206">
        <f>'Travel Time Calibration'!H7</f>
        <v>0</v>
      </c>
      <c r="G19" s="175" t="str">
        <f>IF(F19&gt;=E19,"Yes","No")</f>
        <v>No</v>
      </c>
    </row>
    <row r="20" spans="1:9" s="15" customFormat="1" ht="38.25" customHeight="1" thickBot="1" x14ac:dyDescent="0.4">
      <c r="A20" s="252"/>
      <c r="C20" s="849"/>
      <c r="D20" s="173" t="str">
        <f>'Calibration Criteria'!D15</f>
        <v>Within ± 20% for observed travel times on freeways</v>
      </c>
      <c r="E20" s="168">
        <f>'Calibration Criteria'!E15</f>
        <v>0.85</v>
      </c>
      <c r="F20" s="670">
        <f>'Travel Time Calibration'!H8</f>
        <v>0</v>
      </c>
      <c r="G20" s="176" t="str">
        <f>IF(F20&gt;=E20,"Yes","No")</f>
        <v>No</v>
      </c>
    </row>
    <row r="21" spans="1:9" s="15" customFormat="1" ht="38.25" customHeight="1" thickBot="1" x14ac:dyDescent="0.4">
      <c r="A21" s="252"/>
      <c r="C21" s="256" t="s">
        <v>232</v>
      </c>
      <c r="D21" s="261" t="s">
        <v>228</v>
      </c>
      <c r="E21" s="262"/>
      <c r="F21" s="263"/>
      <c r="G21" s="257" t="s">
        <v>200</v>
      </c>
      <c r="H21" s="586" t="s">
        <v>492</v>
      </c>
    </row>
    <row r="22" spans="1:9" s="15" customFormat="1" ht="22.5" customHeight="1" thickBot="1" x14ac:dyDescent="0.4">
      <c r="A22" s="252"/>
      <c r="C22" s="260" t="s">
        <v>166</v>
      </c>
      <c r="D22" s="258" t="s">
        <v>493</v>
      </c>
      <c r="E22" s="845">
        <f>'Sample Size Tool'!N13</f>
        <v>10</v>
      </c>
      <c r="F22" s="846"/>
      <c r="G22" s="847"/>
      <c r="I22" s="13"/>
    </row>
    <row r="23" spans="1:9" ht="18" customHeight="1" thickBot="1" x14ac:dyDescent="0.4">
      <c r="A23" s="252"/>
      <c r="C23" s="177" t="str">
        <f>"*Findings Represent Results from "&amp;no_seeds&amp;" Simulation Runs"</f>
        <v>*Findings Represent Results from 0 Simulation Runs</v>
      </c>
      <c r="D23" s="159"/>
      <c r="E23" s="159"/>
      <c r="F23" s="159"/>
      <c r="G23" s="160"/>
    </row>
    <row r="24" spans="1:9" ht="13" x14ac:dyDescent="0.3">
      <c r="C24" s="93"/>
      <c r="D24" s="93"/>
      <c r="E24" s="93"/>
      <c r="F24" s="93"/>
      <c r="G24" s="93"/>
    </row>
  </sheetData>
  <mergeCells count="11">
    <mergeCell ref="E22:G22"/>
    <mergeCell ref="C19:C20"/>
    <mergeCell ref="G7:G10"/>
    <mergeCell ref="C17:C18"/>
    <mergeCell ref="C7:C11"/>
    <mergeCell ref="F7:F10"/>
    <mergeCell ref="E7:E10"/>
    <mergeCell ref="C12:C16"/>
    <mergeCell ref="E12:E15"/>
    <mergeCell ref="F12:F15"/>
    <mergeCell ref="G12:G15"/>
  </mergeCells>
  <conditionalFormatting sqref="G7:G11 G17:G21">
    <cfRule type="expression" dxfId="92" priority="10">
      <formula>IF(G7="Yes",TRUE,FALSE)</formula>
    </cfRule>
    <cfRule type="expression" dxfId="91" priority="11">
      <formula>IF(G7="No",TRUE,FALSE)</formula>
    </cfRule>
  </conditionalFormatting>
  <conditionalFormatting sqref="G12:G16">
    <cfRule type="expression" dxfId="90" priority="1">
      <formula>IF(G12="Yes",TRUE,FALSE)</formula>
    </cfRule>
    <cfRule type="expression" dxfId="89" priority="2">
      <formula>IF(G12="No",TRUE,FALSE)</formula>
    </cfRule>
  </conditionalFormatting>
  <printOptions horizontalCentered="1"/>
  <pageMargins left="0.7" right="0.7" top="0.75" bottom="0.75" header="0.3" footer="0.3"/>
  <pageSetup orientation="landscape" r:id="rId1"/>
  <headerFooter>
    <oddFooter>&amp;C&amp;P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8558-43E0-4DD8-992C-716199792854}">
  <sheetPr codeName="Sheet6">
    <tabColor rgb="FF920000"/>
    <pageSetUpPr fitToPage="1"/>
  </sheetPr>
  <dimension ref="A1:L23"/>
  <sheetViews>
    <sheetView zoomScale="70" zoomScaleNormal="70" workbookViewId="0"/>
  </sheetViews>
  <sheetFormatPr defaultColWidth="9.26953125" defaultRowHeight="14.5" x14ac:dyDescent="0.35"/>
  <cols>
    <col min="1" max="1" width="7.7265625" style="79" customWidth="1"/>
    <col min="2" max="2" width="6.453125" style="79" customWidth="1"/>
    <col min="3" max="3" width="38.7265625" style="79" customWidth="1"/>
    <col min="4" max="4" width="20.7265625" style="80" customWidth="1"/>
    <col min="5" max="5" width="22.1796875" style="80" bestFit="1" customWidth="1"/>
    <col min="6" max="6" width="22.1796875" style="79" bestFit="1" customWidth="1"/>
    <col min="7" max="7" width="20.7265625" style="79" customWidth="1"/>
    <col min="8" max="8" width="9.26953125" style="79"/>
    <col min="9" max="12" width="11.453125" customWidth="1"/>
    <col min="13" max="16384" width="9.26953125" style="79"/>
  </cols>
  <sheetData>
    <row r="1" spans="1:12" s="23" customFormat="1" x14ac:dyDescent="0.35">
      <c r="A1" s="252" t="s">
        <v>240</v>
      </c>
      <c r="B1" s="252"/>
      <c r="C1" s="252"/>
      <c r="D1" s="252"/>
      <c r="E1" s="252"/>
      <c r="F1" s="252"/>
      <c r="G1" s="252"/>
      <c r="H1" s="15"/>
      <c r="I1" s="15"/>
      <c r="J1" s="15"/>
      <c r="K1" s="15"/>
      <c r="L1" s="15"/>
    </row>
    <row r="2" spans="1:12" s="23" customFormat="1" x14ac:dyDescent="0.35">
      <c r="A2" s="252"/>
      <c r="B2"/>
      <c r="C2" s="109"/>
      <c r="D2" s="19"/>
      <c r="E2" s="19"/>
      <c r="F2" s="15"/>
      <c r="G2" s="15"/>
      <c r="H2" s="15"/>
      <c r="I2" s="15"/>
      <c r="J2" s="15"/>
      <c r="K2" s="15"/>
      <c r="L2" s="15"/>
    </row>
    <row r="3" spans="1:12" ht="20" x14ac:dyDescent="0.4">
      <c r="A3" s="252"/>
      <c r="B3"/>
      <c r="C3" s="4" t="s">
        <v>93</v>
      </c>
      <c r="D3" s="26"/>
      <c r="E3" s="28"/>
      <c r="F3" s="29"/>
      <c r="G3" s="29"/>
      <c r="H3" s="29"/>
    </row>
    <row r="4" spans="1:12" ht="15.5" x14ac:dyDescent="0.35">
      <c r="A4" s="252"/>
      <c r="B4"/>
      <c r="C4" s="31" t="str">
        <f>tod&amp;" Peak Hour "&amp;pkhr</f>
        <v>AM Peak Hour 7:15AM - 8:15AM</v>
      </c>
      <c r="D4" s="26"/>
      <c r="E4" s="28"/>
      <c r="F4" s="30"/>
      <c r="G4" s="30"/>
      <c r="H4" s="30"/>
    </row>
    <row r="5" spans="1:12" ht="13.5" customHeight="1" thickBot="1" x14ac:dyDescent="0.4">
      <c r="A5" s="252"/>
      <c r="B5"/>
      <c r="C5" s="31"/>
      <c r="D5" s="26"/>
      <c r="E5" s="28"/>
      <c r="F5" s="30"/>
      <c r="G5" s="30"/>
      <c r="H5" s="30"/>
    </row>
    <row r="6" spans="1:12" ht="33.75" customHeight="1" x14ac:dyDescent="0.35">
      <c r="A6" s="252"/>
      <c r="B6"/>
      <c r="C6" s="162" t="s">
        <v>92</v>
      </c>
      <c r="D6" s="479" t="s">
        <v>103</v>
      </c>
      <c r="E6" s="163" t="s">
        <v>2</v>
      </c>
      <c r="F6" s="163" t="s">
        <v>3</v>
      </c>
      <c r="G6" s="164" t="s">
        <v>4</v>
      </c>
    </row>
    <row r="7" spans="1:12" ht="25.5" customHeight="1" x14ac:dyDescent="0.35">
      <c r="A7" s="252"/>
      <c r="B7"/>
      <c r="C7" s="186" t="str">
        <f>"Total Network Volume with GEH &lt; "&amp;'Calibration Criteria'!B12</f>
        <v>Total Network Volume with GEH &lt; 4</v>
      </c>
      <c r="D7" s="180" t="str">
        <f ca="1">"GEH: "&amp;TEXT(G15,"0.0")</f>
        <v>GEH: 125.4</v>
      </c>
      <c r="E7" s="181" t="s">
        <v>94</v>
      </c>
      <c r="F7" s="182">
        <f>'Calibration Criteria'!B12</f>
        <v>4</v>
      </c>
      <c r="G7" s="478" t="e">
        <f ca="1">IF(G13&lt;=F7,"Yes","No")</f>
        <v>#DIV/0!</v>
      </c>
    </row>
    <row r="8" spans="1:12" ht="35.25" customHeight="1" x14ac:dyDescent="0.35">
      <c r="A8" s="252"/>
      <c r="B8"/>
      <c r="C8" s="186" t="s">
        <v>169</v>
      </c>
      <c r="D8" s="183" t="s">
        <v>168</v>
      </c>
      <c r="E8" s="184">
        <f ca="1">F15</f>
        <v>-1</v>
      </c>
      <c r="F8" s="185">
        <f>'Calibration Criteria'!E13</f>
        <v>0.05</v>
      </c>
      <c r="G8" s="478" t="str">
        <f ca="1">IF(ABS(E8)&lt;=F8,"Yes","No")</f>
        <v>No</v>
      </c>
    </row>
    <row r="9" spans="1:12" ht="25.5" customHeight="1" x14ac:dyDescent="0.35">
      <c r="A9" s="252"/>
      <c r="B9"/>
      <c r="C9" s="186" t="str">
        <f>TEXT('Calibration Criteria'!E11,"0%")&amp;" of intersection links below GEH &lt; "&amp;'Calibration Criteria'!B11</f>
        <v>85% of intersection links below GEH &lt; 5</v>
      </c>
      <c r="D9" s="183" t="str">
        <f ca="1">E18&amp;" of "&amp;D18</f>
        <v>0 of 0</v>
      </c>
      <c r="E9" s="184" t="e">
        <f ca="1">G18</f>
        <v>#DIV/0!</v>
      </c>
      <c r="F9" s="185">
        <f>'Calibration Criteria'!E11</f>
        <v>0.85</v>
      </c>
      <c r="G9" s="478" t="e">
        <f ca="1">IF(E9&gt;=F9,"Yes","No")</f>
        <v>#DIV/0!</v>
      </c>
    </row>
    <row r="10" spans="1:12" ht="25.5" customHeight="1" thickBot="1" x14ac:dyDescent="0.4">
      <c r="A10" s="252" t="s">
        <v>167</v>
      </c>
      <c r="B10" s="296"/>
      <c r="C10" s="497" t="str">
        <f>TEXT('Calibration Criteria'!E11,"0%")&amp;" of freeway links below GEH &lt; "&amp;'Calibration Criteria'!B11</f>
        <v>85% of freeway links below GEH &lt; 5</v>
      </c>
      <c r="D10" s="494" t="str">
        <f ca="1">E21&amp;" of "&amp;D21</f>
        <v>0 of 0</v>
      </c>
      <c r="E10" s="495" t="e">
        <f ca="1">G21</f>
        <v>#DIV/0!</v>
      </c>
      <c r="F10" s="496">
        <f>'Calibration Criteria'!E11</f>
        <v>0.85</v>
      </c>
      <c r="G10" s="88" t="e">
        <f ca="1">IF(E10&gt;=F10,"Yes","No")</f>
        <v>#DIV/0!</v>
      </c>
      <c r="I10" s="296"/>
      <c r="J10" s="296"/>
      <c r="K10" s="296"/>
      <c r="L10" s="296"/>
    </row>
    <row r="11" spans="1:12" customFormat="1" ht="15" thickBot="1" x14ac:dyDescent="0.4">
      <c r="A11" s="252"/>
      <c r="C11" s="589"/>
      <c r="D11" s="589"/>
      <c r="E11" s="589"/>
      <c r="F11" s="589"/>
      <c r="G11" s="589"/>
    </row>
    <row r="12" spans="1:12" ht="33.75" customHeight="1" x14ac:dyDescent="0.35">
      <c r="A12" s="252"/>
      <c r="B12"/>
      <c r="C12" s="587" t="s">
        <v>359</v>
      </c>
      <c r="D12" s="581" t="s">
        <v>171</v>
      </c>
      <c r="E12" s="581" t="s">
        <v>172</v>
      </c>
      <c r="F12" s="581" t="s">
        <v>173</v>
      </c>
      <c r="G12" s="582" t="s">
        <v>77</v>
      </c>
      <c r="H12" s="81"/>
    </row>
    <row r="13" spans="1:12" ht="28.5" customHeight="1" x14ac:dyDescent="0.35">
      <c r="A13" s="252"/>
      <c r="B13"/>
      <c r="C13" s="591" t="s">
        <v>360</v>
      </c>
      <c r="D13" s="590">
        <f ca="1">SUMIFS('Intersection Calcs'!$Q:$Q,'Intersection Calcs'!$O:$O,"=Intersection")</f>
        <v>0</v>
      </c>
      <c r="E13" s="590">
        <f ca="1">SUMIFS('Intersection Calcs'!$S:$S,'Intersection Calcs'!$O:$O,"=Intersection")</f>
        <v>0</v>
      </c>
      <c r="F13" s="580" t="e">
        <f ca="1">(E13-D13)/D13</f>
        <v>#DIV/0!</v>
      </c>
      <c r="G13" s="583" t="e">
        <f ca="1">SQRT((E13-D13)^2/((D13+E13)/2))</f>
        <v>#DIV/0!</v>
      </c>
      <c r="H13" s="544"/>
    </row>
    <row r="14" spans="1:12" ht="28.5" customHeight="1" x14ac:dyDescent="0.35">
      <c r="A14" s="551" t="s">
        <v>167</v>
      </c>
      <c r="B14" s="547"/>
      <c r="C14" s="591" t="s">
        <v>361</v>
      </c>
      <c r="D14" s="590">
        <f>SUMIFS('Freeway Calcs'!$M$7:$M$56,'Freeway Calcs'!$J$7:$J$56,"&lt;&gt;0")</f>
        <v>7865</v>
      </c>
      <c r="E14" s="590">
        <f ca="1">SUMIFS('Freeway Calcs'!$N$7:$N$56,'Freeway Calcs'!$J$7:$J$56,"&lt;&gt;0")</f>
        <v>0</v>
      </c>
      <c r="F14" s="580">
        <f ca="1">(E14-D14)/D14</f>
        <v>-1</v>
      </c>
      <c r="G14" s="583">
        <f ca="1">SQRT((E14-D14)^2/((D14+E14)/2))</f>
        <v>125.41929676090518</v>
      </c>
      <c r="H14" s="544"/>
      <c r="I14" s="547"/>
      <c r="J14" s="547"/>
      <c r="K14" s="547"/>
      <c r="L14" s="547"/>
    </row>
    <row r="15" spans="1:12" ht="28.5" customHeight="1" thickBot="1" x14ac:dyDescent="0.4">
      <c r="A15" s="551"/>
      <c r="B15" s="547"/>
      <c r="C15" s="588" t="s">
        <v>358</v>
      </c>
      <c r="D15" s="89">
        <f ca="1">SUM(D13:D14)</f>
        <v>7865</v>
      </c>
      <c r="E15" s="89">
        <f ca="1">SUM(E13:E14)</f>
        <v>0</v>
      </c>
      <c r="F15" s="179">
        <f ca="1">(E15-D15)/D15</f>
        <v>-1</v>
      </c>
      <c r="G15" s="584">
        <f ca="1">SQRT((E15-D15)^2/((D15+E15)/2))</f>
        <v>125.41929676090518</v>
      </c>
      <c r="H15" s="544"/>
      <c r="I15" s="547"/>
      <c r="J15" s="547"/>
      <c r="K15" s="547"/>
      <c r="L15" s="547"/>
    </row>
    <row r="16" spans="1:12" ht="15" thickBot="1" x14ac:dyDescent="0.4">
      <c r="A16" s="252"/>
      <c r="B16"/>
      <c r="C16" s="81"/>
      <c r="D16" s="82"/>
      <c r="E16" s="84"/>
      <c r="F16" s="83"/>
      <c r="G16" s="83"/>
      <c r="H16" s="83"/>
    </row>
    <row r="17" spans="1:12" ht="33.75" customHeight="1" x14ac:dyDescent="0.35">
      <c r="A17" s="252"/>
      <c r="B17"/>
      <c r="C17" s="862" t="s">
        <v>170</v>
      </c>
      <c r="D17" s="153" t="s">
        <v>102</v>
      </c>
      <c r="E17" s="153" t="s">
        <v>336</v>
      </c>
      <c r="F17" s="153" t="s">
        <v>337</v>
      </c>
      <c r="G17" s="178" t="s">
        <v>174</v>
      </c>
      <c r="H17" s="83"/>
    </row>
    <row r="18" spans="1:12" ht="28.5" customHeight="1" thickBot="1" x14ac:dyDescent="0.4">
      <c r="A18" s="252"/>
      <c r="B18"/>
      <c r="C18" s="863"/>
      <c r="D18" s="90">
        <f ca="1">COUNT('Intersection Calcs'!$AN:$AN)</f>
        <v>0</v>
      </c>
      <c r="E18" s="90">
        <f ca="1">COUNTIFS('Intersection Calcs'!$AN:$AN,"&lt;5")</f>
        <v>0</v>
      </c>
      <c r="F18" s="90">
        <f ca="1">COUNTIFS('Intersection Calcs'!$AN:$AN,"&gt;5")</f>
        <v>0</v>
      </c>
      <c r="G18" s="74" t="e">
        <f ca="1">E18/D18</f>
        <v>#DIV/0!</v>
      </c>
      <c r="H18" s="83"/>
      <c r="I18" s="240"/>
    </row>
    <row r="19" spans="1:12" ht="15" thickBot="1" x14ac:dyDescent="0.4">
      <c r="A19" s="252" t="s">
        <v>167</v>
      </c>
      <c r="B19"/>
      <c r="C19" s="864"/>
      <c r="D19" s="864"/>
      <c r="E19" s="864"/>
      <c r="F19" s="864"/>
      <c r="G19" s="864"/>
      <c r="H19" s="81"/>
    </row>
    <row r="20" spans="1:12" ht="33.75" customHeight="1" x14ac:dyDescent="0.35">
      <c r="A20" s="252" t="s">
        <v>167</v>
      </c>
      <c r="B20" s="296"/>
      <c r="C20" s="862" t="s">
        <v>334</v>
      </c>
      <c r="D20" s="434" t="s">
        <v>335</v>
      </c>
      <c r="E20" s="434" t="s">
        <v>78</v>
      </c>
      <c r="F20" s="434" t="s">
        <v>205</v>
      </c>
      <c r="G20" s="435" t="s">
        <v>174</v>
      </c>
      <c r="H20" s="83"/>
      <c r="I20" s="296"/>
      <c r="J20" s="296"/>
      <c r="K20" s="296"/>
      <c r="L20" s="296"/>
    </row>
    <row r="21" spans="1:12" ht="28.5" customHeight="1" thickBot="1" x14ac:dyDescent="0.4">
      <c r="A21" s="252" t="s">
        <v>167</v>
      </c>
      <c r="B21" s="296"/>
      <c r="C21" s="863"/>
      <c r="D21" s="90">
        <f ca="1">COUNT('Freeway Calibration'!$AF:$AF)</f>
        <v>0</v>
      </c>
      <c r="E21" s="90">
        <f ca="1">COUNTIFS('Freeway Calibration'!$AF:$AF,"&lt;5")</f>
        <v>0</v>
      </c>
      <c r="F21" s="90">
        <f ca="1">COUNTIFS('Freeway Calibration'!$AF:$AF,"&gt;5")</f>
        <v>0</v>
      </c>
      <c r="G21" s="74" t="e">
        <f ca="1">E21/D21</f>
        <v>#DIV/0!</v>
      </c>
      <c r="H21" s="83"/>
      <c r="I21" s="240"/>
      <c r="J21" s="296"/>
      <c r="K21" s="296"/>
      <c r="L21" s="296"/>
    </row>
    <row r="22" spans="1:12" ht="15" thickBot="1" x14ac:dyDescent="0.4">
      <c r="A22" s="252"/>
      <c r="B22" s="296"/>
      <c r="C22" s="864"/>
      <c r="D22" s="864"/>
      <c r="E22" s="864"/>
      <c r="F22" s="864"/>
      <c r="G22" s="864"/>
      <c r="H22" s="81"/>
      <c r="I22" s="296"/>
      <c r="J22" s="296"/>
      <c r="K22" s="296"/>
      <c r="L22" s="296"/>
    </row>
    <row r="23" spans="1:12" ht="66.75" customHeight="1" thickBot="1" x14ac:dyDescent="0.4">
      <c r="A23" s="252"/>
      <c r="B23"/>
      <c r="C23" s="187"/>
      <c r="D23" s="188"/>
      <c r="E23" s="188"/>
      <c r="F23" s="189"/>
      <c r="G23" s="190"/>
      <c r="H23" s="81"/>
    </row>
  </sheetData>
  <mergeCells count="4">
    <mergeCell ref="C17:C18"/>
    <mergeCell ref="C19:G19"/>
    <mergeCell ref="C20:C21"/>
    <mergeCell ref="C22:G22"/>
  </mergeCells>
  <conditionalFormatting sqref="G7:G8">
    <cfRule type="expression" dxfId="88" priority="5">
      <formula>IF(G7="Yes",TRUE,FALSE)</formula>
    </cfRule>
    <cfRule type="expression" dxfId="87" priority="6">
      <formula>IF(G7="No",TRUE,FALSE)</formula>
    </cfRule>
  </conditionalFormatting>
  <conditionalFormatting sqref="G9:G10">
    <cfRule type="expression" dxfId="86" priority="1">
      <formula>IF(G9="Yes",TRUE,FALSE)</formula>
    </cfRule>
    <cfRule type="expression" dxfId="85" priority="2">
      <formula>IF(G9="No",TRUE,FALSE)</formula>
    </cfRule>
  </conditionalFormatting>
  <pageMargins left="0.7" right="0.7" top="0.75" bottom="0.75" header="0.3" footer="0.3"/>
  <pageSetup scale="91" orientation="landscape" r:id="rId1"/>
  <headerFooter>
    <oddFooter>&amp;C&amp;P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173C-480A-4A1F-BC6C-B892DCEBAFAD}">
  <sheetPr codeName="Sheet41">
    <tabColor rgb="FF920000"/>
  </sheetPr>
  <dimension ref="A1:BB81"/>
  <sheetViews>
    <sheetView zoomScale="55" zoomScaleNormal="55" workbookViewId="0"/>
  </sheetViews>
  <sheetFormatPr defaultColWidth="9.1796875" defaultRowHeight="12.5" x14ac:dyDescent="0.25"/>
  <cols>
    <col min="1" max="1" width="9.7265625" style="15" customWidth="1"/>
    <col min="2" max="2" width="20.1796875" style="298" customWidth="1"/>
    <col min="3" max="3" width="15.81640625" style="298" customWidth="1"/>
    <col min="4" max="4" width="11.7265625" style="299" bestFit="1" customWidth="1"/>
    <col min="5" max="5" width="32.7265625" style="15" customWidth="1"/>
    <col min="6" max="17" width="3" style="15" customWidth="1"/>
    <col min="18" max="19" width="2.7265625" style="15" customWidth="1"/>
    <col min="20" max="27" width="3" style="15" customWidth="1"/>
    <col min="28" max="28" width="6.26953125" style="15" customWidth="1"/>
    <col min="29" max="29" width="9.1796875" style="15"/>
    <col min="30" max="54" width="2.7265625" style="15" customWidth="1"/>
    <col min="55" max="16384" width="9.1796875" style="15"/>
  </cols>
  <sheetData>
    <row r="1" spans="1:54" ht="14.5" x14ac:dyDescent="0.35">
      <c r="A1" s="252" t="s">
        <v>240</v>
      </c>
      <c r="B1" s="252"/>
      <c r="C1" s="252"/>
      <c r="D1" s="252"/>
      <c r="E1" s="252"/>
      <c r="F1" s="252"/>
      <c r="G1" s="551"/>
      <c r="H1" s="551"/>
      <c r="I1" s="551"/>
      <c r="J1" s="551"/>
      <c r="K1" s="551"/>
      <c r="L1" s="551"/>
      <c r="M1" s="551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 t="s">
        <v>167</v>
      </c>
      <c r="AE1" s="252" t="s">
        <v>167</v>
      </c>
      <c r="AF1" s="252" t="s">
        <v>167</v>
      </c>
      <c r="AG1" s="252" t="s">
        <v>167</v>
      </c>
      <c r="AH1" s="252" t="s">
        <v>167</v>
      </c>
      <c r="AI1" s="252" t="s">
        <v>167</v>
      </c>
      <c r="AJ1" s="252" t="s">
        <v>167</v>
      </c>
      <c r="AK1" s="252" t="s">
        <v>167</v>
      </c>
      <c r="AL1" s="252" t="s">
        <v>167</v>
      </c>
      <c r="AM1" s="252" t="s">
        <v>167</v>
      </c>
      <c r="AN1" s="252" t="s">
        <v>167</v>
      </c>
      <c r="AO1" s="252" t="s">
        <v>167</v>
      </c>
      <c r="AP1" s="252" t="s">
        <v>167</v>
      </c>
      <c r="AQ1" s="252" t="s">
        <v>167</v>
      </c>
      <c r="AR1" s="252" t="s">
        <v>167</v>
      </c>
      <c r="AS1" s="252" t="s">
        <v>167</v>
      </c>
      <c r="AT1" s="252" t="s">
        <v>167</v>
      </c>
      <c r="AU1" s="252" t="s">
        <v>167</v>
      </c>
      <c r="AV1" s="252" t="s">
        <v>167</v>
      </c>
      <c r="AW1" s="252" t="s">
        <v>167</v>
      </c>
      <c r="AX1" s="252" t="s">
        <v>167</v>
      </c>
      <c r="AY1" s="252" t="s">
        <v>167</v>
      </c>
      <c r="AZ1" s="252" t="s">
        <v>167</v>
      </c>
      <c r="BA1" s="252" t="s">
        <v>167</v>
      </c>
      <c r="BB1" s="252" t="s">
        <v>167</v>
      </c>
    </row>
    <row r="2" spans="1:54" ht="87" customHeight="1" thickBot="1" x14ac:dyDescent="0.4">
      <c r="A2" s="252"/>
      <c r="B2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 t="s">
        <v>253</v>
      </c>
      <c r="U2" s="300" t="s">
        <v>254</v>
      </c>
      <c r="V2" s="300" t="s">
        <v>248</v>
      </c>
      <c r="W2" s="300" t="s">
        <v>249</v>
      </c>
      <c r="X2" s="300" t="s">
        <v>250</v>
      </c>
      <c r="Y2" s="300" t="s">
        <v>251</v>
      </c>
      <c r="Z2" s="300" t="s">
        <v>255</v>
      </c>
      <c r="AA2" s="300" t="s">
        <v>256</v>
      </c>
      <c r="AB2" s="300"/>
    </row>
    <row r="3" spans="1:54" ht="14.5" x14ac:dyDescent="0.35">
      <c r="A3" s="252"/>
      <c r="B3" s="369" t="s">
        <v>274</v>
      </c>
      <c r="C3" s="370"/>
      <c r="D3" s="15"/>
    </row>
    <row r="4" spans="1:54" ht="14.5" x14ac:dyDescent="0.35">
      <c r="A4" s="252"/>
      <c r="B4" s="371" t="s">
        <v>297</v>
      </c>
      <c r="C4" s="372"/>
      <c r="D4" s="15"/>
    </row>
    <row r="5" spans="1:54" ht="14.5" x14ac:dyDescent="0.35">
      <c r="A5" s="252"/>
      <c r="B5" s="373" t="s">
        <v>277</v>
      </c>
      <c r="C5" s="488">
        <v>5</v>
      </c>
      <c r="D5" s="15"/>
    </row>
    <row r="6" spans="1:54" ht="14.5" x14ac:dyDescent="0.35">
      <c r="A6" s="252"/>
      <c r="B6" s="373" t="s">
        <v>275</v>
      </c>
      <c r="C6" s="488">
        <v>20</v>
      </c>
      <c r="D6" s="15"/>
    </row>
    <row r="7" spans="1:54" ht="14.5" x14ac:dyDescent="0.35">
      <c r="A7" s="252"/>
      <c r="B7" s="373" t="s">
        <v>276</v>
      </c>
      <c r="C7" s="488">
        <v>35</v>
      </c>
      <c r="D7" s="15"/>
    </row>
    <row r="8" spans="1:54" ht="20" x14ac:dyDescent="0.4">
      <c r="A8" s="252"/>
      <c r="B8" s="371" t="s">
        <v>298</v>
      </c>
      <c r="C8" s="372"/>
      <c r="E8" s="4" t="s">
        <v>357</v>
      </c>
      <c r="F8" s="29"/>
      <c r="G8" s="29"/>
    </row>
    <row r="9" spans="1:54" ht="16" thickBot="1" x14ac:dyDescent="0.4">
      <c r="A9" s="252"/>
      <c r="B9" s="374" t="s">
        <v>299</v>
      </c>
      <c r="C9" s="487">
        <v>42</v>
      </c>
      <c r="E9" s="31" t="str">
        <f>tod&amp;" Peak Period "&amp;pkpd</f>
        <v>AM Peak Period 7:15AM - 8:15AM</v>
      </c>
      <c r="F9" s="30"/>
      <c r="G9" s="30"/>
      <c r="AF9" s="313"/>
      <c r="AG9" s="313"/>
      <c r="AH9" s="313"/>
      <c r="AI9" s="313"/>
      <c r="AJ9" s="313"/>
      <c r="AK9" s="313"/>
    </row>
    <row r="10" spans="1:54" ht="16.5" customHeight="1" x14ac:dyDescent="0.35">
      <c r="A10" s="252"/>
      <c r="B10" s="383"/>
      <c r="C10" s="383"/>
      <c r="D10" s="448"/>
      <c r="E10" s="449"/>
      <c r="AB10" s="449"/>
      <c r="AF10" s="313"/>
      <c r="AG10" s="313"/>
      <c r="AH10" s="313"/>
      <c r="AI10" s="314"/>
      <c r="AJ10" s="314"/>
      <c r="AK10" s="314"/>
    </row>
    <row r="11" spans="1:54" ht="31.5" customHeight="1" x14ac:dyDescent="0.35">
      <c r="A11" s="252"/>
      <c r="B11" s="383"/>
      <c r="C11" s="383"/>
      <c r="D11" s="448"/>
      <c r="E11" s="449"/>
      <c r="F11" s="450"/>
      <c r="G11" s="450"/>
      <c r="H11" s="450"/>
      <c r="I11" s="450"/>
      <c r="J11" s="450"/>
      <c r="K11" s="450"/>
      <c r="L11" s="450"/>
      <c r="M11" s="450"/>
      <c r="N11" s="450"/>
      <c r="O11" s="450"/>
      <c r="P11" s="450"/>
      <c r="Q11" s="450"/>
      <c r="R11" s="449"/>
      <c r="S11" s="449"/>
      <c r="T11" s="450"/>
      <c r="U11" s="450"/>
      <c r="V11" s="450"/>
      <c r="W11" s="450"/>
      <c r="X11" s="450"/>
      <c r="Y11" s="450"/>
      <c r="Z11" s="450"/>
      <c r="AA11" s="450"/>
      <c r="AB11" s="449"/>
      <c r="AF11" s="313"/>
      <c r="AG11" s="313"/>
      <c r="AH11" s="313"/>
      <c r="AI11" s="314"/>
      <c r="AJ11" s="314"/>
      <c r="AK11" s="314"/>
    </row>
    <row r="12" spans="1:54" ht="16.5" customHeight="1" x14ac:dyDescent="0.35">
      <c r="A12" s="252"/>
      <c r="B12" s="383"/>
      <c r="C12" s="383"/>
      <c r="D12" s="448"/>
      <c r="E12" s="8"/>
      <c r="F12" s="466"/>
      <c r="G12" s="466"/>
      <c r="H12" s="466"/>
      <c r="I12" s="466"/>
      <c r="J12" s="466"/>
      <c r="K12" s="466"/>
      <c r="L12" s="466"/>
      <c r="M12" s="466"/>
      <c r="N12" s="450" t="s">
        <v>52</v>
      </c>
      <c r="O12" s="450"/>
      <c r="P12" s="450"/>
      <c r="Q12" s="450"/>
      <c r="R12" s="467"/>
      <c r="S12" s="467"/>
      <c r="T12" s="466"/>
      <c r="U12" s="466"/>
      <c r="V12" s="466"/>
      <c r="W12" s="466"/>
      <c r="X12" s="466"/>
      <c r="Y12" s="466"/>
      <c r="Z12" s="466"/>
      <c r="AA12" s="466"/>
      <c r="AB12" s="8"/>
      <c r="AF12" s="313"/>
      <c r="AG12" s="313"/>
      <c r="AH12" s="313"/>
      <c r="AI12" s="314"/>
      <c r="AJ12" s="313"/>
      <c r="AK12" s="313"/>
    </row>
    <row r="13" spans="1:54" ht="50.25" customHeight="1" thickBot="1" x14ac:dyDescent="0.4">
      <c r="A13" s="252"/>
      <c r="B13" s="491" t="s">
        <v>346</v>
      </c>
      <c r="C13" s="492" t="s">
        <v>311</v>
      </c>
      <c r="D13" s="451"/>
      <c r="E13" s="8"/>
      <c r="F13" s="468">
        <f>TIME(8,0,0)</f>
        <v>0.33333333333333331</v>
      </c>
      <c r="G13" s="468"/>
      <c r="H13" s="468">
        <f>F13+TIME(0,30,0)</f>
        <v>0.35416666666666663</v>
      </c>
      <c r="I13" s="469"/>
      <c r="J13" s="468">
        <f>H13+TIME(0,30,0)</f>
        <v>0.37499999999999994</v>
      </c>
      <c r="K13" s="469"/>
      <c r="L13" s="468">
        <f>J13+TIME(0,30,0)</f>
        <v>0.39583333333333326</v>
      </c>
      <c r="M13" s="469"/>
      <c r="N13" s="452"/>
      <c r="O13" s="452"/>
      <c r="P13" s="452"/>
      <c r="Q13" s="452"/>
      <c r="R13" s="452"/>
      <c r="S13" s="452"/>
      <c r="T13" s="468">
        <f>F13</f>
        <v>0.33333333333333331</v>
      </c>
      <c r="U13" s="468"/>
      <c r="V13" s="468">
        <f>H13</f>
        <v>0.35416666666666663</v>
      </c>
      <c r="W13" s="469"/>
      <c r="X13" s="468">
        <f>J13</f>
        <v>0.37499999999999994</v>
      </c>
      <c r="Y13" s="469"/>
      <c r="Z13" s="468">
        <f>L13</f>
        <v>0.39583333333333326</v>
      </c>
      <c r="AA13" s="469"/>
      <c r="AB13" s="8"/>
      <c r="AD13" s="540" t="s">
        <v>163</v>
      </c>
      <c r="AE13" s="540"/>
      <c r="AF13" s="540"/>
      <c r="AG13" s="540"/>
      <c r="AH13" s="540"/>
      <c r="AI13" s="540"/>
      <c r="AJ13" s="540"/>
      <c r="AK13" s="540"/>
      <c r="AL13" s="540"/>
      <c r="AM13" s="540"/>
      <c r="AN13" s="540"/>
      <c r="AO13" s="540"/>
      <c r="AQ13" s="540" t="s">
        <v>164</v>
      </c>
      <c r="AR13" s="540"/>
      <c r="AS13" s="540"/>
      <c r="AT13" s="540"/>
      <c r="AU13" s="540"/>
      <c r="AV13" s="540"/>
      <c r="AW13" s="540"/>
      <c r="AX13" s="540"/>
      <c r="AY13" s="540"/>
      <c r="AZ13" s="540"/>
      <c r="BA13" s="540"/>
      <c r="BB13" s="540"/>
    </row>
    <row r="14" spans="1:54" ht="18" customHeight="1" x14ac:dyDescent="0.35">
      <c r="A14" s="252"/>
      <c r="B14" s="493">
        <f t="shared" ref="B14:B37" si="0">B15+1</f>
        <v>28</v>
      </c>
      <c r="C14" s="490">
        <f>IFERROR(GETPIVOTDATA("Average of DISTTRAV(ALL)",#REF!,"VEHICLETRAVELTIMEMEASUREMENT",B14),0)/5280</f>
        <v>0</v>
      </c>
      <c r="D14" s="451"/>
      <c r="E14" s="465"/>
      <c r="F14" s="453" cm="1">
        <f t="array" ref="F14">_xlfn.SWITCH(tod,"AM",AF14,"PM",AS14)</f>
        <v>37</v>
      </c>
      <c r="G14" s="454" cm="1">
        <f t="array" ref="G14">_xlfn.SWITCH(tod,"AM",AG14,"PM",AT14)</f>
        <v>29</v>
      </c>
      <c r="H14" s="454" cm="1">
        <f t="array" ref="H14">_xlfn.SWITCH(tod,"AM",AH14,"PM",AU14)</f>
        <v>35</v>
      </c>
      <c r="I14" s="454" cm="1">
        <f t="array" ref="I14">_xlfn.SWITCH(tod,"AM",AI14,"PM",AV14)</f>
        <v>33</v>
      </c>
      <c r="J14" s="454" cm="1">
        <f t="array" ref="J14">_xlfn.SWITCH(tod,"AM",AJ14,"PM",AW14)</f>
        <v>40</v>
      </c>
      <c r="K14" s="454" cm="1">
        <f t="array" ref="K14">_xlfn.SWITCH(tod,"AM",AK14,"PM",AX14)</f>
        <v>25</v>
      </c>
      <c r="L14" s="454" cm="1">
        <f t="array" ref="L14">_xlfn.SWITCH(tod,"AM",AL14,"PM",AY14)</f>
        <v>32</v>
      </c>
      <c r="M14" s="455" cm="1">
        <f t="array" ref="M14">_xlfn.SWITCH(tod,"AM",AM14,"PM",AZ14)</f>
        <v>40</v>
      </c>
      <c r="N14" s="456"/>
      <c r="O14" s="456"/>
      <c r="P14" s="456"/>
      <c r="Q14" s="456"/>
      <c r="R14" s="457"/>
      <c r="S14" s="457"/>
      <c r="T14" s="453" t="e">
        <f>$C14*3600/GETPIVOTDATA("Average of TRAVTM(ALL)",#REF!,"TIMEINT",T$2,"VEHICLETRAVELTIMEMEASUREMENT",$B14)</f>
        <v>#REF!</v>
      </c>
      <c r="U14" s="454" t="e">
        <f>$C14*3600/GETPIVOTDATA("Average of TRAVTM(ALL)",#REF!,"TIMEINT",U$2,"VEHICLETRAVELTIMEMEASUREMENT",$B14)</f>
        <v>#REF!</v>
      </c>
      <c r="V14" s="454" t="e">
        <f>$C14*3600/GETPIVOTDATA("Average of TRAVTM(ALL)",#REF!,"TIMEINT",V$2,"VEHICLETRAVELTIMEMEASUREMENT",$B14)</f>
        <v>#REF!</v>
      </c>
      <c r="W14" s="454" t="e">
        <f>$C14*3600/GETPIVOTDATA("Average of TRAVTM(ALL)",#REF!,"TIMEINT",W$2,"VEHICLETRAVELTIMEMEASUREMENT",$B14)</f>
        <v>#REF!</v>
      </c>
      <c r="X14" s="454" t="e">
        <f>$C14*3600/GETPIVOTDATA("Average of TRAVTM(ALL)",#REF!,"TIMEINT",X$2,"VEHICLETRAVELTIMEMEASUREMENT",$B14)</f>
        <v>#REF!</v>
      </c>
      <c r="Y14" s="454" t="e">
        <f>$C14*3600/GETPIVOTDATA("Average of TRAVTM(ALL)",#REF!,"TIMEINT",Y$2,"VEHICLETRAVELTIMEMEASUREMENT",$B14)</f>
        <v>#REF!</v>
      </c>
      <c r="Z14" s="454" t="e">
        <f>$C14*3600/GETPIVOTDATA("Average of TRAVTM(ALL)",#REF!,"TIMEINT",Z$2,"VEHICLETRAVELTIMEMEASUREMENT",$B14)</f>
        <v>#REF!</v>
      </c>
      <c r="AA14" s="455" t="e">
        <f>$C14*3600/GETPIVOTDATA("Average of TRAVTM(ALL)",#REF!,"TIMEINT",AA$2,"VEHICLETRAVELTIMEMEASUREMENT",$B14)</f>
        <v>#REF!</v>
      </c>
      <c r="AB14" s="458"/>
      <c r="AD14" s="541">
        <v>26</v>
      </c>
      <c r="AE14" s="541">
        <v>34</v>
      </c>
      <c r="AF14" s="541">
        <v>37</v>
      </c>
      <c r="AG14" s="541">
        <v>29</v>
      </c>
      <c r="AH14" s="541">
        <v>35</v>
      </c>
      <c r="AI14" s="541">
        <v>33</v>
      </c>
      <c r="AJ14" s="541">
        <v>40</v>
      </c>
      <c r="AK14" s="541">
        <v>25</v>
      </c>
      <c r="AL14" s="541">
        <v>32</v>
      </c>
      <c r="AM14" s="541">
        <v>40</v>
      </c>
      <c r="AN14" s="541">
        <v>32</v>
      </c>
      <c r="AO14" s="541">
        <v>35</v>
      </c>
      <c r="AP14" s="356"/>
      <c r="AQ14" s="541">
        <v>29</v>
      </c>
      <c r="AR14" s="541">
        <v>29</v>
      </c>
      <c r="AS14" s="541">
        <v>25</v>
      </c>
      <c r="AT14" s="541">
        <v>37</v>
      </c>
      <c r="AU14" s="541">
        <v>31</v>
      </c>
      <c r="AV14" s="541">
        <v>28</v>
      </c>
      <c r="AW14" s="541">
        <v>30</v>
      </c>
      <c r="AX14" s="541">
        <v>39</v>
      </c>
      <c r="AY14" s="541">
        <v>36</v>
      </c>
      <c r="AZ14" s="541">
        <v>26</v>
      </c>
      <c r="BA14" s="541">
        <v>32</v>
      </c>
      <c r="BB14" s="541">
        <v>40</v>
      </c>
    </row>
    <row r="15" spans="1:54" ht="18" customHeight="1" x14ac:dyDescent="0.35">
      <c r="A15" s="252"/>
      <c r="B15" s="493">
        <f t="shared" si="0"/>
        <v>27</v>
      </c>
      <c r="C15" s="490">
        <f>IFERROR(GETPIVOTDATA("Average of DISTTRAV(ALL)",#REF!,"VEHICLETRAVELTIMEMEASUREMENT",B15),0)/5280</f>
        <v>0</v>
      </c>
      <c r="D15" s="451"/>
      <c r="E15" s="465"/>
      <c r="F15" s="459" cm="1">
        <f t="array" ref="F15">_xlfn.SWITCH(tod,"AM",AF15,"PM",AS15)</f>
        <v>31</v>
      </c>
      <c r="G15" s="456" cm="1">
        <f t="array" ref="G15">_xlfn.SWITCH(tod,"AM",AG15,"PM",AT15)</f>
        <v>40</v>
      </c>
      <c r="H15" s="456" cm="1">
        <f t="array" ref="H15">_xlfn.SWITCH(tod,"AM",AH15,"PM",AU15)</f>
        <v>25</v>
      </c>
      <c r="I15" s="456" cm="1">
        <f t="array" ref="I15">_xlfn.SWITCH(tod,"AM",AI15,"PM",AV15)</f>
        <v>27</v>
      </c>
      <c r="J15" s="456" cm="1">
        <f t="array" ref="J15">_xlfn.SWITCH(tod,"AM",AJ15,"PM",AW15)</f>
        <v>35</v>
      </c>
      <c r="K15" s="456" cm="1">
        <f t="array" ref="K15">_xlfn.SWITCH(tod,"AM",AK15,"PM",AX15)</f>
        <v>40</v>
      </c>
      <c r="L15" s="456" cm="1">
        <f t="array" ref="L15">_xlfn.SWITCH(tod,"AM",AL15,"PM",AY15)</f>
        <v>25</v>
      </c>
      <c r="M15" s="460" cm="1">
        <f t="array" ref="M15">_xlfn.SWITCH(tod,"AM",AM15,"PM",AZ15)</f>
        <v>33</v>
      </c>
      <c r="N15" s="456"/>
      <c r="O15" s="456"/>
      <c r="P15" s="456"/>
      <c r="Q15" s="456"/>
      <c r="R15" s="457"/>
      <c r="S15" s="457"/>
      <c r="T15" s="459" t="e">
        <f>$C15*3600/GETPIVOTDATA("Average of TRAVTM(ALL)",#REF!,"TIMEINT",T$2,"VEHICLETRAVELTIMEMEASUREMENT",$B15)</f>
        <v>#REF!</v>
      </c>
      <c r="U15" s="456" t="e">
        <f>$C15*3600/GETPIVOTDATA("Average of TRAVTM(ALL)",#REF!,"TIMEINT",U$2,"VEHICLETRAVELTIMEMEASUREMENT",$B15)</f>
        <v>#REF!</v>
      </c>
      <c r="V15" s="456" t="e">
        <f>$C15*3600/GETPIVOTDATA("Average of TRAVTM(ALL)",#REF!,"TIMEINT",V$2,"VEHICLETRAVELTIMEMEASUREMENT",$B15)</f>
        <v>#REF!</v>
      </c>
      <c r="W15" s="456" t="e">
        <f>$C15*3600/GETPIVOTDATA("Average of TRAVTM(ALL)",#REF!,"TIMEINT",W$2,"VEHICLETRAVELTIMEMEASUREMENT",$B15)</f>
        <v>#REF!</v>
      </c>
      <c r="X15" s="456" t="e">
        <f>$C15*3600/GETPIVOTDATA("Average of TRAVTM(ALL)",#REF!,"TIMEINT",X$2,"VEHICLETRAVELTIMEMEASUREMENT",$B15)</f>
        <v>#REF!</v>
      </c>
      <c r="Y15" s="456" t="e">
        <f>$C15*3600/GETPIVOTDATA("Average of TRAVTM(ALL)",#REF!,"TIMEINT",Y$2,"VEHICLETRAVELTIMEMEASUREMENT",$B15)</f>
        <v>#REF!</v>
      </c>
      <c r="Z15" s="456" t="e">
        <f>$C15*3600/GETPIVOTDATA("Average of TRAVTM(ALL)",#REF!,"TIMEINT",Z$2,"VEHICLETRAVELTIMEMEASUREMENT",$B15)</f>
        <v>#REF!</v>
      </c>
      <c r="AA15" s="460" t="e">
        <f>$C15*3600/GETPIVOTDATA("Average of TRAVTM(ALL)",#REF!,"TIMEINT",AA$2,"VEHICLETRAVELTIMEMEASUREMENT",$B15)</f>
        <v>#REF!</v>
      </c>
      <c r="AB15" s="458"/>
      <c r="AD15" s="541">
        <v>36</v>
      </c>
      <c r="AE15" s="541">
        <v>27</v>
      </c>
      <c r="AF15" s="541">
        <v>31</v>
      </c>
      <c r="AG15" s="541">
        <v>40</v>
      </c>
      <c r="AH15" s="541">
        <v>25</v>
      </c>
      <c r="AI15" s="541">
        <v>27</v>
      </c>
      <c r="AJ15" s="541">
        <v>35</v>
      </c>
      <c r="AK15" s="541">
        <v>40</v>
      </c>
      <c r="AL15" s="541">
        <v>25</v>
      </c>
      <c r="AM15" s="541">
        <v>33</v>
      </c>
      <c r="AN15" s="541">
        <v>39</v>
      </c>
      <c r="AO15" s="541">
        <v>26</v>
      </c>
      <c r="AP15" s="356"/>
      <c r="AQ15" s="541">
        <v>33</v>
      </c>
      <c r="AR15" s="541">
        <v>26</v>
      </c>
      <c r="AS15" s="541">
        <v>28</v>
      </c>
      <c r="AT15" s="541">
        <v>38</v>
      </c>
      <c r="AU15" s="541">
        <v>35</v>
      </c>
      <c r="AV15" s="541">
        <v>30</v>
      </c>
      <c r="AW15" s="541">
        <v>37</v>
      </c>
      <c r="AX15" s="541">
        <v>31</v>
      </c>
      <c r="AY15" s="541">
        <v>38</v>
      </c>
      <c r="AZ15" s="541">
        <v>30</v>
      </c>
      <c r="BA15" s="541">
        <v>39</v>
      </c>
      <c r="BB15" s="541">
        <v>29</v>
      </c>
    </row>
    <row r="16" spans="1:54" ht="18" customHeight="1" x14ac:dyDescent="0.35">
      <c r="A16" s="252"/>
      <c r="B16" s="493">
        <f t="shared" si="0"/>
        <v>26</v>
      </c>
      <c r="C16" s="490">
        <f>IFERROR(GETPIVOTDATA("Average of DISTTRAV(ALL)",#REF!,"VEHICLETRAVELTIMEMEASUREMENT",B16),0)/5280</f>
        <v>0</v>
      </c>
      <c r="D16" s="451"/>
      <c r="E16" s="465"/>
      <c r="F16" s="459" cm="1">
        <f t="array" ref="F16">_xlfn.SWITCH(tod,"AM",AF16,"PM",AS16)</f>
        <v>34</v>
      </c>
      <c r="G16" s="456" cm="1">
        <f t="array" ref="G16">_xlfn.SWITCH(tod,"AM",AG16,"PM",AT16)</f>
        <v>37</v>
      </c>
      <c r="H16" s="456" cm="1">
        <f t="array" ref="H16">_xlfn.SWITCH(tod,"AM",AH16,"PM",AU16)</f>
        <v>34</v>
      </c>
      <c r="I16" s="456" cm="1">
        <f t="array" ref="I16">_xlfn.SWITCH(tod,"AM",AI16,"PM",AV16)</f>
        <v>36</v>
      </c>
      <c r="J16" s="456" cm="1">
        <f t="array" ref="J16">_xlfn.SWITCH(tod,"AM",AJ16,"PM",AW16)</f>
        <v>38</v>
      </c>
      <c r="K16" s="456" cm="1">
        <f t="array" ref="K16">_xlfn.SWITCH(tod,"AM",AK16,"PM",AX16)</f>
        <v>36</v>
      </c>
      <c r="L16" s="456" cm="1">
        <f t="array" ref="L16">_xlfn.SWITCH(tod,"AM",AL16,"PM",AY16)</f>
        <v>31</v>
      </c>
      <c r="M16" s="460" cm="1">
        <f t="array" ref="M16">_xlfn.SWITCH(tod,"AM",AM16,"PM",AZ16)</f>
        <v>37</v>
      </c>
      <c r="N16" s="456"/>
      <c r="O16" s="456"/>
      <c r="P16" s="456"/>
      <c r="Q16" s="456"/>
      <c r="R16" s="457"/>
      <c r="S16" s="457"/>
      <c r="T16" s="459" t="e">
        <f>$C16*3600/GETPIVOTDATA("Average of TRAVTM(ALL)",#REF!,"TIMEINT",T$2,"VEHICLETRAVELTIMEMEASUREMENT",$B16)</f>
        <v>#REF!</v>
      </c>
      <c r="U16" s="456" t="e">
        <f>$C16*3600/GETPIVOTDATA("Average of TRAVTM(ALL)",#REF!,"TIMEINT",U$2,"VEHICLETRAVELTIMEMEASUREMENT",$B16)</f>
        <v>#REF!</v>
      </c>
      <c r="V16" s="456" t="e">
        <f>$C16*3600/GETPIVOTDATA("Average of TRAVTM(ALL)",#REF!,"TIMEINT",V$2,"VEHICLETRAVELTIMEMEASUREMENT",$B16)</f>
        <v>#REF!</v>
      </c>
      <c r="W16" s="456" t="e">
        <f>$C16*3600/GETPIVOTDATA("Average of TRAVTM(ALL)",#REF!,"TIMEINT",W$2,"VEHICLETRAVELTIMEMEASUREMENT",$B16)</f>
        <v>#REF!</v>
      </c>
      <c r="X16" s="456" t="e">
        <f>$C16*3600/GETPIVOTDATA("Average of TRAVTM(ALL)",#REF!,"TIMEINT",X$2,"VEHICLETRAVELTIMEMEASUREMENT",$B16)</f>
        <v>#REF!</v>
      </c>
      <c r="Y16" s="456" t="e">
        <f>$C16*3600/GETPIVOTDATA("Average of TRAVTM(ALL)",#REF!,"TIMEINT",Y$2,"VEHICLETRAVELTIMEMEASUREMENT",$B16)</f>
        <v>#REF!</v>
      </c>
      <c r="Z16" s="456" t="e">
        <f>$C16*3600/GETPIVOTDATA("Average of TRAVTM(ALL)",#REF!,"TIMEINT",Z$2,"VEHICLETRAVELTIMEMEASUREMENT",$B16)</f>
        <v>#REF!</v>
      </c>
      <c r="AA16" s="460" t="e">
        <f>$C16*3600/GETPIVOTDATA("Average of TRAVTM(ALL)",#REF!,"TIMEINT",AA$2,"VEHICLETRAVELTIMEMEASUREMENT",$B16)</f>
        <v>#REF!</v>
      </c>
      <c r="AB16" s="458"/>
      <c r="AC16" s="301"/>
      <c r="AD16" s="541">
        <v>32</v>
      </c>
      <c r="AE16" s="541">
        <v>39</v>
      </c>
      <c r="AF16" s="541">
        <v>34</v>
      </c>
      <c r="AG16" s="541">
        <v>37</v>
      </c>
      <c r="AH16" s="541">
        <v>34</v>
      </c>
      <c r="AI16" s="541">
        <v>36</v>
      </c>
      <c r="AJ16" s="541">
        <v>38</v>
      </c>
      <c r="AK16" s="541">
        <v>36</v>
      </c>
      <c r="AL16" s="541">
        <v>31</v>
      </c>
      <c r="AM16" s="541">
        <v>37</v>
      </c>
      <c r="AN16" s="541">
        <v>34</v>
      </c>
      <c r="AO16" s="541">
        <v>35</v>
      </c>
      <c r="AP16" s="356"/>
      <c r="AQ16" s="541">
        <v>35</v>
      </c>
      <c r="AR16" s="541">
        <v>27</v>
      </c>
      <c r="AS16" s="541">
        <v>30</v>
      </c>
      <c r="AT16" s="541">
        <v>31</v>
      </c>
      <c r="AU16" s="541">
        <v>39</v>
      </c>
      <c r="AV16" s="541">
        <v>25</v>
      </c>
      <c r="AW16" s="541">
        <v>26</v>
      </c>
      <c r="AX16" s="541">
        <v>26</v>
      </c>
      <c r="AY16" s="541">
        <v>31</v>
      </c>
      <c r="AZ16" s="541">
        <v>40</v>
      </c>
      <c r="BA16" s="541">
        <v>26</v>
      </c>
      <c r="BB16" s="541">
        <v>26</v>
      </c>
    </row>
    <row r="17" spans="1:54" ht="18" customHeight="1" x14ac:dyDescent="0.35">
      <c r="A17" s="252"/>
      <c r="B17" s="493">
        <f t="shared" si="0"/>
        <v>25</v>
      </c>
      <c r="C17" s="490">
        <f>IFERROR(GETPIVOTDATA("Average of DISTTRAV(ALL)",#REF!,"VEHICLETRAVELTIMEMEASUREMENT",B17),0)/5280</f>
        <v>0</v>
      </c>
      <c r="D17" s="451"/>
      <c r="E17" s="465"/>
      <c r="F17" s="459" cm="1">
        <f t="array" ref="F17">_xlfn.SWITCH(tod,"AM",AF17,"PM",AS17)</f>
        <v>28</v>
      </c>
      <c r="G17" s="456" cm="1">
        <f t="array" ref="G17">_xlfn.SWITCH(tod,"AM",AG17,"PM",AT17)</f>
        <v>27</v>
      </c>
      <c r="H17" s="456" cm="1">
        <f t="array" ref="H17">_xlfn.SWITCH(tod,"AM",AH17,"PM",AU17)</f>
        <v>30</v>
      </c>
      <c r="I17" s="456" cm="1">
        <f t="array" ref="I17">_xlfn.SWITCH(tod,"AM",AI17,"PM",AV17)</f>
        <v>31</v>
      </c>
      <c r="J17" s="456" cm="1">
        <f t="array" ref="J17">_xlfn.SWITCH(tod,"AM",AJ17,"PM",AW17)</f>
        <v>36</v>
      </c>
      <c r="K17" s="456" cm="1">
        <f t="array" ref="K17">_xlfn.SWITCH(tod,"AM",AK17,"PM",AX17)</f>
        <v>32</v>
      </c>
      <c r="L17" s="456" cm="1">
        <f t="array" ref="L17">_xlfn.SWITCH(tod,"AM",AL17,"PM",AY17)</f>
        <v>29</v>
      </c>
      <c r="M17" s="460" cm="1">
        <f t="array" ref="M17">_xlfn.SWITCH(tod,"AM",AM17,"PM",AZ17)</f>
        <v>34</v>
      </c>
      <c r="N17" s="456"/>
      <c r="O17" s="456"/>
      <c r="P17" s="456"/>
      <c r="Q17" s="456"/>
      <c r="R17" s="456"/>
      <c r="S17" s="456"/>
      <c r="T17" s="459" t="e">
        <f>$C17*3600/GETPIVOTDATA("Average of TRAVTM(ALL)",#REF!,"TIMEINT",T$2,"VEHICLETRAVELTIMEMEASUREMENT",$B17)</f>
        <v>#REF!</v>
      </c>
      <c r="U17" s="456" t="e">
        <f>$C17*3600/GETPIVOTDATA("Average of TRAVTM(ALL)",#REF!,"TIMEINT",U$2,"VEHICLETRAVELTIMEMEASUREMENT",$B17)</f>
        <v>#REF!</v>
      </c>
      <c r="V17" s="456" t="e">
        <f>$C17*3600/GETPIVOTDATA("Average of TRAVTM(ALL)",#REF!,"TIMEINT",V$2,"VEHICLETRAVELTIMEMEASUREMENT",$B17)</f>
        <v>#REF!</v>
      </c>
      <c r="W17" s="456" t="e">
        <f>$C17*3600/GETPIVOTDATA("Average of TRAVTM(ALL)",#REF!,"TIMEINT",W$2,"VEHICLETRAVELTIMEMEASUREMENT",$B17)</f>
        <v>#REF!</v>
      </c>
      <c r="X17" s="456" t="e">
        <f>$C17*3600/GETPIVOTDATA("Average of TRAVTM(ALL)",#REF!,"TIMEINT",X$2,"VEHICLETRAVELTIMEMEASUREMENT",$B17)</f>
        <v>#REF!</v>
      </c>
      <c r="Y17" s="456" t="e">
        <f>$C17*3600/GETPIVOTDATA("Average of TRAVTM(ALL)",#REF!,"TIMEINT",Y$2,"VEHICLETRAVELTIMEMEASUREMENT",$B17)</f>
        <v>#REF!</v>
      </c>
      <c r="Z17" s="456" t="e">
        <f>$C17*3600/GETPIVOTDATA("Average of TRAVTM(ALL)",#REF!,"TIMEINT",Z$2,"VEHICLETRAVELTIMEMEASUREMENT",$B17)</f>
        <v>#REF!</v>
      </c>
      <c r="AA17" s="460" t="e">
        <f>$C17*3600/GETPIVOTDATA("Average of TRAVTM(ALL)",#REF!,"TIMEINT",AA$2,"VEHICLETRAVELTIMEMEASUREMENT",$B17)</f>
        <v>#REF!</v>
      </c>
      <c r="AB17" s="458"/>
      <c r="AD17" s="541">
        <v>31</v>
      </c>
      <c r="AE17" s="541">
        <v>40</v>
      </c>
      <c r="AF17" s="541">
        <v>28</v>
      </c>
      <c r="AG17" s="541">
        <v>27</v>
      </c>
      <c r="AH17" s="541">
        <v>30</v>
      </c>
      <c r="AI17" s="541">
        <v>31</v>
      </c>
      <c r="AJ17" s="541">
        <v>36</v>
      </c>
      <c r="AK17" s="541">
        <v>32</v>
      </c>
      <c r="AL17" s="541">
        <v>29</v>
      </c>
      <c r="AM17" s="541">
        <v>34</v>
      </c>
      <c r="AN17" s="541">
        <v>35</v>
      </c>
      <c r="AO17" s="541">
        <v>30</v>
      </c>
      <c r="AP17" s="356"/>
      <c r="AQ17" s="541">
        <v>30</v>
      </c>
      <c r="AR17" s="541">
        <v>34</v>
      </c>
      <c r="AS17" s="541">
        <v>36</v>
      </c>
      <c r="AT17" s="541">
        <v>31</v>
      </c>
      <c r="AU17" s="541">
        <v>33</v>
      </c>
      <c r="AV17" s="541">
        <v>29</v>
      </c>
      <c r="AW17" s="541">
        <v>29</v>
      </c>
      <c r="AX17" s="541">
        <v>39</v>
      </c>
      <c r="AY17" s="541">
        <v>32</v>
      </c>
      <c r="AZ17" s="541">
        <v>32</v>
      </c>
      <c r="BA17" s="541">
        <v>34</v>
      </c>
      <c r="BB17" s="541">
        <v>31</v>
      </c>
    </row>
    <row r="18" spans="1:54" ht="18" customHeight="1" x14ac:dyDescent="0.35">
      <c r="A18" s="252"/>
      <c r="B18" s="493">
        <f t="shared" si="0"/>
        <v>24</v>
      </c>
      <c r="C18" s="490">
        <f>IFERROR(GETPIVOTDATA("Average of DISTTRAV(ALL)",#REF!,"VEHICLETRAVELTIMEMEASUREMENT",B18),0)/5280</f>
        <v>0</v>
      </c>
      <c r="D18" s="451"/>
      <c r="E18" s="465"/>
      <c r="F18" s="459" cm="1">
        <f t="array" ref="F18">_xlfn.SWITCH(tod,"AM",AF18,"PM",AS18)</f>
        <v>33</v>
      </c>
      <c r="G18" s="456" cm="1">
        <f t="array" ref="G18">_xlfn.SWITCH(tod,"AM",AG18,"PM",AT18)</f>
        <v>36</v>
      </c>
      <c r="H18" s="456" cm="1">
        <f t="array" ref="H18">_xlfn.SWITCH(tod,"AM",AH18,"PM",AU18)</f>
        <v>38</v>
      </c>
      <c r="I18" s="456" cm="1">
        <f t="array" ref="I18">_xlfn.SWITCH(tod,"AM",AI18,"PM",AV18)</f>
        <v>39</v>
      </c>
      <c r="J18" s="456" cm="1">
        <f t="array" ref="J18">_xlfn.SWITCH(tod,"AM",AJ18,"PM",AW18)</f>
        <v>38</v>
      </c>
      <c r="K18" s="456" cm="1">
        <f t="array" ref="K18">_xlfn.SWITCH(tod,"AM",AK18,"PM",AX18)</f>
        <v>29</v>
      </c>
      <c r="L18" s="456" cm="1">
        <f t="array" ref="L18">_xlfn.SWITCH(tod,"AM",AL18,"PM",AY18)</f>
        <v>34</v>
      </c>
      <c r="M18" s="460" cm="1">
        <f t="array" ref="M18">_xlfn.SWITCH(tod,"AM",AM18,"PM",AZ18)</f>
        <v>38</v>
      </c>
      <c r="N18" s="456"/>
      <c r="O18" s="456"/>
      <c r="P18" s="456"/>
      <c r="Q18" s="456"/>
      <c r="R18" s="456"/>
      <c r="S18" s="456"/>
      <c r="T18" s="459" t="e">
        <f>$C18*3600/GETPIVOTDATA("Average of TRAVTM(ALL)",#REF!,"TIMEINT",T$2,"VEHICLETRAVELTIMEMEASUREMENT",$B18)</f>
        <v>#REF!</v>
      </c>
      <c r="U18" s="456" t="e">
        <f>$C18*3600/GETPIVOTDATA("Average of TRAVTM(ALL)",#REF!,"TIMEINT",U$2,"VEHICLETRAVELTIMEMEASUREMENT",$B18)</f>
        <v>#REF!</v>
      </c>
      <c r="V18" s="456" t="e">
        <f>$C18*3600/GETPIVOTDATA("Average of TRAVTM(ALL)",#REF!,"TIMEINT",V$2,"VEHICLETRAVELTIMEMEASUREMENT",$B18)</f>
        <v>#REF!</v>
      </c>
      <c r="W18" s="456" t="e">
        <f>$C18*3600/GETPIVOTDATA("Average of TRAVTM(ALL)",#REF!,"TIMEINT",W$2,"VEHICLETRAVELTIMEMEASUREMENT",$B18)</f>
        <v>#REF!</v>
      </c>
      <c r="X18" s="456" t="e">
        <f>$C18*3600/GETPIVOTDATA("Average of TRAVTM(ALL)",#REF!,"TIMEINT",X$2,"VEHICLETRAVELTIMEMEASUREMENT",$B18)</f>
        <v>#REF!</v>
      </c>
      <c r="Y18" s="456" t="e">
        <f>$C18*3600/GETPIVOTDATA("Average of TRAVTM(ALL)",#REF!,"TIMEINT",Y$2,"VEHICLETRAVELTIMEMEASUREMENT",$B18)</f>
        <v>#REF!</v>
      </c>
      <c r="Z18" s="456" t="e">
        <f>$C18*3600/GETPIVOTDATA("Average of TRAVTM(ALL)",#REF!,"TIMEINT",Z$2,"VEHICLETRAVELTIMEMEASUREMENT",$B18)</f>
        <v>#REF!</v>
      </c>
      <c r="AA18" s="460" t="e">
        <f>$C18*3600/GETPIVOTDATA("Average of TRAVTM(ALL)",#REF!,"TIMEINT",AA$2,"VEHICLETRAVELTIMEMEASUREMENT",$B18)</f>
        <v>#REF!</v>
      </c>
      <c r="AB18" s="458"/>
      <c r="AD18" s="541">
        <v>28</v>
      </c>
      <c r="AE18" s="541">
        <v>29</v>
      </c>
      <c r="AF18" s="541">
        <v>33</v>
      </c>
      <c r="AG18" s="541">
        <v>36</v>
      </c>
      <c r="AH18" s="541">
        <v>38</v>
      </c>
      <c r="AI18" s="541">
        <v>39</v>
      </c>
      <c r="AJ18" s="541">
        <v>38</v>
      </c>
      <c r="AK18" s="541">
        <v>29</v>
      </c>
      <c r="AL18" s="541">
        <v>34</v>
      </c>
      <c r="AM18" s="541">
        <v>38</v>
      </c>
      <c r="AN18" s="541">
        <v>34</v>
      </c>
      <c r="AO18" s="541">
        <v>39</v>
      </c>
      <c r="AP18" s="356"/>
      <c r="AQ18" s="541">
        <v>28</v>
      </c>
      <c r="AR18" s="541">
        <v>28</v>
      </c>
      <c r="AS18" s="541">
        <v>28</v>
      </c>
      <c r="AT18" s="541">
        <v>26</v>
      </c>
      <c r="AU18" s="541">
        <v>38</v>
      </c>
      <c r="AV18" s="541">
        <v>31</v>
      </c>
      <c r="AW18" s="541">
        <v>25</v>
      </c>
      <c r="AX18" s="541">
        <v>37</v>
      </c>
      <c r="AY18" s="541">
        <v>31</v>
      </c>
      <c r="AZ18" s="541">
        <v>37</v>
      </c>
      <c r="BA18" s="541">
        <v>34</v>
      </c>
      <c r="BB18" s="541">
        <v>26</v>
      </c>
    </row>
    <row r="19" spans="1:54" ht="18" customHeight="1" x14ac:dyDescent="0.35">
      <c r="A19" s="252"/>
      <c r="B19" s="493">
        <f t="shared" si="0"/>
        <v>23</v>
      </c>
      <c r="C19" s="490">
        <f>IFERROR(GETPIVOTDATA("Average of DISTTRAV(ALL)",#REF!,"VEHICLETRAVELTIMEMEASUREMENT",B19),0)/5280</f>
        <v>0</v>
      </c>
      <c r="D19" s="451"/>
      <c r="E19" s="465"/>
      <c r="F19" s="459" cm="1">
        <f t="array" ref="F19">_xlfn.SWITCH(tod,"AM",AF19,"PM",AS19)</f>
        <v>25</v>
      </c>
      <c r="G19" s="456" cm="1">
        <f t="array" ref="G19">_xlfn.SWITCH(tod,"AM",AG19,"PM",AT19)</f>
        <v>39</v>
      </c>
      <c r="H19" s="456" cm="1">
        <f t="array" ref="H19">_xlfn.SWITCH(tod,"AM",AH19,"PM",AU19)</f>
        <v>38</v>
      </c>
      <c r="I19" s="456" cm="1">
        <f t="array" ref="I19">_xlfn.SWITCH(tod,"AM",AI19,"PM",AV19)</f>
        <v>33</v>
      </c>
      <c r="J19" s="456" cm="1">
        <f t="array" ref="J19">_xlfn.SWITCH(tod,"AM",AJ19,"PM",AW19)</f>
        <v>35</v>
      </c>
      <c r="K19" s="456" cm="1">
        <f t="array" ref="K19">_xlfn.SWITCH(tod,"AM",AK19,"PM",AX19)</f>
        <v>32</v>
      </c>
      <c r="L19" s="456" cm="1">
        <f t="array" ref="L19">_xlfn.SWITCH(tod,"AM",AL19,"PM",AY19)</f>
        <v>32</v>
      </c>
      <c r="M19" s="460" cm="1">
        <f t="array" ref="M19">_xlfn.SWITCH(tod,"AM",AM19,"PM",AZ19)</f>
        <v>38</v>
      </c>
      <c r="N19" s="456"/>
      <c r="O19" s="456"/>
      <c r="P19" s="456"/>
      <c r="Q19" s="456"/>
      <c r="R19" s="456"/>
      <c r="S19" s="456"/>
      <c r="T19" s="459" t="e">
        <f>$C19*3600/GETPIVOTDATA("Average of TRAVTM(ALL)",#REF!,"TIMEINT",T$2,"VEHICLETRAVELTIMEMEASUREMENT",$B19)</f>
        <v>#REF!</v>
      </c>
      <c r="U19" s="456" t="e">
        <f>$C19*3600/GETPIVOTDATA("Average of TRAVTM(ALL)",#REF!,"TIMEINT",U$2,"VEHICLETRAVELTIMEMEASUREMENT",$B19)</f>
        <v>#REF!</v>
      </c>
      <c r="V19" s="456" t="e">
        <f>$C19*3600/GETPIVOTDATA("Average of TRAVTM(ALL)",#REF!,"TIMEINT",V$2,"VEHICLETRAVELTIMEMEASUREMENT",$B19)</f>
        <v>#REF!</v>
      </c>
      <c r="W19" s="456" t="e">
        <f>$C19*3600/GETPIVOTDATA("Average of TRAVTM(ALL)",#REF!,"TIMEINT",W$2,"VEHICLETRAVELTIMEMEASUREMENT",$B19)</f>
        <v>#REF!</v>
      </c>
      <c r="X19" s="456" t="e">
        <f>$C19*3600/GETPIVOTDATA("Average of TRAVTM(ALL)",#REF!,"TIMEINT",X$2,"VEHICLETRAVELTIMEMEASUREMENT",$B19)</f>
        <v>#REF!</v>
      </c>
      <c r="Y19" s="456" t="e">
        <f>$C19*3600/GETPIVOTDATA("Average of TRAVTM(ALL)",#REF!,"TIMEINT",Y$2,"VEHICLETRAVELTIMEMEASUREMENT",$B19)</f>
        <v>#REF!</v>
      </c>
      <c r="Z19" s="456" t="e">
        <f>$C19*3600/GETPIVOTDATA("Average of TRAVTM(ALL)",#REF!,"TIMEINT",Z$2,"VEHICLETRAVELTIMEMEASUREMENT",$B19)</f>
        <v>#REF!</v>
      </c>
      <c r="AA19" s="460" t="e">
        <f>$C19*3600/GETPIVOTDATA("Average of TRAVTM(ALL)",#REF!,"TIMEINT",AA$2,"VEHICLETRAVELTIMEMEASUREMENT",$B19)</f>
        <v>#REF!</v>
      </c>
      <c r="AB19" s="458"/>
      <c r="AC19" s="301"/>
      <c r="AD19" s="541">
        <v>38</v>
      </c>
      <c r="AE19" s="541">
        <v>34</v>
      </c>
      <c r="AF19" s="541">
        <v>25</v>
      </c>
      <c r="AG19" s="541">
        <v>39</v>
      </c>
      <c r="AH19" s="541">
        <v>38</v>
      </c>
      <c r="AI19" s="541">
        <v>33</v>
      </c>
      <c r="AJ19" s="541">
        <v>35</v>
      </c>
      <c r="AK19" s="541">
        <v>32</v>
      </c>
      <c r="AL19" s="541">
        <v>32</v>
      </c>
      <c r="AM19" s="541">
        <v>38</v>
      </c>
      <c r="AN19" s="541">
        <v>36</v>
      </c>
      <c r="AO19" s="541">
        <v>35</v>
      </c>
      <c r="AP19" s="356"/>
      <c r="AQ19" s="541">
        <v>29</v>
      </c>
      <c r="AR19" s="541">
        <v>33</v>
      </c>
      <c r="AS19" s="541">
        <v>27</v>
      </c>
      <c r="AT19" s="541">
        <v>36</v>
      </c>
      <c r="AU19" s="541">
        <v>25</v>
      </c>
      <c r="AV19" s="541">
        <v>39</v>
      </c>
      <c r="AW19" s="541">
        <v>27</v>
      </c>
      <c r="AX19" s="541">
        <v>27</v>
      </c>
      <c r="AY19" s="541">
        <v>26</v>
      </c>
      <c r="AZ19" s="541">
        <v>40</v>
      </c>
      <c r="BA19" s="541">
        <v>27</v>
      </c>
      <c r="BB19" s="541">
        <v>34</v>
      </c>
    </row>
    <row r="20" spans="1:54" ht="18" customHeight="1" x14ac:dyDescent="0.35">
      <c r="A20" s="252"/>
      <c r="B20" s="493">
        <f t="shared" si="0"/>
        <v>22</v>
      </c>
      <c r="C20" s="490">
        <f>IFERROR(GETPIVOTDATA("Average of DISTTRAV(ALL)",#REF!,"VEHICLETRAVELTIMEMEASUREMENT",B20),0)/5280</f>
        <v>0</v>
      </c>
      <c r="D20" s="451"/>
      <c r="E20" s="465"/>
      <c r="F20" s="459" cm="1">
        <f t="array" ref="F20">_xlfn.SWITCH(tod,"AM",AF20,"PM",AS20)</f>
        <v>40</v>
      </c>
      <c r="G20" s="456" cm="1">
        <f t="array" ref="G20">_xlfn.SWITCH(tod,"AM",AG20,"PM",AT20)</f>
        <v>36</v>
      </c>
      <c r="H20" s="456" cm="1">
        <f t="array" ref="H20">_xlfn.SWITCH(tod,"AM",AH20,"PM",AU20)</f>
        <v>37</v>
      </c>
      <c r="I20" s="456" cm="1">
        <f t="array" ref="I20">_xlfn.SWITCH(tod,"AM",AI20,"PM",AV20)</f>
        <v>32</v>
      </c>
      <c r="J20" s="456" cm="1">
        <f t="array" ref="J20">_xlfn.SWITCH(tod,"AM",AJ20,"PM",AW20)</f>
        <v>34</v>
      </c>
      <c r="K20" s="456" cm="1">
        <f t="array" ref="K20">_xlfn.SWITCH(tod,"AM",AK20,"PM",AX20)</f>
        <v>25</v>
      </c>
      <c r="L20" s="456" cm="1">
        <f t="array" ref="L20">_xlfn.SWITCH(tod,"AM",AL20,"PM",AY20)</f>
        <v>39</v>
      </c>
      <c r="M20" s="460" cm="1">
        <f t="array" ref="M20">_xlfn.SWITCH(tod,"AM",AM20,"PM",AZ20)</f>
        <v>34</v>
      </c>
      <c r="N20" s="456"/>
      <c r="O20" s="456"/>
      <c r="P20" s="456"/>
      <c r="Q20" s="456"/>
      <c r="R20" s="456"/>
      <c r="S20" s="456"/>
      <c r="T20" s="459" t="e">
        <f>$C20*3600/GETPIVOTDATA("Average of TRAVTM(ALL)",#REF!,"TIMEINT",T$2,"VEHICLETRAVELTIMEMEASUREMENT",$B20)</f>
        <v>#REF!</v>
      </c>
      <c r="U20" s="456" t="e">
        <f>$C20*3600/GETPIVOTDATA("Average of TRAVTM(ALL)",#REF!,"TIMEINT",U$2,"VEHICLETRAVELTIMEMEASUREMENT",$B20)</f>
        <v>#REF!</v>
      </c>
      <c r="V20" s="456" t="e">
        <f>$C20*3600/GETPIVOTDATA("Average of TRAVTM(ALL)",#REF!,"TIMEINT",V$2,"VEHICLETRAVELTIMEMEASUREMENT",$B20)</f>
        <v>#REF!</v>
      </c>
      <c r="W20" s="456" t="e">
        <f>$C20*3600/GETPIVOTDATA("Average of TRAVTM(ALL)",#REF!,"TIMEINT",W$2,"VEHICLETRAVELTIMEMEASUREMENT",$B20)</f>
        <v>#REF!</v>
      </c>
      <c r="X20" s="456" t="e">
        <f>$C20*3600/GETPIVOTDATA("Average of TRAVTM(ALL)",#REF!,"TIMEINT",X$2,"VEHICLETRAVELTIMEMEASUREMENT",$B20)</f>
        <v>#REF!</v>
      </c>
      <c r="Y20" s="456" t="e">
        <f>$C20*3600/GETPIVOTDATA("Average of TRAVTM(ALL)",#REF!,"TIMEINT",Y$2,"VEHICLETRAVELTIMEMEASUREMENT",$B20)</f>
        <v>#REF!</v>
      </c>
      <c r="Z20" s="456" t="e">
        <f>$C20*3600/GETPIVOTDATA("Average of TRAVTM(ALL)",#REF!,"TIMEINT",Z$2,"VEHICLETRAVELTIMEMEASUREMENT",$B20)</f>
        <v>#REF!</v>
      </c>
      <c r="AA20" s="460" t="e">
        <f>$C20*3600/GETPIVOTDATA("Average of TRAVTM(ALL)",#REF!,"TIMEINT",AA$2,"VEHICLETRAVELTIMEMEASUREMENT",$B20)</f>
        <v>#REF!</v>
      </c>
      <c r="AB20" s="458"/>
      <c r="AD20" s="541">
        <v>28</v>
      </c>
      <c r="AE20" s="541">
        <v>26</v>
      </c>
      <c r="AF20" s="541">
        <v>40</v>
      </c>
      <c r="AG20" s="541">
        <v>36</v>
      </c>
      <c r="AH20" s="541">
        <v>37</v>
      </c>
      <c r="AI20" s="541">
        <v>32</v>
      </c>
      <c r="AJ20" s="541">
        <v>34</v>
      </c>
      <c r="AK20" s="541">
        <v>25</v>
      </c>
      <c r="AL20" s="541">
        <v>39</v>
      </c>
      <c r="AM20" s="541">
        <v>34</v>
      </c>
      <c r="AN20" s="541">
        <v>29</v>
      </c>
      <c r="AO20" s="541">
        <v>37</v>
      </c>
      <c r="AP20" s="356"/>
      <c r="AQ20" s="541">
        <v>39</v>
      </c>
      <c r="AR20" s="541">
        <v>25</v>
      </c>
      <c r="AS20" s="541">
        <v>25</v>
      </c>
      <c r="AT20" s="541">
        <v>33</v>
      </c>
      <c r="AU20" s="541">
        <v>34</v>
      </c>
      <c r="AV20" s="541">
        <v>37</v>
      </c>
      <c r="AW20" s="541">
        <v>30</v>
      </c>
      <c r="AX20" s="541">
        <v>36</v>
      </c>
      <c r="AY20" s="541">
        <v>33</v>
      </c>
      <c r="AZ20" s="541">
        <v>33</v>
      </c>
      <c r="BA20" s="541">
        <v>32</v>
      </c>
      <c r="BB20" s="541">
        <v>38</v>
      </c>
    </row>
    <row r="21" spans="1:54" ht="18" customHeight="1" x14ac:dyDescent="0.35">
      <c r="A21" s="252"/>
      <c r="B21" s="493">
        <f t="shared" si="0"/>
        <v>21</v>
      </c>
      <c r="C21" s="490">
        <f>IFERROR(GETPIVOTDATA("Average of DISTTRAV(ALL)",#REF!,"VEHICLETRAVELTIMEMEASUREMENT",B21),0)/5280</f>
        <v>0</v>
      </c>
      <c r="D21" s="451"/>
      <c r="E21" s="465"/>
      <c r="F21" s="459" cm="1">
        <f t="array" ref="F21">_xlfn.SWITCH(tod,"AM",AF21,"PM",AS21)</f>
        <v>29</v>
      </c>
      <c r="G21" s="456" cm="1">
        <f t="array" ref="G21">_xlfn.SWITCH(tod,"AM",AG21,"PM",AT21)</f>
        <v>31</v>
      </c>
      <c r="H21" s="456" cm="1">
        <f t="array" ref="H21">_xlfn.SWITCH(tod,"AM",AH21,"PM",AU21)</f>
        <v>40</v>
      </c>
      <c r="I21" s="456" cm="1">
        <f t="array" ref="I21">_xlfn.SWITCH(tod,"AM",AI21,"PM",AV21)</f>
        <v>31</v>
      </c>
      <c r="J21" s="456" cm="1">
        <f t="array" ref="J21">_xlfn.SWITCH(tod,"AM",AJ21,"PM",AW21)</f>
        <v>30</v>
      </c>
      <c r="K21" s="456" cm="1">
        <f t="array" ref="K21">_xlfn.SWITCH(tod,"AM",AK21,"PM",AX21)</f>
        <v>32</v>
      </c>
      <c r="L21" s="456" cm="1">
        <f t="array" ref="L21">_xlfn.SWITCH(tod,"AM",AL21,"PM",AY21)</f>
        <v>35</v>
      </c>
      <c r="M21" s="460" cm="1">
        <f t="array" ref="M21">_xlfn.SWITCH(tod,"AM",AM21,"PM",AZ21)</f>
        <v>33</v>
      </c>
      <c r="N21" s="456"/>
      <c r="O21" s="456"/>
      <c r="P21" s="456"/>
      <c r="Q21" s="456"/>
      <c r="R21" s="456"/>
      <c r="S21" s="456"/>
      <c r="T21" s="459" t="e">
        <f>$C21*3600/GETPIVOTDATA("Average of TRAVTM(ALL)",#REF!,"TIMEINT",T$2,"VEHICLETRAVELTIMEMEASUREMENT",$B21)</f>
        <v>#REF!</v>
      </c>
      <c r="U21" s="456" t="e">
        <f>$C21*3600/GETPIVOTDATA("Average of TRAVTM(ALL)",#REF!,"TIMEINT",U$2,"VEHICLETRAVELTIMEMEASUREMENT",$B21)</f>
        <v>#REF!</v>
      </c>
      <c r="V21" s="456" t="e">
        <f>$C21*3600/GETPIVOTDATA("Average of TRAVTM(ALL)",#REF!,"TIMEINT",V$2,"VEHICLETRAVELTIMEMEASUREMENT",$B21)</f>
        <v>#REF!</v>
      </c>
      <c r="W21" s="456" t="e">
        <f>$C21*3600/GETPIVOTDATA("Average of TRAVTM(ALL)",#REF!,"TIMEINT",W$2,"VEHICLETRAVELTIMEMEASUREMENT",$B21)</f>
        <v>#REF!</v>
      </c>
      <c r="X21" s="456" t="e">
        <f>$C21*3600/GETPIVOTDATA("Average of TRAVTM(ALL)",#REF!,"TIMEINT",X$2,"VEHICLETRAVELTIMEMEASUREMENT",$B21)</f>
        <v>#REF!</v>
      </c>
      <c r="Y21" s="456" t="e">
        <f>$C21*3600/GETPIVOTDATA("Average of TRAVTM(ALL)",#REF!,"TIMEINT",Y$2,"VEHICLETRAVELTIMEMEASUREMENT",$B21)</f>
        <v>#REF!</v>
      </c>
      <c r="Z21" s="456" t="e">
        <f>$C21*3600/GETPIVOTDATA("Average of TRAVTM(ALL)",#REF!,"TIMEINT",Z$2,"VEHICLETRAVELTIMEMEASUREMENT",$B21)</f>
        <v>#REF!</v>
      </c>
      <c r="AA21" s="460" t="e">
        <f>$C21*3600/GETPIVOTDATA("Average of TRAVTM(ALL)",#REF!,"TIMEINT",AA$2,"VEHICLETRAVELTIMEMEASUREMENT",$B21)</f>
        <v>#REF!</v>
      </c>
      <c r="AB21" s="458"/>
      <c r="AD21" s="541">
        <v>38</v>
      </c>
      <c r="AE21" s="541">
        <v>34</v>
      </c>
      <c r="AF21" s="541">
        <v>29</v>
      </c>
      <c r="AG21" s="541">
        <v>31</v>
      </c>
      <c r="AH21" s="541">
        <v>40</v>
      </c>
      <c r="AI21" s="541">
        <v>31</v>
      </c>
      <c r="AJ21" s="541">
        <v>30</v>
      </c>
      <c r="AK21" s="541">
        <v>32</v>
      </c>
      <c r="AL21" s="541">
        <v>35</v>
      </c>
      <c r="AM21" s="541">
        <v>33</v>
      </c>
      <c r="AN21" s="541">
        <v>30</v>
      </c>
      <c r="AO21" s="541">
        <v>25</v>
      </c>
      <c r="AP21" s="356"/>
      <c r="AQ21" s="541">
        <v>25</v>
      </c>
      <c r="AR21" s="541">
        <v>31</v>
      </c>
      <c r="AS21" s="541">
        <v>35</v>
      </c>
      <c r="AT21" s="541">
        <v>39</v>
      </c>
      <c r="AU21" s="541">
        <v>40</v>
      </c>
      <c r="AV21" s="541">
        <v>29</v>
      </c>
      <c r="AW21" s="541">
        <v>39</v>
      </c>
      <c r="AX21" s="541">
        <v>37</v>
      </c>
      <c r="AY21" s="541">
        <v>36</v>
      </c>
      <c r="AZ21" s="541">
        <v>39</v>
      </c>
      <c r="BA21" s="541">
        <v>31</v>
      </c>
      <c r="BB21" s="541">
        <v>26</v>
      </c>
    </row>
    <row r="22" spans="1:54" ht="18" customHeight="1" x14ac:dyDescent="0.35">
      <c r="A22" s="252"/>
      <c r="B22" s="493">
        <f t="shared" si="0"/>
        <v>20</v>
      </c>
      <c r="C22" s="490">
        <f>IFERROR(GETPIVOTDATA("Average of DISTTRAV(ALL)",#REF!,"VEHICLETRAVELTIMEMEASUREMENT",B22),0)/5280</f>
        <v>0</v>
      </c>
      <c r="D22" s="451"/>
      <c r="E22" s="465"/>
      <c r="F22" s="459" cm="1">
        <f t="array" ref="F22">_xlfn.SWITCH(tod,"AM",AF22,"PM",AS22)</f>
        <v>36</v>
      </c>
      <c r="G22" s="456" cm="1">
        <f t="array" ref="G22">_xlfn.SWITCH(tod,"AM",AG22,"PM",AT22)</f>
        <v>40</v>
      </c>
      <c r="H22" s="456" cm="1">
        <f t="array" ref="H22">_xlfn.SWITCH(tod,"AM",AH22,"PM",AU22)</f>
        <v>29</v>
      </c>
      <c r="I22" s="456" cm="1">
        <f t="array" ref="I22">_xlfn.SWITCH(tod,"AM",AI22,"PM",AV22)</f>
        <v>34</v>
      </c>
      <c r="J22" s="456" cm="1">
        <f t="array" ref="J22">_xlfn.SWITCH(tod,"AM",AJ22,"PM",AW22)</f>
        <v>40</v>
      </c>
      <c r="K22" s="456" cm="1">
        <f t="array" ref="K22">_xlfn.SWITCH(tod,"AM",AK22,"PM",AX22)</f>
        <v>34</v>
      </c>
      <c r="L22" s="456" cm="1">
        <f t="array" ref="L22">_xlfn.SWITCH(tod,"AM",AL22,"PM",AY22)</f>
        <v>25</v>
      </c>
      <c r="M22" s="460" cm="1">
        <f t="array" ref="M22">_xlfn.SWITCH(tod,"AM",AM22,"PM",AZ22)</f>
        <v>29</v>
      </c>
      <c r="N22" s="456"/>
      <c r="O22" s="456"/>
      <c r="P22" s="456"/>
      <c r="Q22" s="456"/>
      <c r="R22" s="456"/>
      <c r="S22" s="456"/>
      <c r="T22" s="459" t="e">
        <f>$C22*3600/GETPIVOTDATA("Average of TRAVTM(ALL)",#REF!,"TIMEINT",T$2,"VEHICLETRAVELTIMEMEASUREMENT",$B22)</f>
        <v>#REF!</v>
      </c>
      <c r="U22" s="456" t="e">
        <f>$C22*3600/GETPIVOTDATA("Average of TRAVTM(ALL)",#REF!,"TIMEINT",U$2,"VEHICLETRAVELTIMEMEASUREMENT",$B22)</f>
        <v>#REF!</v>
      </c>
      <c r="V22" s="456" t="e">
        <f>$C22*3600/GETPIVOTDATA("Average of TRAVTM(ALL)",#REF!,"TIMEINT",V$2,"VEHICLETRAVELTIMEMEASUREMENT",$B22)</f>
        <v>#REF!</v>
      </c>
      <c r="W22" s="456" t="e">
        <f>$C22*3600/GETPIVOTDATA("Average of TRAVTM(ALL)",#REF!,"TIMEINT",W$2,"VEHICLETRAVELTIMEMEASUREMENT",$B22)</f>
        <v>#REF!</v>
      </c>
      <c r="X22" s="456" t="e">
        <f>$C22*3600/GETPIVOTDATA("Average of TRAVTM(ALL)",#REF!,"TIMEINT",X$2,"VEHICLETRAVELTIMEMEASUREMENT",$B22)</f>
        <v>#REF!</v>
      </c>
      <c r="Y22" s="456" t="e">
        <f>$C22*3600/GETPIVOTDATA("Average of TRAVTM(ALL)",#REF!,"TIMEINT",Y$2,"VEHICLETRAVELTIMEMEASUREMENT",$B22)</f>
        <v>#REF!</v>
      </c>
      <c r="Z22" s="456" t="e">
        <f>$C22*3600/GETPIVOTDATA("Average of TRAVTM(ALL)",#REF!,"TIMEINT",Z$2,"VEHICLETRAVELTIMEMEASUREMENT",$B22)</f>
        <v>#REF!</v>
      </c>
      <c r="AA22" s="460" t="e">
        <f>$C22*3600/GETPIVOTDATA("Average of TRAVTM(ALL)",#REF!,"TIMEINT",AA$2,"VEHICLETRAVELTIMEMEASUREMENT",$B22)</f>
        <v>#REF!</v>
      </c>
      <c r="AB22" s="458"/>
      <c r="AC22" s="301"/>
      <c r="AD22" s="541">
        <v>30</v>
      </c>
      <c r="AE22" s="541">
        <v>30</v>
      </c>
      <c r="AF22" s="541">
        <v>36</v>
      </c>
      <c r="AG22" s="541">
        <v>40</v>
      </c>
      <c r="AH22" s="541">
        <v>29</v>
      </c>
      <c r="AI22" s="541">
        <v>34</v>
      </c>
      <c r="AJ22" s="541">
        <v>40</v>
      </c>
      <c r="AK22" s="541">
        <v>34</v>
      </c>
      <c r="AL22" s="541">
        <v>25</v>
      </c>
      <c r="AM22" s="541">
        <v>29</v>
      </c>
      <c r="AN22" s="541">
        <v>35</v>
      </c>
      <c r="AO22" s="541">
        <v>29</v>
      </c>
      <c r="AP22" s="356"/>
      <c r="AQ22" s="541">
        <v>33</v>
      </c>
      <c r="AR22" s="541">
        <v>36</v>
      </c>
      <c r="AS22" s="541">
        <v>33</v>
      </c>
      <c r="AT22" s="541">
        <v>27</v>
      </c>
      <c r="AU22" s="541">
        <v>25</v>
      </c>
      <c r="AV22" s="541">
        <v>32</v>
      </c>
      <c r="AW22" s="541">
        <v>29</v>
      </c>
      <c r="AX22" s="541">
        <v>39</v>
      </c>
      <c r="AY22" s="541">
        <v>39</v>
      </c>
      <c r="AZ22" s="541">
        <v>26</v>
      </c>
      <c r="BA22" s="541">
        <v>39</v>
      </c>
      <c r="BB22" s="541">
        <v>29</v>
      </c>
    </row>
    <row r="23" spans="1:54" ht="18" customHeight="1" x14ac:dyDescent="0.35">
      <c r="A23" s="252"/>
      <c r="B23" s="493">
        <f t="shared" si="0"/>
        <v>19</v>
      </c>
      <c r="C23" s="490">
        <f>IFERROR(GETPIVOTDATA("Average of DISTTRAV(ALL)",#REF!,"VEHICLETRAVELTIMEMEASUREMENT",B23),0)/5280</f>
        <v>0</v>
      </c>
      <c r="D23" s="451"/>
      <c r="E23" s="465"/>
      <c r="F23" s="459" cm="1">
        <f t="array" ref="F23">_xlfn.SWITCH(tod,"AM",AF23,"PM",AS23)</f>
        <v>39</v>
      </c>
      <c r="G23" s="456" cm="1">
        <f t="array" ref="G23">_xlfn.SWITCH(tod,"AM",AG23,"PM",AT23)</f>
        <v>30</v>
      </c>
      <c r="H23" s="456" cm="1">
        <f t="array" ref="H23">_xlfn.SWITCH(tod,"AM",AH23,"PM",AU23)</f>
        <v>25</v>
      </c>
      <c r="I23" s="456" cm="1">
        <f t="array" ref="I23">_xlfn.SWITCH(tod,"AM",AI23,"PM",AV23)</f>
        <v>34</v>
      </c>
      <c r="J23" s="456" cm="1">
        <f t="array" ref="J23">_xlfn.SWITCH(tod,"AM",AJ23,"PM",AW23)</f>
        <v>30</v>
      </c>
      <c r="K23" s="456" cm="1">
        <f t="array" ref="K23">_xlfn.SWITCH(tod,"AM",AK23,"PM",AX23)</f>
        <v>40</v>
      </c>
      <c r="L23" s="456" cm="1">
        <f t="array" ref="L23">_xlfn.SWITCH(tod,"AM",AL23,"PM",AY23)</f>
        <v>34</v>
      </c>
      <c r="M23" s="460" cm="1">
        <f t="array" ref="M23">_xlfn.SWITCH(tod,"AM",AM23,"PM",AZ23)</f>
        <v>38</v>
      </c>
      <c r="N23" s="456"/>
      <c r="O23" s="456"/>
      <c r="P23" s="456"/>
      <c r="Q23" s="456"/>
      <c r="R23" s="456"/>
      <c r="S23" s="456"/>
      <c r="T23" s="459" t="e">
        <f>$C23*3600/GETPIVOTDATA("Average of TRAVTM(ALL)",#REF!,"TIMEINT",T$2,"VEHICLETRAVELTIMEMEASUREMENT",$B23)</f>
        <v>#REF!</v>
      </c>
      <c r="U23" s="456" t="e">
        <f>$C23*3600/GETPIVOTDATA("Average of TRAVTM(ALL)",#REF!,"TIMEINT",U$2,"VEHICLETRAVELTIMEMEASUREMENT",$B23)</f>
        <v>#REF!</v>
      </c>
      <c r="V23" s="456" t="e">
        <f>$C23*3600/GETPIVOTDATA("Average of TRAVTM(ALL)",#REF!,"TIMEINT",V$2,"VEHICLETRAVELTIMEMEASUREMENT",$B23)</f>
        <v>#REF!</v>
      </c>
      <c r="W23" s="456" t="e">
        <f>$C23*3600/GETPIVOTDATA("Average of TRAVTM(ALL)",#REF!,"TIMEINT",W$2,"VEHICLETRAVELTIMEMEASUREMENT",$B23)</f>
        <v>#REF!</v>
      </c>
      <c r="X23" s="456" t="e">
        <f>$C23*3600/GETPIVOTDATA("Average of TRAVTM(ALL)",#REF!,"TIMEINT",X$2,"VEHICLETRAVELTIMEMEASUREMENT",$B23)</f>
        <v>#REF!</v>
      </c>
      <c r="Y23" s="456" t="e">
        <f>$C23*3600/GETPIVOTDATA("Average of TRAVTM(ALL)",#REF!,"TIMEINT",Y$2,"VEHICLETRAVELTIMEMEASUREMENT",$B23)</f>
        <v>#REF!</v>
      </c>
      <c r="Z23" s="456" t="e">
        <f>$C23*3600/GETPIVOTDATA("Average of TRAVTM(ALL)",#REF!,"TIMEINT",Z$2,"VEHICLETRAVELTIMEMEASUREMENT",$B23)</f>
        <v>#REF!</v>
      </c>
      <c r="AA23" s="460" t="e">
        <f>$C23*3600/GETPIVOTDATA("Average of TRAVTM(ALL)",#REF!,"TIMEINT",AA$2,"VEHICLETRAVELTIMEMEASUREMENT",$B23)</f>
        <v>#REF!</v>
      </c>
      <c r="AB23" s="458"/>
      <c r="AD23" s="541">
        <v>30</v>
      </c>
      <c r="AE23" s="541">
        <v>35</v>
      </c>
      <c r="AF23" s="541">
        <v>39</v>
      </c>
      <c r="AG23" s="541">
        <v>30</v>
      </c>
      <c r="AH23" s="541">
        <v>25</v>
      </c>
      <c r="AI23" s="541">
        <v>34</v>
      </c>
      <c r="AJ23" s="541">
        <v>30</v>
      </c>
      <c r="AK23" s="541">
        <v>40</v>
      </c>
      <c r="AL23" s="541">
        <v>34</v>
      </c>
      <c r="AM23" s="541">
        <v>38</v>
      </c>
      <c r="AN23" s="541">
        <v>36</v>
      </c>
      <c r="AO23" s="541">
        <v>36</v>
      </c>
      <c r="AP23" s="356"/>
      <c r="AQ23" s="541">
        <v>30</v>
      </c>
      <c r="AR23" s="541">
        <v>32</v>
      </c>
      <c r="AS23" s="541">
        <v>36</v>
      </c>
      <c r="AT23" s="541">
        <v>35</v>
      </c>
      <c r="AU23" s="541">
        <v>34</v>
      </c>
      <c r="AV23" s="541">
        <v>26</v>
      </c>
      <c r="AW23" s="541">
        <v>35</v>
      </c>
      <c r="AX23" s="541">
        <v>32</v>
      </c>
      <c r="AY23" s="541">
        <v>25</v>
      </c>
      <c r="AZ23" s="541">
        <v>29</v>
      </c>
      <c r="BA23" s="541">
        <v>29</v>
      </c>
      <c r="BB23" s="541">
        <v>37</v>
      </c>
    </row>
    <row r="24" spans="1:54" ht="18" customHeight="1" x14ac:dyDescent="0.35">
      <c r="A24" s="252"/>
      <c r="B24" s="493">
        <f t="shared" si="0"/>
        <v>18</v>
      </c>
      <c r="C24" s="490">
        <f>IFERROR(GETPIVOTDATA("Average of DISTTRAV(ALL)",#REF!,"VEHICLETRAVELTIMEMEASUREMENT",B24),0)/5280</f>
        <v>0</v>
      </c>
      <c r="D24" s="451"/>
      <c r="E24" s="465"/>
      <c r="F24" s="459" cm="1">
        <f t="array" ref="F24">_xlfn.SWITCH(tod,"AM",AF24,"PM",AS24)</f>
        <v>27</v>
      </c>
      <c r="G24" s="456" cm="1">
        <f t="array" ref="G24">_xlfn.SWITCH(tod,"AM",AG24,"PM",AT24)</f>
        <v>37</v>
      </c>
      <c r="H24" s="456" cm="1">
        <f t="array" ref="H24">_xlfn.SWITCH(tod,"AM",AH24,"PM",AU24)</f>
        <v>39</v>
      </c>
      <c r="I24" s="456" cm="1">
        <f t="array" ref="I24">_xlfn.SWITCH(tod,"AM",AI24,"PM",AV24)</f>
        <v>30</v>
      </c>
      <c r="J24" s="456" cm="1">
        <f t="array" ref="J24">_xlfn.SWITCH(tod,"AM",AJ24,"PM",AW24)</f>
        <v>37</v>
      </c>
      <c r="K24" s="456" cm="1">
        <f t="array" ref="K24">_xlfn.SWITCH(tod,"AM",AK24,"PM",AX24)</f>
        <v>34</v>
      </c>
      <c r="L24" s="456" cm="1">
        <f t="array" ref="L24">_xlfn.SWITCH(tod,"AM",AL24,"PM",AY24)</f>
        <v>40</v>
      </c>
      <c r="M24" s="460" cm="1">
        <f t="array" ref="M24">_xlfn.SWITCH(tod,"AM",AM24,"PM",AZ24)</f>
        <v>40</v>
      </c>
      <c r="N24" s="456"/>
      <c r="O24" s="456"/>
      <c r="P24" s="456"/>
      <c r="Q24" s="456"/>
      <c r="R24" s="456"/>
      <c r="S24" s="456"/>
      <c r="T24" s="459" t="e">
        <f>$C24*3600/GETPIVOTDATA("Average of TRAVTM(ALL)",#REF!,"TIMEINT",T$2,"VEHICLETRAVELTIMEMEASUREMENT",$B24)</f>
        <v>#REF!</v>
      </c>
      <c r="U24" s="456" t="e">
        <f>$C24*3600/GETPIVOTDATA("Average of TRAVTM(ALL)",#REF!,"TIMEINT",U$2,"VEHICLETRAVELTIMEMEASUREMENT",$B24)</f>
        <v>#REF!</v>
      </c>
      <c r="V24" s="456" t="e">
        <f>$C24*3600/GETPIVOTDATA("Average of TRAVTM(ALL)",#REF!,"TIMEINT",V$2,"VEHICLETRAVELTIMEMEASUREMENT",$B24)</f>
        <v>#REF!</v>
      </c>
      <c r="W24" s="456" t="e">
        <f>$C24*3600/GETPIVOTDATA("Average of TRAVTM(ALL)",#REF!,"TIMEINT",W$2,"VEHICLETRAVELTIMEMEASUREMENT",$B24)</f>
        <v>#REF!</v>
      </c>
      <c r="X24" s="456" t="e">
        <f>$C24*3600/GETPIVOTDATA("Average of TRAVTM(ALL)",#REF!,"TIMEINT",X$2,"VEHICLETRAVELTIMEMEASUREMENT",$B24)</f>
        <v>#REF!</v>
      </c>
      <c r="Y24" s="456" t="e">
        <f>$C24*3600/GETPIVOTDATA("Average of TRAVTM(ALL)",#REF!,"TIMEINT",Y$2,"VEHICLETRAVELTIMEMEASUREMENT",$B24)</f>
        <v>#REF!</v>
      </c>
      <c r="Z24" s="456" t="e">
        <f>$C24*3600/GETPIVOTDATA("Average of TRAVTM(ALL)",#REF!,"TIMEINT",Z$2,"VEHICLETRAVELTIMEMEASUREMENT",$B24)</f>
        <v>#REF!</v>
      </c>
      <c r="AA24" s="460" t="e">
        <f>$C24*3600/GETPIVOTDATA("Average of TRAVTM(ALL)",#REF!,"TIMEINT",AA$2,"VEHICLETRAVELTIMEMEASUREMENT",$B24)</f>
        <v>#REF!</v>
      </c>
      <c r="AB24" s="458"/>
      <c r="AD24" s="541">
        <v>40</v>
      </c>
      <c r="AE24" s="541">
        <v>40</v>
      </c>
      <c r="AF24" s="541">
        <v>27</v>
      </c>
      <c r="AG24" s="541">
        <v>37</v>
      </c>
      <c r="AH24" s="541">
        <v>39</v>
      </c>
      <c r="AI24" s="541">
        <v>30</v>
      </c>
      <c r="AJ24" s="541">
        <v>37</v>
      </c>
      <c r="AK24" s="541">
        <v>34</v>
      </c>
      <c r="AL24" s="541">
        <v>40</v>
      </c>
      <c r="AM24" s="541">
        <v>40</v>
      </c>
      <c r="AN24" s="541">
        <v>33</v>
      </c>
      <c r="AO24" s="541">
        <v>31</v>
      </c>
      <c r="AP24" s="356"/>
      <c r="AQ24" s="541">
        <v>36</v>
      </c>
      <c r="AR24" s="541">
        <v>33</v>
      </c>
      <c r="AS24" s="541">
        <v>40</v>
      </c>
      <c r="AT24" s="541">
        <v>39</v>
      </c>
      <c r="AU24" s="541">
        <v>27</v>
      </c>
      <c r="AV24" s="541">
        <v>39</v>
      </c>
      <c r="AW24" s="541">
        <v>38</v>
      </c>
      <c r="AX24" s="541">
        <v>36</v>
      </c>
      <c r="AY24" s="541">
        <v>33</v>
      </c>
      <c r="AZ24" s="541">
        <v>38</v>
      </c>
      <c r="BA24" s="541">
        <v>31</v>
      </c>
      <c r="BB24" s="541">
        <v>33</v>
      </c>
    </row>
    <row r="25" spans="1:54" ht="18" customHeight="1" x14ac:dyDescent="0.35">
      <c r="A25" s="252"/>
      <c r="B25" s="493">
        <f t="shared" si="0"/>
        <v>17</v>
      </c>
      <c r="C25" s="490">
        <f>IFERROR(GETPIVOTDATA("Average of DISTTRAV(ALL)",#REF!,"VEHICLETRAVELTIMEMEASUREMENT",B25),0)/5280</f>
        <v>0</v>
      </c>
      <c r="D25" s="451"/>
      <c r="E25" s="465"/>
      <c r="F25" s="459" cm="1">
        <f t="array" ref="F25">_xlfn.SWITCH(tod,"AM",AF25,"PM",AS25)</f>
        <v>37</v>
      </c>
      <c r="G25" s="456" cm="1">
        <f t="array" ref="G25">_xlfn.SWITCH(tod,"AM",AG25,"PM",AT25)</f>
        <v>27</v>
      </c>
      <c r="H25" s="456" cm="1">
        <f t="array" ref="H25">_xlfn.SWITCH(tod,"AM",AH25,"PM",AU25)</f>
        <v>39</v>
      </c>
      <c r="I25" s="456" cm="1">
        <f t="array" ref="I25">_xlfn.SWITCH(tod,"AM",AI25,"PM",AV25)</f>
        <v>31</v>
      </c>
      <c r="J25" s="456" cm="1">
        <f t="array" ref="J25">_xlfn.SWITCH(tod,"AM",AJ25,"PM",AW25)</f>
        <v>31</v>
      </c>
      <c r="K25" s="456" cm="1">
        <f t="array" ref="K25">_xlfn.SWITCH(tod,"AM",AK25,"PM",AX25)</f>
        <v>25</v>
      </c>
      <c r="L25" s="456" cm="1">
        <f t="array" ref="L25">_xlfn.SWITCH(tod,"AM",AL25,"PM",AY25)</f>
        <v>38</v>
      </c>
      <c r="M25" s="460" cm="1">
        <f t="array" ref="M25">_xlfn.SWITCH(tod,"AM",AM25,"PM",AZ25)</f>
        <v>27</v>
      </c>
      <c r="N25" s="456"/>
      <c r="O25" s="456"/>
      <c r="P25" s="456"/>
      <c r="Q25" s="456"/>
      <c r="R25" s="456"/>
      <c r="S25" s="456"/>
      <c r="T25" s="459" t="e">
        <f>$C25*3600/GETPIVOTDATA("Average of TRAVTM(ALL)",#REF!,"TIMEINT",T$2,"VEHICLETRAVELTIMEMEASUREMENT",$B25)</f>
        <v>#REF!</v>
      </c>
      <c r="U25" s="456" t="e">
        <f>$C25*3600/GETPIVOTDATA("Average of TRAVTM(ALL)",#REF!,"TIMEINT",U$2,"VEHICLETRAVELTIMEMEASUREMENT",$B25)</f>
        <v>#REF!</v>
      </c>
      <c r="V25" s="456" t="e">
        <f>$C25*3600/GETPIVOTDATA("Average of TRAVTM(ALL)",#REF!,"TIMEINT",V$2,"VEHICLETRAVELTIMEMEASUREMENT",$B25)</f>
        <v>#REF!</v>
      </c>
      <c r="W25" s="456" t="e">
        <f>$C25*3600/GETPIVOTDATA("Average of TRAVTM(ALL)",#REF!,"TIMEINT",W$2,"VEHICLETRAVELTIMEMEASUREMENT",$B25)</f>
        <v>#REF!</v>
      </c>
      <c r="X25" s="456" t="e">
        <f>$C25*3600/GETPIVOTDATA("Average of TRAVTM(ALL)",#REF!,"TIMEINT",X$2,"VEHICLETRAVELTIMEMEASUREMENT",$B25)</f>
        <v>#REF!</v>
      </c>
      <c r="Y25" s="456" t="e">
        <f>$C25*3600/GETPIVOTDATA("Average of TRAVTM(ALL)",#REF!,"TIMEINT",Y$2,"VEHICLETRAVELTIMEMEASUREMENT",$B25)</f>
        <v>#REF!</v>
      </c>
      <c r="Z25" s="456" t="e">
        <f>$C25*3600/GETPIVOTDATA("Average of TRAVTM(ALL)",#REF!,"TIMEINT",Z$2,"VEHICLETRAVELTIMEMEASUREMENT",$B25)</f>
        <v>#REF!</v>
      </c>
      <c r="AA25" s="460" t="e">
        <f>$C25*3600/GETPIVOTDATA("Average of TRAVTM(ALL)",#REF!,"TIMEINT",AA$2,"VEHICLETRAVELTIMEMEASUREMENT",$B25)</f>
        <v>#REF!</v>
      </c>
      <c r="AB25" s="458"/>
      <c r="AC25" s="301"/>
      <c r="AD25" s="541">
        <v>36</v>
      </c>
      <c r="AE25" s="541">
        <v>39</v>
      </c>
      <c r="AF25" s="541">
        <v>37</v>
      </c>
      <c r="AG25" s="541">
        <v>27</v>
      </c>
      <c r="AH25" s="541">
        <v>39</v>
      </c>
      <c r="AI25" s="541">
        <v>31</v>
      </c>
      <c r="AJ25" s="541">
        <v>31</v>
      </c>
      <c r="AK25" s="541">
        <v>25</v>
      </c>
      <c r="AL25" s="541">
        <v>38</v>
      </c>
      <c r="AM25" s="541">
        <v>27</v>
      </c>
      <c r="AN25" s="541">
        <v>29</v>
      </c>
      <c r="AO25" s="541">
        <v>28</v>
      </c>
      <c r="AP25" s="356"/>
      <c r="AQ25" s="541">
        <v>31</v>
      </c>
      <c r="AR25" s="541">
        <v>32</v>
      </c>
      <c r="AS25" s="541">
        <v>29</v>
      </c>
      <c r="AT25" s="541">
        <v>34</v>
      </c>
      <c r="AU25" s="541">
        <v>32</v>
      </c>
      <c r="AV25" s="541">
        <v>35</v>
      </c>
      <c r="AW25" s="541">
        <v>31</v>
      </c>
      <c r="AX25" s="541">
        <v>32</v>
      </c>
      <c r="AY25" s="541">
        <v>30</v>
      </c>
      <c r="AZ25" s="541">
        <v>40</v>
      </c>
      <c r="BA25" s="541">
        <v>38</v>
      </c>
      <c r="BB25" s="541">
        <v>30</v>
      </c>
    </row>
    <row r="26" spans="1:54" ht="18" customHeight="1" x14ac:dyDescent="0.35">
      <c r="A26" s="252"/>
      <c r="B26" s="493">
        <f t="shared" si="0"/>
        <v>16</v>
      </c>
      <c r="C26" s="490">
        <f>IFERROR(GETPIVOTDATA("Average of DISTTRAV(ALL)",#REF!,"VEHICLETRAVELTIMEMEASUREMENT",B26),0)/5280</f>
        <v>0</v>
      </c>
      <c r="D26" s="451"/>
      <c r="E26" s="465"/>
      <c r="F26" s="459" cm="1">
        <f t="array" ref="F26">_xlfn.SWITCH(tod,"AM",AF26,"PM",AS26)</f>
        <v>31</v>
      </c>
      <c r="G26" s="456" cm="1">
        <f t="array" ref="G26">_xlfn.SWITCH(tod,"AM",AG26,"PM",AT26)</f>
        <v>35</v>
      </c>
      <c r="H26" s="456" cm="1">
        <f t="array" ref="H26">_xlfn.SWITCH(tod,"AM",AH26,"PM",AU26)</f>
        <v>36</v>
      </c>
      <c r="I26" s="456" cm="1">
        <f t="array" ref="I26">_xlfn.SWITCH(tod,"AM",AI26,"PM",AV26)</f>
        <v>37</v>
      </c>
      <c r="J26" s="456" cm="1">
        <f t="array" ref="J26">_xlfn.SWITCH(tod,"AM",AJ26,"PM",AW26)</f>
        <v>34</v>
      </c>
      <c r="K26" s="456" cm="1">
        <f t="array" ref="K26">_xlfn.SWITCH(tod,"AM",AK26,"PM",AX26)</f>
        <v>39</v>
      </c>
      <c r="L26" s="456" cm="1">
        <f t="array" ref="L26">_xlfn.SWITCH(tod,"AM",AL26,"PM",AY26)</f>
        <v>31</v>
      </c>
      <c r="M26" s="460" cm="1">
        <f t="array" ref="M26">_xlfn.SWITCH(tod,"AM",AM26,"PM",AZ26)</f>
        <v>37</v>
      </c>
      <c r="N26" s="456"/>
      <c r="O26" s="456"/>
      <c r="P26" s="456"/>
      <c r="Q26" s="456"/>
      <c r="R26" s="456"/>
      <c r="S26" s="456"/>
      <c r="T26" s="459" t="e">
        <f>$C26*3600/GETPIVOTDATA("Average of TRAVTM(ALL)",#REF!,"TIMEINT",T$2,"VEHICLETRAVELTIMEMEASUREMENT",$B26)</f>
        <v>#REF!</v>
      </c>
      <c r="U26" s="456" t="e">
        <f>$C26*3600/GETPIVOTDATA("Average of TRAVTM(ALL)",#REF!,"TIMEINT",U$2,"VEHICLETRAVELTIMEMEASUREMENT",$B26)</f>
        <v>#REF!</v>
      </c>
      <c r="V26" s="456" t="e">
        <f>$C26*3600/GETPIVOTDATA("Average of TRAVTM(ALL)",#REF!,"TIMEINT",V$2,"VEHICLETRAVELTIMEMEASUREMENT",$B26)</f>
        <v>#REF!</v>
      </c>
      <c r="W26" s="456" t="e">
        <f>$C26*3600/GETPIVOTDATA("Average of TRAVTM(ALL)",#REF!,"TIMEINT",W$2,"VEHICLETRAVELTIMEMEASUREMENT",$B26)</f>
        <v>#REF!</v>
      </c>
      <c r="X26" s="456" t="e">
        <f>$C26*3600/GETPIVOTDATA("Average of TRAVTM(ALL)",#REF!,"TIMEINT",X$2,"VEHICLETRAVELTIMEMEASUREMENT",$B26)</f>
        <v>#REF!</v>
      </c>
      <c r="Y26" s="456" t="e">
        <f>$C26*3600/GETPIVOTDATA("Average of TRAVTM(ALL)",#REF!,"TIMEINT",Y$2,"VEHICLETRAVELTIMEMEASUREMENT",$B26)</f>
        <v>#REF!</v>
      </c>
      <c r="Z26" s="456" t="e">
        <f>$C26*3600/GETPIVOTDATA("Average of TRAVTM(ALL)",#REF!,"TIMEINT",Z$2,"VEHICLETRAVELTIMEMEASUREMENT",$B26)</f>
        <v>#REF!</v>
      </c>
      <c r="AA26" s="460" t="e">
        <f>$C26*3600/GETPIVOTDATA("Average of TRAVTM(ALL)",#REF!,"TIMEINT",AA$2,"VEHICLETRAVELTIMEMEASUREMENT",$B26)</f>
        <v>#REF!</v>
      </c>
      <c r="AB26" s="458"/>
      <c r="AD26" s="541">
        <v>27</v>
      </c>
      <c r="AE26" s="541">
        <v>27</v>
      </c>
      <c r="AF26" s="541">
        <v>31</v>
      </c>
      <c r="AG26" s="541">
        <v>35</v>
      </c>
      <c r="AH26" s="541">
        <v>36</v>
      </c>
      <c r="AI26" s="541">
        <v>37</v>
      </c>
      <c r="AJ26" s="541">
        <v>34</v>
      </c>
      <c r="AK26" s="541">
        <v>39</v>
      </c>
      <c r="AL26" s="541">
        <v>31</v>
      </c>
      <c r="AM26" s="541">
        <v>37</v>
      </c>
      <c r="AN26" s="541">
        <v>37</v>
      </c>
      <c r="AO26" s="541">
        <v>30</v>
      </c>
      <c r="AP26" s="356"/>
      <c r="AQ26" s="541">
        <v>30</v>
      </c>
      <c r="AR26" s="541">
        <v>27</v>
      </c>
      <c r="AS26" s="541">
        <v>32</v>
      </c>
      <c r="AT26" s="541">
        <v>33</v>
      </c>
      <c r="AU26" s="541">
        <v>25</v>
      </c>
      <c r="AV26" s="541">
        <v>40</v>
      </c>
      <c r="AW26" s="541">
        <v>26</v>
      </c>
      <c r="AX26" s="541">
        <v>39</v>
      </c>
      <c r="AY26" s="541">
        <v>27</v>
      </c>
      <c r="AZ26" s="541">
        <v>27</v>
      </c>
      <c r="BA26" s="541">
        <v>33</v>
      </c>
      <c r="BB26" s="541">
        <v>30</v>
      </c>
    </row>
    <row r="27" spans="1:54" ht="18" customHeight="1" x14ac:dyDescent="0.35">
      <c r="A27" s="252"/>
      <c r="B27" s="493">
        <f t="shared" si="0"/>
        <v>15</v>
      </c>
      <c r="C27" s="490">
        <f>IFERROR(GETPIVOTDATA("Average of DISTTRAV(ALL)",#REF!,"VEHICLETRAVELTIMEMEASUREMENT",B27),0)/5280</f>
        <v>0</v>
      </c>
      <c r="D27" s="451"/>
      <c r="E27" s="465"/>
      <c r="F27" s="459" cm="1">
        <f t="array" ref="F27">_xlfn.SWITCH(tod,"AM",AF27,"PM",AS27)</f>
        <v>40</v>
      </c>
      <c r="G27" s="456" cm="1">
        <f t="array" ref="G27">_xlfn.SWITCH(tod,"AM",AG27,"PM",AT27)</f>
        <v>39</v>
      </c>
      <c r="H27" s="456" cm="1">
        <f t="array" ref="H27">_xlfn.SWITCH(tod,"AM",AH27,"PM",AU27)</f>
        <v>30</v>
      </c>
      <c r="I27" s="456" cm="1">
        <f t="array" ref="I27">_xlfn.SWITCH(tod,"AM",AI27,"PM",AV27)</f>
        <v>38</v>
      </c>
      <c r="J27" s="456" cm="1">
        <f t="array" ref="J27">_xlfn.SWITCH(tod,"AM",AJ27,"PM",AW27)</f>
        <v>30</v>
      </c>
      <c r="K27" s="456" cm="1">
        <f t="array" ref="K27">_xlfn.SWITCH(tod,"AM",AK27,"PM",AX27)</f>
        <v>28</v>
      </c>
      <c r="L27" s="456" cm="1">
        <f t="array" ref="L27">_xlfn.SWITCH(tod,"AM",AL27,"PM",AY27)</f>
        <v>39</v>
      </c>
      <c r="M27" s="460" cm="1">
        <f t="array" ref="M27">_xlfn.SWITCH(tod,"AM",AM27,"PM",AZ27)</f>
        <v>25</v>
      </c>
      <c r="N27" s="456"/>
      <c r="O27" s="456"/>
      <c r="P27" s="456"/>
      <c r="Q27" s="456"/>
      <c r="R27" s="456"/>
      <c r="S27" s="456"/>
      <c r="T27" s="459" t="e">
        <f>$C27*3600/GETPIVOTDATA("Average of TRAVTM(ALL)",#REF!,"TIMEINT",T$2,"VEHICLETRAVELTIMEMEASUREMENT",$B27)</f>
        <v>#REF!</v>
      </c>
      <c r="U27" s="456" t="e">
        <f>$C27*3600/GETPIVOTDATA("Average of TRAVTM(ALL)",#REF!,"TIMEINT",U$2,"VEHICLETRAVELTIMEMEASUREMENT",$B27)</f>
        <v>#REF!</v>
      </c>
      <c r="V27" s="456" t="e">
        <f>$C27*3600/GETPIVOTDATA("Average of TRAVTM(ALL)",#REF!,"TIMEINT",V$2,"VEHICLETRAVELTIMEMEASUREMENT",$B27)</f>
        <v>#REF!</v>
      </c>
      <c r="W27" s="456" t="e">
        <f>$C27*3600/GETPIVOTDATA("Average of TRAVTM(ALL)",#REF!,"TIMEINT",W$2,"VEHICLETRAVELTIMEMEASUREMENT",$B27)</f>
        <v>#REF!</v>
      </c>
      <c r="X27" s="456" t="e">
        <f>$C27*3600/GETPIVOTDATA("Average of TRAVTM(ALL)",#REF!,"TIMEINT",X$2,"VEHICLETRAVELTIMEMEASUREMENT",$B27)</f>
        <v>#REF!</v>
      </c>
      <c r="Y27" s="456" t="e">
        <f>$C27*3600/GETPIVOTDATA("Average of TRAVTM(ALL)",#REF!,"TIMEINT",Y$2,"VEHICLETRAVELTIMEMEASUREMENT",$B27)</f>
        <v>#REF!</v>
      </c>
      <c r="Z27" s="456" t="e">
        <f>$C27*3600/GETPIVOTDATA("Average of TRAVTM(ALL)",#REF!,"TIMEINT",Z$2,"VEHICLETRAVELTIMEMEASUREMENT",$B27)</f>
        <v>#REF!</v>
      </c>
      <c r="AA27" s="460" t="e">
        <f>$C27*3600/GETPIVOTDATA("Average of TRAVTM(ALL)",#REF!,"TIMEINT",AA$2,"VEHICLETRAVELTIMEMEASUREMENT",$B27)</f>
        <v>#REF!</v>
      </c>
      <c r="AB27" s="458"/>
      <c r="AD27" s="541">
        <v>29</v>
      </c>
      <c r="AE27" s="541">
        <v>38</v>
      </c>
      <c r="AF27" s="541">
        <v>40</v>
      </c>
      <c r="AG27" s="541">
        <v>39</v>
      </c>
      <c r="AH27" s="541">
        <v>30</v>
      </c>
      <c r="AI27" s="541">
        <v>38</v>
      </c>
      <c r="AJ27" s="541">
        <v>30</v>
      </c>
      <c r="AK27" s="541">
        <v>28</v>
      </c>
      <c r="AL27" s="541">
        <v>39</v>
      </c>
      <c r="AM27" s="541">
        <v>25</v>
      </c>
      <c r="AN27" s="541">
        <v>37</v>
      </c>
      <c r="AO27" s="541">
        <v>38</v>
      </c>
      <c r="AP27" s="356"/>
      <c r="AQ27" s="541">
        <v>26</v>
      </c>
      <c r="AR27" s="541">
        <v>37</v>
      </c>
      <c r="AS27" s="541">
        <v>28</v>
      </c>
      <c r="AT27" s="541">
        <v>32</v>
      </c>
      <c r="AU27" s="541">
        <v>34</v>
      </c>
      <c r="AV27" s="541">
        <v>32</v>
      </c>
      <c r="AW27" s="541">
        <v>25</v>
      </c>
      <c r="AX27" s="541">
        <v>36</v>
      </c>
      <c r="AY27" s="541">
        <v>25</v>
      </c>
      <c r="AZ27" s="541">
        <v>31</v>
      </c>
      <c r="BA27" s="541">
        <v>27</v>
      </c>
      <c r="BB27" s="541">
        <v>34</v>
      </c>
    </row>
    <row r="28" spans="1:54" ht="18" customHeight="1" x14ac:dyDescent="0.35">
      <c r="A28" s="252"/>
      <c r="B28" s="493">
        <f t="shared" si="0"/>
        <v>14</v>
      </c>
      <c r="C28" s="490">
        <f>IFERROR(GETPIVOTDATA("Average of DISTTRAV(ALL)",#REF!,"VEHICLETRAVELTIMEMEASUREMENT",B28),0)/5280</f>
        <v>0</v>
      </c>
      <c r="D28" s="451"/>
      <c r="E28" s="465"/>
      <c r="F28" s="459" cm="1">
        <f t="array" ref="F28">_xlfn.SWITCH(tod,"AM",AF28,"PM",AS28)</f>
        <v>40</v>
      </c>
      <c r="G28" s="456" cm="1">
        <f t="array" ref="G28">_xlfn.SWITCH(tod,"AM",AG28,"PM",AT28)</f>
        <v>29</v>
      </c>
      <c r="H28" s="456" cm="1">
        <f t="array" ref="H28">_xlfn.SWITCH(tod,"AM",AH28,"PM",AU28)</f>
        <v>36</v>
      </c>
      <c r="I28" s="456" cm="1">
        <f t="array" ref="I28">_xlfn.SWITCH(tod,"AM",AI28,"PM",AV28)</f>
        <v>28</v>
      </c>
      <c r="J28" s="456" cm="1">
        <f t="array" ref="J28">_xlfn.SWITCH(tod,"AM",AJ28,"PM",AW28)</f>
        <v>37</v>
      </c>
      <c r="K28" s="456" cm="1">
        <f t="array" ref="K28">_xlfn.SWITCH(tod,"AM",AK28,"PM",AX28)</f>
        <v>40</v>
      </c>
      <c r="L28" s="456" cm="1">
        <f t="array" ref="L28">_xlfn.SWITCH(tod,"AM",AL28,"PM",AY28)</f>
        <v>29</v>
      </c>
      <c r="M28" s="460" cm="1">
        <f t="array" ref="M28">_xlfn.SWITCH(tod,"AM",AM28,"PM",AZ28)</f>
        <v>25</v>
      </c>
      <c r="N28" s="456"/>
      <c r="O28" s="456"/>
      <c r="P28" s="456"/>
      <c r="Q28" s="456"/>
      <c r="R28" s="456"/>
      <c r="S28" s="456"/>
      <c r="T28" s="459" t="e">
        <f>$C28*3600/GETPIVOTDATA("Average of TRAVTM(ALL)",#REF!,"TIMEINT",T$2,"VEHICLETRAVELTIMEMEASUREMENT",$B28)</f>
        <v>#REF!</v>
      </c>
      <c r="U28" s="456" t="e">
        <f>$C28*3600/GETPIVOTDATA("Average of TRAVTM(ALL)",#REF!,"TIMEINT",U$2,"VEHICLETRAVELTIMEMEASUREMENT",$B28)</f>
        <v>#REF!</v>
      </c>
      <c r="V28" s="456" t="e">
        <f>$C28*3600/GETPIVOTDATA("Average of TRAVTM(ALL)",#REF!,"TIMEINT",V$2,"VEHICLETRAVELTIMEMEASUREMENT",$B28)</f>
        <v>#REF!</v>
      </c>
      <c r="W28" s="456" t="e">
        <f>$C28*3600/GETPIVOTDATA("Average of TRAVTM(ALL)",#REF!,"TIMEINT",W$2,"VEHICLETRAVELTIMEMEASUREMENT",$B28)</f>
        <v>#REF!</v>
      </c>
      <c r="X28" s="456" t="e">
        <f>$C28*3600/GETPIVOTDATA("Average of TRAVTM(ALL)",#REF!,"TIMEINT",X$2,"VEHICLETRAVELTIMEMEASUREMENT",$B28)</f>
        <v>#REF!</v>
      </c>
      <c r="Y28" s="456" t="e">
        <f>$C28*3600/GETPIVOTDATA("Average of TRAVTM(ALL)",#REF!,"TIMEINT",Y$2,"VEHICLETRAVELTIMEMEASUREMENT",$B28)</f>
        <v>#REF!</v>
      </c>
      <c r="Z28" s="456" t="e">
        <f>$C28*3600/GETPIVOTDATA("Average of TRAVTM(ALL)",#REF!,"TIMEINT",Z$2,"VEHICLETRAVELTIMEMEASUREMENT",$B28)</f>
        <v>#REF!</v>
      </c>
      <c r="AA28" s="460" t="e">
        <f>$C28*3600/GETPIVOTDATA("Average of TRAVTM(ALL)",#REF!,"TIMEINT",AA$2,"VEHICLETRAVELTIMEMEASUREMENT",$B28)</f>
        <v>#REF!</v>
      </c>
      <c r="AB28" s="458"/>
      <c r="AC28" s="301"/>
      <c r="AD28" s="541">
        <v>25</v>
      </c>
      <c r="AE28" s="541">
        <v>33</v>
      </c>
      <c r="AF28" s="541">
        <v>40</v>
      </c>
      <c r="AG28" s="541">
        <v>29</v>
      </c>
      <c r="AH28" s="541">
        <v>36</v>
      </c>
      <c r="AI28" s="541">
        <v>28</v>
      </c>
      <c r="AJ28" s="541">
        <v>37</v>
      </c>
      <c r="AK28" s="541">
        <v>40</v>
      </c>
      <c r="AL28" s="541">
        <v>29</v>
      </c>
      <c r="AM28" s="541">
        <v>25</v>
      </c>
      <c r="AN28" s="541">
        <v>37</v>
      </c>
      <c r="AO28" s="541">
        <v>37</v>
      </c>
      <c r="AP28" s="356"/>
      <c r="AQ28" s="541">
        <v>26</v>
      </c>
      <c r="AR28" s="541">
        <v>28</v>
      </c>
      <c r="AS28" s="541">
        <v>33</v>
      </c>
      <c r="AT28" s="541">
        <v>34</v>
      </c>
      <c r="AU28" s="541">
        <v>28</v>
      </c>
      <c r="AV28" s="541">
        <v>34</v>
      </c>
      <c r="AW28" s="541">
        <v>34</v>
      </c>
      <c r="AX28" s="541">
        <v>37</v>
      </c>
      <c r="AY28" s="541">
        <v>34</v>
      </c>
      <c r="AZ28" s="541">
        <v>38</v>
      </c>
      <c r="BA28" s="541">
        <v>28</v>
      </c>
      <c r="BB28" s="541">
        <v>40</v>
      </c>
    </row>
    <row r="29" spans="1:54" ht="18" customHeight="1" x14ac:dyDescent="0.35">
      <c r="A29" s="252"/>
      <c r="B29" s="493">
        <f t="shared" si="0"/>
        <v>13</v>
      </c>
      <c r="C29" s="490">
        <f>IFERROR(GETPIVOTDATA("Average of DISTTRAV(ALL)",#REF!,"VEHICLETRAVELTIMEMEASUREMENT",B29),0)/5280</f>
        <v>0</v>
      </c>
      <c r="D29" s="451"/>
      <c r="E29" s="465"/>
      <c r="F29" s="459" cm="1">
        <f t="array" ref="F29">_xlfn.SWITCH(tod,"AM",AF29,"PM",AS29)</f>
        <v>32</v>
      </c>
      <c r="G29" s="456" cm="1">
        <f t="array" ref="G29">_xlfn.SWITCH(tod,"AM",AG29,"PM",AT29)</f>
        <v>35</v>
      </c>
      <c r="H29" s="456" cm="1">
        <f t="array" ref="H29">_xlfn.SWITCH(tod,"AM",AH29,"PM",AU29)</f>
        <v>29</v>
      </c>
      <c r="I29" s="456" cm="1">
        <f t="array" ref="I29">_xlfn.SWITCH(tod,"AM",AI29,"PM",AV29)</f>
        <v>35</v>
      </c>
      <c r="J29" s="456" cm="1">
        <f t="array" ref="J29">_xlfn.SWITCH(tod,"AM",AJ29,"PM",AW29)</f>
        <v>33</v>
      </c>
      <c r="K29" s="456" cm="1">
        <f t="array" ref="K29">_xlfn.SWITCH(tod,"AM",AK29,"PM",AX29)</f>
        <v>30</v>
      </c>
      <c r="L29" s="456" cm="1">
        <f t="array" ref="L29">_xlfn.SWITCH(tod,"AM",AL29,"PM",AY29)</f>
        <v>32</v>
      </c>
      <c r="M29" s="460" cm="1">
        <f t="array" ref="M29">_xlfn.SWITCH(tod,"AM",AM29,"PM",AZ29)</f>
        <v>36</v>
      </c>
      <c r="N29" s="456"/>
      <c r="O29" s="456"/>
      <c r="P29" s="456"/>
      <c r="Q29" s="456"/>
      <c r="R29" s="456"/>
      <c r="S29" s="456"/>
      <c r="T29" s="459" t="e">
        <f>$C29*3600/GETPIVOTDATA("Average of TRAVTM(ALL)",#REF!,"TIMEINT",T$2,"VEHICLETRAVELTIMEMEASUREMENT",$B29)</f>
        <v>#REF!</v>
      </c>
      <c r="U29" s="456" t="e">
        <f>$C29*3600/GETPIVOTDATA("Average of TRAVTM(ALL)",#REF!,"TIMEINT",U$2,"VEHICLETRAVELTIMEMEASUREMENT",$B29)</f>
        <v>#REF!</v>
      </c>
      <c r="V29" s="456" t="e">
        <f>$C29*3600/GETPIVOTDATA("Average of TRAVTM(ALL)",#REF!,"TIMEINT",V$2,"VEHICLETRAVELTIMEMEASUREMENT",$B29)</f>
        <v>#REF!</v>
      </c>
      <c r="W29" s="456" t="e">
        <f>$C29*3600/GETPIVOTDATA("Average of TRAVTM(ALL)",#REF!,"TIMEINT",W$2,"VEHICLETRAVELTIMEMEASUREMENT",$B29)</f>
        <v>#REF!</v>
      </c>
      <c r="X29" s="456" t="e">
        <f>$C29*3600/GETPIVOTDATA("Average of TRAVTM(ALL)",#REF!,"TIMEINT",X$2,"VEHICLETRAVELTIMEMEASUREMENT",$B29)</f>
        <v>#REF!</v>
      </c>
      <c r="Y29" s="456" t="e">
        <f>$C29*3600/GETPIVOTDATA("Average of TRAVTM(ALL)",#REF!,"TIMEINT",Y$2,"VEHICLETRAVELTIMEMEASUREMENT",$B29)</f>
        <v>#REF!</v>
      </c>
      <c r="Z29" s="456" t="e">
        <f>$C29*3600/GETPIVOTDATA("Average of TRAVTM(ALL)",#REF!,"TIMEINT",Z$2,"VEHICLETRAVELTIMEMEASUREMENT",$B29)</f>
        <v>#REF!</v>
      </c>
      <c r="AA29" s="460" t="e">
        <f>$C29*3600/GETPIVOTDATA("Average of TRAVTM(ALL)",#REF!,"TIMEINT",AA$2,"VEHICLETRAVELTIMEMEASUREMENT",$B29)</f>
        <v>#REF!</v>
      </c>
      <c r="AB29" s="458"/>
      <c r="AD29" s="541">
        <v>27</v>
      </c>
      <c r="AE29" s="541">
        <v>38</v>
      </c>
      <c r="AF29" s="541">
        <v>32</v>
      </c>
      <c r="AG29" s="541">
        <v>35</v>
      </c>
      <c r="AH29" s="541">
        <v>29</v>
      </c>
      <c r="AI29" s="541">
        <v>35</v>
      </c>
      <c r="AJ29" s="541">
        <v>33</v>
      </c>
      <c r="AK29" s="541">
        <v>30</v>
      </c>
      <c r="AL29" s="541">
        <v>32</v>
      </c>
      <c r="AM29" s="541">
        <v>36</v>
      </c>
      <c r="AN29" s="541">
        <v>40</v>
      </c>
      <c r="AO29" s="541">
        <v>34</v>
      </c>
      <c r="AP29" s="356"/>
      <c r="AQ29" s="541">
        <v>38</v>
      </c>
      <c r="AR29" s="541">
        <v>29</v>
      </c>
      <c r="AS29" s="541">
        <v>39</v>
      </c>
      <c r="AT29" s="541">
        <v>26</v>
      </c>
      <c r="AU29" s="541">
        <v>30</v>
      </c>
      <c r="AV29" s="541">
        <v>34</v>
      </c>
      <c r="AW29" s="541">
        <v>25</v>
      </c>
      <c r="AX29" s="541">
        <v>35</v>
      </c>
      <c r="AY29" s="541">
        <v>28</v>
      </c>
      <c r="AZ29" s="541">
        <v>26</v>
      </c>
      <c r="BA29" s="541">
        <v>40</v>
      </c>
      <c r="BB29" s="541">
        <v>29</v>
      </c>
    </row>
    <row r="30" spans="1:54" ht="18" customHeight="1" x14ac:dyDescent="0.35">
      <c r="A30" s="252"/>
      <c r="B30" s="493">
        <f t="shared" si="0"/>
        <v>12</v>
      </c>
      <c r="C30" s="490">
        <f>IFERROR(GETPIVOTDATA("Average of DISTTRAV(ALL)",#REF!,"VEHICLETRAVELTIMEMEASUREMENT",B30),0)/5280</f>
        <v>0</v>
      </c>
      <c r="D30" s="451"/>
      <c r="E30" s="465"/>
      <c r="F30" s="459" cm="1">
        <f t="array" ref="F30">_xlfn.SWITCH(tod,"AM",AF30,"PM",AS30)</f>
        <v>35</v>
      </c>
      <c r="G30" s="456" cm="1">
        <f t="array" ref="G30">_xlfn.SWITCH(tod,"AM",AG30,"PM",AT30)</f>
        <v>39</v>
      </c>
      <c r="H30" s="456" cm="1">
        <f t="array" ref="H30">_xlfn.SWITCH(tod,"AM",AH30,"PM",AU30)</f>
        <v>25</v>
      </c>
      <c r="I30" s="456" cm="1">
        <f t="array" ref="I30">_xlfn.SWITCH(tod,"AM",AI30,"PM",AV30)</f>
        <v>25</v>
      </c>
      <c r="J30" s="456" cm="1">
        <f t="array" ref="J30">_xlfn.SWITCH(tod,"AM",AJ30,"PM",AW30)</f>
        <v>36</v>
      </c>
      <c r="K30" s="456" cm="1">
        <f t="array" ref="K30">_xlfn.SWITCH(tod,"AM",AK30,"PM",AX30)</f>
        <v>39</v>
      </c>
      <c r="L30" s="456" cm="1">
        <f t="array" ref="L30">_xlfn.SWITCH(tod,"AM",AL30,"PM",AY30)</f>
        <v>25</v>
      </c>
      <c r="M30" s="460" cm="1">
        <f t="array" ref="M30">_xlfn.SWITCH(tod,"AM",AM30,"PM",AZ30)</f>
        <v>28</v>
      </c>
      <c r="N30" s="456"/>
      <c r="O30" s="456"/>
      <c r="P30" s="456"/>
      <c r="Q30" s="456"/>
      <c r="R30" s="456"/>
      <c r="S30" s="456"/>
      <c r="T30" s="459" t="e">
        <f>$C30*3600/GETPIVOTDATA("Average of TRAVTM(ALL)",#REF!,"TIMEINT",T$2,"VEHICLETRAVELTIMEMEASUREMENT",$B30)</f>
        <v>#REF!</v>
      </c>
      <c r="U30" s="456" t="e">
        <f>$C30*3600/GETPIVOTDATA("Average of TRAVTM(ALL)",#REF!,"TIMEINT",U$2,"VEHICLETRAVELTIMEMEASUREMENT",$B30)</f>
        <v>#REF!</v>
      </c>
      <c r="V30" s="456" t="e">
        <f>$C30*3600/GETPIVOTDATA("Average of TRAVTM(ALL)",#REF!,"TIMEINT",V$2,"VEHICLETRAVELTIMEMEASUREMENT",$B30)</f>
        <v>#REF!</v>
      </c>
      <c r="W30" s="456" t="e">
        <f>$C30*3600/GETPIVOTDATA("Average of TRAVTM(ALL)",#REF!,"TIMEINT",W$2,"VEHICLETRAVELTIMEMEASUREMENT",$B30)</f>
        <v>#REF!</v>
      </c>
      <c r="X30" s="456" t="e">
        <f>$C30*3600/GETPIVOTDATA("Average of TRAVTM(ALL)",#REF!,"TIMEINT",X$2,"VEHICLETRAVELTIMEMEASUREMENT",$B30)</f>
        <v>#REF!</v>
      </c>
      <c r="Y30" s="456" t="e">
        <f>$C30*3600/GETPIVOTDATA("Average of TRAVTM(ALL)",#REF!,"TIMEINT",Y$2,"VEHICLETRAVELTIMEMEASUREMENT",$B30)</f>
        <v>#REF!</v>
      </c>
      <c r="Z30" s="456" t="e">
        <f>$C30*3600/GETPIVOTDATA("Average of TRAVTM(ALL)",#REF!,"TIMEINT",Z$2,"VEHICLETRAVELTIMEMEASUREMENT",$B30)</f>
        <v>#REF!</v>
      </c>
      <c r="AA30" s="460" t="e">
        <f>$C30*3600/GETPIVOTDATA("Average of TRAVTM(ALL)",#REF!,"TIMEINT",AA$2,"VEHICLETRAVELTIMEMEASUREMENT",$B30)</f>
        <v>#REF!</v>
      </c>
      <c r="AB30" s="458"/>
      <c r="AD30" s="541">
        <v>37</v>
      </c>
      <c r="AE30" s="541">
        <v>27</v>
      </c>
      <c r="AF30" s="541">
        <v>35</v>
      </c>
      <c r="AG30" s="541">
        <v>39</v>
      </c>
      <c r="AH30" s="541">
        <v>25</v>
      </c>
      <c r="AI30" s="541">
        <v>25</v>
      </c>
      <c r="AJ30" s="541">
        <v>36</v>
      </c>
      <c r="AK30" s="541">
        <v>39</v>
      </c>
      <c r="AL30" s="541">
        <v>25</v>
      </c>
      <c r="AM30" s="541">
        <v>28</v>
      </c>
      <c r="AN30" s="541">
        <v>39</v>
      </c>
      <c r="AO30" s="541">
        <v>39</v>
      </c>
      <c r="AP30" s="356"/>
      <c r="AQ30" s="541">
        <v>28</v>
      </c>
      <c r="AR30" s="541">
        <v>28</v>
      </c>
      <c r="AS30" s="541">
        <v>25</v>
      </c>
      <c r="AT30" s="541">
        <v>28</v>
      </c>
      <c r="AU30" s="541">
        <v>32</v>
      </c>
      <c r="AV30" s="541">
        <v>40</v>
      </c>
      <c r="AW30" s="541">
        <v>32</v>
      </c>
      <c r="AX30" s="541">
        <v>38</v>
      </c>
      <c r="AY30" s="541">
        <v>38</v>
      </c>
      <c r="AZ30" s="541">
        <v>29</v>
      </c>
      <c r="BA30" s="541">
        <v>27</v>
      </c>
      <c r="BB30" s="541">
        <v>32</v>
      </c>
    </row>
    <row r="31" spans="1:54" ht="18" customHeight="1" x14ac:dyDescent="0.35">
      <c r="A31" s="252"/>
      <c r="B31" s="493">
        <f t="shared" si="0"/>
        <v>11</v>
      </c>
      <c r="C31" s="490">
        <f>IFERROR(GETPIVOTDATA("Average of DISTTRAV(ALL)",#REF!,"VEHICLETRAVELTIMEMEASUREMENT",B31),0)/5280</f>
        <v>0</v>
      </c>
      <c r="D31" s="451"/>
      <c r="E31" s="465"/>
      <c r="F31" s="459" cm="1">
        <f t="array" ref="F31">_xlfn.SWITCH(tod,"AM",AF31,"PM",AS31)</f>
        <v>35</v>
      </c>
      <c r="G31" s="456" cm="1">
        <f t="array" ref="G31">_xlfn.SWITCH(tod,"AM",AG31,"PM",AT31)</f>
        <v>27</v>
      </c>
      <c r="H31" s="456" cm="1">
        <f t="array" ref="H31">_xlfn.SWITCH(tod,"AM",AH31,"PM",AU31)</f>
        <v>35</v>
      </c>
      <c r="I31" s="456" cm="1">
        <f t="array" ref="I31">_xlfn.SWITCH(tod,"AM",AI31,"PM",AV31)</f>
        <v>34</v>
      </c>
      <c r="J31" s="456" cm="1">
        <f t="array" ref="J31">_xlfn.SWITCH(tod,"AM",AJ31,"PM",AW31)</f>
        <v>36</v>
      </c>
      <c r="K31" s="456" cm="1">
        <f t="array" ref="K31">_xlfn.SWITCH(tod,"AM",AK31,"PM",AX31)</f>
        <v>35</v>
      </c>
      <c r="L31" s="456" cm="1">
        <f t="array" ref="L31">_xlfn.SWITCH(tod,"AM",AL31,"PM",AY31)</f>
        <v>31</v>
      </c>
      <c r="M31" s="460" cm="1">
        <f t="array" ref="M31">_xlfn.SWITCH(tod,"AM",AM31,"PM",AZ31)</f>
        <v>31</v>
      </c>
      <c r="N31" s="456"/>
      <c r="O31" s="456"/>
      <c r="P31" s="456"/>
      <c r="Q31" s="456"/>
      <c r="R31" s="456"/>
      <c r="S31" s="456"/>
      <c r="T31" s="459" t="e">
        <f>$C31*3600/GETPIVOTDATA("Average of TRAVTM(ALL)",#REF!,"TIMEINT",T$2,"VEHICLETRAVELTIMEMEASUREMENT",$B31)</f>
        <v>#REF!</v>
      </c>
      <c r="U31" s="456" t="e">
        <f>$C31*3600/GETPIVOTDATA("Average of TRAVTM(ALL)",#REF!,"TIMEINT",U$2,"VEHICLETRAVELTIMEMEASUREMENT",$B31)</f>
        <v>#REF!</v>
      </c>
      <c r="V31" s="456" t="e">
        <f>$C31*3600/GETPIVOTDATA("Average of TRAVTM(ALL)",#REF!,"TIMEINT",V$2,"VEHICLETRAVELTIMEMEASUREMENT",$B31)</f>
        <v>#REF!</v>
      </c>
      <c r="W31" s="456" t="e">
        <f>$C31*3600/GETPIVOTDATA("Average of TRAVTM(ALL)",#REF!,"TIMEINT",W$2,"VEHICLETRAVELTIMEMEASUREMENT",$B31)</f>
        <v>#REF!</v>
      </c>
      <c r="X31" s="456" t="e">
        <f>$C31*3600/GETPIVOTDATA("Average of TRAVTM(ALL)",#REF!,"TIMEINT",X$2,"VEHICLETRAVELTIMEMEASUREMENT",$B31)</f>
        <v>#REF!</v>
      </c>
      <c r="Y31" s="456" t="e">
        <f>$C31*3600/GETPIVOTDATA("Average of TRAVTM(ALL)",#REF!,"TIMEINT",Y$2,"VEHICLETRAVELTIMEMEASUREMENT",$B31)</f>
        <v>#REF!</v>
      </c>
      <c r="Z31" s="456" t="e">
        <f>$C31*3600/GETPIVOTDATA("Average of TRAVTM(ALL)",#REF!,"TIMEINT",Z$2,"VEHICLETRAVELTIMEMEASUREMENT",$B31)</f>
        <v>#REF!</v>
      </c>
      <c r="AA31" s="460" t="e">
        <f>$C31*3600/GETPIVOTDATA("Average of TRAVTM(ALL)",#REF!,"TIMEINT",AA$2,"VEHICLETRAVELTIMEMEASUREMENT",$B31)</f>
        <v>#REF!</v>
      </c>
      <c r="AB31" s="458"/>
      <c r="AC31" s="301"/>
      <c r="AD31" s="541">
        <v>31</v>
      </c>
      <c r="AE31" s="541">
        <v>31</v>
      </c>
      <c r="AF31" s="541">
        <v>35</v>
      </c>
      <c r="AG31" s="541">
        <v>27</v>
      </c>
      <c r="AH31" s="541">
        <v>35</v>
      </c>
      <c r="AI31" s="541">
        <v>34</v>
      </c>
      <c r="AJ31" s="541">
        <v>36</v>
      </c>
      <c r="AK31" s="541">
        <v>35</v>
      </c>
      <c r="AL31" s="541">
        <v>31</v>
      </c>
      <c r="AM31" s="541">
        <v>31</v>
      </c>
      <c r="AN31" s="541">
        <v>35</v>
      </c>
      <c r="AO31" s="541">
        <v>39</v>
      </c>
      <c r="AP31" s="356"/>
      <c r="AQ31" s="541">
        <v>32</v>
      </c>
      <c r="AR31" s="541">
        <v>39</v>
      </c>
      <c r="AS31" s="541">
        <v>33</v>
      </c>
      <c r="AT31" s="541">
        <v>34</v>
      </c>
      <c r="AU31" s="541">
        <v>29</v>
      </c>
      <c r="AV31" s="541">
        <v>27</v>
      </c>
      <c r="AW31" s="541">
        <v>39</v>
      </c>
      <c r="AX31" s="541">
        <v>38</v>
      </c>
      <c r="AY31" s="541">
        <v>26</v>
      </c>
      <c r="AZ31" s="541">
        <v>30</v>
      </c>
      <c r="BA31" s="541">
        <v>25</v>
      </c>
      <c r="BB31" s="541">
        <v>27</v>
      </c>
    </row>
    <row r="32" spans="1:54" ht="18" customHeight="1" x14ac:dyDescent="0.35">
      <c r="A32" s="252"/>
      <c r="B32" s="493">
        <f t="shared" si="0"/>
        <v>10</v>
      </c>
      <c r="C32" s="490">
        <f>IFERROR(GETPIVOTDATA("Average of DISTTRAV(ALL)",#REF!,"VEHICLETRAVELTIMEMEASUREMENT",B32),0)/5280</f>
        <v>0</v>
      </c>
      <c r="D32" s="451"/>
      <c r="E32" s="465"/>
      <c r="F32" s="459" cm="1">
        <f t="array" ref="F32">_xlfn.SWITCH(tod,"AM",AF32,"PM",AS32)</f>
        <v>39</v>
      </c>
      <c r="G32" s="456" cm="1">
        <f t="array" ref="G32">_xlfn.SWITCH(tod,"AM",AG32,"PM",AT32)</f>
        <v>27</v>
      </c>
      <c r="H32" s="456" cm="1">
        <f t="array" ref="H32">_xlfn.SWITCH(tod,"AM",AH32,"PM",AU32)</f>
        <v>37</v>
      </c>
      <c r="I32" s="456" cm="1">
        <f t="array" ref="I32">_xlfn.SWITCH(tod,"AM",AI32,"PM",AV32)</f>
        <v>33</v>
      </c>
      <c r="J32" s="456" cm="1">
        <f t="array" ref="J32">_xlfn.SWITCH(tod,"AM",AJ32,"PM",AW32)</f>
        <v>28</v>
      </c>
      <c r="K32" s="456" cm="1">
        <f t="array" ref="K32">_xlfn.SWITCH(tod,"AM",AK32,"PM",AX32)</f>
        <v>30</v>
      </c>
      <c r="L32" s="456" cm="1">
        <f t="array" ref="L32">_xlfn.SWITCH(tod,"AM",AL32,"PM",AY32)</f>
        <v>25</v>
      </c>
      <c r="M32" s="460" cm="1">
        <f t="array" ref="M32">_xlfn.SWITCH(tod,"AM",AM32,"PM",AZ32)</f>
        <v>39</v>
      </c>
      <c r="N32" s="456"/>
      <c r="O32" s="456"/>
      <c r="P32" s="456"/>
      <c r="Q32" s="456"/>
      <c r="R32" s="456"/>
      <c r="S32" s="456"/>
      <c r="T32" s="459" t="e">
        <f>$C32*3600/GETPIVOTDATA("Average of TRAVTM(ALL)",#REF!,"TIMEINT",T$2,"VEHICLETRAVELTIMEMEASUREMENT",$B32)</f>
        <v>#REF!</v>
      </c>
      <c r="U32" s="456" t="e">
        <f>$C32*3600/GETPIVOTDATA("Average of TRAVTM(ALL)",#REF!,"TIMEINT",U$2,"VEHICLETRAVELTIMEMEASUREMENT",$B32)</f>
        <v>#REF!</v>
      </c>
      <c r="V32" s="456" t="e">
        <f>$C32*3600/GETPIVOTDATA("Average of TRAVTM(ALL)",#REF!,"TIMEINT",V$2,"VEHICLETRAVELTIMEMEASUREMENT",$B32)</f>
        <v>#REF!</v>
      </c>
      <c r="W32" s="456" t="e">
        <f>$C32*3600/GETPIVOTDATA("Average of TRAVTM(ALL)",#REF!,"TIMEINT",W$2,"VEHICLETRAVELTIMEMEASUREMENT",$B32)</f>
        <v>#REF!</v>
      </c>
      <c r="X32" s="456" t="e">
        <f>$C32*3600/GETPIVOTDATA("Average of TRAVTM(ALL)",#REF!,"TIMEINT",X$2,"VEHICLETRAVELTIMEMEASUREMENT",$B32)</f>
        <v>#REF!</v>
      </c>
      <c r="Y32" s="456" t="e">
        <f>$C32*3600/GETPIVOTDATA("Average of TRAVTM(ALL)",#REF!,"TIMEINT",Y$2,"VEHICLETRAVELTIMEMEASUREMENT",$B32)</f>
        <v>#REF!</v>
      </c>
      <c r="Z32" s="456" t="e">
        <f>$C32*3600/GETPIVOTDATA("Average of TRAVTM(ALL)",#REF!,"TIMEINT",Z$2,"VEHICLETRAVELTIMEMEASUREMENT",$B32)</f>
        <v>#REF!</v>
      </c>
      <c r="AA32" s="460" t="e">
        <f>$C32*3600/GETPIVOTDATA("Average of TRAVTM(ALL)",#REF!,"TIMEINT",AA$2,"VEHICLETRAVELTIMEMEASUREMENT",$B32)</f>
        <v>#REF!</v>
      </c>
      <c r="AB32" s="458"/>
      <c r="AD32" s="541">
        <v>25</v>
      </c>
      <c r="AE32" s="541">
        <v>33</v>
      </c>
      <c r="AF32" s="541">
        <v>39</v>
      </c>
      <c r="AG32" s="541">
        <v>27</v>
      </c>
      <c r="AH32" s="541">
        <v>37</v>
      </c>
      <c r="AI32" s="541">
        <v>33</v>
      </c>
      <c r="AJ32" s="541">
        <v>28</v>
      </c>
      <c r="AK32" s="541">
        <v>30</v>
      </c>
      <c r="AL32" s="541">
        <v>25</v>
      </c>
      <c r="AM32" s="541">
        <v>39</v>
      </c>
      <c r="AN32" s="541">
        <v>32</v>
      </c>
      <c r="AO32" s="541">
        <v>32</v>
      </c>
      <c r="AP32" s="356"/>
      <c r="AQ32" s="541">
        <v>36</v>
      </c>
      <c r="AR32" s="541">
        <v>36</v>
      </c>
      <c r="AS32" s="541">
        <v>34</v>
      </c>
      <c r="AT32" s="541">
        <v>27</v>
      </c>
      <c r="AU32" s="541">
        <v>37</v>
      </c>
      <c r="AV32" s="541">
        <v>27</v>
      </c>
      <c r="AW32" s="541">
        <v>30</v>
      </c>
      <c r="AX32" s="541">
        <v>28</v>
      </c>
      <c r="AY32" s="541">
        <v>33</v>
      </c>
      <c r="AZ32" s="541">
        <v>25</v>
      </c>
      <c r="BA32" s="541">
        <v>32</v>
      </c>
      <c r="BB32" s="541">
        <v>37</v>
      </c>
    </row>
    <row r="33" spans="1:54" ht="18" customHeight="1" x14ac:dyDescent="0.35">
      <c r="A33" s="252"/>
      <c r="B33" s="493">
        <f t="shared" si="0"/>
        <v>9</v>
      </c>
      <c r="C33" s="490">
        <f>IFERROR(GETPIVOTDATA("Average of DISTTRAV(ALL)",#REF!,"VEHICLETRAVELTIMEMEASUREMENT",B33),0)/5280</f>
        <v>0</v>
      </c>
      <c r="D33" s="451"/>
      <c r="E33" s="465"/>
      <c r="F33" s="459" cm="1">
        <f t="array" ref="F33">_xlfn.SWITCH(tod,"AM",AF33,"PM",AS33)</f>
        <v>29</v>
      </c>
      <c r="G33" s="456" cm="1">
        <f t="array" ref="G33">_xlfn.SWITCH(tod,"AM",AG33,"PM",AT33)</f>
        <v>30</v>
      </c>
      <c r="H33" s="456" cm="1">
        <f t="array" ref="H33">_xlfn.SWITCH(tod,"AM",AH33,"PM",AU33)</f>
        <v>33</v>
      </c>
      <c r="I33" s="456" cm="1">
        <f t="array" ref="I33">_xlfn.SWITCH(tod,"AM",AI33,"PM",AV33)</f>
        <v>37</v>
      </c>
      <c r="J33" s="456" cm="1">
        <f t="array" ref="J33">_xlfn.SWITCH(tod,"AM",AJ33,"PM",AW33)</f>
        <v>25</v>
      </c>
      <c r="K33" s="456" cm="1">
        <f t="array" ref="K33">_xlfn.SWITCH(tod,"AM",AK33,"PM",AX33)</f>
        <v>33</v>
      </c>
      <c r="L33" s="456" cm="1">
        <f t="array" ref="L33">_xlfn.SWITCH(tod,"AM",AL33,"PM",AY33)</f>
        <v>33</v>
      </c>
      <c r="M33" s="460" cm="1">
        <f t="array" ref="M33">_xlfn.SWITCH(tod,"AM",AM33,"PM",AZ33)</f>
        <v>33</v>
      </c>
      <c r="N33" s="456"/>
      <c r="O33" s="456"/>
      <c r="P33" s="456"/>
      <c r="Q33" s="456"/>
      <c r="R33" s="456"/>
      <c r="S33" s="456"/>
      <c r="T33" s="459" t="e">
        <f>$C33*3600/GETPIVOTDATA("Average of TRAVTM(ALL)",#REF!,"TIMEINT",T$2,"VEHICLETRAVELTIMEMEASUREMENT",$B33)</f>
        <v>#REF!</v>
      </c>
      <c r="U33" s="456" t="e">
        <f>$C33*3600/GETPIVOTDATA("Average of TRAVTM(ALL)",#REF!,"TIMEINT",U$2,"VEHICLETRAVELTIMEMEASUREMENT",$B33)</f>
        <v>#REF!</v>
      </c>
      <c r="V33" s="456" t="e">
        <f>$C33*3600/GETPIVOTDATA("Average of TRAVTM(ALL)",#REF!,"TIMEINT",V$2,"VEHICLETRAVELTIMEMEASUREMENT",$B33)</f>
        <v>#REF!</v>
      </c>
      <c r="W33" s="456" t="e">
        <f>$C33*3600/GETPIVOTDATA("Average of TRAVTM(ALL)",#REF!,"TIMEINT",W$2,"VEHICLETRAVELTIMEMEASUREMENT",$B33)</f>
        <v>#REF!</v>
      </c>
      <c r="X33" s="456" t="e">
        <f>$C33*3600/GETPIVOTDATA("Average of TRAVTM(ALL)",#REF!,"TIMEINT",X$2,"VEHICLETRAVELTIMEMEASUREMENT",$B33)</f>
        <v>#REF!</v>
      </c>
      <c r="Y33" s="456" t="e">
        <f>$C33*3600/GETPIVOTDATA("Average of TRAVTM(ALL)",#REF!,"TIMEINT",Y$2,"VEHICLETRAVELTIMEMEASUREMENT",$B33)</f>
        <v>#REF!</v>
      </c>
      <c r="Z33" s="456" t="e">
        <f>$C33*3600/GETPIVOTDATA("Average of TRAVTM(ALL)",#REF!,"TIMEINT",Z$2,"VEHICLETRAVELTIMEMEASUREMENT",$B33)</f>
        <v>#REF!</v>
      </c>
      <c r="AA33" s="460" t="e">
        <f>$C33*3600/GETPIVOTDATA("Average of TRAVTM(ALL)",#REF!,"TIMEINT",AA$2,"VEHICLETRAVELTIMEMEASUREMENT",$B33)</f>
        <v>#REF!</v>
      </c>
      <c r="AB33" s="458"/>
      <c r="AD33" s="541">
        <v>33</v>
      </c>
      <c r="AE33" s="541">
        <v>25</v>
      </c>
      <c r="AF33" s="541">
        <v>29</v>
      </c>
      <c r="AG33" s="541">
        <v>30</v>
      </c>
      <c r="AH33" s="541">
        <v>33</v>
      </c>
      <c r="AI33" s="541">
        <v>37</v>
      </c>
      <c r="AJ33" s="541">
        <v>25</v>
      </c>
      <c r="AK33" s="541">
        <v>33</v>
      </c>
      <c r="AL33" s="541">
        <v>33</v>
      </c>
      <c r="AM33" s="541">
        <v>33</v>
      </c>
      <c r="AN33" s="541">
        <v>38</v>
      </c>
      <c r="AO33" s="541">
        <v>38</v>
      </c>
      <c r="AP33" s="356"/>
      <c r="AQ33" s="541">
        <v>32</v>
      </c>
      <c r="AR33" s="541">
        <v>25</v>
      </c>
      <c r="AS33" s="541">
        <v>38</v>
      </c>
      <c r="AT33" s="541">
        <v>27</v>
      </c>
      <c r="AU33" s="541">
        <v>39</v>
      </c>
      <c r="AV33" s="541">
        <v>31</v>
      </c>
      <c r="AW33" s="541">
        <v>27</v>
      </c>
      <c r="AX33" s="541">
        <v>29</v>
      </c>
      <c r="AY33" s="541">
        <v>26</v>
      </c>
      <c r="AZ33" s="541">
        <v>36</v>
      </c>
      <c r="BA33" s="541">
        <v>28</v>
      </c>
      <c r="BB33" s="541">
        <v>26</v>
      </c>
    </row>
    <row r="34" spans="1:54" ht="18" customHeight="1" x14ac:dyDescent="0.35">
      <c r="A34" s="252"/>
      <c r="B34" s="493">
        <f t="shared" si="0"/>
        <v>8</v>
      </c>
      <c r="C34" s="490">
        <f>IFERROR(GETPIVOTDATA("Average of DISTTRAV(ALL)",#REF!,"VEHICLETRAVELTIMEMEASUREMENT",B34),0)/5280</f>
        <v>0</v>
      </c>
      <c r="D34" s="451"/>
      <c r="E34" s="465"/>
      <c r="F34" s="459" cm="1">
        <f t="array" ref="F34">_xlfn.SWITCH(tod,"AM",AF34,"PM",AS34)</f>
        <v>26</v>
      </c>
      <c r="G34" s="456" cm="1">
        <f t="array" ref="G34">_xlfn.SWITCH(tod,"AM",AG34,"PM",AT34)</f>
        <v>31</v>
      </c>
      <c r="H34" s="456" cm="1">
        <f t="array" ref="H34">_xlfn.SWITCH(tod,"AM",AH34,"PM",AU34)</f>
        <v>37</v>
      </c>
      <c r="I34" s="456" cm="1">
        <f t="array" ref="I34">_xlfn.SWITCH(tod,"AM",AI34,"PM",AV34)</f>
        <v>32</v>
      </c>
      <c r="J34" s="456" cm="1">
        <f t="array" ref="J34">_xlfn.SWITCH(tod,"AM",AJ34,"PM",AW34)</f>
        <v>39</v>
      </c>
      <c r="K34" s="456" cm="1">
        <f t="array" ref="K34">_xlfn.SWITCH(tod,"AM",AK34,"PM",AX34)</f>
        <v>31</v>
      </c>
      <c r="L34" s="456" cm="1">
        <f t="array" ref="L34">_xlfn.SWITCH(tod,"AM",AL34,"PM",AY34)</f>
        <v>35</v>
      </c>
      <c r="M34" s="460" cm="1">
        <f t="array" ref="M34">_xlfn.SWITCH(tod,"AM",AM34,"PM",AZ34)</f>
        <v>35</v>
      </c>
      <c r="N34" s="456"/>
      <c r="O34" s="456"/>
      <c r="P34" s="456"/>
      <c r="Q34" s="456"/>
      <c r="R34" s="456"/>
      <c r="S34" s="456"/>
      <c r="T34" s="459" t="e">
        <f>$C34*3600/GETPIVOTDATA("Average of TRAVTM(ALL)",#REF!,"TIMEINT",T$2,"VEHICLETRAVELTIMEMEASUREMENT",$B34)</f>
        <v>#REF!</v>
      </c>
      <c r="U34" s="456" t="e">
        <f>$C34*3600/GETPIVOTDATA("Average of TRAVTM(ALL)",#REF!,"TIMEINT",U$2,"VEHICLETRAVELTIMEMEASUREMENT",$B34)</f>
        <v>#REF!</v>
      </c>
      <c r="V34" s="456" t="e">
        <f>$C34*3600/GETPIVOTDATA("Average of TRAVTM(ALL)",#REF!,"TIMEINT",V$2,"VEHICLETRAVELTIMEMEASUREMENT",$B34)</f>
        <v>#REF!</v>
      </c>
      <c r="W34" s="456" t="e">
        <f>$C34*3600/GETPIVOTDATA("Average of TRAVTM(ALL)",#REF!,"TIMEINT",W$2,"VEHICLETRAVELTIMEMEASUREMENT",$B34)</f>
        <v>#REF!</v>
      </c>
      <c r="X34" s="456" t="e">
        <f>$C34*3600/GETPIVOTDATA("Average of TRAVTM(ALL)",#REF!,"TIMEINT",X$2,"VEHICLETRAVELTIMEMEASUREMENT",$B34)</f>
        <v>#REF!</v>
      </c>
      <c r="Y34" s="456" t="e">
        <f>$C34*3600/GETPIVOTDATA("Average of TRAVTM(ALL)",#REF!,"TIMEINT",Y$2,"VEHICLETRAVELTIMEMEASUREMENT",$B34)</f>
        <v>#REF!</v>
      </c>
      <c r="Z34" s="456" t="e">
        <f>$C34*3600/GETPIVOTDATA("Average of TRAVTM(ALL)",#REF!,"TIMEINT",Z$2,"VEHICLETRAVELTIMEMEASUREMENT",$B34)</f>
        <v>#REF!</v>
      </c>
      <c r="AA34" s="460" t="e">
        <f>$C34*3600/GETPIVOTDATA("Average of TRAVTM(ALL)",#REF!,"TIMEINT",AA$2,"VEHICLETRAVELTIMEMEASUREMENT",$B34)</f>
        <v>#REF!</v>
      </c>
      <c r="AB34" s="458"/>
      <c r="AC34" s="301"/>
      <c r="AD34" s="541">
        <v>27</v>
      </c>
      <c r="AE34" s="541">
        <v>26</v>
      </c>
      <c r="AF34" s="541">
        <v>26</v>
      </c>
      <c r="AG34" s="541">
        <v>31</v>
      </c>
      <c r="AH34" s="541">
        <v>37</v>
      </c>
      <c r="AI34" s="541">
        <v>32</v>
      </c>
      <c r="AJ34" s="541">
        <v>39</v>
      </c>
      <c r="AK34" s="541">
        <v>31</v>
      </c>
      <c r="AL34" s="541">
        <v>35</v>
      </c>
      <c r="AM34" s="541">
        <v>35</v>
      </c>
      <c r="AN34" s="541">
        <v>31</v>
      </c>
      <c r="AO34" s="541">
        <v>29</v>
      </c>
      <c r="AP34" s="356"/>
      <c r="AQ34" s="541">
        <v>37</v>
      </c>
      <c r="AR34" s="541">
        <v>37</v>
      </c>
      <c r="AS34" s="541">
        <v>29</v>
      </c>
      <c r="AT34" s="541">
        <v>37</v>
      </c>
      <c r="AU34" s="541">
        <v>34</v>
      </c>
      <c r="AV34" s="541">
        <v>33</v>
      </c>
      <c r="AW34" s="541">
        <v>34</v>
      </c>
      <c r="AX34" s="541">
        <v>39</v>
      </c>
      <c r="AY34" s="541">
        <v>31</v>
      </c>
      <c r="AZ34" s="541">
        <v>40</v>
      </c>
      <c r="BA34" s="541">
        <v>39</v>
      </c>
      <c r="BB34" s="541">
        <v>34</v>
      </c>
    </row>
    <row r="35" spans="1:54" ht="18" customHeight="1" x14ac:dyDescent="0.35">
      <c r="A35" s="252"/>
      <c r="B35" s="493">
        <f t="shared" si="0"/>
        <v>7</v>
      </c>
      <c r="C35" s="490">
        <f>IFERROR(GETPIVOTDATA("Average of DISTTRAV(ALL)",#REF!,"VEHICLETRAVELTIMEMEASUREMENT",B35),0)/5280</f>
        <v>0</v>
      </c>
      <c r="D35" s="451"/>
      <c r="E35" s="465"/>
      <c r="F35" s="459" cm="1">
        <f t="array" ref="F35">_xlfn.SWITCH(tod,"AM",AF35,"PM",AS35)</f>
        <v>31</v>
      </c>
      <c r="G35" s="456" cm="1">
        <f t="array" ref="G35">_xlfn.SWITCH(tod,"AM",AG35,"PM",AT35)</f>
        <v>37</v>
      </c>
      <c r="H35" s="456" cm="1">
        <f t="array" ref="H35">_xlfn.SWITCH(tod,"AM",AH35,"PM",AU35)</f>
        <v>34</v>
      </c>
      <c r="I35" s="456" cm="1">
        <f t="array" ref="I35">_xlfn.SWITCH(tod,"AM",AI35,"PM",AV35)</f>
        <v>40</v>
      </c>
      <c r="J35" s="456" cm="1">
        <f t="array" ref="J35">_xlfn.SWITCH(tod,"AM",AJ35,"PM",AW35)</f>
        <v>34</v>
      </c>
      <c r="K35" s="456" cm="1">
        <f t="array" ref="K35">_xlfn.SWITCH(tod,"AM",AK35,"PM",AX35)</f>
        <v>26</v>
      </c>
      <c r="L35" s="456" cm="1">
        <f t="array" ref="L35">_xlfn.SWITCH(tod,"AM",AL35,"PM",AY35)</f>
        <v>40</v>
      </c>
      <c r="M35" s="460" cm="1">
        <f t="array" ref="M35">_xlfn.SWITCH(tod,"AM",AM35,"PM",AZ35)</f>
        <v>40</v>
      </c>
      <c r="N35" s="456"/>
      <c r="O35" s="456"/>
      <c r="P35" s="456"/>
      <c r="Q35" s="456"/>
      <c r="R35" s="456"/>
      <c r="S35" s="456"/>
      <c r="T35" s="459" t="e">
        <f>$C35*3600/GETPIVOTDATA("Average of TRAVTM(ALL)",#REF!,"TIMEINT",T$2,"VEHICLETRAVELTIMEMEASUREMENT",$B35)</f>
        <v>#REF!</v>
      </c>
      <c r="U35" s="456" t="e">
        <f>$C35*3600/GETPIVOTDATA("Average of TRAVTM(ALL)",#REF!,"TIMEINT",U$2,"VEHICLETRAVELTIMEMEASUREMENT",$B35)</f>
        <v>#REF!</v>
      </c>
      <c r="V35" s="456" t="e">
        <f>$C35*3600/GETPIVOTDATA("Average of TRAVTM(ALL)",#REF!,"TIMEINT",V$2,"VEHICLETRAVELTIMEMEASUREMENT",$B35)</f>
        <v>#REF!</v>
      </c>
      <c r="W35" s="456" t="e">
        <f>$C35*3600/GETPIVOTDATA("Average of TRAVTM(ALL)",#REF!,"TIMEINT",W$2,"VEHICLETRAVELTIMEMEASUREMENT",$B35)</f>
        <v>#REF!</v>
      </c>
      <c r="X35" s="456" t="e">
        <f>$C35*3600/GETPIVOTDATA("Average of TRAVTM(ALL)",#REF!,"TIMEINT",X$2,"VEHICLETRAVELTIMEMEASUREMENT",$B35)</f>
        <v>#REF!</v>
      </c>
      <c r="Y35" s="456" t="e">
        <f>$C35*3600/GETPIVOTDATA("Average of TRAVTM(ALL)",#REF!,"TIMEINT",Y$2,"VEHICLETRAVELTIMEMEASUREMENT",$B35)</f>
        <v>#REF!</v>
      </c>
      <c r="Z35" s="456" t="e">
        <f>$C35*3600/GETPIVOTDATA("Average of TRAVTM(ALL)",#REF!,"TIMEINT",Z$2,"VEHICLETRAVELTIMEMEASUREMENT",$B35)</f>
        <v>#REF!</v>
      </c>
      <c r="AA35" s="460" t="e">
        <f>$C35*3600/GETPIVOTDATA("Average of TRAVTM(ALL)",#REF!,"TIMEINT",AA$2,"VEHICLETRAVELTIMEMEASUREMENT",$B35)</f>
        <v>#REF!</v>
      </c>
      <c r="AB35" s="458"/>
      <c r="AD35" s="541">
        <v>26</v>
      </c>
      <c r="AE35" s="541">
        <v>33</v>
      </c>
      <c r="AF35" s="541">
        <v>31</v>
      </c>
      <c r="AG35" s="541">
        <v>37</v>
      </c>
      <c r="AH35" s="541">
        <v>34</v>
      </c>
      <c r="AI35" s="541">
        <v>40</v>
      </c>
      <c r="AJ35" s="541">
        <v>34</v>
      </c>
      <c r="AK35" s="541">
        <v>26</v>
      </c>
      <c r="AL35" s="541">
        <v>40</v>
      </c>
      <c r="AM35" s="541">
        <v>40</v>
      </c>
      <c r="AN35" s="541">
        <v>28</v>
      </c>
      <c r="AO35" s="541">
        <v>30</v>
      </c>
      <c r="AP35" s="356"/>
      <c r="AQ35" s="541">
        <v>33</v>
      </c>
      <c r="AR35" s="541">
        <v>30</v>
      </c>
      <c r="AS35" s="541">
        <v>29</v>
      </c>
      <c r="AT35" s="541">
        <v>25</v>
      </c>
      <c r="AU35" s="541">
        <v>40</v>
      </c>
      <c r="AV35" s="541">
        <v>33</v>
      </c>
      <c r="AW35" s="541">
        <v>31</v>
      </c>
      <c r="AX35" s="541">
        <v>30</v>
      </c>
      <c r="AY35" s="541">
        <v>32</v>
      </c>
      <c r="AZ35" s="541">
        <v>35</v>
      </c>
      <c r="BA35" s="541">
        <v>38</v>
      </c>
      <c r="BB35" s="541">
        <v>34</v>
      </c>
    </row>
    <row r="36" spans="1:54" ht="18" customHeight="1" x14ac:dyDescent="0.35">
      <c r="A36" s="252"/>
      <c r="B36" s="493">
        <f t="shared" si="0"/>
        <v>6</v>
      </c>
      <c r="C36" s="490">
        <f>IFERROR(GETPIVOTDATA("Average of DISTTRAV(ALL)",#REF!,"VEHICLETRAVELTIMEMEASUREMENT",B36),0)/5280</f>
        <v>0</v>
      </c>
      <c r="D36" s="451"/>
      <c r="E36" s="465"/>
      <c r="F36" s="459" cm="1">
        <f t="array" ref="F36">_xlfn.SWITCH(tod,"AM",AF36,"PM",AS36)</f>
        <v>25</v>
      </c>
      <c r="G36" s="456" cm="1">
        <f t="array" ref="G36">_xlfn.SWITCH(tod,"AM",AG36,"PM",AT36)</f>
        <v>34</v>
      </c>
      <c r="H36" s="456" cm="1">
        <f t="array" ref="H36">_xlfn.SWITCH(tod,"AM",AH36,"PM",AU36)</f>
        <v>29</v>
      </c>
      <c r="I36" s="456" cm="1">
        <f t="array" ref="I36">_xlfn.SWITCH(tod,"AM",AI36,"PM",AV36)</f>
        <v>37</v>
      </c>
      <c r="J36" s="456" cm="1">
        <f t="array" ref="J36">_xlfn.SWITCH(tod,"AM",AJ36,"PM",AW36)</f>
        <v>35</v>
      </c>
      <c r="K36" s="456" cm="1">
        <f t="array" ref="K36">_xlfn.SWITCH(tod,"AM",AK36,"PM",AX36)</f>
        <v>37</v>
      </c>
      <c r="L36" s="456" cm="1">
        <f t="array" ref="L36">_xlfn.SWITCH(tod,"AM",AL36,"PM",AY36)</f>
        <v>25</v>
      </c>
      <c r="M36" s="460" cm="1">
        <f t="array" ref="M36">_xlfn.SWITCH(tod,"AM",AM36,"PM",AZ36)</f>
        <v>35</v>
      </c>
      <c r="N36" s="456"/>
      <c r="O36" s="456"/>
      <c r="P36" s="456"/>
      <c r="Q36" s="456"/>
      <c r="R36" s="456"/>
      <c r="S36" s="456"/>
      <c r="T36" s="459" t="e">
        <f>$C36*3600/GETPIVOTDATA("Average of TRAVTM(ALL)",#REF!,"TIMEINT",T$2,"VEHICLETRAVELTIMEMEASUREMENT",$B36)</f>
        <v>#REF!</v>
      </c>
      <c r="U36" s="456" t="e">
        <f>$C36*3600/GETPIVOTDATA("Average of TRAVTM(ALL)",#REF!,"TIMEINT",U$2,"VEHICLETRAVELTIMEMEASUREMENT",$B36)</f>
        <v>#REF!</v>
      </c>
      <c r="V36" s="456" t="e">
        <f>$C36*3600/GETPIVOTDATA("Average of TRAVTM(ALL)",#REF!,"TIMEINT",V$2,"VEHICLETRAVELTIMEMEASUREMENT",$B36)</f>
        <v>#REF!</v>
      </c>
      <c r="W36" s="456" t="e">
        <f>$C36*3600/GETPIVOTDATA("Average of TRAVTM(ALL)",#REF!,"TIMEINT",W$2,"VEHICLETRAVELTIMEMEASUREMENT",$B36)</f>
        <v>#REF!</v>
      </c>
      <c r="X36" s="456" t="e">
        <f>$C36*3600/GETPIVOTDATA("Average of TRAVTM(ALL)",#REF!,"TIMEINT",X$2,"VEHICLETRAVELTIMEMEASUREMENT",$B36)</f>
        <v>#REF!</v>
      </c>
      <c r="Y36" s="456" t="e">
        <f>$C36*3600/GETPIVOTDATA("Average of TRAVTM(ALL)",#REF!,"TIMEINT",Y$2,"VEHICLETRAVELTIMEMEASUREMENT",$B36)</f>
        <v>#REF!</v>
      </c>
      <c r="Z36" s="456" t="e">
        <f>$C36*3600/GETPIVOTDATA("Average of TRAVTM(ALL)",#REF!,"TIMEINT",Z$2,"VEHICLETRAVELTIMEMEASUREMENT",$B36)</f>
        <v>#REF!</v>
      </c>
      <c r="AA36" s="460" t="e">
        <f>$C36*3600/GETPIVOTDATA("Average of TRAVTM(ALL)",#REF!,"TIMEINT",AA$2,"VEHICLETRAVELTIMEMEASUREMENT",$B36)</f>
        <v>#REF!</v>
      </c>
      <c r="AB36" s="458"/>
      <c r="AD36" s="541">
        <v>33</v>
      </c>
      <c r="AE36" s="541">
        <v>38</v>
      </c>
      <c r="AF36" s="541">
        <v>25</v>
      </c>
      <c r="AG36" s="541">
        <v>34</v>
      </c>
      <c r="AH36" s="541">
        <v>29</v>
      </c>
      <c r="AI36" s="541">
        <v>37</v>
      </c>
      <c r="AJ36" s="541">
        <v>35</v>
      </c>
      <c r="AK36" s="541">
        <v>37</v>
      </c>
      <c r="AL36" s="541">
        <v>25</v>
      </c>
      <c r="AM36" s="541">
        <v>35</v>
      </c>
      <c r="AN36" s="541">
        <v>26</v>
      </c>
      <c r="AO36" s="541">
        <v>37</v>
      </c>
      <c r="AP36" s="356"/>
      <c r="AQ36" s="541">
        <v>39</v>
      </c>
      <c r="AR36" s="541">
        <v>34</v>
      </c>
      <c r="AS36" s="541">
        <v>33</v>
      </c>
      <c r="AT36" s="541">
        <v>37</v>
      </c>
      <c r="AU36" s="541">
        <v>32</v>
      </c>
      <c r="AV36" s="541">
        <v>39</v>
      </c>
      <c r="AW36" s="541">
        <v>25</v>
      </c>
      <c r="AX36" s="541">
        <v>34</v>
      </c>
      <c r="AY36" s="541">
        <v>34</v>
      </c>
      <c r="AZ36" s="541">
        <v>33</v>
      </c>
      <c r="BA36" s="541">
        <v>40</v>
      </c>
      <c r="BB36" s="541">
        <v>30</v>
      </c>
    </row>
    <row r="37" spans="1:54" ht="18" customHeight="1" x14ac:dyDescent="0.35">
      <c r="A37" s="252"/>
      <c r="B37" s="493">
        <f t="shared" si="0"/>
        <v>5</v>
      </c>
      <c r="C37" s="490">
        <f>IFERROR(GETPIVOTDATA("Average of DISTTRAV(ALL)",#REF!,"VEHICLETRAVELTIMEMEASUREMENT",B37),0)/5280</f>
        <v>0</v>
      </c>
      <c r="D37" s="451"/>
      <c r="E37" s="465"/>
      <c r="F37" s="459" cm="1">
        <f t="array" ref="F37">_xlfn.SWITCH(tod,"AM",AF37,"PM",AS37)</f>
        <v>25</v>
      </c>
      <c r="G37" s="456" cm="1">
        <f t="array" ref="G37">_xlfn.SWITCH(tod,"AM",AG37,"PM",AT37)</f>
        <v>34</v>
      </c>
      <c r="H37" s="456" cm="1">
        <f t="array" ref="H37">_xlfn.SWITCH(tod,"AM",AH37,"PM",AU37)</f>
        <v>33</v>
      </c>
      <c r="I37" s="456" cm="1">
        <f t="array" ref="I37">_xlfn.SWITCH(tod,"AM",AI37,"PM",AV37)</f>
        <v>35</v>
      </c>
      <c r="J37" s="456" cm="1">
        <f t="array" ref="J37">_xlfn.SWITCH(tod,"AM",AJ37,"PM",AW37)</f>
        <v>28</v>
      </c>
      <c r="K37" s="456" cm="1">
        <f t="array" ref="K37">_xlfn.SWITCH(tod,"AM",AK37,"PM",AX37)</f>
        <v>26</v>
      </c>
      <c r="L37" s="456" cm="1">
        <f t="array" ref="L37">_xlfn.SWITCH(tod,"AM",AL37,"PM",AY37)</f>
        <v>33</v>
      </c>
      <c r="M37" s="460" cm="1">
        <f t="array" ref="M37">_xlfn.SWITCH(tod,"AM",AM37,"PM",AZ37)</f>
        <v>28</v>
      </c>
      <c r="N37" s="456"/>
      <c r="O37" s="456"/>
      <c r="P37" s="456"/>
      <c r="Q37" s="456"/>
      <c r="R37" s="456"/>
      <c r="S37" s="456"/>
      <c r="T37" s="459" t="e">
        <f>$C37*3600/GETPIVOTDATA("Average of TRAVTM(ALL)",#REF!,"TIMEINT",T$2,"VEHICLETRAVELTIMEMEASUREMENT",$B37)</f>
        <v>#REF!</v>
      </c>
      <c r="U37" s="456" t="e">
        <f>$C37*3600/GETPIVOTDATA("Average of TRAVTM(ALL)",#REF!,"TIMEINT",U$2,"VEHICLETRAVELTIMEMEASUREMENT",$B37)</f>
        <v>#REF!</v>
      </c>
      <c r="V37" s="456" t="e">
        <f>$C37*3600/GETPIVOTDATA("Average of TRAVTM(ALL)",#REF!,"TIMEINT",V$2,"VEHICLETRAVELTIMEMEASUREMENT",$B37)</f>
        <v>#REF!</v>
      </c>
      <c r="W37" s="456" t="e">
        <f>$C37*3600/GETPIVOTDATA("Average of TRAVTM(ALL)",#REF!,"TIMEINT",W$2,"VEHICLETRAVELTIMEMEASUREMENT",$B37)</f>
        <v>#REF!</v>
      </c>
      <c r="X37" s="456" t="e">
        <f>$C37*3600/GETPIVOTDATA("Average of TRAVTM(ALL)",#REF!,"TIMEINT",X$2,"VEHICLETRAVELTIMEMEASUREMENT",$B37)</f>
        <v>#REF!</v>
      </c>
      <c r="Y37" s="456" t="e">
        <f>$C37*3600/GETPIVOTDATA("Average of TRAVTM(ALL)",#REF!,"TIMEINT",Y$2,"VEHICLETRAVELTIMEMEASUREMENT",$B37)</f>
        <v>#REF!</v>
      </c>
      <c r="Z37" s="456" t="e">
        <f>$C37*3600/GETPIVOTDATA("Average of TRAVTM(ALL)",#REF!,"TIMEINT",Z$2,"VEHICLETRAVELTIMEMEASUREMENT",$B37)</f>
        <v>#REF!</v>
      </c>
      <c r="AA37" s="460" t="e">
        <f>$C37*3600/GETPIVOTDATA("Average of TRAVTM(ALL)",#REF!,"TIMEINT",AA$2,"VEHICLETRAVELTIMEMEASUREMENT",$B37)</f>
        <v>#REF!</v>
      </c>
      <c r="AB37" s="458"/>
      <c r="AD37" s="541">
        <v>30</v>
      </c>
      <c r="AE37" s="541">
        <v>40</v>
      </c>
      <c r="AF37" s="541">
        <v>25</v>
      </c>
      <c r="AG37" s="541">
        <v>34</v>
      </c>
      <c r="AH37" s="541">
        <v>33</v>
      </c>
      <c r="AI37" s="541">
        <v>35</v>
      </c>
      <c r="AJ37" s="541">
        <v>28</v>
      </c>
      <c r="AK37" s="541">
        <v>26</v>
      </c>
      <c r="AL37" s="541">
        <v>33</v>
      </c>
      <c r="AM37" s="541">
        <v>28</v>
      </c>
      <c r="AN37" s="541">
        <v>31</v>
      </c>
      <c r="AO37" s="541">
        <v>40</v>
      </c>
      <c r="AP37" s="356"/>
      <c r="AQ37" s="541">
        <v>39</v>
      </c>
      <c r="AR37" s="541">
        <v>25</v>
      </c>
      <c r="AS37" s="541">
        <v>30</v>
      </c>
      <c r="AT37" s="541">
        <v>36</v>
      </c>
      <c r="AU37" s="541">
        <v>34</v>
      </c>
      <c r="AV37" s="541">
        <v>40</v>
      </c>
      <c r="AW37" s="541">
        <v>25</v>
      </c>
      <c r="AX37" s="541">
        <v>30</v>
      </c>
      <c r="AY37" s="541">
        <v>35</v>
      </c>
      <c r="AZ37" s="541">
        <v>25</v>
      </c>
      <c r="BA37" s="541">
        <v>26</v>
      </c>
      <c r="BB37" s="541">
        <v>28</v>
      </c>
    </row>
    <row r="38" spans="1:54" ht="18" customHeight="1" x14ac:dyDescent="0.35">
      <c r="A38" s="252"/>
      <c r="B38" s="493">
        <f>B39+1</f>
        <v>4</v>
      </c>
      <c r="C38" s="490">
        <f>IFERROR(GETPIVOTDATA("Average of DISTTRAV(ALL)",#REF!,"VEHICLETRAVELTIMEMEASUREMENT",B38),0)/5280</f>
        <v>0</v>
      </c>
      <c r="D38" s="451"/>
      <c r="E38" s="465"/>
      <c r="F38" s="459" cm="1">
        <f t="array" ref="F38">_xlfn.SWITCH(tod,"AM",AF38,"PM",AS38)</f>
        <v>35</v>
      </c>
      <c r="G38" s="456" cm="1">
        <f t="array" ref="G38">_xlfn.SWITCH(tod,"AM",AG38,"PM",AT38)</f>
        <v>40</v>
      </c>
      <c r="H38" s="456" cm="1">
        <f t="array" ref="H38">_xlfn.SWITCH(tod,"AM",AH38,"PM",AU38)</f>
        <v>30</v>
      </c>
      <c r="I38" s="456" cm="1">
        <f t="array" ref="I38">_xlfn.SWITCH(tod,"AM",AI38,"PM",AV38)</f>
        <v>32</v>
      </c>
      <c r="J38" s="456" cm="1">
        <f t="array" ref="J38">_xlfn.SWITCH(tod,"AM",AJ38,"PM",AW38)</f>
        <v>27</v>
      </c>
      <c r="K38" s="456" cm="1">
        <f t="array" ref="K38">_xlfn.SWITCH(tod,"AM",AK38,"PM",AX38)</f>
        <v>32</v>
      </c>
      <c r="L38" s="456" cm="1">
        <f t="array" ref="L38">_xlfn.SWITCH(tod,"AM",AL38,"PM",AY38)</f>
        <v>35</v>
      </c>
      <c r="M38" s="460" cm="1">
        <f t="array" ref="M38">_xlfn.SWITCH(tod,"AM",AM38,"PM",AZ38)</f>
        <v>34</v>
      </c>
      <c r="N38" s="456"/>
      <c r="O38" s="456"/>
      <c r="P38" s="456"/>
      <c r="Q38" s="456"/>
      <c r="R38" s="456"/>
      <c r="S38" s="456"/>
      <c r="T38" s="459" t="e">
        <f>$C38*3600/GETPIVOTDATA("Average of TRAVTM(ALL)",#REF!,"TIMEINT",T$2,"VEHICLETRAVELTIMEMEASUREMENT",$B38)</f>
        <v>#REF!</v>
      </c>
      <c r="U38" s="456" t="e">
        <f>$C38*3600/GETPIVOTDATA("Average of TRAVTM(ALL)",#REF!,"TIMEINT",U$2,"VEHICLETRAVELTIMEMEASUREMENT",$B38)</f>
        <v>#REF!</v>
      </c>
      <c r="V38" s="456" t="e">
        <f>$C38*3600/GETPIVOTDATA("Average of TRAVTM(ALL)",#REF!,"TIMEINT",V$2,"VEHICLETRAVELTIMEMEASUREMENT",$B38)</f>
        <v>#REF!</v>
      </c>
      <c r="W38" s="456" t="e">
        <f>$C38*3600/GETPIVOTDATA("Average of TRAVTM(ALL)",#REF!,"TIMEINT",W$2,"VEHICLETRAVELTIMEMEASUREMENT",$B38)</f>
        <v>#REF!</v>
      </c>
      <c r="X38" s="456" t="e">
        <f>$C38*3600/GETPIVOTDATA("Average of TRAVTM(ALL)",#REF!,"TIMEINT",X$2,"VEHICLETRAVELTIMEMEASUREMENT",$B38)</f>
        <v>#REF!</v>
      </c>
      <c r="Y38" s="456" t="e">
        <f>$C38*3600/GETPIVOTDATA("Average of TRAVTM(ALL)",#REF!,"TIMEINT",Y$2,"VEHICLETRAVELTIMEMEASUREMENT",$B38)</f>
        <v>#REF!</v>
      </c>
      <c r="Z38" s="456" t="e">
        <f>$C38*3600/GETPIVOTDATA("Average of TRAVTM(ALL)",#REF!,"TIMEINT",Z$2,"VEHICLETRAVELTIMEMEASUREMENT",$B38)</f>
        <v>#REF!</v>
      </c>
      <c r="AA38" s="460" t="e">
        <f>$C38*3600/GETPIVOTDATA("Average of TRAVTM(ALL)",#REF!,"TIMEINT",AA$2,"VEHICLETRAVELTIMEMEASUREMENT",$B38)</f>
        <v>#REF!</v>
      </c>
      <c r="AB38" s="458"/>
      <c r="AC38" s="301"/>
      <c r="AD38" s="541">
        <v>32</v>
      </c>
      <c r="AE38" s="541">
        <v>26</v>
      </c>
      <c r="AF38" s="541">
        <v>35</v>
      </c>
      <c r="AG38" s="541">
        <v>40</v>
      </c>
      <c r="AH38" s="541">
        <v>30</v>
      </c>
      <c r="AI38" s="541">
        <v>32</v>
      </c>
      <c r="AJ38" s="541">
        <v>27</v>
      </c>
      <c r="AK38" s="541">
        <v>32</v>
      </c>
      <c r="AL38" s="541">
        <v>35</v>
      </c>
      <c r="AM38" s="541">
        <v>34</v>
      </c>
      <c r="AN38" s="541">
        <v>28</v>
      </c>
      <c r="AO38" s="541">
        <v>29</v>
      </c>
      <c r="AP38" s="356"/>
      <c r="AQ38" s="541">
        <v>37</v>
      </c>
      <c r="AR38" s="541">
        <v>38</v>
      </c>
      <c r="AS38" s="541">
        <v>38</v>
      </c>
      <c r="AT38" s="541">
        <v>29</v>
      </c>
      <c r="AU38" s="541">
        <v>38</v>
      </c>
      <c r="AV38" s="541">
        <v>35</v>
      </c>
      <c r="AW38" s="541">
        <v>29</v>
      </c>
      <c r="AX38" s="541">
        <v>25</v>
      </c>
      <c r="AY38" s="541">
        <v>35</v>
      </c>
      <c r="AZ38" s="541">
        <v>28</v>
      </c>
      <c r="BA38" s="541">
        <v>31</v>
      </c>
      <c r="BB38" s="541">
        <v>39</v>
      </c>
    </row>
    <row r="39" spans="1:54" ht="18" customHeight="1" thickBot="1" x14ac:dyDescent="0.4">
      <c r="A39" s="252"/>
      <c r="B39" s="493">
        <v>3</v>
      </c>
      <c r="C39" s="490">
        <f>IFERROR(GETPIVOTDATA("Average of DISTTRAV(ALL)",#REF!,"VEHICLETRAVELTIMEMEASUREMENT",B39),0)/5280</f>
        <v>0</v>
      </c>
      <c r="D39" s="451"/>
      <c r="E39" s="465"/>
      <c r="F39" s="461" cm="1">
        <f t="array" ref="F39">_xlfn.SWITCH(tod,"AM",AF39,"PM",AS39)</f>
        <v>35</v>
      </c>
      <c r="G39" s="462" cm="1">
        <f t="array" ref="G39">_xlfn.SWITCH(tod,"AM",AG39,"PM",AT39)</f>
        <v>26</v>
      </c>
      <c r="H39" s="462" cm="1">
        <f t="array" ref="H39">_xlfn.SWITCH(tod,"AM",AH39,"PM",AU39)</f>
        <v>33</v>
      </c>
      <c r="I39" s="462" cm="1">
        <f t="array" ref="I39">_xlfn.SWITCH(tod,"AM",AI39,"PM",AV39)</f>
        <v>31</v>
      </c>
      <c r="J39" s="462" cm="1">
        <f t="array" ref="J39">_xlfn.SWITCH(tod,"AM",AJ39,"PM",AW39)</f>
        <v>32</v>
      </c>
      <c r="K39" s="462" cm="1">
        <f t="array" ref="K39">_xlfn.SWITCH(tod,"AM",AK39,"PM",AX39)</f>
        <v>31</v>
      </c>
      <c r="L39" s="462" cm="1">
        <f t="array" ref="L39">_xlfn.SWITCH(tod,"AM",AL39,"PM",AY39)</f>
        <v>35</v>
      </c>
      <c r="M39" s="463" cm="1">
        <f t="array" ref="M39">_xlfn.SWITCH(tod,"AM",AM39,"PM",AZ39)</f>
        <v>40</v>
      </c>
      <c r="N39" s="456"/>
      <c r="O39" s="456"/>
      <c r="P39" s="456"/>
      <c r="Q39" s="456"/>
      <c r="R39" s="456"/>
      <c r="S39" s="456"/>
      <c r="T39" s="461" t="e">
        <f>$C39*3600/GETPIVOTDATA("Average of TRAVTM(ALL)",#REF!,"TIMEINT",T$2,"VEHICLETRAVELTIMEMEASUREMENT",$B39)</f>
        <v>#REF!</v>
      </c>
      <c r="U39" s="462" t="e">
        <f>$C39*3600/GETPIVOTDATA("Average of TRAVTM(ALL)",#REF!,"TIMEINT",U$2,"VEHICLETRAVELTIMEMEASUREMENT",$B39)</f>
        <v>#REF!</v>
      </c>
      <c r="V39" s="462" t="e">
        <f>$C39*3600/GETPIVOTDATA("Average of TRAVTM(ALL)",#REF!,"TIMEINT",V$2,"VEHICLETRAVELTIMEMEASUREMENT",$B39)</f>
        <v>#REF!</v>
      </c>
      <c r="W39" s="462" t="e">
        <f>$C39*3600/GETPIVOTDATA("Average of TRAVTM(ALL)",#REF!,"TIMEINT",W$2,"VEHICLETRAVELTIMEMEASUREMENT",$B39)</f>
        <v>#REF!</v>
      </c>
      <c r="X39" s="462" t="e">
        <f>$C39*3600/GETPIVOTDATA("Average of TRAVTM(ALL)",#REF!,"TIMEINT",X$2,"VEHICLETRAVELTIMEMEASUREMENT",$B39)</f>
        <v>#REF!</v>
      </c>
      <c r="Y39" s="462" t="e">
        <f>$C39*3600/GETPIVOTDATA("Average of TRAVTM(ALL)",#REF!,"TIMEINT",Y$2,"VEHICLETRAVELTIMEMEASUREMENT",$B39)</f>
        <v>#REF!</v>
      </c>
      <c r="Z39" s="462" t="e">
        <f>$C39*3600/GETPIVOTDATA("Average of TRAVTM(ALL)",#REF!,"TIMEINT",Z$2,"VEHICLETRAVELTIMEMEASUREMENT",$B39)</f>
        <v>#REF!</v>
      </c>
      <c r="AA39" s="463" t="e">
        <f>$C39*3600/GETPIVOTDATA("Average of TRAVTM(ALL)",#REF!,"TIMEINT",AA$2,"VEHICLETRAVELTIMEMEASUREMENT",$B39)</f>
        <v>#REF!</v>
      </c>
      <c r="AB39" s="458"/>
      <c r="AD39" s="541">
        <v>34</v>
      </c>
      <c r="AE39" s="541">
        <v>35</v>
      </c>
      <c r="AF39" s="541">
        <v>35</v>
      </c>
      <c r="AG39" s="541">
        <v>26</v>
      </c>
      <c r="AH39" s="541">
        <v>33</v>
      </c>
      <c r="AI39" s="541">
        <v>31</v>
      </c>
      <c r="AJ39" s="541">
        <v>32</v>
      </c>
      <c r="AK39" s="541">
        <v>31</v>
      </c>
      <c r="AL39" s="541">
        <v>35</v>
      </c>
      <c r="AM39" s="541">
        <v>40</v>
      </c>
      <c r="AN39" s="541">
        <v>29</v>
      </c>
      <c r="AO39" s="541">
        <v>37</v>
      </c>
      <c r="AP39" s="356"/>
      <c r="AQ39" s="541">
        <v>28</v>
      </c>
      <c r="AR39" s="541">
        <v>31</v>
      </c>
      <c r="AS39" s="541">
        <v>35</v>
      </c>
      <c r="AT39" s="541">
        <v>26</v>
      </c>
      <c r="AU39" s="541">
        <v>25</v>
      </c>
      <c r="AV39" s="541">
        <v>37</v>
      </c>
      <c r="AW39" s="541">
        <v>38</v>
      </c>
      <c r="AX39" s="541">
        <v>33</v>
      </c>
      <c r="AY39" s="541">
        <v>29</v>
      </c>
      <c r="AZ39" s="541">
        <v>34</v>
      </c>
      <c r="BA39" s="541">
        <v>29</v>
      </c>
      <c r="BB39" s="541">
        <v>28</v>
      </c>
    </row>
    <row r="40" spans="1:54" ht="18" customHeight="1" x14ac:dyDescent="0.35">
      <c r="A40" s="252"/>
      <c r="B40" s="384"/>
      <c r="C40" s="489"/>
      <c r="D40" s="451"/>
      <c r="E40" s="465"/>
      <c r="F40" s="456"/>
      <c r="G40" s="456"/>
      <c r="H40" s="456"/>
      <c r="I40" s="456"/>
      <c r="J40" s="456"/>
      <c r="K40" s="456"/>
      <c r="L40" s="456"/>
      <c r="M40" s="456"/>
      <c r="N40" s="456"/>
      <c r="O40" s="456"/>
      <c r="P40" s="456"/>
      <c r="Q40" s="456"/>
      <c r="R40" s="457"/>
      <c r="S40" s="457"/>
      <c r="T40" s="456"/>
      <c r="U40" s="456"/>
      <c r="V40" s="456"/>
      <c r="W40" s="456"/>
      <c r="X40" s="456"/>
      <c r="Y40" s="456"/>
      <c r="Z40" s="456"/>
      <c r="AA40" s="456"/>
      <c r="AB40" s="458"/>
      <c r="AD40" s="356"/>
      <c r="AE40" s="356"/>
      <c r="AF40" s="356"/>
      <c r="AG40" s="356"/>
      <c r="AH40" s="356"/>
      <c r="AI40" s="356"/>
      <c r="AJ40" s="356"/>
      <c r="AK40" s="356"/>
      <c r="AL40" s="356"/>
      <c r="AM40" s="356"/>
      <c r="AN40" s="356"/>
      <c r="AO40" s="356"/>
      <c r="AP40" s="356"/>
      <c r="AQ40" s="356"/>
      <c r="AR40" s="356"/>
      <c r="AS40" s="356"/>
      <c r="AT40" s="356"/>
      <c r="AU40" s="356"/>
      <c r="AV40" s="356"/>
      <c r="AW40" s="356"/>
      <c r="AX40" s="356"/>
      <c r="AY40" s="356"/>
      <c r="AZ40" s="356"/>
      <c r="BA40" s="356"/>
      <c r="BB40" s="356"/>
    </row>
    <row r="41" spans="1:54" ht="18" customHeight="1" x14ac:dyDescent="0.35">
      <c r="A41" s="252"/>
      <c r="B41" s="384"/>
      <c r="C41" s="489"/>
      <c r="D41" s="451"/>
      <c r="E41" s="465"/>
      <c r="F41" s="457">
        <v>20</v>
      </c>
      <c r="G41" s="457">
        <v>25</v>
      </c>
      <c r="H41" s="457">
        <v>30</v>
      </c>
      <c r="I41" s="457">
        <v>35</v>
      </c>
      <c r="J41" s="457">
        <v>40</v>
      </c>
      <c r="K41" s="457">
        <v>45</v>
      </c>
      <c r="L41" s="457">
        <v>50</v>
      </c>
      <c r="M41" s="457">
        <v>55</v>
      </c>
      <c r="N41" s="457"/>
      <c r="O41" s="457"/>
      <c r="P41" s="457"/>
      <c r="Q41" s="457"/>
      <c r="R41" s="457"/>
      <c r="S41" s="457"/>
      <c r="T41" s="457">
        <v>20</v>
      </c>
      <c r="U41" s="457">
        <v>25</v>
      </c>
      <c r="V41" s="457">
        <v>30</v>
      </c>
      <c r="W41" s="457">
        <v>35</v>
      </c>
      <c r="X41" s="457">
        <v>40</v>
      </c>
      <c r="Y41" s="457">
        <v>45</v>
      </c>
      <c r="Z41" s="457">
        <v>50</v>
      </c>
      <c r="AA41" s="457">
        <v>55</v>
      </c>
      <c r="AB41" s="458"/>
      <c r="AD41" s="356"/>
      <c r="AE41" s="356"/>
      <c r="AF41" s="356"/>
      <c r="AG41" s="356"/>
      <c r="AH41" s="356"/>
      <c r="AI41" s="356"/>
      <c r="AJ41" s="356"/>
      <c r="AK41" s="356"/>
      <c r="AL41" s="356"/>
      <c r="AM41" s="356"/>
      <c r="AN41" s="356"/>
      <c r="AO41" s="356"/>
      <c r="AP41" s="356"/>
      <c r="AQ41" s="356"/>
      <c r="AR41" s="356"/>
      <c r="AS41" s="356"/>
      <c r="AT41" s="356"/>
      <c r="AU41" s="356"/>
      <c r="AV41" s="356"/>
      <c r="AW41" s="356"/>
      <c r="AX41" s="356"/>
      <c r="AY41" s="356"/>
      <c r="AZ41" s="356"/>
      <c r="BA41" s="356"/>
      <c r="BB41" s="356"/>
    </row>
    <row r="42" spans="1:54" ht="15" customHeight="1" x14ac:dyDescent="0.35">
      <c r="A42" s="252"/>
      <c r="B42" s="384"/>
      <c r="C42" s="489"/>
      <c r="D42" s="451"/>
      <c r="E42" s="465"/>
      <c r="F42" s="8">
        <v>20</v>
      </c>
      <c r="G42" s="8"/>
      <c r="H42" s="8">
        <v>30</v>
      </c>
      <c r="I42" s="8"/>
      <c r="J42" s="8">
        <v>40</v>
      </c>
      <c r="K42" s="8"/>
      <c r="L42" s="8">
        <v>50</v>
      </c>
      <c r="M42" s="8"/>
      <c r="N42" s="8"/>
      <c r="O42" s="8"/>
      <c r="P42" s="8"/>
      <c r="Q42" s="8"/>
      <c r="R42" s="457"/>
      <c r="S42" s="457"/>
      <c r="T42" s="8">
        <v>20</v>
      </c>
      <c r="U42" s="8"/>
      <c r="V42" s="8">
        <v>30</v>
      </c>
      <c r="W42" s="8"/>
      <c r="X42" s="8">
        <v>40</v>
      </c>
      <c r="Y42" s="8"/>
      <c r="Z42" s="8">
        <v>50</v>
      </c>
      <c r="AA42" s="8"/>
      <c r="AB42" s="458"/>
      <c r="AD42" s="356"/>
      <c r="AE42" s="356"/>
      <c r="AF42" s="356"/>
      <c r="AG42" s="356"/>
      <c r="AH42" s="356"/>
      <c r="AI42" s="356"/>
      <c r="AJ42" s="356"/>
      <c r="AK42" s="356"/>
      <c r="AL42" s="356"/>
      <c r="AM42" s="356"/>
      <c r="AN42" s="356"/>
      <c r="AO42" s="356"/>
      <c r="AP42" s="356"/>
      <c r="AQ42" s="356"/>
      <c r="AR42" s="356"/>
      <c r="AS42" s="356"/>
      <c r="AT42" s="356"/>
      <c r="AU42" s="356"/>
      <c r="AV42" s="356"/>
      <c r="AW42" s="356"/>
      <c r="AX42" s="356"/>
      <c r="AY42" s="356"/>
      <c r="AZ42" s="356"/>
      <c r="BA42" s="356"/>
      <c r="BB42" s="356"/>
    </row>
    <row r="43" spans="1:54" ht="15" customHeight="1" x14ac:dyDescent="0.35">
      <c r="A43" s="252"/>
      <c r="B43" s="384"/>
      <c r="C43" s="489"/>
      <c r="D43" s="451"/>
      <c r="E43" s="465"/>
      <c r="F43" s="865"/>
      <c r="G43" s="865"/>
      <c r="H43" s="865"/>
      <c r="I43" s="865"/>
      <c r="J43" s="865"/>
      <c r="K43" s="865"/>
      <c r="L43" s="865"/>
      <c r="M43" s="865"/>
      <c r="N43" s="464"/>
      <c r="O43" s="464"/>
      <c r="P43" s="464"/>
      <c r="Q43" s="464"/>
      <c r="R43" s="457"/>
      <c r="S43" s="457"/>
      <c r="T43" s="865"/>
      <c r="U43" s="865"/>
      <c r="V43" s="865"/>
      <c r="W43" s="865"/>
      <c r="X43" s="865"/>
      <c r="Y43" s="865"/>
      <c r="Z43" s="865"/>
      <c r="AA43" s="865"/>
      <c r="AB43" s="458"/>
      <c r="AD43" s="356"/>
      <c r="AE43" s="356"/>
      <c r="AF43" s="356"/>
      <c r="AG43" s="356"/>
      <c r="AH43" s="356"/>
      <c r="AI43" s="356"/>
      <c r="AJ43" s="356"/>
      <c r="AK43" s="356"/>
      <c r="AL43" s="356"/>
      <c r="AM43" s="356"/>
      <c r="AN43" s="356"/>
      <c r="AO43" s="356"/>
      <c r="AP43" s="356"/>
      <c r="AQ43" s="356"/>
      <c r="AR43" s="356"/>
      <c r="AS43" s="356"/>
      <c r="AT43" s="356"/>
      <c r="AU43" s="356"/>
      <c r="AV43" s="356"/>
      <c r="AW43" s="356"/>
      <c r="AX43" s="356"/>
      <c r="AY43" s="356"/>
      <c r="AZ43" s="356"/>
      <c r="BA43" s="356"/>
      <c r="BB43" s="356"/>
    </row>
    <row r="44" spans="1:54" ht="16.5" customHeight="1" x14ac:dyDescent="0.35">
      <c r="A44" s="252"/>
      <c r="B44" s="383"/>
      <c r="C44" s="383"/>
      <c r="D44" s="448"/>
      <c r="E44" s="449"/>
      <c r="AB44" s="449"/>
      <c r="AF44" s="313"/>
      <c r="AG44" s="313"/>
      <c r="AH44" s="313"/>
      <c r="AI44" s="314"/>
      <c r="AJ44" s="314"/>
      <c r="AK44" s="314"/>
    </row>
    <row r="45" spans="1:54" ht="21.75" customHeight="1" x14ac:dyDescent="0.35">
      <c r="A45" s="252"/>
      <c r="B45" s="383"/>
      <c r="C45" s="383"/>
      <c r="D45" s="448"/>
      <c r="E45" s="449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  <c r="Q45" s="450"/>
      <c r="R45" s="449"/>
      <c r="S45" s="449"/>
      <c r="T45" s="450"/>
      <c r="U45" s="450"/>
      <c r="V45" s="450"/>
      <c r="W45" s="450"/>
      <c r="X45" s="450"/>
      <c r="Y45" s="450"/>
      <c r="Z45" s="450"/>
      <c r="AA45" s="450"/>
      <c r="AB45" s="449"/>
      <c r="AF45" s="313"/>
      <c r="AG45" s="313"/>
      <c r="AH45" s="313"/>
      <c r="AI45" s="314"/>
      <c r="AJ45" s="314"/>
      <c r="AK45" s="314"/>
    </row>
    <row r="46" spans="1:54" ht="16.5" customHeight="1" x14ac:dyDescent="0.35">
      <c r="A46" s="252"/>
      <c r="B46" s="383"/>
      <c r="C46" s="383"/>
      <c r="D46" s="448"/>
      <c r="E46" s="8"/>
      <c r="F46" s="466"/>
      <c r="G46" s="466"/>
      <c r="H46" s="466"/>
      <c r="I46" s="466"/>
      <c r="J46" s="466"/>
      <c r="K46" s="466"/>
      <c r="L46" s="466"/>
      <c r="M46" s="466"/>
      <c r="N46" s="450" t="s">
        <v>52</v>
      </c>
      <c r="O46" s="450"/>
      <c r="P46" s="450"/>
      <c r="Q46" s="450"/>
      <c r="R46" s="467"/>
      <c r="S46" s="467"/>
      <c r="T46" s="466"/>
      <c r="U46" s="466"/>
      <c r="V46" s="466"/>
      <c r="W46" s="466"/>
      <c r="X46" s="466"/>
      <c r="Y46" s="466"/>
      <c r="Z46" s="466"/>
      <c r="AA46" s="466"/>
      <c r="AB46" s="8"/>
      <c r="AF46" s="313"/>
      <c r="AG46" s="313"/>
      <c r="AH46" s="313"/>
      <c r="AI46" s="314"/>
      <c r="AJ46" s="313"/>
      <c r="AK46" s="313"/>
    </row>
    <row r="47" spans="1:54" ht="50.25" customHeight="1" thickBot="1" x14ac:dyDescent="0.4">
      <c r="A47" s="252"/>
      <c r="B47" s="491" t="s">
        <v>346</v>
      </c>
      <c r="C47" s="492" t="s">
        <v>311</v>
      </c>
      <c r="D47" s="451"/>
      <c r="E47" s="8"/>
      <c r="F47" s="468">
        <f>F13</f>
        <v>0.33333333333333331</v>
      </c>
      <c r="G47" s="468"/>
      <c r="H47" s="468">
        <f>F47+TIME(0,30,0)</f>
        <v>0.35416666666666663</v>
      </c>
      <c r="I47" s="469"/>
      <c r="J47" s="468">
        <f>H47+TIME(0,30,0)</f>
        <v>0.37499999999999994</v>
      </c>
      <c r="K47" s="469"/>
      <c r="L47" s="468">
        <f>J47+TIME(0,30,0)</f>
        <v>0.39583333333333326</v>
      </c>
      <c r="M47" s="469"/>
      <c r="N47" s="452"/>
      <c r="O47" s="452"/>
      <c r="P47" s="452"/>
      <c r="Q47" s="452"/>
      <c r="R47" s="452"/>
      <c r="S47" s="452"/>
      <c r="T47" s="468">
        <f>F47</f>
        <v>0.33333333333333331</v>
      </c>
      <c r="U47" s="468"/>
      <c r="V47" s="468">
        <f>H47</f>
        <v>0.35416666666666663</v>
      </c>
      <c r="W47" s="469"/>
      <c r="X47" s="468">
        <f>J47</f>
        <v>0.37499999999999994</v>
      </c>
      <c r="Y47" s="469"/>
      <c r="Z47" s="468">
        <f>L47</f>
        <v>0.39583333333333326</v>
      </c>
      <c r="AA47" s="469"/>
      <c r="AB47" s="8"/>
      <c r="AD47" s="540" t="s">
        <v>163</v>
      </c>
      <c r="AE47" s="540"/>
      <c r="AF47" s="540"/>
      <c r="AG47" s="540"/>
      <c r="AH47" s="540"/>
      <c r="AI47" s="540"/>
      <c r="AJ47" s="540"/>
      <c r="AK47" s="540"/>
      <c r="AL47" s="540"/>
      <c r="AM47" s="540"/>
      <c r="AN47" s="540"/>
      <c r="AO47" s="540"/>
      <c r="AQ47" s="540" t="s">
        <v>164</v>
      </c>
      <c r="AR47" s="540"/>
      <c r="AS47" s="540"/>
      <c r="AT47" s="540"/>
      <c r="AU47" s="540"/>
      <c r="AV47" s="540"/>
      <c r="AW47" s="540"/>
      <c r="AX47" s="540"/>
      <c r="AY47" s="540"/>
      <c r="AZ47" s="540"/>
      <c r="BA47" s="540"/>
      <c r="BB47" s="540"/>
    </row>
    <row r="48" spans="1:54" ht="18" customHeight="1" x14ac:dyDescent="0.35">
      <c r="A48" s="252"/>
      <c r="B48" s="493">
        <v>29</v>
      </c>
      <c r="C48" s="490">
        <f>IFERROR(GETPIVOTDATA("Average of DISTTRAV(ALL)",#REF!,"VEHICLETRAVELTIMEMEASUREMENT",B48),0)/5280</f>
        <v>0</v>
      </c>
      <c r="D48" s="451"/>
      <c r="E48" s="465"/>
      <c r="F48" s="453" cm="1">
        <f t="array" ref="F48">_xlfn.SWITCH(tod,"AM",AF48,"PM",AS48)</f>
        <v>0</v>
      </c>
      <c r="G48" s="454" cm="1">
        <f t="array" ref="G48">_xlfn.SWITCH(tod,"AM",AG48,"PM",AT48)</f>
        <v>0</v>
      </c>
      <c r="H48" s="454" cm="1">
        <f t="array" ref="H48">_xlfn.SWITCH(tod,"AM",AH48,"PM",AU48)</f>
        <v>0</v>
      </c>
      <c r="I48" s="454" cm="1">
        <f t="array" ref="I48">_xlfn.SWITCH(tod,"AM",AI48,"PM",AV48)</f>
        <v>0</v>
      </c>
      <c r="J48" s="454" cm="1">
        <f t="array" ref="J48">_xlfn.SWITCH(tod,"AM",AJ48,"PM",AW48)</f>
        <v>0</v>
      </c>
      <c r="K48" s="454" cm="1">
        <f t="array" ref="K48">_xlfn.SWITCH(tod,"AM",AK48,"PM",AX48)</f>
        <v>0</v>
      </c>
      <c r="L48" s="454" cm="1">
        <f t="array" ref="L48">_xlfn.SWITCH(tod,"AM",AL48,"PM",AY48)</f>
        <v>0</v>
      </c>
      <c r="M48" s="455" cm="1">
        <f t="array" ref="M48">_xlfn.SWITCH(tod,"AM",AM48,"PM",AZ48)</f>
        <v>0</v>
      </c>
      <c r="N48" s="456"/>
      <c r="O48" s="456"/>
      <c r="P48" s="456"/>
      <c r="Q48" s="456"/>
      <c r="R48" s="457"/>
      <c r="S48" s="457"/>
      <c r="T48" s="453" t="e">
        <f>$C48*3600/GETPIVOTDATA("Average of TRAVTM(ALL)",#REF!,"TIMEINT",T$2,"VEHICLETRAVELTIMEMEASUREMENT",$B48)</f>
        <v>#REF!</v>
      </c>
      <c r="U48" s="454" t="e">
        <f>$C48*3600/GETPIVOTDATA("Average of TRAVTM(ALL)",#REF!,"TIMEINT",U$2,"VEHICLETRAVELTIMEMEASUREMENT",$B48)</f>
        <v>#REF!</v>
      </c>
      <c r="V48" s="454" t="e">
        <f>$C48*3600/GETPIVOTDATA("Average of TRAVTM(ALL)",#REF!,"TIMEINT",V$2,"VEHICLETRAVELTIMEMEASUREMENT",$B48)</f>
        <v>#REF!</v>
      </c>
      <c r="W48" s="454" t="e">
        <f>$C48*3600/GETPIVOTDATA("Average of TRAVTM(ALL)",#REF!,"TIMEINT",W$2,"VEHICLETRAVELTIMEMEASUREMENT",$B48)</f>
        <v>#REF!</v>
      </c>
      <c r="X48" s="454" t="e">
        <f>$C48*3600/GETPIVOTDATA("Average of TRAVTM(ALL)",#REF!,"TIMEINT",X$2,"VEHICLETRAVELTIMEMEASUREMENT",$B48)</f>
        <v>#REF!</v>
      </c>
      <c r="Y48" s="454" t="e">
        <f>$C48*3600/GETPIVOTDATA("Average of TRAVTM(ALL)",#REF!,"TIMEINT",Y$2,"VEHICLETRAVELTIMEMEASUREMENT",$B48)</f>
        <v>#REF!</v>
      </c>
      <c r="Z48" s="454" t="e">
        <f>$C48*3600/GETPIVOTDATA("Average of TRAVTM(ALL)",#REF!,"TIMEINT",Z$2,"VEHICLETRAVELTIMEMEASUREMENT",$B48)</f>
        <v>#REF!</v>
      </c>
      <c r="AA48" s="455" t="e">
        <f>$C48*3600/GETPIVOTDATA("Average of TRAVTM(ALL)",#REF!,"TIMEINT",AA$2,"VEHICLETRAVELTIMEMEASUREMENT",$B48)</f>
        <v>#REF!</v>
      </c>
      <c r="AB48" s="458"/>
      <c r="AD48" s="541"/>
      <c r="AE48" s="541"/>
      <c r="AF48" s="541"/>
      <c r="AG48" s="541"/>
      <c r="AH48" s="541"/>
      <c r="AI48" s="541"/>
      <c r="AJ48" s="541"/>
      <c r="AK48" s="541"/>
      <c r="AL48" s="541"/>
      <c r="AM48" s="541"/>
      <c r="AN48" s="541"/>
      <c r="AO48" s="541"/>
      <c r="AP48" s="356"/>
      <c r="AQ48" s="541"/>
      <c r="AR48" s="541"/>
      <c r="AS48" s="541"/>
      <c r="AT48" s="541"/>
      <c r="AU48" s="541"/>
      <c r="AV48" s="541"/>
      <c r="AW48" s="541"/>
      <c r="AX48" s="541"/>
      <c r="AY48" s="541"/>
      <c r="AZ48" s="541"/>
      <c r="BA48" s="541"/>
      <c r="BB48" s="541"/>
    </row>
    <row r="49" spans="1:54" ht="18" customHeight="1" x14ac:dyDescent="0.35">
      <c r="A49" s="252"/>
      <c r="B49" s="493">
        <f>B48+1</f>
        <v>30</v>
      </c>
      <c r="C49" s="490">
        <f>IFERROR(GETPIVOTDATA("Average of DISTTRAV(ALL)",#REF!,"VEHICLETRAVELTIMEMEASUREMENT",B49),0)/5280</f>
        <v>0</v>
      </c>
      <c r="D49" s="451"/>
      <c r="E49" s="465"/>
      <c r="F49" s="459" cm="1">
        <f t="array" ref="F49">_xlfn.SWITCH(tod,"AM",AF49,"PM",AS49)</f>
        <v>0</v>
      </c>
      <c r="G49" s="456" cm="1">
        <f t="array" ref="G49">_xlfn.SWITCH(tod,"AM",AG49,"PM",AT49)</f>
        <v>0</v>
      </c>
      <c r="H49" s="456" cm="1">
        <f t="array" ref="H49">_xlfn.SWITCH(tod,"AM",AH49,"PM",AU49)</f>
        <v>0</v>
      </c>
      <c r="I49" s="456" cm="1">
        <f t="array" ref="I49">_xlfn.SWITCH(tod,"AM",AI49,"PM",AV49)</f>
        <v>0</v>
      </c>
      <c r="J49" s="456" cm="1">
        <f t="array" ref="J49">_xlfn.SWITCH(tod,"AM",AJ49,"PM",AW49)</f>
        <v>0</v>
      </c>
      <c r="K49" s="456" cm="1">
        <f t="array" ref="K49">_xlfn.SWITCH(tod,"AM",AK49,"PM",AX49)</f>
        <v>0</v>
      </c>
      <c r="L49" s="456" cm="1">
        <f t="array" ref="L49">_xlfn.SWITCH(tod,"AM",AL49,"PM",AY49)</f>
        <v>0</v>
      </c>
      <c r="M49" s="460" cm="1">
        <f t="array" ref="M49">_xlfn.SWITCH(tod,"AM",AM49,"PM",AZ49)</f>
        <v>0</v>
      </c>
      <c r="N49" s="456"/>
      <c r="O49" s="456"/>
      <c r="P49" s="456"/>
      <c r="Q49" s="456"/>
      <c r="R49" s="457"/>
      <c r="S49" s="457"/>
      <c r="T49" s="459" t="e">
        <f>$C49*3600/GETPIVOTDATA("Average of TRAVTM(ALL)",#REF!,"TIMEINT",T$2,"VEHICLETRAVELTIMEMEASUREMENT",$B49)</f>
        <v>#REF!</v>
      </c>
      <c r="U49" s="456" t="e">
        <f>$C49*3600/GETPIVOTDATA("Average of TRAVTM(ALL)",#REF!,"TIMEINT",U$2,"VEHICLETRAVELTIMEMEASUREMENT",$B49)</f>
        <v>#REF!</v>
      </c>
      <c r="V49" s="456" t="e">
        <f>$C49*3600/GETPIVOTDATA("Average of TRAVTM(ALL)",#REF!,"TIMEINT",V$2,"VEHICLETRAVELTIMEMEASUREMENT",$B49)</f>
        <v>#REF!</v>
      </c>
      <c r="W49" s="456" t="e">
        <f>$C49*3600/GETPIVOTDATA("Average of TRAVTM(ALL)",#REF!,"TIMEINT",W$2,"VEHICLETRAVELTIMEMEASUREMENT",$B49)</f>
        <v>#REF!</v>
      </c>
      <c r="X49" s="456" t="e">
        <f>$C49*3600/GETPIVOTDATA("Average of TRAVTM(ALL)",#REF!,"TIMEINT",X$2,"VEHICLETRAVELTIMEMEASUREMENT",$B49)</f>
        <v>#REF!</v>
      </c>
      <c r="Y49" s="456" t="e">
        <f>$C49*3600/GETPIVOTDATA("Average of TRAVTM(ALL)",#REF!,"TIMEINT",Y$2,"VEHICLETRAVELTIMEMEASUREMENT",$B49)</f>
        <v>#REF!</v>
      </c>
      <c r="Z49" s="456" t="e">
        <f>$C49*3600/GETPIVOTDATA("Average of TRAVTM(ALL)",#REF!,"TIMEINT",Z$2,"VEHICLETRAVELTIMEMEASUREMENT",$B49)</f>
        <v>#REF!</v>
      </c>
      <c r="AA49" s="460" t="e">
        <f>$C49*3600/GETPIVOTDATA("Average of TRAVTM(ALL)",#REF!,"TIMEINT",AA$2,"VEHICLETRAVELTIMEMEASUREMENT",$B49)</f>
        <v>#REF!</v>
      </c>
      <c r="AB49" s="458"/>
      <c r="AD49" s="541"/>
      <c r="AE49" s="541"/>
      <c r="AF49" s="541"/>
      <c r="AG49" s="541"/>
      <c r="AH49" s="541"/>
      <c r="AI49" s="541"/>
      <c r="AJ49" s="541"/>
      <c r="AK49" s="541"/>
      <c r="AL49" s="541"/>
      <c r="AM49" s="541"/>
      <c r="AN49" s="541"/>
      <c r="AO49" s="541"/>
      <c r="AP49" s="356"/>
      <c r="AQ49" s="541"/>
      <c r="AR49" s="541"/>
      <c r="AS49" s="541"/>
      <c r="AT49" s="541"/>
      <c r="AU49" s="541"/>
      <c r="AV49" s="541"/>
      <c r="AW49" s="541"/>
      <c r="AX49" s="541"/>
      <c r="AY49" s="541"/>
      <c r="AZ49" s="541"/>
      <c r="BA49" s="541"/>
      <c r="BB49" s="541"/>
    </row>
    <row r="50" spans="1:54" ht="18" customHeight="1" x14ac:dyDescent="0.35">
      <c r="A50" s="252"/>
      <c r="B50" s="493">
        <f t="shared" ref="B50:B73" si="1">B49+1</f>
        <v>31</v>
      </c>
      <c r="C50" s="490">
        <f>IFERROR(GETPIVOTDATA("Average of DISTTRAV(ALL)",#REF!,"VEHICLETRAVELTIMEMEASUREMENT",B50),0)/5280</f>
        <v>0</v>
      </c>
      <c r="D50" s="451"/>
      <c r="E50" s="465"/>
      <c r="F50" s="459" cm="1">
        <f t="array" ref="F50">_xlfn.SWITCH(tod,"AM",AF50,"PM",AS50)</f>
        <v>0</v>
      </c>
      <c r="G50" s="456" cm="1">
        <f t="array" ref="G50">_xlfn.SWITCH(tod,"AM",AG50,"PM",AT50)</f>
        <v>0</v>
      </c>
      <c r="H50" s="456" cm="1">
        <f t="array" ref="H50">_xlfn.SWITCH(tod,"AM",AH50,"PM",AU50)</f>
        <v>0</v>
      </c>
      <c r="I50" s="456" cm="1">
        <f t="array" ref="I50">_xlfn.SWITCH(tod,"AM",AI50,"PM",AV50)</f>
        <v>0</v>
      </c>
      <c r="J50" s="456" cm="1">
        <f t="array" ref="J50">_xlfn.SWITCH(tod,"AM",AJ50,"PM",AW50)</f>
        <v>0</v>
      </c>
      <c r="K50" s="456" cm="1">
        <f t="array" ref="K50">_xlfn.SWITCH(tod,"AM",AK50,"PM",AX50)</f>
        <v>0</v>
      </c>
      <c r="L50" s="456" cm="1">
        <f t="array" ref="L50">_xlfn.SWITCH(tod,"AM",AL50,"PM",AY50)</f>
        <v>0</v>
      </c>
      <c r="M50" s="460" cm="1">
        <f t="array" ref="M50">_xlfn.SWITCH(tod,"AM",AM50,"PM",AZ50)</f>
        <v>0</v>
      </c>
      <c r="N50" s="456"/>
      <c r="O50" s="456"/>
      <c r="P50" s="456"/>
      <c r="Q50" s="456"/>
      <c r="R50" s="457"/>
      <c r="S50" s="457"/>
      <c r="T50" s="459" t="e">
        <f>$C50*3600/GETPIVOTDATA("Average of TRAVTM(ALL)",#REF!,"TIMEINT",T$2,"VEHICLETRAVELTIMEMEASUREMENT",$B50)</f>
        <v>#REF!</v>
      </c>
      <c r="U50" s="456" t="e">
        <f>$C50*3600/GETPIVOTDATA("Average of TRAVTM(ALL)",#REF!,"TIMEINT",U$2,"VEHICLETRAVELTIMEMEASUREMENT",$B50)</f>
        <v>#REF!</v>
      </c>
      <c r="V50" s="456" t="e">
        <f>$C50*3600/GETPIVOTDATA("Average of TRAVTM(ALL)",#REF!,"TIMEINT",V$2,"VEHICLETRAVELTIMEMEASUREMENT",$B50)</f>
        <v>#REF!</v>
      </c>
      <c r="W50" s="456" t="e">
        <f>$C50*3600/GETPIVOTDATA("Average of TRAVTM(ALL)",#REF!,"TIMEINT",W$2,"VEHICLETRAVELTIMEMEASUREMENT",$B50)</f>
        <v>#REF!</v>
      </c>
      <c r="X50" s="456" t="e">
        <f>$C50*3600/GETPIVOTDATA("Average of TRAVTM(ALL)",#REF!,"TIMEINT",X$2,"VEHICLETRAVELTIMEMEASUREMENT",$B50)</f>
        <v>#REF!</v>
      </c>
      <c r="Y50" s="456" t="e">
        <f>$C50*3600/GETPIVOTDATA("Average of TRAVTM(ALL)",#REF!,"TIMEINT",Y$2,"VEHICLETRAVELTIMEMEASUREMENT",$B50)</f>
        <v>#REF!</v>
      </c>
      <c r="Z50" s="456" t="e">
        <f>$C50*3600/GETPIVOTDATA("Average of TRAVTM(ALL)",#REF!,"TIMEINT",Z$2,"VEHICLETRAVELTIMEMEASUREMENT",$B50)</f>
        <v>#REF!</v>
      </c>
      <c r="AA50" s="460" t="e">
        <f>$C50*3600/GETPIVOTDATA("Average of TRAVTM(ALL)",#REF!,"TIMEINT",AA$2,"VEHICLETRAVELTIMEMEASUREMENT",$B50)</f>
        <v>#REF!</v>
      </c>
      <c r="AB50" s="458"/>
      <c r="AC50" s="301"/>
      <c r="AD50" s="541"/>
      <c r="AE50" s="541"/>
      <c r="AF50" s="541"/>
      <c r="AG50" s="541"/>
      <c r="AH50" s="541"/>
      <c r="AI50" s="541"/>
      <c r="AJ50" s="541"/>
      <c r="AK50" s="541"/>
      <c r="AL50" s="541"/>
      <c r="AM50" s="541"/>
      <c r="AN50" s="541"/>
      <c r="AO50" s="541"/>
      <c r="AP50" s="356"/>
      <c r="AQ50" s="541"/>
      <c r="AR50" s="541"/>
      <c r="AS50" s="541"/>
      <c r="AT50" s="541"/>
      <c r="AU50" s="541"/>
      <c r="AV50" s="541"/>
      <c r="AW50" s="541"/>
      <c r="AX50" s="541"/>
      <c r="AY50" s="541"/>
      <c r="AZ50" s="541"/>
      <c r="BA50" s="541"/>
      <c r="BB50" s="541"/>
    </row>
    <row r="51" spans="1:54" ht="18" customHeight="1" x14ac:dyDescent="0.35">
      <c r="A51" s="252"/>
      <c r="B51" s="493">
        <f t="shared" si="1"/>
        <v>32</v>
      </c>
      <c r="C51" s="490">
        <f>IFERROR(GETPIVOTDATA("Average of DISTTRAV(ALL)",#REF!,"VEHICLETRAVELTIMEMEASUREMENT",B51),0)/5280</f>
        <v>0</v>
      </c>
      <c r="D51" s="451"/>
      <c r="E51" s="465"/>
      <c r="F51" s="459" cm="1">
        <f t="array" ref="F51">_xlfn.SWITCH(tod,"AM",AF51,"PM",AS51)</f>
        <v>0</v>
      </c>
      <c r="G51" s="456" cm="1">
        <f t="array" ref="G51">_xlfn.SWITCH(tod,"AM",AG51,"PM",AT51)</f>
        <v>0</v>
      </c>
      <c r="H51" s="456" cm="1">
        <f t="array" ref="H51">_xlfn.SWITCH(tod,"AM",AH51,"PM",AU51)</f>
        <v>0</v>
      </c>
      <c r="I51" s="456" cm="1">
        <f t="array" ref="I51">_xlfn.SWITCH(tod,"AM",AI51,"PM",AV51)</f>
        <v>0</v>
      </c>
      <c r="J51" s="456" cm="1">
        <f t="array" ref="J51">_xlfn.SWITCH(tod,"AM",AJ51,"PM",AW51)</f>
        <v>0</v>
      </c>
      <c r="K51" s="456" cm="1">
        <f t="array" ref="K51">_xlfn.SWITCH(tod,"AM",AK51,"PM",AX51)</f>
        <v>0</v>
      </c>
      <c r="L51" s="456" cm="1">
        <f t="array" ref="L51">_xlfn.SWITCH(tod,"AM",AL51,"PM",AY51)</f>
        <v>0</v>
      </c>
      <c r="M51" s="460" cm="1">
        <f t="array" ref="M51">_xlfn.SWITCH(tod,"AM",AM51,"PM",AZ51)</f>
        <v>0</v>
      </c>
      <c r="N51" s="456"/>
      <c r="O51" s="456"/>
      <c r="P51" s="456"/>
      <c r="Q51" s="456"/>
      <c r="R51" s="456"/>
      <c r="S51" s="456"/>
      <c r="T51" s="459" t="e">
        <f>$C51*3600/GETPIVOTDATA("Average of TRAVTM(ALL)",#REF!,"TIMEINT",T$2,"VEHICLETRAVELTIMEMEASUREMENT",$B51)</f>
        <v>#REF!</v>
      </c>
      <c r="U51" s="456" t="e">
        <f>$C51*3600/GETPIVOTDATA("Average of TRAVTM(ALL)",#REF!,"TIMEINT",U$2,"VEHICLETRAVELTIMEMEASUREMENT",$B51)</f>
        <v>#REF!</v>
      </c>
      <c r="V51" s="456" t="e">
        <f>$C51*3600/GETPIVOTDATA("Average of TRAVTM(ALL)",#REF!,"TIMEINT",V$2,"VEHICLETRAVELTIMEMEASUREMENT",$B51)</f>
        <v>#REF!</v>
      </c>
      <c r="W51" s="456" t="e">
        <f>$C51*3600/GETPIVOTDATA("Average of TRAVTM(ALL)",#REF!,"TIMEINT",W$2,"VEHICLETRAVELTIMEMEASUREMENT",$B51)</f>
        <v>#REF!</v>
      </c>
      <c r="X51" s="456" t="e">
        <f>$C51*3600/GETPIVOTDATA("Average of TRAVTM(ALL)",#REF!,"TIMEINT",X$2,"VEHICLETRAVELTIMEMEASUREMENT",$B51)</f>
        <v>#REF!</v>
      </c>
      <c r="Y51" s="456" t="e">
        <f>$C51*3600/GETPIVOTDATA("Average of TRAVTM(ALL)",#REF!,"TIMEINT",Y$2,"VEHICLETRAVELTIMEMEASUREMENT",$B51)</f>
        <v>#REF!</v>
      </c>
      <c r="Z51" s="456" t="e">
        <f>$C51*3600/GETPIVOTDATA("Average of TRAVTM(ALL)",#REF!,"TIMEINT",Z$2,"VEHICLETRAVELTIMEMEASUREMENT",$B51)</f>
        <v>#REF!</v>
      </c>
      <c r="AA51" s="460" t="e">
        <f>$C51*3600/GETPIVOTDATA("Average of TRAVTM(ALL)",#REF!,"TIMEINT",AA$2,"VEHICLETRAVELTIMEMEASUREMENT",$B51)</f>
        <v>#REF!</v>
      </c>
      <c r="AB51" s="458"/>
      <c r="AD51" s="541"/>
      <c r="AE51" s="541"/>
      <c r="AF51" s="541"/>
      <c r="AG51" s="541"/>
      <c r="AH51" s="541"/>
      <c r="AI51" s="541"/>
      <c r="AJ51" s="541"/>
      <c r="AK51" s="541"/>
      <c r="AL51" s="541"/>
      <c r="AM51" s="541"/>
      <c r="AN51" s="541"/>
      <c r="AO51" s="541"/>
      <c r="AP51" s="356"/>
      <c r="AQ51" s="541"/>
      <c r="AR51" s="541"/>
      <c r="AS51" s="541"/>
      <c r="AT51" s="541"/>
      <c r="AU51" s="541"/>
      <c r="AV51" s="541"/>
      <c r="AW51" s="541"/>
      <c r="AX51" s="541"/>
      <c r="AY51" s="541"/>
      <c r="AZ51" s="541"/>
      <c r="BA51" s="541"/>
      <c r="BB51" s="541"/>
    </row>
    <row r="52" spans="1:54" ht="18" customHeight="1" x14ac:dyDescent="0.35">
      <c r="A52" s="252"/>
      <c r="B52" s="493">
        <f t="shared" si="1"/>
        <v>33</v>
      </c>
      <c r="C52" s="490">
        <f>IFERROR(GETPIVOTDATA("Average of DISTTRAV(ALL)",#REF!,"VEHICLETRAVELTIMEMEASUREMENT",B52),0)/5280</f>
        <v>0</v>
      </c>
      <c r="D52" s="451"/>
      <c r="E52" s="465"/>
      <c r="F52" s="459" cm="1">
        <f t="array" ref="F52">_xlfn.SWITCH(tod,"AM",AF52,"PM",AS52)</f>
        <v>0</v>
      </c>
      <c r="G52" s="456" cm="1">
        <f t="array" ref="G52">_xlfn.SWITCH(tod,"AM",AG52,"PM",AT52)</f>
        <v>0</v>
      </c>
      <c r="H52" s="456" cm="1">
        <f t="array" ref="H52">_xlfn.SWITCH(tod,"AM",AH52,"PM",AU52)</f>
        <v>0</v>
      </c>
      <c r="I52" s="456" cm="1">
        <f t="array" ref="I52">_xlfn.SWITCH(tod,"AM",AI52,"PM",AV52)</f>
        <v>0</v>
      </c>
      <c r="J52" s="456" cm="1">
        <f t="array" ref="J52">_xlfn.SWITCH(tod,"AM",AJ52,"PM",AW52)</f>
        <v>0</v>
      </c>
      <c r="K52" s="456" cm="1">
        <f t="array" ref="K52">_xlfn.SWITCH(tod,"AM",AK52,"PM",AX52)</f>
        <v>0</v>
      </c>
      <c r="L52" s="456" cm="1">
        <f t="array" ref="L52">_xlfn.SWITCH(tod,"AM",AL52,"PM",AY52)</f>
        <v>0</v>
      </c>
      <c r="M52" s="460" cm="1">
        <f t="array" ref="M52">_xlfn.SWITCH(tod,"AM",AM52,"PM",AZ52)</f>
        <v>0</v>
      </c>
      <c r="N52" s="456"/>
      <c r="O52" s="456"/>
      <c r="P52" s="456"/>
      <c r="Q52" s="456"/>
      <c r="R52" s="456"/>
      <c r="S52" s="456"/>
      <c r="T52" s="459" t="e">
        <f>$C52*3600/GETPIVOTDATA("Average of TRAVTM(ALL)",#REF!,"TIMEINT",T$2,"VEHICLETRAVELTIMEMEASUREMENT",$B52)</f>
        <v>#REF!</v>
      </c>
      <c r="U52" s="456" t="e">
        <f>$C52*3600/GETPIVOTDATA("Average of TRAVTM(ALL)",#REF!,"TIMEINT",U$2,"VEHICLETRAVELTIMEMEASUREMENT",$B52)</f>
        <v>#REF!</v>
      </c>
      <c r="V52" s="456" t="e">
        <f>$C52*3600/GETPIVOTDATA("Average of TRAVTM(ALL)",#REF!,"TIMEINT",V$2,"VEHICLETRAVELTIMEMEASUREMENT",$B52)</f>
        <v>#REF!</v>
      </c>
      <c r="W52" s="456" t="e">
        <f>$C52*3600/GETPIVOTDATA("Average of TRAVTM(ALL)",#REF!,"TIMEINT",W$2,"VEHICLETRAVELTIMEMEASUREMENT",$B52)</f>
        <v>#REF!</v>
      </c>
      <c r="X52" s="456" t="e">
        <f>$C52*3600/GETPIVOTDATA("Average of TRAVTM(ALL)",#REF!,"TIMEINT",X$2,"VEHICLETRAVELTIMEMEASUREMENT",$B52)</f>
        <v>#REF!</v>
      </c>
      <c r="Y52" s="456" t="e">
        <f>$C52*3600/GETPIVOTDATA("Average of TRAVTM(ALL)",#REF!,"TIMEINT",Y$2,"VEHICLETRAVELTIMEMEASUREMENT",$B52)</f>
        <v>#REF!</v>
      </c>
      <c r="Z52" s="456" t="e">
        <f>$C52*3600/GETPIVOTDATA("Average of TRAVTM(ALL)",#REF!,"TIMEINT",Z$2,"VEHICLETRAVELTIMEMEASUREMENT",$B52)</f>
        <v>#REF!</v>
      </c>
      <c r="AA52" s="460" t="e">
        <f>$C52*3600/GETPIVOTDATA("Average of TRAVTM(ALL)",#REF!,"TIMEINT",AA$2,"VEHICLETRAVELTIMEMEASUREMENT",$B52)</f>
        <v>#REF!</v>
      </c>
      <c r="AB52" s="458"/>
      <c r="AD52" s="541"/>
      <c r="AE52" s="541"/>
      <c r="AF52" s="541"/>
      <c r="AG52" s="541"/>
      <c r="AH52" s="541"/>
      <c r="AI52" s="541"/>
      <c r="AJ52" s="541"/>
      <c r="AK52" s="541"/>
      <c r="AL52" s="541"/>
      <c r="AM52" s="541"/>
      <c r="AN52" s="541"/>
      <c r="AO52" s="541"/>
      <c r="AP52" s="356"/>
      <c r="AQ52" s="541"/>
      <c r="AR52" s="541"/>
      <c r="AS52" s="541"/>
      <c r="AT52" s="541"/>
      <c r="AU52" s="541"/>
      <c r="AV52" s="541"/>
      <c r="AW52" s="541"/>
      <c r="AX52" s="541"/>
      <c r="AY52" s="541"/>
      <c r="AZ52" s="541"/>
      <c r="BA52" s="541"/>
      <c r="BB52" s="541"/>
    </row>
    <row r="53" spans="1:54" ht="18" customHeight="1" x14ac:dyDescent="0.35">
      <c r="A53" s="252"/>
      <c r="B53" s="493">
        <f t="shared" si="1"/>
        <v>34</v>
      </c>
      <c r="C53" s="490">
        <f>IFERROR(GETPIVOTDATA("Average of DISTTRAV(ALL)",#REF!,"VEHICLETRAVELTIMEMEASUREMENT",B53),0)/5280</f>
        <v>0</v>
      </c>
      <c r="D53" s="451"/>
      <c r="E53" s="465"/>
      <c r="F53" s="459" cm="1">
        <f t="array" ref="F53">_xlfn.SWITCH(tod,"AM",AF53,"PM",AS53)</f>
        <v>0</v>
      </c>
      <c r="G53" s="456" cm="1">
        <f t="array" ref="G53">_xlfn.SWITCH(tod,"AM",AG53,"PM",AT53)</f>
        <v>0</v>
      </c>
      <c r="H53" s="456" cm="1">
        <f t="array" ref="H53">_xlfn.SWITCH(tod,"AM",AH53,"PM",AU53)</f>
        <v>0</v>
      </c>
      <c r="I53" s="456" cm="1">
        <f t="array" ref="I53">_xlfn.SWITCH(tod,"AM",AI53,"PM",AV53)</f>
        <v>0</v>
      </c>
      <c r="J53" s="456" cm="1">
        <f t="array" ref="J53">_xlfn.SWITCH(tod,"AM",AJ53,"PM",AW53)</f>
        <v>0</v>
      </c>
      <c r="K53" s="456" cm="1">
        <f t="array" ref="K53">_xlfn.SWITCH(tod,"AM",AK53,"PM",AX53)</f>
        <v>0</v>
      </c>
      <c r="L53" s="456" cm="1">
        <f t="array" ref="L53">_xlfn.SWITCH(tod,"AM",AL53,"PM",AY53)</f>
        <v>0</v>
      </c>
      <c r="M53" s="460" cm="1">
        <f t="array" ref="M53">_xlfn.SWITCH(tod,"AM",AM53,"PM",AZ53)</f>
        <v>0</v>
      </c>
      <c r="N53" s="456"/>
      <c r="O53" s="456"/>
      <c r="P53" s="456"/>
      <c r="Q53" s="456"/>
      <c r="R53" s="456"/>
      <c r="S53" s="456"/>
      <c r="T53" s="459" t="e">
        <f>$C53*3600/GETPIVOTDATA("Average of TRAVTM(ALL)",#REF!,"TIMEINT",T$2,"VEHICLETRAVELTIMEMEASUREMENT",$B53)</f>
        <v>#REF!</v>
      </c>
      <c r="U53" s="456" t="e">
        <f>$C53*3600/GETPIVOTDATA("Average of TRAVTM(ALL)",#REF!,"TIMEINT",U$2,"VEHICLETRAVELTIMEMEASUREMENT",$B53)</f>
        <v>#REF!</v>
      </c>
      <c r="V53" s="456" t="e">
        <f>$C53*3600/GETPIVOTDATA("Average of TRAVTM(ALL)",#REF!,"TIMEINT",V$2,"VEHICLETRAVELTIMEMEASUREMENT",$B53)</f>
        <v>#REF!</v>
      </c>
      <c r="W53" s="456" t="e">
        <f>$C53*3600/GETPIVOTDATA("Average of TRAVTM(ALL)",#REF!,"TIMEINT",W$2,"VEHICLETRAVELTIMEMEASUREMENT",$B53)</f>
        <v>#REF!</v>
      </c>
      <c r="X53" s="456" t="e">
        <f>$C53*3600/GETPIVOTDATA("Average of TRAVTM(ALL)",#REF!,"TIMEINT",X$2,"VEHICLETRAVELTIMEMEASUREMENT",$B53)</f>
        <v>#REF!</v>
      </c>
      <c r="Y53" s="456" t="e">
        <f>$C53*3600/GETPIVOTDATA("Average of TRAVTM(ALL)",#REF!,"TIMEINT",Y$2,"VEHICLETRAVELTIMEMEASUREMENT",$B53)</f>
        <v>#REF!</v>
      </c>
      <c r="Z53" s="456" t="e">
        <f>$C53*3600/GETPIVOTDATA("Average of TRAVTM(ALL)",#REF!,"TIMEINT",Z$2,"VEHICLETRAVELTIMEMEASUREMENT",$B53)</f>
        <v>#REF!</v>
      </c>
      <c r="AA53" s="460" t="e">
        <f>$C53*3600/GETPIVOTDATA("Average of TRAVTM(ALL)",#REF!,"TIMEINT",AA$2,"VEHICLETRAVELTIMEMEASUREMENT",$B53)</f>
        <v>#REF!</v>
      </c>
      <c r="AB53" s="458"/>
      <c r="AC53" s="301"/>
      <c r="AD53" s="541"/>
      <c r="AE53" s="541"/>
      <c r="AF53" s="541"/>
      <c r="AG53" s="541"/>
      <c r="AH53" s="541"/>
      <c r="AI53" s="541"/>
      <c r="AJ53" s="541"/>
      <c r="AK53" s="541"/>
      <c r="AL53" s="541"/>
      <c r="AM53" s="541"/>
      <c r="AN53" s="541"/>
      <c r="AO53" s="541"/>
      <c r="AP53" s="356"/>
      <c r="AQ53" s="541"/>
      <c r="AR53" s="541"/>
      <c r="AS53" s="541"/>
      <c r="AT53" s="541"/>
      <c r="AU53" s="541"/>
      <c r="AV53" s="541"/>
      <c r="AW53" s="541"/>
      <c r="AX53" s="541"/>
      <c r="AY53" s="541"/>
      <c r="AZ53" s="541"/>
      <c r="BA53" s="541"/>
      <c r="BB53" s="541"/>
    </row>
    <row r="54" spans="1:54" ht="18" customHeight="1" x14ac:dyDescent="0.35">
      <c r="A54" s="252"/>
      <c r="B54" s="493">
        <f t="shared" si="1"/>
        <v>35</v>
      </c>
      <c r="C54" s="490">
        <f>IFERROR(GETPIVOTDATA("Average of DISTTRAV(ALL)",#REF!,"VEHICLETRAVELTIMEMEASUREMENT",B54),0)/5280</f>
        <v>0</v>
      </c>
      <c r="D54" s="451"/>
      <c r="E54" s="465"/>
      <c r="F54" s="459" cm="1">
        <f t="array" ref="F54">_xlfn.SWITCH(tod,"AM",AF54,"PM",AS54)</f>
        <v>0</v>
      </c>
      <c r="G54" s="456" cm="1">
        <f t="array" ref="G54">_xlfn.SWITCH(tod,"AM",AG54,"PM",AT54)</f>
        <v>0</v>
      </c>
      <c r="H54" s="456" cm="1">
        <f t="array" ref="H54">_xlfn.SWITCH(tod,"AM",AH54,"PM",AU54)</f>
        <v>0</v>
      </c>
      <c r="I54" s="456" cm="1">
        <f t="array" ref="I54">_xlfn.SWITCH(tod,"AM",AI54,"PM",AV54)</f>
        <v>0</v>
      </c>
      <c r="J54" s="456" cm="1">
        <f t="array" ref="J54">_xlfn.SWITCH(tod,"AM",AJ54,"PM",AW54)</f>
        <v>0</v>
      </c>
      <c r="K54" s="456" cm="1">
        <f t="array" ref="K54">_xlfn.SWITCH(tod,"AM",AK54,"PM",AX54)</f>
        <v>0</v>
      </c>
      <c r="L54" s="456" cm="1">
        <f t="array" ref="L54">_xlfn.SWITCH(tod,"AM",AL54,"PM",AY54)</f>
        <v>0</v>
      </c>
      <c r="M54" s="460" cm="1">
        <f t="array" ref="M54">_xlfn.SWITCH(tod,"AM",AM54,"PM",AZ54)</f>
        <v>0</v>
      </c>
      <c r="N54" s="456"/>
      <c r="O54" s="456"/>
      <c r="P54" s="456"/>
      <c r="Q54" s="456"/>
      <c r="R54" s="456"/>
      <c r="S54" s="456"/>
      <c r="T54" s="459" t="e">
        <f>$C54*3600/GETPIVOTDATA("Average of TRAVTM(ALL)",#REF!,"TIMEINT",T$2,"VEHICLETRAVELTIMEMEASUREMENT",$B54)</f>
        <v>#REF!</v>
      </c>
      <c r="U54" s="456" t="e">
        <f>$C54*3600/GETPIVOTDATA("Average of TRAVTM(ALL)",#REF!,"TIMEINT",U$2,"VEHICLETRAVELTIMEMEASUREMENT",$B54)</f>
        <v>#REF!</v>
      </c>
      <c r="V54" s="456" t="e">
        <f>$C54*3600/GETPIVOTDATA("Average of TRAVTM(ALL)",#REF!,"TIMEINT",V$2,"VEHICLETRAVELTIMEMEASUREMENT",$B54)</f>
        <v>#REF!</v>
      </c>
      <c r="W54" s="456" t="e">
        <f>$C54*3600/GETPIVOTDATA("Average of TRAVTM(ALL)",#REF!,"TIMEINT",W$2,"VEHICLETRAVELTIMEMEASUREMENT",$B54)</f>
        <v>#REF!</v>
      </c>
      <c r="X54" s="456" t="e">
        <f>$C54*3600/GETPIVOTDATA("Average of TRAVTM(ALL)",#REF!,"TIMEINT",X$2,"VEHICLETRAVELTIMEMEASUREMENT",$B54)</f>
        <v>#REF!</v>
      </c>
      <c r="Y54" s="456" t="e">
        <f>$C54*3600/GETPIVOTDATA("Average of TRAVTM(ALL)",#REF!,"TIMEINT",Y$2,"VEHICLETRAVELTIMEMEASUREMENT",$B54)</f>
        <v>#REF!</v>
      </c>
      <c r="Z54" s="456" t="e">
        <f>$C54*3600/GETPIVOTDATA("Average of TRAVTM(ALL)",#REF!,"TIMEINT",Z$2,"VEHICLETRAVELTIMEMEASUREMENT",$B54)</f>
        <v>#REF!</v>
      </c>
      <c r="AA54" s="460" t="e">
        <f>$C54*3600/GETPIVOTDATA("Average of TRAVTM(ALL)",#REF!,"TIMEINT",AA$2,"VEHICLETRAVELTIMEMEASUREMENT",$B54)</f>
        <v>#REF!</v>
      </c>
      <c r="AB54" s="458"/>
      <c r="AD54" s="541"/>
      <c r="AE54" s="541"/>
      <c r="AF54" s="541"/>
      <c r="AG54" s="541"/>
      <c r="AH54" s="541"/>
      <c r="AI54" s="541"/>
      <c r="AJ54" s="541"/>
      <c r="AK54" s="541"/>
      <c r="AL54" s="541"/>
      <c r="AM54" s="541"/>
      <c r="AN54" s="541"/>
      <c r="AO54" s="541"/>
      <c r="AP54" s="356"/>
      <c r="AQ54" s="541"/>
      <c r="AR54" s="541"/>
      <c r="AS54" s="541"/>
      <c r="AT54" s="541"/>
      <c r="AU54" s="541"/>
      <c r="AV54" s="541"/>
      <c r="AW54" s="541"/>
      <c r="AX54" s="541"/>
      <c r="AY54" s="541"/>
      <c r="AZ54" s="541"/>
      <c r="BA54" s="541"/>
      <c r="BB54" s="541"/>
    </row>
    <row r="55" spans="1:54" ht="18" customHeight="1" x14ac:dyDescent="0.35">
      <c r="A55" s="252"/>
      <c r="B55" s="493">
        <f t="shared" si="1"/>
        <v>36</v>
      </c>
      <c r="C55" s="490">
        <f>IFERROR(GETPIVOTDATA("Average of DISTTRAV(ALL)",#REF!,"VEHICLETRAVELTIMEMEASUREMENT",B55),0)/5280</f>
        <v>0</v>
      </c>
      <c r="D55" s="451"/>
      <c r="E55" s="465"/>
      <c r="F55" s="459" cm="1">
        <f t="array" ref="F55">_xlfn.SWITCH(tod,"AM",AF55,"PM",AS55)</f>
        <v>0</v>
      </c>
      <c r="G55" s="456" cm="1">
        <f t="array" ref="G55">_xlfn.SWITCH(tod,"AM",AG55,"PM",AT55)</f>
        <v>0</v>
      </c>
      <c r="H55" s="456" cm="1">
        <f t="array" ref="H55">_xlfn.SWITCH(tod,"AM",AH55,"PM",AU55)</f>
        <v>0</v>
      </c>
      <c r="I55" s="456" cm="1">
        <f t="array" ref="I55">_xlfn.SWITCH(tod,"AM",AI55,"PM",AV55)</f>
        <v>0</v>
      </c>
      <c r="J55" s="456" cm="1">
        <f t="array" ref="J55">_xlfn.SWITCH(tod,"AM",AJ55,"PM",AW55)</f>
        <v>0</v>
      </c>
      <c r="K55" s="456" cm="1">
        <f t="array" ref="K55">_xlfn.SWITCH(tod,"AM",AK55,"PM",AX55)</f>
        <v>0</v>
      </c>
      <c r="L55" s="456" cm="1">
        <f t="array" ref="L55">_xlfn.SWITCH(tod,"AM",AL55,"PM",AY55)</f>
        <v>0</v>
      </c>
      <c r="M55" s="460" cm="1">
        <f t="array" ref="M55">_xlfn.SWITCH(tod,"AM",AM55,"PM",AZ55)</f>
        <v>0</v>
      </c>
      <c r="N55" s="456"/>
      <c r="O55" s="456"/>
      <c r="P55" s="456"/>
      <c r="Q55" s="456"/>
      <c r="R55" s="456"/>
      <c r="S55" s="456"/>
      <c r="T55" s="459" t="e">
        <f>$C55*3600/GETPIVOTDATA("Average of TRAVTM(ALL)",#REF!,"TIMEINT",T$2,"VEHICLETRAVELTIMEMEASUREMENT",$B55)</f>
        <v>#REF!</v>
      </c>
      <c r="U55" s="456" t="e">
        <f>$C55*3600/GETPIVOTDATA("Average of TRAVTM(ALL)",#REF!,"TIMEINT",U$2,"VEHICLETRAVELTIMEMEASUREMENT",$B55)</f>
        <v>#REF!</v>
      </c>
      <c r="V55" s="456" t="e">
        <f>$C55*3600/GETPIVOTDATA("Average of TRAVTM(ALL)",#REF!,"TIMEINT",V$2,"VEHICLETRAVELTIMEMEASUREMENT",$B55)</f>
        <v>#REF!</v>
      </c>
      <c r="W55" s="456" t="e">
        <f>$C55*3600/GETPIVOTDATA("Average of TRAVTM(ALL)",#REF!,"TIMEINT",W$2,"VEHICLETRAVELTIMEMEASUREMENT",$B55)</f>
        <v>#REF!</v>
      </c>
      <c r="X55" s="456" t="e">
        <f>$C55*3600/GETPIVOTDATA("Average of TRAVTM(ALL)",#REF!,"TIMEINT",X$2,"VEHICLETRAVELTIMEMEASUREMENT",$B55)</f>
        <v>#REF!</v>
      </c>
      <c r="Y55" s="456" t="e">
        <f>$C55*3600/GETPIVOTDATA("Average of TRAVTM(ALL)",#REF!,"TIMEINT",Y$2,"VEHICLETRAVELTIMEMEASUREMENT",$B55)</f>
        <v>#REF!</v>
      </c>
      <c r="Z55" s="456" t="e">
        <f>$C55*3600/GETPIVOTDATA("Average of TRAVTM(ALL)",#REF!,"TIMEINT",Z$2,"VEHICLETRAVELTIMEMEASUREMENT",$B55)</f>
        <v>#REF!</v>
      </c>
      <c r="AA55" s="460" t="e">
        <f>$C55*3600/GETPIVOTDATA("Average of TRAVTM(ALL)",#REF!,"TIMEINT",AA$2,"VEHICLETRAVELTIMEMEASUREMENT",$B55)</f>
        <v>#REF!</v>
      </c>
      <c r="AB55" s="458"/>
      <c r="AD55" s="541"/>
      <c r="AE55" s="541"/>
      <c r="AF55" s="541"/>
      <c r="AG55" s="541"/>
      <c r="AH55" s="541"/>
      <c r="AI55" s="541"/>
      <c r="AJ55" s="541"/>
      <c r="AK55" s="541"/>
      <c r="AL55" s="541"/>
      <c r="AM55" s="541"/>
      <c r="AN55" s="541"/>
      <c r="AO55" s="541"/>
      <c r="AP55" s="356"/>
      <c r="AQ55" s="541"/>
      <c r="AR55" s="541"/>
      <c r="AS55" s="541"/>
      <c r="AT55" s="541"/>
      <c r="AU55" s="541"/>
      <c r="AV55" s="541"/>
      <c r="AW55" s="541"/>
      <c r="AX55" s="541"/>
      <c r="AY55" s="541"/>
      <c r="AZ55" s="541"/>
      <c r="BA55" s="541"/>
      <c r="BB55" s="541"/>
    </row>
    <row r="56" spans="1:54" ht="18" customHeight="1" x14ac:dyDescent="0.35">
      <c r="A56" s="252"/>
      <c r="B56" s="493">
        <f t="shared" si="1"/>
        <v>37</v>
      </c>
      <c r="C56" s="490">
        <f>IFERROR(GETPIVOTDATA("Average of DISTTRAV(ALL)",#REF!,"VEHICLETRAVELTIMEMEASUREMENT",B56),0)/5280</f>
        <v>0</v>
      </c>
      <c r="D56" s="451"/>
      <c r="E56" s="465"/>
      <c r="F56" s="459" cm="1">
        <f t="array" ref="F56">_xlfn.SWITCH(tod,"AM",AF56,"PM",AS56)</f>
        <v>0</v>
      </c>
      <c r="G56" s="456" cm="1">
        <f t="array" ref="G56">_xlfn.SWITCH(tod,"AM",AG56,"PM",AT56)</f>
        <v>0</v>
      </c>
      <c r="H56" s="456" cm="1">
        <f t="array" ref="H56">_xlfn.SWITCH(tod,"AM",AH56,"PM",AU56)</f>
        <v>0</v>
      </c>
      <c r="I56" s="456" cm="1">
        <f t="array" ref="I56">_xlfn.SWITCH(tod,"AM",AI56,"PM",AV56)</f>
        <v>0</v>
      </c>
      <c r="J56" s="456" cm="1">
        <f t="array" ref="J56">_xlfn.SWITCH(tod,"AM",AJ56,"PM",AW56)</f>
        <v>0</v>
      </c>
      <c r="K56" s="456" cm="1">
        <f t="array" ref="K56">_xlfn.SWITCH(tod,"AM",AK56,"PM",AX56)</f>
        <v>0</v>
      </c>
      <c r="L56" s="456" cm="1">
        <f t="array" ref="L56">_xlfn.SWITCH(tod,"AM",AL56,"PM",AY56)</f>
        <v>0</v>
      </c>
      <c r="M56" s="460" cm="1">
        <f t="array" ref="M56">_xlfn.SWITCH(tod,"AM",AM56,"PM",AZ56)</f>
        <v>0</v>
      </c>
      <c r="N56" s="456"/>
      <c r="O56" s="456"/>
      <c r="P56" s="456"/>
      <c r="Q56" s="456"/>
      <c r="R56" s="456"/>
      <c r="S56" s="456"/>
      <c r="T56" s="459" t="e">
        <f>$C56*3600/GETPIVOTDATA("Average of TRAVTM(ALL)",#REF!,"TIMEINT",T$2,"VEHICLETRAVELTIMEMEASUREMENT",$B56)</f>
        <v>#REF!</v>
      </c>
      <c r="U56" s="456" t="e">
        <f>$C56*3600/GETPIVOTDATA("Average of TRAVTM(ALL)",#REF!,"TIMEINT",U$2,"VEHICLETRAVELTIMEMEASUREMENT",$B56)</f>
        <v>#REF!</v>
      </c>
      <c r="V56" s="456" t="e">
        <f>$C56*3600/GETPIVOTDATA("Average of TRAVTM(ALL)",#REF!,"TIMEINT",V$2,"VEHICLETRAVELTIMEMEASUREMENT",$B56)</f>
        <v>#REF!</v>
      </c>
      <c r="W56" s="456" t="e">
        <f>$C56*3600/GETPIVOTDATA("Average of TRAVTM(ALL)",#REF!,"TIMEINT",W$2,"VEHICLETRAVELTIMEMEASUREMENT",$B56)</f>
        <v>#REF!</v>
      </c>
      <c r="X56" s="456" t="e">
        <f>$C56*3600/GETPIVOTDATA("Average of TRAVTM(ALL)",#REF!,"TIMEINT",X$2,"VEHICLETRAVELTIMEMEASUREMENT",$B56)</f>
        <v>#REF!</v>
      </c>
      <c r="Y56" s="456" t="e">
        <f>$C56*3600/GETPIVOTDATA("Average of TRAVTM(ALL)",#REF!,"TIMEINT",Y$2,"VEHICLETRAVELTIMEMEASUREMENT",$B56)</f>
        <v>#REF!</v>
      </c>
      <c r="Z56" s="456" t="e">
        <f>$C56*3600/GETPIVOTDATA("Average of TRAVTM(ALL)",#REF!,"TIMEINT",Z$2,"VEHICLETRAVELTIMEMEASUREMENT",$B56)</f>
        <v>#REF!</v>
      </c>
      <c r="AA56" s="460" t="e">
        <f>$C56*3600/GETPIVOTDATA("Average of TRAVTM(ALL)",#REF!,"TIMEINT",AA$2,"VEHICLETRAVELTIMEMEASUREMENT",$B56)</f>
        <v>#REF!</v>
      </c>
      <c r="AB56" s="458"/>
      <c r="AC56" s="301"/>
      <c r="AD56" s="541"/>
      <c r="AE56" s="541"/>
      <c r="AF56" s="541"/>
      <c r="AG56" s="541"/>
      <c r="AH56" s="541"/>
      <c r="AI56" s="541"/>
      <c r="AJ56" s="541"/>
      <c r="AK56" s="541"/>
      <c r="AL56" s="541"/>
      <c r="AM56" s="541"/>
      <c r="AN56" s="541"/>
      <c r="AO56" s="541"/>
      <c r="AP56" s="356"/>
      <c r="AQ56" s="541"/>
      <c r="AR56" s="541"/>
      <c r="AS56" s="541"/>
      <c r="AT56" s="541"/>
      <c r="AU56" s="541"/>
      <c r="AV56" s="541"/>
      <c r="AW56" s="541"/>
      <c r="AX56" s="541"/>
      <c r="AY56" s="541"/>
      <c r="AZ56" s="541"/>
      <c r="BA56" s="541"/>
      <c r="BB56" s="541"/>
    </row>
    <row r="57" spans="1:54" ht="18" customHeight="1" x14ac:dyDescent="0.35">
      <c r="A57" s="252"/>
      <c r="B57" s="493">
        <f t="shared" si="1"/>
        <v>38</v>
      </c>
      <c r="C57" s="490">
        <f>IFERROR(GETPIVOTDATA("Average of DISTTRAV(ALL)",#REF!,"VEHICLETRAVELTIMEMEASUREMENT",B57),0)/5280</f>
        <v>0</v>
      </c>
      <c r="D57" s="451"/>
      <c r="E57" s="465"/>
      <c r="F57" s="459" cm="1">
        <f t="array" ref="F57">_xlfn.SWITCH(tod,"AM",AF57,"PM",AS57)</f>
        <v>0</v>
      </c>
      <c r="G57" s="456" cm="1">
        <f t="array" ref="G57">_xlfn.SWITCH(tod,"AM",AG57,"PM",AT57)</f>
        <v>0</v>
      </c>
      <c r="H57" s="456" cm="1">
        <f t="array" ref="H57">_xlfn.SWITCH(tod,"AM",AH57,"PM",AU57)</f>
        <v>0</v>
      </c>
      <c r="I57" s="456" cm="1">
        <f t="array" ref="I57">_xlfn.SWITCH(tod,"AM",AI57,"PM",AV57)</f>
        <v>0</v>
      </c>
      <c r="J57" s="456" cm="1">
        <f t="array" ref="J57">_xlfn.SWITCH(tod,"AM",AJ57,"PM",AW57)</f>
        <v>0</v>
      </c>
      <c r="K57" s="456" cm="1">
        <f t="array" ref="K57">_xlfn.SWITCH(tod,"AM",AK57,"PM",AX57)</f>
        <v>0</v>
      </c>
      <c r="L57" s="456" cm="1">
        <f t="array" ref="L57">_xlfn.SWITCH(tod,"AM",AL57,"PM",AY57)</f>
        <v>0</v>
      </c>
      <c r="M57" s="460" cm="1">
        <f t="array" ref="M57">_xlfn.SWITCH(tod,"AM",AM57,"PM",AZ57)</f>
        <v>0</v>
      </c>
      <c r="N57" s="456"/>
      <c r="O57" s="456"/>
      <c r="P57" s="456"/>
      <c r="Q57" s="456"/>
      <c r="R57" s="456"/>
      <c r="S57" s="456"/>
      <c r="T57" s="459" t="e">
        <f>$C57*3600/GETPIVOTDATA("Average of TRAVTM(ALL)",#REF!,"TIMEINT",T$2,"VEHICLETRAVELTIMEMEASUREMENT",$B57)</f>
        <v>#REF!</v>
      </c>
      <c r="U57" s="456" t="e">
        <f>$C57*3600/GETPIVOTDATA("Average of TRAVTM(ALL)",#REF!,"TIMEINT",U$2,"VEHICLETRAVELTIMEMEASUREMENT",$B57)</f>
        <v>#REF!</v>
      </c>
      <c r="V57" s="456" t="e">
        <f>$C57*3600/GETPIVOTDATA("Average of TRAVTM(ALL)",#REF!,"TIMEINT",V$2,"VEHICLETRAVELTIMEMEASUREMENT",$B57)</f>
        <v>#REF!</v>
      </c>
      <c r="W57" s="456" t="e">
        <f>$C57*3600/GETPIVOTDATA("Average of TRAVTM(ALL)",#REF!,"TIMEINT",W$2,"VEHICLETRAVELTIMEMEASUREMENT",$B57)</f>
        <v>#REF!</v>
      </c>
      <c r="X57" s="456" t="e">
        <f>$C57*3600/GETPIVOTDATA("Average of TRAVTM(ALL)",#REF!,"TIMEINT",X$2,"VEHICLETRAVELTIMEMEASUREMENT",$B57)</f>
        <v>#REF!</v>
      </c>
      <c r="Y57" s="456" t="e">
        <f>$C57*3600/GETPIVOTDATA("Average of TRAVTM(ALL)",#REF!,"TIMEINT",Y$2,"VEHICLETRAVELTIMEMEASUREMENT",$B57)</f>
        <v>#REF!</v>
      </c>
      <c r="Z57" s="456" t="e">
        <f>$C57*3600/GETPIVOTDATA("Average of TRAVTM(ALL)",#REF!,"TIMEINT",Z$2,"VEHICLETRAVELTIMEMEASUREMENT",$B57)</f>
        <v>#REF!</v>
      </c>
      <c r="AA57" s="460" t="e">
        <f>$C57*3600/GETPIVOTDATA("Average of TRAVTM(ALL)",#REF!,"TIMEINT",AA$2,"VEHICLETRAVELTIMEMEASUREMENT",$B57)</f>
        <v>#REF!</v>
      </c>
      <c r="AB57" s="458"/>
      <c r="AD57" s="541"/>
      <c r="AE57" s="541"/>
      <c r="AF57" s="541"/>
      <c r="AG57" s="541"/>
      <c r="AH57" s="541"/>
      <c r="AI57" s="541"/>
      <c r="AJ57" s="541"/>
      <c r="AK57" s="541"/>
      <c r="AL57" s="541"/>
      <c r="AM57" s="541"/>
      <c r="AN57" s="541"/>
      <c r="AO57" s="541"/>
      <c r="AP57" s="356"/>
      <c r="AQ57" s="541"/>
      <c r="AR57" s="541"/>
      <c r="AS57" s="541"/>
      <c r="AT57" s="541"/>
      <c r="AU57" s="541"/>
      <c r="AV57" s="541"/>
      <c r="AW57" s="541"/>
      <c r="AX57" s="541"/>
      <c r="AY57" s="541"/>
      <c r="AZ57" s="541"/>
      <c r="BA57" s="541"/>
      <c r="BB57" s="541"/>
    </row>
    <row r="58" spans="1:54" ht="18" customHeight="1" x14ac:dyDescent="0.35">
      <c r="A58" s="252"/>
      <c r="B58" s="493">
        <f t="shared" si="1"/>
        <v>39</v>
      </c>
      <c r="C58" s="490">
        <f>IFERROR(GETPIVOTDATA("Average of DISTTRAV(ALL)",#REF!,"VEHICLETRAVELTIMEMEASUREMENT",B58),0)/5280</f>
        <v>0</v>
      </c>
      <c r="D58" s="451"/>
      <c r="E58" s="465"/>
      <c r="F58" s="459" cm="1">
        <f t="array" ref="F58">_xlfn.SWITCH(tod,"AM",AF58,"PM",AS58)</f>
        <v>0</v>
      </c>
      <c r="G58" s="456" cm="1">
        <f t="array" ref="G58">_xlfn.SWITCH(tod,"AM",AG58,"PM",AT58)</f>
        <v>0</v>
      </c>
      <c r="H58" s="456" cm="1">
        <f t="array" ref="H58">_xlfn.SWITCH(tod,"AM",AH58,"PM",AU58)</f>
        <v>0</v>
      </c>
      <c r="I58" s="456" cm="1">
        <f t="array" ref="I58">_xlfn.SWITCH(tod,"AM",AI58,"PM",AV58)</f>
        <v>0</v>
      </c>
      <c r="J58" s="456" cm="1">
        <f t="array" ref="J58">_xlfn.SWITCH(tod,"AM",AJ58,"PM",AW58)</f>
        <v>0</v>
      </c>
      <c r="K58" s="456" cm="1">
        <f t="array" ref="K58">_xlfn.SWITCH(tod,"AM",AK58,"PM",AX58)</f>
        <v>0</v>
      </c>
      <c r="L58" s="456" cm="1">
        <f t="array" ref="L58">_xlfn.SWITCH(tod,"AM",AL58,"PM",AY58)</f>
        <v>0</v>
      </c>
      <c r="M58" s="460" cm="1">
        <f t="array" ref="M58">_xlfn.SWITCH(tod,"AM",AM58,"PM",AZ58)</f>
        <v>0</v>
      </c>
      <c r="N58" s="456"/>
      <c r="O58" s="456"/>
      <c r="P58" s="456"/>
      <c r="Q58" s="456"/>
      <c r="R58" s="456"/>
      <c r="S58" s="456"/>
      <c r="T58" s="459" t="e">
        <f>$C58*3600/GETPIVOTDATA("Average of TRAVTM(ALL)",#REF!,"TIMEINT",T$2,"VEHICLETRAVELTIMEMEASUREMENT",$B58)</f>
        <v>#REF!</v>
      </c>
      <c r="U58" s="456" t="e">
        <f>$C58*3600/GETPIVOTDATA("Average of TRAVTM(ALL)",#REF!,"TIMEINT",U$2,"VEHICLETRAVELTIMEMEASUREMENT",$B58)</f>
        <v>#REF!</v>
      </c>
      <c r="V58" s="456" t="e">
        <f>$C58*3600/GETPIVOTDATA("Average of TRAVTM(ALL)",#REF!,"TIMEINT",V$2,"VEHICLETRAVELTIMEMEASUREMENT",$B58)</f>
        <v>#REF!</v>
      </c>
      <c r="W58" s="456" t="e">
        <f>$C58*3600/GETPIVOTDATA("Average of TRAVTM(ALL)",#REF!,"TIMEINT",W$2,"VEHICLETRAVELTIMEMEASUREMENT",$B58)</f>
        <v>#REF!</v>
      </c>
      <c r="X58" s="456" t="e">
        <f>$C58*3600/GETPIVOTDATA("Average of TRAVTM(ALL)",#REF!,"TIMEINT",X$2,"VEHICLETRAVELTIMEMEASUREMENT",$B58)</f>
        <v>#REF!</v>
      </c>
      <c r="Y58" s="456" t="e">
        <f>$C58*3600/GETPIVOTDATA("Average of TRAVTM(ALL)",#REF!,"TIMEINT",Y$2,"VEHICLETRAVELTIMEMEASUREMENT",$B58)</f>
        <v>#REF!</v>
      </c>
      <c r="Z58" s="456" t="e">
        <f>$C58*3600/GETPIVOTDATA("Average of TRAVTM(ALL)",#REF!,"TIMEINT",Z$2,"VEHICLETRAVELTIMEMEASUREMENT",$B58)</f>
        <v>#REF!</v>
      </c>
      <c r="AA58" s="460" t="e">
        <f>$C58*3600/GETPIVOTDATA("Average of TRAVTM(ALL)",#REF!,"TIMEINT",AA$2,"VEHICLETRAVELTIMEMEASUREMENT",$B58)</f>
        <v>#REF!</v>
      </c>
      <c r="AB58" s="458"/>
      <c r="AD58" s="541"/>
      <c r="AE58" s="541"/>
      <c r="AF58" s="541"/>
      <c r="AG58" s="541"/>
      <c r="AH58" s="541"/>
      <c r="AI58" s="541"/>
      <c r="AJ58" s="541"/>
      <c r="AK58" s="541"/>
      <c r="AL58" s="541"/>
      <c r="AM58" s="541"/>
      <c r="AN58" s="541"/>
      <c r="AO58" s="541"/>
      <c r="AP58" s="356"/>
      <c r="AQ58" s="541"/>
      <c r="AR58" s="541"/>
      <c r="AS58" s="541"/>
      <c r="AT58" s="541"/>
      <c r="AU58" s="541"/>
      <c r="AV58" s="541"/>
      <c r="AW58" s="541"/>
      <c r="AX58" s="541"/>
      <c r="AY58" s="541"/>
      <c r="AZ58" s="541"/>
      <c r="BA58" s="541"/>
      <c r="BB58" s="541"/>
    </row>
    <row r="59" spans="1:54" ht="18" customHeight="1" x14ac:dyDescent="0.35">
      <c r="A59" s="252"/>
      <c r="B59" s="493">
        <f t="shared" si="1"/>
        <v>40</v>
      </c>
      <c r="C59" s="490">
        <f>IFERROR(GETPIVOTDATA("Average of DISTTRAV(ALL)",#REF!,"VEHICLETRAVELTIMEMEASUREMENT",B59),0)/5280</f>
        <v>0</v>
      </c>
      <c r="D59" s="451"/>
      <c r="E59" s="465"/>
      <c r="F59" s="459" cm="1">
        <f t="array" ref="F59">_xlfn.SWITCH(tod,"AM",AF59,"PM",AS59)</f>
        <v>0</v>
      </c>
      <c r="G59" s="456" cm="1">
        <f t="array" ref="G59">_xlfn.SWITCH(tod,"AM",AG59,"PM",AT59)</f>
        <v>0</v>
      </c>
      <c r="H59" s="456" cm="1">
        <f t="array" ref="H59">_xlfn.SWITCH(tod,"AM",AH59,"PM",AU59)</f>
        <v>0</v>
      </c>
      <c r="I59" s="456" cm="1">
        <f t="array" ref="I59">_xlfn.SWITCH(tod,"AM",AI59,"PM",AV59)</f>
        <v>0</v>
      </c>
      <c r="J59" s="456" cm="1">
        <f t="array" ref="J59">_xlfn.SWITCH(tod,"AM",AJ59,"PM",AW59)</f>
        <v>0</v>
      </c>
      <c r="K59" s="456" cm="1">
        <f t="array" ref="K59">_xlfn.SWITCH(tod,"AM",AK59,"PM",AX59)</f>
        <v>0</v>
      </c>
      <c r="L59" s="456" cm="1">
        <f t="array" ref="L59">_xlfn.SWITCH(tod,"AM",AL59,"PM",AY59)</f>
        <v>0</v>
      </c>
      <c r="M59" s="460" cm="1">
        <f t="array" ref="M59">_xlfn.SWITCH(tod,"AM",AM59,"PM",AZ59)</f>
        <v>0</v>
      </c>
      <c r="N59" s="456"/>
      <c r="O59" s="456"/>
      <c r="P59" s="456"/>
      <c r="Q59" s="456"/>
      <c r="R59" s="456"/>
      <c r="S59" s="456"/>
      <c r="T59" s="459" t="e">
        <f>$C59*3600/GETPIVOTDATA("Average of TRAVTM(ALL)",#REF!,"TIMEINT",T$2,"VEHICLETRAVELTIMEMEASUREMENT",$B59)</f>
        <v>#REF!</v>
      </c>
      <c r="U59" s="456" t="e">
        <f>$C59*3600/GETPIVOTDATA("Average of TRAVTM(ALL)",#REF!,"TIMEINT",U$2,"VEHICLETRAVELTIMEMEASUREMENT",$B59)</f>
        <v>#REF!</v>
      </c>
      <c r="V59" s="456" t="e">
        <f>$C59*3600/GETPIVOTDATA("Average of TRAVTM(ALL)",#REF!,"TIMEINT",V$2,"VEHICLETRAVELTIMEMEASUREMENT",$B59)</f>
        <v>#REF!</v>
      </c>
      <c r="W59" s="456" t="e">
        <f>$C59*3600/GETPIVOTDATA("Average of TRAVTM(ALL)",#REF!,"TIMEINT",W$2,"VEHICLETRAVELTIMEMEASUREMENT",$B59)</f>
        <v>#REF!</v>
      </c>
      <c r="X59" s="456" t="e">
        <f>$C59*3600/GETPIVOTDATA("Average of TRAVTM(ALL)",#REF!,"TIMEINT",X$2,"VEHICLETRAVELTIMEMEASUREMENT",$B59)</f>
        <v>#REF!</v>
      </c>
      <c r="Y59" s="456" t="e">
        <f>$C59*3600/GETPIVOTDATA("Average of TRAVTM(ALL)",#REF!,"TIMEINT",Y$2,"VEHICLETRAVELTIMEMEASUREMENT",$B59)</f>
        <v>#REF!</v>
      </c>
      <c r="Z59" s="456" t="e">
        <f>$C59*3600/GETPIVOTDATA("Average of TRAVTM(ALL)",#REF!,"TIMEINT",Z$2,"VEHICLETRAVELTIMEMEASUREMENT",$B59)</f>
        <v>#REF!</v>
      </c>
      <c r="AA59" s="460" t="e">
        <f>$C59*3600/GETPIVOTDATA("Average of TRAVTM(ALL)",#REF!,"TIMEINT",AA$2,"VEHICLETRAVELTIMEMEASUREMENT",$B59)</f>
        <v>#REF!</v>
      </c>
      <c r="AB59" s="458"/>
      <c r="AC59" s="301"/>
      <c r="AD59" s="541"/>
      <c r="AE59" s="541"/>
      <c r="AF59" s="541"/>
      <c r="AG59" s="541"/>
      <c r="AH59" s="541"/>
      <c r="AI59" s="541"/>
      <c r="AJ59" s="541"/>
      <c r="AK59" s="541"/>
      <c r="AL59" s="541"/>
      <c r="AM59" s="541"/>
      <c r="AN59" s="541"/>
      <c r="AO59" s="541"/>
      <c r="AP59" s="356"/>
      <c r="AQ59" s="541"/>
      <c r="AR59" s="541"/>
      <c r="AS59" s="541"/>
      <c r="AT59" s="541"/>
      <c r="AU59" s="541"/>
      <c r="AV59" s="541"/>
      <c r="AW59" s="541"/>
      <c r="AX59" s="541"/>
      <c r="AY59" s="541"/>
      <c r="AZ59" s="541"/>
      <c r="BA59" s="541"/>
      <c r="BB59" s="541"/>
    </row>
    <row r="60" spans="1:54" ht="18" customHeight="1" x14ac:dyDescent="0.35">
      <c r="A60" s="252"/>
      <c r="B60" s="493">
        <f t="shared" si="1"/>
        <v>41</v>
      </c>
      <c r="C60" s="490">
        <f>IFERROR(GETPIVOTDATA("Average of DISTTRAV(ALL)",#REF!,"VEHICLETRAVELTIMEMEASUREMENT",B60),0)/5280</f>
        <v>0</v>
      </c>
      <c r="D60" s="451"/>
      <c r="E60" s="465"/>
      <c r="F60" s="459" cm="1">
        <f t="array" ref="F60">_xlfn.SWITCH(tod,"AM",AF60,"PM",AS60)</f>
        <v>0</v>
      </c>
      <c r="G60" s="456" cm="1">
        <f t="array" ref="G60">_xlfn.SWITCH(tod,"AM",AG60,"PM",AT60)</f>
        <v>0</v>
      </c>
      <c r="H60" s="456" cm="1">
        <f t="array" ref="H60">_xlfn.SWITCH(tod,"AM",AH60,"PM",AU60)</f>
        <v>0</v>
      </c>
      <c r="I60" s="456" cm="1">
        <f t="array" ref="I60">_xlfn.SWITCH(tod,"AM",AI60,"PM",AV60)</f>
        <v>0</v>
      </c>
      <c r="J60" s="456" cm="1">
        <f t="array" ref="J60">_xlfn.SWITCH(tod,"AM",AJ60,"PM",AW60)</f>
        <v>0</v>
      </c>
      <c r="K60" s="456" cm="1">
        <f t="array" ref="K60">_xlfn.SWITCH(tod,"AM",AK60,"PM",AX60)</f>
        <v>0</v>
      </c>
      <c r="L60" s="456" cm="1">
        <f t="array" ref="L60">_xlfn.SWITCH(tod,"AM",AL60,"PM",AY60)</f>
        <v>0</v>
      </c>
      <c r="M60" s="460" cm="1">
        <f t="array" ref="M60">_xlfn.SWITCH(tod,"AM",AM60,"PM",AZ60)</f>
        <v>0</v>
      </c>
      <c r="N60" s="456"/>
      <c r="O60" s="456"/>
      <c r="P60" s="456"/>
      <c r="Q60" s="456"/>
      <c r="R60" s="456"/>
      <c r="S60" s="456"/>
      <c r="T60" s="459" t="e">
        <f>$C60*3600/GETPIVOTDATA("Average of TRAVTM(ALL)",#REF!,"TIMEINT",T$2,"VEHICLETRAVELTIMEMEASUREMENT",$B60)</f>
        <v>#REF!</v>
      </c>
      <c r="U60" s="456" t="e">
        <f>$C60*3600/GETPIVOTDATA("Average of TRAVTM(ALL)",#REF!,"TIMEINT",U$2,"VEHICLETRAVELTIMEMEASUREMENT",$B60)</f>
        <v>#REF!</v>
      </c>
      <c r="V60" s="456" t="e">
        <f>$C60*3600/GETPIVOTDATA("Average of TRAVTM(ALL)",#REF!,"TIMEINT",V$2,"VEHICLETRAVELTIMEMEASUREMENT",$B60)</f>
        <v>#REF!</v>
      </c>
      <c r="W60" s="456" t="e">
        <f>$C60*3600/GETPIVOTDATA("Average of TRAVTM(ALL)",#REF!,"TIMEINT",W$2,"VEHICLETRAVELTIMEMEASUREMENT",$B60)</f>
        <v>#REF!</v>
      </c>
      <c r="X60" s="456" t="e">
        <f>$C60*3600/GETPIVOTDATA("Average of TRAVTM(ALL)",#REF!,"TIMEINT",X$2,"VEHICLETRAVELTIMEMEASUREMENT",$B60)</f>
        <v>#REF!</v>
      </c>
      <c r="Y60" s="456" t="e">
        <f>$C60*3600/GETPIVOTDATA("Average of TRAVTM(ALL)",#REF!,"TIMEINT",Y$2,"VEHICLETRAVELTIMEMEASUREMENT",$B60)</f>
        <v>#REF!</v>
      </c>
      <c r="Z60" s="456" t="e">
        <f>$C60*3600/GETPIVOTDATA("Average of TRAVTM(ALL)",#REF!,"TIMEINT",Z$2,"VEHICLETRAVELTIMEMEASUREMENT",$B60)</f>
        <v>#REF!</v>
      </c>
      <c r="AA60" s="460" t="e">
        <f>$C60*3600/GETPIVOTDATA("Average of TRAVTM(ALL)",#REF!,"TIMEINT",AA$2,"VEHICLETRAVELTIMEMEASUREMENT",$B60)</f>
        <v>#REF!</v>
      </c>
      <c r="AB60" s="458"/>
      <c r="AD60" s="541"/>
      <c r="AE60" s="541"/>
      <c r="AF60" s="541"/>
      <c r="AG60" s="541"/>
      <c r="AH60" s="541"/>
      <c r="AI60" s="541"/>
      <c r="AJ60" s="541"/>
      <c r="AK60" s="541"/>
      <c r="AL60" s="541"/>
      <c r="AM60" s="541"/>
      <c r="AN60" s="541"/>
      <c r="AO60" s="541"/>
      <c r="AP60" s="356"/>
      <c r="AQ60" s="541"/>
      <c r="AR60" s="541"/>
      <c r="AS60" s="541"/>
      <c r="AT60" s="541"/>
      <c r="AU60" s="541"/>
      <c r="AV60" s="541"/>
      <c r="AW60" s="541"/>
      <c r="AX60" s="541"/>
      <c r="AY60" s="541"/>
      <c r="AZ60" s="541"/>
      <c r="BA60" s="541"/>
      <c r="BB60" s="541"/>
    </row>
    <row r="61" spans="1:54" ht="18" customHeight="1" x14ac:dyDescent="0.35">
      <c r="A61" s="252"/>
      <c r="B61" s="493">
        <f t="shared" si="1"/>
        <v>42</v>
      </c>
      <c r="C61" s="490">
        <f>IFERROR(GETPIVOTDATA("Average of DISTTRAV(ALL)",#REF!,"VEHICLETRAVELTIMEMEASUREMENT",B61),0)/5280</f>
        <v>0</v>
      </c>
      <c r="D61" s="451"/>
      <c r="E61" s="465"/>
      <c r="F61" s="459" cm="1">
        <f t="array" ref="F61">_xlfn.SWITCH(tod,"AM",AF61,"PM",AS61)</f>
        <v>0</v>
      </c>
      <c r="G61" s="456" cm="1">
        <f t="array" ref="G61">_xlfn.SWITCH(tod,"AM",AG61,"PM",AT61)</f>
        <v>0</v>
      </c>
      <c r="H61" s="456" cm="1">
        <f t="array" ref="H61">_xlfn.SWITCH(tod,"AM",AH61,"PM",AU61)</f>
        <v>0</v>
      </c>
      <c r="I61" s="456" cm="1">
        <f t="array" ref="I61">_xlfn.SWITCH(tod,"AM",AI61,"PM",AV61)</f>
        <v>0</v>
      </c>
      <c r="J61" s="456" cm="1">
        <f t="array" ref="J61">_xlfn.SWITCH(tod,"AM",AJ61,"PM",AW61)</f>
        <v>0</v>
      </c>
      <c r="K61" s="456" cm="1">
        <f t="array" ref="K61">_xlfn.SWITCH(tod,"AM",AK61,"PM",AX61)</f>
        <v>0</v>
      </c>
      <c r="L61" s="456" cm="1">
        <f t="array" ref="L61">_xlfn.SWITCH(tod,"AM",AL61,"PM",AY61)</f>
        <v>0</v>
      </c>
      <c r="M61" s="460" cm="1">
        <f t="array" ref="M61">_xlfn.SWITCH(tod,"AM",AM61,"PM",AZ61)</f>
        <v>0</v>
      </c>
      <c r="N61" s="456"/>
      <c r="O61" s="456"/>
      <c r="P61" s="456"/>
      <c r="Q61" s="456"/>
      <c r="R61" s="456"/>
      <c r="S61" s="456"/>
      <c r="T61" s="459" t="e">
        <f>$C61*3600/GETPIVOTDATA("Average of TRAVTM(ALL)",#REF!,"TIMEINT",T$2,"VEHICLETRAVELTIMEMEASUREMENT",$B61)</f>
        <v>#REF!</v>
      </c>
      <c r="U61" s="456" t="e">
        <f>$C61*3600/GETPIVOTDATA("Average of TRAVTM(ALL)",#REF!,"TIMEINT",U$2,"VEHICLETRAVELTIMEMEASUREMENT",$B61)</f>
        <v>#REF!</v>
      </c>
      <c r="V61" s="456" t="e">
        <f>$C61*3600/GETPIVOTDATA("Average of TRAVTM(ALL)",#REF!,"TIMEINT",V$2,"VEHICLETRAVELTIMEMEASUREMENT",$B61)</f>
        <v>#REF!</v>
      </c>
      <c r="W61" s="456" t="e">
        <f>$C61*3600/GETPIVOTDATA("Average of TRAVTM(ALL)",#REF!,"TIMEINT",W$2,"VEHICLETRAVELTIMEMEASUREMENT",$B61)</f>
        <v>#REF!</v>
      </c>
      <c r="X61" s="456" t="e">
        <f>$C61*3600/GETPIVOTDATA("Average of TRAVTM(ALL)",#REF!,"TIMEINT",X$2,"VEHICLETRAVELTIMEMEASUREMENT",$B61)</f>
        <v>#REF!</v>
      </c>
      <c r="Y61" s="456" t="e">
        <f>$C61*3600/GETPIVOTDATA("Average of TRAVTM(ALL)",#REF!,"TIMEINT",Y$2,"VEHICLETRAVELTIMEMEASUREMENT",$B61)</f>
        <v>#REF!</v>
      </c>
      <c r="Z61" s="456" t="e">
        <f>$C61*3600/GETPIVOTDATA("Average of TRAVTM(ALL)",#REF!,"TIMEINT",Z$2,"VEHICLETRAVELTIMEMEASUREMENT",$B61)</f>
        <v>#REF!</v>
      </c>
      <c r="AA61" s="460" t="e">
        <f>$C61*3600/GETPIVOTDATA("Average of TRAVTM(ALL)",#REF!,"TIMEINT",AA$2,"VEHICLETRAVELTIMEMEASUREMENT",$B61)</f>
        <v>#REF!</v>
      </c>
      <c r="AB61" s="458"/>
      <c r="AD61" s="541"/>
      <c r="AE61" s="541"/>
      <c r="AF61" s="541"/>
      <c r="AG61" s="541"/>
      <c r="AH61" s="541"/>
      <c r="AI61" s="541"/>
      <c r="AJ61" s="541"/>
      <c r="AK61" s="541"/>
      <c r="AL61" s="541"/>
      <c r="AM61" s="541"/>
      <c r="AN61" s="541"/>
      <c r="AO61" s="541"/>
      <c r="AP61" s="356"/>
      <c r="AQ61" s="541"/>
      <c r="AR61" s="541"/>
      <c r="AS61" s="541"/>
      <c r="AT61" s="541"/>
      <c r="AU61" s="541"/>
      <c r="AV61" s="541"/>
      <c r="AW61" s="541"/>
      <c r="AX61" s="541"/>
      <c r="AY61" s="541"/>
      <c r="AZ61" s="541"/>
      <c r="BA61" s="541"/>
      <c r="BB61" s="541"/>
    </row>
    <row r="62" spans="1:54" ht="18" customHeight="1" x14ac:dyDescent="0.35">
      <c r="A62" s="252"/>
      <c r="B62" s="493">
        <f t="shared" si="1"/>
        <v>43</v>
      </c>
      <c r="C62" s="490">
        <f>IFERROR(GETPIVOTDATA("Average of DISTTRAV(ALL)",#REF!,"VEHICLETRAVELTIMEMEASUREMENT",B62),0)/5280</f>
        <v>0</v>
      </c>
      <c r="D62" s="451"/>
      <c r="E62" s="465"/>
      <c r="F62" s="459" cm="1">
        <f t="array" ref="F62">_xlfn.SWITCH(tod,"AM",AF62,"PM",AS62)</f>
        <v>0</v>
      </c>
      <c r="G62" s="456" cm="1">
        <f t="array" ref="G62">_xlfn.SWITCH(tod,"AM",AG62,"PM",AT62)</f>
        <v>0</v>
      </c>
      <c r="H62" s="456" cm="1">
        <f t="array" ref="H62">_xlfn.SWITCH(tod,"AM",AH62,"PM",AU62)</f>
        <v>0</v>
      </c>
      <c r="I62" s="456" cm="1">
        <f t="array" ref="I62">_xlfn.SWITCH(tod,"AM",AI62,"PM",AV62)</f>
        <v>0</v>
      </c>
      <c r="J62" s="456" cm="1">
        <f t="array" ref="J62">_xlfn.SWITCH(tod,"AM",AJ62,"PM",AW62)</f>
        <v>0</v>
      </c>
      <c r="K62" s="456" cm="1">
        <f t="array" ref="K62">_xlfn.SWITCH(tod,"AM",AK62,"PM",AX62)</f>
        <v>0</v>
      </c>
      <c r="L62" s="456" cm="1">
        <f t="array" ref="L62">_xlfn.SWITCH(tod,"AM",AL62,"PM",AY62)</f>
        <v>0</v>
      </c>
      <c r="M62" s="460" cm="1">
        <f t="array" ref="M62">_xlfn.SWITCH(tod,"AM",AM62,"PM",AZ62)</f>
        <v>0</v>
      </c>
      <c r="N62" s="456"/>
      <c r="O62" s="456"/>
      <c r="P62" s="456"/>
      <c r="Q62" s="456"/>
      <c r="R62" s="456"/>
      <c r="S62" s="456"/>
      <c r="T62" s="459" t="e">
        <f>$C62*3600/GETPIVOTDATA("Average of TRAVTM(ALL)",#REF!,"TIMEINT",T$2,"VEHICLETRAVELTIMEMEASUREMENT",$B62)</f>
        <v>#REF!</v>
      </c>
      <c r="U62" s="456" t="e">
        <f>$C62*3600/GETPIVOTDATA("Average of TRAVTM(ALL)",#REF!,"TIMEINT",U$2,"VEHICLETRAVELTIMEMEASUREMENT",$B62)</f>
        <v>#REF!</v>
      </c>
      <c r="V62" s="456" t="e">
        <f>$C62*3600/GETPIVOTDATA("Average of TRAVTM(ALL)",#REF!,"TIMEINT",V$2,"VEHICLETRAVELTIMEMEASUREMENT",$B62)</f>
        <v>#REF!</v>
      </c>
      <c r="W62" s="456" t="e">
        <f>$C62*3600/GETPIVOTDATA("Average of TRAVTM(ALL)",#REF!,"TIMEINT",W$2,"VEHICLETRAVELTIMEMEASUREMENT",$B62)</f>
        <v>#REF!</v>
      </c>
      <c r="X62" s="456" t="e">
        <f>$C62*3600/GETPIVOTDATA("Average of TRAVTM(ALL)",#REF!,"TIMEINT",X$2,"VEHICLETRAVELTIMEMEASUREMENT",$B62)</f>
        <v>#REF!</v>
      </c>
      <c r="Y62" s="456" t="e">
        <f>$C62*3600/GETPIVOTDATA("Average of TRAVTM(ALL)",#REF!,"TIMEINT",Y$2,"VEHICLETRAVELTIMEMEASUREMENT",$B62)</f>
        <v>#REF!</v>
      </c>
      <c r="Z62" s="456" t="e">
        <f>$C62*3600/GETPIVOTDATA("Average of TRAVTM(ALL)",#REF!,"TIMEINT",Z$2,"VEHICLETRAVELTIMEMEASUREMENT",$B62)</f>
        <v>#REF!</v>
      </c>
      <c r="AA62" s="460" t="e">
        <f>$C62*3600/GETPIVOTDATA("Average of TRAVTM(ALL)",#REF!,"TIMEINT",AA$2,"VEHICLETRAVELTIMEMEASUREMENT",$B62)</f>
        <v>#REF!</v>
      </c>
      <c r="AB62" s="458"/>
      <c r="AC62" s="301"/>
      <c r="AD62" s="541"/>
      <c r="AE62" s="541"/>
      <c r="AF62" s="541"/>
      <c r="AG62" s="541"/>
      <c r="AH62" s="541"/>
      <c r="AI62" s="541"/>
      <c r="AJ62" s="541"/>
      <c r="AK62" s="541"/>
      <c r="AL62" s="541"/>
      <c r="AM62" s="541"/>
      <c r="AN62" s="541"/>
      <c r="AO62" s="541"/>
      <c r="AP62" s="356"/>
      <c r="AQ62" s="541"/>
      <c r="AR62" s="541"/>
      <c r="AS62" s="541"/>
      <c r="AT62" s="541"/>
      <c r="AU62" s="541"/>
      <c r="AV62" s="541"/>
      <c r="AW62" s="541"/>
      <c r="AX62" s="541"/>
      <c r="AY62" s="541"/>
      <c r="AZ62" s="541"/>
      <c r="BA62" s="541"/>
      <c r="BB62" s="541"/>
    </row>
    <row r="63" spans="1:54" ht="18" customHeight="1" x14ac:dyDescent="0.35">
      <c r="A63" s="252"/>
      <c r="B63" s="493">
        <f t="shared" si="1"/>
        <v>44</v>
      </c>
      <c r="C63" s="490">
        <f>IFERROR(GETPIVOTDATA("Average of DISTTRAV(ALL)",#REF!,"VEHICLETRAVELTIMEMEASUREMENT",B63),0)/5280</f>
        <v>0</v>
      </c>
      <c r="D63" s="451"/>
      <c r="E63" s="465"/>
      <c r="F63" s="459" cm="1">
        <f t="array" ref="F63">_xlfn.SWITCH(tod,"AM",AF63,"PM",AS63)</f>
        <v>0</v>
      </c>
      <c r="G63" s="456" cm="1">
        <f t="array" ref="G63">_xlfn.SWITCH(tod,"AM",AG63,"PM",AT63)</f>
        <v>0</v>
      </c>
      <c r="H63" s="456" cm="1">
        <f t="array" ref="H63">_xlfn.SWITCH(tod,"AM",AH63,"PM",AU63)</f>
        <v>0</v>
      </c>
      <c r="I63" s="456" cm="1">
        <f t="array" ref="I63">_xlfn.SWITCH(tod,"AM",AI63,"PM",AV63)</f>
        <v>0</v>
      </c>
      <c r="J63" s="456" cm="1">
        <f t="array" ref="J63">_xlfn.SWITCH(tod,"AM",AJ63,"PM",AW63)</f>
        <v>0</v>
      </c>
      <c r="K63" s="456" cm="1">
        <f t="array" ref="K63">_xlfn.SWITCH(tod,"AM",AK63,"PM",AX63)</f>
        <v>0</v>
      </c>
      <c r="L63" s="456" cm="1">
        <f t="array" ref="L63">_xlfn.SWITCH(tod,"AM",AL63,"PM",AY63)</f>
        <v>0</v>
      </c>
      <c r="M63" s="460" cm="1">
        <f t="array" ref="M63">_xlfn.SWITCH(tod,"AM",AM63,"PM",AZ63)</f>
        <v>0</v>
      </c>
      <c r="N63" s="456"/>
      <c r="O63" s="456"/>
      <c r="P63" s="456"/>
      <c r="Q63" s="456"/>
      <c r="R63" s="456"/>
      <c r="S63" s="456"/>
      <c r="T63" s="459" t="e">
        <f>$C63*3600/GETPIVOTDATA("Average of TRAVTM(ALL)",#REF!,"TIMEINT",T$2,"VEHICLETRAVELTIMEMEASUREMENT",$B63)</f>
        <v>#REF!</v>
      </c>
      <c r="U63" s="456" t="e">
        <f>$C63*3600/GETPIVOTDATA("Average of TRAVTM(ALL)",#REF!,"TIMEINT",U$2,"VEHICLETRAVELTIMEMEASUREMENT",$B63)</f>
        <v>#REF!</v>
      </c>
      <c r="V63" s="456" t="e">
        <f>$C63*3600/GETPIVOTDATA("Average of TRAVTM(ALL)",#REF!,"TIMEINT",V$2,"VEHICLETRAVELTIMEMEASUREMENT",$B63)</f>
        <v>#REF!</v>
      </c>
      <c r="W63" s="456" t="e">
        <f>$C63*3600/GETPIVOTDATA("Average of TRAVTM(ALL)",#REF!,"TIMEINT",W$2,"VEHICLETRAVELTIMEMEASUREMENT",$B63)</f>
        <v>#REF!</v>
      </c>
      <c r="X63" s="456" t="e">
        <f>$C63*3600/GETPIVOTDATA("Average of TRAVTM(ALL)",#REF!,"TIMEINT",X$2,"VEHICLETRAVELTIMEMEASUREMENT",$B63)</f>
        <v>#REF!</v>
      </c>
      <c r="Y63" s="456" t="e">
        <f>$C63*3600/GETPIVOTDATA("Average of TRAVTM(ALL)",#REF!,"TIMEINT",Y$2,"VEHICLETRAVELTIMEMEASUREMENT",$B63)</f>
        <v>#REF!</v>
      </c>
      <c r="Z63" s="456" t="e">
        <f>$C63*3600/GETPIVOTDATA("Average of TRAVTM(ALL)",#REF!,"TIMEINT",Z$2,"VEHICLETRAVELTIMEMEASUREMENT",$B63)</f>
        <v>#REF!</v>
      </c>
      <c r="AA63" s="460" t="e">
        <f>$C63*3600/GETPIVOTDATA("Average of TRAVTM(ALL)",#REF!,"TIMEINT",AA$2,"VEHICLETRAVELTIMEMEASUREMENT",$B63)</f>
        <v>#REF!</v>
      </c>
      <c r="AB63" s="458"/>
      <c r="AD63" s="541"/>
      <c r="AE63" s="541"/>
      <c r="AF63" s="541"/>
      <c r="AG63" s="541"/>
      <c r="AH63" s="541"/>
      <c r="AI63" s="541"/>
      <c r="AJ63" s="541"/>
      <c r="AK63" s="541"/>
      <c r="AL63" s="541"/>
      <c r="AM63" s="541"/>
      <c r="AN63" s="541"/>
      <c r="AO63" s="541"/>
      <c r="AP63" s="356"/>
      <c r="AQ63" s="541"/>
      <c r="AR63" s="541"/>
      <c r="AS63" s="541"/>
      <c r="AT63" s="541"/>
      <c r="AU63" s="541"/>
      <c r="AV63" s="541"/>
      <c r="AW63" s="541"/>
      <c r="AX63" s="541"/>
      <c r="AY63" s="541"/>
      <c r="AZ63" s="541"/>
      <c r="BA63" s="541"/>
      <c r="BB63" s="541"/>
    </row>
    <row r="64" spans="1:54" ht="18" customHeight="1" x14ac:dyDescent="0.35">
      <c r="A64" s="252"/>
      <c r="B64" s="493">
        <f t="shared" si="1"/>
        <v>45</v>
      </c>
      <c r="C64" s="490">
        <f>IFERROR(GETPIVOTDATA("Average of DISTTRAV(ALL)",#REF!,"VEHICLETRAVELTIMEMEASUREMENT",B64),0)/5280</f>
        <v>0</v>
      </c>
      <c r="D64" s="451"/>
      <c r="E64" s="465"/>
      <c r="F64" s="459" cm="1">
        <f t="array" ref="F64">_xlfn.SWITCH(tod,"AM",AF64,"PM",AS64)</f>
        <v>0</v>
      </c>
      <c r="G64" s="456" cm="1">
        <f t="array" ref="G64">_xlfn.SWITCH(tod,"AM",AG64,"PM",AT64)</f>
        <v>0</v>
      </c>
      <c r="H64" s="456" cm="1">
        <f t="array" ref="H64">_xlfn.SWITCH(tod,"AM",AH64,"PM",AU64)</f>
        <v>0</v>
      </c>
      <c r="I64" s="456" cm="1">
        <f t="array" ref="I64">_xlfn.SWITCH(tod,"AM",AI64,"PM",AV64)</f>
        <v>0</v>
      </c>
      <c r="J64" s="456" cm="1">
        <f t="array" ref="J64">_xlfn.SWITCH(tod,"AM",AJ64,"PM",AW64)</f>
        <v>0</v>
      </c>
      <c r="K64" s="456" cm="1">
        <f t="array" ref="K64">_xlfn.SWITCH(tod,"AM",AK64,"PM",AX64)</f>
        <v>0</v>
      </c>
      <c r="L64" s="456" cm="1">
        <f t="array" ref="L64">_xlfn.SWITCH(tod,"AM",AL64,"PM",AY64)</f>
        <v>0</v>
      </c>
      <c r="M64" s="460" cm="1">
        <f t="array" ref="M64">_xlfn.SWITCH(tod,"AM",AM64,"PM",AZ64)</f>
        <v>0</v>
      </c>
      <c r="N64" s="456"/>
      <c r="O64" s="456"/>
      <c r="P64" s="456"/>
      <c r="Q64" s="456"/>
      <c r="R64" s="456"/>
      <c r="S64" s="456"/>
      <c r="T64" s="459" t="e">
        <f>$C64*3600/GETPIVOTDATA("Average of TRAVTM(ALL)",#REF!,"TIMEINT",T$2,"VEHICLETRAVELTIMEMEASUREMENT",$B64)</f>
        <v>#REF!</v>
      </c>
      <c r="U64" s="456" t="e">
        <f>$C64*3600/GETPIVOTDATA("Average of TRAVTM(ALL)",#REF!,"TIMEINT",U$2,"VEHICLETRAVELTIMEMEASUREMENT",$B64)</f>
        <v>#REF!</v>
      </c>
      <c r="V64" s="456" t="e">
        <f>$C64*3600/GETPIVOTDATA("Average of TRAVTM(ALL)",#REF!,"TIMEINT",V$2,"VEHICLETRAVELTIMEMEASUREMENT",$B64)</f>
        <v>#REF!</v>
      </c>
      <c r="W64" s="456" t="e">
        <f>$C64*3600/GETPIVOTDATA("Average of TRAVTM(ALL)",#REF!,"TIMEINT",W$2,"VEHICLETRAVELTIMEMEASUREMENT",$B64)</f>
        <v>#REF!</v>
      </c>
      <c r="X64" s="456" t="e">
        <f>$C64*3600/GETPIVOTDATA("Average of TRAVTM(ALL)",#REF!,"TIMEINT",X$2,"VEHICLETRAVELTIMEMEASUREMENT",$B64)</f>
        <v>#REF!</v>
      </c>
      <c r="Y64" s="456" t="e">
        <f>$C64*3600/GETPIVOTDATA("Average of TRAVTM(ALL)",#REF!,"TIMEINT",Y$2,"VEHICLETRAVELTIMEMEASUREMENT",$B64)</f>
        <v>#REF!</v>
      </c>
      <c r="Z64" s="456" t="e">
        <f>$C64*3600/GETPIVOTDATA("Average of TRAVTM(ALL)",#REF!,"TIMEINT",Z$2,"VEHICLETRAVELTIMEMEASUREMENT",$B64)</f>
        <v>#REF!</v>
      </c>
      <c r="AA64" s="460" t="e">
        <f>$C64*3600/GETPIVOTDATA("Average of TRAVTM(ALL)",#REF!,"TIMEINT",AA$2,"VEHICLETRAVELTIMEMEASUREMENT",$B64)</f>
        <v>#REF!</v>
      </c>
      <c r="AB64" s="458"/>
      <c r="AD64" s="541"/>
      <c r="AE64" s="541"/>
      <c r="AF64" s="541"/>
      <c r="AG64" s="541"/>
      <c r="AH64" s="541"/>
      <c r="AI64" s="541"/>
      <c r="AJ64" s="541"/>
      <c r="AK64" s="541"/>
      <c r="AL64" s="541"/>
      <c r="AM64" s="541"/>
      <c r="AN64" s="541"/>
      <c r="AO64" s="541"/>
      <c r="AP64" s="356"/>
      <c r="AQ64" s="541"/>
      <c r="AR64" s="541"/>
      <c r="AS64" s="541"/>
      <c r="AT64" s="541"/>
      <c r="AU64" s="541"/>
      <c r="AV64" s="541"/>
      <c r="AW64" s="541"/>
      <c r="AX64" s="541"/>
      <c r="AY64" s="541"/>
      <c r="AZ64" s="541"/>
      <c r="BA64" s="541"/>
      <c r="BB64" s="541"/>
    </row>
    <row r="65" spans="1:54" ht="18" customHeight="1" x14ac:dyDescent="0.35">
      <c r="A65" s="252"/>
      <c r="B65" s="493">
        <f t="shared" si="1"/>
        <v>46</v>
      </c>
      <c r="C65" s="490">
        <f>IFERROR(GETPIVOTDATA("Average of DISTTRAV(ALL)",#REF!,"VEHICLETRAVELTIMEMEASUREMENT",B65),0)/5280</f>
        <v>0</v>
      </c>
      <c r="D65" s="451"/>
      <c r="E65" s="465"/>
      <c r="F65" s="459" cm="1">
        <f t="array" ref="F65">_xlfn.SWITCH(tod,"AM",AF65,"PM",AS65)</f>
        <v>0</v>
      </c>
      <c r="G65" s="456" cm="1">
        <f t="array" ref="G65">_xlfn.SWITCH(tod,"AM",AG65,"PM",AT65)</f>
        <v>0</v>
      </c>
      <c r="H65" s="456" cm="1">
        <f t="array" ref="H65">_xlfn.SWITCH(tod,"AM",AH65,"PM",AU65)</f>
        <v>0</v>
      </c>
      <c r="I65" s="456" cm="1">
        <f t="array" ref="I65">_xlfn.SWITCH(tod,"AM",AI65,"PM",AV65)</f>
        <v>0</v>
      </c>
      <c r="J65" s="456" cm="1">
        <f t="array" ref="J65">_xlfn.SWITCH(tod,"AM",AJ65,"PM",AW65)</f>
        <v>0</v>
      </c>
      <c r="K65" s="456" cm="1">
        <f t="array" ref="K65">_xlfn.SWITCH(tod,"AM",AK65,"PM",AX65)</f>
        <v>0</v>
      </c>
      <c r="L65" s="456" cm="1">
        <f t="array" ref="L65">_xlfn.SWITCH(tod,"AM",AL65,"PM",AY65)</f>
        <v>0</v>
      </c>
      <c r="M65" s="460" cm="1">
        <f t="array" ref="M65">_xlfn.SWITCH(tod,"AM",AM65,"PM",AZ65)</f>
        <v>0</v>
      </c>
      <c r="N65" s="456"/>
      <c r="O65" s="456"/>
      <c r="P65" s="456"/>
      <c r="Q65" s="456"/>
      <c r="R65" s="456"/>
      <c r="S65" s="456"/>
      <c r="T65" s="459" t="e">
        <f>$C65*3600/GETPIVOTDATA("Average of TRAVTM(ALL)",#REF!,"TIMEINT",T$2,"VEHICLETRAVELTIMEMEASUREMENT",$B65)</f>
        <v>#REF!</v>
      </c>
      <c r="U65" s="456" t="e">
        <f>$C65*3600/GETPIVOTDATA("Average of TRAVTM(ALL)",#REF!,"TIMEINT",U$2,"VEHICLETRAVELTIMEMEASUREMENT",$B65)</f>
        <v>#REF!</v>
      </c>
      <c r="V65" s="456" t="e">
        <f>$C65*3600/GETPIVOTDATA("Average of TRAVTM(ALL)",#REF!,"TIMEINT",V$2,"VEHICLETRAVELTIMEMEASUREMENT",$B65)</f>
        <v>#REF!</v>
      </c>
      <c r="W65" s="456" t="e">
        <f>$C65*3600/GETPIVOTDATA("Average of TRAVTM(ALL)",#REF!,"TIMEINT",W$2,"VEHICLETRAVELTIMEMEASUREMENT",$B65)</f>
        <v>#REF!</v>
      </c>
      <c r="X65" s="456" t="e">
        <f>$C65*3600/GETPIVOTDATA("Average of TRAVTM(ALL)",#REF!,"TIMEINT",X$2,"VEHICLETRAVELTIMEMEASUREMENT",$B65)</f>
        <v>#REF!</v>
      </c>
      <c r="Y65" s="456" t="e">
        <f>$C65*3600/GETPIVOTDATA("Average of TRAVTM(ALL)",#REF!,"TIMEINT",Y$2,"VEHICLETRAVELTIMEMEASUREMENT",$B65)</f>
        <v>#REF!</v>
      </c>
      <c r="Z65" s="456" t="e">
        <f>$C65*3600/GETPIVOTDATA("Average of TRAVTM(ALL)",#REF!,"TIMEINT",Z$2,"VEHICLETRAVELTIMEMEASUREMENT",$B65)</f>
        <v>#REF!</v>
      </c>
      <c r="AA65" s="460" t="e">
        <f>$C65*3600/GETPIVOTDATA("Average of TRAVTM(ALL)",#REF!,"TIMEINT",AA$2,"VEHICLETRAVELTIMEMEASUREMENT",$B65)</f>
        <v>#REF!</v>
      </c>
      <c r="AB65" s="458"/>
      <c r="AC65" s="301"/>
      <c r="AD65" s="541"/>
      <c r="AE65" s="541"/>
      <c r="AF65" s="541"/>
      <c r="AG65" s="541"/>
      <c r="AH65" s="541"/>
      <c r="AI65" s="541"/>
      <c r="AJ65" s="541"/>
      <c r="AK65" s="541"/>
      <c r="AL65" s="541"/>
      <c r="AM65" s="541"/>
      <c r="AN65" s="541"/>
      <c r="AO65" s="541"/>
      <c r="AP65" s="356"/>
      <c r="AQ65" s="541"/>
      <c r="AR65" s="541"/>
      <c r="AS65" s="541"/>
      <c r="AT65" s="541"/>
      <c r="AU65" s="541"/>
      <c r="AV65" s="541"/>
      <c r="AW65" s="541"/>
      <c r="AX65" s="541"/>
      <c r="AY65" s="541"/>
      <c r="AZ65" s="541"/>
      <c r="BA65" s="541"/>
      <c r="BB65" s="541"/>
    </row>
    <row r="66" spans="1:54" ht="18" customHeight="1" x14ac:dyDescent="0.35">
      <c r="A66" s="252"/>
      <c r="B66" s="493">
        <f t="shared" si="1"/>
        <v>47</v>
      </c>
      <c r="C66" s="490">
        <f>IFERROR(GETPIVOTDATA("Average of DISTTRAV(ALL)",#REF!,"VEHICLETRAVELTIMEMEASUREMENT",B66),0)/5280</f>
        <v>0</v>
      </c>
      <c r="D66" s="451"/>
      <c r="E66" s="465"/>
      <c r="F66" s="459" cm="1">
        <f t="array" ref="F66">_xlfn.SWITCH(tod,"AM",AF66,"PM",AS66)</f>
        <v>0</v>
      </c>
      <c r="G66" s="456" cm="1">
        <f t="array" ref="G66">_xlfn.SWITCH(tod,"AM",AG66,"PM",AT66)</f>
        <v>0</v>
      </c>
      <c r="H66" s="456" cm="1">
        <f t="array" ref="H66">_xlfn.SWITCH(tod,"AM",AH66,"PM",AU66)</f>
        <v>0</v>
      </c>
      <c r="I66" s="456" cm="1">
        <f t="array" ref="I66">_xlfn.SWITCH(tod,"AM",AI66,"PM",AV66)</f>
        <v>0</v>
      </c>
      <c r="J66" s="456" cm="1">
        <f t="array" ref="J66">_xlfn.SWITCH(tod,"AM",AJ66,"PM",AW66)</f>
        <v>0</v>
      </c>
      <c r="K66" s="456" cm="1">
        <f t="array" ref="K66">_xlfn.SWITCH(tod,"AM",AK66,"PM",AX66)</f>
        <v>0</v>
      </c>
      <c r="L66" s="456" cm="1">
        <f t="array" ref="L66">_xlfn.SWITCH(tod,"AM",AL66,"PM",AY66)</f>
        <v>0</v>
      </c>
      <c r="M66" s="460" cm="1">
        <f t="array" ref="M66">_xlfn.SWITCH(tod,"AM",AM66,"PM",AZ66)</f>
        <v>0</v>
      </c>
      <c r="N66" s="456"/>
      <c r="O66" s="456"/>
      <c r="P66" s="456"/>
      <c r="Q66" s="456"/>
      <c r="R66" s="456"/>
      <c r="S66" s="456"/>
      <c r="T66" s="459" t="e">
        <f>$C66*3600/GETPIVOTDATA("Average of TRAVTM(ALL)",#REF!,"TIMEINT",T$2,"VEHICLETRAVELTIMEMEASUREMENT",$B66)</f>
        <v>#REF!</v>
      </c>
      <c r="U66" s="456" t="e">
        <f>$C66*3600/GETPIVOTDATA("Average of TRAVTM(ALL)",#REF!,"TIMEINT",U$2,"VEHICLETRAVELTIMEMEASUREMENT",$B66)</f>
        <v>#REF!</v>
      </c>
      <c r="V66" s="456" t="e">
        <f>$C66*3600/GETPIVOTDATA("Average of TRAVTM(ALL)",#REF!,"TIMEINT",V$2,"VEHICLETRAVELTIMEMEASUREMENT",$B66)</f>
        <v>#REF!</v>
      </c>
      <c r="W66" s="456" t="e">
        <f>$C66*3600/GETPIVOTDATA("Average of TRAVTM(ALL)",#REF!,"TIMEINT",W$2,"VEHICLETRAVELTIMEMEASUREMENT",$B66)</f>
        <v>#REF!</v>
      </c>
      <c r="X66" s="456" t="e">
        <f>$C66*3600/GETPIVOTDATA("Average of TRAVTM(ALL)",#REF!,"TIMEINT",X$2,"VEHICLETRAVELTIMEMEASUREMENT",$B66)</f>
        <v>#REF!</v>
      </c>
      <c r="Y66" s="456" t="e">
        <f>$C66*3600/GETPIVOTDATA("Average of TRAVTM(ALL)",#REF!,"TIMEINT",Y$2,"VEHICLETRAVELTIMEMEASUREMENT",$B66)</f>
        <v>#REF!</v>
      </c>
      <c r="Z66" s="456" t="e">
        <f>$C66*3600/GETPIVOTDATA("Average of TRAVTM(ALL)",#REF!,"TIMEINT",Z$2,"VEHICLETRAVELTIMEMEASUREMENT",$B66)</f>
        <v>#REF!</v>
      </c>
      <c r="AA66" s="460" t="e">
        <f>$C66*3600/GETPIVOTDATA("Average of TRAVTM(ALL)",#REF!,"TIMEINT",AA$2,"VEHICLETRAVELTIMEMEASUREMENT",$B66)</f>
        <v>#REF!</v>
      </c>
      <c r="AB66" s="458"/>
      <c r="AD66" s="541"/>
      <c r="AE66" s="541"/>
      <c r="AF66" s="541"/>
      <c r="AG66" s="541"/>
      <c r="AH66" s="541"/>
      <c r="AI66" s="541"/>
      <c r="AJ66" s="541"/>
      <c r="AK66" s="541"/>
      <c r="AL66" s="541"/>
      <c r="AM66" s="541"/>
      <c r="AN66" s="541"/>
      <c r="AO66" s="541"/>
      <c r="AP66" s="356"/>
      <c r="AQ66" s="541"/>
      <c r="AR66" s="541"/>
      <c r="AS66" s="541"/>
      <c r="AT66" s="541"/>
      <c r="AU66" s="541"/>
      <c r="AV66" s="541"/>
      <c r="AW66" s="541"/>
      <c r="AX66" s="541"/>
      <c r="AY66" s="541"/>
      <c r="AZ66" s="541"/>
      <c r="BA66" s="541"/>
      <c r="BB66" s="541"/>
    </row>
    <row r="67" spans="1:54" ht="18" customHeight="1" x14ac:dyDescent="0.35">
      <c r="A67" s="252"/>
      <c r="B67" s="493">
        <f t="shared" si="1"/>
        <v>48</v>
      </c>
      <c r="C67" s="490">
        <f>IFERROR(GETPIVOTDATA("Average of DISTTRAV(ALL)",#REF!,"VEHICLETRAVELTIMEMEASUREMENT",B67),0)/5280</f>
        <v>0</v>
      </c>
      <c r="D67" s="451"/>
      <c r="E67" s="465"/>
      <c r="F67" s="459" cm="1">
        <f t="array" ref="F67">_xlfn.SWITCH(tod,"AM",AF67,"PM",AS67)</f>
        <v>0</v>
      </c>
      <c r="G67" s="456" cm="1">
        <f t="array" ref="G67">_xlfn.SWITCH(tod,"AM",AG67,"PM",AT67)</f>
        <v>0</v>
      </c>
      <c r="H67" s="456" cm="1">
        <f t="array" ref="H67">_xlfn.SWITCH(tod,"AM",AH67,"PM",AU67)</f>
        <v>0</v>
      </c>
      <c r="I67" s="456" cm="1">
        <f t="array" ref="I67">_xlfn.SWITCH(tod,"AM",AI67,"PM",AV67)</f>
        <v>0</v>
      </c>
      <c r="J67" s="456" cm="1">
        <f t="array" ref="J67">_xlfn.SWITCH(tod,"AM",AJ67,"PM",AW67)</f>
        <v>0</v>
      </c>
      <c r="K67" s="456" cm="1">
        <f t="array" ref="K67">_xlfn.SWITCH(tod,"AM",AK67,"PM",AX67)</f>
        <v>0</v>
      </c>
      <c r="L67" s="456" cm="1">
        <f t="array" ref="L67">_xlfn.SWITCH(tod,"AM",AL67,"PM",AY67)</f>
        <v>0</v>
      </c>
      <c r="M67" s="460" cm="1">
        <f t="array" ref="M67">_xlfn.SWITCH(tod,"AM",AM67,"PM",AZ67)</f>
        <v>0</v>
      </c>
      <c r="N67" s="456"/>
      <c r="O67" s="456"/>
      <c r="P67" s="456"/>
      <c r="Q67" s="456"/>
      <c r="R67" s="456"/>
      <c r="S67" s="456"/>
      <c r="T67" s="459" t="e">
        <f>$C67*3600/GETPIVOTDATA("Average of TRAVTM(ALL)",#REF!,"TIMEINT",T$2,"VEHICLETRAVELTIMEMEASUREMENT",$B67)</f>
        <v>#REF!</v>
      </c>
      <c r="U67" s="456" t="e">
        <f>$C67*3600/GETPIVOTDATA("Average of TRAVTM(ALL)",#REF!,"TIMEINT",U$2,"VEHICLETRAVELTIMEMEASUREMENT",$B67)</f>
        <v>#REF!</v>
      </c>
      <c r="V67" s="456" t="e">
        <f>$C67*3600/GETPIVOTDATA("Average of TRAVTM(ALL)",#REF!,"TIMEINT",V$2,"VEHICLETRAVELTIMEMEASUREMENT",$B67)</f>
        <v>#REF!</v>
      </c>
      <c r="W67" s="456" t="e">
        <f>$C67*3600/GETPIVOTDATA("Average of TRAVTM(ALL)",#REF!,"TIMEINT",W$2,"VEHICLETRAVELTIMEMEASUREMENT",$B67)</f>
        <v>#REF!</v>
      </c>
      <c r="X67" s="456" t="e">
        <f>$C67*3600/GETPIVOTDATA("Average of TRAVTM(ALL)",#REF!,"TIMEINT",X$2,"VEHICLETRAVELTIMEMEASUREMENT",$B67)</f>
        <v>#REF!</v>
      </c>
      <c r="Y67" s="456" t="e">
        <f>$C67*3600/GETPIVOTDATA("Average of TRAVTM(ALL)",#REF!,"TIMEINT",Y$2,"VEHICLETRAVELTIMEMEASUREMENT",$B67)</f>
        <v>#REF!</v>
      </c>
      <c r="Z67" s="456" t="e">
        <f>$C67*3600/GETPIVOTDATA("Average of TRAVTM(ALL)",#REF!,"TIMEINT",Z$2,"VEHICLETRAVELTIMEMEASUREMENT",$B67)</f>
        <v>#REF!</v>
      </c>
      <c r="AA67" s="460" t="e">
        <f>$C67*3600/GETPIVOTDATA("Average of TRAVTM(ALL)",#REF!,"TIMEINT",AA$2,"VEHICLETRAVELTIMEMEASUREMENT",$B67)</f>
        <v>#REF!</v>
      </c>
      <c r="AB67" s="458"/>
      <c r="AD67" s="541"/>
      <c r="AE67" s="541"/>
      <c r="AF67" s="541"/>
      <c r="AG67" s="541"/>
      <c r="AH67" s="541"/>
      <c r="AI67" s="541"/>
      <c r="AJ67" s="541"/>
      <c r="AK67" s="541"/>
      <c r="AL67" s="541"/>
      <c r="AM67" s="541"/>
      <c r="AN67" s="541"/>
      <c r="AO67" s="541"/>
      <c r="AP67" s="356"/>
      <c r="AQ67" s="541"/>
      <c r="AR67" s="541"/>
      <c r="AS67" s="541"/>
      <c r="AT67" s="541"/>
      <c r="AU67" s="541"/>
      <c r="AV67" s="541"/>
      <c r="AW67" s="541"/>
      <c r="AX67" s="541"/>
      <c r="AY67" s="541"/>
      <c r="AZ67" s="541"/>
      <c r="BA67" s="541"/>
      <c r="BB67" s="541"/>
    </row>
    <row r="68" spans="1:54" ht="18" customHeight="1" x14ac:dyDescent="0.35">
      <c r="A68" s="252"/>
      <c r="B68" s="493">
        <f t="shared" si="1"/>
        <v>49</v>
      </c>
      <c r="C68" s="490">
        <f>IFERROR(GETPIVOTDATA("Average of DISTTRAV(ALL)",#REF!,"VEHICLETRAVELTIMEMEASUREMENT",B68),0)/5280</f>
        <v>0</v>
      </c>
      <c r="D68" s="451"/>
      <c r="E68" s="465"/>
      <c r="F68" s="459" cm="1">
        <f t="array" ref="F68">_xlfn.SWITCH(tod,"AM",AF68,"PM",AS68)</f>
        <v>0</v>
      </c>
      <c r="G68" s="456" cm="1">
        <f t="array" ref="G68">_xlfn.SWITCH(tod,"AM",AG68,"PM",AT68)</f>
        <v>0</v>
      </c>
      <c r="H68" s="456" cm="1">
        <f t="array" ref="H68">_xlfn.SWITCH(tod,"AM",AH68,"PM",AU68)</f>
        <v>0</v>
      </c>
      <c r="I68" s="456" cm="1">
        <f t="array" ref="I68">_xlfn.SWITCH(tod,"AM",AI68,"PM",AV68)</f>
        <v>0</v>
      </c>
      <c r="J68" s="456" cm="1">
        <f t="array" ref="J68">_xlfn.SWITCH(tod,"AM",AJ68,"PM",AW68)</f>
        <v>0</v>
      </c>
      <c r="K68" s="456" cm="1">
        <f t="array" ref="K68">_xlfn.SWITCH(tod,"AM",AK68,"PM",AX68)</f>
        <v>0</v>
      </c>
      <c r="L68" s="456" cm="1">
        <f t="array" ref="L68">_xlfn.SWITCH(tod,"AM",AL68,"PM",AY68)</f>
        <v>0</v>
      </c>
      <c r="M68" s="460" cm="1">
        <f t="array" ref="M68">_xlfn.SWITCH(tod,"AM",AM68,"PM",AZ68)</f>
        <v>0</v>
      </c>
      <c r="N68" s="456"/>
      <c r="O68" s="456"/>
      <c r="P68" s="456"/>
      <c r="Q68" s="456"/>
      <c r="R68" s="456"/>
      <c r="S68" s="456"/>
      <c r="T68" s="459" t="e">
        <f>$C68*3600/GETPIVOTDATA("Average of TRAVTM(ALL)",#REF!,"TIMEINT",T$2,"VEHICLETRAVELTIMEMEASUREMENT",$B68)</f>
        <v>#REF!</v>
      </c>
      <c r="U68" s="456" t="e">
        <f>$C68*3600/GETPIVOTDATA("Average of TRAVTM(ALL)",#REF!,"TIMEINT",U$2,"VEHICLETRAVELTIMEMEASUREMENT",$B68)</f>
        <v>#REF!</v>
      </c>
      <c r="V68" s="456" t="e">
        <f>$C68*3600/GETPIVOTDATA("Average of TRAVTM(ALL)",#REF!,"TIMEINT",V$2,"VEHICLETRAVELTIMEMEASUREMENT",$B68)</f>
        <v>#REF!</v>
      </c>
      <c r="W68" s="456" t="e">
        <f>$C68*3600/GETPIVOTDATA("Average of TRAVTM(ALL)",#REF!,"TIMEINT",W$2,"VEHICLETRAVELTIMEMEASUREMENT",$B68)</f>
        <v>#REF!</v>
      </c>
      <c r="X68" s="456" t="e">
        <f>$C68*3600/GETPIVOTDATA("Average of TRAVTM(ALL)",#REF!,"TIMEINT",X$2,"VEHICLETRAVELTIMEMEASUREMENT",$B68)</f>
        <v>#REF!</v>
      </c>
      <c r="Y68" s="456" t="e">
        <f>$C68*3600/GETPIVOTDATA("Average of TRAVTM(ALL)",#REF!,"TIMEINT",Y$2,"VEHICLETRAVELTIMEMEASUREMENT",$B68)</f>
        <v>#REF!</v>
      </c>
      <c r="Z68" s="456" t="e">
        <f>$C68*3600/GETPIVOTDATA("Average of TRAVTM(ALL)",#REF!,"TIMEINT",Z$2,"VEHICLETRAVELTIMEMEASUREMENT",$B68)</f>
        <v>#REF!</v>
      </c>
      <c r="AA68" s="460" t="e">
        <f>$C68*3600/GETPIVOTDATA("Average of TRAVTM(ALL)",#REF!,"TIMEINT",AA$2,"VEHICLETRAVELTIMEMEASUREMENT",$B68)</f>
        <v>#REF!</v>
      </c>
      <c r="AB68" s="458"/>
      <c r="AC68" s="301"/>
      <c r="AD68" s="541"/>
      <c r="AE68" s="541"/>
      <c r="AF68" s="541"/>
      <c r="AG68" s="541"/>
      <c r="AH68" s="541"/>
      <c r="AI68" s="541"/>
      <c r="AJ68" s="541"/>
      <c r="AK68" s="541"/>
      <c r="AL68" s="541"/>
      <c r="AM68" s="541"/>
      <c r="AN68" s="541"/>
      <c r="AO68" s="541"/>
      <c r="AP68" s="356"/>
      <c r="AQ68" s="541"/>
      <c r="AR68" s="541"/>
      <c r="AS68" s="541"/>
      <c r="AT68" s="541"/>
      <c r="AU68" s="541"/>
      <c r="AV68" s="541"/>
      <c r="AW68" s="541"/>
      <c r="AX68" s="541"/>
      <c r="AY68" s="541"/>
      <c r="AZ68" s="541"/>
      <c r="BA68" s="541"/>
      <c r="BB68" s="541"/>
    </row>
    <row r="69" spans="1:54" ht="18" customHeight="1" x14ac:dyDescent="0.35">
      <c r="A69" s="252"/>
      <c r="B69" s="493">
        <f t="shared" si="1"/>
        <v>50</v>
      </c>
      <c r="C69" s="490">
        <f>IFERROR(GETPIVOTDATA("Average of DISTTRAV(ALL)",#REF!,"VEHICLETRAVELTIMEMEASUREMENT",B69),0)/5280</f>
        <v>0</v>
      </c>
      <c r="D69" s="451"/>
      <c r="E69" s="465"/>
      <c r="F69" s="459" cm="1">
        <f t="array" ref="F69">_xlfn.SWITCH(tod,"AM",AF69,"PM",AS69)</f>
        <v>0</v>
      </c>
      <c r="G69" s="456" cm="1">
        <f t="array" ref="G69">_xlfn.SWITCH(tod,"AM",AG69,"PM",AT69)</f>
        <v>0</v>
      </c>
      <c r="H69" s="456" cm="1">
        <f t="array" ref="H69">_xlfn.SWITCH(tod,"AM",AH69,"PM",AU69)</f>
        <v>0</v>
      </c>
      <c r="I69" s="456" cm="1">
        <f t="array" ref="I69">_xlfn.SWITCH(tod,"AM",AI69,"PM",AV69)</f>
        <v>0</v>
      </c>
      <c r="J69" s="456" cm="1">
        <f t="array" ref="J69">_xlfn.SWITCH(tod,"AM",AJ69,"PM",AW69)</f>
        <v>0</v>
      </c>
      <c r="K69" s="456" cm="1">
        <f t="array" ref="K69">_xlfn.SWITCH(tod,"AM",AK69,"PM",AX69)</f>
        <v>0</v>
      </c>
      <c r="L69" s="456" cm="1">
        <f t="array" ref="L69">_xlfn.SWITCH(tod,"AM",AL69,"PM",AY69)</f>
        <v>0</v>
      </c>
      <c r="M69" s="460" cm="1">
        <f t="array" ref="M69">_xlfn.SWITCH(tod,"AM",AM69,"PM",AZ69)</f>
        <v>0</v>
      </c>
      <c r="N69" s="456"/>
      <c r="O69" s="456"/>
      <c r="P69" s="456"/>
      <c r="Q69" s="456"/>
      <c r="R69" s="456"/>
      <c r="S69" s="456"/>
      <c r="T69" s="459" t="e">
        <f>$C69*3600/GETPIVOTDATA("Average of TRAVTM(ALL)",#REF!,"TIMEINT",T$2,"VEHICLETRAVELTIMEMEASUREMENT",$B69)</f>
        <v>#REF!</v>
      </c>
      <c r="U69" s="456" t="e">
        <f>$C69*3600/GETPIVOTDATA("Average of TRAVTM(ALL)",#REF!,"TIMEINT",U$2,"VEHICLETRAVELTIMEMEASUREMENT",$B69)</f>
        <v>#REF!</v>
      </c>
      <c r="V69" s="456" t="e">
        <f>$C69*3600/GETPIVOTDATA("Average of TRAVTM(ALL)",#REF!,"TIMEINT",V$2,"VEHICLETRAVELTIMEMEASUREMENT",$B69)</f>
        <v>#REF!</v>
      </c>
      <c r="W69" s="456" t="e">
        <f>$C69*3600/GETPIVOTDATA("Average of TRAVTM(ALL)",#REF!,"TIMEINT",W$2,"VEHICLETRAVELTIMEMEASUREMENT",$B69)</f>
        <v>#REF!</v>
      </c>
      <c r="X69" s="456" t="e">
        <f>$C69*3600/GETPIVOTDATA("Average of TRAVTM(ALL)",#REF!,"TIMEINT",X$2,"VEHICLETRAVELTIMEMEASUREMENT",$B69)</f>
        <v>#REF!</v>
      </c>
      <c r="Y69" s="456" t="e">
        <f>$C69*3600/GETPIVOTDATA("Average of TRAVTM(ALL)",#REF!,"TIMEINT",Y$2,"VEHICLETRAVELTIMEMEASUREMENT",$B69)</f>
        <v>#REF!</v>
      </c>
      <c r="Z69" s="456" t="e">
        <f>$C69*3600/GETPIVOTDATA("Average of TRAVTM(ALL)",#REF!,"TIMEINT",Z$2,"VEHICLETRAVELTIMEMEASUREMENT",$B69)</f>
        <v>#REF!</v>
      </c>
      <c r="AA69" s="460" t="e">
        <f>$C69*3600/GETPIVOTDATA("Average of TRAVTM(ALL)",#REF!,"TIMEINT",AA$2,"VEHICLETRAVELTIMEMEASUREMENT",$B69)</f>
        <v>#REF!</v>
      </c>
      <c r="AB69" s="458"/>
      <c r="AD69" s="541"/>
      <c r="AE69" s="541"/>
      <c r="AF69" s="541"/>
      <c r="AG69" s="541"/>
      <c r="AH69" s="541"/>
      <c r="AI69" s="541"/>
      <c r="AJ69" s="541"/>
      <c r="AK69" s="541"/>
      <c r="AL69" s="541"/>
      <c r="AM69" s="541"/>
      <c r="AN69" s="541"/>
      <c r="AO69" s="541"/>
      <c r="AP69" s="356"/>
      <c r="AQ69" s="541"/>
      <c r="AR69" s="541"/>
      <c r="AS69" s="541"/>
      <c r="AT69" s="541"/>
      <c r="AU69" s="541"/>
      <c r="AV69" s="541"/>
      <c r="AW69" s="541"/>
      <c r="AX69" s="541"/>
      <c r="AY69" s="541"/>
      <c r="AZ69" s="541"/>
      <c r="BA69" s="541"/>
      <c r="BB69" s="541"/>
    </row>
    <row r="70" spans="1:54" ht="18" customHeight="1" x14ac:dyDescent="0.35">
      <c r="A70" s="252"/>
      <c r="B70" s="493">
        <f t="shared" si="1"/>
        <v>51</v>
      </c>
      <c r="C70" s="490">
        <f>IFERROR(GETPIVOTDATA("Average of DISTTRAV(ALL)",#REF!,"VEHICLETRAVELTIMEMEASUREMENT",B70),0)/5280</f>
        <v>0</v>
      </c>
      <c r="D70" s="451"/>
      <c r="E70" s="465"/>
      <c r="F70" s="459" cm="1">
        <f t="array" ref="F70">_xlfn.SWITCH(tod,"AM",AF70,"PM",AS70)</f>
        <v>0</v>
      </c>
      <c r="G70" s="456" cm="1">
        <f t="array" ref="G70">_xlfn.SWITCH(tod,"AM",AG70,"PM",AT70)</f>
        <v>0</v>
      </c>
      <c r="H70" s="456" cm="1">
        <f t="array" ref="H70">_xlfn.SWITCH(tod,"AM",AH70,"PM",AU70)</f>
        <v>0</v>
      </c>
      <c r="I70" s="456" cm="1">
        <f t="array" ref="I70">_xlfn.SWITCH(tod,"AM",AI70,"PM",AV70)</f>
        <v>0</v>
      </c>
      <c r="J70" s="456" cm="1">
        <f t="array" ref="J70">_xlfn.SWITCH(tod,"AM",AJ70,"PM",AW70)</f>
        <v>0</v>
      </c>
      <c r="K70" s="456" cm="1">
        <f t="array" ref="K70">_xlfn.SWITCH(tod,"AM",AK70,"PM",AX70)</f>
        <v>0</v>
      </c>
      <c r="L70" s="456" cm="1">
        <f t="array" ref="L70">_xlfn.SWITCH(tod,"AM",AL70,"PM",AY70)</f>
        <v>0</v>
      </c>
      <c r="M70" s="460" cm="1">
        <f t="array" ref="M70">_xlfn.SWITCH(tod,"AM",AM70,"PM",AZ70)</f>
        <v>0</v>
      </c>
      <c r="N70" s="456"/>
      <c r="O70" s="456"/>
      <c r="P70" s="456"/>
      <c r="Q70" s="456"/>
      <c r="R70" s="456"/>
      <c r="S70" s="456"/>
      <c r="T70" s="459" t="e">
        <f>$C70*3600/GETPIVOTDATA("Average of TRAVTM(ALL)",#REF!,"TIMEINT",T$2,"VEHICLETRAVELTIMEMEASUREMENT",$B70)</f>
        <v>#REF!</v>
      </c>
      <c r="U70" s="456" t="e">
        <f>$C70*3600/GETPIVOTDATA("Average of TRAVTM(ALL)",#REF!,"TIMEINT",U$2,"VEHICLETRAVELTIMEMEASUREMENT",$B70)</f>
        <v>#REF!</v>
      </c>
      <c r="V70" s="456" t="e">
        <f>$C70*3600/GETPIVOTDATA("Average of TRAVTM(ALL)",#REF!,"TIMEINT",V$2,"VEHICLETRAVELTIMEMEASUREMENT",$B70)</f>
        <v>#REF!</v>
      </c>
      <c r="W70" s="456" t="e">
        <f>$C70*3600/GETPIVOTDATA("Average of TRAVTM(ALL)",#REF!,"TIMEINT",W$2,"VEHICLETRAVELTIMEMEASUREMENT",$B70)</f>
        <v>#REF!</v>
      </c>
      <c r="X70" s="456" t="e">
        <f>$C70*3600/GETPIVOTDATA("Average of TRAVTM(ALL)",#REF!,"TIMEINT",X$2,"VEHICLETRAVELTIMEMEASUREMENT",$B70)</f>
        <v>#REF!</v>
      </c>
      <c r="Y70" s="456" t="e">
        <f>$C70*3600/GETPIVOTDATA("Average of TRAVTM(ALL)",#REF!,"TIMEINT",Y$2,"VEHICLETRAVELTIMEMEASUREMENT",$B70)</f>
        <v>#REF!</v>
      </c>
      <c r="Z70" s="456" t="e">
        <f>$C70*3600/GETPIVOTDATA("Average of TRAVTM(ALL)",#REF!,"TIMEINT",Z$2,"VEHICLETRAVELTIMEMEASUREMENT",$B70)</f>
        <v>#REF!</v>
      </c>
      <c r="AA70" s="460" t="e">
        <f>$C70*3600/GETPIVOTDATA("Average of TRAVTM(ALL)",#REF!,"TIMEINT",AA$2,"VEHICLETRAVELTIMEMEASUREMENT",$B70)</f>
        <v>#REF!</v>
      </c>
      <c r="AB70" s="458"/>
      <c r="AD70" s="541"/>
      <c r="AE70" s="541"/>
      <c r="AF70" s="541"/>
      <c r="AG70" s="541"/>
      <c r="AH70" s="541"/>
      <c r="AI70" s="541"/>
      <c r="AJ70" s="541"/>
      <c r="AK70" s="541"/>
      <c r="AL70" s="541"/>
      <c r="AM70" s="541"/>
      <c r="AN70" s="541"/>
      <c r="AO70" s="541"/>
      <c r="AP70" s="356"/>
      <c r="AQ70" s="541"/>
      <c r="AR70" s="541"/>
      <c r="AS70" s="541"/>
      <c r="AT70" s="541"/>
      <c r="AU70" s="541"/>
      <c r="AV70" s="541"/>
      <c r="AW70" s="541"/>
      <c r="AX70" s="541"/>
      <c r="AY70" s="541"/>
      <c r="AZ70" s="541"/>
      <c r="BA70" s="541"/>
      <c r="BB70" s="541"/>
    </row>
    <row r="71" spans="1:54" ht="18" customHeight="1" x14ac:dyDescent="0.35">
      <c r="A71" s="252"/>
      <c r="B71" s="493">
        <f t="shared" si="1"/>
        <v>52</v>
      </c>
      <c r="C71" s="490">
        <f>IFERROR(GETPIVOTDATA("Average of DISTTRAV(ALL)",#REF!,"VEHICLETRAVELTIMEMEASUREMENT",B71),0)/5280</f>
        <v>0</v>
      </c>
      <c r="D71" s="451"/>
      <c r="E71" s="465"/>
      <c r="F71" s="459" cm="1">
        <f t="array" ref="F71">_xlfn.SWITCH(tod,"AM",AF71,"PM",AS71)</f>
        <v>0</v>
      </c>
      <c r="G71" s="456" cm="1">
        <f t="array" ref="G71">_xlfn.SWITCH(tod,"AM",AG71,"PM",AT71)</f>
        <v>0</v>
      </c>
      <c r="H71" s="456" cm="1">
        <f t="array" ref="H71">_xlfn.SWITCH(tod,"AM",AH71,"PM",AU71)</f>
        <v>0</v>
      </c>
      <c r="I71" s="456" cm="1">
        <f t="array" ref="I71">_xlfn.SWITCH(tod,"AM",AI71,"PM",AV71)</f>
        <v>0</v>
      </c>
      <c r="J71" s="456" cm="1">
        <f t="array" ref="J71">_xlfn.SWITCH(tod,"AM",AJ71,"PM",AW71)</f>
        <v>0</v>
      </c>
      <c r="K71" s="456" cm="1">
        <f t="array" ref="K71">_xlfn.SWITCH(tod,"AM",AK71,"PM",AX71)</f>
        <v>0</v>
      </c>
      <c r="L71" s="456" cm="1">
        <f t="array" ref="L71">_xlfn.SWITCH(tod,"AM",AL71,"PM",AY71)</f>
        <v>0</v>
      </c>
      <c r="M71" s="460" cm="1">
        <f t="array" ref="M71">_xlfn.SWITCH(tod,"AM",AM71,"PM",AZ71)</f>
        <v>0</v>
      </c>
      <c r="N71" s="456"/>
      <c r="O71" s="456"/>
      <c r="P71" s="456"/>
      <c r="Q71" s="456"/>
      <c r="R71" s="456"/>
      <c r="S71" s="456"/>
      <c r="T71" s="459" t="e">
        <f>$C71*3600/GETPIVOTDATA("Average of TRAVTM(ALL)",#REF!,"TIMEINT",T$2,"VEHICLETRAVELTIMEMEASUREMENT",$B71)</f>
        <v>#REF!</v>
      </c>
      <c r="U71" s="456" t="e">
        <f>$C71*3600/GETPIVOTDATA("Average of TRAVTM(ALL)",#REF!,"TIMEINT",U$2,"VEHICLETRAVELTIMEMEASUREMENT",$B71)</f>
        <v>#REF!</v>
      </c>
      <c r="V71" s="456" t="e">
        <f>$C71*3600/GETPIVOTDATA("Average of TRAVTM(ALL)",#REF!,"TIMEINT",V$2,"VEHICLETRAVELTIMEMEASUREMENT",$B71)</f>
        <v>#REF!</v>
      </c>
      <c r="W71" s="456" t="e">
        <f>$C71*3600/GETPIVOTDATA("Average of TRAVTM(ALL)",#REF!,"TIMEINT",W$2,"VEHICLETRAVELTIMEMEASUREMENT",$B71)</f>
        <v>#REF!</v>
      </c>
      <c r="X71" s="456" t="e">
        <f>$C71*3600/GETPIVOTDATA("Average of TRAVTM(ALL)",#REF!,"TIMEINT",X$2,"VEHICLETRAVELTIMEMEASUREMENT",$B71)</f>
        <v>#REF!</v>
      </c>
      <c r="Y71" s="456" t="e">
        <f>$C71*3600/GETPIVOTDATA("Average of TRAVTM(ALL)",#REF!,"TIMEINT",Y$2,"VEHICLETRAVELTIMEMEASUREMENT",$B71)</f>
        <v>#REF!</v>
      </c>
      <c r="Z71" s="456" t="e">
        <f>$C71*3600/GETPIVOTDATA("Average of TRAVTM(ALL)",#REF!,"TIMEINT",Z$2,"VEHICLETRAVELTIMEMEASUREMENT",$B71)</f>
        <v>#REF!</v>
      </c>
      <c r="AA71" s="460" t="e">
        <f>$C71*3600/GETPIVOTDATA("Average of TRAVTM(ALL)",#REF!,"TIMEINT",AA$2,"VEHICLETRAVELTIMEMEASUREMENT",$B71)</f>
        <v>#REF!</v>
      </c>
      <c r="AB71" s="458"/>
      <c r="AD71" s="541"/>
      <c r="AE71" s="541"/>
      <c r="AF71" s="541"/>
      <c r="AG71" s="541"/>
      <c r="AH71" s="541"/>
      <c r="AI71" s="541"/>
      <c r="AJ71" s="541"/>
      <c r="AK71" s="541"/>
      <c r="AL71" s="541"/>
      <c r="AM71" s="541"/>
      <c r="AN71" s="541"/>
      <c r="AO71" s="541"/>
      <c r="AP71" s="356"/>
      <c r="AQ71" s="541"/>
      <c r="AR71" s="541"/>
      <c r="AS71" s="541"/>
      <c r="AT71" s="541"/>
      <c r="AU71" s="541"/>
      <c r="AV71" s="541"/>
      <c r="AW71" s="541"/>
      <c r="AX71" s="541"/>
      <c r="AY71" s="541"/>
      <c r="AZ71" s="541"/>
      <c r="BA71" s="541"/>
      <c r="BB71" s="541"/>
    </row>
    <row r="72" spans="1:54" ht="18" customHeight="1" x14ac:dyDescent="0.35">
      <c r="A72" s="252"/>
      <c r="B72" s="493">
        <f t="shared" si="1"/>
        <v>53</v>
      </c>
      <c r="C72" s="490">
        <f>IFERROR(GETPIVOTDATA("Average of DISTTRAV(ALL)",#REF!,"VEHICLETRAVELTIMEMEASUREMENT",B72),0)/5280</f>
        <v>0</v>
      </c>
      <c r="D72" s="451"/>
      <c r="E72" s="465"/>
      <c r="F72" s="459" cm="1">
        <f t="array" ref="F72">_xlfn.SWITCH(tod,"AM",AF72,"PM",AS72)</f>
        <v>0</v>
      </c>
      <c r="G72" s="456" cm="1">
        <f t="array" ref="G72">_xlfn.SWITCH(tod,"AM",AG72,"PM",AT72)</f>
        <v>0</v>
      </c>
      <c r="H72" s="456" cm="1">
        <f t="array" ref="H72">_xlfn.SWITCH(tod,"AM",AH72,"PM",AU72)</f>
        <v>0</v>
      </c>
      <c r="I72" s="456" cm="1">
        <f t="array" ref="I72">_xlfn.SWITCH(tod,"AM",AI72,"PM",AV72)</f>
        <v>0</v>
      </c>
      <c r="J72" s="456" cm="1">
        <f t="array" ref="J72">_xlfn.SWITCH(tod,"AM",AJ72,"PM",AW72)</f>
        <v>0</v>
      </c>
      <c r="K72" s="456" cm="1">
        <f t="array" ref="K72">_xlfn.SWITCH(tod,"AM",AK72,"PM",AX72)</f>
        <v>0</v>
      </c>
      <c r="L72" s="456" cm="1">
        <f t="array" ref="L72">_xlfn.SWITCH(tod,"AM",AL72,"PM",AY72)</f>
        <v>0</v>
      </c>
      <c r="M72" s="460" cm="1">
        <f t="array" ref="M72">_xlfn.SWITCH(tod,"AM",AM72,"PM",AZ72)</f>
        <v>0</v>
      </c>
      <c r="N72" s="456"/>
      <c r="O72" s="456"/>
      <c r="P72" s="456"/>
      <c r="Q72" s="456"/>
      <c r="R72" s="456"/>
      <c r="S72" s="456"/>
      <c r="T72" s="459" t="e">
        <f>$C72*3600/GETPIVOTDATA("Average of TRAVTM(ALL)",#REF!,"TIMEINT",T$2,"VEHICLETRAVELTIMEMEASUREMENT",$B72)</f>
        <v>#REF!</v>
      </c>
      <c r="U72" s="456" t="e">
        <f>$C72*3600/GETPIVOTDATA("Average of TRAVTM(ALL)",#REF!,"TIMEINT",U$2,"VEHICLETRAVELTIMEMEASUREMENT",$B72)</f>
        <v>#REF!</v>
      </c>
      <c r="V72" s="456" t="e">
        <f>$C72*3600/GETPIVOTDATA("Average of TRAVTM(ALL)",#REF!,"TIMEINT",V$2,"VEHICLETRAVELTIMEMEASUREMENT",$B72)</f>
        <v>#REF!</v>
      </c>
      <c r="W72" s="456" t="e">
        <f>$C72*3600/GETPIVOTDATA("Average of TRAVTM(ALL)",#REF!,"TIMEINT",W$2,"VEHICLETRAVELTIMEMEASUREMENT",$B72)</f>
        <v>#REF!</v>
      </c>
      <c r="X72" s="456" t="e">
        <f>$C72*3600/GETPIVOTDATA("Average of TRAVTM(ALL)",#REF!,"TIMEINT",X$2,"VEHICLETRAVELTIMEMEASUREMENT",$B72)</f>
        <v>#REF!</v>
      </c>
      <c r="Y72" s="456" t="e">
        <f>$C72*3600/GETPIVOTDATA("Average of TRAVTM(ALL)",#REF!,"TIMEINT",Y$2,"VEHICLETRAVELTIMEMEASUREMENT",$B72)</f>
        <v>#REF!</v>
      </c>
      <c r="Z72" s="456" t="e">
        <f>$C72*3600/GETPIVOTDATA("Average of TRAVTM(ALL)",#REF!,"TIMEINT",Z$2,"VEHICLETRAVELTIMEMEASUREMENT",$B72)</f>
        <v>#REF!</v>
      </c>
      <c r="AA72" s="460" t="e">
        <f>$C72*3600/GETPIVOTDATA("Average of TRAVTM(ALL)",#REF!,"TIMEINT",AA$2,"VEHICLETRAVELTIMEMEASUREMENT",$B72)</f>
        <v>#REF!</v>
      </c>
      <c r="AB72" s="458"/>
      <c r="AC72" s="301"/>
      <c r="AD72" s="541"/>
      <c r="AE72" s="541"/>
      <c r="AF72" s="541"/>
      <c r="AG72" s="541"/>
      <c r="AH72" s="541"/>
      <c r="AI72" s="541"/>
      <c r="AJ72" s="541"/>
      <c r="AK72" s="541"/>
      <c r="AL72" s="541"/>
      <c r="AM72" s="541"/>
      <c r="AN72" s="541"/>
      <c r="AO72" s="541"/>
      <c r="AP72" s="356"/>
      <c r="AQ72" s="541"/>
      <c r="AR72" s="541"/>
      <c r="AS72" s="541"/>
      <c r="AT72" s="541"/>
      <c r="AU72" s="541"/>
      <c r="AV72" s="541"/>
      <c r="AW72" s="541"/>
      <c r="AX72" s="541"/>
      <c r="AY72" s="541"/>
      <c r="AZ72" s="541"/>
      <c r="BA72" s="541"/>
      <c r="BB72" s="541"/>
    </row>
    <row r="73" spans="1:54" ht="18" customHeight="1" thickBot="1" x14ac:dyDescent="0.4">
      <c r="A73" s="252"/>
      <c r="B73" s="493">
        <f t="shared" si="1"/>
        <v>54</v>
      </c>
      <c r="C73" s="490">
        <f>IFERROR(GETPIVOTDATA("Average of DISTTRAV(ALL)",#REF!,"VEHICLETRAVELTIMEMEASUREMENT",B73),0)/5280</f>
        <v>0</v>
      </c>
      <c r="D73" s="451"/>
      <c r="E73" s="465"/>
      <c r="F73" s="461" cm="1">
        <f t="array" ref="F73">_xlfn.SWITCH(tod,"AM",AF73,"PM",AS73)</f>
        <v>0</v>
      </c>
      <c r="G73" s="462" cm="1">
        <f t="array" ref="G73">_xlfn.SWITCH(tod,"AM",AG73,"PM",AT73)</f>
        <v>0</v>
      </c>
      <c r="H73" s="462" cm="1">
        <f t="array" ref="H73">_xlfn.SWITCH(tod,"AM",AH73,"PM",AU73)</f>
        <v>0</v>
      </c>
      <c r="I73" s="462" cm="1">
        <f t="array" ref="I73">_xlfn.SWITCH(tod,"AM",AI73,"PM",AV73)</f>
        <v>0</v>
      </c>
      <c r="J73" s="462" cm="1">
        <f t="array" ref="J73">_xlfn.SWITCH(tod,"AM",AJ73,"PM",AW73)</f>
        <v>0</v>
      </c>
      <c r="K73" s="462" cm="1">
        <f t="array" ref="K73">_xlfn.SWITCH(tod,"AM",AK73,"PM",AX73)</f>
        <v>0</v>
      </c>
      <c r="L73" s="462" cm="1">
        <f t="array" ref="L73">_xlfn.SWITCH(tod,"AM",AL73,"PM",AY73)</f>
        <v>0</v>
      </c>
      <c r="M73" s="463" cm="1">
        <f t="array" ref="M73">_xlfn.SWITCH(tod,"AM",AM73,"PM",AZ73)</f>
        <v>0</v>
      </c>
      <c r="N73" s="456"/>
      <c r="O73" s="456"/>
      <c r="P73" s="456"/>
      <c r="Q73" s="456"/>
      <c r="R73" s="456"/>
      <c r="S73" s="456"/>
      <c r="T73" s="461" t="e">
        <f>$C73*3600/GETPIVOTDATA("Average of TRAVTM(ALL)",#REF!,"TIMEINT",T$2,"VEHICLETRAVELTIMEMEASUREMENT",$B73)</f>
        <v>#REF!</v>
      </c>
      <c r="U73" s="462" t="e">
        <f>$C73*3600/GETPIVOTDATA("Average of TRAVTM(ALL)",#REF!,"TIMEINT",U$2,"VEHICLETRAVELTIMEMEASUREMENT",$B73)</f>
        <v>#REF!</v>
      </c>
      <c r="V73" s="462" t="e">
        <f>$C73*3600/GETPIVOTDATA("Average of TRAVTM(ALL)",#REF!,"TIMEINT",V$2,"VEHICLETRAVELTIMEMEASUREMENT",$B73)</f>
        <v>#REF!</v>
      </c>
      <c r="W73" s="462" t="e">
        <f>$C73*3600/GETPIVOTDATA("Average of TRAVTM(ALL)",#REF!,"TIMEINT",W$2,"VEHICLETRAVELTIMEMEASUREMENT",$B73)</f>
        <v>#REF!</v>
      </c>
      <c r="X73" s="462" t="e">
        <f>$C73*3600/GETPIVOTDATA("Average of TRAVTM(ALL)",#REF!,"TIMEINT",X$2,"VEHICLETRAVELTIMEMEASUREMENT",$B73)</f>
        <v>#REF!</v>
      </c>
      <c r="Y73" s="462" t="e">
        <f>$C73*3600/GETPIVOTDATA("Average of TRAVTM(ALL)",#REF!,"TIMEINT",Y$2,"VEHICLETRAVELTIMEMEASUREMENT",$B73)</f>
        <v>#REF!</v>
      </c>
      <c r="Z73" s="462" t="e">
        <f>$C73*3600/GETPIVOTDATA("Average of TRAVTM(ALL)",#REF!,"TIMEINT",Z$2,"VEHICLETRAVELTIMEMEASUREMENT",$B73)</f>
        <v>#REF!</v>
      </c>
      <c r="AA73" s="463" t="e">
        <f>$C73*3600/GETPIVOTDATA("Average of TRAVTM(ALL)",#REF!,"TIMEINT",AA$2,"VEHICLETRAVELTIMEMEASUREMENT",$B73)</f>
        <v>#REF!</v>
      </c>
      <c r="AB73" s="458"/>
      <c r="AD73" s="541"/>
      <c r="AE73" s="541"/>
      <c r="AF73" s="541"/>
      <c r="AG73" s="541"/>
      <c r="AH73" s="541"/>
      <c r="AI73" s="541"/>
      <c r="AJ73" s="541"/>
      <c r="AK73" s="541"/>
      <c r="AL73" s="541"/>
      <c r="AM73" s="541"/>
      <c r="AN73" s="541"/>
      <c r="AO73" s="541"/>
      <c r="AP73" s="356"/>
      <c r="AQ73" s="541"/>
      <c r="AR73" s="541"/>
      <c r="AS73" s="541"/>
      <c r="AT73" s="541"/>
      <c r="AU73" s="541"/>
      <c r="AV73" s="541"/>
      <c r="AW73" s="541"/>
      <c r="AX73" s="541"/>
      <c r="AY73" s="541"/>
      <c r="AZ73" s="541"/>
      <c r="BA73" s="541"/>
      <c r="BB73" s="541"/>
    </row>
    <row r="74" spans="1:54" ht="18" customHeight="1" x14ac:dyDescent="0.35">
      <c r="A74" s="252"/>
      <c r="B74" s="384"/>
      <c r="C74" s="489"/>
      <c r="D74" s="451"/>
      <c r="E74" s="465"/>
      <c r="F74" s="456"/>
      <c r="G74" s="456"/>
      <c r="H74" s="456"/>
      <c r="I74" s="456"/>
      <c r="J74" s="456"/>
      <c r="K74" s="456"/>
      <c r="L74" s="456"/>
      <c r="M74" s="456"/>
      <c r="N74" s="456"/>
      <c r="O74" s="456"/>
      <c r="P74" s="456"/>
      <c r="Q74" s="456"/>
      <c r="R74" s="457"/>
      <c r="S74" s="457"/>
      <c r="T74" s="456"/>
      <c r="U74" s="456"/>
      <c r="V74" s="456"/>
      <c r="W74" s="456"/>
      <c r="X74" s="456"/>
      <c r="Y74" s="456"/>
      <c r="Z74" s="456"/>
      <c r="AA74" s="456"/>
      <c r="AB74" s="458"/>
      <c r="AD74" s="356"/>
      <c r="AE74" s="356"/>
      <c r="AF74" s="356"/>
      <c r="AG74" s="356"/>
      <c r="AH74" s="356"/>
      <c r="AI74" s="356"/>
      <c r="AJ74" s="356"/>
      <c r="AK74" s="356"/>
      <c r="AL74" s="356"/>
      <c r="AM74" s="356"/>
      <c r="AN74" s="356"/>
      <c r="AO74" s="356"/>
      <c r="AP74" s="356"/>
      <c r="AQ74" s="356"/>
      <c r="AR74" s="356"/>
      <c r="AS74" s="356"/>
      <c r="AT74" s="356"/>
      <c r="AU74" s="356"/>
      <c r="AV74" s="356"/>
      <c r="AW74" s="356"/>
      <c r="AX74" s="356"/>
      <c r="AY74" s="356"/>
      <c r="AZ74" s="356"/>
      <c r="BA74" s="356"/>
      <c r="BB74" s="356"/>
    </row>
    <row r="75" spans="1:54" ht="18" customHeight="1" x14ac:dyDescent="0.35">
      <c r="A75" s="252"/>
      <c r="B75" s="384"/>
      <c r="C75" s="489"/>
      <c r="D75" s="451"/>
      <c r="E75" s="465"/>
      <c r="F75" s="457">
        <v>20</v>
      </c>
      <c r="G75" s="457">
        <v>25</v>
      </c>
      <c r="H75" s="457">
        <v>30</v>
      </c>
      <c r="I75" s="457">
        <v>35</v>
      </c>
      <c r="J75" s="457">
        <v>40</v>
      </c>
      <c r="K75" s="457">
        <v>45</v>
      </c>
      <c r="L75" s="457">
        <v>50</v>
      </c>
      <c r="M75" s="457">
        <v>55</v>
      </c>
      <c r="N75" s="457"/>
      <c r="O75" s="457"/>
      <c r="P75" s="457"/>
      <c r="Q75" s="457"/>
      <c r="R75" s="457"/>
      <c r="S75" s="457"/>
      <c r="T75" s="457">
        <v>20</v>
      </c>
      <c r="U75" s="457">
        <v>25</v>
      </c>
      <c r="V75" s="457">
        <v>30</v>
      </c>
      <c r="W75" s="457">
        <v>35</v>
      </c>
      <c r="X75" s="457">
        <v>40</v>
      </c>
      <c r="Y75" s="457">
        <v>45</v>
      </c>
      <c r="Z75" s="457">
        <v>50</v>
      </c>
      <c r="AA75" s="457">
        <v>55</v>
      </c>
      <c r="AB75" s="458"/>
      <c r="AD75" s="356"/>
      <c r="AE75" s="356"/>
      <c r="AF75" s="356"/>
      <c r="AG75" s="356"/>
      <c r="AH75" s="356"/>
      <c r="AI75" s="356"/>
      <c r="AJ75" s="356"/>
      <c r="AK75" s="356"/>
      <c r="AL75" s="356"/>
      <c r="AM75" s="356"/>
      <c r="AN75" s="356"/>
      <c r="AO75" s="356"/>
      <c r="AP75" s="356"/>
      <c r="AQ75" s="356"/>
      <c r="AR75" s="356"/>
      <c r="AS75" s="356"/>
      <c r="AT75" s="356"/>
      <c r="AU75" s="356"/>
      <c r="AV75" s="356"/>
      <c r="AW75" s="356"/>
      <c r="AX75" s="356"/>
      <c r="AY75" s="356"/>
      <c r="AZ75" s="356"/>
      <c r="BA75" s="356"/>
      <c r="BB75" s="356"/>
    </row>
    <row r="76" spans="1:54" ht="15" customHeight="1" x14ac:dyDescent="0.35">
      <c r="A76" s="252"/>
      <c r="B76" s="384"/>
      <c r="C76" s="489"/>
      <c r="D76" s="451"/>
      <c r="E76" s="465"/>
      <c r="F76" s="8">
        <v>20</v>
      </c>
      <c r="G76" s="8"/>
      <c r="H76" s="8">
        <v>30</v>
      </c>
      <c r="I76" s="8"/>
      <c r="J76" s="8">
        <v>40</v>
      </c>
      <c r="K76" s="8"/>
      <c r="L76" s="8">
        <v>50</v>
      </c>
      <c r="M76" s="8"/>
      <c r="N76" s="8"/>
      <c r="O76" s="8"/>
      <c r="P76" s="8"/>
      <c r="Q76" s="8"/>
      <c r="R76" s="457"/>
      <c r="S76" s="457"/>
      <c r="T76" s="8">
        <v>20</v>
      </c>
      <c r="U76" s="8"/>
      <c r="V76" s="8">
        <v>30</v>
      </c>
      <c r="W76" s="8"/>
      <c r="X76" s="8">
        <v>40</v>
      </c>
      <c r="Y76" s="8"/>
      <c r="Z76" s="8">
        <v>50</v>
      </c>
      <c r="AA76" s="8"/>
      <c r="AB76" s="458"/>
      <c r="AD76" s="356"/>
      <c r="AE76" s="356"/>
      <c r="AF76" s="356"/>
      <c r="AG76" s="356"/>
      <c r="AH76" s="356"/>
      <c r="AI76" s="356"/>
      <c r="AJ76" s="356"/>
      <c r="AK76" s="356"/>
      <c r="AL76" s="356"/>
      <c r="AM76" s="356"/>
      <c r="AN76" s="356"/>
      <c r="AO76" s="356"/>
      <c r="AP76" s="356"/>
      <c r="AQ76" s="356"/>
      <c r="AR76" s="356"/>
      <c r="AS76" s="356"/>
      <c r="AT76" s="356"/>
      <c r="AU76" s="356"/>
      <c r="AV76" s="356"/>
      <c r="AW76" s="356"/>
      <c r="AX76" s="356"/>
      <c r="AY76" s="356"/>
      <c r="AZ76" s="356"/>
      <c r="BA76" s="356"/>
      <c r="BB76" s="356"/>
    </row>
    <row r="77" spans="1:54" ht="15" customHeight="1" x14ac:dyDescent="0.35">
      <c r="A77" s="252"/>
      <c r="B77" s="384"/>
      <c r="C77" s="489"/>
      <c r="D77" s="451"/>
      <c r="E77" s="465"/>
      <c r="F77" s="865"/>
      <c r="G77" s="865"/>
      <c r="H77" s="865"/>
      <c r="I77" s="865"/>
      <c r="J77" s="865"/>
      <c r="K77" s="865"/>
      <c r="L77" s="865"/>
      <c r="M77" s="865"/>
      <c r="N77" s="517"/>
      <c r="O77" s="517"/>
      <c r="P77" s="517"/>
      <c r="Q77" s="517"/>
      <c r="R77" s="457"/>
      <c r="S77" s="457"/>
      <c r="T77" s="865"/>
      <c r="U77" s="865"/>
      <c r="V77" s="865"/>
      <c r="W77" s="865"/>
      <c r="X77" s="865"/>
      <c r="Y77" s="865"/>
      <c r="Z77" s="865"/>
      <c r="AA77" s="865"/>
      <c r="AB77" s="458"/>
      <c r="AD77" s="356"/>
      <c r="AE77" s="356"/>
      <c r="AF77" s="356"/>
      <c r="AG77" s="356"/>
      <c r="AH77" s="356"/>
      <c r="AI77" s="356"/>
      <c r="AJ77" s="356"/>
      <c r="AK77" s="356"/>
      <c r="AL77" s="356"/>
      <c r="AM77" s="356"/>
      <c r="AN77" s="356"/>
      <c r="AO77" s="356"/>
      <c r="AP77" s="356"/>
      <c r="AQ77" s="356"/>
      <c r="AR77" s="356"/>
      <c r="AS77" s="356"/>
      <c r="AT77" s="356"/>
      <c r="AU77" s="356"/>
      <c r="AV77" s="356"/>
      <c r="AW77" s="356"/>
      <c r="AX77" s="356"/>
      <c r="AY77" s="356"/>
      <c r="AZ77" s="356"/>
      <c r="BA77" s="356"/>
      <c r="BB77" s="356"/>
    </row>
    <row r="78" spans="1:54" customFormat="1" ht="12.75" customHeight="1" x14ac:dyDescent="0.35"/>
    <row r="79" spans="1:54" customFormat="1" ht="12.75" customHeight="1" x14ac:dyDescent="0.35"/>
    <row r="80" spans="1:54" customFormat="1" ht="12.75" customHeight="1" x14ac:dyDescent="0.35"/>
    <row r="81" customFormat="1" ht="16.5" customHeight="1" x14ac:dyDescent="0.35"/>
  </sheetData>
  <mergeCells count="4">
    <mergeCell ref="F43:M43"/>
    <mergeCell ref="T43:AA43"/>
    <mergeCell ref="F77:M77"/>
    <mergeCell ref="T77:AA77"/>
  </mergeCells>
  <conditionalFormatting sqref="R15:S17 R40:S43 T41:AA41 T75:AA75 F14:Q41 F48:Q75">
    <cfRule type="colorScale" priority="8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T14:AA40 T48:AA74">
    <cfRule type="colorScale" priority="66">
      <colorScale>
        <cfvo type="num" val="$C$5"/>
        <cfvo type="num" val="$C$6"/>
        <cfvo type="num" val="$C$7"/>
        <color rgb="FFF8696B"/>
        <color rgb="FFFFEB84"/>
        <color rgb="FF63BE7B"/>
      </colorScale>
    </cfRule>
  </conditionalFormatting>
  <conditionalFormatting sqref="R18:S20">
    <cfRule type="colorScale" priority="5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1:S23">
    <cfRule type="colorScale" priority="50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4:S26">
    <cfRule type="colorScale" priority="47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7:S29">
    <cfRule type="colorScale" priority="4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0:S32">
    <cfRule type="colorScale" priority="4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3:S35">
    <cfRule type="colorScale" priority="3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6:S36">
    <cfRule type="colorScale" priority="3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7:S39">
    <cfRule type="colorScale" priority="3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49:S51 R74:S77">
    <cfRule type="colorScale" priority="2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2:S54">
    <cfRule type="colorScale" priority="2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5:S57">
    <cfRule type="colorScale" priority="2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8:S60">
    <cfRule type="colorScale" priority="1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1:S63">
    <cfRule type="colorScale" priority="1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4:S66">
    <cfRule type="colorScale" priority="1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7:S69">
    <cfRule type="colorScale" priority="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0:S70">
    <cfRule type="colorScale" priority="6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1:S73">
    <cfRule type="colorScale" priority="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dataValidations disablePrompts="1" count="4">
    <dataValidation type="decimal" allowBlank="1" showInputMessage="1" showErrorMessage="1" sqref="B10:B11 B44:B45" xr:uid="{3AE37C6C-044E-4111-B5AF-2F87946D9325}">
      <formula1>0.01</formula1>
      <formula2>B9</formula2>
    </dataValidation>
    <dataValidation type="decimal" allowBlank="1" showInputMessage="1" showErrorMessage="1" sqref="AI12" xr:uid="{8E676512-63DC-494B-993E-1C78700CED60}">
      <formula1>0.01</formula1>
      <formula2>409/MAX(C14:C81)</formula2>
    </dataValidation>
    <dataValidation type="decimal" allowBlank="1" showInputMessage="1" showErrorMessage="1" sqref="AI46" xr:uid="{155EF3B1-7445-4637-A961-4AE7377C49DC}">
      <formula1>0.01</formula1>
      <formula2>409/MAX(C48:C81)</formula2>
    </dataValidation>
    <dataValidation type="decimal" allowBlank="1" showInputMessage="1" showErrorMessage="1" sqref="C9" xr:uid="{B0AFCBEC-1762-4A08-A6F5-840C18BE8485}">
      <formula1>0.01</formula1>
      <formula2>409/MAX(C14:C81)</formula2>
    </dataValidation>
  </dataValidations>
  <printOptions horizontalCentered="1"/>
  <pageMargins left="0.7" right="0.7" top="0.75" bottom="0.75" header="0.3" footer="0.3"/>
  <pageSetup scale="92" fitToHeight="2" orientation="portrait" r:id="rId1"/>
  <rowBreaks count="1" manualBreakCount="1">
    <brk id="44" min="4" max="27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5400-2ABB-4CE1-AB74-4EEB4CBC2F44}">
  <sheetPr codeName="Sheet22">
    <tabColor theme="8" tint="0.59999389629810485"/>
    <pageSetUpPr fitToPage="1"/>
  </sheetPr>
  <dimension ref="A1:AN43"/>
  <sheetViews>
    <sheetView zoomScale="55" zoomScaleNormal="55" workbookViewId="0"/>
  </sheetViews>
  <sheetFormatPr defaultColWidth="9.26953125" defaultRowHeight="14.5" x14ac:dyDescent="0.35"/>
  <cols>
    <col min="1" max="1" width="8.453125" style="19" customWidth="1"/>
    <col min="2" max="2" width="6" customWidth="1"/>
    <col min="3" max="3" width="12" style="19" customWidth="1"/>
    <col min="4" max="4" width="9.54296875" style="19" bestFit="1" customWidth="1"/>
    <col min="5" max="5" width="9.54296875" style="19" customWidth="1"/>
    <col min="6" max="6" width="13.54296875" style="19" customWidth="1"/>
    <col min="7" max="7" width="16.7265625" style="19" bestFit="1" customWidth="1"/>
    <col min="8" max="8" width="16.7265625" style="19" customWidth="1"/>
    <col min="9" max="10" width="16.7265625" style="315" customWidth="1"/>
    <col min="11" max="11" width="19.54296875" style="19" bestFit="1" customWidth="1"/>
    <col min="12" max="12" width="6" style="23" customWidth="1"/>
    <col min="13" max="13" width="8.453125" style="15" customWidth="1"/>
    <col min="14" max="14" width="17.26953125" style="15" customWidth="1"/>
    <col min="15" max="15" width="19.54296875" style="7" customWidth="1"/>
    <col min="16" max="16" width="15.81640625" style="7" customWidth="1"/>
    <col min="17" max="17" width="9.7265625" style="26" customWidth="1"/>
    <col min="18" max="18" width="9.7265625" style="25" customWidth="1"/>
    <col min="19" max="21" width="9.7265625" style="8" customWidth="1"/>
    <col min="22" max="22" width="9.7265625" style="15" customWidth="1"/>
    <col min="23" max="24" width="9.7265625" style="3" customWidth="1"/>
    <col min="25" max="25" width="5.81640625" style="23" customWidth="1"/>
    <col min="26" max="35" width="11" style="15" customWidth="1"/>
    <col min="36" max="36" width="5.81640625" style="15" customWidth="1"/>
    <col min="37" max="38" width="13.54296875" style="15" customWidth="1"/>
    <col min="39" max="39" width="5.81640625" style="15" customWidth="1"/>
    <col min="40" max="40" width="14.7265625" customWidth="1"/>
    <col min="41" max="16384" width="9.26953125" style="15"/>
  </cols>
  <sheetData>
    <row r="1" spans="1:40" ht="15.75" customHeight="1" thickBot="1" x14ac:dyDescent="0.4">
      <c r="A1" s="252" t="s">
        <v>240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AM1" s="232"/>
      <c r="AN1" s="232"/>
    </row>
    <row r="2" spans="1:40" ht="27.75" customHeight="1" x14ac:dyDescent="0.35">
      <c r="A2" s="252"/>
      <c r="C2" s="123" t="s">
        <v>37</v>
      </c>
      <c r="D2" s="124"/>
      <c r="E2" s="241"/>
      <c r="G2"/>
      <c r="H2"/>
      <c r="I2" s="274"/>
      <c r="J2" s="274"/>
      <c r="M2"/>
      <c r="N2"/>
      <c r="O2"/>
      <c r="P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 s="23"/>
      <c r="AI2" s="23"/>
      <c r="AJ2"/>
      <c r="AK2"/>
      <c r="AL2"/>
      <c r="AM2"/>
      <c r="AN2" s="15"/>
    </row>
    <row r="3" spans="1:40" ht="27.75" customHeight="1" thickBot="1" x14ac:dyDescent="0.4">
      <c r="A3" s="252"/>
      <c r="C3" s="542" t="str">
        <f>HOME!D11</f>
        <v>3600-7200</v>
      </c>
      <c r="D3" s="125"/>
      <c r="E3" s="242"/>
      <c r="F3" s="543"/>
      <c r="G3" s="200"/>
      <c r="H3"/>
      <c r="I3" s="274"/>
      <c r="J3" s="274"/>
      <c r="K3" s="26"/>
      <c r="M3"/>
      <c r="N3"/>
      <c r="O3"/>
      <c r="P3" s="296"/>
      <c r="Q3"/>
      <c r="R3"/>
      <c r="S3" s="200"/>
      <c r="T3"/>
      <c r="U3"/>
      <c r="V3"/>
      <c r="W3"/>
      <c r="X3"/>
      <c r="Z3"/>
      <c r="AA3"/>
      <c r="AB3"/>
      <c r="AC3"/>
      <c r="AD3"/>
      <c r="AE3"/>
      <c r="AF3"/>
      <c r="AG3"/>
      <c r="AH3" s="23"/>
      <c r="AI3" s="23"/>
      <c r="AJ3"/>
      <c r="AK3"/>
      <c r="AL3"/>
      <c r="AM3"/>
      <c r="AN3" s="15"/>
    </row>
    <row r="4" spans="1:40" s="87" customFormat="1" ht="33" customHeight="1" x14ac:dyDescent="0.35">
      <c r="A4" s="252"/>
      <c r="B4"/>
      <c r="C4" s="12"/>
      <c r="D4" s="70"/>
      <c r="E4" s="70"/>
      <c r="F4" s="12"/>
      <c r="G4" s="12"/>
      <c r="H4" s="12"/>
      <c r="I4" s="12"/>
      <c r="J4" s="12"/>
      <c r="K4" s="12"/>
      <c r="L4" s="70"/>
      <c r="M4"/>
      <c r="N4"/>
      <c r="O4"/>
      <c r="P4"/>
      <c r="Q4"/>
      <c r="R4"/>
      <c r="S4" s="200"/>
      <c r="T4"/>
      <c r="U4"/>
      <c r="V4"/>
      <c r="W4"/>
      <c r="X4"/>
      <c r="Y4" s="70"/>
      <c r="Z4" s="70"/>
    </row>
    <row r="5" spans="1:40" ht="15" customHeight="1" thickBot="1" x14ac:dyDescent="0.4">
      <c r="A5" s="252"/>
      <c r="C5" s="140" t="s">
        <v>100</v>
      </c>
      <c r="D5" s="141"/>
      <c r="E5" s="141"/>
      <c r="F5" s="141"/>
      <c r="G5" s="141"/>
      <c r="H5" s="141"/>
      <c r="I5" s="316"/>
      <c r="J5" s="316"/>
      <c r="K5" s="142"/>
      <c r="M5"/>
      <c r="N5" s="9"/>
      <c r="O5" s="86"/>
      <c r="P5" s="86"/>
      <c r="Q5" s="11"/>
      <c r="R5" s="28"/>
      <c r="S5" s="97"/>
      <c r="T5" s="102"/>
      <c r="U5" s="97"/>
      <c r="V5" s="24"/>
      <c r="W5" s="6"/>
      <c r="X5" s="26"/>
      <c r="Z5" s="140" t="s">
        <v>97</v>
      </c>
      <c r="AA5" s="141"/>
      <c r="AB5" s="141"/>
      <c r="AC5" s="141"/>
      <c r="AD5" s="141"/>
      <c r="AE5" s="141"/>
      <c r="AF5" s="141"/>
      <c r="AG5" s="142"/>
      <c r="AH5" s="141"/>
      <c r="AI5" s="142"/>
      <c r="AK5" s="882" t="s">
        <v>44</v>
      </c>
      <c r="AL5" s="882"/>
      <c r="AN5" s="882" t="s">
        <v>99</v>
      </c>
    </row>
    <row r="6" spans="1:40" ht="44.25" customHeight="1" thickBot="1" x14ac:dyDescent="0.4">
      <c r="A6" s="252"/>
      <c r="C6" s="152" t="s">
        <v>143</v>
      </c>
      <c r="D6" s="152" t="s">
        <v>121</v>
      </c>
      <c r="E6" s="152" t="s">
        <v>202</v>
      </c>
      <c r="F6" s="158" t="s">
        <v>207</v>
      </c>
      <c r="G6" s="158" t="s">
        <v>206</v>
      </c>
      <c r="H6" s="158" t="s">
        <v>208</v>
      </c>
      <c r="I6" s="152" t="s">
        <v>159</v>
      </c>
      <c r="J6" s="152" t="s">
        <v>273</v>
      </c>
      <c r="K6" s="152" t="s">
        <v>117</v>
      </c>
      <c r="M6" s="154" t="s">
        <v>140</v>
      </c>
      <c r="N6" s="155" t="s">
        <v>13</v>
      </c>
      <c r="O6" s="155" t="s">
        <v>8</v>
      </c>
      <c r="P6" s="155" t="s">
        <v>9</v>
      </c>
      <c r="Q6" s="880" t="s">
        <v>6</v>
      </c>
      <c r="R6" s="880"/>
      <c r="S6" s="880" t="s">
        <v>101</v>
      </c>
      <c r="T6" s="880"/>
      <c r="U6" s="880" t="s">
        <v>7</v>
      </c>
      <c r="V6" s="880"/>
      <c r="W6" s="880" t="s">
        <v>0</v>
      </c>
      <c r="X6" s="881"/>
      <c r="Z6" s="882" t="s">
        <v>39</v>
      </c>
      <c r="AA6" s="882"/>
      <c r="AB6" s="882" t="s">
        <v>41</v>
      </c>
      <c r="AC6" s="882"/>
      <c r="AD6" s="882" t="s">
        <v>40</v>
      </c>
      <c r="AE6" s="882"/>
      <c r="AF6" s="882" t="s">
        <v>50</v>
      </c>
      <c r="AG6" s="882"/>
      <c r="AH6" s="882" t="s">
        <v>252</v>
      </c>
      <c r="AI6" s="882"/>
      <c r="AJ6" s="24"/>
      <c r="AK6" s="882"/>
      <c r="AL6" s="882"/>
      <c r="AN6" s="882"/>
    </row>
    <row r="7" spans="1:40" ht="15" customHeight="1" x14ac:dyDescent="0.35">
      <c r="A7" s="252" t="str">
        <f ca="1">IF(AND(OR(Q7=0,Q7="-"),OR(S7=0,S7="-")),"H","")</f>
        <v>H</v>
      </c>
      <c r="C7" s="96">
        <f ca="1">IFERROR(INDIRECT("C"&amp;ROW(C7)-37)+1,1)</f>
        <v>1</v>
      </c>
      <c r="D7" s="98">
        <f ca="1">VLOOKUP(C7,'Input - Intersections'!$B$4:$L$6,2,FALSE)</f>
        <v>1</v>
      </c>
      <c r="E7" s="98">
        <f t="shared" ref="E7:E43" ca="1" si="0">D7</f>
        <v>1</v>
      </c>
      <c r="F7" s="156" t="s">
        <v>22</v>
      </c>
      <c r="G7" s="156" t="str">
        <f t="shared" ref="G7:G42" si="1">F7</f>
        <v>NBL</v>
      </c>
      <c r="H7" s="156" t="str">
        <f t="shared" ref="H7:H42" si="2">F7</f>
        <v>NBL</v>
      </c>
      <c r="I7" s="585" t="str">
        <f ca="1">IFERROR(LEFT(INDEX('Input - Node Orientation'!$C$4:$Z$54,MATCH(_xlfn.CONCAT($E7,$G7), 'Input - Node Orientation'!$E$4:$E$54,0),MATCH(scenario&amp;" From-To Link",'Input - Node Orientation'!$C$4:$Z$4,0)),FIND("-",INDEX('Input - Node Orientation'!$C$4:$Z$54,MATCH(_xlfn.CONCAT($E7,$G7), 'Input - Node Orientation'!$E$4:$E$54,0),MATCH(scenario&amp;" From-To Link",'Input - Node Orientation'!$C$4:$Z$4,0)))-1),"--")</f>
        <v>--</v>
      </c>
      <c r="J7" s="585" t="str">
        <f ca="1">IFERROR(RIGHT(INDEX('Input - Node Orientation'!$C$4:$Z$54,MATCH(_xlfn.CONCAT($E7,$G7), 'Input - Node Orientation'!$E$4:$E$54,0),MATCH(scenario&amp;" From-To Link",'Input - Node Orientation'!$C$4:$Z$4,0)),LEN(INDEX('Input - Node Orientation'!$C$4:$Z$54,MATCH(_xlfn.CONCAT($E7,$G7), 'Input - Node Orientation'!$E$4:$E$54,0),MATCH(scenario&amp;" From-To Link",'Input - Node Orientation'!$C$4:$Z$4,0)))-FIND("-",INDEX('Input - Node Orientation'!$C$4:$Z$54,MATCH(_xlfn.CONCAT($E7,$G7), 'Input - Node Orientation'!$E$4:$E$54,0),MATCH(scenario&amp;" From-To Link",'Input - Node Orientation'!$C$4:$Z$4,0)))),"--")</f>
        <v>--</v>
      </c>
      <c r="K7" s="98" t="str">
        <f ca="1">INDEX('Input - Intersections'!$B$4:$L$6,MATCH(D7,'Input - Intersections'!$C$4:$C$6,0),4)</f>
        <v>Signalized</v>
      </c>
      <c r="M7" s="886">
        <f ca="1">INDEX('Input - Intersections'!$B$4:$L$6,MATCH(C7,'Input - Intersections'!$B$4:$B$6,0),2)</f>
        <v>1</v>
      </c>
      <c r="N7" s="889" t="str">
        <f ca="1">INDEX('Input - Intersections'!$B$4:$L$6,MATCH(C7,'Input - Intersections'!$B$4:$B$6,0),3)</f>
        <v>Intersection Name</v>
      </c>
      <c r="O7" s="889" t="str">
        <f ca="1">INDEX('Input - Intersections'!$B$4:$L$6,MATCH(C7,'Input - Intersections'!$B$4:$B$6,0),5)</f>
        <v>NB</v>
      </c>
      <c r="P7" s="144" t="str">
        <f>H7</f>
        <v>NBL</v>
      </c>
      <c r="Q7" s="22">
        <f ca="1">IFERROR(INDEX('Input - Volumes'!$B$4:$AP$6,MATCH(D7,'Input - Volumes'!$C$4:$C$6,0),MATCH(F7,'Input - Volumes'!$B$4:$AP$4,0)),"-")</f>
        <v>0</v>
      </c>
      <c r="R7" s="890">
        <f ca="1">IFERROR(SUM(Q7:Q12),"-")</f>
        <v>0</v>
      </c>
      <c r="S7" s="622">
        <f ca="1">SUMIFS('VISSIM Node Outputs'!H:H,'VISSIM Node Outputs'!B:B,$C$3,'VISSIM Node Outputs'!A:A,"AVG",'VISSIM Node Outputs'!F:F,I7,'VISSIM Node Outputs'!G:G,J7)</f>
        <v>0</v>
      </c>
      <c r="T7" s="890">
        <f ca="1">SUM(S7:S12)</f>
        <v>0</v>
      </c>
      <c r="U7" s="147">
        <f ca="1">IFERROR(S7-Q7,"-")</f>
        <v>0</v>
      </c>
      <c r="V7" s="885">
        <f ca="1">IFERROR(T7-R7,"-")</f>
        <v>0</v>
      </c>
      <c r="W7" s="18" t="str">
        <f ca="1">IFERROR(IF(AND(Q7=0,U7=0),"-",IF(Q7=0,"-",U7/Q7)),"-")</f>
        <v>-</v>
      </c>
      <c r="X7" s="883" t="str">
        <f ca="1">IFERROR(IF(R7=0,"-",V7/R7),"-")</f>
        <v>-</v>
      </c>
      <c r="Z7" s="699" t="str">
        <f ca="1">IF($S7=0,"-",IF(COUNTIFS('VISSIM Node Outputs'!B:B,$C$3,'VISSIM Node Outputs'!A:A,"AVG",'VISSIM Node Outputs'!F:F,I7,'VISSIM Node Outputs'!G:G,J77)&gt;1,"ERROR",SUMIFS('VISSIM Node Outputs'!I:I,'VISSIM Node Outputs'!B:B,$C$3,'VISSIM Node Outputs'!A:A,"AVG",'VISSIM Node Outputs'!F:F,I7,'VISSIM Node Outputs'!G:G,J7,'VISSIM Node Outputs'!C:C,E7)))</f>
        <v>-</v>
      </c>
      <c r="AA7" s="876" t="str">
        <f ca="1">IF(T7=0,"-",SUMPRODUCT(S7:S12,Z7:Z12)/T7)</f>
        <v>-</v>
      </c>
      <c r="AB7" s="312" t="str">
        <f ca="1">IF($S7=0,"-",IF(COUNTIFS('VISSIM Node Outputs'!B:B,$C$3,'VISSIM Node Outputs'!A:A,"AVG",'VISSIM Node Outputs'!F:F,I7,'VISSIM Node Outputs'!G:G,J77)&gt;1,"ERROR",SUMIFS('VISSIM Node Outputs'!J:J,'VISSIM Node Outputs'!B:B,$C$3,'VISSIM Node Outputs'!A:A,"AVG",'VISSIM Node Outputs'!F:F,I7,'VISSIM Node Outputs'!G:G,J7,'VISSIM Node Outputs'!C:C,E7)))</f>
        <v>-</v>
      </c>
      <c r="AC7" s="875" t="str">
        <f ca="1">IF($T7&gt;0,MAX(AB7:AB12),"-")</f>
        <v>-</v>
      </c>
      <c r="AD7" s="312" t="str">
        <f ca="1">IF($S7=0,"-",IF(COUNTIFS('VISSIM Node Outputs'!B:B,$C$3,'VISSIM Node Outputs'!A:A,"AVG",'VISSIM Node Outputs'!F:F,I7,'VISSIM Node Outputs'!G:G,J77)&gt;1,"ERROR",SUMIFS('VISSIM Node Outputs'!K:K,'VISSIM Node Outputs'!B:B,$C$3,'VISSIM Node Outputs'!A:A,"AVG",'VISSIM Node Outputs'!F:F,I7,'VISSIM Node Outputs'!G:G,J7,'VISSIM Node Outputs'!C:C,E7)))</f>
        <v>-</v>
      </c>
      <c r="AE7" s="875" t="str">
        <f ca="1">IF($T7&gt;0,MAX(AD7:AD12),"-")</f>
        <v>-</v>
      </c>
      <c r="AF7" s="106" t="str">
        <f ca="1">IFERROR(IF(S7=0,"-",
IF(K7="Signalized",HLOOKUP(Z7,Lookups!$D$2:$I$3,2,TRUE),
IF(K7="Unsignalized",HLOOKUP(Z7,Lookups!$D$4:$I$5,2,TRUE),"-"))),"-")</f>
        <v>-</v>
      </c>
      <c r="AG7" s="876" t="str">
        <f ca="1">IF(T7=0,"-",
IF(K7="Signalized",HLOOKUP(AA7,Lookups!$D$2:$I$3,2,TRUE),
IF(K7="Unsignalized",HLOOKUP(AA7,Lookups!$D$4:$I$5,2,TRUE),"-")))</f>
        <v>-</v>
      </c>
      <c r="AH7" s="293" t="str">
        <f t="shared" ref="AH7:AI43" ca="1" si="3">AF7&amp;" ("&amp;TEXT(Z7,"0.0")&amp;")"</f>
        <v>- (-)</v>
      </c>
      <c r="AI7" s="874" t="str">
        <f t="shared" ca="1" si="3"/>
        <v>- (-)</v>
      </c>
      <c r="AJ7" s="24"/>
      <c r="AK7" s="78" t="str">
        <f t="shared" ref="AK7:AK42" ca="1" si="4">IF($Q7=0,"-",S7/Q7)</f>
        <v>-</v>
      </c>
      <c r="AL7" s="879" t="str">
        <f ca="1">IF($R7&gt;0,T7/R7,"-")</f>
        <v>-</v>
      </c>
      <c r="AN7" s="433" t="str">
        <f ca="1">IFERROR(SQRT((S7-Q7)^2/((Q7+S7)/2)),"NA")</f>
        <v>NA</v>
      </c>
    </row>
    <row r="8" spans="1:40" ht="15" customHeight="1" x14ac:dyDescent="0.35">
      <c r="A8" s="252" t="str">
        <f t="shared" ref="A8:A43" ca="1" si="5">IF(AND(OR(Q8=0,Q8="-"),OR(S8=0,S8="-")),"H","")</f>
        <v>H</v>
      </c>
      <c r="C8" s="85">
        <f ca="1">C7</f>
        <v>1</v>
      </c>
      <c r="D8" s="98">
        <f ca="1">D7</f>
        <v>1</v>
      </c>
      <c r="E8" s="98">
        <f t="shared" ca="1" si="0"/>
        <v>1</v>
      </c>
      <c r="F8" s="156" t="s">
        <v>23</v>
      </c>
      <c r="G8" s="156" t="str">
        <f t="shared" si="1"/>
        <v>NBT</v>
      </c>
      <c r="H8" s="156" t="str">
        <f t="shared" si="2"/>
        <v>NBT</v>
      </c>
      <c r="I8" s="585" t="str">
        <f ca="1">IFERROR(LEFT(INDEX('Input - Node Orientation'!$C$4:$Z$54,MATCH(_xlfn.CONCAT($E8,$G8), 'Input - Node Orientation'!$E$4:$E$54,0),MATCH(scenario&amp;" From-To Link",'Input - Node Orientation'!$C$4:$Z$4,0)),FIND("-",INDEX('Input - Node Orientation'!$C$4:$Z$54,MATCH(_xlfn.CONCAT($E8,$G8), 'Input - Node Orientation'!$E$4:$E$54,0),MATCH(scenario&amp;" From-To Link",'Input - Node Orientation'!$C$4:$Z$4,0)))-1),"--")</f>
        <v>--</v>
      </c>
      <c r="J8" s="585" t="str">
        <f ca="1">IFERROR(RIGHT(INDEX('Input - Node Orientation'!$C$4:$Z$54,MATCH(_xlfn.CONCAT($E8,$G8), 'Input - Node Orientation'!$E$4:$E$54,0),MATCH(scenario&amp;" From-To Link",'Input - Node Orientation'!$C$4:$Z$4,0)),LEN(INDEX('Input - Node Orientation'!$C$4:$Z$54,MATCH(_xlfn.CONCAT($E8,$G8), 'Input - Node Orientation'!$E$4:$E$54,0),MATCH(scenario&amp;" From-To Link",'Input - Node Orientation'!$C$4:$Z$4,0)))-FIND("-",INDEX('Input - Node Orientation'!$C$4:$Z$54,MATCH(_xlfn.CONCAT($E8,$G8), 'Input - Node Orientation'!$E$4:$E$54,0),MATCH(scenario&amp;" From-To Link",'Input - Node Orientation'!$C$4:$Z$4,0)))),"--")</f>
        <v>--</v>
      </c>
      <c r="K8" s="98" t="str">
        <f ca="1">INDEX('Input - Intersections'!$B$4:$L$6,MATCH(D8,'Input - Intersections'!$C$4:$C$6,0),4)</f>
        <v>Signalized</v>
      </c>
      <c r="M8" s="887"/>
      <c r="N8" s="884"/>
      <c r="O8" s="884"/>
      <c r="P8" s="145" t="str">
        <f t="shared" ref="P8:P42" si="6">H8</f>
        <v>NBT</v>
      </c>
      <c r="Q8" s="35">
        <f ca="1">IFERROR(INDEX('Input - Volumes'!$B$4:$AP$6,MATCH(D8,'Input - Volumes'!$C$4:$C$6,0),MATCH(F8,'Input - Volumes'!$B$4:$AP$4,0)),"-")</f>
        <v>0</v>
      </c>
      <c r="R8" s="875"/>
      <c r="S8" s="146">
        <f ca="1">SUMIFS('VISSIM Node Outputs'!H:H,'VISSIM Node Outputs'!B:B,$C$3,'VISSIM Node Outputs'!A:A,"AVG",'VISSIM Node Outputs'!F:F,I8,'VISSIM Node Outputs'!G:G,J8)</f>
        <v>0</v>
      </c>
      <c r="T8" s="875"/>
      <c r="U8" s="148">
        <f t="shared" ref="U8:U42" ca="1" si="7">IFERROR(S8-Q8,"-")</f>
        <v>0</v>
      </c>
      <c r="V8" s="878"/>
      <c r="W8" s="17" t="str">
        <f t="shared" ref="W8:W42" ca="1" si="8">IFERROR(IF(AND(Q8=0,U8=0),"-",IF(Q8=0,"-",U8/Q8)),"-")</f>
        <v>-</v>
      </c>
      <c r="X8" s="877"/>
      <c r="Z8" s="106" t="str">
        <f ca="1">IF($S8=0,"-",IF(COUNTIFS('VISSIM Node Outputs'!B:B,$C$3,'VISSIM Node Outputs'!A:A,"AVG",'VISSIM Node Outputs'!F:F,I8,'VISSIM Node Outputs'!G:G,J78)&gt;1,"ERROR",SUMIFS('VISSIM Node Outputs'!I:I,'VISSIM Node Outputs'!B:B,$C$3,'VISSIM Node Outputs'!A:A,"AVG",'VISSIM Node Outputs'!F:F,I8,'VISSIM Node Outputs'!G:G,J8,'VISSIM Node Outputs'!C:C,E8)))</f>
        <v>-</v>
      </c>
      <c r="AA8" s="876"/>
      <c r="AB8" s="36" t="str">
        <f ca="1">IF($S8=0,"-",IF(COUNTIFS('VISSIM Node Outputs'!B:B,$C$3,'VISSIM Node Outputs'!A:A,"AVG",'VISSIM Node Outputs'!F:F,I8,'VISSIM Node Outputs'!G:G,J78)&gt;1,"ERROR",SUMIFS('VISSIM Node Outputs'!J:J,'VISSIM Node Outputs'!B:B,$C$3,'VISSIM Node Outputs'!A:A,"AVG",'VISSIM Node Outputs'!F:F,I8,'VISSIM Node Outputs'!G:G,J8,'VISSIM Node Outputs'!C:C,E8)))</f>
        <v>-</v>
      </c>
      <c r="AC8" s="875"/>
      <c r="AD8" s="36" t="str">
        <f ca="1">IF($S8=0,"-",IF(COUNTIFS('VISSIM Node Outputs'!B:B,$C$3,'VISSIM Node Outputs'!A:A,"AVG",'VISSIM Node Outputs'!F:F,I8,'VISSIM Node Outputs'!G:G,J78)&gt;1,"ERROR",SUMIFS('VISSIM Node Outputs'!K:K,'VISSIM Node Outputs'!B:B,$C$3,'VISSIM Node Outputs'!A:A,"AVG",'VISSIM Node Outputs'!F:F,I8,'VISSIM Node Outputs'!G:G,J8,'VISSIM Node Outputs'!C:C,E8)))</f>
        <v>-</v>
      </c>
      <c r="AE8" s="875"/>
      <c r="AF8" s="106" t="str">
        <f ca="1">IFERROR(IF(S8=0,"-",
IF(K8="Signalized",HLOOKUP(Z8,Lookups!$D$2:$I$3,2,TRUE),
IF(K8="Unsignalized",HLOOKUP(Z8,Lookups!$D$4:$I$5,2,TRUE),"-"))),"-")</f>
        <v>-</v>
      </c>
      <c r="AG8" s="876"/>
      <c r="AH8" s="293" t="str">
        <f t="shared" ca="1" si="3"/>
        <v>- (-)</v>
      </c>
      <c r="AI8" s="874" t="str">
        <f t="shared" si="3"/>
        <v xml:space="preserve"> (0.0)</v>
      </c>
      <c r="AJ8" s="24"/>
      <c r="AK8" s="78" t="str">
        <f t="shared" ca="1" si="4"/>
        <v>-</v>
      </c>
      <c r="AL8" s="879"/>
      <c r="AN8" s="433" t="str">
        <f t="shared" ref="AN8:AN42" ca="1" si="9">IFERROR(SQRT((S8-Q8)^2/((Q8+S8)/2)),"NA")</f>
        <v>NA</v>
      </c>
    </row>
    <row r="9" spans="1:40" ht="15" customHeight="1" x14ac:dyDescent="0.35">
      <c r="A9" s="252" t="str">
        <f t="shared" ca="1" si="5"/>
        <v>H</v>
      </c>
      <c r="C9" s="85">
        <f t="shared" ref="C9:C43" ca="1" si="10">C8</f>
        <v>1</v>
      </c>
      <c r="D9" s="98">
        <f t="shared" ref="D9:D43" ca="1" si="11">D8</f>
        <v>1</v>
      </c>
      <c r="E9" s="98">
        <f t="shared" ca="1" si="0"/>
        <v>1</v>
      </c>
      <c r="F9" s="156" t="s">
        <v>29</v>
      </c>
      <c r="G9" s="156" t="str">
        <f t="shared" si="1"/>
        <v>NBR</v>
      </c>
      <c r="H9" s="156" t="str">
        <f t="shared" si="2"/>
        <v>NBR</v>
      </c>
      <c r="I9" s="585" t="str">
        <f ca="1">IFERROR(LEFT(INDEX('Input - Node Orientation'!$C$4:$Z$54,MATCH(_xlfn.CONCAT($E9,$G9), 'Input - Node Orientation'!$E$4:$E$54,0),MATCH(scenario&amp;" From-To Link",'Input - Node Orientation'!$C$4:$Z$4,0)),FIND("-",INDEX('Input - Node Orientation'!$C$4:$Z$54,MATCH(_xlfn.CONCAT($E9,$G9), 'Input - Node Orientation'!$E$4:$E$54,0),MATCH(scenario&amp;" From-To Link",'Input - Node Orientation'!$C$4:$Z$4,0)))-1),"--")</f>
        <v>--</v>
      </c>
      <c r="J9" s="585" t="str">
        <f ca="1">IFERROR(RIGHT(INDEX('Input - Node Orientation'!$C$4:$Z$54,MATCH(_xlfn.CONCAT($E9,$G9), 'Input - Node Orientation'!$E$4:$E$54,0),MATCH(scenario&amp;" From-To Link",'Input - Node Orientation'!$C$4:$Z$4,0)),LEN(INDEX('Input - Node Orientation'!$C$4:$Z$54,MATCH(_xlfn.CONCAT($E9,$G9), 'Input - Node Orientation'!$E$4:$E$54,0),MATCH(scenario&amp;" From-To Link",'Input - Node Orientation'!$C$4:$Z$4,0)))-FIND("-",INDEX('Input - Node Orientation'!$C$4:$Z$54,MATCH(_xlfn.CONCAT($E9,$G9), 'Input - Node Orientation'!$E$4:$E$54,0),MATCH(scenario&amp;" From-To Link",'Input - Node Orientation'!$C$4:$Z$4,0)))),"--")</f>
        <v>--</v>
      </c>
      <c r="K9" s="98" t="str">
        <f ca="1">INDEX('Input - Intersections'!$B$4:$L$6,MATCH(D9,'Input - Intersections'!$C$4:$C$6,0),4)</f>
        <v>Signalized</v>
      </c>
      <c r="M9" s="887"/>
      <c r="N9" s="884"/>
      <c r="O9" s="884"/>
      <c r="P9" s="145" t="str">
        <f t="shared" si="6"/>
        <v>NBR</v>
      </c>
      <c r="Q9" s="35">
        <f ca="1">IFERROR(INDEX('Input - Volumes'!$B$4:$AP$6,MATCH(D9,'Input - Volumes'!$C$4:$C$6,0),MATCH(F9,'Input - Volumes'!$B$4:$AP$4,0)),"-")</f>
        <v>0</v>
      </c>
      <c r="R9" s="875"/>
      <c r="S9" s="622">
        <f ca="1">SUMIFS('VISSIM Node Outputs'!H:H,'VISSIM Node Outputs'!B:B,$C$3,'VISSIM Node Outputs'!A:A,"AVG",'VISSIM Node Outputs'!F:F,I9,'VISSIM Node Outputs'!G:G,J9)</f>
        <v>0</v>
      </c>
      <c r="T9" s="875"/>
      <c r="U9" s="148">
        <f t="shared" ca="1" si="7"/>
        <v>0</v>
      </c>
      <c r="V9" s="878"/>
      <c r="W9" s="17" t="str">
        <f t="shared" ca="1" si="8"/>
        <v>-</v>
      </c>
      <c r="X9" s="877"/>
      <c r="Z9" s="623" t="str">
        <f ca="1">IF($S9=0,"-",IF(COUNTIFS('VISSIM Node Outputs'!B:B,$C$3,'VISSIM Node Outputs'!A:A,"AVG",'VISSIM Node Outputs'!F:F,I9,'VISSIM Node Outputs'!G:G,J79)&gt;1,"ERROR",SUMIFS('VISSIM Node Outputs'!I:I,'VISSIM Node Outputs'!B:B,$C$3,'VISSIM Node Outputs'!A:A,"AVG",'VISSIM Node Outputs'!F:F,I9,'VISSIM Node Outputs'!G:G,J9,'VISSIM Node Outputs'!C:C,E9)))</f>
        <v>-</v>
      </c>
      <c r="AA9" s="876"/>
      <c r="AB9" s="36" t="str">
        <f ca="1">IF($S9=0,"-",IF(COUNTIFS('VISSIM Node Outputs'!B:B,$C$3,'VISSIM Node Outputs'!A:A,"AVG",'VISSIM Node Outputs'!F:F,I9,'VISSIM Node Outputs'!G:G,J79)&gt;1,"ERROR",SUMIFS('VISSIM Node Outputs'!J:J,'VISSIM Node Outputs'!B:B,$C$3,'VISSIM Node Outputs'!A:A,"AVG",'VISSIM Node Outputs'!F:F,I9,'VISSIM Node Outputs'!G:G,J9,'VISSIM Node Outputs'!C:C,E9)))</f>
        <v>-</v>
      </c>
      <c r="AC9" s="875"/>
      <c r="AD9" s="36" t="str">
        <f ca="1">IF($S9=0,"-",IF(COUNTIFS('VISSIM Node Outputs'!B:B,$C$3,'VISSIM Node Outputs'!A:A,"AVG",'VISSIM Node Outputs'!F:F,I9,'VISSIM Node Outputs'!G:G,J79)&gt;1,"ERROR",SUMIFS('VISSIM Node Outputs'!K:K,'VISSIM Node Outputs'!B:B,$C$3,'VISSIM Node Outputs'!A:A,"AVG",'VISSIM Node Outputs'!F:F,I9,'VISSIM Node Outputs'!G:G,J9,'VISSIM Node Outputs'!C:C,E9)))</f>
        <v>-</v>
      </c>
      <c r="AE9" s="875"/>
      <c r="AF9" s="106" t="str">
        <f ca="1">IFERROR(IF(S9=0,"-",
IF(K9="Signalized",HLOOKUP(Z9,Lookups!$D$2:$I$3,2,TRUE),
IF(K9="Unsignalized",HLOOKUP(Z9,Lookups!$D$4:$I$5,2,TRUE),"-"))),"-")</f>
        <v>-</v>
      </c>
      <c r="AG9" s="876"/>
      <c r="AH9" s="293" t="str">
        <f t="shared" ca="1" si="3"/>
        <v>- (-)</v>
      </c>
      <c r="AI9" s="874" t="str">
        <f t="shared" si="3"/>
        <v xml:space="preserve"> (0.0)</v>
      </c>
      <c r="AJ9" s="24"/>
      <c r="AK9" s="78" t="str">
        <f t="shared" ca="1" si="4"/>
        <v>-</v>
      </c>
      <c r="AL9" s="879"/>
      <c r="AN9" s="433" t="str">
        <f t="shared" ca="1" si="9"/>
        <v>NA</v>
      </c>
    </row>
    <row r="10" spans="1:40" ht="15" customHeight="1" x14ac:dyDescent="0.35">
      <c r="A10" s="252" t="str">
        <f t="shared" ca="1" si="5"/>
        <v>H</v>
      </c>
      <c r="C10" s="85">
        <f t="shared" ca="1" si="10"/>
        <v>1</v>
      </c>
      <c r="D10" s="98">
        <f t="shared" ca="1" si="11"/>
        <v>1</v>
      </c>
      <c r="E10" s="98">
        <f t="shared" ca="1" si="0"/>
        <v>1</v>
      </c>
      <c r="F10" s="156" t="s">
        <v>109</v>
      </c>
      <c r="G10" s="156" t="str">
        <f t="shared" si="1"/>
        <v>NBU</v>
      </c>
      <c r="H10" s="156" t="str">
        <f t="shared" si="2"/>
        <v>NBU</v>
      </c>
      <c r="I10" s="585" t="str">
        <f ca="1">IFERROR(LEFT(INDEX('Input - Node Orientation'!$C$4:$Z$54,MATCH(_xlfn.CONCAT($E10,$G10), 'Input - Node Orientation'!$E$4:$E$54,0),MATCH(scenario&amp;" From-To Link",'Input - Node Orientation'!$C$4:$Z$4,0)),FIND("-",INDEX('Input - Node Orientation'!$C$4:$Z$54,MATCH(_xlfn.CONCAT($E10,$G10), 'Input - Node Orientation'!$E$4:$E$54,0),MATCH(scenario&amp;" From-To Link",'Input - Node Orientation'!$C$4:$Z$4,0)))-1),"--")</f>
        <v>--</v>
      </c>
      <c r="J10" s="585" t="str">
        <f ca="1">IFERROR(RIGHT(INDEX('Input - Node Orientation'!$C$4:$Z$54,MATCH(_xlfn.CONCAT($E10,$G10), 'Input - Node Orientation'!$E$4:$E$54,0),MATCH(scenario&amp;" From-To Link",'Input - Node Orientation'!$C$4:$Z$4,0)),LEN(INDEX('Input - Node Orientation'!$C$4:$Z$54,MATCH(_xlfn.CONCAT($E10,$G10), 'Input - Node Orientation'!$E$4:$E$54,0),MATCH(scenario&amp;" From-To Link",'Input - Node Orientation'!$C$4:$Z$4,0)))-FIND("-",INDEX('Input - Node Orientation'!$C$4:$Z$54,MATCH(_xlfn.CONCAT($E10,$G10), 'Input - Node Orientation'!$E$4:$E$54,0),MATCH(scenario&amp;" From-To Link",'Input - Node Orientation'!$C$4:$Z$4,0)))),"--")</f>
        <v>--</v>
      </c>
      <c r="K10" s="98" t="str">
        <f ca="1">INDEX('Input - Intersections'!$B$4:$L$6,MATCH(D10,'Input - Intersections'!$C$4:$C$6,0),4)</f>
        <v>Signalized</v>
      </c>
      <c r="M10" s="887"/>
      <c r="N10" s="884"/>
      <c r="O10" s="884"/>
      <c r="P10" s="145" t="str">
        <f t="shared" si="6"/>
        <v>NBU</v>
      </c>
      <c r="Q10" s="35">
        <f ca="1">IFERROR(INDEX('Input - Volumes'!$B$4:$AP$6,MATCH(D10,'Input - Volumes'!$C$4:$C$6,0),MATCH(F10,'Input - Volumes'!$B$4:$AP$4,0)),"-")</f>
        <v>0</v>
      </c>
      <c r="R10" s="875"/>
      <c r="S10" s="622">
        <f ca="1">SUMIFS('VISSIM Node Outputs'!H:H,'VISSIM Node Outputs'!B:B,$C$3,'VISSIM Node Outputs'!A:A,"AVG",'VISSIM Node Outputs'!F:F,I10,'VISSIM Node Outputs'!G:G,J10)</f>
        <v>0</v>
      </c>
      <c r="T10" s="875"/>
      <c r="U10" s="148">
        <f t="shared" ca="1" si="7"/>
        <v>0</v>
      </c>
      <c r="V10" s="878"/>
      <c r="W10" s="17" t="str">
        <f t="shared" ca="1" si="8"/>
        <v>-</v>
      </c>
      <c r="X10" s="877"/>
      <c r="Z10" s="623" t="str">
        <f ca="1">IF($S10=0,"-",IF(COUNTIFS('VISSIM Node Outputs'!B:B,$C$3,'VISSIM Node Outputs'!A:A,"AVG",'VISSIM Node Outputs'!F:F,I10,'VISSIM Node Outputs'!G:G,J80)&gt;1,"ERROR",SUMIFS('VISSIM Node Outputs'!I:I,'VISSIM Node Outputs'!B:B,$C$3,'VISSIM Node Outputs'!A:A,"AVG",'VISSIM Node Outputs'!F:F,I10,'VISSIM Node Outputs'!G:G,J10,'VISSIM Node Outputs'!C:C,E10)))</f>
        <v>-</v>
      </c>
      <c r="AA10" s="876"/>
      <c r="AB10" s="36" t="str">
        <f ca="1">IF($S10=0,"-",IF(COUNTIFS('VISSIM Node Outputs'!B:B,$C$3,'VISSIM Node Outputs'!A:A,"AVG",'VISSIM Node Outputs'!F:F,I10,'VISSIM Node Outputs'!G:G,J80)&gt;1,"ERROR",SUMIFS('VISSIM Node Outputs'!J:J,'VISSIM Node Outputs'!B:B,$C$3,'VISSIM Node Outputs'!A:A,"AVG",'VISSIM Node Outputs'!F:F,I10,'VISSIM Node Outputs'!G:G,J10,'VISSIM Node Outputs'!C:C,E10)))</f>
        <v>-</v>
      </c>
      <c r="AC10" s="875"/>
      <c r="AD10" s="36" t="str">
        <f ca="1">IF($S10=0,"-",IF(COUNTIFS('VISSIM Node Outputs'!B:B,$C$3,'VISSIM Node Outputs'!A:A,"AVG",'VISSIM Node Outputs'!F:F,I10,'VISSIM Node Outputs'!G:G,J80)&gt;1,"ERROR",SUMIFS('VISSIM Node Outputs'!K:K,'VISSIM Node Outputs'!B:B,$C$3,'VISSIM Node Outputs'!A:A,"AVG",'VISSIM Node Outputs'!F:F,I10,'VISSIM Node Outputs'!G:G,J10,'VISSIM Node Outputs'!C:C,E10)))</f>
        <v>-</v>
      </c>
      <c r="AE10" s="875"/>
      <c r="AF10" s="106" t="str">
        <f ca="1">IFERROR(IF(S10=0,"-",
IF(K10="Signalized",HLOOKUP(Z10,Lookups!$D$2:$I$3,2,TRUE),
IF(K10="Unsignalized",HLOOKUP(Z10,Lookups!$D$4:$I$5,2,TRUE),"-"))),"-")</f>
        <v>-</v>
      </c>
      <c r="AG10" s="876"/>
      <c r="AH10" s="293" t="str">
        <f t="shared" ca="1" si="3"/>
        <v>- (-)</v>
      </c>
      <c r="AI10" s="874" t="str">
        <f t="shared" si="3"/>
        <v xml:space="preserve"> (0.0)</v>
      </c>
      <c r="AJ10" s="24"/>
      <c r="AK10" s="78" t="str">
        <f t="shared" ca="1" si="4"/>
        <v>-</v>
      </c>
      <c r="AL10" s="879"/>
      <c r="AN10" s="433" t="str">
        <f t="shared" ca="1" si="9"/>
        <v>NA</v>
      </c>
    </row>
    <row r="11" spans="1:40" ht="15" customHeight="1" x14ac:dyDescent="0.35">
      <c r="A11" s="252" t="str">
        <f t="shared" ca="1" si="5"/>
        <v>H</v>
      </c>
      <c r="C11" s="85">
        <f t="shared" ca="1" si="10"/>
        <v>1</v>
      </c>
      <c r="D11" s="98">
        <f t="shared" ca="1" si="11"/>
        <v>1</v>
      </c>
      <c r="E11" s="98">
        <f t="shared" ca="1" si="0"/>
        <v>1</v>
      </c>
      <c r="F11" s="156"/>
      <c r="G11" s="156">
        <f t="shared" si="1"/>
        <v>0</v>
      </c>
      <c r="H11" s="156">
        <f t="shared" si="2"/>
        <v>0</v>
      </c>
      <c r="I11" s="585" t="str">
        <f ca="1">IFERROR(LEFT(INDEX('Input - Node Orientation'!$C$4:$Z$54,MATCH(_xlfn.CONCAT($E11,$G11), 'Input - Node Orientation'!$E$4:$E$54,0),MATCH(scenario&amp;" From-To Link",'Input - Node Orientation'!$C$4:$Z$4,0)),FIND("-",INDEX('Input - Node Orientation'!$C$4:$Z$54,MATCH(_xlfn.CONCAT($E11,$G11), 'Input - Node Orientation'!$E$4:$E$54,0),MATCH(scenario&amp;" From-To Link",'Input - Node Orientation'!$C$4:$Z$4,0)))-1),"--")</f>
        <v>--</v>
      </c>
      <c r="J11" s="585" t="str">
        <f ca="1">IFERROR(RIGHT(INDEX('Input - Node Orientation'!$C$4:$Z$54,MATCH(_xlfn.CONCAT($E11,$G11), 'Input - Node Orientation'!$E$4:$E$54,0),MATCH(scenario&amp;" From-To Link",'Input - Node Orientation'!$C$4:$Z$4,0)),LEN(INDEX('Input - Node Orientation'!$C$4:$Z$54,MATCH(_xlfn.CONCAT($E11,$G11), 'Input - Node Orientation'!$E$4:$E$54,0),MATCH(scenario&amp;" From-To Link",'Input - Node Orientation'!$C$4:$Z$4,0)))-FIND("-",INDEX('Input - Node Orientation'!$C$4:$Z$54,MATCH(_xlfn.CONCAT($E11,$G11), 'Input - Node Orientation'!$E$4:$E$54,0),MATCH(scenario&amp;" From-To Link",'Input - Node Orientation'!$C$4:$Z$4,0)))),"--")</f>
        <v>--</v>
      </c>
      <c r="K11" s="98" t="str">
        <f ca="1">INDEX('Input - Intersections'!$B$4:$L$6,MATCH(D11,'Input - Intersections'!$C$4:$C$6,0),4)</f>
        <v>Signalized</v>
      </c>
      <c r="M11" s="887"/>
      <c r="N11" s="884"/>
      <c r="O11" s="884"/>
      <c r="P11" s="145">
        <f t="shared" si="6"/>
        <v>0</v>
      </c>
      <c r="Q11" s="35" t="str">
        <f ca="1">IFERROR(INDEX('Input - Volumes'!$B$4:$AP$6,MATCH(D11,'Input - Volumes'!$C$4:$C$6,0),MATCH(F11,'Input - Volumes'!$B$4:$AP$4,0)),"-")</f>
        <v>-</v>
      </c>
      <c r="R11" s="875"/>
      <c r="S11" s="622">
        <f ca="1">SUMIFS('VISSIM Node Outputs'!H:H,'VISSIM Node Outputs'!B:B,$C$3,'VISSIM Node Outputs'!A:A,"AVG",'VISSIM Node Outputs'!F:F,I11,'VISSIM Node Outputs'!G:G,J11)</f>
        <v>0</v>
      </c>
      <c r="T11" s="875"/>
      <c r="U11" s="148" t="str">
        <f t="shared" ca="1" si="7"/>
        <v>-</v>
      </c>
      <c r="V11" s="878"/>
      <c r="W11" s="17" t="str">
        <f t="shared" ca="1" si="8"/>
        <v>-</v>
      </c>
      <c r="X11" s="877"/>
      <c r="Z11" s="623" t="str">
        <f ca="1">IF($S11=0,"-",IF(COUNTIFS('VISSIM Node Outputs'!B:B,$C$3,'VISSIM Node Outputs'!A:A,"AVG",'VISSIM Node Outputs'!F:F,I11,'VISSIM Node Outputs'!G:G,J81)&gt;1,"ERROR",SUMIFS('VISSIM Node Outputs'!I:I,'VISSIM Node Outputs'!B:B,$C$3,'VISSIM Node Outputs'!A:A,"AVG",'VISSIM Node Outputs'!F:F,I11,'VISSIM Node Outputs'!G:G,J11,'VISSIM Node Outputs'!C:C,E11)))</f>
        <v>-</v>
      </c>
      <c r="AA11" s="876"/>
      <c r="AB11" s="36" t="str">
        <f ca="1">IF($S11=0,"-",IF(COUNTIFS('VISSIM Node Outputs'!B:B,$C$3,'VISSIM Node Outputs'!A:A,"AVG",'VISSIM Node Outputs'!F:F,I11,'VISSIM Node Outputs'!G:G,J81)&gt;1,"ERROR",SUMIFS('VISSIM Node Outputs'!J:J,'VISSIM Node Outputs'!B:B,$C$3,'VISSIM Node Outputs'!A:A,"AVG",'VISSIM Node Outputs'!F:F,I11,'VISSIM Node Outputs'!G:G,J11,'VISSIM Node Outputs'!C:C,E11)))</f>
        <v>-</v>
      </c>
      <c r="AC11" s="875"/>
      <c r="AD11" s="36" t="str">
        <f ca="1">IF($S11=0,"-",IF(COUNTIFS('VISSIM Node Outputs'!B:B,$C$3,'VISSIM Node Outputs'!A:A,"AVG",'VISSIM Node Outputs'!F:F,I11,'VISSIM Node Outputs'!G:G,J81)&gt;1,"ERROR",SUMIFS('VISSIM Node Outputs'!K:K,'VISSIM Node Outputs'!B:B,$C$3,'VISSIM Node Outputs'!A:A,"AVG",'VISSIM Node Outputs'!F:F,I11,'VISSIM Node Outputs'!G:G,J11,'VISSIM Node Outputs'!C:C,E11)))</f>
        <v>-</v>
      </c>
      <c r="AE11" s="875"/>
      <c r="AF11" s="106" t="str">
        <f ca="1">IFERROR(IF(S11=0,"-",
IF(K11="Signalized",HLOOKUP(Z11,Lookups!$D$2:$I$3,2,TRUE),
IF(K11="Unsignalized",HLOOKUP(Z11,Lookups!$D$4:$I$5,2,TRUE),"-"))),"-")</f>
        <v>-</v>
      </c>
      <c r="AG11" s="876"/>
      <c r="AH11" s="293" t="str">
        <f t="shared" ca="1" si="3"/>
        <v>- (-)</v>
      </c>
      <c r="AI11" s="874" t="str">
        <f t="shared" si="3"/>
        <v xml:space="preserve"> (0.0)</v>
      </c>
      <c r="AJ11" s="24"/>
      <c r="AK11" s="78" t="e">
        <f t="shared" ca="1" si="4"/>
        <v>#VALUE!</v>
      </c>
      <c r="AL11" s="879"/>
      <c r="AN11" s="433" t="str">
        <f t="shared" ca="1" si="9"/>
        <v>NA</v>
      </c>
    </row>
    <row r="12" spans="1:40" ht="15" customHeight="1" x14ac:dyDescent="0.35">
      <c r="A12" s="252" t="str">
        <f t="shared" ca="1" si="5"/>
        <v>H</v>
      </c>
      <c r="C12" s="85">
        <f t="shared" ca="1" si="10"/>
        <v>1</v>
      </c>
      <c r="D12" s="98">
        <f t="shared" ca="1" si="11"/>
        <v>1</v>
      </c>
      <c r="E12" s="98">
        <f t="shared" ca="1" si="0"/>
        <v>1</v>
      </c>
      <c r="F12" s="156"/>
      <c r="G12" s="156">
        <f t="shared" si="1"/>
        <v>0</v>
      </c>
      <c r="H12" s="156">
        <f t="shared" si="2"/>
        <v>0</v>
      </c>
      <c r="I12" s="585" t="str">
        <f ca="1">IFERROR(LEFT(INDEX('Input - Node Orientation'!$C$4:$Z$54,MATCH(_xlfn.CONCAT($E12,$G12), 'Input - Node Orientation'!$E$4:$E$54,0),MATCH(scenario&amp;" From-To Link",'Input - Node Orientation'!$C$4:$Z$4,0)),FIND("-",INDEX('Input - Node Orientation'!$C$4:$Z$54,MATCH(_xlfn.CONCAT($E12,$G12), 'Input - Node Orientation'!$E$4:$E$54,0),MATCH(scenario&amp;" From-To Link",'Input - Node Orientation'!$C$4:$Z$4,0)))-1),"--")</f>
        <v>--</v>
      </c>
      <c r="J12" s="585" t="str">
        <f ca="1">IFERROR(RIGHT(INDEX('Input - Node Orientation'!$C$4:$Z$54,MATCH(_xlfn.CONCAT($E12,$G12), 'Input - Node Orientation'!$E$4:$E$54,0),MATCH(scenario&amp;" From-To Link",'Input - Node Orientation'!$C$4:$Z$4,0)),LEN(INDEX('Input - Node Orientation'!$C$4:$Z$54,MATCH(_xlfn.CONCAT($E12,$G12), 'Input - Node Orientation'!$E$4:$E$54,0),MATCH(scenario&amp;" From-To Link",'Input - Node Orientation'!$C$4:$Z$4,0)))-FIND("-",INDEX('Input - Node Orientation'!$C$4:$Z$54,MATCH(_xlfn.CONCAT($E12,$G12), 'Input - Node Orientation'!$E$4:$E$54,0),MATCH(scenario&amp;" From-To Link",'Input - Node Orientation'!$C$4:$Z$4,0)))),"--")</f>
        <v>--</v>
      </c>
      <c r="K12" s="98" t="str">
        <f ca="1">INDEX('Input - Intersections'!$B$4:$L$6,MATCH(D12,'Input - Intersections'!$C$4:$C$6,0),4)</f>
        <v>Signalized</v>
      </c>
      <c r="M12" s="887"/>
      <c r="N12" s="884"/>
      <c r="O12" s="884"/>
      <c r="P12" s="145">
        <f t="shared" si="6"/>
        <v>0</v>
      </c>
      <c r="Q12" s="35" t="str">
        <f ca="1">IFERROR(INDEX('Input - Volumes'!$B$4:$AP$6,MATCH(D12,'Input - Volumes'!$C$4:$C$6,0),MATCH(F12,'Input - Volumes'!$B$4:$AP$4,0)),"-")</f>
        <v>-</v>
      </c>
      <c r="R12" s="875"/>
      <c r="S12" s="622">
        <f ca="1">SUMIFS('VISSIM Node Outputs'!H:H,'VISSIM Node Outputs'!B:B,$C$3,'VISSIM Node Outputs'!A:A,"AVG",'VISSIM Node Outputs'!F:F,I12,'VISSIM Node Outputs'!G:G,J12)</f>
        <v>0</v>
      </c>
      <c r="T12" s="875"/>
      <c r="U12" s="148" t="str">
        <f t="shared" ca="1" si="7"/>
        <v>-</v>
      </c>
      <c r="V12" s="878">
        <f>T12-R12</f>
        <v>0</v>
      </c>
      <c r="W12" s="17" t="str">
        <f t="shared" ca="1" si="8"/>
        <v>-</v>
      </c>
      <c r="X12" s="877" t="e">
        <f>V12/R12</f>
        <v>#DIV/0!</v>
      </c>
      <c r="Z12" s="623" t="str">
        <f ca="1">IF($S12=0,"-",IF(COUNTIFS('VISSIM Node Outputs'!B:B,$C$3,'VISSIM Node Outputs'!A:A,"AVG",'VISSIM Node Outputs'!F:F,I12,'VISSIM Node Outputs'!G:G,J82)&gt;1,"ERROR",SUMIFS('VISSIM Node Outputs'!I:I,'VISSIM Node Outputs'!B:B,$C$3,'VISSIM Node Outputs'!A:A,"AVG",'VISSIM Node Outputs'!F:F,I12,'VISSIM Node Outputs'!G:G,J12,'VISSIM Node Outputs'!C:C,E12)))</f>
        <v>-</v>
      </c>
      <c r="AA12" s="876"/>
      <c r="AB12" s="36" t="str">
        <f ca="1">IF($S12=0,"-",IF(COUNTIFS('VISSIM Node Outputs'!B:B,$C$3,'VISSIM Node Outputs'!A:A,"AVG",'VISSIM Node Outputs'!F:F,I12,'VISSIM Node Outputs'!G:G,J82)&gt;1,"ERROR",SUMIFS('VISSIM Node Outputs'!J:J,'VISSIM Node Outputs'!B:B,$C$3,'VISSIM Node Outputs'!A:A,"AVG",'VISSIM Node Outputs'!F:F,I12,'VISSIM Node Outputs'!G:G,J12,'VISSIM Node Outputs'!C:C,E12)))</f>
        <v>-</v>
      </c>
      <c r="AC12" s="875"/>
      <c r="AD12" s="36" t="str">
        <f ca="1">IF($S12=0,"-",IF(COUNTIFS('VISSIM Node Outputs'!B:B,$C$3,'VISSIM Node Outputs'!A:A,"AVG",'VISSIM Node Outputs'!F:F,I12,'VISSIM Node Outputs'!G:G,J82)&gt;1,"ERROR",SUMIFS('VISSIM Node Outputs'!K:K,'VISSIM Node Outputs'!B:B,$C$3,'VISSIM Node Outputs'!A:A,"AVG",'VISSIM Node Outputs'!F:F,I12,'VISSIM Node Outputs'!G:G,J12,'VISSIM Node Outputs'!C:C,E12)))</f>
        <v>-</v>
      </c>
      <c r="AE12" s="875"/>
      <c r="AF12" s="106" t="str">
        <f ca="1">IFERROR(IF(S12=0,"-",
IF(K12="Signalized",HLOOKUP(Z12,Lookups!$D$2:$I$3,2,TRUE),
IF(K12="Unsignalized",HLOOKUP(Z12,Lookups!$D$4:$I$5,2,TRUE),"-"))),"-")</f>
        <v>-</v>
      </c>
      <c r="AG12" s="876"/>
      <c r="AH12" s="293" t="str">
        <f t="shared" ca="1" si="3"/>
        <v>- (-)</v>
      </c>
      <c r="AI12" s="874" t="str">
        <f t="shared" si="3"/>
        <v xml:space="preserve"> (0.0)</v>
      </c>
      <c r="AJ12" s="24"/>
      <c r="AK12" s="78" t="e">
        <f t="shared" ca="1" si="4"/>
        <v>#VALUE!</v>
      </c>
      <c r="AL12" s="879"/>
      <c r="AN12" s="433" t="str">
        <f t="shared" ca="1" si="9"/>
        <v>NA</v>
      </c>
    </row>
    <row r="13" spans="1:40" ht="15" customHeight="1" x14ac:dyDescent="0.35">
      <c r="A13" s="252" t="str">
        <f t="shared" ca="1" si="5"/>
        <v>H</v>
      </c>
      <c r="C13" s="85">
        <f t="shared" ca="1" si="10"/>
        <v>1</v>
      </c>
      <c r="D13" s="98">
        <f t="shared" ca="1" si="11"/>
        <v>1</v>
      </c>
      <c r="E13" s="98">
        <f t="shared" ca="1" si="0"/>
        <v>1</v>
      </c>
      <c r="F13" s="156" t="s">
        <v>30</v>
      </c>
      <c r="G13" s="156" t="str">
        <f t="shared" si="1"/>
        <v>SBL</v>
      </c>
      <c r="H13" s="156" t="str">
        <f t="shared" si="2"/>
        <v>SBL</v>
      </c>
      <c r="I13" s="585" t="str">
        <f ca="1">IFERROR(LEFT(INDEX('Input - Node Orientation'!$C$4:$Z$54,MATCH(_xlfn.CONCAT($E13,$G13), 'Input - Node Orientation'!$E$4:$E$54,0),MATCH(scenario&amp;" From-To Link",'Input - Node Orientation'!$C$4:$Z$4,0)),FIND("-",INDEX('Input - Node Orientation'!$C$4:$Z$54,MATCH(_xlfn.CONCAT($E13,$G13), 'Input - Node Orientation'!$E$4:$E$54,0),MATCH(scenario&amp;" From-To Link",'Input - Node Orientation'!$C$4:$Z$4,0)))-1),"--")</f>
        <v>--</v>
      </c>
      <c r="J13" s="585" t="str">
        <f ca="1">IFERROR(RIGHT(INDEX('Input - Node Orientation'!$C$4:$Z$54,MATCH(_xlfn.CONCAT($E13,$G13), 'Input - Node Orientation'!$E$4:$E$54,0),MATCH(scenario&amp;" From-To Link",'Input - Node Orientation'!$C$4:$Z$4,0)),LEN(INDEX('Input - Node Orientation'!$C$4:$Z$54,MATCH(_xlfn.CONCAT($E13,$G13), 'Input - Node Orientation'!$E$4:$E$54,0),MATCH(scenario&amp;" From-To Link",'Input - Node Orientation'!$C$4:$Z$4,0)))-FIND("-",INDEX('Input - Node Orientation'!$C$4:$Z$54,MATCH(_xlfn.CONCAT($E13,$G13), 'Input - Node Orientation'!$E$4:$E$54,0),MATCH(scenario&amp;" From-To Link",'Input - Node Orientation'!$C$4:$Z$4,0)))),"--")</f>
        <v>--</v>
      </c>
      <c r="K13" s="98" t="str">
        <f ca="1">INDEX('Input - Intersections'!$B$4:$L$6,MATCH(D13,'Input - Intersections'!$C$4:$C$6,0),4)</f>
        <v>Signalized</v>
      </c>
      <c r="M13" s="887"/>
      <c r="N13" s="884"/>
      <c r="O13" s="884" t="str">
        <f ca="1">INDEX('Input - Intersections'!$B$4:$L$6,MATCH(C13,'Input - Intersections'!$B$4:$B$6,0),6)</f>
        <v>SB</v>
      </c>
      <c r="P13" s="145" t="str">
        <f t="shared" si="6"/>
        <v>SBL</v>
      </c>
      <c r="Q13" s="35">
        <f ca="1">IFERROR(INDEX('Input - Volumes'!$B$4:$AP$6,MATCH(D13,'Input - Volumes'!$C$4:$C$6,0),MATCH(F13,'Input - Volumes'!$B$4:$AP$4,0)),"-")</f>
        <v>0</v>
      </c>
      <c r="R13" s="875">
        <f ca="1">SUM(Q13:Q18)</f>
        <v>0</v>
      </c>
      <c r="S13" s="622">
        <f ca="1">SUMIFS('VISSIM Node Outputs'!H:H,'VISSIM Node Outputs'!B:B,$C$3,'VISSIM Node Outputs'!A:A,"AVG",'VISSIM Node Outputs'!F:F,I13,'VISSIM Node Outputs'!G:G,J13)</f>
        <v>0</v>
      </c>
      <c r="T13" s="875">
        <f ca="1">SUM(S13:S18)</f>
        <v>0</v>
      </c>
      <c r="U13" s="148">
        <f t="shared" ca="1" si="7"/>
        <v>0</v>
      </c>
      <c r="V13" s="878">
        <f ca="1">T13-R13</f>
        <v>0</v>
      </c>
      <c r="W13" s="17" t="str">
        <f t="shared" ca="1" si="8"/>
        <v>-</v>
      </c>
      <c r="X13" s="877" t="str">
        <f ca="1">IFERROR(IF(R13=0,"-",V13/R13),"-")</f>
        <v>-</v>
      </c>
      <c r="Z13" s="623" t="str">
        <f ca="1">IF($S13=0,"-",IF(COUNTIFS('VISSIM Node Outputs'!B:B,$C$3,'VISSIM Node Outputs'!A:A,"AVG",'VISSIM Node Outputs'!F:F,I13,'VISSIM Node Outputs'!G:G,J83)&gt;1,"ERROR",SUMIFS('VISSIM Node Outputs'!I:I,'VISSIM Node Outputs'!B:B,$C$3,'VISSIM Node Outputs'!A:A,"AVG",'VISSIM Node Outputs'!F:F,I13,'VISSIM Node Outputs'!G:G,J13,'VISSIM Node Outputs'!C:C,E13)))</f>
        <v>-</v>
      </c>
      <c r="AA13" s="876" t="str">
        <f ca="1">IF(T13=0,"-",SUMPRODUCT(S13:S18,Z13:Z18)/T13)</f>
        <v>-</v>
      </c>
      <c r="AB13" s="36" t="str">
        <f ca="1">IF($S13=0,"-",IF(COUNTIFS('VISSIM Node Outputs'!B:B,$C$3,'VISSIM Node Outputs'!A:A,"AVG",'VISSIM Node Outputs'!F:F,I13,'VISSIM Node Outputs'!G:G,J83)&gt;1,"ERROR",SUMIFS('VISSIM Node Outputs'!J:J,'VISSIM Node Outputs'!B:B,$C$3,'VISSIM Node Outputs'!A:A,"AVG",'VISSIM Node Outputs'!F:F,I13,'VISSIM Node Outputs'!G:G,J13,'VISSIM Node Outputs'!C:C,E13)))</f>
        <v>-</v>
      </c>
      <c r="AC13" s="875" t="str">
        <f ca="1">IF($T13&gt;0,MAX(AB13:AB18),"-")</f>
        <v>-</v>
      </c>
      <c r="AD13" s="36" t="str">
        <f ca="1">IF($S13=0,"-",IF(COUNTIFS('VISSIM Node Outputs'!B:B,$C$3,'VISSIM Node Outputs'!A:A,"AVG",'VISSIM Node Outputs'!F:F,I13,'VISSIM Node Outputs'!G:G,J83)&gt;1,"ERROR",SUMIFS('VISSIM Node Outputs'!K:K,'VISSIM Node Outputs'!B:B,$C$3,'VISSIM Node Outputs'!A:A,"AVG",'VISSIM Node Outputs'!F:F,I13,'VISSIM Node Outputs'!G:G,J13,'VISSIM Node Outputs'!C:C,E13)))</f>
        <v>-</v>
      </c>
      <c r="AE13" s="875" t="str">
        <f ca="1">IF($T13&gt;0,MAX(AD13:AD18),"-")</f>
        <v>-</v>
      </c>
      <c r="AF13" s="106" t="str">
        <f ca="1">IFERROR(IF(S13=0,"-",
IF(K13="Signalized",HLOOKUP(Z13,Lookups!$D$2:$I$3,2,TRUE),
IF(K13="Unsignalized",HLOOKUP(Z13,Lookups!$D$4:$I$5,2,TRUE),"-"))),"-")</f>
        <v>-</v>
      </c>
      <c r="AG13" s="876" t="str">
        <f ca="1">IF(T13=0,"-",
IF(K13="Signalized",HLOOKUP(AA13,Lookups!$D$2:$I$3,2,TRUE),
IF(K13="Unsignalized",HLOOKUP(AA13,Lookups!$D$4:$I$5,2,TRUE),"-")))</f>
        <v>-</v>
      </c>
      <c r="AH13" s="293" t="str">
        <f t="shared" ca="1" si="3"/>
        <v>- (-)</v>
      </c>
      <c r="AI13" s="874" t="str">
        <f t="shared" ca="1" si="3"/>
        <v>- (-)</v>
      </c>
      <c r="AJ13" s="24"/>
      <c r="AK13" s="78" t="str">
        <f t="shared" ca="1" si="4"/>
        <v>-</v>
      </c>
      <c r="AL13" s="879" t="str">
        <f ca="1">IF($R13&gt;0,T13/R13,"-")</f>
        <v>-</v>
      </c>
      <c r="AN13" s="433" t="str">
        <f t="shared" ca="1" si="9"/>
        <v>NA</v>
      </c>
    </row>
    <row r="14" spans="1:40" ht="15" customHeight="1" x14ac:dyDescent="0.35">
      <c r="A14" s="252" t="str">
        <f t="shared" ca="1" si="5"/>
        <v>H</v>
      </c>
      <c r="C14" s="85">
        <f t="shared" ca="1" si="10"/>
        <v>1</v>
      </c>
      <c r="D14" s="98">
        <f t="shared" ca="1" si="11"/>
        <v>1</v>
      </c>
      <c r="E14" s="98">
        <f t="shared" ca="1" si="0"/>
        <v>1</v>
      </c>
      <c r="F14" s="156" t="s">
        <v>24</v>
      </c>
      <c r="G14" s="156" t="str">
        <f t="shared" si="1"/>
        <v>SBT</v>
      </c>
      <c r="H14" s="156" t="str">
        <f t="shared" si="2"/>
        <v>SBT</v>
      </c>
      <c r="I14" s="585" t="str">
        <f ca="1">IFERROR(LEFT(INDEX('Input - Node Orientation'!$C$4:$Z$54,MATCH(_xlfn.CONCAT($E14,$G14), 'Input - Node Orientation'!$E$4:$E$54,0),MATCH(scenario&amp;" From-To Link",'Input - Node Orientation'!$C$4:$Z$4,0)),FIND("-",INDEX('Input - Node Orientation'!$C$4:$Z$54,MATCH(_xlfn.CONCAT($E14,$G14), 'Input - Node Orientation'!$E$4:$E$54,0),MATCH(scenario&amp;" From-To Link",'Input - Node Orientation'!$C$4:$Z$4,0)))-1),"--")</f>
        <v>--</v>
      </c>
      <c r="J14" s="585" t="str">
        <f ca="1">IFERROR(RIGHT(INDEX('Input - Node Orientation'!$C$4:$Z$54,MATCH(_xlfn.CONCAT($E14,$G14), 'Input - Node Orientation'!$E$4:$E$54,0),MATCH(scenario&amp;" From-To Link",'Input - Node Orientation'!$C$4:$Z$4,0)),LEN(INDEX('Input - Node Orientation'!$C$4:$Z$54,MATCH(_xlfn.CONCAT($E14,$G14), 'Input - Node Orientation'!$E$4:$E$54,0),MATCH(scenario&amp;" From-To Link",'Input - Node Orientation'!$C$4:$Z$4,0)))-FIND("-",INDEX('Input - Node Orientation'!$C$4:$Z$54,MATCH(_xlfn.CONCAT($E14,$G14), 'Input - Node Orientation'!$E$4:$E$54,0),MATCH(scenario&amp;" From-To Link",'Input - Node Orientation'!$C$4:$Z$4,0)))),"--")</f>
        <v>--</v>
      </c>
      <c r="K14" s="98" t="str">
        <f ca="1">INDEX('Input - Intersections'!$B$4:$L$6,MATCH(D14,'Input - Intersections'!$C$4:$C$6,0),4)</f>
        <v>Signalized</v>
      </c>
      <c r="M14" s="887"/>
      <c r="N14" s="884"/>
      <c r="O14" s="884"/>
      <c r="P14" s="145" t="str">
        <f t="shared" si="6"/>
        <v>SBT</v>
      </c>
      <c r="Q14" s="35">
        <f ca="1">IFERROR(INDEX('Input - Volumes'!$B$4:$AP$6,MATCH(D14,'Input - Volumes'!$C$4:$C$6,0),MATCH(F14,'Input - Volumes'!$B$4:$AP$4,0)),"-")</f>
        <v>0</v>
      </c>
      <c r="R14" s="875"/>
      <c r="S14" s="622">
        <f ca="1">SUMIFS('VISSIM Node Outputs'!H:H,'VISSIM Node Outputs'!B:B,$C$3,'VISSIM Node Outputs'!A:A,"AVG",'VISSIM Node Outputs'!F:F,I14,'VISSIM Node Outputs'!G:G,J14)</f>
        <v>0</v>
      </c>
      <c r="T14" s="875"/>
      <c r="U14" s="148">
        <f t="shared" ca="1" si="7"/>
        <v>0</v>
      </c>
      <c r="V14" s="878"/>
      <c r="W14" s="17" t="str">
        <f t="shared" ca="1" si="8"/>
        <v>-</v>
      </c>
      <c r="X14" s="877"/>
      <c r="Z14" s="623" t="str">
        <f ca="1">IF($S14=0,"-",IF(COUNTIFS('VISSIM Node Outputs'!B:B,$C$3,'VISSIM Node Outputs'!A:A,"AVG",'VISSIM Node Outputs'!F:F,I14,'VISSIM Node Outputs'!G:G,J84)&gt;1,"ERROR",SUMIFS('VISSIM Node Outputs'!I:I,'VISSIM Node Outputs'!B:B,$C$3,'VISSIM Node Outputs'!A:A,"AVG",'VISSIM Node Outputs'!F:F,I14,'VISSIM Node Outputs'!G:G,J14,'VISSIM Node Outputs'!C:C,E14)))</f>
        <v>-</v>
      </c>
      <c r="AA14" s="876"/>
      <c r="AB14" s="36" t="str">
        <f ca="1">IF($S14=0,"-",IF(COUNTIFS('VISSIM Node Outputs'!B:B,$C$3,'VISSIM Node Outputs'!A:A,"AVG",'VISSIM Node Outputs'!F:F,I14,'VISSIM Node Outputs'!G:G,J84)&gt;1,"ERROR",SUMIFS('VISSIM Node Outputs'!J:J,'VISSIM Node Outputs'!B:B,$C$3,'VISSIM Node Outputs'!A:A,"AVG",'VISSIM Node Outputs'!F:F,I14,'VISSIM Node Outputs'!G:G,J14,'VISSIM Node Outputs'!C:C,E14)))</f>
        <v>-</v>
      </c>
      <c r="AC14" s="875"/>
      <c r="AD14" s="36" t="str">
        <f ca="1">IF($S14=0,"-",IF(COUNTIFS('VISSIM Node Outputs'!B:B,$C$3,'VISSIM Node Outputs'!A:A,"AVG",'VISSIM Node Outputs'!F:F,I14,'VISSIM Node Outputs'!G:G,J84)&gt;1,"ERROR",SUMIFS('VISSIM Node Outputs'!K:K,'VISSIM Node Outputs'!B:B,$C$3,'VISSIM Node Outputs'!A:A,"AVG",'VISSIM Node Outputs'!F:F,I14,'VISSIM Node Outputs'!G:G,J14,'VISSIM Node Outputs'!C:C,E14)))</f>
        <v>-</v>
      </c>
      <c r="AE14" s="875"/>
      <c r="AF14" s="106" t="str">
        <f ca="1">IFERROR(IF(S14=0,"-",
IF(K14="Signalized",HLOOKUP(Z14,Lookups!$D$2:$I$3,2,TRUE),
IF(K14="Unsignalized",HLOOKUP(Z14,Lookups!$D$4:$I$5,2,TRUE),"-"))),"-")</f>
        <v>-</v>
      </c>
      <c r="AG14" s="876"/>
      <c r="AH14" s="293" t="str">
        <f t="shared" ca="1" si="3"/>
        <v>- (-)</v>
      </c>
      <c r="AI14" s="874" t="str">
        <f t="shared" si="3"/>
        <v xml:space="preserve"> (0.0)</v>
      </c>
      <c r="AJ14" s="24"/>
      <c r="AK14" s="78" t="str">
        <f t="shared" ca="1" si="4"/>
        <v>-</v>
      </c>
      <c r="AL14" s="879"/>
      <c r="AN14" s="433" t="str">
        <f t="shared" ca="1" si="9"/>
        <v>NA</v>
      </c>
    </row>
    <row r="15" spans="1:40" ht="15" customHeight="1" x14ac:dyDescent="0.35">
      <c r="A15" s="252" t="str">
        <f t="shared" ca="1" si="5"/>
        <v>H</v>
      </c>
      <c r="C15" s="85">
        <f t="shared" ca="1" si="10"/>
        <v>1</v>
      </c>
      <c r="D15" s="98">
        <f t="shared" ca="1" si="11"/>
        <v>1</v>
      </c>
      <c r="E15" s="98">
        <f t="shared" ca="1" si="0"/>
        <v>1</v>
      </c>
      <c r="F15" s="157" t="s">
        <v>25</v>
      </c>
      <c r="G15" s="156" t="str">
        <f t="shared" si="1"/>
        <v>SBR</v>
      </c>
      <c r="H15" s="156" t="str">
        <f t="shared" si="2"/>
        <v>SBR</v>
      </c>
      <c r="I15" s="585" t="str">
        <f ca="1">IFERROR(LEFT(INDEX('Input - Node Orientation'!$C$4:$Z$54,MATCH(_xlfn.CONCAT($E15,$G15), 'Input - Node Orientation'!$E$4:$E$54,0),MATCH(scenario&amp;" From-To Link",'Input - Node Orientation'!$C$4:$Z$4,0)),FIND("-",INDEX('Input - Node Orientation'!$C$4:$Z$54,MATCH(_xlfn.CONCAT($E15,$G15), 'Input - Node Orientation'!$E$4:$E$54,0),MATCH(scenario&amp;" From-To Link",'Input - Node Orientation'!$C$4:$Z$4,0)))-1),"--")</f>
        <v>--</v>
      </c>
      <c r="J15" s="585" t="str">
        <f ca="1">IFERROR(RIGHT(INDEX('Input - Node Orientation'!$C$4:$Z$54,MATCH(_xlfn.CONCAT($E15,$G15), 'Input - Node Orientation'!$E$4:$E$54,0),MATCH(scenario&amp;" From-To Link",'Input - Node Orientation'!$C$4:$Z$4,0)),LEN(INDEX('Input - Node Orientation'!$C$4:$Z$54,MATCH(_xlfn.CONCAT($E15,$G15), 'Input - Node Orientation'!$E$4:$E$54,0),MATCH(scenario&amp;" From-To Link",'Input - Node Orientation'!$C$4:$Z$4,0)))-FIND("-",INDEX('Input - Node Orientation'!$C$4:$Z$54,MATCH(_xlfn.CONCAT($E15,$G15), 'Input - Node Orientation'!$E$4:$E$54,0),MATCH(scenario&amp;" From-To Link",'Input - Node Orientation'!$C$4:$Z$4,0)))),"--")</f>
        <v>--</v>
      </c>
      <c r="K15" s="98" t="str">
        <f ca="1">INDEX('Input - Intersections'!$B$4:$L$6,MATCH(D15,'Input - Intersections'!$C$4:$C$6,0),4)</f>
        <v>Signalized</v>
      </c>
      <c r="M15" s="887"/>
      <c r="N15" s="884"/>
      <c r="O15" s="884"/>
      <c r="P15" s="145" t="str">
        <f t="shared" si="6"/>
        <v>SBR</v>
      </c>
      <c r="Q15" s="35">
        <f ca="1">IFERROR(INDEX('Input - Volumes'!$B$4:$AP$6,MATCH(D15,'Input - Volumes'!$C$4:$C$6,0),MATCH(F15,'Input - Volumes'!$B$4:$AP$4,0)),"-")</f>
        <v>0</v>
      </c>
      <c r="R15" s="875"/>
      <c r="S15" s="622">
        <f ca="1">SUMIFS('VISSIM Node Outputs'!H:H,'VISSIM Node Outputs'!B:B,$C$3,'VISSIM Node Outputs'!A:A,"AVG",'VISSIM Node Outputs'!F:F,I15,'VISSIM Node Outputs'!G:G,J15)</f>
        <v>0</v>
      </c>
      <c r="T15" s="875"/>
      <c r="U15" s="148">
        <f t="shared" ca="1" si="7"/>
        <v>0</v>
      </c>
      <c r="V15" s="878"/>
      <c r="W15" s="17" t="str">
        <f t="shared" ca="1" si="8"/>
        <v>-</v>
      </c>
      <c r="X15" s="877"/>
      <c r="Z15" s="623" t="str">
        <f ca="1">IF($S15=0,"-",IF(COUNTIFS('VISSIM Node Outputs'!B:B,$C$3,'VISSIM Node Outputs'!A:A,"AVG",'VISSIM Node Outputs'!F:F,I15,'VISSIM Node Outputs'!G:G,J85)&gt;1,"ERROR",SUMIFS('VISSIM Node Outputs'!I:I,'VISSIM Node Outputs'!B:B,$C$3,'VISSIM Node Outputs'!A:A,"AVG",'VISSIM Node Outputs'!F:F,I15,'VISSIM Node Outputs'!G:G,J15,'VISSIM Node Outputs'!C:C,E15)))</f>
        <v>-</v>
      </c>
      <c r="AA15" s="876"/>
      <c r="AB15" s="36" t="str">
        <f ca="1">IF($S15=0,"-",IF(COUNTIFS('VISSIM Node Outputs'!B:B,$C$3,'VISSIM Node Outputs'!A:A,"AVG",'VISSIM Node Outputs'!F:F,I15,'VISSIM Node Outputs'!G:G,J85)&gt;1,"ERROR",SUMIFS('VISSIM Node Outputs'!J:J,'VISSIM Node Outputs'!B:B,$C$3,'VISSIM Node Outputs'!A:A,"AVG",'VISSIM Node Outputs'!F:F,I15,'VISSIM Node Outputs'!G:G,J15,'VISSIM Node Outputs'!C:C,E15)))</f>
        <v>-</v>
      </c>
      <c r="AC15" s="875"/>
      <c r="AD15" s="36" t="str">
        <f ca="1">IF($S15=0,"-",IF(COUNTIFS('VISSIM Node Outputs'!B:B,$C$3,'VISSIM Node Outputs'!A:A,"AVG",'VISSIM Node Outputs'!F:F,I15,'VISSIM Node Outputs'!G:G,J85)&gt;1,"ERROR",SUMIFS('VISSIM Node Outputs'!K:K,'VISSIM Node Outputs'!B:B,$C$3,'VISSIM Node Outputs'!A:A,"AVG",'VISSIM Node Outputs'!F:F,I15,'VISSIM Node Outputs'!G:G,J15,'VISSIM Node Outputs'!C:C,E15)))</f>
        <v>-</v>
      </c>
      <c r="AE15" s="875"/>
      <c r="AF15" s="106" t="str">
        <f ca="1">IFERROR(IF(S15=0,"-",
IF(K15="Signalized",HLOOKUP(Z15,Lookups!$D$2:$I$3,2,TRUE),
IF(K15="Unsignalized",HLOOKUP(Z15,Lookups!$D$4:$I$5,2,TRUE),"-"))),"-")</f>
        <v>-</v>
      </c>
      <c r="AG15" s="876"/>
      <c r="AH15" s="293" t="str">
        <f t="shared" ca="1" si="3"/>
        <v>- (-)</v>
      </c>
      <c r="AI15" s="874" t="str">
        <f t="shared" si="3"/>
        <v xml:space="preserve"> (0.0)</v>
      </c>
      <c r="AJ15" s="24"/>
      <c r="AK15" s="78" t="str">
        <f t="shared" ca="1" si="4"/>
        <v>-</v>
      </c>
      <c r="AL15" s="879"/>
      <c r="AN15" s="433" t="str">
        <f t="shared" ca="1" si="9"/>
        <v>NA</v>
      </c>
    </row>
    <row r="16" spans="1:40" ht="15" customHeight="1" x14ac:dyDescent="0.35">
      <c r="A16" s="252" t="str">
        <f t="shared" ca="1" si="5"/>
        <v>H</v>
      </c>
      <c r="C16" s="85">
        <f t="shared" ca="1" si="10"/>
        <v>1</v>
      </c>
      <c r="D16" s="98">
        <f t="shared" ca="1" si="11"/>
        <v>1</v>
      </c>
      <c r="E16" s="98">
        <f t="shared" ca="1" si="0"/>
        <v>1</v>
      </c>
      <c r="F16" s="156" t="s">
        <v>110</v>
      </c>
      <c r="G16" s="156" t="str">
        <f t="shared" si="1"/>
        <v>SBU</v>
      </c>
      <c r="H16" s="156" t="str">
        <f t="shared" si="2"/>
        <v>SBU</v>
      </c>
      <c r="I16" s="585" t="str">
        <f ca="1">IFERROR(LEFT(INDEX('Input - Node Orientation'!$C$4:$Z$54,MATCH(_xlfn.CONCAT($E16,$G16), 'Input - Node Orientation'!$E$4:$E$54,0),MATCH(scenario&amp;" From-To Link",'Input - Node Orientation'!$C$4:$Z$4,0)),FIND("-",INDEX('Input - Node Orientation'!$C$4:$Z$54,MATCH(_xlfn.CONCAT($E16,$G16), 'Input - Node Orientation'!$E$4:$E$54,0),MATCH(scenario&amp;" From-To Link",'Input - Node Orientation'!$C$4:$Z$4,0)))-1),"--")</f>
        <v>--</v>
      </c>
      <c r="J16" s="585" t="str">
        <f ca="1">IFERROR(RIGHT(INDEX('Input - Node Orientation'!$C$4:$Z$54,MATCH(_xlfn.CONCAT($E16,$G16), 'Input - Node Orientation'!$E$4:$E$54,0),MATCH(scenario&amp;" From-To Link",'Input - Node Orientation'!$C$4:$Z$4,0)),LEN(INDEX('Input - Node Orientation'!$C$4:$Z$54,MATCH(_xlfn.CONCAT($E16,$G16), 'Input - Node Orientation'!$E$4:$E$54,0),MATCH(scenario&amp;" From-To Link",'Input - Node Orientation'!$C$4:$Z$4,0)))-FIND("-",INDEX('Input - Node Orientation'!$C$4:$Z$54,MATCH(_xlfn.CONCAT($E16,$G16), 'Input - Node Orientation'!$E$4:$E$54,0),MATCH(scenario&amp;" From-To Link",'Input - Node Orientation'!$C$4:$Z$4,0)))),"--")</f>
        <v>--</v>
      </c>
      <c r="K16" s="98" t="str">
        <f ca="1">INDEX('Input - Intersections'!$B$4:$L$6,MATCH(D16,'Input - Intersections'!$C$4:$C$6,0),4)</f>
        <v>Signalized</v>
      </c>
      <c r="M16" s="887"/>
      <c r="N16" s="884"/>
      <c r="O16" s="884"/>
      <c r="P16" s="145" t="str">
        <f t="shared" si="6"/>
        <v>SBU</v>
      </c>
      <c r="Q16" s="35">
        <f ca="1">IFERROR(INDEX('Input - Volumes'!$B$4:$AP$6,MATCH(D16,'Input - Volumes'!$C$4:$C$6,0),MATCH(F16,'Input - Volumes'!$B$4:$AP$4,0)),"-")</f>
        <v>0</v>
      </c>
      <c r="R16" s="875"/>
      <c r="S16" s="622">
        <f ca="1">SUMIFS('VISSIM Node Outputs'!H:H,'VISSIM Node Outputs'!B:B,$C$3,'VISSIM Node Outputs'!A:A,"AVG",'VISSIM Node Outputs'!F:F,I16,'VISSIM Node Outputs'!G:G,J16)</f>
        <v>0</v>
      </c>
      <c r="T16" s="875"/>
      <c r="U16" s="148">
        <f t="shared" ca="1" si="7"/>
        <v>0</v>
      </c>
      <c r="V16" s="878"/>
      <c r="W16" s="17" t="str">
        <f t="shared" ca="1" si="8"/>
        <v>-</v>
      </c>
      <c r="X16" s="877"/>
      <c r="Z16" s="623" t="str">
        <f ca="1">IF($S16=0,"-",IF(COUNTIFS('VISSIM Node Outputs'!B:B,$C$3,'VISSIM Node Outputs'!A:A,"AVG",'VISSIM Node Outputs'!F:F,I16,'VISSIM Node Outputs'!G:G,J86)&gt;1,"ERROR",SUMIFS('VISSIM Node Outputs'!I:I,'VISSIM Node Outputs'!B:B,$C$3,'VISSIM Node Outputs'!A:A,"AVG",'VISSIM Node Outputs'!F:F,I16,'VISSIM Node Outputs'!G:G,J16,'VISSIM Node Outputs'!C:C,E16)))</f>
        <v>-</v>
      </c>
      <c r="AA16" s="876"/>
      <c r="AB16" s="36" t="str">
        <f ca="1">IF($S16=0,"-",IF(COUNTIFS('VISSIM Node Outputs'!B:B,$C$3,'VISSIM Node Outputs'!A:A,"AVG",'VISSIM Node Outputs'!F:F,I16,'VISSIM Node Outputs'!G:G,J86)&gt;1,"ERROR",SUMIFS('VISSIM Node Outputs'!J:J,'VISSIM Node Outputs'!B:B,$C$3,'VISSIM Node Outputs'!A:A,"AVG",'VISSIM Node Outputs'!F:F,I16,'VISSIM Node Outputs'!G:G,J16,'VISSIM Node Outputs'!C:C,E16)))</f>
        <v>-</v>
      </c>
      <c r="AC16" s="875"/>
      <c r="AD16" s="36" t="str">
        <f ca="1">IF($S16=0,"-",IF(COUNTIFS('VISSIM Node Outputs'!B:B,$C$3,'VISSIM Node Outputs'!A:A,"AVG",'VISSIM Node Outputs'!F:F,I16,'VISSIM Node Outputs'!G:G,J86)&gt;1,"ERROR",SUMIFS('VISSIM Node Outputs'!K:K,'VISSIM Node Outputs'!B:B,$C$3,'VISSIM Node Outputs'!A:A,"AVG",'VISSIM Node Outputs'!F:F,I16,'VISSIM Node Outputs'!G:G,J16,'VISSIM Node Outputs'!C:C,E16)))</f>
        <v>-</v>
      </c>
      <c r="AE16" s="875"/>
      <c r="AF16" s="106" t="str">
        <f ca="1">IFERROR(IF(S16=0,"-",
IF(K16="Signalized",HLOOKUP(Z16,Lookups!$D$2:$I$3,2,TRUE),
IF(K16="Unsignalized",HLOOKUP(Z16,Lookups!$D$4:$I$5,2,TRUE),"-"))),"-")</f>
        <v>-</v>
      </c>
      <c r="AG16" s="876"/>
      <c r="AH16" s="293" t="str">
        <f t="shared" ca="1" si="3"/>
        <v>- (-)</v>
      </c>
      <c r="AI16" s="874" t="str">
        <f t="shared" si="3"/>
        <v xml:space="preserve"> (0.0)</v>
      </c>
      <c r="AJ16" s="24"/>
      <c r="AK16" s="78" t="str">
        <f t="shared" ca="1" si="4"/>
        <v>-</v>
      </c>
      <c r="AL16" s="879"/>
      <c r="AN16" s="433" t="str">
        <f t="shared" ca="1" si="9"/>
        <v>NA</v>
      </c>
    </row>
    <row r="17" spans="1:40" ht="15" customHeight="1" x14ac:dyDescent="0.35">
      <c r="A17" s="252" t="str">
        <f t="shared" ca="1" si="5"/>
        <v>H</v>
      </c>
      <c r="C17" s="85">
        <f t="shared" ca="1" si="10"/>
        <v>1</v>
      </c>
      <c r="D17" s="98">
        <f t="shared" ca="1" si="11"/>
        <v>1</v>
      </c>
      <c r="E17" s="98">
        <f t="shared" ca="1" si="0"/>
        <v>1</v>
      </c>
      <c r="F17" s="156"/>
      <c r="G17" s="156">
        <f t="shared" si="1"/>
        <v>0</v>
      </c>
      <c r="H17" s="156">
        <f t="shared" si="2"/>
        <v>0</v>
      </c>
      <c r="I17" s="585" t="str">
        <f ca="1">IFERROR(LEFT(INDEX('Input - Node Orientation'!$C$4:$Z$54,MATCH(_xlfn.CONCAT($E17,$G17), 'Input - Node Orientation'!$E$4:$E$54,0),MATCH(scenario&amp;" From-To Link",'Input - Node Orientation'!$C$4:$Z$4,0)),FIND("-",INDEX('Input - Node Orientation'!$C$4:$Z$54,MATCH(_xlfn.CONCAT($E17,$G17), 'Input - Node Orientation'!$E$4:$E$54,0),MATCH(scenario&amp;" From-To Link",'Input - Node Orientation'!$C$4:$Z$4,0)))-1),"--")</f>
        <v>--</v>
      </c>
      <c r="J17" s="585" t="str">
        <f ca="1">IFERROR(RIGHT(INDEX('Input - Node Orientation'!$C$4:$Z$54,MATCH(_xlfn.CONCAT($E17,$G17), 'Input - Node Orientation'!$E$4:$E$54,0),MATCH(scenario&amp;" From-To Link",'Input - Node Orientation'!$C$4:$Z$4,0)),LEN(INDEX('Input - Node Orientation'!$C$4:$Z$54,MATCH(_xlfn.CONCAT($E17,$G17), 'Input - Node Orientation'!$E$4:$E$54,0),MATCH(scenario&amp;" From-To Link",'Input - Node Orientation'!$C$4:$Z$4,0)))-FIND("-",INDEX('Input - Node Orientation'!$C$4:$Z$54,MATCH(_xlfn.CONCAT($E17,$G17), 'Input - Node Orientation'!$E$4:$E$54,0),MATCH(scenario&amp;" From-To Link",'Input - Node Orientation'!$C$4:$Z$4,0)))),"--")</f>
        <v>--</v>
      </c>
      <c r="K17" s="98" t="str">
        <f ca="1">INDEX('Input - Intersections'!$B$4:$L$6,MATCH(D17,'Input - Intersections'!$C$4:$C$6,0),4)</f>
        <v>Signalized</v>
      </c>
      <c r="M17" s="887"/>
      <c r="N17" s="884"/>
      <c r="O17" s="884"/>
      <c r="P17" s="145">
        <f t="shared" si="6"/>
        <v>0</v>
      </c>
      <c r="Q17" s="35" t="str">
        <f ca="1">IFERROR(INDEX('Input - Volumes'!$B$4:$AP$6,MATCH(D17,'Input - Volumes'!$C$4:$C$6,0),MATCH(F17,'Input - Volumes'!$B$4:$AP$4,0)),"-")</f>
        <v>-</v>
      </c>
      <c r="R17" s="875"/>
      <c r="S17" s="622">
        <f ca="1">SUMIFS('VISSIM Node Outputs'!H:H,'VISSIM Node Outputs'!B:B,$C$3,'VISSIM Node Outputs'!A:A,"AVG",'VISSIM Node Outputs'!F:F,I17,'VISSIM Node Outputs'!G:G,J17)</f>
        <v>0</v>
      </c>
      <c r="T17" s="875"/>
      <c r="U17" s="148" t="str">
        <f t="shared" ca="1" si="7"/>
        <v>-</v>
      </c>
      <c r="V17" s="878"/>
      <c r="W17" s="17" t="str">
        <f t="shared" ca="1" si="8"/>
        <v>-</v>
      </c>
      <c r="X17" s="877"/>
      <c r="Z17" s="623" t="str">
        <f ca="1">IF($S17=0,"-",IF(COUNTIFS('VISSIM Node Outputs'!B:B,$C$3,'VISSIM Node Outputs'!A:A,"AVG",'VISSIM Node Outputs'!F:F,I17,'VISSIM Node Outputs'!G:G,J87)&gt;1,"ERROR",SUMIFS('VISSIM Node Outputs'!I:I,'VISSIM Node Outputs'!B:B,$C$3,'VISSIM Node Outputs'!A:A,"AVG",'VISSIM Node Outputs'!F:F,I17,'VISSIM Node Outputs'!G:G,J17,'VISSIM Node Outputs'!C:C,E17)))</f>
        <v>-</v>
      </c>
      <c r="AA17" s="876"/>
      <c r="AB17" s="36" t="str">
        <f ca="1">IF($S17=0,"-",IF(COUNTIFS('VISSIM Node Outputs'!B:B,$C$3,'VISSIM Node Outputs'!A:A,"AVG",'VISSIM Node Outputs'!F:F,I17,'VISSIM Node Outputs'!G:G,J87)&gt;1,"ERROR",SUMIFS('VISSIM Node Outputs'!J:J,'VISSIM Node Outputs'!B:B,$C$3,'VISSIM Node Outputs'!A:A,"AVG",'VISSIM Node Outputs'!F:F,I17,'VISSIM Node Outputs'!G:G,J17,'VISSIM Node Outputs'!C:C,E17)))</f>
        <v>-</v>
      </c>
      <c r="AC17" s="875"/>
      <c r="AD17" s="36" t="str">
        <f ca="1">IF($S17=0,"-",IF(COUNTIFS('VISSIM Node Outputs'!B:B,$C$3,'VISSIM Node Outputs'!A:A,"AVG",'VISSIM Node Outputs'!F:F,I17,'VISSIM Node Outputs'!G:G,J87)&gt;1,"ERROR",SUMIFS('VISSIM Node Outputs'!K:K,'VISSIM Node Outputs'!B:B,$C$3,'VISSIM Node Outputs'!A:A,"AVG",'VISSIM Node Outputs'!F:F,I17,'VISSIM Node Outputs'!G:G,J17,'VISSIM Node Outputs'!C:C,E17)))</f>
        <v>-</v>
      </c>
      <c r="AE17" s="875"/>
      <c r="AF17" s="106" t="str">
        <f ca="1">IFERROR(IF(S17=0,"-",
IF(K17="Signalized",HLOOKUP(Z17,Lookups!$D$2:$I$3,2,TRUE),
IF(K17="Unsignalized",HLOOKUP(Z17,Lookups!$D$4:$I$5,2,TRUE),"-"))),"-")</f>
        <v>-</v>
      </c>
      <c r="AG17" s="876"/>
      <c r="AH17" s="293" t="str">
        <f t="shared" ca="1" si="3"/>
        <v>- (-)</v>
      </c>
      <c r="AI17" s="874" t="str">
        <f t="shared" si="3"/>
        <v xml:space="preserve"> (0.0)</v>
      </c>
      <c r="AJ17" s="24"/>
      <c r="AK17" s="78" t="e">
        <f t="shared" ca="1" si="4"/>
        <v>#VALUE!</v>
      </c>
      <c r="AL17" s="879"/>
      <c r="AN17" s="433" t="str">
        <f t="shared" ca="1" si="9"/>
        <v>NA</v>
      </c>
    </row>
    <row r="18" spans="1:40" ht="15" customHeight="1" x14ac:dyDescent="0.35">
      <c r="A18" s="252" t="str">
        <f t="shared" ca="1" si="5"/>
        <v>H</v>
      </c>
      <c r="C18" s="85">
        <f t="shared" ca="1" si="10"/>
        <v>1</v>
      </c>
      <c r="D18" s="98">
        <f t="shared" ca="1" si="11"/>
        <v>1</v>
      </c>
      <c r="E18" s="98">
        <f t="shared" ca="1" si="0"/>
        <v>1</v>
      </c>
      <c r="F18" s="156"/>
      <c r="G18" s="156">
        <f t="shared" si="1"/>
        <v>0</v>
      </c>
      <c r="H18" s="156">
        <f t="shared" si="2"/>
        <v>0</v>
      </c>
      <c r="I18" s="585" t="str">
        <f ca="1">IFERROR(LEFT(INDEX('Input - Node Orientation'!$C$4:$Z$54,MATCH(_xlfn.CONCAT($E18,$G18), 'Input - Node Orientation'!$E$4:$E$54,0),MATCH(scenario&amp;" From-To Link",'Input - Node Orientation'!$C$4:$Z$4,0)),FIND("-",INDEX('Input - Node Orientation'!$C$4:$Z$54,MATCH(_xlfn.CONCAT($E18,$G18), 'Input - Node Orientation'!$E$4:$E$54,0),MATCH(scenario&amp;" From-To Link",'Input - Node Orientation'!$C$4:$Z$4,0)))-1),"--")</f>
        <v>--</v>
      </c>
      <c r="J18" s="585" t="str">
        <f ca="1">IFERROR(RIGHT(INDEX('Input - Node Orientation'!$C$4:$Z$54,MATCH(_xlfn.CONCAT($E18,$G18), 'Input - Node Orientation'!$E$4:$E$54,0),MATCH(scenario&amp;" From-To Link",'Input - Node Orientation'!$C$4:$Z$4,0)),LEN(INDEX('Input - Node Orientation'!$C$4:$Z$54,MATCH(_xlfn.CONCAT($E18,$G18), 'Input - Node Orientation'!$E$4:$E$54,0),MATCH(scenario&amp;" From-To Link",'Input - Node Orientation'!$C$4:$Z$4,0)))-FIND("-",INDEX('Input - Node Orientation'!$C$4:$Z$54,MATCH(_xlfn.CONCAT($E18,$G18), 'Input - Node Orientation'!$E$4:$E$54,0),MATCH(scenario&amp;" From-To Link",'Input - Node Orientation'!$C$4:$Z$4,0)))),"--")</f>
        <v>--</v>
      </c>
      <c r="K18" s="98" t="str">
        <f ca="1">INDEX('Input - Intersections'!$B$4:$L$6,MATCH(D18,'Input - Intersections'!$C$4:$C$6,0),4)</f>
        <v>Signalized</v>
      </c>
      <c r="M18" s="887"/>
      <c r="N18" s="884"/>
      <c r="O18" s="884"/>
      <c r="P18" s="145">
        <f t="shared" si="6"/>
        <v>0</v>
      </c>
      <c r="Q18" s="35" t="str">
        <f ca="1">IFERROR(INDEX('Input - Volumes'!$B$4:$AP$6,MATCH(D18,'Input - Volumes'!$C$4:$C$6,0),MATCH(F18,'Input - Volumes'!$B$4:$AP$4,0)),"-")</f>
        <v>-</v>
      </c>
      <c r="R18" s="875"/>
      <c r="S18" s="622">
        <f ca="1">SUMIFS('VISSIM Node Outputs'!H:H,'VISSIM Node Outputs'!B:B,$C$3,'VISSIM Node Outputs'!A:A,"AVG",'VISSIM Node Outputs'!F:F,I18,'VISSIM Node Outputs'!G:G,J18)</f>
        <v>0</v>
      </c>
      <c r="T18" s="875"/>
      <c r="U18" s="148" t="str">
        <f t="shared" ca="1" si="7"/>
        <v>-</v>
      </c>
      <c r="V18" s="878">
        <f>T18-R18</f>
        <v>0</v>
      </c>
      <c r="W18" s="17" t="str">
        <f t="shared" ca="1" si="8"/>
        <v>-</v>
      </c>
      <c r="X18" s="877" t="e">
        <f>V18/R18</f>
        <v>#DIV/0!</v>
      </c>
      <c r="Z18" s="623" t="str">
        <f ca="1">IF($S18=0,"-",IF(COUNTIFS('VISSIM Node Outputs'!B:B,$C$3,'VISSIM Node Outputs'!A:A,"AVG",'VISSIM Node Outputs'!F:F,I18,'VISSIM Node Outputs'!G:G,J88)&gt;1,"ERROR",SUMIFS('VISSIM Node Outputs'!I:I,'VISSIM Node Outputs'!B:B,$C$3,'VISSIM Node Outputs'!A:A,"AVG",'VISSIM Node Outputs'!F:F,I18,'VISSIM Node Outputs'!G:G,J18,'VISSIM Node Outputs'!C:C,E18)))</f>
        <v>-</v>
      </c>
      <c r="AA18" s="876"/>
      <c r="AB18" s="36" t="str">
        <f ca="1">IF($S18=0,"-",IF(COUNTIFS('VISSIM Node Outputs'!B:B,$C$3,'VISSIM Node Outputs'!A:A,"AVG",'VISSIM Node Outputs'!F:F,I18,'VISSIM Node Outputs'!G:G,J88)&gt;1,"ERROR",SUMIFS('VISSIM Node Outputs'!J:J,'VISSIM Node Outputs'!B:B,$C$3,'VISSIM Node Outputs'!A:A,"AVG",'VISSIM Node Outputs'!F:F,I18,'VISSIM Node Outputs'!G:G,J18,'VISSIM Node Outputs'!C:C,E18)))</f>
        <v>-</v>
      </c>
      <c r="AC18" s="875"/>
      <c r="AD18" s="36" t="str">
        <f ca="1">IF($S18=0,"-",IF(COUNTIFS('VISSIM Node Outputs'!B:B,$C$3,'VISSIM Node Outputs'!A:A,"AVG",'VISSIM Node Outputs'!F:F,I18,'VISSIM Node Outputs'!G:G,J88)&gt;1,"ERROR",SUMIFS('VISSIM Node Outputs'!K:K,'VISSIM Node Outputs'!B:B,$C$3,'VISSIM Node Outputs'!A:A,"AVG",'VISSIM Node Outputs'!F:F,I18,'VISSIM Node Outputs'!G:G,J18,'VISSIM Node Outputs'!C:C,E18)))</f>
        <v>-</v>
      </c>
      <c r="AE18" s="875"/>
      <c r="AF18" s="106" t="str">
        <f ca="1">IFERROR(IF(S18=0,"-",
IF(K18="Signalized",HLOOKUP(Z18,Lookups!$D$2:$I$3,2,TRUE),
IF(K18="Unsignalized",HLOOKUP(Z18,Lookups!$D$4:$I$5,2,TRUE),"-"))),"-")</f>
        <v>-</v>
      </c>
      <c r="AG18" s="876"/>
      <c r="AH18" s="293" t="str">
        <f t="shared" ca="1" si="3"/>
        <v>- (-)</v>
      </c>
      <c r="AI18" s="874" t="str">
        <f t="shared" si="3"/>
        <v xml:space="preserve"> (0.0)</v>
      </c>
      <c r="AJ18" s="24"/>
      <c r="AK18" s="78" t="e">
        <f t="shared" ca="1" si="4"/>
        <v>#VALUE!</v>
      </c>
      <c r="AL18" s="879"/>
      <c r="AN18" s="433" t="str">
        <f t="shared" ca="1" si="9"/>
        <v>NA</v>
      </c>
    </row>
    <row r="19" spans="1:40" ht="15" customHeight="1" x14ac:dyDescent="0.35">
      <c r="A19" s="252" t="str">
        <f t="shared" ca="1" si="5"/>
        <v>H</v>
      </c>
      <c r="C19" s="85">
        <f t="shared" ca="1" si="10"/>
        <v>1</v>
      </c>
      <c r="D19" s="98">
        <f t="shared" ca="1" si="11"/>
        <v>1</v>
      </c>
      <c r="E19" s="98">
        <f t="shared" ca="1" si="0"/>
        <v>1</v>
      </c>
      <c r="F19" s="156" t="s">
        <v>31</v>
      </c>
      <c r="G19" s="156" t="str">
        <f t="shared" si="1"/>
        <v>EBL</v>
      </c>
      <c r="H19" s="156" t="str">
        <f t="shared" si="2"/>
        <v>EBL</v>
      </c>
      <c r="I19" s="585" t="str">
        <f ca="1">IFERROR(LEFT(INDEX('Input - Node Orientation'!$C$4:$Z$54,MATCH(_xlfn.CONCAT($E19,$G19), 'Input - Node Orientation'!$E$4:$E$54,0),MATCH(scenario&amp;" From-To Link",'Input - Node Orientation'!$C$4:$Z$4,0)),FIND("-",INDEX('Input - Node Orientation'!$C$4:$Z$54,MATCH(_xlfn.CONCAT($E19,$G19), 'Input - Node Orientation'!$E$4:$E$54,0),MATCH(scenario&amp;" From-To Link",'Input - Node Orientation'!$C$4:$Z$4,0)))-1),"--")</f>
        <v>--</v>
      </c>
      <c r="J19" s="585" t="str">
        <f ca="1">IFERROR(RIGHT(INDEX('Input - Node Orientation'!$C$4:$Z$54,MATCH(_xlfn.CONCAT($E19,$G19), 'Input - Node Orientation'!$E$4:$E$54,0),MATCH(scenario&amp;" From-To Link",'Input - Node Orientation'!$C$4:$Z$4,0)),LEN(INDEX('Input - Node Orientation'!$C$4:$Z$54,MATCH(_xlfn.CONCAT($E19,$G19), 'Input - Node Orientation'!$E$4:$E$54,0),MATCH(scenario&amp;" From-To Link",'Input - Node Orientation'!$C$4:$Z$4,0)))-FIND("-",INDEX('Input - Node Orientation'!$C$4:$Z$54,MATCH(_xlfn.CONCAT($E19,$G19), 'Input - Node Orientation'!$E$4:$E$54,0),MATCH(scenario&amp;" From-To Link",'Input - Node Orientation'!$C$4:$Z$4,0)))),"--")</f>
        <v>--</v>
      </c>
      <c r="K19" s="98" t="str">
        <f ca="1">INDEX('Input - Intersections'!$B$4:$L$6,MATCH(D19,'Input - Intersections'!$C$4:$C$6,0),4)</f>
        <v>Signalized</v>
      </c>
      <c r="M19" s="887"/>
      <c r="N19" s="884"/>
      <c r="O19" s="884" t="str">
        <f ca="1">INDEX('Input - Intersections'!$B$4:$L$6,MATCH(C19,'Input - Intersections'!$B$4:$B$6,0),7)</f>
        <v>EB</v>
      </c>
      <c r="P19" s="145" t="str">
        <f t="shared" si="6"/>
        <v>EBL</v>
      </c>
      <c r="Q19" s="35">
        <f ca="1">IFERROR(INDEX('Input - Volumes'!$B$4:$AP$6,MATCH(D19,'Input - Volumes'!$C$4:$C$6,0),MATCH(F19,'Input - Volumes'!$B$4:$AP$4,0)),"-")</f>
        <v>0</v>
      </c>
      <c r="R19" s="875">
        <f ca="1">SUM(Q19:Q24)</f>
        <v>0</v>
      </c>
      <c r="S19" s="622">
        <f ca="1">SUMIFS('VISSIM Node Outputs'!H:H,'VISSIM Node Outputs'!B:B,$C$3,'VISSIM Node Outputs'!A:A,"AVG",'VISSIM Node Outputs'!F:F,I19,'VISSIM Node Outputs'!G:G,J19)</f>
        <v>0</v>
      </c>
      <c r="T19" s="875">
        <f ca="1">SUM(S19:S24)</f>
        <v>0</v>
      </c>
      <c r="U19" s="148">
        <f t="shared" ca="1" si="7"/>
        <v>0</v>
      </c>
      <c r="V19" s="878">
        <f ca="1">T19-R19</f>
        <v>0</v>
      </c>
      <c r="W19" s="17" t="str">
        <f t="shared" ca="1" si="8"/>
        <v>-</v>
      </c>
      <c r="X19" s="877" t="str">
        <f ca="1">IFERROR(IF(R19=0,"-",V19/R19),"-")</f>
        <v>-</v>
      </c>
      <c r="Z19" s="623" t="str">
        <f ca="1">IF($S19=0,"-",IF(COUNTIFS('VISSIM Node Outputs'!B:B,$C$3,'VISSIM Node Outputs'!A:A,"AVG",'VISSIM Node Outputs'!F:F,I19,'VISSIM Node Outputs'!G:G,J89)&gt;1,"ERROR",SUMIFS('VISSIM Node Outputs'!I:I,'VISSIM Node Outputs'!B:B,$C$3,'VISSIM Node Outputs'!A:A,"AVG",'VISSIM Node Outputs'!F:F,I19,'VISSIM Node Outputs'!G:G,J19,'VISSIM Node Outputs'!C:C,E19)))</f>
        <v>-</v>
      </c>
      <c r="AA19" s="876" t="str">
        <f ca="1">IF(T19=0,"-",SUMPRODUCT(S19:S24,Z19:Z24)/T19)</f>
        <v>-</v>
      </c>
      <c r="AB19" s="36" t="str">
        <f ca="1">IF($S19=0,"-",IF(COUNTIFS('VISSIM Node Outputs'!B:B,$C$3,'VISSIM Node Outputs'!A:A,"AVG",'VISSIM Node Outputs'!F:F,I19,'VISSIM Node Outputs'!G:G,J89)&gt;1,"ERROR",SUMIFS('VISSIM Node Outputs'!J:J,'VISSIM Node Outputs'!B:B,$C$3,'VISSIM Node Outputs'!A:A,"AVG",'VISSIM Node Outputs'!F:F,I19,'VISSIM Node Outputs'!G:G,J19,'VISSIM Node Outputs'!C:C,E19)))</f>
        <v>-</v>
      </c>
      <c r="AC19" s="875" t="str">
        <f ca="1">IF($T19&gt;0,MAX(AB19:AB24),"-")</f>
        <v>-</v>
      </c>
      <c r="AD19" s="36" t="str">
        <f ca="1">IF($S19=0,"-",IF(COUNTIFS('VISSIM Node Outputs'!B:B,$C$3,'VISSIM Node Outputs'!A:A,"AVG",'VISSIM Node Outputs'!F:F,I19,'VISSIM Node Outputs'!G:G,J89)&gt;1,"ERROR",SUMIFS('VISSIM Node Outputs'!K:K,'VISSIM Node Outputs'!B:B,$C$3,'VISSIM Node Outputs'!A:A,"AVG",'VISSIM Node Outputs'!F:F,I19,'VISSIM Node Outputs'!G:G,J19,'VISSIM Node Outputs'!C:C,E19)))</f>
        <v>-</v>
      </c>
      <c r="AE19" s="875" t="str">
        <f ca="1">IF($T19&gt;0,MAX(AD19:AD24),"-")</f>
        <v>-</v>
      </c>
      <c r="AF19" s="106" t="str">
        <f ca="1">IFERROR(IF(S19=0,"-",
IF(K19="Signalized",HLOOKUP(Z19,Lookups!$D$2:$I$3,2,TRUE),
IF(K19="Unsignalized",HLOOKUP(Z19,Lookups!$D$4:$I$5,2,TRUE),"-"))),"-")</f>
        <v>-</v>
      </c>
      <c r="AG19" s="876" t="str">
        <f ca="1">IF(T19=0,"-",
IF(K19="Signalized",HLOOKUP(AA19,Lookups!$D$2:$I$3,2,TRUE),
IF(K19="Unsignalized",HLOOKUP(AA19,Lookups!$D$4:$I$5,2,TRUE),"-")))</f>
        <v>-</v>
      </c>
      <c r="AH19" s="293" t="str">
        <f t="shared" ca="1" si="3"/>
        <v>- (-)</v>
      </c>
      <c r="AI19" s="874" t="str">
        <f t="shared" ca="1" si="3"/>
        <v>- (-)</v>
      </c>
      <c r="AJ19" s="24"/>
      <c r="AK19" s="78" t="str">
        <f t="shared" ca="1" si="4"/>
        <v>-</v>
      </c>
      <c r="AL19" s="879" t="str">
        <f ca="1">IF($R19&gt;0,T19/R19,"-")</f>
        <v>-</v>
      </c>
      <c r="AN19" s="433" t="str">
        <f t="shared" ca="1" si="9"/>
        <v>NA</v>
      </c>
    </row>
    <row r="20" spans="1:40" ht="15" customHeight="1" x14ac:dyDescent="0.35">
      <c r="A20" s="252" t="str">
        <f t="shared" ca="1" si="5"/>
        <v>H</v>
      </c>
      <c r="C20" s="85">
        <f t="shared" ca="1" si="10"/>
        <v>1</v>
      </c>
      <c r="D20" s="98">
        <f t="shared" ca="1" si="11"/>
        <v>1</v>
      </c>
      <c r="E20" s="98">
        <f t="shared" ca="1" si="0"/>
        <v>1</v>
      </c>
      <c r="F20" s="156" t="s">
        <v>32</v>
      </c>
      <c r="G20" s="156" t="str">
        <f t="shared" si="1"/>
        <v>EBT</v>
      </c>
      <c r="H20" s="156" t="str">
        <f t="shared" si="2"/>
        <v>EBT</v>
      </c>
      <c r="I20" s="585" t="str">
        <f ca="1">IFERROR(LEFT(INDEX('Input - Node Orientation'!$C$4:$Z$54,MATCH(_xlfn.CONCAT($E20,$G20), 'Input - Node Orientation'!$E$4:$E$54,0),MATCH(scenario&amp;" From-To Link",'Input - Node Orientation'!$C$4:$Z$4,0)),FIND("-",INDEX('Input - Node Orientation'!$C$4:$Z$54,MATCH(_xlfn.CONCAT($E20,$G20), 'Input - Node Orientation'!$E$4:$E$54,0),MATCH(scenario&amp;" From-To Link",'Input - Node Orientation'!$C$4:$Z$4,0)))-1),"--")</f>
        <v>--</v>
      </c>
      <c r="J20" s="585" t="str">
        <f ca="1">IFERROR(RIGHT(INDEX('Input - Node Orientation'!$C$4:$Z$54,MATCH(_xlfn.CONCAT($E20,$G20), 'Input - Node Orientation'!$E$4:$E$54,0),MATCH(scenario&amp;" From-To Link",'Input - Node Orientation'!$C$4:$Z$4,0)),LEN(INDEX('Input - Node Orientation'!$C$4:$Z$54,MATCH(_xlfn.CONCAT($E20,$G20), 'Input - Node Orientation'!$E$4:$E$54,0),MATCH(scenario&amp;" From-To Link",'Input - Node Orientation'!$C$4:$Z$4,0)))-FIND("-",INDEX('Input - Node Orientation'!$C$4:$Z$54,MATCH(_xlfn.CONCAT($E20,$G20), 'Input - Node Orientation'!$E$4:$E$54,0),MATCH(scenario&amp;" From-To Link",'Input - Node Orientation'!$C$4:$Z$4,0)))),"--")</f>
        <v>--</v>
      </c>
      <c r="K20" s="98" t="str">
        <f ca="1">INDEX('Input - Intersections'!$B$4:$L$6,MATCH(D20,'Input - Intersections'!$C$4:$C$6,0),4)</f>
        <v>Signalized</v>
      </c>
      <c r="M20" s="887"/>
      <c r="N20" s="884"/>
      <c r="O20" s="884"/>
      <c r="P20" s="145" t="str">
        <f t="shared" si="6"/>
        <v>EBT</v>
      </c>
      <c r="Q20" s="35">
        <f ca="1">IFERROR(INDEX('Input - Volumes'!$B$4:$AP$6,MATCH(D20,'Input - Volumes'!$C$4:$C$6,0),MATCH(F20,'Input - Volumes'!$B$4:$AP$4,0)),"-")</f>
        <v>0</v>
      </c>
      <c r="R20" s="875"/>
      <c r="S20" s="622">
        <f ca="1">SUMIFS('VISSIM Node Outputs'!H:H,'VISSIM Node Outputs'!B:B,$C$3,'VISSIM Node Outputs'!A:A,"AVG",'VISSIM Node Outputs'!F:F,I20,'VISSIM Node Outputs'!G:G,J20)</f>
        <v>0</v>
      </c>
      <c r="T20" s="875"/>
      <c r="U20" s="148">
        <f t="shared" ca="1" si="7"/>
        <v>0</v>
      </c>
      <c r="V20" s="878"/>
      <c r="W20" s="17" t="str">
        <f t="shared" ca="1" si="8"/>
        <v>-</v>
      </c>
      <c r="X20" s="877"/>
      <c r="Z20" s="623" t="str">
        <f ca="1">IF($S20=0,"-",IF(COUNTIFS('VISSIM Node Outputs'!B:B,$C$3,'VISSIM Node Outputs'!A:A,"AVG",'VISSIM Node Outputs'!F:F,I20,'VISSIM Node Outputs'!G:G,J90)&gt;1,"ERROR",SUMIFS('VISSIM Node Outputs'!I:I,'VISSIM Node Outputs'!B:B,$C$3,'VISSIM Node Outputs'!A:A,"AVG",'VISSIM Node Outputs'!F:F,I20,'VISSIM Node Outputs'!G:G,J20,'VISSIM Node Outputs'!C:C,E20)))</f>
        <v>-</v>
      </c>
      <c r="AA20" s="876"/>
      <c r="AB20" s="36" t="str">
        <f ca="1">IF($S20=0,"-",IF(COUNTIFS('VISSIM Node Outputs'!B:B,$C$3,'VISSIM Node Outputs'!A:A,"AVG",'VISSIM Node Outputs'!F:F,I20,'VISSIM Node Outputs'!G:G,J90)&gt;1,"ERROR",SUMIFS('VISSIM Node Outputs'!J:J,'VISSIM Node Outputs'!B:B,$C$3,'VISSIM Node Outputs'!A:A,"AVG",'VISSIM Node Outputs'!F:F,I20,'VISSIM Node Outputs'!G:G,J20,'VISSIM Node Outputs'!C:C,E20)))</f>
        <v>-</v>
      </c>
      <c r="AC20" s="875"/>
      <c r="AD20" s="36" t="str">
        <f ca="1">IF($S20=0,"-",IF(COUNTIFS('VISSIM Node Outputs'!B:B,$C$3,'VISSIM Node Outputs'!A:A,"AVG",'VISSIM Node Outputs'!F:F,I20,'VISSIM Node Outputs'!G:G,J90)&gt;1,"ERROR",SUMIFS('VISSIM Node Outputs'!K:K,'VISSIM Node Outputs'!B:B,$C$3,'VISSIM Node Outputs'!A:A,"AVG",'VISSIM Node Outputs'!F:F,I20,'VISSIM Node Outputs'!G:G,J20,'VISSIM Node Outputs'!C:C,E20)))</f>
        <v>-</v>
      </c>
      <c r="AE20" s="875"/>
      <c r="AF20" s="106" t="str">
        <f ca="1">IFERROR(IF(S20=0,"-",
IF(K20="Signalized",HLOOKUP(Z20,Lookups!$D$2:$I$3,2,TRUE),
IF(K20="Unsignalized",HLOOKUP(Z20,Lookups!$D$4:$I$5,2,TRUE),"-"))),"-")</f>
        <v>-</v>
      </c>
      <c r="AG20" s="876"/>
      <c r="AH20" s="293" t="str">
        <f t="shared" ca="1" si="3"/>
        <v>- (-)</v>
      </c>
      <c r="AI20" s="874" t="str">
        <f t="shared" si="3"/>
        <v xml:space="preserve"> (0.0)</v>
      </c>
      <c r="AJ20" s="24"/>
      <c r="AK20" s="78" t="str">
        <f t="shared" ca="1" si="4"/>
        <v>-</v>
      </c>
      <c r="AL20" s="879"/>
      <c r="AN20" s="433" t="str">
        <f t="shared" ca="1" si="9"/>
        <v>NA</v>
      </c>
    </row>
    <row r="21" spans="1:40" ht="15" customHeight="1" x14ac:dyDescent="0.35">
      <c r="A21" s="252" t="str">
        <f t="shared" ca="1" si="5"/>
        <v>H</v>
      </c>
      <c r="C21" s="85">
        <f t="shared" ca="1" si="10"/>
        <v>1</v>
      </c>
      <c r="D21" s="98">
        <f t="shared" ca="1" si="11"/>
        <v>1</v>
      </c>
      <c r="E21" s="98">
        <f t="shared" ca="1" si="0"/>
        <v>1</v>
      </c>
      <c r="F21" s="156" t="s">
        <v>33</v>
      </c>
      <c r="G21" s="156" t="str">
        <f t="shared" si="1"/>
        <v>EBR</v>
      </c>
      <c r="H21" s="156" t="str">
        <f t="shared" si="2"/>
        <v>EBR</v>
      </c>
      <c r="I21" s="585" t="str">
        <f ca="1">IFERROR(LEFT(INDEX('Input - Node Orientation'!$C$4:$Z$54,MATCH(_xlfn.CONCAT($E21,$G21), 'Input - Node Orientation'!$E$4:$E$54,0),MATCH(scenario&amp;" From-To Link",'Input - Node Orientation'!$C$4:$Z$4,0)),FIND("-",INDEX('Input - Node Orientation'!$C$4:$Z$54,MATCH(_xlfn.CONCAT($E21,$G21), 'Input - Node Orientation'!$E$4:$E$54,0),MATCH(scenario&amp;" From-To Link",'Input - Node Orientation'!$C$4:$Z$4,0)))-1),"--")</f>
        <v>--</v>
      </c>
      <c r="J21" s="585" t="str">
        <f ca="1">IFERROR(RIGHT(INDEX('Input - Node Orientation'!$C$4:$Z$54,MATCH(_xlfn.CONCAT($E21,$G21), 'Input - Node Orientation'!$E$4:$E$54,0),MATCH(scenario&amp;" From-To Link",'Input - Node Orientation'!$C$4:$Z$4,0)),LEN(INDEX('Input - Node Orientation'!$C$4:$Z$54,MATCH(_xlfn.CONCAT($E21,$G21), 'Input - Node Orientation'!$E$4:$E$54,0),MATCH(scenario&amp;" From-To Link",'Input - Node Orientation'!$C$4:$Z$4,0)))-FIND("-",INDEX('Input - Node Orientation'!$C$4:$Z$54,MATCH(_xlfn.CONCAT($E21,$G21), 'Input - Node Orientation'!$E$4:$E$54,0),MATCH(scenario&amp;" From-To Link",'Input - Node Orientation'!$C$4:$Z$4,0)))),"--")</f>
        <v>--</v>
      </c>
      <c r="K21" s="98" t="str">
        <f ca="1">INDEX('Input - Intersections'!$B$4:$L$6,MATCH(D21,'Input - Intersections'!$C$4:$C$6,0),4)</f>
        <v>Signalized</v>
      </c>
      <c r="M21" s="887"/>
      <c r="N21" s="884"/>
      <c r="O21" s="884"/>
      <c r="P21" s="145" t="str">
        <f t="shared" si="6"/>
        <v>EBR</v>
      </c>
      <c r="Q21" s="35">
        <f ca="1">IFERROR(INDEX('Input - Volumes'!$B$4:$AP$6,MATCH(D21,'Input - Volumes'!$C$4:$C$6,0),MATCH(F21,'Input - Volumes'!$B$4:$AP$4,0)),"-")</f>
        <v>0</v>
      </c>
      <c r="R21" s="875"/>
      <c r="S21" s="622">
        <f ca="1">SUMIFS('VISSIM Node Outputs'!H:H,'VISSIM Node Outputs'!B:B,$C$3,'VISSIM Node Outputs'!A:A,"AVG",'VISSIM Node Outputs'!F:F,I21,'VISSIM Node Outputs'!G:G,J21)</f>
        <v>0</v>
      </c>
      <c r="T21" s="875"/>
      <c r="U21" s="148">
        <f t="shared" ca="1" si="7"/>
        <v>0</v>
      </c>
      <c r="V21" s="878"/>
      <c r="W21" s="17" t="str">
        <f t="shared" ca="1" si="8"/>
        <v>-</v>
      </c>
      <c r="X21" s="877"/>
      <c r="Z21" s="623" t="str">
        <f ca="1">IF($S21=0,"-",IF(COUNTIFS('VISSIM Node Outputs'!B:B,$C$3,'VISSIM Node Outputs'!A:A,"AVG",'VISSIM Node Outputs'!F:F,I21,'VISSIM Node Outputs'!G:G,J91)&gt;1,"ERROR",SUMIFS('VISSIM Node Outputs'!I:I,'VISSIM Node Outputs'!B:B,$C$3,'VISSIM Node Outputs'!A:A,"AVG",'VISSIM Node Outputs'!F:F,I21,'VISSIM Node Outputs'!G:G,J21,'VISSIM Node Outputs'!C:C,E21)))</f>
        <v>-</v>
      </c>
      <c r="AA21" s="876"/>
      <c r="AB21" s="36" t="str">
        <f ca="1">IF($S21=0,"-",IF(COUNTIFS('VISSIM Node Outputs'!B:B,$C$3,'VISSIM Node Outputs'!A:A,"AVG",'VISSIM Node Outputs'!F:F,I21,'VISSIM Node Outputs'!G:G,J91)&gt;1,"ERROR",SUMIFS('VISSIM Node Outputs'!J:J,'VISSIM Node Outputs'!B:B,$C$3,'VISSIM Node Outputs'!A:A,"AVG",'VISSIM Node Outputs'!F:F,I21,'VISSIM Node Outputs'!G:G,J21,'VISSIM Node Outputs'!C:C,E21)))</f>
        <v>-</v>
      </c>
      <c r="AC21" s="875"/>
      <c r="AD21" s="36" t="str">
        <f ca="1">IF($S21=0,"-",IF(COUNTIFS('VISSIM Node Outputs'!B:B,$C$3,'VISSIM Node Outputs'!A:A,"AVG",'VISSIM Node Outputs'!F:F,I21,'VISSIM Node Outputs'!G:G,J91)&gt;1,"ERROR",SUMIFS('VISSIM Node Outputs'!K:K,'VISSIM Node Outputs'!B:B,$C$3,'VISSIM Node Outputs'!A:A,"AVG",'VISSIM Node Outputs'!F:F,I21,'VISSIM Node Outputs'!G:G,J21,'VISSIM Node Outputs'!C:C,E21)))</f>
        <v>-</v>
      </c>
      <c r="AE21" s="875"/>
      <c r="AF21" s="106" t="str">
        <f ca="1">IFERROR(IF(S21=0,"-",
IF(K21="Signalized",HLOOKUP(Z21,Lookups!$D$2:$I$3,2,TRUE),
IF(K21="Unsignalized",HLOOKUP(Z21,Lookups!$D$4:$I$5,2,TRUE),"-"))),"-")</f>
        <v>-</v>
      </c>
      <c r="AG21" s="876"/>
      <c r="AH21" s="293" t="str">
        <f t="shared" ca="1" si="3"/>
        <v>- (-)</v>
      </c>
      <c r="AI21" s="874" t="str">
        <f t="shared" si="3"/>
        <v xml:space="preserve"> (0.0)</v>
      </c>
      <c r="AJ21" s="24"/>
      <c r="AK21" s="78" t="str">
        <f t="shared" ca="1" si="4"/>
        <v>-</v>
      </c>
      <c r="AL21" s="879"/>
      <c r="AN21" s="433" t="str">
        <f t="shared" ca="1" si="9"/>
        <v>NA</v>
      </c>
    </row>
    <row r="22" spans="1:40" ht="15" customHeight="1" x14ac:dyDescent="0.35">
      <c r="A22" s="252" t="str">
        <f t="shared" ca="1" si="5"/>
        <v>H</v>
      </c>
      <c r="C22" s="85">
        <f t="shared" ca="1" si="10"/>
        <v>1</v>
      </c>
      <c r="D22" s="98">
        <f t="shared" ca="1" si="11"/>
        <v>1</v>
      </c>
      <c r="E22" s="98">
        <f t="shared" ca="1" si="0"/>
        <v>1</v>
      </c>
      <c r="F22" s="156" t="s">
        <v>104</v>
      </c>
      <c r="G22" s="156" t="str">
        <f t="shared" si="1"/>
        <v>EBU</v>
      </c>
      <c r="H22" s="156" t="str">
        <f t="shared" si="2"/>
        <v>EBU</v>
      </c>
      <c r="I22" s="585" t="str">
        <f ca="1">IFERROR(LEFT(INDEX('Input - Node Orientation'!$C$4:$Z$54,MATCH(_xlfn.CONCAT($E22,$G22), 'Input - Node Orientation'!$E$4:$E$54,0),MATCH(scenario&amp;" From-To Link",'Input - Node Orientation'!$C$4:$Z$4,0)),FIND("-",INDEX('Input - Node Orientation'!$C$4:$Z$54,MATCH(_xlfn.CONCAT($E22,$G22), 'Input - Node Orientation'!$E$4:$E$54,0),MATCH(scenario&amp;" From-To Link",'Input - Node Orientation'!$C$4:$Z$4,0)))-1),"--")</f>
        <v>--</v>
      </c>
      <c r="J22" s="585" t="str">
        <f ca="1">IFERROR(RIGHT(INDEX('Input - Node Orientation'!$C$4:$Z$54,MATCH(_xlfn.CONCAT($E22,$G22), 'Input - Node Orientation'!$E$4:$E$54,0),MATCH(scenario&amp;" From-To Link",'Input - Node Orientation'!$C$4:$Z$4,0)),LEN(INDEX('Input - Node Orientation'!$C$4:$Z$54,MATCH(_xlfn.CONCAT($E22,$G22), 'Input - Node Orientation'!$E$4:$E$54,0),MATCH(scenario&amp;" From-To Link",'Input - Node Orientation'!$C$4:$Z$4,0)))-FIND("-",INDEX('Input - Node Orientation'!$C$4:$Z$54,MATCH(_xlfn.CONCAT($E22,$G22), 'Input - Node Orientation'!$E$4:$E$54,0),MATCH(scenario&amp;" From-To Link",'Input - Node Orientation'!$C$4:$Z$4,0)))),"--")</f>
        <v>--</v>
      </c>
      <c r="K22" s="98" t="str">
        <f ca="1">INDEX('Input - Intersections'!$B$4:$L$6,MATCH(D22,'Input - Intersections'!$C$4:$C$6,0),4)</f>
        <v>Signalized</v>
      </c>
      <c r="M22" s="887"/>
      <c r="N22" s="884"/>
      <c r="O22" s="884"/>
      <c r="P22" s="145" t="str">
        <f t="shared" si="6"/>
        <v>EBU</v>
      </c>
      <c r="Q22" s="35">
        <f ca="1">IFERROR(INDEX('Input - Volumes'!$B$4:$AP$6,MATCH(D22,'Input - Volumes'!$C$4:$C$6,0),MATCH(F22,'Input - Volumes'!$B$4:$AP$4,0)),"-")</f>
        <v>0</v>
      </c>
      <c r="R22" s="875"/>
      <c r="S22" s="622">
        <f ca="1">SUMIFS('VISSIM Node Outputs'!H:H,'VISSIM Node Outputs'!B:B,$C$3,'VISSIM Node Outputs'!A:A,"AVG",'VISSIM Node Outputs'!F:F,I22,'VISSIM Node Outputs'!G:G,J22)</f>
        <v>0</v>
      </c>
      <c r="T22" s="875"/>
      <c r="U22" s="148">
        <f t="shared" ca="1" si="7"/>
        <v>0</v>
      </c>
      <c r="V22" s="878"/>
      <c r="W22" s="17" t="str">
        <f t="shared" ca="1" si="8"/>
        <v>-</v>
      </c>
      <c r="X22" s="877"/>
      <c r="Z22" s="623" t="str">
        <f ca="1">IF($S22=0,"-",IF(COUNTIFS('VISSIM Node Outputs'!B:B,$C$3,'VISSIM Node Outputs'!A:A,"AVG",'VISSIM Node Outputs'!F:F,I22,'VISSIM Node Outputs'!G:G,J92)&gt;1,"ERROR",SUMIFS('VISSIM Node Outputs'!I:I,'VISSIM Node Outputs'!B:B,$C$3,'VISSIM Node Outputs'!A:A,"AVG",'VISSIM Node Outputs'!F:F,I22,'VISSIM Node Outputs'!G:G,J22,'VISSIM Node Outputs'!C:C,E22)))</f>
        <v>-</v>
      </c>
      <c r="AA22" s="876"/>
      <c r="AB22" s="36" t="str">
        <f ca="1">IF($S22=0,"-",IF(COUNTIFS('VISSIM Node Outputs'!B:B,$C$3,'VISSIM Node Outputs'!A:A,"AVG",'VISSIM Node Outputs'!F:F,I22,'VISSIM Node Outputs'!G:G,J92)&gt;1,"ERROR",SUMIFS('VISSIM Node Outputs'!J:J,'VISSIM Node Outputs'!B:B,$C$3,'VISSIM Node Outputs'!A:A,"AVG",'VISSIM Node Outputs'!F:F,I22,'VISSIM Node Outputs'!G:G,J22,'VISSIM Node Outputs'!C:C,E22)))</f>
        <v>-</v>
      </c>
      <c r="AC22" s="875"/>
      <c r="AD22" s="36" t="str">
        <f ca="1">IF($S22=0,"-",IF(COUNTIFS('VISSIM Node Outputs'!B:B,$C$3,'VISSIM Node Outputs'!A:A,"AVG",'VISSIM Node Outputs'!F:F,I22,'VISSIM Node Outputs'!G:G,J92)&gt;1,"ERROR",SUMIFS('VISSIM Node Outputs'!K:K,'VISSIM Node Outputs'!B:B,$C$3,'VISSIM Node Outputs'!A:A,"AVG",'VISSIM Node Outputs'!F:F,I22,'VISSIM Node Outputs'!G:G,J22,'VISSIM Node Outputs'!C:C,E22)))</f>
        <v>-</v>
      </c>
      <c r="AE22" s="875"/>
      <c r="AF22" s="106" t="str">
        <f ca="1">IFERROR(IF(S22=0,"-",
IF(K22="Signalized",HLOOKUP(Z22,Lookups!$D$2:$I$3,2,TRUE),
IF(K22="Unsignalized",HLOOKUP(Z22,Lookups!$D$4:$I$5,2,TRUE),"-"))),"-")</f>
        <v>-</v>
      </c>
      <c r="AG22" s="876"/>
      <c r="AH22" s="293" t="str">
        <f t="shared" ca="1" si="3"/>
        <v>- (-)</v>
      </c>
      <c r="AI22" s="874" t="str">
        <f t="shared" si="3"/>
        <v xml:space="preserve"> (0.0)</v>
      </c>
      <c r="AJ22" s="24"/>
      <c r="AK22" s="78" t="str">
        <f t="shared" ca="1" si="4"/>
        <v>-</v>
      </c>
      <c r="AL22" s="879"/>
      <c r="AN22" s="433" t="str">
        <f t="shared" ca="1" si="9"/>
        <v>NA</v>
      </c>
    </row>
    <row r="23" spans="1:40" ht="15" customHeight="1" x14ac:dyDescent="0.35">
      <c r="A23" s="252" t="str">
        <f t="shared" ca="1" si="5"/>
        <v>H</v>
      </c>
      <c r="C23" s="85">
        <f t="shared" ca="1" si="10"/>
        <v>1</v>
      </c>
      <c r="D23" s="98">
        <f t="shared" ca="1" si="11"/>
        <v>1</v>
      </c>
      <c r="E23" s="98">
        <f t="shared" ca="1" si="0"/>
        <v>1</v>
      </c>
      <c r="F23" s="156"/>
      <c r="G23" s="156">
        <f t="shared" si="1"/>
        <v>0</v>
      </c>
      <c r="H23" s="156">
        <f t="shared" si="2"/>
        <v>0</v>
      </c>
      <c r="I23" s="585" t="str">
        <f ca="1">IFERROR(LEFT(INDEX('Input - Node Orientation'!$C$4:$Z$54,MATCH(_xlfn.CONCAT($E23,$G23), 'Input - Node Orientation'!$E$4:$E$54,0),MATCH(scenario&amp;" From-To Link",'Input - Node Orientation'!$C$4:$Z$4,0)),FIND("-",INDEX('Input - Node Orientation'!$C$4:$Z$54,MATCH(_xlfn.CONCAT($E23,$G23), 'Input - Node Orientation'!$E$4:$E$54,0),MATCH(scenario&amp;" From-To Link",'Input - Node Orientation'!$C$4:$Z$4,0)))-1),"--")</f>
        <v>--</v>
      </c>
      <c r="J23" s="585" t="str">
        <f ca="1">IFERROR(RIGHT(INDEX('Input - Node Orientation'!$C$4:$Z$54,MATCH(_xlfn.CONCAT($E23,$G23), 'Input - Node Orientation'!$E$4:$E$54,0),MATCH(scenario&amp;" From-To Link",'Input - Node Orientation'!$C$4:$Z$4,0)),LEN(INDEX('Input - Node Orientation'!$C$4:$Z$54,MATCH(_xlfn.CONCAT($E23,$G23), 'Input - Node Orientation'!$E$4:$E$54,0),MATCH(scenario&amp;" From-To Link",'Input - Node Orientation'!$C$4:$Z$4,0)))-FIND("-",INDEX('Input - Node Orientation'!$C$4:$Z$54,MATCH(_xlfn.CONCAT($E23,$G23), 'Input - Node Orientation'!$E$4:$E$54,0),MATCH(scenario&amp;" From-To Link",'Input - Node Orientation'!$C$4:$Z$4,0)))),"--")</f>
        <v>--</v>
      </c>
      <c r="K23" s="98" t="str">
        <f ca="1">INDEX('Input - Intersections'!$B$4:$L$6,MATCH(D23,'Input - Intersections'!$C$4:$C$6,0),4)</f>
        <v>Signalized</v>
      </c>
      <c r="M23" s="887"/>
      <c r="N23" s="884"/>
      <c r="O23" s="884"/>
      <c r="P23" s="145">
        <f t="shared" si="6"/>
        <v>0</v>
      </c>
      <c r="Q23" s="35" t="str">
        <f ca="1">IFERROR(INDEX('Input - Volumes'!$B$4:$AP$6,MATCH(D23,'Input - Volumes'!$C$4:$C$6,0),MATCH(F23,'Input - Volumes'!$B$4:$AP$4,0)),"-")</f>
        <v>-</v>
      </c>
      <c r="R23" s="875"/>
      <c r="S23" s="622">
        <f ca="1">SUMIFS('VISSIM Node Outputs'!H:H,'VISSIM Node Outputs'!B:B,$C$3,'VISSIM Node Outputs'!A:A,"AVG",'VISSIM Node Outputs'!F:F,I23,'VISSIM Node Outputs'!G:G,J23)</f>
        <v>0</v>
      </c>
      <c r="T23" s="875"/>
      <c r="U23" s="148" t="str">
        <f t="shared" ca="1" si="7"/>
        <v>-</v>
      </c>
      <c r="V23" s="878"/>
      <c r="W23" s="17" t="str">
        <f t="shared" ca="1" si="8"/>
        <v>-</v>
      </c>
      <c r="X23" s="877"/>
      <c r="Z23" s="623" t="str">
        <f ca="1">IF($S23=0,"-",IF(COUNTIFS('VISSIM Node Outputs'!B:B,$C$3,'VISSIM Node Outputs'!A:A,"AVG",'VISSIM Node Outputs'!F:F,I23,'VISSIM Node Outputs'!G:G,J93)&gt;1,"ERROR",SUMIFS('VISSIM Node Outputs'!I:I,'VISSIM Node Outputs'!B:B,$C$3,'VISSIM Node Outputs'!A:A,"AVG",'VISSIM Node Outputs'!F:F,I23,'VISSIM Node Outputs'!G:G,J23,'VISSIM Node Outputs'!C:C,E23)))</f>
        <v>-</v>
      </c>
      <c r="AA23" s="876"/>
      <c r="AB23" s="36" t="str">
        <f ca="1">IF($S23=0,"-",IF(COUNTIFS('VISSIM Node Outputs'!B:B,$C$3,'VISSIM Node Outputs'!A:A,"AVG",'VISSIM Node Outputs'!F:F,I23,'VISSIM Node Outputs'!G:G,J93)&gt;1,"ERROR",SUMIFS('VISSIM Node Outputs'!J:J,'VISSIM Node Outputs'!B:B,$C$3,'VISSIM Node Outputs'!A:A,"AVG",'VISSIM Node Outputs'!F:F,I23,'VISSIM Node Outputs'!G:G,J23,'VISSIM Node Outputs'!C:C,E23)))</f>
        <v>-</v>
      </c>
      <c r="AC23" s="875"/>
      <c r="AD23" s="36" t="str">
        <f ca="1">IF($S23=0,"-",IF(COUNTIFS('VISSIM Node Outputs'!B:B,$C$3,'VISSIM Node Outputs'!A:A,"AVG",'VISSIM Node Outputs'!F:F,I23,'VISSIM Node Outputs'!G:G,J93)&gt;1,"ERROR",SUMIFS('VISSIM Node Outputs'!K:K,'VISSIM Node Outputs'!B:B,$C$3,'VISSIM Node Outputs'!A:A,"AVG",'VISSIM Node Outputs'!F:F,I23,'VISSIM Node Outputs'!G:G,J23,'VISSIM Node Outputs'!C:C,E23)))</f>
        <v>-</v>
      </c>
      <c r="AE23" s="875"/>
      <c r="AF23" s="106" t="str">
        <f ca="1">IFERROR(IF(S23=0,"-",
IF(K23="Signalized",HLOOKUP(Z23,Lookups!$D$2:$I$3,2,TRUE),
IF(K23="Unsignalized",HLOOKUP(Z23,Lookups!$D$4:$I$5,2,TRUE),"-"))),"-")</f>
        <v>-</v>
      </c>
      <c r="AG23" s="876"/>
      <c r="AH23" s="293" t="str">
        <f t="shared" ca="1" si="3"/>
        <v>- (-)</v>
      </c>
      <c r="AI23" s="874" t="str">
        <f t="shared" si="3"/>
        <v xml:space="preserve"> (0.0)</v>
      </c>
      <c r="AJ23" s="24"/>
      <c r="AK23" s="78" t="e">
        <f t="shared" ca="1" si="4"/>
        <v>#VALUE!</v>
      </c>
      <c r="AL23" s="879"/>
      <c r="AN23" s="433" t="str">
        <f t="shared" ca="1" si="9"/>
        <v>NA</v>
      </c>
    </row>
    <row r="24" spans="1:40" ht="15" customHeight="1" x14ac:dyDescent="0.35">
      <c r="A24" s="252" t="str">
        <f t="shared" ca="1" si="5"/>
        <v>H</v>
      </c>
      <c r="C24" s="85">
        <f t="shared" ca="1" si="10"/>
        <v>1</v>
      </c>
      <c r="D24" s="98">
        <f t="shared" ca="1" si="11"/>
        <v>1</v>
      </c>
      <c r="E24" s="98">
        <f t="shared" ca="1" si="0"/>
        <v>1</v>
      </c>
      <c r="F24" s="157"/>
      <c r="G24" s="156">
        <f t="shared" si="1"/>
        <v>0</v>
      </c>
      <c r="H24" s="156">
        <f t="shared" si="2"/>
        <v>0</v>
      </c>
      <c r="I24" s="585" t="str">
        <f ca="1">IFERROR(LEFT(INDEX('Input - Node Orientation'!$C$4:$Z$54,MATCH(_xlfn.CONCAT($E24,$G24), 'Input - Node Orientation'!$E$4:$E$54,0),MATCH(scenario&amp;" From-To Link",'Input - Node Orientation'!$C$4:$Z$4,0)),FIND("-",INDEX('Input - Node Orientation'!$C$4:$Z$54,MATCH(_xlfn.CONCAT($E24,$G24), 'Input - Node Orientation'!$E$4:$E$54,0),MATCH(scenario&amp;" From-To Link",'Input - Node Orientation'!$C$4:$Z$4,0)))-1),"--")</f>
        <v>--</v>
      </c>
      <c r="J24" s="585" t="str">
        <f ca="1">IFERROR(RIGHT(INDEX('Input - Node Orientation'!$C$4:$Z$54,MATCH(_xlfn.CONCAT($E24,$G24), 'Input - Node Orientation'!$E$4:$E$54,0),MATCH(scenario&amp;" From-To Link",'Input - Node Orientation'!$C$4:$Z$4,0)),LEN(INDEX('Input - Node Orientation'!$C$4:$Z$54,MATCH(_xlfn.CONCAT($E24,$G24), 'Input - Node Orientation'!$E$4:$E$54,0),MATCH(scenario&amp;" From-To Link",'Input - Node Orientation'!$C$4:$Z$4,0)))-FIND("-",INDEX('Input - Node Orientation'!$C$4:$Z$54,MATCH(_xlfn.CONCAT($E24,$G24), 'Input - Node Orientation'!$E$4:$E$54,0),MATCH(scenario&amp;" From-To Link",'Input - Node Orientation'!$C$4:$Z$4,0)))),"--")</f>
        <v>--</v>
      </c>
      <c r="K24" s="98" t="str">
        <f ca="1">INDEX('Input - Intersections'!$B$4:$L$6,MATCH(D24,'Input - Intersections'!$C$4:$C$6,0),4)</f>
        <v>Signalized</v>
      </c>
      <c r="M24" s="887"/>
      <c r="N24" s="884"/>
      <c r="O24" s="884"/>
      <c r="P24" s="145">
        <f t="shared" si="6"/>
        <v>0</v>
      </c>
      <c r="Q24" s="35" t="str">
        <f ca="1">IFERROR(INDEX('Input - Volumes'!$B$4:$AP$6,MATCH(D24,'Input - Volumes'!$C$4:$C$6,0),MATCH(F24,'Input - Volumes'!$B$4:$AP$4,0)),"-")</f>
        <v>-</v>
      </c>
      <c r="R24" s="875"/>
      <c r="S24" s="622">
        <f ca="1">SUMIFS('VISSIM Node Outputs'!H:H,'VISSIM Node Outputs'!B:B,$C$3,'VISSIM Node Outputs'!A:A,"AVG",'VISSIM Node Outputs'!F:F,I24,'VISSIM Node Outputs'!G:G,J24)</f>
        <v>0</v>
      </c>
      <c r="T24" s="875"/>
      <c r="U24" s="148" t="str">
        <f t="shared" ca="1" si="7"/>
        <v>-</v>
      </c>
      <c r="V24" s="878">
        <f>T24-R24</f>
        <v>0</v>
      </c>
      <c r="W24" s="17" t="str">
        <f t="shared" ca="1" si="8"/>
        <v>-</v>
      </c>
      <c r="X24" s="877" t="e">
        <f>V24/R24</f>
        <v>#DIV/0!</v>
      </c>
      <c r="Z24" s="623" t="str">
        <f ca="1">IF($S24=0,"-",IF(COUNTIFS('VISSIM Node Outputs'!B:B,$C$3,'VISSIM Node Outputs'!A:A,"AVG",'VISSIM Node Outputs'!F:F,I24,'VISSIM Node Outputs'!G:G,J94)&gt;1,"ERROR",SUMIFS('VISSIM Node Outputs'!I:I,'VISSIM Node Outputs'!B:B,$C$3,'VISSIM Node Outputs'!A:A,"AVG",'VISSIM Node Outputs'!F:F,I24,'VISSIM Node Outputs'!G:G,J24,'VISSIM Node Outputs'!C:C,E24)))</f>
        <v>-</v>
      </c>
      <c r="AA24" s="876"/>
      <c r="AB24" s="36" t="str">
        <f ca="1">IF($S24=0,"-",IF(COUNTIFS('VISSIM Node Outputs'!B:B,$C$3,'VISSIM Node Outputs'!A:A,"AVG",'VISSIM Node Outputs'!F:F,I24,'VISSIM Node Outputs'!G:G,J94)&gt;1,"ERROR",SUMIFS('VISSIM Node Outputs'!J:J,'VISSIM Node Outputs'!B:B,$C$3,'VISSIM Node Outputs'!A:A,"AVG",'VISSIM Node Outputs'!F:F,I24,'VISSIM Node Outputs'!G:G,J24,'VISSIM Node Outputs'!C:C,E24)))</f>
        <v>-</v>
      </c>
      <c r="AC24" s="875"/>
      <c r="AD24" s="36" t="str">
        <f ca="1">IF($S24=0,"-",IF(COUNTIFS('VISSIM Node Outputs'!B:B,$C$3,'VISSIM Node Outputs'!A:A,"AVG",'VISSIM Node Outputs'!F:F,I24,'VISSIM Node Outputs'!G:G,J94)&gt;1,"ERROR",SUMIFS('VISSIM Node Outputs'!K:K,'VISSIM Node Outputs'!B:B,$C$3,'VISSIM Node Outputs'!A:A,"AVG",'VISSIM Node Outputs'!F:F,I24,'VISSIM Node Outputs'!G:G,J24,'VISSIM Node Outputs'!C:C,E24)))</f>
        <v>-</v>
      </c>
      <c r="AE24" s="875"/>
      <c r="AF24" s="106" t="str">
        <f ca="1">IFERROR(IF(S24=0,"-",
IF(K24="Signalized",HLOOKUP(Z24,Lookups!$D$2:$I$3,2,TRUE),
IF(K24="Unsignalized",HLOOKUP(Z24,Lookups!$D$4:$I$5,2,TRUE),"-"))),"-")</f>
        <v>-</v>
      </c>
      <c r="AG24" s="876"/>
      <c r="AH24" s="293" t="str">
        <f t="shared" ca="1" si="3"/>
        <v>- (-)</v>
      </c>
      <c r="AI24" s="874" t="str">
        <f t="shared" si="3"/>
        <v xml:space="preserve"> (0.0)</v>
      </c>
      <c r="AJ24" s="24"/>
      <c r="AK24" s="78" t="e">
        <f t="shared" ca="1" si="4"/>
        <v>#VALUE!</v>
      </c>
      <c r="AL24" s="879"/>
      <c r="AN24" s="433" t="str">
        <f t="shared" ca="1" si="9"/>
        <v>NA</v>
      </c>
    </row>
    <row r="25" spans="1:40" ht="15" customHeight="1" x14ac:dyDescent="0.35">
      <c r="A25" s="252" t="str">
        <f t="shared" ca="1" si="5"/>
        <v>H</v>
      </c>
      <c r="C25" s="85">
        <f t="shared" ca="1" si="10"/>
        <v>1</v>
      </c>
      <c r="D25" s="98">
        <f t="shared" ca="1" si="11"/>
        <v>1</v>
      </c>
      <c r="E25" s="98">
        <f t="shared" ca="1" si="0"/>
        <v>1</v>
      </c>
      <c r="F25" s="157" t="s">
        <v>26</v>
      </c>
      <c r="G25" s="156" t="str">
        <f t="shared" si="1"/>
        <v>WBL</v>
      </c>
      <c r="H25" s="156" t="str">
        <f t="shared" si="2"/>
        <v>WBL</v>
      </c>
      <c r="I25" s="585" t="str">
        <f ca="1">IFERROR(LEFT(INDEX('Input - Node Orientation'!$C$4:$Z$54,MATCH(_xlfn.CONCAT($E25,$G25), 'Input - Node Orientation'!$E$4:$E$54,0),MATCH(scenario&amp;" From-To Link",'Input - Node Orientation'!$C$4:$Z$4,0)),FIND("-",INDEX('Input - Node Orientation'!$C$4:$Z$54,MATCH(_xlfn.CONCAT($E25,$G25), 'Input - Node Orientation'!$E$4:$E$54,0),MATCH(scenario&amp;" From-To Link",'Input - Node Orientation'!$C$4:$Z$4,0)))-1),"--")</f>
        <v>--</v>
      </c>
      <c r="J25" s="585" t="str">
        <f ca="1">IFERROR(RIGHT(INDEX('Input - Node Orientation'!$C$4:$Z$54,MATCH(_xlfn.CONCAT($E25,$G25), 'Input - Node Orientation'!$E$4:$E$54,0),MATCH(scenario&amp;" From-To Link",'Input - Node Orientation'!$C$4:$Z$4,0)),LEN(INDEX('Input - Node Orientation'!$C$4:$Z$54,MATCH(_xlfn.CONCAT($E25,$G25), 'Input - Node Orientation'!$E$4:$E$54,0),MATCH(scenario&amp;" From-To Link",'Input - Node Orientation'!$C$4:$Z$4,0)))-FIND("-",INDEX('Input - Node Orientation'!$C$4:$Z$54,MATCH(_xlfn.CONCAT($E25,$G25), 'Input - Node Orientation'!$E$4:$E$54,0),MATCH(scenario&amp;" From-To Link",'Input - Node Orientation'!$C$4:$Z$4,0)))),"--")</f>
        <v>--</v>
      </c>
      <c r="K25" s="98" t="str">
        <f ca="1">INDEX('Input - Intersections'!$B$4:$L$6,MATCH(D25,'Input - Intersections'!$C$4:$C$6,0),4)</f>
        <v>Signalized</v>
      </c>
      <c r="M25" s="887"/>
      <c r="N25" s="884"/>
      <c r="O25" s="884" t="str">
        <f ca="1">INDEX('Input - Intersections'!$B$4:$L$6,MATCH(C25,'Input - Intersections'!$B$4:$B$6,0),8)</f>
        <v>WB</v>
      </c>
      <c r="P25" s="145" t="str">
        <f t="shared" si="6"/>
        <v>WBL</v>
      </c>
      <c r="Q25" s="35">
        <f ca="1">IFERROR(INDEX('Input - Volumes'!$B$4:$AP$6,MATCH(D25,'Input - Volumes'!$C$4:$C$6,0),MATCH(F25,'Input - Volumes'!$B$4:$AP$4,0)),"-")</f>
        <v>0</v>
      </c>
      <c r="R25" s="875">
        <f ca="1">SUM(Q25:Q30)</f>
        <v>0</v>
      </c>
      <c r="S25" s="622">
        <f ca="1">SUMIFS('VISSIM Node Outputs'!H:H,'VISSIM Node Outputs'!B:B,$C$3,'VISSIM Node Outputs'!A:A,"AVG",'VISSIM Node Outputs'!F:F,I25,'VISSIM Node Outputs'!G:G,J25)</f>
        <v>0</v>
      </c>
      <c r="T25" s="875">
        <f ca="1">SUM(S25:S30)</f>
        <v>0</v>
      </c>
      <c r="U25" s="148">
        <f t="shared" ca="1" si="7"/>
        <v>0</v>
      </c>
      <c r="V25" s="878">
        <f ca="1">T25-R25</f>
        <v>0</v>
      </c>
      <c r="W25" s="17" t="str">
        <f t="shared" ca="1" si="8"/>
        <v>-</v>
      </c>
      <c r="X25" s="877" t="str">
        <f ca="1">IFERROR(IF(R25=0,"-",V25/R25),"-")</f>
        <v>-</v>
      </c>
      <c r="Z25" s="623" t="str">
        <f ca="1">IF($S25=0,"-",IF(COUNTIFS('VISSIM Node Outputs'!B:B,$C$3,'VISSIM Node Outputs'!A:A,"AVG",'VISSIM Node Outputs'!F:F,I25,'VISSIM Node Outputs'!G:G,J95)&gt;1,"ERROR",SUMIFS('VISSIM Node Outputs'!I:I,'VISSIM Node Outputs'!B:B,$C$3,'VISSIM Node Outputs'!A:A,"AVG",'VISSIM Node Outputs'!F:F,I25,'VISSIM Node Outputs'!G:G,J25,'VISSIM Node Outputs'!C:C,E25)))</f>
        <v>-</v>
      </c>
      <c r="AA25" s="876" t="str">
        <f ca="1">IF(T25=0,"-",SUMPRODUCT(S25:S30,Z25:Z30)/T25)</f>
        <v>-</v>
      </c>
      <c r="AB25" s="36" t="str">
        <f ca="1">IF($S25=0,"-",IF(COUNTIFS('VISSIM Node Outputs'!B:B,$C$3,'VISSIM Node Outputs'!A:A,"AVG",'VISSIM Node Outputs'!F:F,I25,'VISSIM Node Outputs'!G:G,J95)&gt;1,"ERROR",SUMIFS('VISSIM Node Outputs'!J:J,'VISSIM Node Outputs'!B:B,$C$3,'VISSIM Node Outputs'!A:A,"AVG",'VISSIM Node Outputs'!F:F,I25,'VISSIM Node Outputs'!G:G,J25,'VISSIM Node Outputs'!C:C,E25)))</f>
        <v>-</v>
      </c>
      <c r="AC25" s="875" t="str">
        <f ca="1">IF($T25&gt;0,MAX(AB25:AB30),"-")</f>
        <v>-</v>
      </c>
      <c r="AD25" s="36" t="str">
        <f ca="1">IF($S25=0,"-",IF(COUNTIFS('VISSIM Node Outputs'!B:B,$C$3,'VISSIM Node Outputs'!A:A,"AVG",'VISSIM Node Outputs'!F:F,I25,'VISSIM Node Outputs'!G:G,J95)&gt;1,"ERROR",SUMIFS('VISSIM Node Outputs'!K:K,'VISSIM Node Outputs'!B:B,$C$3,'VISSIM Node Outputs'!A:A,"AVG",'VISSIM Node Outputs'!F:F,I25,'VISSIM Node Outputs'!G:G,J25,'VISSIM Node Outputs'!C:C,E25)))</f>
        <v>-</v>
      </c>
      <c r="AE25" s="875" t="str">
        <f ca="1">IF($T25&gt;0,MAX(AD25:AD30),"-")</f>
        <v>-</v>
      </c>
      <c r="AF25" s="106" t="str">
        <f ca="1">IFERROR(IF(S25=0,"-",
IF(K25="Signalized",HLOOKUP(Z25,Lookups!$D$2:$I$3,2,TRUE),
IF(K25="Unsignalized",HLOOKUP(Z25,Lookups!$D$4:$I$5,2,TRUE),"-"))),"-")</f>
        <v>-</v>
      </c>
      <c r="AG25" s="876" t="str">
        <f ca="1">IF(T25=0,"-",
IF(K25="Signalized",HLOOKUP(AA25,Lookups!$D$2:$I$3,2,TRUE),
IF(K25="Unsignalized",HLOOKUP(AA25,Lookups!$D$4:$I$5,2,TRUE),"-")))</f>
        <v>-</v>
      </c>
      <c r="AH25" s="293" t="str">
        <f t="shared" ca="1" si="3"/>
        <v>- (-)</v>
      </c>
      <c r="AI25" s="874" t="str">
        <f t="shared" ca="1" si="3"/>
        <v>- (-)</v>
      </c>
      <c r="AJ25" s="24"/>
      <c r="AK25" s="78" t="str">
        <f t="shared" ca="1" si="4"/>
        <v>-</v>
      </c>
      <c r="AL25" s="879" t="str">
        <f ca="1">IF($R25&gt;0,T25/R25,"-")</f>
        <v>-</v>
      </c>
      <c r="AN25" s="433" t="str">
        <f t="shared" ca="1" si="9"/>
        <v>NA</v>
      </c>
    </row>
    <row r="26" spans="1:40" ht="15" customHeight="1" x14ac:dyDescent="0.35">
      <c r="A26" s="252" t="str">
        <f t="shared" ca="1" si="5"/>
        <v>H</v>
      </c>
      <c r="C26" s="85">
        <f t="shared" ca="1" si="10"/>
        <v>1</v>
      </c>
      <c r="D26" s="98">
        <f t="shared" ca="1" si="11"/>
        <v>1</v>
      </c>
      <c r="E26" s="98">
        <f t="shared" ca="1" si="0"/>
        <v>1</v>
      </c>
      <c r="F26" s="156" t="s">
        <v>27</v>
      </c>
      <c r="G26" s="156" t="str">
        <f t="shared" si="1"/>
        <v>WBT</v>
      </c>
      <c r="H26" s="156" t="str">
        <f t="shared" si="2"/>
        <v>WBT</v>
      </c>
      <c r="I26" s="585" t="str">
        <f ca="1">IFERROR(LEFT(INDEX('Input - Node Orientation'!$C$4:$Z$54,MATCH(_xlfn.CONCAT($E26,$G26), 'Input - Node Orientation'!$E$4:$E$54,0),MATCH(scenario&amp;" From-To Link",'Input - Node Orientation'!$C$4:$Z$4,0)),FIND("-",INDEX('Input - Node Orientation'!$C$4:$Z$54,MATCH(_xlfn.CONCAT($E26,$G26), 'Input - Node Orientation'!$E$4:$E$54,0),MATCH(scenario&amp;" From-To Link",'Input - Node Orientation'!$C$4:$Z$4,0)))-1),"--")</f>
        <v>--</v>
      </c>
      <c r="J26" s="585" t="str">
        <f ca="1">IFERROR(RIGHT(INDEX('Input - Node Orientation'!$C$4:$Z$54,MATCH(_xlfn.CONCAT($E26,$G26), 'Input - Node Orientation'!$E$4:$E$54,0),MATCH(scenario&amp;" From-To Link",'Input - Node Orientation'!$C$4:$Z$4,0)),LEN(INDEX('Input - Node Orientation'!$C$4:$Z$54,MATCH(_xlfn.CONCAT($E26,$G26), 'Input - Node Orientation'!$E$4:$E$54,0),MATCH(scenario&amp;" From-To Link",'Input - Node Orientation'!$C$4:$Z$4,0)))-FIND("-",INDEX('Input - Node Orientation'!$C$4:$Z$54,MATCH(_xlfn.CONCAT($E26,$G26), 'Input - Node Orientation'!$E$4:$E$54,0),MATCH(scenario&amp;" From-To Link",'Input - Node Orientation'!$C$4:$Z$4,0)))),"--")</f>
        <v>--</v>
      </c>
      <c r="K26" s="98" t="str">
        <f ca="1">INDEX('Input - Intersections'!$B$4:$L$6,MATCH(D26,'Input - Intersections'!$C$4:$C$6,0),4)</f>
        <v>Signalized</v>
      </c>
      <c r="M26" s="887"/>
      <c r="N26" s="884"/>
      <c r="O26" s="884"/>
      <c r="P26" s="145" t="str">
        <f t="shared" si="6"/>
        <v>WBT</v>
      </c>
      <c r="Q26" s="35">
        <f ca="1">IFERROR(INDEX('Input - Volumes'!$B$4:$AP$6,MATCH(D26,'Input - Volumes'!$C$4:$C$6,0),MATCH(F26,'Input - Volumes'!$B$4:$AP$4,0)),"-")</f>
        <v>0</v>
      </c>
      <c r="R26" s="875"/>
      <c r="S26" s="622">
        <f ca="1">SUMIFS('VISSIM Node Outputs'!H:H,'VISSIM Node Outputs'!B:B,$C$3,'VISSIM Node Outputs'!A:A,"AVG",'VISSIM Node Outputs'!F:F,I26,'VISSIM Node Outputs'!G:G,J26)</f>
        <v>0</v>
      </c>
      <c r="T26" s="875"/>
      <c r="U26" s="148">
        <f t="shared" ca="1" si="7"/>
        <v>0</v>
      </c>
      <c r="V26" s="878"/>
      <c r="W26" s="17" t="str">
        <f t="shared" ca="1" si="8"/>
        <v>-</v>
      </c>
      <c r="X26" s="877"/>
      <c r="Z26" s="623" t="str">
        <f ca="1">IF($S26=0,"-",IF(COUNTIFS('VISSIM Node Outputs'!B:B,$C$3,'VISSIM Node Outputs'!A:A,"AVG",'VISSIM Node Outputs'!F:F,I26,'VISSIM Node Outputs'!G:G,J96)&gt;1,"ERROR",SUMIFS('VISSIM Node Outputs'!I:I,'VISSIM Node Outputs'!B:B,$C$3,'VISSIM Node Outputs'!A:A,"AVG",'VISSIM Node Outputs'!F:F,I26,'VISSIM Node Outputs'!G:G,J26,'VISSIM Node Outputs'!C:C,E26)))</f>
        <v>-</v>
      </c>
      <c r="AA26" s="876"/>
      <c r="AB26" s="36" t="str">
        <f ca="1">IF($S26=0,"-",IF(COUNTIFS('VISSIM Node Outputs'!B:B,$C$3,'VISSIM Node Outputs'!A:A,"AVG",'VISSIM Node Outputs'!F:F,I26,'VISSIM Node Outputs'!G:G,J96)&gt;1,"ERROR",SUMIFS('VISSIM Node Outputs'!J:J,'VISSIM Node Outputs'!B:B,$C$3,'VISSIM Node Outputs'!A:A,"AVG",'VISSIM Node Outputs'!F:F,I26,'VISSIM Node Outputs'!G:G,J26,'VISSIM Node Outputs'!C:C,E26)))</f>
        <v>-</v>
      </c>
      <c r="AC26" s="875"/>
      <c r="AD26" s="36" t="str">
        <f ca="1">IF($S26=0,"-",IF(COUNTIFS('VISSIM Node Outputs'!B:B,$C$3,'VISSIM Node Outputs'!A:A,"AVG",'VISSIM Node Outputs'!F:F,I26,'VISSIM Node Outputs'!G:G,J96)&gt;1,"ERROR",SUMIFS('VISSIM Node Outputs'!K:K,'VISSIM Node Outputs'!B:B,$C$3,'VISSIM Node Outputs'!A:A,"AVG",'VISSIM Node Outputs'!F:F,I26,'VISSIM Node Outputs'!G:G,J26,'VISSIM Node Outputs'!C:C,E26)))</f>
        <v>-</v>
      </c>
      <c r="AE26" s="875"/>
      <c r="AF26" s="106" t="str">
        <f ca="1">IFERROR(IF(S26=0,"-",
IF(K26="Signalized",HLOOKUP(Z26,Lookups!$D$2:$I$3,2,TRUE),
IF(K26="Unsignalized",HLOOKUP(Z26,Lookups!$D$4:$I$5,2,TRUE),"-"))),"-")</f>
        <v>-</v>
      </c>
      <c r="AG26" s="876"/>
      <c r="AH26" s="293" t="str">
        <f t="shared" ca="1" si="3"/>
        <v>- (-)</v>
      </c>
      <c r="AI26" s="874" t="str">
        <f t="shared" si="3"/>
        <v xml:space="preserve"> (0.0)</v>
      </c>
      <c r="AJ26" s="24"/>
      <c r="AK26" s="78" t="str">
        <f t="shared" ca="1" si="4"/>
        <v>-</v>
      </c>
      <c r="AL26" s="879"/>
      <c r="AN26" s="433" t="str">
        <f t="shared" ca="1" si="9"/>
        <v>NA</v>
      </c>
    </row>
    <row r="27" spans="1:40" ht="15" customHeight="1" x14ac:dyDescent="0.35">
      <c r="A27" s="252" t="str">
        <f t="shared" ca="1" si="5"/>
        <v>H</v>
      </c>
      <c r="C27" s="85">
        <f t="shared" ca="1" si="10"/>
        <v>1</v>
      </c>
      <c r="D27" s="98">
        <f t="shared" ca="1" si="11"/>
        <v>1</v>
      </c>
      <c r="E27" s="98">
        <f t="shared" ca="1" si="0"/>
        <v>1</v>
      </c>
      <c r="F27" s="156" t="s">
        <v>28</v>
      </c>
      <c r="G27" s="156" t="str">
        <f t="shared" si="1"/>
        <v>WBR</v>
      </c>
      <c r="H27" s="156" t="str">
        <f t="shared" si="2"/>
        <v>WBR</v>
      </c>
      <c r="I27" s="585" t="str">
        <f ca="1">IFERROR(LEFT(INDEX('Input - Node Orientation'!$C$4:$Z$54,MATCH(_xlfn.CONCAT($E27,$G27), 'Input - Node Orientation'!$E$4:$E$54,0),MATCH(scenario&amp;" From-To Link",'Input - Node Orientation'!$C$4:$Z$4,0)),FIND("-",INDEX('Input - Node Orientation'!$C$4:$Z$54,MATCH(_xlfn.CONCAT($E27,$G27), 'Input - Node Orientation'!$E$4:$E$54,0),MATCH(scenario&amp;" From-To Link",'Input - Node Orientation'!$C$4:$Z$4,0)))-1),"--")</f>
        <v>--</v>
      </c>
      <c r="J27" s="585" t="str">
        <f ca="1">IFERROR(RIGHT(INDEX('Input - Node Orientation'!$C$4:$Z$54,MATCH(_xlfn.CONCAT($E27,$G27), 'Input - Node Orientation'!$E$4:$E$54,0),MATCH(scenario&amp;" From-To Link",'Input - Node Orientation'!$C$4:$Z$4,0)),LEN(INDEX('Input - Node Orientation'!$C$4:$Z$54,MATCH(_xlfn.CONCAT($E27,$G27), 'Input - Node Orientation'!$E$4:$E$54,0),MATCH(scenario&amp;" From-To Link",'Input - Node Orientation'!$C$4:$Z$4,0)))-FIND("-",INDEX('Input - Node Orientation'!$C$4:$Z$54,MATCH(_xlfn.CONCAT($E27,$G27), 'Input - Node Orientation'!$E$4:$E$54,0),MATCH(scenario&amp;" From-To Link",'Input - Node Orientation'!$C$4:$Z$4,0)))),"--")</f>
        <v>--</v>
      </c>
      <c r="K27" s="98" t="str">
        <f ca="1">INDEX('Input - Intersections'!$B$4:$L$6,MATCH(D27,'Input - Intersections'!$C$4:$C$6,0),4)</f>
        <v>Signalized</v>
      </c>
      <c r="M27" s="887"/>
      <c r="N27" s="884"/>
      <c r="O27" s="884"/>
      <c r="P27" s="145" t="str">
        <f t="shared" si="6"/>
        <v>WBR</v>
      </c>
      <c r="Q27" s="35">
        <f ca="1">IFERROR(INDEX('Input - Volumes'!$B$4:$AP$6,MATCH(D27,'Input - Volumes'!$C$4:$C$6,0),MATCH(F27,'Input - Volumes'!$B$4:$AP$4,0)),"-")</f>
        <v>0</v>
      </c>
      <c r="R27" s="875"/>
      <c r="S27" s="622">
        <f ca="1">SUMIFS('VISSIM Node Outputs'!H:H,'VISSIM Node Outputs'!B:B,$C$3,'VISSIM Node Outputs'!A:A,"AVG",'VISSIM Node Outputs'!F:F,I27,'VISSIM Node Outputs'!G:G,J27)</f>
        <v>0</v>
      </c>
      <c r="T27" s="875"/>
      <c r="U27" s="148">
        <f t="shared" ca="1" si="7"/>
        <v>0</v>
      </c>
      <c r="V27" s="878"/>
      <c r="W27" s="17" t="str">
        <f t="shared" ca="1" si="8"/>
        <v>-</v>
      </c>
      <c r="X27" s="877"/>
      <c r="Z27" s="623" t="str">
        <f ca="1">IF($S27=0,"-",IF(COUNTIFS('VISSIM Node Outputs'!B:B,$C$3,'VISSIM Node Outputs'!A:A,"AVG",'VISSIM Node Outputs'!F:F,I27,'VISSIM Node Outputs'!G:G,J97)&gt;1,"ERROR",SUMIFS('VISSIM Node Outputs'!I:I,'VISSIM Node Outputs'!B:B,$C$3,'VISSIM Node Outputs'!A:A,"AVG",'VISSIM Node Outputs'!F:F,I27,'VISSIM Node Outputs'!G:G,J27,'VISSIM Node Outputs'!C:C,E27)))</f>
        <v>-</v>
      </c>
      <c r="AA27" s="876"/>
      <c r="AB27" s="36" t="str">
        <f ca="1">IF($S27=0,"-",IF(COUNTIFS('VISSIM Node Outputs'!B:B,$C$3,'VISSIM Node Outputs'!A:A,"AVG",'VISSIM Node Outputs'!F:F,I27,'VISSIM Node Outputs'!G:G,J97)&gt;1,"ERROR",SUMIFS('VISSIM Node Outputs'!J:J,'VISSIM Node Outputs'!B:B,$C$3,'VISSIM Node Outputs'!A:A,"AVG",'VISSIM Node Outputs'!F:F,I27,'VISSIM Node Outputs'!G:G,J27,'VISSIM Node Outputs'!C:C,E27)))</f>
        <v>-</v>
      </c>
      <c r="AC27" s="875"/>
      <c r="AD27" s="36" t="str">
        <f ca="1">IF($S27=0,"-",IF(COUNTIFS('VISSIM Node Outputs'!B:B,$C$3,'VISSIM Node Outputs'!A:A,"AVG",'VISSIM Node Outputs'!F:F,I27,'VISSIM Node Outputs'!G:G,J97)&gt;1,"ERROR",SUMIFS('VISSIM Node Outputs'!K:K,'VISSIM Node Outputs'!B:B,$C$3,'VISSIM Node Outputs'!A:A,"AVG",'VISSIM Node Outputs'!F:F,I27,'VISSIM Node Outputs'!G:G,J27,'VISSIM Node Outputs'!C:C,E27)))</f>
        <v>-</v>
      </c>
      <c r="AE27" s="875"/>
      <c r="AF27" s="106" t="str">
        <f ca="1">IFERROR(IF(S27=0,"-",
IF(K27="Signalized",HLOOKUP(Z27,Lookups!$D$2:$I$3,2,TRUE),
IF(K27="Unsignalized",HLOOKUP(Z27,Lookups!$D$4:$I$5,2,TRUE),"-"))),"-")</f>
        <v>-</v>
      </c>
      <c r="AG27" s="876"/>
      <c r="AH27" s="293" t="str">
        <f t="shared" ca="1" si="3"/>
        <v>- (-)</v>
      </c>
      <c r="AI27" s="874" t="str">
        <f t="shared" si="3"/>
        <v xml:space="preserve"> (0.0)</v>
      </c>
      <c r="AJ27" s="24"/>
      <c r="AK27" s="78" t="str">
        <f t="shared" ca="1" si="4"/>
        <v>-</v>
      </c>
      <c r="AL27" s="879"/>
      <c r="AN27" s="433" t="str">
        <f t="shared" ca="1" si="9"/>
        <v>NA</v>
      </c>
    </row>
    <row r="28" spans="1:40" ht="15" customHeight="1" x14ac:dyDescent="0.35">
      <c r="A28" s="252" t="str">
        <f t="shared" ca="1" si="5"/>
        <v>H</v>
      </c>
      <c r="C28" s="85">
        <f t="shared" ca="1" si="10"/>
        <v>1</v>
      </c>
      <c r="D28" s="98">
        <f t="shared" ca="1" si="11"/>
        <v>1</v>
      </c>
      <c r="E28" s="98">
        <f t="shared" ca="1" si="0"/>
        <v>1</v>
      </c>
      <c r="F28" s="156" t="s">
        <v>42</v>
      </c>
      <c r="G28" s="156" t="str">
        <f t="shared" si="1"/>
        <v>WBU</v>
      </c>
      <c r="H28" s="156" t="str">
        <f t="shared" si="2"/>
        <v>WBU</v>
      </c>
      <c r="I28" s="585" t="str">
        <f ca="1">IFERROR(LEFT(INDEX('Input - Node Orientation'!$C$4:$Z$54,MATCH(_xlfn.CONCAT($E28,$G28), 'Input - Node Orientation'!$E$4:$E$54,0),MATCH(scenario&amp;" From-To Link",'Input - Node Orientation'!$C$4:$Z$4,0)),FIND("-",INDEX('Input - Node Orientation'!$C$4:$Z$54,MATCH(_xlfn.CONCAT($E28,$G28), 'Input - Node Orientation'!$E$4:$E$54,0),MATCH(scenario&amp;" From-To Link",'Input - Node Orientation'!$C$4:$Z$4,0)))-1),"--")</f>
        <v>--</v>
      </c>
      <c r="J28" s="585" t="str">
        <f ca="1">IFERROR(RIGHT(INDEX('Input - Node Orientation'!$C$4:$Z$54,MATCH(_xlfn.CONCAT($E28,$G28), 'Input - Node Orientation'!$E$4:$E$54,0),MATCH(scenario&amp;" From-To Link",'Input - Node Orientation'!$C$4:$Z$4,0)),LEN(INDEX('Input - Node Orientation'!$C$4:$Z$54,MATCH(_xlfn.CONCAT($E28,$G28), 'Input - Node Orientation'!$E$4:$E$54,0),MATCH(scenario&amp;" From-To Link",'Input - Node Orientation'!$C$4:$Z$4,0)))-FIND("-",INDEX('Input - Node Orientation'!$C$4:$Z$54,MATCH(_xlfn.CONCAT($E28,$G28), 'Input - Node Orientation'!$E$4:$E$54,0),MATCH(scenario&amp;" From-To Link",'Input - Node Orientation'!$C$4:$Z$4,0)))),"--")</f>
        <v>--</v>
      </c>
      <c r="K28" s="98" t="str">
        <f ca="1">INDEX('Input - Intersections'!$B$4:$L$6,MATCH(D28,'Input - Intersections'!$C$4:$C$6,0),4)</f>
        <v>Signalized</v>
      </c>
      <c r="M28" s="887"/>
      <c r="N28" s="884"/>
      <c r="O28" s="884"/>
      <c r="P28" s="145" t="str">
        <f t="shared" si="6"/>
        <v>WBU</v>
      </c>
      <c r="Q28" s="35">
        <f ca="1">IFERROR(INDEX('Input - Volumes'!$B$4:$AP$6,MATCH(D28,'Input - Volumes'!$C$4:$C$6,0),MATCH(F28,'Input - Volumes'!$B$4:$AP$4,0)),"-")</f>
        <v>0</v>
      </c>
      <c r="R28" s="875"/>
      <c r="S28" s="622">
        <f ca="1">SUMIFS('VISSIM Node Outputs'!H:H,'VISSIM Node Outputs'!B:B,$C$3,'VISSIM Node Outputs'!A:A,"AVG",'VISSIM Node Outputs'!F:F,I28,'VISSIM Node Outputs'!G:G,J28)</f>
        <v>0</v>
      </c>
      <c r="T28" s="875"/>
      <c r="U28" s="148">
        <f t="shared" ca="1" si="7"/>
        <v>0</v>
      </c>
      <c r="V28" s="878"/>
      <c r="W28" s="17" t="str">
        <f t="shared" ca="1" si="8"/>
        <v>-</v>
      </c>
      <c r="X28" s="877"/>
      <c r="Z28" s="623" t="str">
        <f ca="1">IF($S28=0,"-",IF(COUNTIFS('VISSIM Node Outputs'!B:B,$C$3,'VISSIM Node Outputs'!A:A,"AVG",'VISSIM Node Outputs'!F:F,I28,'VISSIM Node Outputs'!G:G,J98)&gt;1,"ERROR",SUMIFS('VISSIM Node Outputs'!I:I,'VISSIM Node Outputs'!B:B,$C$3,'VISSIM Node Outputs'!A:A,"AVG",'VISSIM Node Outputs'!F:F,I28,'VISSIM Node Outputs'!G:G,J28,'VISSIM Node Outputs'!C:C,E28)))</f>
        <v>-</v>
      </c>
      <c r="AA28" s="876"/>
      <c r="AB28" s="36" t="str">
        <f ca="1">IF($S28=0,"-",IF(COUNTIFS('VISSIM Node Outputs'!B:B,$C$3,'VISSIM Node Outputs'!A:A,"AVG",'VISSIM Node Outputs'!F:F,I28,'VISSIM Node Outputs'!G:G,J98)&gt;1,"ERROR",SUMIFS('VISSIM Node Outputs'!J:J,'VISSIM Node Outputs'!B:B,$C$3,'VISSIM Node Outputs'!A:A,"AVG",'VISSIM Node Outputs'!F:F,I28,'VISSIM Node Outputs'!G:G,J28,'VISSIM Node Outputs'!C:C,E28)))</f>
        <v>-</v>
      </c>
      <c r="AC28" s="875"/>
      <c r="AD28" s="36" t="str">
        <f ca="1">IF($S28=0,"-",IF(COUNTIFS('VISSIM Node Outputs'!B:B,$C$3,'VISSIM Node Outputs'!A:A,"AVG",'VISSIM Node Outputs'!F:F,I28,'VISSIM Node Outputs'!G:G,J98)&gt;1,"ERROR",SUMIFS('VISSIM Node Outputs'!K:K,'VISSIM Node Outputs'!B:B,$C$3,'VISSIM Node Outputs'!A:A,"AVG",'VISSIM Node Outputs'!F:F,I28,'VISSIM Node Outputs'!G:G,J28,'VISSIM Node Outputs'!C:C,E28)))</f>
        <v>-</v>
      </c>
      <c r="AE28" s="875"/>
      <c r="AF28" s="106" t="str">
        <f ca="1">IFERROR(IF(S28=0,"-",
IF(K28="Signalized",HLOOKUP(Z28,Lookups!$D$2:$I$3,2,TRUE),
IF(K28="Unsignalized",HLOOKUP(Z28,Lookups!$D$4:$I$5,2,TRUE),"-"))),"-")</f>
        <v>-</v>
      </c>
      <c r="AG28" s="876"/>
      <c r="AH28" s="293" t="str">
        <f t="shared" ca="1" si="3"/>
        <v>- (-)</v>
      </c>
      <c r="AI28" s="874" t="str">
        <f t="shared" si="3"/>
        <v xml:space="preserve"> (0.0)</v>
      </c>
      <c r="AJ28" s="24"/>
      <c r="AK28" s="78" t="str">
        <f t="shared" ca="1" si="4"/>
        <v>-</v>
      </c>
      <c r="AL28" s="879"/>
      <c r="AN28" s="433" t="str">
        <f t="shared" ca="1" si="9"/>
        <v>NA</v>
      </c>
    </row>
    <row r="29" spans="1:40" ht="15" customHeight="1" x14ac:dyDescent="0.35">
      <c r="A29" s="252" t="str">
        <f t="shared" ca="1" si="5"/>
        <v>H</v>
      </c>
      <c r="C29" s="85">
        <f t="shared" ca="1" si="10"/>
        <v>1</v>
      </c>
      <c r="D29" s="98">
        <f t="shared" ca="1" si="11"/>
        <v>1</v>
      </c>
      <c r="E29" s="98">
        <f t="shared" ca="1" si="0"/>
        <v>1</v>
      </c>
      <c r="F29" s="156"/>
      <c r="G29" s="156">
        <f t="shared" si="1"/>
        <v>0</v>
      </c>
      <c r="H29" s="156">
        <f t="shared" si="2"/>
        <v>0</v>
      </c>
      <c r="I29" s="585" t="str">
        <f ca="1">IFERROR(LEFT(INDEX('Input - Node Orientation'!$C$4:$Z$54,MATCH(_xlfn.CONCAT($E29,$G29), 'Input - Node Orientation'!$E$4:$E$54,0),MATCH(scenario&amp;" From-To Link",'Input - Node Orientation'!$C$4:$Z$4,0)),FIND("-",INDEX('Input - Node Orientation'!$C$4:$Z$54,MATCH(_xlfn.CONCAT($E29,$G29), 'Input - Node Orientation'!$E$4:$E$54,0),MATCH(scenario&amp;" From-To Link",'Input - Node Orientation'!$C$4:$Z$4,0)))-1),"--")</f>
        <v>--</v>
      </c>
      <c r="J29" s="585" t="str">
        <f ca="1">IFERROR(RIGHT(INDEX('Input - Node Orientation'!$C$4:$Z$54,MATCH(_xlfn.CONCAT($E29,$G29), 'Input - Node Orientation'!$E$4:$E$54,0),MATCH(scenario&amp;" From-To Link",'Input - Node Orientation'!$C$4:$Z$4,0)),LEN(INDEX('Input - Node Orientation'!$C$4:$Z$54,MATCH(_xlfn.CONCAT($E29,$G29), 'Input - Node Orientation'!$E$4:$E$54,0),MATCH(scenario&amp;" From-To Link",'Input - Node Orientation'!$C$4:$Z$4,0)))-FIND("-",INDEX('Input - Node Orientation'!$C$4:$Z$54,MATCH(_xlfn.CONCAT($E29,$G29), 'Input - Node Orientation'!$E$4:$E$54,0),MATCH(scenario&amp;" From-To Link",'Input - Node Orientation'!$C$4:$Z$4,0)))),"--")</f>
        <v>--</v>
      </c>
      <c r="K29" s="98" t="str">
        <f ca="1">INDEX('Input - Intersections'!$B$4:$L$6,MATCH(D29,'Input - Intersections'!$C$4:$C$6,0),4)</f>
        <v>Signalized</v>
      </c>
      <c r="M29" s="887"/>
      <c r="N29" s="884"/>
      <c r="O29" s="884"/>
      <c r="P29" s="145">
        <f t="shared" si="6"/>
        <v>0</v>
      </c>
      <c r="Q29" s="35" t="str">
        <f ca="1">IFERROR(INDEX('Input - Volumes'!$B$4:$AP$6,MATCH(D29,'Input - Volumes'!$C$4:$C$6,0),MATCH(F29,'Input - Volumes'!$B$4:$AP$4,0)),"-")</f>
        <v>-</v>
      </c>
      <c r="R29" s="875"/>
      <c r="S29" s="622">
        <f ca="1">SUMIFS('VISSIM Node Outputs'!H:H,'VISSIM Node Outputs'!B:B,$C$3,'VISSIM Node Outputs'!A:A,"AVG",'VISSIM Node Outputs'!F:F,I29,'VISSIM Node Outputs'!G:G,J29)</f>
        <v>0</v>
      </c>
      <c r="T29" s="875"/>
      <c r="U29" s="148" t="str">
        <f t="shared" ca="1" si="7"/>
        <v>-</v>
      </c>
      <c r="V29" s="878"/>
      <c r="W29" s="17" t="str">
        <f t="shared" ca="1" si="8"/>
        <v>-</v>
      </c>
      <c r="X29" s="877"/>
      <c r="Z29" s="623" t="str">
        <f ca="1">IF($S29=0,"-",IF(COUNTIFS('VISSIM Node Outputs'!B:B,$C$3,'VISSIM Node Outputs'!A:A,"AVG",'VISSIM Node Outputs'!F:F,I29,'VISSIM Node Outputs'!G:G,J99)&gt;1,"ERROR",SUMIFS('VISSIM Node Outputs'!I:I,'VISSIM Node Outputs'!B:B,$C$3,'VISSIM Node Outputs'!A:A,"AVG",'VISSIM Node Outputs'!F:F,I29,'VISSIM Node Outputs'!G:G,J29,'VISSIM Node Outputs'!C:C,E29)))</f>
        <v>-</v>
      </c>
      <c r="AA29" s="876"/>
      <c r="AB29" s="36" t="str">
        <f ca="1">IF($S29=0,"-",IF(COUNTIFS('VISSIM Node Outputs'!B:B,$C$3,'VISSIM Node Outputs'!A:A,"AVG",'VISSIM Node Outputs'!F:F,I29,'VISSIM Node Outputs'!G:G,J99)&gt;1,"ERROR",SUMIFS('VISSIM Node Outputs'!J:J,'VISSIM Node Outputs'!B:B,$C$3,'VISSIM Node Outputs'!A:A,"AVG",'VISSIM Node Outputs'!F:F,I29,'VISSIM Node Outputs'!G:G,J29,'VISSIM Node Outputs'!C:C,E29)))</f>
        <v>-</v>
      </c>
      <c r="AC29" s="875"/>
      <c r="AD29" s="36" t="str">
        <f ca="1">IF($S29=0,"-",IF(COUNTIFS('VISSIM Node Outputs'!B:B,$C$3,'VISSIM Node Outputs'!A:A,"AVG",'VISSIM Node Outputs'!F:F,I29,'VISSIM Node Outputs'!G:G,J99)&gt;1,"ERROR",SUMIFS('VISSIM Node Outputs'!K:K,'VISSIM Node Outputs'!B:B,$C$3,'VISSIM Node Outputs'!A:A,"AVG",'VISSIM Node Outputs'!F:F,I29,'VISSIM Node Outputs'!G:G,J29,'VISSIM Node Outputs'!C:C,E29)))</f>
        <v>-</v>
      </c>
      <c r="AE29" s="875"/>
      <c r="AF29" s="106" t="str">
        <f ca="1">IFERROR(IF(S29=0,"-",
IF(K29="Signalized",HLOOKUP(Z29,Lookups!$D$2:$I$3,2,TRUE),
IF(K29="Unsignalized",HLOOKUP(Z29,Lookups!$D$4:$I$5,2,TRUE),"-"))),"-")</f>
        <v>-</v>
      </c>
      <c r="AG29" s="876"/>
      <c r="AH29" s="293" t="str">
        <f t="shared" ca="1" si="3"/>
        <v>- (-)</v>
      </c>
      <c r="AI29" s="874" t="str">
        <f t="shared" si="3"/>
        <v xml:space="preserve"> (0.0)</v>
      </c>
      <c r="AJ29" s="24"/>
      <c r="AK29" s="78" t="e">
        <f t="shared" ca="1" si="4"/>
        <v>#VALUE!</v>
      </c>
      <c r="AL29" s="879"/>
      <c r="AN29" s="433" t="str">
        <f t="shared" ca="1" si="9"/>
        <v>NA</v>
      </c>
    </row>
    <row r="30" spans="1:40" ht="15" customHeight="1" x14ac:dyDescent="0.35">
      <c r="A30" s="252" t="str">
        <f t="shared" ca="1" si="5"/>
        <v>H</v>
      </c>
      <c r="C30" s="85">
        <f t="shared" ca="1" si="10"/>
        <v>1</v>
      </c>
      <c r="D30" s="98">
        <f t="shared" ca="1" si="11"/>
        <v>1</v>
      </c>
      <c r="E30" s="98">
        <f t="shared" ca="1" si="0"/>
        <v>1</v>
      </c>
      <c r="F30" s="156"/>
      <c r="G30" s="156">
        <f t="shared" si="1"/>
        <v>0</v>
      </c>
      <c r="H30" s="156">
        <f t="shared" si="2"/>
        <v>0</v>
      </c>
      <c r="I30" s="585" t="str">
        <f ca="1">IFERROR(LEFT(INDEX('Input - Node Orientation'!$C$4:$Z$54,MATCH(_xlfn.CONCAT($E30,$G30), 'Input - Node Orientation'!$E$4:$E$54,0),MATCH(scenario&amp;" From-To Link",'Input - Node Orientation'!$C$4:$Z$4,0)),FIND("-",INDEX('Input - Node Orientation'!$C$4:$Z$54,MATCH(_xlfn.CONCAT($E30,$G30), 'Input - Node Orientation'!$E$4:$E$54,0),MATCH(scenario&amp;" From-To Link",'Input - Node Orientation'!$C$4:$Z$4,0)))-1),"--")</f>
        <v>--</v>
      </c>
      <c r="J30" s="585" t="str">
        <f ca="1">IFERROR(RIGHT(INDEX('Input - Node Orientation'!$C$4:$Z$54,MATCH(_xlfn.CONCAT($E30,$G30), 'Input - Node Orientation'!$E$4:$E$54,0),MATCH(scenario&amp;" From-To Link",'Input - Node Orientation'!$C$4:$Z$4,0)),LEN(INDEX('Input - Node Orientation'!$C$4:$Z$54,MATCH(_xlfn.CONCAT($E30,$G30), 'Input - Node Orientation'!$E$4:$E$54,0),MATCH(scenario&amp;" From-To Link",'Input - Node Orientation'!$C$4:$Z$4,0)))-FIND("-",INDEX('Input - Node Orientation'!$C$4:$Z$54,MATCH(_xlfn.CONCAT($E30,$G30), 'Input - Node Orientation'!$E$4:$E$54,0),MATCH(scenario&amp;" From-To Link",'Input - Node Orientation'!$C$4:$Z$4,0)))),"--")</f>
        <v>--</v>
      </c>
      <c r="K30" s="98" t="str">
        <f ca="1">INDEX('Input - Intersections'!$B$4:$L$6,MATCH(D30,'Input - Intersections'!$C$4:$C$6,0),4)</f>
        <v>Signalized</v>
      </c>
      <c r="M30" s="887"/>
      <c r="N30" s="884"/>
      <c r="O30" s="884"/>
      <c r="P30" s="145">
        <f t="shared" si="6"/>
        <v>0</v>
      </c>
      <c r="Q30" s="35" t="str">
        <f ca="1">IFERROR(INDEX('Input - Volumes'!$B$4:$AP$6,MATCH(D30,'Input - Volumes'!$C$4:$C$6,0),MATCH(F30,'Input - Volumes'!$B$4:$AP$4,0)),"-")</f>
        <v>-</v>
      </c>
      <c r="R30" s="875"/>
      <c r="S30" s="622">
        <f ca="1">SUMIFS('VISSIM Node Outputs'!H:H,'VISSIM Node Outputs'!B:B,$C$3,'VISSIM Node Outputs'!A:A,"AVG",'VISSIM Node Outputs'!F:F,I30,'VISSIM Node Outputs'!G:G,J30)</f>
        <v>0</v>
      </c>
      <c r="T30" s="875"/>
      <c r="U30" s="148" t="str">
        <f t="shared" ca="1" si="7"/>
        <v>-</v>
      </c>
      <c r="V30" s="878">
        <f>T30-R30</f>
        <v>0</v>
      </c>
      <c r="W30" s="17" t="str">
        <f t="shared" ca="1" si="8"/>
        <v>-</v>
      </c>
      <c r="X30" s="877" t="e">
        <f>V30/R30</f>
        <v>#DIV/0!</v>
      </c>
      <c r="Z30" s="623" t="str">
        <f ca="1">IF($S30=0,"-",IF(COUNTIFS('VISSIM Node Outputs'!B:B,$C$3,'VISSIM Node Outputs'!A:A,"AVG",'VISSIM Node Outputs'!F:F,I30,'VISSIM Node Outputs'!G:G,J100)&gt;1,"ERROR",SUMIFS('VISSIM Node Outputs'!I:I,'VISSIM Node Outputs'!B:B,$C$3,'VISSIM Node Outputs'!A:A,"AVG",'VISSIM Node Outputs'!F:F,I30,'VISSIM Node Outputs'!G:G,J30,'VISSIM Node Outputs'!C:C,E30)))</f>
        <v>-</v>
      </c>
      <c r="AA30" s="876"/>
      <c r="AB30" s="36" t="str">
        <f ca="1">IF($S30=0,"-",IF(COUNTIFS('VISSIM Node Outputs'!B:B,$C$3,'VISSIM Node Outputs'!A:A,"AVG",'VISSIM Node Outputs'!F:F,I30,'VISSIM Node Outputs'!G:G,J100)&gt;1,"ERROR",SUMIFS('VISSIM Node Outputs'!J:J,'VISSIM Node Outputs'!B:B,$C$3,'VISSIM Node Outputs'!A:A,"AVG",'VISSIM Node Outputs'!F:F,I30,'VISSIM Node Outputs'!G:G,J30,'VISSIM Node Outputs'!C:C,E30)))</f>
        <v>-</v>
      </c>
      <c r="AC30" s="875"/>
      <c r="AD30" s="36" t="str">
        <f ca="1">IF($S30=0,"-",IF(COUNTIFS('VISSIM Node Outputs'!B:B,$C$3,'VISSIM Node Outputs'!A:A,"AVG",'VISSIM Node Outputs'!F:F,I30,'VISSIM Node Outputs'!G:G,J100)&gt;1,"ERROR",SUMIFS('VISSIM Node Outputs'!K:K,'VISSIM Node Outputs'!B:B,$C$3,'VISSIM Node Outputs'!A:A,"AVG",'VISSIM Node Outputs'!F:F,I30,'VISSIM Node Outputs'!G:G,J30,'VISSIM Node Outputs'!C:C,E30)))</f>
        <v>-</v>
      </c>
      <c r="AE30" s="875"/>
      <c r="AF30" s="106" t="str">
        <f ca="1">IFERROR(IF(S30=0,"-",
IF(K30="Signalized",HLOOKUP(Z30,Lookups!$D$2:$I$3,2,TRUE),
IF(K30="Unsignalized",HLOOKUP(Z30,Lookups!$D$4:$I$5,2,TRUE),"-"))),"-")</f>
        <v>-</v>
      </c>
      <c r="AG30" s="876"/>
      <c r="AH30" s="293" t="str">
        <f t="shared" ca="1" si="3"/>
        <v>- (-)</v>
      </c>
      <c r="AI30" s="874" t="str">
        <f t="shared" si="3"/>
        <v xml:space="preserve"> (0.0)</v>
      </c>
      <c r="AJ30" s="24"/>
      <c r="AK30" s="78" t="e">
        <f t="shared" ca="1" si="4"/>
        <v>#VALUE!</v>
      </c>
      <c r="AL30" s="879"/>
      <c r="AN30" s="433" t="str">
        <f t="shared" ca="1" si="9"/>
        <v>NA</v>
      </c>
    </row>
    <row r="31" spans="1:40" ht="15" customHeight="1" x14ac:dyDescent="0.35">
      <c r="A31" s="252" t="str">
        <f t="shared" ca="1" si="5"/>
        <v>H</v>
      </c>
      <c r="C31" s="85">
        <f t="shared" ca="1" si="10"/>
        <v>1</v>
      </c>
      <c r="D31" s="98">
        <f t="shared" ca="1" si="11"/>
        <v>1</v>
      </c>
      <c r="E31" s="98">
        <f t="shared" ca="1" si="0"/>
        <v>1</v>
      </c>
      <c r="F31" s="157" t="s">
        <v>129</v>
      </c>
      <c r="G31" s="156" t="str">
        <f t="shared" si="1"/>
        <v>NWBL</v>
      </c>
      <c r="H31" s="156" t="str">
        <f t="shared" si="2"/>
        <v>NWBL</v>
      </c>
      <c r="I31" s="585" t="str">
        <f ca="1">IFERROR(LEFT(INDEX('Input - Node Orientation'!$C$4:$Z$54,MATCH(_xlfn.CONCAT($E31,$G31), 'Input - Node Orientation'!$E$4:$E$54,0),MATCH(scenario&amp;" From-To Link",'Input - Node Orientation'!$C$4:$Z$4,0)),FIND("-",INDEX('Input - Node Orientation'!$C$4:$Z$54,MATCH(_xlfn.CONCAT($E31,$G31), 'Input - Node Orientation'!$E$4:$E$54,0),MATCH(scenario&amp;" From-To Link",'Input - Node Orientation'!$C$4:$Z$4,0)))-1),"--")</f>
        <v>--</v>
      </c>
      <c r="J31" s="585" t="str">
        <f ca="1">IFERROR(RIGHT(INDEX('Input - Node Orientation'!$C$4:$Z$54,MATCH(_xlfn.CONCAT($E31,$G31), 'Input - Node Orientation'!$E$4:$E$54,0),MATCH(scenario&amp;" From-To Link",'Input - Node Orientation'!$C$4:$Z$4,0)),LEN(INDEX('Input - Node Orientation'!$C$4:$Z$54,MATCH(_xlfn.CONCAT($E31,$G31), 'Input - Node Orientation'!$E$4:$E$54,0),MATCH(scenario&amp;" From-To Link",'Input - Node Orientation'!$C$4:$Z$4,0)))-FIND("-",INDEX('Input - Node Orientation'!$C$4:$Z$54,MATCH(_xlfn.CONCAT($E31,$G31), 'Input - Node Orientation'!$E$4:$E$54,0),MATCH(scenario&amp;" From-To Link",'Input - Node Orientation'!$C$4:$Z$4,0)))),"--")</f>
        <v>--</v>
      </c>
      <c r="K31" s="98" t="str">
        <f ca="1">INDEX('Input - Intersections'!$B$4:$L$6,MATCH(D31,'Input - Intersections'!$C$4:$C$6,0),4)</f>
        <v>Signalized</v>
      </c>
      <c r="M31" s="887"/>
      <c r="N31" s="884"/>
      <c r="O31" s="884">
        <f ca="1">INDEX('Input - Intersections'!$B$4:$L$6,MATCH(C31,'Input - Intersections'!$B$4:$B$6,0),9)</f>
        <v>0</v>
      </c>
      <c r="P31" s="145" t="str">
        <f t="shared" si="6"/>
        <v>NWBL</v>
      </c>
      <c r="Q31" s="35">
        <f ca="1">IFERROR(INDEX('Input - Volumes'!$B$4:$AP$6,MATCH(D31,'Input - Volumes'!$C$4:$C$6,0),MATCH(F31,'Input - Volumes'!$B$4:$AP$4,0)),"-")</f>
        <v>0</v>
      </c>
      <c r="R31" s="875">
        <f ca="1">SUM(Q31:Q36)</f>
        <v>0</v>
      </c>
      <c r="S31" s="622">
        <f ca="1">SUMIFS('VISSIM Node Outputs'!H:H,'VISSIM Node Outputs'!B:B,$C$3,'VISSIM Node Outputs'!A:A,"AVG",'VISSIM Node Outputs'!F:F,I31,'VISSIM Node Outputs'!G:G,J31)</f>
        <v>0</v>
      </c>
      <c r="T31" s="875">
        <f ca="1">SUM(S31:S36)</f>
        <v>0</v>
      </c>
      <c r="U31" s="148">
        <f t="shared" ca="1" si="7"/>
        <v>0</v>
      </c>
      <c r="V31" s="875">
        <f ca="1">SUM(U31:U36)</f>
        <v>0</v>
      </c>
      <c r="W31" s="17" t="str">
        <f t="shared" ca="1" si="8"/>
        <v>-</v>
      </c>
      <c r="X31" s="877" t="str">
        <f ca="1">IFERROR(IF(R31=0,"-",V31/R31),"-")</f>
        <v>-</v>
      </c>
      <c r="Z31" s="623" t="str">
        <f ca="1">IF($S31=0,"-",IF(COUNTIFS('VISSIM Node Outputs'!B:B,$C$3,'VISSIM Node Outputs'!A:A,"AVG",'VISSIM Node Outputs'!F:F,I31,'VISSIM Node Outputs'!G:G,J101)&gt;1,"ERROR",SUMIFS('VISSIM Node Outputs'!I:I,'VISSIM Node Outputs'!B:B,$C$3,'VISSIM Node Outputs'!A:A,"AVG",'VISSIM Node Outputs'!F:F,I31,'VISSIM Node Outputs'!G:G,J31,'VISSIM Node Outputs'!C:C,E31)))</f>
        <v>-</v>
      </c>
      <c r="AA31" s="876" t="str">
        <f ca="1">IF(T31=0,"-",SUMPRODUCT(S31:S36,Z31:Z36)/T31)</f>
        <v>-</v>
      </c>
      <c r="AB31" s="36" t="str">
        <f ca="1">IF($S31=0,"-",IF(COUNTIFS('VISSIM Node Outputs'!B:B,$C$3,'VISSIM Node Outputs'!A:A,"AVG",'VISSIM Node Outputs'!F:F,I31,'VISSIM Node Outputs'!G:G,J101)&gt;1,"ERROR",SUMIFS('VISSIM Node Outputs'!J:J,'VISSIM Node Outputs'!B:B,$C$3,'VISSIM Node Outputs'!A:A,"AVG",'VISSIM Node Outputs'!F:F,I31,'VISSIM Node Outputs'!G:G,J31,'VISSIM Node Outputs'!C:C,E31)))</f>
        <v>-</v>
      </c>
      <c r="AC31" s="875" t="str">
        <f ca="1">IF($T31&gt;0,MAX(AB31:AB36),"-")</f>
        <v>-</v>
      </c>
      <c r="AD31" s="36" t="str">
        <f ca="1">IF($S31=0,"-",IF(COUNTIFS('VISSIM Node Outputs'!B:B,$C$3,'VISSIM Node Outputs'!A:A,"AVG",'VISSIM Node Outputs'!F:F,I31,'VISSIM Node Outputs'!G:G,J101)&gt;1,"ERROR",SUMIFS('VISSIM Node Outputs'!K:K,'VISSIM Node Outputs'!B:B,$C$3,'VISSIM Node Outputs'!A:A,"AVG",'VISSIM Node Outputs'!F:F,I31,'VISSIM Node Outputs'!G:G,J31,'VISSIM Node Outputs'!C:C,E31)))</f>
        <v>-</v>
      </c>
      <c r="AE31" s="875" t="str">
        <f ca="1">IF($T31&gt;0,MAX(AD31:AD36),"-")</f>
        <v>-</v>
      </c>
      <c r="AF31" s="106" t="str">
        <f ca="1">IFERROR(IF(S31=0,"-",
IF(K31="Signalized",HLOOKUP(Z31,Lookups!$D$2:$I$3,2,TRUE),
IF(K31="Unsignalized",HLOOKUP(Z31,Lookups!$D$4:$I$5,2,TRUE),"-"))),"-")</f>
        <v>-</v>
      </c>
      <c r="AG31" s="876" t="str">
        <f ca="1">IF(T31=0,"-",
IF(K31="Signalized",HLOOKUP(AA31,Lookups!$D$2:$I$3,2,TRUE),
IF(K31="Unsignalized",HLOOKUP(AA31,Lookups!$D$4:$I$5,2,TRUE),"-")))</f>
        <v>-</v>
      </c>
      <c r="AH31" s="293" t="str">
        <f t="shared" ca="1" si="3"/>
        <v>- (-)</v>
      </c>
      <c r="AI31" s="874" t="str">
        <f t="shared" ca="1" si="3"/>
        <v>- (-)</v>
      </c>
      <c r="AJ31" s="24"/>
      <c r="AK31" s="78" t="str">
        <f t="shared" ca="1" si="4"/>
        <v>-</v>
      </c>
      <c r="AL31" s="879" t="str">
        <f ca="1">IF($R31&gt;0,T31/R31,"-")</f>
        <v>-</v>
      </c>
      <c r="AN31" s="433" t="str">
        <f t="shared" ca="1" si="9"/>
        <v>NA</v>
      </c>
    </row>
    <row r="32" spans="1:40" ht="15" customHeight="1" x14ac:dyDescent="0.35">
      <c r="A32" s="252" t="str">
        <f t="shared" ca="1" si="5"/>
        <v>H</v>
      </c>
      <c r="C32" s="85">
        <f t="shared" ca="1" si="10"/>
        <v>1</v>
      </c>
      <c r="D32" s="98">
        <f t="shared" ca="1" si="11"/>
        <v>1</v>
      </c>
      <c r="E32" s="98">
        <f t="shared" ca="1" si="0"/>
        <v>1</v>
      </c>
      <c r="F32" s="157" t="s">
        <v>130</v>
      </c>
      <c r="G32" s="156" t="str">
        <f t="shared" si="1"/>
        <v>NWBT</v>
      </c>
      <c r="H32" s="156" t="str">
        <f t="shared" si="2"/>
        <v>NWBT</v>
      </c>
      <c r="I32" s="585" t="str">
        <f ca="1">IFERROR(LEFT(INDEX('Input - Node Orientation'!$C$4:$Z$54,MATCH(_xlfn.CONCAT($E32,$G32), 'Input - Node Orientation'!$E$4:$E$54,0),MATCH(scenario&amp;" From-To Link",'Input - Node Orientation'!$C$4:$Z$4,0)),FIND("-",INDEX('Input - Node Orientation'!$C$4:$Z$54,MATCH(_xlfn.CONCAT($E32,$G32), 'Input - Node Orientation'!$E$4:$E$54,0),MATCH(scenario&amp;" From-To Link",'Input - Node Orientation'!$C$4:$Z$4,0)))-1),"--")</f>
        <v>--</v>
      </c>
      <c r="J32" s="585" t="str">
        <f ca="1">IFERROR(RIGHT(INDEX('Input - Node Orientation'!$C$4:$Z$54,MATCH(_xlfn.CONCAT($E32,$G32), 'Input - Node Orientation'!$E$4:$E$54,0),MATCH(scenario&amp;" From-To Link",'Input - Node Orientation'!$C$4:$Z$4,0)),LEN(INDEX('Input - Node Orientation'!$C$4:$Z$54,MATCH(_xlfn.CONCAT($E32,$G32), 'Input - Node Orientation'!$E$4:$E$54,0),MATCH(scenario&amp;" From-To Link",'Input - Node Orientation'!$C$4:$Z$4,0)))-FIND("-",INDEX('Input - Node Orientation'!$C$4:$Z$54,MATCH(_xlfn.CONCAT($E32,$G32), 'Input - Node Orientation'!$E$4:$E$54,0),MATCH(scenario&amp;" From-To Link",'Input - Node Orientation'!$C$4:$Z$4,0)))),"--")</f>
        <v>--</v>
      </c>
      <c r="K32" s="98" t="str">
        <f ca="1">INDEX('Input - Intersections'!$B$4:$L$6,MATCH(D32,'Input - Intersections'!$C$4:$C$6,0),4)</f>
        <v>Signalized</v>
      </c>
      <c r="M32" s="887"/>
      <c r="N32" s="884"/>
      <c r="O32" s="884"/>
      <c r="P32" s="145" t="str">
        <f t="shared" si="6"/>
        <v>NWBT</v>
      </c>
      <c r="Q32" s="35">
        <f ca="1">IFERROR(INDEX('Input - Volumes'!$B$4:$AP$6,MATCH(D32,'Input - Volumes'!$C$4:$C$6,0),MATCH(F32,'Input - Volumes'!$B$4:$AP$4,0)),"-")</f>
        <v>0</v>
      </c>
      <c r="R32" s="875"/>
      <c r="S32" s="622">
        <f ca="1">SUMIFS('VISSIM Node Outputs'!H:H,'VISSIM Node Outputs'!B:B,$C$3,'VISSIM Node Outputs'!A:A,"AVG",'VISSIM Node Outputs'!F:F,I32,'VISSIM Node Outputs'!G:G,J32)</f>
        <v>0</v>
      </c>
      <c r="T32" s="875"/>
      <c r="U32" s="148">
        <f t="shared" ca="1" si="7"/>
        <v>0</v>
      </c>
      <c r="V32" s="875"/>
      <c r="W32" s="17" t="str">
        <f t="shared" ca="1" si="8"/>
        <v>-</v>
      </c>
      <c r="X32" s="877"/>
      <c r="Z32" s="623" t="str">
        <f ca="1">IF($S32=0,"-",IF(COUNTIFS('VISSIM Node Outputs'!B:B,$C$3,'VISSIM Node Outputs'!A:A,"AVG",'VISSIM Node Outputs'!F:F,I32,'VISSIM Node Outputs'!G:G,J102)&gt;1,"ERROR",SUMIFS('VISSIM Node Outputs'!I:I,'VISSIM Node Outputs'!B:B,$C$3,'VISSIM Node Outputs'!A:A,"AVG",'VISSIM Node Outputs'!F:F,I32,'VISSIM Node Outputs'!G:G,J32,'VISSIM Node Outputs'!C:C,E32)))</f>
        <v>-</v>
      </c>
      <c r="AA32" s="876"/>
      <c r="AB32" s="36" t="str">
        <f ca="1">IF($S32=0,"-",IF(COUNTIFS('VISSIM Node Outputs'!B:B,$C$3,'VISSIM Node Outputs'!A:A,"AVG",'VISSIM Node Outputs'!F:F,I32,'VISSIM Node Outputs'!G:G,J102)&gt;1,"ERROR",SUMIFS('VISSIM Node Outputs'!J:J,'VISSIM Node Outputs'!B:B,$C$3,'VISSIM Node Outputs'!A:A,"AVG",'VISSIM Node Outputs'!F:F,I32,'VISSIM Node Outputs'!G:G,J32,'VISSIM Node Outputs'!C:C,E32)))</f>
        <v>-</v>
      </c>
      <c r="AC32" s="875"/>
      <c r="AD32" s="36" t="str">
        <f ca="1">IF($S32=0,"-",IF(COUNTIFS('VISSIM Node Outputs'!B:B,$C$3,'VISSIM Node Outputs'!A:A,"AVG",'VISSIM Node Outputs'!F:F,I32,'VISSIM Node Outputs'!G:G,J102)&gt;1,"ERROR",SUMIFS('VISSIM Node Outputs'!K:K,'VISSIM Node Outputs'!B:B,$C$3,'VISSIM Node Outputs'!A:A,"AVG",'VISSIM Node Outputs'!F:F,I32,'VISSIM Node Outputs'!G:G,J32,'VISSIM Node Outputs'!C:C,E32)))</f>
        <v>-</v>
      </c>
      <c r="AE32" s="875"/>
      <c r="AF32" s="106" t="str">
        <f ca="1">IFERROR(IF(S32=0,"-",
IF(K32="Signalized",HLOOKUP(Z32,Lookups!$D$2:$I$3,2,TRUE),
IF(K32="Unsignalized",HLOOKUP(Z32,Lookups!$D$4:$I$5,2,TRUE),"-"))),"-")</f>
        <v>-</v>
      </c>
      <c r="AG32" s="876"/>
      <c r="AH32" s="293" t="str">
        <f t="shared" ca="1" si="3"/>
        <v>- (-)</v>
      </c>
      <c r="AI32" s="874" t="str">
        <f t="shared" si="3"/>
        <v xml:space="preserve"> (0.0)</v>
      </c>
      <c r="AJ32" s="24"/>
      <c r="AK32" s="78" t="str">
        <f t="shared" ca="1" si="4"/>
        <v>-</v>
      </c>
      <c r="AL32" s="879"/>
      <c r="AN32" s="433" t="str">
        <f t="shared" ca="1" si="9"/>
        <v>NA</v>
      </c>
    </row>
    <row r="33" spans="1:40" ht="15" customHeight="1" x14ac:dyDescent="0.35">
      <c r="A33" s="252" t="str">
        <f t="shared" ca="1" si="5"/>
        <v>H</v>
      </c>
      <c r="C33" s="85">
        <f t="shared" ca="1" si="10"/>
        <v>1</v>
      </c>
      <c r="D33" s="98">
        <f t="shared" ca="1" si="11"/>
        <v>1</v>
      </c>
      <c r="E33" s="98">
        <f t="shared" ca="1" si="0"/>
        <v>1</v>
      </c>
      <c r="F33" s="157" t="s">
        <v>131</v>
      </c>
      <c r="G33" s="156" t="str">
        <f t="shared" si="1"/>
        <v>NWBR</v>
      </c>
      <c r="H33" s="156" t="str">
        <f t="shared" si="2"/>
        <v>NWBR</v>
      </c>
      <c r="I33" s="585" t="str">
        <f ca="1">IFERROR(LEFT(INDEX('Input - Node Orientation'!$C$4:$Z$54,MATCH(_xlfn.CONCAT($E33,$G33), 'Input - Node Orientation'!$E$4:$E$54,0),MATCH(scenario&amp;" From-To Link",'Input - Node Orientation'!$C$4:$Z$4,0)),FIND("-",INDEX('Input - Node Orientation'!$C$4:$Z$54,MATCH(_xlfn.CONCAT($E33,$G33), 'Input - Node Orientation'!$E$4:$E$54,0),MATCH(scenario&amp;" From-To Link",'Input - Node Orientation'!$C$4:$Z$4,0)))-1),"--")</f>
        <v>--</v>
      </c>
      <c r="J33" s="585" t="str">
        <f ca="1">IFERROR(RIGHT(INDEX('Input - Node Orientation'!$C$4:$Z$54,MATCH(_xlfn.CONCAT($E33,$G33), 'Input - Node Orientation'!$E$4:$E$54,0),MATCH(scenario&amp;" From-To Link",'Input - Node Orientation'!$C$4:$Z$4,0)),LEN(INDEX('Input - Node Orientation'!$C$4:$Z$54,MATCH(_xlfn.CONCAT($E33,$G33), 'Input - Node Orientation'!$E$4:$E$54,0),MATCH(scenario&amp;" From-To Link",'Input - Node Orientation'!$C$4:$Z$4,0)))-FIND("-",INDEX('Input - Node Orientation'!$C$4:$Z$54,MATCH(_xlfn.CONCAT($E33,$G33), 'Input - Node Orientation'!$E$4:$E$54,0),MATCH(scenario&amp;" From-To Link",'Input - Node Orientation'!$C$4:$Z$4,0)))),"--")</f>
        <v>--</v>
      </c>
      <c r="K33" s="98" t="str">
        <f ca="1">INDEX('Input - Intersections'!$B$4:$L$6,MATCH(D33,'Input - Intersections'!$C$4:$C$6,0),4)</f>
        <v>Signalized</v>
      </c>
      <c r="M33" s="887"/>
      <c r="N33" s="884"/>
      <c r="O33" s="884"/>
      <c r="P33" s="145" t="str">
        <f t="shared" si="6"/>
        <v>NWBR</v>
      </c>
      <c r="Q33" s="35">
        <f ca="1">IFERROR(INDEX('Input - Volumes'!$B$4:$AP$6,MATCH(D33,'Input - Volumes'!$C$4:$C$6,0),MATCH(F33,'Input - Volumes'!$B$4:$AP$4,0)),"-")</f>
        <v>0</v>
      </c>
      <c r="R33" s="875"/>
      <c r="S33" s="622">
        <f ca="1">SUMIFS('VISSIM Node Outputs'!H:H,'VISSIM Node Outputs'!B:B,$C$3,'VISSIM Node Outputs'!A:A,"AVG",'VISSIM Node Outputs'!F:F,I33,'VISSIM Node Outputs'!G:G,J33)</f>
        <v>0</v>
      </c>
      <c r="T33" s="875"/>
      <c r="U33" s="148">
        <f t="shared" ca="1" si="7"/>
        <v>0</v>
      </c>
      <c r="V33" s="875"/>
      <c r="W33" s="17" t="str">
        <f t="shared" ca="1" si="8"/>
        <v>-</v>
      </c>
      <c r="X33" s="877"/>
      <c r="Z33" s="623" t="str">
        <f ca="1">IF($S33=0,"-",IF(COUNTIFS('VISSIM Node Outputs'!B:B,$C$3,'VISSIM Node Outputs'!A:A,"AVG",'VISSIM Node Outputs'!F:F,I33,'VISSIM Node Outputs'!G:G,J103)&gt;1,"ERROR",SUMIFS('VISSIM Node Outputs'!I:I,'VISSIM Node Outputs'!B:B,$C$3,'VISSIM Node Outputs'!A:A,"AVG",'VISSIM Node Outputs'!F:F,I33,'VISSIM Node Outputs'!G:G,J33,'VISSIM Node Outputs'!C:C,E33)))</f>
        <v>-</v>
      </c>
      <c r="AA33" s="876"/>
      <c r="AB33" s="36" t="str">
        <f ca="1">IF($S33=0,"-",IF(COUNTIFS('VISSIM Node Outputs'!B:B,$C$3,'VISSIM Node Outputs'!A:A,"AVG",'VISSIM Node Outputs'!F:F,I33,'VISSIM Node Outputs'!G:G,J103)&gt;1,"ERROR",SUMIFS('VISSIM Node Outputs'!J:J,'VISSIM Node Outputs'!B:B,$C$3,'VISSIM Node Outputs'!A:A,"AVG",'VISSIM Node Outputs'!F:F,I33,'VISSIM Node Outputs'!G:G,J33,'VISSIM Node Outputs'!C:C,E33)))</f>
        <v>-</v>
      </c>
      <c r="AC33" s="875"/>
      <c r="AD33" s="36" t="str">
        <f ca="1">IF($S33=0,"-",IF(COUNTIFS('VISSIM Node Outputs'!B:B,$C$3,'VISSIM Node Outputs'!A:A,"AVG",'VISSIM Node Outputs'!F:F,I33,'VISSIM Node Outputs'!G:G,J103)&gt;1,"ERROR",SUMIFS('VISSIM Node Outputs'!K:K,'VISSIM Node Outputs'!B:B,$C$3,'VISSIM Node Outputs'!A:A,"AVG",'VISSIM Node Outputs'!F:F,I33,'VISSIM Node Outputs'!G:G,J33,'VISSIM Node Outputs'!C:C,E33)))</f>
        <v>-</v>
      </c>
      <c r="AE33" s="875"/>
      <c r="AF33" s="106" t="str">
        <f ca="1">IFERROR(IF(S33=0,"-",
IF(K33="Signalized",HLOOKUP(Z33,Lookups!$D$2:$I$3,2,TRUE),
IF(K33="Unsignalized",HLOOKUP(Z33,Lookups!$D$4:$I$5,2,TRUE),"-"))),"-")</f>
        <v>-</v>
      </c>
      <c r="AG33" s="876"/>
      <c r="AH33" s="293" t="str">
        <f t="shared" ca="1" si="3"/>
        <v>- (-)</v>
      </c>
      <c r="AI33" s="874" t="str">
        <f t="shared" si="3"/>
        <v xml:space="preserve"> (0.0)</v>
      </c>
      <c r="AJ33" s="24"/>
      <c r="AK33" s="78" t="str">
        <f t="shared" ca="1" si="4"/>
        <v>-</v>
      </c>
      <c r="AL33" s="879"/>
      <c r="AN33" s="433" t="str">
        <f t="shared" ca="1" si="9"/>
        <v>NA</v>
      </c>
    </row>
    <row r="34" spans="1:40" ht="15" customHeight="1" x14ac:dyDescent="0.35">
      <c r="A34" s="252" t="str">
        <f t="shared" ca="1" si="5"/>
        <v>H</v>
      </c>
      <c r="C34" s="85">
        <f t="shared" ca="1" si="10"/>
        <v>1</v>
      </c>
      <c r="D34" s="98">
        <f t="shared" ca="1" si="11"/>
        <v>1</v>
      </c>
      <c r="E34" s="98">
        <f t="shared" ca="1" si="0"/>
        <v>1</v>
      </c>
      <c r="F34" s="157" t="s">
        <v>132</v>
      </c>
      <c r="G34" s="156" t="str">
        <f t="shared" si="1"/>
        <v>NWBU</v>
      </c>
      <c r="H34" s="156" t="str">
        <f t="shared" si="2"/>
        <v>NWBU</v>
      </c>
      <c r="I34" s="585" t="str">
        <f ca="1">IFERROR(LEFT(INDEX('Input - Node Orientation'!$C$4:$Z$54,MATCH(_xlfn.CONCAT($E34,$G34), 'Input - Node Orientation'!$E$4:$E$54,0),MATCH(scenario&amp;" From-To Link",'Input - Node Orientation'!$C$4:$Z$4,0)),FIND("-",INDEX('Input - Node Orientation'!$C$4:$Z$54,MATCH(_xlfn.CONCAT($E34,$G34), 'Input - Node Orientation'!$E$4:$E$54,0),MATCH(scenario&amp;" From-To Link",'Input - Node Orientation'!$C$4:$Z$4,0)))-1),"--")</f>
        <v>--</v>
      </c>
      <c r="J34" s="585" t="str">
        <f ca="1">IFERROR(RIGHT(INDEX('Input - Node Orientation'!$C$4:$Z$54,MATCH(_xlfn.CONCAT($E34,$G34), 'Input - Node Orientation'!$E$4:$E$54,0),MATCH(scenario&amp;" From-To Link",'Input - Node Orientation'!$C$4:$Z$4,0)),LEN(INDEX('Input - Node Orientation'!$C$4:$Z$54,MATCH(_xlfn.CONCAT($E34,$G34), 'Input - Node Orientation'!$E$4:$E$54,0),MATCH(scenario&amp;" From-To Link",'Input - Node Orientation'!$C$4:$Z$4,0)))-FIND("-",INDEX('Input - Node Orientation'!$C$4:$Z$54,MATCH(_xlfn.CONCAT($E34,$G34), 'Input - Node Orientation'!$E$4:$E$54,0),MATCH(scenario&amp;" From-To Link",'Input - Node Orientation'!$C$4:$Z$4,0)))),"--")</f>
        <v>--</v>
      </c>
      <c r="K34" s="98" t="str">
        <f ca="1">INDEX('Input - Intersections'!$B$4:$L$6,MATCH(D34,'Input - Intersections'!$C$4:$C$6,0),4)</f>
        <v>Signalized</v>
      </c>
      <c r="M34" s="887"/>
      <c r="N34" s="884"/>
      <c r="O34" s="884"/>
      <c r="P34" s="145" t="str">
        <f t="shared" si="6"/>
        <v>NWBU</v>
      </c>
      <c r="Q34" s="35">
        <f ca="1">IFERROR(INDEX('Input - Volumes'!$B$4:$AP$6,MATCH(D34,'Input - Volumes'!$C$4:$C$6,0),MATCH(F34,'Input - Volumes'!$B$4:$AP$4,0)),"-")</f>
        <v>0</v>
      </c>
      <c r="R34" s="875"/>
      <c r="S34" s="622">
        <f ca="1">SUMIFS('VISSIM Node Outputs'!H:H,'VISSIM Node Outputs'!B:B,$C$3,'VISSIM Node Outputs'!A:A,"AVG",'VISSIM Node Outputs'!F:F,I34,'VISSIM Node Outputs'!G:G,J34)</f>
        <v>0</v>
      </c>
      <c r="T34" s="875"/>
      <c r="U34" s="148">
        <f t="shared" ca="1" si="7"/>
        <v>0</v>
      </c>
      <c r="V34" s="875"/>
      <c r="W34" s="17" t="str">
        <f t="shared" ca="1" si="8"/>
        <v>-</v>
      </c>
      <c r="X34" s="877"/>
      <c r="Z34" s="623" t="str">
        <f ca="1">IF($S34=0,"-",IF(COUNTIFS('VISSIM Node Outputs'!B:B,$C$3,'VISSIM Node Outputs'!A:A,"AVG",'VISSIM Node Outputs'!F:F,I34,'VISSIM Node Outputs'!G:G,J104)&gt;1,"ERROR",SUMIFS('VISSIM Node Outputs'!I:I,'VISSIM Node Outputs'!B:B,$C$3,'VISSIM Node Outputs'!A:A,"AVG",'VISSIM Node Outputs'!F:F,I34,'VISSIM Node Outputs'!G:G,J34,'VISSIM Node Outputs'!C:C,E34)))</f>
        <v>-</v>
      </c>
      <c r="AA34" s="876"/>
      <c r="AB34" s="36" t="str">
        <f ca="1">IF($S34=0,"-",IF(COUNTIFS('VISSIM Node Outputs'!B:B,$C$3,'VISSIM Node Outputs'!A:A,"AVG",'VISSIM Node Outputs'!F:F,I34,'VISSIM Node Outputs'!G:G,J104)&gt;1,"ERROR",SUMIFS('VISSIM Node Outputs'!J:J,'VISSIM Node Outputs'!B:B,$C$3,'VISSIM Node Outputs'!A:A,"AVG",'VISSIM Node Outputs'!F:F,I34,'VISSIM Node Outputs'!G:G,J34,'VISSIM Node Outputs'!C:C,E34)))</f>
        <v>-</v>
      </c>
      <c r="AC34" s="875"/>
      <c r="AD34" s="36" t="str">
        <f ca="1">IF($S34=0,"-",IF(COUNTIFS('VISSIM Node Outputs'!B:B,$C$3,'VISSIM Node Outputs'!A:A,"AVG",'VISSIM Node Outputs'!F:F,I34,'VISSIM Node Outputs'!G:G,J104)&gt;1,"ERROR",SUMIFS('VISSIM Node Outputs'!K:K,'VISSIM Node Outputs'!B:B,$C$3,'VISSIM Node Outputs'!A:A,"AVG",'VISSIM Node Outputs'!F:F,I34,'VISSIM Node Outputs'!G:G,J34,'VISSIM Node Outputs'!C:C,E34)))</f>
        <v>-</v>
      </c>
      <c r="AE34" s="875"/>
      <c r="AF34" s="106" t="str">
        <f ca="1">IFERROR(IF(S34=0,"-",
IF(K34="Signalized",HLOOKUP(Z34,Lookups!$D$2:$I$3,2,TRUE),
IF(K34="Unsignalized",HLOOKUP(Z34,Lookups!$D$4:$I$5,2,TRUE),"-"))),"-")</f>
        <v>-</v>
      </c>
      <c r="AG34" s="876"/>
      <c r="AH34" s="293" t="str">
        <f t="shared" ca="1" si="3"/>
        <v>- (-)</v>
      </c>
      <c r="AI34" s="874" t="str">
        <f t="shared" si="3"/>
        <v xml:space="preserve"> (0.0)</v>
      </c>
      <c r="AJ34" s="24"/>
      <c r="AK34" s="78" t="str">
        <f t="shared" ca="1" si="4"/>
        <v>-</v>
      </c>
      <c r="AL34" s="879"/>
      <c r="AN34" s="433" t="str">
        <f t="shared" ca="1" si="9"/>
        <v>NA</v>
      </c>
    </row>
    <row r="35" spans="1:40" ht="15" customHeight="1" x14ac:dyDescent="0.35">
      <c r="A35" s="252" t="str">
        <f t="shared" ca="1" si="5"/>
        <v>H</v>
      </c>
      <c r="C35" s="85">
        <f t="shared" ca="1" si="10"/>
        <v>1</v>
      </c>
      <c r="D35" s="98">
        <f t="shared" ca="1" si="11"/>
        <v>1</v>
      </c>
      <c r="E35" s="98">
        <f t="shared" ca="1" si="0"/>
        <v>1</v>
      </c>
      <c r="F35" s="157"/>
      <c r="G35" s="156">
        <f t="shared" si="1"/>
        <v>0</v>
      </c>
      <c r="H35" s="156">
        <f t="shared" si="2"/>
        <v>0</v>
      </c>
      <c r="I35" s="585" t="str">
        <f ca="1">IFERROR(LEFT(INDEX('Input - Node Orientation'!$C$4:$Z$54,MATCH(_xlfn.CONCAT($E35,$G35), 'Input - Node Orientation'!$E$4:$E$54,0),MATCH(scenario&amp;" From-To Link",'Input - Node Orientation'!$C$4:$Z$4,0)),FIND("-",INDEX('Input - Node Orientation'!$C$4:$Z$54,MATCH(_xlfn.CONCAT($E35,$G35), 'Input - Node Orientation'!$E$4:$E$54,0),MATCH(scenario&amp;" From-To Link",'Input - Node Orientation'!$C$4:$Z$4,0)))-1),"--")</f>
        <v>--</v>
      </c>
      <c r="J35" s="585" t="str">
        <f ca="1">IFERROR(RIGHT(INDEX('Input - Node Orientation'!$C$4:$Z$54,MATCH(_xlfn.CONCAT($E35,$G35), 'Input - Node Orientation'!$E$4:$E$54,0),MATCH(scenario&amp;" From-To Link",'Input - Node Orientation'!$C$4:$Z$4,0)),LEN(INDEX('Input - Node Orientation'!$C$4:$Z$54,MATCH(_xlfn.CONCAT($E35,$G35), 'Input - Node Orientation'!$E$4:$E$54,0),MATCH(scenario&amp;" From-To Link",'Input - Node Orientation'!$C$4:$Z$4,0)))-FIND("-",INDEX('Input - Node Orientation'!$C$4:$Z$54,MATCH(_xlfn.CONCAT($E35,$G35), 'Input - Node Orientation'!$E$4:$E$54,0),MATCH(scenario&amp;" From-To Link",'Input - Node Orientation'!$C$4:$Z$4,0)))),"--")</f>
        <v>--</v>
      </c>
      <c r="K35" s="98" t="str">
        <f ca="1">INDEX('Input - Intersections'!$B$4:$L$6,MATCH(D35,'Input - Intersections'!$C$4:$C$6,0),4)</f>
        <v>Signalized</v>
      </c>
      <c r="M35" s="887"/>
      <c r="N35" s="884"/>
      <c r="O35" s="884"/>
      <c r="P35" s="145">
        <f t="shared" si="6"/>
        <v>0</v>
      </c>
      <c r="Q35" s="35" t="str">
        <f ca="1">IFERROR(INDEX('Input - Volumes'!$B$4:$AP$6,MATCH(D35,'Input - Volumes'!$C$4:$C$6,0),MATCH(F35,'Input - Volumes'!$B$4:$AP$4,0)),"-")</f>
        <v>-</v>
      </c>
      <c r="R35" s="875"/>
      <c r="S35" s="622">
        <f ca="1">SUMIFS('VISSIM Node Outputs'!H:H,'VISSIM Node Outputs'!B:B,$C$3,'VISSIM Node Outputs'!A:A,"AVG",'VISSIM Node Outputs'!F:F,I35,'VISSIM Node Outputs'!G:G,J35)</f>
        <v>0</v>
      </c>
      <c r="T35" s="875"/>
      <c r="U35" s="148" t="str">
        <f t="shared" ca="1" si="7"/>
        <v>-</v>
      </c>
      <c r="V35" s="875"/>
      <c r="W35" s="17" t="str">
        <f t="shared" ca="1" si="8"/>
        <v>-</v>
      </c>
      <c r="X35" s="877"/>
      <c r="Z35" s="623" t="str">
        <f ca="1">IF($S35=0,"-",IF(COUNTIFS('VISSIM Node Outputs'!B:B,$C$3,'VISSIM Node Outputs'!A:A,"AVG",'VISSIM Node Outputs'!F:F,I35,'VISSIM Node Outputs'!G:G,J105)&gt;1,"ERROR",SUMIFS('VISSIM Node Outputs'!I:I,'VISSIM Node Outputs'!B:B,$C$3,'VISSIM Node Outputs'!A:A,"AVG",'VISSIM Node Outputs'!F:F,I35,'VISSIM Node Outputs'!G:G,J35,'VISSIM Node Outputs'!C:C,E35)))</f>
        <v>-</v>
      </c>
      <c r="AA35" s="876"/>
      <c r="AB35" s="36" t="str">
        <f ca="1">IF($S35=0,"-",IF(COUNTIFS('VISSIM Node Outputs'!B:B,$C$3,'VISSIM Node Outputs'!A:A,"AVG",'VISSIM Node Outputs'!F:F,I35,'VISSIM Node Outputs'!G:G,J105)&gt;1,"ERROR",SUMIFS('VISSIM Node Outputs'!J:J,'VISSIM Node Outputs'!B:B,$C$3,'VISSIM Node Outputs'!A:A,"AVG",'VISSIM Node Outputs'!F:F,I35,'VISSIM Node Outputs'!G:G,J35,'VISSIM Node Outputs'!C:C,E35)))</f>
        <v>-</v>
      </c>
      <c r="AC35" s="875"/>
      <c r="AD35" s="36" t="str">
        <f ca="1">IF($S35=0,"-",IF(COUNTIFS('VISSIM Node Outputs'!B:B,$C$3,'VISSIM Node Outputs'!A:A,"AVG",'VISSIM Node Outputs'!F:F,I35,'VISSIM Node Outputs'!G:G,J105)&gt;1,"ERROR",SUMIFS('VISSIM Node Outputs'!K:K,'VISSIM Node Outputs'!B:B,$C$3,'VISSIM Node Outputs'!A:A,"AVG",'VISSIM Node Outputs'!F:F,I35,'VISSIM Node Outputs'!G:G,J35,'VISSIM Node Outputs'!C:C,E35)))</f>
        <v>-</v>
      </c>
      <c r="AE35" s="875"/>
      <c r="AF35" s="106" t="str">
        <f ca="1">IFERROR(IF(S35=0,"-",
IF(K35="Signalized",HLOOKUP(Z35,Lookups!$D$2:$I$3,2,TRUE),
IF(K35="Unsignalized",HLOOKUP(Z35,Lookups!$D$4:$I$5,2,TRUE),"-"))),"-")</f>
        <v>-</v>
      </c>
      <c r="AG35" s="876"/>
      <c r="AH35" s="293" t="str">
        <f t="shared" ca="1" si="3"/>
        <v>- (-)</v>
      </c>
      <c r="AI35" s="874" t="str">
        <f t="shared" si="3"/>
        <v xml:space="preserve"> (0.0)</v>
      </c>
      <c r="AJ35" s="24"/>
      <c r="AK35" s="78" t="e">
        <f t="shared" ca="1" si="4"/>
        <v>#VALUE!</v>
      </c>
      <c r="AL35" s="879"/>
      <c r="AN35" s="433" t="str">
        <f t="shared" ca="1" si="9"/>
        <v>NA</v>
      </c>
    </row>
    <row r="36" spans="1:40" ht="15" customHeight="1" x14ac:dyDescent="0.35">
      <c r="A36" s="252" t="str">
        <f t="shared" ca="1" si="5"/>
        <v>H</v>
      </c>
      <c r="C36" s="85">
        <f t="shared" ca="1" si="10"/>
        <v>1</v>
      </c>
      <c r="D36" s="98">
        <f t="shared" ca="1" si="11"/>
        <v>1</v>
      </c>
      <c r="E36" s="98">
        <f t="shared" ca="1" si="0"/>
        <v>1</v>
      </c>
      <c r="F36" s="157"/>
      <c r="G36" s="156">
        <f t="shared" si="1"/>
        <v>0</v>
      </c>
      <c r="H36" s="156">
        <f t="shared" si="2"/>
        <v>0</v>
      </c>
      <c r="I36" s="585" t="str">
        <f ca="1">IFERROR(LEFT(INDEX('Input - Node Orientation'!$C$4:$Z$54,MATCH(_xlfn.CONCAT($E36,$G36), 'Input - Node Orientation'!$E$4:$E$54,0),MATCH(scenario&amp;" From-To Link",'Input - Node Orientation'!$C$4:$Z$4,0)),FIND("-",INDEX('Input - Node Orientation'!$C$4:$Z$54,MATCH(_xlfn.CONCAT($E36,$G36), 'Input - Node Orientation'!$E$4:$E$54,0),MATCH(scenario&amp;" From-To Link",'Input - Node Orientation'!$C$4:$Z$4,0)))-1),"--")</f>
        <v>--</v>
      </c>
      <c r="J36" s="585" t="str">
        <f ca="1">IFERROR(RIGHT(INDEX('Input - Node Orientation'!$C$4:$Z$54,MATCH(_xlfn.CONCAT($E36,$G36), 'Input - Node Orientation'!$E$4:$E$54,0),MATCH(scenario&amp;" From-To Link",'Input - Node Orientation'!$C$4:$Z$4,0)),LEN(INDEX('Input - Node Orientation'!$C$4:$Z$54,MATCH(_xlfn.CONCAT($E36,$G36), 'Input - Node Orientation'!$E$4:$E$54,0),MATCH(scenario&amp;" From-To Link",'Input - Node Orientation'!$C$4:$Z$4,0)))-FIND("-",INDEX('Input - Node Orientation'!$C$4:$Z$54,MATCH(_xlfn.CONCAT($E36,$G36), 'Input - Node Orientation'!$E$4:$E$54,0),MATCH(scenario&amp;" From-To Link",'Input - Node Orientation'!$C$4:$Z$4,0)))),"--")</f>
        <v>--</v>
      </c>
      <c r="K36" s="98" t="str">
        <f ca="1">INDEX('Input - Intersections'!$B$4:$L$6,MATCH(D36,'Input - Intersections'!$C$4:$C$6,0),4)</f>
        <v>Signalized</v>
      </c>
      <c r="M36" s="887"/>
      <c r="N36" s="884"/>
      <c r="O36" s="884"/>
      <c r="P36" s="145">
        <f t="shared" si="6"/>
        <v>0</v>
      </c>
      <c r="Q36" s="35" t="str">
        <f ca="1">IFERROR(INDEX('Input - Volumes'!$B$4:$AP$6,MATCH(D36,'Input - Volumes'!$C$4:$C$6,0),MATCH(F36,'Input - Volumes'!$B$4:$AP$4,0)),"-")</f>
        <v>-</v>
      </c>
      <c r="R36" s="875"/>
      <c r="S36" s="622">
        <f ca="1">SUMIFS('VISSIM Node Outputs'!H:H,'VISSIM Node Outputs'!B:B,$C$3,'VISSIM Node Outputs'!A:A,"AVG",'VISSIM Node Outputs'!F:F,I36,'VISSIM Node Outputs'!G:G,J36)</f>
        <v>0</v>
      </c>
      <c r="T36" s="875"/>
      <c r="U36" s="148" t="str">
        <f t="shared" ca="1" si="7"/>
        <v>-</v>
      </c>
      <c r="V36" s="875"/>
      <c r="W36" s="17" t="str">
        <f t="shared" ca="1" si="8"/>
        <v>-</v>
      </c>
      <c r="X36" s="877" t="e">
        <f>V36/R36</f>
        <v>#DIV/0!</v>
      </c>
      <c r="Z36" s="623" t="str">
        <f ca="1">IF($S36=0,"-",IF(COUNTIFS('VISSIM Node Outputs'!B:B,$C$3,'VISSIM Node Outputs'!A:A,"AVG",'VISSIM Node Outputs'!F:F,I36,'VISSIM Node Outputs'!G:G,J106)&gt;1,"ERROR",SUMIFS('VISSIM Node Outputs'!I:I,'VISSIM Node Outputs'!B:B,$C$3,'VISSIM Node Outputs'!A:A,"AVG",'VISSIM Node Outputs'!F:F,I36,'VISSIM Node Outputs'!G:G,J36,'VISSIM Node Outputs'!C:C,E36)))</f>
        <v>-</v>
      </c>
      <c r="AA36" s="876"/>
      <c r="AB36" s="36" t="str">
        <f ca="1">IF($S36=0,"-",IF(COUNTIFS('VISSIM Node Outputs'!B:B,$C$3,'VISSIM Node Outputs'!A:A,"AVG",'VISSIM Node Outputs'!F:F,I36,'VISSIM Node Outputs'!G:G,J106)&gt;1,"ERROR",SUMIFS('VISSIM Node Outputs'!J:J,'VISSIM Node Outputs'!B:B,$C$3,'VISSIM Node Outputs'!A:A,"AVG",'VISSIM Node Outputs'!F:F,I36,'VISSIM Node Outputs'!G:G,J36,'VISSIM Node Outputs'!C:C,E36)))</f>
        <v>-</v>
      </c>
      <c r="AC36" s="875"/>
      <c r="AD36" s="36" t="str">
        <f ca="1">IF($S36=0,"-",IF(COUNTIFS('VISSIM Node Outputs'!B:B,$C$3,'VISSIM Node Outputs'!A:A,"AVG",'VISSIM Node Outputs'!F:F,I36,'VISSIM Node Outputs'!G:G,J106)&gt;1,"ERROR",SUMIFS('VISSIM Node Outputs'!K:K,'VISSIM Node Outputs'!B:B,$C$3,'VISSIM Node Outputs'!A:A,"AVG",'VISSIM Node Outputs'!F:F,I36,'VISSIM Node Outputs'!G:G,J36,'VISSIM Node Outputs'!C:C,E36)))</f>
        <v>-</v>
      </c>
      <c r="AE36" s="875"/>
      <c r="AF36" s="106" t="str">
        <f ca="1">IFERROR(IF(S36=0,"-",
IF(K36="Signalized",HLOOKUP(Z36,Lookups!$D$2:$I$3,2,TRUE),
IF(K36="Unsignalized",HLOOKUP(Z36,Lookups!$D$4:$I$5,2,TRUE),"-"))),"-")</f>
        <v>-</v>
      </c>
      <c r="AG36" s="876"/>
      <c r="AH36" s="293" t="str">
        <f t="shared" ca="1" si="3"/>
        <v>- (-)</v>
      </c>
      <c r="AI36" s="874" t="str">
        <f t="shared" si="3"/>
        <v xml:space="preserve"> (0.0)</v>
      </c>
      <c r="AJ36" s="24"/>
      <c r="AK36" s="78" t="e">
        <f t="shared" ca="1" si="4"/>
        <v>#VALUE!</v>
      </c>
      <c r="AL36" s="879"/>
      <c r="AN36" s="433" t="str">
        <f t="shared" ca="1" si="9"/>
        <v>NA</v>
      </c>
    </row>
    <row r="37" spans="1:40" ht="15" customHeight="1" x14ac:dyDescent="0.35">
      <c r="A37" s="252" t="str">
        <f t="shared" ca="1" si="5"/>
        <v>H</v>
      </c>
      <c r="C37" s="85">
        <f t="shared" ca="1" si="10"/>
        <v>1</v>
      </c>
      <c r="D37" s="98">
        <f t="shared" ca="1" si="11"/>
        <v>1</v>
      </c>
      <c r="E37" s="98">
        <f t="shared" ca="1" si="0"/>
        <v>1</v>
      </c>
      <c r="F37" s="156" t="s">
        <v>133</v>
      </c>
      <c r="G37" s="156" t="str">
        <f t="shared" si="1"/>
        <v>SEBL</v>
      </c>
      <c r="H37" s="156" t="str">
        <f t="shared" si="2"/>
        <v>SEBL</v>
      </c>
      <c r="I37" s="585" t="str">
        <f ca="1">IFERROR(LEFT(INDEX('Input - Node Orientation'!$C$4:$Z$54,MATCH(_xlfn.CONCAT($E37,$G37), 'Input - Node Orientation'!$E$4:$E$54,0),MATCH(scenario&amp;" From-To Link",'Input - Node Orientation'!$C$4:$Z$4,0)),FIND("-",INDEX('Input - Node Orientation'!$C$4:$Z$54,MATCH(_xlfn.CONCAT($E37,$G37), 'Input - Node Orientation'!$E$4:$E$54,0),MATCH(scenario&amp;" From-To Link",'Input - Node Orientation'!$C$4:$Z$4,0)))-1),"--")</f>
        <v>--</v>
      </c>
      <c r="J37" s="585" t="str">
        <f ca="1">IFERROR(RIGHT(INDEX('Input - Node Orientation'!$C$4:$Z$54,MATCH(_xlfn.CONCAT($E37,$G37), 'Input - Node Orientation'!$E$4:$E$54,0),MATCH(scenario&amp;" From-To Link",'Input - Node Orientation'!$C$4:$Z$4,0)),LEN(INDEX('Input - Node Orientation'!$C$4:$Z$54,MATCH(_xlfn.CONCAT($E37,$G37), 'Input - Node Orientation'!$E$4:$E$54,0),MATCH(scenario&amp;" From-To Link",'Input - Node Orientation'!$C$4:$Z$4,0)))-FIND("-",INDEX('Input - Node Orientation'!$C$4:$Z$54,MATCH(_xlfn.CONCAT($E37,$G37), 'Input - Node Orientation'!$E$4:$E$54,0),MATCH(scenario&amp;" From-To Link",'Input - Node Orientation'!$C$4:$Z$4,0)))),"--")</f>
        <v>--</v>
      </c>
      <c r="K37" s="98" t="str">
        <f ca="1">INDEX('Input - Intersections'!$B$4:$L$6,MATCH(D37,'Input - Intersections'!$C$4:$C$6,0),4)</f>
        <v>Signalized</v>
      </c>
      <c r="M37" s="887"/>
      <c r="N37" s="884"/>
      <c r="O37" s="884">
        <f ca="1">INDEX('Input - Intersections'!$B$4:$L$6,MATCH(C37,'Input - Intersections'!$B$4:$B$6,0),10)</f>
        <v>0</v>
      </c>
      <c r="P37" s="145" t="str">
        <f t="shared" si="6"/>
        <v>SEBL</v>
      </c>
      <c r="Q37" s="35">
        <f ca="1">IFERROR(INDEX('Input - Volumes'!$B$4:$AP$6,MATCH(D37,'Input - Volumes'!$C$4:$C$6,0),MATCH(F37,'Input - Volumes'!$B$4:$AP$4,0)),"-")</f>
        <v>0</v>
      </c>
      <c r="R37" s="875">
        <f ca="1">SUM(Q37:Q42)</f>
        <v>0</v>
      </c>
      <c r="S37" s="622">
        <f ca="1">SUMIFS('VISSIM Node Outputs'!H:H,'VISSIM Node Outputs'!B:B,$C$3,'VISSIM Node Outputs'!A:A,"AVG",'VISSIM Node Outputs'!F:F,I37,'VISSIM Node Outputs'!G:G,J37)</f>
        <v>0</v>
      </c>
      <c r="T37" s="875">
        <f ca="1">SUM(S37:S42)</f>
        <v>0</v>
      </c>
      <c r="U37" s="148">
        <f t="shared" ca="1" si="7"/>
        <v>0</v>
      </c>
      <c r="V37" s="875">
        <f ca="1">SUM(U37:U42)</f>
        <v>0</v>
      </c>
      <c r="W37" s="17" t="str">
        <f t="shared" ca="1" si="8"/>
        <v>-</v>
      </c>
      <c r="X37" s="877" t="str">
        <f ca="1">IFERROR(IF(R37=0,"-",V37/R37),"-")</f>
        <v>-</v>
      </c>
      <c r="Z37" s="623" t="str">
        <f ca="1">IF($S37=0,"-",IF(COUNTIFS('VISSIM Node Outputs'!B:B,$C$3,'VISSIM Node Outputs'!A:A,"AVG",'VISSIM Node Outputs'!F:F,I37,'VISSIM Node Outputs'!G:G,J107)&gt;1,"ERROR",SUMIFS('VISSIM Node Outputs'!I:I,'VISSIM Node Outputs'!B:B,$C$3,'VISSIM Node Outputs'!A:A,"AVG",'VISSIM Node Outputs'!F:F,I37,'VISSIM Node Outputs'!G:G,J37,'VISSIM Node Outputs'!C:C,E37)))</f>
        <v>-</v>
      </c>
      <c r="AA37" s="876" t="str">
        <f ca="1">IF(T37=0,"-",SUMPRODUCT(S37:S42,Z37:Z42)/T37)</f>
        <v>-</v>
      </c>
      <c r="AB37" s="36" t="str">
        <f ca="1">IF($S37=0,"-",IF(COUNTIFS('VISSIM Node Outputs'!B:B,$C$3,'VISSIM Node Outputs'!A:A,"AVG",'VISSIM Node Outputs'!F:F,I37,'VISSIM Node Outputs'!G:G,J107)&gt;1,"ERROR",SUMIFS('VISSIM Node Outputs'!J:J,'VISSIM Node Outputs'!B:B,$C$3,'VISSIM Node Outputs'!A:A,"AVG",'VISSIM Node Outputs'!F:F,I37,'VISSIM Node Outputs'!G:G,J37,'VISSIM Node Outputs'!C:C,E37)))</f>
        <v>-</v>
      </c>
      <c r="AC37" s="875" t="str">
        <f ca="1">IF($T37&gt;0,MAX(AB37:AB42),"-")</f>
        <v>-</v>
      </c>
      <c r="AD37" s="36" t="str">
        <f ca="1">IF($S37=0,"-",IF(COUNTIFS('VISSIM Node Outputs'!B:B,$C$3,'VISSIM Node Outputs'!A:A,"AVG",'VISSIM Node Outputs'!F:F,I37,'VISSIM Node Outputs'!G:G,J107)&gt;1,"ERROR",SUMIFS('VISSIM Node Outputs'!K:K,'VISSIM Node Outputs'!B:B,$C$3,'VISSIM Node Outputs'!A:A,"AVG",'VISSIM Node Outputs'!F:F,I37,'VISSIM Node Outputs'!G:G,J37,'VISSIM Node Outputs'!C:C,E37)))</f>
        <v>-</v>
      </c>
      <c r="AE37" s="875" t="str">
        <f ca="1">IF($T37&gt;0,MAX(AD37:AD42),"-")</f>
        <v>-</v>
      </c>
      <c r="AF37" s="106" t="str">
        <f ca="1">IFERROR(IF(S37=0,"-",
IF(K37="Signalized",HLOOKUP(Z37,Lookups!$D$2:$I$3,2,TRUE),
IF(K37="Unsignalized",HLOOKUP(Z37,Lookups!$D$4:$I$5,2,TRUE),"-"))),"-")</f>
        <v>-</v>
      </c>
      <c r="AG37" s="876" t="str">
        <f ca="1">IF(T37=0,"-",
IF(K37="Signalized",HLOOKUP(AA37,Lookups!$D$2:$I$3,2,TRUE),
IF(K37="Unsignalized",HLOOKUP(AA37,Lookups!$D$4:$I$5,2,TRUE),"-")))</f>
        <v>-</v>
      </c>
      <c r="AH37" s="293" t="str">
        <f t="shared" ca="1" si="3"/>
        <v>- (-)</v>
      </c>
      <c r="AI37" s="874" t="str">
        <f t="shared" ca="1" si="3"/>
        <v>- (-)</v>
      </c>
      <c r="AJ37" s="24"/>
      <c r="AK37" s="78" t="str">
        <f t="shared" ca="1" si="4"/>
        <v>-</v>
      </c>
      <c r="AL37" s="879" t="str">
        <f ca="1">IF($R37&gt;0,T37/R37,"-")</f>
        <v>-</v>
      </c>
      <c r="AN37" s="433" t="str">
        <f t="shared" ca="1" si="9"/>
        <v>NA</v>
      </c>
    </row>
    <row r="38" spans="1:40" ht="15" customHeight="1" x14ac:dyDescent="0.35">
      <c r="A38" s="252" t="str">
        <f t="shared" ca="1" si="5"/>
        <v>H</v>
      </c>
      <c r="C38" s="85">
        <f t="shared" ca="1" si="10"/>
        <v>1</v>
      </c>
      <c r="D38" s="98">
        <f t="shared" ca="1" si="11"/>
        <v>1</v>
      </c>
      <c r="E38" s="98">
        <f t="shared" ca="1" si="0"/>
        <v>1</v>
      </c>
      <c r="F38" s="156" t="s">
        <v>134</v>
      </c>
      <c r="G38" s="156" t="str">
        <f t="shared" si="1"/>
        <v>SEBT</v>
      </c>
      <c r="H38" s="156" t="str">
        <f t="shared" si="2"/>
        <v>SEBT</v>
      </c>
      <c r="I38" s="585" t="str">
        <f ca="1">IFERROR(LEFT(INDEX('Input - Node Orientation'!$C$4:$Z$54,MATCH(_xlfn.CONCAT($E38,$G38), 'Input - Node Orientation'!$E$4:$E$54,0),MATCH(scenario&amp;" From-To Link",'Input - Node Orientation'!$C$4:$Z$4,0)),FIND("-",INDEX('Input - Node Orientation'!$C$4:$Z$54,MATCH(_xlfn.CONCAT($E38,$G38), 'Input - Node Orientation'!$E$4:$E$54,0),MATCH(scenario&amp;" From-To Link",'Input - Node Orientation'!$C$4:$Z$4,0)))-1),"--")</f>
        <v>--</v>
      </c>
      <c r="J38" s="585" t="str">
        <f ca="1">IFERROR(RIGHT(INDEX('Input - Node Orientation'!$C$4:$Z$54,MATCH(_xlfn.CONCAT($E38,$G38), 'Input - Node Orientation'!$E$4:$E$54,0),MATCH(scenario&amp;" From-To Link",'Input - Node Orientation'!$C$4:$Z$4,0)),LEN(INDEX('Input - Node Orientation'!$C$4:$Z$54,MATCH(_xlfn.CONCAT($E38,$G38), 'Input - Node Orientation'!$E$4:$E$54,0),MATCH(scenario&amp;" From-To Link",'Input - Node Orientation'!$C$4:$Z$4,0)))-FIND("-",INDEX('Input - Node Orientation'!$C$4:$Z$54,MATCH(_xlfn.CONCAT($E38,$G38), 'Input - Node Orientation'!$E$4:$E$54,0),MATCH(scenario&amp;" From-To Link",'Input - Node Orientation'!$C$4:$Z$4,0)))),"--")</f>
        <v>--</v>
      </c>
      <c r="K38" s="98" t="str">
        <f ca="1">INDEX('Input - Intersections'!$B$4:$L$6,MATCH(D38,'Input - Intersections'!$C$4:$C$6,0),4)</f>
        <v>Signalized</v>
      </c>
      <c r="M38" s="887"/>
      <c r="N38" s="884"/>
      <c r="O38" s="884"/>
      <c r="P38" s="145" t="str">
        <f t="shared" si="6"/>
        <v>SEBT</v>
      </c>
      <c r="Q38" s="35">
        <f ca="1">IFERROR(INDEX('Input - Volumes'!$B$4:$AP$6,MATCH(D38,'Input - Volumes'!$C$4:$C$6,0),MATCH(F38,'Input - Volumes'!$B$4:$AP$4,0)),"-")</f>
        <v>0</v>
      </c>
      <c r="R38" s="875"/>
      <c r="S38" s="622">
        <f ca="1">SUMIFS('VISSIM Node Outputs'!H:H,'VISSIM Node Outputs'!B:B,$C$3,'VISSIM Node Outputs'!A:A,"AVG",'VISSIM Node Outputs'!F:F,I38,'VISSIM Node Outputs'!G:G,J38)</f>
        <v>0</v>
      </c>
      <c r="T38" s="875"/>
      <c r="U38" s="148">
        <f t="shared" ca="1" si="7"/>
        <v>0</v>
      </c>
      <c r="V38" s="875"/>
      <c r="W38" s="17" t="str">
        <f t="shared" ca="1" si="8"/>
        <v>-</v>
      </c>
      <c r="X38" s="877"/>
      <c r="Z38" s="623" t="str">
        <f ca="1">IF($S38=0,"-",IF(COUNTIFS('VISSIM Node Outputs'!B:B,$C$3,'VISSIM Node Outputs'!A:A,"AVG",'VISSIM Node Outputs'!F:F,I38,'VISSIM Node Outputs'!G:G,J108)&gt;1,"ERROR",SUMIFS('VISSIM Node Outputs'!I:I,'VISSIM Node Outputs'!B:B,$C$3,'VISSIM Node Outputs'!A:A,"AVG",'VISSIM Node Outputs'!F:F,I38,'VISSIM Node Outputs'!G:G,J38,'VISSIM Node Outputs'!C:C,E38)))</f>
        <v>-</v>
      </c>
      <c r="AA38" s="876"/>
      <c r="AB38" s="36" t="str">
        <f ca="1">IF($S38=0,"-",IF(COUNTIFS('VISSIM Node Outputs'!B:B,$C$3,'VISSIM Node Outputs'!A:A,"AVG",'VISSIM Node Outputs'!F:F,I38,'VISSIM Node Outputs'!G:G,J108)&gt;1,"ERROR",SUMIFS('VISSIM Node Outputs'!J:J,'VISSIM Node Outputs'!B:B,$C$3,'VISSIM Node Outputs'!A:A,"AVG",'VISSIM Node Outputs'!F:F,I38,'VISSIM Node Outputs'!G:G,J38,'VISSIM Node Outputs'!C:C,E38)))</f>
        <v>-</v>
      </c>
      <c r="AC38" s="875"/>
      <c r="AD38" s="36" t="str">
        <f ca="1">IF($S38=0,"-",IF(COUNTIFS('VISSIM Node Outputs'!B:B,$C$3,'VISSIM Node Outputs'!A:A,"AVG",'VISSIM Node Outputs'!F:F,I38,'VISSIM Node Outputs'!G:G,J108)&gt;1,"ERROR",SUMIFS('VISSIM Node Outputs'!K:K,'VISSIM Node Outputs'!B:B,$C$3,'VISSIM Node Outputs'!A:A,"AVG",'VISSIM Node Outputs'!F:F,I38,'VISSIM Node Outputs'!G:G,J38,'VISSIM Node Outputs'!C:C,E38)))</f>
        <v>-</v>
      </c>
      <c r="AE38" s="875"/>
      <c r="AF38" s="106" t="str">
        <f ca="1">IFERROR(IF(S38=0,"-",
IF(K38="Signalized",HLOOKUP(Z38,Lookups!$D$2:$I$3,2,TRUE),
IF(K38="Unsignalized",HLOOKUP(Z38,Lookups!$D$4:$I$5,2,TRUE),"-"))),"-")</f>
        <v>-</v>
      </c>
      <c r="AG38" s="876"/>
      <c r="AH38" s="293" t="str">
        <f t="shared" ca="1" si="3"/>
        <v>- (-)</v>
      </c>
      <c r="AI38" s="874" t="str">
        <f t="shared" si="3"/>
        <v xml:space="preserve"> (0.0)</v>
      </c>
      <c r="AJ38" s="24"/>
      <c r="AK38" s="78" t="str">
        <f t="shared" ca="1" si="4"/>
        <v>-</v>
      </c>
      <c r="AL38" s="879"/>
      <c r="AN38" s="433" t="str">
        <f t="shared" ca="1" si="9"/>
        <v>NA</v>
      </c>
    </row>
    <row r="39" spans="1:40" ht="15" customHeight="1" x14ac:dyDescent="0.35">
      <c r="A39" s="252" t="str">
        <f t="shared" ca="1" si="5"/>
        <v>H</v>
      </c>
      <c r="C39" s="85">
        <f t="shared" ca="1" si="10"/>
        <v>1</v>
      </c>
      <c r="D39" s="98">
        <f t="shared" ca="1" si="11"/>
        <v>1</v>
      </c>
      <c r="E39" s="98">
        <f t="shared" ca="1" si="0"/>
        <v>1</v>
      </c>
      <c r="F39" s="156" t="s">
        <v>135</v>
      </c>
      <c r="G39" s="156" t="str">
        <f t="shared" si="1"/>
        <v>SEBR</v>
      </c>
      <c r="H39" s="156" t="str">
        <f t="shared" si="2"/>
        <v>SEBR</v>
      </c>
      <c r="I39" s="585" t="str">
        <f ca="1">IFERROR(LEFT(INDEX('Input - Node Orientation'!$C$4:$Z$54,MATCH(_xlfn.CONCAT($E39,$G39), 'Input - Node Orientation'!$E$4:$E$54,0),MATCH(scenario&amp;" From-To Link",'Input - Node Orientation'!$C$4:$Z$4,0)),FIND("-",INDEX('Input - Node Orientation'!$C$4:$Z$54,MATCH(_xlfn.CONCAT($E39,$G39), 'Input - Node Orientation'!$E$4:$E$54,0),MATCH(scenario&amp;" From-To Link",'Input - Node Orientation'!$C$4:$Z$4,0)))-1),"--")</f>
        <v>--</v>
      </c>
      <c r="J39" s="585" t="str">
        <f ca="1">IFERROR(RIGHT(INDEX('Input - Node Orientation'!$C$4:$Z$54,MATCH(_xlfn.CONCAT($E39,$G39), 'Input - Node Orientation'!$E$4:$E$54,0),MATCH(scenario&amp;" From-To Link",'Input - Node Orientation'!$C$4:$Z$4,0)),LEN(INDEX('Input - Node Orientation'!$C$4:$Z$54,MATCH(_xlfn.CONCAT($E39,$G39), 'Input - Node Orientation'!$E$4:$E$54,0),MATCH(scenario&amp;" From-To Link",'Input - Node Orientation'!$C$4:$Z$4,0)))-FIND("-",INDEX('Input - Node Orientation'!$C$4:$Z$54,MATCH(_xlfn.CONCAT($E39,$G39), 'Input - Node Orientation'!$E$4:$E$54,0),MATCH(scenario&amp;" From-To Link",'Input - Node Orientation'!$C$4:$Z$4,0)))),"--")</f>
        <v>--</v>
      </c>
      <c r="K39" s="98" t="str">
        <f ca="1">INDEX('Input - Intersections'!$B$4:$L$6,MATCH(D39,'Input - Intersections'!$C$4:$C$6,0),4)</f>
        <v>Signalized</v>
      </c>
      <c r="M39" s="887"/>
      <c r="N39" s="884"/>
      <c r="O39" s="884"/>
      <c r="P39" s="145" t="str">
        <f t="shared" si="6"/>
        <v>SEBR</v>
      </c>
      <c r="Q39" s="35">
        <f ca="1">IFERROR(INDEX('Input - Volumes'!$B$4:$AP$6,MATCH(D39,'Input - Volumes'!$C$4:$C$6,0),MATCH(F39,'Input - Volumes'!$B$4:$AP$4,0)),"-")</f>
        <v>0</v>
      </c>
      <c r="R39" s="875"/>
      <c r="S39" s="622">
        <f ca="1">SUMIFS('VISSIM Node Outputs'!H:H,'VISSIM Node Outputs'!B:B,$C$3,'VISSIM Node Outputs'!A:A,"AVG",'VISSIM Node Outputs'!F:F,I39,'VISSIM Node Outputs'!G:G,J39)</f>
        <v>0</v>
      </c>
      <c r="T39" s="875"/>
      <c r="U39" s="148">
        <f t="shared" ca="1" si="7"/>
        <v>0</v>
      </c>
      <c r="V39" s="875"/>
      <c r="W39" s="17" t="str">
        <f t="shared" ca="1" si="8"/>
        <v>-</v>
      </c>
      <c r="X39" s="877"/>
      <c r="Z39" s="623" t="str">
        <f ca="1">IF($S39=0,"-",IF(COUNTIFS('VISSIM Node Outputs'!B:B,$C$3,'VISSIM Node Outputs'!A:A,"AVG",'VISSIM Node Outputs'!F:F,I39,'VISSIM Node Outputs'!G:G,J109)&gt;1,"ERROR",SUMIFS('VISSIM Node Outputs'!I:I,'VISSIM Node Outputs'!B:B,$C$3,'VISSIM Node Outputs'!A:A,"AVG",'VISSIM Node Outputs'!F:F,I39,'VISSIM Node Outputs'!G:G,J39,'VISSIM Node Outputs'!C:C,E39)))</f>
        <v>-</v>
      </c>
      <c r="AA39" s="876"/>
      <c r="AB39" s="36" t="str">
        <f ca="1">IF($S39=0,"-",IF(COUNTIFS('VISSIM Node Outputs'!B:B,$C$3,'VISSIM Node Outputs'!A:A,"AVG",'VISSIM Node Outputs'!F:F,I39,'VISSIM Node Outputs'!G:G,J109)&gt;1,"ERROR",SUMIFS('VISSIM Node Outputs'!J:J,'VISSIM Node Outputs'!B:B,$C$3,'VISSIM Node Outputs'!A:A,"AVG",'VISSIM Node Outputs'!F:F,I39,'VISSIM Node Outputs'!G:G,J39,'VISSIM Node Outputs'!C:C,E39)))</f>
        <v>-</v>
      </c>
      <c r="AC39" s="875"/>
      <c r="AD39" s="36" t="str">
        <f ca="1">IF($S39=0,"-",IF(COUNTIFS('VISSIM Node Outputs'!B:B,$C$3,'VISSIM Node Outputs'!A:A,"AVG",'VISSIM Node Outputs'!F:F,I39,'VISSIM Node Outputs'!G:G,J109)&gt;1,"ERROR",SUMIFS('VISSIM Node Outputs'!K:K,'VISSIM Node Outputs'!B:B,$C$3,'VISSIM Node Outputs'!A:A,"AVG",'VISSIM Node Outputs'!F:F,I39,'VISSIM Node Outputs'!G:G,J39,'VISSIM Node Outputs'!C:C,E39)))</f>
        <v>-</v>
      </c>
      <c r="AE39" s="875"/>
      <c r="AF39" s="106" t="str">
        <f ca="1">IFERROR(IF(S39=0,"-",
IF(K39="Signalized",HLOOKUP(Z39,Lookups!$D$2:$I$3,2,TRUE),
IF(K39="Unsignalized",HLOOKUP(Z39,Lookups!$D$4:$I$5,2,TRUE),"-"))),"-")</f>
        <v>-</v>
      </c>
      <c r="AG39" s="876"/>
      <c r="AH39" s="293" t="str">
        <f t="shared" ca="1" si="3"/>
        <v>- (-)</v>
      </c>
      <c r="AI39" s="874" t="str">
        <f t="shared" si="3"/>
        <v xml:space="preserve"> (0.0)</v>
      </c>
      <c r="AJ39" s="24"/>
      <c r="AK39" s="78" t="str">
        <f t="shared" ca="1" si="4"/>
        <v>-</v>
      </c>
      <c r="AL39" s="879"/>
      <c r="AN39" s="433" t="str">
        <f t="shared" ca="1" si="9"/>
        <v>NA</v>
      </c>
    </row>
    <row r="40" spans="1:40" ht="15" customHeight="1" x14ac:dyDescent="0.35">
      <c r="A40" s="252" t="str">
        <f t="shared" ca="1" si="5"/>
        <v>H</v>
      </c>
      <c r="C40" s="85">
        <f t="shared" ca="1" si="10"/>
        <v>1</v>
      </c>
      <c r="D40" s="98">
        <f t="shared" ca="1" si="11"/>
        <v>1</v>
      </c>
      <c r="E40" s="98">
        <f t="shared" ca="1" si="0"/>
        <v>1</v>
      </c>
      <c r="F40" s="156" t="s">
        <v>136</v>
      </c>
      <c r="G40" s="156" t="str">
        <f t="shared" si="1"/>
        <v>SEBU</v>
      </c>
      <c r="H40" s="156" t="str">
        <f t="shared" si="2"/>
        <v>SEBU</v>
      </c>
      <c r="I40" s="585" t="str">
        <f ca="1">IFERROR(LEFT(INDEX('Input - Node Orientation'!$C$4:$Z$54,MATCH(_xlfn.CONCAT($E40,$G40), 'Input - Node Orientation'!$E$4:$E$54,0),MATCH(scenario&amp;" From-To Link",'Input - Node Orientation'!$C$4:$Z$4,0)),FIND("-",INDEX('Input - Node Orientation'!$C$4:$Z$54,MATCH(_xlfn.CONCAT($E40,$G40), 'Input - Node Orientation'!$E$4:$E$54,0),MATCH(scenario&amp;" From-To Link",'Input - Node Orientation'!$C$4:$Z$4,0)))-1),"--")</f>
        <v>--</v>
      </c>
      <c r="J40" s="585" t="str">
        <f ca="1">IFERROR(RIGHT(INDEX('Input - Node Orientation'!$C$4:$Z$54,MATCH(_xlfn.CONCAT($E40,$G40), 'Input - Node Orientation'!$E$4:$E$54,0),MATCH(scenario&amp;" From-To Link",'Input - Node Orientation'!$C$4:$Z$4,0)),LEN(INDEX('Input - Node Orientation'!$C$4:$Z$54,MATCH(_xlfn.CONCAT($E40,$G40), 'Input - Node Orientation'!$E$4:$E$54,0),MATCH(scenario&amp;" From-To Link",'Input - Node Orientation'!$C$4:$Z$4,0)))-FIND("-",INDEX('Input - Node Orientation'!$C$4:$Z$54,MATCH(_xlfn.CONCAT($E40,$G40), 'Input - Node Orientation'!$E$4:$E$54,0),MATCH(scenario&amp;" From-To Link",'Input - Node Orientation'!$C$4:$Z$4,0)))),"--")</f>
        <v>--</v>
      </c>
      <c r="K40" s="98" t="str">
        <f ca="1">INDEX('Input - Intersections'!$B$4:$L$6,MATCH(D40,'Input - Intersections'!$C$4:$C$6,0),4)</f>
        <v>Signalized</v>
      </c>
      <c r="M40" s="887"/>
      <c r="N40" s="884"/>
      <c r="O40" s="884"/>
      <c r="P40" s="145" t="str">
        <f t="shared" si="6"/>
        <v>SEBU</v>
      </c>
      <c r="Q40" s="35">
        <f ca="1">IFERROR(INDEX('Input - Volumes'!$B$4:$AP$6,MATCH(D40,'Input - Volumes'!$C$4:$C$6,0),MATCH(F40,'Input - Volumes'!$B$4:$AP$4,0)),"-")</f>
        <v>0</v>
      </c>
      <c r="R40" s="875"/>
      <c r="S40" s="622">
        <f ca="1">SUMIFS('VISSIM Node Outputs'!H:H,'VISSIM Node Outputs'!B:B,$C$3,'VISSIM Node Outputs'!A:A,"AVG",'VISSIM Node Outputs'!F:F,I40,'VISSIM Node Outputs'!G:G,J40)</f>
        <v>0</v>
      </c>
      <c r="T40" s="875"/>
      <c r="U40" s="148">
        <f t="shared" ca="1" si="7"/>
        <v>0</v>
      </c>
      <c r="V40" s="875"/>
      <c r="W40" s="17" t="str">
        <f t="shared" ca="1" si="8"/>
        <v>-</v>
      </c>
      <c r="X40" s="877"/>
      <c r="Z40" s="623" t="str">
        <f ca="1">IF($S40=0,"-",IF(COUNTIFS('VISSIM Node Outputs'!B:B,$C$3,'VISSIM Node Outputs'!A:A,"AVG",'VISSIM Node Outputs'!F:F,I40,'VISSIM Node Outputs'!G:G,J110)&gt;1,"ERROR",SUMIFS('VISSIM Node Outputs'!I:I,'VISSIM Node Outputs'!B:B,$C$3,'VISSIM Node Outputs'!A:A,"AVG",'VISSIM Node Outputs'!F:F,I40,'VISSIM Node Outputs'!G:G,J40,'VISSIM Node Outputs'!C:C,E40)))</f>
        <v>-</v>
      </c>
      <c r="AA40" s="876"/>
      <c r="AB40" s="36" t="str">
        <f ca="1">IF($S40=0,"-",IF(COUNTIFS('VISSIM Node Outputs'!B:B,$C$3,'VISSIM Node Outputs'!A:A,"AVG",'VISSIM Node Outputs'!F:F,I40,'VISSIM Node Outputs'!G:G,J110)&gt;1,"ERROR",SUMIFS('VISSIM Node Outputs'!J:J,'VISSIM Node Outputs'!B:B,$C$3,'VISSIM Node Outputs'!A:A,"AVG",'VISSIM Node Outputs'!F:F,I40,'VISSIM Node Outputs'!G:G,J40,'VISSIM Node Outputs'!C:C,E40)))</f>
        <v>-</v>
      </c>
      <c r="AC40" s="875"/>
      <c r="AD40" s="36" t="str">
        <f ca="1">IF($S40=0,"-",IF(COUNTIFS('VISSIM Node Outputs'!B:B,$C$3,'VISSIM Node Outputs'!A:A,"AVG",'VISSIM Node Outputs'!F:F,I40,'VISSIM Node Outputs'!G:G,J110)&gt;1,"ERROR",SUMIFS('VISSIM Node Outputs'!K:K,'VISSIM Node Outputs'!B:B,$C$3,'VISSIM Node Outputs'!A:A,"AVG",'VISSIM Node Outputs'!F:F,I40,'VISSIM Node Outputs'!G:G,J40,'VISSIM Node Outputs'!C:C,E40)))</f>
        <v>-</v>
      </c>
      <c r="AE40" s="875"/>
      <c r="AF40" s="106" t="str">
        <f ca="1">IFERROR(IF(S40=0,"-",
IF(K40="Signalized",HLOOKUP(Z40,Lookups!$D$2:$I$3,2,TRUE),
IF(K40="Unsignalized",HLOOKUP(Z40,Lookups!$D$4:$I$5,2,TRUE),"-"))),"-")</f>
        <v>-</v>
      </c>
      <c r="AG40" s="876"/>
      <c r="AH40" s="293" t="str">
        <f t="shared" ca="1" si="3"/>
        <v>- (-)</v>
      </c>
      <c r="AI40" s="874" t="str">
        <f t="shared" si="3"/>
        <v xml:space="preserve"> (0.0)</v>
      </c>
      <c r="AJ40" s="24"/>
      <c r="AK40" s="78" t="str">
        <f t="shared" ca="1" si="4"/>
        <v>-</v>
      </c>
      <c r="AL40" s="879"/>
      <c r="AN40" s="433" t="str">
        <f t="shared" ca="1" si="9"/>
        <v>NA</v>
      </c>
    </row>
    <row r="41" spans="1:40" ht="15" customHeight="1" x14ac:dyDescent="0.35">
      <c r="A41" s="252" t="str">
        <f t="shared" ca="1" si="5"/>
        <v>H</v>
      </c>
      <c r="C41" s="85">
        <f t="shared" ca="1" si="10"/>
        <v>1</v>
      </c>
      <c r="D41" s="98">
        <f t="shared" ca="1" si="11"/>
        <v>1</v>
      </c>
      <c r="E41" s="98">
        <f t="shared" ca="1" si="0"/>
        <v>1</v>
      </c>
      <c r="F41" s="156"/>
      <c r="G41" s="156">
        <f t="shared" si="1"/>
        <v>0</v>
      </c>
      <c r="H41" s="156">
        <f t="shared" si="2"/>
        <v>0</v>
      </c>
      <c r="I41" s="585" t="str">
        <f ca="1">IFERROR(LEFT(INDEX('Input - Node Orientation'!$C$4:$Z$54,MATCH(_xlfn.CONCAT($E41,$G41), 'Input - Node Orientation'!$E$4:$E$54,0),MATCH(scenario&amp;" From-To Link",'Input - Node Orientation'!$C$4:$Z$4,0)),FIND("-",INDEX('Input - Node Orientation'!$C$4:$Z$54,MATCH(_xlfn.CONCAT($E41,$G41), 'Input - Node Orientation'!$E$4:$E$54,0),MATCH(scenario&amp;" From-To Link",'Input - Node Orientation'!$C$4:$Z$4,0)))-1),"--")</f>
        <v>--</v>
      </c>
      <c r="J41" s="585" t="str">
        <f ca="1">IFERROR(RIGHT(INDEX('Input - Node Orientation'!$C$4:$Z$54,MATCH(_xlfn.CONCAT($E41,$G41), 'Input - Node Orientation'!$E$4:$E$54,0),MATCH(scenario&amp;" From-To Link",'Input - Node Orientation'!$C$4:$Z$4,0)),LEN(INDEX('Input - Node Orientation'!$C$4:$Z$54,MATCH(_xlfn.CONCAT($E41,$G41), 'Input - Node Orientation'!$E$4:$E$54,0),MATCH(scenario&amp;" From-To Link",'Input - Node Orientation'!$C$4:$Z$4,0)))-FIND("-",INDEX('Input - Node Orientation'!$C$4:$Z$54,MATCH(_xlfn.CONCAT($E41,$G41), 'Input - Node Orientation'!$E$4:$E$54,0),MATCH(scenario&amp;" From-To Link",'Input - Node Orientation'!$C$4:$Z$4,0)))),"--")</f>
        <v>--</v>
      </c>
      <c r="K41" s="98" t="str">
        <f ca="1">INDEX('Input - Intersections'!$B$4:$L$6,MATCH(D41,'Input - Intersections'!$C$4:$C$6,0),4)</f>
        <v>Signalized</v>
      </c>
      <c r="M41" s="887"/>
      <c r="N41" s="884"/>
      <c r="O41" s="884"/>
      <c r="P41" s="145">
        <f t="shared" si="6"/>
        <v>0</v>
      </c>
      <c r="Q41" s="35" t="str">
        <f ca="1">IFERROR(INDEX('Input - Volumes'!$B$4:$AP$6,MATCH(D41,'Input - Volumes'!$C$4:$C$6,0),MATCH(F41,'Input - Volumes'!$B$4:$AP$4,0)),"-")</f>
        <v>-</v>
      </c>
      <c r="R41" s="875"/>
      <c r="S41" s="622">
        <f ca="1">SUMIFS('VISSIM Node Outputs'!H:H,'VISSIM Node Outputs'!B:B,$C$3,'VISSIM Node Outputs'!A:A,"AVG",'VISSIM Node Outputs'!F:F,I41,'VISSIM Node Outputs'!G:G,J41)</f>
        <v>0</v>
      </c>
      <c r="T41" s="875"/>
      <c r="U41" s="148" t="str">
        <f t="shared" ca="1" si="7"/>
        <v>-</v>
      </c>
      <c r="V41" s="875"/>
      <c r="W41" s="17" t="str">
        <f t="shared" ca="1" si="8"/>
        <v>-</v>
      </c>
      <c r="X41" s="877"/>
      <c r="Z41" s="623" t="str">
        <f ca="1">IF($S41=0,"-",IF(COUNTIFS('VISSIM Node Outputs'!B:B,$C$3,'VISSIM Node Outputs'!A:A,"AVG",'VISSIM Node Outputs'!F:F,I41,'VISSIM Node Outputs'!G:G,J111)&gt;1,"ERROR",SUMIFS('VISSIM Node Outputs'!I:I,'VISSIM Node Outputs'!B:B,$C$3,'VISSIM Node Outputs'!A:A,"AVG",'VISSIM Node Outputs'!F:F,I41,'VISSIM Node Outputs'!G:G,J41,'VISSIM Node Outputs'!C:C,E41)))</f>
        <v>-</v>
      </c>
      <c r="AA41" s="876"/>
      <c r="AB41" s="36" t="str">
        <f ca="1">IF($S41=0,"-",IF(COUNTIFS('VISSIM Node Outputs'!B:B,$C$3,'VISSIM Node Outputs'!A:A,"AVG",'VISSIM Node Outputs'!F:F,I41,'VISSIM Node Outputs'!G:G,J111)&gt;1,"ERROR",SUMIFS('VISSIM Node Outputs'!J:J,'VISSIM Node Outputs'!B:B,$C$3,'VISSIM Node Outputs'!A:A,"AVG",'VISSIM Node Outputs'!F:F,I41,'VISSIM Node Outputs'!G:G,J41,'VISSIM Node Outputs'!C:C,E41)))</f>
        <v>-</v>
      </c>
      <c r="AC41" s="875"/>
      <c r="AD41" s="36" t="str">
        <f ca="1">IF($S41=0,"-",IF(COUNTIFS('VISSIM Node Outputs'!B:B,$C$3,'VISSIM Node Outputs'!A:A,"AVG",'VISSIM Node Outputs'!F:F,I41,'VISSIM Node Outputs'!G:G,J111)&gt;1,"ERROR",SUMIFS('VISSIM Node Outputs'!K:K,'VISSIM Node Outputs'!B:B,$C$3,'VISSIM Node Outputs'!A:A,"AVG",'VISSIM Node Outputs'!F:F,I41,'VISSIM Node Outputs'!G:G,J41,'VISSIM Node Outputs'!C:C,E41)))</f>
        <v>-</v>
      </c>
      <c r="AE41" s="875"/>
      <c r="AF41" s="106" t="str">
        <f ca="1">IFERROR(IF(S41=0,"-",
IF(K41="Signalized",HLOOKUP(Z41,Lookups!$D$2:$I$3,2,TRUE),
IF(K41="Unsignalized",HLOOKUP(Z41,Lookups!$D$4:$I$5,2,TRUE),"-"))),"-")</f>
        <v>-</v>
      </c>
      <c r="AG41" s="876"/>
      <c r="AH41" s="293" t="str">
        <f t="shared" ca="1" si="3"/>
        <v>- (-)</v>
      </c>
      <c r="AI41" s="874" t="str">
        <f t="shared" si="3"/>
        <v xml:space="preserve"> (0.0)</v>
      </c>
      <c r="AJ41" s="24"/>
      <c r="AK41" s="78" t="e">
        <f t="shared" ca="1" si="4"/>
        <v>#VALUE!</v>
      </c>
      <c r="AL41" s="879"/>
      <c r="AN41" s="433" t="str">
        <f t="shared" ca="1" si="9"/>
        <v>NA</v>
      </c>
    </row>
    <row r="42" spans="1:40" ht="15" customHeight="1" x14ac:dyDescent="0.35">
      <c r="A42" s="252" t="str">
        <f t="shared" ca="1" si="5"/>
        <v>H</v>
      </c>
      <c r="C42" s="85">
        <f t="shared" ca="1" si="10"/>
        <v>1</v>
      </c>
      <c r="D42" s="98">
        <f t="shared" ca="1" si="11"/>
        <v>1</v>
      </c>
      <c r="E42" s="98">
        <f t="shared" ca="1" si="0"/>
        <v>1</v>
      </c>
      <c r="F42" s="156"/>
      <c r="G42" s="156">
        <f t="shared" si="1"/>
        <v>0</v>
      </c>
      <c r="H42" s="156">
        <f t="shared" si="2"/>
        <v>0</v>
      </c>
      <c r="I42" s="585" t="str">
        <f ca="1">IFERROR(LEFT(INDEX('Input - Node Orientation'!$C$4:$Z$54,MATCH(_xlfn.CONCAT($E42,$G42), 'Input - Node Orientation'!$E$4:$E$54,0),MATCH(scenario&amp;" From-To Link",'Input - Node Orientation'!$C$4:$Z$4,0)),FIND("-",INDEX('Input - Node Orientation'!$C$4:$Z$54,MATCH(_xlfn.CONCAT($E42,$G42), 'Input - Node Orientation'!$E$4:$E$54,0),MATCH(scenario&amp;" From-To Link",'Input - Node Orientation'!$C$4:$Z$4,0)))-1),"--")</f>
        <v>--</v>
      </c>
      <c r="J42" s="585" t="str">
        <f ca="1">IFERROR(RIGHT(INDEX('Input - Node Orientation'!$C$4:$Z$54,MATCH(_xlfn.CONCAT($E42,$G42), 'Input - Node Orientation'!$E$4:$E$54,0),MATCH(scenario&amp;" From-To Link",'Input - Node Orientation'!$C$4:$Z$4,0)),LEN(INDEX('Input - Node Orientation'!$C$4:$Z$54,MATCH(_xlfn.CONCAT($E42,$G42), 'Input - Node Orientation'!$E$4:$E$54,0),MATCH(scenario&amp;" From-To Link",'Input - Node Orientation'!$C$4:$Z$4,0)))-FIND("-",INDEX('Input - Node Orientation'!$C$4:$Z$54,MATCH(_xlfn.CONCAT($E42,$G42), 'Input - Node Orientation'!$E$4:$E$54,0),MATCH(scenario&amp;" From-To Link",'Input - Node Orientation'!$C$4:$Z$4,0)))),"--")</f>
        <v>--</v>
      </c>
      <c r="K42" s="98" t="str">
        <f ca="1">INDEX('Input - Intersections'!$B$4:$L$6,MATCH(D42,'Input - Intersections'!$C$4:$C$6,0),4)</f>
        <v>Signalized</v>
      </c>
      <c r="M42" s="887"/>
      <c r="N42" s="884"/>
      <c r="O42" s="884"/>
      <c r="P42" s="145">
        <f t="shared" si="6"/>
        <v>0</v>
      </c>
      <c r="Q42" s="35" t="str">
        <f ca="1">IFERROR(INDEX('Input - Volumes'!$B$4:$AP$6,MATCH(D42,'Input - Volumes'!$C$4:$C$6,0),MATCH(F42,'Input - Volumes'!$B$4:$AP$4,0)),"-")</f>
        <v>-</v>
      </c>
      <c r="R42" s="875"/>
      <c r="S42" s="622">
        <f ca="1">SUMIFS('VISSIM Node Outputs'!H:H,'VISSIM Node Outputs'!B:B,$C$3,'VISSIM Node Outputs'!A:A,"AVG",'VISSIM Node Outputs'!F:F,I42,'VISSIM Node Outputs'!G:G,J42)</f>
        <v>0</v>
      </c>
      <c r="T42" s="875"/>
      <c r="U42" s="148" t="str">
        <f t="shared" ca="1" si="7"/>
        <v>-</v>
      </c>
      <c r="V42" s="875"/>
      <c r="W42" s="17" t="str">
        <f t="shared" ca="1" si="8"/>
        <v>-</v>
      </c>
      <c r="X42" s="877" t="e">
        <f>V42/R42</f>
        <v>#DIV/0!</v>
      </c>
      <c r="Z42" s="623" t="str">
        <f ca="1">IF($S42=0,"-",IF(COUNTIFS('VISSIM Node Outputs'!B:B,$C$3,'VISSIM Node Outputs'!A:A,"AVG",'VISSIM Node Outputs'!F:F,I42,'VISSIM Node Outputs'!G:G,J112)&gt;1,"ERROR",SUMIFS('VISSIM Node Outputs'!I:I,'VISSIM Node Outputs'!B:B,$C$3,'VISSIM Node Outputs'!A:A,"AVG",'VISSIM Node Outputs'!F:F,I42,'VISSIM Node Outputs'!G:G,J42,'VISSIM Node Outputs'!C:C,E42)))</f>
        <v>-</v>
      </c>
      <c r="AA42" s="876"/>
      <c r="AB42" s="36" t="str">
        <f ca="1">IF($S42=0,"-",IF(COUNTIFS('VISSIM Node Outputs'!B:B,$C$3,'VISSIM Node Outputs'!A:A,"AVG",'VISSIM Node Outputs'!F:F,I42,'VISSIM Node Outputs'!G:G,J112)&gt;1,"ERROR",SUMIFS('VISSIM Node Outputs'!J:J,'VISSIM Node Outputs'!B:B,$C$3,'VISSIM Node Outputs'!A:A,"AVG",'VISSIM Node Outputs'!F:F,I42,'VISSIM Node Outputs'!G:G,J42,'VISSIM Node Outputs'!C:C,E42)))</f>
        <v>-</v>
      </c>
      <c r="AC42" s="875"/>
      <c r="AD42" s="36" t="str">
        <f ca="1">IF($S42=0,"-",IF(COUNTIFS('VISSIM Node Outputs'!B:B,$C$3,'VISSIM Node Outputs'!A:A,"AVG",'VISSIM Node Outputs'!F:F,I42,'VISSIM Node Outputs'!G:G,J112)&gt;1,"ERROR",SUMIFS('VISSIM Node Outputs'!K:K,'VISSIM Node Outputs'!B:B,$C$3,'VISSIM Node Outputs'!A:A,"AVG",'VISSIM Node Outputs'!F:F,I42,'VISSIM Node Outputs'!G:G,J42,'VISSIM Node Outputs'!C:C,E42)))</f>
        <v>-</v>
      </c>
      <c r="AE42" s="875"/>
      <c r="AF42" s="106" t="str">
        <f ca="1">IFERROR(IF(S42=0,"-",
IF(K42="Signalized",HLOOKUP(Z42,Lookups!$D$2:$I$3,2,TRUE),
IF(K42="Unsignalized",HLOOKUP(Z42,Lookups!$D$4:$I$5,2,TRUE),"-"))),"-")</f>
        <v>-</v>
      </c>
      <c r="AG42" s="876"/>
      <c r="AH42" s="293" t="str">
        <f t="shared" ca="1" si="3"/>
        <v>- (-)</v>
      </c>
      <c r="AI42" s="874" t="str">
        <f t="shared" si="3"/>
        <v xml:space="preserve"> (0.0)</v>
      </c>
      <c r="AJ42" s="24"/>
      <c r="AK42" s="78" t="e">
        <f t="shared" ca="1" si="4"/>
        <v>#VALUE!</v>
      </c>
      <c r="AL42" s="879"/>
      <c r="AN42" s="433" t="str">
        <f t="shared" ca="1" si="9"/>
        <v>NA</v>
      </c>
    </row>
    <row r="43" spans="1:40" ht="15" customHeight="1" thickBot="1" x14ac:dyDescent="0.4">
      <c r="A43" s="252" t="str">
        <f t="shared" ca="1" si="5"/>
        <v>H</v>
      </c>
      <c r="C43" s="85">
        <f t="shared" ca="1" si="10"/>
        <v>1</v>
      </c>
      <c r="D43" s="98">
        <f t="shared" ca="1" si="11"/>
        <v>1</v>
      </c>
      <c r="E43" s="98">
        <f t="shared" ca="1" si="0"/>
        <v>1</v>
      </c>
      <c r="F43" s="156"/>
      <c r="G43" s="156"/>
      <c r="H43" s="156"/>
      <c r="I43" s="585" t="str">
        <f ca="1">IFERROR(LEFT(INDEX('Input - Node Orientation'!$C$4:$Z$54,MATCH(_xlfn.CONCAT($E43,$G43), 'Input - Node Orientation'!$E$4:$E$54,0),MATCH(scenario&amp;" From-To Link",'Input - Node Orientation'!$C$4:$Z$4,0)),FIND("-",INDEX('Input - Node Orientation'!$C$4:$Z$54,MATCH(_xlfn.CONCAT($E43,$G43), 'Input - Node Orientation'!$E$4:$E$54,0),MATCH(scenario&amp;" From-To Link",'Input - Node Orientation'!$C$4:$Z$4,0)))-1),"--")</f>
        <v>--</v>
      </c>
      <c r="J43" s="585" t="str">
        <f ca="1">IFERROR(RIGHT(INDEX('Input - Node Orientation'!$C$4:$Z$54,MATCH(_xlfn.CONCAT($E43,$G43), 'Input - Node Orientation'!$E$4:$E$54,0),MATCH(scenario&amp;" From-To Link",'Input - Node Orientation'!$C$4:$Z$4,0)),LEN(INDEX('Input - Node Orientation'!$C$4:$Z$54,MATCH(_xlfn.CONCAT($E43,$G43), 'Input - Node Orientation'!$E$4:$E$54,0),MATCH(scenario&amp;" From-To Link",'Input - Node Orientation'!$C$4:$Z$4,0)))-FIND("-",INDEX('Input - Node Orientation'!$C$4:$Z$54,MATCH(_xlfn.CONCAT($E43,$G43), 'Input - Node Orientation'!$E$4:$E$54,0),MATCH(scenario&amp;" From-To Link",'Input - Node Orientation'!$C$4:$Z$4,0)))),"--")</f>
        <v>--</v>
      </c>
      <c r="K43" s="98" t="str">
        <f ca="1">INDEX('Input - Intersections'!$B$4:$L$6,MATCH(D43,'Input - Intersections'!$C$4:$C$6,0),4)</f>
        <v>Signalized</v>
      </c>
      <c r="M43" s="888"/>
      <c r="N43" s="867"/>
      <c r="O43" s="867" t="s">
        <v>13</v>
      </c>
      <c r="P43" s="867"/>
      <c r="Q43" s="868">
        <f ca="1">SUM(R7:R42)</f>
        <v>0</v>
      </c>
      <c r="R43" s="868"/>
      <c r="S43" s="868">
        <f ca="1">SUM(T7:T42)</f>
        <v>0</v>
      </c>
      <c r="T43" s="868"/>
      <c r="U43" s="869">
        <f ca="1">S43-Q43</f>
        <v>0</v>
      </c>
      <c r="V43" s="869">
        <f>T43-R43</f>
        <v>0</v>
      </c>
      <c r="W43" s="872" t="str">
        <f ca="1">IFERROR(U43/Q43,"-")</f>
        <v>-</v>
      </c>
      <c r="X43" s="873" t="e">
        <f>V43/R43</f>
        <v>#DIV/0!</v>
      </c>
      <c r="Z43" s="870" t="e">
        <f ca="1">SUMPRODUCT(S7:S42,Z7:Z42)/S43</f>
        <v>#DIV/0!</v>
      </c>
      <c r="AA43" s="870"/>
      <c r="AB43" s="871"/>
      <c r="AC43" s="871"/>
      <c r="AD43" s="871"/>
      <c r="AE43" s="871"/>
      <c r="AF43" s="870" t="str">
        <f ca="1">IF(S43=0,"-",HLOOKUP(Z43,Lookups!$D$2:$I$3,2,TRUE))</f>
        <v>-</v>
      </c>
      <c r="AG43" s="870"/>
      <c r="AH43" s="870" t="e">
        <f t="shared" ca="1" si="3"/>
        <v>#DIV/0!</v>
      </c>
      <c r="AI43" s="870" t="str">
        <f t="shared" si="3"/>
        <v xml:space="preserve"> (0.0)</v>
      </c>
      <c r="AJ43" s="24"/>
      <c r="AK43" s="866" t="e">
        <f ca="1">S43/Q43</f>
        <v>#DIV/0!</v>
      </c>
      <c r="AL43" s="866"/>
      <c r="AN43" s="441"/>
    </row>
  </sheetData>
  <mergeCells count="90">
    <mergeCell ref="AN5:AN6"/>
    <mergeCell ref="M7:M43"/>
    <mergeCell ref="N7:N43"/>
    <mergeCell ref="O7:O12"/>
    <mergeCell ref="R7:R12"/>
    <mergeCell ref="T7:T12"/>
    <mergeCell ref="O19:O24"/>
    <mergeCell ref="R19:R24"/>
    <mergeCell ref="T19:T24"/>
    <mergeCell ref="O37:O42"/>
    <mergeCell ref="R37:R42"/>
    <mergeCell ref="T37:T42"/>
    <mergeCell ref="O31:O36"/>
    <mergeCell ref="R31:R36"/>
    <mergeCell ref="O25:O30"/>
    <mergeCell ref="R25:R30"/>
    <mergeCell ref="R13:R18"/>
    <mergeCell ref="T13:T18"/>
    <mergeCell ref="V13:V18"/>
    <mergeCell ref="O13:O18"/>
    <mergeCell ref="AK5:AL6"/>
    <mergeCell ref="AA7:AA12"/>
    <mergeCell ref="AC7:AC12"/>
    <mergeCell ref="AE7:AE12"/>
    <mergeCell ref="AG7:AG12"/>
    <mergeCell ref="AL7:AL12"/>
    <mergeCell ref="AI7:AI12"/>
    <mergeCell ref="AH6:AI6"/>
    <mergeCell ref="X13:X18"/>
    <mergeCell ref="V7:V12"/>
    <mergeCell ref="AI13:AI18"/>
    <mergeCell ref="AB6:AC6"/>
    <mergeCell ref="AD6:AE6"/>
    <mergeCell ref="AF6:AG6"/>
    <mergeCell ref="V19:V24"/>
    <mergeCell ref="X19:X24"/>
    <mergeCell ref="X7:X12"/>
    <mergeCell ref="AG13:AG18"/>
    <mergeCell ref="AE13:AE18"/>
    <mergeCell ref="AE19:AE24"/>
    <mergeCell ref="AG19:AG24"/>
    <mergeCell ref="Q6:R6"/>
    <mergeCell ref="S6:T6"/>
    <mergeCell ref="U6:V6"/>
    <mergeCell ref="W6:X6"/>
    <mergeCell ref="Z6:AA6"/>
    <mergeCell ref="AL19:AL24"/>
    <mergeCell ref="X37:X42"/>
    <mergeCell ref="AA37:AA42"/>
    <mergeCell ref="AL37:AL42"/>
    <mergeCell ref="AA13:AA18"/>
    <mergeCell ref="AC13:AC18"/>
    <mergeCell ref="AA19:AA24"/>
    <mergeCell ref="AL13:AL18"/>
    <mergeCell ref="AC31:AC36"/>
    <mergeCell ref="AE31:AE36"/>
    <mergeCell ref="AG31:AG36"/>
    <mergeCell ref="AL31:AL36"/>
    <mergeCell ref="AL25:AL30"/>
    <mergeCell ref="AI25:AI30"/>
    <mergeCell ref="AI19:AI24"/>
    <mergeCell ref="AC19:AC24"/>
    <mergeCell ref="T31:T36"/>
    <mergeCell ref="V31:V36"/>
    <mergeCell ref="X31:X36"/>
    <mergeCell ref="AA31:AA36"/>
    <mergeCell ref="T25:T30"/>
    <mergeCell ref="V25:V30"/>
    <mergeCell ref="X25:X30"/>
    <mergeCell ref="AA25:AA30"/>
    <mergeCell ref="AI31:AI36"/>
    <mergeCell ref="AC25:AC30"/>
    <mergeCell ref="AE25:AE30"/>
    <mergeCell ref="AG25:AG30"/>
    <mergeCell ref="V37:V42"/>
    <mergeCell ref="AG37:AG42"/>
    <mergeCell ref="AC37:AC42"/>
    <mergeCell ref="AE37:AE42"/>
    <mergeCell ref="AI37:AI42"/>
    <mergeCell ref="AK43:AL43"/>
    <mergeCell ref="O43:P43"/>
    <mergeCell ref="Q43:R43"/>
    <mergeCell ref="S43:T43"/>
    <mergeCell ref="U43:V43"/>
    <mergeCell ref="AH43:AI43"/>
    <mergeCell ref="AB43:AC43"/>
    <mergeCell ref="AD43:AE43"/>
    <mergeCell ref="AF43:AG43"/>
    <mergeCell ref="W43:X43"/>
    <mergeCell ref="Z43:AA43"/>
  </mergeCells>
  <conditionalFormatting sqref="AK7:AL43">
    <cfRule type="expression" dxfId="84" priority="5742">
      <formula>AK7="-"</formula>
    </cfRule>
    <cfRule type="expression" dxfId="83" priority="6609">
      <formula>AND(AK7&lt;0.9,AK7&lt;&gt;"-")</formula>
    </cfRule>
    <cfRule type="expression" dxfId="82" priority="6613">
      <formula>AND(AK7&gt;1.1,AK7&lt;&gt;"-")</formula>
    </cfRule>
  </conditionalFormatting>
  <conditionalFormatting sqref="AF7:AG43">
    <cfRule type="expression" dxfId="81" priority="5747">
      <formula>AF7="F"</formula>
    </cfRule>
    <cfRule type="expression" dxfId="80" priority="5748">
      <formula>AF7="E"</formula>
    </cfRule>
    <cfRule type="expression" dxfId="79" priority="5749">
      <formula>AF7="D"</formula>
    </cfRule>
    <cfRule type="expression" dxfId="78" priority="5750">
      <formula>OR(AF7="A",AF7="B",AF7="C")</formula>
    </cfRule>
  </conditionalFormatting>
  <conditionalFormatting sqref="S43">
    <cfRule type="expression" dxfId="77" priority="2667">
      <formula>AND(Q43=0,S43&lt;&gt;0)</formula>
    </cfRule>
    <cfRule type="expression" dxfId="76" priority="5298">
      <formula>AND(S43=0,Q43&lt;&gt;0)</formula>
    </cfRule>
  </conditionalFormatting>
  <conditionalFormatting sqref="AH7:AI43">
    <cfRule type="expression" dxfId="75" priority="5254">
      <formula>AF7="F"</formula>
    </cfRule>
    <cfRule type="expression" dxfId="74" priority="5255">
      <formula>AF7="E"</formula>
    </cfRule>
    <cfRule type="expression" dxfId="73" priority="5256">
      <formula>AF7="D"</formula>
    </cfRule>
    <cfRule type="expression" dxfId="72" priority="5257">
      <formula>OR(AF7="A",AF7="B",AF7="C")</formula>
    </cfRule>
  </conditionalFormatting>
  <conditionalFormatting sqref="X7:X43">
    <cfRule type="cellIs" dxfId="71" priority="6622" operator="equal">
      <formula>"-"</formula>
    </cfRule>
  </conditionalFormatting>
  <conditionalFormatting sqref="Z7:AA43">
    <cfRule type="expression" dxfId="70" priority="5743">
      <formula>AF7="F"</formula>
    </cfRule>
    <cfRule type="expression" dxfId="69" priority="5744">
      <formula>AF7="E"</formula>
    </cfRule>
    <cfRule type="expression" dxfId="68" priority="5745">
      <formula>AF7="D"</formula>
    </cfRule>
    <cfRule type="expression" dxfId="67" priority="5746">
      <formula>OR(AF7="A",AF7="B",AF7="C")</formula>
    </cfRule>
  </conditionalFormatting>
  <conditionalFormatting sqref="Q7:Q43">
    <cfRule type="expression" dxfId="66" priority="2668">
      <formula>AND(Q7=0,S7&lt;&gt;0)</formula>
    </cfRule>
  </conditionalFormatting>
  <conditionalFormatting sqref="S7:S42">
    <cfRule type="expression" dxfId="65" priority="1081">
      <formula>AND(ISNUMBER(Q7),Q7&lt;&gt;0,OR(NOT(ISNUMBER(S7)),S7=0))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F9BE-0596-456E-A24E-E50960F61D97}">
  <sheetPr codeName="Sheet49">
    <tabColor theme="8" tint="0.59999389629810485"/>
    <pageSetUpPr fitToPage="1"/>
  </sheetPr>
  <dimension ref="A1:AJ49"/>
  <sheetViews>
    <sheetView zoomScale="55" zoomScaleNormal="55" workbookViewId="0"/>
  </sheetViews>
  <sheetFormatPr defaultColWidth="9.26953125" defaultRowHeight="14.5" x14ac:dyDescent="0.35"/>
  <cols>
    <col min="1" max="1" width="9.81640625" style="311" customWidth="1"/>
    <col min="2" max="2" width="6" style="296" customWidth="1"/>
    <col min="3" max="3" width="8.453125" style="15" customWidth="1"/>
    <col min="4" max="4" width="17.26953125" style="15" customWidth="1"/>
    <col min="5" max="5" width="19.54296875" style="7" customWidth="1"/>
    <col min="6" max="6" width="15.81640625" style="7" customWidth="1"/>
    <col min="7" max="7" width="9.7265625" style="26" customWidth="1"/>
    <col min="8" max="8" width="9.7265625" style="25" customWidth="1"/>
    <col min="9" max="11" width="9.7265625" style="8" customWidth="1"/>
    <col min="12" max="12" width="9.7265625" style="15" customWidth="1"/>
    <col min="13" max="14" width="9.7265625" style="3" customWidth="1"/>
    <col min="15" max="15" width="5.81640625" style="296" customWidth="1"/>
    <col min="16" max="16" width="5.81640625" style="547" customWidth="1"/>
    <col min="17" max="25" width="9.26953125" style="432"/>
    <col min="26" max="27" width="9.26953125" style="15"/>
    <col min="28" max="34" width="9.26953125" style="15" customWidth="1"/>
    <col min="35" max="35" width="9.26953125" style="15"/>
    <col min="36" max="36" width="13.54296875" style="15" customWidth="1"/>
    <col min="37" max="16384" width="9.26953125" style="15"/>
  </cols>
  <sheetData>
    <row r="1" spans="1:36" ht="15.75" customHeight="1" x14ac:dyDescent="0.35">
      <c r="A1" s="252" t="s">
        <v>240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1"/>
      <c r="AA1" s="252"/>
      <c r="AB1" s="252"/>
      <c r="AC1" s="252"/>
      <c r="AD1" s="252"/>
      <c r="AE1" s="252"/>
      <c r="AF1" s="252"/>
      <c r="AG1" s="252"/>
      <c r="AH1" s="252"/>
      <c r="AI1" s="252"/>
      <c r="AJ1" s="252"/>
    </row>
    <row r="2" spans="1:36" ht="27.75" customHeight="1" x14ac:dyDescent="0.35">
      <c r="A2" s="252"/>
      <c r="C2" s="10" t="s">
        <v>203</v>
      </c>
      <c r="D2" s="10"/>
      <c r="F2"/>
      <c r="H2" s="27"/>
      <c r="I2" s="27"/>
      <c r="J2" s="27"/>
      <c r="K2" s="27"/>
      <c r="M2" s="6"/>
      <c r="N2" s="26"/>
    </row>
    <row r="3" spans="1:36" ht="27.75" customHeight="1" thickBot="1" x14ac:dyDescent="0.4">
      <c r="A3" s="252"/>
      <c r="C3" s="31" t="str">
        <f>tod&amp;" Peak Hour "&amp;pkhr</f>
        <v>AM Peak Hour 7:15AM - 8:15AM</v>
      </c>
      <c r="D3" s="31"/>
      <c r="G3" s="16"/>
      <c r="H3" s="8"/>
      <c r="I3" s="99"/>
      <c r="J3" s="25"/>
      <c r="K3" s="25"/>
      <c r="L3" s="26"/>
      <c r="M3" s="16"/>
      <c r="N3" s="16"/>
    </row>
    <row r="4" spans="1:36" s="87" customFormat="1" ht="33" customHeight="1" x14ac:dyDescent="0.35">
      <c r="A4" s="252"/>
      <c r="B4" s="296"/>
      <c r="C4" s="862" t="str">
        <f>TEXT('Calibration Criteria'!$E$7,"0%")&amp;" of All Intersection Movements within the following Volume Criteria"</f>
        <v>85% of All Intersection Movements within the following Volume Criteria</v>
      </c>
      <c r="D4" s="891"/>
      <c r="E4" s="891"/>
      <c r="F4" s="891"/>
      <c r="G4" s="891" t="s">
        <v>420</v>
      </c>
      <c r="H4" s="891"/>
      <c r="I4" s="891" t="s">
        <v>421</v>
      </c>
      <c r="J4" s="891"/>
      <c r="K4" s="309" t="s">
        <v>2</v>
      </c>
      <c r="L4" s="309" t="s">
        <v>3</v>
      </c>
      <c r="M4" s="891" t="s">
        <v>4</v>
      </c>
      <c r="N4" s="892"/>
      <c r="O4" s="70"/>
      <c r="P4" s="70"/>
      <c r="Q4" s="12"/>
      <c r="R4" s="12"/>
      <c r="S4" s="12"/>
      <c r="T4" s="12"/>
      <c r="U4" s="12"/>
      <c r="V4" s="12"/>
      <c r="W4" s="12"/>
      <c r="X4" s="12"/>
      <c r="Y4" s="12"/>
    </row>
    <row r="5" spans="1:36" ht="15" customHeight="1" x14ac:dyDescent="0.35">
      <c r="A5" s="252"/>
      <c r="C5" s="114" t="str">
        <f>'Calibration Criteria'!D7</f>
        <v>Within ± 20% for &lt; 100 vph</v>
      </c>
      <c r="D5" s="115"/>
      <c r="E5" s="115"/>
      <c r="F5" s="115"/>
      <c r="G5" s="135">
        <f ca="1">COUNTIFS($Q:$Q,"=1")</f>
        <v>0</v>
      </c>
      <c r="H5" s="893">
        <f ca="1">SUM(G5:G8)</f>
        <v>0</v>
      </c>
      <c r="I5" s="100">
        <f ca="1">COUNTIFS(Q:Q,"=1",U:U,"=1")</f>
        <v>0</v>
      </c>
      <c r="J5" s="893">
        <f ca="1">SUM(I5:I8)</f>
        <v>0</v>
      </c>
      <c r="K5" s="861" t="e">
        <f ca="1">J5/H5</f>
        <v>#DIV/0!</v>
      </c>
      <c r="L5" s="856">
        <f>'Calibration Criteria'!E7</f>
        <v>0.85</v>
      </c>
      <c r="M5" s="900" t="e">
        <f ca="1">IF(ROUND(K5,2)&gt;=L5,"Yes","No")</f>
        <v>#DIV/0!</v>
      </c>
      <c r="N5" s="901"/>
    </row>
    <row r="6" spans="1:36" ht="15" customHeight="1" x14ac:dyDescent="0.35">
      <c r="A6" s="252"/>
      <c r="C6" s="114" t="str">
        <f>'Calibration Criteria'!D8</f>
        <v>Within ± 15% for ≥ 100 vph to &lt; 1,000 vph</v>
      </c>
      <c r="D6" s="115"/>
      <c r="E6" s="115"/>
      <c r="F6" s="115"/>
      <c r="G6" s="135">
        <f ca="1">COUNTIFS(R:R,"=1")</f>
        <v>0</v>
      </c>
      <c r="H6" s="893"/>
      <c r="I6" s="100">
        <f ca="1">COUNTIFS(R:R,"=1",V:V,"=1")</f>
        <v>0</v>
      </c>
      <c r="J6" s="893"/>
      <c r="K6" s="861"/>
      <c r="L6" s="856"/>
      <c r="M6" s="900"/>
      <c r="N6" s="901"/>
    </row>
    <row r="7" spans="1:36" ht="15" customHeight="1" x14ac:dyDescent="0.35">
      <c r="A7" s="252"/>
      <c r="C7" s="114" t="str">
        <f>'Calibration Criteria'!D9</f>
        <v>Within ± 10% for ≥ 1,000 vph to &lt; 5,000 vph</v>
      </c>
      <c r="D7" s="115"/>
      <c r="E7" s="115"/>
      <c r="F7" s="115"/>
      <c r="G7" s="310">
        <f ca="1">COUNTIFS(S:S,"=1")</f>
        <v>0</v>
      </c>
      <c r="H7" s="894"/>
      <c r="I7" s="122">
        <f ca="1">COUNTIFS(S:S,"=1",W:W,"=1")</f>
        <v>0</v>
      </c>
      <c r="J7" s="894"/>
      <c r="K7" s="896"/>
      <c r="L7" s="898"/>
      <c r="M7" s="902"/>
      <c r="N7" s="903"/>
    </row>
    <row r="8" spans="1:36" ht="15" customHeight="1" thickBot="1" x14ac:dyDescent="0.4">
      <c r="A8" s="252"/>
      <c r="C8" s="138" t="str">
        <f>'Calibration Criteria'!D10</f>
        <v>Within ± 500 for ≥ 5,000 vph</v>
      </c>
      <c r="D8" s="116"/>
      <c r="E8" s="116"/>
      <c r="F8" s="116"/>
      <c r="G8" s="136">
        <f ca="1">COUNTIFS(T12:T48,"=1")</f>
        <v>0</v>
      </c>
      <c r="H8" s="895"/>
      <c r="I8" s="101">
        <f ca="1">COUNTIFS(T:T,"=1",X:X,"=1")</f>
        <v>0</v>
      </c>
      <c r="J8" s="895"/>
      <c r="K8" s="897"/>
      <c r="L8" s="899"/>
      <c r="M8" s="904"/>
      <c r="N8" s="905"/>
    </row>
    <row r="9" spans="1:36" s="296" customFormat="1" ht="15" customHeight="1" x14ac:dyDescent="0.35">
      <c r="A9" s="252"/>
      <c r="C9" s="77" t="str">
        <f>"*Results show the average from "&amp;no_seeds&amp;" simulation runs."</f>
        <v>*Results show the average from 0 simulation runs.</v>
      </c>
      <c r="P9" s="547"/>
      <c r="Q9" s="274"/>
      <c r="R9" s="274"/>
      <c r="S9" s="274"/>
      <c r="T9" s="274"/>
      <c r="U9" s="274"/>
      <c r="V9" s="274"/>
      <c r="W9" s="274"/>
      <c r="X9" s="274"/>
      <c r="Y9" s="274"/>
      <c r="Z9" s="547"/>
    </row>
    <row r="10" spans="1:36" ht="15" customHeight="1" thickBot="1" x14ac:dyDescent="0.4">
      <c r="A10" s="252"/>
      <c r="C10" s="296"/>
      <c r="D10" s="9"/>
      <c r="E10" s="86"/>
      <c r="F10" s="86"/>
      <c r="G10" s="11"/>
      <c r="H10" s="28"/>
      <c r="I10" s="97"/>
      <c r="J10" s="102"/>
      <c r="K10" s="97"/>
      <c r="L10" s="24"/>
      <c r="M10" s="6"/>
      <c r="N10" s="26"/>
      <c r="Q10" s="908" t="s">
        <v>378</v>
      </c>
      <c r="R10" s="909"/>
      <c r="S10" s="909"/>
      <c r="T10" s="909"/>
      <c r="U10" s="909"/>
      <c r="V10" s="909"/>
      <c r="W10" s="909"/>
      <c r="X10" s="909"/>
      <c r="Y10" s="910"/>
      <c r="Z10" s="908" t="s">
        <v>377</v>
      </c>
      <c r="AA10" s="909"/>
      <c r="AB10" s="909"/>
      <c r="AC10" s="909"/>
      <c r="AD10" s="909"/>
      <c r="AE10" s="909"/>
      <c r="AF10" s="909"/>
      <c r="AG10" s="909"/>
      <c r="AH10" s="910"/>
      <c r="AJ10" s="882" t="s">
        <v>99</v>
      </c>
    </row>
    <row r="11" spans="1:36" ht="44.25" customHeight="1" thickBot="1" x14ac:dyDescent="0.4">
      <c r="A11" s="252"/>
      <c r="C11" s="154" t="s">
        <v>140</v>
      </c>
      <c r="D11" s="308" t="s">
        <v>13</v>
      </c>
      <c r="E11" s="308" t="s">
        <v>8</v>
      </c>
      <c r="F11" s="308" t="s">
        <v>9</v>
      </c>
      <c r="G11" s="880" t="s">
        <v>6</v>
      </c>
      <c r="H11" s="880"/>
      <c r="I11" s="880" t="s">
        <v>101</v>
      </c>
      <c r="J11" s="880"/>
      <c r="K11" s="880" t="s">
        <v>7</v>
      </c>
      <c r="L11" s="880"/>
      <c r="M11" s="880" t="s">
        <v>0</v>
      </c>
      <c r="N11" s="881"/>
      <c r="Q11" s="626" t="s">
        <v>19</v>
      </c>
      <c r="R11" s="626" t="s">
        <v>20</v>
      </c>
      <c r="S11" s="626" t="s">
        <v>21</v>
      </c>
      <c r="T11" s="626" t="s">
        <v>145</v>
      </c>
      <c r="U11" s="626" t="s">
        <v>16</v>
      </c>
      <c r="V11" s="626" t="s">
        <v>17</v>
      </c>
      <c r="W11" s="626" t="s">
        <v>18</v>
      </c>
      <c r="X11" s="626" t="s">
        <v>146</v>
      </c>
      <c r="Y11" s="626" t="s">
        <v>15</v>
      </c>
      <c r="Z11" s="626" t="s">
        <v>19</v>
      </c>
      <c r="AA11" s="317" t="s">
        <v>20</v>
      </c>
      <c r="AB11" s="317" t="s">
        <v>21</v>
      </c>
      <c r="AC11" s="317" t="s">
        <v>145</v>
      </c>
      <c r="AD11" s="317" t="s">
        <v>16</v>
      </c>
      <c r="AE11" s="317" t="s">
        <v>17</v>
      </c>
      <c r="AF11" s="317" t="s">
        <v>18</v>
      </c>
      <c r="AG11" s="317" t="s">
        <v>146</v>
      </c>
      <c r="AH11" s="317" t="s">
        <v>15</v>
      </c>
      <c r="AJ11" s="882"/>
    </row>
    <row r="12" spans="1:36" ht="15" customHeight="1" x14ac:dyDescent="0.35">
      <c r="A12" s="252" t="str">
        <f ca="1">IF(AND(OR(G12=0,G12="-"),OR(I12=0,I12="-")),"H","")</f>
        <v>H</v>
      </c>
      <c r="C12" s="886">
        <f ca="1">'Intersection Calcs'!M7</f>
        <v>1</v>
      </c>
      <c r="D12" s="889" t="str">
        <f ca="1">'Intersection Calcs'!N7</f>
        <v>Intersection Name</v>
      </c>
      <c r="E12" s="889" t="str">
        <f ca="1">'Intersection Calcs'!O7</f>
        <v>NB</v>
      </c>
      <c r="F12" s="305" t="str">
        <f>'Intersection Calcs'!P7</f>
        <v>NBL</v>
      </c>
      <c r="G12" s="22">
        <f ca="1">'Intersection Calcs'!Q7</f>
        <v>0</v>
      </c>
      <c r="H12" s="890">
        <f ca="1">'Intersection Calcs'!R7</f>
        <v>0</v>
      </c>
      <c r="I12" s="306">
        <f ca="1">'Intersection Calcs'!S7</f>
        <v>0</v>
      </c>
      <c r="J12" s="890">
        <f ca="1">'Intersection Calcs'!T7</f>
        <v>0</v>
      </c>
      <c r="K12" s="307">
        <f ca="1">'Intersection Calcs'!U7</f>
        <v>0</v>
      </c>
      <c r="L12" s="885">
        <f ca="1">'Intersection Calcs'!V7</f>
        <v>0</v>
      </c>
      <c r="M12" s="18" t="str">
        <f ca="1">'Intersection Calcs'!W7</f>
        <v>-</v>
      </c>
      <c r="N12" s="883" t="str">
        <f ca="1">'Intersection Calcs'!X7</f>
        <v>-</v>
      </c>
      <c r="Q12" s="627">
        <f ca="1">IF(AND($G12&lt;&gt;0,$G12&lt;'Calibration Criteria'!$C$7),1,0)</f>
        <v>0</v>
      </c>
      <c r="R12" s="627">
        <f ca="1">IF(AND($G12&gt;='Calibration Criteria'!$C$7,$G12&lt;'Calibration Criteria'!$C$8),1,0)</f>
        <v>0</v>
      </c>
      <c r="S12" s="627">
        <f ca="1">IF(AND($G12&gt;='Calibration Criteria'!$C$8,$G12&lt;'Calibration Criteria'!$C$9),1,0)</f>
        <v>0</v>
      </c>
      <c r="T12" s="628">
        <f ca="1">IF(AND($G12&gt;='Calibration Criteria'!$C$10,$G12&lt;&gt;"-"),1,0)</f>
        <v>0</v>
      </c>
      <c r="U12" s="627">
        <f ca="1">IF(AND($M12&lt;='Calibration Criteria'!$B$7,$M12&gt;=-'Calibration Criteria'!$B$7),1,0)</f>
        <v>0</v>
      </c>
      <c r="V12" s="627">
        <f ca="1">IF(AND($M12&lt;='Calibration Criteria'!$B$8,$M12&gt;=-'Calibration Criteria'!$B$8),1,0)</f>
        <v>0</v>
      </c>
      <c r="W12" s="627">
        <f ca="1">IF(AND($M12&lt;='Calibration Criteria'!$B$9,$M12&gt;=-'Calibration Criteria'!$B$9),1,0)</f>
        <v>0</v>
      </c>
      <c r="X12" s="627">
        <f ca="1">IF(AND($K12&lt;='Calibration Criteria'!$B$10,$K12&gt;=-'Calibration Criteria'!$B$10,ABS(K12)&lt;&gt;G12),1,0)</f>
        <v>0</v>
      </c>
      <c r="Y12" s="627">
        <f ca="1">IF(AND($G12&lt;&gt;0,$G12&lt;'Calibration Criteria'!$C$7),1,0)</f>
        <v>0</v>
      </c>
      <c r="Z12" s="906">
        <f ca="1">IF(AND($H12&lt;&gt;0,$H12&lt;'Calibration Criteria'!$C$7),1,0)</f>
        <v>0</v>
      </c>
      <c r="AA12" s="906">
        <f ca="1">IF(AND($H12&gt;='Calibration Criteria'!$C$7,$H12&lt;'Calibration Criteria'!$C$8),1,0)</f>
        <v>0</v>
      </c>
      <c r="AB12" s="906">
        <f ca="1">IF(AND($H12&gt;='Calibration Criteria'!$C$8,$H12&lt;'Calibration Criteria'!$C$9),1,0)</f>
        <v>0</v>
      </c>
      <c r="AC12" s="906">
        <f ca="1">IF(AND($H12&gt;='Calibration Criteria'!$C$10),1,0)</f>
        <v>0</v>
      </c>
      <c r="AD12" s="906">
        <f ca="1">IF(AND($N12&lt;='Calibration Criteria'!$B$7,$N12&gt;=-'Calibration Criteria'!$B$7),1,0)</f>
        <v>0</v>
      </c>
      <c r="AE12" s="906">
        <f ca="1">IF(AND($N12&lt;='Calibration Criteria'!$B$8,$N12&gt;=-'Calibration Criteria'!$B$8),1,0)</f>
        <v>0</v>
      </c>
      <c r="AF12" s="906">
        <f ca="1">IF(AND($N12&lt;='Calibration Criteria'!$B$9,$N12&gt;=-'Calibration Criteria'!$B$9),1,0)</f>
        <v>0</v>
      </c>
      <c r="AG12" s="906">
        <f ca="1">IF(AND($L12&lt;='Calibration Criteria'!$B$10,$L12&gt;=-'Calibration Criteria'!$B$10,ABS(L12)&lt;&gt;H12),1,0)</f>
        <v>0</v>
      </c>
      <c r="AH12" s="906">
        <f ca="1">SUMPRODUCT(Z12:AC17,AD12:AG17)</f>
        <v>0</v>
      </c>
      <c r="AJ12" s="907" t="str">
        <f ca="1">IFERROR(SQRT((J12-H12)^2/((J12+H12)/2)),"NA")</f>
        <v>NA</v>
      </c>
    </row>
    <row r="13" spans="1:36" ht="15" customHeight="1" x14ac:dyDescent="0.35">
      <c r="A13" s="252" t="str">
        <f t="shared" ref="A13:A48" ca="1" si="0">IF(AND(OR(G13=0,G13="-"),OR(I13=0,I13="-")),"H","")</f>
        <v>H</v>
      </c>
      <c r="C13" s="887">
        <f>'Intersection Calcs'!M8</f>
        <v>0</v>
      </c>
      <c r="D13" s="884">
        <f>'Intersection Calcs'!N8</f>
        <v>0</v>
      </c>
      <c r="E13" s="884">
        <f>'Intersection Calcs'!O8</f>
        <v>0</v>
      </c>
      <c r="F13" s="303" t="str">
        <f>'Intersection Calcs'!P8</f>
        <v>NBT</v>
      </c>
      <c r="G13" s="35">
        <f ca="1">'Intersection Calcs'!Q8</f>
        <v>0</v>
      </c>
      <c r="H13" s="875">
        <f>'Intersection Calcs'!R8</f>
        <v>0</v>
      </c>
      <c r="I13" s="302">
        <f ca="1">'Intersection Calcs'!S8</f>
        <v>0</v>
      </c>
      <c r="J13" s="875">
        <f>'Intersection Calcs'!T8</f>
        <v>0</v>
      </c>
      <c r="K13" s="304">
        <f ca="1">'Intersection Calcs'!U8</f>
        <v>0</v>
      </c>
      <c r="L13" s="878">
        <f>'Intersection Calcs'!V8</f>
        <v>0</v>
      </c>
      <c r="M13" s="17" t="str">
        <f ca="1">'Intersection Calcs'!W8</f>
        <v>-</v>
      </c>
      <c r="N13" s="877">
        <f>'Intersection Calcs'!X8</f>
        <v>0</v>
      </c>
      <c r="Q13" s="627">
        <f ca="1">IF(AND($G13&lt;&gt;0,$G13&lt;'Calibration Criteria'!$C$7),1,0)</f>
        <v>0</v>
      </c>
      <c r="R13" s="627">
        <f ca="1">IF(AND($G13&gt;='Calibration Criteria'!$C$7,$G13&lt;'Calibration Criteria'!$C$8),1,0)</f>
        <v>0</v>
      </c>
      <c r="S13" s="627">
        <f ca="1">IF(AND($G13&gt;='Calibration Criteria'!$C$8,$G13&lt;'Calibration Criteria'!$C$9),1,0)</f>
        <v>0</v>
      </c>
      <c r="T13" s="628">
        <f ca="1">IF(AND($G13&gt;='Calibration Criteria'!$C$10,$G13&lt;&gt;"-"),1,0)</f>
        <v>0</v>
      </c>
      <c r="U13" s="627">
        <f ca="1">IF(AND($M13&lt;='Calibration Criteria'!$B$7,$M13&gt;=-'Calibration Criteria'!$B$7),1,0)</f>
        <v>0</v>
      </c>
      <c r="V13" s="627">
        <f ca="1">IF(AND($M13&lt;='Calibration Criteria'!$B$8,$M13&gt;=-'Calibration Criteria'!$B$8),1,0)</f>
        <v>0</v>
      </c>
      <c r="W13" s="627">
        <f ca="1">IF(AND($M13&lt;='Calibration Criteria'!$B$9,$M13&gt;=-'Calibration Criteria'!$B$9),1,0)</f>
        <v>0</v>
      </c>
      <c r="X13" s="627">
        <f ca="1">IF(AND($K13&lt;='Calibration Criteria'!$B$10,$K13&gt;=-'Calibration Criteria'!$B$10,ABS(K13)&lt;&gt;G13),1,0)</f>
        <v>0</v>
      </c>
      <c r="Y13" s="627">
        <f ca="1">IF(AND($G13&lt;&gt;0,$G13&lt;'Calibration Criteria'!$C$7),1,0)</f>
        <v>0</v>
      </c>
      <c r="Z13" s="906"/>
      <c r="AA13" s="906"/>
      <c r="AB13" s="906"/>
      <c r="AC13" s="906"/>
      <c r="AD13" s="906"/>
      <c r="AE13" s="906"/>
      <c r="AF13" s="906"/>
      <c r="AG13" s="906"/>
      <c r="AH13" s="906"/>
      <c r="AJ13" s="907"/>
    </row>
    <row r="14" spans="1:36" ht="15" customHeight="1" x14ac:dyDescent="0.35">
      <c r="A14" s="252" t="str">
        <f t="shared" ca="1" si="0"/>
        <v>H</v>
      </c>
      <c r="C14" s="887">
        <f>'Intersection Calcs'!M9</f>
        <v>0</v>
      </c>
      <c r="D14" s="884">
        <f>'Intersection Calcs'!N9</f>
        <v>0</v>
      </c>
      <c r="E14" s="884">
        <f>'Intersection Calcs'!O9</f>
        <v>0</v>
      </c>
      <c r="F14" s="303" t="str">
        <f>'Intersection Calcs'!P9</f>
        <v>NBR</v>
      </c>
      <c r="G14" s="35">
        <f ca="1">'Intersection Calcs'!Q9</f>
        <v>0</v>
      </c>
      <c r="H14" s="875">
        <f>'Intersection Calcs'!R9</f>
        <v>0</v>
      </c>
      <c r="I14" s="302">
        <f ca="1">'Intersection Calcs'!S9</f>
        <v>0</v>
      </c>
      <c r="J14" s="875">
        <f>'Intersection Calcs'!T9</f>
        <v>0</v>
      </c>
      <c r="K14" s="304">
        <f ca="1">'Intersection Calcs'!U9</f>
        <v>0</v>
      </c>
      <c r="L14" s="878">
        <f>'Intersection Calcs'!V9</f>
        <v>0</v>
      </c>
      <c r="M14" s="17" t="str">
        <f ca="1">'Intersection Calcs'!W9</f>
        <v>-</v>
      </c>
      <c r="N14" s="877">
        <f>'Intersection Calcs'!X9</f>
        <v>0</v>
      </c>
      <c r="Q14" s="627">
        <f ca="1">IF(AND($G14&lt;&gt;0,$G14&lt;'Calibration Criteria'!$C$7),1,0)</f>
        <v>0</v>
      </c>
      <c r="R14" s="627">
        <f ca="1">IF(AND($G14&gt;='Calibration Criteria'!$C$7,$G14&lt;'Calibration Criteria'!$C$8),1,0)</f>
        <v>0</v>
      </c>
      <c r="S14" s="627">
        <f ca="1">IF(AND($G14&gt;='Calibration Criteria'!$C$8,$G14&lt;'Calibration Criteria'!$C$9),1,0)</f>
        <v>0</v>
      </c>
      <c r="T14" s="628">
        <f ca="1">IF(AND($G14&gt;='Calibration Criteria'!$C$10,$G14&lt;&gt;"-"),1,0)</f>
        <v>0</v>
      </c>
      <c r="U14" s="627">
        <f ca="1">IF(AND($M14&lt;='Calibration Criteria'!$B$7,$M14&gt;=-'Calibration Criteria'!$B$7),1,0)</f>
        <v>0</v>
      </c>
      <c r="V14" s="627">
        <f ca="1">IF(AND($M14&lt;='Calibration Criteria'!$B$8,$M14&gt;=-'Calibration Criteria'!$B$8),1,0)</f>
        <v>0</v>
      </c>
      <c r="W14" s="627">
        <f ca="1">IF(AND($M14&lt;='Calibration Criteria'!$B$9,$M14&gt;=-'Calibration Criteria'!$B$9),1,0)</f>
        <v>0</v>
      </c>
      <c r="X14" s="627">
        <f ca="1">IF(AND($K14&lt;='Calibration Criteria'!$B$10,$K14&gt;=-'Calibration Criteria'!$B$10,ABS(K14)&lt;&gt;G14),1,0)</f>
        <v>0</v>
      </c>
      <c r="Y14" s="627">
        <f ca="1">IF(AND($G14&lt;&gt;0,$G14&lt;'Calibration Criteria'!$C$7),1,0)</f>
        <v>0</v>
      </c>
      <c r="Z14" s="906"/>
      <c r="AA14" s="906"/>
      <c r="AB14" s="906"/>
      <c r="AC14" s="906"/>
      <c r="AD14" s="906"/>
      <c r="AE14" s="906"/>
      <c r="AF14" s="906"/>
      <c r="AG14" s="906"/>
      <c r="AH14" s="906"/>
      <c r="AJ14" s="907"/>
    </row>
    <row r="15" spans="1:36" ht="15" customHeight="1" x14ac:dyDescent="0.35">
      <c r="A15" s="252" t="str">
        <f t="shared" ca="1" si="0"/>
        <v>H</v>
      </c>
      <c r="C15" s="887">
        <f>'Intersection Calcs'!M10</f>
        <v>0</v>
      </c>
      <c r="D15" s="884">
        <f>'Intersection Calcs'!N10</f>
        <v>0</v>
      </c>
      <c r="E15" s="884">
        <f>'Intersection Calcs'!O10</f>
        <v>0</v>
      </c>
      <c r="F15" s="303" t="str">
        <f>'Intersection Calcs'!P10</f>
        <v>NBU</v>
      </c>
      <c r="G15" s="35">
        <f ca="1">'Intersection Calcs'!Q10</f>
        <v>0</v>
      </c>
      <c r="H15" s="875">
        <f>'Intersection Calcs'!R10</f>
        <v>0</v>
      </c>
      <c r="I15" s="302">
        <f ca="1">'Intersection Calcs'!S10</f>
        <v>0</v>
      </c>
      <c r="J15" s="875">
        <f>'Intersection Calcs'!T10</f>
        <v>0</v>
      </c>
      <c r="K15" s="304">
        <f ca="1">'Intersection Calcs'!U10</f>
        <v>0</v>
      </c>
      <c r="L15" s="878">
        <f>'Intersection Calcs'!V10</f>
        <v>0</v>
      </c>
      <c r="M15" s="17" t="str">
        <f ca="1">'Intersection Calcs'!W10</f>
        <v>-</v>
      </c>
      <c r="N15" s="877">
        <f>'Intersection Calcs'!X10</f>
        <v>0</v>
      </c>
      <c r="Q15" s="627">
        <f ca="1">IF(AND($G15&lt;&gt;0,$G15&lt;'Calibration Criteria'!$C$7),1,0)</f>
        <v>0</v>
      </c>
      <c r="R15" s="627">
        <f ca="1">IF(AND($G15&gt;='Calibration Criteria'!$C$7,$G15&lt;'Calibration Criteria'!$C$8),1,0)</f>
        <v>0</v>
      </c>
      <c r="S15" s="627">
        <f ca="1">IF(AND($G15&gt;='Calibration Criteria'!$C$8,$G15&lt;'Calibration Criteria'!$C$9),1,0)</f>
        <v>0</v>
      </c>
      <c r="T15" s="628">
        <f ca="1">IF(AND($G15&gt;='Calibration Criteria'!$C$10,$G15&lt;&gt;"-"),1,0)</f>
        <v>0</v>
      </c>
      <c r="U15" s="627">
        <f ca="1">IF(AND($M15&lt;='Calibration Criteria'!$B$7,$M15&gt;=-'Calibration Criteria'!$B$7),1,0)</f>
        <v>0</v>
      </c>
      <c r="V15" s="627">
        <f ca="1">IF(AND($M15&lt;='Calibration Criteria'!$B$8,$M15&gt;=-'Calibration Criteria'!$B$8),1,0)</f>
        <v>0</v>
      </c>
      <c r="W15" s="627">
        <f ca="1">IF(AND($M15&lt;='Calibration Criteria'!$B$9,$M15&gt;=-'Calibration Criteria'!$B$9),1,0)</f>
        <v>0</v>
      </c>
      <c r="X15" s="627">
        <f ca="1">IF(AND($K15&lt;='Calibration Criteria'!$B$10,$K15&gt;=-'Calibration Criteria'!$B$10,ABS(K15)&lt;&gt;G15),1,0)</f>
        <v>0</v>
      </c>
      <c r="Y15" s="627">
        <f ca="1">IF(AND($G15&lt;&gt;0,$G15&lt;'Calibration Criteria'!$C$7),1,0)</f>
        <v>0</v>
      </c>
      <c r="Z15" s="906"/>
      <c r="AA15" s="906"/>
      <c r="AB15" s="906"/>
      <c r="AC15" s="906"/>
      <c r="AD15" s="906"/>
      <c r="AE15" s="906"/>
      <c r="AF15" s="906"/>
      <c r="AG15" s="906"/>
      <c r="AH15" s="906"/>
      <c r="AJ15" s="907"/>
    </row>
    <row r="16" spans="1:36" ht="15" customHeight="1" x14ac:dyDescent="0.35">
      <c r="A16" s="252" t="str">
        <f t="shared" ca="1" si="0"/>
        <v>H</v>
      </c>
      <c r="C16" s="887">
        <f>'Intersection Calcs'!M11</f>
        <v>0</v>
      </c>
      <c r="D16" s="884">
        <f>'Intersection Calcs'!N11</f>
        <v>0</v>
      </c>
      <c r="E16" s="884">
        <f>'Intersection Calcs'!O11</f>
        <v>0</v>
      </c>
      <c r="F16" s="303">
        <f>'Intersection Calcs'!P11</f>
        <v>0</v>
      </c>
      <c r="G16" s="35" t="str">
        <f ca="1">'Intersection Calcs'!Q11</f>
        <v>-</v>
      </c>
      <c r="H16" s="875">
        <f>'Intersection Calcs'!R11</f>
        <v>0</v>
      </c>
      <c r="I16" s="302">
        <f ca="1">'Intersection Calcs'!S11</f>
        <v>0</v>
      </c>
      <c r="J16" s="875">
        <f>'Intersection Calcs'!T11</f>
        <v>0</v>
      </c>
      <c r="K16" s="304" t="str">
        <f ca="1">'Intersection Calcs'!U11</f>
        <v>-</v>
      </c>
      <c r="L16" s="878">
        <f>'Intersection Calcs'!V11</f>
        <v>0</v>
      </c>
      <c r="M16" s="17" t="str">
        <f ca="1">'Intersection Calcs'!W11</f>
        <v>-</v>
      </c>
      <c r="N16" s="877">
        <f>'Intersection Calcs'!X11</f>
        <v>0</v>
      </c>
      <c r="Q16" s="627">
        <f ca="1">IF(AND($G16&lt;&gt;0,$G16&lt;'Calibration Criteria'!$C$7),1,0)</f>
        <v>0</v>
      </c>
      <c r="R16" s="627">
        <f ca="1">IF(AND($G16&gt;='Calibration Criteria'!$C$7,$G16&lt;'Calibration Criteria'!$C$8),1,0)</f>
        <v>0</v>
      </c>
      <c r="S16" s="627">
        <f ca="1">IF(AND($G16&gt;='Calibration Criteria'!$C$8,$G16&lt;'Calibration Criteria'!$C$9),1,0)</f>
        <v>0</v>
      </c>
      <c r="T16" s="628">
        <f ca="1">IF(AND($G16&gt;='Calibration Criteria'!$C$10,$G16&lt;&gt;"-"),1,0)</f>
        <v>0</v>
      </c>
      <c r="U16" s="627">
        <f ca="1">IF(AND($M16&lt;='Calibration Criteria'!$B$7,$M16&gt;=-'Calibration Criteria'!$B$7),1,0)</f>
        <v>0</v>
      </c>
      <c r="V16" s="627">
        <f ca="1">IF(AND($M16&lt;='Calibration Criteria'!$B$8,$M16&gt;=-'Calibration Criteria'!$B$8),1,0)</f>
        <v>0</v>
      </c>
      <c r="W16" s="627">
        <f ca="1">IF(AND($M16&lt;='Calibration Criteria'!$B$9,$M16&gt;=-'Calibration Criteria'!$B$9),1,0)</f>
        <v>0</v>
      </c>
      <c r="X16" s="627" t="e">
        <f ca="1">IF(AND($K16&lt;='Calibration Criteria'!$B$10,$K16&gt;=-'Calibration Criteria'!$B$10,ABS(K16)&lt;&gt;G16),1,0)</f>
        <v>#VALUE!</v>
      </c>
      <c r="Y16" s="627">
        <f ca="1">IF(AND($G16&lt;&gt;0,$G16&lt;'Calibration Criteria'!$C$7),1,0)</f>
        <v>0</v>
      </c>
      <c r="Z16" s="906"/>
      <c r="AA16" s="906"/>
      <c r="AB16" s="906"/>
      <c r="AC16" s="906"/>
      <c r="AD16" s="906"/>
      <c r="AE16" s="906"/>
      <c r="AF16" s="906"/>
      <c r="AG16" s="906"/>
      <c r="AH16" s="906"/>
      <c r="AJ16" s="907"/>
    </row>
    <row r="17" spans="1:36" ht="15" customHeight="1" x14ac:dyDescent="0.35">
      <c r="A17" s="252" t="str">
        <f t="shared" ca="1" si="0"/>
        <v>H</v>
      </c>
      <c r="C17" s="887">
        <f>'Intersection Calcs'!M12</f>
        <v>0</v>
      </c>
      <c r="D17" s="884">
        <f>'Intersection Calcs'!N12</f>
        <v>0</v>
      </c>
      <c r="E17" s="884">
        <f>'Intersection Calcs'!O12</f>
        <v>0</v>
      </c>
      <c r="F17" s="303">
        <f>'Intersection Calcs'!P12</f>
        <v>0</v>
      </c>
      <c r="G17" s="35" t="str">
        <f ca="1">'Intersection Calcs'!Q12</f>
        <v>-</v>
      </c>
      <c r="H17" s="875">
        <f>'Intersection Calcs'!R12</f>
        <v>0</v>
      </c>
      <c r="I17" s="302">
        <f ca="1">'Intersection Calcs'!S12</f>
        <v>0</v>
      </c>
      <c r="J17" s="875">
        <f>'Intersection Calcs'!T12</f>
        <v>0</v>
      </c>
      <c r="K17" s="304" t="str">
        <f ca="1">'Intersection Calcs'!U12</f>
        <v>-</v>
      </c>
      <c r="L17" s="878">
        <f>'Intersection Calcs'!V12</f>
        <v>0</v>
      </c>
      <c r="M17" s="17" t="str">
        <f ca="1">'Intersection Calcs'!W12</f>
        <v>-</v>
      </c>
      <c r="N17" s="877" t="e">
        <f>'Intersection Calcs'!X12</f>
        <v>#DIV/0!</v>
      </c>
      <c r="Q17" s="627">
        <f ca="1">IF(AND($G17&lt;&gt;0,$G17&lt;'Calibration Criteria'!$C$7),1,0)</f>
        <v>0</v>
      </c>
      <c r="R17" s="627">
        <f ca="1">IF(AND($G17&gt;='Calibration Criteria'!$C$7,$G17&lt;'Calibration Criteria'!$C$8),1,0)</f>
        <v>0</v>
      </c>
      <c r="S17" s="627">
        <f ca="1">IF(AND($G17&gt;='Calibration Criteria'!$C$8,$G17&lt;'Calibration Criteria'!$C$9),1,0)</f>
        <v>0</v>
      </c>
      <c r="T17" s="628">
        <f ca="1">IF(AND($G17&gt;='Calibration Criteria'!$C$10,$G17&lt;&gt;"-"),1,0)</f>
        <v>0</v>
      </c>
      <c r="U17" s="627">
        <f ca="1">IF(AND($M17&lt;='Calibration Criteria'!$B$7,$M17&gt;=-'Calibration Criteria'!$B$7),1,0)</f>
        <v>0</v>
      </c>
      <c r="V17" s="627">
        <f ca="1">IF(AND($M17&lt;='Calibration Criteria'!$B$8,$M17&gt;=-'Calibration Criteria'!$B$8),1,0)</f>
        <v>0</v>
      </c>
      <c r="W17" s="627">
        <f ca="1">IF(AND($M17&lt;='Calibration Criteria'!$B$9,$M17&gt;=-'Calibration Criteria'!$B$9),1,0)</f>
        <v>0</v>
      </c>
      <c r="X17" s="627" t="e">
        <f ca="1">IF(AND($K17&lt;='Calibration Criteria'!$B$10,$K17&gt;=-'Calibration Criteria'!$B$10,ABS(K17)&lt;&gt;G17),1,0)</f>
        <v>#VALUE!</v>
      </c>
      <c r="Y17" s="627">
        <f ca="1">IF(AND($G17&lt;&gt;0,$G17&lt;'Calibration Criteria'!$C$7),1,0)</f>
        <v>0</v>
      </c>
      <c r="Z17" s="906"/>
      <c r="AA17" s="906"/>
      <c r="AB17" s="906"/>
      <c r="AC17" s="906"/>
      <c r="AD17" s="906"/>
      <c r="AE17" s="906"/>
      <c r="AF17" s="906"/>
      <c r="AG17" s="906"/>
      <c r="AH17" s="906"/>
      <c r="AJ17" s="907"/>
    </row>
    <row r="18" spans="1:36" ht="15" customHeight="1" x14ac:dyDescent="0.35">
      <c r="A18" s="252" t="str">
        <f t="shared" ca="1" si="0"/>
        <v>H</v>
      </c>
      <c r="C18" s="887">
        <f>'Intersection Calcs'!M13</f>
        <v>0</v>
      </c>
      <c r="D18" s="884">
        <f>'Intersection Calcs'!N13</f>
        <v>0</v>
      </c>
      <c r="E18" s="884" t="str">
        <f ca="1">'Intersection Calcs'!O13</f>
        <v>SB</v>
      </c>
      <c r="F18" s="303" t="str">
        <f>'Intersection Calcs'!P13</f>
        <v>SBL</v>
      </c>
      <c r="G18" s="35">
        <f ca="1">'Intersection Calcs'!Q13</f>
        <v>0</v>
      </c>
      <c r="H18" s="875">
        <f ca="1">'Intersection Calcs'!R13</f>
        <v>0</v>
      </c>
      <c r="I18" s="302">
        <f ca="1">'Intersection Calcs'!S13</f>
        <v>0</v>
      </c>
      <c r="J18" s="875">
        <f ca="1">'Intersection Calcs'!T13</f>
        <v>0</v>
      </c>
      <c r="K18" s="304">
        <f ca="1">'Intersection Calcs'!U13</f>
        <v>0</v>
      </c>
      <c r="L18" s="878">
        <f ca="1">'Intersection Calcs'!V13</f>
        <v>0</v>
      </c>
      <c r="M18" s="17" t="str">
        <f ca="1">'Intersection Calcs'!W13</f>
        <v>-</v>
      </c>
      <c r="N18" s="877" t="str">
        <f ca="1">'Intersection Calcs'!X13</f>
        <v>-</v>
      </c>
      <c r="Q18" s="627">
        <f ca="1">IF(AND($G18&lt;&gt;0,$G18&lt;'Calibration Criteria'!$C$7),1,0)</f>
        <v>0</v>
      </c>
      <c r="R18" s="627">
        <f ca="1">IF(AND($G18&gt;='Calibration Criteria'!$C$7,$G18&lt;'Calibration Criteria'!$C$8),1,0)</f>
        <v>0</v>
      </c>
      <c r="S18" s="627">
        <f ca="1">IF(AND($G18&gt;='Calibration Criteria'!$C$8,$G18&lt;'Calibration Criteria'!$C$9),1,0)</f>
        <v>0</v>
      </c>
      <c r="T18" s="628">
        <f ca="1">IF(AND($G18&gt;='Calibration Criteria'!$C$10,$G18&lt;&gt;"-"),1,0)</f>
        <v>0</v>
      </c>
      <c r="U18" s="627">
        <f ca="1">IF(AND($M18&lt;='Calibration Criteria'!$B$7,$M18&gt;=-'Calibration Criteria'!$B$7),1,0)</f>
        <v>0</v>
      </c>
      <c r="V18" s="627">
        <f ca="1">IF(AND($M18&lt;='Calibration Criteria'!$B$8,$M18&gt;=-'Calibration Criteria'!$B$8),1,0)</f>
        <v>0</v>
      </c>
      <c r="W18" s="627">
        <f ca="1">IF(AND($M18&lt;='Calibration Criteria'!$B$9,$M18&gt;=-'Calibration Criteria'!$B$9),1,0)</f>
        <v>0</v>
      </c>
      <c r="X18" s="627">
        <f ca="1">IF(AND($K18&lt;='Calibration Criteria'!$B$10,$K18&gt;=-'Calibration Criteria'!$B$10,ABS(K18)&lt;&gt;G18),1,0)</f>
        <v>0</v>
      </c>
      <c r="Y18" s="627">
        <f ca="1">IF(AND($G18&lt;&gt;0,$G18&lt;'Calibration Criteria'!$C$7),1,0)</f>
        <v>0</v>
      </c>
      <c r="Z18" s="906">
        <f ca="1">IF(AND($H18&lt;&gt;0,$H18&lt;'Calibration Criteria'!$C$7),1,0)</f>
        <v>0</v>
      </c>
      <c r="AA18" s="906">
        <f ca="1">IF(AND($H18&gt;='Calibration Criteria'!$C$7,$H18&lt;'Calibration Criteria'!$C$8),1,0)</f>
        <v>0</v>
      </c>
      <c r="AB18" s="906">
        <f ca="1">IF(AND($H18&gt;='Calibration Criteria'!$C$8,$H18&lt;'Calibration Criteria'!$C$9),1,0)</f>
        <v>0</v>
      </c>
      <c r="AC18" s="906">
        <f ca="1">IF(AND($H18&gt;='Calibration Criteria'!$C$10),1,0)</f>
        <v>0</v>
      </c>
      <c r="AD18" s="906">
        <f ca="1">IF(AND($N18&lt;='Calibration Criteria'!$B$7,$N18&gt;=-'Calibration Criteria'!$B$7),1,0)</f>
        <v>0</v>
      </c>
      <c r="AE18" s="906">
        <f ca="1">IF(AND($N18&lt;='Calibration Criteria'!$B$8,$N18&gt;=-'Calibration Criteria'!$B$8),1,0)</f>
        <v>0</v>
      </c>
      <c r="AF18" s="906">
        <f ca="1">IF(AND($N18&lt;='Calibration Criteria'!$B$9,$N18&gt;=-'Calibration Criteria'!$B$9),1,0)</f>
        <v>0</v>
      </c>
      <c r="AG18" s="906">
        <f ca="1">IF(AND($L18&lt;='Calibration Criteria'!$B$10,$L18&gt;=-'Calibration Criteria'!$B$10,ABS(L18)&lt;&gt;H18),1,0)</f>
        <v>0</v>
      </c>
      <c r="AH18" s="906">
        <f ca="1">SUMPRODUCT(Z18:AC23,AD18:AG23)</f>
        <v>0</v>
      </c>
      <c r="AJ18" s="907" t="str">
        <f ca="1">IFERROR(SQRT((J18-H18)^2/((J18+H18)/2)),"NA")</f>
        <v>NA</v>
      </c>
    </row>
    <row r="19" spans="1:36" ht="15" customHeight="1" x14ac:dyDescent="0.35">
      <c r="A19" s="252" t="str">
        <f t="shared" ca="1" si="0"/>
        <v>H</v>
      </c>
      <c r="C19" s="887">
        <f>'Intersection Calcs'!M14</f>
        <v>0</v>
      </c>
      <c r="D19" s="884">
        <f>'Intersection Calcs'!N14</f>
        <v>0</v>
      </c>
      <c r="E19" s="884">
        <f>'Intersection Calcs'!O14</f>
        <v>0</v>
      </c>
      <c r="F19" s="303" t="str">
        <f>'Intersection Calcs'!P14</f>
        <v>SBT</v>
      </c>
      <c r="G19" s="35">
        <f ca="1">'Intersection Calcs'!Q14</f>
        <v>0</v>
      </c>
      <c r="H19" s="875">
        <f>'Intersection Calcs'!R14</f>
        <v>0</v>
      </c>
      <c r="I19" s="302">
        <f ca="1">'Intersection Calcs'!S14</f>
        <v>0</v>
      </c>
      <c r="J19" s="875">
        <f>'Intersection Calcs'!T14</f>
        <v>0</v>
      </c>
      <c r="K19" s="304">
        <f ca="1">'Intersection Calcs'!U14</f>
        <v>0</v>
      </c>
      <c r="L19" s="878">
        <f>'Intersection Calcs'!V14</f>
        <v>0</v>
      </c>
      <c r="M19" s="17" t="str">
        <f ca="1">'Intersection Calcs'!W14</f>
        <v>-</v>
      </c>
      <c r="N19" s="877">
        <f>'Intersection Calcs'!X14</f>
        <v>0</v>
      </c>
      <c r="Q19" s="627">
        <f ca="1">IF(AND($G19&lt;&gt;0,$G19&lt;'Calibration Criteria'!$C$7),1,0)</f>
        <v>0</v>
      </c>
      <c r="R19" s="627">
        <f ca="1">IF(AND($G19&gt;='Calibration Criteria'!$C$7,$G19&lt;'Calibration Criteria'!$C$8),1,0)</f>
        <v>0</v>
      </c>
      <c r="S19" s="627">
        <f ca="1">IF(AND($G19&gt;='Calibration Criteria'!$C$8,$G19&lt;'Calibration Criteria'!$C$9),1,0)</f>
        <v>0</v>
      </c>
      <c r="T19" s="628">
        <f ca="1">IF(AND($G19&gt;='Calibration Criteria'!$C$10,$G19&lt;&gt;"-"),1,0)</f>
        <v>0</v>
      </c>
      <c r="U19" s="627">
        <f ca="1">IF(AND($M19&lt;='Calibration Criteria'!$B$7,$M19&gt;=-'Calibration Criteria'!$B$7),1,0)</f>
        <v>0</v>
      </c>
      <c r="V19" s="627">
        <f ca="1">IF(AND($M19&lt;='Calibration Criteria'!$B$8,$M19&gt;=-'Calibration Criteria'!$B$8),1,0)</f>
        <v>0</v>
      </c>
      <c r="W19" s="627">
        <f ca="1">IF(AND($M19&lt;='Calibration Criteria'!$B$9,$M19&gt;=-'Calibration Criteria'!$B$9),1,0)</f>
        <v>0</v>
      </c>
      <c r="X19" s="627">
        <f ca="1">IF(AND($K19&lt;='Calibration Criteria'!$B$10,$K19&gt;=-'Calibration Criteria'!$B$10,ABS(K19)&lt;&gt;G19),1,0)</f>
        <v>0</v>
      </c>
      <c r="Y19" s="627">
        <f ca="1">IF(AND($G19&lt;&gt;0,$G19&lt;'Calibration Criteria'!$C$7),1,0)</f>
        <v>0</v>
      </c>
      <c r="Z19" s="906"/>
      <c r="AA19" s="906"/>
      <c r="AB19" s="906"/>
      <c r="AC19" s="906"/>
      <c r="AD19" s="906"/>
      <c r="AE19" s="906"/>
      <c r="AF19" s="906"/>
      <c r="AG19" s="906"/>
      <c r="AH19" s="906"/>
      <c r="AJ19" s="907"/>
    </row>
    <row r="20" spans="1:36" ht="15" customHeight="1" x14ac:dyDescent="0.35">
      <c r="A20" s="252" t="str">
        <f t="shared" ca="1" si="0"/>
        <v>H</v>
      </c>
      <c r="C20" s="887">
        <f>'Intersection Calcs'!M15</f>
        <v>0</v>
      </c>
      <c r="D20" s="884">
        <f>'Intersection Calcs'!N15</f>
        <v>0</v>
      </c>
      <c r="E20" s="884">
        <f>'Intersection Calcs'!O15</f>
        <v>0</v>
      </c>
      <c r="F20" s="303" t="str">
        <f>'Intersection Calcs'!P15</f>
        <v>SBR</v>
      </c>
      <c r="G20" s="35">
        <f ca="1">'Intersection Calcs'!Q15</f>
        <v>0</v>
      </c>
      <c r="H20" s="875">
        <f>'Intersection Calcs'!R15</f>
        <v>0</v>
      </c>
      <c r="I20" s="302">
        <f ca="1">'Intersection Calcs'!S15</f>
        <v>0</v>
      </c>
      <c r="J20" s="875">
        <f>'Intersection Calcs'!T15</f>
        <v>0</v>
      </c>
      <c r="K20" s="304">
        <f ca="1">'Intersection Calcs'!U15</f>
        <v>0</v>
      </c>
      <c r="L20" s="878">
        <f>'Intersection Calcs'!V15</f>
        <v>0</v>
      </c>
      <c r="M20" s="17" t="str">
        <f ca="1">'Intersection Calcs'!W15</f>
        <v>-</v>
      </c>
      <c r="N20" s="877">
        <f>'Intersection Calcs'!X15</f>
        <v>0</v>
      </c>
      <c r="Q20" s="627">
        <f ca="1">IF(AND($G20&lt;&gt;0,$G20&lt;'Calibration Criteria'!$C$7),1,0)</f>
        <v>0</v>
      </c>
      <c r="R20" s="627">
        <f ca="1">IF(AND($G20&gt;='Calibration Criteria'!$C$7,$G20&lt;'Calibration Criteria'!$C$8),1,0)</f>
        <v>0</v>
      </c>
      <c r="S20" s="627">
        <f ca="1">IF(AND($G20&gt;='Calibration Criteria'!$C$8,$G20&lt;'Calibration Criteria'!$C$9),1,0)</f>
        <v>0</v>
      </c>
      <c r="T20" s="628">
        <f ca="1">IF(AND($G20&gt;='Calibration Criteria'!$C$10,$G20&lt;&gt;"-"),1,0)</f>
        <v>0</v>
      </c>
      <c r="U20" s="627">
        <f ca="1">IF(AND($M20&lt;='Calibration Criteria'!$B$7,$M20&gt;=-'Calibration Criteria'!$B$7),1,0)</f>
        <v>0</v>
      </c>
      <c r="V20" s="627">
        <f ca="1">IF(AND($M20&lt;='Calibration Criteria'!$B$8,$M20&gt;=-'Calibration Criteria'!$B$8),1,0)</f>
        <v>0</v>
      </c>
      <c r="W20" s="627">
        <f ca="1">IF(AND($M20&lt;='Calibration Criteria'!$B$9,$M20&gt;=-'Calibration Criteria'!$B$9),1,0)</f>
        <v>0</v>
      </c>
      <c r="X20" s="627">
        <f ca="1">IF(AND($K20&lt;='Calibration Criteria'!$B$10,$K20&gt;=-'Calibration Criteria'!$B$10,ABS(K20)&lt;&gt;G20),1,0)</f>
        <v>0</v>
      </c>
      <c r="Y20" s="627">
        <f ca="1">IF(AND($G20&lt;&gt;0,$G20&lt;'Calibration Criteria'!$C$7),1,0)</f>
        <v>0</v>
      </c>
      <c r="Z20" s="906"/>
      <c r="AA20" s="906"/>
      <c r="AB20" s="906"/>
      <c r="AC20" s="906"/>
      <c r="AD20" s="906"/>
      <c r="AE20" s="906"/>
      <c r="AF20" s="906"/>
      <c r="AG20" s="906"/>
      <c r="AH20" s="906"/>
      <c r="AJ20" s="907"/>
    </row>
    <row r="21" spans="1:36" ht="15" customHeight="1" x14ac:dyDescent="0.35">
      <c r="A21" s="252" t="str">
        <f t="shared" ca="1" si="0"/>
        <v>H</v>
      </c>
      <c r="C21" s="887">
        <f>'Intersection Calcs'!M16</f>
        <v>0</v>
      </c>
      <c r="D21" s="884">
        <f>'Intersection Calcs'!N16</f>
        <v>0</v>
      </c>
      <c r="E21" s="884">
        <f>'Intersection Calcs'!O16</f>
        <v>0</v>
      </c>
      <c r="F21" s="303" t="str">
        <f>'Intersection Calcs'!P16</f>
        <v>SBU</v>
      </c>
      <c r="G21" s="35">
        <f ca="1">'Intersection Calcs'!Q16</f>
        <v>0</v>
      </c>
      <c r="H21" s="875">
        <f>'Intersection Calcs'!R16</f>
        <v>0</v>
      </c>
      <c r="I21" s="302">
        <f ca="1">'Intersection Calcs'!S16</f>
        <v>0</v>
      </c>
      <c r="J21" s="875">
        <f>'Intersection Calcs'!T16</f>
        <v>0</v>
      </c>
      <c r="K21" s="304">
        <f ca="1">'Intersection Calcs'!U16</f>
        <v>0</v>
      </c>
      <c r="L21" s="878">
        <f>'Intersection Calcs'!V16</f>
        <v>0</v>
      </c>
      <c r="M21" s="17" t="str">
        <f ca="1">'Intersection Calcs'!W16</f>
        <v>-</v>
      </c>
      <c r="N21" s="877">
        <f>'Intersection Calcs'!X16</f>
        <v>0</v>
      </c>
      <c r="Q21" s="627">
        <f ca="1">IF(AND($G21&lt;&gt;0,$G21&lt;'Calibration Criteria'!$C$7),1,0)</f>
        <v>0</v>
      </c>
      <c r="R21" s="627">
        <f ca="1">IF(AND($G21&gt;='Calibration Criteria'!$C$7,$G21&lt;'Calibration Criteria'!$C$8),1,0)</f>
        <v>0</v>
      </c>
      <c r="S21" s="627">
        <f ca="1">IF(AND($G21&gt;='Calibration Criteria'!$C$8,$G21&lt;'Calibration Criteria'!$C$9),1,0)</f>
        <v>0</v>
      </c>
      <c r="T21" s="628">
        <f ca="1">IF(AND($G21&gt;='Calibration Criteria'!$C$10,$G21&lt;&gt;"-"),1,0)</f>
        <v>0</v>
      </c>
      <c r="U21" s="627">
        <f ca="1">IF(AND($M21&lt;='Calibration Criteria'!$B$7,$M21&gt;=-'Calibration Criteria'!$B$7),1,0)</f>
        <v>0</v>
      </c>
      <c r="V21" s="627">
        <f ca="1">IF(AND($M21&lt;='Calibration Criteria'!$B$8,$M21&gt;=-'Calibration Criteria'!$B$8),1,0)</f>
        <v>0</v>
      </c>
      <c r="W21" s="627">
        <f ca="1">IF(AND($M21&lt;='Calibration Criteria'!$B$9,$M21&gt;=-'Calibration Criteria'!$B$9),1,0)</f>
        <v>0</v>
      </c>
      <c r="X21" s="627">
        <f ca="1">IF(AND($K21&lt;='Calibration Criteria'!$B$10,$K21&gt;=-'Calibration Criteria'!$B$10,ABS(K21)&lt;&gt;G21),1,0)</f>
        <v>0</v>
      </c>
      <c r="Y21" s="627">
        <f ca="1">IF(AND($G21&lt;&gt;0,$G21&lt;'Calibration Criteria'!$C$7),1,0)</f>
        <v>0</v>
      </c>
      <c r="Z21" s="906"/>
      <c r="AA21" s="906"/>
      <c r="AB21" s="906"/>
      <c r="AC21" s="906"/>
      <c r="AD21" s="906"/>
      <c r="AE21" s="906"/>
      <c r="AF21" s="906"/>
      <c r="AG21" s="906"/>
      <c r="AH21" s="906"/>
      <c r="AJ21" s="907"/>
    </row>
    <row r="22" spans="1:36" ht="15" customHeight="1" x14ac:dyDescent="0.35">
      <c r="A22" s="252" t="str">
        <f t="shared" ca="1" si="0"/>
        <v>H</v>
      </c>
      <c r="C22" s="887">
        <f>'Intersection Calcs'!M17</f>
        <v>0</v>
      </c>
      <c r="D22" s="884">
        <f>'Intersection Calcs'!N17</f>
        <v>0</v>
      </c>
      <c r="E22" s="884">
        <f>'Intersection Calcs'!O17</f>
        <v>0</v>
      </c>
      <c r="F22" s="303">
        <f>'Intersection Calcs'!P17</f>
        <v>0</v>
      </c>
      <c r="G22" s="35" t="str">
        <f ca="1">'Intersection Calcs'!Q17</f>
        <v>-</v>
      </c>
      <c r="H22" s="875">
        <f>'Intersection Calcs'!R17</f>
        <v>0</v>
      </c>
      <c r="I22" s="302">
        <f ca="1">'Intersection Calcs'!S17</f>
        <v>0</v>
      </c>
      <c r="J22" s="875">
        <f>'Intersection Calcs'!T17</f>
        <v>0</v>
      </c>
      <c r="K22" s="304" t="str">
        <f ca="1">'Intersection Calcs'!U17</f>
        <v>-</v>
      </c>
      <c r="L22" s="878">
        <f>'Intersection Calcs'!V17</f>
        <v>0</v>
      </c>
      <c r="M22" s="17" t="str">
        <f ca="1">'Intersection Calcs'!W17</f>
        <v>-</v>
      </c>
      <c r="N22" s="877">
        <f>'Intersection Calcs'!X17</f>
        <v>0</v>
      </c>
      <c r="Q22" s="627">
        <f ca="1">IF(AND($G22&lt;&gt;0,$G22&lt;'Calibration Criteria'!$C$7),1,0)</f>
        <v>0</v>
      </c>
      <c r="R22" s="627">
        <f ca="1">IF(AND($G22&gt;='Calibration Criteria'!$C$7,$G22&lt;'Calibration Criteria'!$C$8),1,0)</f>
        <v>0</v>
      </c>
      <c r="S22" s="627">
        <f ca="1">IF(AND($G22&gt;='Calibration Criteria'!$C$8,$G22&lt;'Calibration Criteria'!$C$9),1,0)</f>
        <v>0</v>
      </c>
      <c r="T22" s="628">
        <f ca="1">IF(AND($G22&gt;='Calibration Criteria'!$C$10,$G22&lt;&gt;"-"),1,0)</f>
        <v>0</v>
      </c>
      <c r="U22" s="627">
        <f ca="1">IF(AND($M22&lt;='Calibration Criteria'!$B$7,$M22&gt;=-'Calibration Criteria'!$B$7),1,0)</f>
        <v>0</v>
      </c>
      <c r="V22" s="627">
        <f ca="1">IF(AND($M22&lt;='Calibration Criteria'!$B$8,$M22&gt;=-'Calibration Criteria'!$B$8),1,0)</f>
        <v>0</v>
      </c>
      <c r="W22" s="627">
        <f ca="1">IF(AND($M22&lt;='Calibration Criteria'!$B$9,$M22&gt;=-'Calibration Criteria'!$B$9),1,0)</f>
        <v>0</v>
      </c>
      <c r="X22" s="627" t="e">
        <f ca="1">IF(AND($K22&lt;='Calibration Criteria'!$B$10,$K22&gt;=-'Calibration Criteria'!$B$10,ABS(K22)&lt;&gt;G22),1,0)</f>
        <v>#VALUE!</v>
      </c>
      <c r="Y22" s="627">
        <f ca="1">IF(AND($G22&lt;&gt;0,$G22&lt;'Calibration Criteria'!$C$7),1,0)</f>
        <v>0</v>
      </c>
      <c r="Z22" s="906"/>
      <c r="AA22" s="906"/>
      <c r="AB22" s="906"/>
      <c r="AC22" s="906"/>
      <c r="AD22" s="906"/>
      <c r="AE22" s="906"/>
      <c r="AF22" s="906"/>
      <c r="AG22" s="906"/>
      <c r="AH22" s="906"/>
      <c r="AJ22" s="907"/>
    </row>
    <row r="23" spans="1:36" ht="15" customHeight="1" x14ac:dyDescent="0.35">
      <c r="A23" s="252" t="str">
        <f t="shared" ca="1" si="0"/>
        <v>H</v>
      </c>
      <c r="C23" s="887">
        <f>'Intersection Calcs'!M18</f>
        <v>0</v>
      </c>
      <c r="D23" s="884">
        <f>'Intersection Calcs'!N18</f>
        <v>0</v>
      </c>
      <c r="E23" s="884">
        <f>'Intersection Calcs'!O18</f>
        <v>0</v>
      </c>
      <c r="F23" s="303">
        <f>'Intersection Calcs'!P18</f>
        <v>0</v>
      </c>
      <c r="G23" s="35" t="str">
        <f ca="1">'Intersection Calcs'!Q18</f>
        <v>-</v>
      </c>
      <c r="H23" s="875">
        <f>'Intersection Calcs'!R18</f>
        <v>0</v>
      </c>
      <c r="I23" s="302">
        <f ca="1">'Intersection Calcs'!S18</f>
        <v>0</v>
      </c>
      <c r="J23" s="875">
        <f>'Intersection Calcs'!T18</f>
        <v>0</v>
      </c>
      <c r="K23" s="304" t="str">
        <f ca="1">'Intersection Calcs'!U18</f>
        <v>-</v>
      </c>
      <c r="L23" s="878">
        <f>'Intersection Calcs'!V18</f>
        <v>0</v>
      </c>
      <c r="M23" s="17" t="str">
        <f ca="1">'Intersection Calcs'!W18</f>
        <v>-</v>
      </c>
      <c r="N23" s="877" t="e">
        <f>'Intersection Calcs'!X18</f>
        <v>#DIV/0!</v>
      </c>
      <c r="Q23" s="627">
        <f ca="1">IF(AND($G23&lt;&gt;0,$G23&lt;'Calibration Criteria'!$C$7),1,0)</f>
        <v>0</v>
      </c>
      <c r="R23" s="627">
        <f ca="1">IF(AND($G23&gt;='Calibration Criteria'!$C$7,$G23&lt;'Calibration Criteria'!$C$8),1,0)</f>
        <v>0</v>
      </c>
      <c r="S23" s="627">
        <f ca="1">IF(AND($G23&gt;='Calibration Criteria'!$C$8,$G23&lt;'Calibration Criteria'!$C$9),1,0)</f>
        <v>0</v>
      </c>
      <c r="T23" s="628">
        <f ca="1">IF(AND($G23&gt;='Calibration Criteria'!$C$10,$G23&lt;&gt;"-"),1,0)</f>
        <v>0</v>
      </c>
      <c r="U23" s="627">
        <f ca="1">IF(AND($M23&lt;='Calibration Criteria'!$B$7,$M23&gt;=-'Calibration Criteria'!$B$7),1,0)</f>
        <v>0</v>
      </c>
      <c r="V23" s="627">
        <f ca="1">IF(AND($M23&lt;='Calibration Criteria'!$B$8,$M23&gt;=-'Calibration Criteria'!$B$8),1,0)</f>
        <v>0</v>
      </c>
      <c r="W23" s="627">
        <f ca="1">IF(AND($M23&lt;='Calibration Criteria'!$B$9,$M23&gt;=-'Calibration Criteria'!$B$9),1,0)</f>
        <v>0</v>
      </c>
      <c r="X23" s="627" t="e">
        <f ca="1">IF(AND($K23&lt;='Calibration Criteria'!$B$10,$K23&gt;=-'Calibration Criteria'!$B$10,ABS(K23)&lt;&gt;G23),1,0)</f>
        <v>#VALUE!</v>
      </c>
      <c r="Y23" s="627">
        <f ca="1">IF(AND($G23&lt;&gt;0,$G23&lt;'Calibration Criteria'!$C$7),1,0)</f>
        <v>0</v>
      </c>
      <c r="Z23" s="906"/>
      <c r="AA23" s="906"/>
      <c r="AB23" s="906"/>
      <c r="AC23" s="906"/>
      <c r="AD23" s="906"/>
      <c r="AE23" s="906"/>
      <c r="AF23" s="906"/>
      <c r="AG23" s="906"/>
      <c r="AH23" s="906"/>
      <c r="AJ23" s="907"/>
    </row>
    <row r="24" spans="1:36" ht="15" customHeight="1" x14ac:dyDescent="0.35">
      <c r="A24" s="252" t="str">
        <f t="shared" ca="1" si="0"/>
        <v>H</v>
      </c>
      <c r="C24" s="887">
        <f>'Intersection Calcs'!M19</f>
        <v>0</v>
      </c>
      <c r="D24" s="884">
        <f>'Intersection Calcs'!N19</f>
        <v>0</v>
      </c>
      <c r="E24" s="884" t="str">
        <f ca="1">'Intersection Calcs'!O19</f>
        <v>EB</v>
      </c>
      <c r="F24" s="303" t="str">
        <f>'Intersection Calcs'!P19</f>
        <v>EBL</v>
      </c>
      <c r="G24" s="35">
        <f ca="1">'Intersection Calcs'!Q19</f>
        <v>0</v>
      </c>
      <c r="H24" s="875">
        <f ca="1">'Intersection Calcs'!R19</f>
        <v>0</v>
      </c>
      <c r="I24" s="302">
        <f ca="1">'Intersection Calcs'!S19</f>
        <v>0</v>
      </c>
      <c r="J24" s="875">
        <f ca="1">'Intersection Calcs'!T19</f>
        <v>0</v>
      </c>
      <c r="K24" s="304">
        <f ca="1">'Intersection Calcs'!U19</f>
        <v>0</v>
      </c>
      <c r="L24" s="878">
        <f ca="1">'Intersection Calcs'!V19</f>
        <v>0</v>
      </c>
      <c r="M24" s="17" t="str">
        <f ca="1">'Intersection Calcs'!W19</f>
        <v>-</v>
      </c>
      <c r="N24" s="877" t="str">
        <f ca="1">'Intersection Calcs'!X19</f>
        <v>-</v>
      </c>
      <c r="Q24" s="627">
        <f ca="1">IF(AND($G24&lt;&gt;0,$G24&lt;'Calibration Criteria'!$C$7),1,0)</f>
        <v>0</v>
      </c>
      <c r="R24" s="627">
        <f ca="1">IF(AND($G24&gt;='Calibration Criteria'!$C$7,$G24&lt;'Calibration Criteria'!$C$8),1,0)</f>
        <v>0</v>
      </c>
      <c r="S24" s="627">
        <f ca="1">IF(AND($G24&gt;='Calibration Criteria'!$C$8,$G24&lt;'Calibration Criteria'!$C$9),1,0)</f>
        <v>0</v>
      </c>
      <c r="T24" s="628">
        <f ca="1">IF(AND($G24&gt;='Calibration Criteria'!$C$10,$G24&lt;&gt;"-"),1,0)</f>
        <v>0</v>
      </c>
      <c r="U24" s="627">
        <f ca="1">IF(AND($M24&lt;='Calibration Criteria'!$B$7,$M24&gt;=-'Calibration Criteria'!$B$7),1,0)</f>
        <v>0</v>
      </c>
      <c r="V24" s="627">
        <f ca="1">IF(AND($M24&lt;='Calibration Criteria'!$B$8,$M24&gt;=-'Calibration Criteria'!$B$8),1,0)</f>
        <v>0</v>
      </c>
      <c r="W24" s="627">
        <f ca="1">IF(AND($M24&lt;='Calibration Criteria'!$B$9,$M24&gt;=-'Calibration Criteria'!$B$9),1,0)</f>
        <v>0</v>
      </c>
      <c r="X24" s="627">
        <f ca="1">IF(AND($K24&lt;='Calibration Criteria'!$B$10,$K24&gt;=-'Calibration Criteria'!$B$10,ABS(K24)&lt;&gt;G24),1,0)</f>
        <v>0</v>
      </c>
      <c r="Y24" s="627">
        <f ca="1">IF(AND($G24&lt;&gt;0,$G24&lt;'Calibration Criteria'!$C$7),1,0)</f>
        <v>0</v>
      </c>
      <c r="Z24" s="906">
        <f ca="1">IF(AND($H24&lt;&gt;0,$H24&lt;'Calibration Criteria'!$C$7),1,0)</f>
        <v>0</v>
      </c>
      <c r="AA24" s="906">
        <f ca="1">IF(AND($H24&gt;='Calibration Criteria'!$C$7,$H24&lt;'Calibration Criteria'!$C$8),1,0)</f>
        <v>0</v>
      </c>
      <c r="AB24" s="906">
        <f ca="1">IF(AND($H24&gt;='Calibration Criteria'!$C$8,$H24&lt;'Calibration Criteria'!$C$9),1,0)</f>
        <v>0</v>
      </c>
      <c r="AC24" s="906">
        <f ca="1">IF(AND($H24&gt;='Calibration Criteria'!$C$10),1,0)</f>
        <v>0</v>
      </c>
      <c r="AD24" s="906">
        <f ca="1">IF(AND($N24&lt;='Calibration Criteria'!$B$7,$N24&gt;=-'Calibration Criteria'!$B$7),1,0)</f>
        <v>0</v>
      </c>
      <c r="AE24" s="906">
        <f ca="1">IF(AND($N24&lt;='Calibration Criteria'!$B$8,$N24&gt;=-'Calibration Criteria'!$B$8),1,0)</f>
        <v>0</v>
      </c>
      <c r="AF24" s="906">
        <f ca="1">IF(AND($N24&lt;='Calibration Criteria'!$B$9,$N24&gt;=-'Calibration Criteria'!$B$9),1,0)</f>
        <v>0</v>
      </c>
      <c r="AG24" s="906">
        <f ca="1">IF(AND($L24&lt;='Calibration Criteria'!$B$10,$L24&gt;=-'Calibration Criteria'!$B$10,ABS(L24)&lt;&gt;H24),1,0)</f>
        <v>0</v>
      </c>
      <c r="AH24" s="906">
        <f ca="1">SUMPRODUCT(Z24:AC29,AD24:AG29)</f>
        <v>0</v>
      </c>
      <c r="AJ24" s="907" t="str">
        <f ca="1">IFERROR(SQRT((J24-H24)^2/((J24+H24)/2)),"NA")</f>
        <v>NA</v>
      </c>
    </row>
    <row r="25" spans="1:36" ht="15" customHeight="1" x14ac:dyDescent="0.35">
      <c r="A25" s="252" t="str">
        <f t="shared" ca="1" si="0"/>
        <v>H</v>
      </c>
      <c r="C25" s="887">
        <f>'Intersection Calcs'!M20</f>
        <v>0</v>
      </c>
      <c r="D25" s="884">
        <f>'Intersection Calcs'!N20</f>
        <v>0</v>
      </c>
      <c r="E25" s="884">
        <f>'Intersection Calcs'!O20</f>
        <v>0</v>
      </c>
      <c r="F25" s="303" t="str">
        <f>'Intersection Calcs'!P20</f>
        <v>EBT</v>
      </c>
      <c r="G25" s="35">
        <f ca="1">'Intersection Calcs'!Q20</f>
        <v>0</v>
      </c>
      <c r="H25" s="875">
        <f>'Intersection Calcs'!R20</f>
        <v>0</v>
      </c>
      <c r="I25" s="302">
        <f ca="1">'Intersection Calcs'!S20</f>
        <v>0</v>
      </c>
      <c r="J25" s="875">
        <f>'Intersection Calcs'!T20</f>
        <v>0</v>
      </c>
      <c r="K25" s="304">
        <f ca="1">'Intersection Calcs'!U20</f>
        <v>0</v>
      </c>
      <c r="L25" s="878">
        <f>'Intersection Calcs'!V20</f>
        <v>0</v>
      </c>
      <c r="M25" s="17" t="str">
        <f ca="1">'Intersection Calcs'!W20</f>
        <v>-</v>
      </c>
      <c r="N25" s="877">
        <f>'Intersection Calcs'!X20</f>
        <v>0</v>
      </c>
      <c r="Q25" s="627">
        <f ca="1">IF(AND($G25&lt;&gt;0,$G25&lt;'Calibration Criteria'!$C$7),1,0)</f>
        <v>0</v>
      </c>
      <c r="R25" s="627">
        <f ca="1">IF(AND($G25&gt;='Calibration Criteria'!$C$7,$G25&lt;'Calibration Criteria'!$C$8),1,0)</f>
        <v>0</v>
      </c>
      <c r="S25" s="627">
        <f ca="1">IF(AND($G25&gt;='Calibration Criteria'!$C$8,$G25&lt;'Calibration Criteria'!$C$9),1,0)</f>
        <v>0</v>
      </c>
      <c r="T25" s="628">
        <f ca="1">IF(AND($G25&gt;='Calibration Criteria'!$C$10,$G25&lt;&gt;"-"),1,0)</f>
        <v>0</v>
      </c>
      <c r="U25" s="627">
        <f ca="1">IF(AND($M25&lt;='Calibration Criteria'!$B$7,$M25&gt;=-'Calibration Criteria'!$B$7),1,0)</f>
        <v>0</v>
      </c>
      <c r="V25" s="627">
        <f ca="1">IF(AND($M25&lt;='Calibration Criteria'!$B$8,$M25&gt;=-'Calibration Criteria'!$B$8),1,0)</f>
        <v>0</v>
      </c>
      <c r="W25" s="627">
        <f ca="1">IF(AND($M25&lt;='Calibration Criteria'!$B$9,$M25&gt;=-'Calibration Criteria'!$B$9),1,0)</f>
        <v>0</v>
      </c>
      <c r="X25" s="627">
        <f ca="1">IF(AND($K25&lt;='Calibration Criteria'!$B$10,$K25&gt;=-'Calibration Criteria'!$B$10,ABS(K25)&lt;&gt;G25),1,0)</f>
        <v>0</v>
      </c>
      <c r="Y25" s="627">
        <f ca="1">IF(AND($G25&lt;&gt;0,$G25&lt;'Calibration Criteria'!$C$7),1,0)</f>
        <v>0</v>
      </c>
      <c r="Z25" s="906"/>
      <c r="AA25" s="906"/>
      <c r="AB25" s="906"/>
      <c r="AC25" s="906"/>
      <c r="AD25" s="906"/>
      <c r="AE25" s="906"/>
      <c r="AF25" s="906"/>
      <c r="AG25" s="906"/>
      <c r="AH25" s="906"/>
      <c r="AJ25" s="907"/>
    </row>
    <row r="26" spans="1:36" ht="15" customHeight="1" x14ac:dyDescent="0.35">
      <c r="A26" s="252" t="str">
        <f t="shared" ca="1" si="0"/>
        <v>H</v>
      </c>
      <c r="C26" s="887">
        <f>'Intersection Calcs'!M21</f>
        <v>0</v>
      </c>
      <c r="D26" s="884">
        <f>'Intersection Calcs'!N21</f>
        <v>0</v>
      </c>
      <c r="E26" s="884">
        <f>'Intersection Calcs'!O21</f>
        <v>0</v>
      </c>
      <c r="F26" s="303" t="str">
        <f>'Intersection Calcs'!P21</f>
        <v>EBR</v>
      </c>
      <c r="G26" s="35">
        <f ca="1">'Intersection Calcs'!Q21</f>
        <v>0</v>
      </c>
      <c r="H26" s="875">
        <f>'Intersection Calcs'!R21</f>
        <v>0</v>
      </c>
      <c r="I26" s="302">
        <f ca="1">'Intersection Calcs'!S21</f>
        <v>0</v>
      </c>
      <c r="J26" s="875">
        <f>'Intersection Calcs'!T21</f>
        <v>0</v>
      </c>
      <c r="K26" s="304">
        <f ca="1">'Intersection Calcs'!U21</f>
        <v>0</v>
      </c>
      <c r="L26" s="878">
        <f>'Intersection Calcs'!V21</f>
        <v>0</v>
      </c>
      <c r="M26" s="17" t="str">
        <f ca="1">'Intersection Calcs'!W21</f>
        <v>-</v>
      </c>
      <c r="N26" s="877">
        <f>'Intersection Calcs'!X21</f>
        <v>0</v>
      </c>
      <c r="Q26" s="627">
        <f ca="1">IF(AND($G26&lt;&gt;0,$G26&lt;'Calibration Criteria'!$C$7),1,0)</f>
        <v>0</v>
      </c>
      <c r="R26" s="627">
        <f ca="1">IF(AND($G26&gt;='Calibration Criteria'!$C$7,$G26&lt;'Calibration Criteria'!$C$8),1,0)</f>
        <v>0</v>
      </c>
      <c r="S26" s="627">
        <f ca="1">IF(AND($G26&gt;='Calibration Criteria'!$C$8,$G26&lt;'Calibration Criteria'!$C$9),1,0)</f>
        <v>0</v>
      </c>
      <c r="T26" s="628">
        <f ca="1">IF(AND($G26&gt;='Calibration Criteria'!$C$10,$G26&lt;&gt;"-"),1,0)</f>
        <v>0</v>
      </c>
      <c r="U26" s="627">
        <f ca="1">IF(AND($M26&lt;='Calibration Criteria'!$B$7,$M26&gt;=-'Calibration Criteria'!$B$7),1,0)</f>
        <v>0</v>
      </c>
      <c r="V26" s="627">
        <f ca="1">IF(AND($M26&lt;='Calibration Criteria'!$B$8,$M26&gt;=-'Calibration Criteria'!$B$8),1,0)</f>
        <v>0</v>
      </c>
      <c r="W26" s="627">
        <f ca="1">IF(AND($M26&lt;='Calibration Criteria'!$B$9,$M26&gt;=-'Calibration Criteria'!$B$9),1,0)</f>
        <v>0</v>
      </c>
      <c r="X26" s="627">
        <f ca="1">IF(AND($K26&lt;='Calibration Criteria'!$B$10,$K26&gt;=-'Calibration Criteria'!$B$10,ABS(K26)&lt;&gt;G26),1,0)</f>
        <v>0</v>
      </c>
      <c r="Y26" s="627">
        <f ca="1">IF(AND($G26&lt;&gt;0,$G26&lt;'Calibration Criteria'!$C$7),1,0)</f>
        <v>0</v>
      </c>
      <c r="Z26" s="906"/>
      <c r="AA26" s="906"/>
      <c r="AB26" s="906"/>
      <c r="AC26" s="906"/>
      <c r="AD26" s="906"/>
      <c r="AE26" s="906"/>
      <c r="AF26" s="906"/>
      <c r="AG26" s="906"/>
      <c r="AH26" s="906"/>
      <c r="AJ26" s="907"/>
    </row>
    <row r="27" spans="1:36" ht="15" customHeight="1" x14ac:dyDescent="0.35">
      <c r="A27" s="252" t="str">
        <f t="shared" ca="1" si="0"/>
        <v>H</v>
      </c>
      <c r="C27" s="887">
        <f>'Intersection Calcs'!M22</f>
        <v>0</v>
      </c>
      <c r="D27" s="884">
        <f>'Intersection Calcs'!N22</f>
        <v>0</v>
      </c>
      <c r="E27" s="884">
        <f>'Intersection Calcs'!O22</f>
        <v>0</v>
      </c>
      <c r="F27" s="303" t="str">
        <f>'Intersection Calcs'!P22</f>
        <v>EBU</v>
      </c>
      <c r="G27" s="35">
        <f ca="1">'Intersection Calcs'!Q22</f>
        <v>0</v>
      </c>
      <c r="H27" s="875">
        <f>'Intersection Calcs'!R22</f>
        <v>0</v>
      </c>
      <c r="I27" s="302">
        <f ca="1">'Intersection Calcs'!S22</f>
        <v>0</v>
      </c>
      <c r="J27" s="875">
        <f>'Intersection Calcs'!T22</f>
        <v>0</v>
      </c>
      <c r="K27" s="304">
        <f ca="1">'Intersection Calcs'!U22</f>
        <v>0</v>
      </c>
      <c r="L27" s="878">
        <f>'Intersection Calcs'!V22</f>
        <v>0</v>
      </c>
      <c r="M27" s="17" t="str">
        <f ca="1">'Intersection Calcs'!W22</f>
        <v>-</v>
      </c>
      <c r="N27" s="877">
        <f>'Intersection Calcs'!X22</f>
        <v>0</v>
      </c>
      <c r="Q27" s="627">
        <f ca="1">IF(AND($G27&lt;&gt;0,$G27&lt;'Calibration Criteria'!$C$7),1,0)</f>
        <v>0</v>
      </c>
      <c r="R27" s="627">
        <f ca="1">IF(AND($G27&gt;='Calibration Criteria'!$C$7,$G27&lt;'Calibration Criteria'!$C$8),1,0)</f>
        <v>0</v>
      </c>
      <c r="S27" s="627">
        <f ca="1">IF(AND($G27&gt;='Calibration Criteria'!$C$8,$G27&lt;'Calibration Criteria'!$C$9),1,0)</f>
        <v>0</v>
      </c>
      <c r="T27" s="628">
        <f ca="1">IF(AND($G27&gt;='Calibration Criteria'!$C$10,$G27&lt;&gt;"-"),1,0)</f>
        <v>0</v>
      </c>
      <c r="U27" s="627">
        <f ca="1">IF(AND($M27&lt;='Calibration Criteria'!$B$7,$M27&gt;=-'Calibration Criteria'!$B$7),1,0)</f>
        <v>0</v>
      </c>
      <c r="V27" s="627">
        <f ca="1">IF(AND($M27&lt;='Calibration Criteria'!$B$8,$M27&gt;=-'Calibration Criteria'!$B$8),1,0)</f>
        <v>0</v>
      </c>
      <c r="W27" s="627">
        <f ca="1">IF(AND($M27&lt;='Calibration Criteria'!$B$9,$M27&gt;=-'Calibration Criteria'!$B$9),1,0)</f>
        <v>0</v>
      </c>
      <c r="X27" s="627">
        <f ca="1">IF(AND($K27&lt;='Calibration Criteria'!$B$10,$K27&gt;=-'Calibration Criteria'!$B$10,ABS(K27)&lt;&gt;G27),1,0)</f>
        <v>0</v>
      </c>
      <c r="Y27" s="627">
        <f ca="1">IF(AND($G27&lt;&gt;0,$G27&lt;'Calibration Criteria'!$C$7),1,0)</f>
        <v>0</v>
      </c>
      <c r="Z27" s="906"/>
      <c r="AA27" s="906"/>
      <c r="AB27" s="906"/>
      <c r="AC27" s="906"/>
      <c r="AD27" s="906"/>
      <c r="AE27" s="906"/>
      <c r="AF27" s="906"/>
      <c r="AG27" s="906"/>
      <c r="AH27" s="906"/>
      <c r="AJ27" s="907"/>
    </row>
    <row r="28" spans="1:36" ht="15" customHeight="1" x14ac:dyDescent="0.35">
      <c r="A28" s="252" t="str">
        <f t="shared" ca="1" si="0"/>
        <v>H</v>
      </c>
      <c r="C28" s="887">
        <f>'Intersection Calcs'!M23</f>
        <v>0</v>
      </c>
      <c r="D28" s="884">
        <f>'Intersection Calcs'!N23</f>
        <v>0</v>
      </c>
      <c r="E28" s="884">
        <f>'Intersection Calcs'!O23</f>
        <v>0</v>
      </c>
      <c r="F28" s="303">
        <f>'Intersection Calcs'!P23</f>
        <v>0</v>
      </c>
      <c r="G28" s="35" t="str">
        <f ca="1">'Intersection Calcs'!Q23</f>
        <v>-</v>
      </c>
      <c r="H28" s="875">
        <f>'Intersection Calcs'!R23</f>
        <v>0</v>
      </c>
      <c r="I28" s="302">
        <f ca="1">'Intersection Calcs'!S23</f>
        <v>0</v>
      </c>
      <c r="J28" s="875">
        <f>'Intersection Calcs'!T23</f>
        <v>0</v>
      </c>
      <c r="K28" s="304" t="str">
        <f ca="1">'Intersection Calcs'!U23</f>
        <v>-</v>
      </c>
      <c r="L28" s="878">
        <f>'Intersection Calcs'!V23</f>
        <v>0</v>
      </c>
      <c r="M28" s="17" t="str">
        <f ca="1">'Intersection Calcs'!W23</f>
        <v>-</v>
      </c>
      <c r="N28" s="877">
        <f>'Intersection Calcs'!X23</f>
        <v>0</v>
      </c>
      <c r="Q28" s="627">
        <f ca="1">IF(AND($G28&lt;&gt;0,$G28&lt;'Calibration Criteria'!$C$7),1,0)</f>
        <v>0</v>
      </c>
      <c r="R28" s="627">
        <f ca="1">IF(AND($G28&gt;='Calibration Criteria'!$C$7,$G28&lt;'Calibration Criteria'!$C$8),1,0)</f>
        <v>0</v>
      </c>
      <c r="S28" s="627">
        <f ca="1">IF(AND($G28&gt;='Calibration Criteria'!$C$8,$G28&lt;'Calibration Criteria'!$C$9),1,0)</f>
        <v>0</v>
      </c>
      <c r="T28" s="628">
        <f ca="1">IF(AND($G28&gt;='Calibration Criteria'!$C$10,$G28&lt;&gt;"-"),1,0)</f>
        <v>0</v>
      </c>
      <c r="U28" s="627">
        <f ca="1">IF(AND($M28&lt;='Calibration Criteria'!$B$7,$M28&gt;=-'Calibration Criteria'!$B$7),1,0)</f>
        <v>0</v>
      </c>
      <c r="V28" s="627">
        <f ca="1">IF(AND($M28&lt;='Calibration Criteria'!$B$8,$M28&gt;=-'Calibration Criteria'!$B$8),1,0)</f>
        <v>0</v>
      </c>
      <c r="W28" s="627">
        <f ca="1">IF(AND($M28&lt;='Calibration Criteria'!$B$9,$M28&gt;=-'Calibration Criteria'!$B$9),1,0)</f>
        <v>0</v>
      </c>
      <c r="X28" s="627" t="e">
        <f ca="1">IF(AND($K28&lt;='Calibration Criteria'!$B$10,$K28&gt;=-'Calibration Criteria'!$B$10,ABS(K28)&lt;&gt;G28),1,0)</f>
        <v>#VALUE!</v>
      </c>
      <c r="Y28" s="627">
        <f ca="1">IF(AND($G28&lt;&gt;0,$G28&lt;'Calibration Criteria'!$C$7),1,0)</f>
        <v>0</v>
      </c>
      <c r="Z28" s="906"/>
      <c r="AA28" s="906"/>
      <c r="AB28" s="906"/>
      <c r="AC28" s="906"/>
      <c r="AD28" s="906"/>
      <c r="AE28" s="906"/>
      <c r="AF28" s="906"/>
      <c r="AG28" s="906"/>
      <c r="AH28" s="906"/>
      <c r="AJ28" s="907"/>
    </row>
    <row r="29" spans="1:36" ht="15" customHeight="1" x14ac:dyDescent="0.35">
      <c r="A29" s="252" t="str">
        <f t="shared" ca="1" si="0"/>
        <v>H</v>
      </c>
      <c r="C29" s="887">
        <f>'Intersection Calcs'!M24</f>
        <v>0</v>
      </c>
      <c r="D29" s="884">
        <f>'Intersection Calcs'!N24</f>
        <v>0</v>
      </c>
      <c r="E29" s="884">
        <f>'Intersection Calcs'!O24</f>
        <v>0</v>
      </c>
      <c r="F29" s="303">
        <f>'Intersection Calcs'!P24</f>
        <v>0</v>
      </c>
      <c r="G29" s="35" t="str">
        <f ca="1">'Intersection Calcs'!Q24</f>
        <v>-</v>
      </c>
      <c r="H29" s="875">
        <f>'Intersection Calcs'!R24</f>
        <v>0</v>
      </c>
      <c r="I29" s="302">
        <f ca="1">'Intersection Calcs'!S24</f>
        <v>0</v>
      </c>
      <c r="J29" s="875">
        <f>'Intersection Calcs'!T24</f>
        <v>0</v>
      </c>
      <c r="K29" s="304" t="str">
        <f ca="1">'Intersection Calcs'!U24</f>
        <v>-</v>
      </c>
      <c r="L29" s="878">
        <f>'Intersection Calcs'!V24</f>
        <v>0</v>
      </c>
      <c r="M29" s="17" t="str">
        <f ca="1">'Intersection Calcs'!W24</f>
        <v>-</v>
      </c>
      <c r="N29" s="877" t="e">
        <f>'Intersection Calcs'!X24</f>
        <v>#DIV/0!</v>
      </c>
      <c r="Q29" s="627">
        <f ca="1">IF(AND($G29&lt;&gt;0,$G29&lt;'Calibration Criteria'!$C$7),1,0)</f>
        <v>0</v>
      </c>
      <c r="R29" s="627">
        <f ca="1">IF(AND($G29&gt;='Calibration Criteria'!$C$7,$G29&lt;'Calibration Criteria'!$C$8),1,0)</f>
        <v>0</v>
      </c>
      <c r="S29" s="627">
        <f ca="1">IF(AND($G29&gt;='Calibration Criteria'!$C$8,$G29&lt;'Calibration Criteria'!$C$9),1,0)</f>
        <v>0</v>
      </c>
      <c r="T29" s="628">
        <f ca="1">IF(AND($G29&gt;='Calibration Criteria'!$C$10,$G29&lt;&gt;"-"),1,0)</f>
        <v>0</v>
      </c>
      <c r="U29" s="627">
        <f ca="1">IF(AND($M29&lt;='Calibration Criteria'!$B$7,$M29&gt;=-'Calibration Criteria'!$B$7),1,0)</f>
        <v>0</v>
      </c>
      <c r="V29" s="627">
        <f ca="1">IF(AND($M29&lt;='Calibration Criteria'!$B$8,$M29&gt;=-'Calibration Criteria'!$B$8),1,0)</f>
        <v>0</v>
      </c>
      <c r="W29" s="627">
        <f ca="1">IF(AND($M29&lt;='Calibration Criteria'!$B$9,$M29&gt;=-'Calibration Criteria'!$B$9),1,0)</f>
        <v>0</v>
      </c>
      <c r="X29" s="627" t="e">
        <f ca="1">IF(AND($K29&lt;='Calibration Criteria'!$B$10,$K29&gt;=-'Calibration Criteria'!$B$10,ABS(K29)&lt;&gt;G29),1,0)</f>
        <v>#VALUE!</v>
      </c>
      <c r="Y29" s="627">
        <f ca="1">IF(AND($G29&lt;&gt;0,$G29&lt;'Calibration Criteria'!$C$7),1,0)</f>
        <v>0</v>
      </c>
      <c r="Z29" s="906"/>
      <c r="AA29" s="906"/>
      <c r="AB29" s="906"/>
      <c r="AC29" s="906"/>
      <c r="AD29" s="906"/>
      <c r="AE29" s="906"/>
      <c r="AF29" s="906"/>
      <c r="AG29" s="906"/>
      <c r="AH29" s="906"/>
      <c r="AJ29" s="907"/>
    </row>
    <row r="30" spans="1:36" ht="15" customHeight="1" x14ac:dyDescent="0.35">
      <c r="A30" s="252" t="str">
        <f t="shared" ca="1" si="0"/>
        <v>H</v>
      </c>
      <c r="C30" s="887">
        <f>'Intersection Calcs'!M25</f>
        <v>0</v>
      </c>
      <c r="D30" s="884">
        <f>'Intersection Calcs'!N25</f>
        <v>0</v>
      </c>
      <c r="E30" s="884" t="str">
        <f ca="1">'Intersection Calcs'!O25</f>
        <v>WB</v>
      </c>
      <c r="F30" s="303" t="str">
        <f>'Intersection Calcs'!P25</f>
        <v>WBL</v>
      </c>
      <c r="G30" s="35">
        <f ca="1">'Intersection Calcs'!Q25</f>
        <v>0</v>
      </c>
      <c r="H30" s="875">
        <f ca="1">'Intersection Calcs'!R25</f>
        <v>0</v>
      </c>
      <c r="I30" s="302">
        <f ca="1">'Intersection Calcs'!S25</f>
        <v>0</v>
      </c>
      <c r="J30" s="875">
        <f ca="1">'Intersection Calcs'!T25</f>
        <v>0</v>
      </c>
      <c r="K30" s="304">
        <f ca="1">'Intersection Calcs'!U25</f>
        <v>0</v>
      </c>
      <c r="L30" s="878">
        <f ca="1">'Intersection Calcs'!V25</f>
        <v>0</v>
      </c>
      <c r="M30" s="17" t="str">
        <f ca="1">'Intersection Calcs'!W25</f>
        <v>-</v>
      </c>
      <c r="N30" s="877" t="str">
        <f ca="1">'Intersection Calcs'!X25</f>
        <v>-</v>
      </c>
      <c r="Q30" s="627">
        <f ca="1">IF(AND($G30&lt;&gt;0,$G30&lt;'Calibration Criteria'!$C$7),1,0)</f>
        <v>0</v>
      </c>
      <c r="R30" s="627">
        <f ca="1">IF(AND($G30&gt;='Calibration Criteria'!$C$7,$G30&lt;'Calibration Criteria'!$C$8),1,0)</f>
        <v>0</v>
      </c>
      <c r="S30" s="627">
        <f ca="1">IF(AND($G30&gt;='Calibration Criteria'!$C$8,$G30&lt;'Calibration Criteria'!$C$9),1,0)</f>
        <v>0</v>
      </c>
      <c r="T30" s="628">
        <f ca="1">IF(AND($G30&gt;='Calibration Criteria'!$C$10,$G30&lt;&gt;"-"),1,0)</f>
        <v>0</v>
      </c>
      <c r="U30" s="627">
        <f ca="1">IF(AND($M30&lt;='Calibration Criteria'!$B$7,$M30&gt;=-'Calibration Criteria'!$B$7),1,0)</f>
        <v>0</v>
      </c>
      <c r="V30" s="627">
        <f ca="1">IF(AND($M30&lt;='Calibration Criteria'!$B$8,$M30&gt;=-'Calibration Criteria'!$B$8),1,0)</f>
        <v>0</v>
      </c>
      <c r="W30" s="627">
        <f ca="1">IF(AND($M30&lt;='Calibration Criteria'!$B$9,$M30&gt;=-'Calibration Criteria'!$B$9),1,0)</f>
        <v>0</v>
      </c>
      <c r="X30" s="627">
        <f ca="1">IF(AND($K30&lt;='Calibration Criteria'!$B$10,$K30&gt;=-'Calibration Criteria'!$B$10,ABS(K30)&lt;&gt;G30),1,0)</f>
        <v>0</v>
      </c>
      <c r="Y30" s="627">
        <f ca="1">IF(AND($G30&lt;&gt;0,$G30&lt;'Calibration Criteria'!$C$7),1,0)</f>
        <v>0</v>
      </c>
      <c r="Z30" s="906">
        <f ca="1">IF(AND($H30&lt;&gt;0,$H30&lt;'Calibration Criteria'!$C$7),1,0)</f>
        <v>0</v>
      </c>
      <c r="AA30" s="906">
        <f ca="1">IF(AND($H30&gt;='Calibration Criteria'!$C$7,$H30&lt;'Calibration Criteria'!$C$8),1,0)</f>
        <v>0</v>
      </c>
      <c r="AB30" s="906">
        <f ca="1">IF(AND($H30&gt;='Calibration Criteria'!$C$8,$H30&lt;'Calibration Criteria'!$C$9),1,0)</f>
        <v>0</v>
      </c>
      <c r="AC30" s="906">
        <f ca="1">IF(AND($H30&gt;='Calibration Criteria'!$C$10),1,0)</f>
        <v>0</v>
      </c>
      <c r="AD30" s="906">
        <f ca="1">IF(AND($N30&lt;='Calibration Criteria'!$B$7,$N30&gt;=-'Calibration Criteria'!$B$7),1,0)</f>
        <v>0</v>
      </c>
      <c r="AE30" s="906">
        <f ca="1">IF(AND($N30&lt;='Calibration Criteria'!$B$8,$N30&gt;=-'Calibration Criteria'!$B$8),1,0)</f>
        <v>0</v>
      </c>
      <c r="AF30" s="906">
        <f ca="1">IF(AND($N30&lt;='Calibration Criteria'!$B$9,$N30&gt;=-'Calibration Criteria'!$B$9),1,0)</f>
        <v>0</v>
      </c>
      <c r="AG30" s="906">
        <f ca="1">IF(AND($L30&lt;='Calibration Criteria'!$B$10,$L30&gt;=-'Calibration Criteria'!$B$10,ABS(L30)&lt;&gt;H30),1,0)</f>
        <v>0</v>
      </c>
      <c r="AH30" s="906">
        <f ca="1">SUMPRODUCT(Z30:AC35,AD30:AG35)</f>
        <v>0</v>
      </c>
      <c r="AJ30" s="907" t="str">
        <f ca="1">IFERROR(SQRT((J30-H30)^2/((J30+H30)/2)),"NA")</f>
        <v>NA</v>
      </c>
    </row>
    <row r="31" spans="1:36" ht="15" customHeight="1" x14ac:dyDescent="0.35">
      <c r="A31" s="252" t="str">
        <f t="shared" ca="1" si="0"/>
        <v>H</v>
      </c>
      <c r="C31" s="887">
        <f>'Intersection Calcs'!M26</f>
        <v>0</v>
      </c>
      <c r="D31" s="884">
        <f>'Intersection Calcs'!N26</f>
        <v>0</v>
      </c>
      <c r="E31" s="884">
        <f>'Intersection Calcs'!O26</f>
        <v>0</v>
      </c>
      <c r="F31" s="303" t="str">
        <f>'Intersection Calcs'!P26</f>
        <v>WBT</v>
      </c>
      <c r="G31" s="35">
        <f ca="1">'Intersection Calcs'!Q26</f>
        <v>0</v>
      </c>
      <c r="H31" s="875">
        <f>'Intersection Calcs'!R26</f>
        <v>0</v>
      </c>
      <c r="I31" s="302">
        <f ca="1">'Intersection Calcs'!S26</f>
        <v>0</v>
      </c>
      <c r="J31" s="875">
        <f>'Intersection Calcs'!T26</f>
        <v>0</v>
      </c>
      <c r="K31" s="304">
        <f ca="1">'Intersection Calcs'!U26</f>
        <v>0</v>
      </c>
      <c r="L31" s="878">
        <f>'Intersection Calcs'!V26</f>
        <v>0</v>
      </c>
      <c r="M31" s="17" t="str">
        <f ca="1">'Intersection Calcs'!W26</f>
        <v>-</v>
      </c>
      <c r="N31" s="877">
        <f>'Intersection Calcs'!X26</f>
        <v>0</v>
      </c>
      <c r="Q31" s="627">
        <f ca="1">IF(AND($G31&lt;&gt;0,$G31&lt;'Calibration Criteria'!$C$7),1,0)</f>
        <v>0</v>
      </c>
      <c r="R31" s="627">
        <f ca="1">IF(AND($G31&gt;='Calibration Criteria'!$C$7,$G31&lt;'Calibration Criteria'!$C$8),1,0)</f>
        <v>0</v>
      </c>
      <c r="S31" s="627">
        <f ca="1">IF(AND($G31&gt;='Calibration Criteria'!$C$8,$G31&lt;'Calibration Criteria'!$C$9),1,0)</f>
        <v>0</v>
      </c>
      <c r="T31" s="628">
        <f ca="1">IF(AND($G31&gt;='Calibration Criteria'!$C$10,$G31&lt;&gt;"-"),1,0)</f>
        <v>0</v>
      </c>
      <c r="U31" s="627">
        <f ca="1">IF(AND($M31&lt;='Calibration Criteria'!$B$7,$M31&gt;=-'Calibration Criteria'!$B$7),1,0)</f>
        <v>0</v>
      </c>
      <c r="V31" s="627">
        <f ca="1">IF(AND($M31&lt;='Calibration Criteria'!$B$8,$M31&gt;=-'Calibration Criteria'!$B$8),1,0)</f>
        <v>0</v>
      </c>
      <c r="W31" s="627">
        <f ca="1">IF(AND($M31&lt;='Calibration Criteria'!$B$9,$M31&gt;=-'Calibration Criteria'!$B$9),1,0)</f>
        <v>0</v>
      </c>
      <c r="X31" s="627">
        <f ca="1">IF(AND($K31&lt;='Calibration Criteria'!$B$10,$K31&gt;=-'Calibration Criteria'!$B$10,ABS(K31)&lt;&gt;G31),1,0)</f>
        <v>0</v>
      </c>
      <c r="Y31" s="627">
        <f ca="1">IF(AND($G31&lt;&gt;0,$G31&lt;'Calibration Criteria'!$C$7),1,0)</f>
        <v>0</v>
      </c>
      <c r="Z31" s="906"/>
      <c r="AA31" s="906"/>
      <c r="AB31" s="906"/>
      <c r="AC31" s="906"/>
      <c r="AD31" s="906"/>
      <c r="AE31" s="906"/>
      <c r="AF31" s="906"/>
      <c r="AG31" s="906"/>
      <c r="AH31" s="906"/>
      <c r="AJ31" s="907"/>
    </row>
    <row r="32" spans="1:36" ht="15" customHeight="1" x14ac:dyDescent="0.35">
      <c r="A32" s="252" t="str">
        <f t="shared" ca="1" si="0"/>
        <v>H</v>
      </c>
      <c r="C32" s="887">
        <f>'Intersection Calcs'!M27</f>
        <v>0</v>
      </c>
      <c r="D32" s="884">
        <f>'Intersection Calcs'!N27</f>
        <v>0</v>
      </c>
      <c r="E32" s="884">
        <f>'Intersection Calcs'!O27</f>
        <v>0</v>
      </c>
      <c r="F32" s="303" t="str">
        <f>'Intersection Calcs'!P27</f>
        <v>WBR</v>
      </c>
      <c r="G32" s="35">
        <f ca="1">'Intersection Calcs'!Q27</f>
        <v>0</v>
      </c>
      <c r="H32" s="875">
        <f>'Intersection Calcs'!R27</f>
        <v>0</v>
      </c>
      <c r="I32" s="302">
        <f ca="1">'Intersection Calcs'!S27</f>
        <v>0</v>
      </c>
      <c r="J32" s="875">
        <f>'Intersection Calcs'!T27</f>
        <v>0</v>
      </c>
      <c r="K32" s="304">
        <f ca="1">'Intersection Calcs'!U27</f>
        <v>0</v>
      </c>
      <c r="L32" s="878">
        <f>'Intersection Calcs'!V27</f>
        <v>0</v>
      </c>
      <c r="M32" s="17" t="str">
        <f ca="1">'Intersection Calcs'!W27</f>
        <v>-</v>
      </c>
      <c r="N32" s="877">
        <f>'Intersection Calcs'!X27</f>
        <v>0</v>
      </c>
      <c r="Q32" s="627">
        <f ca="1">IF(AND($G32&lt;&gt;0,$G32&lt;'Calibration Criteria'!$C$7),1,0)</f>
        <v>0</v>
      </c>
      <c r="R32" s="627">
        <f ca="1">IF(AND($G32&gt;='Calibration Criteria'!$C$7,$G32&lt;'Calibration Criteria'!$C$8),1,0)</f>
        <v>0</v>
      </c>
      <c r="S32" s="627">
        <f ca="1">IF(AND($G32&gt;='Calibration Criteria'!$C$8,$G32&lt;'Calibration Criteria'!$C$9),1,0)</f>
        <v>0</v>
      </c>
      <c r="T32" s="628">
        <f ca="1">IF(AND($G32&gt;='Calibration Criteria'!$C$10,$G32&lt;&gt;"-"),1,0)</f>
        <v>0</v>
      </c>
      <c r="U32" s="627">
        <f ca="1">IF(AND($M32&lt;='Calibration Criteria'!$B$7,$M32&gt;=-'Calibration Criteria'!$B$7),1,0)</f>
        <v>0</v>
      </c>
      <c r="V32" s="627">
        <f ca="1">IF(AND($M32&lt;='Calibration Criteria'!$B$8,$M32&gt;=-'Calibration Criteria'!$B$8),1,0)</f>
        <v>0</v>
      </c>
      <c r="W32" s="627">
        <f ca="1">IF(AND($M32&lt;='Calibration Criteria'!$B$9,$M32&gt;=-'Calibration Criteria'!$B$9),1,0)</f>
        <v>0</v>
      </c>
      <c r="X32" s="627">
        <f ca="1">IF(AND($K32&lt;='Calibration Criteria'!$B$10,$K32&gt;=-'Calibration Criteria'!$B$10,ABS(K32)&lt;&gt;G32),1,0)</f>
        <v>0</v>
      </c>
      <c r="Y32" s="627">
        <f ca="1">IF(AND($G32&lt;&gt;0,$G32&lt;'Calibration Criteria'!$C$7),1,0)</f>
        <v>0</v>
      </c>
      <c r="Z32" s="906"/>
      <c r="AA32" s="906"/>
      <c r="AB32" s="906"/>
      <c r="AC32" s="906"/>
      <c r="AD32" s="906"/>
      <c r="AE32" s="906"/>
      <c r="AF32" s="906"/>
      <c r="AG32" s="906"/>
      <c r="AH32" s="906"/>
      <c r="AJ32" s="907"/>
    </row>
    <row r="33" spans="1:36" ht="15" customHeight="1" x14ac:dyDescent="0.35">
      <c r="A33" s="252" t="str">
        <f t="shared" ca="1" si="0"/>
        <v>H</v>
      </c>
      <c r="C33" s="887">
        <f>'Intersection Calcs'!M28</f>
        <v>0</v>
      </c>
      <c r="D33" s="884">
        <f>'Intersection Calcs'!N28</f>
        <v>0</v>
      </c>
      <c r="E33" s="884">
        <f>'Intersection Calcs'!O28</f>
        <v>0</v>
      </c>
      <c r="F33" s="303" t="str">
        <f>'Intersection Calcs'!P28</f>
        <v>WBU</v>
      </c>
      <c r="G33" s="35">
        <f ca="1">'Intersection Calcs'!Q28</f>
        <v>0</v>
      </c>
      <c r="H33" s="875">
        <f>'Intersection Calcs'!R28</f>
        <v>0</v>
      </c>
      <c r="I33" s="302">
        <f ca="1">'Intersection Calcs'!S28</f>
        <v>0</v>
      </c>
      <c r="J33" s="875">
        <f>'Intersection Calcs'!T28</f>
        <v>0</v>
      </c>
      <c r="K33" s="304">
        <f ca="1">'Intersection Calcs'!U28</f>
        <v>0</v>
      </c>
      <c r="L33" s="878">
        <f>'Intersection Calcs'!V28</f>
        <v>0</v>
      </c>
      <c r="M33" s="17" t="str">
        <f ca="1">'Intersection Calcs'!W28</f>
        <v>-</v>
      </c>
      <c r="N33" s="877">
        <f>'Intersection Calcs'!X28</f>
        <v>0</v>
      </c>
      <c r="Q33" s="627">
        <f ca="1">IF(AND($G33&lt;&gt;0,$G33&lt;'Calibration Criteria'!$C$7),1,0)</f>
        <v>0</v>
      </c>
      <c r="R33" s="627">
        <f ca="1">IF(AND($G33&gt;='Calibration Criteria'!$C$7,$G33&lt;'Calibration Criteria'!$C$8),1,0)</f>
        <v>0</v>
      </c>
      <c r="S33" s="627">
        <f ca="1">IF(AND($G33&gt;='Calibration Criteria'!$C$8,$G33&lt;'Calibration Criteria'!$C$9),1,0)</f>
        <v>0</v>
      </c>
      <c r="T33" s="628">
        <f ca="1">IF(AND($G33&gt;='Calibration Criteria'!$C$10,$G33&lt;&gt;"-"),1,0)</f>
        <v>0</v>
      </c>
      <c r="U33" s="627">
        <f ca="1">IF(AND($M33&lt;='Calibration Criteria'!$B$7,$M33&gt;=-'Calibration Criteria'!$B$7),1,0)</f>
        <v>0</v>
      </c>
      <c r="V33" s="627">
        <f ca="1">IF(AND($M33&lt;='Calibration Criteria'!$B$8,$M33&gt;=-'Calibration Criteria'!$B$8),1,0)</f>
        <v>0</v>
      </c>
      <c r="W33" s="627">
        <f ca="1">IF(AND($M33&lt;='Calibration Criteria'!$B$9,$M33&gt;=-'Calibration Criteria'!$B$9),1,0)</f>
        <v>0</v>
      </c>
      <c r="X33" s="627">
        <f ca="1">IF(AND($K33&lt;='Calibration Criteria'!$B$10,$K33&gt;=-'Calibration Criteria'!$B$10,ABS(K33)&lt;&gt;G33),1,0)</f>
        <v>0</v>
      </c>
      <c r="Y33" s="627">
        <f ca="1">IF(AND($G33&lt;&gt;0,$G33&lt;'Calibration Criteria'!$C$7),1,0)</f>
        <v>0</v>
      </c>
      <c r="Z33" s="906"/>
      <c r="AA33" s="906"/>
      <c r="AB33" s="906"/>
      <c r="AC33" s="906"/>
      <c r="AD33" s="906"/>
      <c r="AE33" s="906"/>
      <c r="AF33" s="906"/>
      <c r="AG33" s="906"/>
      <c r="AH33" s="906"/>
      <c r="AJ33" s="907"/>
    </row>
    <row r="34" spans="1:36" ht="15" customHeight="1" x14ac:dyDescent="0.35">
      <c r="A34" s="252" t="str">
        <f t="shared" ca="1" si="0"/>
        <v>H</v>
      </c>
      <c r="C34" s="887">
        <f>'Intersection Calcs'!M29</f>
        <v>0</v>
      </c>
      <c r="D34" s="884">
        <f>'Intersection Calcs'!N29</f>
        <v>0</v>
      </c>
      <c r="E34" s="884">
        <f>'Intersection Calcs'!O29</f>
        <v>0</v>
      </c>
      <c r="F34" s="303">
        <f>'Intersection Calcs'!P29</f>
        <v>0</v>
      </c>
      <c r="G34" s="35" t="str">
        <f ca="1">'Intersection Calcs'!Q29</f>
        <v>-</v>
      </c>
      <c r="H34" s="875">
        <f>'Intersection Calcs'!R29</f>
        <v>0</v>
      </c>
      <c r="I34" s="302">
        <f ca="1">'Intersection Calcs'!S29</f>
        <v>0</v>
      </c>
      <c r="J34" s="875">
        <f>'Intersection Calcs'!T29</f>
        <v>0</v>
      </c>
      <c r="K34" s="304" t="str">
        <f ca="1">'Intersection Calcs'!U29</f>
        <v>-</v>
      </c>
      <c r="L34" s="878">
        <f>'Intersection Calcs'!V29</f>
        <v>0</v>
      </c>
      <c r="M34" s="17" t="str">
        <f ca="1">'Intersection Calcs'!W29</f>
        <v>-</v>
      </c>
      <c r="N34" s="877">
        <f>'Intersection Calcs'!X29</f>
        <v>0</v>
      </c>
      <c r="Q34" s="627">
        <f ca="1">IF(AND($G34&lt;&gt;0,$G34&lt;'Calibration Criteria'!$C$7),1,0)</f>
        <v>0</v>
      </c>
      <c r="R34" s="627">
        <f ca="1">IF(AND($G34&gt;='Calibration Criteria'!$C$7,$G34&lt;'Calibration Criteria'!$C$8),1,0)</f>
        <v>0</v>
      </c>
      <c r="S34" s="627">
        <f ca="1">IF(AND($G34&gt;='Calibration Criteria'!$C$8,$G34&lt;'Calibration Criteria'!$C$9),1,0)</f>
        <v>0</v>
      </c>
      <c r="T34" s="628">
        <f ca="1">IF(AND($G34&gt;='Calibration Criteria'!$C$10,$G34&lt;&gt;"-"),1,0)</f>
        <v>0</v>
      </c>
      <c r="U34" s="627">
        <f ca="1">IF(AND($M34&lt;='Calibration Criteria'!$B$7,$M34&gt;=-'Calibration Criteria'!$B$7),1,0)</f>
        <v>0</v>
      </c>
      <c r="V34" s="627">
        <f ca="1">IF(AND($M34&lt;='Calibration Criteria'!$B$8,$M34&gt;=-'Calibration Criteria'!$B$8),1,0)</f>
        <v>0</v>
      </c>
      <c r="W34" s="627">
        <f ca="1">IF(AND($M34&lt;='Calibration Criteria'!$B$9,$M34&gt;=-'Calibration Criteria'!$B$9),1,0)</f>
        <v>0</v>
      </c>
      <c r="X34" s="627" t="e">
        <f ca="1">IF(AND($K34&lt;='Calibration Criteria'!$B$10,$K34&gt;=-'Calibration Criteria'!$B$10,ABS(K34)&lt;&gt;G34),1,0)</f>
        <v>#VALUE!</v>
      </c>
      <c r="Y34" s="627">
        <f ca="1">IF(AND($G34&lt;&gt;0,$G34&lt;'Calibration Criteria'!$C$7),1,0)</f>
        <v>0</v>
      </c>
      <c r="Z34" s="906"/>
      <c r="AA34" s="906"/>
      <c r="AB34" s="906"/>
      <c r="AC34" s="906"/>
      <c r="AD34" s="906"/>
      <c r="AE34" s="906"/>
      <c r="AF34" s="906"/>
      <c r="AG34" s="906"/>
      <c r="AH34" s="906"/>
      <c r="AJ34" s="907"/>
    </row>
    <row r="35" spans="1:36" ht="15" customHeight="1" x14ac:dyDescent="0.35">
      <c r="A35" s="252" t="str">
        <f t="shared" ca="1" si="0"/>
        <v>H</v>
      </c>
      <c r="C35" s="887">
        <f>'Intersection Calcs'!M30</f>
        <v>0</v>
      </c>
      <c r="D35" s="884">
        <f>'Intersection Calcs'!N30</f>
        <v>0</v>
      </c>
      <c r="E35" s="884">
        <f>'Intersection Calcs'!O30</f>
        <v>0</v>
      </c>
      <c r="F35" s="303">
        <f>'Intersection Calcs'!P30</f>
        <v>0</v>
      </c>
      <c r="G35" s="35" t="str">
        <f ca="1">'Intersection Calcs'!Q30</f>
        <v>-</v>
      </c>
      <c r="H35" s="875">
        <f>'Intersection Calcs'!R30</f>
        <v>0</v>
      </c>
      <c r="I35" s="302">
        <f ca="1">'Intersection Calcs'!S30</f>
        <v>0</v>
      </c>
      <c r="J35" s="875">
        <f>'Intersection Calcs'!T30</f>
        <v>0</v>
      </c>
      <c r="K35" s="304" t="str">
        <f ca="1">'Intersection Calcs'!U30</f>
        <v>-</v>
      </c>
      <c r="L35" s="878">
        <f>'Intersection Calcs'!V30</f>
        <v>0</v>
      </c>
      <c r="M35" s="17" t="str">
        <f ca="1">'Intersection Calcs'!W30</f>
        <v>-</v>
      </c>
      <c r="N35" s="877" t="e">
        <f>'Intersection Calcs'!X30</f>
        <v>#DIV/0!</v>
      </c>
      <c r="Q35" s="627">
        <f ca="1">IF(AND($G35&lt;&gt;0,$G35&lt;'Calibration Criteria'!$C$7),1,0)</f>
        <v>0</v>
      </c>
      <c r="R35" s="627">
        <f ca="1">IF(AND($G35&gt;='Calibration Criteria'!$C$7,$G35&lt;'Calibration Criteria'!$C$8),1,0)</f>
        <v>0</v>
      </c>
      <c r="S35" s="627">
        <f ca="1">IF(AND($G35&gt;='Calibration Criteria'!$C$8,$G35&lt;'Calibration Criteria'!$C$9),1,0)</f>
        <v>0</v>
      </c>
      <c r="T35" s="628">
        <f ca="1">IF(AND($G35&gt;='Calibration Criteria'!$C$10,$G35&lt;&gt;"-"),1,0)</f>
        <v>0</v>
      </c>
      <c r="U35" s="627">
        <f ca="1">IF(AND($M35&lt;='Calibration Criteria'!$B$7,$M35&gt;=-'Calibration Criteria'!$B$7),1,0)</f>
        <v>0</v>
      </c>
      <c r="V35" s="627">
        <f ca="1">IF(AND($M35&lt;='Calibration Criteria'!$B$8,$M35&gt;=-'Calibration Criteria'!$B$8),1,0)</f>
        <v>0</v>
      </c>
      <c r="W35" s="627">
        <f ca="1">IF(AND($M35&lt;='Calibration Criteria'!$B$9,$M35&gt;=-'Calibration Criteria'!$B$9),1,0)</f>
        <v>0</v>
      </c>
      <c r="X35" s="627" t="e">
        <f ca="1">IF(AND($K35&lt;='Calibration Criteria'!$B$10,$K35&gt;=-'Calibration Criteria'!$B$10,ABS(K35)&lt;&gt;G35),1,0)</f>
        <v>#VALUE!</v>
      </c>
      <c r="Y35" s="627">
        <f ca="1">IF(AND($G35&lt;&gt;0,$G35&lt;'Calibration Criteria'!$C$7),1,0)</f>
        <v>0</v>
      </c>
      <c r="Z35" s="906"/>
      <c r="AA35" s="906"/>
      <c r="AB35" s="906"/>
      <c r="AC35" s="906"/>
      <c r="AD35" s="906"/>
      <c r="AE35" s="906"/>
      <c r="AF35" s="906"/>
      <c r="AG35" s="906"/>
      <c r="AH35" s="906"/>
      <c r="AJ35" s="907"/>
    </row>
    <row r="36" spans="1:36" ht="15" customHeight="1" x14ac:dyDescent="0.35">
      <c r="A36" s="252" t="str">
        <f t="shared" ca="1" si="0"/>
        <v>H</v>
      </c>
      <c r="C36" s="887">
        <f>'Intersection Calcs'!M31</f>
        <v>0</v>
      </c>
      <c r="D36" s="884">
        <f>'Intersection Calcs'!N31</f>
        <v>0</v>
      </c>
      <c r="E36" s="884">
        <f ca="1">'Intersection Calcs'!O31</f>
        <v>0</v>
      </c>
      <c r="F36" s="303" t="str">
        <f>'Intersection Calcs'!P31</f>
        <v>NWBL</v>
      </c>
      <c r="G36" s="35">
        <f ca="1">'Intersection Calcs'!Q31</f>
        <v>0</v>
      </c>
      <c r="H36" s="875">
        <f ca="1">'Intersection Calcs'!R31</f>
        <v>0</v>
      </c>
      <c r="I36" s="302">
        <f ca="1">'Intersection Calcs'!S31</f>
        <v>0</v>
      </c>
      <c r="J36" s="875">
        <f ca="1">'Intersection Calcs'!T31</f>
        <v>0</v>
      </c>
      <c r="K36" s="304">
        <f ca="1">'Intersection Calcs'!U31</f>
        <v>0</v>
      </c>
      <c r="L36" s="875">
        <f ca="1">'Intersection Calcs'!V31</f>
        <v>0</v>
      </c>
      <c r="M36" s="17" t="str">
        <f ca="1">'Intersection Calcs'!W31</f>
        <v>-</v>
      </c>
      <c r="N36" s="877" t="str">
        <f ca="1">'Intersection Calcs'!X31</f>
        <v>-</v>
      </c>
      <c r="Q36" s="627">
        <f ca="1">IF(AND($G36&lt;&gt;0,$G36&lt;'Calibration Criteria'!$C$7),1,0)</f>
        <v>0</v>
      </c>
      <c r="R36" s="627">
        <f ca="1">IF(AND($G36&gt;='Calibration Criteria'!$C$7,$G36&lt;'Calibration Criteria'!$C$8),1,0)</f>
        <v>0</v>
      </c>
      <c r="S36" s="627">
        <f ca="1">IF(AND($G36&gt;='Calibration Criteria'!$C$8,$G36&lt;'Calibration Criteria'!$C$9),1,0)</f>
        <v>0</v>
      </c>
      <c r="T36" s="628">
        <f ca="1">IF(AND($G36&gt;='Calibration Criteria'!$C$10,$G36&lt;&gt;"-"),1,0)</f>
        <v>0</v>
      </c>
      <c r="U36" s="627">
        <f ca="1">IF(AND($M36&lt;='Calibration Criteria'!$B$7,$M36&gt;=-'Calibration Criteria'!$B$7),1,0)</f>
        <v>0</v>
      </c>
      <c r="V36" s="627">
        <f ca="1">IF(AND($M36&lt;='Calibration Criteria'!$B$8,$M36&gt;=-'Calibration Criteria'!$B$8),1,0)</f>
        <v>0</v>
      </c>
      <c r="W36" s="627">
        <f ca="1">IF(AND($M36&lt;='Calibration Criteria'!$B$9,$M36&gt;=-'Calibration Criteria'!$B$9),1,0)</f>
        <v>0</v>
      </c>
      <c r="X36" s="627">
        <f ca="1">IF(AND($K36&lt;='Calibration Criteria'!$B$10,$K36&gt;=-'Calibration Criteria'!$B$10,ABS(K36)&lt;&gt;G36),1,0)</f>
        <v>0</v>
      </c>
      <c r="Y36" s="627">
        <f ca="1">IF(AND($G36&lt;&gt;0,$G36&lt;'Calibration Criteria'!$C$7),1,0)</f>
        <v>0</v>
      </c>
      <c r="Z36" s="906">
        <f ca="1">IF(AND($H36&lt;&gt;0,$H36&lt;'Calibration Criteria'!$C$7),1,0)</f>
        <v>0</v>
      </c>
      <c r="AA36" s="906">
        <f ca="1">IF(AND($H36&gt;='Calibration Criteria'!$C$7,$H36&lt;'Calibration Criteria'!$C$8),1,0)</f>
        <v>0</v>
      </c>
      <c r="AB36" s="906">
        <f ca="1">IF(AND($H36&gt;='Calibration Criteria'!$C$8,$H36&lt;'Calibration Criteria'!$C$9),1,0)</f>
        <v>0</v>
      </c>
      <c r="AC36" s="906">
        <f ca="1">IF(AND($H36&gt;='Calibration Criteria'!$C$10),1,0)</f>
        <v>0</v>
      </c>
      <c r="AD36" s="906">
        <f ca="1">IF(AND($N36&lt;='Calibration Criteria'!$B$7,$N36&gt;=-'Calibration Criteria'!$B$7),1,0)</f>
        <v>0</v>
      </c>
      <c r="AE36" s="906">
        <f ca="1">IF(AND($N36&lt;='Calibration Criteria'!$B$8,$N36&gt;=-'Calibration Criteria'!$B$8),1,0)</f>
        <v>0</v>
      </c>
      <c r="AF36" s="906">
        <f ca="1">IF(AND($N36&lt;='Calibration Criteria'!$B$9,$N36&gt;=-'Calibration Criteria'!$B$9),1,0)</f>
        <v>0</v>
      </c>
      <c r="AG36" s="906">
        <f ca="1">IF(AND($L36&lt;='Calibration Criteria'!$B$10,$L36&gt;=-'Calibration Criteria'!$B$10,ABS(L36)&lt;&gt;H36),1,0)</f>
        <v>0</v>
      </c>
      <c r="AH36" s="906">
        <f ca="1">SUMPRODUCT(Z36:AC41,AD36:AG41)</f>
        <v>0</v>
      </c>
      <c r="AJ36" s="875" t="str">
        <f>IFERROR(SQRT((#REF!-#REF!)^2/((#REF!+#REF!)/2)),"NA")</f>
        <v>NA</v>
      </c>
    </row>
    <row r="37" spans="1:36" ht="15" customHeight="1" x14ac:dyDescent="0.35">
      <c r="A37" s="252" t="str">
        <f t="shared" ca="1" si="0"/>
        <v>H</v>
      </c>
      <c r="C37" s="887">
        <f>'Intersection Calcs'!M32</f>
        <v>0</v>
      </c>
      <c r="D37" s="884">
        <f>'Intersection Calcs'!N32</f>
        <v>0</v>
      </c>
      <c r="E37" s="884">
        <f>'Intersection Calcs'!O32</f>
        <v>0</v>
      </c>
      <c r="F37" s="303" t="str">
        <f>'Intersection Calcs'!P32</f>
        <v>NWBT</v>
      </c>
      <c r="G37" s="35">
        <f ca="1">'Intersection Calcs'!Q32</f>
        <v>0</v>
      </c>
      <c r="H37" s="875">
        <f>'Intersection Calcs'!R32</f>
        <v>0</v>
      </c>
      <c r="I37" s="302">
        <f ca="1">'Intersection Calcs'!S32</f>
        <v>0</v>
      </c>
      <c r="J37" s="875">
        <f>'Intersection Calcs'!T32</f>
        <v>0</v>
      </c>
      <c r="K37" s="304">
        <f ca="1">'Intersection Calcs'!U32</f>
        <v>0</v>
      </c>
      <c r="L37" s="875">
        <f>'Intersection Calcs'!V32</f>
        <v>0</v>
      </c>
      <c r="M37" s="17" t="str">
        <f ca="1">'Intersection Calcs'!W32</f>
        <v>-</v>
      </c>
      <c r="N37" s="877">
        <f>'Intersection Calcs'!X32</f>
        <v>0</v>
      </c>
      <c r="Q37" s="627">
        <f ca="1">IF(AND($G37&lt;&gt;0,$G37&lt;'Calibration Criteria'!$C$7),1,0)</f>
        <v>0</v>
      </c>
      <c r="R37" s="627">
        <f ca="1">IF(AND($G37&gt;='Calibration Criteria'!$C$7,$G37&lt;'Calibration Criteria'!$C$8),1,0)</f>
        <v>0</v>
      </c>
      <c r="S37" s="627">
        <f ca="1">IF(AND($G37&gt;='Calibration Criteria'!$C$8,$G37&lt;'Calibration Criteria'!$C$9),1,0)</f>
        <v>0</v>
      </c>
      <c r="T37" s="628">
        <f ca="1">IF(AND($G37&gt;='Calibration Criteria'!$C$10,$G37&lt;&gt;"-"),1,0)</f>
        <v>0</v>
      </c>
      <c r="U37" s="627">
        <f ca="1">IF(AND($M37&lt;='Calibration Criteria'!$B$7,$M37&gt;=-'Calibration Criteria'!$B$7),1,0)</f>
        <v>0</v>
      </c>
      <c r="V37" s="627">
        <f ca="1">IF(AND($M37&lt;='Calibration Criteria'!$B$8,$M37&gt;=-'Calibration Criteria'!$B$8),1,0)</f>
        <v>0</v>
      </c>
      <c r="W37" s="627">
        <f ca="1">IF(AND($M37&lt;='Calibration Criteria'!$B$9,$M37&gt;=-'Calibration Criteria'!$B$9),1,0)</f>
        <v>0</v>
      </c>
      <c r="X37" s="627">
        <f ca="1">IF(AND($K37&lt;='Calibration Criteria'!$B$10,$K37&gt;=-'Calibration Criteria'!$B$10,ABS(K37)&lt;&gt;G37),1,0)</f>
        <v>0</v>
      </c>
      <c r="Y37" s="627">
        <f ca="1">IF(AND($G37&lt;&gt;0,$G37&lt;'Calibration Criteria'!$C$7),1,0)</f>
        <v>0</v>
      </c>
      <c r="Z37" s="906"/>
      <c r="AA37" s="906"/>
      <c r="AB37" s="906"/>
      <c r="AC37" s="906"/>
      <c r="AD37" s="906"/>
      <c r="AE37" s="906"/>
      <c r="AF37" s="906"/>
      <c r="AG37" s="906"/>
      <c r="AH37" s="906"/>
      <c r="AJ37" s="875"/>
    </row>
    <row r="38" spans="1:36" ht="15" customHeight="1" x14ac:dyDescent="0.35">
      <c r="A38" s="252" t="str">
        <f t="shared" ca="1" si="0"/>
        <v>H</v>
      </c>
      <c r="C38" s="887">
        <f>'Intersection Calcs'!M33</f>
        <v>0</v>
      </c>
      <c r="D38" s="884">
        <f>'Intersection Calcs'!N33</f>
        <v>0</v>
      </c>
      <c r="E38" s="884">
        <f>'Intersection Calcs'!O33</f>
        <v>0</v>
      </c>
      <c r="F38" s="303" t="str">
        <f>'Intersection Calcs'!P33</f>
        <v>NWBR</v>
      </c>
      <c r="G38" s="35">
        <f ca="1">'Intersection Calcs'!Q33</f>
        <v>0</v>
      </c>
      <c r="H38" s="875">
        <f>'Intersection Calcs'!R33</f>
        <v>0</v>
      </c>
      <c r="I38" s="302">
        <f ca="1">'Intersection Calcs'!S33</f>
        <v>0</v>
      </c>
      <c r="J38" s="875">
        <f>'Intersection Calcs'!T33</f>
        <v>0</v>
      </c>
      <c r="K38" s="304">
        <f ca="1">'Intersection Calcs'!U33</f>
        <v>0</v>
      </c>
      <c r="L38" s="875">
        <f>'Intersection Calcs'!V33</f>
        <v>0</v>
      </c>
      <c r="M38" s="17" t="str">
        <f ca="1">'Intersection Calcs'!W33</f>
        <v>-</v>
      </c>
      <c r="N38" s="877">
        <f>'Intersection Calcs'!X33</f>
        <v>0</v>
      </c>
      <c r="Q38" s="627">
        <f ca="1">IF(AND($G38&lt;&gt;0,$G38&lt;'Calibration Criteria'!$C$7),1,0)</f>
        <v>0</v>
      </c>
      <c r="R38" s="627">
        <f ca="1">IF(AND($G38&gt;='Calibration Criteria'!$C$7,$G38&lt;'Calibration Criteria'!$C$8),1,0)</f>
        <v>0</v>
      </c>
      <c r="S38" s="627">
        <f ca="1">IF(AND($G38&gt;='Calibration Criteria'!$C$8,$G38&lt;'Calibration Criteria'!$C$9),1,0)</f>
        <v>0</v>
      </c>
      <c r="T38" s="628">
        <f ca="1">IF(AND($G38&gt;='Calibration Criteria'!$C$10,$G38&lt;&gt;"-"),1,0)</f>
        <v>0</v>
      </c>
      <c r="U38" s="627">
        <f ca="1">IF(AND($M38&lt;='Calibration Criteria'!$B$7,$M38&gt;=-'Calibration Criteria'!$B$7),1,0)</f>
        <v>0</v>
      </c>
      <c r="V38" s="627">
        <f ca="1">IF(AND($M38&lt;='Calibration Criteria'!$B$8,$M38&gt;=-'Calibration Criteria'!$B$8),1,0)</f>
        <v>0</v>
      </c>
      <c r="W38" s="627">
        <f ca="1">IF(AND($M38&lt;='Calibration Criteria'!$B$9,$M38&gt;=-'Calibration Criteria'!$B$9),1,0)</f>
        <v>0</v>
      </c>
      <c r="X38" s="627">
        <f ca="1">IF(AND($K38&lt;='Calibration Criteria'!$B$10,$K38&gt;=-'Calibration Criteria'!$B$10,ABS(K38)&lt;&gt;G38),1,0)</f>
        <v>0</v>
      </c>
      <c r="Y38" s="627">
        <f ca="1">IF(AND($G38&lt;&gt;0,$G38&lt;'Calibration Criteria'!$C$7),1,0)</f>
        <v>0</v>
      </c>
      <c r="Z38" s="906"/>
      <c r="AA38" s="906"/>
      <c r="AB38" s="906"/>
      <c r="AC38" s="906"/>
      <c r="AD38" s="906"/>
      <c r="AE38" s="906"/>
      <c r="AF38" s="906"/>
      <c r="AG38" s="906"/>
      <c r="AH38" s="906"/>
      <c r="AJ38" s="875"/>
    </row>
    <row r="39" spans="1:36" ht="15" customHeight="1" x14ac:dyDescent="0.35">
      <c r="A39" s="252" t="str">
        <f t="shared" ca="1" si="0"/>
        <v>H</v>
      </c>
      <c r="C39" s="887">
        <f>'Intersection Calcs'!M34</f>
        <v>0</v>
      </c>
      <c r="D39" s="884">
        <f>'Intersection Calcs'!N34</f>
        <v>0</v>
      </c>
      <c r="E39" s="884">
        <f>'Intersection Calcs'!O34</f>
        <v>0</v>
      </c>
      <c r="F39" s="303" t="str">
        <f>'Intersection Calcs'!P34</f>
        <v>NWBU</v>
      </c>
      <c r="G39" s="35">
        <f ca="1">'Intersection Calcs'!Q34</f>
        <v>0</v>
      </c>
      <c r="H39" s="875">
        <f>'Intersection Calcs'!R34</f>
        <v>0</v>
      </c>
      <c r="I39" s="302">
        <f ca="1">'Intersection Calcs'!S34</f>
        <v>0</v>
      </c>
      <c r="J39" s="875">
        <f>'Intersection Calcs'!T34</f>
        <v>0</v>
      </c>
      <c r="K39" s="304">
        <f ca="1">'Intersection Calcs'!U34</f>
        <v>0</v>
      </c>
      <c r="L39" s="875">
        <f>'Intersection Calcs'!V34</f>
        <v>0</v>
      </c>
      <c r="M39" s="17" t="str">
        <f ca="1">'Intersection Calcs'!W34</f>
        <v>-</v>
      </c>
      <c r="N39" s="877">
        <f>'Intersection Calcs'!X34</f>
        <v>0</v>
      </c>
      <c r="Q39" s="627">
        <f ca="1">IF(AND($G39&lt;&gt;0,$G39&lt;'Calibration Criteria'!$C$7),1,0)</f>
        <v>0</v>
      </c>
      <c r="R39" s="627">
        <f ca="1">IF(AND($G39&gt;='Calibration Criteria'!$C$7,$G39&lt;'Calibration Criteria'!$C$8),1,0)</f>
        <v>0</v>
      </c>
      <c r="S39" s="627">
        <f ca="1">IF(AND($G39&gt;='Calibration Criteria'!$C$8,$G39&lt;'Calibration Criteria'!$C$9),1,0)</f>
        <v>0</v>
      </c>
      <c r="T39" s="628">
        <f ca="1">IF(AND($G39&gt;='Calibration Criteria'!$C$10,$G39&lt;&gt;"-"),1,0)</f>
        <v>0</v>
      </c>
      <c r="U39" s="627">
        <f ca="1">IF(AND($M39&lt;='Calibration Criteria'!$B$7,$M39&gt;=-'Calibration Criteria'!$B$7),1,0)</f>
        <v>0</v>
      </c>
      <c r="V39" s="627">
        <f ca="1">IF(AND($M39&lt;='Calibration Criteria'!$B$8,$M39&gt;=-'Calibration Criteria'!$B$8),1,0)</f>
        <v>0</v>
      </c>
      <c r="W39" s="627">
        <f ca="1">IF(AND($M39&lt;='Calibration Criteria'!$B$9,$M39&gt;=-'Calibration Criteria'!$B$9),1,0)</f>
        <v>0</v>
      </c>
      <c r="X39" s="627">
        <f ca="1">IF(AND($K39&lt;='Calibration Criteria'!$B$10,$K39&gt;=-'Calibration Criteria'!$B$10,ABS(K39)&lt;&gt;G39),1,0)</f>
        <v>0</v>
      </c>
      <c r="Y39" s="627">
        <f ca="1">IF(AND($G39&lt;&gt;0,$G39&lt;'Calibration Criteria'!$C$7),1,0)</f>
        <v>0</v>
      </c>
      <c r="Z39" s="906"/>
      <c r="AA39" s="906"/>
      <c r="AB39" s="906"/>
      <c r="AC39" s="906"/>
      <c r="AD39" s="906"/>
      <c r="AE39" s="906"/>
      <c r="AF39" s="906"/>
      <c r="AG39" s="906"/>
      <c r="AH39" s="906"/>
      <c r="AJ39" s="875"/>
    </row>
    <row r="40" spans="1:36" ht="15" customHeight="1" x14ac:dyDescent="0.35">
      <c r="A40" s="252" t="str">
        <f t="shared" ca="1" si="0"/>
        <v>H</v>
      </c>
      <c r="C40" s="887">
        <f>'Intersection Calcs'!M35</f>
        <v>0</v>
      </c>
      <c r="D40" s="884">
        <f>'Intersection Calcs'!N35</f>
        <v>0</v>
      </c>
      <c r="E40" s="884">
        <f>'Intersection Calcs'!O35</f>
        <v>0</v>
      </c>
      <c r="F40" s="303">
        <f>'Intersection Calcs'!P35</f>
        <v>0</v>
      </c>
      <c r="G40" s="35" t="str">
        <f ca="1">'Intersection Calcs'!Q35</f>
        <v>-</v>
      </c>
      <c r="H40" s="875">
        <f>'Intersection Calcs'!R35</f>
        <v>0</v>
      </c>
      <c r="I40" s="302">
        <f ca="1">'Intersection Calcs'!S35</f>
        <v>0</v>
      </c>
      <c r="J40" s="875">
        <f>'Intersection Calcs'!T35</f>
        <v>0</v>
      </c>
      <c r="K40" s="304" t="str">
        <f ca="1">'Intersection Calcs'!U35</f>
        <v>-</v>
      </c>
      <c r="L40" s="875">
        <f>'Intersection Calcs'!V35</f>
        <v>0</v>
      </c>
      <c r="M40" s="17" t="str">
        <f ca="1">'Intersection Calcs'!W35</f>
        <v>-</v>
      </c>
      <c r="N40" s="877">
        <f>'Intersection Calcs'!X35</f>
        <v>0</v>
      </c>
      <c r="Q40" s="627">
        <f ca="1">IF(AND($G40&lt;&gt;0,$G40&lt;'Calibration Criteria'!$C$7),1,0)</f>
        <v>0</v>
      </c>
      <c r="R40" s="627">
        <f ca="1">IF(AND($G40&gt;='Calibration Criteria'!$C$7,$G40&lt;'Calibration Criteria'!$C$8),1,0)</f>
        <v>0</v>
      </c>
      <c r="S40" s="627">
        <f ca="1">IF(AND($G40&gt;='Calibration Criteria'!$C$8,$G40&lt;'Calibration Criteria'!$C$9),1,0)</f>
        <v>0</v>
      </c>
      <c r="T40" s="628">
        <f ca="1">IF(AND($G40&gt;='Calibration Criteria'!$C$10,$G40&lt;&gt;"-"),1,0)</f>
        <v>0</v>
      </c>
      <c r="U40" s="627">
        <f ca="1">IF(AND($M40&lt;='Calibration Criteria'!$B$7,$M40&gt;=-'Calibration Criteria'!$B$7),1,0)</f>
        <v>0</v>
      </c>
      <c r="V40" s="627">
        <f ca="1">IF(AND($M40&lt;='Calibration Criteria'!$B$8,$M40&gt;=-'Calibration Criteria'!$B$8),1,0)</f>
        <v>0</v>
      </c>
      <c r="W40" s="627">
        <f ca="1">IF(AND($M40&lt;='Calibration Criteria'!$B$9,$M40&gt;=-'Calibration Criteria'!$B$9),1,0)</f>
        <v>0</v>
      </c>
      <c r="X40" s="627" t="e">
        <f ca="1">IF(AND($K40&lt;='Calibration Criteria'!$B$10,$K40&gt;=-'Calibration Criteria'!$B$10,ABS(K40)&lt;&gt;G40),1,0)</f>
        <v>#VALUE!</v>
      </c>
      <c r="Y40" s="627">
        <f ca="1">IF(AND($G40&lt;&gt;0,$G40&lt;'Calibration Criteria'!$C$7),1,0)</f>
        <v>0</v>
      </c>
      <c r="Z40" s="906"/>
      <c r="AA40" s="906"/>
      <c r="AB40" s="906"/>
      <c r="AC40" s="906"/>
      <c r="AD40" s="906"/>
      <c r="AE40" s="906"/>
      <c r="AF40" s="906"/>
      <c r="AG40" s="906"/>
      <c r="AH40" s="906"/>
      <c r="AJ40" s="875"/>
    </row>
    <row r="41" spans="1:36" ht="15" customHeight="1" x14ac:dyDescent="0.35">
      <c r="A41" s="252" t="str">
        <f t="shared" ca="1" si="0"/>
        <v>H</v>
      </c>
      <c r="C41" s="887">
        <f>'Intersection Calcs'!M36</f>
        <v>0</v>
      </c>
      <c r="D41" s="884">
        <f>'Intersection Calcs'!N36</f>
        <v>0</v>
      </c>
      <c r="E41" s="884">
        <f>'Intersection Calcs'!O36</f>
        <v>0</v>
      </c>
      <c r="F41" s="303">
        <f>'Intersection Calcs'!P36</f>
        <v>0</v>
      </c>
      <c r="G41" s="35" t="str">
        <f ca="1">'Intersection Calcs'!Q36</f>
        <v>-</v>
      </c>
      <c r="H41" s="875">
        <f>'Intersection Calcs'!R36</f>
        <v>0</v>
      </c>
      <c r="I41" s="302">
        <f ca="1">'Intersection Calcs'!S36</f>
        <v>0</v>
      </c>
      <c r="J41" s="875">
        <f>'Intersection Calcs'!T36</f>
        <v>0</v>
      </c>
      <c r="K41" s="304" t="str">
        <f ca="1">'Intersection Calcs'!U36</f>
        <v>-</v>
      </c>
      <c r="L41" s="875">
        <f>'Intersection Calcs'!V36</f>
        <v>0</v>
      </c>
      <c r="M41" s="17" t="str">
        <f ca="1">'Intersection Calcs'!W36</f>
        <v>-</v>
      </c>
      <c r="N41" s="877" t="e">
        <f>'Intersection Calcs'!X36</f>
        <v>#DIV/0!</v>
      </c>
      <c r="Q41" s="627">
        <f ca="1">IF(AND($G41&lt;&gt;0,$G41&lt;'Calibration Criteria'!$C$7),1,0)</f>
        <v>0</v>
      </c>
      <c r="R41" s="627">
        <f ca="1">IF(AND($G41&gt;='Calibration Criteria'!$C$7,$G41&lt;'Calibration Criteria'!$C$8),1,0)</f>
        <v>0</v>
      </c>
      <c r="S41" s="627">
        <f ca="1">IF(AND($G41&gt;='Calibration Criteria'!$C$8,$G41&lt;'Calibration Criteria'!$C$9),1,0)</f>
        <v>0</v>
      </c>
      <c r="T41" s="628">
        <f ca="1">IF(AND($G41&gt;='Calibration Criteria'!$C$10,$G41&lt;&gt;"-"),1,0)</f>
        <v>0</v>
      </c>
      <c r="U41" s="627">
        <f ca="1">IF(AND($M41&lt;='Calibration Criteria'!$B$7,$M41&gt;=-'Calibration Criteria'!$B$7),1,0)</f>
        <v>0</v>
      </c>
      <c r="V41" s="627">
        <f ca="1">IF(AND($M41&lt;='Calibration Criteria'!$B$8,$M41&gt;=-'Calibration Criteria'!$B$8),1,0)</f>
        <v>0</v>
      </c>
      <c r="W41" s="627">
        <f ca="1">IF(AND($M41&lt;='Calibration Criteria'!$B$9,$M41&gt;=-'Calibration Criteria'!$B$9),1,0)</f>
        <v>0</v>
      </c>
      <c r="X41" s="627" t="e">
        <f ca="1">IF(AND($K41&lt;='Calibration Criteria'!$B$10,$K41&gt;=-'Calibration Criteria'!$B$10,ABS(K41)&lt;&gt;G41),1,0)</f>
        <v>#VALUE!</v>
      </c>
      <c r="Y41" s="627">
        <f ca="1">IF(AND($G41&lt;&gt;0,$G41&lt;'Calibration Criteria'!$C$7),1,0)</f>
        <v>0</v>
      </c>
      <c r="Z41" s="906"/>
      <c r="AA41" s="906"/>
      <c r="AB41" s="906"/>
      <c r="AC41" s="906"/>
      <c r="AD41" s="906"/>
      <c r="AE41" s="906"/>
      <c r="AF41" s="906"/>
      <c r="AG41" s="906"/>
      <c r="AH41" s="906"/>
      <c r="AJ41" s="875"/>
    </row>
    <row r="42" spans="1:36" ht="15" customHeight="1" x14ac:dyDescent="0.35">
      <c r="A42" s="252" t="str">
        <f t="shared" ca="1" si="0"/>
        <v>H</v>
      </c>
      <c r="C42" s="887">
        <f>'Intersection Calcs'!M37</f>
        <v>0</v>
      </c>
      <c r="D42" s="884">
        <f>'Intersection Calcs'!N37</f>
        <v>0</v>
      </c>
      <c r="E42" s="884">
        <f ca="1">'Intersection Calcs'!O37</f>
        <v>0</v>
      </c>
      <c r="F42" s="303" t="str">
        <f>'Intersection Calcs'!P37</f>
        <v>SEBL</v>
      </c>
      <c r="G42" s="35">
        <f ca="1">'Intersection Calcs'!Q37</f>
        <v>0</v>
      </c>
      <c r="H42" s="875">
        <f ca="1">'Intersection Calcs'!R37</f>
        <v>0</v>
      </c>
      <c r="I42" s="302">
        <f ca="1">'Intersection Calcs'!S37</f>
        <v>0</v>
      </c>
      <c r="J42" s="875">
        <f ca="1">'Intersection Calcs'!T37</f>
        <v>0</v>
      </c>
      <c r="K42" s="304">
        <f ca="1">'Intersection Calcs'!U37</f>
        <v>0</v>
      </c>
      <c r="L42" s="875">
        <f ca="1">'Intersection Calcs'!V37</f>
        <v>0</v>
      </c>
      <c r="M42" s="17" t="str">
        <f ca="1">'Intersection Calcs'!W37</f>
        <v>-</v>
      </c>
      <c r="N42" s="877" t="str">
        <f ca="1">'Intersection Calcs'!X37</f>
        <v>-</v>
      </c>
      <c r="Q42" s="627">
        <f ca="1">IF(AND($G42&lt;&gt;0,$G42&lt;'Calibration Criteria'!$C$7),1,0)</f>
        <v>0</v>
      </c>
      <c r="R42" s="627">
        <f ca="1">IF(AND($G42&gt;='Calibration Criteria'!$C$7,$G42&lt;'Calibration Criteria'!$C$8),1,0)</f>
        <v>0</v>
      </c>
      <c r="S42" s="627">
        <f ca="1">IF(AND($G42&gt;='Calibration Criteria'!$C$8,$G42&lt;'Calibration Criteria'!$C$9),1,0)</f>
        <v>0</v>
      </c>
      <c r="T42" s="628">
        <f ca="1">IF(AND($G42&gt;='Calibration Criteria'!$C$10,$G42&lt;&gt;"-"),1,0)</f>
        <v>0</v>
      </c>
      <c r="U42" s="627">
        <f ca="1">IF(AND($M42&lt;='Calibration Criteria'!$B$7,$M42&gt;=-'Calibration Criteria'!$B$7),1,0)</f>
        <v>0</v>
      </c>
      <c r="V42" s="627">
        <f ca="1">IF(AND($M42&lt;='Calibration Criteria'!$B$8,$M42&gt;=-'Calibration Criteria'!$B$8),1,0)</f>
        <v>0</v>
      </c>
      <c r="W42" s="627">
        <f ca="1">IF(AND($M42&lt;='Calibration Criteria'!$B$9,$M42&gt;=-'Calibration Criteria'!$B$9),1,0)</f>
        <v>0</v>
      </c>
      <c r="X42" s="627">
        <f ca="1">IF(AND($K42&lt;='Calibration Criteria'!$B$10,$K42&gt;=-'Calibration Criteria'!$B$10,ABS(K42)&lt;&gt;G42),1,0)</f>
        <v>0</v>
      </c>
      <c r="Y42" s="627">
        <f ca="1">IF(AND($G42&lt;&gt;0,$G42&lt;'Calibration Criteria'!$C$7),1,0)</f>
        <v>0</v>
      </c>
      <c r="Z42" s="906">
        <f ca="1">IF(AND($H42&lt;&gt;0,$H42&lt;'Calibration Criteria'!$C$7),1,0)</f>
        <v>0</v>
      </c>
      <c r="AA42" s="906">
        <f ca="1">IF(AND($H42&gt;='Calibration Criteria'!$C$7,$H42&lt;'Calibration Criteria'!$C$8),1,0)</f>
        <v>0</v>
      </c>
      <c r="AB42" s="906">
        <f ca="1">IF(AND($H42&gt;='Calibration Criteria'!$C$8,$H42&lt;'Calibration Criteria'!$C$9),1,0)</f>
        <v>0</v>
      </c>
      <c r="AC42" s="906">
        <f ca="1">IF(AND($H42&gt;='Calibration Criteria'!$C$10),1,0)</f>
        <v>0</v>
      </c>
      <c r="AD42" s="906">
        <f ca="1">IF(AND($N42&lt;='Calibration Criteria'!$B$7,$N42&gt;=-'Calibration Criteria'!$B$7),1,0)</f>
        <v>0</v>
      </c>
      <c r="AE42" s="906">
        <f ca="1">IF(AND($N42&lt;='Calibration Criteria'!$B$8,$N42&gt;=-'Calibration Criteria'!$B$8),1,0)</f>
        <v>0</v>
      </c>
      <c r="AF42" s="906">
        <f ca="1">IF(AND($N42&lt;='Calibration Criteria'!$B$9,$N42&gt;=-'Calibration Criteria'!$B$9),1,0)</f>
        <v>0</v>
      </c>
      <c r="AG42" s="906">
        <f ca="1">IF(AND($L42&lt;='Calibration Criteria'!$B$10,$L42&gt;=-'Calibration Criteria'!$B$10,ABS(L42)&lt;&gt;H42),1,0)</f>
        <v>0</v>
      </c>
      <c r="AH42" s="906">
        <f ca="1">SUMPRODUCT(Z42:AC47,AD42:AG47)</f>
        <v>0</v>
      </c>
      <c r="AJ42" s="875" t="str">
        <f>IFERROR(SQRT((#REF!-#REF!)^2/((#REF!+#REF!)/2)),"NA")</f>
        <v>NA</v>
      </c>
    </row>
    <row r="43" spans="1:36" ht="15" customHeight="1" x14ac:dyDescent="0.35">
      <c r="A43" s="252" t="str">
        <f t="shared" ca="1" si="0"/>
        <v>H</v>
      </c>
      <c r="C43" s="887">
        <f>'Intersection Calcs'!M38</f>
        <v>0</v>
      </c>
      <c r="D43" s="884">
        <f>'Intersection Calcs'!N38</f>
        <v>0</v>
      </c>
      <c r="E43" s="884">
        <f>'Intersection Calcs'!O38</f>
        <v>0</v>
      </c>
      <c r="F43" s="303" t="str">
        <f>'Intersection Calcs'!P38</f>
        <v>SEBT</v>
      </c>
      <c r="G43" s="35">
        <f ca="1">'Intersection Calcs'!Q38</f>
        <v>0</v>
      </c>
      <c r="H43" s="875">
        <f>'Intersection Calcs'!R38</f>
        <v>0</v>
      </c>
      <c r="I43" s="302">
        <f ca="1">'Intersection Calcs'!S38</f>
        <v>0</v>
      </c>
      <c r="J43" s="875">
        <f>'Intersection Calcs'!T38</f>
        <v>0</v>
      </c>
      <c r="K43" s="304">
        <f ca="1">'Intersection Calcs'!U38</f>
        <v>0</v>
      </c>
      <c r="L43" s="875">
        <f>'Intersection Calcs'!V38</f>
        <v>0</v>
      </c>
      <c r="M43" s="17" t="str">
        <f ca="1">'Intersection Calcs'!W38</f>
        <v>-</v>
      </c>
      <c r="N43" s="877">
        <f>'Intersection Calcs'!X38</f>
        <v>0</v>
      </c>
      <c r="Q43" s="627">
        <f ca="1">IF(AND($G43&lt;&gt;0,$G43&lt;'Calibration Criteria'!$C$7),1,0)</f>
        <v>0</v>
      </c>
      <c r="R43" s="627">
        <f ca="1">IF(AND($G43&gt;='Calibration Criteria'!$C$7,$G43&lt;'Calibration Criteria'!$C$8),1,0)</f>
        <v>0</v>
      </c>
      <c r="S43" s="627">
        <f ca="1">IF(AND($G43&gt;='Calibration Criteria'!$C$8,$G43&lt;'Calibration Criteria'!$C$9),1,0)</f>
        <v>0</v>
      </c>
      <c r="T43" s="628">
        <f ca="1">IF(AND($G43&gt;='Calibration Criteria'!$C$10,$G43&lt;&gt;"-"),1,0)</f>
        <v>0</v>
      </c>
      <c r="U43" s="627">
        <f ca="1">IF(AND($M43&lt;='Calibration Criteria'!$B$7,$M43&gt;=-'Calibration Criteria'!$B$7),1,0)</f>
        <v>0</v>
      </c>
      <c r="V43" s="627">
        <f ca="1">IF(AND($M43&lt;='Calibration Criteria'!$B$8,$M43&gt;=-'Calibration Criteria'!$B$8),1,0)</f>
        <v>0</v>
      </c>
      <c r="W43" s="627">
        <f ca="1">IF(AND($M43&lt;='Calibration Criteria'!$B$9,$M43&gt;=-'Calibration Criteria'!$B$9),1,0)</f>
        <v>0</v>
      </c>
      <c r="X43" s="627">
        <f ca="1">IF(AND($K43&lt;='Calibration Criteria'!$B$10,$K43&gt;=-'Calibration Criteria'!$B$10,ABS(K43)&lt;&gt;G43),1,0)</f>
        <v>0</v>
      </c>
      <c r="Y43" s="627">
        <f ca="1">IF(AND($G43&lt;&gt;0,$G43&lt;'Calibration Criteria'!$C$7),1,0)</f>
        <v>0</v>
      </c>
      <c r="Z43" s="906"/>
      <c r="AA43" s="906"/>
      <c r="AB43" s="906"/>
      <c r="AC43" s="906"/>
      <c r="AD43" s="906"/>
      <c r="AE43" s="906"/>
      <c r="AF43" s="906"/>
      <c r="AG43" s="906"/>
      <c r="AH43" s="906"/>
      <c r="AJ43" s="875"/>
    </row>
    <row r="44" spans="1:36" ht="15" customHeight="1" x14ac:dyDescent="0.35">
      <c r="A44" s="252" t="str">
        <f t="shared" ca="1" si="0"/>
        <v>H</v>
      </c>
      <c r="C44" s="887">
        <f>'Intersection Calcs'!M39</f>
        <v>0</v>
      </c>
      <c r="D44" s="884">
        <f>'Intersection Calcs'!N39</f>
        <v>0</v>
      </c>
      <c r="E44" s="884">
        <f>'Intersection Calcs'!O39</f>
        <v>0</v>
      </c>
      <c r="F44" s="303" t="str">
        <f>'Intersection Calcs'!P39</f>
        <v>SEBR</v>
      </c>
      <c r="G44" s="35">
        <f ca="1">'Intersection Calcs'!Q39</f>
        <v>0</v>
      </c>
      <c r="H44" s="875">
        <f>'Intersection Calcs'!R39</f>
        <v>0</v>
      </c>
      <c r="I44" s="302">
        <f ca="1">'Intersection Calcs'!S39</f>
        <v>0</v>
      </c>
      <c r="J44" s="875">
        <f>'Intersection Calcs'!T39</f>
        <v>0</v>
      </c>
      <c r="K44" s="304">
        <f ca="1">'Intersection Calcs'!U39</f>
        <v>0</v>
      </c>
      <c r="L44" s="875">
        <f>'Intersection Calcs'!V39</f>
        <v>0</v>
      </c>
      <c r="M44" s="17" t="str">
        <f ca="1">'Intersection Calcs'!W39</f>
        <v>-</v>
      </c>
      <c r="N44" s="877">
        <f>'Intersection Calcs'!X39</f>
        <v>0</v>
      </c>
      <c r="Q44" s="627">
        <f ca="1">IF(AND($G44&lt;&gt;0,$G44&lt;'Calibration Criteria'!$C$7),1,0)</f>
        <v>0</v>
      </c>
      <c r="R44" s="627">
        <f ca="1">IF(AND($G44&gt;='Calibration Criteria'!$C$7,$G44&lt;'Calibration Criteria'!$C$8),1,0)</f>
        <v>0</v>
      </c>
      <c r="S44" s="627">
        <f ca="1">IF(AND($G44&gt;='Calibration Criteria'!$C$8,$G44&lt;'Calibration Criteria'!$C$9),1,0)</f>
        <v>0</v>
      </c>
      <c r="T44" s="628">
        <f ca="1">IF(AND($G44&gt;='Calibration Criteria'!$C$10,$G44&lt;&gt;"-"),1,0)</f>
        <v>0</v>
      </c>
      <c r="U44" s="627">
        <f ca="1">IF(AND($M44&lt;='Calibration Criteria'!$B$7,$M44&gt;=-'Calibration Criteria'!$B$7),1,0)</f>
        <v>0</v>
      </c>
      <c r="V44" s="627">
        <f ca="1">IF(AND($M44&lt;='Calibration Criteria'!$B$8,$M44&gt;=-'Calibration Criteria'!$B$8),1,0)</f>
        <v>0</v>
      </c>
      <c r="W44" s="627">
        <f ca="1">IF(AND($M44&lt;='Calibration Criteria'!$B$9,$M44&gt;=-'Calibration Criteria'!$B$9),1,0)</f>
        <v>0</v>
      </c>
      <c r="X44" s="627">
        <f ca="1">IF(AND($K44&lt;='Calibration Criteria'!$B$10,$K44&gt;=-'Calibration Criteria'!$B$10,ABS(K44)&lt;&gt;G44),1,0)</f>
        <v>0</v>
      </c>
      <c r="Y44" s="627">
        <f ca="1">IF(AND($G44&lt;&gt;0,$G44&lt;'Calibration Criteria'!$C$7),1,0)</f>
        <v>0</v>
      </c>
      <c r="Z44" s="906"/>
      <c r="AA44" s="906"/>
      <c r="AB44" s="906"/>
      <c r="AC44" s="906"/>
      <c r="AD44" s="906"/>
      <c r="AE44" s="906"/>
      <c r="AF44" s="906"/>
      <c r="AG44" s="906"/>
      <c r="AH44" s="906"/>
      <c r="AJ44" s="875"/>
    </row>
    <row r="45" spans="1:36" ht="15" customHeight="1" x14ac:dyDescent="0.35">
      <c r="A45" s="252" t="str">
        <f t="shared" ca="1" si="0"/>
        <v>H</v>
      </c>
      <c r="C45" s="887">
        <f>'Intersection Calcs'!M40</f>
        <v>0</v>
      </c>
      <c r="D45" s="884">
        <f>'Intersection Calcs'!N40</f>
        <v>0</v>
      </c>
      <c r="E45" s="884">
        <f>'Intersection Calcs'!O40</f>
        <v>0</v>
      </c>
      <c r="F45" s="303" t="str">
        <f>'Intersection Calcs'!P40</f>
        <v>SEBU</v>
      </c>
      <c r="G45" s="35">
        <f ca="1">'Intersection Calcs'!Q40</f>
        <v>0</v>
      </c>
      <c r="H45" s="875">
        <f>'Intersection Calcs'!R40</f>
        <v>0</v>
      </c>
      <c r="I45" s="302">
        <f ca="1">'Intersection Calcs'!S40</f>
        <v>0</v>
      </c>
      <c r="J45" s="875">
        <f>'Intersection Calcs'!T40</f>
        <v>0</v>
      </c>
      <c r="K45" s="304">
        <f ca="1">'Intersection Calcs'!U40</f>
        <v>0</v>
      </c>
      <c r="L45" s="875">
        <f>'Intersection Calcs'!V40</f>
        <v>0</v>
      </c>
      <c r="M45" s="17" t="str">
        <f ca="1">'Intersection Calcs'!W40</f>
        <v>-</v>
      </c>
      <c r="N45" s="877">
        <f>'Intersection Calcs'!X40</f>
        <v>0</v>
      </c>
      <c r="Q45" s="627">
        <f ca="1">IF(AND($G45&lt;&gt;0,$G45&lt;'Calibration Criteria'!$C$7),1,0)</f>
        <v>0</v>
      </c>
      <c r="R45" s="627">
        <f ca="1">IF(AND($G45&gt;='Calibration Criteria'!$C$7,$G45&lt;'Calibration Criteria'!$C$8),1,0)</f>
        <v>0</v>
      </c>
      <c r="S45" s="627">
        <f ca="1">IF(AND($G45&gt;='Calibration Criteria'!$C$8,$G45&lt;'Calibration Criteria'!$C$9),1,0)</f>
        <v>0</v>
      </c>
      <c r="T45" s="628">
        <f ca="1">IF(AND($G45&gt;='Calibration Criteria'!$C$10,$G45&lt;&gt;"-"),1,0)</f>
        <v>0</v>
      </c>
      <c r="U45" s="627">
        <f ca="1">IF(AND($M45&lt;='Calibration Criteria'!$B$7,$M45&gt;=-'Calibration Criteria'!$B$7),1,0)</f>
        <v>0</v>
      </c>
      <c r="V45" s="627">
        <f ca="1">IF(AND($M45&lt;='Calibration Criteria'!$B$8,$M45&gt;=-'Calibration Criteria'!$B$8),1,0)</f>
        <v>0</v>
      </c>
      <c r="W45" s="627">
        <f ca="1">IF(AND($M45&lt;='Calibration Criteria'!$B$9,$M45&gt;=-'Calibration Criteria'!$B$9),1,0)</f>
        <v>0</v>
      </c>
      <c r="X45" s="627">
        <f ca="1">IF(AND($K45&lt;='Calibration Criteria'!$B$10,$K45&gt;=-'Calibration Criteria'!$B$10,ABS(K45)&lt;&gt;G45),1,0)</f>
        <v>0</v>
      </c>
      <c r="Y45" s="627">
        <f ca="1">IF(AND($G45&lt;&gt;0,$G45&lt;'Calibration Criteria'!$C$7),1,0)</f>
        <v>0</v>
      </c>
      <c r="Z45" s="906"/>
      <c r="AA45" s="906"/>
      <c r="AB45" s="906"/>
      <c r="AC45" s="906"/>
      <c r="AD45" s="906"/>
      <c r="AE45" s="906"/>
      <c r="AF45" s="906"/>
      <c r="AG45" s="906"/>
      <c r="AH45" s="906"/>
      <c r="AJ45" s="875"/>
    </row>
    <row r="46" spans="1:36" ht="15" customHeight="1" x14ac:dyDescent="0.35">
      <c r="A46" s="252" t="str">
        <f t="shared" ca="1" si="0"/>
        <v>H</v>
      </c>
      <c r="C46" s="887">
        <f>'Intersection Calcs'!M41</f>
        <v>0</v>
      </c>
      <c r="D46" s="884">
        <f>'Intersection Calcs'!N41</f>
        <v>0</v>
      </c>
      <c r="E46" s="884">
        <f>'Intersection Calcs'!O41</f>
        <v>0</v>
      </c>
      <c r="F46" s="303">
        <f>'Intersection Calcs'!P41</f>
        <v>0</v>
      </c>
      <c r="G46" s="35" t="str">
        <f ca="1">'Intersection Calcs'!Q41</f>
        <v>-</v>
      </c>
      <c r="H46" s="875">
        <f>'Intersection Calcs'!R41</f>
        <v>0</v>
      </c>
      <c r="I46" s="302">
        <f ca="1">'Intersection Calcs'!S41</f>
        <v>0</v>
      </c>
      <c r="J46" s="875">
        <f>'Intersection Calcs'!T41</f>
        <v>0</v>
      </c>
      <c r="K46" s="304" t="str">
        <f ca="1">'Intersection Calcs'!U41</f>
        <v>-</v>
      </c>
      <c r="L46" s="875">
        <f>'Intersection Calcs'!V41</f>
        <v>0</v>
      </c>
      <c r="M46" s="17" t="str">
        <f ca="1">'Intersection Calcs'!W41</f>
        <v>-</v>
      </c>
      <c r="N46" s="877">
        <f>'Intersection Calcs'!X41</f>
        <v>0</v>
      </c>
      <c r="Q46" s="627">
        <f ca="1">IF(AND($G46&lt;&gt;0,$G46&lt;'Calibration Criteria'!$C$7),1,0)</f>
        <v>0</v>
      </c>
      <c r="R46" s="627">
        <f ca="1">IF(AND($G46&gt;='Calibration Criteria'!$C$7,$G46&lt;'Calibration Criteria'!$C$8),1,0)</f>
        <v>0</v>
      </c>
      <c r="S46" s="627">
        <f ca="1">IF(AND($G46&gt;='Calibration Criteria'!$C$8,$G46&lt;'Calibration Criteria'!$C$9),1,0)</f>
        <v>0</v>
      </c>
      <c r="T46" s="628">
        <f ca="1">IF(AND($G46&gt;='Calibration Criteria'!$C$10,$G46&lt;&gt;"-"),1,0)</f>
        <v>0</v>
      </c>
      <c r="U46" s="627">
        <f ca="1">IF(AND($M46&lt;='Calibration Criteria'!$B$7,$M46&gt;=-'Calibration Criteria'!$B$7),1,0)</f>
        <v>0</v>
      </c>
      <c r="V46" s="627">
        <f ca="1">IF(AND($M46&lt;='Calibration Criteria'!$B$8,$M46&gt;=-'Calibration Criteria'!$B$8),1,0)</f>
        <v>0</v>
      </c>
      <c r="W46" s="627">
        <f ca="1">IF(AND($M46&lt;='Calibration Criteria'!$B$9,$M46&gt;=-'Calibration Criteria'!$B$9),1,0)</f>
        <v>0</v>
      </c>
      <c r="X46" s="627" t="e">
        <f ca="1">IF(AND($K46&lt;='Calibration Criteria'!$B$10,$K46&gt;=-'Calibration Criteria'!$B$10,ABS(K46)&lt;&gt;G46),1,0)</f>
        <v>#VALUE!</v>
      </c>
      <c r="Y46" s="627">
        <f ca="1">IF(AND($G46&lt;&gt;0,$G46&lt;'Calibration Criteria'!$C$7),1,0)</f>
        <v>0</v>
      </c>
      <c r="Z46" s="906"/>
      <c r="AA46" s="906"/>
      <c r="AB46" s="906"/>
      <c r="AC46" s="906"/>
      <c r="AD46" s="906"/>
      <c r="AE46" s="906"/>
      <c r="AF46" s="906"/>
      <c r="AG46" s="906"/>
      <c r="AH46" s="906"/>
      <c r="AJ46" s="875"/>
    </row>
    <row r="47" spans="1:36" ht="15" customHeight="1" x14ac:dyDescent="0.35">
      <c r="A47" s="252" t="str">
        <f t="shared" ca="1" si="0"/>
        <v>H</v>
      </c>
      <c r="C47" s="887">
        <f>'Intersection Calcs'!M42</f>
        <v>0</v>
      </c>
      <c r="D47" s="884">
        <f>'Intersection Calcs'!N42</f>
        <v>0</v>
      </c>
      <c r="E47" s="884">
        <f>'Intersection Calcs'!O42</f>
        <v>0</v>
      </c>
      <c r="F47" s="303">
        <f>'Intersection Calcs'!P42</f>
        <v>0</v>
      </c>
      <c r="G47" s="35" t="str">
        <f ca="1">'Intersection Calcs'!Q42</f>
        <v>-</v>
      </c>
      <c r="H47" s="875">
        <f>'Intersection Calcs'!R42</f>
        <v>0</v>
      </c>
      <c r="I47" s="302">
        <f ca="1">'Intersection Calcs'!S42</f>
        <v>0</v>
      </c>
      <c r="J47" s="875">
        <f>'Intersection Calcs'!T42</f>
        <v>0</v>
      </c>
      <c r="K47" s="304" t="str">
        <f ca="1">'Intersection Calcs'!U42</f>
        <v>-</v>
      </c>
      <c r="L47" s="875">
        <f>'Intersection Calcs'!V42</f>
        <v>0</v>
      </c>
      <c r="M47" s="17" t="str">
        <f ca="1">'Intersection Calcs'!W42</f>
        <v>-</v>
      </c>
      <c r="N47" s="877" t="e">
        <f>'Intersection Calcs'!X42</f>
        <v>#DIV/0!</v>
      </c>
      <c r="Q47" s="627">
        <f ca="1">IF(AND($G47&lt;&gt;0,$G47&lt;'Calibration Criteria'!$C$7),1,0)</f>
        <v>0</v>
      </c>
      <c r="R47" s="627">
        <f ca="1">IF(AND($G47&gt;='Calibration Criteria'!$C$7,$G47&lt;'Calibration Criteria'!$C$8),1,0)</f>
        <v>0</v>
      </c>
      <c r="S47" s="627">
        <f ca="1">IF(AND($G47&gt;='Calibration Criteria'!$C$8,$G47&lt;'Calibration Criteria'!$C$9),1,0)</f>
        <v>0</v>
      </c>
      <c r="T47" s="628">
        <f ca="1">IF(AND($G47&gt;='Calibration Criteria'!$C$10,$G47&lt;&gt;"-"),1,0)</f>
        <v>0</v>
      </c>
      <c r="U47" s="627">
        <f ca="1">IF(AND($M47&lt;='Calibration Criteria'!$B$7,$M47&gt;=-'Calibration Criteria'!$B$7),1,0)</f>
        <v>0</v>
      </c>
      <c r="V47" s="627">
        <f ca="1">IF(AND($M47&lt;='Calibration Criteria'!$B$8,$M47&gt;=-'Calibration Criteria'!$B$8),1,0)</f>
        <v>0</v>
      </c>
      <c r="W47" s="627">
        <f ca="1">IF(AND($M47&lt;='Calibration Criteria'!$B$9,$M47&gt;=-'Calibration Criteria'!$B$9),1,0)</f>
        <v>0</v>
      </c>
      <c r="X47" s="627" t="e">
        <f ca="1">IF(AND($K47&lt;='Calibration Criteria'!$B$10,$K47&gt;=-'Calibration Criteria'!$B$10,ABS(K47)&lt;&gt;G47),1,0)</f>
        <v>#VALUE!</v>
      </c>
      <c r="Y47" s="627">
        <f ca="1">IF(AND($G47&lt;&gt;0,$G47&lt;'Calibration Criteria'!$C$7),1,0)</f>
        <v>0</v>
      </c>
      <c r="Z47" s="906"/>
      <c r="AA47" s="906"/>
      <c r="AB47" s="906"/>
      <c r="AC47" s="906"/>
      <c r="AD47" s="906"/>
      <c r="AE47" s="906"/>
      <c r="AF47" s="906"/>
      <c r="AG47" s="906"/>
      <c r="AH47" s="906"/>
      <c r="AJ47" s="875"/>
    </row>
    <row r="48" spans="1:36" ht="15" customHeight="1" thickBot="1" x14ac:dyDescent="0.4">
      <c r="A48" s="252" t="str">
        <f t="shared" ca="1" si="0"/>
        <v>H</v>
      </c>
      <c r="C48" s="888">
        <f>'Intersection Calcs'!M43</f>
        <v>0</v>
      </c>
      <c r="D48" s="867">
        <f>'Intersection Calcs'!N43</f>
        <v>0</v>
      </c>
      <c r="E48" s="867" t="str">
        <f>'Intersection Calcs'!O43</f>
        <v>Intersection</v>
      </c>
      <c r="F48" s="867">
        <f>'Intersection Calcs'!P43</f>
        <v>0</v>
      </c>
      <c r="G48" s="868">
        <f ca="1">'Intersection Calcs'!Q43</f>
        <v>0</v>
      </c>
      <c r="H48" s="868">
        <f>'Intersection Calcs'!R43</f>
        <v>0</v>
      </c>
      <c r="I48" s="868">
        <f ca="1">'Intersection Calcs'!S43</f>
        <v>0</v>
      </c>
      <c r="J48" s="868">
        <f>'Intersection Calcs'!T43</f>
        <v>0</v>
      </c>
      <c r="K48" s="869">
        <f ca="1">'Intersection Calcs'!U43</f>
        <v>0</v>
      </c>
      <c r="L48" s="869">
        <f>'Intersection Calcs'!V43</f>
        <v>0</v>
      </c>
      <c r="M48" s="872" t="str">
        <f ca="1">'Intersection Calcs'!W43</f>
        <v>-</v>
      </c>
      <c r="N48" s="873" t="e">
        <f>'Intersection Calcs'!X43</f>
        <v>#DIV/0!</v>
      </c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J48" s="32"/>
    </row>
    <row r="49" customFormat="1" ht="15" customHeight="1" x14ac:dyDescent="0.35"/>
  </sheetData>
  <mergeCells count="113">
    <mergeCell ref="Q10:Y10"/>
    <mergeCell ref="Z10:AH10"/>
    <mergeCell ref="Z12:Z17"/>
    <mergeCell ref="Z18:Z23"/>
    <mergeCell ref="Z24:Z29"/>
    <mergeCell ref="Z30:Z35"/>
    <mergeCell ref="Z36:Z41"/>
    <mergeCell ref="Z42:Z47"/>
    <mergeCell ref="AJ42:AJ47"/>
    <mergeCell ref="AE36:AE41"/>
    <mergeCell ref="AA42:AA47"/>
    <mergeCell ref="AB42:AB47"/>
    <mergeCell ref="AC42:AC47"/>
    <mergeCell ref="AD42:AD47"/>
    <mergeCell ref="AE42:AE47"/>
    <mergeCell ref="AF42:AF47"/>
    <mergeCell ref="AG42:AG47"/>
    <mergeCell ref="AH42:AH47"/>
    <mergeCell ref="AC36:AC41"/>
    <mergeCell ref="AA36:AA41"/>
    <mergeCell ref="AB36:AB41"/>
    <mergeCell ref="AD30:AD35"/>
    <mergeCell ref="AE30:AE35"/>
    <mergeCell ref="AF30:AF35"/>
    <mergeCell ref="AG30:AG35"/>
    <mergeCell ref="AH30:AH35"/>
    <mergeCell ref="AJ30:AJ35"/>
    <mergeCell ref="AE24:AE29"/>
    <mergeCell ref="AF36:AF41"/>
    <mergeCell ref="AG36:AG41"/>
    <mergeCell ref="AH36:AH41"/>
    <mergeCell ref="AJ36:AJ41"/>
    <mergeCell ref="AD24:AD29"/>
    <mergeCell ref="AD36:AD41"/>
    <mergeCell ref="AH24:AH29"/>
    <mergeCell ref="AJ24:AJ29"/>
    <mergeCell ref="AF24:AF29"/>
    <mergeCell ref="AG24:AG29"/>
    <mergeCell ref="AD18:AD23"/>
    <mergeCell ref="AJ10:AJ11"/>
    <mergeCell ref="AA12:AA17"/>
    <mergeCell ref="AB12:AB17"/>
    <mergeCell ref="AC12:AC17"/>
    <mergeCell ref="AD12:AD17"/>
    <mergeCell ref="AE12:AE17"/>
    <mergeCell ref="AF12:AF17"/>
    <mergeCell ref="AG12:AG17"/>
    <mergeCell ref="AH12:AH17"/>
    <mergeCell ref="AJ12:AJ17"/>
    <mergeCell ref="AE18:AE23"/>
    <mergeCell ref="AF18:AF23"/>
    <mergeCell ref="AG18:AG23"/>
    <mergeCell ref="AH18:AH23"/>
    <mergeCell ref="AJ18:AJ23"/>
    <mergeCell ref="AA30:AA35"/>
    <mergeCell ref="AB30:AB35"/>
    <mergeCell ref="AC30:AC35"/>
    <mergeCell ref="AA24:AA29"/>
    <mergeCell ref="AB24:AB29"/>
    <mergeCell ref="AC24:AC29"/>
    <mergeCell ref="N24:N29"/>
    <mergeCell ref="N30:N35"/>
    <mergeCell ref="N18:N23"/>
    <mergeCell ref="AA18:AA23"/>
    <mergeCell ref="AB18:AB23"/>
    <mergeCell ref="AC18:AC23"/>
    <mergeCell ref="E48:F48"/>
    <mergeCell ref="G48:H48"/>
    <mergeCell ref="I48:J48"/>
    <mergeCell ref="K48:L48"/>
    <mergeCell ref="M48:N48"/>
    <mergeCell ref="E42:E47"/>
    <mergeCell ref="H42:H47"/>
    <mergeCell ref="J42:J47"/>
    <mergeCell ref="L42:L47"/>
    <mergeCell ref="N42:N47"/>
    <mergeCell ref="E36:E41"/>
    <mergeCell ref="H36:H41"/>
    <mergeCell ref="J36:J41"/>
    <mergeCell ref="L36:L41"/>
    <mergeCell ref="N36:N41"/>
    <mergeCell ref="E30:E35"/>
    <mergeCell ref="C4:F4"/>
    <mergeCell ref="G4:H4"/>
    <mergeCell ref="I4:J4"/>
    <mergeCell ref="M4:N4"/>
    <mergeCell ref="H5:H8"/>
    <mergeCell ref="J5:J8"/>
    <mergeCell ref="K5:K8"/>
    <mergeCell ref="L5:L8"/>
    <mergeCell ref="M5:N8"/>
    <mergeCell ref="L12:L17"/>
    <mergeCell ref="N12:N17"/>
    <mergeCell ref="G11:H11"/>
    <mergeCell ref="I11:J11"/>
    <mergeCell ref="K11:L11"/>
    <mergeCell ref="M11:N11"/>
    <mergeCell ref="C12:C48"/>
    <mergeCell ref="D12:D48"/>
    <mergeCell ref="E12:E17"/>
    <mergeCell ref="H12:H17"/>
    <mergeCell ref="J12:J17"/>
    <mergeCell ref="E18:E23"/>
    <mergeCell ref="H18:H23"/>
    <mergeCell ref="J18:J23"/>
    <mergeCell ref="L18:L23"/>
    <mergeCell ref="J30:J35"/>
    <mergeCell ref="L30:L35"/>
    <mergeCell ref="E24:E29"/>
    <mergeCell ref="H24:H29"/>
    <mergeCell ref="J24:J29"/>
    <mergeCell ref="L24:L29"/>
    <mergeCell ref="H30:H35"/>
  </mergeCells>
  <conditionalFormatting sqref="M5:N8">
    <cfRule type="expression" dxfId="64" priority="1257">
      <formula>M5="No"</formula>
    </cfRule>
  </conditionalFormatting>
  <conditionalFormatting sqref="N12:N48">
    <cfRule type="cellIs" dxfId="63" priority="2711" operator="equal">
      <formula>"-"</formula>
    </cfRule>
    <cfRule type="expression" dxfId="62" priority="2712">
      <formula>IF(#REF!=0,TRUE,FALSE)</formula>
    </cfRule>
    <cfRule type="expression" dxfId="61" priority="2713">
      <formula>IF(#REF!=1,TRUE,FALSE)</formula>
    </cfRule>
  </conditionalFormatting>
  <conditionalFormatting sqref="AH12:AH47">
    <cfRule type="expression" dxfId="60" priority="1247">
      <formula>OR(AND(Y12=1,AD12&lt;&gt;1),AND(AA12=1,AE12&lt;&gt;1),AND(AB12=1,AF12&lt;&gt;1),AND(AC12=1,AG12&lt;&gt;1))</formula>
    </cfRule>
    <cfRule type="expression" dxfId="59" priority="1248">
      <formula>OR(AND(Y12=1,AD12=1),AND(AA12=1,AE12=1),AND(AB12=1,AF12=1),AND(AC12=1,AG12=1))</formula>
    </cfRule>
  </conditionalFormatting>
  <conditionalFormatting sqref="AA12:AC47 Y12:Y47">
    <cfRule type="expression" dxfId="58" priority="1251">
      <formula>Y12=1</formula>
    </cfRule>
  </conditionalFormatting>
  <conditionalFormatting sqref="Q12:X47">
    <cfRule type="expression" dxfId="57" priority="553">
      <formula>Q12=1</formula>
    </cfRule>
  </conditionalFormatting>
  <conditionalFormatting sqref="AD12:AG47">
    <cfRule type="expression" dxfId="56" priority="6118">
      <formula>AND(Y12=1,AD12=0)</formula>
    </cfRule>
    <cfRule type="expression" dxfId="55" priority="6119">
      <formula>AND(Y12=1,AD12=1)</formula>
    </cfRule>
  </conditionalFormatting>
  <conditionalFormatting sqref="Z12:Z47">
    <cfRule type="expression" dxfId="54" priority="511">
      <formula>Z12=1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0E37-315A-4750-90EF-771F931F86FC}">
  <sheetPr codeName="Sheet36">
    <tabColor theme="8" tint="0.59999389629810485"/>
    <pageSetUpPr fitToPage="1"/>
  </sheetPr>
  <dimension ref="A1:Q43"/>
  <sheetViews>
    <sheetView zoomScale="55" zoomScaleNormal="55" workbookViewId="0"/>
  </sheetViews>
  <sheetFormatPr defaultColWidth="9.26953125" defaultRowHeight="14.5" outlineLevelCol="1" x14ac:dyDescent="0.25"/>
  <cols>
    <col min="1" max="1" width="7.7265625" style="19" customWidth="1"/>
    <col min="2" max="2" width="7.81640625" style="704" customWidth="1"/>
    <col min="3" max="3" width="8.453125" style="15" customWidth="1"/>
    <col min="4" max="4" width="17.26953125" style="15" customWidth="1"/>
    <col min="5" max="5" width="19.54296875" style="7" customWidth="1"/>
    <col min="6" max="6" width="15.81640625" style="7" customWidth="1"/>
    <col min="7" max="7" width="10.81640625" style="26" customWidth="1"/>
    <col min="8" max="8" width="10.81640625" style="25" customWidth="1"/>
    <col min="9" max="11" width="10.81640625" style="8" customWidth="1"/>
    <col min="12" max="12" width="10.81640625" style="15" customWidth="1"/>
    <col min="13" max="13" width="10.7265625" style="7" customWidth="1" outlineLevel="1"/>
    <col min="14" max="15" width="10.81640625" style="15" customWidth="1" outlineLevel="1"/>
    <col min="16" max="17" width="10.81640625" style="15" customWidth="1"/>
    <col min="18" max="18" width="5.54296875" style="15" customWidth="1"/>
    <col min="19" max="23" width="9.26953125" style="15" customWidth="1"/>
    <col min="24" max="16384" width="9.26953125" style="15"/>
  </cols>
  <sheetData>
    <row r="1" spans="1:17" ht="15.75" customHeight="1" x14ac:dyDescent="0.35">
      <c r="A1" s="252" t="s">
        <v>240</v>
      </c>
      <c r="B1" s="703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551"/>
      <c r="N1" s="252"/>
      <c r="O1" s="252"/>
      <c r="P1" s="252"/>
      <c r="Q1" s="252"/>
    </row>
    <row r="2" spans="1:17" ht="27.75" customHeight="1" x14ac:dyDescent="0.35">
      <c r="A2" s="252"/>
      <c r="C2" s="10" t="s">
        <v>243</v>
      </c>
      <c r="D2" s="10"/>
      <c r="H2" s="27"/>
      <c r="I2" s="27"/>
      <c r="J2" s="27"/>
      <c r="K2" s="27"/>
      <c r="N2" s="23"/>
      <c r="O2" s="23"/>
      <c r="P2" s="23"/>
      <c r="Q2" s="23"/>
    </row>
    <row r="3" spans="1:17" ht="27.75" customHeight="1" x14ac:dyDescent="0.35">
      <c r="A3" s="252"/>
      <c r="C3" s="31" t="str">
        <f>tod&amp;" Peak Hour "&amp;pkhr&amp;" | "&amp;scenario</f>
        <v>AM Peak Hour 7:15AM - 8:15AM | Existing AM</v>
      </c>
      <c r="D3" s="31"/>
      <c r="G3" s="16"/>
      <c r="H3" s="8"/>
      <c r="I3" s="99"/>
      <c r="J3" s="25"/>
      <c r="K3" s="25"/>
      <c r="L3" s="26"/>
      <c r="N3" s="23"/>
      <c r="O3" s="23"/>
      <c r="P3" s="23"/>
      <c r="Q3" s="23"/>
    </row>
    <row r="4" spans="1:17" s="20" customFormat="1" ht="18.5" customHeight="1" x14ac:dyDescent="0.35">
      <c r="A4" s="574"/>
      <c r="B4" s="704"/>
      <c r="C4" s="792" t="str">
        <f>"*Results show the average from "&amp;no_seeds&amp;" simulation runs.  | *Reported level of service from Vissim is not calculated with PCEs; thus, the LOS is not representative of HCM LOS."</f>
        <v>*Results show the average from 0 simulation runs.  | *Reported level of service from Vissim is not calculated with PCEs; thus, the LOS is not representative of HCM LOS.</v>
      </c>
    </row>
    <row r="5" spans="1:17" s="586" customFormat="1" ht="18.5" customHeight="1" thickBot="1" x14ac:dyDescent="0.4">
      <c r="A5" s="574"/>
      <c r="B5" s="704"/>
      <c r="C5" s="792" t="s">
        <v>433</v>
      </c>
      <c r="D5" s="9"/>
      <c r="E5" s="86"/>
      <c r="F5" s="86"/>
      <c r="G5" s="11"/>
      <c r="H5" s="28"/>
      <c r="I5" s="97"/>
      <c r="J5" s="102"/>
      <c r="K5" s="97"/>
      <c r="L5" s="24"/>
      <c r="M5" s="86"/>
      <c r="N5" s="20"/>
      <c r="O5" s="20"/>
      <c r="P5" s="20"/>
      <c r="Q5" s="20"/>
    </row>
    <row r="6" spans="1:17" ht="44.25" customHeight="1" thickBot="1" x14ac:dyDescent="0.4">
      <c r="A6" s="551"/>
      <c r="C6" s="266" t="s">
        <v>140</v>
      </c>
      <c r="D6" s="283" t="s">
        <v>13</v>
      </c>
      <c r="E6" s="283" t="s">
        <v>8</v>
      </c>
      <c r="F6" s="283" t="s">
        <v>9</v>
      </c>
      <c r="G6" s="915" t="s">
        <v>6</v>
      </c>
      <c r="H6" s="915"/>
      <c r="I6" s="915" t="s">
        <v>101</v>
      </c>
      <c r="J6" s="915"/>
      <c r="K6" s="915" t="s">
        <v>325</v>
      </c>
      <c r="L6" s="915"/>
      <c r="M6" s="674" t="s">
        <v>432</v>
      </c>
      <c r="N6" s="915" t="s">
        <v>41</v>
      </c>
      <c r="O6" s="915"/>
      <c r="P6" s="915" t="s">
        <v>40</v>
      </c>
      <c r="Q6" s="916"/>
    </row>
    <row r="7" spans="1:17" ht="15" customHeight="1" x14ac:dyDescent="0.35">
      <c r="A7" s="551" t="str">
        <f ca="1">IF(AND(OR(G7=0,G7="-"),OR(I7=0,I7="-")),"H","")</f>
        <v>H</v>
      </c>
      <c r="B7" s="704">
        <f ca="1">C7</f>
        <v>1</v>
      </c>
      <c r="C7" s="886">
        <f ca="1">IFERROR('Intersection Calcs'!M7,"Error")</f>
        <v>1</v>
      </c>
      <c r="D7" s="889" t="str">
        <f ca="1">IFERROR('Intersection Calcs'!N7,"Error")</f>
        <v>Intersection Name</v>
      </c>
      <c r="E7" s="889" t="str">
        <f ca="1">IFERROR('Intersection Calcs'!O7,"Error")</f>
        <v>NB</v>
      </c>
      <c r="F7" s="280" t="str">
        <f>IFERROR('Intersection Calcs'!P7,"Error")</f>
        <v>NBL</v>
      </c>
      <c r="G7" s="22">
        <f ca="1">IFERROR('Intersection Calcs'!Q7,"Error")</f>
        <v>0</v>
      </c>
      <c r="H7" s="890">
        <f ca="1">IFERROR('Intersection Calcs'!R7,"Error")</f>
        <v>0</v>
      </c>
      <c r="I7" s="281">
        <f ca="1">IFERROR('Intersection Calcs'!S7,"Error")</f>
        <v>0</v>
      </c>
      <c r="J7" s="890">
        <f ca="1">IFERROR('Intersection Calcs'!T7,"Error")</f>
        <v>0</v>
      </c>
      <c r="K7" s="282" t="str">
        <f ca="1">IFERROR('Intersection Calcs'!AH7,"ERROR")</f>
        <v>- (-)</v>
      </c>
      <c r="L7" s="885" t="str">
        <f ca="1">IFERROR('Intersection Calcs'!AI7,"ERROR")</f>
        <v>- (-)</v>
      </c>
      <c r="M7" s="675">
        <f ca="1">IFERROR(INDEX('Input - Storage Lengths'!$B$4:$V$7,MATCH(B7,'Input - Storage Lengths'!$C$4:$C$7,0),MATCH(F7,'Input - Storage Lengths'!$B$4:$V$4,0)),"-")</f>
        <v>400</v>
      </c>
      <c r="N7" s="288" t="str">
        <f ca="1">IFERROR('Intersection Calcs'!AB7,"ERROR")</f>
        <v>-</v>
      </c>
      <c r="O7" s="890" t="str">
        <f ca="1">IFERROR('Intersection Calcs'!AC7,"ERROR")</f>
        <v>-</v>
      </c>
      <c r="P7" s="288" t="str">
        <f ca="1">IFERROR('Intersection Calcs'!AD7,"ERROR")</f>
        <v>-</v>
      </c>
      <c r="Q7" s="914" t="str">
        <f ca="1">IFERROR('Intersection Calcs'!AE7,"ERROR")</f>
        <v>-</v>
      </c>
    </row>
    <row r="8" spans="1:17" ht="15" customHeight="1" x14ac:dyDescent="0.35">
      <c r="A8" s="551" t="str">
        <f t="shared" ref="A8:A43" ca="1" si="0">IF(AND(OR(G8=0,G8="-"),OR(I8=0,I8="-")),"H","")</f>
        <v>H</v>
      </c>
      <c r="B8" s="704">
        <f ca="1">B7</f>
        <v>1</v>
      </c>
      <c r="C8" s="887">
        <f>IFERROR('Intersection Calcs'!M8,"Error")</f>
        <v>0</v>
      </c>
      <c r="D8" s="884">
        <f>IFERROR('Intersection Calcs'!N8,"Error")</f>
        <v>0</v>
      </c>
      <c r="E8" s="884">
        <f>IFERROR('Intersection Calcs'!O8,"Error")</f>
        <v>0</v>
      </c>
      <c r="F8" s="278" t="str">
        <f>IFERROR('Intersection Calcs'!P8,"Error")</f>
        <v>NBT</v>
      </c>
      <c r="G8" s="35">
        <f ca="1">IFERROR('Intersection Calcs'!Q8,"Error")</f>
        <v>0</v>
      </c>
      <c r="H8" s="875">
        <f>IFERROR('Intersection Calcs'!R8,"Error")</f>
        <v>0</v>
      </c>
      <c r="I8" s="277">
        <f ca="1">IFERROR('Intersection Calcs'!S8,"Error")</f>
        <v>0</v>
      </c>
      <c r="J8" s="875">
        <f>IFERROR('Intersection Calcs'!T8,"Error")</f>
        <v>0</v>
      </c>
      <c r="K8" s="279" t="str">
        <f ca="1">IFERROR('Intersection Calcs'!AH8,"ERROR")</f>
        <v>- (-)</v>
      </c>
      <c r="L8" s="878" t="str">
        <f>IFERROR('Intersection Calcs'!AI8,"ERROR")</f>
        <v xml:space="preserve"> (0.0)</v>
      </c>
      <c r="M8" s="676">
        <f ca="1">IFERROR(INDEX('Input - Storage Lengths'!$B$4:$V$7,MATCH(B8,'Input - Storage Lengths'!$C$4:$C$7,0),MATCH(F8,'Input - Storage Lengths'!$B$4:$V$4,0)),"-")</f>
        <v>1840</v>
      </c>
      <c r="N8" s="36" t="str">
        <f ca="1">IFERROR('Intersection Calcs'!AB8,"ERROR")</f>
        <v>-</v>
      </c>
      <c r="O8" s="875">
        <f>IFERROR('Intersection Calcs'!AC8,"ERROR")</f>
        <v>0</v>
      </c>
      <c r="P8" s="36" t="str">
        <f ca="1">IFERROR('Intersection Calcs'!AD8,"ERROR")</f>
        <v>-</v>
      </c>
      <c r="Q8" s="913">
        <f>IFERROR('Intersection Calcs'!AE8,"ERROR")</f>
        <v>0</v>
      </c>
    </row>
    <row r="9" spans="1:17" ht="15" customHeight="1" x14ac:dyDescent="0.35">
      <c r="A9" s="551" t="str">
        <f t="shared" ca="1" si="0"/>
        <v>H</v>
      </c>
      <c r="B9" s="704">
        <f t="shared" ref="B9:B43" ca="1" si="1">B8</f>
        <v>1</v>
      </c>
      <c r="C9" s="887">
        <f>IFERROR('Intersection Calcs'!M9,"Error")</f>
        <v>0</v>
      </c>
      <c r="D9" s="884">
        <f>IFERROR('Intersection Calcs'!N9,"Error")</f>
        <v>0</v>
      </c>
      <c r="E9" s="884">
        <f>IFERROR('Intersection Calcs'!O9,"Error")</f>
        <v>0</v>
      </c>
      <c r="F9" s="278" t="str">
        <f>IFERROR('Intersection Calcs'!P9,"Error")</f>
        <v>NBR</v>
      </c>
      <c r="G9" s="35">
        <f ca="1">IFERROR('Intersection Calcs'!Q9,"Error")</f>
        <v>0</v>
      </c>
      <c r="H9" s="875">
        <f>IFERROR('Intersection Calcs'!R9,"Error")</f>
        <v>0</v>
      </c>
      <c r="I9" s="277">
        <f ca="1">IFERROR('Intersection Calcs'!S9,"Error")</f>
        <v>0</v>
      </c>
      <c r="J9" s="875">
        <f>IFERROR('Intersection Calcs'!T9,"Error")</f>
        <v>0</v>
      </c>
      <c r="K9" s="279" t="str">
        <f ca="1">IFERROR('Intersection Calcs'!AH9,"ERROR")</f>
        <v>- (-)</v>
      </c>
      <c r="L9" s="878" t="str">
        <f>IFERROR('Intersection Calcs'!AI9,"ERROR")</f>
        <v xml:space="preserve"> (0.0)</v>
      </c>
      <c r="M9" s="676">
        <f ca="1">IFERROR(INDEX('Input - Storage Lengths'!$B$4:$V$7,MATCH(B9,'Input - Storage Lengths'!$C$4:$C$7,0),MATCH(F9,'Input - Storage Lengths'!$B$4:$V$4,0)),"-")</f>
        <v>410</v>
      </c>
      <c r="N9" s="36" t="str">
        <f ca="1">IFERROR('Intersection Calcs'!AB9,"ERROR")</f>
        <v>-</v>
      </c>
      <c r="O9" s="875">
        <f>IFERROR('Intersection Calcs'!AC9,"ERROR")</f>
        <v>0</v>
      </c>
      <c r="P9" s="36" t="str">
        <f ca="1">IFERROR('Intersection Calcs'!AD9,"ERROR")</f>
        <v>-</v>
      </c>
      <c r="Q9" s="913">
        <f>IFERROR('Intersection Calcs'!AE9,"ERROR")</f>
        <v>0</v>
      </c>
    </row>
    <row r="10" spans="1:17" ht="15" customHeight="1" x14ac:dyDescent="0.35">
      <c r="A10" s="551" t="str">
        <f t="shared" ca="1" si="0"/>
        <v>H</v>
      </c>
      <c r="B10" s="704">
        <f t="shared" ca="1" si="1"/>
        <v>1</v>
      </c>
      <c r="C10" s="887">
        <f>IFERROR('Intersection Calcs'!M10,"Error")</f>
        <v>0</v>
      </c>
      <c r="D10" s="884">
        <f>IFERROR('Intersection Calcs'!N10,"Error")</f>
        <v>0</v>
      </c>
      <c r="E10" s="884">
        <f>IFERROR('Intersection Calcs'!O10,"Error")</f>
        <v>0</v>
      </c>
      <c r="F10" s="278" t="str">
        <f>IFERROR('Intersection Calcs'!P10,"Error")</f>
        <v>NBU</v>
      </c>
      <c r="G10" s="35">
        <f ca="1">IFERROR('Intersection Calcs'!Q10,"Error")</f>
        <v>0</v>
      </c>
      <c r="H10" s="875">
        <f>IFERROR('Intersection Calcs'!R10,"Error")</f>
        <v>0</v>
      </c>
      <c r="I10" s="277">
        <f ca="1">IFERROR('Intersection Calcs'!S10,"Error")</f>
        <v>0</v>
      </c>
      <c r="J10" s="875">
        <f>IFERROR('Intersection Calcs'!T10,"Error")</f>
        <v>0</v>
      </c>
      <c r="K10" s="279" t="str">
        <f ca="1">IFERROR('Intersection Calcs'!AH10,"ERROR")</f>
        <v>- (-)</v>
      </c>
      <c r="L10" s="878" t="str">
        <f>IFERROR('Intersection Calcs'!AI10,"ERROR")</f>
        <v xml:space="preserve"> (0.0)</v>
      </c>
      <c r="M10" s="676" t="str">
        <f ca="1">IFERROR(INDEX('Input - Storage Lengths'!$B$4:$V$7,MATCH(B10,'Input - Storage Lengths'!$C$4:$C$7,0),MATCH(F10,'Input - Storage Lengths'!$B$4:$V$4,0)),"-")</f>
        <v>-</v>
      </c>
      <c r="N10" s="36" t="str">
        <f ca="1">IFERROR('Intersection Calcs'!AB10,"ERROR")</f>
        <v>-</v>
      </c>
      <c r="O10" s="875">
        <f>IFERROR('Intersection Calcs'!AC10,"ERROR")</f>
        <v>0</v>
      </c>
      <c r="P10" s="36" t="str">
        <f ca="1">IFERROR('Intersection Calcs'!AD10,"ERROR")</f>
        <v>-</v>
      </c>
      <c r="Q10" s="913">
        <f>IFERROR('Intersection Calcs'!AE10,"ERROR")</f>
        <v>0</v>
      </c>
    </row>
    <row r="11" spans="1:17" ht="15" customHeight="1" x14ac:dyDescent="0.35">
      <c r="A11" s="551" t="str">
        <f t="shared" ca="1" si="0"/>
        <v>H</v>
      </c>
      <c r="B11" s="704">
        <f t="shared" ca="1" si="1"/>
        <v>1</v>
      </c>
      <c r="C11" s="887">
        <f>IFERROR('Intersection Calcs'!M11,"Error")</f>
        <v>0</v>
      </c>
      <c r="D11" s="884">
        <f>IFERROR('Intersection Calcs'!N11,"Error")</f>
        <v>0</v>
      </c>
      <c r="E11" s="884">
        <f>IFERROR('Intersection Calcs'!O11,"Error")</f>
        <v>0</v>
      </c>
      <c r="F11" s="278">
        <f>IFERROR('Intersection Calcs'!P11,"Error")</f>
        <v>0</v>
      </c>
      <c r="G11" s="35" t="str">
        <f ca="1">IFERROR('Intersection Calcs'!Q11,"Error")</f>
        <v>-</v>
      </c>
      <c r="H11" s="875">
        <f>IFERROR('Intersection Calcs'!R11,"Error")</f>
        <v>0</v>
      </c>
      <c r="I11" s="277">
        <f ca="1">IFERROR('Intersection Calcs'!S11,"Error")</f>
        <v>0</v>
      </c>
      <c r="J11" s="875">
        <f>IFERROR('Intersection Calcs'!T11,"Error")</f>
        <v>0</v>
      </c>
      <c r="K11" s="279" t="str">
        <f ca="1">IFERROR('Intersection Calcs'!AH11,"ERROR")</f>
        <v>- (-)</v>
      </c>
      <c r="L11" s="878" t="str">
        <f>IFERROR('Intersection Calcs'!AI11,"ERROR")</f>
        <v xml:space="preserve"> (0.0)</v>
      </c>
      <c r="M11" s="676" t="str">
        <f ca="1">IFERROR(INDEX('Input - Storage Lengths'!$B$4:$V$7,MATCH(B11,'Input - Storage Lengths'!$C$4:$C$7,0),MATCH(F11,'Input - Storage Lengths'!$B$4:$V$4,0)),"-")</f>
        <v>-</v>
      </c>
      <c r="N11" s="36" t="str">
        <f ca="1">IFERROR('Intersection Calcs'!AB11,"ERROR")</f>
        <v>-</v>
      </c>
      <c r="O11" s="875">
        <f>IFERROR('Intersection Calcs'!AC11,"ERROR")</f>
        <v>0</v>
      </c>
      <c r="P11" s="36" t="str">
        <f ca="1">IFERROR('Intersection Calcs'!AD11,"ERROR")</f>
        <v>-</v>
      </c>
      <c r="Q11" s="913">
        <f>IFERROR('Intersection Calcs'!AE11,"ERROR")</f>
        <v>0</v>
      </c>
    </row>
    <row r="12" spans="1:17" ht="15" customHeight="1" x14ac:dyDescent="0.35">
      <c r="A12" s="551" t="str">
        <f t="shared" ca="1" si="0"/>
        <v>H</v>
      </c>
      <c r="B12" s="704">
        <f t="shared" ca="1" si="1"/>
        <v>1</v>
      </c>
      <c r="C12" s="887">
        <f>IFERROR('Intersection Calcs'!M12,"Error")</f>
        <v>0</v>
      </c>
      <c r="D12" s="884">
        <f>IFERROR('Intersection Calcs'!N12,"Error")</f>
        <v>0</v>
      </c>
      <c r="E12" s="884">
        <f>IFERROR('Intersection Calcs'!O12,"Error")</f>
        <v>0</v>
      </c>
      <c r="F12" s="278">
        <f>IFERROR('Intersection Calcs'!P12,"Error")</f>
        <v>0</v>
      </c>
      <c r="G12" s="35" t="str">
        <f ca="1">IFERROR('Intersection Calcs'!Q12,"Error")</f>
        <v>-</v>
      </c>
      <c r="H12" s="875">
        <f>IFERROR('Intersection Calcs'!R12,"Error")</f>
        <v>0</v>
      </c>
      <c r="I12" s="277">
        <f ca="1">IFERROR('Intersection Calcs'!S12,"Error")</f>
        <v>0</v>
      </c>
      <c r="J12" s="875">
        <f>IFERROR('Intersection Calcs'!T12,"Error")</f>
        <v>0</v>
      </c>
      <c r="K12" s="279" t="str">
        <f ca="1">IFERROR('Intersection Calcs'!AH12,"ERROR")</f>
        <v>- (-)</v>
      </c>
      <c r="L12" s="878" t="str">
        <f>IFERROR('Intersection Calcs'!AI12,"ERROR")</f>
        <v xml:space="preserve"> (0.0)</v>
      </c>
      <c r="M12" s="676" t="str">
        <f ca="1">IFERROR(INDEX('Input - Storage Lengths'!$B$4:$V$7,MATCH(B12,'Input - Storage Lengths'!$C$4:$C$7,0),MATCH(F12,'Input - Storage Lengths'!$B$4:$V$4,0)),"-")</f>
        <v>-</v>
      </c>
      <c r="N12" s="36" t="str">
        <f ca="1">IFERROR('Intersection Calcs'!AB12,"ERROR")</f>
        <v>-</v>
      </c>
      <c r="O12" s="875">
        <f>IFERROR('Intersection Calcs'!AC12,"ERROR")</f>
        <v>0</v>
      </c>
      <c r="P12" s="36" t="str">
        <f ca="1">IFERROR('Intersection Calcs'!AD12,"ERROR")</f>
        <v>-</v>
      </c>
      <c r="Q12" s="913">
        <f>IFERROR('Intersection Calcs'!AE12,"ERROR")</f>
        <v>0</v>
      </c>
    </row>
    <row r="13" spans="1:17" ht="15" customHeight="1" x14ac:dyDescent="0.35">
      <c r="A13" s="551" t="str">
        <f t="shared" ca="1" si="0"/>
        <v>H</v>
      </c>
      <c r="B13" s="704">
        <f t="shared" ca="1" si="1"/>
        <v>1</v>
      </c>
      <c r="C13" s="887">
        <f>IFERROR('Intersection Calcs'!M13,"Error")</f>
        <v>0</v>
      </c>
      <c r="D13" s="884">
        <f>IFERROR('Intersection Calcs'!N13,"Error")</f>
        <v>0</v>
      </c>
      <c r="E13" s="884" t="str">
        <f ca="1">IFERROR('Intersection Calcs'!O13,"Error")</f>
        <v>SB</v>
      </c>
      <c r="F13" s="278" t="str">
        <f>IFERROR('Intersection Calcs'!P13,"Error")</f>
        <v>SBL</v>
      </c>
      <c r="G13" s="35">
        <f ca="1">IFERROR('Intersection Calcs'!Q13,"Error")</f>
        <v>0</v>
      </c>
      <c r="H13" s="875">
        <f ca="1">IFERROR('Intersection Calcs'!R13,"Error")</f>
        <v>0</v>
      </c>
      <c r="I13" s="277">
        <f ca="1">IFERROR('Intersection Calcs'!S13,"Error")</f>
        <v>0</v>
      </c>
      <c r="J13" s="875">
        <f ca="1">IFERROR('Intersection Calcs'!T13,"Error")</f>
        <v>0</v>
      </c>
      <c r="K13" s="279" t="str">
        <f ca="1">IFERROR('Intersection Calcs'!AH13,"ERROR")</f>
        <v>- (-)</v>
      </c>
      <c r="L13" s="878" t="str">
        <f ca="1">IFERROR('Intersection Calcs'!AI13,"ERROR")</f>
        <v>- (-)</v>
      </c>
      <c r="M13" s="676">
        <f ca="1">IFERROR(INDEX('Input - Storage Lengths'!$B$4:$V$7,MATCH(B13,'Input - Storage Lengths'!$C$4:$C$7,0),MATCH(F13,'Input - Storage Lengths'!$B$4:$V$4,0)),"-")</f>
        <v>655</v>
      </c>
      <c r="N13" s="36" t="str">
        <f ca="1">IFERROR('Intersection Calcs'!AB13,"ERROR")</f>
        <v>-</v>
      </c>
      <c r="O13" s="875" t="str">
        <f ca="1">IFERROR('Intersection Calcs'!AC13,"ERROR")</f>
        <v>-</v>
      </c>
      <c r="P13" s="36" t="str">
        <f ca="1">IFERROR('Intersection Calcs'!AD13,"ERROR")</f>
        <v>-</v>
      </c>
      <c r="Q13" s="913" t="str">
        <f ca="1">IFERROR('Intersection Calcs'!AE13,"ERROR")</f>
        <v>-</v>
      </c>
    </row>
    <row r="14" spans="1:17" ht="15" customHeight="1" x14ac:dyDescent="0.35">
      <c r="A14" s="551" t="str">
        <f t="shared" ca="1" si="0"/>
        <v>H</v>
      </c>
      <c r="B14" s="704">
        <f t="shared" ca="1" si="1"/>
        <v>1</v>
      </c>
      <c r="C14" s="887">
        <f>IFERROR('Intersection Calcs'!M14,"Error")</f>
        <v>0</v>
      </c>
      <c r="D14" s="884">
        <f>IFERROR('Intersection Calcs'!N14,"Error")</f>
        <v>0</v>
      </c>
      <c r="E14" s="884">
        <f>IFERROR('Intersection Calcs'!O14,"Error")</f>
        <v>0</v>
      </c>
      <c r="F14" s="278" t="str">
        <f>IFERROR('Intersection Calcs'!P14,"Error")</f>
        <v>SBT</v>
      </c>
      <c r="G14" s="35">
        <f ca="1">IFERROR('Intersection Calcs'!Q14,"Error")</f>
        <v>0</v>
      </c>
      <c r="H14" s="875">
        <f>IFERROR('Intersection Calcs'!R14,"Error")</f>
        <v>0</v>
      </c>
      <c r="I14" s="277">
        <f ca="1">IFERROR('Intersection Calcs'!S14,"Error")</f>
        <v>0</v>
      </c>
      <c r="J14" s="875">
        <f>IFERROR('Intersection Calcs'!T14,"Error")</f>
        <v>0</v>
      </c>
      <c r="K14" s="279" t="str">
        <f ca="1">IFERROR('Intersection Calcs'!AH14,"ERROR")</f>
        <v>- (-)</v>
      </c>
      <c r="L14" s="878" t="str">
        <f>IFERROR('Intersection Calcs'!AI14,"ERROR")</f>
        <v xml:space="preserve"> (0.0)</v>
      </c>
      <c r="M14" s="676">
        <f ca="1">IFERROR(INDEX('Input - Storage Lengths'!$B$4:$V$7,MATCH(B14,'Input - Storage Lengths'!$C$4:$C$7,0),MATCH(F14,'Input - Storage Lengths'!$B$4:$V$4,0)),"-")</f>
        <v>3300</v>
      </c>
      <c r="N14" s="36" t="str">
        <f ca="1">IFERROR('Intersection Calcs'!AB14,"ERROR")</f>
        <v>-</v>
      </c>
      <c r="O14" s="875">
        <f>IFERROR('Intersection Calcs'!AC14,"ERROR")</f>
        <v>0</v>
      </c>
      <c r="P14" s="36" t="str">
        <f ca="1">IFERROR('Intersection Calcs'!AD14,"ERROR")</f>
        <v>-</v>
      </c>
      <c r="Q14" s="913">
        <f>IFERROR('Intersection Calcs'!AE14,"ERROR")</f>
        <v>0</v>
      </c>
    </row>
    <row r="15" spans="1:17" ht="15" customHeight="1" x14ac:dyDescent="0.35">
      <c r="A15" s="551" t="str">
        <f t="shared" ca="1" si="0"/>
        <v>H</v>
      </c>
      <c r="B15" s="704">
        <f t="shared" ca="1" si="1"/>
        <v>1</v>
      </c>
      <c r="C15" s="887">
        <f>IFERROR('Intersection Calcs'!M15,"Error")</f>
        <v>0</v>
      </c>
      <c r="D15" s="884">
        <f>IFERROR('Intersection Calcs'!N15,"Error")</f>
        <v>0</v>
      </c>
      <c r="E15" s="884">
        <f>IFERROR('Intersection Calcs'!O15,"Error")</f>
        <v>0</v>
      </c>
      <c r="F15" s="278" t="str">
        <f>IFERROR('Intersection Calcs'!P15,"Error")</f>
        <v>SBR</v>
      </c>
      <c r="G15" s="35">
        <f ca="1">IFERROR('Intersection Calcs'!Q15,"Error")</f>
        <v>0</v>
      </c>
      <c r="H15" s="875">
        <f>IFERROR('Intersection Calcs'!R15,"Error")</f>
        <v>0</v>
      </c>
      <c r="I15" s="277">
        <f ca="1">IFERROR('Intersection Calcs'!S15,"Error")</f>
        <v>0</v>
      </c>
      <c r="J15" s="875">
        <f>IFERROR('Intersection Calcs'!T15,"Error")</f>
        <v>0</v>
      </c>
      <c r="K15" s="279" t="str">
        <f ca="1">IFERROR('Intersection Calcs'!AH15,"ERROR")</f>
        <v>- (-)</v>
      </c>
      <c r="L15" s="878" t="str">
        <f>IFERROR('Intersection Calcs'!AI15,"ERROR")</f>
        <v xml:space="preserve"> (0.0)</v>
      </c>
      <c r="M15" s="676">
        <f ca="1">IFERROR(INDEX('Input - Storage Lengths'!$B$4:$V$7,MATCH(B15,'Input - Storage Lengths'!$C$4:$C$7,0),MATCH(F15,'Input - Storage Lengths'!$B$4:$V$4,0)),"-")</f>
        <v>3300</v>
      </c>
      <c r="N15" s="36" t="str">
        <f ca="1">IFERROR('Intersection Calcs'!AB15,"ERROR")</f>
        <v>-</v>
      </c>
      <c r="O15" s="875">
        <f>IFERROR('Intersection Calcs'!AC15,"ERROR")</f>
        <v>0</v>
      </c>
      <c r="P15" s="36" t="str">
        <f ca="1">IFERROR('Intersection Calcs'!AD15,"ERROR")</f>
        <v>-</v>
      </c>
      <c r="Q15" s="913">
        <f>IFERROR('Intersection Calcs'!AE15,"ERROR")</f>
        <v>0</v>
      </c>
    </row>
    <row r="16" spans="1:17" ht="15" customHeight="1" x14ac:dyDescent="0.35">
      <c r="A16" s="551" t="str">
        <f t="shared" ca="1" si="0"/>
        <v>H</v>
      </c>
      <c r="B16" s="704">
        <f t="shared" ca="1" si="1"/>
        <v>1</v>
      </c>
      <c r="C16" s="887">
        <f>IFERROR('Intersection Calcs'!M16,"Error")</f>
        <v>0</v>
      </c>
      <c r="D16" s="884">
        <f>IFERROR('Intersection Calcs'!N16,"Error")</f>
        <v>0</v>
      </c>
      <c r="E16" s="884">
        <f>IFERROR('Intersection Calcs'!O16,"Error")</f>
        <v>0</v>
      </c>
      <c r="F16" s="278" t="str">
        <f>IFERROR('Intersection Calcs'!P16,"Error")</f>
        <v>SBU</v>
      </c>
      <c r="G16" s="35">
        <f ca="1">IFERROR('Intersection Calcs'!Q16,"Error")</f>
        <v>0</v>
      </c>
      <c r="H16" s="875">
        <f>IFERROR('Intersection Calcs'!R16,"Error")</f>
        <v>0</v>
      </c>
      <c r="I16" s="277">
        <f ca="1">IFERROR('Intersection Calcs'!S16,"Error")</f>
        <v>0</v>
      </c>
      <c r="J16" s="875">
        <f>IFERROR('Intersection Calcs'!T16,"Error")</f>
        <v>0</v>
      </c>
      <c r="K16" s="279" t="str">
        <f ca="1">IFERROR('Intersection Calcs'!AH16,"ERROR")</f>
        <v>- (-)</v>
      </c>
      <c r="L16" s="878" t="str">
        <f>IFERROR('Intersection Calcs'!AI16,"ERROR")</f>
        <v xml:space="preserve"> (0.0)</v>
      </c>
      <c r="M16" s="676" t="str">
        <f ca="1">IFERROR(INDEX('Input - Storage Lengths'!$B$4:$V$7,MATCH(B16,'Input - Storage Lengths'!$C$4:$C$7,0),MATCH(F16,'Input - Storage Lengths'!$B$4:$V$4,0)),"-")</f>
        <v>-</v>
      </c>
      <c r="N16" s="36" t="str">
        <f ca="1">IFERROR('Intersection Calcs'!AB16,"ERROR")</f>
        <v>-</v>
      </c>
      <c r="O16" s="875">
        <f>IFERROR('Intersection Calcs'!AC16,"ERROR")</f>
        <v>0</v>
      </c>
      <c r="P16" s="36" t="str">
        <f ca="1">IFERROR('Intersection Calcs'!AD16,"ERROR")</f>
        <v>-</v>
      </c>
      <c r="Q16" s="913">
        <f>IFERROR('Intersection Calcs'!AE16,"ERROR")</f>
        <v>0</v>
      </c>
    </row>
    <row r="17" spans="1:17" ht="15" customHeight="1" x14ac:dyDescent="0.35">
      <c r="A17" s="551" t="str">
        <f t="shared" ca="1" si="0"/>
        <v>H</v>
      </c>
      <c r="B17" s="704">
        <f t="shared" ca="1" si="1"/>
        <v>1</v>
      </c>
      <c r="C17" s="887">
        <f>IFERROR('Intersection Calcs'!M17,"Error")</f>
        <v>0</v>
      </c>
      <c r="D17" s="884">
        <f>IFERROR('Intersection Calcs'!N17,"Error")</f>
        <v>0</v>
      </c>
      <c r="E17" s="884">
        <f>IFERROR('Intersection Calcs'!O17,"Error")</f>
        <v>0</v>
      </c>
      <c r="F17" s="278">
        <f>IFERROR('Intersection Calcs'!P17,"Error")</f>
        <v>0</v>
      </c>
      <c r="G17" s="35" t="str">
        <f ca="1">IFERROR('Intersection Calcs'!Q17,"Error")</f>
        <v>-</v>
      </c>
      <c r="H17" s="875">
        <f>IFERROR('Intersection Calcs'!R17,"Error")</f>
        <v>0</v>
      </c>
      <c r="I17" s="277">
        <f ca="1">IFERROR('Intersection Calcs'!S17,"Error")</f>
        <v>0</v>
      </c>
      <c r="J17" s="875">
        <f>IFERROR('Intersection Calcs'!T17,"Error")</f>
        <v>0</v>
      </c>
      <c r="K17" s="279" t="str">
        <f ca="1">IFERROR('Intersection Calcs'!AH17,"ERROR")</f>
        <v>- (-)</v>
      </c>
      <c r="L17" s="878" t="str">
        <f>IFERROR('Intersection Calcs'!AI17,"ERROR")</f>
        <v xml:space="preserve"> (0.0)</v>
      </c>
      <c r="M17" s="676" t="str">
        <f ca="1">IFERROR(INDEX('Input - Storage Lengths'!$B$4:$V$7,MATCH(B17,'Input - Storage Lengths'!$C$4:$C$7,0),MATCH(F17,'Input - Storage Lengths'!$B$4:$V$4,0)),"-")</f>
        <v>-</v>
      </c>
      <c r="N17" s="36" t="str">
        <f ca="1">IFERROR('Intersection Calcs'!AB17,"ERROR")</f>
        <v>-</v>
      </c>
      <c r="O17" s="875">
        <f>IFERROR('Intersection Calcs'!AC17,"ERROR")</f>
        <v>0</v>
      </c>
      <c r="P17" s="36" t="str">
        <f ca="1">IFERROR('Intersection Calcs'!AD17,"ERROR")</f>
        <v>-</v>
      </c>
      <c r="Q17" s="913">
        <f>IFERROR('Intersection Calcs'!AE17,"ERROR")</f>
        <v>0</v>
      </c>
    </row>
    <row r="18" spans="1:17" ht="15" customHeight="1" x14ac:dyDescent="0.35">
      <c r="A18" s="551" t="str">
        <f t="shared" ca="1" si="0"/>
        <v>H</v>
      </c>
      <c r="B18" s="704">
        <f t="shared" ca="1" si="1"/>
        <v>1</v>
      </c>
      <c r="C18" s="887">
        <f>IFERROR('Intersection Calcs'!M18,"Error")</f>
        <v>0</v>
      </c>
      <c r="D18" s="884">
        <f>IFERROR('Intersection Calcs'!N18,"Error")</f>
        <v>0</v>
      </c>
      <c r="E18" s="884">
        <f>IFERROR('Intersection Calcs'!O18,"Error")</f>
        <v>0</v>
      </c>
      <c r="F18" s="278">
        <f>IFERROR('Intersection Calcs'!P18,"Error")</f>
        <v>0</v>
      </c>
      <c r="G18" s="35" t="str">
        <f ca="1">IFERROR('Intersection Calcs'!Q18,"Error")</f>
        <v>-</v>
      </c>
      <c r="H18" s="875">
        <f>IFERROR('Intersection Calcs'!R18,"Error")</f>
        <v>0</v>
      </c>
      <c r="I18" s="277">
        <f ca="1">IFERROR('Intersection Calcs'!S18,"Error")</f>
        <v>0</v>
      </c>
      <c r="J18" s="875">
        <f>IFERROR('Intersection Calcs'!T18,"Error")</f>
        <v>0</v>
      </c>
      <c r="K18" s="279" t="str">
        <f ca="1">IFERROR('Intersection Calcs'!AH18,"ERROR")</f>
        <v>- (-)</v>
      </c>
      <c r="L18" s="878" t="str">
        <f>IFERROR('Intersection Calcs'!AI18,"ERROR")</f>
        <v xml:space="preserve"> (0.0)</v>
      </c>
      <c r="M18" s="676" t="str">
        <f ca="1">IFERROR(INDEX('Input - Storage Lengths'!$B$4:$V$7,MATCH(B18,'Input - Storage Lengths'!$C$4:$C$7,0),MATCH(F18,'Input - Storage Lengths'!$B$4:$V$4,0)),"-")</f>
        <v>-</v>
      </c>
      <c r="N18" s="36" t="str">
        <f ca="1">IFERROR('Intersection Calcs'!AB18,"ERROR")</f>
        <v>-</v>
      </c>
      <c r="O18" s="875">
        <f>IFERROR('Intersection Calcs'!AC18,"ERROR")</f>
        <v>0</v>
      </c>
      <c r="P18" s="36" t="str">
        <f ca="1">IFERROR('Intersection Calcs'!AD18,"ERROR")</f>
        <v>-</v>
      </c>
      <c r="Q18" s="913">
        <f>IFERROR('Intersection Calcs'!AE18,"ERROR")</f>
        <v>0</v>
      </c>
    </row>
    <row r="19" spans="1:17" ht="15" customHeight="1" x14ac:dyDescent="0.35">
      <c r="A19" s="551" t="str">
        <f t="shared" ca="1" si="0"/>
        <v>H</v>
      </c>
      <c r="B19" s="704">
        <f t="shared" ca="1" si="1"/>
        <v>1</v>
      </c>
      <c r="C19" s="887">
        <f>IFERROR('Intersection Calcs'!M19,"Error")</f>
        <v>0</v>
      </c>
      <c r="D19" s="884">
        <f>IFERROR('Intersection Calcs'!N19,"Error")</f>
        <v>0</v>
      </c>
      <c r="E19" s="884" t="str">
        <f ca="1">IFERROR('Intersection Calcs'!O19,"Error")</f>
        <v>EB</v>
      </c>
      <c r="F19" s="278" t="str">
        <f>IFERROR('Intersection Calcs'!P19,"Error")</f>
        <v>EBL</v>
      </c>
      <c r="G19" s="35">
        <f ca="1">IFERROR('Intersection Calcs'!Q19,"Error")</f>
        <v>0</v>
      </c>
      <c r="H19" s="875">
        <f ca="1">IFERROR('Intersection Calcs'!R19,"Error")</f>
        <v>0</v>
      </c>
      <c r="I19" s="277">
        <f ca="1">IFERROR('Intersection Calcs'!S19,"Error")</f>
        <v>0</v>
      </c>
      <c r="J19" s="875">
        <f ca="1">IFERROR('Intersection Calcs'!T19,"Error")</f>
        <v>0</v>
      </c>
      <c r="K19" s="279" t="str">
        <f ca="1">IFERROR('Intersection Calcs'!AH19,"ERROR")</f>
        <v>- (-)</v>
      </c>
      <c r="L19" s="878" t="str">
        <f ca="1">IFERROR('Intersection Calcs'!AI19,"ERROR")</f>
        <v>- (-)</v>
      </c>
      <c r="M19" s="676">
        <f ca="1">IFERROR(INDEX('Input - Storage Lengths'!$B$4:$V$7,MATCH(B19,'Input - Storage Lengths'!$C$4:$C$7,0),MATCH(F19,'Input - Storage Lengths'!$B$4:$V$4,0)),"-")</f>
        <v>460</v>
      </c>
      <c r="N19" s="36" t="str">
        <f ca="1">IFERROR('Intersection Calcs'!AB19,"ERROR")</f>
        <v>-</v>
      </c>
      <c r="O19" s="875" t="str">
        <f ca="1">IFERROR('Intersection Calcs'!AC19,"ERROR")</f>
        <v>-</v>
      </c>
      <c r="P19" s="36" t="str">
        <f ca="1">IFERROR('Intersection Calcs'!AD19,"ERROR")</f>
        <v>-</v>
      </c>
      <c r="Q19" s="913" t="str">
        <f ca="1">IFERROR('Intersection Calcs'!AE19,"ERROR")</f>
        <v>-</v>
      </c>
    </row>
    <row r="20" spans="1:17" ht="15" customHeight="1" x14ac:dyDescent="0.35">
      <c r="A20" s="551" t="str">
        <f t="shared" ca="1" si="0"/>
        <v>H</v>
      </c>
      <c r="B20" s="704">
        <f t="shared" ca="1" si="1"/>
        <v>1</v>
      </c>
      <c r="C20" s="887">
        <f>IFERROR('Intersection Calcs'!M20,"Error")</f>
        <v>0</v>
      </c>
      <c r="D20" s="884">
        <f>IFERROR('Intersection Calcs'!N20,"Error")</f>
        <v>0</v>
      </c>
      <c r="E20" s="884">
        <f>IFERROR('Intersection Calcs'!O20,"Error")</f>
        <v>0</v>
      </c>
      <c r="F20" s="278" t="str">
        <f>IFERROR('Intersection Calcs'!P20,"Error")</f>
        <v>EBT</v>
      </c>
      <c r="G20" s="35">
        <f ca="1">IFERROR('Intersection Calcs'!Q20,"Error")</f>
        <v>0</v>
      </c>
      <c r="H20" s="875">
        <f>IFERROR('Intersection Calcs'!R20,"Error")</f>
        <v>0</v>
      </c>
      <c r="I20" s="277">
        <f ca="1">IFERROR('Intersection Calcs'!S20,"Error")</f>
        <v>0</v>
      </c>
      <c r="J20" s="875">
        <f>IFERROR('Intersection Calcs'!T20,"Error")</f>
        <v>0</v>
      </c>
      <c r="K20" s="279" t="str">
        <f ca="1">IFERROR('Intersection Calcs'!AH20,"ERROR")</f>
        <v>- (-)</v>
      </c>
      <c r="L20" s="878" t="str">
        <f>IFERROR('Intersection Calcs'!AI20,"ERROR")</f>
        <v xml:space="preserve"> (0.0)</v>
      </c>
      <c r="M20" s="676">
        <f ca="1">IFERROR(INDEX('Input - Storage Lengths'!$B$4:$V$7,MATCH(B20,'Input - Storage Lengths'!$C$4:$C$7,0),MATCH(F20,'Input - Storage Lengths'!$B$4:$V$4,0)),"-")</f>
        <v>2490</v>
      </c>
      <c r="N20" s="36" t="str">
        <f ca="1">IFERROR('Intersection Calcs'!AB20,"ERROR")</f>
        <v>-</v>
      </c>
      <c r="O20" s="875">
        <f>IFERROR('Intersection Calcs'!AC20,"ERROR")</f>
        <v>0</v>
      </c>
      <c r="P20" s="36" t="str">
        <f ca="1">IFERROR('Intersection Calcs'!AD20,"ERROR")</f>
        <v>-</v>
      </c>
      <c r="Q20" s="913">
        <f>IFERROR('Intersection Calcs'!AE20,"ERROR")</f>
        <v>0</v>
      </c>
    </row>
    <row r="21" spans="1:17" ht="15" customHeight="1" x14ac:dyDescent="0.35">
      <c r="A21" s="551" t="str">
        <f t="shared" ca="1" si="0"/>
        <v>H</v>
      </c>
      <c r="B21" s="704">
        <f t="shared" ca="1" si="1"/>
        <v>1</v>
      </c>
      <c r="C21" s="887">
        <f>IFERROR('Intersection Calcs'!M21,"Error")</f>
        <v>0</v>
      </c>
      <c r="D21" s="884">
        <f>IFERROR('Intersection Calcs'!N21,"Error")</f>
        <v>0</v>
      </c>
      <c r="E21" s="884">
        <f>IFERROR('Intersection Calcs'!O21,"Error")</f>
        <v>0</v>
      </c>
      <c r="F21" s="278" t="str">
        <f>IFERROR('Intersection Calcs'!P21,"Error")</f>
        <v>EBR</v>
      </c>
      <c r="G21" s="35">
        <f ca="1">IFERROR('Intersection Calcs'!Q21,"Error")</f>
        <v>0</v>
      </c>
      <c r="H21" s="875">
        <f>IFERROR('Intersection Calcs'!R21,"Error")</f>
        <v>0</v>
      </c>
      <c r="I21" s="277">
        <f ca="1">IFERROR('Intersection Calcs'!S21,"Error")</f>
        <v>0</v>
      </c>
      <c r="J21" s="875">
        <f>IFERROR('Intersection Calcs'!T21,"Error")</f>
        <v>0</v>
      </c>
      <c r="K21" s="279" t="str">
        <f ca="1">IFERROR('Intersection Calcs'!AH21,"ERROR")</f>
        <v>- (-)</v>
      </c>
      <c r="L21" s="878" t="str">
        <f>IFERROR('Intersection Calcs'!AI21,"ERROR")</f>
        <v xml:space="preserve"> (0.0)</v>
      </c>
      <c r="M21" s="676">
        <f ca="1">IFERROR(INDEX('Input - Storage Lengths'!$B$4:$V$7,MATCH(B21,'Input - Storage Lengths'!$C$4:$C$7,0),MATCH(F21,'Input - Storage Lengths'!$B$4:$V$4,0)),"-")</f>
        <v>455</v>
      </c>
      <c r="N21" s="36" t="str">
        <f ca="1">IFERROR('Intersection Calcs'!AB21,"ERROR")</f>
        <v>-</v>
      </c>
      <c r="O21" s="875">
        <f>IFERROR('Intersection Calcs'!AC21,"ERROR")</f>
        <v>0</v>
      </c>
      <c r="P21" s="36" t="str">
        <f ca="1">IFERROR('Intersection Calcs'!AD21,"ERROR")</f>
        <v>-</v>
      </c>
      <c r="Q21" s="913">
        <f>IFERROR('Intersection Calcs'!AE21,"ERROR")</f>
        <v>0</v>
      </c>
    </row>
    <row r="22" spans="1:17" ht="15" customHeight="1" x14ac:dyDescent="0.35">
      <c r="A22" s="551" t="str">
        <f t="shared" ca="1" si="0"/>
        <v>H</v>
      </c>
      <c r="B22" s="704">
        <f t="shared" ca="1" si="1"/>
        <v>1</v>
      </c>
      <c r="C22" s="887">
        <f>IFERROR('Intersection Calcs'!M22,"Error")</f>
        <v>0</v>
      </c>
      <c r="D22" s="884">
        <f>IFERROR('Intersection Calcs'!N22,"Error")</f>
        <v>0</v>
      </c>
      <c r="E22" s="884">
        <f>IFERROR('Intersection Calcs'!O22,"Error")</f>
        <v>0</v>
      </c>
      <c r="F22" s="278" t="str">
        <f>IFERROR('Intersection Calcs'!P22,"Error")</f>
        <v>EBU</v>
      </c>
      <c r="G22" s="35">
        <f ca="1">IFERROR('Intersection Calcs'!Q22,"Error")</f>
        <v>0</v>
      </c>
      <c r="H22" s="875">
        <f>IFERROR('Intersection Calcs'!R22,"Error")</f>
        <v>0</v>
      </c>
      <c r="I22" s="277">
        <f ca="1">IFERROR('Intersection Calcs'!S22,"Error")</f>
        <v>0</v>
      </c>
      <c r="J22" s="875">
        <f>IFERROR('Intersection Calcs'!T22,"Error")</f>
        <v>0</v>
      </c>
      <c r="K22" s="279" t="str">
        <f ca="1">IFERROR('Intersection Calcs'!AH22,"ERROR")</f>
        <v>- (-)</v>
      </c>
      <c r="L22" s="878" t="str">
        <f>IFERROR('Intersection Calcs'!AI22,"ERROR")</f>
        <v xml:space="preserve"> (0.0)</v>
      </c>
      <c r="M22" s="676" t="str">
        <f ca="1">IFERROR(INDEX('Input - Storage Lengths'!$B$4:$V$7,MATCH(B22,'Input - Storage Lengths'!$C$4:$C$7,0),MATCH(F22,'Input - Storage Lengths'!$B$4:$V$4,0)),"-")</f>
        <v>-</v>
      </c>
      <c r="N22" s="36" t="str">
        <f ca="1">IFERROR('Intersection Calcs'!AB22,"ERROR")</f>
        <v>-</v>
      </c>
      <c r="O22" s="875">
        <f>IFERROR('Intersection Calcs'!AC22,"ERROR")</f>
        <v>0</v>
      </c>
      <c r="P22" s="36" t="str">
        <f ca="1">IFERROR('Intersection Calcs'!AD22,"ERROR")</f>
        <v>-</v>
      </c>
      <c r="Q22" s="913">
        <f>IFERROR('Intersection Calcs'!AE22,"ERROR")</f>
        <v>0</v>
      </c>
    </row>
    <row r="23" spans="1:17" ht="15" customHeight="1" x14ac:dyDescent="0.35">
      <c r="A23" s="551" t="str">
        <f t="shared" ca="1" si="0"/>
        <v>H</v>
      </c>
      <c r="B23" s="704">
        <f t="shared" ca="1" si="1"/>
        <v>1</v>
      </c>
      <c r="C23" s="887">
        <f>IFERROR('Intersection Calcs'!M23,"Error")</f>
        <v>0</v>
      </c>
      <c r="D23" s="884">
        <f>IFERROR('Intersection Calcs'!N23,"Error")</f>
        <v>0</v>
      </c>
      <c r="E23" s="884">
        <f>IFERROR('Intersection Calcs'!O23,"Error")</f>
        <v>0</v>
      </c>
      <c r="F23" s="278">
        <f>IFERROR('Intersection Calcs'!P23,"Error")</f>
        <v>0</v>
      </c>
      <c r="G23" s="35" t="str">
        <f ca="1">IFERROR('Intersection Calcs'!Q23,"Error")</f>
        <v>-</v>
      </c>
      <c r="H23" s="875">
        <f>IFERROR('Intersection Calcs'!R23,"Error")</f>
        <v>0</v>
      </c>
      <c r="I23" s="277">
        <f ca="1">IFERROR('Intersection Calcs'!S23,"Error")</f>
        <v>0</v>
      </c>
      <c r="J23" s="875">
        <f>IFERROR('Intersection Calcs'!T23,"Error")</f>
        <v>0</v>
      </c>
      <c r="K23" s="279" t="str">
        <f ca="1">IFERROR('Intersection Calcs'!AH23,"ERROR")</f>
        <v>- (-)</v>
      </c>
      <c r="L23" s="878" t="str">
        <f>IFERROR('Intersection Calcs'!AI23,"ERROR")</f>
        <v xml:space="preserve"> (0.0)</v>
      </c>
      <c r="M23" s="676" t="str">
        <f ca="1">IFERROR(INDEX('Input - Storage Lengths'!$B$4:$V$7,MATCH(B23,'Input - Storage Lengths'!$C$4:$C$7,0),MATCH(F23,'Input - Storage Lengths'!$B$4:$V$4,0)),"-")</f>
        <v>-</v>
      </c>
      <c r="N23" s="36" t="str">
        <f ca="1">IFERROR('Intersection Calcs'!AB23,"ERROR")</f>
        <v>-</v>
      </c>
      <c r="O23" s="875">
        <f>IFERROR('Intersection Calcs'!AC23,"ERROR")</f>
        <v>0</v>
      </c>
      <c r="P23" s="36" t="str">
        <f ca="1">IFERROR('Intersection Calcs'!AD23,"ERROR")</f>
        <v>-</v>
      </c>
      <c r="Q23" s="913">
        <f>IFERROR('Intersection Calcs'!AE23,"ERROR")</f>
        <v>0</v>
      </c>
    </row>
    <row r="24" spans="1:17" ht="15" customHeight="1" x14ac:dyDescent="0.35">
      <c r="A24" s="551" t="str">
        <f t="shared" ca="1" si="0"/>
        <v>H</v>
      </c>
      <c r="B24" s="704">
        <f t="shared" ca="1" si="1"/>
        <v>1</v>
      </c>
      <c r="C24" s="887">
        <f>IFERROR('Intersection Calcs'!M24,"Error")</f>
        <v>0</v>
      </c>
      <c r="D24" s="884">
        <f>IFERROR('Intersection Calcs'!N24,"Error")</f>
        <v>0</v>
      </c>
      <c r="E24" s="884">
        <f>IFERROR('Intersection Calcs'!O24,"Error")</f>
        <v>0</v>
      </c>
      <c r="F24" s="278">
        <f>IFERROR('Intersection Calcs'!P24,"Error")</f>
        <v>0</v>
      </c>
      <c r="G24" s="35" t="str">
        <f ca="1">IFERROR('Intersection Calcs'!Q24,"Error")</f>
        <v>-</v>
      </c>
      <c r="H24" s="875">
        <f>IFERROR('Intersection Calcs'!R24,"Error")</f>
        <v>0</v>
      </c>
      <c r="I24" s="277">
        <f ca="1">IFERROR('Intersection Calcs'!S24,"Error")</f>
        <v>0</v>
      </c>
      <c r="J24" s="875">
        <f>IFERROR('Intersection Calcs'!T24,"Error")</f>
        <v>0</v>
      </c>
      <c r="K24" s="279" t="str">
        <f ca="1">IFERROR('Intersection Calcs'!AH24,"ERROR")</f>
        <v>- (-)</v>
      </c>
      <c r="L24" s="878" t="str">
        <f>IFERROR('Intersection Calcs'!AI24,"ERROR")</f>
        <v xml:space="preserve"> (0.0)</v>
      </c>
      <c r="M24" s="676" t="str">
        <f ca="1">IFERROR(INDEX('Input - Storage Lengths'!$B$4:$V$7,MATCH(B24,'Input - Storage Lengths'!$C$4:$C$7,0),MATCH(F24,'Input - Storage Lengths'!$B$4:$V$4,0)),"-")</f>
        <v>-</v>
      </c>
      <c r="N24" s="36" t="str">
        <f ca="1">IFERROR('Intersection Calcs'!AB24,"ERROR")</f>
        <v>-</v>
      </c>
      <c r="O24" s="875">
        <f>IFERROR('Intersection Calcs'!AC24,"ERROR")</f>
        <v>0</v>
      </c>
      <c r="P24" s="36" t="str">
        <f ca="1">IFERROR('Intersection Calcs'!AD24,"ERROR")</f>
        <v>-</v>
      </c>
      <c r="Q24" s="913">
        <f>IFERROR('Intersection Calcs'!AE24,"ERROR")</f>
        <v>0</v>
      </c>
    </row>
    <row r="25" spans="1:17" ht="15" customHeight="1" x14ac:dyDescent="0.35">
      <c r="A25" s="551" t="str">
        <f t="shared" ca="1" si="0"/>
        <v>H</v>
      </c>
      <c r="B25" s="704">
        <f t="shared" ca="1" si="1"/>
        <v>1</v>
      </c>
      <c r="C25" s="887">
        <f>IFERROR('Intersection Calcs'!M25,"Error")</f>
        <v>0</v>
      </c>
      <c r="D25" s="884">
        <f>IFERROR('Intersection Calcs'!N25,"Error")</f>
        <v>0</v>
      </c>
      <c r="E25" s="884" t="str">
        <f ca="1">IFERROR('Intersection Calcs'!O25,"Error")</f>
        <v>WB</v>
      </c>
      <c r="F25" s="278" t="str">
        <f>IFERROR('Intersection Calcs'!P25,"Error")</f>
        <v>WBL</v>
      </c>
      <c r="G25" s="35">
        <f ca="1">IFERROR('Intersection Calcs'!Q25,"Error")</f>
        <v>0</v>
      </c>
      <c r="H25" s="875">
        <f ca="1">IFERROR('Intersection Calcs'!R25,"Error")</f>
        <v>0</v>
      </c>
      <c r="I25" s="277">
        <f ca="1">IFERROR('Intersection Calcs'!S25,"Error")</f>
        <v>0</v>
      </c>
      <c r="J25" s="875">
        <f ca="1">IFERROR('Intersection Calcs'!T25,"Error")</f>
        <v>0</v>
      </c>
      <c r="K25" s="279" t="str">
        <f ca="1">IFERROR('Intersection Calcs'!AH25,"ERROR")</f>
        <v>- (-)</v>
      </c>
      <c r="L25" s="878" t="str">
        <f ca="1">IFERROR('Intersection Calcs'!AI25,"ERROR")</f>
        <v>- (-)</v>
      </c>
      <c r="M25" s="676">
        <f ca="1">IFERROR(INDEX('Input - Storage Lengths'!$B$4:$V$7,MATCH(B25,'Input - Storage Lengths'!$C$4:$C$7,0),MATCH(F25,'Input - Storage Lengths'!$B$4:$V$4,0)),"-")</f>
        <v>480</v>
      </c>
      <c r="N25" s="36" t="str">
        <f ca="1">IFERROR('Intersection Calcs'!AB25,"ERROR")</f>
        <v>-</v>
      </c>
      <c r="O25" s="875" t="str">
        <f ca="1">IFERROR('Intersection Calcs'!AC25,"ERROR")</f>
        <v>-</v>
      </c>
      <c r="P25" s="36" t="str">
        <f ca="1">IFERROR('Intersection Calcs'!AD25,"ERROR")</f>
        <v>-</v>
      </c>
      <c r="Q25" s="913" t="str">
        <f ca="1">IFERROR('Intersection Calcs'!AE25,"ERROR")</f>
        <v>-</v>
      </c>
    </row>
    <row r="26" spans="1:17" ht="15" customHeight="1" x14ac:dyDescent="0.35">
      <c r="A26" s="551" t="str">
        <f t="shared" ca="1" si="0"/>
        <v>H</v>
      </c>
      <c r="B26" s="704">
        <f t="shared" ca="1" si="1"/>
        <v>1</v>
      </c>
      <c r="C26" s="887">
        <f>IFERROR('Intersection Calcs'!M26,"Error")</f>
        <v>0</v>
      </c>
      <c r="D26" s="884">
        <f>IFERROR('Intersection Calcs'!N26,"Error")</f>
        <v>0</v>
      </c>
      <c r="E26" s="884">
        <f>IFERROR('Intersection Calcs'!O26,"Error")</f>
        <v>0</v>
      </c>
      <c r="F26" s="278" t="str">
        <f>IFERROR('Intersection Calcs'!P26,"Error")</f>
        <v>WBT</v>
      </c>
      <c r="G26" s="35">
        <f ca="1">IFERROR('Intersection Calcs'!Q26,"Error")</f>
        <v>0</v>
      </c>
      <c r="H26" s="875">
        <f>IFERROR('Intersection Calcs'!R26,"Error")</f>
        <v>0</v>
      </c>
      <c r="I26" s="277">
        <f ca="1">IFERROR('Intersection Calcs'!S26,"Error")</f>
        <v>0</v>
      </c>
      <c r="J26" s="875">
        <f>IFERROR('Intersection Calcs'!T26,"Error")</f>
        <v>0</v>
      </c>
      <c r="K26" s="279" t="str">
        <f ca="1">IFERROR('Intersection Calcs'!AH26,"ERROR")</f>
        <v>- (-)</v>
      </c>
      <c r="L26" s="878" t="str">
        <f>IFERROR('Intersection Calcs'!AI26,"ERROR")</f>
        <v xml:space="preserve"> (0.0)</v>
      </c>
      <c r="M26" s="676">
        <f ca="1">IFERROR(INDEX('Input - Storage Lengths'!$B$4:$V$7,MATCH(B26,'Input - Storage Lengths'!$C$4:$C$7,0),MATCH(F26,'Input - Storage Lengths'!$B$4:$V$4,0)),"-")</f>
        <v>4420</v>
      </c>
      <c r="N26" s="36" t="str">
        <f ca="1">IFERROR('Intersection Calcs'!AB26,"ERROR")</f>
        <v>-</v>
      </c>
      <c r="O26" s="875">
        <f>IFERROR('Intersection Calcs'!AC26,"ERROR")</f>
        <v>0</v>
      </c>
      <c r="P26" s="36" t="str">
        <f ca="1">IFERROR('Intersection Calcs'!AD26,"ERROR")</f>
        <v>-</v>
      </c>
      <c r="Q26" s="913">
        <f>IFERROR('Intersection Calcs'!AE26,"ERROR")</f>
        <v>0</v>
      </c>
    </row>
    <row r="27" spans="1:17" ht="15" customHeight="1" x14ac:dyDescent="0.35">
      <c r="A27" s="551" t="str">
        <f t="shared" ca="1" si="0"/>
        <v>H</v>
      </c>
      <c r="B27" s="704">
        <f t="shared" ca="1" si="1"/>
        <v>1</v>
      </c>
      <c r="C27" s="887">
        <f>IFERROR('Intersection Calcs'!M27,"Error")</f>
        <v>0</v>
      </c>
      <c r="D27" s="884">
        <f>IFERROR('Intersection Calcs'!N27,"Error")</f>
        <v>0</v>
      </c>
      <c r="E27" s="884">
        <f>IFERROR('Intersection Calcs'!O27,"Error")</f>
        <v>0</v>
      </c>
      <c r="F27" s="278" t="str">
        <f>IFERROR('Intersection Calcs'!P27,"Error")</f>
        <v>WBR</v>
      </c>
      <c r="G27" s="35">
        <f ca="1">IFERROR('Intersection Calcs'!Q27,"Error")</f>
        <v>0</v>
      </c>
      <c r="H27" s="875">
        <f>IFERROR('Intersection Calcs'!R27,"Error")</f>
        <v>0</v>
      </c>
      <c r="I27" s="277">
        <f ca="1">IFERROR('Intersection Calcs'!S27,"Error")</f>
        <v>0</v>
      </c>
      <c r="J27" s="875">
        <f>IFERROR('Intersection Calcs'!T27,"Error")</f>
        <v>0</v>
      </c>
      <c r="K27" s="279" t="str">
        <f ca="1">IFERROR('Intersection Calcs'!AH27,"ERROR")</f>
        <v>- (-)</v>
      </c>
      <c r="L27" s="878" t="str">
        <f>IFERROR('Intersection Calcs'!AI27,"ERROR")</f>
        <v xml:space="preserve"> (0.0)</v>
      </c>
      <c r="M27" s="676">
        <f ca="1">IFERROR(INDEX('Input - Storage Lengths'!$B$4:$V$7,MATCH(B27,'Input - Storage Lengths'!$C$4:$C$7,0),MATCH(F27,'Input - Storage Lengths'!$B$4:$V$4,0)),"-")</f>
        <v>415</v>
      </c>
      <c r="N27" s="36" t="str">
        <f ca="1">IFERROR('Intersection Calcs'!AB27,"ERROR")</f>
        <v>-</v>
      </c>
      <c r="O27" s="875">
        <f>IFERROR('Intersection Calcs'!AC27,"ERROR")</f>
        <v>0</v>
      </c>
      <c r="P27" s="36" t="str">
        <f ca="1">IFERROR('Intersection Calcs'!AD27,"ERROR")</f>
        <v>-</v>
      </c>
      <c r="Q27" s="913">
        <f>IFERROR('Intersection Calcs'!AE27,"ERROR")</f>
        <v>0</v>
      </c>
    </row>
    <row r="28" spans="1:17" ht="15" customHeight="1" x14ac:dyDescent="0.35">
      <c r="A28" s="551" t="str">
        <f t="shared" ca="1" si="0"/>
        <v>H</v>
      </c>
      <c r="B28" s="704">
        <f t="shared" ca="1" si="1"/>
        <v>1</v>
      </c>
      <c r="C28" s="887">
        <f>IFERROR('Intersection Calcs'!M28,"Error")</f>
        <v>0</v>
      </c>
      <c r="D28" s="884">
        <f>IFERROR('Intersection Calcs'!N28,"Error")</f>
        <v>0</v>
      </c>
      <c r="E28" s="884">
        <f>IFERROR('Intersection Calcs'!O28,"Error")</f>
        <v>0</v>
      </c>
      <c r="F28" s="278" t="str">
        <f>IFERROR('Intersection Calcs'!P28,"Error")</f>
        <v>WBU</v>
      </c>
      <c r="G28" s="35">
        <f ca="1">IFERROR('Intersection Calcs'!Q28,"Error")</f>
        <v>0</v>
      </c>
      <c r="H28" s="875">
        <f>IFERROR('Intersection Calcs'!R28,"Error")</f>
        <v>0</v>
      </c>
      <c r="I28" s="277">
        <f ca="1">IFERROR('Intersection Calcs'!S28,"Error")</f>
        <v>0</v>
      </c>
      <c r="J28" s="875">
        <f>IFERROR('Intersection Calcs'!T28,"Error")</f>
        <v>0</v>
      </c>
      <c r="K28" s="279" t="str">
        <f ca="1">IFERROR('Intersection Calcs'!AH28,"ERROR")</f>
        <v>- (-)</v>
      </c>
      <c r="L28" s="878" t="str">
        <f>IFERROR('Intersection Calcs'!AI28,"ERROR")</f>
        <v xml:space="preserve"> (0.0)</v>
      </c>
      <c r="M28" s="676" t="str">
        <f ca="1">IFERROR(INDEX('Input - Storage Lengths'!$B$4:$V$7,MATCH(B28,'Input - Storage Lengths'!$C$4:$C$7,0),MATCH(F28,'Input - Storage Lengths'!$B$4:$V$4,0)),"-")</f>
        <v>-</v>
      </c>
      <c r="N28" s="36" t="str">
        <f ca="1">IFERROR('Intersection Calcs'!AB28,"ERROR")</f>
        <v>-</v>
      </c>
      <c r="O28" s="875">
        <f>IFERROR('Intersection Calcs'!AC28,"ERROR")</f>
        <v>0</v>
      </c>
      <c r="P28" s="36" t="str">
        <f ca="1">IFERROR('Intersection Calcs'!AD28,"ERROR")</f>
        <v>-</v>
      </c>
      <c r="Q28" s="913">
        <f>IFERROR('Intersection Calcs'!AE28,"ERROR")</f>
        <v>0</v>
      </c>
    </row>
    <row r="29" spans="1:17" ht="15" customHeight="1" x14ac:dyDescent="0.35">
      <c r="A29" s="551" t="str">
        <f t="shared" ca="1" si="0"/>
        <v>H</v>
      </c>
      <c r="B29" s="704">
        <f t="shared" ca="1" si="1"/>
        <v>1</v>
      </c>
      <c r="C29" s="887">
        <f>IFERROR('Intersection Calcs'!M29,"Error")</f>
        <v>0</v>
      </c>
      <c r="D29" s="884">
        <f>IFERROR('Intersection Calcs'!N29,"Error")</f>
        <v>0</v>
      </c>
      <c r="E29" s="884">
        <f>IFERROR('Intersection Calcs'!O29,"Error")</f>
        <v>0</v>
      </c>
      <c r="F29" s="278">
        <f>IFERROR('Intersection Calcs'!P29,"Error")</f>
        <v>0</v>
      </c>
      <c r="G29" s="35" t="str">
        <f ca="1">IFERROR('Intersection Calcs'!Q29,"Error")</f>
        <v>-</v>
      </c>
      <c r="H29" s="875">
        <f>IFERROR('Intersection Calcs'!R29,"Error")</f>
        <v>0</v>
      </c>
      <c r="I29" s="277">
        <f ca="1">IFERROR('Intersection Calcs'!S29,"Error")</f>
        <v>0</v>
      </c>
      <c r="J29" s="875">
        <f>IFERROR('Intersection Calcs'!T29,"Error")</f>
        <v>0</v>
      </c>
      <c r="K29" s="279" t="str">
        <f ca="1">IFERROR('Intersection Calcs'!AH29,"ERROR")</f>
        <v>- (-)</v>
      </c>
      <c r="L29" s="878" t="str">
        <f>IFERROR('Intersection Calcs'!AI29,"ERROR")</f>
        <v xml:space="preserve"> (0.0)</v>
      </c>
      <c r="M29" s="676" t="str">
        <f ca="1">IFERROR(INDEX('Input - Storage Lengths'!$B$4:$V$7,MATCH(B29,'Input - Storage Lengths'!$C$4:$C$7,0),MATCH(F29,'Input - Storage Lengths'!$B$4:$V$4,0)),"-")</f>
        <v>-</v>
      </c>
      <c r="N29" s="36" t="str">
        <f ca="1">IFERROR('Intersection Calcs'!AB29,"ERROR")</f>
        <v>-</v>
      </c>
      <c r="O29" s="875">
        <f>IFERROR('Intersection Calcs'!AC29,"ERROR")</f>
        <v>0</v>
      </c>
      <c r="P29" s="36" t="str">
        <f ca="1">IFERROR('Intersection Calcs'!AD29,"ERROR")</f>
        <v>-</v>
      </c>
      <c r="Q29" s="913">
        <f>IFERROR('Intersection Calcs'!AE29,"ERROR")</f>
        <v>0</v>
      </c>
    </row>
    <row r="30" spans="1:17" ht="15" customHeight="1" x14ac:dyDescent="0.35">
      <c r="A30" s="551" t="str">
        <f t="shared" ca="1" si="0"/>
        <v>H</v>
      </c>
      <c r="B30" s="704">
        <f t="shared" ca="1" si="1"/>
        <v>1</v>
      </c>
      <c r="C30" s="887">
        <f>IFERROR('Intersection Calcs'!M30,"Error")</f>
        <v>0</v>
      </c>
      <c r="D30" s="884">
        <f>IFERROR('Intersection Calcs'!N30,"Error")</f>
        <v>0</v>
      </c>
      <c r="E30" s="884">
        <f>IFERROR('Intersection Calcs'!O30,"Error")</f>
        <v>0</v>
      </c>
      <c r="F30" s="278">
        <f>IFERROR('Intersection Calcs'!P30,"Error")</f>
        <v>0</v>
      </c>
      <c r="G30" s="35" t="str">
        <f ca="1">IFERROR('Intersection Calcs'!Q30,"Error")</f>
        <v>-</v>
      </c>
      <c r="H30" s="875">
        <f>IFERROR('Intersection Calcs'!R30,"Error")</f>
        <v>0</v>
      </c>
      <c r="I30" s="277">
        <f ca="1">IFERROR('Intersection Calcs'!S30,"Error")</f>
        <v>0</v>
      </c>
      <c r="J30" s="875">
        <f>IFERROR('Intersection Calcs'!T30,"Error")</f>
        <v>0</v>
      </c>
      <c r="K30" s="279" t="str">
        <f ca="1">IFERROR('Intersection Calcs'!AH30,"ERROR")</f>
        <v>- (-)</v>
      </c>
      <c r="L30" s="878" t="str">
        <f>IFERROR('Intersection Calcs'!AI30,"ERROR")</f>
        <v xml:space="preserve"> (0.0)</v>
      </c>
      <c r="M30" s="676" t="str">
        <f ca="1">IFERROR(INDEX('Input - Storage Lengths'!$B$4:$V$7,MATCH(B30,'Input - Storage Lengths'!$C$4:$C$7,0),MATCH(F30,'Input - Storage Lengths'!$B$4:$V$4,0)),"-")</f>
        <v>-</v>
      </c>
      <c r="N30" s="36" t="str">
        <f ca="1">IFERROR('Intersection Calcs'!AB30,"ERROR")</f>
        <v>-</v>
      </c>
      <c r="O30" s="875">
        <f>IFERROR('Intersection Calcs'!AC30,"ERROR")</f>
        <v>0</v>
      </c>
      <c r="P30" s="36" t="str">
        <f ca="1">IFERROR('Intersection Calcs'!AD30,"ERROR")</f>
        <v>-</v>
      </c>
      <c r="Q30" s="913">
        <f>IFERROR('Intersection Calcs'!AE30,"ERROR")</f>
        <v>0</v>
      </c>
    </row>
    <row r="31" spans="1:17" ht="15" customHeight="1" x14ac:dyDescent="0.35">
      <c r="A31" s="551" t="str">
        <f t="shared" ca="1" si="0"/>
        <v>H</v>
      </c>
      <c r="B31" s="704">
        <f t="shared" ca="1" si="1"/>
        <v>1</v>
      </c>
      <c r="C31" s="887">
        <f>IFERROR('Intersection Calcs'!M31,"Error")</f>
        <v>0</v>
      </c>
      <c r="D31" s="884">
        <f>IFERROR('Intersection Calcs'!N31,"Error")</f>
        <v>0</v>
      </c>
      <c r="E31" s="884">
        <f ca="1">IFERROR('Intersection Calcs'!O31,"Error")</f>
        <v>0</v>
      </c>
      <c r="F31" s="278" t="str">
        <f>IFERROR('Intersection Calcs'!P31,"Error")</f>
        <v>NWBL</v>
      </c>
      <c r="G31" s="35">
        <f ca="1">IFERROR('Intersection Calcs'!Q31,"Error")</f>
        <v>0</v>
      </c>
      <c r="H31" s="875">
        <f ca="1">IFERROR('Intersection Calcs'!R31,"Error")</f>
        <v>0</v>
      </c>
      <c r="I31" s="277">
        <f ca="1">IFERROR('Intersection Calcs'!S31,"Error")</f>
        <v>0</v>
      </c>
      <c r="J31" s="875">
        <f ca="1">IFERROR('Intersection Calcs'!T31,"Error")</f>
        <v>0</v>
      </c>
      <c r="K31" s="279" t="str">
        <f ca="1">IFERROR('Intersection Calcs'!AH31,"ERROR")</f>
        <v>- (-)</v>
      </c>
      <c r="L31" s="875" t="str">
        <f ca="1">IFERROR('Intersection Calcs'!AI31,"ERROR")</f>
        <v>- (-)</v>
      </c>
      <c r="M31" s="676" t="str">
        <f ca="1">IFERROR(INDEX('Input - Storage Lengths'!$B$4:$V$7,MATCH(B31,'Input - Storage Lengths'!$C$4:$C$7,0),MATCH(F31,'Input - Storage Lengths'!$B$4:$V$4,0)),"-")</f>
        <v>-</v>
      </c>
      <c r="N31" s="36" t="str">
        <f ca="1">IFERROR('Intersection Calcs'!AB31,"ERROR")</f>
        <v>-</v>
      </c>
      <c r="O31" s="875" t="str">
        <f ca="1">IFERROR('Intersection Calcs'!AC31,"ERROR")</f>
        <v>-</v>
      </c>
      <c r="P31" s="36" t="str">
        <f ca="1">IFERROR('Intersection Calcs'!AD31,"ERROR")</f>
        <v>-</v>
      </c>
      <c r="Q31" s="913" t="str">
        <f ca="1">IFERROR('Intersection Calcs'!AE31,"ERROR")</f>
        <v>-</v>
      </c>
    </row>
    <row r="32" spans="1:17" ht="15" customHeight="1" x14ac:dyDescent="0.35">
      <c r="A32" s="551" t="str">
        <f t="shared" ca="1" si="0"/>
        <v>H</v>
      </c>
      <c r="B32" s="704">
        <f t="shared" ca="1" si="1"/>
        <v>1</v>
      </c>
      <c r="C32" s="887">
        <f>IFERROR('Intersection Calcs'!M32,"Error")</f>
        <v>0</v>
      </c>
      <c r="D32" s="884">
        <f>IFERROR('Intersection Calcs'!N32,"Error")</f>
        <v>0</v>
      </c>
      <c r="E32" s="884">
        <f>IFERROR('Intersection Calcs'!O32,"Error")</f>
        <v>0</v>
      </c>
      <c r="F32" s="278" t="str">
        <f>IFERROR('Intersection Calcs'!P32,"Error")</f>
        <v>NWBT</v>
      </c>
      <c r="G32" s="35">
        <f ca="1">IFERROR('Intersection Calcs'!Q32,"Error")</f>
        <v>0</v>
      </c>
      <c r="H32" s="875">
        <f>IFERROR('Intersection Calcs'!R32,"Error")</f>
        <v>0</v>
      </c>
      <c r="I32" s="277">
        <f ca="1">IFERROR('Intersection Calcs'!S32,"Error")</f>
        <v>0</v>
      </c>
      <c r="J32" s="875">
        <f>IFERROR('Intersection Calcs'!T32,"Error")</f>
        <v>0</v>
      </c>
      <c r="K32" s="279" t="str">
        <f ca="1">IFERROR('Intersection Calcs'!AH32,"ERROR")</f>
        <v>- (-)</v>
      </c>
      <c r="L32" s="875" t="str">
        <f>IFERROR('Intersection Calcs'!AI32,"ERROR")</f>
        <v xml:space="preserve"> (0.0)</v>
      </c>
      <c r="M32" s="676" t="str">
        <f ca="1">IFERROR(INDEX('Input - Storage Lengths'!$B$4:$V$7,MATCH(B32,'Input - Storage Lengths'!$C$4:$C$7,0),MATCH(F32,'Input - Storage Lengths'!$B$4:$V$4,0)),"-")</f>
        <v>-</v>
      </c>
      <c r="N32" s="36" t="str">
        <f ca="1">IFERROR('Intersection Calcs'!AB32,"ERROR")</f>
        <v>-</v>
      </c>
      <c r="O32" s="875">
        <f>IFERROR('Intersection Calcs'!AC32,"ERROR")</f>
        <v>0</v>
      </c>
      <c r="P32" s="36" t="str">
        <f ca="1">IFERROR('Intersection Calcs'!AD32,"ERROR")</f>
        <v>-</v>
      </c>
      <c r="Q32" s="913">
        <f>IFERROR('Intersection Calcs'!AE32,"ERROR")</f>
        <v>0</v>
      </c>
    </row>
    <row r="33" spans="1:17" ht="15" customHeight="1" x14ac:dyDescent="0.35">
      <c r="A33" s="551" t="str">
        <f t="shared" ca="1" si="0"/>
        <v>H</v>
      </c>
      <c r="B33" s="704">
        <f t="shared" ca="1" si="1"/>
        <v>1</v>
      </c>
      <c r="C33" s="887">
        <f>IFERROR('Intersection Calcs'!M33,"Error")</f>
        <v>0</v>
      </c>
      <c r="D33" s="884">
        <f>IFERROR('Intersection Calcs'!N33,"Error")</f>
        <v>0</v>
      </c>
      <c r="E33" s="884">
        <f>IFERROR('Intersection Calcs'!O33,"Error")</f>
        <v>0</v>
      </c>
      <c r="F33" s="278" t="str">
        <f>IFERROR('Intersection Calcs'!P33,"Error")</f>
        <v>NWBR</v>
      </c>
      <c r="G33" s="35">
        <f ca="1">IFERROR('Intersection Calcs'!Q33,"Error")</f>
        <v>0</v>
      </c>
      <c r="H33" s="875">
        <f>IFERROR('Intersection Calcs'!R33,"Error")</f>
        <v>0</v>
      </c>
      <c r="I33" s="277">
        <f ca="1">IFERROR('Intersection Calcs'!S33,"Error")</f>
        <v>0</v>
      </c>
      <c r="J33" s="875">
        <f>IFERROR('Intersection Calcs'!T33,"Error")</f>
        <v>0</v>
      </c>
      <c r="K33" s="279" t="str">
        <f ca="1">IFERROR('Intersection Calcs'!AH33,"ERROR")</f>
        <v>- (-)</v>
      </c>
      <c r="L33" s="875" t="str">
        <f>IFERROR('Intersection Calcs'!AI33,"ERROR")</f>
        <v xml:space="preserve"> (0.0)</v>
      </c>
      <c r="M33" s="676" t="str">
        <f ca="1">IFERROR(INDEX('Input - Storage Lengths'!$B$4:$V$7,MATCH(B33,'Input - Storage Lengths'!$C$4:$C$7,0),MATCH(F33,'Input - Storage Lengths'!$B$4:$V$4,0)),"-")</f>
        <v>-</v>
      </c>
      <c r="N33" s="36" t="str">
        <f ca="1">IFERROR('Intersection Calcs'!AB33,"ERROR")</f>
        <v>-</v>
      </c>
      <c r="O33" s="875">
        <f>IFERROR('Intersection Calcs'!AC33,"ERROR")</f>
        <v>0</v>
      </c>
      <c r="P33" s="36" t="str">
        <f ca="1">IFERROR('Intersection Calcs'!AD33,"ERROR")</f>
        <v>-</v>
      </c>
      <c r="Q33" s="913">
        <f>IFERROR('Intersection Calcs'!AE33,"ERROR")</f>
        <v>0</v>
      </c>
    </row>
    <row r="34" spans="1:17" ht="15" customHeight="1" x14ac:dyDescent="0.35">
      <c r="A34" s="551" t="str">
        <f t="shared" ca="1" si="0"/>
        <v>H</v>
      </c>
      <c r="B34" s="704">
        <f t="shared" ca="1" si="1"/>
        <v>1</v>
      </c>
      <c r="C34" s="887">
        <f>IFERROR('Intersection Calcs'!M34,"Error")</f>
        <v>0</v>
      </c>
      <c r="D34" s="884">
        <f>IFERROR('Intersection Calcs'!N34,"Error")</f>
        <v>0</v>
      </c>
      <c r="E34" s="884">
        <f>IFERROR('Intersection Calcs'!O34,"Error")</f>
        <v>0</v>
      </c>
      <c r="F34" s="278" t="str">
        <f>IFERROR('Intersection Calcs'!P34,"Error")</f>
        <v>NWBU</v>
      </c>
      <c r="G34" s="35">
        <f ca="1">IFERROR('Intersection Calcs'!Q34,"Error")</f>
        <v>0</v>
      </c>
      <c r="H34" s="875">
        <f>IFERROR('Intersection Calcs'!R34,"Error")</f>
        <v>0</v>
      </c>
      <c r="I34" s="277">
        <f ca="1">IFERROR('Intersection Calcs'!S34,"Error")</f>
        <v>0</v>
      </c>
      <c r="J34" s="875">
        <f>IFERROR('Intersection Calcs'!T34,"Error")</f>
        <v>0</v>
      </c>
      <c r="K34" s="279" t="str">
        <f ca="1">IFERROR('Intersection Calcs'!AH34,"ERROR")</f>
        <v>- (-)</v>
      </c>
      <c r="L34" s="875" t="str">
        <f>IFERROR('Intersection Calcs'!AI34,"ERROR")</f>
        <v xml:space="preserve"> (0.0)</v>
      </c>
      <c r="M34" s="676" t="str">
        <f ca="1">IFERROR(INDEX('Input - Storage Lengths'!$B$4:$V$7,MATCH(B34,'Input - Storage Lengths'!$C$4:$C$7,0),MATCH(F34,'Input - Storage Lengths'!$B$4:$V$4,0)),"-")</f>
        <v>-</v>
      </c>
      <c r="N34" s="36" t="str">
        <f ca="1">IFERROR('Intersection Calcs'!AB34,"ERROR")</f>
        <v>-</v>
      </c>
      <c r="O34" s="875">
        <f>IFERROR('Intersection Calcs'!AC34,"ERROR")</f>
        <v>0</v>
      </c>
      <c r="P34" s="36" t="str">
        <f ca="1">IFERROR('Intersection Calcs'!AD34,"ERROR")</f>
        <v>-</v>
      </c>
      <c r="Q34" s="913">
        <f>IFERROR('Intersection Calcs'!AE34,"ERROR")</f>
        <v>0</v>
      </c>
    </row>
    <row r="35" spans="1:17" ht="15" customHeight="1" x14ac:dyDescent="0.35">
      <c r="A35" s="551" t="str">
        <f t="shared" ca="1" si="0"/>
        <v>H</v>
      </c>
      <c r="B35" s="704">
        <f t="shared" ca="1" si="1"/>
        <v>1</v>
      </c>
      <c r="C35" s="887">
        <f>IFERROR('Intersection Calcs'!M35,"Error")</f>
        <v>0</v>
      </c>
      <c r="D35" s="884">
        <f>IFERROR('Intersection Calcs'!N35,"Error")</f>
        <v>0</v>
      </c>
      <c r="E35" s="884">
        <f>IFERROR('Intersection Calcs'!O35,"Error")</f>
        <v>0</v>
      </c>
      <c r="F35" s="278">
        <f>IFERROR('Intersection Calcs'!P35,"Error")</f>
        <v>0</v>
      </c>
      <c r="G35" s="35" t="str">
        <f ca="1">IFERROR('Intersection Calcs'!Q35,"Error")</f>
        <v>-</v>
      </c>
      <c r="H35" s="875">
        <f>IFERROR('Intersection Calcs'!R35,"Error")</f>
        <v>0</v>
      </c>
      <c r="I35" s="277">
        <f ca="1">IFERROR('Intersection Calcs'!S35,"Error")</f>
        <v>0</v>
      </c>
      <c r="J35" s="875">
        <f>IFERROR('Intersection Calcs'!T35,"Error")</f>
        <v>0</v>
      </c>
      <c r="K35" s="279" t="str">
        <f ca="1">IFERROR('Intersection Calcs'!AH35,"ERROR")</f>
        <v>- (-)</v>
      </c>
      <c r="L35" s="875" t="str">
        <f>IFERROR('Intersection Calcs'!AI35,"ERROR")</f>
        <v xml:space="preserve"> (0.0)</v>
      </c>
      <c r="M35" s="676" t="str">
        <f ca="1">IFERROR(INDEX('Input - Storage Lengths'!$B$4:$V$7,MATCH(B35,'Input - Storage Lengths'!$C$4:$C$7,0),MATCH(F35,'Input - Storage Lengths'!$B$4:$V$4,0)),"-")</f>
        <v>-</v>
      </c>
      <c r="N35" s="36" t="str">
        <f ca="1">IFERROR('Intersection Calcs'!AB35,"ERROR")</f>
        <v>-</v>
      </c>
      <c r="O35" s="875">
        <f>IFERROR('Intersection Calcs'!AC35,"ERROR")</f>
        <v>0</v>
      </c>
      <c r="P35" s="36" t="str">
        <f ca="1">IFERROR('Intersection Calcs'!AD35,"ERROR")</f>
        <v>-</v>
      </c>
      <c r="Q35" s="913">
        <f>IFERROR('Intersection Calcs'!AE35,"ERROR")</f>
        <v>0</v>
      </c>
    </row>
    <row r="36" spans="1:17" ht="15" customHeight="1" x14ac:dyDescent="0.35">
      <c r="A36" s="551" t="str">
        <f t="shared" ca="1" si="0"/>
        <v>H</v>
      </c>
      <c r="B36" s="704">
        <f t="shared" ca="1" si="1"/>
        <v>1</v>
      </c>
      <c r="C36" s="887">
        <f>IFERROR('Intersection Calcs'!M36,"Error")</f>
        <v>0</v>
      </c>
      <c r="D36" s="884">
        <f>IFERROR('Intersection Calcs'!N36,"Error")</f>
        <v>0</v>
      </c>
      <c r="E36" s="884">
        <f>IFERROR('Intersection Calcs'!O36,"Error")</f>
        <v>0</v>
      </c>
      <c r="F36" s="278">
        <f>IFERROR('Intersection Calcs'!P36,"Error")</f>
        <v>0</v>
      </c>
      <c r="G36" s="35" t="str">
        <f ca="1">IFERROR('Intersection Calcs'!Q36,"Error")</f>
        <v>-</v>
      </c>
      <c r="H36" s="875">
        <f>IFERROR('Intersection Calcs'!R36,"Error")</f>
        <v>0</v>
      </c>
      <c r="I36" s="277">
        <f ca="1">IFERROR('Intersection Calcs'!S36,"Error")</f>
        <v>0</v>
      </c>
      <c r="J36" s="875">
        <f>IFERROR('Intersection Calcs'!T36,"Error")</f>
        <v>0</v>
      </c>
      <c r="K36" s="279" t="str">
        <f ca="1">IFERROR('Intersection Calcs'!AH36,"ERROR")</f>
        <v>- (-)</v>
      </c>
      <c r="L36" s="875" t="str">
        <f>IFERROR('Intersection Calcs'!AI36,"ERROR")</f>
        <v xml:space="preserve"> (0.0)</v>
      </c>
      <c r="M36" s="676" t="str">
        <f ca="1">IFERROR(INDEX('Input - Storage Lengths'!$B$4:$V$7,MATCH(B36,'Input - Storage Lengths'!$C$4:$C$7,0),MATCH(F36,'Input - Storage Lengths'!$B$4:$V$4,0)),"-")</f>
        <v>-</v>
      </c>
      <c r="N36" s="36" t="str">
        <f ca="1">IFERROR('Intersection Calcs'!AB36,"ERROR")</f>
        <v>-</v>
      </c>
      <c r="O36" s="875">
        <f>IFERROR('Intersection Calcs'!AC36,"ERROR")</f>
        <v>0</v>
      </c>
      <c r="P36" s="36" t="str">
        <f ca="1">IFERROR('Intersection Calcs'!AD36,"ERROR")</f>
        <v>-</v>
      </c>
      <c r="Q36" s="913">
        <f>IFERROR('Intersection Calcs'!AE36,"ERROR")</f>
        <v>0</v>
      </c>
    </row>
    <row r="37" spans="1:17" ht="15" customHeight="1" x14ac:dyDescent="0.35">
      <c r="A37" s="551" t="str">
        <f t="shared" ca="1" si="0"/>
        <v>H</v>
      </c>
      <c r="B37" s="704">
        <f t="shared" ca="1" si="1"/>
        <v>1</v>
      </c>
      <c r="C37" s="887">
        <f>IFERROR('Intersection Calcs'!M37,"Error")</f>
        <v>0</v>
      </c>
      <c r="D37" s="884">
        <f>IFERROR('Intersection Calcs'!N37,"Error")</f>
        <v>0</v>
      </c>
      <c r="E37" s="884">
        <f ca="1">IFERROR('Intersection Calcs'!O37,"Error")</f>
        <v>0</v>
      </c>
      <c r="F37" s="278" t="str">
        <f>IFERROR('Intersection Calcs'!P37,"Error")</f>
        <v>SEBL</v>
      </c>
      <c r="G37" s="35">
        <f ca="1">IFERROR('Intersection Calcs'!Q37,"Error")</f>
        <v>0</v>
      </c>
      <c r="H37" s="875">
        <f ca="1">IFERROR('Intersection Calcs'!R37,"Error")</f>
        <v>0</v>
      </c>
      <c r="I37" s="277">
        <f ca="1">IFERROR('Intersection Calcs'!S37,"Error")</f>
        <v>0</v>
      </c>
      <c r="J37" s="875">
        <f ca="1">IFERROR('Intersection Calcs'!T37,"Error")</f>
        <v>0</v>
      </c>
      <c r="K37" s="279" t="str">
        <f ca="1">IFERROR('Intersection Calcs'!AH37,"ERROR")</f>
        <v>- (-)</v>
      </c>
      <c r="L37" s="875" t="str">
        <f ca="1">IFERROR('Intersection Calcs'!AI37,"ERROR")</f>
        <v>- (-)</v>
      </c>
      <c r="M37" s="676" t="str">
        <f ca="1">IFERROR(INDEX('Input - Storage Lengths'!$B$4:$V$7,MATCH(B37,'Input - Storage Lengths'!$C$4:$C$7,0),MATCH(F37,'Input - Storage Lengths'!$B$4:$V$4,0)),"-")</f>
        <v>-</v>
      </c>
      <c r="N37" s="36" t="str">
        <f ca="1">IFERROR('Intersection Calcs'!AB37,"ERROR")</f>
        <v>-</v>
      </c>
      <c r="O37" s="875" t="str">
        <f ca="1">IFERROR('Intersection Calcs'!AC37,"ERROR")</f>
        <v>-</v>
      </c>
      <c r="P37" s="36" t="str">
        <f ca="1">IFERROR('Intersection Calcs'!AD37,"ERROR")</f>
        <v>-</v>
      </c>
      <c r="Q37" s="913" t="str">
        <f ca="1">IFERROR('Intersection Calcs'!AE37,"ERROR")</f>
        <v>-</v>
      </c>
    </row>
    <row r="38" spans="1:17" ht="15" customHeight="1" x14ac:dyDescent="0.35">
      <c r="A38" s="551" t="str">
        <f t="shared" ca="1" si="0"/>
        <v>H</v>
      </c>
      <c r="B38" s="704">
        <f t="shared" ca="1" si="1"/>
        <v>1</v>
      </c>
      <c r="C38" s="887">
        <f>IFERROR('Intersection Calcs'!M38,"Error")</f>
        <v>0</v>
      </c>
      <c r="D38" s="884">
        <f>IFERROR('Intersection Calcs'!N38,"Error")</f>
        <v>0</v>
      </c>
      <c r="E38" s="884">
        <f>IFERROR('Intersection Calcs'!O38,"Error")</f>
        <v>0</v>
      </c>
      <c r="F38" s="278" t="str">
        <f>IFERROR('Intersection Calcs'!P38,"Error")</f>
        <v>SEBT</v>
      </c>
      <c r="G38" s="35">
        <f ca="1">IFERROR('Intersection Calcs'!Q38,"Error")</f>
        <v>0</v>
      </c>
      <c r="H38" s="875">
        <f>IFERROR('Intersection Calcs'!R38,"Error")</f>
        <v>0</v>
      </c>
      <c r="I38" s="277">
        <f ca="1">IFERROR('Intersection Calcs'!S38,"Error")</f>
        <v>0</v>
      </c>
      <c r="J38" s="875">
        <f>IFERROR('Intersection Calcs'!T38,"Error")</f>
        <v>0</v>
      </c>
      <c r="K38" s="279" t="str">
        <f ca="1">IFERROR('Intersection Calcs'!AH38,"ERROR")</f>
        <v>- (-)</v>
      </c>
      <c r="L38" s="875" t="str">
        <f>IFERROR('Intersection Calcs'!AI38,"ERROR")</f>
        <v xml:space="preserve"> (0.0)</v>
      </c>
      <c r="M38" s="676" t="str">
        <f ca="1">IFERROR(INDEX('Input - Storage Lengths'!$B$4:$V$7,MATCH(B38,'Input - Storage Lengths'!$C$4:$C$7,0),MATCH(F38,'Input - Storage Lengths'!$B$4:$V$4,0)),"-")</f>
        <v>-</v>
      </c>
      <c r="N38" s="36" t="str">
        <f ca="1">IFERROR('Intersection Calcs'!AB38,"ERROR")</f>
        <v>-</v>
      </c>
      <c r="O38" s="875">
        <f>IFERROR('Intersection Calcs'!AC38,"ERROR")</f>
        <v>0</v>
      </c>
      <c r="P38" s="36" t="str">
        <f ca="1">IFERROR('Intersection Calcs'!AD38,"ERROR")</f>
        <v>-</v>
      </c>
      <c r="Q38" s="913">
        <f>IFERROR('Intersection Calcs'!AE38,"ERROR")</f>
        <v>0</v>
      </c>
    </row>
    <row r="39" spans="1:17" ht="15" customHeight="1" x14ac:dyDescent="0.35">
      <c r="A39" s="551" t="str">
        <f t="shared" ca="1" si="0"/>
        <v>H</v>
      </c>
      <c r="B39" s="704">
        <f t="shared" ca="1" si="1"/>
        <v>1</v>
      </c>
      <c r="C39" s="887">
        <f>IFERROR('Intersection Calcs'!M39,"Error")</f>
        <v>0</v>
      </c>
      <c r="D39" s="884">
        <f>IFERROR('Intersection Calcs'!N39,"Error")</f>
        <v>0</v>
      </c>
      <c r="E39" s="884">
        <f>IFERROR('Intersection Calcs'!O39,"Error")</f>
        <v>0</v>
      </c>
      <c r="F39" s="278" t="str">
        <f>IFERROR('Intersection Calcs'!P39,"Error")</f>
        <v>SEBR</v>
      </c>
      <c r="G39" s="35">
        <f ca="1">IFERROR('Intersection Calcs'!Q39,"Error")</f>
        <v>0</v>
      </c>
      <c r="H39" s="875">
        <f>IFERROR('Intersection Calcs'!R39,"Error")</f>
        <v>0</v>
      </c>
      <c r="I39" s="277">
        <f ca="1">IFERROR('Intersection Calcs'!S39,"Error")</f>
        <v>0</v>
      </c>
      <c r="J39" s="875">
        <f>IFERROR('Intersection Calcs'!T39,"Error")</f>
        <v>0</v>
      </c>
      <c r="K39" s="279" t="str">
        <f ca="1">IFERROR('Intersection Calcs'!AH39,"ERROR")</f>
        <v>- (-)</v>
      </c>
      <c r="L39" s="875" t="str">
        <f>IFERROR('Intersection Calcs'!AI39,"ERROR")</f>
        <v xml:space="preserve"> (0.0)</v>
      </c>
      <c r="M39" s="676" t="str">
        <f ca="1">IFERROR(INDEX('Input - Storage Lengths'!$B$4:$V$7,MATCH(B39,'Input - Storage Lengths'!$C$4:$C$7,0),MATCH(F39,'Input - Storage Lengths'!$B$4:$V$4,0)),"-")</f>
        <v>-</v>
      </c>
      <c r="N39" s="36" t="str">
        <f ca="1">IFERROR('Intersection Calcs'!AB39,"ERROR")</f>
        <v>-</v>
      </c>
      <c r="O39" s="875">
        <f>IFERROR('Intersection Calcs'!AC39,"ERROR")</f>
        <v>0</v>
      </c>
      <c r="P39" s="36" t="str">
        <f ca="1">IFERROR('Intersection Calcs'!AD39,"ERROR")</f>
        <v>-</v>
      </c>
      <c r="Q39" s="913">
        <f>IFERROR('Intersection Calcs'!AE39,"ERROR")</f>
        <v>0</v>
      </c>
    </row>
    <row r="40" spans="1:17" ht="15" customHeight="1" x14ac:dyDescent="0.35">
      <c r="A40" s="551" t="str">
        <f t="shared" ca="1" si="0"/>
        <v>H</v>
      </c>
      <c r="B40" s="704">
        <f t="shared" ca="1" si="1"/>
        <v>1</v>
      </c>
      <c r="C40" s="887">
        <f>IFERROR('Intersection Calcs'!M40,"Error")</f>
        <v>0</v>
      </c>
      <c r="D40" s="884">
        <f>IFERROR('Intersection Calcs'!N40,"Error")</f>
        <v>0</v>
      </c>
      <c r="E40" s="884">
        <f>IFERROR('Intersection Calcs'!O40,"Error")</f>
        <v>0</v>
      </c>
      <c r="F40" s="278" t="str">
        <f>IFERROR('Intersection Calcs'!P40,"Error")</f>
        <v>SEBU</v>
      </c>
      <c r="G40" s="35">
        <f ca="1">IFERROR('Intersection Calcs'!Q40,"Error")</f>
        <v>0</v>
      </c>
      <c r="H40" s="875">
        <f>IFERROR('Intersection Calcs'!R40,"Error")</f>
        <v>0</v>
      </c>
      <c r="I40" s="277">
        <f ca="1">IFERROR('Intersection Calcs'!S40,"Error")</f>
        <v>0</v>
      </c>
      <c r="J40" s="875">
        <f>IFERROR('Intersection Calcs'!T40,"Error")</f>
        <v>0</v>
      </c>
      <c r="K40" s="279" t="str">
        <f ca="1">IFERROR('Intersection Calcs'!AH40,"ERROR")</f>
        <v>- (-)</v>
      </c>
      <c r="L40" s="875" t="str">
        <f>IFERROR('Intersection Calcs'!AI40,"ERROR")</f>
        <v xml:space="preserve"> (0.0)</v>
      </c>
      <c r="M40" s="676" t="str">
        <f ca="1">IFERROR(INDEX('Input - Storage Lengths'!$B$4:$V$7,MATCH(B40,'Input - Storage Lengths'!$C$4:$C$7,0),MATCH(F40,'Input - Storage Lengths'!$B$4:$V$4,0)),"-")</f>
        <v>-</v>
      </c>
      <c r="N40" s="36" t="str">
        <f ca="1">IFERROR('Intersection Calcs'!AB40,"ERROR")</f>
        <v>-</v>
      </c>
      <c r="O40" s="875">
        <f>IFERROR('Intersection Calcs'!AC40,"ERROR")</f>
        <v>0</v>
      </c>
      <c r="P40" s="36" t="str">
        <f ca="1">IFERROR('Intersection Calcs'!AD40,"ERROR")</f>
        <v>-</v>
      </c>
      <c r="Q40" s="913">
        <f>IFERROR('Intersection Calcs'!AE40,"ERROR")</f>
        <v>0</v>
      </c>
    </row>
    <row r="41" spans="1:17" ht="15" customHeight="1" x14ac:dyDescent="0.35">
      <c r="A41" s="551" t="str">
        <f t="shared" ca="1" si="0"/>
        <v>H</v>
      </c>
      <c r="B41" s="704">
        <f t="shared" ca="1" si="1"/>
        <v>1</v>
      </c>
      <c r="C41" s="887">
        <f>IFERROR('Intersection Calcs'!M41,"Error")</f>
        <v>0</v>
      </c>
      <c r="D41" s="884">
        <f>IFERROR('Intersection Calcs'!N41,"Error")</f>
        <v>0</v>
      </c>
      <c r="E41" s="884">
        <f>IFERROR('Intersection Calcs'!O41,"Error")</f>
        <v>0</v>
      </c>
      <c r="F41" s="278">
        <f>IFERROR('Intersection Calcs'!P41,"Error")</f>
        <v>0</v>
      </c>
      <c r="G41" s="35" t="str">
        <f ca="1">IFERROR('Intersection Calcs'!Q41,"Error")</f>
        <v>-</v>
      </c>
      <c r="H41" s="875">
        <f>IFERROR('Intersection Calcs'!R41,"Error")</f>
        <v>0</v>
      </c>
      <c r="I41" s="277">
        <f ca="1">IFERROR('Intersection Calcs'!S41,"Error")</f>
        <v>0</v>
      </c>
      <c r="J41" s="875">
        <f>IFERROR('Intersection Calcs'!T41,"Error")</f>
        <v>0</v>
      </c>
      <c r="K41" s="279" t="str">
        <f ca="1">IFERROR('Intersection Calcs'!AH41,"ERROR")</f>
        <v>- (-)</v>
      </c>
      <c r="L41" s="875" t="str">
        <f>IFERROR('Intersection Calcs'!AI41,"ERROR")</f>
        <v xml:space="preserve"> (0.0)</v>
      </c>
      <c r="M41" s="676" t="str">
        <f ca="1">IFERROR(INDEX('Input - Storage Lengths'!$B$4:$V$7,MATCH(B41,'Input - Storage Lengths'!$C$4:$C$7,0),MATCH(F41,'Input - Storage Lengths'!$B$4:$V$4,0)),"-")</f>
        <v>-</v>
      </c>
      <c r="N41" s="36" t="str">
        <f ca="1">IFERROR('Intersection Calcs'!AB41,"ERROR")</f>
        <v>-</v>
      </c>
      <c r="O41" s="875">
        <f>IFERROR('Intersection Calcs'!AC41,"ERROR")</f>
        <v>0</v>
      </c>
      <c r="P41" s="36" t="str">
        <f ca="1">IFERROR('Intersection Calcs'!AD41,"ERROR")</f>
        <v>-</v>
      </c>
      <c r="Q41" s="913">
        <f>IFERROR('Intersection Calcs'!AE41,"ERROR")</f>
        <v>0</v>
      </c>
    </row>
    <row r="42" spans="1:17" ht="15" customHeight="1" x14ac:dyDescent="0.35">
      <c r="A42" s="551" t="str">
        <f t="shared" ca="1" si="0"/>
        <v>H</v>
      </c>
      <c r="B42" s="704">
        <f t="shared" ca="1" si="1"/>
        <v>1</v>
      </c>
      <c r="C42" s="887">
        <f>IFERROR('Intersection Calcs'!M42,"Error")</f>
        <v>0</v>
      </c>
      <c r="D42" s="884">
        <f>IFERROR('Intersection Calcs'!N42,"Error")</f>
        <v>0</v>
      </c>
      <c r="E42" s="884">
        <f>IFERROR('Intersection Calcs'!O42,"Error")</f>
        <v>0</v>
      </c>
      <c r="F42" s="278">
        <f>IFERROR('Intersection Calcs'!P42,"Error")</f>
        <v>0</v>
      </c>
      <c r="G42" s="35" t="str">
        <f ca="1">IFERROR('Intersection Calcs'!Q42,"Error")</f>
        <v>-</v>
      </c>
      <c r="H42" s="875">
        <f>IFERROR('Intersection Calcs'!R42,"Error")</f>
        <v>0</v>
      </c>
      <c r="I42" s="277">
        <f ca="1">IFERROR('Intersection Calcs'!S42,"Error")</f>
        <v>0</v>
      </c>
      <c r="J42" s="875">
        <f>IFERROR('Intersection Calcs'!T42,"Error")</f>
        <v>0</v>
      </c>
      <c r="K42" s="279" t="str">
        <f ca="1">IFERROR('Intersection Calcs'!AH42,"ERROR")</f>
        <v>- (-)</v>
      </c>
      <c r="L42" s="875" t="str">
        <f>IFERROR('Intersection Calcs'!AI42,"ERROR")</f>
        <v xml:space="preserve"> (0.0)</v>
      </c>
      <c r="M42" s="676" t="str">
        <f ca="1">IFERROR(INDEX('Input - Storage Lengths'!$B$4:$V$7,MATCH(B42,'Input - Storage Lengths'!$C$4:$C$7,0),MATCH(F42,'Input - Storage Lengths'!$B$4:$V$4,0)),"-")</f>
        <v>-</v>
      </c>
      <c r="N42" s="36" t="str">
        <f ca="1">IFERROR('Intersection Calcs'!AB42,"ERROR")</f>
        <v>-</v>
      </c>
      <c r="O42" s="875">
        <f>IFERROR('Intersection Calcs'!AC42,"ERROR")</f>
        <v>0</v>
      </c>
      <c r="P42" s="36" t="str">
        <f ca="1">IFERROR('Intersection Calcs'!AD42,"ERROR")</f>
        <v>-</v>
      </c>
      <c r="Q42" s="913">
        <f>IFERROR('Intersection Calcs'!AE42,"ERROR")</f>
        <v>0</v>
      </c>
    </row>
    <row r="43" spans="1:17" ht="15" customHeight="1" thickBot="1" x14ac:dyDescent="0.4">
      <c r="A43" s="551" t="str">
        <f t="shared" ca="1" si="0"/>
        <v>H</v>
      </c>
      <c r="B43" s="704">
        <f t="shared" ca="1" si="1"/>
        <v>1</v>
      </c>
      <c r="C43" s="888">
        <f>IFERROR('Intersection Calcs'!M43,"Error")</f>
        <v>0</v>
      </c>
      <c r="D43" s="867">
        <f>IFERROR('Intersection Calcs'!N43,"Error")</f>
        <v>0</v>
      </c>
      <c r="E43" s="867" t="str">
        <f>IFERROR('Intersection Calcs'!O43,"Error")</f>
        <v>Intersection</v>
      </c>
      <c r="F43" s="867">
        <f>IFERROR('Intersection Calcs'!P43,"Error")</f>
        <v>0</v>
      </c>
      <c r="G43" s="868">
        <f ca="1">IFERROR('Intersection Calcs'!Q43,"Error")</f>
        <v>0</v>
      </c>
      <c r="H43" s="868">
        <f>IFERROR('Intersection Calcs'!R43,"Error")</f>
        <v>0</v>
      </c>
      <c r="I43" s="868">
        <f ca="1">IFERROR('Intersection Calcs'!S43,"Error")</f>
        <v>0</v>
      </c>
      <c r="J43" s="868">
        <f>IFERROR('Intersection Calcs'!T43,"Error")</f>
        <v>0</v>
      </c>
      <c r="K43" s="869" t="str">
        <f ca="1">IFERROR('Intersection Calcs'!AH43,"ERROR")</f>
        <v>ERROR</v>
      </c>
      <c r="L43" s="869" t="str">
        <f>IFERROR('Intersection Calcs'!AI43,"ERROR")</f>
        <v xml:space="preserve"> (0.0)</v>
      </c>
      <c r="M43" s="673"/>
      <c r="N43" s="911"/>
      <c r="O43" s="911"/>
      <c r="P43" s="911"/>
      <c r="Q43" s="912"/>
    </row>
  </sheetData>
  <mergeCells count="49">
    <mergeCell ref="G6:H6"/>
    <mergeCell ref="I6:J6"/>
    <mergeCell ref="K6:L6"/>
    <mergeCell ref="N6:O6"/>
    <mergeCell ref="P6:Q6"/>
    <mergeCell ref="O19:O24"/>
    <mergeCell ref="Q19:Q24"/>
    <mergeCell ref="E19:E24"/>
    <mergeCell ref="H19:H24"/>
    <mergeCell ref="J19:J24"/>
    <mergeCell ref="L19:L24"/>
    <mergeCell ref="E13:E18"/>
    <mergeCell ref="H13:H18"/>
    <mergeCell ref="J13:J18"/>
    <mergeCell ref="L13:L18"/>
    <mergeCell ref="O13:O18"/>
    <mergeCell ref="Q13:Q18"/>
    <mergeCell ref="Q7:Q12"/>
    <mergeCell ref="L7:L12"/>
    <mergeCell ref="O7:O12"/>
    <mergeCell ref="C7:C43"/>
    <mergeCell ref="D7:D43"/>
    <mergeCell ref="E7:E12"/>
    <mergeCell ref="H7:H12"/>
    <mergeCell ref="J7:J12"/>
    <mergeCell ref="E31:E36"/>
    <mergeCell ref="H31:H36"/>
    <mergeCell ref="J31:J36"/>
    <mergeCell ref="O37:O42"/>
    <mergeCell ref="Q37:Q42"/>
    <mergeCell ref="E37:E42"/>
    <mergeCell ref="H37:H42"/>
    <mergeCell ref="J37:J42"/>
    <mergeCell ref="L37:L42"/>
    <mergeCell ref="L31:L36"/>
    <mergeCell ref="O31:O36"/>
    <mergeCell ref="Q31:Q36"/>
    <mergeCell ref="Q25:Q30"/>
    <mergeCell ref="E25:E30"/>
    <mergeCell ref="H25:H30"/>
    <mergeCell ref="J25:J30"/>
    <mergeCell ref="L25:L30"/>
    <mergeCell ref="O25:O30"/>
    <mergeCell ref="P43:Q43"/>
    <mergeCell ref="E43:F43"/>
    <mergeCell ref="G43:H43"/>
    <mergeCell ref="I43:J43"/>
    <mergeCell ref="K43:L43"/>
    <mergeCell ref="N43:O43"/>
  </mergeCells>
  <conditionalFormatting sqref="K7:L43">
    <cfRule type="expression" dxfId="53" priority="574">
      <formula>ISNUMBER(SEARCH("F",K7))</formula>
    </cfRule>
    <cfRule type="expression" dxfId="52" priority="575">
      <formula>ISNUMBER(SEARCH("E",K7))</formula>
    </cfRule>
    <cfRule type="expression" dxfId="51" priority="576">
      <formula>ISNUMBER(SEARCH("D",K7))</formula>
    </cfRule>
    <cfRule type="expression" dxfId="50" priority="577">
      <formula>OR(ISNUMBER(SEARCH("A",K7)),ISNUMBER(SEARCH("B",K7)),ISNUMBER(SEARCH("C",K7)))</formula>
    </cfRule>
  </conditionalFormatting>
  <conditionalFormatting sqref="K7:L43 N7:Q43">
    <cfRule type="expression" dxfId="49" priority="561">
      <formula>K7="ERROR"</formula>
    </cfRule>
  </conditionalFormatting>
  <pageMargins left="0.7" right="0.7" top="0.75" bottom="0.75" header="0.3" footer="0.3"/>
  <pageSetup scale="82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CA93-F47E-4761-9FBA-7AECFFF245EB}">
  <sheetPr codeName="Sheet35">
    <tabColor theme="8" tint="0.59999389629810485"/>
    <pageSetUpPr fitToPage="1"/>
  </sheetPr>
  <dimension ref="A1:G10"/>
  <sheetViews>
    <sheetView zoomScale="70" zoomScaleNormal="70" workbookViewId="0"/>
  </sheetViews>
  <sheetFormatPr defaultColWidth="9.1796875" defaultRowHeight="14.5" x14ac:dyDescent="0.35"/>
  <cols>
    <col min="1" max="1" width="7.54296875" style="19" customWidth="1"/>
    <col min="2" max="2" width="18.26953125" style="274" bestFit="1" customWidth="1"/>
    <col min="3" max="3" width="16.26953125" style="19" customWidth="1"/>
    <col min="4" max="4" width="11.26953125" style="795" customWidth="1"/>
    <col min="5" max="5" width="9.1796875" style="15"/>
    <col min="6" max="6" width="79.453125" style="15" customWidth="1"/>
    <col min="7" max="7" width="23.81640625" style="15" customWidth="1"/>
    <col min="8" max="12" width="9.1796875" style="23"/>
    <col min="13" max="13" width="12.26953125" style="23" bestFit="1" customWidth="1"/>
    <col min="14" max="16384" width="9.1796875" style="23"/>
  </cols>
  <sheetData>
    <row r="1" spans="1:7" s="276" customFormat="1" x14ac:dyDescent="0.35">
      <c r="A1" s="252" t="s">
        <v>240</v>
      </c>
      <c r="B1" s="232"/>
      <c r="C1" s="232"/>
      <c r="D1" s="793"/>
      <c r="E1" s="232"/>
      <c r="F1" s="232"/>
      <c r="G1" s="232"/>
    </row>
    <row r="2" spans="1:7" x14ac:dyDescent="0.35">
      <c r="A2" s="252"/>
      <c r="B2"/>
      <c r="C2"/>
      <c r="D2" s="794"/>
      <c r="E2" s="425" t="str">
        <f>SUBSTITUTE(ADDRESS(1,COLUMN('Intersection Calcs'!M6),4),"1","")</f>
        <v>M</v>
      </c>
      <c r="F2" s="425" t="str">
        <f>SUBSTITUTE(ADDRESS(1,COLUMN('Intersection Calcs'!N6),4),"1","")</f>
        <v>N</v>
      </c>
      <c r="G2" s="425" t="s">
        <v>326</v>
      </c>
    </row>
    <row r="3" spans="1:7" x14ac:dyDescent="0.35">
      <c r="A3" s="252"/>
      <c r="B3"/>
    </row>
    <row r="4" spans="1:7" ht="20" x14ac:dyDescent="0.35">
      <c r="A4" s="252"/>
      <c r="B4"/>
      <c r="E4" s="10" t="s">
        <v>95</v>
      </c>
    </row>
    <row r="5" spans="1:7" ht="15.5" x14ac:dyDescent="0.35">
      <c r="A5" s="252"/>
      <c r="B5" s="23"/>
      <c r="E5" s="31" t="str">
        <f>tod&amp;" Peak Period "&amp;pkpd</f>
        <v>AM Peak Period 7:15AM - 8:15AM</v>
      </c>
    </row>
    <row r="6" spans="1:7" s="547" customFormat="1" x14ac:dyDescent="0.35">
      <c r="A6" s="551"/>
      <c r="B6" s="274"/>
      <c r="C6" s="432"/>
      <c r="D6" s="795"/>
      <c r="E6" s="339" t="str">
        <f>"*Results show the average from "&amp;no_seeds&amp;" simulation runs."</f>
        <v>*Results show the average from 0 simulation runs.</v>
      </c>
      <c r="F6" s="15"/>
      <c r="G6" s="15"/>
    </row>
    <row r="7" spans="1:7" s="547" customFormat="1" x14ac:dyDescent="0.35">
      <c r="A7" s="551"/>
      <c r="B7" s="274"/>
      <c r="C7" s="432"/>
      <c r="D7" s="795"/>
      <c r="E7" s="340" t="s">
        <v>446</v>
      </c>
      <c r="F7" s="15"/>
      <c r="G7" s="15"/>
    </row>
    <row r="8" spans="1:7" x14ac:dyDescent="0.35">
      <c r="A8" s="252"/>
      <c r="B8" s="690" t="s">
        <v>444</v>
      </c>
      <c r="C8" s="690" t="s">
        <v>445</v>
      </c>
      <c r="D8" s="796"/>
    </row>
    <row r="9" spans="1:7" ht="28" x14ac:dyDescent="0.35">
      <c r="A9" s="252"/>
      <c r="B9" s="707">
        <f>ROW('Intersection Calcs'!C7)-37</f>
        <v>-30</v>
      </c>
      <c r="C9" s="234"/>
      <c r="D9" s="797" t="s">
        <v>281</v>
      </c>
      <c r="E9" s="698" t="s">
        <v>140</v>
      </c>
      <c r="F9" s="705" t="s">
        <v>13</v>
      </c>
      <c r="G9" s="698" t="s">
        <v>494</v>
      </c>
    </row>
    <row r="10" spans="1:7" x14ac:dyDescent="0.35">
      <c r="A10" s="252" t="str">
        <f ca="1">IF(E10=0,"H","")</f>
        <v/>
      </c>
      <c r="B10" s="139">
        <f>B9+37</f>
        <v>7</v>
      </c>
      <c r="C10" s="391">
        <f>B10+36</f>
        <v>43</v>
      </c>
      <c r="D10" s="798">
        <f>IFERROR(D9+1,1)</f>
        <v>1</v>
      </c>
      <c r="E10" s="706">
        <f ca="1">INDIRECT("'Intersection Calcs'!"&amp;E$2&amp;$B10)</f>
        <v>1</v>
      </c>
      <c r="F10" s="426" t="str">
        <f ca="1">INDIRECT("'Intersection Calcs'!"&amp;F$2&amp;$B10)</f>
        <v>Intersection Name</v>
      </c>
      <c r="G10" s="100" t="e">
        <f ca="1">INDIRECT("'Intersection Calcs'!"&amp;G$2&amp;$C10)</f>
        <v>#DIV/0!</v>
      </c>
    </row>
  </sheetData>
  <conditionalFormatting sqref="G10">
    <cfRule type="expression" dxfId="48" priority="2512">
      <formula>ISNUMBER(SEARCH("F",G10))</formula>
    </cfRule>
    <cfRule type="expression" dxfId="47" priority="2513">
      <formula>ISNUMBER(SEARCH("E",G10))</formula>
    </cfRule>
    <cfRule type="expression" dxfId="46" priority="2514">
      <formula>ISNUMBER(SEARCH("D",G10))</formula>
    </cfRule>
    <cfRule type="expression" dxfId="45" priority="2515">
      <formula>OR(ISNUMBER(SEARCH("A",G10)),ISNUMBER(SEARCH("B",G10)),ISNUMBER(SEARCH("C",G10)))</formula>
    </cfRule>
  </conditionalFormatting>
  <pageMargins left="0.7" right="0.7" top="0.75" bottom="0.75" header="0.3" footer="0.3"/>
  <pageSetup fitToHeight="0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5F55B-2279-4FE6-A8DB-A5C099952017}">
  <sheetPr codeName="Sheet29">
    <tabColor theme="7" tint="0.59999389629810485"/>
  </sheetPr>
  <dimension ref="A1:IT110"/>
  <sheetViews>
    <sheetView zoomScale="55" zoomScaleNormal="55" workbookViewId="0"/>
  </sheetViews>
  <sheetFormatPr defaultColWidth="8.7265625" defaultRowHeight="14.5" outlineLevelCol="1" x14ac:dyDescent="0.35"/>
  <cols>
    <col min="1" max="1" width="8.7265625" style="296"/>
    <col min="2" max="2" width="11.54296875" style="23" customWidth="1"/>
    <col min="3" max="3" width="52.54296875" style="23" customWidth="1"/>
    <col min="4" max="4" width="11.81640625" style="274" customWidth="1"/>
    <col min="5" max="7" width="18.453125" style="274" customWidth="1"/>
    <col min="8" max="8" width="18.26953125" customWidth="1"/>
    <col min="9" max="9" width="12.1796875" style="126" customWidth="1"/>
    <col min="10" max="25" width="11.54296875" style="23" customWidth="1" outlineLevel="1"/>
    <col min="26" max="26" width="3.7265625" style="296" customWidth="1"/>
    <col min="27" max="42" width="11.54296875" style="296" customWidth="1" outlineLevel="1"/>
    <col min="43" max="43" width="3.7265625" style="296" customWidth="1"/>
    <col min="44" max="44" width="19.1796875" style="296" customWidth="1"/>
    <col min="45" max="46" width="19.1796875" style="126" customWidth="1"/>
    <col min="47" max="47" width="3.7265625" style="296" customWidth="1"/>
    <col min="48" max="63" width="11.54296875" style="296" customWidth="1" outlineLevel="1"/>
    <col min="64" max="64" width="3.7265625" style="296" customWidth="1"/>
    <col min="65" max="80" width="11.54296875" style="296" customWidth="1" outlineLevel="1"/>
    <col min="81" max="81" width="3.7265625" style="296" customWidth="1"/>
    <col min="82" max="82" width="19.1796875" style="296" customWidth="1"/>
    <col min="83" max="84" width="19.1796875" style="126" customWidth="1"/>
    <col min="85" max="85" width="3.7265625" style="296" customWidth="1"/>
    <col min="86" max="101" width="11.54296875" style="296" customWidth="1" outlineLevel="1"/>
    <col min="102" max="102" width="3.7265625" style="296" customWidth="1"/>
    <col min="103" max="118" width="11.54296875" style="296" customWidth="1" outlineLevel="1"/>
    <col min="119" max="119" width="3.7265625" style="296" customWidth="1"/>
    <col min="120" max="120" width="19.1796875" style="296" customWidth="1"/>
    <col min="121" max="122" width="19.1796875" style="126" customWidth="1"/>
    <col min="123" max="123" width="3.7265625" style="296" customWidth="1"/>
    <col min="124" max="139" width="11.54296875" style="296" customWidth="1" outlineLevel="1"/>
    <col min="140" max="140" width="3.7265625" style="296" customWidth="1"/>
    <col min="141" max="156" width="11.54296875" style="296" customWidth="1" outlineLevel="1"/>
    <col min="157" max="157" width="3.7265625" style="296" customWidth="1"/>
    <col min="158" max="158" width="19.1796875" style="296" customWidth="1"/>
    <col min="159" max="160" width="19.1796875" style="126" customWidth="1"/>
    <col min="161" max="161" width="3.7265625" style="296" customWidth="1"/>
    <col min="162" max="177" width="11.54296875" style="296" customWidth="1" outlineLevel="1"/>
    <col min="178" max="178" width="3.7265625" style="296" customWidth="1"/>
    <col min="179" max="194" width="11.54296875" style="296" customWidth="1" outlineLevel="1"/>
    <col min="195" max="195" width="3.7265625" style="296" customWidth="1"/>
    <col min="196" max="196" width="19.1796875" style="296" customWidth="1"/>
    <col min="197" max="198" width="19.1796875" style="126" customWidth="1"/>
    <col min="199" max="199" width="3.7265625" style="296" customWidth="1"/>
    <col min="200" max="215" width="11.54296875" style="296" customWidth="1" outlineLevel="1"/>
    <col min="216" max="216" width="3.7265625" style="296" customWidth="1"/>
    <col min="217" max="232" width="11.54296875" style="296" customWidth="1" outlineLevel="1"/>
    <col min="233" max="233" width="3.7265625" style="296" customWidth="1"/>
    <col min="234" max="234" width="19.1796875" style="296" customWidth="1"/>
    <col min="235" max="236" width="19.1796875" style="126" customWidth="1"/>
    <col min="237" max="237" width="3.7265625" style="296" customWidth="1"/>
    <col min="238" max="253" width="11.54296875" style="296" customWidth="1" outlineLevel="1"/>
    <col min="254" max="254" width="19.1796875" style="296" customWidth="1"/>
    <col min="255" max="16384" width="8.7265625" style="23"/>
  </cols>
  <sheetData>
    <row r="1" spans="1:254" x14ac:dyDescent="0.35">
      <c r="A1" s="252" t="s">
        <v>240</v>
      </c>
      <c r="B1" s="252"/>
      <c r="C1" s="252"/>
      <c r="D1" s="252"/>
      <c r="E1" s="252"/>
      <c r="F1" s="252"/>
      <c r="G1" s="551"/>
      <c r="H1" s="252"/>
      <c r="I1" s="252"/>
      <c r="J1" s="252" t="str">
        <f>IF(SUM(J10:J109)=0,"H","")</f>
        <v>H</v>
      </c>
      <c r="K1" s="252" t="str">
        <f t="shared" ref="K1:BW1" si="0">IF(SUM(K10:K109)=0,"H","")</f>
        <v>H</v>
      </c>
      <c r="L1" s="252" t="str">
        <f t="shared" si="0"/>
        <v>H</v>
      </c>
      <c r="M1" s="252" t="str">
        <f t="shared" si="0"/>
        <v>H</v>
      </c>
      <c r="N1" s="252" t="str">
        <f t="shared" si="0"/>
        <v>H</v>
      </c>
      <c r="O1" s="252" t="str">
        <f t="shared" si="0"/>
        <v>H</v>
      </c>
      <c r="P1" s="252" t="str">
        <f t="shared" si="0"/>
        <v>H</v>
      </c>
      <c r="Q1" s="252" t="str">
        <f t="shared" si="0"/>
        <v>H</v>
      </c>
      <c r="R1" s="252" t="str">
        <f t="shared" si="0"/>
        <v>H</v>
      </c>
      <c r="S1" s="252" t="str">
        <f t="shared" si="0"/>
        <v>H</v>
      </c>
      <c r="T1" s="252" t="str">
        <f t="shared" si="0"/>
        <v>H</v>
      </c>
      <c r="U1" s="252" t="str">
        <f t="shared" si="0"/>
        <v>H</v>
      </c>
      <c r="V1" s="252" t="str">
        <f t="shared" si="0"/>
        <v>H</v>
      </c>
      <c r="W1" s="252" t="str">
        <f t="shared" si="0"/>
        <v>H</v>
      </c>
      <c r="X1" s="252" t="str">
        <f t="shared" si="0"/>
        <v>H</v>
      </c>
      <c r="Y1" s="252" t="str">
        <f t="shared" si="0"/>
        <v>H</v>
      </c>
      <c r="Z1" s="252"/>
      <c r="AA1" s="252" t="str">
        <f t="shared" si="0"/>
        <v>H</v>
      </c>
      <c r="AB1" s="252" t="str">
        <f t="shared" si="0"/>
        <v>H</v>
      </c>
      <c r="AC1" s="252" t="str">
        <f t="shared" si="0"/>
        <v>H</v>
      </c>
      <c r="AD1" s="252" t="str">
        <f t="shared" si="0"/>
        <v>H</v>
      </c>
      <c r="AE1" s="252" t="str">
        <f t="shared" si="0"/>
        <v>H</v>
      </c>
      <c r="AF1" s="252" t="str">
        <f t="shared" si="0"/>
        <v>H</v>
      </c>
      <c r="AG1" s="252" t="str">
        <f t="shared" si="0"/>
        <v>H</v>
      </c>
      <c r="AH1" s="252" t="str">
        <f t="shared" si="0"/>
        <v>H</v>
      </c>
      <c r="AI1" s="252" t="str">
        <f t="shared" si="0"/>
        <v>H</v>
      </c>
      <c r="AJ1" s="252" t="str">
        <f t="shared" si="0"/>
        <v>H</v>
      </c>
      <c r="AK1" s="252" t="str">
        <f t="shared" si="0"/>
        <v>H</v>
      </c>
      <c r="AL1" s="252" t="str">
        <f t="shared" si="0"/>
        <v>H</v>
      </c>
      <c r="AM1" s="252" t="str">
        <f t="shared" si="0"/>
        <v>H</v>
      </c>
      <c r="AN1" s="252" t="str">
        <f t="shared" si="0"/>
        <v>H</v>
      </c>
      <c r="AO1" s="252" t="str">
        <f t="shared" si="0"/>
        <v>H</v>
      </c>
      <c r="AP1" s="252" t="str">
        <f t="shared" si="0"/>
        <v>H</v>
      </c>
      <c r="AQ1" s="252"/>
      <c r="AR1" s="252" t="str">
        <f t="shared" si="0"/>
        <v>H</v>
      </c>
      <c r="AS1" s="252" t="str">
        <f t="shared" si="0"/>
        <v>H</v>
      </c>
      <c r="AT1" s="252"/>
      <c r="AU1" s="252"/>
      <c r="AV1" s="252" t="str">
        <f t="shared" si="0"/>
        <v>H</v>
      </c>
      <c r="AW1" s="252" t="str">
        <f t="shared" si="0"/>
        <v>H</v>
      </c>
      <c r="AX1" s="252" t="str">
        <f t="shared" si="0"/>
        <v>H</v>
      </c>
      <c r="AY1" s="252" t="str">
        <f t="shared" si="0"/>
        <v>H</v>
      </c>
      <c r="AZ1" s="252" t="str">
        <f t="shared" si="0"/>
        <v>H</v>
      </c>
      <c r="BA1" s="252" t="str">
        <f t="shared" si="0"/>
        <v>H</v>
      </c>
      <c r="BB1" s="252" t="str">
        <f t="shared" si="0"/>
        <v>H</v>
      </c>
      <c r="BC1" s="252" t="str">
        <f t="shared" si="0"/>
        <v>H</v>
      </c>
      <c r="BD1" s="252" t="str">
        <f t="shared" si="0"/>
        <v>H</v>
      </c>
      <c r="BE1" s="252" t="str">
        <f t="shared" si="0"/>
        <v>H</v>
      </c>
      <c r="BF1" s="252" t="str">
        <f t="shared" si="0"/>
        <v>H</v>
      </c>
      <c r="BG1" s="252" t="str">
        <f t="shared" si="0"/>
        <v>H</v>
      </c>
      <c r="BH1" s="252" t="str">
        <f t="shared" si="0"/>
        <v>H</v>
      </c>
      <c r="BI1" s="252" t="str">
        <f t="shared" si="0"/>
        <v>H</v>
      </c>
      <c r="BJ1" s="252" t="str">
        <f t="shared" si="0"/>
        <v>H</v>
      </c>
      <c r="BK1" s="252" t="str">
        <f t="shared" si="0"/>
        <v>H</v>
      </c>
      <c r="BL1" s="252"/>
      <c r="BM1" s="252" t="str">
        <f t="shared" si="0"/>
        <v>H</v>
      </c>
      <c r="BN1" s="252" t="str">
        <f t="shared" si="0"/>
        <v>H</v>
      </c>
      <c r="BO1" s="252" t="str">
        <f t="shared" si="0"/>
        <v>H</v>
      </c>
      <c r="BP1" s="252" t="str">
        <f t="shared" si="0"/>
        <v>H</v>
      </c>
      <c r="BQ1" s="252" t="str">
        <f t="shared" si="0"/>
        <v>H</v>
      </c>
      <c r="BR1" s="252" t="str">
        <f t="shared" si="0"/>
        <v>H</v>
      </c>
      <c r="BS1" s="252" t="str">
        <f t="shared" si="0"/>
        <v>H</v>
      </c>
      <c r="BT1" s="252" t="str">
        <f t="shared" si="0"/>
        <v>H</v>
      </c>
      <c r="BU1" s="252" t="str">
        <f t="shared" si="0"/>
        <v>H</v>
      </c>
      <c r="BV1" s="252" t="str">
        <f t="shared" si="0"/>
        <v>H</v>
      </c>
      <c r="BW1" s="252" t="str">
        <f t="shared" si="0"/>
        <v>H</v>
      </c>
      <c r="BX1" s="252" t="str">
        <f>IF(SUM(BX10:BX109)=0,"H","")</f>
        <v>H</v>
      </c>
      <c r="BY1" s="252" t="str">
        <f>IF(SUM(BY10:BY109)=0,"H","")</f>
        <v>H</v>
      </c>
      <c r="BZ1" s="252" t="str">
        <f>IF(SUM(BZ10:BZ109)=0,"H","")</f>
        <v>H</v>
      </c>
      <c r="CA1" s="252" t="str">
        <f>IF(SUM(CA10:CA109)=0,"H","")</f>
        <v>H</v>
      </c>
      <c r="CB1" s="252" t="str">
        <f>IF(SUM(CB10:CB109)=0,"H","")</f>
        <v>H</v>
      </c>
      <c r="CC1" s="252"/>
      <c r="CD1" s="252" t="str">
        <f>IF(SUM(CD10:CD109)=0,"H","")</f>
        <v>H</v>
      </c>
      <c r="CE1" s="252" t="str">
        <f>IF(SUM(CE10:CE109)=0,"H","")</f>
        <v>H</v>
      </c>
      <c r="CF1" s="252"/>
      <c r="CG1" s="252"/>
      <c r="CH1" s="252" t="str">
        <f t="shared" ref="CH1:CW1" si="1">IF(SUM(CH10:CH109)=0,"H","")</f>
        <v>H</v>
      </c>
      <c r="CI1" s="252" t="str">
        <f t="shared" si="1"/>
        <v>H</v>
      </c>
      <c r="CJ1" s="252" t="str">
        <f t="shared" si="1"/>
        <v>H</v>
      </c>
      <c r="CK1" s="252" t="str">
        <f t="shared" si="1"/>
        <v>H</v>
      </c>
      <c r="CL1" s="252" t="str">
        <f t="shared" si="1"/>
        <v>H</v>
      </c>
      <c r="CM1" s="252" t="str">
        <f t="shared" si="1"/>
        <v>H</v>
      </c>
      <c r="CN1" s="252" t="str">
        <f t="shared" si="1"/>
        <v>H</v>
      </c>
      <c r="CO1" s="252" t="str">
        <f t="shared" si="1"/>
        <v>H</v>
      </c>
      <c r="CP1" s="252" t="str">
        <f t="shared" si="1"/>
        <v>H</v>
      </c>
      <c r="CQ1" s="252" t="str">
        <f t="shared" si="1"/>
        <v>H</v>
      </c>
      <c r="CR1" s="252" t="str">
        <f t="shared" si="1"/>
        <v>H</v>
      </c>
      <c r="CS1" s="252" t="str">
        <f t="shared" si="1"/>
        <v>H</v>
      </c>
      <c r="CT1" s="252" t="str">
        <f t="shared" si="1"/>
        <v>H</v>
      </c>
      <c r="CU1" s="252" t="str">
        <f t="shared" si="1"/>
        <v>H</v>
      </c>
      <c r="CV1" s="252" t="str">
        <f t="shared" si="1"/>
        <v>H</v>
      </c>
      <c r="CW1" s="252" t="str">
        <f t="shared" si="1"/>
        <v>H</v>
      </c>
      <c r="CX1" s="252"/>
      <c r="CY1" s="252" t="str">
        <f t="shared" ref="CY1:DN1" si="2">IF(SUM(CY10:CY109)=0,"H","")</f>
        <v>H</v>
      </c>
      <c r="CZ1" s="252" t="str">
        <f t="shared" si="2"/>
        <v>H</v>
      </c>
      <c r="DA1" s="252" t="str">
        <f t="shared" si="2"/>
        <v>H</v>
      </c>
      <c r="DB1" s="252" t="str">
        <f t="shared" si="2"/>
        <v>H</v>
      </c>
      <c r="DC1" s="252" t="str">
        <f t="shared" si="2"/>
        <v>H</v>
      </c>
      <c r="DD1" s="252" t="str">
        <f t="shared" si="2"/>
        <v>H</v>
      </c>
      <c r="DE1" s="252" t="str">
        <f t="shared" si="2"/>
        <v>H</v>
      </c>
      <c r="DF1" s="252" t="str">
        <f t="shared" si="2"/>
        <v>H</v>
      </c>
      <c r="DG1" s="252" t="str">
        <f t="shared" si="2"/>
        <v>H</v>
      </c>
      <c r="DH1" s="252" t="str">
        <f t="shared" si="2"/>
        <v>H</v>
      </c>
      <c r="DI1" s="252" t="str">
        <f t="shared" si="2"/>
        <v>H</v>
      </c>
      <c r="DJ1" s="252" t="str">
        <f t="shared" si="2"/>
        <v>H</v>
      </c>
      <c r="DK1" s="252" t="str">
        <f t="shared" si="2"/>
        <v>H</v>
      </c>
      <c r="DL1" s="252" t="str">
        <f t="shared" si="2"/>
        <v>H</v>
      </c>
      <c r="DM1" s="252" t="str">
        <f t="shared" si="2"/>
        <v>H</v>
      </c>
      <c r="DN1" s="252" t="str">
        <f t="shared" si="2"/>
        <v>H</v>
      </c>
      <c r="DO1" s="252"/>
      <c r="DP1" s="252" t="str">
        <f>IF(SUM(DP10:DP109)=0,"H","")</f>
        <v>H</v>
      </c>
      <c r="DQ1" s="252" t="str">
        <f>IF(SUM(DQ10:DQ109)=0,"H","")</f>
        <v>H</v>
      </c>
      <c r="DR1" s="252"/>
      <c r="DS1" s="252"/>
      <c r="DT1" s="252" t="str">
        <f t="shared" ref="DT1:EI1" si="3">IF(SUM(DT10:DT109)=0,"H","")</f>
        <v>H</v>
      </c>
      <c r="DU1" s="252" t="str">
        <f t="shared" si="3"/>
        <v>H</v>
      </c>
      <c r="DV1" s="252" t="str">
        <f t="shared" si="3"/>
        <v>H</v>
      </c>
      <c r="DW1" s="252" t="str">
        <f t="shared" si="3"/>
        <v>H</v>
      </c>
      <c r="DX1" s="252" t="str">
        <f t="shared" si="3"/>
        <v>H</v>
      </c>
      <c r="DY1" s="252" t="str">
        <f t="shared" si="3"/>
        <v>H</v>
      </c>
      <c r="DZ1" s="252" t="str">
        <f t="shared" si="3"/>
        <v>H</v>
      </c>
      <c r="EA1" s="252" t="str">
        <f t="shared" si="3"/>
        <v>H</v>
      </c>
      <c r="EB1" s="252" t="str">
        <f t="shared" si="3"/>
        <v>H</v>
      </c>
      <c r="EC1" s="252" t="str">
        <f t="shared" si="3"/>
        <v>H</v>
      </c>
      <c r="ED1" s="252" t="str">
        <f t="shared" si="3"/>
        <v>H</v>
      </c>
      <c r="EE1" s="252" t="str">
        <f t="shared" si="3"/>
        <v>H</v>
      </c>
      <c r="EF1" s="252" t="str">
        <f t="shared" si="3"/>
        <v>H</v>
      </c>
      <c r="EG1" s="252" t="str">
        <f t="shared" si="3"/>
        <v>H</v>
      </c>
      <c r="EH1" s="252" t="str">
        <f t="shared" si="3"/>
        <v>H</v>
      </c>
      <c r="EI1" s="252" t="str">
        <f t="shared" si="3"/>
        <v>H</v>
      </c>
      <c r="EJ1" s="252"/>
      <c r="EK1" s="252" t="str">
        <f t="shared" ref="EK1:EZ1" si="4">IF(SUM(EK10:EK109)=0,"H","")</f>
        <v>H</v>
      </c>
      <c r="EL1" s="252" t="str">
        <f t="shared" si="4"/>
        <v>H</v>
      </c>
      <c r="EM1" s="252" t="str">
        <f t="shared" si="4"/>
        <v>H</v>
      </c>
      <c r="EN1" s="252" t="str">
        <f t="shared" si="4"/>
        <v>H</v>
      </c>
      <c r="EO1" s="252" t="str">
        <f t="shared" si="4"/>
        <v>H</v>
      </c>
      <c r="EP1" s="252" t="str">
        <f t="shared" si="4"/>
        <v>H</v>
      </c>
      <c r="EQ1" s="252" t="str">
        <f t="shared" si="4"/>
        <v>H</v>
      </c>
      <c r="ER1" s="252" t="str">
        <f t="shared" si="4"/>
        <v>H</v>
      </c>
      <c r="ES1" s="252" t="str">
        <f t="shared" si="4"/>
        <v>H</v>
      </c>
      <c r="ET1" s="252" t="str">
        <f t="shared" si="4"/>
        <v>H</v>
      </c>
      <c r="EU1" s="252" t="str">
        <f t="shared" si="4"/>
        <v>H</v>
      </c>
      <c r="EV1" s="252" t="str">
        <f t="shared" si="4"/>
        <v>H</v>
      </c>
      <c r="EW1" s="252" t="str">
        <f t="shared" si="4"/>
        <v>H</v>
      </c>
      <c r="EX1" s="252" t="str">
        <f t="shared" si="4"/>
        <v>H</v>
      </c>
      <c r="EY1" s="252" t="str">
        <f t="shared" si="4"/>
        <v>H</v>
      </c>
      <c r="EZ1" s="252" t="str">
        <f t="shared" si="4"/>
        <v>H</v>
      </c>
      <c r="FA1" s="252"/>
      <c r="FB1" s="252" t="str">
        <f>IF(SUM(FB10:FB109)=0,"H","")</f>
        <v>H</v>
      </c>
      <c r="FC1" s="252" t="str">
        <f>IF(SUM(FC10:FC109)=0,"H","")</f>
        <v>H</v>
      </c>
      <c r="FD1" s="252"/>
      <c r="FE1" s="252"/>
      <c r="FF1" s="252" t="str">
        <f t="shared" ref="FF1:FU1" si="5">IF(SUM(FF10:FF109)=0,"H","")</f>
        <v>H</v>
      </c>
      <c r="FG1" s="252" t="str">
        <f t="shared" si="5"/>
        <v>H</v>
      </c>
      <c r="FH1" s="252" t="str">
        <f t="shared" si="5"/>
        <v>H</v>
      </c>
      <c r="FI1" s="252" t="str">
        <f t="shared" si="5"/>
        <v>H</v>
      </c>
      <c r="FJ1" s="252" t="str">
        <f t="shared" si="5"/>
        <v>H</v>
      </c>
      <c r="FK1" s="252" t="str">
        <f t="shared" si="5"/>
        <v>H</v>
      </c>
      <c r="FL1" s="252" t="str">
        <f t="shared" si="5"/>
        <v>H</v>
      </c>
      <c r="FM1" s="252" t="str">
        <f t="shared" si="5"/>
        <v>H</v>
      </c>
      <c r="FN1" s="252" t="str">
        <f t="shared" si="5"/>
        <v>H</v>
      </c>
      <c r="FO1" s="252" t="str">
        <f t="shared" si="5"/>
        <v>H</v>
      </c>
      <c r="FP1" s="252" t="str">
        <f t="shared" si="5"/>
        <v>H</v>
      </c>
      <c r="FQ1" s="252" t="str">
        <f t="shared" si="5"/>
        <v>H</v>
      </c>
      <c r="FR1" s="252" t="str">
        <f t="shared" si="5"/>
        <v>H</v>
      </c>
      <c r="FS1" s="252" t="str">
        <f t="shared" si="5"/>
        <v>H</v>
      </c>
      <c r="FT1" s="252" t="str">
        <f t="shared" si="5"/>
        <v>H</v>
      </c>
      <c r="FU1" s="252" t="str">
        <f t="shared" si="5"/>
        <v>H</v>
      </c>
      <c r="FV1" s="252"/>
      <c r="FW1" s="252" t="str">
        <f t="shared" ref="FW1:GL1" si="6">IF(SUM(FW10:FW109)=0,"H","")</f>
        <v>H</v>
      </c>
      <c r="FX1" s="252" t="str">
        <f t="shared" si="6"/>
        <v>H</v>
      </c>
      <c r="FY1" s="252" t="str">
        <f t="shared" si="6"/>
        <v>H</v>
      </c>
      <c r="FZ1" s="252" t="str">
        <f t="shared" si="6"/>
        <v>H</v>
      </c>
      <c r="GA1" s="252" t="str">
        <f t="shared" si="6"/>
        <v>H</v>
      </c>
      <c r="GB1" s="252" t="str">
        <f t="shared" si="6"/>
        <v>H</v>
      </c>
      <c r="GC1" s="252" t="str">
        <f t="shared" si="6"/>
        <v>H</v>
      </c>
      <c r="GD1" s="252" t="str">
        <f t="shared" si="6"/>
        <v>H</v>
      </c>
      <c r="GE1" s="252" t="str">
        <f t="shared" si="6"/>
        <v>H</v>
      </c>
      <c r="GF1" s="252" t="str">
        <f t="shared" si="6"/>
        <v>H</v>
      </c>
      <c r="GG1" s="252" t="str">
        <f t="shared" si="6"/>
        <v>H</v>
      </c>
      <c r="GH1" s="252" t="str">
        <f t="shared" si="6"/>
        <v>H</v>
      </c>
      <c r="GI1" s="252" t="str">
        <f t="shared" si="6"/>
        <v>H</v>
      </c>
      <c r="GJ1" s="252" t="str">
        <f t="shared" si="6"/>
        <v>H</v>
      </c>
      <c r="GK1" s="252" t="str">
        <f t="shared" si="6"/>
        <v>H</v>
      </c>
      <c r="GL1" s="252" t="str">
        <f t="shared" si="6"/>
        <v>H</v>
      </c>
      <c r="GM1" s="252"/>
      <c r="GN1" s="252" t="str">
        <f>IF(SUM(GN10:GN109)=0,"H","")</f>
        <v>H</v>
      </c>
      <c r="GO1" s="252" t="str">
        <f>IF(SUM(GO10:GO109)=0,"H","")</f>
        <v>H</v>
      </c>
      <c r="GP1" s="252"/>
      <c r="GQ1" s="252"/>
      <c r="GR1" s="252" t="str">
        <f t="shared" ref="GR1:HG1" si="7">IF(SUM(GR10:GR109)=0,"H","")</f>
        <v>H</v>
      </c>
      <c r="GS1" s="252" t="str">
        <f t="shared" si="7"/>
        <v>H</v>
      </c>
      <c r="GT1" s="252" t="str">
        <f t="shared" si="7"/>
        <v>H</v>
      </c>
      <c r="GU1" s="252" t="str">
        <f t="shared" si="7"/>
        <v>H</v>
      </c>
      <c r="GV1" s="252" t="str">
        <f t="shared" si="7"/>
        <v>H</v>
      </c>
      <c r="GW1" s="252" t="str">
        <f t="shared" si="7"/>
        <v>H</v>
      </c>
      <c r="GX1" s="252" t="str">
        <f t="shared" si="7"/>
        <v>H</v>
      </c>
      <c r="GY1" s="252" t="str">
        <f t="shared" si="7"/>
        <v>H</v>
      </c>
      <c r="GZ1" s="252" t="str">
        <f t="shared" si="7"/>
        <v>H</v>
      </c>
      <c r="HA1" s="252" t="str">
        <f t="shared" si="7"/>
        <v>H</v>
      </c>
      <c r="HB1" s="252" t="str">
        <f t="shared" si="7"/>
        <v>H</v>
      </c>
      <c r="HC1" s="252" t="str">
        <f t="shared" si="7"/>
        <v>H</v>
      </c>
      <c r="HD1" s="252" t="str">
        <f t="shared" si="7"/>
        <v>H</v>
      </c>
      <c r="HE1" s="252" t="str">
        <f t="shared" si="7"/>
        <v>H</v>
      </c>
      <c r="HF1" s="252" t="str">
        <f t="shared" si="7"/>
        <v>H</v>
      </c>
      <c r="HG1" s="252" t="str">
        <f t="shared" si="7"/>
        <v>H</v>
      </c>
      <c r="HH1" s="252"/>
      <c r="HI1" s="252" t="str">
        <f t="shared" ref="HI1:HX1" si="8">IF(SUM(HI10:HI109)=0,"H","")</f>
        <v>H</v>
      </c>
      <c r="HJ1" s="252" t="str">
        <f t="shared" si="8"/>
        <v>H</v>
      </c>
      <c r="HK1" s="252" t="str">
        <f t="shared" si="8"/>
        <v>H</v>
      </c>
      <c r="HL1" s="252" t="str">
        <f t="shared" si="8"/>
        <v>H</v>
      </c>
      <c r="HM1" s="252" t="str">
        <f t="shared" si="8"/>
        <v>H</v>
      </c>
      <c r="HN1" s="252" t="str">
        <f t="shared" si="8"/>
        <v>H</v>
      </c>
      <c r="HO1" s="252" t="str">
        <f t="shared" si="8"/>
        <v>H</v>
      </c>
      <c r="HP1" s="252" t="str">
        <f t="shared" si="8"/>
        <v>H</v>
      </c>
      <c r="HQ1" s="252" t="str">
        <f t="shared" si="8"/>
        <v>H</v>
      </c>
      <c r="HR1" s="252" t="str">
        <f t="shared" si="8"/>
        <v>H</v>
      </c>
      <c r="HS1" s="252" t="str">
        <f t="shared" si="8"/>
        <v>H</v>
      </c>
      <c r="HT1" s="252" t="str">
        <f t="shared" si="8"/>
        <v>H</v>
      </c>
      <c r="HU1" s="252" t="str">
        <f t="shared" si="8"/>
        <v>H</v>
      </c>
      <c r="HV1" s="252" t="str">
        <f t="shared" si="8"/>
        <v>H</v>
      </c>
      <c r="HW1" s="252" t="str">
        <f t="shared" si="8"/>
        <v>H</v>
      </c>
      <c r="HX1" s="252" t="str">
        <f t="shared" si="8"/>
        <v>H</v>
      </c>
      <c r="HY1" s="252"/>
      <c r="HZ1" s="252" t="str">
        <f>IF(SUM(HZ10:HZ109)=0,"H","")</f>
        <v>H</v>
      </c>
      <c r="IA1" s="252" t="str">
        <f>IF(SUM(IA10:IA109)=0,"H","")</f>
        <v>H</v>
      </c>
      <c r="IB1" s="252"/>
      <c r="IC1" s="252"/>
      <c r="ID1" s="252" t="str">
        <f t="shared" ref="ID1:IT1" si="9">IF(SUM(ID10:ID109)=0,"H","")</f>
        <v>H</v>
      </c>
      <c r="IE1" s="252" t="str">
        <f t="shared" si="9"/>
        <v>H</v>
      </c>
      <c r="IF1" s="252" t="str">
        <f t="shared" si="9"/>
        <v>H</v>
      </c>
      <c r="IG1" s="252" t="str">
        <f t="shared" si="9"/>
        <v>H</v>
      </c>
      <c r="IH1" s="252" t="str">
        <f t="shared" si="9"/>
        <v>H</v>
      </c>
      <c r="II1" s="252" t="str">
        <f t="shared" si="9"/>
        <v>H</v>
      </c>
      <c r="IJ1" s="252" t="str">
        <f t="shared" si="9"/>
        <v>H</v>
      </c>
      <c r="IK1" s="252" t="str">
        <f t="shared" si="9"/>
        <v>H</v>
      </c>
      <c r="IL1" s="252" t="str">
        <f t="shared" si="9"/>
        <v>H</v>
      </c>
      <c r="IM1" s="252" t="str">
        <f t="shared" si="9"/>
        <v>H</v>
      </c>
      <c r="IN1" s="252" t="str">
        <f t="shared" si="9"/>
        <v>H</v>
      </c>
      <c r="IO1" s="252" t="str">
        <f t="shared" si="9"/>
        <v>H</v>
      </c>
      <c r="IP1" s="252" t="str">
        <f t="shared" si="9"/>
        <v>H</v>
      </c>
      <c r="IQ1" s="252" t="str">
        <f t="shared" si="9"/>
        <v>H</v>
      </c>
      <c r="IR1" s="252" t="str">
        <f t="shared" si="9"/>
        <v>H</v>
      </c>
      <c r="IS1" s="252" t="str">
        <f t="shared" si="9"/>
        <v>H</v>
      </c>
      <c r="IT1" s="252" t="str">
        <f t="shared" si="9"/>
        <v>H</v>
      </c>
    </row>
    <row r="2" spans="1:254" customFormat="1" x14ac:dyDescent="0.35">
      <c r="A2" s="252"/>
      <c r="D2" s="274"/>
      <c r="E2" s="274"/>
      <c r="F2" s="274"/>
      <c r="G2" s="274"/>
      <c r="AT2" s="296"/>
      <c r="CF2" s="296"/>
      <c r="DR2" s="296"/>
      <c r="FD2" s="296"/>
      <c r="FE2" s="296"/>
      <c r="FF2" s="296"/>
      <c r="FG2" s="296"/>
      <c r="FH2" s="296"/>
      <c r="FI2" s="296"/>
      <c r="FJ2" s="296"/>
      <c r="FK2" s="296"/>
      <c r="FL2" s="296"/>
      <c r="FM2" s="296"/>
      <c r="FN2" s="296"/>
      <c r="FO2" s="296"/>
      <c r="FP2" s="296"/>
      <c r="FQ2" s="296"/>
      <c r="FR2" s="296"/>
      <c r="FS2" s="296"/>
      <c r="FT2" s="296"/>
      <c r="FU2" s="296"/>
      <c r="FV2" s="296"/>
      <c r="FW2" s="296"/>
      <c r="FX2" s="296"/>
      <c r="FY2" s="296"/>
      <c r="FZ2" s="296"/>
      <c r="GA2" s="296"/>
      <c r="GB2" s="296"/>
      <c r="GC2" s="296"/>
      <c r="GD2" s="296"/>
      <c r="GE2" s="296"/>
      <c r="GF2" s="296"/>
      <c r="GG2" s="296"/>
      <c r="GH2" s="296"/>
      <c r="GI2" s="296"/>
      <c r="GJ2" s="296"/>
      <c r="GK2" s="296"/>
      <c r="GL2" s="296"/>
      <c r="GM2" s="296"/>
      <c r="GN2" s="296"/>
      <c r="GO2" s="296"/>
      <c r="GP2" s="296"/>
      <c r="GQ2" s="296"/>
      <c r="GR2" s="296"/>
      <c r="GS2" s="296"/>
      <c r="GT2" s="296"/>
      <c r="GU2" s="296"/>
      <c r="GV2" s="296"/>
      <c r="GW2" s="296"/>
      <c r="GX2" s="296"/>
      <c r="GY2" s="296"/>
      <c r="GZ2" s="296"/>
      <c r="HA2" s="296"/>
      <c r="HB2" s="296"/>
      <c r="HC2" s="296"/>
      <c r="HD2" s="296"/>
      <c r="HE2" s="296"/>
      <c r="HF2" s="296"/>
      <c r="HG2" s="296"/>
      <c r="HH2" s="296"/>
      <c r="HI2" s="296"/>
      <c r="HJ2" s="296"/>
      <c r="HK2" s="296"/>
      <c r="HL2" s="296"/>
      <c r="HM2" s="296"/>
      <c r="HN2" s="296"/>
      <c r="HO2" s="296"/>
      <c r="HP2" s="296"/>
      <c r="HQ2" s="296"/>
      <c r="HR2" s="296"/>
      <c r="HS2" s="296"/>
      <c r="HT2" s="296"/>
      <c r="HU2" s="296"/>
      <c r="HV2" s="296"/>
      <c r="HW2" s="296"/>
      <c r="HX2" s="296"/>
      <c r="HY2" s="296"/>
      <c r="HZ2" s="296"/>
      <c r="IA2" s="296"/>
      <c r="IB2" s="296"/>
      <c r="IC2" s="296"/>
      <c r="ID2" s="296"/>
      <c r="IE2" s="296"/>
      <c r="IF2" s="296"/>
      <c r="IG2" s="296"/>
      <c r="IH2" s="296"/>
      <c r="II2" s="296"/>
      <c r="IJ2" s="296"/>
      <c r="IK2" s="296"/>
      <c r="IL2" s="296"/>
      <c r="IM2" s="296"/>
      <c r="IN2" s="296"/>
      <c r="IO2" s="296"/>
      <c r="IP2" s="296"/>
      <c r="IQ2" s="296"/>
      <c r="IR2" s="296"/>
      <c r="IS2" s="296"/>
      <c r="IT2" s="296"/>
    </row>
    <row r="3" spans="1:254" x14ac:dyDescent="0.35">
      <c r="A3" s="252"/>
      <c r="H3" s="207"/>
      <c r="I3" s="194" t="s">
        <v>151</v>
      </c>
      <c r="J3" s="192">
        <v>1</v>
      </c>
      <c r="K3" s="193">
        <f t="shared" ref="K3:Y3" si="10">J3+1</f>
        <v>2</v>
      </c>
      <c r="L3" s="193">
        <f t="shared" si="10"/>
        <v>3</v>
      </c>
      <c r="M3" s="193">
        <f t="shared" si="10"/>
        <v>4</v>
      </c>
      <c r="N3" s="193">
        <f t="shared" si="10"/>
        <v>5</v>
      </c>
      <c r="O3" s="193">
        <f t="shared" si="10"/>
        <v>6</v>
      </c>
      <c r="P3" s="193">
        <f t="shared" si="10"/>
        <v>7</v>
      </c>
      <c r="Q3" s="193">
        <f t="shared" si="10"/>
        <v>8</v>
      </c>
      <c r="R3" s="193">
        <f t="shared" si="10"/>
        <v>9</v>
      </c>
      <c r="S3" s="193">
        <f t="shared" si="10"/>
        <v>10</v>
      </c>
      <c r="T3" s="193">
        <f t="shared" si="10"/>
        <v>11</v>
      </c>
      <c r="U3" s="193">
        <f t="shared" si="10"/>
        <v>12</v>
      </c>
      <c r="V3" s="193">
        <f t="shared" si="10"/>
        <v>13</v>
      </c>
      <c r="W3" s="193">
        <f t="shared" si="10"/>
        <v>14</v>
      </c>
      <c r="X3" s="193">
        <f t="shared" si="10"/>
        <v>15</v>
      </c>
      <c r="Y3" s="193">
        <f t="shared" si="10"/>
        <v>16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254" x14ac:dyDescent="0.35">
      <c r="A4" s="252"/>
      <c r="H4" s="207"/>
      <c r="I4" s="194" t="s">
        <v>152</v>
      </c>
      <c r="J4" s="192">
        <f>HOME!D12</f>
        <v>3600</v>
      </c>
      <c r="K4" s="193">
        <f>J5</f>
        <v>10800</v>
      </c>
      <c r="L4" s="193">
        <f t="shared" ref="L4:Y4" si="11">K5</f>
        <v>18000</v>
      </c>
      <c r="M4" s="193">
        <f t="shared" si="11"/>
        <v>25200</v>
      </c>
      <c r="N4" s="193">
        <f t="shared" si="11"/>
        <v>32400</v>
      </c>
      <c r="O4" s="193">
        <f t="shared" si="11"/>
        <v>39600</v>
      </c>
      <c r="P4" s="193">
        <f t="shared" si="11"/>
        <v>46800</v>
      </c>
      <c r="Q4" s="193">
        <f t="shared" si="11"/>
        <v>54000</v>
      </c>
      <c r="R4" s="193">
        <f t="shared" si="11"/>
        <v>61200</v>
      </c>
      <c r="S4" s="193">
        <f t="shared" si="11"/>
        <v>68400</v>
      </c>
      <c r="T4" s="193">
        <f t="shared" si="11"/>
        <v>75600</v>
      </c>
      <c r="U4" s="193">
        <f t="shared" si="11"/>
        <v>82800</v>
      </c>
      <c r="V4" s="193">
        <f t="shared" si="11"/>
        <v>90000</v>
      </c>
      <c r="W4" s="193">
        <f t="shared" si="11"/>
        <v>97200</v>
      </c>
      <c r="X4" s="193">
        <f t="shared" si="11"/>
        <v>104400</v>
      </c>
      <c r="Y4" s="193">
        <f t="shared" si="11"/>
        <v>111600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254" x14ac:dyDescent="0.35">
      <c r="A5" s="252"/>
      <c r="H5" s="207"/>
      <c r="I5" s="194" t="s">
        <v>153</v>
      </c>
      <c r="J5" s="192">
        <f>HOME!$D$13+J4</f>
        <v>10800</v>
      </c>
      <c r="K5" s="195">
        <f>HOME!$D$13+K4</f>
        <v>18000</v>
      </c>
      <c r="L5" s="195">
        <f>HOME!$D$13+L4</f>
        <v>25200</v>
      </c>
      <c r="M5" s="195">
        <f>HOME!$D$13+M4</f>
        <v>32400</v>
      </c>
      <c r="N5" s="195">
        <f>HOME!$D$13+N4</f>
        <v>39600</v>
      </c>
      <c r="O5" s="195">
        <f>HOME!$D$13+O4</f>
        <v>46800</v>
      </c>
      <c r="P5" s="195">
        <f>HOME!$D$13+P4</f>
        <v>54000</v>
      </c>
      <c r="Q5" s="195">
        <f>HOME!$D$13+Q4</f>
        <v>61200</v>
      </c>
      <c r="R5" s="195">
        <f>HOME!$D$13+R4</f>
        <v>68400</v>
      </c>
      <c r="S5" s="195">
        <f>HOME!$D$13+S4</f>
        <v>75600</v>
      </c>
      <c r="T5" s="195">
        <f>HOME!$D$13+T4</f>
        <v>82800</v>
      </c>
      <c r="U5" s="195">
        <f>HOME!$D$13+U4</f>
        <v>90000</v>
      </c>
      <c r="V5" s="195">
        <f>HOME!$D$13+V4</f>
        <v>97200</v>
      </c>
      <c r="W5" s="195">
        <f>HOME!$D$13+W4</f>
        <v>104400</v>
      </c>
      <c r="X5" s="195">
        <f>HOME!$D$13+X4</f>
        <v>111600</v>
      </c>
      <c r="Y5" s="195">
        <f>HOME!$D$13+Y4</f>
        <v>118800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254" x14ac:dyDescent="0.35">
      <c r="A6" s="252"/>
      <c r="H6" s="126"/>
    </row>
    <row r="7" spans="1:254" s="129" customFormat="1" ht="18.75" customHeight="1" x14ac:dyDescent="0.35">
      <c r="A7" s="252"/>
      <c r="B7" s="132"/>
      <c r="C7"/>
      <c r="D7" s="385"/>
      <c r="E7" s="385"/>
      <c r="F7" s="385"/>
      <c r="G7" s="385"/>
      <c r="H7" s="132" t="s">
        <v>52</v>
      </c>
      <c r="I7" s="132"/>
      <c r="J7" s="329" t="s">
        <v>284</v>
      </c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296"/>
      <c r="AA7" s="318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296"/>
      <c r="AR7" s="132"/>
      <c r="AS7" s="132"/>
      <c r="AT7" s="132"/>
      <c r="AU7" s="296"/>
      <c r="AV7" s="329">
        <v>10</v>
      </c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I7" s="132"/>
      <c r="BJ7" s="132"/>
      <c r="BK7" s="132"/>
      <c r="BL7" s="296"/>
      <c r="BM7" s="318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296"/>
      <c r="CD7" s="132"/>
      <c r="CE7" s="132"/>
      <c r="CF7" s="132"/>
      <c r="CG7" s="296"/>
      <c r="CH7" s="329">
        <v>20</v>
      </c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296"/>
      <c r="CY7" s="318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296"/>
      <c r="DP7" s="132"/>
      <c r="DQ7" s="132"/>
      <c r="DR7" s="132"/>
      <c r="DS7" s="296"/>
      <c r="DT7" s="329">
        <v>30</v>
      </c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296"/>
      <c r="EK7" s="318"/>
      <c r="EL7" s="132"/>
      <c r="EM7" s="132"/>
      <c r="EN7" s="132"/>
      <c r="EO7" s="132"/>
      <c r="EP7" s="132"/>
      <c r="EQ7" s="132"/>
      <c r="ER7" s="132"/>
      <c r="ES7" s="132"/>
      <c r="ET7" s="132"/>
      <c r="EU7" s="132"/>
      <c r="EV7" s="132"/>
      <c r="EW7" s="132"/>
      <c r="EX7" s="132"/>
      <c r="EY7" s="132"/>
      <c r="EZ7" s="132"/>
      <c r="FA7" s="296"/>
      <c r="FB7" s="132"/>
      <c r="FC7" s="132"/>
      <c r="FD7" s="132"/>
      <c r="FE7" s="296"/>
      <c r="FF7" s="329">
        <v>40</v>
      </c>
      <c r="FG7" s="132"/>
      <c r="FH7" s="132"/>
      <c r="FI7" s="132"/>
      <c r="FJ7" s="132"/>
      <c r="FK7" s="132"/>
      <c r="FL7" s="132"/>
      <c r="FM7" s="132"/>
      <c r="FN7" s="132"/>
      <c r="FO7" s="132"/>
      <c r="FP7" s="132"/>
      <c r="FQ7" s="132"/>
      <c r="FR7" s="132"/>
      <c r="FS7" s="132"/>
      <c r="FT7" s="132"/>
      <c r="FU7" s="132"/>
      <c r="FV7" s="296"/>
      <c r="FW7" s="318"/>
      <c r="FX7" s="132"/>
      <c r="FY7" s="132"/>
      <c r="FZ7" s="132"/>
      <c r="GA7" s="132"/>
      <c r="GB7" s="132"/>
      <c r="GC7" s="132"/>
      <c r="GD7" s="132"/>
      <c r="GE7" s="132"/>
      <c r="GF7" s="132"/>
      <c r="GG7" s="132"/>
      <c r="GH7" s="132"/>
      <c r="GI7" s="132"/>
      <c r="GJ7" s="132"/>
      <c r="GK7" s="132"/>
      <c r="GL7" s="132"/>
      <c r="GM7" s="296"/>
      <c r="GN7" s="132"/>
      <c r="GO7" s="132"/>
      <c r="GP7" s="132"/>
      <c r="GQ7" s="296"/>
      <c r="GR7" s="329">
        <v>60</v>
      </c>
      <c r="GS7" s="132"/>
      <c r="GT7" s="132"/>
      <c r="GU7" s="132"/>
      <c r="GV7" s="132"/>
      <c r="GW7" s="132"/>
      <c r="GX7" s="132"/>
      <c r="GY7" s="132"/>
      <c r="GZ7" s="132"/>
      <c r="HA7" s="132"/>
      <c r="HB7" s="132"/>
      <c r="HC7" s="132"/>
      <c r="HD7" s="132"/>
      <c r="HE7" s="132"/>
      <c r="HF7" s="132"/>
      <c r="HG7" s="132"/>
      <c r="HH7" s="296"/>
      <c r="HI7" s="318"/>
      <c r="HJ7" s="132"/>
      <c r="HK7" s="132"/>
      <c r="HL7" s="132"/>
      <c r="HM7" s="132"/>
      <c r="HN7" s="132"/>
      <c r="HO7" s="132"/>
      <c r="HP7" s="132"/>
      <c r="HQ7" s="132"/>
      <c r="HR7" s="132"/>
      <c r="HS7" s="132"/>
      <c r="HT7" s="132"/>
      <c r="HU7" s="132"/>
      <c r="HV7" s="132"/>
      <c r="HW7" s="132"/>
      <c r="HX7" s="132"/>
      <c r="HY7" s="296"/>
      <c r="HZ7" s="132"/>
      <c r="IA7" s="132"/>
      <c r="IB7" s="132"/>
      <c r="IC7" s="296"/>
      <c r="ID7" s="318"/>
      <c r="IE7" s="132"/>
      <c r="IF7" s="132"/>
      <c r="IG7" s="132"/>
      <c r="IH7" s="132"/>
      <c r="II7" s="132"/>
      <c r="IJ7" s="132"/>
      <c r="IK7" s="132"/>
      <c r="IL7" s="132"/>
      <c r="IM7" s="132"/>
      <c r="IN7" s="132"/>
      <c r="IO7" s="132"/>
      <c r="IP7" s="132"/>
      <c r="IQ7" s="132"/>
      <c r="IR7" s="132"/>
      <c r="IS7" s="132"/>
      <c r="IT7" s="132"/>
    </row>
    <row r="8" spans="1:254" s="33" customFormat="1" ht="18.75" customHeight="1" x14ac:dyDescent="0.35">
      <c r="A8" s="252"/>
      <c r="B8" s="132"/>
      <c r="C8" s="416" t="s">
        <v>184</v>
      </c>
      <c r="D8" s="417"/>
      <c r="E8" s="917" t="s">
        <v>179</v>
      </c>
      <c r="F8" s="918"/>
      <c r="G8" s="918"/>
      <c r="H8" s="918"/>
      <c r="I8" s="133"/>
      <c r="J8" s="919" t="str">
        <f>"Average of TRAVTM("&amp;J7&amp;")"</f>
        <v>Average of TRAVTM(ALL)</v>
      </c>
      <c r="K8" s="920"/>
      <c r="L8" s="920"/>
      <c r="M8" s="920"/>
      <c r="N8" s="920"/>
      <c r="O8" s="920"/>
      <c r="P8" s="920"/>
      <c r="Q8" s="920"/>
      <c r="R8" s="920"/>
      <c r="S8" s="920"/>
      <c r="T8" s="920"/>
      <c r="U8" s="920"/>
      <c r="V8" s="920"/>
      <c r="W8" s="920"/>
      <c r="X8" s="920"/>
      <c r="Y8" s="921"/>
      <c r="Z8" s="330"/>
      <c r="AA8" s="919" t="str">
        <f>"Average of VEHS("&amp;J7&amp;")"</f>
        <v>Average of VEHS(ALL)</v>
      </c>
      <c r="AB8" s="920"/>
      <c r="AC8" s="920"/>
      <c r="AD8" s="920"/>
      <c r="AE8" s="920"/>
      <c r="AF8" s="920"/>
      <c r="AG8" s="920"/>
      <c r="AH8" s="920"/>
      <c r="AI8" s="920"/>
      <c r="AJ8" s="920"/>
      <c r="AK8" s="920"/>
      <c r="AL8" s="920"/>
      <c r="AM8" s="920"/>
      <c r="AN8" s="920"/>
      <c r="AO8" s="920"/>
      <c r="AP8" s="921"/>
      <c r="AQ8" s="330"/>
      <c r="AR8" s="351" t="str">
        <f>"AVG-"&amp;J7</f>
        <v>AVG-ALL</v>
      </c>
      <c r="AS8" s="347" t="str">
        <f>"StdevTime-"&amp;J7</f>
        <v>StdevTime-ALL</v>
      </c>
      <c r="AT8" s="327" t="str">
        <f>"VEH-"&amp;J7</f>
        <v>VEH-ALL</v>
      </c>
      <c r="AU8" s="330"/>
      <c r="AV8" s="919" t="str">
        <f>"Average of TRAVTM("&amp;AV7&amp;")"</f>
        <v>Average of TRAVTM(10)</v>
      </c>
      <c r="AW8" s="920"/>
      <c r="AX8" s="920"/>
      <c r="AY8" s="920"/>
      <c r="AZ8" s="920"/>
      <c r="BA8" s="920"/>
      <c r="BB8" s="920"/>
      <c r="BC8" s="920"/>
      <c r="BD8" s="920"/>
      <c r="BE8" s="920"/>
      <c r="BF8" s="920"/>
      <c r="BG8" s="920"/>
      <c r="BH8" s="920"/>
      <c r="BI8" s="920"/>
      <c r="BJ8" s="920"/>
      <c r="BK8" s="921"/>
      <c r="BL8" s="330"/>
      <c r="BM8" s="919" t="str">
        <f>"Average of VEHS("&amp;AV7&amp;")"</f>
        <v>Average of VEHS(10)</v>
      </c>
      <c r="BN8" s="920"/>
      <c r="BO8" s="920"/>
      <c r="BP8" s="920"/>
      <c r="BQ8" s="920"/>
      <c r="BR8" s="920"/>
      <c r="BS8" s="920"/>
      <c r="BT8" s="920"/>
      <c r="BU8" s="920"/>
      <c r="BV8" s="920"/>
      <c r="BW8" s="920"/>
      <c r="BX8" s="920"/>
      <c r="BY8" s="920"/>
      <c r="BZ8" s="920"/>
      <c r="CA8" s="920"/>
      <c r="CB8" s="921"/>
      <c r="CC8" s="330"/>
      <c r="CD8" s="328" t="str">
        <f>"AVG-"&amp;AV7</f>
        <v>AVG-10</v>
      </c>
      <c r="CE8" s="347" t="str">
        <f>"StdevTime-"&amp;AV7</f>
        <v>StdevTime-10</v>
      </c>
      <c r="CF8" s="327" t="str">
        <f>"VEH-"&amp;AV7</f>
        <v>VEH-10</v>
      </c>
      <c r="CG8" s="330"/>
      <c r="CH8" s="919" t="str">
        <f>"Average of TRAVTM("&amp;CH7&amp;")"</f>
        <v>Average of TRAVTM(20)</v>
      </c>
      <c r="CI8" s="920"/>
      <c r="CJ8" s="920"/>
      <c r="CK8" s="920"/>
      <c r="CL8" s="920"/>
      <c r="CM8" s="920"/>
      <c r="CN8" s="920"/>
      <c r="CO8" s="920"/>
      <c r="CP8" s="920"/>
      <c r="CQ8" s="920"/>
      <c r="CR8" s="920"/>
      <c r="CS8" s="920"/>
      <c r="CT8" s="920"/>
      <c r="CU8" s="920"/>
      <c r="CV8" s="920"/>
      <c r="CW8" s="921"/>
      <c r="CX8" s="330"/>
      <c r="CY8" s="919" t="str">
        <f>"Average of VEHS("&amp;CH7&amp;")"</f>
        <v>Average of VEHS(20)</v>
      </c>
      <c r="CZ8" s="920"/>
      <c r="DA8" s="920"/>
      <c r="DB8" s="920"/>
      <c r="DC8" s="920"/>
      <c r="DD8" s="920"/>
      <c r="DE8" s="920"/>
      <c r="DF8" s="920"/>
      <c r="DG8" s="920"/>
      <c r="DH8" s="920"/>
      <c r="DI8" s="920"/>
      <c r="DJ8" s="920"/>
      <c r="DK8" s="920"/>
      <c r="DL8" s="920"/>
      <c r="DM8" s="920"/>
      <c r="DN8" s="921"/>
      <c r="DO8" s="330"/>
      <c r="DP8" s="328" t="str">
        <f>"AVG-"&amp;CH7</f>
        <v>AVG-20</v>
      </c>
      <c r="DQ8" s="347" t="str">
        <f>"StdevTime-"&amp;CH7</f>
        <v>StdevTime-20</v>
      </c>
      <c r="DR8" s="327" t="str">
        <f>"VEH-"&amp;CH7</f>
        <v>VEH-20</v>
      </c>
      <c r="DS8" s="330"/>
      <c r="DT8" s="919" t="str">
        <f>"Average of TRAVTM("&amp;DT7&amp;")"</f>
        <v>Average of TRAVTM(30)</v>
      </c>
      <c r="DU8" s="920"/>
      <c r="DV8" s="920"/>
      <c r="DW8" s="920"/>
      <c r="DX8" s="920"/>
      <c r="DY8" s="920"/>
      <c r="DZ8" s="920"/>
      <c r="EA8" s="920"/>
      <c r="EB8" s="920"/>
      <c r="EC8" s="920"/>
      <c r="ED8" s="920"/>
      <c r="EE8" s="920"/>
      <c r="EF8" s="920"/>
      <c r="EG8" s="920"/>
      <c r="EH8" s="920"/>
      <c r="EI8" s="921"/>
      <c r="EJ8" s="330"/>
      <c r="EK8" s="919" t="str">
        <f>"Average of VEHS("&amp;DT7&amp;")"</f>
        <v>Average of VEHS(30)</v>
      </c>
      <c r="EL8" s="920"/>
      <c r="EM8" s="920"/>
      <c r="EN8" s="920"/>
      <c r="EO8" s="920"/>
      <c r="EP8" s="920"/>
      <c r="EQ8" s="920"/>
      <c r="ER8" s="920"/>
      <c r="ES8" s="920"/>
      <c r="ET8" s="920"/>
      <c r="EU8" s="920"/>
      <c r="EV8" s="920"/>
      <c r="EW8" s="920"/>
      <c r="EX8" s="920"/>
      <c r="EY8" s="920"/>
      <c r="EZ8" s="921"/>
      <c r="FA8" s="330"/>
      <c r="FB8" s="328" t="str">
        <f>"AVG-"&amp;DT7</f>
        <v>AVG-30</v>
      </c>
      <c r="FC8" s="347" t="str">
        <f>"StdevTime-"&amp;DT7</f>
        <v>StdevTime-30</v>
      </c>
      <c r="FD8" s="327" t="str">
        <f>"VEH-"&amp;DT7</f>
        <v>VEH-30</v>
      </c>
      <c r="FE8" s="330"/>
      <c r="FF8" s="919" t="str">
        <f>"Average of TRAVTM("&amp;FF7&amp;")"</f>
        <v>Average of TRAVTM(40)</v>
      </c>
      <c r="FG8" s="920"/>
      <c r="FH8" s="920"/>
      <c r="FI8" s="920"/>
      <c r="FJ8" s="920"/>
      <c r="FK8" s="920"/>
      <c r="FL8" s="920"/>
      <c r="FM8" s="920"/>
      <c r="FN8" s="920"/>
      <c r="FO8" s="920"/>
      <c r="FP8" s="920"/>
      <c r="FQ8" s="920"/>
      <c r="FR8" s="920"/>
      <c r="FS8" s="920"/>
      <c r="FT8" s="920"/>
      <c r="FU8" s="921"/>
      <c r="FV8" s="330"/>
      <c r="FW8" s="919" t="str">
        <f>"Average of VEHS("&amp;FF7&amp;")"</f>
        <v>Average of VEHS(40)</v>
      </c>
      <c r="FX8" s="920"/>
      <c r="FY8" s="920"/>
      <c r="FZ8" s="920"/>
      <c r="GA8" s="920"/>
      <c r="GB8" s="920"/>
      <c r="GC8" s="920"/>
      <c r="GD8" s="920"/>
      <c r="GE8" s="920"/>
      <c r="GF8" s="920"/>
      <c r="GG8" s="920"/>
      <c r="GH8" s="920"/>
      <c r="GI8" s="920"/>
      <c r="GJ8" s="920"/>
      <c r="GK8" s="920"/>
      <c r="GL8" s="921"/>
      <c r="GM8" s="330"/>
      <c r="GN8" s="328" t="str">
        <f>"AVG-"&amp;FF7</f>
        <v>AVG-40</v>
      </c>
      <c r="GO8" s="347" t="str">
        <f>"StdevTime-"&amp;FF7</f>
        <v>StdevTime-40</v>
      </c>
      <c r="GP8" s="327" t="str">
        <f>"VEH-"&amp;FF7</f>
        <v>VEH-40</v>
      </c>
      <c r="GQ8" s="330"/>
      <c r="GR8" s="919" t="str">
        <f>"Average of TRAVTM("&amp;GR7&amp;")"</f>
        <v>Average of TRAVTM(60)</v>
      </c>
      <c r="GS8" s="920"/>
      <c r="GT8" s="920"/>
      <c r="GU8" s="920"/>
      <c r="GV8" s="920"/>
      <c r="GW8" s="920"/>
      <c r="GX8" s="920"/>
      <c r="GY8" s="920"/>
      <c r="GZ8" s="920"/>
      <c r="HA8" s="920"/>
      <c r="HB8" s="920"/>
      <c r="HC8" s="920"/>
      <c r="HD8" s="920"/>
      <c r="HE8" s="920"/>
      <c r="HF8" s="920"/>
      <c r="HG8" s="921"/>
      <c r="HH8" s="330"/>
      <c r="HI8" s="919" t="str">
        <f>"Average of VEHS("&amp;GR7&amp;")"</f>
        <v>Average of VEHS(60)</v>
      </c>
      <c r="HJ8" s="920"/>
      <c r="HK8" s="920"/>
      <c r="HL8" s="920"/>
      <c r="HM8" s="920"/>
      <c r="HN8" s="920"/>
      <c r="HO8" s="920"/>
      <c r="HP8" s="920"/>
      <c r="HQ8" s="920"/>
      <c r="HR8" s="920"/>
      <c r="HS8" s="920"/>
      <c r="HT8" s="920"/>
      <c r="HU8" s="920"/>
      <c r="HV8" s="920"/>
      <c r="HW8" s="920"/>
      <c r="HX8" s="921"/>
      <c r="HY8" s="330"/>
      <c r="HZ8" s="328" t="str">
        <f>"AVG-"&amp;GR7</f>
        <v>AVG-60</v>
      </c>
      <c r="IA8" s="347" t="str">
        <f>"StdevTime-"&amp;GR7</f>
        <v>StdevTime-60</v>
      </c>
      <c r="IB8" s="327" t="str">
        <f>"VEH-"&amp;GR7</f>
        <v>VEH-60</v>
      </c>
      <c r="IC8" s="349"/>
      <c r="ID8" s="919" t="s">
        <v>269</v>
      </c>
      <c r="IE8" s="920"/>
      <c r="IF8" s="920"/>
      <c r="IG8" s="920"/>
      <c r="IH8" s="920"/>
      <c r="II8" s="920"/>
      <c r="IJ8" s="920"/>
      <c r="IK8" s="920"/>
      <c r="IL8" s="920"/>
      <c r="IM8" s="920"/>
      <c r="IN8" s="920"/>
      <c r="IO8" s="920"/>
      <c r="IP8" s="920"/>
      <c r="IQ8" s="920"/>
      <c r="IR8" s="920"/>
      <c r="IS8" s="921"/>
      <c r="IT8" s="347" t="s">
        <v>288</v>
      </c>
    </row>
    <row r="9" spans="1:254" s="70" customFormat="1" ht="29" x14ac:dyDescent="0.35">
      <c r="A9" s="252"/>
      <c r="B9" s="143" t="s">
        <v>281</v>
      </c>
      <c r="C9" s="418" t="s">
        <v>282</v>
      </c>
      <c r="D9" s="419" t="str">
        <f>scenario&amp;" TT Seg ID"</f>
        <v>Existing AM TT Seg ID</v>
      </c>
      <c r="E9" s="415" t="s">
        <v>322</v>
      </c>
      <c r="F9" s="415" t="s">
        <v>321</v>
      </c>
      <c r="G9" s="415" t="s">
        <v>379</v>
      </c>
      <c r="H9" s="415" t="s">
        <v>470</v>
      </c>
      <c r="I9" s="254"/>
      <c r="J9" s="633" t="str">
        <f>IF(HOME!$D$14&gt;=J$3,J$4&amp;"-"&amp;J$5,"-")</f>
        <v>3600-10800</v>
      </c>
      <c r="K9" s="633" t="str">
        <f>IF(HOME!$D$14&gt;=K$3,K$4&amp;"-"&amp;K$5,"-")</f>
        <v>10800-18000</v>
      </c>
      <c r="L9" s="633" t="str">
        <f>IF(HOME!$D$14&gt;=L$3,L$4&amp;"-"&amp;L$5,"-")</f>
        <v>18000-25200</v>
      </c>
      <c r="M9" s="633" t="str">
        <f>IF(HOME!$D$14&gt;=M$3,M$4&amp;"-"&amp;M$5,"-")</f>
        <v>25200-32400</v>
      </c>
      <c r="N9" s="633" t="str">
        <f>IF(HOME!$D$14&gt;=N$3,N$4&amp;"-"&amp;N$5,"-")</f>
        <v>32400-39600</v>
      </c>
      <c r="O9" s="633" t="str">
        <f>IF(HOME!$D$14&gt;=O$3,O$4&amp;"-"&amp;O$5,"-")</f>
        <v>39600-46800</v>
      </c>
      <c r="P9" s="633" t="str">
        <f>IF(HOME!$D$14&gt;=P$3,P$4&amp;"-"&amp;P$5,"-")</f>
        <v>46800-54000</v>
      </c>
      <c r="Q9" s="633" t="str">
        <f>IF(HOME!$D$14&gt;=Q$3,Q$4&amp;"-"&amp;Q$5,"-")</f>
        <v>54000-61200</v>
      </c>
      <c r="R9" s="633" t="str">
        <f>IF(HOME!$D$14&gt;=R$3,R$4&amp;"-"&amp;R$5,"-")</f>
        <v>61200-68400</v>
      </c>
      <c r="S9" s="633" t="str">
        <f>IF(HOME!$D$14&gt;=S$3,S$4&amp;"-"&amp;S$5,"-")</f>
        <v>68400-75600</v>
      </c>
      <c r="T9" s="633" t="str">
        <f>IF(HOME!$D$14&gt;=T$3,T$4&amp;"-"&amp;T$5,"-")</f>
        <v>75600-82800</v>
      </c>
      <c r="U9" s="633" t="str">
        <f>IF(HOME!$D$14&gt;=U$3,U$4&amp;"-"&amp;U$5,"-")</f>
        <v>82800-90000</v>
      </c>
      <c r="V9" s="633" t="str">
        <f>IF(HOME!$D$14&gt;=V$3,V$4&amp;"-"&amp;V$5,"-")</f>
        <v>90000-97200</v>
      </c>
      <c r="W9" s="633" t="str">
        <f>IF(HOME!$D$14&gt;=W$3,W$4&amp;"-"&amp;W$5,"-")</f>
        <v>97200-104400</v>
      </c>
      <c r="X9" s="633" t="str">
        <f>IF(HOME!$D$14&gt;=X$3,X$4&amp;"-"&amp;X$5,"-")</f>
        <v>104400-111600</v>
      </c>
      <c r="Y9" s="633" t="str">
        <f>IF(HOME!$D$14&gt;=Y$3,Y$4&amp;"-"&amp;Y$5,"-")</f>
        <v>111600-118800</v>
      </c>
      <c r="Z9" s="331"/>
      <c r="AA9" s="208" t="str">
        <f>$J$9</f>
        <v>3600-10800</v>
      </c>
      <c r="AB9" s="208" t="str">
        <f>$K$9</f>
        <v>10800-18000</v>
      </c>
      <c r="AC9" s="208" t="str">
        <f>$L$9</f>
        <v>18000-25200</v>
      </c>
      <c r="AD9" s="208" t="str">
        <f>$M$9</f>
        <v>25200-32400</v>
      </c>
      <c r="AE9" s="208" t="str">
        <f>$N$9</f>
        <v>32400-39600</v>
      </c>
      <c r="AF9" s="208" t="str">
        <f>$O$9</f>
        <v>39600-46800</v>
      </c>
      <c r="AG9" s="208" t="str">
        <f>$P$9</f>
        <v>46800-54000</v>
      </c>
      <c r="AH9" s="208" t="str">
        <f>$Q$9</f>
        <v>54000-61200</v>
      </c>
      <c r="AI9" s="208" t="str">
        <f>$R$9</f>
        <v>61200-68400</v>
      </c>
      <c r="AJ9" s="208" t="str">
        <f>$S$9</f>
        <v>68400-75600</v>
      </c>
      <c r="AK9" s="208" t="str">
        <f>$T$9</f>
        <v>75600-82800</v>
      </c>
      <c r="AL9" s="208" t="str">
        <f>$U$9</f>
        <v>82800-90000</v>
      </c>
      <c r="AM9" s="208" t="str">
        <f>$V$9</f>
        <v>90000-97200</v>
      </c>
      <c r="AN9" s="208" t="str">
        <f>$W$9</f>
        <v>97200-104400</v>
      </c>
      <c r="AO9" s="208" t="str">
        <f>$X$9</f>
        <v>104400-111600</v>
      </c>
      <c r="AP9" s="208" t="str">
        <f>$Y$9</f>
        <v>111600-118800</v>
      </c>
      <c r="AQ9" s="331"/>
      <c r="AR9" s="352" t="s">
        <v>283</v>
      </c>
      <c r="AS9" s="353" t="s">
        <v>165</v>
      </c>
      <c r="AT9" s="326" t="s">
        <v>289</v>
      </c>
      <c r="AU9" s="331"/>
      <c r="AV9" s="633" t="str">
        <f>$J$9</f>
        <v>3600-10800</v>
      </c>
      <c r="AW9" s="633" t="str">
        <f>$K$9</f>
        <v>10800-18000</v>
      </c>
      <c r="AX9" s="633" t="str">
        <f>$L$9</f>
        <v>18000-25200</v>
      </c>
      <c r="AY9" s="633" t="str">
        <f>$M$9</f>
        <v>25200-32400</v>
      </c>
      <c r="AZ9" s="633" t="str">
        <f>$N$9</f>
        <v>32400-39600</v>
      </c>
      <c r="BA9" s="633" t="str">
        <f>$O$9</f>
        <v>39600-46800</v>
      </c>
      <c r="BB9" s="633" t="str">
        <f>$P$9</f>
        <v>46800-54000</v>
      </c>
      <c r="BC9" s="633" t="str">
        <f>$Q$9</f>
        <v>54000-61200</v>
      </c>
      <c r="BD9" s="633" t="str">
        <f>$R$9</f>
        <v>61200-68400</v>
      </c>
      <c r="BE9" s="633" t="str">
        <f>$S$9</f>
        <v>68400-75600</v>
      </c>
      <c r="BF9" s="633" t="str">
        <f>$T$9</f>
        <v>75600-82800</v>
      </c>
      <c r="BG9" s="633" t="str">
        <f>$U$9</f>
        <v>82800-90000</v>
      </c>
      <c r="BH9" s="633" t="str">
        <f>$V$9</f>
        <v>90000-97200</v>
      </c>
      <c r="BI9" s="633" t="str">
        <f>$W$9</f>
        <v>97200-104400</v>
      </c>
      <c r="BJ9" s="633" t="str">
        <f>$X$9</f>
        <v>104400-111600</v>
      </c>
      <c r="BK9" s="633" t="str">
        <f>$Y$9</f>
        <v>111600-118800</v>
      </c>
      <c r="BL9" s="331"/>
      <c r="BM9" s="633" t="str">
        <f>$J$9</f>
        <v>3600-10800</v>
      </c>
      <c r="BN9" s="633" t="str">
        <f>$K$9</f>
        <v>10800-18000</v>
      </c>
      <c r="BO9" s="633" t="str">
        <f>$L$9</f>
        <v>18000-25200</v>
      </c>
      <c r="BP9" s="633" t="str">
        <f>$M$9</f>
        <v>25200-32400</v>
      </c>
      <c r="BQ9" s="633" t="str">
        <f>$N$9</f>
        <v>32400-39600</v>
      </c>
      <c r="BR9" s="633" t="str">
        <f>$O$9</f>
        <v>39600-46800</v>
      </c>
      <c r="BS9" s="633" t="str">
        <f>$P$9</f>
        <v>46800-54000</v>
      </c>
      <c r="BT9" s="633" t="str">
        <f>$Q$9</f>
        <v>54000-61200</v>
      </c>
      <c r="BU9" s="633" t="str">
        <f>$R$9</f>
        <v>61200-68400</v>
      </c>
      <c r="BV9" s="633" t="str">
        <f>$S$9</f>
        <v>68400-75600</v>
      </c>
      <c r="BW9" s="633" t="str">
        <f>$T$9</f>
        <v>75600-82800</v>
      </c>
      <c r="BX9" s="633" t="str">
        <f>$U$9</f>
        <v>82800-90000</v>
      </c>
      <c r="BY9" s="633" t="str">
        <f>$V$9</f>
        <v>90000-97200</v>
      </c>
      <c r="BZ9" s="633" t="str">
        <f>$W$9</f>
        <v>97200-104400</v>
      </c>
      <c r="CA9" s="633" t="str">
        <f>$X$9</f>
        <v>104400-111600</v>
      </c>
      <c r="CB9" s="633" t="str">
        <f>$Y$9</f>
        <v>111600-118800</v>
      </c>
      <c r="CC9" s="331"/>
      <c r="CD9" s="208" t="s">
        <v>283</v>
      </c>
      <c r="CE9" s="348" t="s">
        <v>165</v>
      </c>
      <c r="CF9" s="326" t="s">
        <v>289</v>
      </c>
      <c r="CG9" s="331"/>
      <c r="CH9" s="208" t="str">
        <f>$J$9</f>
        <v>3600-10800</v>
      </c>
      <c r="CI9" s="208" t="str">
        <f>$K$9</f>
        <v>10800-18000</v>
      </c>
      <c r="CJ9" s="208" t="str">
        <f>$L$9</f>
        <v>18000-25200</v>
      </c>
      <c r="CK9" s="208" t="str">
        <f>$M$9</f>
        <v>25200-32400</v>
      </c>
      <c r="CL9" s="208" t="str">
        <f>$N$9</f>
        <v>32400-39600</v>
      </c>
      <c r="CM9" s="208" t="str">
        <f>$O$9</f>
        <v>39600-46800</v>
      </c>
      <c r="CN9" s="208" t="str">
        <f>$P$9</f>
        <v>46800-54000</v>
      </c>
      <c r="CO9" s="208" t="str">
        <f>$Q$9</f>
        <v>54000-61200</v>
      </c>
      <c r="CP9" s="208" t="str">
        <f>$R$9</f>
        <v>61200-68400</v>
      </c>
      <c r="CQ9" s="208" t="str">
        <f>$S$9</f>
        <v>68400-75600</v>
      </c>
      <c r="CR9" s="208" t="str">
        <f>$T$9</f>
        <v>75600-82800</v>
      </c>
      <c r="CS9" s="208" t="str">
        <f>$U$9</f>
        <v>82800-90000</v>
      </c>
      <c r="CT9" s="208" t="str">
        <f>$V$9</f>
        <v>90000-97200</v>
      </c>
      <c r="CU9" s="208" t="str">
        <f>$W$9</f>
        <v>97200-104400</v>
      </c>
      <c r="CV9" s="208" t="str">
        <f>$X$9</f>
        <v>104400-111600</v>
      </c>
      <c r="CW9" s="208" t="str">
        <f>$Y$9</f>
        <v>111600-118800</v>
      </c>
      <c r="CX9" s="331"/>
      <c r="CY9" s="208" t="str">
        <f>$J$9</f>
        <v>3600-10800</v>
      </c>
      <c r="CZ9" s="208" t="str">
        <f>$K$9</f>
        <v>10800-18000</v>
      </c>
      <c r="DA9" s="208" t="str">
        <f>$L$9</f>
        <v>18000-25200</v>
      </c>
      <c r="DB9" s="208" t="str">
        <f>$M$9</f>
        <v>25200-32400</v>
      </c>
      <c r="DC9" s="208" t="str">
        <f>$N$9</f>
        <v>32400-39600</v>
      </c>
      <c r="DD9" s="208" t="str">
        <f>$O$9</f>
        <v>39600-46800</v>
      </c>
      <c r="DE9" s="208" t="str">
        <f>$P$9</f>
        <v>46800-54000</v>
      </c>
      <c r="DF9" s="208" t="str">
        <f>$Q$9</f>
        <v>54000-61200</v>
      </c>
      <c r="DG9" s="208" t="str">
        <f>$R$9</f>
        <v>61200-68400</v>
      </c>
      <c r="DH9" s="208" t="str">
        <f>$S$9</f>
        <v>68400-75600</v>
      </c>
      <c r="DI9" s="208" t="str">
        <f>$T$9</f>
        <v>75600-82800</v>
      </c>
      <c r="DJ9" s="208" t="str">
        <f>$U$9</f>
        <v>82800-90000</v>
      </c>
      <c r="DK9" s="208" t="str">
        <f>$V$9</f>
        <v>90000-97200</v>
      </c>
      <c r="DL9" s="208" t="str">
        <f>$W$9</f>
        <v>97200-104400</v>
      </c>
      <c r="DM9" s="208" t="str">
        <f>$X$9</f>
        <v>104400-111600</v>
      </c>
      <c r="DN9" s="208" t="str">
        <f>$Y$9</f>
        <v>111600-118800</v>
      </c>
      <c r="DO9" s="331"/>
      <c r="DP9" s="208" t="s">
        <v>283</v>
      </c>
      <c r="DQ9" s="348" t="s">
        <v>165</v>
      </c>
      <c r="DR9" s="326" t="s">
        <v>289</v>
      </c>
      <c r="DS9" s="331"/>
      <c r="DT9" s="633" t="str">
        <f>$J$9</f>
        <v>3600-10800</v>
      </c>
      <c r="DU9" s="633" t="str">
        <f>$K$9</f>
        <v>10800-18000</v>
      </c>
      <c r="DV9" s="633" t="str">
        <f>$L$9</f>
        <v>18000-25200</v>
      </c>
      <c r="DW9" s="633" t="str">
        <f>$M$9</f>
        <v>25200-32400</v>
      </c>
      <c r="DX9" s="633" t="str">
        <f>$N$9</f>
        <v>32400-39600</v>
      </c>
      <c r="DY9" s="633" t="str">
        <f>$O$9</f>
        <v>39600-46800</v>
      </c>
      <c r="DZ9" s="633" t="str">
        <f>$P$9</f>
        <v>46800-54000</v>
      </c>
      <c r="EA9" s="633" t="str">
        <f>$Q$9</f>
        <v>54000-61200</v>
      </c>
      <c r="EB9" s="633" t="str">
        <f>$R$9</f>
        <v>61200-68400</v>
      </c>
      <c r="EC9" s="633" t="str">
        <f>$S$9</f>
        <v>68400-75600</v>
      </c>
      <c r="ED9" s="633" t="str">
        <f>$T$9</f>
        <v>75600-82800</v>
      </c>
      <c r="EE9" s="633" t="str">
        <f>$U$9</f>
        <v>82800-90000</v>
      </c>
      <c r="EF9" s="633" t="str">
        <f>$V$9</f>
        <v>90000-97200</v>
      </c>
      <c r="EG9" s="633" t="str">
        <f>$W$9</f>
        <v>97200-104400</v>
      </c>
      <c r="EH9" s="633" t="str">
        <f>$X$9</f>
        <v>104400-111600</v>
      </c>
      <c r="EI9" s="633" t="str">
        <f>$Y$9</f>
        <v>111600-118800</v>
      </c>
      <c r="EJ9" s="331"/>
      <c r="EK9" s="633" t="str">
        <f>$J$9</f>
        <v>3600-10800</v>
      </c>
      <c r="EL9" s="633" t="str">
        <f>$K$9</f>
        <v>10800-18000</v>
      </c>
      <c r="EM9" s="633" t="str">
        <f>$L$9</f>
        <v>18000-25200</v>
      </c>
      <c r="EN9" s="633" t="str">
        <f>$M$9</f>
        <v>25200-32400</v>
      </c>
      <c r="EO9" s="633" t="str">
        <f>$N$9</f>
        <v>32400-39600</v>
      </c>
      <c r="EP9" s="633" t="str">
        <f>$O$9</f>
        <v>39600-46800</v>
      </c>
      <c r="EQ9" s="633" t="str">
        <f>$P$9</f>
        <v>46800-54000</v>
      </c>
      <c r="ER9" s="633" t="str">
        <f>$Q$9</f>
        <v>54000-61200</v>
      </c>
      <c r="ES9" s="633" t="str">
        <f>$R$9</f>
        <v>61200-68400</v>
      </c>
      <c r="ET9" s="633" t="str">
        <f>$S$9</f>
        <v>68400-75600</v>
      </c>
      <c r="EU9" s="633" t="str">
        <f>$T$9</f>
        <v>75600-82800</v>
      </c>
      <c r="EV9" s="633" t="str">
        <f>$U$9</f>
        <v>82800-90000</v>
      </c>
      <c r="EW9" s="633" t="str">
        <f>$V$9</f>
        <v>90000-97200</v>
      </c>
      <c r="EX9" s="633" t="str">
        <f>$W$9</f>
        <v>97200-104400</v>
      </c>
      <c r="EY9" s="633" t="str">
        <f>$X$9</f>
        <v>104400-111600</v>
      </c>
      <c r="EZ9" s="633" t="str">
        <f>$Y$9</f>
        <v>111600-118800</v>
      </c>
      <c r="FA9" s="331"/>
      <c r="FB9" s="208" t="s">
        <v>283</v>
      </c>
      <c r="FC9" s="348" t="s">
        <v>165</v>
      </c>
      <c r="FD9" s="326" t="s">
        <v>289</v>
      </c>
      <c r="FE9" s="331"/>
      <c r="FF9" s="208" t="str">
        <f>$J$9</f>
        <v>3600-10800</v>
      </c>
      <c r="FG9" s="208" t="str">
        <f>$K$9</f>
        <v>10800-18000</v>
      </c>
      <c r="FH9" s="208" t="str">
        <f>$L$9</f>
        <v>18000-25200</v>
      </c>
      <c r="FI9" s="208" t="str">
        <f>$M$9</f>
        <v>25200-32400</v>
      </c>
      <c r="FJ9" s="208" t="str">
        <f>$N$9</f>
        <v>32400-39600</v>
      </c>
      <c r="FK9" s="208" t="str">
        <f>$O$9</f>
        <v>39600-46800</v>
      </c>
      <c r="FL9" s="208" t="str">
        <f>$P$9</f>
        <v>46800-54000</v>
      </c>
      <c r="FM9" s="208" t="str">
        <f>$Q$9</f>
        <v>54000-61200</v>
      </c>
      <c r="FN9" s="208" t="str">
        <f>$R$9</f>
        <v>61200-68400</v>
      </c>
      <c r="FO9" s="208" t="str">
        <f>$S$9</f>
        <v>68400-75600</v>
      </c>
      <c r="FP9" s="208" t="str">
        <f>$T$9</f>
        <v>75600-82800</v>
      </c>
      <c r="FQ9" s="208" t="str">
        <f>$U$9</f>
        <v>82800-90000</v>
      </c>
      <c r="FR9" s="208" t="str">
        <f>$V$9</f>
        <v>90000-97200</v>
      </c>
      <c r="FS9" s="208" t="str">
        <f>$W$9</f>
        <v>97200-104400</v>
      </c>
      <c r="FT9" s="208" t="str">
        <f>$X$9</f>
        <v>104400-111600</v>
      </c>
      <c r="FU9" s="208" t="str">
        <f>$Y$9</f>
        <v>111600-118800</v>
      </c>
      <c r="FV9" s="331"/>
      <c r="FW9" s="208" t="str">
        <f>$J$9</f>
        <v>3600-10800</v>
      </c>
      <c r="FX9" s="208" t="str">
        <f>$K$9</f>
        <v>10800-18000</v>
      </c>
      <c r="FY9" s="208" t="str">
        <f>$L$9</f>
        <v>18000-25200</v>
      </c>
      <c r="FZ9" s="208" t="str">
        <f>$M$9</f>
        <v>25200-32400</v>
      </c>
      <c r="GA9" s="208" t="str">
        <f>$N$9</f>
        <v>32400-39600</v>
      </c>
      <c r="GB9" s="208" t="str">
        <f>$O$9</f>
        <v>39600-46800</v>
      </c>
      <c r="GC9" s="208" t="str">
        <f>$P$9</f>
        <v>46800-54000</v>
      </c>
      <c r="GD9" s="208" t="str">
        <f>$Q$9</f>
        <v>54000-61200</v>
      </c>
      <c r="GE9" s="208" t="str">
        <f>$R$9</f>
        <v>61200-68400</v>
      </c>
      <c r="GF9" s="208" t="str">
        <f>$S$9</f>
        <v>68400-75600</v>
      </c>
      <c r="GG9" s="208" t="str">
        <f>$T$9</f>
        <v>75600-82800</v>
      </c>
      <c r="GH9" s="208" t="str">
        <f>$U$9</f>
        <v>82800-90000</v>
      </c>
      <c r="GI9" s="208" t="str">
        <f>$V$9</f>
        <v>90000-97200</v>
      </c>
      <c r="GJ9" s="208" t="str">
        <f>$W$9</f>
        <v>97200-104400</v>
      </c>
      <c r="GK9" s="208" t="str">
        <f>$X$9</f>
        <v>104400-111600</v>
      </c>
      <c r="GL9" s="208" t="str">
        <f>$Y$9</f>
        <v>111600-118800</v>
      </c>
      <c r="GM9" s="331"/>
      <c r="GN9" s="208" t="s">
        <v>283</v>
      </c>
      <c r="GO9" s="348" t="s">
        <v>165</v>
      </c>
      <c r="GP9" s="326" t="s">
        <v>289</v>
      </c>
      <c r="GQ9" s="331"/>
      <c r="GR9" s="208" t="str">
        <f>$J$9</f>
        <v>3600-10800</v>
      </c>
      <c r="GS9" s="208" t="str">
        <f>$K$9</f>
        <v>10800-18000</v>
      </c>
      <c r="GT9" s="208" t="str">
        <f>$L$9</f>
        <v>18000-25200</v>
      </c>
      <c r="GU9" s="208" t="str">
        <f>$M$9</f>
        <v>25200-32400</v>
      </c>
      <c r="GV9" s="208" t="str">
        <f>$N$9</f>
        <v>32400-39600</v>
      </c>
      <c r="GW9" s="208" t="str">
        <f>$O$9</f>
        <v>39600-46800</v>
      </c>
      <c r="GX9" s="208" t="str">
        <f>$P$9</f>
        <v>46800-54000</v>
      </c>
      <c r="GY9" s="208" t="str">
        <f>$Q$9</f>
        <v>54000-61200</v>
      </c>
      <c r="GZ9" s="208" t="str">
        <f>$R$9</f>
        <v>61200-68400</v>
      </c>
      <c r="HA9" s="208" t="str">
        <f>$S$9</f>
        <v>68400-75600</v>
      </c>
      <c r="HB9" s="208" t="str">
        <f>$T$9</f>
        <v>75600-82800</v>
      </c>
      <c r="HC9" s="208" t="str">
        <f>$U$9</f>
        <v>82800-90000</v>
      </c>
      <c r="HD9" s="208" t="str">
        <f>$V$9</f>
        <v>90000-97200</v>
      </c>
      <c r="HE9" s="208" t="str">
        <f>$W$9</f>
        <v>97200-104400</v>
      </c>
      <c r="HF9" s="208" t="str">
        <f>$X$9</f>
        <v>104400-111600</v>
      </c>
      <c r="HG9" s="208" t="str">
        <f>$Y$9</f>
        <v>111600-118800</v>
      </c>
      <c r="HH9" s="331"/>
      <c r="HI9" s="208" t="str">
        <f>$J$9</f>
        <v>3600-10800</v>
      </c>
      <c r="HJ9" s="208" t="str">
        <f>$K$9</f>
        <v>10800-18000</v>
      </c>
      <c r="HK9" s="208" t="str">
        <f>$L$9</f>
        <v>18000-25200</v>
      </c>
      <c r="HL9" s="208" t="str">
        <f>$M$9</f>
        <v>25200-32400</v>
      </c>
      <c r="HM9" s="208" t="str">
        <f>$N$9</f>
        <v>32400-39600</v>
      </c>
      <c r="HN9" s="208" t="str">
        <f>$O$9</f>
        <v>39600-46800</v>
      </c>
      <c r="HO9" s="208" t="str">
        <f>$P$9</f>
        <v>46800-54000</v>
      </c>
      <c r="HP9" s="208" t="str">
        <f>$Q$9</f>
        <v>54000-61200</v>
      </c>
      <c r="HQ9" s="208" t="str">
        <f>$R$9</f>
        <v>61200-68400</v>
      </c>
      <c r="HR9" s="208" t="str">
        <f>$S$9</f>
        <v>68400-75600</v>
      </c>
      <c r="HS9" s="208" t="str">
        <f>$T$9</f>
        <v>75600-82800</v>
      </c>
      <c r="HT9" s="208" t="str">
        <f>$U$9</f>
        <v>82800-90000</v>
      </c>
      <c r="HU9" s="208" t="str">
        <f>$V$9</f>
        <v>90000-97200</v>
      </c>
      <c r="HV9" s="208" t="str">
        <f>$W$9</f>
        <v>97200-104400</v>
      </c>
      <c r="HW9" s="208" t="str">
        <f>$X$9</f>
        <v>104400-111600</v>
      </c>
      <c r="HX9" s="208" t="str">
        <f>$Y$9</f>
        <v>111600-118800</v>
      </c>
      <c r="HY9" s="331"/>
      <c r="HZ9" s="208" t="s">
        <v>283</v>
      </c>
      <c r="IA9" s="348" t="s">
        <v>165</v>
      </c>
      <c r="IB9" s="326" t="s">
        <v>289</v>
      </c>
      <c r="IC9" s="350"/>
      <c r="ID9" s="633" t="str">
        <f>$J$9</f>
        <v>3600-10800</v>
      </c>
      <c r="IE9" s="633" t="str">
        <f>$K$9</f>
        <v>10800-18000</v>
      </c>
      <c r="IF9" s="633" t="str">
        <f>$L$9</f>
        <v>18000-25200</v>
      </c>
      <c r="IG9" s="633" t="str">
        <f>$M$9</f>
        <v>25200-32400</v>
      </c>
      <c r="IH9" s="633" t="str">
        <f>$N$9</f>
        <v>32400-39600</v>
      </c>
      <c r="II9" s="633" t="str">
        <f>$O$9</f>
        <v>39600-46800</v>
      </c>
      <c r="IJ9" s="633" t="str">
        <f>$P$9</f>
        <v>46800-54000</v>
      </c>
      <c r="IK9" s="633" t="str">
        <f>$Q$9</f>
        <v>54000-61200</v>
      </c>
      <c r="IL9" s="633" t="str">
        <f>$R$9</f>
        <v>61200-68400</v>
      </c>
      <c r="IM9" s="633" t="str">
        <f>$S$9</f>
        <v>68400-75600</v>
      </c>
      <c r="IN9" s="633" t="str">
        <f>$T$9</f>
        <v>75600-82800</v>
      </c>
      <c r="IO9" s="633" t="str">
        <f>$U$9</f>
        <v>82800-90000</v>
      </c>
      <c r="IP9" s="633" t="str">
        <f>$V$9</f>
        <v>90000-97200</v>
      </c>
      <c r="IQ9" s="633" t="str">
        <f>$W$9</f>
        <v>97200-104400</v>
      </c>
      <c r="IR9" s="633" t="str">
        <f>$X$9</f>
        <v>104400-111600</v>
      </c>
      <c r="IS9" s="633" t="str">
        <f>$Y$9</f>
        <v>111600-118800</v>
      </c>
      <c r="IT9" s="348" t="s">
        <v>283</v>
      </c>
    </row>
    <row r="10" spans="1:254" x14ac:dyDescent="0.35">
      <c r="A10" s="252" t="str">
        <f>IF(C10=0,"H","")</f>
        <v/>
      </c>
      <c r="B10" s="319">
        <v>1</v>
      </c>
      <c r="C10" s="413" t="str">
        <f>INDEX('Input - Travel Times'!$B$3:$AH$103,MATCH($B10,'Input - Travel Times'!$B$3:$B$103,0),MATCH(C$9,'Input - Travel Times'!$B$3:$AH$3,0))</f>
        <v>From EB Loudoun County Pkwy to EB S Riding Blvd</v>
      </c>
      <c r="D10" s="150">
        <f>INDEX('Input - Travel Times'!$B$3:$AH$103,MATCH($B10,'Input - Travel Times'!$B$3:$B$103,0),MATCH(D$9,'Input - Travel Times'!$B$3:$AH$3,0))</f>
        <v>1</v>
      </c>
      <c r="E10" s="518">
        <f>TIME(0,0,INDEX('Input - Travel Times'!$B$3:$AH$103,MATCH($B10,'Input - Travel Times'!$B$3:$B$103,0),MATCH(E$9,'Input - Travel Times'!$B$3:$AH$3,0)))</f>
        <v>7.8703703703703705E-4</v>
      </c>
      <c r="F10" s="518">
        <f>TIME(0,0,INDEX('Input - Travel Times'!$B$3:$AH$103,MATCH($B10,'Input - Travel Times'!$B$3:$B$103,0),MATCH(F$9,'Input - Travel Times'!$B$3:$AH$3,0)))</f>
        <v>8.4490740740740739E-4</v>
      </c>
      <c r="G10" s="518" t="e">
        <f>TIME(0,0,INDEX('Input - Travel Times'!$B$3:$AH$103,MATCH($B10,'Input - Travel Times'!$B$3:$B$103,0),MATCH(G$9,'Input - Travel Times'!$B$3:$AH$3,0)))</f>
        <v>#VALUE!</v>
      </c>
      <c r="H10" s="518" t="e">
        <f>TIME(0,0,INDEX('Input - Travel Times'!$B$3:$AH$103,MATCH($B10,'Input - Travel Times'!$B$3:$B$103,0),MATCH(H$9,'Input - Travel Times'!$B$3:$AH$3,0)))</f>
        <v>#VALUE!</v>
      </c>
      <c r="J10" s="212" t="str">
        <f>IFERROR(TIME(0,0,AVERAGEIFS('VISSIM Travel Time Outputs'!$I:$I,'VISSIM Travel Time Outputs'!$D:$D,$D10,'VISSIM Travel Time Outputs'!$A:$A,"AVG",'VISSIM Travel Time Outputs'!$B:$B,J$9)),"-")</f>
        <v>-</v>
      </c>
      <c r="K10" s="213" t="str">
        <f>IFERROR(TIME(0,0,AVERAGEIFS('VISSIM Travel Time Outputs'!$I:$I,'VISSIM Travel Time Outputs'!$D:$D,$D10,'VISSIM Travel Time Outputs'!$A:$A,"AVG",'VISSIM Travel Time Outputs'!$B:$B,K$9)),"-")</f>
        <v>-</v>
      </c>
      <c r="L10" s="213" t="str">
        <f>IFERROR(TIME(0,0,AVERAGEIFS('VISSIM Travel Time Outputs'!$I:$I,'VISSIM Travel Time Outputs'!$D:$D,$D10,'VISSIM Travel Time Outputs'!$A:$A,"AVG",'VISSIM Travel Time Outputs'!$B:$B,L$9)),"-")</f>
        <v>-</v>
      </c>
      <c r="M10" s="213" t="str">
        <f>IFERROR(TIME(0,0,AVERAGEIFS('VISSIM Travel Time Outputs'!$I:$I,'VISSIM Travel Time Outputs'!$D:$D,$D10,'VISSIM Travel Time Outputs'!$A:$A,"AVG",'VISSIM Travel Time Outputs'!$B:$B,M$9)),"-")</f>
        <v>-</v>
      </c>
      <c r="N10" s="213" t="str">
        <f>IFERROR(TIME(0,0,AVERAGEIFS('VISSIM Travel Time Outputs'!$I:$I,'VISSIM Travel Time Outputs'!$D:$D,$D10,'VISSIM Travel Time Outputs'!$A:$A,"AVG",'VISSIM Travel Time Outputs'!$B:$B,N$9)),"-")</f>
        <v>-</v>
      </c>
      <c r="O10" s="213" t="str">
        <f>IFERROR(TIME(0,0,AVERAGEIFS('VISSIM Travel Time Outputs'!$I:$I,'VISSIM Travel Time Outputs'!$D:$D,$D10,'VISSIM Travel Time Outputs'!$A:$A,"AVG",'VISSIM Travel Time Outputs'!$B:$B,O$9)),"-")</f>
        <v>-</v>
      </c>
      <c r="P10" s="213" t="str">
        <f>IFERROR(TIME(0,0,AVERAGEIFS('VISSIM Travel Time Outputs'!$I:$I,'VISSIM Travel Time Outputs'!$D:$D,$D10,'VISSIM Travel Time Outputs'!$A:$A,"AVG",'VISSIM Travel Time Outputs'!$B:$B,P$9)),"-")</f>
        <v>-</v>
      </c>
      <c r="Q10" s="213" t="str">
        <f>IFERROR(TIME(0,0,AVERAGEIFS('VISSIM Travel Time Outputs'!$I:$I,'VISSIM Travel Time Outputs'!$D:$D,$D10,'VISSIM Travel Time Outputs'!$A:$A,"AVG",'VISSIM Travel Time Outputs'!$B:$B,Q$9)),"-")</f>
        <v>-</v>
      </c>
      <c r="R10" s="213" t="str">
        <f>IFERROR(TIME(0,0,AVERAGEIFS('VISSIM Travel Time Outputs'!$I:$I,'VISSIM Travel Time Outputs'!$D:$D,$D10,'VISSIM Travel Time Outputs'!$A:$A,"AVG",'VISSIM Travel Time Outputs'!$B:$B,R$9)),"-")</f>
        <v>-</v>
      </c>
      <c r="S10" s="213" t="str">
        <f>IFERROR(TIME(0,0,AVERAGEIFS('VISSIM Travel Time Outputs'!$I:$I,'VISSIM Travel Time Outputs'!$D:$D,$D10,'VISSIM Travel Time Outputs'!$A:$A,"AVG",'VISSIM Travel Time Outputs'!$B:$B,S$9)),"-")</f>
        <v>-</v>
      </c>
      <c r="T10" s="213" t="str">
        <f>IFERROR(TIME(0,0,AVERAGEIFS('VISSIM Travel Time Outputs'!$I:$I,'VISSIM Travel Time Outputs'!$D:$D,$D10,'VISSIM Travel Time Outputs'!$A:$A,"AVG",'VISSIM Travel Time Outputs'!$B:$B,T$9)),"-")</f>
        <v>-</v>
      </c>
      <c r="U10" s="213" t="str">
        <f>IFERROR(TIME(0,0,AVERAGEIFS('VISSIM Travel Time Outputs'!$I:$I,'VISSIM Travel Time Outputs'!$D:$D,$D10,'VISSIM Travel Time Outputs'!$A:$A,"AVG",'VISSIM Travel Time Outputs'!$B:$B,U$9)),"-")</f>
        <v>-</v>
      </c>
      <c r="V10" s="213" t="str">
        <f>IFERROR(TIME(0,0,AVERAGEIFS('VISSIM Travel Time Outputs'!$I:$I,'VISSIM Travel Time Outputs'!$D:$D,$D10,'VISSIM Travel Time Outputs'!$A:$A,"AVG",'VISSIM Travel Time Outputs'!$B:$B,V$9)),"-")</f>
        <v>-</v>
      </c>
      <c r="W10" s="213" t="str">
        <f>IFERROR(TIME(0,0,AVERAGEIFS('VISSIM Travel Time Outputs'!$I:$I,'VISSIM Travel Time Outputs'!$D:$D,$D10,'VISSIM Travel Time Outputs'!$A:$A,"AVG",'VISSIM Travel Time Outputs'!$B:$B,W$9)),"-")</f>
        <v>-</v>
      </c>
      <c r="X10" s="213" t="str">
        <f>IFERROR(TIME(0,0,AVERAGEIFS('VISSIM Travel Time Outputs'!$I:$I,'VISSIM Travel Time Outputs'!$D:$D,$D10,'VISSIM Travel Time Outputs'!$A:$A,"AVG",'VISSIM Travel Time Outputs'!$B:$B,X$9)),"-")</f>
        <v>-</v>
      </c>
      <c r="Y10" s="214" t="str">
        <f>IFERROR(TIME(0,0,AVERAGEIFS('VISSIM Travel Time Outputs'!$I:$I,'VISSIM Travel Time Outputs'!$D:$D,$D10,'VISSIM Travel Time Outputs'!$A:$A,"AVG",'VISSIM Travel Time Outputs'!$B:$B,Y$9)),"-")</f>
        <v>-</v>
      </c>
      <c r="Z10" s="254"/>
      <c r="AA10" s="320" t="str">
        <f>IFERROR(AVERAGEIFS('VISSIM Travel Time Outputs'!$F:$F,'VISSIM Travel Time Outputs'!$D:$D,$D10,'VISSIM Travel Time Outputs'!$A:$A,"AVG",'VISSIM Travel Time Outputs'!$B:$B,AA$9),"-")</f>
        <v>-</v>
      </c>
      <c r="AB10" s="321" t="str">
        <f>IFERROR(AVERAGEIFS('VISSIM Travel Time Outputs'!$F:$F,'VISSIM Travel Time Outputs'!$D:$D,$D10,'VISSIM Travel Time Outputs'!$A:$A,"AVG",'VISSIM Travel Time Outputs'!$B:$B,AB$9),"-")</f>
        <v>-</v>
      </c>
      <c r="AC10" s="321" t="str">
        <f>IFERROR(AVERAGEIFS('VISSIM Travel Time Outputs'!$F:$F,'VISSIM Travel Time Outputs'!$D:$D,$D10,'VISSIM Travel Time Outputs'!$A:$A,"AVG",'VISSIM Travel Time Outputs'!$B:$B,AC$9),"-")</f>
        <v>-</v>
      </c>
      <c r="AD10" s="321" t="str">
        <f>IFERROR(AVERAGEIFS('VISSIM Travel Time Outputs'!$F:$F,'VISSIM Travel Time Outputs'!$D:$D,$D10,'VISSIM Travel Time Outputs'!$A:$A,"AVG",'VISSIM Travel Time Outputs'!$B:$B,AD$9),"-")</f>
        <v>-</v>
      </c>
      <c r="AE10" s="321" t="str">
        <f>IFERROR(AVERAGEIFS('VISSIM Travel Time Outputs'!$F:$F,'VISSIM Travel Time Outputs'!$D:$D,$D10,'VISSIM Travel Time Outputs'!$A:$A,"AVG",'VISSIM Travel Time Outputs'!$B:$B,AE$9),"-")</f>
        <v>-</v>
      </c>
      <c r="AF10" s="321" t="str">
        <f>IFERROR(AVERAGEIFS('VISSIM Travel Time Outputs'!$F:$F,'VISSIM Travel Time Outputs'!$D:$D,$D10,'VISSIM Travel Time Outputs'!$A:$A,"AVG",'VISSIM Travel Time Outputs'!$B:$B,AF$9),"-")</f>
        <v>-</v>
      </c>
      <c r="AG10" s="321" t="str">
        <f>IFERROR(AVERAGEIFS('VISSIM Travel Time Outputs'!$F:$F,'VISSIM Travel Time Outputs'!$D:$D,$D10,'VISSIM Travel Time Outputs'!$A:$A,"AVG",'VISSIM Travel Time Outputs'!$B:$B,AG$9),"-")</f>
        <v>-</v>
      </c>
      <c r="AH10" s="321" t="str">
        <f>IFERROR(AVERAGEIFS('VISSIM Travel Time Outputs'!$F:$F,'VISSIM Travel Time Outputs'!$D:$D,$D10,'VISSIM Travel Time Outputs'!$A:$A,"AVG",'VISSIM Travel Time Outputs'!$B:$B,AH$9),"-")</f>
        <v>-</v>
      </c>
      <c r="AI10" s="321" t="str">
        <f>IFERROR(AVERAGEIFS('VISSIM Travel Time Outputs'!$F:$F,'VISSIM Travel Time Outputs'!$D:$D,$D10,'VISSIM Travel Time Outputs'!$A:$A,"AVG",'VISSIM Travel Time Outputs'!$B:$B,AI$9),"-")</f>
        <v>-</v>
      </c>
      <c r="AJ10" s="321" t="str">
        <f>IFERROR(AVERAGEIFS('VISSIM Travel Time Outputs'!$F:$F,'VISSIM Travel Time Outputs'!$D:$D,$D10,'VISSIM Travel Time Outputs'!$A:$A,"AVG",'VISSIM Travel Time Outputs'!$B:$B,AJ$9),"-")</f>
        <v>-</v>
      </c>
      <c r="AK10" s="321" t="str">
        <f>IFERROR(AVERAGEIFS('VISSIM Travel Time Outputs'!$F:$F,'VISSIM Travel Time Outputs'!$D:$D,$D10,'VISSIM Travel Time Outputs'!$A:$A,"AVG",'VISSIM Travel Time Outputs'!$B:$B,AK$9),"-")</f>
        <v>-</v>
      </c>
      <c r="AL10" s="321" t="str">
        <f>IFERROR(AVERAGEIFS('VISSIM Travel Time Outputs'!$F:$F,'VISSIM Travel Time Outputs'!$D:$D,$D10,'VISSIM Travel Time Outputs'!$A:$A,"AVG",'VISSIM Travel Time Outputs'!$B:$B,AL$9),"-")</f>
        <v>-</v>
      </c>
      <c r="AM10" s="321" t="str">
        <f>IFERROR(AVERAGEIFS('VISSIM Travel Time Outputs'!$F:$F,'VISSIM Travel Time Outputs'!$D:$D,$D10,'VISSIM Travel Time Outputs'!$A:$A,"AVG",'VISSIM Travel Time Outputs'!$B:$B,AM$9),"-")</f>
        <v>-</v>
      </c>
      <c r="AN10" s="321" t="str">
        <f>IFERROR(AVERAGEIFS('VISSIM Travel Time Outputs'!$F:$F,'VISSIM Travel Time Outputs'!$D:$D,$D10,'VISSIM Travel Time Outputs'!$A:$A,"AVG",'VISSIM Travel Time Outputs'!$B:$B,AN$9),"-")</f>
        <v>-</v>
      </c>
      <c r="AO10" s="321" t="str">
        <f>IFERROR(AVERAGEIFS('VISSIM Travel Time Outputs'!$F:$F,'VISSIM Travel Time Outputs'!$D:$D,$D10,'VISSIM Travel Time Outputs'!$A:$A,"AVG",'VISSIM Travel Time Outputs'!$B:$B,AO$9),"-")</f>
        <v>-</v>
      </c>
      <c r="AP10" s="322" t="str">
        <f>IFERROR(AVERAGEIFS('VISSIM Travel Time Outputs'!$F:$F,'VISSIM Travel Time Outputs'!$D:$D,$D10,'VISSIM Travel Time Outputs'!$A:$A,"AVG",'VISSIM Travel Time Outputs'!$B:$B,AP$9),"-")</f>
        <v>-</v>
      </c>
      <c r="AQ10" s="331"/>
      <c r="AR10" s="209" t="str">
        <f>IFERROR(SUMPRODUCT(J10:Y10,AA10:AP10)/SUM(AA10:AP10),"--")</f>
        <v>--</v>
      </c>
      <c r="AS10" s="354" t="str">
        <f>IFERROR(_xlfn.STDEV.S(J10:Y10),"--")</f>
        <v>--</v>
      </c>
      <c r="AT10" s="325">
        <f>SUM(AA10:AP10)</f>
        <v>0</v>
      </c>
      <c r="AU10" s="255"/>
      <c r="AV10" s="212" t="str">
        <f>IFERROR(TIME(0,0,AVERAGEIFS('VISSIM Travel Time Outputs'!$J:$J,'VISSIM Travel Time Outputs'!$D:$D,$D10,'VISSIM Travel Time Outputs'!$A:$A,"AVG",'VISSIM Travel Time Outputs'!$B:$B,AV$9)),"-")</f>
        <v>-</v>
      </c>
      <c r="AW10" s="213" t="str">
        <f>IFERROR(TIME(0,0,AVERAGEIFS('VISSIM Travel Time Outputs'!$J:$J,'VISSIM Travel Time Outputs'!$D:$D,$D10,'VISSIM Travel Time Outputs'!$A:$A,"AVG",'VISSIM Travel Time Outputs'!$B:$B,AW$9)),"-")</f>
        <v>-</v>
      </c>
      <c r="AX10" s="213" t="str">
        <f>IFERROR(TIME(0,0,AVERAGEIFS('VISSIM Travel Time Outputs'!$J:$J,'VISSIM Travel Time Outputs'!$D:$D,$D10,'VISSIM Travel Time Outputs'!$A:$A,"AVG",'VISSIM Travel Time Outputs'!$B:$B,AX$9)),"-")</f>
        <v>-</v>
      </c>
      <c r="AY10" s="213" t="str">
        <f>IFERROR(TIME(0,0,AVERAGEIFS('VISSIM Travel Time Outputs'!$J:$J,'VISSIM Travel Time Outputs'!$D:$D,$D10,'VISSIM Travel Time Outputs'!$A:$A,"AVG",'VISSIM Travel Time Outputs'!$B:$B,AY$9)),"-")</f>
        <v>-</v>
      </c>
      <c r="AZ10" s="213" t="str">
        <f>IFERROR(TIME(0,0,AVERAGEIFS('VISSIM Travel Time Outputs'!$J:$J,'VISSIM Travel Time Outputs'!$D:$D,$D10,'VISSIM Travel Time Outputs'!$A:$A,"AVG",'VISSIM Travel Time Outputs'!$B:$B,AZ$9)),"-")</f>
        <v>-</v>
      </c>
      <c r="BA10" s="213" t="str">
        <f>IFERROR(TIME(0,0,AVERAGEIFS('VISSIM Travel Time Outputs'!$J:$J,'VISSIM Travel Time Outputs'!$D:$D,$D10,'VISSIM Travel Time Outputs'!$A:$A,"AVG",'VISSIM Travel Time Outputs'!$B:$B,BA$9)),"-")</f>
        <v>-</v>
      </c>
      <c r="BB10" s="213" t="str">
        <f>IFERROR(TIME(0,0,AVERAGEIFS('VISSIM Travel Time Outputs'!$J:$J,'VISSIM Travel Time Outputs'!$D:$D,$D10,'VISSIM Travel Time Outputs'!$A:$A,"AVG",'VISSIM Travel Time Outputs'!$B:$B,BB$9)),"-")</f>
        <v>-</v>
      </c>
      <c r="BC10" s="213" t="str">
        <f>IFERROR(TIME(0,0,AVERAGEIFS('VISSIM Travel Time Outputs'!$J:$J,'VISSIM Travel Time Outputs'!$D:$D,$D10,'VISSIM Travel Time Outputs'!$A:$A,"AVG",'VISSIM Travel Time Outputs'!$B:$B,BC$9)),"-")</f>
        <v>-</v>
      </c>
      <c r="BD10" s="213" t="str">
        <f>IFERROR(TIME(0,0,AVERAGEIFS('VISSIM Travel Time Outputs'!$J:$J,'VISSIM Travel Time Outputs'!$D:$D,$D10,'VISSIM Travel Time Outputs'!$A:$A,"AVG",'VISSIM Travel Time Outputs'!$B:$B,BD$9)),"-")</f>
        <v>-</v>
      </c>
      <c r="BE10" s="213" t="str">
        <f>IFERROR(TIME(0,0,AVERAGEIFS('VISSIM Travel Time Outputs'!$J:$J,'VISSIM Travel Time Outputs'!$D:$D,$D10,'VISSIM Travel Time Outputs'!$A:$A,"AVG",'VISSIM Travel Time Outputs'!$B:$B,BE$9)),"-")</f>
        <v>-</v>
      </c>
      <c r="BF10" s="213" t="str">
        <f>IFERROR(TIME(0,0,AVERAGEIFS('VISSIM Travel Time Outputs'!$J:$J,'VISSIM Travel Time Outputs'!$D:$D,$D10,'VISSIM Travel Time Outputs'!$A:$A,"AVG",'VISSIM Travel Time Outputs'!$B:$B,BF$9)),"-")</f>
        <v>-</v>
      </c>
      <c r="BG10" s="213" t="str">
        <f>IFERROR(TIME(0,0,AVERAGEIFS('VISSIM Travel Time Outputs'!$J:$J,'VISSIM Travel Time Outputs'!$D:$D,$D10,'VISSIM Travel Time Outputs'!$A:$A,"AVG",'VISSIM Travel Time Outputs'!$B:$B,BG$9)),"-")</f>
        <v>-</v>
      </c>
      <c r="BH10" s="213" t="str">
        <f>IFERROR(TIME(0,0,AVERAGEIFS('VISSIM Travel Time Outputs'!$J:$J,'VISSIM Travel Time Outputs'!$D:$D,$D10,'VISSIM Travel Time Outputs'!$A:$A,"AVG",'VISSIM Travel Time Outputs'!$B:$B,BH$9)),"-")</f>
        <v>-</v>
      </c>
      <c r="BI10" s="213" t="str">
        <f>IFERROR(TIME(0,0,AVERAGEIFS('VISSIM Travel Time Outputs'!$J:$J,'VISSIM Travel Time Outputs'!$D:$D,$D10,'VISSIM Travel Time Outputs'!$A:$A,"AVG",'VISSIM Travel Time Outputs'!$B:$B,BI$9)),"-")</f>
        <v>-</v>
      </c>
      <c r="BJ10" s="213" t="str">
        <f>IFERROR(TIME(0,0,AVERAGEIFS('VISSIM Travel Time Outputs'!$J:$J,'VISSIM Travel Time Outputs'!$D:$D,$D10,'VISSIM Travel Time Outputs'!$A:$A,"AVG",'VISSIM Travel Time Outputs'!$B:$B,BJ$9)),"-")</f>
        <v>-</v>
      </c>
      <c r="BK10" s="214" t="str">
        <f>IFERROR(TIME(0,0,AVERAGEIFS('VISSIM Travel Time Outputs'!$J:$J,'VISSIM Travel Time Outputs'!$D:$D,$D10,'VISSIM Travel Time Outputs'!$A:$A,"AVG",'VISSIM Travel Time Outputs'!$B:$B,BK$9)),"-")</f>
        <v>-</v>
      </c>
      <c r="BL10" s="126"/>
      <c r="BM10" s="320" t="str">
        <f>IFERROR(AVERAGEIFS('VISSIM Travel Time Outputs'!$G:$G,'VISSIM Travel Time Outputs'!$D:$D,$D10,'VISSIM Travel Time Outputs'!$A:$A,"AVG",'VISSIM Travel Time Outputs'!$B:$B,BM$9),"-")</f>
        <v>-</v>
      </c>
      <c r="BN10" s="321" t="str">
        <f>IFERROR(AVERAGEIFS('VISSIM Travel Time Outputs'!$G:$G,'VISSIM Travel Time Outputs'!$D:$D,$D10,'VISSIM Travel Time Outputs'!$A:$A,"AVG",'VISSIM Travel Time Outputs'!$B:$B,BN$9),"-")</f>
        <v>-</v>
      </c>
      <c r="BO10" s="321" t="str">
        <f>IFERROR(AVERAGEIFS('VISSIM Travel Time Outputs'!$G:$G,'VISSIM Travel Time Outputs'!$D:$D,$D10,'VISSIM Travel Time Outputs'!$A:$A,"AVG",'VISSIM Travel Time Outputs'!$B:$B,BO$9),"-")</f>
        <v>-</v>
      </c>
      <c r="BP10" s="321" t="str">
        <f>IFERROR(AVERAGEIFS('VISSIM Travel Time Outputs'!$G:$G,'VISSIM Travel Time Outputs'!$D:$D,$D10,'VISSIM Travel Time Outputs'!$A:$A,"AVG",'VISSIM Travel Time Outputs'!$B:$B,BP$9),"-")</f>
        <v>-</v>
      </c>
      <c r="BQ10" s="321" t="str">
        <f>IFERROR(AVERAGEIFS('VISSIM Travel Time Outputs'!$G:$G,'VISSIM Travel Time Outputs'!$D:$D,$D10,'VISSIM Travel Time Outputs'!$A:$A,"AVG",'VISSIM Travel Time Outputs'!$B:$B,BQ$9),"-")</f>
        <v>-</v>
      </c>
      <c r="BR10" s="321" t="str">
        <f>IFERROR(AVERAGEIFS('VISSIM Travel Time Outputs'!$G:$G,'VISSIM Travel Time Outputs'!$D:$D,$D10,'VISSIM Travel Time Outputs'!$A:$A,"AVG",'VISSIM Travel Time Outputs'!$B:$B,BR$9),"-")</f>
        <v>-</v>
      </c>
      <c r="BS10" s="321" t="str">
        <f>IFERROR(AVERAGEIFS('VISSIM Travel Time Outputs'!$G:$G,'VISSIM Travel Time Outputs'!$D:$D,$D10,'VISSIM Travel Time Outputs'!$A:$A,"AVG",'VISSIM Travel Time Outputs'!$B:$B,BS$9),"-")</f>
        <v>-</v>
      </c>
      <c r="BT10" s="321" t="str">
        <f>IFERROR(AVERAGEIFS('VISSIM Travel Time Outputs'!$G:$G,'VISSIM Travel Time Outputs'!$D:$D,$D10,'VISSIM Travel Time Outputs'!$A:$A,"AVG",'VISSIM Travel Time Outputs'!$B:$B,BT$9),"-")</f>
        <v>-</v>
      </c>
      <c r="BU10" s="321" t="str">
        <f>IFERROR(AVERAGEIFS('VISSIM Travel Time Outputs'!$G:$G,'VISSIM Travel Time Outputs'!$D:$D,$D10,'VISSIM Travel Time Outputs'!$A:$A,"AVG",'VISSIM Travel Time Outputs'!$B:$B,BU$9),"-")</f>
        <v>-</v>
      </c>
      <c r="BV10" s="321" t="str">
        <f>IFERROR(AVERAGEIFS('VISSIM Travel Time Outputs'!$G:$G,'VISSIM Travel Time Outputs'!$D:$D,$D10,'VISSIM Travel Time Outputs'!$A:$A,"AVG",'VISSIM Travel Time Outputs'!$B:$B,BV$9),"-")</f>
        <v>-</v>
      </c>
      <c r="BW10" s="321" t="str">
        <f>IFERROR(AVERAGEIFS('VISSIM Travel Time Outputs'!$G:$G,'VISSIM Travel Time Outputs'!$D:$D,$D10,'VISSIM Travel Time Outputs'!$A:$A,"AVG",'VISSIM Travel Time Outputs'!$B:$B,BW$9),"-")</f>
        <v>-</v>
      </c>
      <c r="BX10" s="321" t="str">
        <f>IFERROR(AVERAGEIFS('VISSIM Travel Time Outputs'!$G:$G,'VISSIM Travel Time Outputs'!$D:$D,$D10,'VISSIM Travel Time Outputs'!$A:$A,"AVG",'VISSIM Travel Time Outputs'!$B:$B,BX$9),"-")</f>
        <v>-</v>
      </c>
      <c r="BY10" s="321" t="str">
        <f>IFERROR(AVERAGEIFS('VISSIM Travel Time Outputs'!$G:$G,'VISSIM Travel Time Outputs'!$D:$D,$D10,'VISSIM Travel Time Outputs'!$A:$A,"AVG",'VISSIM Travel Time Outputs'!$B:$B,BY$9),"-")</f>
        <v>-</v>
      </c>
      <c r="BZ10" s="321" t="str">
        <f>IFERROR(AVERAGEIFS('VISSIM Travel Time Outputs'!$G:$G,'VISSIM Travel Time Outputs'!$D:$D,$D10,'VISSIM Travel Time Outputs'!$A:$A,"AVG",'VISSIM Travel Time Outputs'!$B:$B,BZ$9),"-")</f>
        <v>-</v>
      </c>
      <c r="CA10" s="321" t="str">
        <f>IFERROR(AVERAGEIFS('VISSIM Travel Time Outputs'!$G:$G,'VISSIM Travel Time Outputs'!$D:$D,$D10,'VISSIM Travel Time Outputs'!$A:$A,"AVG",'VISSIM Travel Time Outputs'!$B:$B,CA$9),"-")</f>
        <v>-</v>
      </c>
      <c r="CB10" s="322" t="str">
        <f>IFERROR(AVERAGEIFS('VISSIM Travel Time Outputs'!$G:$G,'VISSIM Travel Time Outputs'!$D:$D,$D10,'VISSIM Travel Time Outputs'!$A:$A,"AVG",'VISSIM Travel Time Outputs'!$B:$B,CB$9),"-")</f>
        <v>-</v>
      </c>
      <c r="CC10" s="254"/>
      <c r="CD10" s="212" t="str">
        <f>IFERROR(SUMPRODUCT(AV10:BK10,BM10:CB10)/SUM(BM10:CB10),"--")</f>
        <v>--</v>
      </c>
      <c r="CE10" s="268" t="str">
        <f>IFERROR(_xlfn.STDEV.S(AV10:BK10),"--")</f>
        <v>--</v>
      </c>
      <c r="CF10" s="325">
        <f>SUM(BM10:CB10)</f>
        <v>0</v>
      </c>
      <c r="CG10" s="331"/>
      <c r="CH10" s="212"/>
      <c r="CI10" s="213"/>
      <c r="CJ10" s="213"/>
      <c r="CK10" s="213"/>
      <c r="CL10" s="213"/>
      <c r="CM10" s="213"/>
      <c r="CN10" s="213"/>
      <c r="CO10" s="213"/>
      <c r="CP10" s="213"/>
      <c r="CQ10" s="213"/>
      <c r="CR10" s="213"/>
      <c r="CS10" s="213"/>
      <c r="CT10" s="213"/>
      <c r="CU10" s="213"/>
      <c r="CV10" s="213"/>
      <c r="CW10" s="214"/>
      <c r="CX10" s="331"/>
      <c r="CY10" s="320"/>
      <c r="CZ10" s="321"/>
      <c r="DA10" s="321"/>
      <c r="DB10" s="321"/>
      <c r="DC10" s="321"/>
      <c r="DD10" s="321"/>
      <c r="DE10" s="321"/>
      <c r="DF10" s="321"/>
      <c r="DG10" s="321"/>
      <c r="DH10" s="321"/>
      <c r="DI10" s="321"/>
      <c r="DJ10" s="321"/>
      <c r="DK10" s="321"/>
      <c r="DL10" s="321"/>
      <c r="DM10" s="321"/>
      <c r="DN10" s="322"/>
      <c r="DO10" s="331"/>
      <c r="DP10" s="212" t="str">
        <f>IFERROR(SUMPRODUCT(CH10:CW10,CY10:DN10)/SUM(CY10:DN10),"--")</f>
        <v>--</v>
      </c>
      <c r="DQ10" s="268" t="str">
        <f>IFERROR(_xlfn.STDEV.S(CH10:CW10),"--")</f>
        <v>--</v>
      </c>
      <c r="DR10" s="325">
        <f>SUM(CY10:DN10)</f>
        <v>0</v>
      </c>
      <c r="DS10" s="255"/>
      <c r="DT10" s="212" t="str">
        <f>IFERROR(TIME(0,0,AVERAGEIFS('VISSIM Travel Time Outputs'!$K:$K,'VISSIM Travel Time Outputs'!$D:$D,$D10,'VISSIM Travel Time Outputs'!$A:$A,"AVG",'VISSIM Travel Time Outputs'!$B:$B,DT$9)),"-")</f>
        <v>-</v>
      </c>
      <c r="DU10" s="213" t="str">
        <f>IFERROR(TIME(0,0,AVERAGEIFS('VISSIM Travel Time Outputs'!$K:$K,'VISSIM Travel Time Outputs'!$D:$D,$D10,'VISSIM Travel Time Outputs'!$A:$A,"AVG",'VISSIM Travel Time Outputs'!$B:$B,DU$9)),"-")</f>
        <v>-</v>
      </c>
      <c r="DV10" s="213" t="str">
        <f>IFERROR(TIME(0,0,AVERAGEIFS('VISSIM Travel Time Outputs'!$K:$K,'VISSIM Travel Time Outputs'!$D:$D,$D10,'VISSIM Travel Time Outputs'!$A:$A,"AVG",'VISSIM Travel Time Outputs'!$B:$B,DV$9)),"-")</f>
        <v>-</v>
      </c>
      <c r="DW10" s="213" t="str">
        <f>IFERROR(TIME(0,0,AVERAGEIFS('VISSIM Travel Time Outputs'!$K:$K,'VISSIM Travel Time Outputs'!$D:$D,$D10,'VISSIM Travel Time Outputs'!$A:$A,"AVG",'VISSIM Travel Time Outputs'!$B:$B,DW$9)),"-")</f>
        <v>-</v>
      </c>
      <c r="DX10" s="213" t="str">
        <f>IFERROR(TIME(0,0,AVERAGEIFS('VISSIM Travel Time Outputs'!$K:$K,'VISSIM Travel Time Outputs'!$D:$D,$D10,'VISSIM Travel Time Outputs'!$A:$A,"AVG",'VISSIM Travel Time Outputs'!$B:$B,DX$9)),"-")</f>
        <v>-</v>
      </c>
      <c r="DY10" s="213" t="str">
        <f>IFERROR(TIME(0,0,AVERAGEIFS('VISSIM Travel Time Outputs'!$K:$K,'VISSIM Travel Time Outputs'!$D:$D,$D10,'VISSIM Travel Time Outputs'!$A:$A,"AVG",'VISSIM Travel Time Outputs'!$B:$B,DY$9)),"-")</f>
        <v>-</v>
      </c>
      <c r="DZ10" s="213" t="str">
        <f>IFERROR(TIME(0,0,AVERAGEIFS('VISSIM Travel Time Outputs'!$K:$K,'VISSIM Travel Time Outputs'!$D:$D,$D10,'VISSIM Travel Time Outputs'!$A:$A,"AVG",'VISSIM Travel Time Outputs'!$B:$B,DZ$9)),"-")</f>
        <v>-</v>
      </c>
      <c r="EA10" s="213" t="str">
        <f>IFERROR(TIME(0,0,AVERAGEIFS('VISSIM Travel Time Outputs'!$K:$K,'VISSIM Travel Time Outputs'!$D:$D,$D10,'VISSIM Travel Time Outputs'!$A:$A,"AVG",'VISSIM Travel Time Outputs'!$B:$B,EA$9)),"-")</f>
        <v>-</v>
      </c>
      <c r="EB10" s="213" t="str">
        <f>IFERROR(TIME(0,0,AVERAGEIFS('VISSIM Travel Time Outputs'!$K:$K,'VISSIM Travel Time Outputs'!$D:$D,$D10,'VISSIM Travel Time Outputs'!$A:$A,"AVG",'VISSIM Travel Time Outputs'!$B:$B,EB$9)),"-")</f>
        <v>-</v>
      </c>
      <c r="EC10" s="213" t="str">
        <f>IFERROR(TIME(0,0,AVERAGEIFS('VISSIM Travel Time Outputs'!$K:$K,'VISSIM Travel Time Outputs'!$D:$D,$D10,'VISSIM Travel Time Outputs'!$A:$A,"AVG",'VISSIM Travel Time Outputs'!$B:$B,EC$9)),"-")</f>
        <v>-</v>
      </c>
      <c r="ED10" s="213" t="str">
        <f>IFERROR(TIME(0,0,AVERAGEIFS('VISSIM Travel Time Outputs'!$K:$K,'VISSIM Travel Time Outputs'!$D:$D,$D10,'VISSIM Travel Time Outputs'!$A:$A,"AVG",'VISSIM Travel Time Outputs'!$B:$B,ED$9)),"-")</f>
        <v>-</v>
      </c>
      <c r="EE10" s="213" t="str">
        <f>IFERROR(TIME(0,0,AVERAGEIFS('VISSIM Travel Time Outputs'!$K:$K,'VISSIM Travel Time Outputs'!$D:$D,$D10,'VISSIM Travel Time Outputs'!$A:$A,"AVG",'VISSIM Travel Time Outputs'!$B:$B,EE$9)),"-")</f>
        <v>-</v>
      </c>
      <c r="EF10" s="213" t="str">
        <f>IFERROR(TIME(0,0,AVERAGEIFS('VISSIM Travel Time Outputs'!$K:$K,'VISSIM Travel Time Outputs'!$D:$D,$D10,'VISSIM Travel Time Outputs'!$A:$A,"AVG",'VISSIM Travel Time Outputs'!$B:$B,EF$9)),"-")</f>
        <v>-</v>
      </c>
      <c r="EG10" s="213" t="str">
        <f>IFERROR(TIME(0,0,AVERAGEIFS('VISSIM Travel Time Outputs'!$K:$K,'VISSIM Travel Time Outputs'!$D:$D,$D10,'VISSIM Travel Time Outputs'!$A:$A,"AVG",'VISSIM Travel Time Outputs'!$B:$B,EG$9)),"-")</f>
        <v>-</v>
      </c>
      <c r="EH10" s="213" t="str">
        <f>IFERROR(TIME(0,0,AVERAGEIFS('VISSIM Travel Time Outputs'!$K:$K,'VISSIM Travel Time Outputs'!$D:$D,$D10,'VISSIM Travel Time Outputs'!$A:$A,"AVG",'VISSIM Travel Time Outputs'!$B:$B,EH$9)),"-")</f>
        <v>-</v>
      </c>
      <c r="EI10" s="214" t="str">
        <f>IFERROR(TIME(0,0,AVERAGEIFS('VISSIM Travel Time Outputs'!$K:$K,'VISSIM Travel Time Outputs'!$D:$D,$D10,'VISSIM Travel Time Outputs'!$A:$A,"AVG",'VISSIM Travel Time Outputs'!$B:$B,EI$9)),"-")</f>
        <v>-</v>
      </c>
      <c r="EJ10" s="126"/>
      <c r="EK10" s="320" t="str">
        <f>IFERROR(AVERAGEIFS('VISSIM Travel Time Outputs'!$H:$H,'VISSIM Travel Time Outputs'!$D:$D,$D10,'VISSIM Travel Time Outputs'!$A:$A,"AVG",'VISSIM Travel Time Outputs'!$B:$B,EK$9),"-")</f>
        <v>-</v>
      </c>
      <c r="EL10" s="321" t="str">
        <f>IFERROR(AVERAGEIFS('VISSIM Travel Time Outputs'!$H:$H,'VISSIM Travel Time Outputs'!$D:$D,$D10,'VISSIM Travel Time Outputs'!$A:$A,"AVG",'VISSIM Travel Time Outputs'!$B:$B,EL$9),"-")</f>
        <v>-</v>
      </c>
      <c r="EM10" s="321" t="str">
        <f>IFERROR(AVERAGEIFS('VISSIM Travel Time Outputs'!$H:$H,'VISSIM Travel Time Outputs'!$D:$D,$D10,'VISSIM Travel Time Outputs'!$A:$A,"AVG",'VISSIM Travel Time Outputs'!$B:$B,EM$9),"-")</f>
        <v>-</v>
      </c>
      <c r="EN10" s="321" t="str">
        <f>IFERROR(AVERAGEIFS('VISSIM Travel Time Outputs'!$H:$H,'VISSIM Travel Time Outputs'!$D:$D,$D10,'VISSIM Travel Time Outputs'!$A:$A,"AVG",'VISSIM Travel Time Outputs'!$B:$B,EN$9),"-")</f>
        <v>-</v>
      </c>
      <c r="EO10" s="321" t="str">
        <f>IFERROR(AVERAGEIFS('VISSIM Travel Time Outputs'!$H:$H,'VISSIM Travel Time Outputs'!$D:$D,$D10,'VISSIM Travel Time Outputs'!$A:$A,"AVG",'VISSIM Travel Time Outputs'!$B:$B,EO$9),"-")</f>
        <v>-</v>
      </c>
      <c r="EP10" s="321" t="str">
        <f>IFERROR(AVERAGEIFS('VISSIM Travel Time Outputs'!$H:$H,'VISSIM Travel Time Outputs'!$D:$D,$D10,'VISSIM Travel Time Outputs'!$A:$A,"AVG",'VISSIM Travel Time Outputs'!$B:$B,EP$9),"-")</f>
        <v>-</v>
      </c>
      <c r="EQ10" s="321" t="str">
        <f>IFERROR(AVERAGEIFS('VISSIM Travel Time Outputs'!$H:$H,'VISSIM Travel Time Outputs'!$D:$D,$D10,'VISSIM Travel Time Outputs'!$A:$A,"AVG",'VISSIM Travel Time Outputs'!$B:$B,EQ$9),"-")</f>
        <v>-</v>
      </c>
      <c r="ER10" s="321" t="str">
        <f>IFERROR(AVERAGEIFS('VISSIM Travel Time Outputs'!$H:$H,'VISSIM Travel Time Outputs'!$D:$D,$D10,'VISSIM Travel Time Outputs'!$A:$A,"AVG",'VISSIM Travel Time Outputs'!$B:$B,ER$9),"-")</f>
        <v>-</v>
      </c>
      <c r="ES10" s="321" t="str">
        <f>IFERROR(AVERAGEIFS('VISSIM Travel Time Outputs'!$H:$H,'VISSIM Travel Time Outputs'!$D:$D,$D10,'VISSIM Travel Time Outputs'!$A:$A,"AVG",'VISSIM Travel Time Outputs'!$B:$B,ES$9),"-")</f>
        <v>-</v>
      </c>
      <c r="ET10" s="321" t="str">
        <f>IFERROR(AVERAGEIFS('VISSIM Travel Time Outputs'!$H:$H,'VISSIM Travel Time Outputs'!$D:$D,$D10,'VISSIM Travel Time Outputs'!$A:$A,"AVG",'VISSIM Travel Time Outputs'!$B:$B,ET$9),"-")</f>
        <v>-</v>
      </c>
      <c r="EU10" s="321" t="str">
        <f>IFERROR(AVERAGEIFS('VISSIM Travel Time Outputs'!$H:$H,'VISSIM Travel Time Outputs'!$D:$D,$D10,'VISSIM Travel Time Outputs'!$A:$A,"AVG",'VISSIM Travel Time Outputs'!$B:$B,EU$9),"-")</f>
        <v>-</v>
      </c>
      <c r="EV10" s="321" t="str">
        <f>IFERROR(AVERAGEIFS('VISSIM Travel Time Outputs'!$H:$H,'VISSIM Travel Time Outputs'!$D:$D,$D10,'VISSIM Travel Time Outputs'!$A:$A,"AVG",'VISSIM Travel Time Outputs'!$B:$B,EV$9),"-")</f>
        <v>-</v>
      </c>
      <c r="EW10" s="321" t="str">
        <f>IFERROR(AVERAGEIFS('VISSIM Travel Time Outputs'!$H:$H,'VISSIM Travel Time Outputs'!$D:$D,$D10,'VISSIM Travel Time Outputs'!$A:$A,"AVG",'VISSIM Travel Time Outputs'!$B:$B,EW$9),"-")</f>
        <v>-</v>
      </c>
      <c r="EX10" s="321" t="str">
        <f>IFERROR(AVERAGEIFS('VISSIM Travel Time Outputs'!$H:$H,'VISSIM Travel Time Outputs'!$D:$D,$D10,'VISSIM Travel Time Outputs'!$A:$A,"AVG",'VISSIM Travel Time Outputs'!$B:$B,EX$9),"-")</f>
        <v>-</v>
      </c>
      <c r="EY10" s="321" t="str">
        <f>IFERROR(AVERAGEIFS('VISSIM Travel Time Outputs'!$H:$H,'VISSIM Travel Time Outputs'!$D:$D,$D10,'VISSIM Travel Time Outputs'!$A:$A,"AVG",'VISSIM Travel Time Outputs'!$B:$B,EY$9),"-")</f>
        <v>-</v>
      </c>
      <c r="EZ10" s="322" t="str">
        <f>IFERROR(AVERAGEIFS('VISSIM Travel Time Outputs'!$H:$H,'VISSIM Travel Time Outputs'!$D:$D,$D10,'VISSIM Travel Time Outputs'!$A:$A,"AVG",'VISSIM Travel Time Outputs'!$B:$B,EZ$9),"-")</f>
        <v>-</v>
      </c>
      <c r="FA10" s="254"/>
      <c r="FB10" s="212" t="str">
        <f>IFERROR(SUMPRODUCT(DT10:EI10,EK10:EZ10)/SUM(EK10:EZ10),"--")</f>
        <v>--</v>
      </c>
      <c r="FC10" s="268" t="str">
        <f>IFERROR(_xlfn.STDEV.S(DT10:EI10),"--")</f>
        <v>--</v>
      </c>
      <c r="FD10" s="325">
        <f>SUM(EK10:EZ10)</f>
        <v>0</v>
      </c>
      <c r="FE10" s="331"/>
      <c r="FF10" s="212" t="str">
        <f>IFERROR(GETPIVOTDATA("Average of TRAVTM(40)",#REF!,"TIMEINT",FF$9,"VEHICLETRAVELTIMEMEASUREMENT",$D10)/3600/24,"--")</f>
        <v>--</v>
      </c>
      <c r="FG10" s="213" t="str">
        <f>IFERROR(GETPIVOTDATA("Average of TRAVTM(40)",#REF!,"TIMEINT",FG$9,"VEHICLETRAVELTIMEMEASUREMENT",$D10)/3600/24,"--")</f>
        <v>--</v>
      </c>
      <c r="FH10" s="213" t="str">
        <f>IFERROR(GETPIVOTDATA("Average of TRAVTM(40)",#REF!,"TIMEINT",FH$9,"VEHICLETRAVELTIMEMEASUREMENT",$D10)/3600/24,"--")</f>
        <v>--</v>
      </c>
      <c r="FI10" s="213" t="str">
        <f>IFERROR(GETPIVOTDATA("Average of TRAVTM(40)",#REF!,"TIMEINT",FI$9,"VEHICLETRAVELTIMEMEASUREMENT",$D10)/3600/24,"--")</f>
        <v>--</v>
      </c>
      <c r="FJ10" s="213" t="str">
        <f>IFERROR(GETPIVOTDATA("Average of TRAVTM(40)",#REF!,"TIMEINT",FJ$9,"VEHICLETRAVELTIMEMEASUREMENT",$D10)/3600/24,"--")</f>
        <v>--</v>
      </c>
      <c r="FK10" s="213" t="str">
        <f>IFERROR(GETPIVOTDATA("Average of TRAVTM(40)",#REF!,"TIMEINT",FK$9,"VEHICLETRAVELTIMEMEASUREMENT",$D10)/3600/24,"--")</f>
        <v>--</v>
      </c>
      <c r="FL10" s="213" t="str">
        <f>IFERROR(GETPIVOTDATA("Average of TRAVTM(40)",#REF!,"TIMEINT",FL$9,"VEHICLETRAVELTIMEMEASUREMENT",$D10)/3600/24,"--")</f>
        <v>--</v>
      </c>
      <c r="FM10" s="213" t="str">
        <f>IFERROR(GETPIVOTDATA("Average of TRAVTM(40)",#REF!,"TIMEINT",FM$9,"VEHICLETRAVELTIMEMEASUREMENT",$D10)/3600/24,"--")</f>
        <v>--</v>
      </c>
      <c r="FN10" s="213" t="str">
        <f>IFERROR(GETPIVOTDATA("Average of TRAVTM(40)",#REF!,"TIMEINT",FN$9,"VEHICLETRAVELTIMEMEASUREMENT",$D10)/3600/24,"--")</f>
        <v>--</v>
      </c>
      <c r="FO10" s="213" t="str">
        <f>IFERROR(GETPIVOTDATA("Average of TRAVTM(40)",#REF!,"TIMEINT",FO$9,"VEHICLETRAVELTIMEMEASUREMENT",$D10)/3600/24,"--")</f>
        <v>--</v>
      </c>
      <c r="FP10" s="213" t="str">
        <f>IFERROR(GETPIVOTDATA("Average of TRAVTM(40)",#REF!,"TIMEINT",FP$9,"VEHICLETRAVELTIMEMEASUREMENT",$D10)/3600/24,"--")</f>
        <v>--</v>
      </c>
      <c r="FQ10" s="213" t="str">
        <f>IFERROR(GETPIVOTDATA("Average of TRAVTM(40)",#REF!,"TIMEINT",FQ$9,"VEHICLETRAVELTIMEMEASUREMENT",$D10)/3600/24,"--")</f>
        <v>--</v>
      </c>
      <c r="FR10" s="213" t="str">
        <f>IFERROR(GETPIVOTDATA("Average of TRAVTM(40)",#REF!,"TIMEINT",FR$9,"VEHICLETRAVELTIMEMEASUREMENT",$D10)/3600/24,"--")</f>
        <v>--</v>
      </c>
      <c r="FS10" s="213" t="str">
        <f>IFERROR(GETPIVOTDATA("Average of TRAVTM(40)",#REF!,"TIMEINT",FS$9,"VEHICLETRAVELTIMEMEASUREMENT",$D10)/3600/24,"--")</f>
        <v>--</v>
      </c>
      <c r="FT10" s="213" t="str">
        <f>IFERROR(GETPIVOTDATA("Average of TRAVTM(40)",#REF!,"TIMEINT",FT$9,"VEHICLETRAVELTIMEMEASUREMENT",$D10)/3600/24,"--")</f>
        <v>--</v>
      </c>
      <c r="FU10" s="214" t="str">
        <f>IFERROR(GETPIVOTDATA("Average of TRAVTM(40)",#REF!,"TIMEINT",FU$9,"VEHICLETRAVELTIMEMEASUREMENT",$D10)/3600/24,"--")</f>
        <v>--</v>
      </c>
      <c r="FV10" s="331"/>
      <c r="FW10" s="320" t="str">
        <f>IFERROR(GETPIVOTDATA("Average of VEHS(40)",#REF!,"TIMEINT",FW$9,"VEHICLETRAVELTIMEMEASUREMENT",$D10),"--")</f>
        <v>--</v>
      </c>
      <c r="FX10" s="321" t="str">
        <f>IFERROR(GETPIVOTDATA("Average of VEHS(40)",#REF!,"TIMEINT",FX$9,"VEHICLETRAVELTIMEMEASUREMENT",$D10),"--")</f>
        <v>--</v>
      </c>
      <c r="FY10" s="321" t="str">
        <f>IFERROR(GETPIVOTDATA("Average of VEHS(40)",#REF!,"TIMEINT",FY$9,"VEHICLETRAVELTIMEMEASUREMENT",$D10),"--")</f>
        <v>--</v>
      </c>
      <c r="FZ10" s="321" t="str">
        <f>IFERROR(GETPIVOTDATA("Average of VEHS(40)",#REF!,"TIMEINT",FZ$9,"VEHICLETRAVELTIMEMEASUREMENT",$D10),"--")</f>
        <v>--</v>
      </c>
      <c r="GA10" s="321" t="str">
        <f>IFERROR(GETPIVOTDATA("Average of VEHS(40)",#REF!,"TIMEINT",GA$9,"VEHICLETRAVELTIMEMEASUREMENT",$D10),"--")</f>
        <v>--</v>
      </c>
      <c r="GB10" s="321" t="str">
        <f>IFERROR(GETPIVOTDATA("Average of VEHS(40)",#REF!,"TIMEINT",GB$9,"VEHICLETRAVELTIMEMEASUREMENT",$D10),"--")</f>
        <v>--</v>
      </c>
      <c r="GC10" s="321" t="str">
        <f>IFERROR(GETPIVOTDATA("Average of VEHS(40)",#REF!,"TIMEINT",GC$9,"VEHICLETRAVELTIMEMEASUREMENT",$D10),"--")</f>
        <v>--</v>
      </c>
      <c r="GD10" s="321" t="str">
        <f>IFERROR(GETPIVOTDATA("Average of VEHS(40)",#REF!,"TIMEINT",GD$9,"VEHICLETRAVELTIMEMEASUREMENT",$D10),"--")</f>
        <v>--</v>
      </c>
      <c r="GE10" s="321" t="str">
        <f>IFERROR(GETPIVOTDATA("Average of VEHS(40)",#REF!,"TIMEINT",GE$9,"VEHICLETRAVELTIMEMEASUREMENT",$D10),"--")</f>
        <v>--</v>
      </c>
      <c r="GF10" s="321" t="str">
        <f>IFERROR(GETPIVOTDATA("Average of VEHS(40)",#REF!,"TIMEINT",GF$9,"VEHICLETRAVELTIMEMEASUREMENT",$D10),"--")</f>
        <v>--</v>
      </c>
      <c r="GG10" s="321" t="str">
        <f>IFERROR(GETPIVOTDATA("Average of VEHS(40)",#REF!,"TIMEINT",GG$9,"VEHICLETRAVELTIMEMEASUREMENT",$D10),"--")</f>
        <v>--</v>
      </c>
      <c r="GH10" s="321" t="str">
        <f>IFERROR(GETPIVOTDATA("Average of VEHS(40)",#REF!,"TIMEINT",GH$9,"VEHICLETRAVELTIMEMEASUREMENT",$D10),"--")</f>
        <v>--</v>
      </c>
      <c r="GI10" s="321" t="str">
        <f>IFERROR(GETPIVOTDATA("Average of VEHS(40)",#REF!,"TIMEINT",GI$9,"VEHICLETRAVELTIMEMEASUREMENT",$D10),"--")</f>
        <v>--</v>
      </c>
      <c r="GJ10" s="321" t="str">
        <f>IFERROR(GETPIVOTDATA("Average of VEHS(40)",#REF!,"TIMEINT",GJ$9,"VEHICLETRAVELTIMEMEASUREMENT",$D10),"--")</f>
        <v>--</v>
      </c>
      <c r="GK10" s="321" t="str">
        <f>IFERROR(GETPIVOTDATA("Average of VEHS(40)",#REF!,"TIMEINT",GK$9,"VEHICLETRAVELTIMEMEASUREMENT",$D10),"--")</f>
        <v>--</v>
      </c>
      <c r="GL10" s="322" t="str">
        <f>IFERROR(GETPIVOTDATA("Average of VEHS(40)",#REF!,"TIMEINT",GL$9,"VEHICLETRAVELTIMEMEASUREMENT",$D10),"--")</f>
        <v>--</v>
      </c>
      <c r="GM10" s="331"/>
      <c r="GN10" s="212" t="str">
        <f>IFERROR(SUMPRODUCT(FF10:FU10,FW10:GL10)/SUM(FW10:GL10),"--")</f>
        <v>--</v>
      </c>
      <c r="GO10" s="268" t="str">
        <f>IFERROR(_xlfn.STDEV.S(FF10:FU10),"--")</f>
        <v>--</v>
      </c>
      <c r="GP10" s="325">
        <f>SUM(FW10:GL10)</f>
        <v>0</v>
      </c>
      <c r="GQ10" s="331"/>
      <c r="GR10" s="212" t="str">
        <f>IFERROR(GETPIVOTDATA("Average of TRAVTM(60)",#REF!,"TIMEINT",GR$9,"VEHICLETRAVELTIMEMEASUREMENT",$D10)/3600/24,"--")</f>
        <v>--</v>
      </c>
      <c r="GS10" s="213" t="str">
        <f>IFERROR(GETPIVOTDATA("Average of TRAVTM(60)",#REF!,"TIMEINT",GS$9,"VEHICLETRAVELTIMEMEASUREMENT",$D10)/3600/24,"--")</f>
        <v>--</v>
      </c>
      <c r="GT10" s="213" t="str">
        <f>IFERROR(GETPIVOTDATA("Average of TRAVTM(60)",#REF!,"TIMEINT",GT$9,"VEHICLETRAVELTIMEMEASUREMENT",$D10)/3600/24,"--")</f>
        <v>--</v>
      </c>
      <c r="GU10" s="213" t="str">
        <f>IFERROR(GETPIVOTDATA("Average of TRAVTM(60)",#REF!,"TIMEINT",GU$9,"VEHICLETRAVELTIMEMEASUREMENT",$D10)/3600/24,"--")</f>
        <v>--</v>
      </c>
      <c r="GV10" s="213" t="str">
        <f>IFERROR(GETPIVOTDATA("Average of TRAVTM(60)",#REF!,"TIMEINT",GV$9,"VEHICLETRAVELTIMEMEASUREMENT",$D10)/3600/24,"--")</f>
        <v>--</v>
      </c>
      <c r="GW10" s="213" t="str">
        <f>IFERROR(GETPIVOTDATA("Average of TRAVTM(60)",#REF!,"TIMEINT",GW$9,"VEHICLETRAVELTIMEMEASUREMENT",$D10)/3600/24,"--")</f>
        <v>--</v>
      </c>
      <c r="GX10" s="213" t="str">
        <f>IFERROR(GETPIVOTDATA("Average of TRAVTM(60)",#REF!,"TIMEINT",GX$9,"VEHICLETRAVELTIMEMEASUREMENT",$D10)/3600/24,"--")</f>
        <v>--</v>
      </c>
      <c r="GY10" s="213" t="str">
        <f>IFERROR(GETPIVOTDATA("Average of TRAVTM(60)",#REF!,"TIMEINT",GY$9,"VEHICLETRAVELTIMEMEASUREMENT",$D10)/3600/24,"--")</f>
        <v>--</v>
      </c>
      <c r="GZ10" s="213" t="str">
        <f>IFERROR(GETPIVOTDATA("Average of TRAVTM(60)",#REF!,"TIMEINT",GZ$9,"VEHICLETRAVELTIMEMEASUREMENT",$D10)/3600/24,"--")</f>
        <v>--</v>
      </c>
      <c r="HA10" s="213" t="str">
        <f>IFERROR(GETPIVOTDATA("Average of TRAVTM(60)",#REF!,"TIMEINT",HA$9,"VEHICLETRAVELTIMEMEASUREMENT",$D10)/3600/24,"--")</f>
        <v>--</v>
      </c>
      <c r="HB10" s="213" t="str">
        <f>IFERROR(GETPIVOTDATA("Average of TRAVTM(60)",#REF!,"TIMEINT",HB$9,"VEHICLETRAVELTIMEMEASUREMENT",$D10)/3600/24,"--")</f>
        <v>--</v>
      </c>
      <c r="HC10" s="213" t="str">
        <f>IFERROR(GETPIVOTDATA("Average of TRAVTM(60)",#REF!,"TIMEINT",HC$9,"VEHICLETRAVELTIMEMEASUREMENT",$D10)/3600/24,"--")</f>
        <v>--</v>
      </c>
      <c r="HD10" s="213" t="str">
        <f>IFERROR(GETPIVOTDATA("Average of TRAVTM(60)",#REF!,"TIMEINT",HD$9,"VEHICLETRAVELTIMEMEASUREMENT",$D10)/3600/24,"--")</f>
        <v>--</v>
      </c>
      <c r="HE10" s="213" t="str">
        <f>IFERROR(GETPIVOTDATA("Average of TRAVTM(60)",#REF!,"TIMEINT",HE$9,"VEHICLETRAVELTIMEMEASUREMENT",$D10)/3600/24,"--")</f>
        <v>--</v>
      </c>
      <c r="HF10" s="213" t="str">
        <f>IFERROR(GETPIVOTDATA("Average of TRAVTM(60)",#REF!,"TIMEINT",HF$9,"VEHICLETRAVELTIMEMEASUREMENT",$D10)/3600/24,"--")</f>
        <v>--</v>
      </c>
      <c r="HG10" s="214" t="str">
        <f>IFERROR(GETPIVOTDATA("Average of TRAVTM(60)",#REF!,"TIMEINT",HG$9,"VEHICLETRAVELTIMEMEASUREMENT",$D10)/3600/24,"--")</f>
        <v>--</v>
      </c>
      <c r="HH10" s="331"/>
      <c r="HI10" s="320" t="str">
        <f>IFERROR(GETPIVOTDATA("Average of VEHS(60)",#REF!,"TIMEINT",HI$9,"VEHICLETRAVELTIMEMEASUREMENT",$D10),"--")</f>
        <v>--</v>
      </c>
      <c r="HJ10" s="321" t="str">
        <f>IFERROR(GETPIVOTDATA("Average of VEHS(60)",#REF!,"TIMEINT",HJ$9,"VEHICLETRAVELTIMEMEASUREMENT",$D10),"--")</f>
        <v>--</v>
      </c>
      <c r="HK10" s="321" t="str">
        <f>IFERROR(GETPIVOTDATA("Average of VEHS(60)",#REF!,"TIMEINT",HK$9,"VEHICLETRAVELTIMEMEASUREMENT",$D10),"--")</f>
        <v>--</v>
      </c>
      <c r="HL10" s="321" t="str">
        <f>IFERROR(GETPIVOTDATA("Average of VEHS(60)",#REF!,"TIMEINT",HL$9,"VEHICLETRAVELTIMEMEASUREMENT",$D10),"--")</f>
        <v>--</v>
      </c>
      <c r="HM10" s="321" t="str">
        <f>IFERROR(GETPIVOTDATA("Average of VEHS(60)",#REF!,"TIMEINT",HM$9,"VEHICLETRAVELTIMEMEASUREMENT",$D10),"--")</f>
        <v>--</v>
      </c>
      <c r="HN10" s="321" t="str">
        <f>IFERROR(GETPIVOTDATA("Average of VEHS(60)",#REF!,"TIMEINT",HN$9,"VEHICLETRAVELTIMEMEASUREMENT",$D10),"--")</f>
        <v>--</v>
      </c>
      <c r="HO10" s="321" t="str">
        <f>IFERROR(GETPIVOTDATA("Average of VEHS(60)",#REF!,"TIMEINT",HO$9,"VEHICLETRAVELTIMEMEASUREMENT",$D10),"--")</f>
        <v>--</v>
      </c>
      <c r="HP10" s="321" t="str">
        <f>IFERROR(GETPIVOTDATA("Average of VEHS(60)",#REF!,"TIMEINT",HP$9,"VEHICLETRAVELTIMEMEASUREMENT",$D10),"--")</f>
        <v>--</v>
      </c>
      <c r="HQ10" s="321" t="str">
        <f>IFERROR(GETPIVOTDATA("Average of VEHS(60)",#REF!,"TIMEINT",HQ$9,"VEHICLETRAVELTIMEMEASUREMENT",$D10),"--")</f>
        <v>--</v>
      </c>
      <c r="HR10" s="321" t="str">
        <f>IFERROR(GETPIVOTDATA("Average of VEHS(60)",#REF!,"TIMEINT",HR$9,"VEHICLETRAVELTIMEMEASUREMENT",$D10),"--")</f>
        <v>--</v>
      </c>
      <c r="HS10" s="321" t="str">
        <f>IFERROR(GETPIVOTDATA("Average of VEHS(60)",#REF!,"TIMEINT",HS$9,"VEHICLETRAVELTIMEMEASUREMENT",$D10),"--")</f>
        <v>--</v>
      </c>
      <c r="HT10" s="321" t="str">
        <f>IFERROR(GETPIVOTDATA("Average of VEHS(60)",#REF!,"TIMEINT",HT$9,"VEHICLETRAVELTIMEMEASUREMENT",$D10),"--")</f>
        <v>--</v>
      </c>
      <c r="HU10" s="321" t="str">
        <f>IFERROR(GETPIVOTDATA("Average of VEHS(60)",#REF!,"TIMEINT",HU$9,"VEHICLETRAVELTIMEMEASUREMENT",$D10),"--")</f>
        <v>--</v>
      </c>
      <c r="HV10" s="321" t="str">
        <f>IFERROR(GETPIVOTDATA("Average of VEHS(60)",#REF!,"TIMEINT",HV$9,"VEHICLETRAVELTIMEMEASUREMENT",$D10),"--")</f>
        <v>--</v>
      </c>
      <c r="HW10" s="321" t="str">
        <f>IFERROR(GETPIVOTDATA("Average of VEHS(60)",#REF!,"TIMEINT",HW$9,"VEHICLETRAVELTIMEMEASUREMENT",$D10),"--")</f>
        <v>--</v>
      </c>
      <c r="HX10" s="322" t="str">
        <f>IFERROR(GETPIVOTDATA("Average of VEHS(60)",#REF!,"TIMEINT",HX$9,"VEHICLETRAVELTIMEMEASUREMENT",$D10),"--")</f>
        <v>--</v>
      </c>
      <c r="HY10" s="331"/>
      <c r="HZ10" s="212" t="str">
        <f>IFERROR(SUMPRODUCT(GR10:HG10,HI10:HX10)/SUM(HI10:HX10),"--")</f>
        <v>--</v>
      </c>
      <c r="IA10" s="268" t="str">
        <f>IFERROR(_xlfn.STDEV.S(GR10:HG10),"--")</f>
        <v>--</v>
      </c>
      <c r="IB10" s="325">
        <f>SUM(HI10:HX10)</f>
        <v>0</v>
      </c>
      <c r="IC10" s="638"/>
      <c r="ID10" s="320" t="str">
        <f>IFERROR(AVERAGEIFS('VISSIM Travel Time Outputs'!#REF!,'VISSIM Travel Time Outputs'!#REF!,$D10,'VISSIM Travel Time Outputs'!#REF!,"AVG",'VISSIM Travel Time Outputs'!#REF!,ID$9),"-")</f>
        <v>-</v>
      </c>
      <c r="IE10" s="321" t="str">
        <f>IFERROR(AVERAGEIFS('VISSIM Travel Time Outputs'!#REF!,'VISSIM Travel Time Outputs'!#REF!,$D10,'VISSIM Travel Time Outputs'!#REF!,"AVG",'VISSIM Travel Time Outputs'!#REF!,IE$9),"-")</f>
        <v>-</v>
      </c>
      <c r="IF10" s="321" t="str">
        <f>IFERROR(AVERAGEIFS('VISSIM Travel Time Outputs'!#REF!,'VISSIM Travel Time Outputs'!#REF!,$D10,'VISSIM Travel Time Outputs'!#REF!,"AVG",'VISSIM Travel Time Outputs'!#REF!,IF$9),"-")</f>
        <v>-</v>
      </c>
      <c r="IG10" s="321" t="str">
        <f>IFERROR(AVERAGEIFS('VISSIM Travel Time Outputs'!#REF!,'VISSIM Travel Time Outputs'!#REF!,$D10,'VISSIM Travel Time Outputs'!#REF!,"AVG",'VISSIM Travel Time Outputs'!#REF!,IG$9),"-")</f>
        <v>-</v>
      </c>
      <c r="IH10" s="321" t="str">
        <f>IFERROR(AVERAGEIFS('VISSIM Travel Time Outputs'!#REF!,'VISSIM Travel Time Outputs'!#REF!,$D10,'VISSIM Travel Time Outputs'!#REF!,"AVG",'VISSIM Travel Time Outputs'!#REF!,IH$9),"-")</f>
        <v>-</v>
      </c>
      <c r="II10" s="321" t="str">
        <f>IFERROR(AVERAGEIFS('VISSIM Travel Time Outputs'!#REF!,'VISSIM Travel Time Outputs'!#REF!,$D10,'VISSIM Travel Time Outputs'!#REF!,"AVG",'VISSIM Travel Time Outputs'!#REF!,II$9),"-")</f>
        <v>-</v>
      </c>
      <c r="IJ10" s="321" t="str">
        <f>IFERROR(AVERAGEIFS('VISSIM Travel Time Outputs'!#REF!,'VISSIM Travel Time Outputs'!#REF!,$D10,'VISSIM Travel Time Outputs'!#REF!,"AVG",'VISSIM Travel Time Outputs'!#REF!,IJ$9),"-")</f>
        <v>-</v>
      </c>
      <c r="IK10" s="321" t="str">
        <f>IFERROR(AVERAGEIFS('VISSIM Travel Time Outputs'!#REF!,'VISSIM Travel Time Outputs'!#REF!,$D10,'VISSIM Travel Time Outputs'!#REF!,"AVG",'VISSIM Travel Time Outputs'!#REF!,IK$9),"-")</f>
        <v>-</v>
      </c>
      <c r="IL10" s="321" t="str">
        <f>IFERROR(AVERAGEIFS('VISSIM Travel Time Outputs'!#REF!,'VISSIM Travel Time Outputs'!#REF!,$D10,'VISSIM Travel Time Outputs'!#REF!,"AVG",'VISSIM Travel Time Outputs'!#REF!,IL$9),"-")</f>
        <v>-</v>
      </c>
      <c r="IM10" s="321" t="str">
        <f>IFERROR(AVERAGEIFS('VISSIM Travel Time Outputs'!#REF!,'VISSIM Travel Time Outputs'!#REF!,$D10,'VISSIM Travel Time Outputs'!#REF!,"AVG",'VISSIM Travel Time Outputs'!#REF!,IM$9),"-")</f>
        <v>-</v>
      </c>
      <c r="IN10" s="321" t="str">
        <f>IFERROR(AVERAGEIFS('VISSIM Travel Time Outputs'!#REF!,'VISSIM Travel Time Outputs'!#REF!,$D10,'VISSIM Travel Time Outputs'!#REF!,"AVG",'VISSIM Travel Time Outputs'!#REF!,IN$9),"-")</f>
        <v>-</v>
      </c>
      <c r="IO10" s="321" t="str">
        <f>IFERROR(AVERAGEIFS('VISSIM Travel Time Outputs'!#REF!,'VISSIM Travel Time Outputs'!#REF!,$D10,'VISSIM Travel Time Outputs'!#REF!,"AVG",'VISSIM Travel Time Outputs'!#REF!,IO$9),"-")</f>
        <v>-</v>
      </c>
      <c r="IP10" s="321" t="str">
        <f>IFERROR(AVERAGEIFS('VISSIM Travel Time Outputs'!#REF!,'VISSIM Travel Time Outputs'!#REF!,$D10,'VISSIM Travel Time Outputs'!#REF!,"AVG",'VISSIM Travel Time Outputs'!#REF!,IP$9),"-")</f>
        <v>-</v>
      </c>
      <c r="IQ10" s="321" t="str">
        <f>IFERROR(AVERAGEIFS('VISSIM Travel Time Outputs'!#REF!,'VISSIM Travel Time Outputs'!#REF!,$D10,'VISSIM Travel Time Outputs'!#REF!,"AVG",'VISSIM Travel Time Outputs'!#REF!,IQ$9),"-")</f>
        <v>-</v>
      </c>
      <c r="IR10" s="321" t="str">
        <f>IFERROR(AVERAGEIFS('VISSIM Travel Time Outputs'!#REF!,'VISSIM Travel Time Outputs'!#REF!,$D10,'VISSIM Travel Time Outputs'!#REF!,"AVG",'VISSIM Travel Time Outputs'!#REF!,IR$9),"-")</f>
        <v>-</v>
      </c>
      <c r="IS10" s="322" t="str">
        <f>IFERROR(AVERAGEIFS('VISSIM Travel Time Outputs'!#REF!,'VISSIM Travel Time Outputs'!#REF!,$D10,'VISSIM Travel Time Outputs'!#REF!,"AVG",'VISSIM Travel Time Outputs'!#REF!,IS$9),"-")</f>
        <v>-</v>
      </c>
      <c r="IT10" s="322" t="str">
        <f>IFERROR(AVERAGE(ID10:IS10),"--")</f>
        <v>--</v>
      </c>
    </row>
    <row r="11" spans="1:254" x14ac:dyDescent="0.35">
      <c r="A11" s="252" t="str">
        <f t="shared" ref="A11:A74" si="12">IF(C11=0,"H","")</f>
        <v/>
      </c>
      <c r="B11" s="319">
        <f>B10+1</f>
        <v>2</v>
      </c>
      <c r="C11" s="413" t="str">
        <f>INDEX('Input - Travel Times'!$B$3:$AH$103,MATCH($B11,'Input - Travel Times'!$B$3:$B$103,0),MATCH(C$9,'Input - Travel Times'!$B$3:$AH$3,0))</f>
        <v>From EB S Riding Blvd to EB Poland Rd/Tanner Ln</v>
      </c>
      <c r="D11" s="150">
        <f>INDEX('Input - Travel Times'!$B$3:$AH$103,MATCH($B11,'Input - Travel Times'!$B$3:$B$103,0),MATCH(D$9,'Input - Travel Times'!$B$3:$AH$3,0))</f>
        <v>2</v>
      </c>
      <c r="E11" s="518">
        <f>TIME(0,0,INDEX('Input - Travel Times'!$B$3:$AH$103,MATCH($B11,'Input - Travel Times'!$B$3:$B$103,0),MATCH(E$9,'Input - Travel Times'!$B$3:$AH$3,0)))</f>
        <v>3.4722222222222224E-4</v>
      </c>
      <c r="F11" s="518">
        <f>TIME(0,0,INDEX('Input - Travel Times'!$B$3:$AH$103,MATCH($B11,'Input - Travel Times'!$B$3:$B$103,0),MATCH(F$9,'Input - Travel Times'!$B$3:$AH$3,0)))</f>
        <v>5.2083333333333333E-4</v>
      </c>
      <c r="G11" s="518" t="e">
        <f>TIME(0,0,INDEX('Input - Travel Times'!$B$3:$AH$103,MATCH($B11,'Input - Travel Times'!$B$3:$B$103,0),MATCH(G$9,'Input - Travel Times'!$B$3:$AH$3,0)))</f>
        <v>#VALUE!</v>
      </c>
      <c r="H11" s="518" t="e">
        <f>TIME(0,0,INDEX('Input - Travel Times'!$B$3:$AH$103,MATCH($B11,'Input - Travel Times'!$B$3:$B$103,0),MATCH(H$9,'Input - Travel Times'!$B$3:$AH$3,0)))</f>
        <v>#VALUE!</v>
      </c>
      <c r="I11" s="130"/>
      <c r="J11" s="209" t="str">
        <f>IFERROR(TIME(0,0,AVERAGEIFS('VISSIM Travel Time Outputs'!$I:$I,'VISSIM Travel Time Outputs'!$D:$D,$D11,'VISSIM Travel Time Outputs'!$A:$A,"AVG",'VISSIM Travel Time Outputs'!$B:$B,J$9)),"-")</f>
        <v>-</v>
      </c>
      <c r="K11" s="34" t="str">
        <f>IFERROR(TIME(0,0,AVERAGEIFS('VISSIM Travel Time Outputs'!$I:$I,'VISSIM Travel Time Outputs'!$D:$D,$D11,'VISSIM Travel Time Outputs'!$A:$A,"AVG",'VISSIM Travel Time Outputs'!$B:$B,K$9)),"-")</f>
        <v>-</v>
      </c>
      <c r="L11" s="34" t="str">
        <f>IFERROR(TIME(0,0,AVERAGEIFS('VISSIM Travel Time Outputs'!$I:$I,'VISSIM Travel Time Outputs'!$D:$D,$D11,'VISSIM Travel Time Outputs'!$A:$A,"AVG",'VISSIM Travel Time Outputs'!$B:$B,L$9)),"-")</f>
        <v>-</v>
      </c>
      <c r="M11" s="34" t="str">
        <f>IFERROR(TIME(0,0,AVERAGEIFS('VISSIM Travel Time Outputs'!$I:$I,'VISSIM Travel Time Outputs'!$D:$D,$D11,'VISSIM Travel Time Outputs'!$A:$A,"AVG",'VISSIM Travel Time Outputs'!$B:$B,M$9)),"-")</f>
        <v>-</v>
      </c>
      <c r="N11" s="34" t="str">
        <f>IFERROR(TIME(0,0,AVERAGEIFS('VISSIM Travel Time Outputs'!$I:$I,'VISSIM Travel Time Outputs'!$D:$D,$D11,'VISSIM Travel Time Outputs'!$A:$A,"AVG",'VISSIM Travel Time Outputs'!$B:$B,N$9)),"-")</f>
        <v>-</v>
      </c>
      <c r="O11" s="34" t="str">
        <f>IFERROR(TIME(0,0,AVERAGEIFS('VISSIM Travel Time Outputs'!$I:$I,'VISSIM Travel Time Outputs'!$D:$D,$D11,'VISSIM Travel Time Outputs'!$A:$A,"AVG",'VISSIM Travel Time Outputs'!$B:$B,O$9)),"-")</f>
        <v>-</v>
      </c>
      <c r="P11" s="34" t="str">
        <f>IFERROR(TIME(0,0,AVERAGEIFS('VISSIM Travel Time Outputs'!$I:$I,'VISSIM Travel Time Outputs'!$D:$D,$D11,'VISSIM Travel Time Outputs'!$A:$A,"AVG",'VISSIM Travel Time Outputs'!$B:$B,P$9)),"-")</f>
        <v>-</v>
      </c>
      <c r="Q11" s="34" t="str">
        <f>IFERROR(TIME(0,0,AVERAGEIFS('VISSIM Travel Time Outputs'!$I:$I,'VISSIM Travel Time Outputs'!$D:$D,$D11,'VISSIM Travel Time Outputs'!$A:$A,"AVG",'VISSIM Travel Time Outputs'!$B:$B,Q$9)),"-")</f>
        <v>-</v>
      </c>
      <c r="R11" s="34" t="str">
        <f>IFERROR(TIME(0,0,AVERAGEIFS('VISSIM Travel Time Outputs'!$I:$I,'VISSIM Travel Time Outputs'!$D:$D,$D11,'VISSIM Travel Time Outputs'!$A:$A,"AVG",'VISSIM Travel Time Outputs'!$B:$B,R$9)),"-")</f>
        <v>-</v>
      </c>
      <c r="S11" s="34" t="str">
        <f>IFERROR(TIME(0,0,AVERAGEIFS('VISSIM Travel Time Outputs'!$I:$I,'VISSIM Travel Time Outputs'!$D:$D,$D11,'VISSIM Travel Time Outputs'!$A:$A,"AVG",'VISSIM Travel Time Outputs'!$B:$B,S$9)),"-")</f>
        <v>-</v>
      </c>
      <c r="T11" s="34" t="str">
        <f>IFERROR(TIME(0,0,AVERAGEIFS('VISSIM Travel Time Outputs'!$I:$I,'VISSIM Travel Time Outputs'!$D:$D,$D11,'VISSIM Travel Time Outputs'!$A:$A,"AVG",'VISSIM Travel Time Outputs'!$B:$B,T$9)),"-")</f>
        <v>-</v>
      </c>
      <c r="U11" s="34" t="str">
        <f>IFERROR(TIME(0,0,AVERAGEIFS('VISSIM Travel Time Outputs'!$I:$I,'VISSIM Travel Time Outputs'!$D:$D,$D11,'VISSIM Travel Time Outputs'!$A:$A,"AVG",'VISSIM Travel Time Outputs'!$B:$B,U$9)),"-")</f>
        <v>-</v>
      </c>
      <c r="V11" s="34" t="str">
        <f>IFERROR(TIME(0,0,AVERAGEIFS('VISSIM Travel Time Outputs'!$I:$I,'VISSIM Travel Time Outputs'!$D:$D,$D11,'VISSIM Travel Time Outputs'!$A:$A,"AVG",'VISSIM Travel Time Outputs'!$B:$B,V$9)),"-")</f>
        <v>-</v>
      </c>
      <c r="W11" s="34" t="str">
        <f>IFERROR(TIME(0,0,AVERAGEIFS('VISSIM Travel Time Outputs'!$I:$I,'VISSIM Travel Time Outputs'!$D:$D,$D11,'VISSIM Travel Time Outputs'!$A:$A,"AVG",'VISSIM Travel Time Outputs'!$B:$B,W$9)),"-")</f>
        <v>-</v>
      </c>
      <c r="X11" s="34" t="str">
        <f>IFERROR(TIME(0,0,AVERAGEIFS('VISSIM Travel Time Outputs'!$I:$I,'VISSIM Travel Time Outputs'!$D:$D,$D11,'VISSIM Travel Time Outputs'!$A:$A,"AVG",'VISSIM Travel Time Outputs'!$B:$B,X$9)),"-")</f>
        <v>-</v>
      </c>
      <c r="Y11" s="134" t="str">
        <f>IFERROR(TIME(0,0,AVERAGEIFS('VISSIM Travel Time Outputs'!$I:$I,'VISSIM Travel Time Outputs'!$D:$D,$D11,'VISSIM Travel Time Outputs'!$A:$A,"AVG",'VISSIM Travel Time Outputs'!$B:$B,Y$9)),"-")</f>
        <v>-</v>
      </c>
      <c r="Z11" s="254"/>
      <c r="AA11" s="323" t="str">
        <f>IFERROR(AVERAGEIFS('VISSIM Travel Time Outputs'!$F:$F,'VISSIM Travel Time Outputs'!$D:$D,$D11,'VISSIM Travel Time Outputs'!$A:$A,"AVG",'VISSIM Travel Time Outputs'!$B:$B,AA$9),"-")</f>
        <v>-</v>
      </c>
      <c r="AB11" s="324" t="str">
        <f>IFERROR(AVERAGEIFS('VISSIM Travel Time Outputs'!$F:$F,'VISSIM Travel Time Outputs'!$D:$D,$D11,'VISSIM Travel Time Outputs'!$A:$A,"AVG",'VISSIM Travel Time Outputs'!$B:$B,AB$9),"-")</f>
        <v>-</v>
      </c>
      <c r="AC11" s="324" t="str">
        <f>IFERROR(AVERAGEIFS('VISSIM Travel Time Outputs'!$F:$F,'VISSIM Travel Time Outputs'!$D:$D,$D11,'VISSIM Travel Time Outputs'!$A:$A,"AVG",'VISSIM Travel Time Outputs'!$B:$B,AC$9),"-")</f>
        <v>-</v>
      </c>
      <c r="AD11" s="324" t="str">
        <f>IFERROR(AVERAGEIFS('VISSIM Travel Time Outputs'!$F:$F,'VISSIM Travel Time Outputs'!$D:$D,$D11,'VISSIM Travel Time Outputs'!$A:$A,"AVG",'VISSIM Travel Time Outputs'!$B:$B,AD$9),"-")</f>
        <v>-</v>
      </c>
      <c r="AE11" s="324" t="str">
        <f>IFERROR(AVERAGEIFS('VISSIM Travel Time Outputs'!$F:$F,'VISSIM Travel Time Outputs'!$D:$D,$D11,'VISSIM Travel Time Outputs'!$A:$A,"AVG",'VISSIM Travel Time Outputs'!$B:$B,AE$9),"-")</f>
        <v>-</v>
      </c>
      <c r="AF11" s="324" t="str">
        <f>IFERROR(AVERAGEIFS('VISSIM Travel Time Outputs'!$F:$F,'VISSIM Travel Time Outputs'!$D:$D,$D11,'VISSIM Travel Time Outputs'!$A:$A,"AVG",'VISSIM Travel Time Outputs'!$B:$B,AF$9),"-")</f>
        <v>-</v>
      </c>
      <c r="AG11" s="324" t="str">
        <f>IFERROR(AVERAGEIFS('VISSIM Travel Time Outputs'!$F:$F,'VISSIM Travel Time Outputs'!$D:$D,$D11,'VISSIM Travel Time Outputs'!$A:$A,"AVG",'VISSIM Travel Time Outputs'!$B:$B,AG$9),"-")</f>
        <v>-</v>
      </c>
      <c r="AH11" s="324" t="str">
        <f>IFERROR(AVERAGEIFS('VISSIM Travel Time Outputs'!$F:$F,'VISSIM Travel Time Outputs'!$D:$D,$D11,'VISSIM Travel Time Outputs'!$A:$A,"AVG",'VISSIM Travel Time Outputs'!$B:$B,AH$9),"-")</f>
        <v>-</v>
      </c>
      <c r="AI11" s="324" t="str">
        <f>IFERROR(AVERAGEIFS('VISSIM Travel Time Outputs'!$F:$F,'VISSIM Travel Time Outputs'!$D:$D,$D11,'VISSIM Travel Time Outputs'!$A:$A,"AVG",'VISSIM Travel Time Outputs'!$B:$B,AI$9),"-")</f>
        <v>-</v>
      </c>
      <c r="AJ11" s="324" t="str">
        <f>IFERROR(AVERAGEIFS('VISSIM Travel Time Outputs'!$F:$F,'VISSIM Travel Time Outputs'!$D:$D,$D11,'VISSIM Travel Time Outputs'!$A:$A,"AVG",'VISSIM Travel Time Outputs'!$B:$B,AJ$9),"-")</f>
        <v>-</v>
      </c>
      <c r="AK11" s="324" t="str">
        <f>IFERROR(AVERAGEIFS('VISSIM Travel Time Outputs'!$F:$F,'VISSIM Travel Time Outputs'!$D:$D,$D11,'VISSIM Travel Time Outputs'!$A:$A,"AVG",'VISSIM Travel Time Outputs'!$B:$B,AK$9),"-")</f>
        <v>-</v>
      </c>
      <c r="AL11" s="324" t="str">
        <f>IFERROR(AVERAGEIFS('VISSIM Travel Time Outputs'!$F:$F,'VISSIM Travel Time Outputs'!$D:$D,$D11,'VISSIM Travel Time Outputs'!$A:$A,"AVG",'VISSIM Travel Time Outputs'!$B:$B,AL$9),"-")</f>
        <v>-</v>
      </c>
      <c r="AM11" s="324" t="str">
        <f>IFERROR(AVERAGEIFS('VISSIM Travel Time Outputs'!$F:$F,'VISSIM Travel Time Outputs'!$D:$D,$D11,'VISSIM Travel Time Outputs'!$A:$A,"AVG",'VISSIM Travel Time Outputs'!$B:$B,AM$9),"-")</f>
        <v>-</v>
      </c>
      <c r="AN11" s="324" t="str">
        <f>IFERROR(AVERAGEIFS('VISSIM Travel Time Outputs'!$F:$F,'VISSIM Travel Time Outputs'!$D:$D,$D11,'VISSIM Travel Time Outputs'!$A:$A,"AVG",'VISSIM Travel Time Outputs'!$B:$B,AN$9),"-")</f>
        <v>-</v>
      </c>
      <c r="AO11" s="324" t="str">
        <f>IFERROR(AVERAGEIFS('VISSIM Travel Time Outputs'!$F:$F,'VISSIM Travel Time Outputs'!$D:$D,$D11,'VISSIM Travel Time Outputs'!$A:$A,"AVG",'VISSIM Travel Time Outputs'!$B:$B,AO$9),"-")</f>
        <v>-</v>
      </c>
      <c r="AP11" s="325" t="str">
        <f>IFERROR(AVERAGEIFS('VISSIM Travel Time Outputs'!$F:$F,'VISSIM Travel Time Outputs'!$D:$D,$D11,'VISSIM Travel Time Outputs'!$A:$A,"AVG",'VISSIM Travel Time Outputs'!$B:$B,AP$9),"-")</f>
        <v>-</v>
      </c>
      <c r="AQ11" s="331"/>
      <c r="AR11" s="209" t="str">
        <f t="shared" ref="AR11:AR74" si="13">IFERROR(SUMPRODUCT(J11:Y11,AA11:AP11)/SUM(AA11:AP11),"--")</f>
        <v>--</v>
      </c>
      <c r="AS11" s="354" t="str">
        <f t="shared" ref="AS11:AS74" si="14">IFERROR(_xlfn.STDEV.S(J11:Y11),"--")</f>
        <v>--</v>
      </c>
      <c r="AT11" s="325">
        <f t="shared" ref="AT11:AT74" si="15">SUM(AA11:AP11)</f>
        <v>0</v>
      </c>
      <c r="AU11" s="255"/>
      <c r="AV11" s="209" t="str">
        <f>IFERROR(TIME(0,0,AVERAGEIFS('VISSIM Travel Time Outputs'!$J:$J,'VISSIM Travel Time Outputs'!$D:$D,$D11,'VISSIM Travel Time Outputs'!$A:$A,"AVG",'VISSIM Travel Time Outputs'!$B:$B,AV$9)),"-")</f>
        <v>-</v>
      </c>
      <c r="AW11" s="34" t="str">
        <f>IFERROR(TIME(0,0,AVERAGEIFS('VISSIM Travel Time Outputs'!$J:$J,'VISSIM Travel Time Outputs'!$D:$D,$D11,'VISSIM Travel Time Outputs'!$A:$A,"AVG",'VISSIM Travel Time Outputs'!$B:$B,AW$9)),"-")</f>
        <v>-</v>
      </c>
      <c r="AX11" s="34" t="str">
        <f>IFERROR(TIME(0,0,AVERAGEIFS('VISSIM Travel Time Outputs'!$J:$J,'VISSIM Travel Time Outputs'!$D:$D,$D11,'VISSIM Travel Time Outputs'!$A:$A,"AVG",'VISSIM Travel Time Outputs'!$B:$B,AX$9)),"-")</f>
        <v>-</v>
      </c>
      <c r="AY11" s="34" t="str">
        <f>IFERROR(TIME(0,0,AVERAGEIFS('VISSIM Travel Time Outputs'!$J:$J,'VISSIM Travel Time Outputs'!$D:$D,$D11,'VISSIM Travel Time Outputs'!$A:$A,"AVG",'VISSIM Travel Time Outputs'!$B:$B,AY$9)),"-")</f>
        <v>-</v>
      </c>
      <c r="AZ11" s="34" t="str">
        <f>IFERROR(TIME(0,0,AVERAGEIFS('VISSIM Travel Time Outputs'!$J:$J,'VISSIM Travel Time Outputs'!$D:$D,$D11,'VISSIM Travel Time Outputs'!$A:$A,"AVG",'VISSIM Travel Time Outputs'!$B:$B,AZ$9)),"-")</f>
        <v>-</v>
      </c>
      <c r="BA11" s="34" t="str">
        <f>IFERROR(TIME(0,0,AVERAGEIFS('VISSIM Travel Time Outputs'!$J:$J,'VISSIM Travel Time Outputs'!$D:$D,$D11,'VISSIM Travel Time Outputs'!$A:$A,"AVG",'VISSIM Travel Time Outputs'!$B:$B,BA$9)),"-")</f>
        <v>-</v>
      </c>
      <c r="BB11" s="34" t="str">
        <f>IFERROR(TIME(0,0,AVERAGEIFS('VISSIM Travel Time Outputs'!$J:$J,'VISSIM Travel Time Outputs'!$D:$D,$D11,'VISSIM Travel Time Outputs'!$A:$A,"AVG",'VISSIM Travel Time Outputs'!$B:$B,BB$9)),"-")</f>
        <v>-</v>
      </c>
      <c r="BC11" s="34" t="str">
        <f>IFERROR(TIME(0,0,AVERAGEIFS('VISSIM Travel Time Outputs'!$J:$J,'VISSIM Travel Time Outputs'!$D:$D,$D11,'VISSIM Travel Time Outputs'!$A:$A,"AVG",'VISSIM Travel Time Outputs'!$B:$B,BC$9)),"-")</f>
        <v>-</v>
      </c>
      <c r="BD11" s="34" t="str">
        <f>IFERROR(TIME(0,0,AVERAGEIFS('VISSIM Travel Time Outputs'!$J:$J,'VISSIM Travel Time Outputs'!$D:$D,$D11,'VISSIM Travel Time Outputs'!$A:$A,"AVG",'VISSIM Travel Time Outputs'!$B:$B,BD$9)),"-")</f>
        <v>-</v>
      </c>
      <c r="BE11" s="34" t="str">
        <f>IFERROR(TIME(0,0,AVERAGEIFS('VISSIM Travel Time Outputs'!$J:$J,'VISSIM Travel Time Outputs'!$D:$D,$D11,'VISSIM Travel Time Outputs'!$A:$A,"AVG",'VISSIM Travel Time Outputs'!$B:$B,BE$9)),"-")</f>
        <v>-</v>
      </c>
      <c r="BF11" s="34" t="str">
        <f>IFERROR(TIME(0,0,AVERAGEIFS('VISSIM Travel Time Outputs'!$J:$J,'VISSIM Travel Time Outputs'!$D:$D,$D11,'VISSIM Travel Time Outputs'!$A:$A,"AVG",'VISSIM Travel Time Outputs'!$B:$B,BF$9)),"-")</f>
        <v>-</v>
      </c>
      <c r="BG11" s="34" t="str">
        <f>IFERROR(TIME(0,0,AVERAGEIFS('VISSIM Travel Time Outputs'!$J:$J,'VISSIM Travel Time Outputs'!$D:$D,$D11,'VISSIM Travel Time Outputs'!$A:$A,"AVG",'VISSIM Travel Time Outputs'!$B:$B,BG$9)),"-")</f>
        <v>-</v>
      </c>
      <c r="BH11" s="34" t="str">
        <f>IFERROR(TIME(0,0,AVERAGEIFS('VISSIM Travel Time Outputs'!$J:$J,'VISSIM Travel Time Outputs'!$D:$D,$D11,'VISSIM Travel Time Outputs'!$A:$A,"AVG",'VISSIM Travel Time Outputs'!$B:$B,BH$9)),"-")</f>
        <v>-</v>
      </c>
      <c r="BI11" s="34" t="str">
        <f>IFERROR(TIME(0,0,AVERAGEIFS('VISSIM Travel Time Outputs'!$J:$J,'VISSIM Travel Time Outputs'!$D:$D,$D11,'VISSIM Travel Time Outputs'!$A:$A,"AVG",'VISSIM Travel Time Outputs'!$B:$B,BI$9)),"-")</f>
        <v>-</v>
      </c>
      <c r="BJ11" s="34" t="str">
        <f>IFERROR(TIME(0,0,AVERAGEIFS('VISSIM Travel Time Outputs'!$J:$J,'VISSIM Travel Time Outputs'!$D:$D,$D11,'VISSIM Travel Time Outputs'!$A:$A,"AVG",'VISSIM Travel Time Outputs'!$B:$B,BJ$9)),"-")</f>
        <v>-</v>
      </c>
      <c r="BK11" s="134" t="str">
        <f>IFERROR(TIME(0,0,AVERAGEIFS('VISSIM Travel Time Outputs'!$J:$J,'VISSIM Travel Time Outputs'!$D:$D,$D11,'VISSIM Travel Time Outputs'!$A:$A,"AVG",'VISSIM Travel Time Outputs'!$B:$B,BK$9)),"-")</f>
        <v>-</v>
      </c>
      <c r="BL11" s="126"/>
      <c r="BM11" s="323" t="str">
        <f>IFERROR(AVERAGEIFS('VISSIM Travel Time Outputs'!$G:$G,'VISSIM Travel Time Outputs'!$D:$D,$D11,'VISSIM Travel Time Outputs'!$A:$A,"AVG",'VISSIM Travel Time Outputs'!$B:$B,BM$9),"-")</f>
        <v>-</v>
      </c>
      <c r="BN11" s="324" t="str">
        <f>IFERROR(AVERAGEIFS('VISSIM Travel Time Outputs'!$G:$G,'VISSIM Travel Time Outputs'!$D:$D,$D11,'VISSIM Travel Time Outputs'!$A:$A,"AVG",'VISSIM Travel Time Outputs'!$B:$B,BN$9),"-")</f>
        <v>-</v>
      </c>
      <c r="BO11" s="324" t="str">
        <f>IFERROR(AVERAGEIFS('VISSIM Travel Time Outputs'!$G:$G,'VISSIM Travel Time Outputs'!$D:$D,$D11,'VISSIM Travel Time Outputs'!$A:$A,"AVG",'VISSIM Travel Time Outputs'!$B:$B,BO$9),"-")</f>
        <v>-</v>
      </c>
      <c r="BP11" s="324" t="str">
        <f>IFERROR(AVERAGEIFS('VISSIM Travel Time Outputs'!$G:$G,'VISSIM Travel Time Outputs'!$D:$D,$D11,'VISSIM Travel Time Outputs'!$A:$A,"AVG",'VISSIM Travel Time Outputs'!$B:$B,BP$9),"-")</f>
        <v>-</v>
      </c>
      <c r="BQ11" s="324" t="str">
        <f>IFERROR(AVERAGEIFS('VISSIM Travel Time Outputs'!$G:$G,'VISSIM Travel Time Outputs'!$D:$D,$D11,'VISSIM Travel Time Outputs'!$A:$A,"AVG",'VISSIM Travel Time Outputs'!$B:$B,BQ$9),"-")</f>
        <v>-</v>
      </c>
      <c r="BR11" s="324" t="str">
        <f>IFERROR(AVERAGEIFS('VISSIM Travel Time Outputs'!$G:$G,'VISSIM Travel Time Outputs'!$D:$D,$D11,'VISSIM Travel Time Outputs'!$A:$A,"AVG",'VISSIM Travel Time Outputs'!$B:$B,BR$9),"-")</f>
        <v>-</v>
      </c>
      <c r="BS11" s="324" t="str">
        <f>IFERROR(AVERAGEIFS('VISSIM Travel Time Outputs'!$G:$G,'VISSIM Travel Time Outputs'!$D:$D,$D11,'VISSIM Travel Time Outputs'!$A:$A,"AVG",'VISSIM Travel Time Outputs'!$B:$B,BS$9),"-")</f>
        <v>-</v>
      </c>
      <c r="BT11" s="324" t="str">
        <f>IFERROR(AVERAGEIFS('VISSIM Travel Time Outputs'!$G:$G,'VISSIM Travel Time Outputs'!$D:$D,$D11,'VISSIM Travel Time Outputs'!$A:$A,"AVG",'VISSIM Travel Time Outputs'!$B:$B,BT$9),"-")</f>
        <v>-</v>
      </c>
      <c r="BU11" s="324" t="str">
        <f>IFERROR(AVERAGEIFS('VISSIM Travel Time Outputs'!$G:$G,'VISSIM Travel Time Outputs'!$D:$D,$D11,'VISSIM Travel Time Outputs'!$A:$A,"AVG",'VISSIM Travel Time Outputs'!$B:$B,BU$9),"-")</f>
        <v>-</v>
      </c>
      <c r="BV11" s="324" t="str">
        <f>IFERROR(AVERAGEIFS('VISSIM Travel Time Outputs'!$G:$G,'VISSIM Travel Time Outputs'!$D:$D,$D11,'VISSIM Travel Time Outputs'!$A:$A,"AVG",'VISSIM Travel Time Outputs'!$B:$B,BV$9),"-")</f>
        <v>-</v>
      </c>
      <c r="BW11" s="324" t="str">
        <f>IFERROR(AVERAGEIFS('VISSIM Travel Time Outputs'!$G:$G,'VISSIM Travel Time Outputs'!$D:$D,$D11,'VISSIM Travel Time Outputs'!$A:$A,"AVG",'VISSIM Travel Time Outputs'!$B:$B,BW$9),"-")</f>
        <v>-</v>
      </c>
      <c r="BX11" s="324" t="str">
        <f>IFERROR(AVERAGEIFS('VISSIM Travel Time Outputs'!$G:$G,'VISSIM Travel Time Outputs'!$D:$D,$D11,'VISSIM Travel Time Outputs'!$A:$A,"AVG",'VISSIM Travel Time Outputs'!$B:$B,BX$9),"-")</f>
        <v>-</v>
      </c>
      <c r="BY11" s="324" t="str">
        <f>IFERROR(AVERAGEIFS('VISSIM Travel Time Outputs'!$G:$G,'VISSIM Travel Time Outputs'!$D:$D,$D11,'VISSIM Travel Time Outputs'!$A:$A,"AVG",'VISSIM Travel Time Outputs'!$B:$B,BY$9),"-")</f>
        <v>-</v>
      </c>
      <c r="BZ11" s="324" t="str">
        <f>IFERROR(AVERAGEIFS('VISSIM Travel Time Outputs'!$G:$G,'VISSIM Travel Time Outputs'!$D:$D,$D11,'VISSIM Travel Time Outputs'!$A:$A,"AVG",'VISSIM Travel Time Outputs'!$B:$B,BZ$9),"-")</f>
        <v>-</v>
      </c>
      <c r="CA11" s="324" t="str">
        <f>IFERROR(AVERAGEIFS('VISSIM Travel Time Outputs'!$G:$G,'VISSIM Travel Time Outputs'!$D:$D,$D11,'VISSIM Travel Time Outputs'!$A:$A,"AVG",'VISSIM Travel Time Outputs'!$B:$B,CA$9),"-")</f>
        <v>-</v>
      </c>
      <c r="CB11" s="325" t="str">
        <f>IFERROR(AVERAGEIFS('VISSIM Travel Time Outputs'!$G:$G,'VISSIM Travel Time Outputs'!$D:$D,$D11,'VISSIM Travel Time Outputs'!$A:$A,"AVG",'VISSIM Travel Time Outputs'!$B:$B,CB$9),"-")</f>
        <v>-</v>
      </c>
      <c r="CC11" s="254"/>
      <c r="CD11" s="209" t="str">
        <f t="shared" ref="CD11:CD74" si="16">IFERROR(SUMPRODUCT(AV11:BK11,BM11:CB11)/SUM(BM11:CB11),"--")</f>
        <v>--</v>
      </c>
      <c r="CE11" s="354" t="str">
        <f t="shared" ref="CE11:CE74" si="17">IFERROR(_xlfn.STDEV.S(AV11:BK11),"--")</f>
        <v>--</v>
      </c>
      <c r="CF11" s="325">
        <f t="shared" ref="CF11:CF74" si="18">SUM(BM11:CB11)</f>
        <v>0</v>
      </c>
      <c r="CG11" s="331"/>
      <c r="CH11" s="209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134"/>
      <c r="CX11" s="331"/>
      <c r="CY11" s="323"/>
      <c r="CZ11" s="324"/>
      <c r="DA11" s="324"/>
      <c r="DB11" s="324"/>
      <c r="DC11" s="324"/>
      <c r="DD11" s="324"/>
      <c r="DE11" s="324"/>
      <c r="DF11" s="324"/>
      <c r="DG11" s="324"/>
      <c r="DH11" s="324"/>
      <c r="DI11" s="324"/>
      <c r="DJ11" s="324"/>
      <c r="DK11" s="324"/>
      <c r="DL11" s="324"/>
      <c r="DM11" s="324"/>
      <c r="DN11" s="325"/>
      <c r="DO11" s="331"/>
      <c r="DP11" s="209" t="str">
        <f t="shared" ref="DP11:DP74" si="19">IFERROR(SUMPRODUCT(CH11:CW11,CY11:DN11)/SUM(CY11:DN11),"--")</f>
        <v>--</v>
      </c>
      <c r="DQ11" s="354" t="str">
        <f t="shared" ref="DQ11:DQ74" si="20">IFERROR(_xlfn.STDEV.S(CH11:CW11),"--")</f>
        <v>--</v>
      </c>
      <c r="DR11" s="325">
        <f t="shared" ref="DR11:DR74" si="21">SUM(CY11:DN11)</f>
        <v>0</v>
      </c>
      <c r="DS11" s="255"/>
      <c r="DT11" s="209" t="str">
        <f>IFERROR(TIME(0,0,AVERAGEIFS('VISSIM Travel Time Outputs'!$K:$K,'VISSIM Travel Time Outputs'!$D:$D,$D11,'VISSIM Travel Time Outputs'!$A:$A,"AVG",'VISSIM Travel Time Outputs'!$B:$B,DT$9)),"-")</f>
        <v>-</v>
      </c>
      <c r="DU11" s="34" t="str">
        <f>IFERROR(TIME(0,0,AVERAGEIFS('VISSIM Travel Time Outputs'!$K:$K,'VISSIM Travel Time Outputs'!$D:$D,$D11,'VISSIM Travel Time Outputs'!$A:$A,"AVG",'VISSIM Travel Time Outputs'!$B:$B,DU$9)),"-")</f>
        <v>-</v>
      </c>
      <c r="DV11" s="34" t="str">
        <f>IFERROR(TIME(0,0,AVERAGEIFS('VISSIM Travel Time Outputs'!$K:$K,'VISSIM Travel Time Outputs'!$D:$D,$D11,'VISSIM Travel Time Outputs'!$A:$A,"AVG",'VISSIM Travel Time Outputs'!$B:$B,DV$9)),"-")</f>
        <v>-</v>
      </c>
      <c r="DW11" s="34" t="str">
        <f>IFERROR(TIME(0,0,AVERAGEIFS('VISSIM Travel Time Outputs'!$K:$K,'VISSIM Travel Time Outputs'!$D:$D,$D11,'VISSIM Travel Time Outputs'!$A:$A,"AVG",'VISSIM Travel Time Outputs'!$B:$B,DW$9)),"-")</f>
        <v>-</v>
      </c>
      <c r="DX11" s="34" t="str">
        <f>IFERROR(TIME(0,0,AVERAGEIFS('VISSIM Travel Time Outputs'!$K:$K,'VISSIM Travel Time Outputs'!$D:$D,$D11,'VISSIM Travel Time Outputs'!$A:$A,"AVG",'VISSIM Travel Time Outputs'!$B:$B,DX$9)),"-")</f>
        <v>-</v>
      </c>
      <c r="DY11" s="34" t="str">
        <f>IFERROR(TIME(0,0,AVERAGEIFS('VISSIM Travel Time Outputs'!$K:$K,'VISSIM Travel Time Outputs'!$D:$D,$D11,'VISSIM Travel Time Outputs'!$A:$A,"AVG",'VISSIM Travel Time Outputs'!$B:$B,DY$9)),"-")</f>
        <v>-</v>
      </c>
      <c r="DZ11" s="34" t="str">
        <f>IFERROR(TIME(0,0,AVERAGEIFS('VISSIM Travel Time Outputs'!$K:$K,'VISSIM Travel Time Outputs'!$D:$D,$D11,'VISSIM Travel Time Outputs'!$A:$A,"AVG",'VISSIM Travel Time Outputs'!$B:$B,DZ$9)),"-")</f>
        <v>-</v>
      </c>
      <c r="EA11" s="34" t="str">
        <f>IFERROR(TIME(0,0,AVERAGEIFS('VISSIM Travel Time Outputs'!$K:$K,'VISSIM Travel Time Outputs'!$D:$D,$D11,'VISSIM Travel Time Outputs'!$A:$A,"AVG",'VISSIM Travel Time Outputs'!$B:$B,EA$9)),"-")</f>
        <v>-</v>
      </c>
      <c r="EB11" s="34" t="str">
        <f>IFERROR(TIME(0,0,AVERAGEIFS('VISSIM Travel Time Outputs'!$K:$K,'VISSIM Travel Time Outputs'!$D:$D,$D11,'VISSIM Travel Time Outputs'!$A:$A,"AVG",'VISSIM Travel Time Outputs'!$B:$B,EB$9)),"-")</f>
        <v>-</v>
      </c>
      <c r="EC11" s="34" t="str">
        <f>IFERROR(TIME(0,0,AVERAGEIFS('VISSIM Travel Time Outputs'!$K:$K,'VISSIM Travel Time Outputs'!$D:$D,$D11,'VISSIM Travel Time Outputs'!$A:$A,"AVG",'VISSIM Travel Time Outputs'!$B:$B,EC$9)),"-")</f>
        <v>-</v>
      </c>
      <c r="ED11" s="34" t="str">
        <f>IFERROR(TIME(0,0,AVERAGEIFS('VISSIM Travel Time Outputs'!$K:$K,'VISSIM Travel Time Outputs'!$D:$D,$D11,'VISSIM Travel Time Outputs'!$A:$A,"AVG",'VISSIM Travel Time Outputs'!$B:$B,ED$9)),"-")</f>
        <v>-</v>
      </c>
      <c r="EE11" s="34" t="str">
        <f>IFERROR(TIME(0,0,AVERAGEIFS('VISSIM Travel Time Outputs'!$K:$K,'VISSIM Travel Time Outputs'!$D:$D,$D11,'VISSIM Travel Time Outputs'!$A:$A,"AVG",'VISSIM Travel Time Outputs'!$B:$B,EE$9)),"-")</f>
        <v>-</v>
      </c>
      <c r="EF11" s="34" t="str">
        <f>IFERROR(TIME(0,0,AVERAGEIFS('VISSIM Travel Time Outputs'!$K:$K,'VISSIM Travel Time Outputs'!$D:$D,$D11,'VISSIM Travel Time Outputs'!$A:$A,"AVG",'VISSIM Travel Time Outputs'!$B:$B,EF$9)),"-")</f>
        <v>-</v>
      </c>
      <c r="EG11" s="34" t="str">
        <f>IFERROR(TIME(0,0,AVERAGEIFS('VISSIM Travel Time Outputs'!$K:$K,'VISSIM Travel Time Outputs'!$D:$D,$D11,'VISSIM Travel Time Outputs'!$A:$A,"AVG",'VISSIM Travel Time Outputs'!$B:$B,EG$9)),"-")</f>
        <v>-</v>
      </c>
      <c r="EH11" s="34" t="str">
        <f>IFERROR(TIME(0,0,AVERAGEIFS('VISSIM Travel Time Outputs'!$K:$K,'VISSIM Travel Time Outputs'!$D:$D,$D11,'VISSIM Travel Time Outputs'!$A:$A,"AVG",'VISSIM Travel Time Outputs'!$B:$B,EH$9)),"-")</f>
        <v>-</v>
      </c>
      <c r="EI11" s="134" t="str">
        <f>IFERROR(TIME(0,0,AVERAGEIFS('VISSIM Travel Time Outputs'!$K:$K,'VISSIM Travel Time Outputs'!$D:$D,$D11,'VISSIM Travel Time Outputs'!$A:$A,"AVG",'VISSIM Travel Time Outputs'!$B:$B,EI$9)),"-")</f>
        <v>-</v>
      </c>
      <c r="EJ11" s="126"/>
      <c r="EK11" s="323" t="str">
        <f>IFERROR(AVERAGEIFS('VISSIM Travel Time Outputs'!$H:$H,'VISSIM Travel Time Outputs'!$D:$D,$D11,'VISSIM Travel Time Outputs'!$A:$A,"AVG",'VISSIM Travel Time Outputs'!$B:$B,EK$9),"-")</f>
        <v>-</v>
      </c>
      <c r="EL11" s="324" t="str">
        <f>IFERROR(AVERAGEIFS('VISSIM Travel Time Outputs'!$H:$H,'VISSIM Travel Time Outputs'!$D:$D,$D11,'VISSIM Travel Time Outputs'!$A:$A,"AVG",'VISSIM Travel Time Outputs'!$B:$B,EL$9),"-")</f>
        <v>-</v>
      </c>
      <c r="EM11" s="324" t="str">
        <f>IFERROR(AVERAGEIFS('VISSIM Travel Time Outputs'!$H:$H,'VISSIM Travel Time Outputs'!$D:$D,$D11,'VISSIM Travel Time Outputs'!$A:$A,"AVG",'VISSIM Travel Time Outputs'!$B:$B,EM$9),"-")</f>
        <v>-</v>
      </c>
      <c r="EN11" s="324" t="str">
        <f>IFERROR(AVERAGEIFS('VISSIM Travel Time Outputs'!$H:$H,'VISSIM Travel Time Outputs'!$D:$D,$D11,'VISSIM Travel Time Outputs'!$A:$A,"AVG",'VISSIM Travel Time Outputs'!$B:$B,EN$9),"-")</f>
        <v>-</v>
      </c>
      <c r="EO11" s="324" t="str">
        <f>IFERROR(AVERAGEIFS('VISSIM Travel Time Outputs'!$H:$H,'VISSIM Travel Time Outputs'!$D:$D,$D11,'VISSIM Travel Time Outputs'!$A:$A,"AVG",'VISSIM Travel Time Outputs'!$B:$B,EO$9),"-")</f>
        <v>-</v>
      </c>
      <c r="EP11" s="324" t="str">
        <f>IFERROR(AVERAGEIFS('VISSIM Travel Time Outputs'!$H:$H,'VISSIM Travel Time Outputs'!$D:$D,$D11,'VISSIM Travel Time Outputs'!$A:$A,"AVG",'VISSIM Travel Time Outputs'!$B:$B,EP$9),"-")</f>
        <v>-</v>
      </c>
      <c r="EQ11" s="324" t="str">
        <f>IFERROR(AVERAGEIFS('VISSIM Travel Time Outputs'!$H:$H,'VISSIM Travel Time Outputs'!$D:$D,$D11,'VISSIM Travel Time Outputs'!$A:$A,"AVG",'VISSIM Travel Time Outputs'!$B:$B,EQ$9),"-")</f>
        <v>-</v>
      </c>
      <c r="ER11" s="324" t="str">
        <f>IFERROR(AVERAGEIFS('VISSIM Travel Time Outputs'!$H:$H,'VISSIM Travel Time Outputs'!$D:$D,$D11,'VISSIM Travel Time Outputs'!$A:$A,"AVG",'VISSIM Travel Time Outputs'!$B:$B,ER$9),"-")</f>
        <v>-</v>
      </c>
      <c r="ES11" s="324" t="str">
        <f>IFERROR(AVERAGEIFS('VISSIM Travel Time Outputs'!$H:$H,'VISSIM Travel Time Outputs'!$D:$D,$D11,'VISSIM Travel Time Outputs'!$A:$A,"AVG",'VISSIM Travel Time Outputs'!$B:$B,ES$9),"-")</f>
        <v>-</v>
      </c>
      <c r="ET11" s="324" t="str">
        <f>IFERROR(AVERAGEIFS('VISSIM Travel Time Outputs'!$H:$H,'VISSIM Travel Time Outputs'!$D:$D,$D11,'VISSIM Travel Time Outputs'!$A:$A,"AVG",'VISSIM Travel Time Outputs'!$B:$B,ET$9),"-")</f>
        <v>-</v>
      </c>
      <c r="EU11" s="324" t="str">
        <f>IFERROR(AVERAGEIFS('VISSIM Travel Time Outputs'!$H:$H,'VISSIM Travel Time Outputs'!$D:$D,$D11,'VISSIM Travel Time Outputs'!$A:$A,"AVG",'VISSIM Travel Time Outputs'!$B:$B,EU$9),"-")</f>
        <v>-</v>
      </c>
      <c r="EV11" s="324" t="str">
        <f>IFERROR(AVERAGEIFS('VISSIM Travel Time Outputs'!$H:$H,'VISSIM Travel Time Outputs'!$D:$D,$D11,'VISSIM Travel Time Outputs'!$A:$A,"AVG",'VISSIM Travel Time Outputs'!$B:$B,EV$9),"-")</f>
        <v>-</v>
      </c>
      <c r="EW11" s="324" t="str">
        <f>IFERROR(AVERAGEIFS('VISSIM Travel Time Outputs'!$H:$H,'VISSIM Travel Time Outputs'!$D:$D,$D11,'VISSIM Travel Time Outputs'!$A:$A,"AVG",'VISSIM Travel Time Outputs'!$B:$B,EW$9),"-")</f>
        <v>-</v>
      </c>
      <c r="EX11" s="324" t="str">
        <f>IFERROR(AVERAGEIFS('VISSIM Travel Time Outputs'!$H:$H,'VISSIM Travel Time Outputs'!$D:$D,$D11,'VISSIM Travel Time Outputs'!$A:$A,"AVG",'VISSIM Travel Time Outputs'!$B:$B,EX$9),"-")</f>
        <v>-</v>
      </c>
      <c r="EY11" s="324" t="str">
        <f>IFERROR(AVERAGEIFS('VISSIM Travel Time Outputs'!$H:$H,'VISSIM Travel Time Outputs'!$D:$D,$D11,'VISSIM Travel Time Outputs'!$A:$A,"AVG",'VISSIM Travel Time Outputs'!$B:$B,EY$9),"-")</f>
        <v>-</v>
      </c>
      <c r="EZ11" s="325" t="str">
        <f>IFERROR(AVERAGEIFS('VISSIM Travel Time Outputs'!$H:$H,'VISSIM Travel Time Outputs'!$D:$D,$D11,'VISSIM Travel Time Outputs'!$A:$A,"AVG",'VISSIM Travel Time Outputs'!$B:$B,EZ$9),"-")</f>
        <v>-</v>
      </c>
      <c r="FA11" s="254"/>
      <c r="FB11" s="209" t="str">
        <f t="shared" ref="FB11:FB74" si="22">IFERROR(SUMPRODUCT(DT11:EI11,EK11:EZ11)/SUM(EK11:EZ11),"--")</f>
        <v>--</v>
      </c>
      <c r="FC11" s="354" t="str">
        <f t="shared" ref="FC11:FC74" si="23">IFERROR(_xlfn.STDEV.S(DT11:EI11),"--")</f>
        <v>--</v>
      </c>
      <c r="FD11" s="325">
        <f t="shared" ref="FD11:FD74" si="24">SUM(EK11:EZ11)</f>
        <v>0</v>
      </c>
      <c r="FE11" s="331"/>
      <c r="FF11" s="209" t="str">
        <f>IFERROR(GETPIVOTDATA("Average of TRAVTM(40)",#REF!,"TIMEINT",FF$9,"VEHICLETRAVELTIMEMEASUREMENT",$D11)/3600/24,"--")</f>
        <v>--</v>
      </c>
      <c r="FG11" s="34" t="str">
        <f>IFERROR(GETPIVOTDATA("Average of TRAVTM(40)",#REF!,"TIMEINT",FG$9,"VEHICLETRAVELTIMEMEASUREMENT",$D11)/3600/24,"--")</f>
        <v>--</v>
      </c>
      <c r="FH11" s="34" t="str">
        <f>IFERROR(GETPIVOTDATA("Average of TRAVTM(40)",#REF!,"TIMEINT",FH$9,"VEHICLETRAVELTIMEMEASUREMENT",$D11)/3600/24,"--")</f>
        <v>--</v>
      </c>
      <c r="FI11" s="34" t="str">
        <f>IFERROR(GETPIVOTDATA("Average of TRAVTM(40)",#REF!,"TIMEINT",FI$9,"VEHICLETRAVELTIMEMEASUREMENT",$D11)/3600/24,"--")</f>
        <v>--</v>
      </c>
      <c r="FJ11" s="34" t="str">
        <f>IFERROR(GETPIVOTDATA("Average of TRAVTM(40)",#REF!,"TIMEINT",FJ$9,"VEHICLETRAVELTIMEMEASUREMENT",$D11)/3600/24,"--")</f>
        <v>--</v>
      </c>
      <c r="FK11" s="34" t="str">
        <f>IFERROR(GETPIVOTDATA("Average of TRAVTM(40)",#REF!,"TIMEINT",FK$9,"VEHICLETRAVELTIMEMEASUREMENT",$D11)/3600/24,"--")</f>
        <v>--</v>
      </c>
      <c r="FL11" s="34" t="str">
        <f>IFERROR(GETPIVOTDATA("Average of TRAVTM(40)",#REF!,"TIMEINT",FL$9,"VEHICLETRAVELTIMEMEASUREMENT",$D11)/3600/24,"--")</f>
        <v>--</v>
      </c>
      <c r="FM11" s="34" t="str">
        <f>IFERROR(GETPIVOTDATA("Average of TRAVTM(40)",#REF!,"TIMEINT",FM$9,"VEHICLETRAVELTIMEMEASUREMENT",$D11)/3600/24,"--")</f>
        <v>--</v>
      </c>
      <c r="FN11" s="34" t="str">
        <f>IFERROR(GETPIVOTDATA("Average of TRAVTM(40)",#REF!,"TIMEINT",FN$9,"VEHICLETRAVELTIMEMEASUREMENT",$D11)/3600/24,"--")</f>
        <v>--</v>
      </c>
      <c r="FO11" s="34" t="str">
        <f>IFERROR(GETPIVOTDATA("Average of TRAVTM(40)",#REF!,"TIMEINT",FO$9,"VEHICLETRAVELTIMEMEASUREMENT",$D11)/3600/24,"--")</f>
        <v>--</v>
      </c>
      <c r="FP11" s="34" t="str">
        <f>IFERROR(GETPIVOTDATA("Average of TRAVTM(40)",#REF!,"TIMEINT",FP$9,"VEHICLETRAVELTIMEMEASUREMENT",$D11)/3600/24,"--")</f>
        <v>--</v>
      </c>
      <c r="FQ11" s="34" t="str">
        <f>IFERROR(GETPIVOTDATA("Average of TRAVTM(40)",#REF!,"TIMEINT",FQ$9,"VEHICLETRAVELTIMEMEASUREMENT",$D11)/3600/24,"--")</f>
        <v>--</v>
      </c>
      <c r="FR11" s="34" t="str">
        <f>IFERROR(GETPIVOTDATA("Average of TRAVTM(40)",#REF!,"TIMEINT",FR$9,"VEHICLETRAVELTIMEMEASUREMENT",$D11)/3600/24,"--")</f>
        <v>--</v>
      </c>
      <c r="FS11" s="34" t="str">
        <f>IFERROR(GETPIVOTDATA("Average of TRAVTM(40)",#REF!,"TIMEINT",FS$9,"VEHICLETRAVELTIMEMEASUREMENT",$D11)/3600/24,"--")</f>
        <v>--</v>
      </c>
      <c r="FT11" s="34" t="str">
        <f>IFERROR(GETPIVOTDATA("Average of TRAVTM(40)",#REF!,"TIMEINT",FT$9,"VEHICLETRAVELTIMEMEASUREMENT",$D11)/3600/24,"--")</f>
        <v>--</v>
      </c>
      <c r="FU11" s="134" t="str">
        <f>IFERROR(GETPIVOTDATA("Average of TRAVTM(40)",#REF!,"TIMEINT",FU$9,"VEHICLETRAVELTIMEMEASUREMENT",$D11)/3600/24,"--")</f>
        <v>--</v>
      </c>
      <c r="FV11" s="331"/>
      <c r="FW11" s="323" t="str">
        <f>IFERROR(GETPIVOTDATA("Average of VEHS(40)",#REF!,"TIMEINT",FW$9,"VEHICLETRAVELTIMEMEASUREMENT",$D11),"--")</f>
        <v>--</v>
      </c>
      <c r="FX11" s="324" t="str">
        <f>IFERROR(GETPIVOTDATA("Average of VEHS(40)",#REF!,"TIMEINT",FX$9,"VEHICLETRAVELTIMEMEASUREMENT",$D11),"--")</f>
        <v>--</v>
      </c>
      <c r="FY11" s="324" t="str">
        <f>IFERROR(GETPIVOTDATA("Average of VEHS(40)",#REF!,"TIMEINT",FY$9,"VEHICLETRAVELTIMEMEASUREMENT",$D11),"--")</f>
        <v>--</v>
      </c>
      <c r="FZ11" s="324" t="str">
        <f>IFERROR(GETPIVOTDATA("Average of VEHS(40)",#REF!,"TIMEINT",FZ$9,"VEHICLETRAVELTIMEMEASUREMENT",$D11),"--")</f>
        <v>--</v>
      </c>
      <c r="GA11" s="324" t="str">
        <f>IFERROR(GETPIVOTDATA("Average of VEHS(40)",#REF!,"TIMEINT",GA$9,"VEHICLETRAVELTIMEMEASUREMENT",$D11),"--")</f>
        <v>--</v>
      </c>
      <c r="GB11" s="324" t="str">
        <f>IFERROR(GETPIVOTDATA("Average of VEHS(40)",#REF!,"TIMEINT",GB$9,"VEHICLETRAVELTIMEMEASUREMENT",$D11),"--")</f>
        <v>--</v>
      </c>
      <c r="GC11" s="324" t="str">
        <f>IFERROR(GETPIVOTDATA("Average of VEHS(40)",#REF!,"TIMEINT",GC$9,"VEHICLETRAVELTIMEMEASUREMENT",$D11),"--")</f>
        <v>--</v>
      </c>
      <c r="GD11" s="324" t="str">
        <f>IFERROR(GETPIVOTDATA("Average of VEHS(40)",#REF!,"TIMEINT",GD$9,"VEHICLETRAVELTIMEMEASUREMENT",$D11),"--")</f>
        <v>--</v>
      </c>
      <c r="GE11" s="324" t="str">
        <f>IFERROR(GETPIVOTDATA("Average of VEHS(40)",#REF!,"TIMEINT",GE$9,"VEHICLETRAVELTIMEMEASUREMENT",$D11),"--")</f>
        <v>--</v>
      </c>
      <c r="GF11" s="324" t="str">
        <f>IFERROR(GETPIVOTDATA("Average of VEHS(40)",#REF!,"TIMEINT",GF$9,"VEHICLETRAVELTIMEMEASUREMENT",$D11),"--")</f>
        <v>--</v>
      </c>
      <c r="GG11" s="324" t="str">
        <f>IFERROR(GETPIVOTDATA("Average of VEHS(40)",#REF!,"TIMEINT",GG$9,"VEHICLETRAVELTIMEMEASUREMENT",$D11),"--")</f>
        <v>--</v>
      </c>
      <c r="GH11" s="324" t="str">
        <f>IFERROR(GETPIVOTDATA("Average of VEHS(40)",#REF!,"TIMEINT",GH$9,"VEHICLETRAVELTIMEMEASUREMENT",$D11),"--")</f>
        <v>--</v>
      </c>
      <c r="GI11" s="324" t="str">
        <f>IFERROR(GETPIVOTDATA("Average of VEHS(40)",#REF!,"TIMEINT",GI$9,"VEHICLETRAVELTIMEMEASUREMENT",$D11),"--")</f>
        <v>--</v>
      </c>
      <c r="GJ11" s="324" t="str">
        <f>IFERROR(GETPIVOTDATA("Average of VEHS(40)",#REF!,"TIMEINT",GJ$9,"VEHICLETRAVELTIMEMEASUREMENT",$D11),"--")</f>
        <v>--</v>
      </c>
      <c r="GK11" s="324" t="str">
        <f>IFERROR(GETPIVOTDATA("Average of VEHS(40)",#REF!,"TIMEINT",GK$9,"VEHICLETRAVELTIMEMEASUREMENT",$D11),"--")</f>
        <v>--</v>
      </c>
      <c r="GL11" s="325" t="str">
        <f>IFERROR(GETPIVOTDATA("Average of VEHS(40)",#REF!,"TIMEINT",GL$9,"VEHICLETRAVELTIMEMEASUREMENT",$D11),"--")</f>
        <v>--</v>
      </c>
      <c r="GM11" s="331"/>
      <c r="GN11" s="209" t="str">
        <f t="shared" ref="GN11:GN74" si="25">IFERROR(SUMPRODUCT(FF11:FU11,FW11:GL11)/SUM(FW11:GL11),"--")</f>
        <v>--</v>
      </c>
      <c r="GO11" s="354" t="str">
        <f t="shared" ref="GO11:GO74" si="26">IFERROR(_xlfn.STDEV.S(FF11:FU11),"--")</f>
        <v>--</v>
      </c>
      <c r="GP11" s="325">
        <f t="shared" ref="GP11:GP74" si="27">SUM(FW11:GL11)</f>
        <v>0</v>
      </c>
      <c r="GQ11" s="331"/>
      <c r="GR11" s="209" t="str">
        <f>IFERROR(GETPIVOTDATA("Average of TRAVTM(60)",#REF!,"TIMEINT",GR$9,"VEHICLETRAVELTIMEMEASUREMENT",$D11)/3600/24,"--")</f>
        <v>--</v>
      </c>
      <c r="GS11" s="34" t="str">
        <f>IFERROR(GETPIVOTDATA("Average of TRAVTM(60)",#REF!,"TIMEINT",GS$9,"VEHICLETRAVELTIMEMEASUREMENT",$D11)/3600/24,"--")</f>
        <v>--</v>
      </c>
      <c r="GT11" s="34" t="str">
        <f>IFERROR(GETPIVOTDATA("Average of TRAVTM(60)",#REF!,"TIMEINT",GT$9,"VEHICLETRAVELTIMEMEASUREMENT",$D11)/3600/24,"--")</f>
        <v>--</v>
      </c>
      <c r="GU11" s="34" t="str">
        <f>IFERROR(GETPIVOTDATA("Average of TRAVTM(60)",#REF!,"TIMEINT",GU$9,"VEHICLETRAVELTIMEMEASUREMENT",$D11)/3600/24,"--")</f>
        <v>--</v>
      </c>
      <c r="GV11" s="34" t="str">
        <f>IFERROR(GETPIVOTDATA("Average of TRAVTM(60)",#REF!,"TIMEINT",GV$9,"VEHICLETRAVELTIMEMEASUREMENT",$D11)/3600/24,"--")</f>
        <v>--</v>
      </c>
      <c r="GW11" s="34" t="str">
        <f>IFERROR(GETPIVOTDATA("Average of TRAVTM(60)",#REF!,"TIMEINT",GW$9,"VEHICLETRAVELTIMEMEASUREMENT",$D11)/3600/24,"--")</f>
        <v>--</v>
      </c>
      <c r="GX11" s="34" t="str">
        <f>IFERROR(GETPIVOTDATA("Average of TRAVTM(60)",#REF!,"TIMEINT",GX$9,"VEHICLETRAVELTIMEMEASUREMENT",$D11)/3600/24,"--")</f>
        <v>--</v>
      </c>
      <c r="GY11" s="34" t="str">
        <f>IFERROR(GETPIVOTDATA("Average of TRAVTM(60)",#REF!,"TIMEINT",GY$9,"VEHICLETRAVELTIMEMEASUREMENT",$D11)/3600/24,"--")</f>
        <v>--</v>
      </c>
      <c r="GZ11" s="34" t="str">
        <f>IFERROR(GETPIVOTDATA("Average of TRAVTM(60)",#REF!,"TIMEINT",GZ$9,"VEHICLETRAVELTIMEMEASUREMENT",$D11)/3600/24,"--")</f>
        <v>--</v>
      </c>
      <c r="HA11" s="34" t="str">
        <f>IFERROR(GETPIVOTDATA("Average of TRAVTM(60)",#REF!,"TIMEINT",HA$9,"VEHICLETRAVELTIMEMEASUREMENT",$D11)/3600/24,"--")</f>
        <v>--</v>
      </c>
      <c r="HB11" s="34" t="str">
        <f>IFERROR(GETPIVOTDATA("Average of TRAVTM(60)",#REF!,"TIMEINT",HB$9,"VEHICLETRAVELTIMEMEASUREMENT",$D11)/3600/24,"--")</f>
        <v>--</v>
      </c>
      <c r="HC11" s="34" t="str">
        <f>IFERROR(GETPIVOTDATA("Average of TRAVTM(60)",#REF!,"TIMEINT",HC$9,"VEHICLETRAVELTIMEMEASUREMENT",$D11)/3600/24,"--")</f>
        <v>--</v>
      </c>
      <c r="HD11" s="34" t="str">
        <f>IFERROR(GETPIVOTDATA("Average of TRAVTM(60)",#REF!,"TIMEINT",HD$9,"VEHICLETRAVELTIMEMEASUREMENT",$D11)/3600/24,"--")</f>
        <v>--</v>
      </c>
      <c r="HE11" s="34" t="str">
        <f>IFERROR(GETPIVOTDATA("Average of TRAVTM(60)",#REF!,"TIMEINT",HE$9,"VEHICLETRAVELTIMEMEASUREMENT",$D11)/3600/24,"--")</f>
        <v>--</v>
      </c>
      <c r="HF11" s="34" t="str">
        <f>IFERROR(GETPIVOTDATA("Average of TRAVTM(60)",#REF!,"TIMEINT",HF$9,"VEHICLETRAVELTIMEMEASUREMENT",$D11)/3600/24,"--")</f>
        <v>--</v>
      </c>
      <c r="HG11" s="134" t="str">
        <f>IFERROR(GETPIVOTDATA("Average of TRAVTM(60)",#REF!,"TIMEINT",HG$9,"VEHICLETRAVELTIMEMEASUREMENT",$D11)/3600/24,"--")</f>
        <v>--</v>
      </c>
      <c r="HH11" s="331"/>
      <c r="HI11" s="323" t="str">
        <f>IFERROR(GETPIVOTDATA("Average of VEHS(60)",#REF!,"TIMEINT",HI$9,"VEHICLETRAVELTIMEMEASUREMENT",$D11),"--")</f>
        <v>--</v>
      </c>
      <c r="HJ11" s="324" t="str">
        <f>IFERROR(GETPIVOTDATA("Average of VEHS(60)",#REF!,"TIMEINT",HJ$9,"VEHICLETRAVELTIMEMEASUREMENT",$D11),"--")</f>
        <v>--</v>
      </c>
      <c r="HK11" s="324" t="str">
        <f>IFERROR(GETPIVOTDATA("Average of VEHS(60)",#REF!,"TIMEINT",HK$9,"VEHICLETRAVELTIMEMEASUREMENT",$D11),"--")</f>
        <v>--</v>
      </c>
      <c r="HL11" s="324" t="str">
        <f>IFERROR(GETPIVOTDATA("Average of VEHS(60)",#REF!,"TIMEINT",HL$9,"VEHICLETRAVELTIMEMEASUREMENT",$D11),"--")</f>
        <v>--</v>
      </c>
      <c r="HM11" s="324" t="str">
        <f>IFERROR(GETPIVOTDATA("Average of VEHS(60)",#REF!,"TIMEINT",HM$9,"VEHICLETRAVELTIMEMEASUREMENT",$D11),"--")</f>
        <v>--</v>
      </c>
      <c r="HN11" s="324" t="str">
        <f>IFERROR(GETPIVOTDATA("Average of VEHS(60)",#REF!,"TIMEINT",HN$9,"VEHICLETRAVELTIMEMEASUREMENT",$D11),"--")</f>
        <v>--</v>
      </c>
      <c r="HO11" s="324" t="str">
        <f>IFERROR(GETPIVOTDATA("Average of VEHS(60)",#REF!,"TIMEINT",HO$9,"VEHICLETRAVELTIMEMEASUREMENT",$D11),"--")</f>
        <v>--</v>
      </c>
      <c r="HP11" s="324" t="str">
        <f>IFERROR(GETPIVOTDATA("Average of VEHS(60)",#REF!,"TIMEINT",HP$9,"VEHICLETRAVELTIMEMEASUREMENT",$D11),"--")</f>
        <v>--</v>
      </c>
      <c r="HQ11" s="324" t="str">
        <f>IFERROR(GETPIVOTDATA("Average of VEHS(60)",#REF!,"TIMEINT",HQ$9,"VEHICLETRAVELTIMEMEASUREMENT",$D11),"--")</f>
        <v>--</v>
      </c>
      <c r="HR11" s="324" t="str">
        <f>IFERROR(GETPIVOTDATA("Average of VEHS(60)",#REF!,"TIMEINT",HR$9,"VEHICLETRAVELTIMEMEASUREMENT",$D11),"--")</f>
        <v>--</v>
      </c>
      <c r="HS11" s="324" t="str">
        <f>IFERROR(GETPIVOTDATA("Average of VEHS(60)",#REF!,"TIMEINT",HS$9,"VEHICLETRAVELTIMEMEASUREMENT",$D11),"--")</f>
        <v>--</v>
      </c>
      <c r="HT11" s="324" t="str">
        <f>IFERROR(GETPIVOTDATA("Average of VEHS(60)",#REF!,"TIMEINT",HT$9,"VEHICLETRAVELTIMEMEASUREMENT",$D11),"--")</f>
        <v>--</v>
      </c>
      <c r="HU11" s="324" t="str">
        <f>IFERROR(GETPIVOTDATA("Average of VEHS(60)",#REF!,"TIMEINT",HU$9,"VEHICLETRAVELTIMEMEASUREMENT",$D11),"--")</f>
        <v>--</v>
      </c>
      <c r="HV11" s="324" t="str">
        <f>IFERROR(GETPIVOTDATA("Average of VEHS(60)",#REF!,"TIMEINT",HV$9,"VEHICLETRAVELTIMEMEASUREMENT",$D11),"--")</f>
        <v>--</v>
      </c>
      <c r="HW11" s="324" t="str">
        <f>IFERROR(GETPIVOTDATA("Average of VEHS(60)",#REF!,"TIMEINT",HW$9,"VEHICLETRAVELTIMEMEASUREMENT",$D11),"--")</f>
        <v>--</v>
      </c>
      <c r="HX11" s="325" t="str">
        <f>IFERROR(GETPIVOTDATA("Average of VEHS(60)",#REF!,"TIMEINT",HX$9,"VEHICLETRAVELTIMEMEASUREMENT",$D11),"--")</f>
        <v>--</v>
      </c>
      <c r="HY11" s="331"/>
      <c r="HZ11" s="209" t="str">
        <f t="shared" ref="HZ11:HZ74" si="28">IFERROR(SUMPRODUCT(GR11:HG11,HI11:HX11)/SUM(HI11:HX11),"--")</f>
        <v>--</v>
      </c>
      <c r="IA11" s="354" t="str">
        <f t="shared" ref="IA11:IA74" si="29">IFERROR(_xlfn.STDEV.S(GR11:HG11),"--")</f>
        <v>--</v>
      </c>
      <c r="IB11" s="325">
        <f t="shared" ref="IB11:IB74" si="30">SUM(HI11:HX11)</f>
        <v>0</v>
      </c>
      <c r="IC11" s="638"/>
      <c r="ID11" s="323" t="str">
        <f>IFERROR(AVERAGEIFS('VISSIM Travel Time Outputs'!#REF!,'VISSIM Travel Time Outputs'!#REF!,$D11,'VISSIM Travel Time Outputs'!#REF!,"AVG",'VISSIM Travel Time Outputs'!#REF!,ID$9),"-")</f>
        <v>-</v>
      </c>
      <c r="IE11" s="324" t="str">
        <f>IFERROR(AVERAGEIFS('VISSIM Travel Time Outputs'!#REF!,'VISSIM Travel Time Outputs'!#REF!,$D11,'VISSIM Travel Time Outputs'!#REF!,"AVG",'VISSIM Travel Time Outputs'!#REF!,IE$9),"-")</f>
        <v>-</v>
      </c>
      <c r="IF11" s="324" t="str">
        <f>IFERROR(AVERAGEIFS('VISSIM Travel Time Outputs'!#REF!,'VISSIM Travel Time Outputs'!#REF!,$D11,'VISSIM Travel Time Outputs'!#REF!,"AVG",'VISSIM Travel Time Outputs'!#REF!,IF$9),"-")</f>
        <v>-</v>
      </c>
      <c r="IG11" s="324" t="str">
        <f>IFERROR(AVERAGEIFS('VISSIM Travel Time Outputs'!#REF!,'VISSIM Travel Time Outputs'!#REF!,$D11,'VISSIM Travel Time Outputs'!#REF!,"AVG",'VISSIM Travel Time Outputs'!#REF!,IG$9),"-")</f>
        <v>-</v>
      </c>
      <c r="IH11" s="324" t="str">
        <f>IFERROR(AVERAGEIFS('VISSIM Travel Time Outputs'!#REF!,'VISSIM Travel Time Outputs'!#REF!,$D11,'VISSIM Travel Time Outputs'!#REF!,"AVG",'VISSIM Travel Time Outputs'!#REF!,IH$9),"-")</f>
        <v>-</v>
      </c>
      <c r="II11" s="324" t="str">
        <f>IFERROR(AVERAGEIFS('VISSIM Travel Time Outputs'!#REF!,'VISSIM Travel Time Outputs'!#REF!,$D11,'VISSIM Travel Time Outputs'!#REF!,"AVG",'VISSIM Travel Time Outputs'!#REF!,II$9),"-")</f>
        <v>-</v>
      </c>
      <c r="IJ11" s="324" t="str">
        <f>IFERROR(AVERAGEIFS('VISSIM Travel Time Outputs'!#REF!,'VISSIM Travel Time Outputs'!#REF!,$D11,'VISSIM Travel Time Outputs'!#REF!,"AVG",'VISSIM Travel Time Outputs'!#REF!,IJ$9),"-")</f>
        <v>-</v>
      </c>
      <c r="IK11" s="324" t="str">
        <f>IFERROR(AVERAGEIFS('VISSIM Travel Time Outputs'!#REF!,'VISSIM Travel Time Outputs'!#REF!,$D11,'VISSIM Travel Time Outputs'!#REF!,"AVG",'VISSIM Travel Time Outputs'!#REF!,IK$9),"-")</f>
        <v>-</v>
      </c>
      <c r="IL11" s="324" t="str">
        <f>IFERROR(AVERAGEIFS('VISSIM Travel Time Outputs'!#REF!,'VISSIM Travel Time Outputs'!#REF!,$D11,'VISSIM Travel Time Outputs'!#REF!,"AVG",'VISSIM Travel Time Outputs'!#REF!,IL$9),"-")</f>
        <v>-</v>
      </c>
      <c r="IM11" s="324" t="str">
        <f>IFERROR(AVERAGEIFS('VISSIM Travel Time Outputs'!#REF!,'VISSIM Travel Time Outputs'!#REF!,$D11,'VISSIM Travel Time Outputs'!#REF!,"AVG",'VISSIM Travel Time Outputs'!#REF!,IM$9),"-")</f>
        <v>-</v>
      </c>
      <c r="IN11" s="324" t="str">
        <f>IFERROR(AVERAGEIFS('VISSIM Travel Time Outputs'!#REF!,'VISSIM Travel Time Outputs'!#REF!,$D11,'VISSIM Travel Time Outputs'!#REF!,"AVG",'VISSIM Travel Time Outputs'!#REF!,IN$9),"-")</f>
        <v>-</v>
      </c>
      <c r="IO11" s="324" t="str">
        <f>IFERROR(AVERAGEIFS('VISSIM Travel Time Outputs'!#REF!,'VISSIM Travel Time Outputs'!#REF!,$D11,'VISSIM Travel Time Outputs'!#REF!,"AVG",'VISSIM Travel Time Outputs'!#REF!,IO$9),"-")</f>
        <v>-</v>
      </c>
      <c r="IP11" s="324" t="str">
        <f>IFERROR(AVERAGEIFS('VISSIM Travel Time Outputs'!#REF!,'VISSIM Travel Time Outputs'!#REF!,$D11,'VISSIM Travel Time Outputs'!#REF!,"AVG",'VISSIM Travel Time Outputs'!#REF!,IP$9),"-")</f>
        <v>-</v>
      </c>
      <c r="IQ11" s="324" t="str">
        <f>IFERROR(AVERAGEIFS('VISSIM Travel Time Outputs'!#REF!,'VISSIM Travel Time Outputs'!#REF!,$D11,'VISSIM Travel Time Outputs'!#REF!,"AVG",'VISSIM Travel Time Outputs'!#REF!,IQ$9),"-")</f>
        <v>-</v>
      </c>
      <c r="IR11" s="324" t="str">
        <f>IFERROR(AVERAGEIFS('VISSIM Travel Time Outputs'!#REF!,'VISSIM Travel Time Outputs'!#REF!,$D11,'VISSIM Travel Time Outputs'!#REF!,"AVG",'VISSIM Travel Time Outputs'!#REF!,IR$9),"-")</f>
        <v>-</v>
      </c>
      <c r="IS11" s="325" t="str">
        <f>IFERROR(AVERAGEIFS('VISSIM Travel Time Outputs'!#REF!,'VISSIM Travel Time Outputs'!#REF!,$D11,'VISSIM Travel Time Outputs'!#REF!,"AVG",'VISSIM Travel Time Outputs'!#REF!,IS$9),"-")</f>
        <v>-</v>
      </c>
      <c r="IT11" s="325" t="str">
        <f t="shared" ref="IT11:IT74" si="31">IFERROR(AVERAGE(ID11:IS11),"--")</f>
        <v>--</v>
      </c>
    </row>
    <row r="12" spans="1:254" x14ac:dyDescent="0.35">
      <c r="A12" s="252" t="str">
        <f t="shared" si="12"/>
        <v/>
      </c>
      <c r="B12" s="577">
        <f t="shared" ref="B12:B55" si="32">B11+1</f>
        <v>3</v>
      </c>
      <c r="C12" s="413" t="str">
        <f>INDEX('Input - Travel Times'!$B$3:$AH$103,MATCH($B12,'Input - Travel Times'!$B$3:$B$103,0),MATCH(C$9,'Input - Travel Times'!$B$3:$AH$3,0))</f>
        <v>From EB Poland Rd/Tanner Ln to EB Tall Cedars Pkwy</v>
      </c>
      <c r="D12" s="150">
        <f>INDEX('Input - Travel Times'!$B$3:$AH$103,MATCH($B12,'Input - Travel Times'!$B$3:$B$103,0),MATCH(D$9,'Input - Travel Times'!$B$3:$AH$3,0))</f>
        <v>3</v>
      </c>
      <c r="E12" s="518">
        <f>TIME(0,0,INDEX('Input - Travel Times'!$B$3:$AH$103,MATCH($B12,'Input - Travel Times'!$B$3:$B$103,0),MATCH(E$9,'Input - Travel Times'!$B$3:$AH$3,0)))</f>
        <v>7.6388888888888893E-4</v>
      </c>
      <c r="F12" s="518">
        <f>TIME(0,0,INDEX('Input - Travel Times'!$B$3:$AH$103,MATCH($B12,'Input - Travel Times'!$B$3:$B$103,0),MATCH(F$9,'Input - Travel Times'!$B$3:$AH$3,0)))</f>
        <v>6.018518518518519E-4</v>
      </c>
      <c r="G12" s="518" t="e">
        <f>TIME(0,0,INDEX('Input - Travel Times'!$B$3:$AH$103,MATCH($B12,'Input - Travel Times'!$B$3:$B$103,0),MATCH(G$9,'Input - Travel Times'!$B$3:$AH$3,0)))</f>
        <v>#VALUE!</v>
      </c>
      <c r="H12" s="518" t="e">
        <f>TIME(0,0,INDEX('Input - Travel Times'!$B$3:$AH$103,MATCH($B12,'Input - Travel Times'!$B$3:$B$103,0),MATCH(H$9,'Input - Travel Times'!$B$3:$AH$3,0)))</f>
        <v>#VALUE!</v>
      </c>
      <c r="I12" s="130"/>
      <c r="J12" s="209" t="str">
        <f>IFERROR(TIME(0,0,AVERAGEIFS('VISSIM Travel Time Outputs'!$I:$I,'VISSIM Travel Time Outputs'!$D:$D,$D12,'VISSIM Travel Time Outputs'!$A:$A,"AVG",'VISSIM Travel Time Outputs'!$B:$B,J$9)),"-")</f>
        <v>-</v>
      </c>
      <c r="K12" s="34" t="str">
        <f>IFERROR(TIME(0,0,AVERAGEIFS('VISSIM Travel Time Outputs'!$I:$I,'VISSIM Travel Time Outputs'!$D:$D,$D12,'VISSIM Travel Time Outputs'!$A:$A,"AVG",'VISSIM Travel Time Outputs'!$B:$B,K$9)),"-")</f>
        <v>-</v>
      </c>
      <c r="L12" s="34" t="str">
        <f>IFERROR(TIME(0,0,AVERAGEIFS('VISSIM Travel Time Outputs'!$I:$I,'VISSIM Travel Time Outputs'!$D:$D,$D12,'VISSIM Travel Time Outputs'!$A:$A,"AVG",'VISSIM Travel Time Outputs'!$B:$B,L$9)),"-")</f>
        <v>-</v>
      </c>
      <c r="M12" s="34" t="str">
        <f>IFERROR(TIME(0,0,AVERAGEIFS('VISSIM Travel Time Outputs'!$I:$I,'VISSIM Travel Time Outputs'!$D:$D,$D12,'VISSIM Travel Time Outputs'!$A:$A,"AVG",'VISSIM Travel Time Outputs'!$B:$B,M$9)),"-")</f>
        <v>-</v>
      </c>
      <c r="N12" s="34" t="str">
        <f>IFERROR(TIME(0,0,AVERAGEIFS('VISSIM Travel Time Outputs'!$I:$I,'VISSIM Travel Time Outputs'!$D:$D,$D12,'VISSIM Travel Time Outputs'!$A:$A,"AVG",'VISSIM Travel Time Outputs'!$B:$B,N$9)),"-")</f>
        <v>-</v>
      </c>
      <c r="O12" s="34" t="str">
        <f>IFERROR(TIME(0,0,AVERAGEIFS('VISSIM Travel Time Outputs'!$I:$I,'VISSIM Travel Time Outputs'!$D:$D,$D12,'VISSIM Travel Time Outputs'!$A:$A,"AVG",'VISSIM Travel Time Outputs'!$B:$B,O$9)),"-")</f>
        <v>-</v>
      </c>
      <c r="P12" s="34" t="str">
        <f>IFERROR(TIME(0,0,AVERAGEIFS('VISSIM Travel Time Outputs'!$I:$I,'VISSIM Travel Time Outputs'!$D:$D,$D12,'VISSIM Travel Time Outputs'!$A:$A,"AVG",'VISSIM Travel Time Outputs'!$B:$B,P$9)),"-")</f>
        <v>-</v>
      </c>
      <c r="Q12" s="34" t="str">
        <f>IFERROR(TIME(0,0,AVERAGEIFS('VISSIM Travel Time Outputs'!$I:$I,'VISSIM Travel Time Outputs'!$D:$D,$D12,'VISSIM Travel Time Outputs'!$A:$A,"AVG",'VISSIM Travel Time Outputs'!$B:$B,Q$9)),"-")</f>
        <v>-</v>
      </c>
      <c r="R12" s="34" t="str">
        <f>IFERROR(TIME(0,0,AVERAGEIFS('VISSIM Travel Time Outputs'!$I:$I,'VISSIM Travel Time Outputs'!$D:$D,$D12,'VISSIM Travel Time Outputs'!$A:$A,"AVG",'VISSIM Travel Time Outputs'!$B:$B,R$9)),"-")</f>
        <v>-</v>
      </c>
      <c r="S12" s="34" t="str">
        <f>IFERROR(TIME(0,0,AVERAGEIFS('VISSIM Travel Time Outputs'!$I:$I,'VISSIM Travel Time Outputs'!$D:$D,$D12,'VISSIM Travel Time Outputs'!$A:$A,"AVG",'VISSIM Travel Time Outputs'!$B:$B,S$9)),"-")</f>
        <v>-</v>
      </c>
      <c r="T12" s="34" t="str">
        <f>IFERROR(TIME(0,0,AVERAGEIFS('VISSIM Travel Time Outputs'!$I:$I,'VISSIM Travel Time Outputs'!$D:$D,$D12,'VISSIM Travel Time Outputs'!$A:$A,"AVG",'VISSIM Travel Time Outputs'!$B:$B,T$9)),"-")</f>
        <v>-</v>
      </c>
      <c r="U12" s="34" t="str">
        <f>IFERROR(TIME(0,0,AVERAGEIFS('VISSIM Travel Time Outputs'!$I:$I,'VISSIM Travel Time Outputs'!$D:$D,$D12,'VISSIM Travel Time Outputs'!$A:$A,"AVG",'VISSIM Travel Time Outputs'!$B:$B,U$9)),"-")</f>
        <v>-</v>
      </c>
      <c r="V12" s="34" t="str">
        <f>IFERROR(TIME(0,0,AVERAGEIFS('VISSIM Travel Time Outputs'!$I:$I,'VISSIM Travel Time Outputs'!$D:$D,$D12,'VISSIM Travel Time Outputs'!$A:$A,"AVG",'VISSIM Travel Time Outputs'!$B:$B,V$9)),"-")</f>
        <v>-</v>
      </c>
      <c r="W12" s="34" t="str">
        <f>IFERROR(TIME(0,0,AVERAGEIFS('VISSIM Travel Time Outputs'!$I:$I,'VISSIM Travel Time Outputs'!$D:$D,$D12,'VISSIM Travel Time Outputs'!$A:$A,"AVG",'VISSIM Travel Time Outputs'!$B:$B,W$9)),"-")</f>
        <v>-</v>
      </c>
      <c r="X12" s="34" t="str">
        <f>IFERROR(TIME(0,0,AVERAGEIFS('VISSIM Travel Time Outputs'!$I:$I,'VISSIM Travel Time Outputs'!$D:$D,$D12,'VISSIM Travel Time Outputs'!$A:$A,"AVG",'VISSIM Travel Time Outputs'!$B:$B,X$9)),"-")</f>
        <v>-</v>
      </c>
      <c r="Y12" s="134" t="str">
        <f>IFERROR(TIME(0,0,AVERAGEIFS('VISSIM Travel Time Outputs'!$I:$I,'VISSIM Travel Time Outputs'!$D:$D,$D12,'VISSIM Travel Time Outputs'!$A:$A,"AVG",'VISSIM Travel Time Outputs'!$B:$B,Y$9)),"-")</f>
        <v>-</v>
      </c>
      <c r="Z12" s="254"/>
      <c r="AA12" s="323" t="str">
        <f>IFERROR(AVERAGEIFS('VISSIM Travel Time Outputs'!$F:$F,'VISSIM Travel Time Outputs'!$D:$D,$D12,'VISSIM Travel Time Outputs'!$A:$A,"AVG",'VISSIM Travel Time Outputs'!$B:$B,AA$9),"-")</f>
        <v>-</v>
      </c>
      <c r="AB12" s="324" t="str">
        <f>IFERROR(AVERAGEIFS('VISSIM Travel Time Outputs'!$F:$F,'VISSIM Travel Time Outputs'!$D:$D,$D12,'VISSIM Travel Time Outputs'!$A:$A,"AVG",'VISSIM Travel Time Outputs'!$B:$B,AB$9),"-")</f>
        <v>-</v>
      </c>
      <c r="AC12" s="324" t="str">
        <f>IFERROR(AVERAGEIFS('VISSIM Travel Time Outputs'!$F:$F,'VISSIM Travel Time Outputs'!$D:$D,$D12,'VISSIM Travel Time Outputs'!$A:$A,"AVG",'VISSIM Travel Time Outputs'!$B:$B,AC$9),"-")</f>
        <v>-</v>
      </c>
      <c r="AD12" s="324" t="str">
        <f>IFERROR(AVERAGEIFS('VISSIM Travel Time Outputs'!$F:$F,'VISSIM Travel Time Outputs'!$D:$D,$D12,'VISSIM Travel Time Outputs'!$A:$A,"AVG",'VISSIM Travel Time Outputs'!$B:$B,AD$9),"-")</f>
        <v>-</v>
      </c>
      <c r="AE12" s="324" t="str">
        <f>IFERROR(AVERAGEIFS('VISSIM Travel Time Outputs'!$F:$F,'VISSIM Travel Time Outputs'!$D:$D,$D12,'VISSIM Travel Time Outputs'!$A:$A,"AVG",'VISSIM Travel Time Outputs'!$B:$B,AE$9),"-")</f>
        <v>-</v>
      </c>
      <c r="AF12" s="324" t="str">
        <f>IFERROR(AVERAGEIFS('VISSIM Travel Time Outputs'!$F:$F,'VISSIM Travel Time Outputs'!$D:$D,$D12,'VISSIM Travel Time Outputs'!$A:$A,"AVG",'VISSIM Travel Time Outputs'!$B:$B,AF$9),"-")</f>
        <v>-</v>
      </c>
      <c r="AG12" s="324" t="str">
        <f>IFERROR(AVERAGEIFS('VISSIM Travel Time Outputs'!$F:$F,'VISSIM Travel Time Outputs'!$D:$D,$D12,'VISSIM Travel Time Outputs'!$A:$A,"AVG",'VISSIM Travel Time Outputs'!$B:$B,AG$9),"-")</f>
        <v>-</v>
      </c>
      <c r="AH12" s="324" t="str">
        <f>IFERROR(AVERAGEIFS('VISSIM Travel Time Outputs'!$F:$F,'VISSIM Travel Time Outputs'!$D:$D,$D12,'VISSIM Travel Time Outputs'!$A:$A,"AVG",'VISSIM Travel Time Outputs'!$B:$B,AH$9),"-")</f>
        <v>-</v>
      </c>
      <c r="AI12" s="324" t="str">
        <f>IFERROR(AVERAGEIFS('VISSIM Travel Time Outputs'!$F:$F,'VISSIM Travel Time Outputs'!$D:$D,$D12,'VISSIM Travel Time Outputs'!$A:$A,"AVG",'VISSIM Travel Time Outputs'!$B:$B,AI$9),"-")</f>
        <v>-</v>
      </c>
      <c r="AJ12" s="324" t="str">
        <f>IFERROR(AVERAGEIFS('VISSIM Travel Time Outputs'!$F:$F,'VISSIM Travel Time Outputs'!$D:$D,$D12,'VISSIM Travel Time Outputs'!$A:$A,"AVG",'VISSIM Travel Time Outputs'!$B:$B,AJ$9),"-")</f>
        <v>-</v>
      </c>
      <c r="AK12" s="324" t="str">
        <f>IFERROR(AVERAGEIFS('VISSIM Travel Time Outputs'!$F:$F,'VISSIM Travel Time Outputs'!$D:$D,$D12,'VISSIM Travel Time Outputs'!$A:$A,"AVG",'VISSIM Travel Time Outputs'!$B:$B,AK$9),"-")</f>
        <v>-</v>
      </c>
      <c r="AL12" s="324" t="str">
        <f>IFERROR(AVERAGEIFS('VISSIM Travel Time Outputs'!$F:$F,'VISSIM Travel Time Outputs'!$D:$D,$D12,'VISSIM Travel Time Outputs'!$A:$A,"AVG",'VISSIM Travel Time Outputs'!$B:$B,AL$9),"-")</f>
        <v>-</v>
      </c>
      <c r="AM12" s="324" t="str">
        <f>IFERROR(AVERAGEIFS('VISSIM Travel Time Outputs'!$F:$F,'VISSIM Travel Time Outputs'!$D:$D,$D12,'VISSIM Travel Time Outputs'!$A:$A,"AVG",'VISSIM Travel Time Outputs'!$B:$B,AM$9),"-")</f>
        <v>-</v>
      </c>
      <c r="AN12" s="324" t="str">
        <f>IFERROR(AVERAGEIFS('VISSIM Travel Time Outputs'!$F:$F,'VISSIM Travel Time Outputs'!$D:$D,$D12,'VISSIM Travel Time Outputs'!$A:$A,"AVG",'VISSIM Travel Time Outputs'!$B:$B,AN$9),"-")</f>
        <v>-</v>
      </c>
      <c r="AO12" s="324" t="str">
        <f>IFERROR(AVERAGEIFS('VISSIM Travel Time Outputs'!$F:$F,'VISSIM Travel Time Outputs'!$D:$D,$D12,'VISSIM Travel Time Outputs'!$A:$A,"AVG",'VISSIM Travel Time Outputs'!$B:$B,AO$9),"-")</f>
        <v>-</v>
      </c>
      <c r="AP12" s="325" t="str">
        <f>IFERROR(AVERAGEIFS('VISSIM Travel Time Outputs'!$F:$F,'VISSIM Travel Time Outputs'!$D:$D,$D12,'VISSIM Travel Time Outputs'!$A:$A,"AVG",'VISSIM Travel Time Outputs'!$B:$B,AP$9),"-")</f>
        <v>-</v>
      </c>
      <c r="AQ12" s="331"/>
      <c r="AR12" s="209" t="str">
        <f t="shared" si="13"/>
        <v>--</v>
      </c>
      <c r="AS12" s="354" t="str">
        <f t="shared" si="14"/>
        <v>--</v>
      </c>
      <c r="AT12" s="325">
        <f t="shared" si="15"/>
        <v>0</v>
      </c>
      <c r="AU12" s="255"/>
      <c r="AV12" s="209" t="str">
        <f>IFERROR(TIME(0,0,AVERAGEIFS('VISSIM Travel Time Outputs'!$J:$J,'VISSIM Travel Time Outputs'!$D:$D,$D12,'VISSIM Travel Time Outputs'!$A:$A,"AVG",'VISSIM Travel Time Outputs'!$B:$B,AV$9)),"-")</f>
        <v>-</v>
      </c>
      <c r="AW12" s="34" t="str">
        <f>IFERROR(TIME(0,0,AVERAGEIFS('VISSIM Travel Time Outputs'!$J:$J,'VISSIM Travel Time Outputs'!$D:$D,$D12,'VISSIM Travel Time Outputs'!$A:$A,"AVG",'VISSIM Travel Time Outputs'!$B:$B,AW$9)),"-")</f>
        <v>-</v>
      </c>
      <c r="AX12" s="34" t="str">
        <f>IFERROR(TIME(0,0,AVERAGEIFS('VISSIM Travel Time Outputs'!$J:$J,'VISSIM Travel Time Outputs'!$D:$D,$D12,'VISSIM Travel Time Outputs'!$A:$A,"AVG",'VISSIM Travel Time Outputs'!$B:$B,AX$9)),"-")</f>
        <v>-</v>
      </c>
      <c r="AY12" s="34" t="str">
        <f>IFERROR(TIME(0,0,AVERAGEIFS('VISSIM Travel Time Outputs'!$J:$J,'VISSIM Travel Time Outputs'!$D:$D,$D12,'VISSIM Travel Time Outputs'!$A:$A,"AVG",'VISSIM Travel Time Outputs'!$B:$B,AY$9)),"-")</f>
        <v>-</v>
      </c>
      <c r="AZ12" s="34" t="str">
        <f>IFERROR(TIME(0,0,AVERAGEIFS('VISSIM Travel Time Outputs'!$J:$J,'VISSIM Travel Time Outputs'!$D:$D,$D12,'VISSIM Travel Time Outputs'!$A:$A,"AVG",'VISSIM Travel Time Outputs'!$B:$B,AZ$9)),"-")</f>
        <v>-</v>
      </c>
      <c r="BA12" s="34" t="str">
        <f>IFERROR(TIME(0,0,AVERAGEIFS('VISSIM Travel Time Outputs'!$J:$J,'VISSIM Travel Time Outputs'!$D:$D,$D12,'VISSIM Travel Time Outputs'!$A:$A,"AVG",'VISSIM Travel Time Outputs'!$B:$B,BA$9)),"-")</f>
        <v>-</v>
      </c>
      <c r="BB12" s="34" t="str">
        <f>IFERROR(TIME(0,0,AVERAGEIFS('VISSIM Travel Time Outputs'!$J:$J,'VISSIM Travel Time Outputs'!$D:$D,$D12,'VISSIM Travel Time Outputs'!$A:$A,"AVG",'VISSIM Travel Time Outputs'!$B:$B,BB$9)),"-")</f>
        <v>-</v>
      </c>
      <c r="BC12" s="34" t="str">
        <f>IFERROR(TIME(0,0,AVERAGEIFS('VISSIM Travel Time Outputs'!$J:$J,'VISSIM Travel Time Outputs'!$D:$D,$D12,'VISSIM Travel Time Outputs'!$A:$A,"AVG",'VISSIM Travel Time Outputs'!$B:$B,BC$9)),"-")</f>
        <v>-</v>
      </c>
      <c r="BD12" s="34" t="str">
        <f>IFERROR(TIME(0,0,AVERAGEIFS('VISSIM Travel Time Outputs'!$J:$J,'VISSIM Travel Time Outputs'!$D:$D,$D12,'VISSIM Travel Time Outputs'!$A:$A,"AVG",'VISSIM Travel Time Outputs'!$B:$B,BD$9)),"-")</f>
        <v>-</v>
      </c>
      <c r="BE12" s="34" t="str">
        <f>IFERROR(TIME(0,0,AVERAGEIFS('VISSIM Travel Time Outputs'!$J:$J,'VISSIM Travel Time Outputs'!$D:$D,$D12,'VISSIM Travel Time Outputs'!$A:$A,"AVG",'VISSIM Travel Time Outputs'!$B:$B,BE$9)),"-")</f>
        <v>-</v>
      </c>
      <c r="BF12" s="34" t="str">
        <f>IFERROR(TIME(0,0,AVERAGEIFS('VISSIM Travel Time Outputs'!$J:$J,'VISSIM Travel Time Outputs'!$D:$D,$D12,'VISSIM Travel Time Outputs'!$A:$A,"AVG",'VISSIM Travel Time Outputs'!$B:$B,BF$9)),"-")</f>
        <v>-</v>
      </c>
      <c r="BG12" s="34" t="str">
        <f>IFERROR(TIME(0,0,AVERAGEIFS('VISSIM Travel Time Outputs'!$J:$J,'VISSIM Travel Time Outputs'!$D:$D,$D12,'VISSIM Travel Time Outputs'!$A:$A,"AVG",'VISSIM Travel Time Outputs'!$B:$B,BG$9)),"-")</f>
        <v>-</v>
      </c>
      <c r="BH12" s="34" t="str">
        <f>IFERROR(TIME(0,0,AVERAGEIFS('VISSIM Travel Time Outputs'!$J:$J,'VISSIM Travel Time Outputs'!$D:$D,$D12,'VISSIM Travel Time Outputs'!$A:$A,"AVG",'VISSIM Travel Time Outputs'!$B:$B,BH$9)),"-")</f>
        <v>-</v>
      </c>
      <c r="BI12" s="34" t="str">
        <f>IFERROR(TIME(0,0,AVERAGEIFS('VISSIM Travel Time Outputs'!$J:$J,'VISSIM Travel Time Outputs'!$D:$D,$D12,'VISSIM Travel Time Outputs'!$A:$A,"AVG",'VISSIM Travel Time Outputs'!$B:$B,BI$9)),"-")</f>
        <v>-</v>
      </c>
      <c r="BJ12" s="34" t="str">
        <f>IFERROR(TIME(0,0,AVERAGEIFS('VISSIM Travel Time Outputs'!$J:$J,'VISSIM Travel Time Outputs'!$D:$D,$D12,'VISSIM Travel Time Outputs'!$A:$A,"AVG",'VISSIM Travel Time Outputs'!$B:$B,BJ$9)),"-")</f>
        <v>-</v>
      </c>
      <c r="BK12" s="134" t="str">
        <f>IFERROR(TIME(0,0,AVERAGEIFS('VISSIM Travel Time Outputs'!$J:$J,'VISSIM Travel Time Outputs'!$D:$D,$D12,'VISSIM Travel Time Outputs'!$A:$A,"AVG",'VISSIM Travel Time Outputs'!$B:$B,BK$9)),"-")</f>
        <v>-</v>
      </c>
      <c r="BL12" s="126"/>
      <c r="BM12" s="323" t="str">
        <f>IFERROR(AVERAGEIFS('VISSIM Travel Time Outputs'!$G:$G,'VISSIM Travel Time Outputs'!$D:$D,$D12,'VISSIM Travel Time Outputs'!$A:$A,"AVG",'VISSIM Travel Time Outputs'!$B:$B,BM$9),"-")</f>
        <v>-</v>
      </c>
      <c r="BN12" s="324" t="str">
        <f>IFERROR(AVERAGEIFS('VISSIM Travel Time Outputs'!$G:$G,'VISSIM Travel Time Outputs'!$D:$D,$D12,'VISSIM Travel Time Outputs'!$A:$A,"AVG",'VISSIM Travel Time Outputs'!$B:$B,BN$9),"-")</f>
        <v>-</v>
      </c>
      <c r="BO12" s="324" t="str">
        <f>IFERROR(AVERAGEIFS('VISSIM Travel Time Outputs'!$G:$G,'VISSIM Travel Time Outputs'!$D:$D,$D12,'VISSIM Travel Time Outputs'!$A:$A,"AVG",'VISSIM Travel Time Outputs'!$B:$B,BO$9),"-")</f>
        <v>-</v>
      </c>
      <c r="BP12" s="324" t="str">
        <f>IFERROR(AVERAGEIFS('VISSIM Travel Time Outputs'!$G:$G,'VISSIM Travel Time Outputs'!$D:$D,$D12,'VISSIM Travel Time Outputs'!$A:$A,"AVG",'VISSIM Travel Time Outputs'!$B:$B,BP$9),"-")</f>
        <v>-</v>
      </c>
      <c r="BQ12" s="324" t="str">
        <f>IFERROR(AVERAGEIFS('VISSIM Travel Time Outputs'!$G:$G,'VISSIM Travel Time Outputs'!$D:$D,$D12,'VISSIM Travel Time Outputs'!$A:$A,"AVG",'VISSIM Travel Time Outputs'!$B:$B,BQ$9),"-")</f>
        <v>-</v>
      </c>
      <c r="BR12" s="324" t="str">
        <f>IFERROR(AVERAGEIFS('VISSIM Travel Time Outputs'!$G:$G,'VISSIM Travel Time Outputs'!$D:$D,$D12,'VISSIM Travel Time Outputs'!$A:$A,"AVG",'VISSIM Travel Time Outputs'!$B:$B,BR$9),"-")</f>
        <v>-</v>
      </c>
      <c r="BS12" s="324" t="str">
        <f>IFERROR(AVERAGEIFS('VISSIM Travel Time Outputs'!$G:$G,'VISSIM Travel Time Outputs'!$D:$D,$D12,'VISSIM Travel Time Outputs'!$A:$A,"AVG",'VISSIM Travel Time Outputs'!$B:$B,BS$9),"-")</f>
        <v>-</v>
      </c>
      <c r="BT12" s="324" t="str">
        <f>IFERROR(AVERAGEIFS('VISSIM Travel Time Outputs'!$G:$G,'VISSIM Travel Time Outputs'!$D:$D,$D12,'VISSIM Travel Time Outputs'!$A:$A,"AVG",'VISSIM Travel Time Outputs'!$B:$B,BT$9),"-")</f>
        <v>-</v>
      </c>
      <c r="BU12" s="324" t="str">
        <f>IFERROR(AVERAGEIFS('VISSIM Travel Time Outputs'!$G:$G,'VISSIM Travel Time Outputs'!$D:$D,$D12,'VISSIM Travel Time Outputs'!$A:$A,"AVG",'VISSIM Travel Time Outputs'!$B:$B,BU$9),"-")</f>
        <v>-</v>
      </c>
      <c r="BV12" s="324" t="str">
        <f>IFERROR(AVERAGEIFS('VISSIM Travel Time Outputs'!$G:$G,'VISSIM Travel Time Outputs'!$D:$D,$D12,'VISSIM Travel Time Outputs'!$A:$A,"AVG",'VISSIM Travel Time Outputs'!$B:$B,BV$9),"-")</f>
        <v>-</v>
      </c>
      <c r="BW12" s="324" t="str">
        <f>IFERROR(AVERAGEIFS('VISSIM Travel Time Outputs'!$G:$G,'VISSIM Travel Time Outputs'!$D:$D,$D12,'VISSIM Travel Time Outputs'!$A:$A,"AVG",'VISSIM Travel Time Outputs'!$B:$B,BW$9),"-")</f>
        <v>-</v>
      </c>
      <c r="BX12" s="324" t="str">
        <f>IFERROR(AVERAGEIFS('VISSIM Travel Time Outputs'!$G:$G,'VISSIM Travel Time Outputs'!$D:$D,$D12,'VISSIM Travel Time Outputs'!$A:$A,"AVG",'VISSIM Travel Time Outputs'!$B:$B,BX$9),"-")</f>
        <v>-</v>
      </c>
      <c r="BY12" s="324" t="str">
        <f>IFERROR(AVERAGEIFS('VISSIM Travel Time Outputs'!$G:$G,'VISSIM Travel Time Outputs'!$D:$D,$D12,'VISSIM Travel Time Outputs'!$A:$A,"AVG",'VISSIM Travel Time Outputs'!$B:$B,BY$9),"-")</f>
        <v>-</v>
      </c>
      <c r="BZ12" s="324" t="str">
        <f>IFERROR(AVERAGEIFS('VISSIM Travel Time Outputs'!$G:$G,'VISSIM Travel Time Outputs'!$D:$D,$D12,'VISSIM Travel Time Outputs'!$A:$A,"AVG",'VISSIM Travel Time Outputs'!$B:$B,BZ$9),"-")</f>
        <v>-</v>
      </c>
      <c r="CA12" s="324" t="str">
        <f>IFERROR(AVERAGEIFS('VISSIM Travel Time Outputs'!$G:$G,'VISSIM Travel Time Outputs'!$D:$D,$D12,'VISSIM Travel Time Outputs'!$A:$A,"AVG",'VISSIM Travel Time Outputs'!$B:$B,CA$9),"-")</f>
        <v>-</v>
      </c>
      <c r="CB12" s="325" t="str">
        <f>IFERROR(AVERAGEIFS('VISSIM Travel Time Outputs'!$G:$G,'VISSIM Travel Time Outputs'!$D:$D,$D12,'VISSIM Travel Time Outputs'!$A:$A,"AVG",'VISSIM Travel Time Outputs'!$B:$B,CB$9),"-")</f>
        <v>-</v>
      </c>
      <c r="CC12" s="254"/>
      <c r="CD12" s="209" t="str">
        <f t="shared" si="16"/>
        <v>--</v>
      </c>
      <c r="CE12" s="354" t="str">
        <f t="shared" si="17"/>
        <v>--</v>
      </c>
      <c r="CF12" s="325">
        <f t="shared" si="18"/>
        <v>0</v>
      </c>
      <c r="CG12" s="331"/>
      <c r="CH12" s="209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134"/>
      <c r="CX12" s="331"/>
      <c r="CY12" s="323"/>
      <c r="CZ12" s="324"/>
      <c r="DA12" s="324"/>
      <c r="DB12" s="324"/>
      <c r="DC12" s="324"/>
      <c r="DD12" s="324"/>
      <c r="DE12" s="324"/>
      <c r="DF12" s="324"/>
      <c r="DG12" s="324"/>
      <c r="DH12" s="324"/>
      <c r="DI12" s="324"/>
      <c r="DJ12" s="324"/>
      <c r="DK12" s="324"/>
      <c r="DL12" s="324"/>
      <c r="DM12" s="324"/>
      <c r="DN12" s="325"/>
      <c r="DO12" s="331"/>
      <c r="DP12" s="209" t="str">
        <f t="shared" si="19"/>
        <v>--</v>
      </c>
      <c r="DQ12" s="354" t="str">
        <f t="shared" si="20"/>
        <v>--</v>
      </c>
      <c r="DR12" s="325">
        <f t="shared" si="21"/>
        <v>0</v>
      </c>
      <c r="DS12" s="255"/>
      <c r="DT12" s="209" t="str">
        <f>IFERROR(TIME(0,0,AVERAGEIFS('VISSIM Travel Time Outputs'!$K:$K,'VISSIM Travel Time Outputs'!$D:$D,$D12,'VISSIM Travel Time Outputs'!$A:$A,"AVG",'VISSIM Travel Time Outputs'!$B:$B,DT$9)),"-")</f>
        <v>-</v>
      </c>
      <c r="DU12" s="34" t="str">
        <f>IFERROR(TIME(0,0,AVERAGEIFS('VISSIM Travel Time Outputs'!$K:$K,'VISSIM Travel Time Outputs'!$D:$D,$D12,'VISSIM Travel Time Outputs'!$A:$A,"AVG",'VISSIM Travel Time Outputs'!$B:$B,DU$9)),"-")</f>
        <v>-</v>
      </c>
      <c r="DV12" s="34" t="str">
        <f>IFERROR(TIME(0,0,AVERAGEIFS('VISSIM Travel Time Outputs'!$K:$K,'VISSIM Travel Time Outputs'!$D:$D,$D12,'VISSIM Travel Time Outputs'!$A:$A,"AVG",'VISSIM Travel Time Outputs'!$B:$B,DV$9)),"-")</f>
        <v>-</v>
      </c>
      <c r="DW12" s="34" t="str">
        <f>IFERROR(TIME(0,0,AVERAGEIFS('VISSIM Travel Time Outputs'!$K:$K,'VISSIM Travel Time Outputs'!$D:$D,$D12,'VISSIM Travel Time Outputs'!$A:$A,"AVG",'VISSIM Travel Time Outputs'!$B:$B,DW$9)),"-")</f>
        <v>-</v>
      </c>
      <c r="DX12" s="34" t="str">
        <f>IFERROR(TIME(0,0,AVERAGEIFS('VISSIM Travel Time Outputs'!$K:$K,'VISSIM Travel Time Outputs'!$D:$D,$D12,'VISSIM Travel Time Outputs'!$A:$A,"AVG",'VISSIM Travel Time Outputs'!$B:$B,DX$9)),"-")</f>
        <v>-</v>
      </c>
      <c r="DY12" s="34" t="str">
        <f>IFERROR(TIME(0,0,AVERAGEIFS('VISSIM Travel Time Outputs'!$K:$K,'VISSIM Travel Time Outputs'!$D:$D,$D12,'VISSIM Travel Time Outputs'!$A:$A,"AVG",'VISSIM Travel Time Outputs'!$B:$B,DY$9)),"-")</f>
        <v>-</v>
      </c>
      <c r="DZ12" s="34" t="str">
        <f>IFERROR(TIME(0,0,AVERAGEIFS('VISSIM Travel Time Outputs'!$K:$K,'VISSIM Travel Time Outputs'!$D:$D,$D12,'VISSIM Travel Time Outputs'!$A:$A,"AVG",'VISSIM Travel Time Outputs'!$B:$B,DZ$9)),"-")</f>
        <v>-</v>
      </c>
      <c r="EA12" s="34" t="str">
        <f>IFERROR(TIME(0,0,AVERAGEIFS('VISSIM Travel Time Outputs'!$K:$K,'VISSIM Travel Time Outputs'!$D:$D,$D12,'VISSIM Travel Time Outputs'!$A:$A,"AVG",'VISSIM Travel Time Outputs'!$B:$B,EA$9)),"-")</f>
        <v>-</v>
      </c>
      <c r="EB12" s="34" t="str">
        <f>IFERROR(TIME(0,0,AVERAGEIFS('VISSIM Travel Time Outputs'!$K:$K,'VISSIM Travel Time Outputs'!$D:$D,$D12,'VISSIM Travel Time Outputs'!$A:$A,"AVG",'VISSIM Travel Time Outputs'!$B:$B,EB$9)),"-")</f>
        <v>-</v>
      </c>
      <c r="EC12" s="34" t="str">
        <f>IFERROR(TIME(0,0,AVERAGEIFS('VISSIM Travel Time Outputs'!$K:$K,'VISSIM Travel Time Outputs'!$D:$D,$D12,'VISSIM Travel Time Outputs'!$A:$A,"AVG",'VISSIM Travel Time Outputs'!$B:$B,EC$9)),"-")</f>
        <v>-</v>
      </c>
      <c r="ED12" s="34" t="str">
        <f>IFERROR(TIME(0,0,AVERAGEIFS('VISSIM Travel Time Outputs'!$K:$K,'VISSIM Travel Time Outputs'!$D:$D,$D12,'VISSIM Travel Time Outputs'!$A:$A,"AVG",'VISSIM Travel Time Outputs'!$B:$B,ED$9)),"-")</f>
        <v>-</v>
      </c>
      <c r="EE12" s="34" t="str">
        <f>IFERROR(TIME(0,0,AVERAGEIFS('VISSIM Travel Time Outputs'!$K:$K,'VISSIM Travel Time Outputs'!$D:$D,$D12,'VISSIM Travel Time Outputs'!$A:$A,"AVG",'VISSIM Travel Time Outputs'!$B:$B,EE$9)),"-")</f>
        <v>-</v>
      </c>
      <c r="EF12" s="34" t="str">
        <f>IFERROR(TIME(0,0,AVERAGEIFS('VISSIM Travel Time Outputs'!$K:$K,'VISSIM Travel Time Outputs'!$D:$D,$D12,'VISSIM Travel Time Outputs'!$A:$A,"AVG",'VISSIM Travel Time Outputs'!$B:$B,EF$9)),"-")</f>
        <v>-</v>
      </c>
      <c r="EG12" s="34" t="str">
        <f>IFERROR(TIME(0,0,AVERAGEIFS('VISSIM Travel Time Outputs'!$K:$K,'VISSIM Travel Time Outputs'!$D:$D,$D12,'VISSIM Travel Time Outputs'!$A:$A,"AVG",'VISSIM Travel Time Outputs'!$B:$B,EG$9)),"-")</f>
        <v>-</v>
      </c>
      <c r="EH12" s="34" t="str">
        <f>IFERROR(TIME(0,0,AVERAGEIFS('VISSIM Travel Time Outputs'!$K:$K,'VISSIM Travel Time Outputs'!$D:$D,$D12,'VISSIM Travel Time Outputs'!$A:$A,"AVG",'VISSIM Travel Time Outputs'!$B:$B,EH$9)),"-")</f>
        <v>-</v>
      </c>
      <c r="EI12" s="134" t="str">
        <f>IFERROR(TIME(0,0,AVERAGEIFS('VISSIM Travel Time Outputs'!$K:$K,'VISSIM Travel Time Outputs'!$D:$D,$D12,'VISSIM Travel Time Outputs'!$A:$A,"AVG",'VISSIM Travel Time Outputs'!$B:$B,EI$9)),"-")</f>
        <v>-</v>
      </c>
      <c r="EJ12" s="126"/>
      <c r="EK12" s="323" t="str">
        <f>IFERROR(AVERAGEIFS('VISSIM Travel Time Outputs'!$H:$H,'VISSIM Travel Time Outputs'!$D:$D,$D12,'VISSIM Travel Time Outputs'!$A:$A,"AVG",'VISSIM Travel Time Outputs'!$B:$B,EK$9),"-")</f>
        <v>-</v>
      </c>
      <c r="EL12" s="324" t="str">
        <f>IFERROR(AVERAGEIFS('VISSIM Travel Time Outputs'!$H:$H,'VISSIM Travel Time Outputs'!$D:$D,$D12,'VISSIM Travel Time Outputs'!$A:$A,"AVG",'VISSIM Travel Time Outputs'!$B:$B,EL$9),"-")</f>
        <v>-</v>
      </c>
      <c r="EM12" s="324" t="str">
        <f>IFERROR(AVERAGEIFS('VISSIM Travel Time Outputs'!$H:$H,'VISSIM Travel Time Outputs'!$D:$D,$D12,'VISSIM Travel Time Outputs'!$A:$A,"AVG",'VISSIM Travel Time Outputs'!$B:$B,EM$9),"-")</f>
        <v>-</v>
      </c>
      <c r="EN12" s="324" t="str">
        <f>IFERROR(AVERAGEIFS('VISSIM Travel Time Outputs'!$H:$H,'VISSIM Travel Time Outputs'!$D:$D,$D12,'VISSIM Travel Time Outputs'!$A:$A,"AVG",'VISSIM Travel Time Outputs'!$B:$B,EN$9),"-")</f>
        <v>-</v>
      </c>
      <c r="EO12" s="324" t="str">
        <f>IFERROR(AVERAGEIFS('VISSIM Travel Time Outputs'!$H:$H,'VISSIM Travel Time Outputs'!$D:$D,$D12,'VISSIM Travel Time Outputs'!$A:$A,"AVG",'VISSIM Travel Time Outputs'!$B:$B,EO$9),"-")</f>
        <v>-</v>
      </c>
      <c r="EP12" s="324" t="str">
        <f>IFERROR(AVERAGEIFS('VISSIM Travel Time Outputs'!$H:$H,'VISSIM Travel Time Outputs'!$D:$D,$D12,'VISSIM Travel Time Outputs'!$A:$A,"AVG",'VISSIM Travel Time Outputs'!$B:$B,EP$9),"-")</f>
        <v>-</v>
      </c>
      <c r="EQ12" s="324" t="str">
        <f>IFERROR(AVERAGEIFS('VISSIM Travel Time Outputs'!$H:$H,'VISSIM Travel Time Outputs'!$D:$D,$D12,'VISSIM Travel Time Outputs'!$A:$A,"AVG",'VISSIM Travel Time Outputs'!$B:$B,EQ$9),"-")</f>
        <v>-</v>
      </c>
      <c r="ER12" s="324" t="str">
        <f>IFERROR(AVERAGEIFS('VISSIM Travel Time Outputs'!$H:$H,'VISSIM Travel Time Outputs'!$D:$D,$D12,'VISSIM Travel Time Outputs'!$A:$A,"AVG",'VISSIM Travel Time Outputs'!$B:$B,ER$9),"-")</f>
        <v>-</v>
      </c>
      <c r="ES12" s="324" t="str">
        <f>IFERROR(AVERAGEIFS('VISSIM Travel Time Outputs'!$H:$H,'VISSIM Travel Time Outputs'!$D:$D,$D12,'VISSIM Travel Time Outputs'!$A:$A,"AVG",'VISSIM Travel Time Outputs'!$B:$B,ES$9),"-")</f>
        <v>-</v>
      </c>
      <c r="ET12" s="324" t="str">
        <f>IFERROR(AVERAGEIFS('VISSIM Travel Time Outputs'!$H:$H,'VISSIM Travel Time Outputs'!$D:$D,$D12,'VISSIM Travel Time Outputs'!$A:$A,"AVG",'VISSIM Travel Time Outputs'!$B:$B,ET$9),"-")</f>
        <v>-</v>
      </c>
      <c r="EU12" s="324" t="str">
        <f>IFERROR(AVERAGEIFS('VISSIM Travel Time Outputs'!$H:$H,'VISSIM Travel Time Outputs'!$D:$D,$D12,'VISSIM Travel Time Outputs'!$A:$A,"AVG",'VISSIM Travel Time Outputs'!$B:$B,EU$9),"-")</f>
        <v>-</v>
      </c>
      <c r="EV12" s="324" t="str">
        <f>IFERROR(AVERAGEIFS('VISSIM Travel Time Outputs'!$H:$H,'VISSIM Travel Time Outputs'!$D:$D,$D12,'VISSIM Travel Time Outputs'!$A:$A,"AVG",'VISSIM Travel Time Outputs'!$B:$B,EV$9),"-")</f>
        <v>-</v>
      </c>
      <c r="EW12" s="324" t="str">
        <f>IFERROR(AVERAGEIFS('VISSIM Travel Time Outputs'!$H:$H,'VISSIM Travel Time Outputs'!$D:$D,$D12,'VISSIM Travel Time Outputs'!$A:$A,"AVG",'VISSIM Travel Time Outputs'!$B:$B,EW$9),"-")</f>
        <v>-</v>
      </c>
      <c r="EX12" s="324" t="str">
        <f>IFERROR(AVERAGEIFS('VISSIM Travel Time Outputs'!$H:$H,'VISSIM Travel Time Outputs'!$D:$D,$D12,'VISSIM Travel Time Outputs'!$A:$A,"AVG",'VISSIM Travel Time Outputs'!$B:$B,EX$9),"-")</f>
        <v>-</v>
      </c>
      <c r="EY12" s="324" t="str">
        <f>IFERROR(AVERAGEIFS('VISSIM Travel Time Outputs'!$H:$H,'VISSIM Travel Time Outputs'!$D:$D,$D12,'VISSIM Travel Time Outputs'!$A:$A,"AVG",'VISSIM Travel Time Outputs'!$B:$B,EY$9),"-")</f>
        <v>-</v>
      </c>
      <c r="EZ12" s="325" t="str">
        <f>IFERROR(AVERAGEIFS('VISSIM Travel Time Outputs'!$H:$H,'VISSIM Travel Time Outputs'!$D:$D,$D12,'VISSIM Travel Time Outputs'!$A:$A,"AVG",'VISSIM Travel Time Outputs'!$B:$B,EZ$9),"-")</f>
        <v>-</v>
      </c>
      <c r="FA12" s="254"/>
      <c r="FB12" s="209" t="str">
        <f t="shared" si="22"/>
        <v>--</v>
      </c>
      <c r="FC12" s="354" t="str">
        <f t="shared" si="23"/>
        <v>--</v>
      </c>
      <c r="FD12" s="325">
        <f t="shared" si="24"/>
        <v>0</v>
      </c>
      <c r="FE12" s="331"/>
      <c r="FF12" s="209" t="str">
        <f>IFERROR(GETPIVOTDATA("Average of TRAVTM(40)",#REF!,"TIMEINT",FF$9,"VEHICLETRAVELTIMEMEASUREMENT",$D12)/3600/24,"--")</f>
        <v>--</v>
      </c>
      <c r="FG12" s="34" t="str">
        <f>IFERROR(GETPIVOTDATA("Average of TRAVTM(40)",#REF!,"TIMEINT",FG$9,"VEHICLETRAVELTIMEMEASUREMENT",$D12)/3600/24,"--")</f>
        <v>--</v>
      </c>
      <c r="FH12" s="34" t="str">
        <f>IFERROR(GETPIVOTDATA("Average of TRAVTM(40)",#REF!,"TIMEINT",FH$9,"VEHICLETRAVELTIMEMEASUREMENT",$D12)/3600/24,"--")</f>
        <v>--</v>
      </c>
      <c r="FI12" s="34" t="str">
        <f>IFERROR(GETPIVOTDATA("Average of TRAVTM(40)",#REF!,"TIMEINT",FI$9,"VEHICLETRAVELTIMEMEASUREMENT",$D12)/3600/24,"--")</f>
        <v>--</v>
      </c>
      <c r="FJ12" s="34" t="str">
        <f>IFERROR(GETPIVOTDATA("Average of TRAVTM(40)",#REF!,"TIMEINT",FJ$9,"VEHICLETRAVELTIMEMEASUREMENT",$D12)/3600/24,"--")</f>
        <v>--</v>
      </c>
      <c r="FK12" s="34" t="str">
        <f>IFERROR(GETPIVOTDATA("Average of TRAVTM(40)",#REF!,"TIMEINT",FK$9,"VEHICLETRAVELTIMEMEASUREMENT",$D12)/3600/24,"--")</f>
        <v>--</v>
      </c>
      <c r="FL12" s="34" t="str">
        <f>IFERROR(GETPIVOTDATA("Average of TRAVTM(40)",#REF!,"TIMEINT",FL$9,"VEHICLETRAVELTIMEMEASUREMENT",$D12)/3600/24,"--")</f>
        <v>--</v>
      </c>
      <c r="FM12" s="34" t="str">
        <f>IFERROR(GETPIVOTDATA("Average of TRAVTM(40)",#REF!,"TIMEINT",FM$9,"VEHICLETRAVELTIMEMEASUREMENT",$D12)/3600/24,"--")</f>
        <v>--</v>
      </c>
      <c r="FN12" s="34" t="str">
        <f>IFERROR(GETPIVOTDATA("Average of TRAVTM(40)",#REF!,"TIMEINT",FN$9,"VEHICLETRAVELTIMEMEASUREMENT",$D12)/3600/24,"--")</f>
        <v>--</v>
      </c>
      <c r="FO12" s="34" t="str">
        <f>IFERROR(GETPIVOTDATA("Average of TRAVTM(40)",#REF!,"TIMEINT",FO$9,"VEHICLETRAVELTIMEMEASUREMENT",$D12)/3600/24,"--")</f>
        <v>--</v>
      </c>
      <c r="FP12" s="34" t="str">
        <f>IFERROR(GETPIVOTDATA("Average of TRAVTM(40)",#REF!,"TIMEINT",FP$9,"VEHICLETRAVELTIMEMEASUREMENT",$D12)/3600/24,"--")</f>
        <v>--</v>
      </c>
      <c r="FQ12" s="34" t="str">
        <f>IFERROR(GETPIVOTDATA("Average of TRAVTM(40)",#REF!,"TIMEINT",FQ$9,"VEHICLETRAVELTIMEMEASUREMENT",$D12)/3600/24,"--")</f>
        <v>--</v>
      </c>
      <c r="FR12" s="34" t="str">
        <f>IFERROR(GETPIVOTDATA("Average of TRAVTM(40)",#REF!,"TIMEINT",FR$9,"VEHICLETRAVELTIMEMEASUREMENT",$D12)/3600/24,"--")</f>
        <v>--</v>
      </c>
      <c r="FS12" s="34" t="str">
        <f>IFERROR(GETPIVOTDATA("Average of TRAVTM(40)",#REF!,"TIMEINT",FS$9,"VEHICLETRAVELTIMEMEASUREMENT",$D12)/3600/24,"--")</f>
        <v>--</v>
      </c>
      <c r="FT12" s="34" t="str">
        <f>IFERROR(GETPIVOTDATA("Average of TRAVTM(40)",#REF!,"TIMEINT",FT$9,"VEHICLETRAVELTIMEMEASUREMENT",$D12)/3600/24,"--")</f>
        <v>--</v>
      </c>
      <c r="FU12" s="134" t="str">
        <f>IFERROR(GETPIVOTDATA("Average of TRAVTM(40)",#REF!,"TIMEINT",FU$9,"VEHICLETRAVELTIMEMEASUREMENT",$D12)/3600/24,"--")</f>
        <v>--</v>
      </c>
      <c r="FV12" s="331"/>
      <c r="FW12" s="323" t="str">
        <f>IFERROR(GETPIVOTDATA("Average of VEHS(40)",#REF!,"TIMEINT",FW$9,"VEHICLETRAVELTIMEMEASUREMENT",$D12),"--")</f>
        <v>--</v>
      </c>
      <c r="FX12" s="324" t="str">
        <f>IFERROR(GETPIVOTDATA("Average of VEHS(40)",#REF!,"TIMEINT",FX$9,"VEHICLETRAVELTIMEMEASUREMENT",$D12),"--")</f>
        <v>--</v>
      </c>
      <c r="FY12" s="324" t="str">
        <f>IFERROR(GETPIVOTDATA("Average of VEHS(40)",#REF!,"TIMEINT",FY$9,"VEHICLETRAVELTIMEMEASUREMENT",$D12),"--")</f>
        <v>--</v>
      </c>
      <c r="FZ12" s="324" t="str">
        <f>IFERROR(GETPIVOTDATA("Average of VEHS(40)",#REF!,"TIMEINT",FZ$9,"VEHICLETRAVELTIMEMEASUREMENT",$D12),"--")</f>
        <v>--</v>
      </c>
      <c r="GA12" s="324" t="str">
        <f>IFERROR(GETPIVOTDATA("Average of VEHS(40)",#REF!,"TIMEINT",GA$9,"VEHICLETRAVELTIMEMEASUREMENT",$D12),"--")</f>
        <v>--</v>
      </c>
      <c r="GB12" s="324" t="str">
        <f>IFERROR(GETPIVOTDATA("Average of VEHS(40)",#REF!,"TIMEINT",GB$9,"VEHICLETRAVELTIMEMEASUREMENT",$D12),"--")</f>
        <v>--</v>
      </c>
      <c r="GC12" s="324" t="str">
        <f>IFERROR(GETPIVOTDATA("Average of VEHS(40)",#REF!,"TIMEINT",GC$9,"VEHICLETRAVELTIMEMEASUREMENT",$D12),"--")</f>
        <v>--</v>
      </c>
      <c r="GD12" s="324" t="str">
        <f>IFERROR(GETPIVOTDATA("Average of VEHS(40)",#REF!,"TIMEINT",GD$9,"VEHICLETRAVELTIMEMEASUREMENT",$D12),"--")</f>
        <v>--</v>
      </c>
      <c r="GE12" s="324" t="str">
        <f>IFERROR(GETPIVOTDATA("Average of VEHS(40)",#REF!,"TIMEINT",GE$9,"VEHICLETRAVELTIMEMEASUREMENT",$D12),"--")</f>
        <v>--</v>
      </c>
      <c r="GF12" s="324" t="str">
        <f>IFERROR(GETPIVOTDATA("Average of VEHS(40)",#REF!,"TIMEINT",GF$9,"VEHICLETRAVELTIMEMEASUREMENT",$D12),"--")</f>
        <v>--</v>
      </c>
      <c r="GG12" s="324" t="str">
        <f>IFERROR(GETPIVOTDATA("Average of VEHS(40)",#REF!,"TIMEINT",GG$9,"VEHICLETRAVELTIMEMEASUREMENT",$D12),"--")</f>
        <v>--</v>
      </c>
      <c r="GH12" s="324" t="str">
        <f>IFERROR(GETPIVOTDATA("Average of VEHS(40)",#REF!,"TIMEINT",GH$9,"VEHICLETRAVELTIMEMEASUREMENT",$D12),"--")</f>
        <v>--</v>
      </c>
      <c r="GI12" s="324" t="str">
        <f>IFERROR(GETPIVOTDATA("Average of VEHS(40)",#REF!,"TIMEINT",GI$9,"VEHICLETRAVELTIMEMEASUREMENT",$D12),"--")</f>
        <v>--</v>
      </c>
      <c r="GJ12" s="324" t="str">
        <f>IFERROR(GETPIVOTDATA("Average of VEHS(40)",#REF!,"TIMEINT",GJ$9,"VEHICLETRAVELTIMEMEASUREMENT",$D12),"--")</f>
        <v>--</v>
      </c>
      <c r="GK12" s="324" t="str">
        <f>IFERROR(GETPIVOTDATA("Average of VEHS(40)",#REF!,"TIMEINT",GK$9,"VEHICLETRAVELTIMEMEASUREMENT",$D12),"--")</f>
        <v>--</v>
      </c>
      <c r="GL12" s="325" t="str">
        <f>IFERROR(GETPIVOTDATA("Average of VEHS(40)",#REF!,"TIMEINT",GL$9,"VEHICLETRAVELTIMEMEASUREMENT",$D12),"--")</f>
        <v>--</v>
      </c>
      <c r="GM12" s="331"/>
      <c r="GN12" s="209" t="str">
        <f t="shared" si="25"/>
        <v>--</v>
      </c>
      <c r="GO12" s="354" t="str">
        <f t="shared" si="26"/>
        <v>--</v>
      </c>
      <c r="GP12" s="325">
        <f t="shared" si="27"/>
        <v>0</v>
      </c>
      <c r="GQ12" s="331"/>
      <c r="GR12" s="209" t="str">
        <f>IFERROR(GETPIVOTDATA("Average of TRAVTM(60)",#REF!,"TIMEINT",GR$9,"VEHICLETRAVELTIMEMEASUREMENT",$D12)/3600/24,"--")</f>
        <v>--</v>
      </c>
      <c r="GS12" s="34" t="str">
        <f>IFERROR(GETPIVOTDATA("Average of TRAVTM(60)",#REF!,"TIMEINT",GS$9,"VEHICLETRAVELTIMEMEASUREMENT",$D12)/3600/24,"--")</f>
        <v>--</v>
      </c>
      <c r="GT12" s="34" t="str">
        <f>IFERROR(GETPIVOTDATA("Average of TRAVTM(60)",#REF!,"TIMEINT",GT$9,"VEHICLETRAVELTIMEMEASUREMENT",$D12)/3600/24,"--")</f>
        <v>--</v>
      </c>
      <c r="GU12" s="34" t="str">
        <f>IFERROR(GETPIVOTDATA("Average of TRAVTM(60)",#REF!,"TIMEINT",GU$9,"VEHICLETRAVELTIMEMEASUREMENT",$D12)/3600/24,"--")</f>
        <v>--</v>
      </c>
      <c r="GV12" s="34" t="str">
        <f>IFERROR(GETPIVOTDATA("Average of TRAVTM(60)",#REF!,"TIMEINT",GV$9,"VEHICLETRAVELTIMEMEASUREMENT",$D12)/3600/24,"--")</f>
        <v>--</v>
      </c>
      <c r="GW12" s="34" t="str">
        <f>IFERROR(GETPIVOTDATA("Average of TRAVTM(60)",#REF!,"TIMEINT",GW$9,"VEHICLETRAVELTIMEMEASUREMENT",$D12)/3600/24,"--")</f>
        <v>--</v>
      </c>
      <c r="GX12" s="34" t="str">
        <f>IFERROR(GETPIVOTDATA("Average of TRAVTM(60)",#REF!,"TIMEINT",GX$9,"VEHICLETRAVELTIMEMEASUREMENT",$D12)/3600/24,"--")</f>
        <v>--</v>
      </c>
      <c r="GY12" s="34" t="str">
        <f>IFERROR(GETPIVOTDATA("Average of TRAVTM(60)",#REF!,"TIMEINT",GY$9,"VEHICLETRAVELTIMEMEASUREMENT",$D12)/3600/24,"--")</f>
        <v>--</v>
      </c>
      <c r="GZ12" s="34" t="str">
        <f>IFERROR(GETPIVOTDATA("Average of TRAVTM(60)",#REF!,"TIMEINT",GZ$9,"VEHICLETRAVELTIMEMEASUREMENT",$D12)/3600/24,"--")</f>
        <v>--</v>
      </c>
      <c r="HA12" s="34" t="str">
        <f>IFERROR(GETPIVOTDATA("Average of TRAVTM(60)",#REF!,"TIMEINT",HA$9,"VEHICLETRAVELTIMEMEASUREMENT",$D12)/3600/24,"--")</f>
        <v>--</v>
      </c>
      <c r="HB12" s="34" t="str">
        <f>IFERROR(GETPIVOTDATA("Average of TRAVTM(60)",#REF!,"TIMEINT",HB$9,"VEHICLETRAVELTIMEMEASUREMENT",$D12)/3600/24,"--")</f>
        <v>--</v>
      </c>
      <c r="HC12" s="34" t="str">
        <f>IFERROR(GETPIVOTDATA("Average of TRAVTM(60)",#REF!,"TIMEINT",HC$9,"VEHICLETRAVELTIMEMEASUREMENT",$D12)/3600/24,"--")</f>
        <v>--</v>
      </c>
      <c r="HD12" s="34" t="str">
        <f>IFERROR(GETPIVOTDATA("Average of TRAVTM(60)",#REF!,"TIMEINT",HD$9,"VEHICLETRAVELTIMEMEASUREMENT",$D12)/3600/24,"--")</f>
        <v>--</v>
      </c>
      <c r="HE12" s="34" t="str">
        <f>IFERROR(GETPIVOTDATA("Average of TRAVTM(60)",#REF!,"TIMEINT",HE$9,"VEHICLETRAVELTIMEMEASUREMENT",$D12)/3600/24,"--")</f>
        <v>--</v>
      </c>
      <c r="HF12" s="34" t="str">
        <f>IFERROR(GETPIVOTDATA("Average of TRAVTM(60)",#REF!,"TIMEINT",HF$9,"VEHICLETRAVELTIMEMEASUREMENT",$D12)/3600/24,"--")</f>
        <v>--</v>
      </c>
      <c r="HG12" s="134" t="str">
        <f>IFERROR(GETPIVOTDATA("Average of TRAVTM(60)",#REF!,"TIMEINT",HG$9,"VEHICLETRAVELTIMEMEASUREMENT",$D12)/3600/24,"--")</f>
        <v>--</v>
      </c>
      <c r="HH12" s="331"/>
      <c r="HI12" s="323" t="str">
        <f>IFERROR(GETPIVOTDATA("Average of VEHS(60)",#REF!,"TIMEINT",HI$9,"VEHICLETRAVELTIMEMEASUREMENT",$D12),"--")</f>
        <v>--</v>
      </c>
      <c r="HJ12" s="324" t="str">
        <f>IFERROR(GETPIVOTDATA("Average of VEHS(60)",#REF!,"TIMEINT",HJ$9,"VEHICLETRAVELTIMEMEASUREMENT",$D12),"--")</f>
        <v>--</v>
      </c>
      <c r="HK12" s="324" t="str">
        <f>IFERROR(GETPIVOTDATA("Average of VEHS(60)",#REF!,"TIMEINT",HK$9,"VEHICLETRAVELTIMEMEASUREMENT",$D12),"--")</f>
        <v>--</v>
      </c>
      <c r="HL12" s="324" t="str">
        <f>IFERROR(GETPIVOTDATA("Average of VEHS(60)",#REF!,"TIMEINT",HL$9,"VEHICLETRAVELTIMEMEASUREMENT",$D12),"--")</f>
        <v>--</v>
      </c>
      <c r="HM12" s="324" t="str">
        <f>IFERROR(GETPIVOTDATA("Average of VEHS(60)",#REF!,"TIMEINT",HM$9,"VEHICLETRAVELTIMEMEASUREMENT",$D12),"--")</f>
        <v>--</v>
      </c>
      <c r="HN12" s="324" t="str">
        <f>IFERROR(GETPIVOTDATA("Average of VEHS(60)",#REF!,"TIMEINT",HN$9,"VEHICLETRAVELTIMEMEASUREMENT",$D12),"--")</f>
        <v>--</v>
      </c>
      <c r="HO12" s="324" t="str">
        <f>IFERROR(GETPIVOTDATA("Average of VEHS(60)",#REF!,"TIMEINT",HO$9,"VEHICLETRAVELTIMEMEASUREMENT",$D12),"--")</f>
        <v>--</v>
      </c>
      <c r="HP12" s="324" t="str">
        <f>IFERROR(GETPIVOTDATA("Average of VEHS(60)",#REF!,"TIMEINT",HP$9,"VEHICLETRAVELTIMEMEASUREMENT",$D12),"--")</f>
        <v>--</v>
      </c>
      <c r="HQ12" s="324" t="str">
        <f>IFERROR(GETPIVOTDATA("Average of VEHS(60)",#REF!,"TIMEINT",HQ$9,"VEHICLETRAVELTIMEMEASUREMENT",$D12),"--")</f>
        <v>--</v>
      </c>
      <c r="HR12" s="324" t="str">
        <f>IFERROR(GETPIVOTDATA("Average of VEHS(60)",#REF!,"TIMEINT",HR$9,"VEHICLETRAVELTIMEMEASUREMENT",$D12),"--")</f>
        <v>--</v>
      </c>
      <c r="HS12" s="324" t="str">
        <f>IFERROR(GETPIVOTDATA("Average of VEHS(60)",#REF!,"TIMEINT",HS$9,"VEHICLETRAVELTIMEMEASUREMENT",$D12),"--")</f>
        <v>--</v>
      </c>
      <c r="HT12" s="324" t="str">
        <f>IFERROR(GETPIVOTDATA("Average of VEHS(60)",#REF!,"TIMEINT",HT$9,"VEHICLETRAVELTIMEMEASUREMENT",$D12),"--")</f>
        <v>--</v>
      </c>
      <c r="HU12" s="324" t="str">
        <f>IFERROR(GETPIVOTDATA("Average of VEHS(60)",#REF!,"TIMEINT",HU$9,"VEHICLETRAVELTIMEMEASUREMENT",$D12),"--")</f>
        <v>--</v>
      </c>
      <c r="HV12" s="324" t="str">
        <f>IFERROR(GETPIVOTDATA("Average of VEHS(60)",#REF!,"TIMEINT",HV$9,"VEHICLETRAVELTIMEMEASUREMENT",$D12),"--")</f>
        <v>--</v>
      </c>
      <c r="HW12" s="324" t="str">
        <f>IFERROR(GETPIVOTDATA("Average of VEHS(60)",#REF!,"TIMEINT",HW$9,"VEHICLETRAVELTIMEMEASUREMENT",$D12),"--")</f>
        <v>--</v>
      </c>
      <c r="HX12" s="325" t="str">
        <f>IFERROR(GETPIVOTDATA("Average of VEHS(60)",#REF!,"TIMEINT",HX$9,"VEHICLETRAVELTIMEMEASUREMENT",$D12),"--")</f>
        <v>--</v>
      </c>
      <c r="HY12" s="331"/>
      <c r="HZ12" s="209" t="str">
        <f t="shared" si="28"/>
        <v>--</v>
      </c>
      <c r="IA12" s="354" t="str">
        <f t="shared" si="29"/>
        <v>--</v>
      </c>
      <c r="IB12" s="325">
        <f t="shared" si="30"/>
        <v>0</v>
      </c>
      <c r="IC12" s="638"/>
      <c r="ID12" s="323" t="str">
        <f>IFERROR(AVERAGEIFS('VISSIM Travel Time Outputs'!#REF!,'VISSIM Travel Time Outputs'!#REF!,$D12,'VISSIM Travel Time Outputs'!#REF!,"AVG",'VISSIM Travel Time Outputs'!#REF!,ID$9),"-")</f>
        <v>-</v>
      </c>
      <c r="IE12" s="324" t="str">
        <f>IFERROR(AVERAGEIFS('VISSIM Travel Time Outputs'!#REF!,'VISSIM Travel Time Outputs'!#REF!,$D12,'VISSIM Travel Time Outputs'!#REF!,"AVG",'VISSIM Travel Time Outputs'!#REF!,IE$9),"-")</f>
        <v>-</v>
      </c>
      <c r="IF12" s="324" t="str">
        <f>IFERROR(AVERAGEIFS('VISSIM Travel Time Outputs'!#REF!,'VISSIM Travel Time Outputs'!#REF!,$D12,'VISSIM Travel Time Outputs'!#REF!,"AVG",'VISSIM Travel Time Outputs'!#REF!,IF$9),"-")</f>
        <v>-</v>
      </c>
      <c r="IG12" s="324" t="str">
        <f>IFERROR(AVERAGEIFS('VISSIM Travel Time Outputs'!#REF!,'VISSIM Travel Time Outputs'!#REF!,$D12,'VISSIM Travel Time Outputs'!#REF!,"AVG",'VISSIM Travel Time Outputs'!#REF!,IG$9),"-")</f>
        <v>-</v>
      </c>
      <c r="IH12" s="324" t="str">
        <f>IFERROR(AVERAGEIFS('VISSIM Travel Time Outputs'!#REF!,'VISSIM Travel Time Outputs'!#REF!,$D12,'VISSIM Travel Time Outputs'!#REF!,"AVG",'VISSIM Travel Time Outputs'!#REF!,IH$9),"-")</f>
        <v>-</v>
      </c>
      <c r="II12" s="324" t="str">
        <f>IFERROR(AVERAGEIFS('VISSIM Travel Time Outputs'!#REF!,'VISSIM Travel Time Outputs'!#REF!,$D12,'VISSIM Travel Time Outputs'!#REF!,"AVG",'VISSIM Travel Time Outputs'!#REF!,II$9),"-")</f>
        <v>-</v>
      </c>
      <c r="IJ12" s="324" t="str">
        <f>IFERROR(AVERAGEIFS('VISSIM Travel Time Outputs'!#REF!,'VISSIM Travel Time Outputs'!#REF!,$D12,'VISSIM Travel Time Outputs'!#REF!,"AVG",'VISSIM Travel Time Outputs'!#REF!,IJ$9),"-")</f>
        <v>-</v>
      </c>
      <c r="IK12" s="324" t="str">
        <f>IFERROR(AVERAGEIFS('VISSIM Travel Time Outputs'!#REF!,'VISSIM Travel Time Outputs'!#REF!,$D12,'VISSIM Travel Time Outputs'!#REF!,"AVG",'VISSIM Travel Time Outputs'!#REF!,IK$9),"-")</f>
        <v>-</v>
      </c>
      <c r="IL12" s="324" t="str">
        <f>IFERROR(AVERAGEIFS('VISSIM Travel Time Outputs'!#REF!,'VISSIM Travel Time Outputs'!#REF!,$D12,'VISSIM Travel Time Outputs'!#REF!,"AVG",'VISSIM Travel Time Outputs'!#REF!,IL$9),"-")</f>
        <v>-</v>
      </c>
      <c r="IM12" s="324" t="str">
        <f>IFERROR(AVERAGEIFS('VISSIM Travel Time Outputs'!#REF!,'VISSIM Travel Time Outputs'!#REF!,$D12,'VISSIM Travel Time Outputs'!#REF!,"AVG",'VISSIM Travel Time Outputs'!#REF!,IM$9),"-")</f>
        <v>-</v>
      </c>
      <c r="IN12" s="324" t="str">
        <f>IFERROR(AVERAGEIFS('VISSIM Travel Time Outputs'!#REF!,'VISSIM Travel Time Outputs'!#REF!,$D12,'VISSIM Travel Time Outputs'!#REF!,"AVG",'VISSIM Travel Time Outputs'!#REF!,IN$9),"-")</f>
        <v>-</v>
      </c>
      <c r="IO12" s="324" t="str">
        <f>IFERROR(AVERAGEIFS('VISSIM Travel Time Outputs'!#REF!,'VISSIM Travel Time Outputs'!#REF!,$D12,'VISSIM Travel Time Outputs'!#REF!,"AVG",'VISSIM Travel Time Outputs'!#REF!,IO$9),"-")</f>
        <v>-</v>
      </c>
      <c r="IP12" s="324" t="str">
        <f>IFERROR(AVERAGEIFS('VISSIM Travel Time Outputs'!#REF!,'VISSIM Travel Time Outputs'!#REF!,$D12,'VISSIM Travel Time Outputs'!#REF!,"AVG",'VISSIM Travel Time Outputs'!#REF!,IP$9),"-")</f>
        <v>-</v>
      </c>
      <c r="IQ12" s="324" t="str">
        <f>IFERROR(AVERAGEIFS('VISSIM Travel Time Outputs'!#REF!,'VISSIM Travel Time Outputs'!#REF!,$D12,'VISSIM Travel Time Outputs'!#REF!,"AVG",'VISSIM Travel Time Outputs'!#REF!,IQ$9),"-")</f>
        <v>-</v>
      </c>
      <c r="IR12" s="324" t="str">
        <f>IFERROR(AVERAGEIFS('VISSIM Travel Time Outputs'!#REF!,'VISSIM Travel Time Outputs'!#REF!,$D12,'VISSIM Travel Time Outputs'!#REF!,"AVG",'VISSIM Travel Time Outputs'!#REF!,IR$9),"-")</f>
        <v>-</v>
      </c>
      <c r="IS12" s="325" t="str">
        <f>IFERROR(AVERAGEIFS('VISSIM Travel Time Outputs'!#REF!,'VISSIM Travel Time Outputs'!#REF!,$D12,'VISSIM Travel Time Outputs'!#REF!,"AVG",'VISSIM Travel Time Outputs'!#REF!,IS$9),"-")</f>
        <v>-</v>
      </c>
      <c r="IT12" s="325" t="str">
        <f t="shared" si="31"/>
        <v>--</v>
      </c>
    </row>
    <row r="13" spans="1:254" x14ac:dyDescent="0.35">
      <c r="A13" s="252" t="str">
        <f t="shared" si="12"/>
        <v>H</v>
      </c>
      <c r="B13" s="577">
        <f t="shared" si="32"/>
        <v>4</v>
      </c>
      <c r="C13" s="413">
        <f>INDEX('Input - Travel Times'!$B$3:$AH$103,MATCH($B13,'Input - Travel Times'!$B$3:$B$103,0),MATCH(C$9,'Input - Travel Times'!$B$3:$AH$3,0))</f>
        <v>0</v>
      </c>
      <c r="D13" s="150">
        <f>INDEX('Input - Travel Times'!$B$3:$AH$103,MATCH($B13,'Input - Travel Times'!$B$3:$B$103,0),MATCH(D$9,'Input - Travel Times'!$B$3:$AH$3,0))</f>
        <v>0</v>
      </c>
      <c r="E13" s="518">
        <f>TIME(0,0,INDEX('Input - Travel Times'!$B$3:$AH$103,MATCH($B13,'Input - Travel Times'!$B$3:$B$103,0),MATCH(E$9,'Input - Travel Times'!$B$3:$AH$3,0)))</f>
        <v>0</v>
      </c>
      <c r="F13" s="518">
        <f>TIME(0,0,INDEX('Input - Travel Times'!$B$3:$AH$103,MATCH($B13,'Input - Travel Times'!$B$3:$B$103,0),MATCH(F$9,'Input - Travel Times'!$B$3:$AH$3,0)))</f>
        <v>0</v>
      </c>
      <c r="G13" s="518">
        <f>TIME(0,0,INDEX('Input - Travel Times'!$B$3:$AH$103,MATCH($B13,'Input - Travel Times'!$B$3:$B$103,0),MATCH(G$9,'Input - Travel Times'!$B$3:$AH$3,0)))</f>
        <v>0</v>
      </c>
      <c r="H13" s="518">
        <f>TIME(0,0,INDEX('Input - Travel Times'!$B$3:$AH$103,MATCH($B13,'Input - Travel Times'!$B$3:$B$103,0),MATCH(H$9,'Input - Travel Times'!$B$3:$AH$3,0)))</f>
        <v>0</v>
      </c>
      <c r="I13" s="130"/>
      <c r="J13" s="209" t="str">
        <f>IFERROR(TIME(0,0,AVERAGEIFS('VISSIM Travel Time Outputs'!$I:$I,'VISSIM Travel Time Outputs'!$D:$D,$D13,'VISSIM Travel Time Outputs'!$A:$A,"AVG",'VISSIM Travel Time Outputs'!$B:$B,J$9)),"-")</f>
        <v>-</v>
      </c>
      <c r="K13" s="34" t="str">
        <f>IFERROR(TIME(0,0,AVERAGEIFS('VISSIM Travel Time Outputs'!$I:$I,'VISSIM Travel Time Outputs'!$D:$D,$D13,'VISSIM Travel Time Outputs'!$A:$A,"AVG",'VISSIM Travel Time Outputs'!$B:$B,K$9)),"-")</f>
        <v>-</v>
      </c>
      <c r="L13" s="34" t="str">
        <f>IFERROR(TIME(0,0,AVERAGEIFS('VISSIM Travel Time Outputs'!$I:$I,'VISSIM Travel Time Outputs'!$D:$D,$D13,'VISSIM Travel Time Outputs'!$A:$A,"AVG",'VISSIM Travel Time Outputs'!$B:$B,L$9)),"-")</f>
        <v>-</v>
      </c>
      <c r="M13" s="34" t="str">
        <f>IFERROR(TIME(0,0,AVERAGEIFS('VISSIM Travel Time Outputs'!$I:$I,'VISSIM Travel Time Outputs'!$D:$D,$D13,'VISSIM Travel Time Outputs'!$A:$A,"AVG",'VISSIM Travel Time Outputs'!$B:$B,M$9)),"-")</f>
        <v>-</v>
      </c>
      <c r="N13" s="34" t="str">
        <f>IFERROR(TIME(0,0,AVERAGEIFS('VISSIM Travel Time Outputs'!$I:$I,'VISSIM Travel Time Outputs'!$D:$D,$D13,'VISSIM Travel Time Outputs'!$A:$A,"AVG",'VISSIM Travel Time Outputs'!$B:$B,N$9)),"-")</f>
        <v>-</v>
      </c>
      <c r="O13" s="34" t="str">
        <f>IFERROR(TIME(0,0,AVERAGEIFS('VISSIM Travel Time Outputs'!$I:$I,'VISSIM Travel Time Outputs'!$D:$D,$D13,'VISSIM Travel Time Outputs'!$A:$A,"AVG",'VISSIM Travel Time Outputs'!$B:$B,O$9)),"-")</f>
        <v>-</v>
      </c>
      <c r="P13" s="34" t="str">
        <f>IFERROR(TIME(0,0,AVERAGEIFS('VISSIM Travel Time Outputs'!$I:$I,'VISSIM Travel Time Outputs'!$D:$D,$D13,'VISSIM Travel Time Outputs'!$A:$A,"AVG",'VISSIM Travel Time Outputs'!$B:$B,P$9)),"-")</f>
        <v>-</v>
      </c>
      <c r="Q13" s="34" t="str">
        <f>IFERROR(TIME(0,0,AVERAGEIFS('VISSIM Travel Time Outputs'!$I:$I,'VISSIM Travel Time Outputs'!$D:$D,$D13,'VISSIM Travel Time Outputs'!$A:$A,"AVG",'VISSIM Travel Time Outputs'!$B:$B,Q$9)),"-")</f>
        <v>-</v>
      </c>
      <c r="R13" s="34" t="str">
        <f>IFERROR(TIME(0,0,AVERAGEIFS('VISSIM Travel Time Outputs'!$I:$I,'VISSIM Travel Time Outputs'!$D:$D,$D13,'VISSIM Travel Time Outputs'!$A:$A,"AVG",'VISSIM Travel Time Outputs'!$B:$B,R$9)),"-")</f>
        <v>-</v>
      </c>
      <c r="S13" s="34" t="str">
        <f>IFERROR(TIME(0,0,AVERAGEIFS('VISSIM Travel Time Outputs'!$I:$I,'VISSIM Travel Time Outputs'!$D:$D,$D13,'VISSIM Travel Time Outputs'!$A:$A,"AVG",'VISSIM Travel Time Outputs'!$B:$B,S$9)),"-")</f>
        <v>-</v>
      </c>
      <c r="T13" s="34" t="str">
        <f>IFERROR(TIME(0,0,AVERAGEIFS('VISSIM Travel Time Outputs'!$I:$I,'VISSIM Travel Time Outputs'!$D:$D,$D13,'VISSIM Travel Time Outputs'!$A:$A,"AVG",'VISSIM Travel Time Outputs'!$B:$B,T$9)),"-")</f>
        <v>-</v>
      </c>
      <c r="U13" s="34" t="str">
        <f>IFERROR(TIME(0,0,AVERAGEIFS('VISSIM Travel Time Outputs'!$I:$I,'VISSIM Travel Time Outputs'!$D:$D,$D13,'VISSIM Travel Time Outputs'!$A:$A,"AVG",'VISSIM Travel Time Outputs'!$B:$B,U$9)),"-")</f>
        <v>-</v>
      </c>
      <c r="V13" s="34" t="str">
        <f>IFERROR(TIME(0,0,AVERAGEIFS('VISSIM Travel Time Outputs'!$I:$I,'VISSIM Travel Time Outputs'!$D:$D,$D13,'VISSIM Travel Time Outputs'!$A:$A,"AVG",'VISSIM Travel Time Outputs'!$B:$B,V$9)),"-")</f>
        <v>-</v>
      </c>
      <c r="W13" s="34" t="str">
        <f>IFERROR(TIME(0,0,AVERAGEIFS('VISSIM Travel Time Outputs'!$I:$I,'VISSIM Travel Time Outputs'!$D:$D,$D13,'VISSIM Travel Time Outputs'!$A:$A,"AVG",'VISSIM Travel Time Outputs'!$B:$B,W$9)),"-")</f>
        <v>-</v>
      </c>
      <c r="X13" s="34" t="str">
        <f>IFERROR(TIME(0,0,AVERAGEIFS('VISSIM Travel Time Outputs'!$I:$I,'VISSIM Travel Time Outputs'!$D:$D,$D13,'VISSIM Travel Time Outputs'!$A:$A,"AVG",'VISSIM Travel Time Outputs'!$B:$B,X$9)),"-")</f>
        <v>-</v>
      </c>
      <c r="Y13" s="134" t="str">
        <f>IFERROR(TIME(0,0,AVERAGEIFS('VISSIM Travel Time Outputs'!$I:$I,'VISSIM Travel Time Outputs'!$D:$D,$D13,'VISSIM Travel Time Outputs'!$A:$A,"AVG",'VISSIM Travel Time Outputs'!$B:$B,Y$9)),"-")</f>
        <v>-</v>
      </c>
      <c r="Z13" s="254"/>
      <c r="AA13" s="323" t="str">
        <f>IFERROR(AVERAGEIFS('VISSIM Travel Time Outputs'!$F:$F,'VISSIM Travel Time Outputs'!$D:$D,$D13,'VISSIM Travel Time Outputs'!$A:$A,"AVG",'VISSIM Travel Time Outputs'!$B:$B,AA$9),"-")</f>
        <v>-</v>
      </c>
      <c r="AB13" s="324" t="str">
        <f>IFERROR(AVERAGEIFS('VISSIM Travel Time Outputs'!$F:$F,'VISSIM Travel Time Outputs'!$D:$D,$D13,'VISSIM Travel Time Outputs'!$A:$A,"AVG",'VISSIM Travel Time Outputs'!$B:$B,AB$9),"-")</f>
        <v>-</v>
      </c>
      <c r="AC13" s="324" t="str">
        <f>IFERROR(AVERAGEIFS('VISSIM Travel Time Outputs'!$F:$F,'VISSIM Travel Time Outputs'!$D:$D,$D13,'VISSIM Travel Time Outputs'!$A:$A,"AVG",'VISSIM Travel Time Outputs'!$B:$B,AC$9),"-")</f>
        <v>-</v>
      </c>
      <c r="AD13" s="324" t="str">
        <f>IFERROR(AVERAGEIFS('VISSIM Travel Time Outputs'!$F:$F,'VISSIM Travel Time Outputs'!$D:$D,$D13,'VISSIM Travel Time Outputs'!$A:$A,"AVG",'VISSIM Travel Time Outputs'!$B:$B,AD$9),"-")</f>
        <v>-</v>
      </c>
      <c r="AE13" s="324" t="str">
        <f>IFERROR(AVERAGEIFS('VISSIM Travel Time Outputs'!$F:$F,'VISSIM Travel Time Outputs'!$D:$D,$D13,'VISSIM Travel Time Outputs'!$A:$A,"AVG",'VISSIM Travel Time Outputs'!$B:$B,AE$9),"-")</f>
        <v>-</v>
      </c>
      <c r="AF13" s="324" t="str">
        <f>IFERROR(AVERAGEIFS('VISSIM Travel Time Outputs'!$F:$F,'VISSIM Travel Time Outputs'!$D:$D,$D13,'VISSIM Travel Time Outputs'!$A:$A,"AVG",'VISSIM Travel Time Outputs'!$B:$B,AF$9),"-")</f>
        <v>-</v>
      </c>
      <c r="AG13" s="324" t="str">
        <f>IFERROR(AVERAGEIFS('VISSIM Travel Time Outputs'!$F:$F,'VISSIM Travel Time Outputs'!$D:$D,$D13,'VISSIM Travel Time Outputs'!$A:$A,"AVG",'VISSIM Travel Time Outputs'!$B:$B,AG$9),"-")</f>
        <v>-</v>
      </c>
      <c r="AH13" s="324" t="str">
        <f>IFERROR(AVERAGEIFS('VISSIM Travel Time Outputs'!$F:$F,'VISSIM Travel Time Outputs'!$D:$D,$D13,'VISSIM Travel Time Outputs'!$A:$A,"AVG",'VISSIM Travel Time Outputs'!$B:$B,AH$9),"-")</f>
        <v>-</v>
      </c>
      <c r="AI13" s="324" t="str">
        <f>IFERROR(AVERAGEIFS('VISSIM Travel Time Outputs'!$F:$F,'VISSIM Travel Time Outputs'!$D:$D,$D13,'VISSIM Travel Time Outputs'!$A:$A,"AVG",'VISSIM Travel Time Outputs'!$B:$B,AI$9),"-")</f>
        <v>-</v>
      </c>
      <c r="AJ13" s="324" t="str">
        <f>IFERROR(AVERAGEIFS('VISSIM Travel Time Outputs'!$F:$F,'VISSIM Travel Time Outputs'!$D:$D,$D13,'VISSIM Travel Time Outputs'!$A:$A,"AVG",'VISSIM Travel Time Outputs'!$B:$B,AJ$9),"-")</f>
        <v>-</v>
      </c>
      <c r="AK13" s="324" t="str">
        <f>IFERROR(AVERAGEIFS('VISSIM Travel Time Outputs'!$F:$F,'VISSIM Travel Time Outputs'!$D:$D,$D13,'VISSIM Travel Time Outputs'!$A:$A,"AVG",'VISSIM Travel Time Outputs'!$B:$B,AK$9),"-")</f>
        <v>-</v>
      </c>
      <c r="AL13" s="324" t="str">
        <f>IFERROR(AVERAGEIFS('VISSIM Travel Time Outputs'!$F:$F,'VISSIM Travel Time Outputs'!$D:$D,$D13,'VISSIM Travel Time Outputs'!$A:$A,"AVG",'VISSIM Travel Time Outputs'!$B:$B,AL$9),"-")</f>
        <v>-</v>
      </c>
      <c r="AM13" s="324" t="str">
        <f>IFERROR(AVERAGEIFS('VISSIM Travel Time Outputs'!$F:$F,'VISSIM Travel Time Outputs'!$D:$D,$D13,'VISSIM Travel Time Outputs'!$A:$A,"AVG",'VISSIM Travel Time Outputs'!$B:$B,AM$9),"-")</f>
        <v>-</v>
      </c>
      <c r="AN13" s="324" t="str">
        <f>IFERROR(AVERAGEIFS('VISSIM Travel Time Outputs'!$F:$F,'VISSIM Travel Time Outputs'!$D:$D,$D13,'VISSIM Travel Time Outputs'!$A:$A,"AVG",'VISSIM Travel Time Outputs'!$B:$B,AN$9),"-")</f>
        <v>-</v>
      </c>
      <c r="AO13" s="324" t="str">
        <f>IFERROR(AVERAGEIFS('VISSIM Travel Time Outputs'!$F:$F,'VISSIM Travel Time Outputs'!$D:$D,$D13,'VISSIM Travel Time Outputs'!$A:$A,"AVG",'VISSIM Travel Time Outputs'!$B:$B,AO$9),"-")</f>
        <v>-</v>
      </c>
      <c r="AP13" s="325" t="str">
        <f>IFERROR(AVERAGEIFS('VISSIM Travel Time Outputs'!$F:$F,'VISSIM Travel Time Outputs'!$D:$D,$D13,'VISSIM Travel Time Outputs'!$A:$A,"AVG",'VISSIM Travel Time Outputs'!$B:$B,AP$9),"-")</f>
        <v>-</v>
      </c>
      <c r="AQ13" s="331"/>
      <c r="AR13" s="209" t="str">
        <f t="shared" si="13"/>
        <v>--</v>
      </c>
      <c r="AS13" s="354" t="str">
        <f t="shared" si="14"/>
        <v>--</v>
      </c>
      <c r="AT13" s="325">
        <f t="shared" si="15"/>
        <v>0</v>
      </c>
      <c r="AU13" s="255"/>
      <c r="AV13" s="209" t="str">
        <f>IFERROR(TIME(0,0,AVERAGEIFS('VISSIM Travel Time Outputs'!$J:$J,'VISSIM Travel Time Outputs'!$D:$D,$D13,'VISSIM Travel Time Outputs'!$A:$A,"AVG",'VISSIM Travel Time Outputs'!$B:$B,AV$9)),"-")</f>
        <v>-</v>
      </c>
      <c r="AW13" s="34" t="str">
        <f>IFERROR(TIME(0,0,AVERAGEIFS('VISSIM Travel Time Outputs'!$J:$J,'VISSIM Travel Time Outputs'!$D:$D,$D13,'VISSIM Travel Time Outputs'!$A:$A,"AVG",'VISSIM Travel Time Outputs'!$B:$B,AW$9)),"-")</f>
        <v>-</v>
      </c>
      <c r="AX13" s="34" t="str">
        <f>IFERROR(TIME(0,0,AVERAGEIFS('VISSIM Travel Time Outputs'!$J:$J,'VISSIM Travel Time Outputs'!$D:$D,$D13,'VISSIM Travel Time Outputs'!$A:$A,"AVG",'VISSIM Travel Time Outputs'!$B:$B,AX$9)),"-")</f>
        <v>-</v>
      </c>
      <c r="AY13" s="34" t="str">
        <f>IFERROR(TIME(0,0,AVERAGEIFS('VISSIM Travel Time Outputs'!$J:$J,'VISSIM Travel Time Outputs'!$D:$D,$D13,'VISSIM Travel Time Outputs'!$A:$A,"AVG",'VISSIM Travel Time Outputs'!$B:$B,AY$9)),"-")</f>
        <v>-</v>
      </c>
      <c r="AZ13" s="34" t="str">
        <f>IFERROR(TIME(0,0,AVERAGEIFS('VISSIM Travel Time Outputs'!$J:$J,'VISSIM Travel Time Outputs'!$D:$D,$D13,'VISSIM Travel Time Outputs'!$A:$A,"AVG",'VISSIM Travel Time Outputs'!$B:$B,AZ$9)),"-")</f>
        <v>-</v>
      </c>
      <c r="BA13" s="34" t="str">
        <f>IFERROR(TIME(0,0,AVERAGEIFS('VISSIM Travel Time Outputs'!$J:$J,'VISSIM Travel Time Outputs'!$D:$D,$D13,'VISSIM Travel Time Outputs'!$A:$A,"AVG",'VISSIM Travel Time Outputs'!$B:$B,BA$9)),"-")</f>
        <v>-</v>
      </c>
      <c r="BB13" s="34" t="str">
        <f>IFERROR(TIME(0,0,AVERAGEIFS('VISSIM Travel Time Outputs'!$J:$J,'VISSIM Travel Time Outputs'!$D:$D,$D13,'VISSIM Travel Time Outputs'!$A:$A,"AVG",'VISSIM Travel Time Outputs'!$B:$B,BB$9)),"-")</f>
        <v>-</v>
      </c>
      <c r="BC13" s="34" t="str">
        <f>IFERROR(TIME(0,0,AVERAGEIFS('VISSIM Travel Time Outputs'!$J:$J,'VISSIM Travel Time Outputs'!$D:$D,$D13,'VISSIM Travel Time Outputs'!$A:$A,"AVG",'VISSIM Travel Time Outputs'!$B:$B,BC$9)),"-")</f>
        <v>-</v>
      </c>
      <c r="BD13" s="34" t="str">
        <f>IFERROR(TIME(0,0,AVERAGEIFS('VISSIM Travel Time Outputs'!$J:$J,'VISSIM Travel Time Outputs'!$D:$D,$D13,'VISSIM Travel Time Outputs'!$A:$A,"AVG",'VISSIM Travel Time Outputs'!$B:$B,BD$9)),"-")</f>
        <v>-</v>
      </c>
      <c r="BE13" s="34" t="str">
        <f>IFERROR(TIME(0,0,AVERAGEIFS('VISSIM Travel Time Outputs'!$J:$J,'VISSIM Travel Time Outputs'!$D:$D,$D13,'VISSIM Travel Time Outputs'!$A:$A,"AVG",'VISSIM Travel Time Outputs'!$B:$B,BE$9)),"-")</f>
        <v>-</v>
      </c>
      <c r="BF13" s="34" t="str">
        <f>IFERROR(TIME(0,0,AVERAGEIFS('VISSIM Travel Time Outputs'!$J:$J,'VISSIM Travel Time Outputs'!$D:$D,$D13,'VISSIM Travel Time Outputs'!$A:$A,"AVG",'VISSIM Travel Time Outputs'!$B:$B,BF$9)),"-")</f>
        <v>-</v>
      </c>
      <c r="BG13" s="34" t="str">
        <f>IFERROR(TIME(0,0,AVERAGEIFS('VISSIM Travel Time Outputs'!$J:$J,'VISSIM Travel Time Outputs'!$D:$D,$D13,'VISSIM Travel Time Outputs'!$A:$A,"AVG",'VISSIM Travel Time Outputs'!$B:$B,BG$9)),"-")</f>
        <v>-</v>
      </c>
      <c r="BH13" s="34" t="str">
        <f>IFERROR(TIME(0,0,AVERAGEIFS('VISSIM Travel Time Outputs'!$J:$J,'VISSIM Travel Time Outputs'!$D:$D,$D13,'VISSIM Travel Time Outputs'!$A:$A,"AVG",'VISSIM Travel Time Outputs'!$B:$B,BH$9)),"-")</f>
        <v>-</v>
      </c>
      <c r="BI13" s="34" t="str">
        <f>IFERROR(TIME(0,0,AVERAGEIFS('VISSIM Travel Time Outputs'!$J:$J,'VISSIM Travel Time Outputs'!$D:$D,$D13,'VISSIM Travel Time Outputs'!$A:$A,"AVG",'VISSIM Travel Time Outputs'!$B:$B,BI$9)),"-")</f>
        <v>-</v>
      </c>
      <c r="BJ13" s="34" t="str">
        <f>IFERROR(TIME(0,0,AVERAGEIFS('VISSIM Travel Time Outputs'!$J:$J,'VISSIM Travel Time Outputs'!$D:$D,$D13,'VISSIM Travel Time Outputs'!$A:$A,"AVG",'VISSIM Travel Time Outputs'!$B:$B,BJ$9)),"-")</f>
        <v>-</v>
      </c>
      <c r="BK13" s="134" t="str">
        <f>IFERROR(TIME(0,0,AVERAGEIFS('VISSIM Travel Time Outputs'!$J:$J,'VISSIM Travel Time Outputs'!$D:$D,$D13,'VISSIM Travel Time Outputs'!$A:$A,"AVG",'VISSIM Travel Time Outputs'!$B:$B,BK$9)),"-")</f>
        <v>-</v>
      </c>
      <c r="BL13" s="126"/>
      <c r="BM13" s="323" t="str">
        <f>IFERROR(AVERAGEIFS('VISSIM Travel Time Outputs'!$G:$G,'VISSIM Travel Time Outputs'!$D:$D,$D13,'VISSIM Travel Time Outputs'!$A:$A,"AVG",'VISSIM Travel Time Outputs'!$B:$B,BM$9),"-")</f>
        <v>-</v>
      </c>
      <c r="BN13" s="324" t="str">
        <f>IFERROR(AVERAGEIFS('VISSIM Travel Time Outputs'!$G:$G,'VISSIM Travel Time Outputs'!$D:$D,$D13,'VISSIM Travel Time Outputs'!$A:$A,"AVG",'VISSIM Travel Time Outputs'!$B:$B,BN$9),"-")</f>
        <v>-</v>
      </c>
      <c r="BO13" s="324" t="str">
        <f>IFERROR(AVERAGEIFS('VISSIM Travel Time Outputs'!$G:$G,'VISSIM Travel Time Outputs'!$D:$D,$D13,'VISSIM Travel Time Outputs'!$A:$A,"AVG",'VISSIM Travel Time Outputs'!$B:$B,BO$9),"-")</f>
        <v>-</v>
      </c>
      <c r="BP13" s="324" t="str">
        <f>IFERROR(AVERAGEIFS('VISSIM Travel Time Outputs'!$G:$G,'VISSIM Travel Time Outputs'!$D:$D,$D13,'VISSIM Travel Time Outputs'!$A:$A,"AVG",'VISSIM Travel Time Outputs'!$B:$B,BP$9),"-")</f>
        <v>-</v>
      </c>
      <c r="BQ13" s="324" t="str">
        <f>IFERROR(AVERAGEIFS('VISSIM Travel Time Outputs'!$G:$G,'VISSIM Travel Time Outputs'!$D:$D,$D13,'VISSIM Travel Time Outputs'!$A:$A,"AVG",'VISSIM Travel Time Outputs'!$B:$B,BQ$9),"-")</f>
        <v>-</v>
      </c>
      <c r="BR13" s="324" t="str">
        <f>IFERROR(AVERAGEIFS('VISSIM Travel Time Outputs'!$G:$G,'VISSIM Travel Time Outputs'!$D:$D,$D13,'VISSIM Travel Time Outputs'!$A:$A,"AVG",'VISSIM Travel Time Outputs'!$B:$B,BR$9),"-")</f>
        <v>-</v>
      </c>
      <c r="BS13" s="324" t="str">
        <f>IFERROR(AVERAGEIFS('VISSIM Travel Time Outputs'!$G:$G,'VISSIM Travel Time Outputs'!$D:$D,$D13,'VISSIM Travel Time Outputs'!$A:$A,"AVG",'VISSIM Travel Time Outputs'!$B:$B,BS$9),"-")</f>
        <v>-</v>
      </c>
      <c r="BT13" s="324" t="str">
        <f>IFERROR(AVERAGEIFS('VISSIM Travel Time Outputs'!$G:$G,'VISSIM Travel Time Outputs'!$D:$D,$D13,'VISSIM Travel Time Outputs'!$A:$A,"AVG",'VISSIM Travel Time Outputs'!$B:$B,BT$9),"-")</f>
        <v>-</v>
      </c>
      <c r="BU13" s="324" t="str">
        <f>IFERROR(AVERAGEIFS('VISSIM Travel Time Outputs'!$G:$G,'VISSIM Travel Time Outputs'!$D:$D,$D13,'VISSIM Travel Time Outputs'!$A:$A,"AVG",'VISSIM Travel Time Outputs'!$B:$B,BU$9),"-")</f>
        <v>-</v>
      </c>
      <c r="BV13" s="324" t="str">
        <f>IFERROR(AVERAGEIFS('VISSIM Travel Time Outputs'!$G:$G,'VISSIM Travel Time Outputs'!$D:$D,$D13,'VISSIM Travel Time Outputs'!$A:$A,"AVG",'VISSIM Travel Time Outputs'!$B:$B,BV$9),"-")</f>
        <v>-</v>
      </c>
      <c r="BW13" s="324" t="str">
        <f>IFERROR(AVERAGEIFS('VISSIM Travel Time Outputs'!$G:$G,'VISSIM Travel Time Outputs'!$D:$D,$D13,'VISSIM Travel Time Outputs'!$A:$A,"AVG",'VISSIM Travel Time Outputs'!$B:$B,BW$9),"-")</f>
        <v>-</v>
      </c>
      <c r="BX13" s="324" t="str">
        <f>IFERROR(AVERAGEIFS('VISSIM Travel Time Outputs'!$G:$G,'VISSIM Travel Time Outputs'!$D:$D,$D13,'VISSIM Travel Time Outputs'!$A:$A,"AVG",'VISSIM Travel Time Outputs'!$B:$B,BX$9),"-")</f>
        <v>-</v>
      </c>
      <c r="BY13" s="324" t="str">
        <f>IFERROR(AVERAGEIFS('VISSIM Travel Time Outputs'!$G:$G,'VISSIM Travel Time Outputs'!$D:$D,$D13,'VISSIM Travel Time Outputs'!$A:$A,"AVG",'VISSIM Travel Time Outputs'!$B:$B,BY$9),"-")</f>
        <v>-</v>
      </c>
      <c r="BZ13" s="324" t="str">
        <f>IFERROR(AVERAGEIFS('VISSIM Travel Time Outputs'!$G:$G,'VISSIM Travel Time Outputs'!$D:$D,$D13,'VISSIM Travel Time Outputs'!$A:$A,"AVG",'VISSIM Travel Time Outputs'!$B:$B,BZ$9),"-")</f>
        <v>-</v>
      </c>
      <c r="CA13" s="324" t="str">
        <f>IFERROR(AVERAGEIFS('VISSIM Travel Time Outputs'!$G:$G,'VISSIM Travel Time Outputs'!$D:$D,$D13,'VISSIM Travel Time Outputs'!$A:$A,"AVG",'VISSIM Travel Time Outputs'!$B:$B,CA$9),"-")</f>
        <v>-</v>
      </c>
      <c r="CB13" s="325" t="str">
        <f>IFERROR(AVERAGEIFS('VISSIM Travel Time Outputs'!$G:$G,'VISSIM Travel Time Outputs'!$D:$D,$D13,'VISSIM Travel Time Outputs'!$A:$A,"AVG",'VISSIM Travel Time Outputs'!$B:$B,CB$9),"-")</f>
        <v>-</v>
      </c>
      <c r="CC13" s="254"/>
      <c r="CD13" s="209" t="str">
        <f t="shared" si="16"/>
        <v>--</v>
      </c>
      <c r="CE13" s="354" t="str">
        <f t="shared" si="17"/>
        <v>--</v>
      </c>
      <c r="CF13" s="325">
        <f t="shared" si="18"/>
        <v>0</v>
      </c>
      <c r="CG13" s="331"/>
      <c r="CH13" s="209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134"/>
      <c r="CX13" s="331"/>
      <c r="CY13" s="323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L13" s="324"/>
      <c r="DM13" s="324"/>
      <c r="DN13" s="325"/>
      <c r="DO13" s="331"/>
      <c r="DP13" s="209" t="str">
        <f t="shared" si="19"/>
        <v>--</v>
      </c>
      <c r="DQ13" s="354" t="str">
        <f t="shared" si="20"/>
        <v>--</v>
      </c>
      <c r="DR13" s="325">
        <f t="shared" si="21"/>
        <v>0</v>
      </c>
      <c r="DS13" s="255"/>
      <c r="DT13" s="209" t="str">
        <f>IFERROR(TIME(0,0,AVERAGEIFS('VISSIM Travel Time Outputs'!$K:$K,'VISSIM Travel Time Outputs'!$D:$D,$D13,'VISSIM Travel Time Outputs'!$A:$A,"AVG",'VISSIM Travel Time Outputs'!$B:$B,DT$9)),"-")</f>
        <v>-</v>
      </c>
      <c r="DU13" s="34" t="str">
        <f>IFERROR(TIME(0,0,AVERAGEIFS('VISSIM Travel Time Outputs'!$K:$K,'VISSIM Travel Time Outputs'!$D:$D,$D13,'VISSIM Travel Time Outputs'!$A:$A,"AVG",'VISSIM Travel Time Outputs'!$B:$B,DU$9)),"-")</f>
        <v>-</v>
      </c>
      <c r="DV13" s="34" t="str">
        <f>IFERROR(TIME(0,0,AVERAGEIFS('VISSIM Travel Time Outputs'!$K:$K,'VISSIM Travel Time Outputs'!$D:$D,$D13,'VISSIM Travel Time Outputs'!$A:$A,"AVG",'VISSIM Travel Time Outputs'!$B:$B,DV$9)),"-")</f>
        <v>-</v>
      </c>
      <c r="DW13" s="34" t="str">
        <f>IFERROR(TIME(0,0,AVERAGEIFS('VISSIM Travel Time Outputs'!$K:$K,'VISSIM Travel Time Outputs'!$D:$D,$D13,'VISSIM Travel Time Outputs'!$A:$A,"AVG",'VISSIM Travel Time Outputs'!$B:$B,DW$9)),"-")</f>
        <v>-</v>
      </c>
      <c r="DX13" s="34" t="str">
        <f>IFERROR(TIME(0,0,AVERAGEIFS('VISSIM Travel Time Outputs'!$K:$K,'VISSIM Travel Time Outputs'!$D:$D,$D13,'VISSIM Travel Time Outputs'!$A:$A,"AVG",'VISSIM Travel Time Outputs'!$B:$B,DX$9)),"-")</f>
        <v>-</v>
      </c>
      <c r="DY13" s="34" t="str">
        <f>IFERROR(TIME(0,0,AVERAGEIFS('VISSIM Travel Time Outputs'!$K:$K,'VISSIM Travel Time Outputs'!$D:$D,$D13,'VISSIM Travel Time Outputs'!$A:$A,"AVG",'VISSIM Travel Time Outputs'!$B:$B,DY$9)),"-")</f>
        <v>-</v>
      </c>
      <c r="DZ13" s="34" t="str">
        <f>IFERROR(TIME(0,0,AVERAGEIFS('VISSIM Travel Time Outputs'!$K:$K,'VISSIM Travel Time Outputs'!$D:$D,$D13,'VISSIM Travel Time Outputs'!$A:$A,"AVG",'VISSIM Travel Time Outputs'!$B:$B,DZ$9)),"-")</f>
        <v>-</v>
      </c>
      <c r="EA13" s="34" t="str">
        <f>IFERROR(TIME(0,0,AVERAGEIFS('VISSIM Travel Time Outputs'!$K:$K,'VISSIM Travel Time Outputs'!$D:$D,$D13,'VISSIM Travel Time Outputs'!$A:$A,"AVG",'VISSIM Travel Time Outputs'!$B:$B,EA$9)),"-")</f>
        <v>-</v>
      </c>
      <c r="EB13" s="34" t="str">
        <f>IFERROR(TIME(0,0,AVERAGEIFS('VISSIM Travel Time Outputs'!$K:$K,'VISSIM Travel Time Outputs'!$D:$D,$D13,'VISSIM Travel Time Outputs'!$A:$A,"AVG",'VISSIM Travel Time Outputs'!$B:$B,EB$9)),"-")</f>
        <v>-</v>
      </c>
      <c r="EC13" s="34" t="str">
        <f>IFERROR(TIME(0,0,AVERAGEIFS('VISSIM Travel Time Outputs'!$K:$K,'VISSIM Travel Time Outputs'!$D:$D,$D13,'VISSIM Travel Time Outputs'!$A:$A,"AVG",'VISSIM Travel Time Outputs'!$B:$B,EC$9)),"-")</f>
        <v>-</v>
      </c>
      <c r="ED13" s="34" t="str">
        <f>IFERROR(TIME(0,0,AVERAGEIFS('VISSIM Travel Time Outputs'!$K:$K,'VISSIM Travel Time Outputs'!$D:$D,$D13,'VISSIM Travel Time Outputs'!$A:$A,"AVG",'VISSIM Travel Time Outputs'!$B:$B,ED$9)),"-")</f>
        <v>-</v>
      </c>
      <c r="EE13" s="34" t="str">
        <f>IFERROR(TIME(0,0,AVERAGEIFS('VISSIM Travel Time Outputs'!$K:$K,'VISSIM Travel Time Outputs'!$D:$D,$D13,'VISSIM Travel Time Outputs'!$A:$A,"AVG",'VISSIM Travel Time Outputs'!$B:$B,EE$9)),"-")</f>
        <v>-</v>
      </c>
      <c r="EF13" s="34" t="str">
        <f>IFERROR(TIME(0,0,AVERAGEIFS('VISSIM Travel Time Outputs'!$K:$K,'VISSIM Travel Time Outputs'!$D:$D,$D13,'VISSIM Travel Time Outputs'!$A:$A,"AVG",'VISSIM Travel Time Outputs'!$B:$B,EF$9)),"-")</f>
        <v>-</v>
      </c>
      <c r="EG13" s="34" t="str">
        <f>IFERROR(TIME(0,0,AVERAGEIFS('VISSIM Travel Time Outputs'!$K:$K,'VISSIM Travel Time Outputs'!$D:$D,$D13,'VISSIM Travel Time Outputs'!$A:$A,"AVG",'VISSIM Travel Time Outputs'!$B:$B,EG$9)),"-")</f>
        <v>-</v>
      </c>
      <c r="EH13" s="34" t="str">
        <f>IFERROR(TIME(0,0,AVERAGEIFS('VISSIM Travel Time Outputs'!$K:$K,'VISSIM Travel Time Outputs'!$D:$D,$D13,'VISSIM Travel Time Outputs'!$A:$A,"AVG",'VISSIM Travel Time Outputs'!$B:$B,EH$9)),"-")</f>
        <v>-</v>
      </c>
      <c r="EI13" s="134" t="str">
        <f>IFERROR(TIME(0,0,AVERAGEIFS('VISSIM Travel Time Outputs'!$K:$K,'VISSIM Travel Time Outputs'!$D:$D,$D13,'VISSIM Travel Time Outputs'!$A:$A,"AVG",'VISSIM Travel Time Outputs'!$B:$B,EI$9)),"-")</f>
        <v>-</v>
      </c>
      <c r="EJ13" s="126"/>
      <c r="EK13" s="323" t="str">
        <f>IFERROR(AVERAGEIFS('VISSIM Travel Time Outputs'!$H:$H,'VISSIM Travel Time Outputs'!$D:$D,$D13,'VISSIM Travel Time Outputs'!$A:$A,"AVG",'VISSIM Travel Time Outputs'!$B:$B,EK$9),"-")</f>
        <v>-</v>
      </c>
      <c r="EL13" s="324" t="str">
        <f>IFERROR(AVERAGEIFS('VISSIM Travel Time Outputs'!$H:$H,'VISSIM Travel Time Outputs'!$D:$D,$D13,'VISSIM Travel Time Outputs'!$A:$A,"AVG",'VISSIM Travel Time Outputs'!$B:$B,EL$9),"-")</f>
        <v>-</v>
      </c>
      <c r="EM13" s="324" t="str">
        <f>IFERROR(AVERAGEIFS('VISSIM Travel Time Outputs'!$H:$H,'VISSIM Travel Time Outputs'!$D:$D,$D13,'VISSIM Travel Time Outputs'!$A:$A,"AVG",'VISSIM Travel Time Outputs'!$B:$B,EM$9),"-")</f>
        <v>-</v>
      </c>
      <c r="EN13" s="324" t="str">
        <f>IFERROR(AVERAGEIFS('VISSIM Travel Time Outputs'!$H:$H,'VISSIM Travel Time Outputs'!$D:$D,$D13,'VISSIM Travel Time Outputs'!$A:$A,"AVG",'VISSIM Travel Time Outputs'!$B:$B,EN$9),"-")</f>
        <v>-</v>
      </c>
      <c r="EO13" s="324" t="str">
        <f>IFERROR(AVERAGEIFS('VISSIM Travel Time Outputs'!$H:$H,'VISSIM Travel Time Outputs'!$D:$D,$D13,'VISSIM Travel Time Outputs'!$A:$A,"AVG",'VISSIM Travel Time Outputs'!$B:$B,EO$9),"-")</f>
        <v>-</v>
      </c>
      <c r="EP13" s="324" t="str">
        <f>IFERROR(AVERAGEIFS('VISSIM Travel Time Outputs'!$H:$H,'VISSIM Travel Time Outputs'!$D:$D,$D13,'VISSIM Travel Time Outputs'!$A:$A,"AVG",'VISSIM Travel Time Outputs'!$B:$B,EP$9),"-")</f>
        <v>-</v>
      </c>
      <c r="EQ13" s="324" t="str">
        <f>IFERROR(AVERAGEIFS('VISSIM Travel Time Outputs'!$H:$H,'VISSIM Travel Time Outputs'!$D:$D,$D13,'VISSIM Travel Time Outputs'!$A:$A,"AVG",'VISSIM Travel Time Outputs'!$B:$B,EQ$9),"-")</f>
        <v>-</v>
      </c>
      <c r="ER13" s="324" t="str">
        <f>IFERROR(AVERAGEIFS('VISSIM Travel Time Outputs'!$H:$H,'VISSIM Travel Time Outputs'!$D:$D,$D13,'VISSIM Travel Time Outputs'!$A:$A,"AVG",'VISSIM Travel Time Outputs'!$B:$B,ER$9),"-")</f>
        <v>-</v>
      </c>
      <c r="ES13" s="324" t="str">
        <f>IFERROR(AVERAGEIFS('VISSIM Travel Time Outputs'!$H:$H,'VISSIM Travel Time Outputs'!$D:$D,$D13,'VISSIM Travel Time Outputs'!$A:$A,"AVG",'VISSIM Travel Time Outputs'!$B:$B,ES$9),"-")</f>
        <v>-</v>
      </c>
      <c r="ET13" s="324" t="str">
        <f>IFERROR(AVERAGEIFS('VISSIM Travel Time Outputs'!$H:$H,'VISSIM Travel Time Outputs'!$D:$D,$D13,'VISSIM Travel Time Outputs'!$A:$A,"AVG",'VISSIM Travel Time Outputs'!$B:$B,ET$9),"-")</f>
        <v>-</v>
      </c>
      <c r="EU13" s="324" t="str">
        <f>IFERROR(AVERAGEIFS('VISSIM Travel Time Outputs'!$H:$H,'VISSIM Travel Time Outputs'!$D:$D,$D13,'VISSIM Travel Time Outputs'!$A:$A,"AVG",'VISSIM Travel Time Outputs'!$B:$B,EU$9),"-")</f>
        <v>-</v>
      </c>
      <c r="EV13" s="324" t="str">
        <f>IFERROR(AVERAGEIFS('VISSIM Travel Time Outputs'!$H:$H,'VISSIM Travel Time Outputs'!$D:$D,$D13,'VISSIM Travel Time Outputs'!$A:$A,"AVG",'VISSIM Travel Time Outputs'!$B:$B,EV$9),"-")</f>
        <v>-</v>
      </c>
      <c r="EW13" s="324" t="str">
        <f>IFERROR(AVERAGEIFS('VISSIM Travel Time Outputs'!$H:$H,'VISSIM Travel Time Outputs'!$D:$D,$D13,'VISSIM Travel Time Outputs'!$A:$A,"AVG",'VISSIM Travel Time Outputs'!$B:$B,EW$9),"-")</f>
        <v>-</v>
      </c>
      <c r="EX13" s="324" t="str">
        <f>IFERROR(AVERAGEIFS('VISSIM Travel Time Outputs'!$H:$H,'VISSIM Travel Time Outputs'!$D:$D,$D13,'VISSIM Travel Time Outputs'!$A:$A,"AVG",'VISSIM Travel Time Outputs'!$B:$B,EX$9),"-")</f>
        <v>-</v>
      </c>
      <c r="EY13" s="324" t="str">
        <f>IFERROR(AVERAGEIFS('VISSIM Travel Time Outputs'!$H:$H,'VISSIM Travel Time Outputs'!$D:$D,$D13,'VISSIM Travel Time Outputs'!$A:$A,"AVG",'VISSIM Travel Time Outputs'!$B:$B,EY$9),"-")</f>
        <v>-</v>
      </c>
      <c r="EZ13" s="325" t="str">
        <f>IFERROR(AVERAGEIFS('VISSIM Travel Time Outputs'!$H:$H,'VISSIM Travel Time Outputs'!$D:$D,$D13,'VISSIM Travel Time Outputs'!$A:$A,"AVG",'VISSIM Travel Time Outputs'!$B:$B,EZ$9),"-")</f>
        <v>-</v>
      </c>
      <c r="FA13" s="254"/>
      <c r="FB13" s="209" t="str">
        <f t="shared" si="22"/>
        <v>--</v>
      </c>
      <c r="FC13" s="354" t="str">
        <f t="shared" si="23"/>
        <v>--</v>
      </c>
      <c r="FD13" s="325">
        <f t="shared" si="24"/>
        <v>0</v>
      </c>
      <c r="FE13" s="331"/>
      <c r="FF13" s="209" t="str">
        <f>IFERROR(GETPIVOTDATA("Average of TRAVTM(40)",#REF!,"TIMEINT",FF$9,"VEHICLETRAVELTIMEMEASUREMENT",$D13)/3600/24,"--")</f>
        <v>--</v>
      </c>
      <c r="FG13" s="34" t="str">
        <f>IFERROR(GETPIVOTDATA("Average of TRAVTM(40)",#REF!,"TIMEINT",FG$9,"VEHICLETRAVELTIMEMEASUREMENT",$D13)/3600/24,"--")</f>
        <v>--</v>
      </c>
      <c r="FH13" s="34" t="str">
        <f>IFERROR(GETPIVOTDATA("Average of TRAVTM(40)",#REF!,"TIMEINT",FH$9,"VEHICLETRAVELTIMEMEASUREMENT",$D13)/3600/24,"--")</f>
        <v>--</v>
      </c>
      <c r="FI13" s="34" t="str">
        <f>IFERROR(GETPIVOTDATA("Average of TRAVTM(40)",#REF!,"TIMEINT",FI$9,"VEHICLETRAVELTIMEMEASUREMENT",$D13)/3600/24,"--")</f>
        <v>--</v>
      </c>
      <c r="FJ13" s="34" t="str">
        <f>IFERROR(GETPIVOTDATA("Average of TRAVTM(40)",#REF!,"TIMEINT",FJ$9,"VEHICLETRAVELTIMEMEASUREMENT",$D13)/3600/24,"--")</f>
        <v>--</v>
      </c>
      <c r="FK13" s="34" t="str">
        <f>IFERROR(GETPIVOTDATA("Average of TRAVTM(40)",#REF!,"TIMEINT",FK$9,"VEHICLETRAVELTIMEMEASUREMENT",$D13)/3600/24,"--")</f>
        <v>--</v>
      </c>
      <c r="FL13" s="34" t="str">
        <f>IFERROR(GETPIVOTDATA("Average of TRAVTM(40)",#REF!,"TIMEINT",FL$9,"VEHICLETRAVELTIMEMEASUREMENT",$D13)/3600/24,"--")</f>
        <v>--</v>
      </c>
      <c r="FM13" s="34" t="str">
        <f>IFERROR(GETPIVOTDATA("Average of TRAVTM(40)",#REF!,"TIMEINT",FM$9,"VEHICLETRAVELTIMEMEASUREMENT",$D13)/3600/24,"--")</f>
        <v>--</v>
      </c>
      <c r="FN13" s="34" t="str">
        <f>IFERROR(GETPIVOTDATA("Average of TRAVTM(40)",#REF!,"TIMEINT",FN$9,"VEHICLETRAVELTIMEMEASUREMENT",$D13)/3600/24,"--")</f>
        <v>--</v>
      </c>
      <c r="FO13" s="34" t="str">
        <f>IFERROR(GETPIVOTDATA("Average of TRAVTM(40)",#REF!,"TIMEINT",FO$9,"VEHICLETRAVELTIMEMEASUREMENT",$D13)/3600/24,"--")</f>
        <v>--</v>
      </c>
      <c r="FP13" s="34" t="str">
        <f>IFERROR(GETPIVOTDATA("Average of TRAVTM(40)",#REF!,"TIMEINT",FP$9,"VEHICLETRAVELTIMEMEASUREMENT",$D13)/3600/24,"--")</f>
        <v>--</v>
      </c>
      <c r="FQ13" s="34" t="str">
        <f>IFERROR(GETPIVOTDATA("Average of TRAVTM(40)",#REF!,"TIMEINT",FQ$9,"VEHICLETRAVELTIMEMEASUREMENT",$D13)/3600/24,"--")</f>
        <v>--</v>
      </c>
      <c r="FR13" s="34" t="str">
        <f>IFERROR(GETPIVOTDATA("Average of TRAVTM(40)",#REF!,"TIMEINT",FR$9,"VEHICLETRAVELTIMEMEASUREMENT",$D13)/3600/24,"--")</f>
        <v>--</v>
      </c>
      <c r="FS13" s="34" t="str">
        <f>IFERROR(GETPIVOTDATA("Average of TRAVTM(40)",#REF!,"TIMEINT",FS$9,"VEHICLETRAVELTIMEMEASUREMENT",$D13)/3600/24,"--")</f>
        <v>--</v>
      </c>
      <c r="FT13" s="34" t="str">
        <f>IFERROR(GETPIVOTDATA("Average of TRAVTM(40)",#REF!,"TIMEINT",FT$9,"VEHICLETRAVELTIMEMEASUREMENT",$D13)/3600/24,"--")</f>
        <v>--</v>
      </c>
      <c r="FU13" s="134" t="str">
        <f>IFERROR(GETPIVOTDATA("Average of TRAVTM(40)",#REF!,"TIMEINT",FU$9,"VEHICLETRAVELTIMEMEASUREMENT",$D13)/3600/24,"--")</f>
        <v>--</v>
      </c>
      <c r="FV13" s="331"/>
      <c r="FW13" s="323" t="str">
        <f>IFERROR(GETPIVOTDATA("Average of VEHS(40)",#REF!,"TIMEINT",FW$9,"VEHICLETRAVELTIMEMEASUREMENT",$D13),"--")</f>
        <v>--</v>
      </c>
      <c r="FX13" s="324" t="str">
        <f>IFERROR(GETPIVOTDATA("Average of VEHS(40)",#REF!,"TIMEINT",FX$9,"VEHICLETRAVELTIMEMEASUREMENT",$D13),"--")</f>
        <v>--</v>
      </c>
      <c r="FY13" s="324" t="str">
        <f>IFERROR(GETPIVOTDATA("Average of VEHS(40)",#REF!,"TIMEINT",FY$9,"VEHICLETRAVELTIMEMEASUREMENT",$D13),"--")</f>
        <v>--</v>
      </c>
      <c r="FZ13" s="324" t="str">
        <f>IFERROR(GETPIVOTDATA("Average of VEHS(40)",#REF!,"TIMEINT",FZ$9,"VEHICLETRAVELTIMEMEASUREMENT",$D13),"--")</f>
        <v>--</v>
      </c>
      <c r="GA13" s="324" t="str">
        <f>IFERROR(GETPIVOTDATA("Average of VEHS(40)",#REF!,"TIMEINT",GA$9,"VEHICLETRAVELTIMEMEASUREMENT",$D13),"--")</f>
        <v>--</v>
      </c>
      <c r="GB13" s="324" t="str">
        <f>IFERROR(GETPIVOTDATA("Average of VEHS(40)",#REF!,"TIMEINT",GB$9,"VEHICLETRAVELTIMEMEASUREMENT",$D13),"--")</f>
        <v>--</v>
      </c>
      <c r="GC13" s="324" t="str">
        <f>IFERROR(GETPIVOTDATA("Average of VEHS(40)",#REF!,"TIMEINT",GC$9,"VEHICLETRAVELTIMEMEASUREMENT",$D13),"--")</f>
        <v>--</v>
      </c>
      <c r="GD13" s="324" t="str">
        <f>IFERROR(GETPIVOTDATA("Average of VEHS(40)",#REF!,"TIMEINT",GD$9,"VEHICLETRAVELTIMEMEASUREMENT",$D13),"--")</f>
        <v>--</v>
      </c>
      <c r="GE13" s="324" t="str">
        <f>IFERROR(GETPIVOTDATA("Average of VEHS(40)",#REF!,"TIMEINT",GE$9,"VEHICLETRAVELTIMEMEASUREMENT",$D13),"--")</f>
        <v>--</v>
      </c>
      <c r="GF13" s="324" t="str">
        <f>IFERROR(GETPIVOTDATA("Average of VEHS(40)",#REF!,"TIMEINT",GF$9,"VEHICLETRAVELTIMEMEASUREMENT",$D13),"--")</f>
        <v>--</v>
      </c>
      <c r="GG13" s="324" t="str">
        <f>IFERROR(GETPIVOTDATA("Average of VEHS(40)",#REF!,"TIMEINT",GG$9,"VEHICLETRAVELTIMEMEASUREMENT",$D13),"--")</f>
        <v>--</v>
      </c>
      <c r="GH13" s="324" t="str">
        <f>IFERROR(GETPIVOTDATA("Average of VEHS(40)",#REF!,"TIMEINT",GH$9,"VEHICLETRAVELTIMEMEASUREMENT",$D13),"--")</f>
        <v>--</v>
      </c>
      <c r="GI13" s="324" t="str">
        <f>IFERROR(GETPIVOTDATA("Average of VEHS(40)",#REF!,"TIMEINT",GI$9,"VEHICLETRAVELTIMEMEASUREMENT",$D13),"--")</f>
        <v>--</v>
      </c>
      <c r="GJ13" s="324" t="str">
        <f>IFERROR(GETPIVOTDATA("Average of VEHS(40)",#REF!,"TIMEINT",GJ$9,"VEHICLETRAVELTIMEMEASUREMENT",$D13),"--")</f>
        <v>--</v>
      </c>
      <c r="GK13" s="324" t="str">
        <f>IFERROR(GETPIVOTDATA("Average of VEHS(40)",#REF!,"TIMEINT",GK$9,"VEHICLETRAVELTIMEMEASUREMENT",$D13),"--")</f>
        <v>--</v>
      </c>
      <c r="GL13" s="325" t="str">
        <f>IFERROR(GETPIVOTDATA("Average of VEHS(40)",#REF!,"TIMEINT",GL$9,"VEHICLETRAVELTIMEMEASUREMENT",$D13),"--")</f>
        <v>--</v>
      </c>
      <c r="GM13" s="331"/>
      <c r="GN13" s="209" t="str">
        <f t="shared" si="25"/>
        <v>--</v>
      </c>
      <c r="GO13" s="354" t="str">
        <f t="shared" si="26"/>
        <v>--</v>
      </c>
      <c r="GP13" s="325">
        <f t="shared" si="27"/>
        <v>0</v>
      </c>
      <c r="GQ13" s="331"/>
      <c r="GR13" s="209" t="str">
        <f>IFERROR(GETPIVOTDATA("Average of TRAVTM(60)",#REF!,"TIMEINT",GR$9,"VEHICLETRAVELTIMEMEASUREMENT",$D13)/3600/24,"--")</f>
        <v>--</v>
      </c>
      <c r="GS13" s="34" t="str">
        <f>IFERROR(GETPIVOTDATA("Average of TRAVTM(60)",#REF!,"TIMEINT",GS$9,"VEHICLETRAVELTIMEMEASUREMENT",$D13)/3600/24,"--")</f>
        <v>--</v>
      </c>
      <c r="GT13" s="34" t="str">
        <f>IFERROR(GETPIVOTDATA("Average of TRAVTM(60)",#REF!,"TIMEINT",GT$9,"VEHICLETRAVELTIMEMEASUREMENT",$D13)/3600/24,"--")</f>
        <v>--</v>
      </c>
      <c r="GU13" s="34" t="str">
        <f>IFERROR(GETPIVOTDATA("Average of TRAVTM(60)",#REF!,"TIMEINT",GU$9,"VEHICLETRAVELTIMEMEASUREMENT",$D13)/3600/24,"--")</f>
        <v>--</v>
      </c>
      <c r="GV13" s="34" t="str">
        <f>IFERROR(GETPIVOTDATA("Average of TRAVTM(60)",#REF!,"TIMEINT",GV$9,"VEHICLETRAVELTIMEMEASUREMENT",$D13)/3600/24,"--")</f>
        <v>--</v>
      </c>
      <c r="GW13" s="34" t="str">
        <f>IFERROR(GETPIVOTDATA("Average of TRAVTM(60)",#REF!,"TIMEINT",GW$9,"VEHICLETRAVELTIMEMEASUREMENT",$D13)/3600/24,"--")</f>
        <v>--</v>
      </c>
      <c r="GX13" s="34" t="str">
        <f>IFERROR(GETPIVOTDATA("Average of TRAVTM(60)",#REF!,"TIMEINT",GX$9,"VEHICLETRAVELTIMEMEASUREMENT",$D13)/3600/24,"--")</f>
        <v>--</v>
      </c>
      <c r="GY13" s="34" t="str">
        <f>IFERROR(GETPIVOTDATA("Average of TRAVTM(60)",#REF!,"TIMEINT",GY$9,"VEHICLETRAVELTIMEMEASUREMENT",$D13)/3600/24,"--")</f>
        <v>--</v>
      </c>
      <c r="GZ13" s="34" t="str">
        <f>IFERROR(GETPIVOTDATA("Average of TRAVTM(60)",#REF!,"TIMEINT",GZ$9,"VEHICLETRAVELTIMEMEASUREMENT",$D13)/3600/24,"--")</f>
        <v>--</v>
      </c>
      <c r="HA13" s="34" t="str">
        <f>IFERROR(GETPIVOTDATA("Average of TRAVTM(60)",#REF!,"TIMEINT",HA$9,"VEHICLETRAVELTIMEMEASUREMENT",$D13)/3600/24,"--")</f>
        <v>--</v>
      </c>
      <c r="HB13" s="34" t="str">
        <f>IFERROR(GETPIVOTDATA("Average of TRAVTM(60)",#REF!,"TIMEINT",HB$9,"VEHICLETRAVELTIMEMEASUREMENT",$D13)/3600/24,"--")</f>
        <v>--</v>
      </c>
      <c r="HC13" s="34" t="str">
        <f>IFERROR(GETPIVOTDATA("Average of TRAVTM(60)",#REF!,"TIMEINT",HC$9,"VEHICLETRAVELTIMEMEASUREMENT",$D13)/3600/24,"--")</f>
        <v>--</v>
      </c>
      <c r="HD13" s="34" t="str">
        <f>IFERROR(GETPIVOTDATA("Average of TRAVTM(60)",#REF!,"TIMEINT",HD$9,"VEHICLETRAVELTIMEMEASUREMENT",$D13)/3600/24,"--")</f>
        <v>--</v>
      </c>
      <c r="HE13" s="34" t="str">
        <f>IFERROR(GETPIVOTDATA("Average of TRAVTM(60)",#REF!,"TIMEINT",HE$9,"VEHICLETRAVELTIMEMEASUREMENT",$D13)/3600/24,"--")</f>
        <v>--</v>
      </c>
      <c r="HF13" s="34" t="str">
        <f>IFERROR(GETPIVOTDATA("Average of TRAVTM(60)",#REF!,"TIMEINT",HF$9,"VEHICLETRAVELTIMEMEASUREMENT",$D13)/3600/24,"--")</f>
        <v>--</v>
      </c>
      <c r="HG13" s="134" t="str">
        <f>IFERROR(GETPIVOTDATA("Average of TRAVTM(60)",#REF!,"TIMEINT",HG$9,"VEHICLETRAVELTIMEMEASUREMENT",$D13)/3600/24,"--")</f>
        <v>--</v>
      </c>
      <c r="HH13" s="331"/>
      <c r="HI13" s="323" t="str">
        <f>IFERROR(GETPIVOTDATA("Average of VEHS(60)",#REF!,"TIMEINT",HI$9,"VEHICLETRAVELTIMEMEASUREMENT",$D13),"--")</f>
        <v>--</v>
      </c>
      <c r="HJ13" s="324" t="str">
        <f>IFERROR(GETPIVOTDATA("Average of VEHS(60)",#REF!,"TIMEINT",HJ$9,"VEHICLETRAVELTIMEMEASUREMENT",$D13),"--")</f>
        <v>--</v>
      </c>
      <c r="HK13" s="324" t="str">
        <f>IFERROR(GETPIVOTDATA("Average of VEHS(60)",#REF!,"TIMEINT",HK$9,"VEHICLETRAVELTIMEMEASUREMENT",$D13),"--")</f>
        <v>--</v>
      </c>
      <c r="HL13" s="324" t="str">
        <f>IFERROR(GETPIVOTDATA("Average of VEHS(60)",#REF!,"TIMEINT",HL$9,"VEHICLETRAVELTIMEMEASUREMENT",$D13),"--")</f>
        <v>--</v>
      </c>
      <c r="HM13" s="324" t="str">
        <f>IFERROR(GETPIVOTDATA("Average of VEHS(60)",#REF!,"TIMEINT",HM$9,"VEHICLETRAVELTIMEMEASUREMENT",$D13),"--")</f>
        <v>--</v>
      </c>
      <c r="HN13" s="324" t="str">
        <f>IFERROR(GETPIVOTDATA("Average of VEHS(60)",#REF!,"TIMEINT",HN$9,"VEHICLETRAVELTIMEMEASUREMENT",$D13),"--")</f>
        <v>--</v>
      </c>
      <c r="HO13" s="324" t="str">
        <f>IFERROR(GETPIVOTDATA("Average of VEHS(60)",#REF!,"TIMEINT",HO$9,"VEHICLETRAVELTIMEMEASUREMENT",$D13),"--")</f>
        <v>--</v>
      </c>
      <c r="HP13" s="324" t="str">
        <f>IFERROR(GETPIVOTDATA("Average of VEHS(60)",#REF!,"TIMEINT",HP$9,"VEHICLETRAVELTIMEMEASUREMENT",$D13),"--")</f>
        <v>--</v>
      </c>
      <c r="HQ13" s="324" t="str">
        <f>IFERROR(GETPIVOTDATA("Average of VEHS(60)",#REF!,"TIMEINT",HQ$9,"VEHICLETRAVELTIMEMEASUREMENT",$D13),"--")</f>
        <v>--</v>
      </c>
      <c r="HR13" s="324" t="str">
        <f>IFERROR(GETPIVOTDATA("Average of VEHS(60)",#REF!,"TIMEINT",HR$9,"VEHICLETRAVELTIMEMEASUREMENT",$D13),"--")</f>
        <v>--</v>
      </c>
      <c r="HS13" s="324" t="str">
        <f>IFERROR(GETPIVOTDATA("Average of VEHS(60)",#REF!,"TIMEINT",HS$9,"VEHICLETRAVELTIMEMEASUREMENT",$D13),"--")</f>
        <v>--</v>
      </c>
      <c r="HT13" s="324" t="str">
        <f>IFERROR(GETPIVOTDATA("Average of VEHS(60)",#REF!,"TIMEINT",HT$9,"VEHICLETRAVELTIMEMEASUREMENT",$D13),"--")</f>
        <v>--</v>
      </c>
      <c r="HU13" s="324" t="str">
        <f>IFERROR(GETPIVOTDATA("Average of VEHS(60)",#REF!,"TIMEINT",HU$9,"VEHICLETRAVELTIMEMEASUREMENT",$D13),"--")</f>
        <v>--</v>
      </c>
      <c r="HV13" s="324" t="str">
        <f>IFERROR(GETPIVOTDATA("Average of VEHS(60)",#REF!,"TIMEINT",HV$9,"VEHICLETRAVELTIMEMEASUREMENT",$D13),"--")</f>
        <v>--</v>
      </c>
      <c r="HW13" s="324" t="str">
        <f>IFERROR(GETPIVOTDATA("Average of VEHS(60)",#REF!,"TIMEINT",HW$9,"VEHICLETRAVELTIMEMEASUREMENT",$D13),"--")</f>
        <v>--</v>
      </c>
      <c r="HX13" s="325" t="str">
        <f>IFERROR(GETPIVOTDATA("Average of VEHS(60)",#REF!,"TIMEINT",HX$9,"VEHICLETRAVELTIMEMEASUREMENT",$D13),"--")</f>
        <v>--</v>
      </c>
      <c r="HY13" s="331"/>
      <c r="HZ13" s="209" t="str">
        <f t="shared" si="28"/>
        <v>--</v>
      </c>
      <c r="IA13" s="354" t="str">
        <f t="shared" si="29"/>
        <v>--</v>
      </c>
      <c r="IB13" s="325">
        <f t="shared" si="30"/>
        <v>0</v>
      </c>
      <c r="IC13" s="638"/>
      <c r="ID13" s="323" t="str">
        <f>IFERROR(AVERAGEIFS('VISSIM Travel Time Outputs'!#REF!,'VISSIM Travel Time Outputs'!#REF!,$D13,'VISSIM Travel Time Outputs'!#REF!,"AVG",'VISSIM Travel Time Outputs'!#REF!,ID$9),"-")</f>
        <v>-</v>
      </c>
      <c r="IE13" s="324" t="str">
        <f>IFERROR(AVERAGEIFS('VISSIM Travel Time Outputs'!#REF!,'VISSIM Travel Time Outputs'!#REF!,$D13,'VISSIM Travel Time Outputs'!#REF!,"AVG",'VISSIM Travel Time Outputs'!#REF!,IE$9),"-")</f>
        <v>-</v>
      </c>
      <c r="IF13" s="324" t="str">
        <f>IFERROR(AVERAGEIFS('VISSIM Travel Time Outputs'!#REF!,'VISSIM Travel Time Outputs'!#REF!,$D13,'VISSIM Travel Time Outputs'!#REF!,"AVG",'VISSIM Travel Time Outputs'!#REF!,IF$9),"-")</f>
        <v>-</v>
      </c>
      <c r="IG13" s="324" t="str">
        <f>IFERROR(AVERAGEIFS('VISSIM Travel Time Outputs'!#REF!,'VISSIM Travel Time Outputs'!#REF!,$D13,'VISSIM Travel Time Outputs'!#REF!,"AVG",'VISSIM Travel Time Outputs'!#REF!,IG$9),"-")</f>
        <v>-</v>
      </c>
      <c r="IH13" s="324" t="str">
        <f>IFERROR(AVERAGEIFS('VISSIM Travel Time Outputs'!#REF!,'VISSIM Travel Time Outputs'!#REF!,$D13,'VISSIM Travel Time Outputs'!#REF!,"AVG",'VISSIM Travel Time Outputs'!#REF!,IH$9),"-")</f>
        <v>-</v>
      </c>
      <c r="II13" s="324" t="str">
        <f>IFERROR(AVERAGEIFS('VISSIM Travel Time Outputs'!#REF!,'VISSIM Travel Time Outputs'!#REF!,$D13,'VISSIM Travel Time Outputs'!#REF!,"AVG",'VISSIM Travel Time Outputs'!#REF!,II$9),"-")</f>
        <v>-</v>
      </c>
      <c r="IJ13" s="324" t="str">
        <f>IFERROR(AVERAGEIFS('VISSIM Travel Time Outputs'!#REF!,'VISSIM Travel Time Outputs'!#REF!,$D13,'VISSIM Travel Time Outputs'!#REF!,"AVG",'VISSIM Travel Time Outputs'!#REF!,IJ$9),"-")</f>
        <v>-</v>
      </c>
      <c r="IK13" s="324" t="str">
        <f>IFERROR(AVERAGEIFS('VISSIM Travel Time Outputs'!#REF!,'VISSIM Travel Time Outputs'!#REF!,$D13,'VISSIM Travel Time Outputs'!#REF!,"AVG",'VISSIM Travel Time Outputs'!#REF!,IK$9),"-")</f>
        <v>-</v>
      </c>
      <c r="IL13" s="324" t="str">
        <f>IFERROR(AVERAGEIFS('VISSIM Travel Time Outputs'!#REF!,'VISSIM Travel Time Outputs'!#REF!,$D13,'VISSIM Travel Time Outputs'!#REF!,"AVG",'VISSIM Travel Time Outputs'!#REF!,IL$9),"-")</f>
        <v>-</v>
      </c>
      <c r="IM13" s="324" t="str">
        <f>IFERROR(AVERAGEIFS('VISSIM Travel Time Outputs'!#REF!,'VISSIM Travel Time Outputs'!#REF!,$D13,'VISSIM Travel Time Outputs'!#REF!,"AVG",'VISSIM Travel Time Outputs'!#REF!,IM$9),"-")</f>
        <v>-</v>
      </c>
      <c r="IN13" s="324" t="str">
        <f>IFERROR(AVERAGEIFS('VISSIM Travel Time Outputs'!#REF!,'VISSIM Travel Time Outputs'!#REF!,$D13,'VISSIM Travel Time Outputs'!#REF!,"AVG",'VISSIM Travel Time Outputs'!#REF!,IN$9),"-")</f>
        <v>-</v>
      </c>
      <c r="IO13" s="324" t="str">
        <f>IFERROR(AVERAGEIFS('VISSIM Travel Time Outputs'!#REF!,'VISSIM Travel Time Outputs'!#REF!,$D13,'VISSIM Travel Time Outputs'!#REF!,"AVG",'VISSIM Travel Time Outputs'!#REF!,IO$9),"-")</f>
        <v>-</v>
      </c>
      <c r="IP13" s="324" t="str">
        <f>IFERROR(AVERAGEIFS('VISSIM Travel Time Outputs'!#REF!,'VISSIM Travel Time Outputs'!#REF!,$D13,'VISSIM Travel Time Outputs'!#REF!,"AVG",'VISSIM Travel Time Outputs'!#REF!,IP$9),"-")</f>
        <v>-</v>
      </c>
      <c r="IQ13" s="324" t="str">
        <f>IFERROR(AVERAGEIFS('VISSIM Travel Time Outputs'!#REF!,'VISSIM Travel Time Outputs'!#REF!,$D13,'VISSIM Travel Time Outputs'!#REF!,"AVG",'VISSIM Travel Time Outputs'!#REF!,IQ$9),"-")</f>
        <v>-</v>
      </c>
      <c r="IR13" s="324" t="str">
        <f>IFERROR(AVERAGEIFS('VISSIM Travel Time Outputs'!#REF!,'VISSIM Travel Time Outputs'!#REF!,$D13,'VISSIM Travel Time Outputs'!#REF!,"AVG",'VISSIM Travel Time Outputs'!#REF!,IR$9),"-")</f>
        <v>-</v>
      </c>
      <c r="IS13" s="325" t="str">
        <f>IFERROR(AVERAGEIFS('VISSIM Travel Time Outputs'!#REF!,'VISSIM Travel Time Outputs'!#REF!,$D13,'VISSIM Travel Time Outputs'!#REF!,"AVG",'VISSIM Travel Time Outputs'!#REF!,IS$9),"-")</f>
        <v>-</v>
      </c>
      <c r="IT13" s="325" t="str">
        <f t="shared" si="31"/>
        <v>--</v>
      </c>
    </row>
    <row r="14" spans="1:254" x14ac:dyDescent="0.35">
      <c r="A14" s="252" t="str">
        <f t="shared" si="12"/>
        <v>H</v>
      </c>
      <c r="B14" s="577">
        <f t="shared" si="32"/>
        <v>5</v>
      </c>
      <c r="C14" s="413">
        <f>INDEX('Input - Travel Times'!$B$3:$AH$103,MATCH($B14,'Input - Travel Times'!$B$3:$B$103,0),MATCH(C$9,'Input - Travel Times'!$B$3:$AH$3,0))</f>
        <v>0</v>
      </c>
      <c r="D14" s="150">
        <f>INDEX('Input - Travel Times'!$B$3:$AH$103,MATCH($B14,'Input - Travel Times'!$B$3:$B$103,0),MATCH(D$9,'Input - Travel Times'!$B$3:$AH$3,0))</f>
        <v>0</v>
      </c>
      <c r="E14" s="518">
        <f>TIME(0,0,INDEX('Input - Travel Times'!$B$3:$AH$103,MATCH($B14,'Input - Travel Times'!$B$3:$B$103,0),MATCH(E$9,'Input - Travel Times'!$B$3:$AH$3,0)))</f>
        <v>0</v>
      </c>
      <c r="F14" s="518">
        <f>TIME(0,0,INDEX('Input - Travel Times'!$B$3:$AH$103,MATCH($B14,'Input - Travel Times'!$B$3:$B$103,0),MATCH(F$9,'Input - Travel Times'!$B$3:$AH$3,0)))</f>
        <v>0</v>
      </c>
      <c r="G14" s="518">
        <f>TIME(0,0,INDEX('Input - Travel Times'!$B$3:$AH$103,MATCH($B14,'Input - Travel Times'!$B$3:$B$103,0),MATCH(G$9,'Input - Travel Times'!$B$3:$AH$3,0)))</f>
        <v>0</v>
      </c>
      <c r="H14" s="518">
        <f>TIME(0,0,INDEX('Input - Travel Times'!$B$3:$AH$103,MATCH($B14,'Input - Travel Times'!$B$3:$B$103,0),MATCH(H$9,'Input - Travel Times'!$B$3:$AH$3,0)))</f>
        <v>0</v>
      </c>
      <c r="I14" s="130"/>
      <c r="J14" s="209" t="str">
        <f>IFERROR(TIME(0,0,AVERAGEIFS('VISSIM Travel Time Outputs'!$I:$I,'VISSIM Travel Time Outputs'!$D:$D,$D14,'VISSIM Travel Time Outputs'!$A:$A,"AVG",'VISSIM Travel Time Outputs'!$B:$B,J$9)),"-")</f>
        <v>-</v>
      </c>
      <c r="K14" s="34" t="str">
        <f>IFERROR(TIME(0,0,AVERAGEIFS('VISSIM Travel Time Outputs'!$I:$I,'VISSIM Travel Time Outputs'!$D:$D,$D14,'VISSIM Travel Time Outputs'!$A:$A,"AVG",'VISSIM Travel Time Outputs'!$B:$B,K$9)),"-")</f>
        <v>-</v>
      </c>
      <c r="L14" s="34" t="str">
        <f>IFERROR(TIME(0,0,AVERAGEIFS('VISSIM Travel Time Outputs'!$I:$I,'VISSIM Travel Time Outputs'!$D:$D,$D14,'VISSIM Travel Time Outputs'!$A:$A,"AVG",'VISSIM Travel Time Outputs'!$B:$B,L$9)),"-")</f>
        <v>-</v>
      </c>
      <c r="M14" s="34" t="str">
        <f>IFERROR(TIME(0,0,AVERAGEIFS('VISSIM Travel Time Outputs'!$I:$I,'VISSIM Travel Time Outputs'!$D:$D,$D14,'VISSIM Travel Time Outputs'!$A:$A,"AVG",'VISSIM Travel Time Outputs'!$B:$B,M$9)),"-")</f>
        <v>-</v>
      </c>
      <c r="N14" s="34" t="str">
        <f>IFERROR(TIME(0,0,AVERAGEIFS('VISSIM Travel Time Outputs'!$I:$I,'VISSIM Travel Time Outputs'!$D:$D,$D14,'VISSIM Travel Time Outputs'!$A:$A,"AVG",'VISSIM Travel Time Outputs'!$B:$B,N$9)),"-")</f>
        <v>-</v>
      </c>
      <c r="O14" s="34" t="str">
        <f>IFERROR(TIME(0,0,AVERAGEIFS('VISSIM Travel Time Outputs'!$I:$I,'VISSIM Travel Time Outputs'!$D:$D,$D14,'VISSIM Travel Time Outputs'!$A:$A,"AVG",'VISSIM Travel Time Outputs'!$B:$B,O$9)),"-")</f>
        <v>-</v>
      </c>
      <c r="P14" s="34" t="str">
        <f>IFERROR(TIME(0,0,AVERAGEIFS('VISSIM Travel Time Outputs'!$I:$I,'VISSIM Travel Time Outputs'!$D:$D,$D14,'VISSIM Travel Time Outputs'!$A:$A,"AVG",'VISSIM Travel Time Outputs'!$B:$B,P$9)),"-")</f>
        <v>-</v>
      </c>
      <c r="Q14" s="34" t="str">
        <f>IFERROR(TIME(0,0,AVERAGEIFS('VISSIM Travel Time Outputs'!$I:$I,'VISSIM Travel Time Outputs'!$D:$D,$D14,'VISSIM Travel Time Outputs'!$A:$A,"AVG",'VISSIM Travel Time Outputs'!$B:$B,Q$9)),"-")</f>
        <v>-</v>
      </c>
      <c r="R14" s="34" t="str">
        <f>IFERROR(TIME(0,0,AVERAGEIFS('VISSIM Travel Time Outputs'!$I:$I,'VISSIM Travel Time Outputs'!$D:$D,$D14,'VISSIM Travel Time Outputs'!$A:$A,"AVG",'VISSIM Travel Time Outputs'!$B:$B,R$9)),"-")</f>
        <v>-</v>
      </c>
      <c r="S14" s="34" t="str">
        <f>IFERROR(TIME(0,0,AVERAGEIFS('VISSIM Travel Time Outputs'!$I:$I,'VISSIM Travel Time Outputs'!$D:$D,$D14,'VISSIM Travel Time Outputs'!$A:$A,"AVG",'VISSIM Travel Time Outputs'!$B:$B,S$9)),"-")</f>
        <v>-</v>
      </c>
      <c r="T14" s="34" t="str">
        <f>IFERROR(TIME(0,0,AVERAGEIFS('VISSIM Travel Time Outputs'!$I:$I,'VISSIM Travel Time Outputs'!$D:$D,$D14,'VISSIM Travel Time Outputs'!$A:$A,"AVG",'VISSIM Travel Time Outputs'!$B:$B,T$9)),"-")</f>
        <v>-</v>
      </c>
      <c r="U14" s="34" t="str">
        <f>IFERROR(TIME(0,0,AVERAGEIFS('VISSIM Travel Time Outputs'!$I:$I,'VISSIM Travel Time Outputs'!$D:$D,$D14,'VISSIM Travel Time Outputs'!$A:$A,"AVG",'VISSIM Travel Time Outputs'!$B:$B,U$9)),"-")</f>
        <v>-</v>
      </c>
      <c r="V14" s="34" t="str">
        <f>IFERROR(TIME(0,0,AVERAGEIFS('VISSIM Travel Time Outputs'!$I:$I,'VISSIM Travel Time Outputs'!$D:$D,$D14,'VISSIM Travel Time Outputs'!$A:$A,"AVG",'VISSIM Travel Time Outputs'!$B:$B,V$9)),"-")</f>
        <v>-</v>
      </c>
      <c r="W14" s="34" t="str">
        <f>IFERROR(TIME(0,0,AVERAGEIFS('VISSIM Travel Time Outputs'!$I:$I,'VISSIM Travel Time Outputs'!$D:$D,$D14,'VISSIM Travel Time Outputs'!$A:$A,"AVG",'VISSIM Travel Time Outputs'!$B:$B,W$9)),"-")</f>
        <v>-</v>
      </c>
      <c r="X14" s="34" t="str">
        <f>IFERROR(TIME(0,0,AVERAGEIFS('VISSIM Travel Time Outputs'!$I:$I,'VISSIM Travel Time Outputs'!$D:$D,$D14,'VISSIM Travel Time Outputs'!$A:$A,"AVG",'VISSIM Travel Time Outputs'!$B:$B,X$9)),"-")</f>
        <v>-</v>
      </c>
      <c r="Y14" s="134" t="str">
        <f>IFERROR(TIME(0,0,AVERAGEIFS('VISSIM Travel Time Outputs'!$I:$I,'VISSIM Travel Time Outputs'!$D:$D,$D14,'VISSIM Travel Time Outputs'!$A:$A,"AVG",'VISSIM Travel Time Outputs'!$B:$B,Y$9)),"-")</f>
        <v>-</v>
      </c>
      <c r="Z14" s="254"/>
      <c r="AA14" s="323" t="str">
        <f>IFERROR(AVERAGEIFS('VISSIM Travel Time Outputs'!$F:$F,'VISSIM Travel Time Outputs'!$D:$D,$D14,'VISSIM Travel Time Outputs'!$A:$A,"AVG",'VISSIM Travel Time Outputs'!$B:$B,AA$9),"-")</f>
        <v>-</v>
      </c>
      <c r="AB14" s="324" t="str">
        <f>IFERROR(AVERAGEIFS('VISSIM Travel Time Outputs'!$F:$F,'VISSIM Travel Time Outputs'!$D:$D,$D14,'VISSIM Travel Time Outputs'!$A:$A,"AVG",'VISSIM Travel Time Outputs'!$B:$B,AB$9),"-")</f>
        <v>-</v>
      </c>
      <c r="AC14" s="324" t="str">
        <f>IFERROR(AVERAGEIFS('VISSIM Travel Time Outputs'!$F:$F,'VISSIM Travel Time Outputs'!$D:$D,$D14,'VISSIM Travel Time Outputs'!$A:$A,"AVG",'VISSIM Travel Time Outputs'!$B:$B,AC$9),"-")</f>
        <v>-</v>
      </c>
      <c r="AD14" s="324" t="str">
        <f>IFERROR(AVERAGEIFS('VISSIM Travel Time Outputs'!$F:$F,'VISSIM Travel Time Outputs'!$D:$D,$D14,'VISSIM Travel Time Outputs'!$A:$A,"AVG",'VISSIM Travel Time Outputs'!$B:$B,AD$9),"-")</f>
        <v>-</v>
      </c>
      <c r="AE14" s="324" t="str">
        <f>IFERROR(AVERAGEIFS('VISSIM Travel Time Outputs'!$F:$F,'VISSIM Travel Time Outputs'!$D:$D,$D14,'VISSIM Travel Time Outputs'!$A:$A,"AVG",'VISSIM Travel Time Outputs'!$B:$B,AE$9),"-")</f>
        <v>-</v>
      </c>
      <c r="AF14" s="324" t="str">
        <f>IFERROR(AVERAGEIFS('VISSIM Travel Time Outputs'!$F:$F,'VISSIM Travel Time Outputs'!$D:$D,$D14,'VISSIM Travel Time Outputs'!$A:$A,"AVG",'VISSIM Travel Time Outputs'!$B:$B,AF$9),"-")</f>
        <v>-</v>
      </c>
      <c r="AG14" s="324" t="str">
        <f>IFERROR(AVERAGEIFS('VISSIM Travel Time Outputs'!$F:$F,'VISSIM Travel Time Outputs'!$D:$D,$D14,'VISSIM Travel Time Outputs'!$A:$A,"AVG",'VISSIM Travel Time Outputs'!$B:$B,AG$9),"-")</f>
        <v>-</v>
      </c>
      <c r="AH14" s="324" t="str">
        <f>IFERROR(AVERAGEIFS('VISSIM Travel Time Outputs'!$F:$F,'VISSIM Travel Time Outputs'!$D:$D,$D14,'VISSIM Travel Time Outputs'!$A:$A,"AVG",'VISSIM Travel Time Outputs'!$B:$B,AH$9),"-")</f>
        <v>-</v>
      </c>
      <c r="AI14" s="324" t="str">
        <f>IFERROR(AVERAGEIFS('VISSIM Travel Time Outputs'!$F:$F,'VISSIM Travel Time Outputs'!$D:$D,$D14,'VISSIM Travel Time Outputs'!$A:$A,"AVG",'VISSIM Travel Time Outputs'!$B:$B,AI$9),"-")</f>
        <v>-</v>
      </c>
      <c r="AJ14" s="324" t="str">
        <f>IFERROR(AVERAGEIFS('VISSIM Travel Time Outputs'!$F:$F,'VISSIM Travel Time Outputs'!$D:$D,$D14,'VISSIM Travel Time Outputs'!$A:$A,"AVG",'VISSIM Travel Time Outputs'!$B:$B,AJ$9),"-")</f>
        <v>-</v>
      </c>
      <c r="AK14" s="324" t="str">
        <f>IFERROR(AVERAGEIFS('VISSIM Travel Time Outputs'!$F:$F,'VISSIM Travel Time Outputs'!$D:$D,$D14,'VISSIM Travel Time Outputs'!$A:$A,"AVG",'VISSIM Travel Time Outputs'!$B:$B,AK$9),"-")</f>
        <v>-</v>
      </c>
      <c r="AL14" s="324" t="str">
        <f>IFERROR(AVERAGEIFS('VISSIM Travel Time Outputs'!$F:$F,'VISSIM Travel Time Outputs'!$D:$D,$D14,'VISSIM Travel Time Outputs'!$A:$A,"AVG",'VISSIM Travel Time Outputs'!$B:$B,AL$9),"-")</f>
        <v>-</v>
      </c>
      <c r="AM14" s="324" t="str">
        <f>IFERROR(AVERAGEIFS('VISSIM Travel Time Outputs'!$F:$F,'VISSIM Travel Time Outputs'!$D:$D,$D14,'VISSIM Travel Time Outputs'!$A:$A,"AVG",'VISSIM Travel Time Outputs'!$B:$B,AM$9),"-")</f>
        <v>-</v>
      </c>
      <c r="AN14" s="324" t="str">
        <f>IFERROR(AVERAGEIFS('VISSIM Travel Time Outputs'!$F:$F,'VISSIM Travel Time Outputs'!$D:$D,$D14,'VISSIM Travel Time Outputs'!$A:$A,"AVG",'VISSIM Travel Time Outputs'!$B:$B,AN$9),"-")</f>
        <v>-</v>
      </c>
      <c r="AO14" s="324" t="str">
        <f>IFERROR(AVERAGEIFS('VISSIM Travel Time Outputs'!$F:$F,'VISSIM Travel Time Outputs'!$D:$D,$D14,'VISSIM Travel Time Outputs'!$A:$A,"AVG",'VISSIM Travel Time Outputs'!$B:$B,AO$9),"-")</f>
        <v>-</v>
      </c>
      <c r="AP14" s="325" t="str">
        <f>IFERROR(AVERAGEIFS('VISSIM Travel Time Outputs'!$F:$F,'VISSIM Travel Time Outputs'!$D:$D,$D14,'VISSIM Travel Time Outputs'!$A:$A,"AVG",'VISSIM Travel Time Outputs'!$B:$B,AP$9),"-")</f>
        <v>-</v>
      </c>
      <c r="AQ14" s="331"/>
      <c r="AR14" s="209" t="str">
        <f t="shared" si="13"/>
        <v>--</v>
      </c>
      <c r="AS14" s="354" t="str">
        <f t="shared" si="14"/>
        <v>--</v>
      </c>
      <c r="AT14" s="325">
        <f t="shared" si="15"/>
        <v>0</v>
      </c>
      <c r="AU14" s="255"/>
      <c r="AV14" s="209" t="str">
        <f>IFERROR(TIME(0,0,AVERAGEIFS('VISSIM Travel Time Outputs'!$J:$J,'VISSIM Travel Time Outputs'!$D:$D,$D14,'VISSIM Travel Time Outputs'!$A:$A,"AVG",'VISSIM Travel Time Outputs'!$B:$B,AV$9)),"-")</f>
        <v>-</v>
      </c>
      <c r="AW14" s="34" t="str">
        <f>IFERROR(TIME(0,0,AVERAGEIFS('VISSIM Travel Time Outputs'!$J:$J,'VISSIM Travel Time Outputs'!$D:$D,$D14,'VISSIM Travel Time Outputs'!$A:$A,"AVG",'VISSIM Travel Time Outputs'!$B:$B,AW$9)),"-")</f>
        <v>-</v>
      </c>
      <c r="AX14" s="34" t="str">
        <f>IFERROR(TIME(0,0,AVERAGEIFS('VISSIM Travel Time Outputs'!$J:$J,'VISSIM Travel Time Outputs'!$D:$D,$D14,'VISSIM Travel Time Outputs'!$A:$A,"AVG",'VISSIM Travel Time Outputs'!$B:$B,AX$9)),"-")</f>
        <v>-</v>
      </c>
      <c r="AY14" s="34" t="str">
        <f>IFERROR(TIME(0,0,AVERAGEIFS('VISSIM Travel Time Outputs'!$J:$J,'VISSIM Travel Time Outputs'!$D:$D,$D14,'VISSIM Travel Time Outputs'!$A:$A,"AVG",'VISSIM Travel Time Outputs'!$B:$B,AY$9)),"-")</f>
        <v>-</v>
      </c>
      <c r="AZ14" s="34" t="str">
        <f>IFERROR(TIME(0,0,AVERAGEIFS('VISSIM Travel Time Outputs'!$J:$J,'VISSIM Travel Time Outputs'!$D:$D,$D14,'VISSIM Travel Time Outputs'!$A:$A,"AVG",'VISSIM Travel Time Outputs'!$B:$B,AZ$9)),"-")</f>
        <v>-</v>
      </c>
      <c r="BA14" s="34" t="str">
        <f>IFERROR(TIME(0,0,AVERAGEIFS('VISSIM Travel Time Outputs'!$J:$J,'VISSIM Travel Time Outputs'!$D:$D,$D14,'VISSIM Travel Time Outputs'!$A:$A,"AVG",'VISSIM Travel Time Outputs'!$B:$B,BA$9)),"-")</f>
        <v>-</v>
      </c>
      <c r="BB14" s="34" t="str">
        <f>IFERROR(TIME(0,0,AVERAGEIFS('VISSIM Travel Time Outputs'!$J:$J,'VISSIM Travel Time Outputs'!$D:$D,$D14,'VISSIM Travel Time Outputs'!$A:$A,"AVG",'VISSIM Travel Time Outputs'!$B:$B,BB$9)),"-")</f>
        <v>-</v>
      </c>
      <c r="BC14" s="34" t="str">
        <f>IFERROR(TIME(0,0,AVERAGEIFS('VISSIM Travel Time Outputs'!$J:$J,'VISSIM Travel Time Outputs'!$D:$D,$D14,'VISSIM Travel Time Outputs'!$A:$A,"AVG",'VISSIM Travel Time Outputs'!$B:$B,BC$9)),"-")</f>
        <v>-</v>
      </c>
      <c r="BD14" s="34" t="str">
        <f>IFERROR(TIME(0,0,AVERAGEIFS('VISSIM Travel Time Outputs'!$J:$J,'VISSIM Travel Time Outputs'!$D:$D,$D14,'VISSIM Travel Time Outputs'!$A:$A,"AVG",'VISSIM Travel Time Outputs'!$B:$B,BD$9)),"-")</f>
        <v>-</v>
      </c>
      <c r="BE14" s="34" t="str">
        <f>IFERROR(TIME(0,0,AVERAGEIFS('VISSIM Travel Time Outputs'!$J:$J,'VISSIM Travel Time Outputs'!$D:$D,$D14,'VISSIM Travel Time Outputs'!$A:$A,"AVG",'VISSIM Travel Time Outputs'!$B:$B,BE$9)),"-")</f>
        <v>-</v>
      </c>
      <c r="BF14" s="34" t="str">
        <f>IFERROR(TIME(0,0,AVERAGEIFS('VISSIM Travel Time Outputs'!$J:$J,'VISSIM Travel Time Outputs'!$D:$D,$D14,'VISSIM Travel Time Outputs'!$A:$A,"AVG",'VISSIM Travel Time Outputs'!$B:$B,BF$9)),"-")</f>
        <v>-</v>
      </c>
      <c r="BG14" s="34" t="str">
        <f>IFERROR(TIME(0,0,AVERAGEIFS('VISSIM Travel Time Outputs'!$J:$J,'VISSIM Travel Time Outputs'!$D:$D,$D14,'VISSIM Travel Time Outputs'!$A:$A,"AVG",'VISSIM Travel Time Outputs'!$B:$B,BG$9)),"-")</f>
        <v>-</v>
      </c>
      <c r="BH14" s="34" t="str">
        <f>IFERROR(TIME(0,0,AVERAGEIFS('VISSIM Travel Time Outputs'!$J:$J,'VISSIM Travel Time Outputs'!$D:$D,$D14,'VISSIM Travel Time Outputs'!$A:$A,"AVG",'VISSIM Travel Time Outputs'!$B:$B,BH$9)),"-")</f>
        <v>-</v>
      </c>
      <c r="BI14" s="34" t="str">
        <f>IFERROR(TIME(0,0,AVERAGEIFS('VISSIM Travel Time Outputs'!$J:$J,'VISSIM Travel Time Outputs'!$D:$D,$D14,'VISSIM Travel Time Outputs'!$A:$A,"AVG",'VISSIM Travel Time Outputs'!$B:$B,BI$9)),"-")</f>
        <v>-</v>
      </c>
      <c r="BJ14" s="34" t="str">
        <f>IFERROR(TIME(0,0,AVERAGEIFS('VISSIM Travel Time Outputs'!$J:$J,'VISSIM Travel Time Outputs'!$D:$D,$D14,'VISSIM Travel Time Outputs'!$A:$A,"AVG",'VISSIM Travel Time Outputs'!$B:$B,BJ$9)),"-")</f>
        <v>-</v>
      </c>
      <c r="BK14" s="134" t="str">
        <f>IFERROR(TIME(0,0,AVERAGEIFS('VISSIM Travel Time Outputs'!$J:$J,'VISSIM Travel Time Outputs'!$D:$D,$D14,'VISSIM Travel Time Outputs'!$A:$A,"AVG",'VISSIM Travel Time Outputs'!$B:$B,BK$9)),"-")</f>
        <v>-</v>
      </c>
      <c r="BL14" s="126"/>
      <c r="BM14" s="323" t="str">
        <f>IFERROR(AVERAGEIFS('VISSIM Travel Time Outputs'!$G:$G,'VISSIM Travel Time Outputs'!$D:$D,$D14,'VISSIM Travel Time Outputs'!$A:$A,"AVG",'VISSIM Travel Time Outputs'!$B:$B,BM$9),"-")</f>
        <v>-</v>
      </c>
      <c r="BN14" s="324" t="str">
        <f>IFERROR(AVERAGEIFS('VISSIM Travel Time Outputs'!$G:$G,'VISSIM Travel Time Outputs'!$D:$D,$D14,'VISSIM Travel Time Outputs'!$A:$A,"AVG",'VISSIM Travel Time Outputs'!$B:$B,BN$9),"-")</f>
        <v>-</v>
      </c>
      <c r="BO14" s="324" t="str">
        <f>IFERROR(AVERAGEIFS('VISSIM Travel Time Outputs'!$G:$G,'VISSIM Travel Time Outputs'!$D:$D,$D14,'VISSIM Travel Time Outputs'!$A:$A,"AVG",'VISSIM Travel Time Outputs'!$B:$B,BO$9),"-")</f>
        <v>-</v>
      </c>
      <c r="BP14" s="324" t="str">
        <f>IFERROR(AVERAGEIFS('VISSIM Travel Time Outputs'!$G:$G,'VISSIM Travel Time Outputs'!$D:$D,$D14,'VISSIM Travel Time Outputs'!$A:$A,"AVG",'VISSIM Travel Time Outputs'!$B:$B,BP$9),"-")</f>
        <v>-</v>
      </c>
      <c r="BQ14" s="324" t="str">
        <f>IFERROR(AVERAGEIFS('VISSIM Travel Time Outputs'!$G:$G,'VISSIM Travel Time Outputs'!$D:$D,$D14,'VISSIM Travel Time Outputs'!$A:$A,"AVG",'VISSIM Travel Time Outputs'!$B:$B,BQ$9),"-")</f>
        <v>-</v>
      </c>
      <c r="BR14" s="324" t="str">
        <f>IFERROR(AVERAGEIFS('VISSIM Travel Time Outputs'!$G:$G,'VISSIM Travel Time Outputs'!$D:$D,$D14,'VISSIM Travel Time Outputs'!$A:$A,"AVG",'VISSIM Travel Time Outputs'!$B:$B,BR$9),"-")</f>
        <v>-</v>
      </c>
      <c r="BS14" s="324" t="str">
        <f>IFERROR(AVERAGEIFS('VISSIM Travel Time Outputs'!$G:$G,'VISSIM Travel Time Outputs'!$D:$D,$D14,'VISSIM Travel Time Outputs'!$A:$A,"AVG",'VISSIM Travel Time Outputs'!$B:$B,BS$9),"-")</f>
        <v>-</v>
      </c>
      <c r="BT14" s="324" t="str">
        <f>IFERROR(AVERAGEIFS('VISSIM Travel Time Outputs'!$G:$G,'VISSIM Travel Time Outputs'!$D:$D,$D14,'VISSIM Travel Time Outputs'!$A:$A,"AVG",'VISSIM Travel Time Outputs'!$B:$B,BT$9),"-")</f>
        <v>-</v>
      </c>
      <c r="BU14" s="324" t="str">
        <f>IFERROR(AVERAGEIFS('VISSIM Travel Time Outputs'!$G:$G,'VISSIM Travel Time Outputs'!$D:$D,$D14,'VISSIM Travel Time Outputs'!$A:$A,"AVG",'VISSIM Travel Time Outputs'!$B:$B,BU$9),"-")</f>
        <v>-</v>
      </c>
      <c r="BV14" s="324" t="str">
        <f>IFERROR(AVERAGEIFS('VISSIM Travel Time Outputs'!$G:$G,'VISSIM Travel Time Outputs'!$D:$D,$D14,'VISSIM Travel Time Outputs'!$A:$A,"AVG",'VISSIM Travel Time Outputs'!$B:$B,BV$9),"-")</f>
        <v>-</v>
      </c>
      <c r="BW14" s="324" t="str">
        <f>IFERROR(AVERAGEIFS('VISSIM Travel Time Outputs'!$G:$G,'VISSIM Travel Time Outputs'!$D:$D,$D14,'VISSIM Travel Time Outputs'!$A:$A,"AVG",'VISSIM Travel Time Outputs'!$B:$B,BW$9),"-")</f>
        <v>-</v>
      </c>
      <c r="BX14" s="324" t="str">
        <f>IFERROR(AVERAGEIFS('VISSIM Travel Time Outputs'!$G:$G,'VISSIM Travel Time Outputs'!$D:$D,$D14,'VISSIM Travel Time Outputs'!$A:$A,"AVG",'VISSIM Travel Time Outputs'!$B:$B,BX$9),"-")</f>
        <v>-</v>
      </c>
      <c r="BY14" s="324" t="str">
        <f>IFERROR(AVERAGEIFS('VISSIM Travel Time Outputs'!$G:$G,'VISSIM Travel Time Outputs'!$D:$D,$D14,'VISSIM Travel Time Outputs'!$A:$A,"AVG",'VISSIM Travel Time Outputs'!$B:$B,BY$9),"-")</f>
        <v>-</v>
      </c>
      <c r="BZ14" s="324" t="str">
        <f>IFERROR(AVERAGEIFS('VISSIM Travel Time Outputs'!$G:$G,'VISSIM Travel Time Outputs'!$D:$D,$D14,'VISSIM Travel Time Outputs'!$A:$A,"AVG",'VISSIM Travel Time Outputs'!$B:$B,BZ$9),"-")</f>
        <v>-</v>
      </c>
      <c r="CA14" s="324" t="str">
        <f>IFERROR(AVERAGEIFS('VISSIM Travel Time Outputs'!$G:$G,'VISSIM Travel Time Outputs'!$D:$D,$D14,'VISSIM Travel Time Outputs'!$A:$A,"AVG",'VISSIM Travel Time Outputs'!$B:$B,CA$9),"-")</f>
        <v>-</v>
      </c>
      <c r="CB14" s="325" t="str">
        <f>IFERROR(AVERAGEIFS('VISSIM Travel Time Outputs'!$G:$G,'VISSIM Travel Time Outputs'!$D:$D,$D14,'VISSIM Travel Time Outputs'!$A:$A,"AVG",'VISSIM Travel Time Outputs'!$B:$B,CB$9),"-")</f>
        <v>-</v>
      </c>
      <c r="CC14" s="254"/>
      <c r="CD14" s="209" t="str">
        <f t="shared" si="16"/>
        <v>--</v>
      </c>
      <c r="CE14" s="354" t="str">
        <f t="shared" si="17"/>
        <v>--</v>
      </c>
      <c r="CF14" s="325">
        <f t="shared" si="18"/>
        <v>0</v>
      </c>
      <c r="CG14" s="331"/>
      <c r="CH14" s="209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134"/>
      <c r="CX14" s="331"/>
      <c r="CY14" s="323"/>
      <c r="CZ14" s="324"/>
      <c r="DA14" s="324"/>
      <c r="DB14" s="324"/>
      <c r="DC14" s="324"/>
      <c r="DD14" s="324"/>
      <c r="DE14" s="324"/>
      <c r="DF14" s="324"/>
      <c r="DG14" s="324"/>
      <c r="DH14" s="324"/>
      <c r="DI14" s="324"/>
      <c r="DJ14" s="324"/>
      <c r="DK14" s="324"/>
      <c r="DL14" s="324"/>
      <c r="DM14" s="324"/>
      <c r="DN14" s="325"/>
      <c r="DO14" s="331"/>
      <c r="DP14" s="209" t="str">
        <f t="shared" si="19"/>
        <v>--</v>
      </c>
      <c r="DQ14" s="354" t="str">
        <f t="shared" si="20"/>
        <v>--</v>
      </c>
      <c r="DR14" s="325">
        <f t="shared" si="21"/>
        <v>0</v>
      </c>
      <c r="DS14" s="255"/>
      <c r="DT14" s="209" t="str">
        <f>IFERROR(TIME(0,0,AVERAGEIFS('VISSIM Travel Time Outputs'!$K:$K,'VISSIM Travel Time Outputs'!$D:$D,$D14,'VISSIM Travel Time Outputs'!$A:$A,"AVG",'VISSIM Travel Time Outputs'!$B:$B,DT$9)),"-")</f>
        <v>-</v>
      </c>
      <c r="DU14" s="34" t="str">
        <f>IFERROR(TIME(0,0,AVERAGEIFS('VISSIM Travel Time Outputs'!$K:$K,'VISSIM Travel Time Outputs'!$D:$D,$D14,'VISSIM Travel Time Outputs'!$A:$A,"AVG",'VISSIM Travel Time Outputs'!$B:$B,DU$9)),"-")</f>
        <v>-</v>
      </c>
      <c r="DV14" s="34" t="str">
        <f>IFERROR(TIME(0,0,AVERAGEIFS('VISSIM Travel Time Outputs'!$K:$K,'VISSIM Travel Time Outputs'!$D:$D,$D14,'VISSIM Travel Time Outputs'!$A:$A,"AVG",'VISSIM Travel Time Outputs'!$B:$B,DV$9)),"-")</f>
        <v>-</v>
      </c>
      <c r="DW14" s="34" t="str">
        <f>IFERROR(TIME(0,0,AVERAGEIFS('VISSIM Travel Time Outputs'!$K:$K,'VISSIM Travel Time Outputs'!$D:$D,$D14,'VISSIM Travel Time Outputs'!$A:$A,"AVG",'VISSIM Travel Time Outputs'!$B:$B,DW$9)),"-")</f>
        <v>-</v>
      </c>
      <c r="DX14" s="34" t="str">
        <f>IFERROR(TIME(0,0,AVERAGEIFS('VISSIM Travel Time Outputs'!$K:$K,'VISSIM Travel Time Outputs'!$D:$D,$D14,'VISSIM Travel Time Outputs'!$A:$A,"AVG",'VISSIM Travel Time Outputs'!$B:$B,DX$9)),"-")</f>
        <v>-</v>
      </c>
      <c r="DY14" s="34" t="str">
        <f>IFERROR(TIME(0,0,AVERAGEIFS('VISSIM Travel Time Outputs'!$K:$K,'VISSIM Travel Time Outputs'!$D:$D,$D14,'VISSIM Travel Time Outputs'!$A:$A,"AVG",'VISSIM Travel Time Outputs'!$B:$B,DY$9)),"-")</f>
        <v>-</v>
      </c>
      <c r="DZ14" s="34" t="str">
        <f>IFERROR(TIME(0,0,AVERAGEIFS('VISSIM Travel Time Outputs'!$K:$K,'VISSIM Travel Time Outputs'!$D:$D,$D14,'VISSIM Travel Time Outputs'!$A:$A,"AVG",'VISSIM Travel Time Outputs'!$B:$B,DZ$9)),"-")</f>
        <v>-</v>
      </c>
      <c r="EA14" s="34" t="str">
        <f>IFERROR(TIME(0,0,AVERAGEIFS('VISSIM Travel Time Outputs'!$K:$K,'VISSIM Travel Time Outputs'!$D:$D,$D14,'VISSIM Travel Time Outputs'!$A:$A,"AVG",'VISSIM Travel Time Outputs'!$B:$B,EA$9)),"-")</f>
        <v>-</v>
      </c>
      <c r="EB14" s="34" t="str">
        <f>IFERROR(TIME(0,0,AVERAGEIFS('VISSIM Travel Time Outputs'!$K:$K,'VISSIM Travel Time Outputs'!$D:$D,$D14,'VISSIM Travel Time Outputs'!$A:$A,"AVG",'VISSIM Travel Time Outputs'!$B:$B,EB$9)),"-")</f>
        <v>-</v>
      </c>
      <c r="EC14" s="34" t="str">
        <f>IFERROR(TIME(0,0,AVERAGEIFS('VISSIM Travel Time Outputs'!$K:$K,'VISSIM Travel Time Outputs'!$D:$D,$D14,'VISSIM Travel Time Outputs'!$A:$A,"AVG",'VISSIM Travel Time Outputs'!$B:$B,EC$9)),"-")</f>
        <v>-</v>
      </c>
      <c r="ED14" s="34" t="str">
        <f>IFERROR(TIME(0,0,AVERAGEIFS('VISSIM Travel Time Outputs'!$K:$K,'VISSIM Travel Time Outputs'!$D:$D,$D14,'VISSIM Travel Time Outputs'!$A:$A,"AVG",'VISSIM Travel Time Outputs'!$B:$B,ED$9)),"-")</f>
        <v>-</v>
      </c>
      <c r="EE14" s="34" t="str">
        <f>IFERROR(TIME(0,0,AVERAGEIFS('VISSIM Travel Time Outputs'!$K:$K,'VISSIM Travel Time Outputs'!$D:$D,$D14,'VISSIM Travel Time Outputs'!$A:$A,"AVG",'VISSIM Travel Time Outputs'!$B:$B,EE$9)),"-")</f>
        <v>-</v>
      </c>
      <c r="EF14" s="34" t="str">
        <f>IFERROR(TIME(0,0,AVERAGEIFS('VISSIM Travel Time Outputs'!$K:$K,'VISSIM Travel Time Outputs'!$D:$D,$D14,'VISSIM Travel Time Outputs'!$A:$A,"AVG",'VISSIM Travel Time Outputs'!$B:$B,EF$9)),"-")</f>
        <v>-</v>
      </c>
      <c r="EG14" s="34" t="str">
        <f>IFERROR(TIME(0,0,AVERAGEIFS('VISSIM Travel Time Outputs'!$K:$K,'VISSIM Travel Time Outputs'!$D:$D,$D14,'VISSIM Travel Time Outputs'!$A:$A,"AVG",'VISSIM Travel Time Outputs'!$B:$B,EG$9)),"-")</f>
        <v>-</v>
      </c>
      <c r="EH14" s="34" t="str">
        <f>IFERROR(TIME(0,0,AVERAGEIFS('VISSIM Travel Time Outputs'!$K:$K,'VISSIM Travel Time Outputs'!$D:$D,$D14,'VISSIM Travel Time Outputs'!$A:$A,"AVG",'VISSIM Travel Time Outputs'!$B:$B,EH$9)),"-")</f>
        <v>-</v>
      </c>
      <c r="EI14" s="134" t="str">
        <f>IFERROR(TIME(0,0,AVERAGEIFS('VISSIM Travel Time Outputs'!$K:$K,'VISSIM Travel Time Outputs'!$D:$D,$D14,'VISSIM Travel Time Outputs'!$A:$A,"AVG",'VISSIM Travel Time Outputs'!$B:$B,EI$9)),"-")</f>
        <v>-</v>
      </c>
      <c r="EJ14" s="126"/>
      <c r="EK14" s="323" t="str">
        <f>IFERROR(AVERAGEIFS('VISSIM Travel Time Outputs'!$H:$H,'VISSIM Travel Time Outputs'!$D:$D,$D14,'VISSIM Travel Time Outputs'!$A:$A,"AVG",'VISSIM Travel Time Outputs'!$B:$B,EK$9),"-")</f>
        <v>-</v>
      </c>
      <c r="EL14" s="324" t="str">
        <f>IFERROR(AVERAGEIFS('VISSIM Travel Time Outputs'!$H:$H,'VISSIM Travel Time Outputs'!$D:$D,$D14,'VISSIM Travel Time Outputs'!$A:$A,"AVG",'VISSIM Travel Time Outputs'!$B:$B,EL$9),"-")</f>
        <v>-</v>
      </c>
      <c r="EM14" s="324" t="str">
        <f>IFERROR(AVERAGEIFS('VISSIM Travel Time Outputs'!$H:$H,'VISSIM Travel Time Outputs'!$D:$D,$D14,'VISSIM Travel Time Outputs'!$A:$A,"AVG",'VISSIM Travel Time Outputs'!$B:$B,EM$9),"-")</f>
        <v>-</v>
      </c>
      <c r="EN14" s="324" t="str">
        <f>IFERROR(AVERAGEIFS('VISSIM Travel Time Outputs'!$H:$H,'VISSIM Travel Time Outputs'!$D:$D,$D14,'VISSIM Travel Time Outputs'!$A:$A,"AVG",'VISSIM Travel Time Outputs'!$B:$B,EN$9),"-")</f>
        <v>-</v>
      </c>
      <c r="EO14" s="324" t="str">
        <f>IFERROR(AVERAGEIFS('VISSIM Travel Time Outputs'!$H:$H,'VISSIM Travel Time Outputs'!$D:$D,$D14,'VISSIM Travel Time Outputs'!$A:$A,"AVG",'VISSIM Travel Time Outputs'!$B:$B,EO$9),"-")</f>
        <v>-</v>
      </c>
      <c r="EP14" s="324" t="str">
        <f>IFERROR(AVERAGEIFS('VISSIM Travel Time Outputs'!$H:$H,'VISSIM Travel Time Outputs'!$D:$D,$D14,'VISSIM Travel Time Outputs'!$A:$A,"AVG",'VISSIM Travel Time Outputs'!$B:$B,EP$9),"-")</f>
        <v>-</v>
      </c>
      <c r="EQ14" s="324" t="str">
        <f>IFERROR(AVERAGEIFS('VISSIM Travel Time Outputs'!$H:$H,'VISSIM Travel Time Outputs'!$D:$D,$D14,'VISSIM Travel Time Outputs'!$A:$A,"AVG",'VISSIM Travel Time Outputs'!$B:$B,EQ$9),"-")</f>
        <v>-</v>
      </c>
      <c r="ER14" s="324" t="str">
        <f>IFERROR(AVERAGEIFS('VISSIM Travel Time Outputs'!$H:$H,'VISSIM Travel Time Outputs'!$D:$D,$D14,'VISSIM Travel Time Outputs'!$A:$A,"AVG",'VISSIM Travel Time Outputs'!$B:$B,ER$9),"-")</f>
        <v>-</v>
      </c>
      <c r="ES14" s="324" t="str">
        <f>IFERROR(AVERAGEIFS('VISSIM Travel Time Outputs'!$H:$H,'VISSIM Travel Time Outputs'!$D:$D,$D14,'VISSIM Travel Time Outputs'!$A:$A,"AVG",'VISSIM Travel Time Outputs'!$B:$B,ES$9),"-")</f>
        <v>-</v>
      </c>
      <c r="ET14" s="324" t="str">
        <f>IFERROR(AVERAGEIFS('VISSIM Travel Time Outputs'!$H:$H,'VISSIM Travel Time Outputs'!$D:$D,$D14,'VISSIM Travel Time Outputs'!$A:$A,"AVG",'VISSIM Travel Time Outputs'!$B:$B,ET$9),"-")</f>
        <v>-</v>
      </c>
      <c r="EU14" s="324" t="str">
        <f>IFERROR(AVERAGEIFS('VISSIM Travel Time Outputs'!$H:$H,'VISSIM Travel Time Outputs'!$D:$D,$D14,'VISSIM Travel Time Outputs'!$A:$A,"AVG",'VISSIM Travel Time Outputs'!$B:$B,EU$9),"-")</f>
        <v>-</v>
      </c>
      <c r="EV14" s="324" t="str">
        <f>IFERROR(AVERAGEIFS('VISSIM Travel Time Outputs'!$H:$H,'VISSIM Travel Time Outputs'!$D:$D,$D14,'VISSIM Travel Time Outputs'!$A:$A,"AVG",'VISSIM Travel Time Outputs'!$B:$B,EV$9),"-")</f>
        <v>-</v>
      </c>
      <c r="EW14" s="324" t="str">
        <f>IFERROR(AVERAGEIFS('VISSIM Travel Time Outputs'!$H:$H,'VISSIM Travel Time Outputs'!$D:$D,$D14,'VISSIM Travel Time Outputs'!$A:$A,"AVG",'VISSIM Travel Time Outputs'!$B:$B,EW$9),"-")</f>
        <v>-</v>
      </c>
      <c r="EX14" s="324" t="str">
        <f>IFERROR(AVERAGEIFS('VISSIM Travel Time Outputs'!$H:$H,'VISSIM Travel Time Outputs'!$D:$D,$D14,'VISSIM Travel Time Outputs'!$A:$A,"AVG",'VISSIM Travel Time Outputs'!$B:$B,EX$9),"-")</f>
        <v>-</v>
      </c>
      <c r="EY14" s="324" t="str">
        <f>IFERROR(AVERAGEIFS('VISSIM Travel Time Outputs'!$H:$H,'VISSIM Travel Time Outputs'!$D:$D,$D14,'VISSIM Travel Time Outputs'!$A:$A,"AVG",'VISSIM Travel Time Outputs'!$B:$B,EY$9),"-")</f>
        <v>-</v>
      </c>
      <c r="EZ14" s="325" t="str">
        <f>IFERROR(AVERAGEIFS('VISSIM Travel Time Outputs'!$H:$H,'VISSIM Travel Time Outputs'!$D:$D,$D14,'VISSIM Travel Time Outputs'!$A:$A,"AVG",'VISSIM Travel Time Outputs'!$B:$B,EZ$9),"-")</f>
        <v>-</v>
      </c>
      <c r="FA14" s="254"/>
      <c r="FB14" s="209" t="str">
        <f t="shared" si="22"/>
        <v>--</v>
      </c>
      <c r="FC14" s="354" t="str">
        <f t="shared" si="23"/>
        <v>--</v>
      </c>
      <c r="FD14" s="325">
        <f t="shared" si="24"/>
        <v>0</v>
      </c>
      <c r="FE14" s="331"/>
      <c r="FF14" s="209" t="str">
        <f>IFERROR(GETPIVOTDATA("Average of TRAVTM(40)",#REF!,"TIMEINT",FF$9,"VEHICLETRAVELTIMEMEASUREMENT",$D14)/3600/24,"--")</f>
        <v>--</v>
      </c>
      <c r="FG14" s="34" t="str">
        <f>IFERROR(GETPIVOTDATA("Average of TRAVTM(40)",#REF!,"TIMEINT",FG$9,"VEHICLETRAVELTIMEMEASUREMENT",$D14)/3600/24,"--")</f>
        <v>--</v>
      </c>
      <c r="FH14" s="34" t="str">
        <f>IFERROR(GETPIVOTDATA("Average of TRAVTM(40)",#REF!,"TIMEINT",FH$9,"VEHICLETRAVELTIMEMEASUREMENT",$D14)/3600/24,"--")</f>
        <v>--</v>
      </c>
      <c r="FI14" s="34" t="str">
        <f>IFERROR(GETPIVOTDATA("Average of TRAVTM(40)",#REF!,"TIMEINT",FI$9,"VEHICLETRAVELTIMEMEASUREMENT",$D14)/3600/24,"--")</f>
        <v>--</v>
      </c>
      <c r="FJ14" s="34" t="str">
        <f>IFERROR(GETPIVOTDATA("Average of TRAVTM(40)",#REF!,"TIMEINT",FJ$9,"VEHICLETRAVELTIMEMEASUREMENT",$D14)/3600/24,"--")</f>
        <v>--</v>
      </c>
      <c r="FK14" s="34" t="str">
        <f>IFERROR(GETPIVOTDATA("Average of TRAVTM(40)",#REF!,"TIMEINT",FK$9,"VEHICLETRAVELTIMEMEASUREMENT",$D14)/3600/24,"--")</f>
        <v>--</v>
      </c>
      <c r="FL14" s="34" t="str">
        <f>IFERROR(GETPIVOTDATA("Average of TRAVTM(40)",#REF!,"TIMEINT",FL$9,"VEHICLETRAVELTIMEMEASUREMENT",$D14)/3600/24,"--")</f>
        <v>--</v>
      </c>
      <c r="FM14" s="34" t="str">
        <f>IFERROR(GETPIVOTDATA("Average of TRAVTM(40)",#REF!,"TIMEINT",FM$9,"VEHICLETRAVELTIMEMEASUREMENT",$D14)/3600/24,"--")</f>
        <v>--</v>
      </c>
      <c r="FN14" s="34" t="str">
        <f>IFERROR(GETPIVOTDATA("Average of TRAVTM(40)",#REF!,"TIMEINT",FN$9,"VEHICLETRAVELTIMEMEASUREMENT",$D14)/3600/24,"--")</f>
        <v>--</v>
      </c>
      <c r="FO14" s="34" t="str">
        <f>IFERROR(GETPIVOTDATA("Average of TRAVTM(40)",#REF!,"TIMEINT",FO$9,"VEHICLETRAVELTIMEMEASUREMENT",$D14)/3600/24,"--")</f>
        <v>--</v>
      </c>
      <c r="FP14" s="34" t="str">
        <f>IFERROR(GETPIVOTDATA("Average of TRAVTM(40)",#REF!,"TIMEINT",FP$9,"VEHICLETRAVELTIMEMEASUREMENT",$D14)/3600/24,"--")</f>
        <v>--</v>
      </c>
      <c r="FQ14" s="34" t="str">
        <f>IFERROR(GETPIVOTDATA("Average of TRAVTM(40)",#REF!,"TIMEINT",FQ$9,"VEHICLETRAVELTIMEMEASUREMENT",$D14)/3600/24,"--")</f>
        <v>--</v>
      </c>
      <c r="FR14" s="34" t="str">
        <f>IFERROR(GETPIVOTDATA("Average of TRAVTM(40)",#REF!,"TIMEINT",FR$9,"VEHICLETRAVELTIMEMEASUREMENT",$D14)/3600/24,"--")</f>
        <v>--</v>
      </c>
      <c r="FS14" s="34" t="str">
        <f>IFERROR(GETPIVOTDATA("Average of TRAVTM(40)",#REF!,"TIMEINT",FS$9,"VEHICLETRAVELTIMEMEASUREMENT",$D14)/3600/24,"--")</f>
        <v>--</v>
      </c>
      <c r="FT14" s="34" t="str">
        <f>IFERROR(GETPIVOTDATA("Average of TRAVTM(40)",#REF!,"TIMEINT",FT$9,"VEHICLETRAVELTIMEMEASUREMENT",$D14)/3600/24,"--")</f>
        <v>--</v>
      </c>
      <c r="FU14" s="134" t="str">
        <f>IFERROR(GETPIVOTDATA("Average of TRAVTM(40)",#REF!,"TIMEINT",FU$9,"VEHICLETRAVELTIMEMEASUREMENT",$D14)/3600/24,"--")</f>
        <v>--</v>
      </c>
      <c r="FV14" s="331"/>
      <c r="FW14" s="323" t="str">
        <f>IFERROR(GETPIVOTDATA("Average of VEHS(40)",#REF!,"TIMEINT",FW$9,"VEHICLETRAVELTIMEMEASUREMENT",$D14),"--")</f>
        <v>--</v>
      </c>
      <c r="FX14" s="324" t="str">
        <f>IFERROR(GETPIVOTDATA("Average of VEHS(40)",#REF!,"TIMEINT",FX$9,"VEHICLETRAVELTIMEMEASUREMENT",$D14),"--")</f>
        <v>--</v>
      </c>
      <c r="FY14" s="324" t="str">
        <f>IFERROR(GETPIVOTDATA("Average of VEHS(40)",#REF!,"TIMEINT",FY$9,"VEHICLETRAVELTIMEMEASUREMENT",$D14),"--")</f>
        <v>--</v>
      </c>
      <c r="FZ14" s="324" t="str">
        <f>IFERROR(GETPIVOTDATA("Average of VEHS(40)",#REF!,"TIMEINT",FZ$9,"VEHICLETRAVELTIMEMEASUREMENT",$D14),"--")</f>
        <v>--</v>
      </c>
      <c r="GA14" s="324" t="str">
        <f>IFERROR(GETPIVOTDATA("Average of VEHS(40)",#REF!,"TIMEINT",GA$9,"VEHICLETRAVELTIMEMEASUREMENT",$D14),"--")</f>
        <v>--</v>
      </c>
      <c r="GB14" s="324" t="str">
        <f>IFERROR(GETPIVOTDATA("Average of VEHS(40)",#REF!,"TIMEINT",GB$9,"VEHICLETRAVELTIMEMEASUREMENT",$D14),"--")</f>
        <v>--</v>
      </c>
      <c r="GC14" s="324" t="str">
        <f>IFERROR(GETPIVOTDATA("Average of VEHS(40)",#REF!,"TIMEINT",GC$9,"VEHICLETRAVELTIMEMEASUREMENT",$D14),"--")</f>
        <v>--</v>
      </c>
      <c r="GD14" s="324" t="str">
        <f>IFERROR(GETPIVOTDATA("Average of VEHS(40)",#REF!,"TIMEINT",GD$9,"VEHICLETRAVELTIMEMEASUREMENT",$D14),"--")</f>
        <v>--</v>
      </c>
      <c r="GE14" s="324" t="str">
        <f>IFERROR(GETPIVOTDATA("Average of VEHS(40)",#REF!,"TIMEINT",GE$9,"VEHICLETRAVELTIMEMEASUREMENT",$D14),"--")</f>
        <v>--</v>
      </c>
      <c r="GF14" s="324" t="str">
        <f>IFERROR(GETPIVOTDATA("Average of VEHS(40)",#REF!,"TIMEINT",GF$9,"VEHICLETRAVELTIMEMEASUREMENT",$D14),"--")</f>
        <v>--</v>
      </c>
      <c r="GG14" s="324" t="str">
        <f>IFERROR(GETPIVOTDATA("Average of VEHS(40)",#REF!,"TIMEINT",GG$9,"VEHICLETRAVELTIMEMEASUREMENT",$D14),"--")</f>
        <v>--</v>
      </c>
      <c r="GH14" s="324" t="str">
        <f>IFERROR(GETPIVOTDATA("Average of VEHS(40)",#REF!,"TIMEINT",GH$9,"VEHICLETRAVELTIMEMEASUREMENT",$D14),"--")</f>
        <v>--</v>
      </c>
      <c r="GI14" s="324" t="str">
        <f>IFERROR(GETPIVOTDATA("Average of VEHS(40)",#REF!,"TIMEINT",GI$9,"VEHICLETRAVELTIMEMEASUREMENT",$D14),"--")</f>
        <v>--</v>
      </c>
      <c r="GJ14" s="324" t="str">
        <f>IFERROR(GETPIVOTDATA("Average of VEHS(40)",#REF!,"TIMEINT",GJ$9,"VEHICLETRAVELTIMEMEASUREMENT",$D14),"--")</f>
        <v>--</v>
      </c>
      <c r="GK14" s="324" t="str">
        <f>IFERROR(GETPIVOTDATA("Average of VEHS(40)",#REF!,"TIMEINT",GK$9,"VEHICLETRAVELTIMEMEASUREMENT",$D14),"--")</f>
        <v>--</v>
      </c>
      <c r="GL14" s="325" t="str">
        <f>IFERROR(GETPIVOTDATA("Average of VEHS(40)",#REF!,"TIMEINT",GL$9,"VEHICLETRAVELTIMEMEASUREMENT",$D14),"--")</f>
        <v>--</v>
      </c>
      <c r="GM14" s="331"/>
      <c r="GN14" s="209" t="str">
        <f t="shared" si="25"/>
        <v>--</v>
      </c>
      <c r="GO14" s="354" t="str">
        <f t="shared" si="26"/>
        <v>--</v>
      </c>
      <c r="GP14" s="325">
        <f t="shared" si="27"/>
        <v>0</v>
      </c>
      <c r="GQ14" s="331"/>
      <c r="GR14" s="209" t="str">
        <f>IFERROR(GETPIVOTDATA("Average of TRAVTM(60)",#REF!,"TIMEINT",GR$9,"VEHICLETRAVELTIMEMEASUREMENT",$D14)/3600/24,"--")</f>
        <v>--</v>
      </c>
      <c r="GS14" s="34" t="str">
        <f>IFERROR(GETPIVOTDATA("Average of TRAVTM(60)",#REF!,"TIMEINT",GS$9,"VEHICLETRAVELTIMEMEASUREMENT",$D14)/3600/24,"--")</f>
        <v>--</v>
      </c>
      <c r="GT14" s="34" t="str">
        <f>IFERROR(GETPIVOTDATA("Average of TRAVTM(60)",#REF!,"TIMEINT",GT$9,"VEHICLETRAVELTIMEMEASUREMENT",$D14)/3600/24,"--")</f>
        <v>--</v>
      </c>
      <c r="GU14" s="34" t="str">
        <f>IFERROR(GETPIVOTDATA("Average of TRAVTM(60)",#REF!,"TIMEINT",GU$9,"VEHICLETRAVELTIMEMEASUREMENT",$D14)/3600/24,"--")</f>
        <v>--</v>
      </c>
      <c r="GV14" s="34" t="str">
        <f>IFERROR(GETPIVOTDATA("Average of TRAVTM(60)",#REF!,"TIMEINT",GV$9,"VEHICLETRAVELTIMEMEASUREMENT",$D14)/3600/24,"--")</f>
        <v>--</v>
      </c>
      <c r="GW14" s="34" t="str">
        <f>IFERROR(GETPIVOTDATA("Average of TRAVTM(60)",#REF!,"TIMEINT",GW$9,"VEHICLETRAVELTIMEMEASUREMENT",$D14)/3600/24,"--")</f>
        <v>--</v>
      </c>
      <c r="GX14" s="34" t="str">
        <f>IFERROR(GETPIVOTDATA("Average of TRAVTM(60)",#REF!,"TIMEINT",GX$9,"VEHICLETRAVELTIMEMEASUREMENT",$D14)/3600/24,"--")</f>
        <v>--</v>
      </c>
      <c r="GY14" s="34" t="str">
        <f>IFERROR(GETPIVOTDATA("Average of TRAVTM(60)",#REF!,"TIMEINT",GY$9,"VEHICLETRAVELTIMEMEASUREMENT",$D14)/3600/24,"--")</f>
        <v>--</v>
      </c>
      <c r="GZ14" s="34" t="str">
        <f>IFERROR(GETPIVOTDATA("Average of TRAVTM(60)",#REF!,"TIMEINT",GZ$9,"VEHICLETRAVELTIMEMEASUREMENT",$D14)/3600/24,"--")</f>
        <v>--</v>
      </c>
      <c r="HA14" s="34" t="str">
        <f>IFERROR(GETPIVOTDATA("Average of TRAVTM(60)",#REF!,"TIMEINT",HA$9,"VEHICLETRAVELTIMEMEASUREMENT",$D14)/3600/24,"--")</f>
        <v>--</v>
      </c>
      <c r="HB14" s="34" t="str">
        <f>IFERROR(GETPIVOTDATA("Average of TRAVTM(60)",#REF!,"TIMEINT",HB$9,"VEHICLETRAVELTIMEMEASUREMENT",$D14)/3600/24,"--")</f>
        <v>--</v>
      </c>
      <c r="HC14" s="34" t="str">
        <f>IFERROR(GETPIVOTDATA("Average of TRAVTM(60)",#REF!,"TIMEINT",HC$9,"VEHICLETRAVELTIMEMEASUREMENT",$D14)/3600/24,"--")</f>
        <v>--</v>
      </c>
      <c r="HD14" s="34" t="str">
        <f>IFERROR(GETPIVOTDATA("Average of TRAVTM(60)",#REF!,"TIMEINT",HD$9,"VEHICLETRAVELTIMEMEASUREMENT",$D14)/3600/24,"--")</f>
        <v>--</v>
      </c>
      <c r="HE14" s="34" t="str">
        <f>IFERROR(GETPIVOTDATA("Average of TRAVTM(60)",#REF!,"TIMEINT",HE$9,"VEHICLETRAVELTIMEMEASUREMENT",$D14)/3600/24,"--")</f>
        <v>--</v>
      </c>
      <c r="HF14" s="34" t="str">
        <f>IFERROR(GETPIVOTDATA("Average of TRAVTM(60)",#REF!,"TIMEINT",HF$9,"VEHICLETRAVELTIMEMEASUREMENT",$D14)/3600/24,"--")</f>
        <v>--</v>
      </c>
      <c r="HG14" s="134" t="str">
        <f>IFERROR(GETPIVOTDATA("Average of TRAVTM(60)",#REF!,"TIMEINT",HG$9,"VEHICLETRAVELTIMEMEASUREMENT",$D14)/3600/24,"--")</f>
        <v>--</v>
      </c>
      <c r="HH14" s="331"/>
      <c r="HI14" s="323" t="str">
        <f>IFERROR(GETPIVOTDATA("Average of VEHS(60)",#REF!,"TIMEINT",HI$9,"VEHICLETRAVELTIMEMEASUREMENT",$D14),"--")</f>
        <v>--</v>
      </c>
      <c r="HJ14" s="324" t="str">
        <f>IFERROR(GETPIVOTDATA("Average of VEHS(60)",#REF!,"TIMEINT",HJ$9,"VEHICLETRAVELTIMEMEASUREMENT",$D14),"--")</f>
        <v>--</v>
      </c>
      <c r="HK14" s="324" t="str">
        <f>IFERROR(GETPIVOTDATA("Average of VEHS(60)",#REF!,"TIMEINT",HK$9,"VEHICLETRAVELTIMEMEASUREMENT",$D14),"--")</f>
        <v>--</v>
      </c>
      <c r="HL14" s="324" t="str">
        <f>IFERROR(GETPIVOTDATA("Average of VEHS(60)",#REF!,"TIMEINT",HL$9,"VEHICLETRAVELTIMEMEASUREMENT",$D14),"--")</f>
        <v>--</v>
      </c>
      <c r="HM14" s="324" t="str">
        <f>IFERROR(GETPIVOTDATA("Average of VEHS(60)",#REF!,"TIMEINT",HM$9,"VEHICLETRAVELTIMEMEASUREMENT",$D14),"--")</f>
        <v>--</v>
      </c>
      <c r="HN14" s="324" t="str">
        <f>IFERROR(GETPIVOTDATA("Average of VEHS(60)",#REF!,"TIMEINT",HN$9,"VEHICLETRAVELTIMEMEASUREMENT",$D14),"--")</f>
        <v>--</v>
      </c>
      <c r="HO14" s="324" t="str">
        <f>IFERROR(GETPIVOTDATA("Average of VEHS(60)",#REF!,"TIMEINT",HO$9,"VEHICLETRAVELTIMEMEASUREMENT",$D14),"--")</f>
        <v>--</v>
      </c>
      <c r="HP14" s="324" t="str">
        <f>IFERROR(GETPIVOTDATA("Average of VEHS(60)",#REF!,"TIMEINT",HP$9,"VEHICLETRAVELTIMEMEASUREMENT",$D14),"--")</f>
        <v>--</v>
      </c>
      <c r="HQ14" s="324" t="str">
        <f>IFERROR(GETPIVOTDATA("Average of VEHS(60)",#REF!,"TIMEINT",HQ$9,"VEHICLETRAVELTIMEMEASUREMENT",$D14),"--")</f>
        <v>--</v>
      </c>
      <c r="HR14" s="324" t="str">
        <f>IFERROR(GETPIVOTDATA("Average of VEHS(60)",#REF!,"TIMEINT",HR$9,"VEHICLETRAVELTIMEMEASUREMENT",$D14),"--")</f>
        <v>--</v>
      </c>
      <c r="HS14" s="324" t="str">
        <f>IFERROR(GETPIVOTDATA("Average of VEHS(60)",#REF!,"TIMEINT",HS$9,"VEHICLETRAVELTIMEMEASUREMENT",$D14),"--")</f>
        <v>--</v>
      </c>
      <c r="HT14" s="324" t="str">
        <f>IFERROR(GETPIVOTDATA("Average of VEHS(60)",#REF!,"TIMEINT",HT$9,"VEHICLETRAVELTIMEMEASUREMENT",$D14),"--")</f>
        <v>--</v>
      </c>
      <c r="HU14" s="324" t="str">
        <f>IFERROR(GETPIVOTDATA("Average of VEHS(60)",#REF!,"TIMEINT",HU$9,"VEHICLETRAVELTIMEMEASUREMENT",$D14),"--")</f>
        <v>--</v>
      </c>
      <c r="HV14" s="324" t="str">
        <f>IFERROR(GETPIVOTDATA("Average of VEHS(60)",#REF!,"TIMEINT",HV$9,"VEHICLETRAVELTIMEMEASUREMENT",$D14),"--")</f>
        <v>--</v>
      </c>
      <c r="HW14" s="324" t="str">
        <f>IFERROR(GETPIVOTDATA("Average of VEHS(60)",#REF!,"TIMEINT",HW$9,"VEHICLETRAVELTIMEMEASUREMENT",$D14),"--")</f>
        <v>--</v>
      </c>
      <c r="HX14" s="325" t="str">
        <f>IFERROR(GETPIVOTDATA("Average of VEHS(60)",#REF!,"TIMEINT",HX$9,"VEHICLETRAVELTIMEMEASUREMENT",$D14),"--")</f>
        <v>--</v>
      </c>
      <c r="HY14" s="331"/>
      <c r="HZ14" s="209" t="str">
        <f t="shared" si="28"/>
        <v>--</v>
      </c>
      <c r="IA14" s="354" t="str">
        <f t="shared" si="29"/>
        <v>--</v>
      </c>
      <c r="IB14" s="325">
        <f t="shared" si="30"/>
        <v>0</v>
      </c>
      <c r="IC14" s="638"/>
      <c r="ID14" s="323" t="str">
        <f>IFERROR(AVERAGEIFS('VISSIM Travel Time Outputs'!#REF!,'VISSIM Travel Time Outputs'!#REF!,$D14,'VISSIM Travel Time Outputs'!#REF!,"AVG",'VISSIM Travel Time Outputs'!#REF!,ID$9),"-")</f>
        <v>-</v>
      </c>
      <c r="IE14" s="324" t="str">
        <f>IFERROR(AVERAGEIFS('VISSIM Travel Time Outputs'!#REF!,'VISSIM Travel Time Outputs'!#REF!,$D14,'VISSIM Travel Time Outputs'!#REF!,"AVG",'VISSIM Travel Time Outputs'!#REF!,IE$9),"-")</f>
        <v>-</v>
      </c>
      <c r="IF14" s="324" t="str">
        <f>IFERROR(AVERAGEIFS('VISSIM Travel Time Outputs'!#REF!,'VISSIM Travel Time Outputs'!#REF!,$D14,'VISSIM Travel Time Outputs'!#REF!,"AVG",'VISSIM Travel Time Outputs'!#REF!,IF$9),"-")</f>
        <v>-</v>
      </c>
      <c r="IG14" s="324" t="str">
        <f>IFERROR(AVERAGEIFS('VISSIM Travel Time Outputs'!#REF!,'VISSIM Travel Time Outputs'!#REF!,$D14,'VISSIM Travel Time Outputs'!#REF!,"AVG",'VISSIM Travel Time Outputs'!#REF!,IG$9),"-")</f>
        <v>-</v>
      </c>
      <c r="IH14" s="324" t="str">
        <f>IFERROR(AVERAGEIFS('VISSIM Travel Time Outputs'!#REF!,'VISSIM Travel Time Outputs'!#REF!,$D14,'VISSIM Travel Time Outputs'!#REF!,"AVG",'VISSIM Travel Time Outputs'!#REF!,IH$9),"-")</f>
        <v>-</v>
      </c>
      <c r="II14" s="324" t="str">
        <f>IFERROR(AVERAGEIFS('VISSIM Travel Time Outputs'!#REF!,'VISSIM Travel Time Outputs'!#REF!,$D14,'VISSIM Travel Time Outputs'!#REF!,"AVG",'VISSIM Travel Time Outputs'!#REF!,II$9),"-")</f>
        <v>-</v>
      </c>
      <c r="IJ14" s="324" t="str">
        <f>IFERROR(AVERAGEIFS('VISSIM Travel Time Outputs'!#REF!,'VISSIM Travel Time Outputs'!#REF!,$D14,'VISSIM Travel Time Outputs'!#REF!,"AVG",'VISSIM Travel Time Outputs'!#REF!,IJ$9),"-")</f>
        <v>-</v>
      </c>
      <c r="IK14" s="324" t="str">
        <f>IFERROR(AVERAGEIFS('VISSIM Travel Time Outputs'!#REF!,'VISSIM Travel Time Outputs'!#REF!,$D14,'VISSIM Travel Time Outputs'!#REF!,"AVG",'VISSIM Travel Time Outputs'!#REF!,IK$9),"-")</f>
        <v>-</v>
      </c>
      <c r="IL14" s="324" t="str">
        <f>IFERROR(AVERAGEIFS('VISSIM Travel Time Outputs'!#REF!,'VISSIM Travel Time Outputs'!#REF!,$D14,'VISSIM Travel Time Outputs'!#REF!,"AVG",'VISSIM Travel Time Outputs'!#REF!,IL$9),"-")</f>
        <v>-</v>
      </c>
      <c r="IM14" s="324" t="str">
        <f>IFERROR(AVERAGEIFS('VISSIM Travel Time Outputs'!#REF!,'VISSIM Travel Time Outputs'!#REF!,$D14,'VISSIM Travel Time Outputs'!#REF!,"AVG",'VISSIM Travel Time Outputs'!#REF!,IM$9),"-")</f>
        <v>-</v>
      </c>
      <c r="IN14" s="324" t="str">
        <f>IFERROR(AVERAGEIFS('VISSIM Travel Time Outputs'!#REF!,'VISSIM Travel Time Outputs'!#REF!,$D14,'VISSIM Travel Time Outputs'!#REF!,"AVG",'VISSIM Travel Time Outputs'!#REF!,IN$9),"-")</f>
        <v>-</v>
      </c>
      <c r="IO14" s="324" t="str">
        <f>IFERROR(AVERAGEIFS('VISSIM Travel Time Outputs'!#REF!,'VISSIM Travel Time Outputs'!#REF!,$D14,'VISSIM Travel Time Outputs'!#REF!,"AVG",'VISSIM Travel Time Outputs'!#REF!,IO$9),"-")</f>
        <v>-</v>
      </c>
      <c r="IP14" s="324" t="str">
        <f>IFERROR(AVERAGEIFS('VISSIM Travel Time Outputs'!#REF!,'VISSIM Travel Time Outputs'!#REF!,$D14,'VISSIM Travel Time Outputs'!#REF!,"AVG",'VISSIM Travel Time Outputs'!#REF!,IP$9),"-")</f>
        <v>-</v>
      </c>
      <c r="IQ14" s="324" t="str">
        <f>IFERROR(AVERAGEIFS('VISSIM Travel Time Outputs'!#REF!,'VISSIM Travel Time Outputs'!#REF!,$D14,'VISSIM Travel Time Outputs'!#REF!,"AVG",'VISSIM Travel Time Outputs'!#REF!,IQ$9),"-")</f>
        <v>-</v>
      </c>
      <c r="IR14" s="324" t="str">
        <f>IFERROR(AVERAGEIFS('VISSIM Travel Time Outputs'!#REF!,'VISSIM Travel Time Outputs'!#REF!,$D14,'VISSIM Travel Time Outputs'!#REF!,"AVG",'VISSIM Travel Time Outputs'!#REF!,IR$9),"-")</f>
        <v>-</v>
      </c>
      <c r="IS14" s="325" t="str">
        <f>IFERROR(AVERAGEIFS('VISSIM Travel Time Outputs'!#REF!,'VISSIM Travel Time Outputs'!#REF!,$D14,'VISSIM Travel Time Outputs'!#REF!,"AVG",'VISSIM Travel Time Outputs'!#REF!,IS$9),"-")</f>
        <v>-</v>
      </c>
      <c r="IT14" s="325" t="str">
        <f t="shared" si="31"/>
        <v>--</v>
      </c>
    </row>
    <row r="15" spans="1:254" x14ac:dyDescent="0.35">
      <c r="A15" s="252" t="str">
        <f t="shared" si="12"/>
        <v>H</v>
      </c>
      <c r="B15" s="577">
        <f t="shared" si="32"/>
        <v>6</v>
      </c>
      <c r="C15" s="413">
        <f>INDEX('Input - Travel Times'!$B$3:$AH$103,MATCH($B15,'Input - Travel Times'!$B$3:$B$103,0),MATCH(C$9,'Input - Travel Times'!$B$3:$AH$3,0))</f>
        <v>0</v>
      </c>
      <c r="D15" s="150">
        <f>INDEX('Input - Travel Times'!$B$3:$AH$103,MATCH($B15,'Input - Travel Times'!$B$3:$B$103,0),MATCH(D$9,'Input - Travel Times'!$B$3:$AH$3,0))</f>
        <v>0</v>
      </c>
      <c r="E15" s="518">
        <f>TIME(0,0,INDEX('Input - Travel Times'!$B$3:$AH$103,MATCH($B15,'Input - Travel Times'!$B$3:$B$103,0),MATCH(E$9,'Input - Travel Times'!$B$3:$AH$3,0)))</f>
        <v>0</v>
      </c>
      <c r="F15" s="518">
        <f>TIME(0,0,INDEX('Input - Travel Times'!$B$3:$AH$103,MATCH($B15,'Input - Travel Times'!$B$3:$B$103,0),MATCH(F$9,'Input - Travel Times'!$B$3:$AH$3,0)))</f>
        <v>0</v>
      </c>
      <c r="G15" s="518">
        <f>TIME(0,0,INDEX('Input - Travel Times'!$B$3:$AH$103,MATCH($B15,'Input - Travel Times'!$B$3:$B$103,0),MATCH(G$9,'Input - Travel Times'!$B$3:$AH$3,0)))</f>
        <v>0</v>
      </c>
      <c r="H15" s="518">
        <f>TIME(0,0,INDEX('Input - Travel Times'!$B$3:$AH$103,MATCH($B15,'Input - Travel Times'!$B$3:$B$103,0),MATCH(H$9,'Input - Travel Times'!$B$3:$AH$3,0)))</f>
        <v>0</v>
      </c>
      <c r="I15" s="130"/>
      <c r="J15" s="209" t="str">
        <f>IFERROR(TIME(0,0,AVERAGEIFS('VISSIM Travel Time Outputs'!$I:$I,'VISSIM Travel Time Outputs'!$D:$D,$D15,'VISSIM Travel Time Outputs'!$A:$A,"AVG",'VISSIM Travel Time Outputs'!$B:$B,J$9)),"-")</f>
        <v>-</v>
      </c>
      <c r="K15" s="34" t="str">
        <f>IFERROR(TIME(0,0,AVERAGEIFS('VISSIM Travel Time Outputs'!$I:$I,'VISSIM Travel Time Outputs'!$D:$D,$D15,'VISSIM Travel Time Outputs'!$A:$A,"AVG",'VISSIM Travel Time Outputs'!$B:$B,K$9)),"-")</f>
        <v>-</v>
      </c>
      <c r="L15" s="34" t="str">
        <f>IFERROR(TIME(0,0,AVERAGEIFS('VISSIM Travel Time Outputs'!$I:$I,'VISSIM Travel Time Outputs'!$D:$D,$D15,'VISSIM Travel Time Outputs'!$A:$A,"AVG",'VISSIM Travel Time Outputs'!$B:$B,L$9)),"-")</f>
        <v>-</v>
      </c>
      <c r="M15" s="34" t="str">
        <f>IFERROR(TIME(0,0,AVERAGEIFS('VISSIM Travel Time Outputs'!$I:$I,'VISSIM Travel Time Outputs'!$D:$D,$D15,'VISSIM Travel Time Outputs'!$A:$A,"AVG",'VISSIM Travel Time Outputs'!$B:$B,M$9)),"-")</f>
        <v>-</v>
      </c>
      <c r="N15" s="34" t="str">
        <f>IFERROR(TIME(0,0,AVERAGEIFS('VISSIM Travel Time Outputs'!$I:$I,'VISSIM Travel Time Outputs'!$D:$D,$D15,'VISSIM Travel Time Outputs'!$A:$A,"AVG",'VISSIM Travel Time Outputs'!$B:$B,N$9)),"-")</f>
        <v>-</v>
      </c>
      <c r="O15" s="34" t="str">
        <f>IFERROR(TIME(0,0,AVERAGEIFS('VISSIM Travel Time Outputs'!$I:$I,'VISSIM Travel Time Outputs'!$D:$D,$D15,'VISSIM Travel Time Outputs'!$A:$A,"AVG",'VISSIM Travel Time Outputs'!$B:$B,O$9)),"-")</f>
        <v>-</v>
      </c>
      <c r="P15" s="34" t="str">
        <f>IFERROR(TIME(0,0,AVERAGEIFS('VISSIM Travel Time Outputs'!$I:$I,'VISSIM Travel Time Outputs'!$D:$D,$D15,'VISSIM Travel Time Outputs'!$A:$A,"AVG",'VISSIM Travel Time Outputs'!$B:$B,P$9)),"-")</f>
        <v>-</v>
      </c>
      <c r="Q15" s="34" t="str">
        <f>IFERROR(TIME(0,0,AVERAGEIFS('VISSIM Travel Time Outputs'!$I:$I,'VISSIM Travel Time Outputs'!$D:$D,$D15,'VISSIM Travel Time Outputs'!$A:$A,"AVG",'VISSIM Travel Time Outputs'!$B:$B,Q$9)),"-")</f>
        <v>-</v>
      </c>
      <c r="R15" s="34" t="str">
        <f>IFERROR(TIME(0,0,AVERAGEIFS('VISSIM Travel Time Outputs'!$I:$I,'VISSIM Travel Time Outputs'!$D:$D,$D15,'VISSIM Travel Time Outputs'!$A:$A,"AVG",'VISSIM Travel Time Outputs'!$B:$B,R$9)),"-")</f>
        <v>-</v>
      </c>
      <c r="S15" s="34" t="str">
        <f>IFERROR(TIME(0,0,AVERAGEIFS('VISSIM Travel Time Outputs'!$I:$I,'VISSIM Travel Time Outputs'!$D:$D,$D15,'VISSIM Travel Time Outputs'!$A:$A,"AVG",'VISSIM Travel Time Outputs'!$B:$B,S$9)),"-")</f>
        <v>-</v>
      </c>
      <c r="T15" s="34" t="str">
        <f>IFERROR(TIME(0,0,AVERAGEIFS('VISSIM Travel Time Outputs'!$I:$I,'VISSIM Travel Time Outputs'!$D:$D,$D15,'VISSIM Travel Time Outputs'!$A:$A,"AVG",'VISSIM Travel Time Outputs'!$B:$B,T$9)),"-")</f>
        <v>-</v>
      </c>
      <c r="U15" s="34" t="str">
        <f>IFERROR(TIME(0,0,AVERAGEIFS('VISSIM Travel Time Outputs'!$I:$I,'VISSIM Travel Time Outputs'!$D:$D,$D15,'VISSIM Travel Time Outputs'!$A:$A,"AVG",'VISSIM Travel Time Outputs'!$B:$B,U$9)),"-")</f>
        <v>-</v>
      </c>
      <c r="V15" s="34" t="str">
        <f>IFERROR(TIME(0,0,AVERAGEIFS('VISSIM Travel Time Outputs'!$I:$I,'VISSIM Travel Time Outputs'!$D:$D,$D15,'VISSIM Travel Time Outputs'!$A:$A,"AVG",'VISSIM Travel Time Outputs'!$B:$B,V$9)),"-")</f>
        <v>-</v>
      </c>
      <c r="W15" s="34" t="str">
        <f>IFERROR(TIME(0,0,AVERAGEIFS('VISSIM Travel Time Outputs'!$I:$I,'VISSIM Travel Time Outputs'!$D:$D,$D15,'VISSIM Travel Time Outputs'!$A:$A,"AVG",'VISSIM Travel Time Outputs'!$B:$B,W$9)),"-")</f>
        <v>-</v>
      </c>
      <c r="X15" s="34" t="str">
        <f>IFERROR(TIME(0,0,AVERAGEIFS('VISSIM Travel Time Outputs'!$I:$I,'VISSIM Travel Time Outputs'!$D:$D,$D15,'VISSIM Travel Time Outputs'!$A:$A,"AVG",'VISSIM Travel Time Outputs'!$B:$B,X$9)),"-")</f>
        <v>-</v>
      </c>
      <c r="Y15" s="134" t="str">
        <f>IFERROR(TIME(0,0,AVERAGEIFS('VISSIM Travel Time Outputs'!$I:$I,'VISSIM Travel Time Outputs'!$D:$D,$D15,'VISSIM Travel Time Outputs'!$A:$A,"AVG",'VISSIM Travel Time Outputs'!$B:$B,Y$9)),"-")</f>
        <v>-</v>
      </c>
      <c r="Z15" s="254"/>
      <c r="AA15" s="323" t="str">
        <f>IFERROR(AVERAGEIFS('VISSIM Travel Time Outputs'!$F:$F,'VISSIM Travel Time Outputs'!$D:$D,$D15,'VISSIM Travel Time Outputs'!$A:$A,"AVG",'VISSIM Travel Time Outputs'!$B:$B,AA$9),"-")</f>
        <v>-</v>
      </c>
      <c r="AB15" s="324" t="str">
        <f>IFERROR(AVERAGEIFS('VISSIM Travel Time Outputs'!$F:$F,'VISSIM Travel Time Outputs'!$D:$D,$D15,'VISSIM Travel Time Outputs'!$A:$A,"AVG",'VISSIM Travel Time Outputs'!$B:$B,AB$9),"-")</f>
        <v>-</v>
      </c>
      <c r="AC15" s="324" t="str">
        <f>IFERROR(AVERAGEIFS('VISSIM Travel Time Outputs'!$F:$F,'VISSIM Travel Time Outputs'!$D:$D,$D15,'VISSIM Travel Time Outputs'!$A:$A,"AVG",'VISSIM Travel Time Outputs'!$B:$B,AC$9),"-")</f>
        <v>-</v>
      </c>
      <c r="AD15" s="324" t="str">
        <f>IFERROR(AVERAGEIFS('VISSIM Travel Time Outputs'!$F:$F,'VISSIM Travel Time Outputs'!$D:$D,$D15,'VISSIM Travel Time Outputs'!$A:$A,"AVG",'VISSIM Travel Time Outputs'!$B:$B,AD$9),"-")</f>
        <v>-</v>
      </c>
      <c r="AE15" s="324" t="str">
        <f>IFERROR(AVERAGEIFS('VISSIM Travel Time Outputs'!$F:$F,'VISSIM Travel Time Outputs'!$D:$D,$D15,'VISSIM Travel Time Outputs'!$A:$A,"AVG",'VISSIM Travel Time Outputs'!$B:$B,AE$9),"-")</f>
        <v>-</v>
      </c>
      <c r="AF15" s="324" t="str">
        <f>IFERROR(AVERAGEIFS('VISSIM Travel Time Outputs'!$F:$F,'VISSIM Travel Time Outputs'!$D:$D,$D15,'VISSIM Travel Time Outputs'!$A:$A,"AVG",'VISSIM Travel Time Outputs'!$B:$B,AF$9),"-")</f>
        <v>-</v>
      </c>
      <c r="AG15" s="324" t="str">
        <f>IFERROR(AVERAGEIFS('VISSIM Travel Time Outputs'!$F:$F,'VISSIM Travel Time Outputs'!$D:$D,$D15,'VISSIM Travel Time Outputs'!$A:$A,"AVG",'VISSIM Travel Time Outputs'!$B:$B,AG$9),"-")</f>
        <v>-</v>
      </c>
      <c r="AH15" s="324" t="str">
        <f>IFERROR(AVERAGEIFS('VISSIM Travel Time Outputs'!$F:$F,'VISSIM Travel Time Outputs'!$D:$D,$D15,'VISSIM Travel Time Outputs'!$A:$A,"AVG",'VISSIM Travel Time Outputs'!$B:$B,AH$9),"-")</f>
        <v>-</v>
      </c>
      <c r="AI15" s="324" t="str">
        <f>IFERROR(AVERAGEIFS('VISSIM Travel Time Outputs'!$F:$F,'VISSIM Travel Time Outputs'!$D:$D,$D15,'VISSIM Travel Time Outputs'!$A:$A,"AVG",'VISSIM Travel Time Outputs'!$B:$B,AI$9),"-")</f>
        <v>-</v>
      </c>
      <c r="AJ15" s="324" t="str">
        <f>IFERROR(AVERAGEIFS('VISSIM Travel Time Outputs'!$F:$F,'VISSIM Travel Time Outputs'!$D:$D,$D15,'VISSIM Travel Time Outputs'!$A:$A,"AVG",'VISSIM Travel Time Outputs'!$B:$B,AJ$9),"-")</f>
        <v>-</v>
      </c>
      <c r="AK15" s="324" t="str">
        <f>IFERROR(AVERAGEIFS('VISSIM Travel Time Outputs'!$F:$F,'VISSIM Travel Time Outputs'!$D:$D,$D15,'VISSIM Travel Time Outputs'!$A:$A,"AVG",'VISSIM Travel Time Outputs'!$B:$B,AK$9),"-")</f>
        <v>-</v>
      </c>
      <c r="AL15" s="324" t="str">
        <f>IFERROR(AVERAGEIFS('VISSIM Travel Time Outputs'!$F:$F,'VISSIM Travel Time Outputs'!$D:$D,$D15,'VISSIM Travel Time Outputs'!$A:$A,"AVG",'VISSIM Travel Time Outputs'!$B:$B,AL$9),"-")</f>
        <v>-</v>
      </c>
      <c r="AM15" s="324" t="str">
        <f>IFERROR(AVERAGEIFS('VISSIM Travel Time Outputs'!$F:$F,'VISSIM Travel Time Outputs'!$D:$D,$D15,'VISSIM Travel Time Outputs'!$A:$A,"AVG",'VISSIM Travel Time Outputs'!$B:$B,AM$9),"-")</f>
        <v>-</v>
      </c>
      <c r="AN15" s="324" t="str">
        <f>IFERROR(AVERAGEIFS('VISSIM Travel Time Outputs'!$F:$F,'VISSIM Travel Time Outputs'!$D:$D,$D15,'VISSIM Travel Time Outputs'!$A:$A,"AVG",'VISSIM Travel Time Outputs'!$B:$B,AN$9),"-")</f>
        <v>-</v>
      </c>
      <c r="AO15" s="324" t="str">
        <f>IFERROR(AVERAGEIFS('VISSIM Travel Time Outputs'!$F:$F,'VISSIM Travel Time Outputs'!$D:$D,$D15,'VISSIM Travel Time Outputs'!$A:$A,"AVG",'VISSIM Travel Time Outputs'!$B:$B,AO$9),"-")</f>
        <v>-</v>
      </c>
      <c r="AP15" s="325" t="str">
        <f>IFERROR(AVERAGEIFS('VISSIM Travel Time Outputs'!$F:$F,'VISSIM Travel Time Outputs'!$D:$D,$D15,'VISSIM Travel Time Outputs'!$A:$A,"AVG",'VISSIM Travel Time Outputs'!$B:$B,AP$9),"-")</f>
        <v>-</v>
      </c>
      <c r="AQ15" s="331"/>
      <c r="AR15" s="209" t="str">
        <f t="shared" si="13"/>
        <v>--</v>
      </c>
      <c r="AS15" s="354" t="str">
        <f t="shared" si="14"/>
        <v>--</v>
      </c>
      <c r="AT15" s="325">
        <f t="shared" si="15"/>
        <v>0</v>
      </c>
      <c r="AU15" s="255"/>
      <c r="AV15" s="209" t="str">
        <f>IFERROR(TIME(0,0,AVERAGEIFS('VISSIM Travel Time Outputs'!$J:$J,'VISSIM Travel Time Outputs'!$D:$D,$D15,'VISSIM Travel Time Outputs'!$A:$A,"AVG",'VISSIM Travel Time Outputs'!$B:$B,AV$9)),"-")</f>
        <v>-</v>
      </c>
      <c r="AW15" s="34" t="str">
        <f>IFERROR(TIME(0,0,AVERAGEIFS('VISSIM Travel Time Outputs'!$J:$J,'VISSIM Travel Time Outputs'!$D:$D,$D15,'VISSIM Travel Time Outputs'!$A:$A,"AVG",'VISSIM Travel Time Outputs'!$B:$B,AW$9)),"-")</f>
        <v>-</v>
      </c>
      <c r="AX15" s="34" t="str">
        <f>IFERROR(TIME(0,0,AVERAGEIFS('VISSIM Travel Time Outputs'!$J:$J,'VISSIM Travel Time Outputs'!$D:$D,$D15,'VISSIM Travel Time Outputs'!$A:$A,"AVG",'VISSIM Travel Time Outputs'!$B:$B,AX$9)),"-")</f>
        <v>-</v>
      </c>
      <c r="AY15" s="34" t="str">
        <f>IFERROR(TIME(0,0,AVERAGEIFS('VISSIM Travel Time Outputs'!$J:$J,'VISSIM Travel Time Outputs'!$D:$D,$D15,'VISSIM Travel Time Outputs'!$A:$A,"AVG",'VISSIM Travel Time Outputs'!$B:$B,AY$9)),"-")</f>
        <v>-</v>
      </c>
      <c r="AZ15" s="34" t="str">
        <f>IFERROR(TIME(0,0,AVERAGEIFS('VISSIM Travel Time Outputs'!$J:$J,'VISSIM Travel Time Outputs'!$D:$D,$D15,'VISSIM Travel Time Outputs'!$A:$A,"AVG",'VISSIM Travel Time Outputs'!$B:$B,AZ$9)),"-")</f>
        <v>-</v>
      </c>
      <c r="BA15" s="34" t="str">
        <f>IFERROR(TIME(0,0,AVERAGEIFS('VISSIM Travel Time Outputs'!$J:$J,'VISSIM Travel Time Outputs'!$D:$D,$D15,'VISSIM Travel Time Outputs'!$A:$A,"AVG",'VISSIM Travel Time Outputs'!$B:$B,BA$9)),"-")</f>
        <v>-</v>
      </c>
      <c r="BB15" s="34" t="str">
        <f>IFERROR(TIME(0,0,AVERAGEIFS('VISSIM Travel Time Outputs'!$J:$J,'VISSIM Travel Time Outputs'!$D:$D,$D15,'VISSIM Travel Time Outputs'!$A:$A,"AVG",'VISSIM Travel Time Outputs'!$B:$B,BB$9)),"-")</f>
        <v>-</v>
      </c>
      <c r="BC15" s="34" t="str">
        <f>IFERROR(TIME(0,0,AVERAGEIFS('VISSIM Travel Time Outputs'!$J:$J,'VISSIM Travel Time Outputs'!$D:$D,$D15,'VISSIM Travel Time Outputs'!$A:$A,"AVG",'VISSIM Travel Time Outputs'!$B:$B,BC$9)),"-")</f>
        <v>-</v>
      </c>
      <c r="BD15" s="34" t="str">
        <f>IFERROR(TIME(0,0,AVERAGEIFS('VISSIM Travel Time Outputs'!$J:$J,'VISSIM Travel Time Outputs'!$D:$D,$D15,'VISSIM Travel Time Outputs'!$A:$A,"AVG",'VISSIM Travel Time Outputs'!$B:$B,BD$9)),"-")</f>
        <v>-</v>
      </c>
      <c r="BE15" s="34" t="str">
        <f>IFERROR(TIME(0,0,AVERAGEIFS('VISSIM Travel Time Outputs'!$J:$J,'VISSIM Travel Time Outputs'!$D:$D,$D15,'VISSIM Travel Time Outputs'!$A:$A,"AVG",'VISSIM Travel Time Outputs'!$B:$B,BE$9)),"-")</f>
        <v>-</v>
      </c>
      <c r="BF15" s="34" t="str">
        <f>IFERROR(TIME(0,0,AVERAGEIFS('VISSIM Travel Time Outputs'!$J:$J,'VISSIM Travel Time Outputs'!$D:$D,$D15,'VISSIM Travel Time Outputs'!$A:$A,"AVG",'VISSIM Travel Time Outputs'!$B:$B,BF$9)),"-")</f>
        <v>-</v>
      </c>
      <c r="BG15" s="34" t="str">
        <f>IFERROR(TIME(0,0,AVERAGEIFS('VISSIM Travel Time Outputs'!$J:$J,'VISSIM Travel Time Outputs'!$D:$D,$D15,'VISSIM Travel Time Outputs'!$A:$A,"AVG",'VISSIM Travel Time Outputs'!$B:$B,BG$9)),"-")</f>
        <v>-</v>
      </c>
      <c r="BH15" s="34" t="str">
        <f>IFERROR(TIME(0,0,AVERAGEIFS('VISSIM Travel Time Outputs'!$J:$J,'VISSIM Travel Time Outputs'!$D:$D,$D15,'VISSIM Travel Time Outputs'!$A:$A,"AVG",'VISSIM Travel Time Outputs'!$B:$B,BH$9)),"-")</f>
        <v>-</v>
      </c>
      <c r="BI15" s="34" t="str">
        <f>IFERROR(TIME(0,0,AVERAGEIFS('VISSIM Travel Time Outputs'!$J:$J,'VISSIM Travel Time Outputs'!$D:$D,$D15,'VISSIM Travel Time Outputs'!$A:$A,"AVG",'VISSIM Travel Time Outputs'!$B:$B,BI$9)),"-")</f>
        <v>-</v>
      </c>
      <c r="BJ15" s="34" t="str">
        <f>IFERROR(TIME(0,0,AVERAGEIFS('VISSIM Travel Time Outputs'!$J:$J,'VISSIM Travel Time Outputs'!$D:$D,$D15,'VISSIM Travel Time Outputs'!$A:$A,"AVG",'VISSIM Travel Time Outputs'!$B:$B,BJ$9)),"-")</f>
        <v>-</v>
      </c>
      <c r="BK15" s="134" t="str">
        <f>IFERROR(TIME(0,0,AVERAGEIFS('VISSIM Travel Time Outputs'!$J:$J,'VISSIM Travel Time Outputs'!$D:$D,$D15,'VISSIM Travel Time Outputs'!$A:$A,"AVG",'VISSIM Travel Time Outputs'!$B:$B,BK$9)),"-")</f>
        <v>-</v>
      </c>
      <c r="BL15" s="126"/>
      <c r="BM15" s="323" t="str">
        <f>IFERROR(AVERAGEIFS('VISSIM Travel Time Outputs'!$G:$G,'VISSIM Travel Time Outputs'!$D:$D,$D15,'VISSIM Travel Time Outputs'!$A:$A,"AVG",'VISSIM Travel Time Outputs'!$B:$B,BM$9),"-")</f>
        <v>-</v>
      </c>
      <c r="BN15" s="324" t="str">
        <f>IFERROR(AVERAGEIFS('VISSIM Travel Time Outputs'!$G:$G,'VISSIM Travel Time Outputs'!$D:$D,$D15,'VISSIM Travel Time Outputs'!$A:$A,"AVG",'VISSIM Travel Time Outputs'!$B:$B,BN$9),"-")</f>
        <v>-</v>
      </c>
      <c r="BO15" s="324" t="str">
        <f>IFERROR(AVERAGEIFS('VISSIM Travel Time Outputs'!$G:$G,'VISSIM Travel Time Outputs'!$D:$D,$D15,'VISSIM Travel Time Outputs'!$A:$A,"AVG",'VISSIM Travel Time Outputs'!$B:$B,BO$9),"-")</f>
        <v>-</v>
      </c>
      <c r="BP15" s="324" t="str">
        <f>IFERROR(AVERAGEIFS('VISSIM Travel Time Outputs'!$G:$G,'VISSIM Travel Time Outputs'!$D:$D,$D15,'VISSIM Travel Time Outputs'!$A:$A,"AVG",'VISSIM Travel Time Outputs'!$B:$B,BP$9),"-")</f>
        <v>-</v>
      </c>
      <c r="BQ15" s="324" t="str">
        <f>IFERROR(AVERAGEIFS('VISSIM Travel Time Outputs'!$G:$G,'VISSIM Travel Time Outputs'!$D:$D,$D15,'VISSIM Travel Time Outputs'!$A:$A,"AVG",'VISSIM Travel Time Outputs'!$B:$B,BQ$9),"-")</f>
        <v>-</v>
      </c>
      <c r="BR15" s="324" t="str">
        <f>IFERROR(AVERAGEIFS('VISSIM Travel Time Outputs'!$G:$G,'VISSIM Travel Time Outputs'!$D:$D,$D15,'VISSIM Travel Time Outputs'!$A:$A,"AVG",'VISSIM Travel Time Outputs'!$B:$B,BR$9),"-")</f>
        <v>-</v>
      </c>
      <c r="BS15" s="324" t="str">
        <f>IFERROR(AVERAGEIFS('VISSIM Travel Time Outputs'!$G:$G,'VISSIM Travel Time Outputs'!$D:$D,$D15,'VISSIM Travel Time Outputs'!$A:$A,"AVG",'VISSIM Travel Time Outputs'!$B:$B,BS$9),"-")</f>
        <v>-</v>
      </c>
      <c r="BT15" s="324" t="str">
        <f>IFERROR(AVERAGEIFS('VISSIM Travel Time Outputs'!$G:$G,'VISSIM Travel Time Outputs'!$D:$D,$D15,'VISSIM Travel Time Outputs'!$A:$A,"AVG",'VISSIM Travel Time Outputs'!$B:$B,BT$9),"-")</f>
        <v>-</v>
      </c>
      <c r="BU15" s="324" t="str">
        <f>IFERROR(AVERAGEIFS('VISSIM Travel Time Outputs'!$G:$G,'VISSIM Travel Time Outputs'!$D:$D,$D15,'VISSIM Travel Time Outputs'!$A:$A,"AVG",'VISSIM Travel Time Outputs'!$B:$B,BU$9),"-")</f>
        <v>-</v>
      </c>
      <c r="BV15" s="324" t="str">
        <f>IFERROR(AVERAGEIFS('VISSIM Travel Time Outputs'!$G:$G,'VISSIM Travel Time Outputs'!$D:$D,$D15,'VISSIM Travel Time Outputs'!$A:$A,"AVG",'VISSIM Travel Time Outputs'!$B:$B,BV$9),"-")</f>
        <v>-</v>
      </c>
      <c r="BW15" s="324" t="str">
        <f>IFERROR(AVERAGEIFS('VISSIM Travel Time Outputs'!$G:$G,'VISSIM Travel Time Outputs'!$D:$D,$D15,'VISSIM Travel Time Outputs'!$A:$A,"AVG",'VISSIM Travel Time Outputs'!$B:$B,BW$9),"-")</f>
        <v>-</v>
      </c>
      <c r="BX15" s="324" t="str">
        <f>IFERROR(AVERAGEIFS('VISSIM Travel Time Outputs'!$G:$G,'VISSIM Travel Time Outputs'!$D:$D,$D15,'VISSIM Travel Time Outputs'!$A:$A,"AVG",'VISSIM Travel Time Outputs'!$B:$B,BX$9),"-")</f>
        <v>-</v>
      </c>
      <c r="BY15" s="324" t="str">
        <f>IFERROR(AVERAGEIFS('VISSIM Travel Time Outputs'!$G:$G,'VISSIM Travel Time Outputs'!$D:$D,$D15,'VISSIM Travel Time Outputs'!$A:$A,"AVG",'VISSIM Travel Time Outputs'!$B:$B,BY$9),"-")</f>
        <v>-</v>
      </c>
      <c r="BZ15" s="324" t="str">
        <f>IFERROR(AVERAGEIFS('VISSIM Travel Time Outputs'!$G:$G,'VISSIM Travel Time Outputs'!$D:$D,$D15,'VISSIM Travel Time Outputs'!$A:$A,"AVG",'VISSIM Travel Time Outputs'!$B:$B,BZ$9),"-")</f>
        <v>-</v>
      </c>
      <c r="CA15" s="324" t="str">
        <f>IFERROR(AVERAGEIFS('VISSIM Travel Time Outputs'!$G:$G,'VISSIM Travel Time Outputs'!$D:$D,$D15,'VISSIM Travel Time Outputs'!$A:$A,"AVG",'VISSIM Travel Time Outputs'!$B:$B,CA$9),"-")</f>
        <v>-</v>
      </c>
      <c r="CB15" s="325" t="str">
        <f>IFERROR(AVERAGEIFS('VISSIM Travel Time Outputs'!$G:$G,'VISSIM Travel Time Outputs'!$D:$D,$D15,'VISSIM Travel Time Outputs'!$A:$A,"AVG",'VISSIM Travel Time Outputs'!$B:$B,CB$9),"-")</f>
        <v>-</v>
      </c>
      <c r="CC15" s="254"/>
      <c r="CD15" s="209" t="str">
        <f t="shared" si="16"/>
        <v>--</v>
      </c>
      <c r="CE15" s="354" t="str">
        <f t="shared" si="17"/>
        <v>--</v>
      </c>
      <c r="CF15" s="325">
        <f t="shared" si="18"/>
        <v>0</v>
      </c>
      <c r="CG15" s="331"/>
      <c r="CH15" s="209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134"/>
      <c r="CX15" s="331"/>
      <c r="CY15" s="323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  <c r="DL15" s="324"/>
      <c r="DM15" s="324"/>
      <c r="DN15" s="325"/>
      <c r="DO15" s="331"/>
      <c r="DP15" s="209" t="str">
        <f t="shared" si="19"/>
        <v>--</v>
      </c>
      <c r="DQ15" s="354" t="str">
        <f t="shared" si="20"/>
        <v>--</v>
      </c>
      <c r="DR15" s="325">
        <f t="shared" si="21"/>
        <v>0</v>
      </c>
      <c r="DS15" s="255"/>
      <c r="DT15" s="209" t="str">
        <f>IFERROR(TIME(0,0,AVERAGEIFS('VISSIM Travel Time Outputs'!$K:$K,'VISSIM Travel Time Outputs'!$D:$D,$D15,'VISSIM Travel Time Outputs'!$A:$A,"AVG",'VISSIM Travel Time Outputs'!$B:$B,DT$9)),"-")</f>
        <v>-</v>
      </c>
      <c r="DU15" s="34" t="str">
        <f>IFERROR(TIME(0,0,AVERAGEIFS('VISSIM Travel Time Outputs'!$K:$K,'VISSIM Travel Time Outputs'!$D:$D,$D15,'VISSIM Travel Time Outputs'!$A:$A,"AVG",'VISSIM Travel Time Outputs'!$B:$B,DU$9)),"-")</f>
        <v>-</v>
      </c>
      <c r="DV15" s="34" t="str">
        <f>IFERROR(TIME(0,0,AVERAGEIFS('VISSIM Travel Time Outputs'!$K:$K,'VISSIM Travel Time Outputs'!$D:$D,$D15,'VISSIM Travel Time Outputs'!$A:$A,"AVG",'VISSIM Travel Time Outputs'!$B:$B,DV$9)),"-")</f>
        <v>-</v>
      </c>
      <c r="DW15" s="34" t="str">
        <f>IFERROR(TIME(0,0,AVERAGEIFS('VISSIM Travel Time Outputs'!$K:$K,'VISSIM Travel Time Outputs'!$D:$D,$D15,'VISSIM Travel Time Outputs'!$A:$A,"AVG",'VISSIM Travel Time Outputs'!$B:$B,DW$9)),"-")</f>
        <v>-</v>
      </c>
      <c r="DX15" s="34" t="str">
        <f>IFERROR(TIME(0,0,AVERAGEIFS('VISSIM Travel Time Outputs'!$K:$K,'VISSIM Travel Time Outputs'!$D:$D,$D15,'VISSIM Travel Time Outputs'!$A:$A,"AVG",'VISSIM Travel Time Outputs'!$B:$B,DX$9)),"-")</f>
        <v>-</v>
      </c>
      <c r="DY15" s="34" t="str">
        <f>IFERROR(TIME(0,0,AVERAGEIFS('VISSIM Travel Time Outputs'!$K:$K,'VISSIM Travel Time Outputs'!$D:$D,$D15,'VISSIM Travel Time Outputs'!$A:$A,"AVG",'VISSIM Travel Time Outputs'!$B:$B,DY$9)),"-")</f>
        <v>-</v>
      </c>
      <c r="DZ15" s="34" t="str">
        <f>IFERROR(TIME(0,0,AVERAGEIFS('VISSIM Travel Time Outputs'!$K:$K,'VISSIM Travel Time Outputs'!$D:$D,$D15,'VISSIM Travel Time Outputs'!$A:$A,"AVG",'VISSIM Travel Time Outputs'!$B:$B,DZ$9)),"-")</f>
        <v>-</v>
      </c>
      <c r="EA15" s="34" t="str">
        <f>IFERROR(TIME(0,0,AVERAGEIFS('VISSIM Travel Time Outputs'!$K:$K,'VISSIM Travel Time Outputs'!$D:$D,$D15,'VISSIM Travel Time Outputs'!$A:$A,"AVG",'VISSIM Travel Time Outputs'!$B:$B,EA$9)),"-")</f>
        <v>-</v>
      </c>
      <c r="EB15" s="34" t="str">
        <f>IFERROR(TIME(0,0,AVERAGEIFS('VISSIM Travel Time Outputs'!$K:$K,'VISSIM Travel Time Outputs'!$D:$D,$D15,'VISSIM Travel Time Outputs'!$A:$A,"AVG",'VISSIM Travel Time Outputs'!$B:$B,EB$9)),"-")</f>
        <v>-</v>
      </c>
      <c r="EC15" s="34" t="str">
        <f>IFERROR(TIME(0,0,AVERAGEIFS('VISSIM Travel Time Outputs'!$K:$K,'VISSIM Travel Time Outputs'!$D:$D,$D15,'VISSIM Travel Time Outputs'!$A:$A,"AVG",'VISSIM Travel Time Outputs'!$B:$B,EC$9)),"-")</f>
        <v>-</v>
      </c>
      <c r="ED15" s="34" t="str">
        <f>IFERROR(TIME(0,0,AVERAGEIFS('VISSIM Travel Time Outputs'!$K:$K,'VISSIM Travel Time Outputs'!$D:$D,$D15,'VISSIM Travel Time Outputs'!$A:$A,"AVG",'VISSIM Travel Time Outputs'!$B:$B,ED$9)),"-")</f>
        <v>-</v>
      </c>
      <c r="EE15" s="34" t="str">
        <f>IFERROR(TIME(0,0,AVERAGEIFS('VISSIM Travel Time Outputs'!$K:$K,'VISSIM Travel Time Outputs'!$D:$D,$D15,'VISSIM Travel Time Outputs'!$A:$A,"AVG",'VISSIM Travel Time Outputs'!$B:$B,EE$9)),"-")</f>
        <v>-</v>
      </c>
      <c r="EF15" s="34" t="str">
        <f>IFERROR(TIME(0,0,AVERAGEIFS('VISSIM Travel Time Outputs'!$K:$K,'VISSIM Travel Time Outputs'!$D:$D,$D15,'VISSIM Travel Time Outputs'!$A:$A,"AVG",'VISSIM Travel Time Outputs'!$B:$B,EF$9)),"-")</f>
        <v>-</v>
      </c>
      <c r="EG15" s="34" t="str">
        <f>IFERROR(TIME(0,0,AVERAGEIFS('VISSIM Travel Time Outputs'!$K:$K,'VISSIM Travel Time Outputs'!$D:$D,$D15,'VISSIM Travel Time Outputs'!$A:$A,"AVG",'VISSIM Travel Time Outputs'!$B:$B,EG$9)),"-")</f>
        <v>-</v>
      </c>
      <c r="EH15" s="34" t="str">
        <f>IFERROR(TIME(0,0,AVERAGEIFS('VISSIM Travel Time Outputs'!$K:$K,'VISSIM Travel Time Outputs'!$D:$D,$D15,'VISSIM Travel Time Outputs'!$A:$A,"AVG",'VISSIM Travel Time Outputs'!$B:$B,EH$9)),"-")</f>
        <v>-</v>
      </c>
      <c r="EI15" s="134" t="str">
        <f>IFERROR(TIME(0,0,AVERAGEIFS('VISSIM Travel Time Outputs'!$K:$K,'VISSIM Travel Time Outputs'!$D:$D,$D15,'VISSIM Travel Time Outputs'!$A:$A,"AVG",'VISSIM Travel Time Outputs'!$B:$B,EI$9)),"-")</f>
        <v>-</v>
      </c>
      <c r="EJ15" s="126"/>
      <c r="EK15" s="323" t="str">
        <f>IFERROR(AVERAGEIFS('VISSIM Travel Time Outputs'!$H:$H,'VISSIM Travel Time Outputs'!$D:$D,$D15,'VISSIM Travel Time Outputs'!$A:$A,"AVG",'VISSIM Travel Time Outputs'!$B:$B,EK$9),"-")</f>
        <v>-</v>
      </c>
      <c r="EL15" s="324" t="str">
        <f>IFERROR(AVERAGEIFS('VISSIM Travel Time Outputs'!$H:$H,'VISSIM Travel Time Outputs'!$D:$D,$D15,'VISSIM Travel Time Outputs'!$A:$A,"AVG",'VISSIM Travel Time Outputs'!$B:$B,EL$9),"-")</f>
        <v>-</v>
      </c>
      <c r="EM15" s="324" t="str">
        <f>IFERROR(AVERAGEIFS('VISSIM Travel Time Outputs'!$H:$H,'VISSIM Travel Time Outputs'!$D:$D,$D15,'VISSIM Travel Time Outputs'!$A:$A,"AVG",'VISSIM Travel Time Outputs'!$B:$B,EM$9),"-")</f>
        <v>-</v>
      </c>
      <c r="EN15" s="324" t="str">
        <f>IFERROR(AVERAGEIFS('VISSIM Travel Time Outputs'!$H:$H,'VISSIM Travel Time Outputs'!$D:$D,$D15,'VISSIM Travel Time Outputs'!$A:$A,"AVG",'VISSIM Travel Time Outputs'!$B:$B,EN$9),"-")</f>
        <v>-</v>
      </c>
      <c r="EO15" s="324" t="str">
        <f>IFERROR(AVERAGEIFS('VISSIM Travel Time Outputs'!$H:$H,'VISSIM Travel Time Outputs'!$D:$D,$D15,'VISSIM Travel Time Outputs'!$A:$A,"AVG",'VISSIM Travel Time Outputs'!$B:$B,EO$9),"-")</f>
        <v>-</v>
      </c>
      <c r="EP15" s="324" t="str">
        <f>IFERROR(AVERAGEIFS('VISSIM Travel Time Outputs'!$H:$H,'VISSIM Travel Time Outputs'!$D:$D,$D15,'VISSIM Travel Time Outputs'!$A:$A,"AVG",'VISSIM Travel Time Outputs'!$B:$B,EP$9),"-")</f>
        <v>-</v>
      </c>
      <c r="EQ15" s="324" t="str">
        <f>IFERROR(AVERAGEIFS('VISSIM Travel Time Outputs'!$H:$H,'VISSIM Travel Time Outputs'!$D:$D,$D15,'VISSIM Travel Time Outputs'!$A:$A,"AVG",'VISSIM Travel Time Outputs'!$B:$B,EQ$9),"-")</f>
        <v>-</v>
      </c>
      <c r="ER15" s="324" t="str">
        <f>IFERROR(AVERAGEIFS('VISSIM Travel Time Outputs'!$H:$H,'VISSIM Travel Time Outputs'!$D:$D,$D15,'VISSIM Travel Time Outputs'!$A:$A,"AVG",'VISSIM Travel Time Outputs'!$B:$B,ER$9),"-")</f>
        <v>-</v>
      </c>
      <c r="ES15" s="324" t="str">
        <f>IFERROR(AVERAGEIFS('VISSIM Travel Time Outputs'!$H:$H,'VISSIM Travel Time Outputs'!$D:$D,$D15,'VISSIM Travel Time Outputs'!$A:$A,"AVG",'VISSIM Travel Time Outputs'!$B:$B,ES$9),"-")</f>
        <v>-</v>
      </c>
      <c r="ET15" s="324" t="str">
        <f>IFERROR(AVERAGEIFS('VISSIM Travel Time Outputs'!$H:$H,'VISSIM Travel Time Outputs'!$D:$D,$D15,'VISSIM Travel Time Outputs'!$A:$A,"AVG",'VISSIM Travel Time Outputs'!$B:$B,ET$9),"-")</f>
        <v>-</v>
      </c>
      <c r="EU15" s="324" t="str">
        <f>IFERROR(AVERAGEIFS('VISSIM Travel Time Outputs'!$H:$H,'VISSIM Travel Time Outputs'!$D:$D,$D15,'VISSIM Travel Time Outputs'!$A:$A,"AVG",'VISSIM Travel Time Outputs'!$B:$B,EU$9),"-")</f>
        <v>-</v>
      </c>
      <c r="EV15" s="324" t="str">
        <f>IFERROR(AVERAGEIFS('VISSIM Travel Time Outputs'!$H:$H,'VISSIM Travel Time Outputs'!$D:$D,$D15,'VISSIM Travel Time Outputs'!$A:$A,"AVG",'VISSIM Travel Time Outputs'!$B:$B,EV$9),"-")</f>
        <v>-</v>
      </c>
      <c r="EW15" s="324" t="str">
        <f>IFERROR(AVERAGEIFS('VISSIM Travel Time Outputs'!$H:$H,'VISSIM Travel Time Outputs'!$D:$D,$D15,'VISSIM Travel Time Outputs'!$A:$A,"AVG",'VISSIM Travel Time Outputs'!$B:$B,EW$9),"-")</f>
        <v>-</v>
      </c>
      <c r="EX15" s="324" t="str">
        <f>IFERROR(AVERAGEIFS('VISSIM Travel Time Outputs'!$H:$H,'VISSIM Travel Time Outputs'!$D:$D,$D15,'VISSIM Travel Time Outputs'!$A:$A,"AVG",'VISSIM Travel Time Outputs'!$B:$B,EX$9),"-")</f>
        <v>-</v>
      </c>
      <c r="EY15" s="324" t="str">
        <f>IFERROR(AVERAGEIFS('VISSIM Travel Time Outputs'!$H:$H,'VISSIM Travel Time Outputs'!$D:$D,$D15,'VISSIM Travel Time Outputs'!$A:$A,"AVG",'VISSIM Travel Time Outputs'!$B:$B,EY$9),"-")</f>
        <v>-</v>
      </c>
      <c r="EZ15" s="325" t="str">
        <f>IFERROR(AVERAGEIFS('VISSIM Travel Time Outputs'!$H:$H,'VISSIM Travel Time Outputs'!$D:$D,$D15,'VISSIM Travel Time Outputs'!$A:$A,"AVG",'VISSIM Travel Time Outputs'!$B:$B,EZ$9),"-")</f>
        <v>-</v>
      </c>
      <c r="FA15" s="254"/>
      <c r="FB15" s="209" t="str">
        <f t="shared" si="22"/>
        <v>--</v>
      </c>
      <c r="FC15" s="354" t="str">
        <f t="shared" si="23"/>
        <v>--</v>
      </c>
      <c r="FD15" s="325">
        <f t="shared" si="24"/>
        <v>0</v>
      </c>
      <c r="FE15" s="331"/>
      <c r="FF15" s="209" t="str">
        <f>IFERROR(GETPIVOTDATA("Average of TRAVTM(40)",#REF!,"TIMEINT",FF$9,"VEHICLETRAVELTIMEMEASUREMENT",$D15)/3600/24,"--")</f>
        <v>--</v>
      </c>
      <c r="FG15" s="34" t="str">
        <f>IFERROR(GETPIVOTDATA("Average of TRAVTM(40)",#REF!,"TIMEINT",FG$9,"VEHICLETRAVELTIMEMEASUREMENT",$D15)/3600/24,"--")</f>
        <v>--</v>
      </c>
      <c r="FH15" s="34" t="str">
        <f>IFERROR(GETPIVOTDATA("Average of TRAVTM(40)",#REF!,"TIMEINT",FH$9,"VEHICLETRAVELTIMEMEASUREMENT",$D15)/3600/24,"--")</f>
        <v>--</v>
      </c>
      <c r="FI15" s="34" t="str">
        <f>IFERROR(GETPIVOTDATA("Average of TRAVTM(40)",#REF!,"TIMEINT",FI$9,"VEHICLETRAVELTIMEMEASUREMENT",$D15)/3600/24,"--")</f>
        <v>--</v>
      </c>
      <c r="FJ15" s="34" t="str">
        <f>IFERROR(GETPIVOTDATA("Average of TRAVTM(40)",#REF!,"TIMEINT",FJ$9,"VEHICLETRAVELTIMEMEASUREMENT",$D15)/3600/24,"--")</f>
        <v>--</v>
      </c>
      <c r="FK15" s="34" t="str">
        <f>IFERROR(GETPIVOTDATA("Average of TRAVTM(40)",#REF!,"TIMEINT",FK$9,"VEHICLETRAVELTIMEMEASUREMENT",$D15)/3600/24,"--")</f>
        <v>--</v>
      </c>
      <c r="FL15" s="34" t="str">
        <f>IFERROR(GETPIVOTDATA("Average of TRAVTM(40)",#REF!,"TIMEINT",FL$9,"VEHICLETRAVELTIMEMEASUREMENT",$D15)/3600/24,"--")</f>
        <v>--</v>
      </c>
      <c r="FM15" s="34" t="str">
        <f>IFERROR(GETPIVOTDATA("Average of TRAVTM(40)",#REF!,"TIMEINT",FM$9,"VEHICLETRAVELTIMEMEASUREMENT",$D15)/3600/24,"--")</f>
        <v>--</v>
      </c>
      <c r="FN15" s="34" t="str">
        <f>IFERROR(GETPIVOTDATA("Average of TRAVTM(40)",#REF!,"TIMEINT",FN$9,"VEHICLETRAVELTIMEMEASUREMENT",$D15)/3600/24,"--")</f>
        <v>--</v>
      </c>
      <c r="FO15" s="34" t="str">
        <f>IFERROR(GETPIVOTDATA("Average of TRAVTM(40)",#REF!,"TIMEINT",FO$9,"VEHICLETRAVELTIMEMEASUREMENT",$D15)/3600/24,"--")</f>
        <v>--</v>
      </c>
      <c r="FP15" s="34" t="str">
        <f>IFERROR(GETPIVOTDATA("Average of TRAVTM(40)",#REF!,"TIMEINT",FP$9,"VEHICLETRAVELTIMEMEASUREMENT",$D15)/3600/24,"--")</f>
        <v>--</v>
      </c>
      <c r="FQ15" s="34" t="str">
        <f>IFERROR(GETPIVOTDATA("Average of TRAVTM(40)",#REF!,"TIMEINT",FQ$9,"VEHICLETRAVELTIMEMEASUREMENT",$D15)/3600/24,"--")</f>
        <v>--</v>
      </c>
      <c r="FR15" s="34" t="str">
        <f>IFERROR(GETPIVOTDATA("Average of TRAVTM(40)",#REF!,"TIMEINT",FR$9,"VEHICLETRAVELTIMEMEASUREMENT",$D15)/3600/24,"--")</f>
        <v>--</v>
      </c>
      <c r="FS15" s="34" t="str">
        <f>IFERROR(GETPIVOTDATA("Average of TRAVTM(40)",#REF!,"TIMEINT",FS$9,"VEHICLETRAVELTIMEMEASUREMENT",$D15)/3600/24,"--")</f>
        <v>--</v>
      </c>
      <c r="FT15" s="34" t="str">
        <f>IFERROR(GETPIVOTDATA("Average of TRAVTM(40)",#REF!,"TIMEINT",FT$9,"VEHICLETRAVELTIMEMEASUREMENT",$D15)/3600/24,"--")</f>
        <v>--</v>
      </c>
      <c r="FU15" s="134" t="str">
        <f>IFERROR(GETPIVOTDATA("Average of TRAVTM(40)",#REF!,"TIMEINT",FU$9,"VEHICLETRAVELTIMEMEASUREMENT",$D15)/3600/24,"--")</f>
        <v>--</v>
      </c>
      <c r="FV15" s="331"/>
      <c r="FW15" s="323" t="str">
        <f>IFERROR(GETPIVOTDATA("Average of VEHS(40)",#REF!,"TIMEINT",FW$9,"VEHICLETRAVELTIMEMEASUREMENT",$D15),"--")</f>
        <v>--</v>
      </c>
      <c r="FX15" s="324" t="str">
        <f>IFERROR(GETPIVOTDATA("Average of VEHS(40)",#REF!,"TIMEINT",FX$9,"VEHICLETRAVELTIMEMEASUREMENT",$D15),"--")</f>
        <v>--</v>
      </c>
      <c r="FY15" s="324" t="str">
        <f>IFERROR(GETPIVOTDATA("Average of VEHS(40)",#REF!,"TIMEINT",FY$9,"VEHICLETRAVELTIMEMEASUREMENT",$D15),"--")</f>
        <v>--</v>
      </c>
      <c r="FZ15" s="324" t="str">
        <f>IFERROR(GETPIVOTDATA("Average of VEHS(40)",#REF!,"TIMEINT",FZ$9,"VEHICLETRAVELTIMEMEASUREMENT",$D15),"--")</f>
        <v>--</v>
      </c>
      <c r="GA15" s="324" t="str">
        <f>IFERROR(GETPIVOTDATA("Average of VEHS(40)",#REF!,"TIMEINT",GA$9,"VEHICLETRAVELTIMEMEASUREMENT",$D15),"--")</f>
        <v>--</v>
      </c>
      <c r="GB15" s="324" t="str">
        <f>IFERROR(GETPIVOTDATA("Average of VEHS(40)",#REF!,"TIMEINT",GB$9,"VEHICLETRAVELTIMEMEASUREMENT",$D15),"--")</f>
        <v>--</v>
      </c>
      <c r="GC15" s="324" t="str">
        <f>IFERROR(GETPIVOTDATA("Average of VEHS(40)",#REF!,"TIMEINT",GC$9,"VEHICLETRAVELTIMEMEASUREMENT",$D15),"--")</f>
        <v>--</v>
      </c>
      <c r="GD15" s="324" t="str">
        <f>IFERROR(GETPIVOTDATA("Average of VEHS(40)",#REF!,"TIMEINT",GD$9,"VEHICLETRAVELTIMEMEASUREMENT",$D15),"--")</f>
        <v>--</v>
      </c>
      <c r="GE15" s="324" t="str">
        <f>IFERROR(GETPIVOTDATA("Average of VEHS(40)",#REF!,"TIMEINT",GE$9,"VEHICLETRAVELTIMEMEASUREMENT",$D15),"--")</f>
        <v>--</v>
      </c>
      <c r="GF15" s="324" t="str">
        <f>IFERROR(GETPIVOTDATA("Average of VEHS(40)",#REF!,"TIMEINT",GF$9,"VEHICLETRAVELTIMEMEASUREMENT",$D15),"--")</f>
        <v>--</v>
      </c>
      <c r="GG15" s="324" t="str">
        <f>IFERROR(GETPIVOTDATA("Average of VEHS(40)",#REF!,"TIMEINT",GG$9,"VEHICLETRAVELTIMEMEASUREMENT",$D15),"--")</f>
        <v>--</v>
      </c>
      <c r="GH15" s="324" t="str">
        <f>IFERROR(GETPIVOTDATA("Average of VEHS(40)",#REF!,"TIMEINT",GH$9,"VEHICLETRAVELTIMEMEASUREMENT",$D15),"--")</f>
        <v>--</v>
      </c>
      <c r="GI15" s="324" t="str">
        <f>IFERROR(GETPIVOTDATA("Average of VEHS(40)",#REF!,"TIMEINT",GI$9,"VEHICLETRAVELTIMEMEASUREMENT",$D15),"--")</f>
        <v>--</v>
      </c>
      <c r="GJ15" s="324" t="str">
        <f>IFERROR(GETPIVOTDATA("Average of VEHS(40)",#REF!,"TIMEINT",GJ$9,"VEHICLETRAVELTIMEMEASUREMENT",$D15),"--")</f>
        <v>--</v>
      </c>
      <c r="GK15" s="324" t="str">
        <f>IFERROR(GETPIVOTDATA("Average of VEHS(40)",#REF!,"TIMEINT",GK$9,"VEHICLETRAVELTIMEMEASUREMENT",$D15),"--")</f>
        <v>--</v>
      </c>
      <c r="GL15" s="325" t="str">
        <f>IFERROR(GETPIVOTDATA("Average of VEHS(40)",#REF!,"TIMEINT",GL$9,"VEHICLETRAVELTIMEMEASUREMENT",$D15),"--")</f>
        <v>--</v>
      </c>
      <c r="GM15" s="331"/>
      <c r="GN15" s="209" t="str">
        <f t="shared" si="25"/>
        <v>--</v>
      </c>
      <c r="GO15" s="354" t="str">
        <f t="shared" si="26"/>
        <v>--</v>
      </c>
      <c r="GP15" s="325">
        <f t="shared" si="27"/>
        <v>0</v>
      </c>
      <c r="GQ15" s="331"/>
      <c r="GR15" s="209" t="str">
        <f>IFERROR(GETPIVOTDATA("Average of TRAVTM(60)",#REF!,"TIMEINT",GR$9,"VEHICLETRAVELTIMEMEASUREMENT",$D15)/3600/24,"--")</f>
        <v>--</v>
      </c>
      <c r="GS15" s="34" t="str">
        <f>IFERROR(GETPIVOTDATA("Average of TRAVTM(60)",#REF!,"TIMEINT",GS$9,"VEHICLETRAVELTIMEMEASUREMENT",$D15)/3600/24,"--")</f>
        <v>--</v>
      </c>
      <c r="GT15" s="34" t="str">
        <f>IFERROR(GETPIVOTDATA("Average of TRAVTM(60)",#REF!,"TIMEINT",GT$9,"VEHICLETRAVELTIMEMEASUREMENT",$D15)/3600/24,"--")</f>
        <v>--</v>
      </c>
      <c r="GU15" s="34" t="str">
        <f>IFERROR(GETPIVOTDATA("Average of TRAVTM(60)",#REF!,"TIMEINT",GU$9,"VEHICLETRAVELTIMEMEASUREMENT",$D15)/3600/24,"--")</f>
        <v>--</v>
      </c>
      <c r="GV15" s="34" t="str">
        <f>IFERROR(GETPIVOTDATA("Average of TRAVTM(60)",#REF!,"TIMEINT",GV$9,"VEHICLETRAVELTIMEMEASUREMENT",$D15)/3600/24,"--")</f>
        <v>--</v>
      </c>
      <c r="GW15" s="34" t="str">
        <f>IFERROR(GETPIVOTDATA("Average of TRAVTM(60)",#REF!,"TIMEINT",GW$9,"VEHICLETRAVELTIMEMEASUREMENT",$D15)/3600/24,"--")</f>
        <v>--</v>
      </c>
      <c r="GX15" s="34" t="str">
        <f>IFERROR(GETPIVOTDATA("Average of TRAVTM(60)",#REF!,"TIMEINT",GX$9,"VEHICLETRAVELTIMEMEASUREMENT",$D15)/3600/24,"--")</f>
        <v>--</v>
      </c>
      <c r="GY15" s="34" t="str">
        <f>IFERROR(GETPIVOTDATA("Average of TRAVTM(60)",#REF!,"TIMEINT",GY$9,"VEHICLETRAVELTIMEMEASUREMENT",$D15)/3600/24,"--")</f>
        <v>--</v>
      </c>
      <c r="GZ15" s="34" t="str">
        <f>IFERROR(GETPIVOTDATA("Average of TRAVTM(60)",#REF!,"TIMEINT",GZ$9,"VEHICLETRAVELTIMEMEASUREMENT",$D15)/3600/24,"--")</f>
        <v>--</v>
      </c>
      <c r="HA15" s="34" t="str">
        <f>IFERROR(GETPIVOTDATA("Average of TRAVTM(60)",#REF!,"TIMEINT",HA$9,"VEHICLETRAVELTIMEMEASUREMENT",$D15)/3600/24,"--")</f>
        <v>--</v>
      </c>
      <c r="HB15" s="34" t="str">
        <f>IFERROR(GETPIVOTDATA("Average of TRAVTM(60)",#REF!,"TIMEINT",HB$9,"VEHICLETRAVELTIMEMEASUREMENT",$D15)/3600/24,"--")</f>
        <v>--</v>
      </c>
      <c r="HC15" s="34" t="str">
        <f>IFERROR(GETPIVOTDATA("Average of TRAVTM(60)",#REF!,"TIMEINT",HC$9,"VEHICLETRAVELTIMEMEASUREMENT",$D15)/3600/24,"--")</f>
        <v>--</v>
      </c>
      <c r="HD15" s="34" t="str">
        <f>IFERROR(GETPIVOTDATA("Average of TRAVTM(60)",#REF!,"TIMEINT",HD$9,"VEHICLETRAVELTIMEMEASUREMENT",$D15)/3600/24,"--")</f>
        <v>--</v>
      </c>
      <c r="HE15" s="34" t="str">
        <f>IFERROR(GETPIVOTDATA("Average of TRAVTM(60)",#REF!,"TIMEINT",HE$9,"VEHICLETRAVELTIMEMEASUREMENT",$D15)/3600/24,"--")</f>
        <v>--</v>
      </c>
      <c r="HF15" s="34" t="str">
        <f>IFERROR(GETPIVOTDATA("Average of TRAVTM(60)",#REF!,"TIMEINT",HF$9,"VEHICLETRAVELTIMEMEASUREMENT",$D15)/3600/24,"--")</f>
        <v>--</v>
      </c>
      <c r="HG15" s="134" t="str">
        <f>IFERROR(GETPIVOTDATA("Average of TRAVTM(60)",#REF!,"TIMEINT",HG$9,"VEHICLETRAVELTIMEMEASUREMENT",$D15)/3600/24,"--")</f>
        <v>--</v>
      </c>
      <c r="HH15" s="331"/>
      <c r="HI15" s="323" t="str">
        <f>IFERROR(GETPIVOTDATA("Average of VEHS(60)",#REF!,"TIMEINT",HI$9,"VEHICLETRAVELTIMEMEASUREMENT",$D15),"--")</f>
        <v>--</v>
      </c>
      <c r="HJ15" s="324" t="str">
        <f>IFERROR(GETPIVOTDATA("Average of VEHS(60)",#REF!,"TIMEINT",HJ$9,"VEHICLETRAVELTIMEMEASUREMENT",$D15),"--")</f>
        <v>--</v>
      </c>
      <c r="HK15" s="324" t="str">
        <f>IFERROR(GETPIVOTDATA("Average of VEHS(60)",#REF!,"TIMEINT",HK$9,"VEHICLETRAVELTIMEMEASUREMENT",$D15),"--")</f>
        <v>--</v>
      </c>
      <c r="HL15" s="324" t="str">
        <f>IFERROR(GETPIVOTDATA("Average of VEHS(60)",#REF!,"TIMEINT",HL$9,"VEHICLETRAVELTIMEMEASUREMENT",$D15),"--")</f>
        <v>--</v>
      </c>
      <c r="HM15" s="324" t="str">
        <f>IFERROR(GETPIVOTDATA("Average of VEHS(60)",#REF!,"TIMEINT",HM$9,"VEHICLETRAVELTIMEMEASUREMENT",$D15),"--")</f>
        <v>--</v>
      </c>
      <c r="HN15" s="324" t="str">
        <f>IFERROR(GETPIVOTDATA("Average of VEHS(60)",#REF!,"TIMEINT",HN$9,"VEHICLETRAVELTIMEMEASUREMENT",$D15),"--")</f>
        <v>--</v>
      </c>
      <c r="HO15" s="324" t="str">
        <f>IFERROR(GETPIVOTDATA("Average of VEHS(60)",#REF!,"TIMEINT",HO$9,"VEHICLETRAVELTIMEMEASUREMENT",$D15),"--")</f>
        <v>--</v>
      </c>
      <c r="HP15" s="324" t="str">
        <f>IFERROR(GETPIVOTDATA("Average of VEHS(60)",#REF!,"TIMEINT",HP$9,"VEHICLETRAVELTIMEMEASUREMENT",$D15),"--")</f>
        <v>--</v>
      </c>
      <c r="HQ15" s="324" t="str">
        <f>IFERROR(GETPIVOTDATA("Average of VEHS(60)",#REF!,"TIMEINT",HQ$9,"VEHICLETRAVELTIMEMEASUREMENT",$D15),"--")</f>
        <v>--</v>
      </c>
      <c r="HR15" s="324" t="str">
        <f>IFERROR(GETPIVOTDATA("Average of VEHS(60)",#REF!,"TIMEINT",HR$9,"VEHICLETRAVELTIMEMEASUREMENT",$D15),"--")</f>
        <v>--</v>
      </c>
      <c r="HS15" s="324" t="str">
        <f>IFERROR(GETPIVOTDATA("Average of VEHS(60)",#REF!,"TIMEINT",HS$9,"VEHICLETRAVELTIMEMEASUREMENT",$D15),"--")</f>
        <v>--</v>
      </c>
      <c r="HT15" s="324" t="str">
        <f>IFERROR(GETPIVOTDATA("Average of VEHS(60)",#REF!,"TIMEINT",HT$9,"VEHICLETRAVELTIMEMEASUREMENT",$D15),"--")</f>
        <v>--</v>
      </c>
      <c r="HU15" s="324" t="str">
        <f>IFERROR(GETPIVOTDATA("Average of VEHS(60)",#REF!,"TIMEINT",HU$9,"VEHICLETRAVELTIMEMEASUREMENT",$D15),"--")</f>
        <v>--</v>
      </c>
      <c r="HV15" s="324" t="str">
        <f>IFERROR(GETPIVOTDATA("Average of VEHS(60)",#REF!,"TIMEINT",HV$9,"VEHICLETRAVELTIMEMEASUREMENT",$D15),"--")</f>
        <v>--</v>
      </c>
      <c r="HW15" s="324" t="str">
        <f>IFERROR(GETPIVOTDATA("Average of VEHS(60)",#REF!,"TIMEINT",HW$9,"VEHICLETRAVELTIMEMEASUREMENT",$D15),"--")</f>
        <v>--</v>
      </c>
      <c r="HX15" s="325" t="str">
        <f>IFERROR(GETPIVOTDATA("Average of VEHS(60)",#REF!,"TIMEINT",HX$9,"VEHICLETRAVELTIMEMEASUREMENT",$D15),"--")</f>
        <v>--</v>
      </c>
      <c r="HY15" s="331"/>
      <c r="HZ15" s="209" t="str">
        <f t="shared" si="28"/>
        <v>--</v>
      </c>
      <c r="IA15" s="354" t="str">
        <f t="shared" si="29"/>
        <v>--</v>
      </c>
      <c r="IB15" s="325">
        <f t="shared" si="30"/>
        <v>0</v>
      </c>
      <c r="IC15" s="638"/>
      <c r="ID15" s="323" t="str">
        <f>IFERROR(AVERAGEIFS('VISSIM Travel Time Outputs'!#REF!,'VISSIM Travel Time Outputs'!#REF!,$D15,'VISSIM Travel Time Outputs'!#REF!,"AVG",'VISSIM Travel Time Outputs'!#REF!,ID$9),"-")</f>
        <v>-</v>
      </c>
      <c r="IE15" s="324" t="str">
        <f>IFERROR(AVERAGEIFS('VISSIM Travel Time Outputs'!#REF!,'VISSIM Travel Time Outputs'!#REF!,$D15,'VISSIM Travel Time Outputs'!#REF!,"AVG",'VISSIM Travel Time Outputs'!#REF!,IE$9),"-")</f>
        <v>-</v>
      </c>
      <c r="IF15" s="324" t="str">
        <f>IFERROR(AVERAGEIFS('VISSIM Travel Time Outputs'!#REF!,'VISSIM Travel Time Outputs'!#REF!,$D15,'VISSIM Travel Time Outputs'!#REF!,"AVG",'VISSIM Travel Time Outputs'!#REF!,IF$9),"-")</f>
        <v>-</v>
      </c>
      <c r="IG15" s="324" t="str">
        <f>IFERROR(AVERAGEIFS('VISSIM Travel Time Outputs'!#REF!,'VISSIM Travel Time Outputs'!#REF!,$D15,'VISSIM Travel Time Outputs'!#REF!,"AVG",'VISSIM Travel Time Outputs'!#REF!,IG$9),"-")</f>
        <v>-</v>
      </c>
      <c r="IH15" s="324" t="str">
        <f>IFERROR(AVERAGEIFS('VISSIM Travel Time Outputs'!#REF!,'VISSIM Travel Time Outputs'!#REF!,$D15,'VISSIM Travel Time Outputs'!#REF!,"AVG",'VISSIM Travel Time Outputs'!#REF!,IH$9),"-")</f>
        <v>-</v>
      </c>
      <c r="II15" s="324" t="str">
        <f>IFERROR(AVERAGEIFS('VISSIM Travel Time Outputs'!#REF!,'VISSIM Travel Time Outputs'!#REF!,$D15,'VISSIM Travel Time Outputs'!#REF!,"AVG",'VISSIM Travel Time Outputs'!#REF!,II$9),"-")</f>
        <v>-</v>
      </c>
      <c r="IJ15" s="324" t="str">
        <f>IFERROR(AVERAGEIFS('VISSIM Travel Time Outputs'!#REF!,'VISSIM Travel Time Outputs'!#REF!,$D15,'VISSIM Travel Time Outputs'!#REF!,"AVG",'VISSIM Travel Time Outputs'!#REF!,IJ$9),"-")</f>
        <v>-</v>
      </c>
      <c r="IK15" s="324" t="str">
        <f>IFERROR(AVERAGEIFS('VISSIM Travel Time Outputs'!#REF!,'VISSIM Travel Time Outputs'!#REF!,$D15,'VISSIM Travel Time Outputs'!#REF!,"AVG",'VISSIM Travel Time Outputs'!#REF!,IK$9),"-")</f>
        <v>-</v>
      </c>
      <c r="IL15" s="324" t="str">
        <f>IFERROR(AVERAGEIFS('VISSIM Travel Time Outputs'!#REF!,'VISSIM Travel Time Outputs'!#REF!,$D15,'VISSIM Travel Time Outputs'!#REF!,"AVG",'VISSIM Travel Time Outputs'!#REF!,IL$9),"-")</f>
        <v>-</v>
      </c>
      <c r="IM15" s="324" t="str">
        <f>IFERROR(AVERAGEIFS('VISSIM Travel Time Outputs'!#REF!,'VISSIM Travel Time Outputs'!#REF!,$D15,'VISSIM Travel Time Outputs'!#REF!,"AVG",'VISSIM Travel Time Outputs'!#REF!,IM$9),"-")</f>
        <v>-</v>
      </c>
      <c r="IN15" s="324" t="str">
        <f>IFERROR(AVERAGEIFS('VISSIM Travel Time Outputs'!#REF!,'VISSIM Travel Time Outputs'!#REF!,$D15,'VISSIM Travel Time Outputs'!#REF!,"AVG",'VISSIM Travel Time Outputs'!#REF!,IN$9),"-")</f>
        <v>-</v>
      </c>
      <c r="IO15" s="324" t="str">
        <f>IFERROR(AVERAGEIFS('VISSIM Travel Time Outputs'!#REF!,'VISSIM Travel Time Outputs'!#REF!,$D15,'VISSIM Travel Time Outputs'!#REF!,"AVG",'VISSIM Travel Time Outputs'!#REF!,IO$9),"-")</f>
        <v>-</v>
      </c>
      <c r="IP15" s="324" t="str">
        <f>IFERROR(AVERAGEIFS('VISSIM Travel Time Outputs'!#REF!,'VISSIM Travel Time Outputs'!#REF!,$D15,'VISSIM Travel Time Outputs'!#REF!,"AVG",'VISSIM Travel Time Outputs'!#REF!,IP$9),"-")</f>
        <v>-</v>
      </c>
      <c r="IQ15" s="324" t="str">
        <f>IFERROR(AVERAGEIFS('VISSIM Travel Time Outputs'!#REF!,'VISSIM Travel Time Outputs'!#REF!,$D15,'VISSIM Travel Time Outputs'!#REF!,"AVG",'VISSIM Travel Time Outputs'!#REF!,IQ$9),"-")</f>
        <v>-</v>
      </c>
      <c r="IR15" s="324" t="str">
        <f>IFERROR(AVERAGEIFS('VISSIM Travel Time Outputs'!#REF!,'VISSIM Travel Time Outputs'!#REF!,$D15,'VISSIM Travel Time Outputs'!#REF!,"AVG",'VISSIM Travel Time Outputs'!#REF!,IR$9),"-")</f>
        <v>-</v>
      </c>
      <c r="IS15" s="325" t="str">
        <f>IFERROR(AVERAGEIFS('VISSIM Travel Time Outputs'!#REF!,'VISSIM Travel Time Outputs'!#REF!,$D15,'VISSIM Travel Time Outputs'!#REF!,"AVG",'VISSIM Travel Time Outputs'!#REF!,IS$9),"-")</f>
        <v>-</v>
      </c>
      <c r="IT15" s="325" t="str">
        <f t="shared" si="31"/>
        <v>--</v>
      </c>
    </row>
    <row r="16" spans="1:254" x14ac:dyDescent="0.35">
      <c r="A16" s="252" t="str">
        <f t="shared" si="12"/>
        <v>H</v>
      </c>
      <c r="B16" s="577">
        <f t="shared" si="32"/>
        <v>7</v>
      </c>
      <c r="C16" s="413">
        <f>INDEX('Input - Travel Times'!$B$3:$AH$103,MATCH($B16,'Input - Travel Times'!$B$3:$B$103,0),MATCH(C$9,'Input - Travel Times'!$B$3:$AH$3,0))</f>
        <v>0</v>
      </c>
      <c r="D16" s="150">
        <f>INDEX('Input - Travel Times'!$B$3:$AH$103,MATCH($B16,'Input - Travel Times'!$B$3:$B$103,0),MATCH(D$9,'Input - Travel Times'!$B$3:$AH$3,0))</f>
        <v>0</v>
      </c>
      <c r="E16" s="518">
        <f>TIME(0,0,INDEX('Input - Travel Times'!$B$3:$AH$103,MATCH($B16,'Input - Travel Times'!$B$3:$B$103,0),MATCH(E$9,'Input - Travel Times'!$B$3:$AH$3,0)))</f>
        <v>0</v>
      </c>
      <c r="F16" s="518">
        <f>TIME(0,0,INDEX('Input - Travel Times'!$B$3:$AH$103,MATCH($B16,'Input - Travel Times'!$B$3:$B$103,0),MATCH(F$9,'Input - Travel Times'!$B$3:$AH$3,0)))</f>
        <v>0</v>
      </c>
      <c r="G16" s="518">
        <f>TIME(0,0,INDEX('Input - Travel Times'!$B$3:$AH$103,MATCH($B16,'Input - Travel Times'!$B$3:$B$103,0),MATCH(G$9,'Input - Travel Times'!$B$3:$AH$3,0)))</f>
        <v>0</v>
      </c>
      <c r="H16" s="518">
        <f>TIME(0,0,INDEX('Input - Travel Times'!$B$3:$AH$103,MATCH($B16,'Input - Travel Times'!$B$3:$B$103,0),MATCH(H$9,'Input - Travel Times'!$B$3:$AH$3,0)))</f>
        <v>0</v>
      </c>
      <c r="I16" s="130"/>
      <c r="J16" s="209" t="str">
        <f>IFERROR(TIME(0,0,AVERAGEIFS('VISSIM Travel Time Outputs'!$I:$I,'VISSIM Travel Time Outputs'!$D:$D,$D16,'VISSIM Travel Time Outputs'!$A:$A,"AVG",'VISSIM Travel Time Outputs'!$B:$B,J$9)),"-")</f>
        <v>-</v>
      </c>
      <c r="K16" s="34" t="str">
        <f>IFERROR(TIME(0,0,AVERAGEIFS('VISSIM Travel Time Outputs'!$I:$I,'VISSIM Travel Time Outputs'!$D:$D,$D16,'VISSIM Travel Time Outputs'!$A:$A,"AVG",'VISSIM Travel Time Outputs'!$B:$B,K$9)),"-")</f>
        <v>-</v>
      </c>
      <c r="L16" s="34" t="str">
        <f>IFERROR(TIME(0,0,AVERAGEIFS('VISSIM Travel Time Outputs'!$I:$I,'VISSIM Travel Time Outputs'!$D:$D,$D16,'VISSIM Travel Time Outputs'!$A:$A,"AVG",'VISSIM Travel Time Outputs'!$B:$B,L$9)),"-")</f>
        <v>-</v>
      </c>
      <c r="M16" s="34" t="str">
        <f>IFERROR(TIME(0,0,AVERAGEIFS('VISSIM Travel Time Outputs'!$I:$I,'VISSIM Travel Time Outputs'!$D:$D,$D16,'VISSIM Travel Time Outputs'!$A:$A,"AVG",'VISSIM Travel Time Outputs'!$B:$B,M$9)),"-")</f>
        <v>-</v>
      </c>
      <c r="N16" s="34" t="str">
        <f>IFERROR(TIME(0,0,AVERAGEIFS('VISSIM Travel Time Outputs'!$I:$I,'VISSIM Travel Time Outputs'!$D:$D,$D16,'VISSIM Travel Time Outputs'!$A:$A,"AVG",'VISSIM Travel Time Outputs'!$B:$B,N$9)),"-")</f>
        <v>-</v>
      </c>
      <c r="O16" s="34" t="str">
        <f>IFERROR(TIME(0,0,AVERAGEIFS('VISSIM Travel Time Outputs'!$I:$I,'VISSIM Travel Time Outputs'!$D:$D,$D16,'VISSIM Travel Time Outputs'!$A:$A,"AVG",'VISSIM Travel Time Outputs'!$B:$B,O$9)),"-")</f>
        <v>-</v>
      </c>
      <c r="P16" s="34" t="str">
        <f>IFERROR(TIME(0,0,AVERAGEIFS('VISSIM Travel Time Outputs'!$I:$I,'VISSIM Travel Time Outputs'!$D:$D,$D16,'VISSIM Travel Time Outputs'!$A:$A,"AVG",'VISSIM Travel Time Outputs'!$B:$B,P$9)),"-")</f>
        <v>-</v>
      </c>
      <c r="Q16" s="34" t="str">
        <f>IFERROR(TIME(0,0,AVERAGEIFS('VISSIM Travel Time Outputs'!$I:$I,'VISSIM Travel Time Outputs'!$D:$D,$D16,'VISSIM Travel Time Outputs'!$A:$A,"AVG",'VISSIM Travel Time Outputs'!$B:$B,Q$9)),"-")</f>
        <v>-</v>
      </c>
      <c r="R16" s="34" t="str">
        <f>IFERROR(TIME(0,0,AVERAGEIFS('VISSIM Travel Time Outputs'!$I:$I,'VISSIM Travel Time Outputs'!$D:$D,$D16,'VISSIM Travel Time Outputs'!$A:$A,"AVG",'VISSIM Travel Time Outputs'!$B:$B,R$9)),"-")</f>
        <v>-</v>
      </c>
      <c r="S16" s="34" t="str">
        <f>IFERROR(TIME(0,0,AVERAGEIFS('VISSIM Travel Time Outputs'!$I:$I,'VISSIM Travel Time Outputs'!$D:$D,$D16,'VISSIM Travel Time Outputs'!$A:$A,"AVG",'VISSIM Travel Time Outputs'!$B:$B,S$9)),"-")</f>
        <v>-</v>
      </c>
      <c r="T16" s="34" t="str">
        <f>IFERROR(TIME(0,0,AVERAGEIFS('VISSIM Travel Time Outputs'!$I:$I,'VISSIM Travel Time Outputs'!$D:$D,$D16,'VISSIM Travel Time Outputs'!$A:$A,"AVG",'VISSIM Travel Time Outputs'!$B:$B,T$9)),"-")</f>
        <v>-</v>
      </c>
      <c r="U16" s="34" t="str">
        <f>IFERROR(TIME(0,0,AVERAGEIFS('VISSIM Travel Time Outputs'!$I:$I,'VISSIM Travel Time Outputs'!$D:$D,$D16,'VISSIM Travel Time Outputs'!$A:$A,"AVG",'VISSIM Travel Time Outputs'!$B:$B,U$9)),"-")</f>
        <v>-</v>
      </c>
      <c r="V16" s="34" t="str">
        <f>IFERROR(TIME(0,0,AVERAGEIFS('VISSIM Travel Time Outputs'!$I:$I,'VISSIM Travel Time Outputs'!$D:$D,$D16,'VISSIM Travel Time Outputs'!$A:$A,"AVG",'VISSIM Travel Time Outputs'!$B:$B,V$9)),"-")</f>
        <v>-</v>
      </c>
      <c r="W16" s="34" t="str">
        <f>IFERROR(TIME(0,0,AVERAGEIFS('VISSIM Travel Time Outputs'!$I:$I,'VISSIM Travel Time Outputs'!$D:$D,$D16,'VISSIM Travel Time Outputs'!$A:$A,"AVG",'VISSIM Travel Time Outputs'!$B:$B,W$9)),"-")</f>
        <v>-</v>
      </c>
      <c r="X16" s="34" t="str">
        <f>IFERROR(TIME(0,0,AVERAGEIFS('VISSIM Travel Time Outputs'!$I:$I,'VISSIM Travel Time Outputs'!$D:$D,$D16,'VISSIM Travel Time Outputs'!$A:$A,"AVG",'VISSIM Travel Time Outputs'!$B:$B,X$9)),"-")</f>
        <v>-</v>
      </c>
      <c r="Y16" s="134" t="str">
        <f>IFERROR(TIME(0,0,AVERAGEIFS('VISSIM Travel Time Outputs'!$I:$I,'VISSIM Travel Time Outputs'!$D:$D,$D16,'VISSIM Travel Time Outputs'!$A:$A,"AVG",'VISSIM Travel Time Outputs'!$B:$B,Y$9)),"-")</f>
        <v>-</v>
      </c>
      <c r="Z16" s="254"/>
      <c r="AA16" s="323" t="str">
        <f>IFERROR(AVERAGEIFS('VISSIM Travel Time Outputs'!$F:$F,'VISSIM Travel Time Outputs'!$D:$D,$D16,'VISSIM Travel Time Outputs'!$A:$A,"AVG",'VISSIM Travel Time Outputs'!$B:$B,AA$9),"-")</f>
        <v>-</v>
      </c>
      <c r="AB16" s="324" t="str">
        <f>IFERROR(AVERAGEIFS('VISSIM Travel Time Outputs'!$F:$F,'VISSIM Travel Time Outputs'!$D:$D,$D16,'VISSIM Travel Time Outputs'!$A:$A,"AVG",'VISSIM Travel Time Outputs'!$B:$B,AB$9),"-")</f>
        <v>-</v>
      </c>
      <c r="AC16" s="324" t="str">
        <f>IFERROR(AVERAGEIFS('VISSIM Travel Time Outputs'!$F:$F,'VISSIM Travel Time Outputs'!$D:$D,$D16,'VISSIM Travel Time Outputs'!$A:$A,"AVG",'VISSIM Travel Time Outputs'!$B:$B,AC$9),"-")</f>
        <v>-</v>
      </c>
      <c r="AD16" s="324" t="str">
        <f>IFERROR(AVERAGEIFS('VISSIM Travel Time Outputs'!$F:$F,'VISSIM Travel Time Outputs'!$D:$D,$D16,'VISSIM Travel Time Outputs'!$A:$A,"AVG",'VISSIM Travel Time Outputs'!$B:$B,AD$9),"-")</f>
        <v>-</v>
      </c>
      <c r="AE16" s="324" t="str">
        <f>IFERROR(AVERAGEIFS('VISSIM Travel Time Outputs'!$F:$F,'VISSIM Travel Time Outputs'!$D:$D,$D16,'VISSIM Travel Time Outputs'!$A:$A,"AVG",'VISSIM Travel Time Outputs'!$B:$B,AE$9),"-")</f>
        <v>-</v>
      </c>
      <c r="AF16" s="324" t="str">
        <f>IFERROR(AVERAGEIFS('VISSIM Travel Time Outputs'!$F:$F,'VISSIM Travel Time Outputs'!$D:$D,$D16,'VISSIM Travel Time Outputs'!$A:$A,"AVG",'VISSIM Travel Time Outputs'!$B:$B,AF$9),"-")</f>
        <v>-</v>
      </c>
      <c r="AG16" s="324" t="str">
        <f>IFERROR(AVERAGEIFS('VISSIM Travel Time Outputs'!$F:$F,'VISSIM Travel Time Outputs'!$D:$D,$D16,'VISSIM Travel Time Outputs'!$A:$A,"AVG",'VISSIM Travel Time Outputs'!$B:$B,AG$9),"-")</f>
        <v>-</v>
      </c>
      <c r="AH16" s="324" t="str">
        <f>IFERROR(AVERAGEIFS('VISSIM Travel Time Outputs'!$F:$F,'VISSIM Travel Time Outputs'!$D:$D,$D16,'VISSIM Travel Time Outputs'!$A:$A,"AVG",'VISSIM Travel Time Outputs'!$B:$B,AH$9),"-")</f>
        <v>-</v>
      </c>
      <c r="AI16" s="324" t="str">
        <f>IFERROR(AVERAGEIFS('VISSIM Travel Time Outputs'!$F:$F,'VISSIM Travel Time Outputs'!$D:$D,$D16,'VISSIM Travel Time Outputs'!$A:$A,"AVG",'VISSIM Travel Time Outputs'!$B:$B,AI$9),"-")</f>
        <v>-</v>
      </c>
      <c r="AJ16" s="324" t="str">
        <f>IFERROR(AVERAGEIFS('VISSIM Travel Time Outputs'!$F:$F,'VISSIM Travel Time Outputs'!$D:$D,$D16,'VISSIM Travel Time Outputs'!$A:$A,"AVG",'VISSIM Travel Time Outputs'!$B:$B,AJ$9),"-")</f>
        <v>-</v>
      </c>
      <c r="AK16" s="324" t="str">
        <f>IFERROR(AVERAGEIFS('VISSIM Travel Time Outputs'!$F:$F,'VISSIM Travel Time Outputs'!$D:$D,$D16,'VISSIM Travel Time Outputs'!$A:$A,"AVG",'VISSIM Travel Time Outputs'!$B:$B,AK$9),"-")</f>
        <v>-</v>
      </c>
      <c r="AL16" s="324" t="str">
        <f>IFERROR(AVERAGEIFS('VISSIM Travel Time Outputs'!$F:$F,'VISSIM Travel Time Outputs'!$D:$D,$D16,'VISSIM Travel Time Outputs'!$A:$A,"AVG",'VISSIM Travel Time Outputs'!$B:$B,AL$9),"-")</f>
        <v>-</v>
      </c>
      <c r="AM16" s="324" t="str">
        <f>IFERROR(AVERAGEIFS('VISSIM Travel Time Outputs'!$F:$F,'VISSIM Travel Time Outputs'!$D:$D,$D16,'VISSIM Travel Time Outputs'!$A:$A,"AVG",'VISSIM Travel Time Outputs'!$B:$B,AM$9),"-")</f>
        <v>-</v>
      </c>
      <c r="AN16" s="324" t="str">
        <f>IFERROR(AVERAGEIFS('VISSIM Travel Time Outputs'!$F:$F,'VISSIM Travel Time Outputs'!$D:$D,$D16,'VISSIM Travel Time Outputs'!$A:$A,"AVG",'VISSIM Travel Time Outputs'!$B:$B,AN$9),"-")</f>
        <v>-</v>
      </c>
      <c r="AO16" s="324" t="str">
        <f>IFERROR(AVERAGEIFS('VISSIM Travel Time Outputs'!$F:$F,'VISSIM Travel Time Outputs'!$D:$D,$D16,'VISSIM Travel Time Outputs'!$A:$A,"AVG",'VISSIM Travel Time Outputs'!$B:$B,AO$9),"-")</f>
        <v>-</v>
      </c>
      <c r="AP16" s="325" t="str">
        <f>IFERROR(AVERAGEIFS('VISSIM Travel Time Outputs'!$F:$F,'VISSIM Travel Time Outputs'!$D:$D,$D16,'VISSIM Travel Time Outputs'!$A:$A,"AVG",'VISSIM Travel Time Outputs'!$B:$B,AP$9),"-")</f>
        <v>-</v>
      </c>
      <c r="AQ16" s="331"/>
      <c r="AR16" s="209" t="str">
        <f t="shared" si="13"/>
        <v>--</v>
      </c>
      <c r="AS16" s="354" t="str">
        <f t="shared" si="14"/>
        <v>--</v>
      </c>
      <c r="AT16" s="325">
        <f t="shared" si="15"/>
        <v>0</v>
      </c>
      <c r="AU16" s="255"/>
      <c r="AV16" s="209" t="str">
        <f>IFERROR(TIME(0,0,AVERAGEIFS('VISSIM Travel Time Outputs'!$J:$J,'VISSIM Travel Time Outputs'!$D:$D,$D16,'VISSIM Travel Time Outputs'!$A:$A,"AVG",'VISSIM Travel Time Outputs'!$B:$B,AV$9)),"-")</f>
        <v>-</v>
      </c>
      <c r="AW16" s="34" t="str">
        <f>IFERROR(TIME(0,0,AVERAGEIFS('VISSIM Travel Time Outputs'!$J:$J,'VISSIM Travel Time Outputs'!$D:$D,$D16,'VISSIM Travel Time Outputs'!$A:$A,"AVG",'VISSIM Travel Time Outputs'!$B:$B,AW$9)),"-")</f>
        <v>-</v>
      </c>
      <c r="AX16" s="34" t="str">
        <f>IFERROR(TIME(0,0,AVERAGEIFS('VISSIM Travel Time Outputs'!$J:$J,'VISSIM Travel Time Outputs'!$D:$D,$D16,'VISSIM Travel Time Outputs'!$A:$A,"AVG",'VISSIM Travel Time Outputs'!$B:$B,AX$9)),"-")</f>
        <v>-</v>
      </c>
      <c r="AY16" s="34" t="str">
        <f>IFERROR(TIME(0,0,AVERAGEIFS('VISSIM Travel Time Outputs'!$J:$J,'VISSIM Travel Time Outputs'!$D:$D,$D16,'VISSIM Travel Time Outputs'!$A:$A,"AVG",'VISSIM Travel Time Outputs'!$B:$B,AY$9)),"-")</f>
        <v>-</v>
      </c>
      <c r="AZ16" s="34" t="str">
        <f>IFERROR(TIME(0,0,AVERAGEIFS('VISSIM Travel Time Outputs'!$J:$J,'VISSIM Travel Time Outputs'!$D:$D,$D16,'VISSIM Travel Time Outputs'!$A:$A,"AVG",'VISSIM Travel Time Outputs'!$B:$B,AZ$9)),"-")</f>
        <v>-</v>
      </c>
      <c r="BA16" s="34" t="str">
        <f>IFERROR(TIME(0,0,AVERAGEIFS('VISSIM Travel Time Outputs'!$J:$J,'VISSIM Travel Time Outputs'!$D:$D,$D16,'VISSIM Travel Time Outputs'!$A:$A,"AVG",'VISSIM Travel Time Outputs'!$B:$B,BA$9)),"-")</f>
        <v>-</v>
      </c>
      <c r="BB16" s="34" t="str">
        <f>IFERROR(TIME(0,0,AVERAGEIFS('VISSIM Travel Time Outputs'!$J:$J,'VISSIM Travel Time Outputs'!$D:$D,$D16,'VISSIM Travel Time Outputs'!$A:$A,"AVG",'VISSIM Travel Time Outputs'!$B:$B,BB$9)),"-")</f>
        <v>-</v>
      </c>
      <c r="BC16" s="34" t="str">
        <f>IFERROR(TIME(0,0,AVERAGEIFS('VISSIM Travel Time Outputs'!$J:$J,'VISSIM Travel Time Outputs'!$D:$D,$D16,'VISSIM Travel Time Outputs'!$A:$A,"AVG",'VISSIM Travel Time Outputs'!$B:$B,BC$9)),"-")</f>
        <v>-</v>
      </c>
      <c r="BD16" s="34" t="str">
        <f>IFERROR(TIME(0,0,AVERAGEIFS('VISSIM Travel Time Outputs'!$J:$J,'VISSIM Travel Time Outputs'!$D:$D,$D16,'VISSIM Travel Time Outputs'!$A:$A,"AVG",'VISSIM Travel Time Outputs'!$B:$B,BD$9)),"-")</f>
        <v>-</v>
      </c>
      <c r="BE16" s="34" t="str">
        <f>IFERROR(TIME(0,0,AVERAGEIFS('VISSIM Travel Time Outputs'!$J:$J,'VISSIM Travel Time Outputs'!$D:$D,$D16,'VISSIM Travel Time Outputs'!$A:$A,"AVG",'VISSIM Travel Time Outputs'!$B:$B,BE$9)),"-")</f>
        <v>-</v>
      </c>
      <c r="BF16" s="34" t="str">
        <f>IFERROR(TIME(0,0,AVERAGEIFS('VISSIM Travel Time Outputs'!$J:$J,'VISSIM Travel Time Outputs'!$D:$D,$D16,'VISSIM Travel Time Outputs'!$A:$A,"AVG",'VISSIM Travel Time Outputs'!$B:$B,BF$9)),"-")</f>
        <v>-</v>
      </c>
      <c r="BG16" s="34" t="str">
        <f>IFERROR(TIME(0,0,AVERAGEIFS('VISSIM Travel Time Outputs'!$J:$J,'VISSIM Travel Time Outputs'!$D:$D,$D16,'VISSIM Travel Time Outputs'!$A:$A,"AVG",'VISSIM Travel Time Outputs'!$B:$B,BG$9)),"-")</f>
        <v>-</v>
      </c>
      <c r="BH16" s="34" t="str">
        <f>IFERROR(TIME(0,0,AVERAGEIFS('VISSIM Travel Time Outputs'!$J:$J,'VISSIM Travel Time Outputs'!$D:$D,$D16,'VISSIM Travel Time Outputs'!$A:$A,"AVG",'VISSIM Travel Time Outputs'!$B:$B,BH$9)),"-")</f>
        <v>-</v>
      </c>
      <c r="BI16" s="34" t="str">
        <f>IFERROR(TIME(0,0,AVERAGEIFS('VISSIM Travel Time Outputs'!$J:$J,'VISSIM Travel Time Outputs'!$D:$D,$D16,'VISSIM Travel Time Outputs'!$A:$A,"AVG",'VISSIM Travel Time Outputs'!$B:$B,BI$9)),"-")</f>
        <v>-</v>
      </c>
      <c r="BJ16" s="34" t="str">
        <f>IFERROR(TIME(0,0,AVERAGEIFS('VISSIM Travel Time Outputs'!$J:$J,'VISSIM Travel Time Outputs'!$D:$D,$D16,'VISSIM Travel Time Outputs'!$A:$A,"AVG",'VISSIM Travel Time Outputs'!$B:$B,BJ$9)),"-")</f>
        <v>-</v>
      </c>
      <c r="BK16" s="134" t="str">
        <f>IFERROR(TIME(0,0,AVERAGEIFS('VISSIM Travel Time Outputs'!$J:$J,'VISSIM Travel Time Outputs'!$D:$D,$D16,'VISSIM Travel Time Outputs'!$A:$A,"AVG",'VISSIM Travel Time Outputs'!$B:$B,BK$9)),"-")</f>
        <v>-</v>
      </c>
      <c r="BL16" s="126"/>
      <c r="BM16" s="323" t="str">
        <f>IFERROR(AVERAGEIFS('VISSIM Travel Time Outputs'!$G:$G,'VISSIM Travel Time Outputs'!$D:$D,$D16,'VISSIM Travel Time Outputs'!$A:$A,"AVG",'VISSIM Travel Time Outputs'!$B:$B,BM$9),"-")</f>
        <v>-</v>
      </c>
      <c r="BN16" s="324" t="str">
        <f>IFERROR(AVERAGEIFS('VISSIM Travel Time Outputs'!$G:$G,'VISSIM Travel Time Outputs'!$D:$D,$D16,'VISSIM Travel Time Outputs'!$A:$A,"AVG",'VISSIM Travel Time Outputs'!$B:$B,BN$9),"-")</f>
        <v>-</v>
      </c>
      <c r="BO16" s="324" t="str">
        <f>IFERROR(AVERAGEIFS('VISSIM Travel Time Outputs'!$G:$G,'VISSIM Travel Time Outputs'!$D:$D,$D16,'VISSIM Travel Time Outputs'!$A:$A,"AVG",'VISSIM Travel Time Outputs'!$B:$B,BO$9),"-")</f>
        <v>-</v>
      </c>
      <c r="BP16" s="324" t="str">
        <f>IFERROR(AVERAGEIFS('VISSIM Travel Time Outputs'!$G:$G,'VISSIM Travel Time Outputs'!$D:$D,$D16,'VISSIM Travel Time Outputs'!$A:$A,"AVG",'VISSIM Travel Time Outputs'!$B:$B,BP$9),"-")</f>
        <v>-</v>
      </c>
      <c r="BQ16" s="324" t="str">
        <f>IFERROR(AVERAGEIFS('VISSIM Travel Time Outputs'!$G:$G,'VISSIM Travel Time Outputs'!$D:$D,$D16,'VISSIM Travel Time Outputs'!$A:$A,"AVG",'VISSIM Travel Time Outputs'!$B:$B,BQ$9),"-")</f>
        <v>-</v>
      </c>
      <c r="BR16" s="324" t="str">
        <f>IFERROR(AVERAGEIFS('VISSIM Travel Time Outputs'!$G:$G,'VISSIM Travel Time Outputs'!$D:$D,$D16,'VISSIM Travel Time Outputs'!$A:$A,"AVG",'VISSIM Travel Time Outputs'!$B:$B,BR$9),"-")</f>
        <v>-</v>
      </c>
      <c r="BS16" s="324" t="str">
        <f>IFERROR(AVERAGEIFS('VISSIM Travel Time Outputs'!$G:$G,'VISSIM Travel Time Outputs'!$D:$D,$D16,'VISSIM Travel Time Outputs'!$A:$A,"AVG",'VISSIM Travel Time Outputs'!$B:$B,BS$9),"-")</f>
        <v>-</v>
      </c>
      <c r="BT16" s="324" t="str">
        <f>IFERROR(AVERAGEIFS('VISSIM Travel Time Outputs'!$G:$G,'VISSIM Travel Time Outputs'!$D:$D,$D16,'VISSIM Travel Time Outputs'!$A:$A,"AVG",'VISSIM Travel Time Outputs'!$B:$B,BT$9),"-")</f>
        <v>-</v>
      </c>
      <c r="BU16" s="324" t="str">
        <f>IFERROR(AVERAGEIFS('VISSIM Travel Time Outputs'!$G:$G,'VISSIM Travel Time Outputs'!$D:$D,$D16,'VISSIM Travel Time Outputs'!$A:$A,"AVG",'VISSIM Travel Time Outputs'!$B:$B,BU$9),"-")</f>
        <v>-</v>
      </c>
      <c r="BV16" s="324" t="str">
        <f>IFERROR(AVERAGEIFS('VISSIM Travel Time Outputs'!$G:$G,'VISSIM Travel Time Outputs'!$D:$D,$D16,'VISSIM Travel Time Outputs'!$A:$A,"AVG",'VISSIM Travel Time Outputs'!$B:$B,BV$9),"-")</f>
        <v>-</v>
      </c>
      <c r="BW16" s="324" t="str">
        <f>IFERROR(AVERAGEIFS('VISSIM Travel Time Outputs'!$G:$G,'VISSIM Travel Time Outputs'!$D:$D,$D16,'VISSIM Travel Time Outputs'!$A:$A,"AVG",'VISSIM Travel Time Outputs'!$B:$B,BW$9),"-")</f>
        <v>-</v>
      </c>
      <c r="BX16" s="324" t="str">
        <f>IFERROR(AVERAGEIFS('VISSIM Travel Time Outputs'!$G:$G,'VISSIM Travel Time Outputs'!$D:$D,$D16,'VISSIM Travel Time Outputs'!$A:$A,"AVG",'VISSIM Travel Time Outputs'!$B:$B,BX$9),"-")</f>
        <v>-</v>
      </c>
      <c r="BY16" s="324" t="str">
        <f>IFERROR(AVERAGEIFS('VISSIM Travel Time Outputs'!$G:$G,'VISSIM Travel Time Outputs'!$D:$D,$D16,'VISSIM Travel Time Outputs'!$A:$A,"AVG",'VISSIM Travel Time Outputs'!$B:$B,BY$9),"-")</f>
        <v>-</v>
      </c>
      <c r="BZ16" s="324" t="str">
        <f>IFERROR(AVERAGEIFS('VISSIM Travel Time Outputs'!$G:$G,'VISSIM Travel Time Outputs'!$D:$D,$D16,'VISSIM Travel Time Outputs'!$A:$A,"AVG",'VISSIM Travel Time Outputs'!$B:$B,BZ$9),"-")</f>
        <v>-</v>
      </c>
      <c r="CA16" s="324" t="str">
        <f>IFERROR(AVERAGEIFS('VISSIM Travel Time Outputs'!$G:$G,'VISSIM Travel Time Outputs'!$D:$D,$D16,'VISSIM Travel Time Outputs'!$A:$A,"AVG",'VISSIM Travel Time Outputs'!$B:$B,CA$9),"-")</f>
        <v>-</v>
      </c>
      <c r="CB16" s="325" t="str">
        <f>IFERROR(AVERAGEIFS('VISSIM Travel Time Outputs'!$G:$G,'VISSIM Travel Time Outputs'!$D:$D,$D16,'VISSIM Travel Time Outputs'!$A:$A,"AVG",'VISSIM Travel Time Outputs'!$B:$B,CB$9),"-")</f>
        <v>-</v>
      </c>
      <c r="CC16" s="254"/>
      <c r="CD16" s="209" t="str">
        <f t="shared" si="16"/>
        <v>--</v>
      </c>
      <c r="CE16" s="354" t="str">
        <f t="shared" si="17"/>
        <v>--</v>
      </c>
      <c r="CF16" s="325">
        <f t="shared" si="18"/>
        <v>0</v>
      </c>
      <c r="CG16" s="331"/>
      <c r="CH16" s="209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134"/>
      <c r="CX16" s="331"/>
      <c r="CY16" s="323"/>
      <c r="CZ16" s="324"/>
      <c r="DA16" s="324"/>
      <c r="DB16" s="324"/>
      <c r="DC16" s="324"/>
      <c r="DD16" s="324"/>
      <c r="DE16" s="324"/>
      <c r="DF16" s="324"/>
      <c r="DG16" s="324"/>
      <c r="DH16" s="324"/>
      <c r="DI16" s="324"/>
      <c r="DJ16" s="324"/>
      <c r="DK16" s="324"/>
      <c r="DL16" s="324"/>
      <c r="DM16" s="324"/>
      <c r="DN16" s="325"/>
      <c r="DO16" s="331"/>
      <c r="DP16" s="209" t="str">
        <f t="shared" si="19"/>
        <v>--</v>
      </c>
      <c r="DQ16" s="354" t="str">
        <f t="shared" si="20"/>
        <v>--</v>
      </c>
      <c r="DR16" s="325">
        <f t="shared" si="21"/>
        <v>0</v>
      </c>
      <c r="DS16" s="255"/>
      <c r="DT16" s="209" t="str">
        <f>IFERROR(TIME(0,0,AVERAGEIFS('VISSIM Travel Time Outputs'!$K:$K,'VISSIM Travel Time Outputs'!$D:$D,$D16,'VISSIM Travel Time Outputs'!$A:$A,"AVG",'VISSIM Travel Time Outputs'!$B:$B,DT$9)),"-")</f>
        <v>-</v>
      </c>
      <c r="DU16" s="34" t="str">
        <f>IFERROR(TIME(0,0,AVERAGEIFS('VISSIM Travel Time Outputs'!$K:$K,'VISSIM Travel Time Outputs'!$D:$D,$D16,'VISSIM Travel Time Outputs'!$A:$A,"AVG",'VISSIM Travel Time Outputs'!$B:$B,DU$9)),"-")</f>
        <v>-</v>
      </c>
      <c r="DV16" s="34" t="str">
        <f>IFERROR(TIME(0,0,AVERAGEIFS('VISSIM Travel Time Outputs'!$K:$K,'VISSIM Travel Time Outputs'!$D:$D,$D16,'VISSIM Travel Time Outputs'!$A:$A,"AVG",'VISSIM Travel Time Outputs'!$B:$B,DV$9)),"-")</f>
        <v>-</v>
      </c>
      <c r="DW16" s="34" t="str">
        <f>IFERROR(TIME(0,0,AVERAGEIFS('VISSIM Travel Time Outputs'!$K:$K,'VISSIM Travel Time Outputs'!$D:$D,$D16,'VISSIM Travel Time Outputs'!$A:$A,"AVG",'VISSIM Travel Time Outputs'!$B:$B,DW$9)),"-")</f>
        <v>-</v>
      </c>
      <c r="DX16" s="34" t="str">
        <f>IFERROR(TIME(0,0,AVERAGEIFS('VISSIM Travel Time Outputs'!$K:$K,'VISSIM Travel Time Outputs'!$D:$D,$D16,'VISSIM Travel Time Outputs'!$A:$A,"AVG",'VISSIM Travel Time Outputs'!$B:$B,DX$9)),"-")</f>
        <v>-</v>
      </c>
      <c r="DY16" s="34" t="str">
        <f>IFERROR(TIME(0,0,AVERAGEIFS('VISSIM Travel Time Outputs'!$K:$K,'VISSIM Travel Time Outputs'!$D:$D,$D16,'VISSIM Travel Time Outputs'!$A:$A,"AVG",'VISSIM Travel Time Outputs'!$B:$B,DY$9)),"-")</f>
        <v>-</v>
      </c>
      <c r="DZ16" s="34" t="str">
        <f>IFERROR(TIME(0,0,AVERAGEIFS('VISSIM Travel Time Outputs'!$K:$K,'VISSIM Travel Time Outputs'!$D:$D,$D16,'VISSIM Travel Time Outputs'!$A:$A,"AVG",'VISSIM Travel Time Outputs'!$B:$B,DZ$9)),"-")</f>
        <v>-</v>
      </c>
      <c r="EA16" s="34" t="str">
        <f>IFERROR(TIME(0,0,AVERAGEIFS('VISSIM Travel Time Outputs'!$K:$K,'VISSIM Travel Time Outputs'!$D:$D,$D16,'VISSIM Travel Time Outputs'!$A:$A,"AVG",'VISSIM Travel Time Outputs'!$B:$B,EA$9)),"-")</f>
        <v>-</v>
      </c>
      <c r="EB16" s="34" t="str">
        <f>IFERROR(TIME(0,0,AVERAGEIFS('VISSIM Travel Time Outputs'!$K:$K,'VISSIM Travel Time Outputs'!$D:$D,$D16,'VISSIM Travel Time Outputs'!$A:$A,"AVG",'VISSIM Travel Time Outputs'!$B:$B,EB$9)),"-")</f>
        <v>-</v>
      </c>
      <c r="EC16" s="34" t="str">
        <f>IFERROR(TIME(0,0,AVERAGEIFS('VISSIM Travel Time Outputs'!$K:$K,'VISSIM Travel Time Outputs'!$D:$D,$D16,'VISSIM Travel Time Outputs'!$A:$A,"AVG",'VISSIM Travel Time Outputs'!$B:$B,EC$9)),"-")</f>
        <v>-</v>
      </c>
      <c r="ED16" s="34" t="str">
        <f>IFERROR(TIME(0,0,AVERAGEIFS('VISSIM Travel Time Outputs'!$K:$K,'VISSIM Travel Time Outputs'!$D:$D,$D16,'VISSIM Travel Time Outputs'!$A:$A,"AVG",'VISSIM Travel Time Outputs'!$B:$B,ED$9)),"-")</f>
        <v>-</v>
      </c>
      <c r="EE16" s="34" t="str">
        <f>IFERROR(TIME(0,0,AVERAGEIFS('VISSIM Travel Time Outputs'!$K:$K,'VISSIM Travel Time Outputs'!$D:$D,$D16,'VISSIM Travel Time Outputs'!$A:$A,"AVG",'VISSIM Travel Time Outputs'!$B:$B,EE$9)),"-")</f>
        <v>-</v>
      </c>
      <c r="EF16" s="34" t="str">
        <f>IFERROR(TIME(0,0,AVERAGEIFS('VISSIM Travel Time Outputs'!$K:$K,'VISSIM Travel Time Outputs'!$D:$D,$D16,'VISSIM Travel Time Outputs'!$A:$A,"AVG",'VISSIM Travel Time Outputs'!$B:$B,EF$9)),"-")</f>
        <v>-</v>
      </c>
      <c r="EG16" s="34" t="str">
        <f>IFERROR(TIME(0,0,AVERAGEIFS('VISSIM Travel Time Outputs'!$K:$K,'VISSIM Travel Time Outputs'!$D:$D,$D16,'VISSIM Travel Time Outputs'!$A:$A,"AVG",'VISSIM Travel Time Outputs'!$B:$B,EG$9)),"-")</f>
        <v>-</v>
      </c>
      <c r="EH16" s="34" t="str">
        <f>IFERROR(TIME(0,0,AVERAGEIFS('VISSIM Travel Time Outputs'!$K:$K,'VISSIM Travel Time Outputs'!$D:$D,$D16,'VISSIM Travel Time Outputs'!$A:$A,"AVG",'VISSIM Travel Time Outputs'!$B:$B,EH$9)),"-")</f>
        <v>-</v>
      </c>
      <c r="EI16" s="134" t="str">
        <f>IFERROR(TIME(0,0,AVERAGEIFS('VISSIM Travel Time Outputs'!$K:$K,'VISSIM Travel Time Outputs'!$D:$D,$D16,'VISSIM Travel Time Outputs'!$A:$A,"AVG",'VISSIM Travel Time Outputs'!$B:$B,EI$9)),"-")</f>
        <v>-</v>
      </c>
      <c r="EJ16" s="126"/>
      <c r="EK16" s="323" t="str">
        <f>IFERROR(AVERAGEIFS('VISSIM Travel Time Outputs'!$H:$H,'VISSIM Travel Time Outputs'!$D:$D,$D16,'VISSIM Travel Time Outputs'!$A:$A,"AVG",'VISSIM Travel Time Outputs'!$B:$B,EK$9),"-")</f>
        <v>-</v>
      </c>
      <c r="EL16" s="324" t="str">
        <f>IFERROR(AVERAGEIFS('VISSIM Travel Time Outputs'!$H:$H,'VISSIM Travel Time Outputs'!$D:$D,$D16,'VISSIM Travel Time Outputs'!$A:$A,"AVG",'VISSIM Travel Time Outputs'!$B:$B,EL$9),"-")</f>
        <v>-</v>
      </c>
      <c r="EM16" s="324" t="str">
        <f>IFERROR(AVERAGEIFS('VISSIM Travel Time Outputs'!$H:$H,'VISSIM Travel Time Outputs'!$D:$D,$D16,'VISSIM Travel Time Outputs'!$A:$A,"AVG",'VISSIM Travel Time Outputs'!$B:$B,EM$9),"-")</f>
        <v>-</v>
      </c>
      <c r="EN16" s="324" t="str">
        <f>IFERROR(AVERAGEIFS('VISSIM Travel Time Outputs'!$H:$H,'VISSIM Travel Time Outputs'!$D:$D,$D16,'VISSIM Travel Time Outputs'!$A:$A,"AVG",'VISSIM Travel Time Outputs'!$B:$B,EN$9),"-")</f>
        <v>-</v>
      </c>
      <c r="EO16" s="324" t="str">
        <f>IFERROR(AVERAGEIFS('VISSIM Travel Time Outputs'!$H:$H,'VISSIM Travel Time Outputs'!$D:$D,$D16,'VISSIM Travel Time Outputs'!$A:$A,"AVG",'VISSIM Travel Time Outputs'!$B:$B,EO$9),"-")</f>
        <v>-</v>
      </c>
      <c r="EP16" s="324" t="str">
        <f>IFERROR(AVERAGEIFS('VISSIM Travel Time Outputs'!$H:$H,'VISSIM Travel Time Outputs'!$D:$D,$D16,'VISSIM Travel Time Outputs'!$A:$A,"AVG",'VISSIM Travel Time Outputs'!$B:$B,EP$9),"-")</f>
        <v>-</v>
      </c>
      <c r="EQ16" s="324" t="str">
        <f>IFERROR(AVERAGEIFS('VISSIM Travel Time Outputs'!$H:$H,'VISSIM Travel Time Outputs'!$D:$D,$D16,'VISSIM Travel Time Outputs'!$A:$A,"AVG",'VISSIM Travel Time Outputs'!$B:$B,EQ$9),"-")</f>
        <v>-</v>
      </c>
      <c r="ER16" s="324" t="str">
        <f>IFERROR(AVERAGEIFS('VISSIM Travel Time Outputs'!$H:$H,'VISSIM Travel Time Outputs'!$D:$D,$D16,'VISSIM Travel Time Outputs'!$A:$A,"AVG",'VISSIM Travel Time Outputs'!$B:$B,ER$9),"-")</f>
        <v>-</v>
      </c>
      <c r="ES16" s="324" t="str">
        <f>IFERROR(AVERAGEIFS('VISSIM Travel Time Outputs'!$H:$H,'VISSIM Travel Time Outputs'!$D:$D,$D16,'VISSIM Travel Time Outputs'!$A:$A,"AVG",'VISSIM Travel Time Outputs'!$B:$B,ES$9),"-")</f>
        <v>-</v>
      </c>
      <c r="ET16" s="324" t="str">
        <f>IFERROR(AVERAGEIFS('VISSIM Travel Time Outputs'!$H:$H,'VISSIM Travel Time Outputs'!$D:$D,$D16,'VISSIM Travel Time Outputs'!$A:$A,"AVG",'VISSIM Travel Time Outputs'!$B:$B,ET$9),"-")</f>
        <v>-</v>
      </c>
      <c r="EU16" s="324" t="str">
        <f>IFERROR(AVERAGEIFS('VISSIM Travel Time Outputs'!$H:$H,'VISSIM Travel Time Outputs'!$D:$D,$D16,'VISSIM Travel Time Outputs'!$A:$A,"AVG",'VISSIM Travel Time Outputs'!$B:$B,EU$9),"-")</f>
        <v>-</v>
      </c>
      <c r="EV16" s="324" t="str">
        <f>IFERROR(AVERAGEIFS('VISSIM Travel Time Outputs'!$H:$H,'VISSIM Travel Time Outputs'!$D:$D,$D16,'VISSIM Travel Time Outputs'!$A:$A,"AVG",'VISSIM Travel Time Outputs'!$B:$B,EV$9),"-")</f>
        <v>-</v>
      </c>
      <c r="EW16" s="324" t="str">
        <f>IFERROR(AVERAGEIFS('VISSIM Travel Time Outputs'!$H:$H,'VISSIM Travel Time Outputs'!$D:$D,$D16,'VISSIM Travel Time Outputs'!$A:$A,"AVG",'VISSIM Travel Time Outputs'!$B:$B,EW$9),"-")</f>
        <v>-</v>
      </c>
      <c r="EX16" s="324" t="str">
        <f>IFERROR(AVERAGEIFS('VISSIM Travel Time Outputs'!$H:$H,'VISSIM Travel Time Outputs'!$D:$D,$D16,'VISSIM Travel Time Outputs'!$A:$A,"AVG",'VISSIM Travel Time Outputs'!$B:$B,EX$9),"-")</f>
        <v>-</v>
      </c>
      <c r="EY16" s="324" t="str">
        <f>IFERROR(AVERAGEIFS('VISSIM Travel Time Outputs'!$H:$H,'VISSIM Travel Time Outputs'!$D:$D,$D16,'VISSIM Travel Time Outputs'!$A:$A,"AVG",'VISSIM Travel Time Outputs'!$B:$B,EY$9),"-")</f>
        <v>-</v>
      </c>
      <c r="EZ16" s="325" t="str">
        <f>IFERROR(AVERAGEIFS('VISSIM Travel Time Outputs'!$H:$H,'VISSIM Travel Time Outputs'!$D:$D,$D16,'VISSIM Travel Time Outputs'!$A:$A,"AVG",'VISSIM Travel Time Outputs'!$B:$B,EZ$9),"-")</f>
        <v>-</v>
      </c>
      <c r="FA16" s="254"/>
      <c r="FB16" s="209" t="str">
        <f t="shared" si="22"/>
        <v>--</v>
      </c>
      <c r="FC16" s="354" t="str">
        <f t="shared" si="23"/>
        <v>--</v>
      </c>
      <c r="FD16" s="325">
        <f t="shared" si="24"/>
        <v>0</v>
      </c>
      <c r="FE16" s="331"/>
      <c r="FF16" s="209" t="str">
        <f>IFERROR(GETPIVOTDATA("Average of TRAVTM(40)",#REF!,"TIMEINT",FF$9,"VEHICLETRAVELTIMEMEASUREMENT",$D16)/3600/24,"--")</f>
        <v>--</v>
      </c>
      <c r="FG16" s="34" t="str">
        <f>IFERROR(GETPIVOTDATA("Average of TRAVTM(40)",#REF!,"TIMEINT",FG$9,"VEHICLETRAVELTIMEMEASUREMENT",$D16)/3600/24,"--")</f>
        <v>--</v>
      </c>
      <c r="FH16" s="34" t="str">
        <f>IFERROR(GETPIVOTDATA("Average of TRAVTM(40)",#REF!,"TIMEINT",FH$9,"VEHICLETRAVELTIMEMEASUREMENT",$D16)/3600/24,"--")</f>
        <v>--</v>
      </c>
      <c r="FI16" s="34" t="str">
        <f>IFERROR(GETPIVOTDATA("Average of TRAVTM(40)",#REF!,"TIMEINT",FI$9,"VEHICLETRAVELTIMEMEASUREMENT",$D16)/3600/24,"--")</f>
        <v>--</v>
      </c>
      <c r="FJ16" s="34" t="str">
        <f>IFERROR(GETPIVOTDATA("Average of TRAVTM(40)",#REF!,"TIMEINT",FJ$9,"VEHICLETRAVELTIMEMEASUREMENT",$D16)/3600/24,"--")</f>
        <v>--</v>
      </c>
      <c r="FK16" s="34" t="str">
        <f>IFERROR(GETPIVOTDATA("Average of TRAVTM(40)",#REF!,"TIMEINT",FK$9,"VEHICLETRAVELTIMEMEASUREMENT",$D16)/3600/24,"--")</f>
        <v>--</v>
      </c>
      <c r="FL16" s="34" t="str">
        <f>IFERROR(GETPIVOTDATA("Average of TRAVTM(40)",#REF!,"TIMEINT",FL$9,"VEHICLETRAVELTIMEMEASUREMENT",$D16)/3600/24,"--")</f>
        <v>--</v>
      </c>
      <c r="FM16" s="34" t="str">
        <f>IFERROR(GETPIVOTDATA("Average of TRAVTM(40)",#REF!,"TIMEINT",FM$9,"VEHICLETRAVELTIMEMEASUREMENT",$D16)/3600/24,"--")</f>
        <v>--</v>
      </c>
      <c r="FN16" s="34" t="str">
        <f>IFERROR(GETPIVOTDATA("Average of TRAVTM(40)",#REF!,"TIMEINT",FN$9,"VEHICLETRAVELTIMEMEASUREMENT",$D16)/3600/24,"--")</f>
        <v>--</v>
      </c>
      <c r="FO16" s="34" t="str">
        <f>IFERROR(GETPIVOTDATA("Average of TRAVTM(40)",#REF!,"TIMEINT",FO$9,"VEHICLETRAVELTIMEMEASUREMENT",$D16)/3600/24,"--")</f>
        <v>--</v>
      </c>
      <c r="FP16" s="34" t="str">
        <f>IFERROR(GETPIVOTDATA("Average of TRAVTM(40)",#REF!,"TIMEINT",FP$9,"VEHICLETRAVELTIMEMEASUREMENT",$D16)/3600/24,"--")</f>
        <v>--</v>
      </c>
      <c r="FQ16" s="34" t="str">
        <f>IFERROR(GETPIVOTDATA("Average of TRAVTM(40)",#REF!,"TIMEINT",FQ$9,"VEHICLETRAVELTIMEMEASUREMENT",$D16)/3600/24,"--")</f>
        <v>--</v>
      </c>
      <c r="FR16" s="34" t="str">
        <f>IFERROR(GETPIVOTDATA("Average of TRAVTM(40)",#REF!,"TIMEINT",FR$9,"VEHICLETRAVELTIMEMEASUREMENT",$D16)/3600/24,"--")</f>
        <v>--</v>
      </c>
      <c r="FS16" s="34" t="str">
        <f>IFERROR(GETPIVOTDATA("Average of TRAVTM(40)",#REF!,"TIMEINT",FS$9,"VEHICLETRAVELTIMEMEASUREMENT",$D16)/3600/24,"--")</f>
        <v>--</v>
      </c>
      <c r="FT16" s="34" t="str">
        <f>IFERROR(GETPIVOTDATA("Average of TRAVTM(40)",#REF!,"TIMEINT",FT$9,"VEHICLETRAVELTIMEMEASUREMENT",$D16)/3600/24,"--")</f>
        <v>--</v>
      </c>
      <c r="FU16" s="134" t="str">
        <f>IFERROR(GETPIVOTDATA("Average of TRAVTM(40)",#REF!,"TIMEINT",FU$9,"VEHICLETRAVELTIMEMEASUREMENT",$D16)/3600/24,"--")</f>
        <v>--</v>
      </c>
      <c r="FV16" s="331"/>
      <c r="FW16" s="323" t="str">
        <f>IFERROR(GETPIVOTDATA("Average of VEHS(40)",#REF!,"TIMEINT",FW$9,"VEHICLETRAVELTIMEMEASUREMENT",$D16),"--")</f>
        <v>--</v>
      </c>
      <c r="FX16" s="324" t="str">
        <f>IFERROR(GETPIVOTDATA("Average of VEHS(40)",#REF!,"TIMEINT",FX$9,"VEHICLETRAVELTIMEMEASUREMENT",$D16),"--")</f>
        <v>--</v>
      </c>
      <c r="FY16" s="324" t="str">
        <f>IFERROR(GETPIVOTDATA("Average of VEHS(40)",#REF!,"TIMEINT",FY$9,"VEHICLETRAVELTIMEMEASUREMENT",$D16),"--")</f>
        <v>--</v>
      </c>
      <c r="FZ16" s="324" t="str">
        <f>IFERROR(GETPIVOTDATA("Average of VEHS(40)",#REF!,"TIMEINT",FZ$9,"VEHICLETRAVELTIMEMEASUREMENT",$D16),"--")</f>
        <v>--</v>
      </c>
      <c r="GA16" s="324" t="str">
        <f>IFERROR(GETPIVOTDATA("Average of VEHS(40)",#REF!,"TIMEINT",GA$9,"VEHICLETRAVELTIMEMEASUREMENT",$D16),"--")</f>
        <v>--</v>
      </c>
      <c r="GB16" s="324" t="str">
        <f>IFERROR(GETPIVOTDATA("Average of VEHS(40)",#REF!,"TIMEINT",GB$9,"VEHICLETRAVELTIMEMEASUREMENT",$D16),"--")</f>
        <v>--</v>
      </c>
      <c r="GC16" s="324" t="str">
        <f>IFERROR(GETPIVOTDATA("Average of VEHS(40)",#REF!,"TIMEINT",GC$9,"VEHICLETRAVELTIMEMEASUREMENT",$D16),"--")</f>
        <v>--</v>
      </c>
      <c r="GD16" s="324" t="str">
        <f>IFERROR(GETPIVOTDATA("Average of VEHS(40)",#REF!,"TIMEINT",GD$9,"VEHICLETRAVELTIMEMEASUREMENT",$D16),"--")</f>
        <v>--</v>
      </c>
      <c r="GE16" s="324" t="str">
        <f>IFERROR(GETPIVOTDATA("Average of VEHS(40)",#REF!,"TIMEINT",GE$9,"VEHICLETRAVELTIMEMEASUREMENT",$D16),"--")</f>
        <v>--</v>
      </c>
      <c r="GF16" s="324" t="str">
        <f>IFERROR(GETPIVOTDATA("Average of VEHS(40)",#REF!,"TIMEINT",GF$9,"VEHICLETRAVELTIMEMEASUREMENT",$D16),"--")</f>
        <v>--</v>
      </c>
      <c r="GG16" s="324" t="str">
        <f>IFERROR(GETPIVOTDATA("Average of VEHS(40)",#REF!,"TIMEINT",GG$9,"VEHICLETRAVELTIMEMEASUREMENT",$D16),"--")</f>
        <v>--</v>
      </c>
      <c r="GH16" s="324" t="str">
        <f>IFERROR(GETPIVOTDATA("Average of VEHS(40)",#REF!,"TIMEINT",GH$9,"VEHICLETRAVELTIMEMEASUREMENT",$D16),"--")</f>
        <v>--</v>
      </c>
      <c r="GI16" s="324" t="str">
        <f>IFERROR(GETPIVOTDATA("Average of VEHS(40)",#REF!,"TIMEINT",GI$9,"VEHICLETRAVELTIMEMEASUREMENT",$D16),"--")</f>
        <v>--</v>
      </c>
      <c r="GJ16" s="324" t="str">
        <f>IFERROR(GETPIVOTDATA("Average of VEHS(40)",#REF!,"TIMEINT",GJ$9,"VEHICLETRAVELTIMEMEASUREMENT",$D16),"--")</f>
        <v>--</v>
      </c>
      <c r="GK16" s="324" t="str">
        <f>IFERROR(GETPIVOTDATA("Average of VEHS(40)",#REF!,"TIMEINT",GK$9,"VEHICLETRAVELTIMEMEASUREMENT",$D16),"--")</f>
        <v>--</v>
      </c>
      <c r="GL16" s="325" t="str">
        <f>IFERROR(GETPIVOTDATA("Average of VEHS(40)",#REF!,"TIMEINT",GL$9,"VEHICLETRAVELTIMEMEASUREMENT",$D16),"--")</f>
        <v>--</v>
      </c>
      <c r="GM16" s="331"/>
      <c r="GN16" s="209" t="str">
        <f t="shared" si="25"/>
        <v>--</v>
      </c>
      <c r="GO16" s="354" t="str">
        <f t="shared" si="26"/>
        <v>--</v>
      </c>
      <c r="GP16" s="325">
        <f t="shared" si="27"/>
        <v>0</v>
      </c>
      <c r="GQ16" s="331"/>
      <c r="GR16" s="209" t="str">
        <f>IFERROR(GETPIVOTDATA("Average of TRAVTM(60)",#REF!,"TIMEINT",GR$9,"VEHICLETRAVELTIMEMEASUREMENT",$D16)/3600/24,"--")</f>
        <v>--</v>
      </c>
      <c r="GS16" s="34" t="str">
        <f>IFERROR(GETPIVOTDATA("Average of TRAVTM(60)",#REF!,"TIMEINT",GS$9,"VEHICLETRAVELTIMEMEASUREMENT",$D16)/3600/24,"--")</f>
        <v>--</v>
      </c>
      <c r="GT16" s="34" t="str">
        <f>IFERROR(GETPIVOTDATA("Average of TRAVTM(60)",#REF!,"TIMEINT",GT$9,"VEHICLETRAVELTIMEMEASUREMENT",$D16)/3600/24,"--")</f>
        <v>--</v>
      </c>
      <c r="GU16" s="34" t="str">
        <f>IFERROR(GETPIVOTDATA("Average of TRAVTM(60)",#REF!,"TIMEINT",GU$9,"VEHICLETRAVELTIMEMEASUREMENT",$D16)/3600/24,"--")</f>
        <v>--</v>
      </c>
      <c r="GV16" s="34" t="str">
        <f>IFERROR(GETPIVOTDATA("Average of TRAVTM(60)",#REF!,"TIMEINT",GV$9,"VEHICLETRAVELTIMEMEASUREMENT",$D16)/3600/24,"--")</f>
        <v>--</v>
      </c>
      <c r="GW16" s="34" t="str">
        <f>IFERROR(GETPIVOTDATA("Average of TRAVTM(60)",#REF!,"TIMEINT",GW$9,"VEHICLETRAVELTIMEMEASUREMENT",$D16)/3600/24,"--")</f>
        <v>--</v>
      </c>
      <c r="GX16" s="34" t="str">
        <f>IFERROR(GETPIVOTDATA("Average of TRAVTM(60)",#REF!,"TIMEINT",GX$9,"VEHICLETRAVELTIMEMEASUREMENT",$D16)/3600/24,"--")</f>
        <v>--</v>
      </c>
      <c r="GY16" s="34" t="str">
        <f>IFERROR(GETPIVOTDATA("Average of TRAVTM(60)",#REF!,"TIMEINT",GY$9,"VEHICLETRAVELTIMEMEASUREMENT",$D16)/3600/24,"--")</f>
        <v>--</v>
      </c>
      <c r="GZ16" s="34" t="str">
        <f>IFERROR(GETPIVOTDATA("Average of TRAVTM(60)",#REF!,"TIMEINT",GZ$9,"VEHICLETRAVELTIMEMEASUREMENT",$D16)/3600/24,"--")</f>
        <v>--</v>
      </c>
      <c r="HA16" s="34" t="str">
        <f>IFERROR(GETPIVOTDATA("Average of TRAVTM(60)",#REF!,"TIMEINT",HA$9,"VEHICLETRAVELTIMEMEASUREMENT",$D16)/3600/24,"--")</f>
        <v>--</v>
      </c>
      <c r="HB16" s="34" t="str">
        <f>IFERROR(GETPIVOTDATA("Average of TRAVTM(60)",#REF!,"TIMEINT",HB$9,"VEHICLETRAVELTIMEMEASUREMENT",$D16)/3600/24,"--")</f>
        <v>--</v>
      </c>
      <c r="HC16" s="34" t="str">
        <f>IFERROR(GETPIVOTDATA("Average of TRAVTM(60)",#REF!,"TIMEINT",HC$9,"VEHICLETRAVELTIMEMEASUREMENT",$D16)/3600/24,"--")</f>
        <v>--</v>
      </c>
      <c r="HD16" s="34" t="str">
        <f>IFERROR(GETPIVOTDATA("Average of TRAVTM(60)",#REF!,"TIMEINT",HD$9,"VEHICLETRAVELTIMEMEASUREMENT",$D16)/3600/24,"--")</f>
        <v>--</v>
      </c>
      <c r="HE16" s="34" t="str">
        <f>IFERROR(GETPIVOTDATA("Average of TRAVTM(60)",#REF!,"TIMEINT",HE$9,"VEHICLETRAVELTIMEMEASUREMENT",$D16)/3600/24,"--")</f>
        <v>--</v>
      </c>
      <c r="HF16" s="34" t="str">
        <f>IFERROR(GETPIVOTDATA("Average of TRAVTM(60)",#REF!,"TIMEINT",HF$9,"VEHICLETRAVELTIMEMEASUREMENT",$D16)/3600/24,"--")</f>
        <v>--</v>
      </c>
      <c r="HG16" s="134" t="str">
        <f>IFERROR(GETPIVOTDATA("Average of TRAVTM(60)",#REF!,"TIMEINT",HG$9,"VEHICLETRAVELTIMEMEASUREMENT",$D16)/3600/24,"--")</f>
        <v>--</v>
      </c>
      <c r="HH16" s="331"/>
      <c r="HI16" s="323" t="str">
        <f>IFERROR(GETPIVOTDATA("Average of VEHS(60)",#REF!,"TIMEINT",HI$9,"VEHICLETRAVELTIMEMEASUREMENT",$D16),"--")</f>
        <v>--</v>
      </c>
      <c r="HJ16" s="324" t="str">
        <f>IFERROR(GETPIVOTDATA("Average of VEHS(60)",#REF!,"TIMEINT",HJ$9,"VEHICLETRAVELTIMEMEASUREMENT",$D16),"--")</f>
        <v>--</v>
      </c>
      <c r="HK16" s="324" t="str">
        <f>IFERROR(GETPIVOTDATA("Average of VEHS(60)",#REF!,"TIMEINT",HK$9,"VEHICLETRAVELTIMEMEASUREMENT",$D16),"--")</f>
        <v>--</v>
      </c>
      <c r="HL16" s="324" t="str">
        <f>IFERROR(GETPIVOTDATA("Average of VEHS(60)",#REF!,"TIMEINT",HL$9,"VEHICLETRAVELTIMEMEASUREMENT",$D16),"--")</f>
        <v>--</v>
      </c>
      <c r="HM16" s="324" t="str">
        <f>IFERROR(GETPIVOTDATA("Average of VEHS(60)",#REF!,"TIMEINT",HM$9,"VEHICLETRAVELTIMEMEASUREMENT",$D16),"--")</f>
        <v>--</v>
      </c>
      <c r="HN16" s="324" t="str">
        <f>IFERROR(GETPIVOTDATA("Average of VEHS(60)",#REF!,"TIMEINT",HN$9,"VEHICLETRAVELTIMEMEASUREMENT",$D16),"--")</f>
        <v>--</v>
      </c>
      <c r="HO16" s="324" t="str">
        <f>IFERROR(GETPIVOTDATA("Average of VEHS(60)",#REF!,"TIMEINT",HO$9,"VEHICLETRAVELTIMEMEASUREMENT",$D16),"--")</f>
        <v>--</v>
      </c>
      <c r="HP16" s="324" t="str">
        <f>IFERROR(GETPIVOTDATA("Average of VEHS(60)",#REF!,"TIMEINT",HP$9,"VEHICLETRAVELTIMEMEASUREMENT",$D16),"--")</f>
        <v>--</v>
      </c>
      <c r="HQ16" s="324" t="str">
        <f>IFERROR(GETPIVOTDATA("Average of VEHS(60)",#REF!,"TIMEINT",HQ$9,"VEHICLETRAVELTIMEMEASUREMENT",$D16),"--")</f>
        <v>--</v>
      </c>
      <c r="HR16" s="324" t="str">
        <f>IFERROR(GETPIVOTDATA("Average of VEHS(60)",#REF!,"TIMEINT",HR$9,"VEHICLETRAVELTIMEMEASUREMENT",$D16),"--")</f>
        <v>--</v>
      </c>
      <c r="HS16" s="324" t="str">
        <f>IFERROR(GETPIVOTDATA("Average of VEHS(60)",#REF!,"TIMEINT",HS$9,"VEHICLETRAVELTIMEMEASUREMENT",$D16),"--")</f>
        <v>--</v>
      </c>
      <c r="HT16" s="324" t="str">
        <f>IFERROR(GETPIVOTDATA("Average of VEHS(60)",#REF!,"TIMEINT",HT$9,"VEHICLETRAVELTIMEMEASUREMENT",$D16),"--")</f>
        <v>--</v>
      </c>
      <c r="HU16" s="324" t="str">
        <f>IFERROR(GETPIVOTDATA("Average of VEHS(60)",#REF!,"TIMEINT",HU$9,"VEHICLETRAVELTIMEMEASUREMENT",$D16),"--")</f>
        <v>--</v>
      </c>
      <c r="HV16" s="324" t="str">
        <f>IFERROR(GETPIVOTDATA("Average of VEHS(60)",#REF!,"TIMEINT",HV$9,"VEHICLETRAVELTIMEMEASUREMENT",$D16),"--")</f>
        <v>--</v>
      </c>
      <c r="HW16" s="324" t="str">
        <f>IFERROR(GETPIVOTDATA("Average of VEHS(60)",#REF!,"TIMEINT",HW$9,"VEHICLETRAVELTIMEMEASUREMENT",$D16),"--")</f>
        <v>--</v>
      </c>
      <c r="HX16" s="325" t="str">
        <f>IFERROR(GETPIVOTDATA("Average of VEHS(60)",#REF!,"TIMEINT",HX$9,"VEHICLETRAVELTIMEMEASUREMENT",$D16),"--")</f>
        <v>--</v>
      </c>
      <c r="HY16" s="331"/>
      <c r="HZ16" s="209" t="str">
        <f t="shared" si="28"/>
        <v>--</v>
      </c>
      <c r="IA16" s="354" t="str">
        <f t="shared" si="29"/>
        <v>--</v>
      </c>
      <c r="IB16" s="325">
        <f t="shared" si="30"/>
        <v>0</v>
      </c>
      <c r="IC16" s="638"/>
      <c r="ID16" s="323" t="str">
        <f>IFERROR(AVERAGEIFS('VISSIM Travel Time Outputs'!#REF!,'VISSIM Travel Time Outputs'!#REF!,$D16,'VISSIM Travel Time Outputs'!#REF!,"AVG",'VISSIM Travel Time Outputs'!#REF!,ID$9),"-")</f>
        <v>-</v>
      </c>
      <c r="IE16" s="324" t="str">
        <f>IFERROR(AVERAGEIFS('VISSIM Travel Time Outputs'!#REF!,'VISSIM Travel Time Outputs'!#REF!,$D16,'VISSIM Travel Time Outputs'!#REF!,"AVG",'VISSIM Travel Time Outputs'!#REF!,IE$9),"-")</f>
        <v>-</v>
      </c>
      <c r="IF16" s="324" t="str">
        <f>IFERROR(AVERAGEIFS('VISSIM Travel Time Outputs'!#REF!,'VISSIM Travel Time Outputs'!#REF!,$D16,'VISSIM Travel Time Outputs'!#REF!,"AVG",'VISSIM Travel Time Outputs'!#REF!,IF$9),"-")</f>
        <v>-</v>
      </c>
      <c r="IG16" s="324" t="str">
        <f>IFERROR(AVERAGEIFS('VISSIM Travel Time Outputs'!#REF!,'VISSIM Travel Time Outputs'!#REF!,$D16,'VISSIM Travel Time Outputs'!#REF!,"AVG",'VISSIM Travel Time Outputs'!#REF!,IG$9),"-")</f>
        <v>-</v>
      </c>
      <c r="IH16" s="324" t="str">
        <f>IFERROR(AVERAGEIFS('VISSIM Travel Time Outputs'!#REF!,'VISSIM Travel Time Outputs'!#REF!,$D16,'VISSIM Travel Time Outputs'!#REF!,"AVG",'VISSIM Travel Time Outputs'!#REF!,IH$9),"-")</f>
        <v>-</v>
      </c>
      <c r="II16" s="324" t="str">
        <f>IFERROR(AVERAGEIFS('VISSIM Travel Time Outputs'!#REF!,'VISSIM Travel Time Outputs'!#REF!,$D16,'VISSIM Travel Time Outputs'!#REF!,"AVG",'VISSIM Travel Time Outputs'!#REF!,II$9),"-")</f>
        <v>-</v>
      </c>
      <c r="IJ16" s="324" t="str">
        <f>IFERROR(AVERAGEIFS('VISSIM Travel Time Outputs'!#REF!,'VISSIM Travel Time Outputs'!#REF!,$D16,'VISSIM Travel Time Outputs'!#REF!,"AVG",'VISSIM Travel Time Outputs'!#REF!,IJ$9),"-")</f>
        <v>-</v>
      </c>
      <c r="IK16" s="324" t="str">
        <f>IFERROR(AVERAGEIFS('VISSIM Travel Time Outputs'!#REF!,'VISSIM Travel Time Outputs'!#REF!,$D16,'VISSIM Travel Time Outputs'!#REF!,"AVG",'VISSIM Travel Time Outputs'!#REF!,IK$9),"-")</f>
        <v>-</v>
      </c>
      <c r="IL16" s="324" t="str">
        <f>IFERROR(AVERAGEIFS('VISSIM Travel Time Outputs'!#REF!,'VISSIM Travel Time Outputs'!#REF!,$D16,'VISSIM Travel Time Outputs'!#REF!,"AVG",'VISSIM Travel Time Outputs'!#REF!,IL$9),"-")</f>
        <v>-</v>
      </c>
      <c r="IM16" s="324" t="str">
        <f>IFERROR(AVERAGEIFS('VISSIM Travel Time Outputs'!#REF!,'VISSIM Travel Time Outputs'!#REF!,$D16,'VISSIM Travel Time Outputs'!#REF!,"AVG",'VISSIM Travel Time Outputs'!#REF!,IM$9),"-")</f>
        <v>-</v>
      </c>
      <c r="IN16" s="324" t="str">
        <f>IFERROR(AVERAGEIFS('VISSIM Travel Time Outputs'!#REF!,'VISSIM Travel Time Outputs'!#REF!,$D16,'VISSIM Travel Time Outputs'!#REF!,"AVG",'VISSIM Travel Time Outputs'!#REF!,IN$9),"-")</f>
        <v>-</v>
      </c>
      <c r="IO16" s="324" t="str">
        <f>IFERROR(AVERAGEIFS('VISSIM Travel Time Outputs'!#REF!,'VISSIM Travel Time Outputs'!#REF!,$D16,'VISSIM Travel Time Outputs'!#REF!,"AVG",'VISSIM Travel Time Outputs'!#REF!,IO$9),"-")</f>
        <v>-</v>
      </c>
      <c r="IP16" s="324" t="str">
        <f>IFERROR(AVERAGEIFS('VISSIM Travel Time Outputs'!#REF!,'VISSIM Travel Time Outputs'!#REF!,$D16,'VISSIM Travel Time Outputs'!#REF!,"AVG",'VISSIM Travel Time Outputs'!#REF!,IP$9),"-")</f>
        <v>-</v>
      </c>
      <c r="IQ16" s="324" t="str">
        <f>IFERROR(AVERAGEIFS('VISSIM Travel Time Outputs'!#REF!,'VISSIM Travel Time Outputs'!#REF!,$D16,'VISSIM Travel Time Outputs'!#REF!,"AVG",'VISSIM Travel Time Outputs'!#REF!,IQ$9),"-")</f>
        <v>-</v>
      </c>
      <c r="IR16" s="324" t="str">
        <f>IFERROR(AVERAGEIFS('VISSIM Travel Time Outputs'!#REF!,'VISSIM Travel Time Outputs'!#REF!,$D16,'VISSIM Travel Time Outputs'!#REF!,"AVG",'VISSIM Travel Time Outputs'!#REF!,IR$9),"-")</f>
        <v>-</v>
      </c>
      <c r="IS16" s="325" t="str">
        <f>IFERROR(AVERAGEIFS('VISSIM Travel Time Outputs'!#REF!,'VISSIM Travel Time Outputs'!#REF!,$D16,'VISSIM Travel Time Outputs'!#REF!,"AVG",'VISSIM Travel Time Outputs'!#REF!,IS$9),"-")</f>
        <v>-</v>
      </c>
      <c r="IT16" s="325" t="str">
        <f t="shared" si="31"/>
        <v>--</v>
      </c>
    </row>
    <row r="17" spans="1:254" x14ac:dyDescent="0.35">
      <c r="A17" s="252" t="str">
        <f t="shared" si="12"/>
        <v>H</v>
      </c>
      <c r="B17" s="577">
        <f t="shared" si="32"/>
        <v>8</v>
      </c>
      <c r="C17" s="413">
        <f>INDEX('Input - Travel Times'!$B$3:$AH$103,MATCH($B17,'Input - Travel Times'!$B$3:$B$103,0),MATCH(C$9,'Input - Travel Times'!$B$3:$AH$3,0))</f>
        <v>0</v>
      </c>
      <c r="D17" s="150">
        <f>INDEX('Input - Travel Times'!$B$3:$AH$103,MATCH($B17,'Input - Travel Times'!$B$3:$B$103,0),MATCH(D$9,'Input - Travel Times'!$B$3:$AH$3,0))</f>
        <v>0</v>
      </c>
      <c r="E17" s="518">
        <f>TIME(0,0,INDEX('Input - Travel Times'!$B$3:$AH$103,MATCH($B17,'Input - Travel Times'!$B$3:$B$103,0),MATCH(E$9,'Input - Travel Times'!$B$3:$AH$3,0)))</f>
        <v>0</v>
      </c>
      <c r="F17" s="518">
        <f>TIME(0,0,INDEX('Input - Travel Times'!$B$3:$AH$103,MATCH($B17,'Input - Travel Times'!$B$3:$B$103,0),MATCH(F$9,'Input - Travel Times'!$B$3:$AH$3,0)))</f>
        <v>0</v>
      </c>
      <c r="G17" s="518">
        <f>TIME(0,0,INDEX('Input - Travel Times'!$B$3:$AH$103,MATCH($B17,'Input - Travel Times'!$B$3:$B$103,0),MATCH(G$9,'Input - Travel Times'!$B$3:$AH$3,0)))</f>
        <v>0</v>
      </c>
      <c r="H17" s="518">
        <f>TIME(0,0,INDEX('Input - Travel Times'!$B$3:$AH$103,MATCH($B17,'Input - Travel Times'!$B$3:$B$103,0),MATCH(H$9,'Input - Travel Times'!$B$3:$AH$3,0)))</f>
        <v>0</v>
      </c>
      <c r="I17" s="130"/>
      <c r="J17" s="209" t="str">
        <f>IFERROR(TIME(0,0,AVERAGEIFS('VISSIM Travel Time Outputs'!$I:$I,'VISSIM Travel Time Outputs'!$D:$D,$D17,'VISSIM Travel Time Outputs'!$A:$A,"AVG",'VISSIM Travel Time Outputs'!$B:$B,J$9)),"-")</f>
        <v>-</v>
      </c>
      <c r="K17" s="34" t="str">
        <f>IFERROR(TIME(0,0,AVERAGEIFS('VISSIM Travel Time Outputs'!$I:$I,'VISSIM Travel Time Outputs'!$D:$D,$D17,'VISSIM Travel Time Outputs'!$A:$A,"AVG",'VISSIM Travel Time Outputs'!$B:$B,K$9)),"-")</f>
        <v>-</v>
      </c>
      <c r="L17" s="34" t="str">
        <f>IFERROR(TIME(0,0,AVERAGEIFS('VISSIM Travel Time Outputs'!$I:$I,'VISSIM Travel Time Outputs'!$D:$D,$D17,'VISSIM Travel Time Outputs'!$A:$A,"AVG",'VISSIM Travel Time Outputs'!$B:$B,L$9)),"-")</f>
        <v>-</v>
      </c>
      <c r="M17" s="34" t="str">
        <f>IFERROR(TIME(0,0,AVERAGEIFS('VISSIM Travel Time Outputs'!$I:$I,'VISSIM Travel Time Outputs'!$D:$D,$D17,'VISSIM Travel Time Outputs'!$A:$A,"AVG",'VISSIM Travel Time Outputs'!$B:$B,M$9)),"-")</f>
        <v>-</v>
      </c>
      <c r="N17" s="34" t="str">
        <f>IFERROR(TIME(0,0,AVERAGEIFS('VISSIM Travel Time Outputs'!$I:$I,'VISSIM Travel Time Outputs'!$D:$D,$D17,'VISSIM Travel Time Outputs'!$A:$A,"AVG",'VISSIM Travel Time Outputs'!$B:$B,N$9)),"-")</f>
        <v>-</v>
      </c>
      <c r="O17" s="34" t="str">
        <f>IFERROR(TIME(0,0,AVERAGEIFS('VISSIM Travel Time Outputs'!$I:$I,'VISSIM Travel Time Outputs'!$D:$D,$D17,'VISSIM Travel Time Outputs'!$A:$A,"AVG",'VISSIM Travel Time Outputs'!$B:$B,O$9)),"-")</f>
        <v>-</v>
      </c>
      <c r="P17" s="34" t="str">
        <f>IFERROR(TIME(0,0,AVERAGEIFS('VISSIM Travel Time Outputs'!$I:$I,'VISSIM Travel Time Outputs'!$D:$D,$D17,'VISSIM Travel Time Outputs'!$A:$A,"AVG",'VISSIM Travel Time Outputs'!$B:$B,P$9)),"-")</f>
        <v>-</v>
      </c>
      <c r="Q17" s="34" t="str">
        <f>IFERROR(TIME(0,0,AVERAGEIFS('VISSIM Travel Time Outputs'!$I:$I,'VISSIM Travel Time Outputs'!$D:$D,$D17,'VISSIM Travel Time Outputs'!$A:$A,"AVG",'VISSIM Travel Time Outputs'!$B:$B,Q$9)),"-")</f>
        <v>-</v>
      </c>
      <c r="R17" s="34" t="str">
        <f>IFERROR(TIME(0,0,AVERAGEIFS('VISSIM Travel Time Outputs'!$I:$I,'VISSIM Travel Time Outputs'!$D:$D,$D17,'VISSIM Travel Time Outputs'!$A:$A,"AVG",'VISSIM Travel Time Outputs'!$B:$B,R$9)),"-")</f>
        <v>-</v>
      </c>
      <c r="S17" s="34" t="str">
        <f>IFERROR(TIME(0,0,AVERAGEIFS('VISSIM Travel Time Outputs'!$I:$I,'VISSIM Travel Time Outputs'!$D:$D,$D17,'VISSIM Travel Time Outputs'!$A:$A,"AVG",'VISSIM Travel Time Outputs'!$B:$B,S$9)),"-")</f>
        <v>-</v>
      </c>
      <c r="T17" s="34" t="str">
        <f>IFERROR(TIME(0,0,AVERAGEIFS('VISSIM Travel Time Outputs'!$I:$I,'VISSIM Travel Time Outputs'!$D:$D,$D17,'VISSIM Travel Time Outputs'!$A:$A,"AVG",'VISSIM Travel Time Outputs'!$B:$B,T$9)),"-")</f>
        <v>-</v>
      </c>
      <c r="U17" s="34" t="str">
        <f>IFERROR(TIME(0,0,AVERAGEIFS('VISSIM Travel Time Outputs'!$I:$I,'VISSIM Travel Time Outputs'!$D:$D,$D17,'VISSIM Travel Time Outputs'!$A:$A,"AVG",'VISSIM Travel Time Outputs'!$B:$B,U$9)),"-")</f>
        <v>-</v>
      </c>
      <c r="V17" s="34" t="str">
        <f>IFERROR(TIME(0,0,AVERAGEIFS('VISSIM Travel Time Outputs'!$I:$I,'VISSIM Travel Time Outputs'!$D:$D,$D17,'VISSIM Travel Time Outputs'!$A:$A,"AVG",'VISSIM Travel Time Outputs'!$B:$B,V$9)),"-")</f>
        <v>-</v>
      </c>
      <c r="W17" s="34" t="str">
        <f>IFERROR(TIME(0,0,AVERAGEIFS('VISSIM Travel Time Outputs'!$I:$I,'VISSIM Travel Time Outputs'!$D:$D,$D17,'VISSIM Travel Time Outputs'!$A:$A,"AVG",'VISSIM Travel Time Outputs'!$B:$B,W$9)),"-")</f>
        <v>-</v>
      </c>
      <c r="X17" s="34" t="str">
        <f>IFERROR(TIME(0,0,AVERAGEIFS('VISSIM Travel Time Outputs'!$I:$I,'VISSIM Travel Time Outputs'!$D:$D,$D17,'VISSIM Travel Time Outputs'!$A:$A,"AVG",'VISSIM Travel Time Outputs'!$B:$B,X$9)),"-")</f>
        <v>-</v>
      </c>
      <c r="Y17" s="134" t="str">
        <f>IFERROR(TIME(0,0,AVERAGEIFS('VISSIM Travel Time Outputs'!$I:$I,'VISSIM Travel Time Outputs'!$D:$D,$D17,'VISSIM Travel Time Outputs'!$A:$A,"AVG",'VISSIM Travel Time Outputs'!$B:$B,Y$9)),"-")</f>
        <v>-</v>
      </c>
      <c r="Z17" s="254"/>
      <c r="AA17" s="323" t="str">
        <f>IFERROR(AVERAGEIFS('VISSIM Travel Time Outputs'!$F:$F,'VISSIM Travel Time Outputs'!$D:$D,$D17,'VISSIM Travel Time Outputs'!$A:$A,"AVG",'VISSIM Travel Time Outputs'!$B:$B,AA$9),"-")</f>
        <v>-</v>
      </c>
      <c r="AB17" s="324" t="str">
        <f>IFERROR(AVERAGEIFS('VISSIM Travel Time Outputs'!$F:$F,'VISSIM Travel Time Outputs'!$D:$D,$D17,'VISSIM Travel Time Outputs'!$A:$A,"AVG",'VISSIM Travel Time Outputs'!$B:$B,AB$9),"-")</f>
        <v>-</v>
      </c>
      <c r="AC17" s="324" t="str">
        <f>IFERROR(AVERAGEIFS('VISSIM Travel Time Outputs'!$F:$F,'VISSIM Travel Time Outputs'!$D:$D,$D17,'VISSIM Travel Time Outputs'!$A:$A,"AVG",'VISSIM Travel Time Outputs'!$B:$B,AC$9),"-")</f>
        <v>-</v>
      </c>
      <c r="AD17" s="324" t="str">
        <f>IFERROR(AVERAGEIFS('VISSIM Travel Time Outputs'!$F:$F,'VISSIM Travel Time Outputs'!$D:$D,$D17,'VISSIM Travel Time Outputs'!$A:$A,"AVG",'VISSIM Travel Time Outputs'!$B:$B,AD$9),"-")</f>
        <v>-</v>
      </c>
      <c r="AE17" s="324" t="str">
        <f>IFERROR(AVERAGEIFS('VISSIM Travel Time Outputs'!$F:$F,'VISSIM Travel Time Outputs'!$D:$D,$D17,'VISSIM Travel Time Outputs'!$A:$A,"AVG",'VISSIM Travel Time Outputs'!$B:$B,AE$9),"-")</f>
        <v>-</v>
      </c>
      <c r="AF17" s="324" t="str">
        <f>IFERROR(AVERAGEIFS('VISSIM Travel Time Outputs'!$F:$F,'VISSIM Travel Time Outputs'!$D:$D,$D17,'VISSIM Travel Time Outputs'!$A:$A,"AVG",'VISSIM Travel Time Outputs'!$B:$B,AF$9),"-")</f>
        <v>-</v>
      </c>
      <c r="AG17" s="324" t="str">
        <f>IFERROR(AVERAGEIFS('VISSIM Travel Time Outputs'!$F:$F,'VISSIM Travel Time Outputs'!$D:$D,$D17,'VISSIM Travel Time Outputs'!$A:$A,"AVG",'VISSIM Travel Time Outputs'!$B:$B,AG$9),"-")</f>
        <v>-</v>
      </c>
      <c r="AH17" s="324" t="str">
        <f>IFERROR(AVERAGEIFS('VISSIM Travel Time Outputs'!$F:$F,'VISSIM Travel Time Outputs'!$D:$D,$D17,'VISSIM Travel Time Outputs'!$A:$A,"AVG",'VISSIM Travel Time Outputs'!$B:$B,AH$9),"-")</f>
        <v>-</v>
      </c>
      <c r="AI17" s="324" t="str">
        <f>IFERROR(AVERAGEIFS('VISSIM Travel Time Outputs'!$F:$F,'VISSIM Travel Time Outputs'!$D:$D,$D17,'VISSIM Travel Time Outputs'!$A:$A,"AVG",'VISSIM Travel Time Outputs'!$B:$B,AI$9),"-")</f>
        <v>-</v>
      </c>
      <c r="AJ17" s="324" t="str">
        <f>IFERROR(AVERAGEIFS('VISSIM Travel Time Outputs'!$F:$F,'VISSIM Travel Time Outputs'!$D:$D,$D17,'VISSIM Travel Time Outputs'!$A:$A,"AVG",'VISSIM Travel Time Outputs'!$B:$B,AJ$9),"-")</f>
        <v>-</v>
      </c>
      <c r="AK17" s="324" t="str">
        <f>IFERROR(AVERAGEIFS('VISSIM Travel Time Outputs'!$F:$F,'VISSIM Travel Time Outputs'!$D:$D,$D17,'VISSIM Travel Time Outputs'!$A:$A,"AVG",'VISSIM Travel Time Outputs'!$B:$B,AK$9),"-")</f>
        <v>-</v>
      </c>
      <c r="AL17" s="324" t="str">
        <f>IFERROR(AVERAGEIFS('VISSIM Travel Time Outputs'!$F:$F,'VISSIM Travel Time Outputs'!$D:$D,$D17,'VISSIM Travel Time Outputs'!$A:$A,"AVG",'VISSIM Travel Time Outputs'!$B:$B,AL$9),"-")</f>
        <v>-</v>
      </c>
      <c r="AM17" s="324" t="str">
        <f>IFERROR(AVERAGEIFS('VISSIM Travel Time Outputs'!$F:$F,'VISSIM Travel Time Outputs'!$D:$D,$D17,'VISSIM Travel Time Outputs'!$A:$A,"AVG",'VISSIM Travel Time Outputs'!$B:$B,AM$9),"-")</f>
        <v>-</v>
      </c>
      <c r="AN17" s="324" t="str">
        <f>IFERROR(AVERAGEIFS('VISSIM Travel Time Outputs'!$F:$F,'VISSIM Travel Time Outputs'!$D:$D,$D17,'VISSIM Travel Time Outputs'!$A:$A,"AVG",'VISSIM Travel Time Outputs'!$B:$B,AN$9),"-")</f>
        <v>-</v>
      </c>
      <c r="AO17" s="324" t="str">
        <f>IFERROR(AVERAGEIFS('VISSIM Travel Time Outputs'!$F:$F,'VISSIM Travel Time Outputs'!$D:$D,$D17,'VISSIM Travel Time Outputs'!$A:$A,"AVG",'VISSIM Travel Time Outputs'!$B:$B,AO$9),"-")</f>
        <v>-</v>
      </c>
      <c r="AP17" s="325" t="str">
        <f>IFERROR(AVERAGEIFS('VISSIM Travel Time Outputs'!$F:$F,'VISSIM Travel Time Outputs'!$D:$D,$D17,'VISSIM Travel Time Outputs'!$A:$A,"AVG",'VISSIM Travel Time Outputs'!$B:$B,AP$9),"-")</f>
        <v>-</v>
      </c>
      <c r="AQ17" s="331"/>
      <c r="AR17" s="209" t="str">
        <f t="shared" si="13"/>
        <v>--</v>
      </c>
      <c r="AS17" s="354" t="str">
        <f t="shared" si="14"/>
        <v>--</v>
      </c>
      <c r="AT17" s="325">
        <f t="shared" si="15"/>
        <v>0</v>
      </c>
      <c r="AU17" s="255"/>
      <c r="AV17" s="209" t="str">
        <f>IFERROR(TIME(0,0,AVERAGEIFS('VISSIM Travel Time Outputs'!$J:$J,'VISSIM Travel Time Outputs'!$D:$D,$D17,'VISSIM Travel Time Outputs'!$A:$A,"AVG",'VISSIM Travel Time Outputs'!$B:$B,AV$9)),"-")</f>
        <v>-</v>
      </c>
      <c r="AW17" s="34" t="str">
        <f>IFERROR(TIME(0,0,AVERAGEIFS('VISSIM Travel Time Outputs'!$J:$J,'VISSIM Travel Time Outputs'!$D:$D,$D17,'VISSIM Travel Time Outputs'!$A:$A,"AVG",'VISSIM Travel Time Outputs'!$B:$B,AW$9)),"-")</f>
        <v>-</v>
      </c>
      <c r="AX17" s="34" t="str">
        <f>IFERROR(TIME(0,0,AVERAGEIFS('VISSIM Travel Time Outputs'!$J:$J,'VISSIM Travel Time Outputs'!$D:$D,$D17,'VISSIM Travel Time Outputs'!$A:$A,"AVG",'VISSIM Travel Time Outputs'!$B:$B,AX$9)),"-")</f>
        <v>-</v>
      </c>
      <c r="AY17" s="34" t="str">
        <f>IFERROR(TIME(0,0,AVERAGEIFS('VISSIM Travel Time Outputs'!$J:$J,'VISSIM Travel Time Outputs'!$D:$D,$D17,'VISSIM Travel Time Outputs'!$A:$A,"AVG",'VISSIM Travel Time Outputs'!$B:$B,AY$9)),"-")</f>
        <v>-</v>
      </c>
      <c r="AZ17" s="34" t="str">
        <f>IFERROR(TIME(0,0,AVERAGEIFS('VISSIM Travel Time Outputs'!$J:$J,'VISSIM Travel Time Outputs'!$D:$D,$D17,'VISSIM Travel Time Outputs'!$A:$A,"AVG",'VISSIM Travel Time Outputs'!$B:$B,AZ$9)),"-")</f>
        <v>-</v>
      </c>
      <c r="BA17" s="34" t="str">
        <f>IFERROR(TIME(0,0,AVERAGEIFS('VISSIM Travel Time Outputs'!$J:$J,'VISSIM Travel Time Outputs'!$D:$D,$D17,'VISSIM Travel Time Outputs'!$A:$A,"AVG",'VISSIM Travel Time Outputs'!$B:$B,BA$9)),"-")</f>
        <v>-</v>
      </c>
      <c r="BB17" s="34" t="str">
        <f>IFERROR(TIME(0,0,AVERAGEIFS('VISSIM Travel Time Outputs'!$J:$J,'VISSIM Travel Time Outputs'!$D:$D,$D17,'VISSIM Travel Time Outputs'!$A:$A,"AVG",'VISSIM Travel Time Outputs'!$B:$B,BB$9)),"-")</f>
        <v>-</v>
      </c>
      <c r="BC17" s="34" t="str">
        <f>IFERROR(TIME(0,0,AVERAGEIFS('VISSIM Travel Time Outputs'!$J:$J,'VISSIM Travel Time Outputs'!$D:$D,$D17,'VISSIM Travel Time Outputs'!$A:$A,"AVG",'VISSIM Travel Time Outputs'!$B:$B,BC$9)),"-")</f>
        <v>-</v>
      </c>
      <c r="BD17" s="34" t="str">
        <f>IFERROR(TIME(0,0,AVERAGEIFS('VISSIM Travel Time Outputs'!$J:$J,'VISSIM Travel Time Outputs'!$D:$D,$D17,'VISSIM Travel Time Outputs'!$A:$A,"AVG",'VISSIM Travel Time Outputs'!$B:$B,BD$9)),"-")</f>
        <v>-</v>
      </c>
      <c r="BE17" s="34" t="str">
        <f>IFERROR(TIME(0,0,AVERAGEIFS('VISSIM Travel Time Outputs'!$J:$J,'VISSIM Travel Time Outputs'!$D:$D,$D17,'VISSIM Travel Time Outputs'!$A:$A,"AVG",'VISSIM Travel Time Outputs'!$B:$B,BE$9)),"-")</f>
        <v>-</v>
      </c>
      <c r="BF17" s="34" t="str">
        <f>IFERROR(TIME(0,0,AVERAGEIFS('VISSIM Travel Time Outputs'!$J:$J,'VISSIM Travel Time Outputs'!$D:$D,$D17,'VISSIM Travel Time Outputs'!$A:$A,"AVG",'VISSIM Travel Time Outputs'!$B:$B,BF$9)),"-")</f>
        <v>-</v>
      </c>
      <c r="BG17" s="34" t="str">
        <f>IFERROR(TIME(0,0,AVERAGEIFS('VISSIM Travel Time Outputs'!$J:$J,'VISSIM Travel Time Outputs'!$D:$D,$D17,'VISSIM Travel Time Outputs'!$A:$A,"AVG",'VISSIM Travel Time Outputs'!$B:$B,BG$9)),"-")</f>
        <v>-</v>
      </c>
      <c r="BH17" s="34" t="str">
        <f>IFERROR(TIME(0,0,AVERAGEIFS('VISSIM Travel Time Outputs'!$J:$J,'VISSIM Travel Time Outputs'!$D:$D,$D17,'VISSIM Travel Time Outputs'!$A:$A,"AVG",'VISSIM Travel Time Outputs'!$B:$B,BH$9)),"-")</f>
        <v>-</v>
      </c>
      <c r="BI17" s="34" t="str">
        <f>IFERROR(TIME(0,0,AVERAGEIFS('VISSIM Travel Time Outputs'!$J:$J,'VISSIM Travel Time Outputs'!$D:$D,$D17,'VISSIM Travel Time Outputs'!$A:$A,"AVG",'VISSIM Travel Time Outputs'!$B:$B,BI$9)),"-")</f>
        <v>-</v>
      </c>
      <c r="BJ17" s="34" t="str">
        <f>IFERROR(TIME(0,0,AVERAGEIFS('VISSIM Travel Time Outputs'!$J:$J,'VISSIM Travel Time Outputs'!$D:$D,$D17,'VISSIM Travel Time Outputs'!$A:$A,"AVG",'VISSIM Travel Time Outputs'!$B:$B,BJ$9)),"-")</f>
        <v>-</v>
      </c>
      <c r="BK17" s="134" t="str">
        <f>IFERROR(TIME(0,0,AVERAGEIFS('VISSIM Travel Time Outputs'!$J:$J,'VISSIM Travel Time Outputs'!$D:$D,$D17,'VISSIM Travel Time Outputs'!$A:$A,"AVG",'VISSIM Travel Time Outputs'!$B:$B,BK$9)),"-")</f>
        <v>-</v>
      </c>
      <c r="BL17" s="126"/>
      <c r="BM17" s="323" t="str">
        <f>IFERROR(AVERAGEIFS('VISSIM Travel Time Outputs'!$G:$G,'VISSIM Travel Time Outputs'!$D:$D,$D17,'VISSIM Travel Time Outputs'!$A:$A,"AVG",'VISSIM Travel Time Outputs'!$B:$B,BM$9),"-")</f>
        <v>-</v>
      </c>
      <c r="BN17" s="324" t="str">
        <f>IFERROR(AVERAGEIFS('VISSIM Travel Time Outputs'!$G:$G,'VISSIM Travel Time Outputs'!$D:$D,$D17,'VISSIM Travel Time Outputs'!$A:$A,"AVG",'VISSIM Travel Time Outputs'!$B:$B,BN$9),"-")</f>
        <v>-</v>
      </c>
      <c r="BO17" s="324" t="str">
        <f>IFERROR(AVERAGEIFS('VISSIM Travel Time Outputs'!$G:$G,'VISSIM Travel Time Outputs'!$D:$D,$D17,'VISSIM Travel Time Outputs'!$A:$A,"AVG",'VISSIM Travel Time Outputs'!$B:$B,BO$9),"-")</f>
        <v>-</v>
      </c>
      <c r="BP17" s="324" t="str">
        <f>IFERROR(AVERAGEIFS('VISSIM Travel Time Outputs'!$G:$G,'VISSIM Travel Time Outputs'!$D:$D,$D17,'VISSIM Travel Time Outputs'!$A:$A,"AVG",'VISSIM Travel Time Outputs'!$B:$B,BP$9),"-")</f>
        <v>-</v>
      </c>
      <c r="BQ17" s="324" t="str">
        <f>IFERROR(AVERAGEIFS('VISSIM Travel Time Outputs'!$G:$G,'VISSIM Travel Time Outputs'!$D:$D,$D17,'VISSIM Travel Time Outputs'!$A:$A,"AVG",'VISSIM Travel Time Outputs'!$B:$B,BQ$9),"-")</f>
        <v>-</v>
      </c>
      <c r="BR17" s="324" t="str">
        <f>IFERROR(AVERAGEIFS('VISSIM Travel Time Outputs'!$G:$G,'VISSIM Travel Time Outputs'!$D:$D,$D17,'VISSIM Travel Time Outputs'!$A:$A,"AVG",'VISSIM Travel Time Outputs'!$B:$B,BR$9),"-")</f>
        <v>-</v>
      </c>
      <c r="BS17" s="324" t="str">
        <f>IFERROR(AVERAGEIFS('VISSIM Travel Time Outputs'!$G:$G,'VISSIM Travel Time Outputs'!$D:$D,$D17,'VISSIM Travel Time Outputs'!$A:$A,"AVG",'VISSIM Travel Time Outputs'!$B:$B,BS$9),"-")</f>
        <v>-</v>
      </c>
      <c r="BT17" s="324" t="str">
        <f>IFERROR(AVERAGEIFS('VISSIM Travel Time Outputs'!$G:$G,'VISSIM Travel Time Outputs'!$D:$D,$D17,'VISSIM Travel Time Outputs'!$A:$A,"AVG",'VISSIM Travel Time Outputs'!$B:$B,BT$9),"-")</f>
        <v>-</v>
      </c>
      <c r="BU17" s="324" t="str">
        <f>IFERROR(AVERAGEIFS('VISSIM Travel Time Outputs'!$G:$G,'VISSIM Travel Time Outputs'!$D:$D,$D17,'VISSIM Travel Time Outputs'!$A:$A,"AVG",'VISSIM Travel Time Outputs'!$B:$B,BU$9),"-")</f>
        <v>-</v>
      </c>
      <c r="BV17" s="324" t="str">
        <f>IFERROR(AVERAGEIFS('VISSIM Travel Time Outputs'!$G:$G,'VISSIM Travel Time Outputs'!$D:$D,$D17,'VISSIM Travel Time Outputs'!$A:$A,"AVG",'VISSIM Travel Time Outputs'!$B:$B,BV$9),"-")</f>
        <v>-</v>
      </c>
      <c r="BW17" s="324" t="str">
        <f>IFERROR(AVERAGEIFS('VISSIM Travel Time Outputs'!$G:$G,'VISSIM Travel Time Outputs'!$D:$D,$D17,'VISSIM Travel Time Outputs'!$A:$A,"AVG",'VISSIM Travel Time Outputs'!$B:$B,BW$9),"-")</f>
        <v>-</v>
      </c>
      <c r="BX17" s="324" t="str">
        <f>IFERROR(AVERAGEIFS('VISSIM Travel Time Outputs'!$G:$G,'VISSIM Travel Time Outputs'!$D:$D,$D17,'VISSIM Travel Time Outputs'!$A:$A,"AVG",'VISSIM Travel Time Outputs'!$B:$B,BX$9),"-")</f>
        <v>-</v>
      </c>
      <c r="BY17" s="324" t="str">
        <f>IFERROR(AVERAGEIFS('VISSIM Travel Time Outputs'!$G:$G,'VISSIM Travel Time Outputs'!$D:$D,$D17,'VISSIM Travel Time Outputs'!$A:$A,"AVG",'VISSIM Travel Time Outputs'!$B:$B,BY$9),"-")</f>
        <v>-</v>
      </c>
      <c r="BZ17" s="324" t="str">
        <f>IFERROR(AVERAGEIFS('VISSIM Travel Time Outputs'!$G:$G,'VISSIM Travel Time Outputs'!$D:$D,$D17,'VISSIM Travel Time Outputs'!$A:$A,"AVG",'VISSIM Travel Time Outputs'!$B:$B,BZ$9),"-")</f>
        <v>-</v>
      </c>
      <c r="CA17" s="324" t="str">
        <f>IFERROR(AVERAGEIFS('VISSIM Travel Time Outputs'!$G:$G,'VISSIM Travel Time Outputs'!$D:$D,$D17,'VISSIM Travel Time Outputs'!$A:$A,"AVG",'VISSIM Travel Time Outputs'!$B:$B,CA$9),"-")</f>
        <v>-</v>
      </c>
      <c r="CB17" s="325" t="str">
        <f>IFERROR(AVERAGEIFS('VISSIM Travel Time Outputs'!$G:$G,'VISSIM Travel Time Outputs'!$D:$D,$D17,'VISSIM Travel Time Outputs'!$A:$A,"AVG",'VISSIM Travel Time Outputs'!$B:$B,CB$9),"-")</f>
        <v>-</v>
      </c>
      <c r="CC17" s="254"/>
      <c r="CD17" s="209" t="str">
        <f t="shared" si="16"/>
        <v>--</v>
      </c>
      <c r="CE17" s="354" t="str">
        <f t="shared" si="17"/>
        <v>--</v>
      </c>
      <c r="CF17" s="325">
        <f t="shared" si="18"/>
        <v>0</v>
      </c>
      <c r="CG17" s="331"/>
      <c r="CH17" s="209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134"/>
      <c r="CX17" s="331"/>
      <c r="CY17" s="323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  <c r="DL17" s="324"/>
      <c r="DM17" s="324"/>
      <c r="DN17" s="325"/>
      <c r="DO17" s="331"/>
      <c r="DP17" s="209" t="str">
        <f t="shared" si="19"/>
        <v>--</v>
      </c>
      <c r="DQ17" s="354" t="str">
        <f t="shared" si="20"/>
        <v>--</v>
      </c>
      <c r="DR17" s="325">
        <f t="shared" si="21"/>
        <v>0</v>
      </c>
      <c r="DS17" s="255"/>
      <c r="DT17" s="209" t="str">
        <f>IFERROR(TIME(0,0,AVERAGEIFS('VISSIM Travel Time Outputs'!$K:$K,'VISSIM Travel Time Outputs'!$D:$D,$D17,'VISSIM Travel Time Outputs'!$A:$A,"AVG",'VISSIM Travel Time Outputs'!$B:$B,DT$9)),"-")</f>
        <v>-</v>
      </c>
      <c r="DU17" s="34" t="str">
        <f>IFERROR(TIME(0,0,AVERAGEIFS('VISSIM Travel Time Outputs'!$K:$K,'VISSIM Travel Time Outputs'!$D:$D,$D17,'VISSIM Travel Time Outputs'!$A:$A,"AVG",'VISSIM Travel Time Outputs'!$B:$B,DU$9)),"-")</f>
        <v>-</v>
      </c>
      <c r="DV17" s="34" t="str">
        <f>IFERROR(TIME(0,0,AVERAGEIFS('VISSIM Travel Time Outputs'!$K:$K,'VISSIM Travel Time Outputs'!$D:$D,$D17,'VISSIM Travel Time Outputs'!$A:$A,"AVG",'VISSIM Travel Time Outputs'!$B:$B,DV$9)),"-")</f>
        <v>-</v>
      </c>
      <c r="DW17" s="34" t="str">
        <f>IFERROR(TIME(0,0,AVERAGEIFS('VISSIM Travel Time Outputs'!$K:$K,'VISSIM Travel Time Outputs'!$D:$D,$D17,'VISSIM Travel Time Outputs'!$A:$A,"AVG",'VISSIM Travel Time Outputs'!$B:$B,DW$9)),"-")</f>
        <v>-</v>
      </c>
      <c r="DX17" s="34" t="str">
        <f>IFERROR(TIME(0,0,AVERAGEIFS('VISSIM Travel Time Outputs'!$K:$K,'VISSIM Travel Time Outputs'!$D:$D,$D17,'VISSIM Travel Time Outputs'!$A:$A,"AVG",'VISSIM Travel Time Outputs'!$B:$B,DX$9)),"-")</f>
        <v>-</v>
      </c>
      <c r="DY17" s="34" t="str">
        <f>IFERROR(TIME(0,0,AVERAGEIFS('VISSIM Travel Time Outputs'!$K:$K,'VISSIM Travel Time Outputs'!$D:$D,$D17,'VISSIM Travel Time Outputs'!$A:$A,"AVG",'VISSIM Travel Time Outputs'!$B:$B,DY$9)),"-")</f>
        <v>-</v>
      </c>
      <c r="DZ17" s="34" t="str">
        <f>IFERROR(TIME(0,0,AVERAGEIFS('VISSIM Travel Time Outputs'!$K:$K,'VISSIM Travel Time Outputs'!$D:$D,$D17,'VISSIM Travel Time Outputs'!$A:$A,"AVG",'VISSIM Travel Time Outputs'!$B:$B,DZ$9)),"-")</f>
        <v>-</v>
      </c>
      <c r="EA17" s="34" t="str">
        <f>IFERROR(TIME(0,0,AVERAGEIFS('VISSIM Travel Time Outputs'!$K:$K,'VISSIM Travel Time Outputs'!$D:$D,$D17,'VISSIM Travel Time Outputs'!$A:$A,"AVG",'VISSIM Travel Time Outputs'!$B:$B,EA$9)),"-")</f>
        <v>-</v>
      </c>
      <c r="EB17" s="34" t="str">
        <f>IFERROR(TIME(0,0,AVERAGEIFS('VISSIM Travel Time Outputs'!$K:$K,'VISSIM Travel Time Outputs'!$D:$D,$D17,'VISSIM Travel Time Outputs'!$A:$A,"AVG",'VISSIM Travel Time Outputs'!$B:$B,EB$9)),"-")</f>
        <v>-</v>
      </c>
      <c r="EC17" s="34" t="str">
        <f>IFERROR(TIME(0,0,AVERAGEIFS('VISSIM Travel Time Outputs'!$K:$K,'VISSIM Travel Time Outputs'!$D:$D,$D17,'VISSIM Travel Time Outputs'!$A:$A,"AVG",'VISSIM Travel Time Outputs'!$B:$B,EC$9)),"-")</f>
        <v>-</v>
      </c>
      <c r="ED17" s="34" t="str">
        <f>IFERROR(TIME(0,0,AVERAGEIFS('VISSIM Travel Time Outputs'!$K:$K,'VISSIM Travel Time Outputs'!$D:$D,$D17,'VISSIM Travel Time Outputs'!$A:$A,"AVG",'VISSIM Travel Time Outputs'!$B:$B,ED$9)),"-")</f>
        <v>-</v>
      </c>
      <c r="EE17" s="34" t="str">
        <f>IFERROR(TIME(0,0,AVERAGEIFS('VISSIM Travel Time Outputs'!$K:$K,'VISSIM Travel Time Outputs'!$D:$D,$D17,'VISSIM Travel Time Outputs'!$A:$A,"AVG",'VISSIM Travel Time Outputs'!$B:$B,EE$9)),"-")</f>
        <v>-</v>
      </c>
      <c r="EF17" s="34" t="str">
        <f>IFERROR(TIME(0,0,AVERAGEIFS('VISSIM Travel Time Outputs'!$K:$K,'VISSIM Travel Time Outputs'!$D:$D,$D17,'VISSIM Travel Time Outputs'!$A:$A,"AVG",'VISSIM Travel Time Outputs'!$B:$B,EF$9)),"-")</f>
        <v>-</v>
      </c>
      <c r="EG17" s="34" t="str">
        <f>IFERROR(TIME(0,0,AVERAGEIFS('VISSIM Travel Time Outputs'!$K:$K,'VISSIM Travel Time Outputs'!$D:$D,$D17,'VISSIM Travel Time Outputs'!$A:$A,"AVG",'VISSIM Travel Time Outputs'!$B:$B,EG$9)),"-")</f>
        <v>-</v>
      </c>
      <c r="EH17" s="34" t="str">
        <f>IFERROR(TIME(0,0,AVERAGEIFS('VISSIM Travel Time Outputs'!$K:$K,'VISSIM Travel Time Outputs'!$D:$D,$D17,'VISSIM Travel Time Outputs'!$A:$A,"AVG",'VISSIM Travel Time Outputs'!$B:$B,EH$9)),"-")</f>
        <v>-</v>
      </c>
      <c r="EI17" s="134" t="str">
        <f>IFERROR(TIME(0,0,AVERAGEIFS('VISSIM Travel Time Outputs'!$K:$K,'VISSIM Travel Time Outputs'!$D:$D,$D17,'VISSIM Travel Time Outputs'!$A:$A,"AVG",'VISSIM Travel Time Outputs'!$B:$B,EI$9)),"-")</f>
        <v>-</v>
      </c>
      <c r="EJ17" s="126"/>
      <c r="EK17" s="323" t="str">
        <f>IFERROR(AVERAGEIFS('VISSIM Travel Time Outputs'!$H:$H,'VISSIM Travel Time Outputs'!$D:$D,$D17,'VISSIM Travel Time Outputs'!$A:$A,"AVG",'VISSIM Travel Time Outputs'!$B:$B,EK$9),"-")</f>
        <v>-</v>
      </c>
      <c r="EL17" s="324" t="str">
        <f>IFERROR(AVERAGEIFS('VISSIM Travel Time Outputs'!$H:$H,'VISSIM Travel Time Outputs'!$D:$D,$D17,'VISSIM Travel Time Outputs'!$A:$A,"AVG",'VISSIM Travel Time Outputs'!$B:$B,EL$9),"-")</f>
        <v>-</v>
      </c>
      <c r="EM17" s="324" t="str">
        <f>IFERROR(AVERAGEIFS('VISSIM Travel Time Outputs'!$H:$H,'VISSIM Travel Time Outputs'!$D:$D,$D17,'VISSIM Travel Time Outputs'!$A:$A,"AVG",'VISSIM Travel Time Outputs'!$B:$B,EM$9),"-")</f>
        <v>-</v>
      </c>
      <c r="EN17" s="324" t="str">
        <f>IFERROR(AVERAGEIFS('VISSIM Travel Time Outputs'!$H:$H,'VISSIM Travel Time Outputs'!$D:$D,$D17,'VISSIM Travel Time Outputs'!$A:$A,"AVG",'VISSIM Travel Time Outputs'!$B:$B,EN$9),"-")</f>
        <v>-</v>
      </c>
      <c r="EO17" s="324" t="str">
        <f>IFERROR(AVERAGEIFS('VISSIM Travel Time Outputs'!$H:$H,'VISSIM Travel Time Outputs'!$D:$D,$D17,'VISSIM Travel Time Outputs'!$A:$A,"AVG",'VISSIM Travel Time Outputs'!$B:$B,EO$9),"-")</f>
        <v>-</v>
      </c>
      <c r="EP17" s="324" t="str">
        <f>IFERROR(AVERAGEIFS('VISSIM Travel Time Outputs'!$H:$H,'VISSIM Travel Time Outputs'!$D:$D,$D17,'VISSIM Travel Time Outputs'!$A:$A,"AVG",'VISSIM Travel Time Outputs'!$B:$B,EP$9),"-")</f>
        <v>-</v>
      </c>
      <c r="EQ17" s="324" t="str">
        <f>IFERROR(AVERAGEIFS('VISSIM Travel Time Outputs'!$H:$H,'VISSIM Travel Time Outputs'!$D:$D,$D17,'VISSIM Travel Time Outputs'!$A:$A,"AVG",'VISSIM Travel Time Outputs'!$B:$B,EQ$9),"-")</f>
        <v>-</v>
      </c>
      <c r="ER17" s="324" t="str">
        <f>IFERROR(AVERAGEIFS('VISSIM Travel Time Outputs'!$H:$H,'VISSIM Travel Time Outputs'!$D:$D,$D17,'VISSIM Travel Time Outputs'!$A:$A,"AVG",'VISSIM Travel Time Outputs'!$B:$B,ER$9),"-")</f>
        <v>-</v>
      </c>
      <c r="ES17" s="324" t="str">
        <f>IFERROR(AVERAGEIFS('VISSIM Travel Time Outputs'!$H:$H,'VISSIM Travel Time Outputs'!$D:$D,$D17,'VISSIM Travel Time Outputs'!$A:$A,"AVG",'VISSIM Travel Time Outputs'!$B:$B,ES$9),"-")</f>
        <v>-</v>
      </c>
      <c r="ET17" s="324" t="str">
        <f>IFERROR(AVERAGEIFS('VISSIM Travel Time Outputs'!$H:$H,'VISSIM Travel Time Outputs'!$D:$D,$D17,'VISSIM Travel Time Outputs'!$A:$A,"AVG",'VISSIM Travel Time Outputs'!$B:$B,ET$9),"-")</f>
        <v>-</v>
      </c>
      <c r="EU17" s="324" t="str">
        <f>IFERROR(AVERAGEIFS('VISSIM Travel Time Outputs'!$H:$H,'VISSIM Travel Time Outputs'!$D:$D,$D17,'VISSIM Travel Time Outputs'!$A:$A,"AVG",'VISSIM Travel Time Outputs'!$B:$B,EU$9),"-")</f>
        <v>-</v>
      </c>
      <c r="EV17" s="324" t="str">
        <f>IFERROR(AVERAGEIFS('VISSIM Travel Time Outputs'!$H:$H,'VISSIM Travel Time Outputs'!$D:$D,$D17,'VISSIM Travel Time Outputs'!$A:$A,"AVG",'VISSIM Travel Time Outputs'!$B:$B,EV$9),"-")</f>
        <v>-</v>
      </c>
      <c r="EW17" s="324" t="str">
        <f>IFERROR(AVERAGEIFS('VISSIM Travel Time Outputs'!$H:$H,'VISSIM Travel Time Outputs'!$D:$D,$D17,'VISSIM Travel Time Outputs'!$A:$A,"AVG",'VISSIM Travel Time Outputs'!$B:$B,EW$9),"-")</f>
        <v>-</v>
      </c>
      <c r="EX17" s="324" t="str">
        <f>IFERROR(AVERAGEIFS('VISSIM Travel Time Outputs'!$H:$H,'VISSIM Travel Time Outputs'!$D:$D,$D17,'VISSIM Travel Time Outputs'!$A:$A,"AVG",'VISSIM Travel Time Outputs'!$B:$B,EX$9),"-")</f>
        <v>-</v>
      </c>
      <c r="EY17" s="324" t="str">
        <f>IFERROR(AVERAGEIFS('VISSIM Travel Time Outputs'!$H:$H,'VISSIM Travel Time Outputs'!$D:$D,$D17,'VISSIM Travel Time Outputs'!$A:$A,"AVG",'VISSIM Travel Time Outputs'!$B:$B,EY$9),"-")</f>
        <v>-</v>
      </c>
      <c r="EZ17" s="325" t="str">
        <f>IFERROR(AVERAGEIFS('VISSIM Travel Time Outputs'!$H:$H,'VISSIM Travel Time Outputs'!$D:$D,$D17,'VISSIM Travel Time Outputs'!$A:$A,"AVG",'VISSIM Travel Time Outputs'!$B:$B,EZ$9),"-")</f>
        <v>-</v>
      </c>
      <c r="FA17" s="254"/>
      <c r="FB17" s="209" t="str">
        <f t="shared" si="22"/>
        <v>--</v>
      </c>
      <c r="FC17" s="354" t="str">
        <f t="shared" si="23"/>
        <v>--</v>
      </c>
      <c r="FD17" s="325">
        <f t="shared" si="24"/>
        <v>0</v>
      </c>
      <c r="FE17" s="331"/>
      <c r="FF17" s="209" t="str">
        <f>IFERROR(GETPIVOTDATA("Average of TRAVTM(40)",#REF!,"TIMEINT",FF$9,"VEHICLETRAVELTIMEMEASUREMENT",$D17)/3600/24,"--")</f>
        <v>--</v>
      </c>
      <c r="FG17" s="34" t="str">
        <f>IFERROR(GETPIVOTDATA("Average of TRAVTM(40)",#REF!,"TIMEINT",FG$9,"VEHICLETRAVELTIMEMEASUREMENT",$D17)/3600/24,"--")</f>
        <v>--</v>
      </c>
      <c r="FH17" s="34" t="str">
        <f>IFERROR(GETPIVOTDATA("Average of TRAVTM(40)",#REF!,"TIMEINT",FH$9,"VEHICLETRAVELTIMEMEASUREMENT",$D17)/3600/24,"--")</f>
        <v>--</v>
      </c>
      <c r="FI17" s="34" t="str">
        <f>IFERROR(GETPIVOTDATA("Average of TRAVTM(40)",#REF!,"TIMEINT",FI$9,"VEHICLETRAVELTIMEMEASUREMENT",$D17)/3600/24,"--")</f>
        <v>--</v>
      </c>
      <c r="FJ17" s="34" t="str">
        <f>IFERROR(GETPIVOTDATA("Average of TRAVTM(40)",#REF!,"TIMEINT",FJ$9,"VEHICLETRAVELTIMEMEASUREMENT",$D17)/3600/24,"--")</f>
        <v>--</v>
      </c>
      <c r="FK17" s="34" t="str">
        <f>IFERROR(GETPIVOTDATA("Average of TRAVTM(40)",#REF!,"TIMEINT",FK$9,"VEHICLETRAVELTIMEMEASUREMENT",$D17)/3600/24,"--")</f>
        <v>--</v>
      </c>
      <c r="FL17" s="34" t="str">
        <f>IFERROR(GETPIVOTDATA("Average of TRAVTM(40)",#REF!,"TIMEINT",FL$9,"VEHICLETRAVELTIMEMEASUREMENT",$D17)/3600/24,"--")</f>
        <v>--</v>
      </c>
      <c r="FM17" s="34" t="str">
        <f>IFERROR(GETPIVOTDATA("Average of TRAVTM(40)",#REF!,"TIMEINT",FM$9,"VEHICLETRAVELTIMEMEASUREMENT",$D17)/3600/24,"--")</f>
        <v>--</v>
      </c>
      <c r="FN17" s="34" t="str">
        <f>IFERROR(GETPIVOTDATA("Average of TRAVTM(40)",#REF!,"TIMEINT",FN$9,"VEHICLETRAVELTIMEMEASUREMENT",$D17)/3600/24,"--")</f>
        <v>--</v>
      </c>
      <c r="FO17" s="34" t="str">
        <f>IFERROR(GETPIVOTDATA("Average of TRAVTM(40)",#REF!,"TIMEINT",FO$9,"VEHICLETRAVELTIMEMEASUREMENT",$D17)/3600/24,"--")</f>
        <v>--</v>
      </c>
      <c r="FP17" s="34" t="str">
        <f>IFERROR(GETPIVOTDATA("Average of TRAVTM(40)",#REF!,"TIMEINT",FP$9,"VEHICLETRAVELTIMEMEASUREMENT",$D17)/3600/24,"--")</f>
        <v>--</v>
      </c>
      <c r="FQ17" s="34" t="str">
        <f>IFERROR(GETPIVOTDATA("Average of TRAVTM(40)",#REF!,"TIMEINT",FQ$9,"VEHICLETRAVELTIMEMEASUREMENT",$D17)/3600/24,"--")</f>
        <v>--</v>
      </c>
      <c r="FR17" s="34" t="str">
        <f>IFERROR(GETPIVOTDATA("Average of TRAVTM(40)",#REF!,"TIMEINT",FR$9,"VEHICLETRAVELTIMEMEASUREMENT",$D17)/3600/24,"--")</f>
        <v>--</v>
      </c>
      <c r="FS17" s="34" t="str">
        <f>IFERROR(GETPIVOTDATA("Average of TRAVTM(40)",#REF!,"TIMEINT",FS$9,"VEHICLETRAVELTIMEMEASUREMENT",$D17)/3600/24,"--")</f>
        <v>--</v>
      </c>
      <c r="FT17" s="34" t="str">
        <f>IFERROR(GETPIVOTDATA("Average of TRAVTM(40)",#REF!,"TIMEINT",FT$9,"VEHICLETRAVELTIMEMEASUREMENT",$D17)/3600/24,"--")</f>
        <v>--</v>
      </c>
      <c r="FU17" s="134" t="str">
        <f>IFERROR(GETPIVOTDATA("Average of TRAVTM(40)",#REF!,"TIMEINT",FU$9,"VEHICLETRAVELTIMEMEASUREMENT",$D17)/3600/24,"--")</f>
        <v>--</v>
      </c>
      <c r="FV17" s="331"/>
      <c r="FW17" s="323" t="str">
        <f>IFERROR(GETPIVOTDATA("Average of VEHS(40)",#REF!,"TIMEINT",FW$9,"VEHICLETRAVELTIMEMEASUREMENT",$D17),"--")</f>
        <v>--</v>
      </c>
      <c r="FX17" s="324" t="str">
        <f>IFERROR(GETPIVOTDATA("Average of VEHS(40)",#REF!,"TIMEINT",FX$9,"VEHICLETRAVELTIMEMEASUREMENT",$D17),"--")</f>
        <v>--</v>
      </c>
      <c r="FY17" s="324" t="str">
        <f>IFERROR(GETPIVOTDATA("Average of VEHS(40)",#REF!,"TIMEINT",FY$9,"VEHICLETRAVELTIMEMEASUREMENT",$D17),"--")</f>
        <v>--</v>
      </c>
      <c r="FZ17" s="324" t="str">
        <f>IFERROR(GETPIVOTDATA("Average of VEHS(40)",#REF!,"TIMEINT",FZ$9,"VEHICLETRAVELTIMEMEASUREMENT",$D17),"--")</f>
        <v>--</v>
      </c>
      <c r="GA17" s="324" t="str">
        <f>IFERROR(GETPIVOTDATA("Average of VEHS(40)",#REF!,"TIMEINT",GA$9,"VEHICLETRAVELTIMEMEASUREMENT",$D17),"--")</f>
        <v>--</v>
      </c>
      <c r="GB17" s="324" t="str">
        <f>IFERROR(GETPIVOTDATA("Average of VEHS(40)",#REF!,"TIMEINT",GB$9,"VEHICLETRAVELTIMEMEASUREMENT",$D17),"--")</f>
        <v>--</v>
      </c>
      <c r="GC17" s="324" t="str">
        <f>IFERROR(GETPIVOTDATA("Average of VEHS(40)",#REF!,"TIMEINT",GC$9,"VEHICLETRAVELTIMEMEASUREMENT",$D17),"--")</f>
        <v>--</v>
      </c>
      <c r="GD17" s="324" t="str">
        <f>IFERROR(GETPIVOTDATA("Average of VEHS(40)",#REF!,"TIMEINT",GD$9,"VEHICLETRAVELTIMEMEASUREMENT",$D17),"--")</f>
        <v>--</v>
      </c>
      <c r="GE17" s="324" t="str">
        <f>IFERROR(GETPIVOTDATA("Average of VEHS(40)",#REF!,"TIMEINT",GE$9,"VEHICLETRAVELTIMEMEASUREMENT",$D17),"--")</f>
        <v>--</v>
      </c>
      <c r="GF17" s="324" t="str">
        <f>IFERROR(GETPIVOTDATA("Average of VEHS(40)",#REF!,"TIMEINT",GF$9,"VEHICLETRAVELTIMEMEASUREMENT",$D17),"--")</f>
        <v>--</v>
      </c>
      <c r="GG17" s="324" t="str">
        <f>IFERROR(GETPIVOTDATA("Average of VEHS(40)",#REF!,"TIMEINT",GG$9,"VEHICLETRAVELTIMEMEASUREMENT",$D17),"--")</f>
        <v>--</v>
      </c>
      <c r="GH17" s="324" t="str">
        <f>IFERROR(GETPIVOTDATA("Average of VEHS(40)",#REF!,"TIMEINT",GH$9,"VEHICLETRAVELTIMEMEASUREMENT",$D17),"--")</f>
        <v>--</v>
      </c>
      <c r="GI17" s="324" t="str">
        <f>IFERROR(GETPIVOTDATA("Average of VEHS(40)",#REF!,"TIMEINT",GI$9,"VEHICLETRAVELTIMEMEASUREMENT",$D17),"--")</f>
        <v>--</v>
      </c>
      <c r="GJ17" s="324" t="str">
        <f>IFERROR(GETPIVOTDATA("Average of VEHS(40)",#REF!,"TIMEINT",GJ$9,"VEHICLETRAVELTIMEMEASUREMENT",$D17),"--")</f>
        <v>--</v>
      </c>
      <c r="GK17" s="324" t="str">
        <f>IFERROR(GETPIVOTDATA("Average of VEHS(40)",#REF!,"TIMEINT",GK$9,"VEHICLETRAVELTIMEMEASUREMENT",$D17),"--")</f>
        <v>--</v>
      </c>
      <c r="GL17" s="325" t="str">
        <f>IFERROR(GETPIVOTDATA("Average of VEHS(40)",#REF!,"TIMEINT",GL$9,"VEHICLETRAVELTIMEMEASUREMENT",$D17),"--")</f>
        <v>--</v>
      </c>
      <c r="GM17" s="331"/>
      <c r="GN17" s="209" t="str">
        <f t="shared" si="25"/>
        <v>--</v>
      </c>
      <c r="GO17" s="354" t="str">
        <f t="shared" si="26"/>
        <v>--</v>
      </c>
      <c r="GP17" s="325">
        <f t="shared" si="27"/>
        <v>0</v>
      </c>
      <c r="GQ17" s="331"/>
      <c r="GR17" s="209" t="str">
        <f>IFERROR(GETPIVOTDATA("Average of TRAVTM(60)",#REF!,"TIMEINT",GR$9,"VEHICLETRAVELTIMEMEASUREMENT",$D17)/3600/24,"--")</f>
        <v>--</v>
      </c>
      <c r="GS17" s="34" t="str">
        <f>IFERROR(GETPIVOTDATA("Average of TRAVTM(60)",#REF!,"TIMEINT",GS$9,"VEHICLETRAVELTIMEMEASUREMENT",$D17)/3600/24,"--")</f>
        <v>--</v>
      </c>
      <c r="GT17" s="34" t="str">
        <f>IFERROR(GETPIVOTDATA("Average of TRAVTM(60)",#REF!,"TIMEINT",GT$9,"VEHICLETRAVELTIMEMEASUREMENT",$D17)/3600/24,"--")</f>
        <v>--</v>
      </c>
      <c r="GU17" s="34" t="str">
        <f>IFERROR(GETPIVOTDATA("Average of TRAVTM(60)",#REF!,"TIMEINT",GU$9,"VEHICLETRAVELTIMEMEASUREMENT",$D17)/3600/24,"--")</f>
        <v>--</v>
      </c>
      <c r="GV17" s="34" t="str">
        <f>IFERROR(GETPIVOTDATA("Average of TRAVTM(60)",#REF!,"TIMEINT",GV$9,"VEHICLETRAVELTIMEMEASUREMENT",$D17)/3600/24,"--")</f>
        <v>--</v>
      </c>
      <c r="GW17" s="34" t="str">
        <f>IFERROR(GETPIVOTDATA("Average of TRAVTM(60)",#REF!,"TIMEINT",GW$9,"VEHICLETRAVELTIMEMEASUREMENT",$D17)/3600/24,"--")</f>
        <v>--</v>
      </c>
      <c r="GX17" s="34" t="str">
        <f>IFERROR(GETPIVOTDATA("Average of TRAVTM(60)",#REF!,"TIMEINT",GX$9,"VEHICLETRAVELTIMEMEASUREMENT",$D17)/3600/24,"--")</f>
        <v>--</v>
      </c>
      <c r="GY17" s="34" t="str">
        <f>IFERROR(GETPIVOTDATA("Average of TRAVTM(60)",#REF!,"TIMEINT",GY$9,"VEHICLETRAVELTIMEMEASUREMENT",$D17)/3600/24,"--")</f>
        <v>--</v>
      </c>
      <c r="GZ17" s="34" t="str">
        <f>IFERROR(GETPIVOTDATA("Average of TRAVTM(60)",#REF!,"TIMEINT",GZ$9,"VEHICLETRAVELTIMEMEASUREMENT",$D17)/3600/24,"--")</f>
        <v>--</v>
      </c>
      <c r="HA17" s="34" t="str">
        <f>IFERROR(GETPIVOTDATA("Average of TRAVTM(60)",#REF!,"TIMEINT",HA$9,"VEHICLETRAVELTIMEMEASUREMENT",$D17)/3600/24,"--")</f>
        <v>--</v>
      </c>
      <c r="HB17" s="34" t="str">
        <f>IFERROR(GETPIVOTDATA("Average of TRAVTM(60)",#REF!,"TIMEINT",HB$9,"VEHICLETRAVELTIMEMEASUREMENT",$D17)/3600/24,"--")</f>
        <v>--</v>
      </c>
      <c r="HC17" s="34" t="str">
        <f>IFERROR(GETPIVOTDATA("Average of TRAVTM(60)",#REF!,"TIMEINT",HC$9,"VEHICLETRAVELTIMEMEASUREMENT",$D17)/3600/24,"--")</f>
        <v>--</v>
      </c>
      <c r="HD17" s="34" t="str">
        <f>IFERROR(GETPIVOTDATA("Average of TRAVTM(60)",#REF!,"TIMEINT",HD$9,"VEHICLETRAVELTIMEMEASUREMENT",$D17)/3600/24,"--")</f>
        <v>--</v>
      </c>
      <c r="HE17" s="34" t="str">
        <f>IFERROR(GETPIVOTDATA("Average of TRAVTM(60)",#REF!,"TIMEINT",HE$9,"VEHICLETRAVELTIMEMEASUREMENT",$D17)/3600/24,"--")</f>
        <v>--</v>
      </c>
      <c r="HF17" s="34" t="str">
        <f>IFERROR(GETPIVOTDATA("Average of TRAVTM(60)",#REF!,"TIMEINT",HF$9,"VEHICLETRAVELTIMEMEASUREMENT",$D17)/3600/24,"--")</f>
        <v>--</v>
      </c>
      <c r="HG17" s="134" t="str">
        <f>IFERROR(GETPIVOTDATA("Average of TRAVTM(60)",#REF!,"TIMEINT",HG$9,"VEHICLETRAVELTIMEMEASUREMENT",$D17)/3600/24,"--")</f>
        <v>--</v>
      </c>
      <c r="HH17" s="331"/>
      <c r="HI17" s="323" t="str">
        <f>IFERROR(GETPIVOTDATA("Average of VEHS(60)",#REF!,"TIMEINT",HI$9,"VEHICLETRAVELTIMEMEASUREMENT",$D17),"--")</f>
        <v>--</v>
      </c>
      <c r="HJ17" s="324" t="str">
        <f>IFERROR(GETPIVOTDATA("Average of VEHS(60)",#REF!,"TIMEINT",HJ$9,"VEHICLETRAVELTIMEMEASUREMENT",$D17),"--")</f>
        <v>--</v>
      </c>
      <c r="HK17" s="324" t="str">
        <f>IFERROR(GETPIVOTDATA("Average of VEHS(60)",#REF!,"TIMEINT",HK$9,"VEHICLETRAVELTIMEMEASUREMENT",$D17),"--")</f>
        <v>--</v>
      </c>
      <c r="HL17" s="324" t="str">
        <f>IFERROR(GETPIVOTDATA("Average of VEHS(60)",#REF!,"TIMEINT",HL$9,"VEHICLETRAVELTIMEMEASUREMENT",$D17),"--")</f>
        <v>--</v>
      </c>
      <c r="HM17" s="324" t="str">
        <f>IFERROR(GETPIVOTDATA("Average of VEHS(60)",#REF!,"TIMEINT",HM$9,"VEHICLETRAVELTIMEMEASUREMENT",$D17),"--")</f>
        <v>--</v>
      </c>
      <c r="HN17" s="324" t="str">
        <f>IFERROR(GETPIVOTDATA("Average of VEHS(60)",#REF!,"TIMEINT",HN$9,"VEHICLETRAVELTIMEMEASUREMENT",$D17),"--")</f>
        <v>--</v>
      </c>
      <c r="HO17" s="324" t="str">
        <f>IFERROR(GETPIVOTDATA("Average of VEHS(60)",#REF!,"TIMEINT",HO$9,"VEHICLETRAVELTIMEMEASUREMENT",$D17),"--")</f>
        <v>--</v>
      </c>
      <c r="HP17" s="324" t="str">
        <f>IFERROR(GETPIVOTDATA("Average of VEHS(60)",#REF!,"TIMEINT",HP$9,"VEHICLETRAVELTIMEMEASUREMENT",$D17),"--")</f>
        <v>--</v>
      </c>
      <c r="HQ17" s="324" t="str">
        <f>IFERROR(GETPIVOTDATA("Average of VEHS(60)",#REF!,"TIMEINT",HQ$9,"VEHICLETRAVELTIMEMEASUREMENT",$D17),"--")</f>
        <v>--</v>
      </c>
      <c r="HR17" s="324" t="str">
        <f>IFERROR(GETPIVOTDATA("Average of VEHS(60)",#REF!,"TIMEINT",HR$9,"VEHICLETRAVELTIMEMEASUREMENT",$D17),"--")</f>
        <v>--</v>
      </c>
      <c r="HS17" s="324" t="str">
        <f>IFERROR(GETPIVOTDATA("Average of VEHS(60)",#REF!,"TIMEINT",HS$9,"VEHICLETRAVELTIMEMEASUREMENT",$D17),"--")</f>
        <v>--</v>
      </c>
      <c r="HT17" s="324" t="str">
        <f>IFERROR(GETPIVOTDATA("Average of VEHS(60)",#REF!,"TIMEINT",HT$9,"VEHICLETRAVELTIMEMEASUREMENT",$D17),"--")</f>
        <v>--</v>
      </c>
      <c r="HU17" s="324" t="str">
        <f>IFERROR(GETPIVOTDATA("Average of VEHS(60)",#REF!,"TIMEINT",HU$9,"VEHICLETRAVELTIMEMEASUREMENT",$D17),"--")</f>
        <v>--</v>
      </c>
      <c r="HV17" s="324" t="str">
        <f>IFERROR(GETPIVOTDATA("Average of VEHS(60)",#REF!,"TIMEINT",HV$9,"VEHICLETRAVELTIMEMEASUREMENT",$D17),"--")</f>
        <v>--</v>
      </c>
      <c r="HW17" s="324" t="str">
        <f>IFERROR(GETPIVOTDATA("Average of VEHS(60)",#REF!,"TIMEINT",HW$9,"VEHICLETRAVELTIMEMEASUREMENT",$D17),"--")</f>
        <v>--</v>
      </c>
      <c r="HX17" s="325" t="str">
        <f>IFERROR(GETPIVOTDATA("Average of VEHS(60)",#REF!,"TIMEINT",HX$9,"VEHICLETRAVELTIMEMEASUREMENT",$D17),"--")</f>
        <v>--</v>
      </c>
      <c r="HY17" s="331"/>
      <c r="HZ17" s="209" t="str">
        <f t="shared" si="28"/>
        <v>--</v>
      </c>
      <c r="IA17" s="354" t="str">
        <f t="shared" si="29"/>
        <v>--</v>
      </c>
      <c r="IB17" s="325">
        <f t="shared" si="30"/>
        <v>0</v>
      </c>
      <c r="IC17" s="638"/>
      <c r="ID17" s="323" t="str">
        <f>IFERROR(AVERAGEIFS('VISSIM Travel Time Outputs'!#REF!,'VISSIM Travel Time Outputs'!#REF!,$D17,'VISSIM Travel Time Outputs'!#REF!,"AVG",'VISSIM Travel Time Outputs'!#REF!,ID$9),"-")</f>
        <v>-</v>
      </c>
      <c r="IE17" s="324" t="str">
        <f>IFERROR(AVERAGEIFS('VISSIM Travel Time Outputs'!#REF!,'VISSIM Travel Time Outputs'!#REF!,$D17,'VISSIM Travel Time Outputs'!#REF!,"AVG",'VISSIM Travel Time Outputs'!#REF!,IE$9),"-")</f>
        <v>-</v>
      </c>
      <c r="IF17" s="324" t="str">
        <f>IFERROR(AVERAGEIFS('VISSIM Travel Time Outputs'!#REF!,'VISSIM Travel Time Outputs'!#REF!,$D17,'VISSIM Travel Time Outputs'!#REF!,"AVG",'VISSIM Travel Time Outputs'!#REF!,IF$9),"-")</f>
        <v>-</v>
      </c>
      <c r="IG17" s="324" t="str">
        <f>IFERROR(AVERAGEIFS('VISSIM Travel Time Outputs'!#REF!,'VISSIM Travel Time Outputs'!#REF!,$D17,'VISSIM Travel Time Outputs'!#REF!,"AVG",'VISSIM Travel Time Outputs'!#REF!,IG$9),"-")</f>
        <v>-</v>
      </c>
      <c r="IH17" s="324" t="str">
        <f>IFERROR(AVERAGEIFS('VISSIM Travel Time Outputs'!#REF!,'VISSIM Travel Time Outputs'!#REF!,$D17,'VISSIM Travel Time Outputs'!#REF!,"AVG",'VISSIM Travel Time Outputs'!#REF!,IH$9),"-")</f>
        <v>-</v>
      </c>
      <c r="II17" s="324" t="str">
        <f>IFERROR(AVERAGEIFS('VISSIM Travel Time Outputs'!#REF!,'VISSIM Travel Time Outputs'!#REF!,$D17,'VISSIM Travel Time Outputs'!#REF!,"AVG",'VISSIM Travel Time Outputs'!#REF!,II$9),"-")</f>
        <v>-</v>
      </c>
      <c r="IJ17" s="324" t="str">
        <f>IFERROR(AVERAGEIFS('VISSIM Travel Time Outputs'!#REF!,'VISSIM Travel Time Outputs'!#REF!,$D17,'VISSIM Travel Time Outputs'!#REF!,"AVG",'VISSIM Travel Time Outputs'!#REF!,IJ$9),"-")</f>
        <v>-</v>
      </c>
      <c r="IK17" s="324" t="str">
        <f>IFERROR(AVERAGEIFS('VISSIM Travel Time Outputs'!#REF!,'VISSIM Travel Time Outputs'!#REF!,$D17,'VISSIM Travel Time Outputs'!#REF!,"AVG",'VISSIM Travel Time Outputs'!#REF!,IK$9),"-")</f>
        <v>-</v>
      </c>
      <c r="IL17" s="324" t="str">
        <f>IFERROR(AVERAGEIFS('VISSIM Travel Time Outputs'!#REF!,'VISSIM Travel Time Outputs'!#REF!,$D17,'VISSIM Travel Time Outputs'!#REF!,"AVG",'VISSIM Travel Time Outputs'!#REF!,IL$9),"-")</f>
        <v>-</v>
      </c>
      <c r="IM17" s="324" t="str">
        <f>IFERROR(AVERAGEIFS('VISSIM Travel Time Outputs'!#REF!,'VISSIM Travel Time Outputs'!#REF!,$D17,'VISSIM Travel Time Outputs'!#REF!,"AVG",'VISSIM Travel Time Outputs'!#REF!,IM$9),"-")</f>
        <v>-</v>
      </c>
      <c r="IN17" s="324" t="str">
        <f>IFERROR(AVERAGEIFS('VISSIM Travel Time Outputs'!#REF!,'VISSIM Travel Time Outputs'!#REF!,$D17,'VISSIM Travel Time Outputs'!#REF!,"AVG",'VISSIM Travel Time Outputs'!#REF!,IN$9),"-")</f>
        <v>-</v>
      </c>
      <c r="IO17" s="324" t="str">
        <f>IFERROR(AVERAGEIFS('VISSIM Travel Time Outputs'!#REF!,'VISSIM Travel Time Outputs'!#REF!,$D17,'VISSIM Travel Time Outputs'!#REF!,"AVG",'VISSIM Travel Time Outputs'!#REF!,IO$9),"-")</f>
        <v>-</v>
      </c>
      <c r="IP17" s="324" t="str">
        <f>IFERROR(AVERAGEIFS('VISSIM Travel Time Outputs'!#REF!,'VISSIM Travel Time Outputs'!#REF!,$D17,'VISSIM Travel Time Outputs'!#REF!,"AVG",'VISSIM Travel Time Outputs'!#REF!,IP$9),"-")</f>
        <v>-</v>
      </c>
      <c r="IQ17" s="324" t="str">
        <f>IFERROR(AVERAGEIFS('VISSIM Travel Time Outputs'!#REF!,'VISSIM Travel Time Outputs'!#REF!,$D17,'VISSIM Travel Time Outputs'!#REF!,"AVG",'VISSIM Travel Time Outputs'!#REF!,IQ$9),"-")</f>
        <v>-</v>
      </c>
      <c r="IR17" s="324" t="str">
        <f>IFERROR(AVERAGEIFS('VISSIM Travel Time Outputs'!#REF!,'VISSIM Travel Time Outputs'!#REF!,$D17,'VISSIM Travel Time Outputs'!#REF!,"AVG",'VISSIM Travel Time Outputs'!#REF!,IR$9),"-")</f>
        <v>-</v>
      </c>
      <c r="IS17" s="325" t="str">
        <f>IFERROR(AVERAGEIFS('VISSIM Travel Time Outputs'!#REF!,'VISSIM Travel Time Outputs'!#REF!,$D17,'VISSIM Travel Time Outputs'!#REF!,"AVG",'VISSIM Travel Time Outputs'!#REF!,IS$9),"-")</f>
        <v>-</v>
      </c>
      <c r="IT17" s="325" t="str">
        <f t="shared" si="31"/>
        <v>--</v>
      </c>
    </row>
    <row r="18" spans="1:254" x14ac:dyDescent="0.35">
      <c r="A18" s="252" t="str">
        <f t="shared" si="12"/>
        <v>H</v>
      </c>
      <c r="B18" s="577">
        <f t="shared" si="32"/>
        <v>9</v>
      </c>
      <c r="C18" s="413">
        <f>INDEX('Input - Travel Times'!$B$3:$AH$103,MATCH($B18,'Input - Travel Times'!$B$3:$B$103,0),MATCH(C$9,'Input - Travel Times'!$B$3:$AH$3,0))</f>
        <v>0</v>
      </c>
      <c r="D18" s="150">
        <f>INDEX('Input - Travel Times'!$B$3:$AH$103,MATCH($B18,'Input - Travel Times'!$B$3:$B$103,0),MATCH(D$9,'Input - Travel Times'!$B$3:$AH$3,0))</f>
        <v>0</v>
      </c>
      <c r="E18" s="518">
        <f>TIME(0,0,INDEX('Input - Travel Times'!$B$3:$AH$103,MATCH($B18,'Input - Travel Times'!$B$3:$B$103,0),MATCH(E$9,'Input - Travel Times'!$B$3:$AH$3,0)))</f>
        <v>0</v>
      </c>
      <c r="F18" s="518">
        <f>TIME(0,0,INDEX('Input - Travel Times'!$B$3:$AH$103,MATCH($B18,'Input - Travel Times'!$B$3:$B$103,0),MATCH(F$9,'Input - Travel Times'!$B$3:$AH$3,0)))</f>
        <v>0</v>
      </c>
      <c r="G18" s="518">
        <f>TIME(0,0,INDEX('Input - Travel Times'!$B$3:$AH$103,MATCH($B18,'Input - Travel Times'!$B$3:$B$103,0),MATCH(G$9,'Input - Travel Times'!$B$3:$AH$3,0)))</f>
        <v>0</v>
      </c>
      <c r="H18" s="518">
        <f>TIME(0,0,INDEX('Input - Travel Times'!$B$3:$AH$103,MATCH($B18,'Input - Travel Times'!$B$3:$B$103,0),MATCH(H$9,'Input - Travel Times'!$B$3:$AH$3,0)))</f>
        <v>0</v>
      </c>
      <c r="I18" s="130"/>
      <c r="J18" s="209" t="str">
        <f>IFERROR(TIME(0,0,AVERAGEIFS('VISSIM Travel Time Outputs'!$I:$I,'VISSIM Travel Time Outputs'!$D:$D,$D18,'VISSIM Travel Time Outputs'!$A:$A,"AVG",'VISSIM Travel Time Outputs'!$B:$B,J$9)),"-")</f>
        <v>-</v>
      </c>
      <c r="K18" s="34" t="str">
        <f>IFERROR(TIME(0,0,AVERAGEIFS('VISSIM Travel Time Outputs'!$I:$I,'VISSIM Travel Time Outputs'!$D:$D,$D18,'VISSIM Travel Time Outputs'!$A:$A,"AVG",'VISSIM Travel Time Outputs'!$B:$B,K$9)),"-")</f>
        <v>-</v>
      </c>
      <c r="L18" s="34" t="str">
        <f>IFERROR(TIME(0,0,AVERAGEIFS('VISSIM Travel Time Outputs'!$I:$I,'VISSIM Travel Time Outputs'!$D:$D,$D18,'VISSIM Travel Time Outputs'!$A:$A,"AVG",'VISSIM Travel Time Outputs'!$B:$B,L$9)),"-")</f>
        <v>-</v>
      </c>
      <c r="M18" s="34" t="str">
        <f>IFERROR(TIME(0,0,AVERAGEIFS('VISSIM Travel Time Outputs'!$I:$I,'VISSIM Travel Time Outputs'!$D:$D,$D18,'VISSIM Travel Time Outputs'!$A:$A,"AVG",'VISSIM Travel Time Outputs'!$B:$B,M$9)),"-")</f>
        <v>-</v>
      </c>
      <c r="N18" s="34" t="str">
        <f>IFERROR(TIME(0,0,AVERAGEIFS('VISSIM Travel Time Outputs'!$I:$I,'VISSIM Travel Time Outputs'!$D:$D,$D18,'VISSIM Travel Time Outputs'!$A:$A,"AVG",'VISSIM Travel Time Outputs'!$B:$B,N$9)),"-")</f>
        <v>-</v>
      </c>
      <c r="O18" s="34" t="str">
        <f>IFERROR(TIME(0,0,AVERAGEIFS('VISSIM Travel Time Outputs'!$I:$I,'VISSIM Travel Time Outputs'!$D:$D,$D18,'VISSIM Travel Time Outputs'!$A:$A,"AVG",'VISSIM Travel Time Outputs'!$B:$B,O$9)),"-")</f>
        <v>-</v>
      </c>
      <c r="P18" s="34" t="str">
        <f>IFERROR(TIME(0,0,AVERAGEIFS('VISSIM Travel Time Outputs'!$I:$I,'VISSIM Travel Time Outputs'!$D:$D,$D18,'VISSIM Travel Time Outputs'!$A:$A,"AVG",'VISSIM Travel Time Outputs'!$B:$B,P$9)),"-")</f>
        <v>-</v>
      </c>
      <c r="Q18" s="34" t="str">
        <f>IFERROR(TIME(0,0,AVERAGEIFS('VISSIM Travel Time Outputs'!$I:$I,'VISSIM Travel Time Outputs'!$D:$D,$D18,'VISSIM Travel Time Outputs'!$A:$A,"AVG",'VISSIM Travel Time Outputs'!$B:$B,Q$9)),"-")</f>
        <v>-</v>
      </c>
      <c r="R18" s="34" t="str">
        <f>IFERROR(TIME(0,0,AVERAGEIFS('VISSIM Travel Time Outputs'!$I:$I,'VISSIM Travel Time Outputs'!$D:$D,$D18,'VISSIM Travel Time Outputs'!$A:$A,"AVG",'VISSIM Travel Time Outputs'!$B:$B,R$9)),"-")</f>
        <v>-</v>
      </c>
      <c r="S18" s="34" t="str">
        <f>IFERROR(TIME(0,0,AVERAGEIFS('VISSIM Travel Time Outputs'!$I:$I,'VISSIM Travel Time Outputs'!$D:$D,$D18,'VISSIM Travel Time Outputs'!$A:$A,"AVG",'VISSIM Travel Time Outputs'!$B:$B,S$9)),"-")</f>
        <v>-</v>
      </c>
      <c r="T18" s="34" t="str">
        <f>IFERROR(TIME(0,0,AVERAGEIFS('VISSIM Travel Time Outputs'!$I:$I,'VISSIM Travel Time Outputs'!$D:$D,$D18,'VISSIM Travel Time Outputs'!$A:$A,"AVG",'VISSIM Travel Time Outputs'!$B:$B,T$9)),"-")</f>
        <v>-</v>
      </c>
      <c r="U18" s="34" t="str">
        <f>IFERROR(TIME(0,0,AVERAGEIFS('VISSIM Travel Time Outputs'!$I:$I,'VISSIM Travel Time Outputs'!$D:$D,$D18,'VISSIM Travel Time Outputs'!$A:$A,"AVG",'VISSIM Travel Time Outputs'!$B:$B,U$9)),"-")</f>
        <v>-</v>
      </c>
      <c r="V18" s="34" t="str">
        <f>IFERROR(TIME(0,0,AVERAGEIFS('VISSIM Travel Time Outputs'!$I:$I,'VISSIM Travel Time Outputs'!$D:$D,$D18,'VISSIM Travel Time Outputs'!$A:$A,"AVG",'VISSIM Travel Time Outputs'!$B:$B,V$9)),"-")</f>
        <v>-</v>
      </c>
      <c r="W18" s="34" t="str">
        <f>IFERROR(TIME(0,0,AVERAGEIFS('VISSIM Travel Time Outputs'!$I:$I,'VISSIM Travel Time Outputs'!$D:$D,$D18,'VISSIM Travel Time Outputs'!$A:$A,"AVG",'VISSIM Travel Time Outputs'!$B:$B,W$9)),"-")</f>
        <v>-</v>
      </c>
      <c r="X18" s="34" t="str">
        <f>IFERROR(TIME(0,0,AVERAGEIFS('VISSIM Travel Time Outputs'!$I:$I,'VISSIM Travel Time Outputs'!$D:$D,$D18,'VISSIM Travel Time Outputs'!$A:$A,"AVG",'VISSIM Travel Time Outputs'!$B:$B,X$9)),"-")</f>
        <v>-</v>
      </c>
      <c r="Y18" s="134" t="str">
        <f>IFERROR(TIME(0,0,AVERAGEIFS('VISSIM Travel Time Outputs'!$I:$I,'VISSIM Travel Time Outputs'!$D:$D,$D18,'VISSIM Travel Time Outputs'!$A:$A,"AVG",'VISSIM Travel Time Outputs'!$B:$B,Y$9)),"-")</f>
        <v>-</v>
      </c>
      <c r="Z18" s="254"/>
      <c r="AA18" s="323" t="str">
        <f>IFERROR(AVERAGEIFS('VISSIM Travel Time Outputs'!$F:$F,'VISSIM Travel Time Outputs'!$D:$D,$D18,'VISSIM Travel Time Outputs'!$A:$A,"AVG",'VISSIM Travel Time Outputs'!$B:$B,AA$9),"-")</f>
        <v>-</v>
      </c>
      <c r="AB18" s="324" t="str">
        <f>IFERROR(AVERAGEIFS('VISSIM Travel Time Outputs'!$F:$F,'VISSIM Travel Time Outputs'!$D:$D,$D18,'VISSIM Travel Time Outputs'!$A:$A,"AVG",'VISSIM Travel Time Outputs'!$B:$B,AB$9),"-")</f>
        <v>-</v>
      </c>
      <c r="AC18" s="324" t="str">
        <f>IFERROR(AVERAGEIFS('VISSIM Travel Time Outputs'!$F:$F,'VISSIM Travel Time Outputs'!$D:$D,$D18,'VISSIM Travel Time Outputs'!$A:$A,"AVG",'VISSIM Travel Time Outputs'!$B:$B,AC$9),"-")</f>
        <v>-</v>
      </c>
      <c r="AD18" s="324" t="str">
        <f>IFERROR(AVERAGEIFS('VISSIM Travel Time Outputs'!$F:$F,'VISSIM Travel Time Outputs'!$D:$D,$D18,'VISSIM Travel Time Outputs'!$A:$A,"AVG",'VISSIM Travel Time Outputs'!$B:$B,AD$9),"-")</f>
        <v>-</v>
      </c>
      <c r="AE18" s="324" t="str">
        <f>IFERROR(AVERAGEIFS('VISSIM Travel Time Outputs'!$F:$F,'VISSIM Travel Time Outputs'!$D:$D,$D18,'VISSIM Travel Time Outputs'!$A:$A,"AVG",'VISSIM Travel Time Outputs'!$B:$B,AE$9),"-")</f>
        <v>-</v>
      </c>
      <c r="AF18" s="324" t="str">
        <f>IFERROR(AVERAGEIFS('VISSIM Travel Time Outputs'!$F:$F,'VISSIM Travel Time Outputs'!$D:$D,$D18,'VISSIM Travel Time Outputs'!$A:$A,"AVG",'VISSIM Travel Time Outputs'!$B:$B,AF$9),"-")</f>
        <v>-</v>
      </c>
      <c r="AG18" s="324" t="str">
        <f>IFERROR(AVERAGEIFS('VISSIM Travel Time Outputs'!$F:$F,'VISSIM Travel Time Outputs'!$D:$D,$D18,'VISSIM Travel Time Outputs'!$A:$A,"AVG",'VISSIM Travel Time Outputs'!$B:$B,AG$9),"-")</f>
        <v>-</v>
      </c>
      <c r="AH18" s="324" t="str">
        <f>IFERROR(AVERAGEIFS('VISSIM Travel Time Outputs'!$F:$F,'VISSIM Travel Time Outputs'!$D:$D,$D18,'VISSIM Travel Time Outputs'!$A:$A,"AVG",'VISSIM Travel Time Outputs'!$B:$B,AH$9),"-")</f>
        <v>-</v>
      </c>
      <c r="AI18" s="324" t="str">
        <f>IFERROR(AVERAGEIFS('VISSIM Travel Time Outputs'!$F:$F,'VISSIM Travel Time Outputs'!$D:$D,$D18,'VISSIM Travel Time Outputs'!$A:$A,"AVG",'VISSIM Travel Time Outputs'!$B:$B,AI$9),"-")</f>
        <v>-</v>
      </c>
      <c r="AJ18" s="324" t="str">
        <f>IFERROR(AVERAGEIFS('VISSIM Travel Time Outputs'!$F:$F,'VISSIM Travel Time Outputs'!$D:$D,$D18,'VISSIM Travel Time Outputs'!$A:$A,"AVG",'VISSIM Travel Time Outputs'!$B:$B,AJ$9),"-")</f>
        <v>-</v>
      </c>
      <c r="AK18" s="324" t="str">
        <f>IFERROR(AVERAGEIFS('VISSIM Travel Time Outputs'!$F:$F,'VISSIM Travel Time Outputs'!$D:$D,$D18,'VISSIM Travel Time Outputs'!$A:$A,"AVG",'VISSIM Travel Time Outputs'!$B:$B,AK$9),"-")</f>
        <v>-</v>
      </c>
      <c r="AL18" s="324" t="str">
        <f>IFERROR(AVERAGEIFS('VISSIM Travel Time Outputs'!$F:$F,'VISSIM Travel Time Outputs'!$D:$D,$D18,'VISSIM Travel Time Outputs'!$A:$A,"AVG",'VISSIM Travel Time Outputs'!$B:$B,AL$9),"-")</f>
        <v>-</v>
      </c>
      <c r="AM18" s="324" t="str">
        <f>IFERROR(AVERAGEIFS('VISSIM Travel Time Outputs'!$F:$F,'VISSIM Travel Time Outputs'!$D:$D,$D18,'VISSIM Travel Time Outputs'!$A:$A,"AVG",'VISSIM Travel Time Outputs'!$B:$B,AM$9),"-")</f>
        <v>-</v>
      </c>
      <c r="AN18" s="324" t="str">
        <f>IFERROR(AVERAGEIFS('VISSIM Travel Time Outputs'!$F:$F,'VISSIM Travel Time Outputs'!$D:$D,$D18,'VISSIM Travel Time Outputs'!$A:$A,"AVG",'VISSIM Travel Time Outputs'!$B:$B,AN$9),"-")</f>
        <v>-</v>
      </c>
      <c r="AO18" s="324" t="str">
        <f>IFERROR(AVERAGEIFS('VISSIM Travel Time Outputs'!$F:$F,'VISSIM Travel Time Outputs'!$D:$D,$D18,'VISSIM Travel Time Outputs'!$A:$A,"AVG",'VISSIM Travel Time Outputs'!$B:$B,AO$9),"-")</f>
        <v>-</v>
      </c>
      <c r="AP18" s="325" t="str">
        <f>IFERROR(AVERAGEIFS('VISSIM Travel Time Outputs'!$F:$F,'VISSIM Travel Time Outputs'!$D:$D,$D18,'VISSIM Travel Time Outputs'!$A:$A,"AVG",'VISSIM Travel Time Outputs'!$B:$B,AP$9),"-")</f>
        <v>-</v>
      </c>
      <c r="AQ18" s="331"/>
      <c r="AR18" s="209" t="str">
        <f t="shared" si="13"/>
        <v>--</v>
      </c>
      <c r="AS18" s="354" t="str">
        <f t="shared" si="14"/>
        <v>--</v>
      </c>
      <c r="AT18" s="325">
        <f t="shared" si="15"/>
        <v>0</v>
      </c>
      <c r="AU18" s="255"/>
      <c r="AV18" s="209" t="str">
        <f>IFERROR(TIME(0,0,AVERAGEIFS('VISSIM Travel Time Outputs'!$J:$J,'VISSIM Travel Time Outputs'!$D:$D,$D18,'VISSIM Travel Time Outputs'!$A:$A,"AVG",'VISSIM Travel Time Outputs'!$B:$B,AV$9)),"-")</f>
        <v>-</v>
      </c>
      <c r="AW18" s="34" t="str">
        <f>IFERROR(TIME(0,0,AVERAGEIFS('VISSIM Travel Time Outputs'!$J:$J,'VISSIM Travel Time Outputs'!$D:$D,$D18,'VISSIM Travel Time Outputs'!$A:$A,"AVG",'VISSIM Travel Time Outputs'!$B:$B,AW$9)),"-")</f>
        <v>-</v>
      </c>
      <c r="AX18" s="34" t="str">
        <f>IFERROR(TIME(0,0,AVERAGEIFS('VISSIM Travel Time Outputs'!$J:$J,'VISSIM Travel Time Outputs'!$D:$D,$D18,'VISSIM Travel Time Outputs'!$A:$A,"AVG",'VISSIM Travel Time Outputs'!$B:$B,AX$9)),"-")</f>
        <v>-</v>
      </c>
      <c r="AY18" s="34" t="str">
        <f>IFERROR(TIME(0,0,AVERAGEIFS('VISSIM Travel Time Outputs'!$J:$J,'VISSIM Travel Time Outputs'!$D:$D,$D18,'VISSIM Travel Time Outputs'!$A:$A,"AVG",'VISSIM Travel Time Outputs'!$B:$B,AY$9)),"-")</f>
        <v>-</v>
      </c>
      <c r="AZ18" s="34" t="str">
        <f>IFERROR(TIME(0,0,AVERAGEIFS('VISSIM Travel Time Outputs'!$J:$J,'VISSIM Travel Time Outputs'!$D:$D,$D18,'VISSIM Travel Time Outputs'!$A:$A,"AVG",'VISSIM Travel Time Outputs'!$B:$B,AZ$9)),"-")</f>
        <v>-</v>
      </c>
      <c r="BA18" s="34" t="str">
        <f>IFERROR(TIME(0,0,AVERAGEIFS('VISSIM Travel Time Outputs'!$J:$J,'VISSIM Travel Time Outputs'!$D:$D,$D18,'VISSIM Travel Time Outputs'!$A:$A,"AVG",'VISSIM Travel Time Outputs'!$B:$B,BA$9)),"-")</f>
        <v>-</v>
      </c>
      <c r="BB18" s="34" t="str">
        <f>IFERROR(TIME(0,0,AVERAGEIFS('VISSIM Travel Time Outputs'!$J:$J,'VISSIM Travel Time Outputs'!$D:$D,$D18,'VISSIM Travel Time Outputs'!$A:$A,"AVG",'VISSIM Travel Time Outputs'!$B:$B,BB$9)),"-")</f>
        <v>-</v>
      </c>
      <c r="BC18" s="34" t="str">
        <f>IFERROR(TIME(0,0,AVERAGEIFS('VISSIM Travel Time Outputs'!$J:$J,'VISSIM Travel Time Outputs'!$D:$D,$D18,'VISSIM Travel Time Outputs'!$A:$A,"AVG",'VISSIM Travel Time Outputs'!$B:$B,BC$9)),"-")</f>
        <v>-</v>
      </c>
      <c r="BD18" s="34" t="str">
        <f>IFERROR(TIME(0,0,AVERAGEIFS('VISSIM Travel Time Outputs'!$J:$J,'VISSIM Travel Time Outputs'!$D:$D,$D18,'VISSIM Travel Time Outputs'!$A:$A,"AVG",'VISSIM Travel Time Outputs'!$B:$B,BD$9)),"-")</f>
        <v>-</v>
      </c>
      <c r="BE18" s="34" t="str">
        <f>IFERROR(TIME(0,0,AVERAGEIFS('VISSIM Travel Time Outputs'!$J:$J,'VISSIM Travel Time Outputs'!$D:$D,$D18,'VISSIM Travel Time Outputs'!$A:$A,"AVG",'VISSIM Travel Time Outputs'!$B:$B,BE$9)),"-")</f>
        <v>-</v>
      </c>
      <c r="BF18" s="34" t="str">
        <f>IFERROR(TIME(0,0,AVERAGEIFS('VISSIM Travel Time Outputs'!$J:$J,'VISSIM Travel Time Outputs'!$D:$D,$D18,'VISSIM Travel Time Outputs'!$A:$A,"AVG",'VISSIM Travel Time Outputs'!$B:$B,BF$9)),"-")</f>
        <v>-</v>
      </c>
      <c r="BG18" s="34" t="str">
        <f>IFERROR(TIME(0,0,AVERAGEIFS('VISSIM Travel Time Outputs'!$J:$J,'VISSIM Travel Time Outputs'!$D:$D,$D18,'VISSIM Travel Time Outputs'!$A:$A,"AVG",'VISSIM Travel Time Outputs'!$B:$B,BG$9)),"-")</f>
        <v>-</v>
      </c>
      <c r="BH18" s="34" t="str">
        <f>IFERROR(TIME(0,0,AVERAGEIFS('VISSIM Travel Time Outputs'!$J:$J,'VISSIM Travel Time Outputs'!$D:$D,$D18,'VISSIM Travel Time Outputs'!$A:$A,"AVG",'VISSIM Travel Time Outputs'!$B:$B,BH$9)),"-")</f>
        <v>-</v>
      </c>
      <c r="BI18" s="34" t="str">
        <f>IFERROR(TIME(0,0,AVERAGEIFS('VISSIM Travel Time Outputs'!$J:$J,'VISSIM Travel Time Outputs'!$D:$D,$D18,'VISSIM Travel Time Outputs'!$A:$A,"AVG",'VISSIM Travel Time Outputs'!$B:$B,BI$9)),"-")</f>
        <v>-</v>
      </c>
      <c r="BJ18" s="34" t="str">
        <f>IFERROR(TIME(0,0,AVERAGEIFS('VISSIM Travel Time Outputs'!$J:$J,'VISSIM Travel Time Outputs'!$D:$D,$D18,'VISSIM Travel Time Outputs'!$A:$A,"AVG",'VISSIM Travel Time Outputs'!$B:$B,BJ$9)),"-")</f>
        <v>-</v>
      </c>
      <c r="BK18" s="134" t="str">
        <f>IFERROR(TIME(0,0,AVERAGEIFS('VISSIM Travel Time Outputs'!$J:$J,'VISSIM Travel Time Outputs'!$D:$D,$D18,'VISSIM Travel Time Outputs'!$A:$A,"AVG",'VISSIM Travel Time Outputs'!$B:$B,BK$9)),"-")</f>
        <v>-</v>
      </c>
      <c r="BL18" s="126"/>
      <c r="BM18" s="323" t="str">
        <f>IFERROR(AVERAGEIFS('VISSIM Travel Time Outputs'!$G:$G,'VISSIM Travel Time Outputs'!$D:$D,$D18,'VISSIM Travel Time Outputs'!$A:$A,"AVG",'VISSIM Travel Time Outputs'!$B:$B,BM$9),"-")</f>
        <v>-</v>
      </c>
      <c r="BN18" s="324" t="str">
        <f>IFERROR(AVERAGEIFS('VISSIM Travel Time Outputs'!$G:$G,'VISSIM Travel Time Outputs'!$D:$D,$D18,'VISSIM Travel Time Outputs'!$A:$A,"AVG",'VISSIM Travel Time Outputs'!$B:$B,BN$9),"-")</f>
        <v>-</v>
      </c>
      <c r="BO18" s="324" t="str">
        <f>IFERROR(AVERAGEIFS('VISSIM Travel Time Outputs'!$G:$G,'VISSIM Travel Time Outputs'!$D:$D,$D18,'VISSIM Travel Time Outputs'!$A:$A,"AVG",'VISSIM Travel Time Outputs'!$B:$B,BO$9),"-")</f>
        <v>-</v>
      </c>
      <c r="BP18" s="324" t="str">
        <f>IFERROR(AVERAGEIFS('VISSIM Travel Time Outputs'!$G:$G,'VISSIM Travel Time Outputs'!$D:$D,$D18,'VISSIM Travel Time Outputs'!$A:$A,"AVG",'VISSIM Travel Time Outputs'!$B:$B,BP$9),"-")</f>
        <v>-</v>
      </c>
      <c r="BQ18" s="324" t="str">
        <f>IFERROR(AVERAGEIFS('VISSIM Travel Time Outputs'!$G:$G,'VISSIM Travel Time Outputs'!$D:$D,$D18,'VISSIM Travel Time Outputs'!$A:$A,"AVG",'VISSIM Travel Time Outputs'!$B:$B,BQ$9),"-")</f>
        <v>-</v>
      </c>
      <c r="BR18" s="324" t="str">
        <f>IFERROR(AVERAGEIFS('VISSIM Travel Time Outputs'!$G:$G,'VISSIM Travel Time Outputs'!$D:$D,$D18,'VISSIM Travel Time Outputs'!$A:$A,"AVG",'VISSIM Travel Time Outputs'!$B:$B,BR$9),"-")</f>
        <v>-</v>
      </c>
      <c r="BS18" s="324" t="str">
        <f>IFERROR(AVERAGEIFS('VISSIM Travel Time Outputs'!$G:$G,'VISSIM Travel Time Outputs'!$D:$D,$D18,'VISSIM Travel Time Outputs'!$A:$A,"AVG",'VISSIM Travel Time Outputs'!$B:$B,BS$9),"-")</f>
        <v>-</v>
      </c>
      <c r="BT18" s="324" t="str">
        <f>IFERROR(AVERAGEIFS('VISSIM Travel Time Outputs'!$G:$G,'VISSIM Travel Time Outputs'!$D:$D,$D18,'VISSIM Travel Time Outputs'!$A:$A,"AVG",'VISSIM Travel Time Outputs'!$B:$B,BT$9),"-")</f>
        <v>-</v>
      </c>
      <c r="BU18" s="324" t="str">
        <f>IFERROR(AVERAGEIFS('VISSIM Travel Time Outputs'!$G:$G,'VISSIM Travel Time Outputs'!$D:$D,$D18,'VISSIM Travel Time Outputs'!$A:$A,"AVG",'VISSIM Travel Time Outputs'!$B:$B,BU$9),"-")</f>
        <v>-</v>
      </c>
      <c r="BV18" s="324" t="str">
        <f>IFERROR(AVERAGEIFS('VISSIM Travel Time Outputs'!$G:$G,'VISSIM Travel Time Outputs'!$D:$D,$D18,'VISSIM Travel Time Outputs'!$A:$A,"AVG",'VISSIM Travel Time Outputs'!$B:$B,BV$9),"-")</f>
        <v>-</v>
      </c>
      <c r="BW18" s="324" t="str">
        <f>IFERROR(AVERAGEIFS('VISSIM Travel Time Outputs'!$G:$G,'VISSIM Travel Time Outputs'!$D:$D,$D18,'VISSIM Travel Time Outputs'!$A:$A,"AVG",'VISSIM Travel Time Outputs'!$B:$B,BW$9),"-")</f>
        <v>-</v>
      </c>
      <c r="BX18" s="324" t="str">
        <f>IFERROR(AVERAGEIFS('VISSIM Travel Time Outputs'!$G:$G,'VISSIM Travel Time Outputs'!$D:$D,$D18,'VISSIM Travel Time Outputs'!$A:$A,"AVG",'VISSIM Travel Time Outputs'!$B:$B,BX$9),"-")</f>
        <v>-</v>
      </c>
      <c r="BY18" s="324" t="str">
        <f>IFERROR(AVERAGEIFS('VISSIM Travel Time Outputs'!$G:$G,'VISSIM Travel Time Outputs'!$D:$D,$D18,'VISSIM Travel Time Outputs'!$A:$A,"AVG",'VISSIM Travel Time Outputs'!$B:$B,BY$9),"-")</f>
        <v>-</v>
      </c>
      <c r="BZ18" s="324" t="str">
        <f>IFERROR(AVERAGEIFS('VISSIM Travel Time Outputs'!$G:$G,'VISSIM Travel Time Outputs'!$D:$D,$D18,'VISSIM Travel Time Outputs'!$A:$A,"AVG",'VISSIM Travel Time Outputs'!$B:$B,BZ$9),"-")</f>
        <v>-</v>
      </c>
      <c r="CA18" s="324" t="str">
        <f>IFERROR(AVERAGEIFS('VISSIM Travel Time Outputs'!$G:$G,'VISSIM Travel Time Outputs'!$D:$D,$D18,'VISSIM Travel Time Outputs'!$A:$A,"AVG",'VISSIM Travel Time Outputs'!$B:$B,CA$9),"-")</f>
        <v>-</v>
      </c>
      <c r="CB18" s="325" t="str">
        <f>IFERROR(AVERAGEIFS('VISSIM Travel Time Outputs'!$G:$G,'VISSIM Travel Time Outputs'!$D:$D,$D18,'VISSIM Travel Time Outputs'!$A:$A,"AVG",'VISSIM Travel Time Outputs'!$B:$B,CB$9),"-")</f>
        <v>-</v>
      </c>
      <c r="CC18" s="254"/>
      <c r="CD18" s="209" t="str">
        <f t="shared" si="16"/>
        <v>--</v>
      </c>
      <c r="CE18" s="354" t="str">
        <f t="shared" si="17"/>
        <v>--</v>
      </c>
      <c r="CF18" s="325">
        <f t="shared" si="18"/>
        <v>0</v>
      </c>
      <c r="CG18" s="331"/>
      <c r="CH18" s="209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134"/>
      <c r="CX18" s="331"/>
      <c r="CY18" s="323"/>
      <c r="CZ18" s="324"/>
      <c r="DA18" s="324"/>
      <c r="DB18" s="324"/>
      <c r="DC18" s="324"/>
      <c r="DD18" s="324"/>
      <c r="DE18" s="324"/>
      <c r="DF18" s="324"/>
      <c r="DG18" s="324"/>
      <c r="DH18" s="324"/>
      <c r="DI18" s="324"/>
      <c r="DJ18" s="324"/>
      <c r="DK18" s="324"/>
      <c r="DL18" s="324"/>
      <c r="DM18" s="324"/>
      <c r="DN18" s="325"/>
      <c r="DO18" s="331"/>
      <c r="DP18" s="209" t="str">
        <f t="shared" si="19"/>
        <v>--</v>
      </c>
      <c r="DQ18" s="354" t="str">
        <f t="shared" si="20"/>
        <v>--</v>
      </c>
      <c r="DR18" s="325">
        <f t="shared" si="21"/>
        <v>0</v>
      </c>
      <c r="DS18" s="255"/>
      <c r="DT18" s="209" t="str">
        <f>IFERROR(TIME(0,0,AVERAGEIFS('VISSIM Travel Time Outputs'!$K:$K,'VISSIM Travel Time Outputs'!$D:$D,$D18,'VISSIM Travel Time Outputs'!$A:$A,"AVG",'VISSIM Travel Time Outputs'!$B:$B,DT$9)),"-")</f>
        <v>-</v>
      </c>
      <c r="DU18" s="34" t="str">
        <f>IFERROR(TIME(0,0,AVERAGEIFS('VISSIM Travel Time Outputs'!$K:$K,'VISSIM Travel Time Outputs'!$D:$D,$D18,'VISSIM Travel Time Outputs'!$A:$A,"AVG",'VISSIM Travel Time Outputs'!$B:$B,DU$9)),"-")</f>
        <v>-</v>
      </c>
      <c r="DV18" s="34" t="str">
        <f>IFERROR(TIME(0,0,AVERAGEIFS('VISSIM Travel Time Outputs'!$K:$K,'VISSIM Travel Time Outputs'!$D:$D,$D18,'VISSIM Travel Time Outputs'!$A:$A,"AVG",'VISSIM Travel Time Outputs'!$B:$B,DV$9)),"-")</f>
        <v>-</v>
      </c>
      <c r="DW18" s="34" t="str">
        <f>IFERROR(TIME(0,0,AVERAGEIFS('VISSIM Travel Time Outputs'!$K:$K,'VISSIM Travel Time Outputs'!$D:$D,$D18,'VISSIM Travel Time Outputs'!$A:$A,"AVG",'VISSIM Travel Time Outputs'!$B:$B,DW$9)),"-")</f>
        <v>-</v>
      </c>
      <c r="DX18" s="34" t="str">
        <f>IFERROR(TIME(0,0,AVERAGEIFS('VISSIM Travel Time Outputs'!$K:$K,'VISSIM Travel Time Outputs'!$D:$D,$D18,'VISSIM Travel Time Outputs'!$A:$A,"AVG",'VISSIM Travel Time Outputs'!$B:$B,DX$9)),"-")</f>
        <v>-</v>
      </c>
      <c r="DY18" s="34" t="str">
        <f>IFERROR(TIME(0,0,AVERAGEIFS('VISSIM Travel Time Outputs'!$K:$K,'VISSIM Travel Time Outputs'!$D:$D,$D18,'VISSIM Travel Time Outputs'!$A:$A,"AVG",'VISSIM Travel Time Outputs'!$B:$B,DY$9)),"-")</f>
        <v>-</v>
      </c>
      <c r="DZ18" s="34" t="str">
        <f>IFERROR(TIME(0,0,AVERAGEIFS('VISSIM Travel Time Outputs'!$K:$K,'VISSIM Travel Time Outputs'!$D:$D,$D18,'VISSIM Travel Time Outputs'!$A:$A,"AVG",'VISSIM Travel Time Outputs'!$B:$B,DZ$9)),"-")</f>
        <v>-</v>
      </c>
      <c r="EA18" s="34" t="str">
        <f>IFERROR(TIME(0,0,AVERAGEIFS('VISSIM Travel Time Outputs'!$K:$K,'VISSIM Travel Time Outputs'!$D:$D,$D18,'VISSIM Travel Time Outputs'!$A:$A,"AVG",'VISSIM Travel Time Outputs'!$B:$B,EA$9)),"-")</f>
        <v>-</v>
      </c>
      <c r="EB18" s="34" t="str">
        <f>IFERROR(TIME(0,0,AVERAGEIFS('VISSIM Travel Time Outputs'!$K:$K,'VISSIM Travel Time Outputs'!$D:$D,$D18,'VISSIM Travel Time Outputs'!$A:$A,"AVG",'VISSIM Travel Time Outputs'!$B:$B,EB$9)),"-")</f>
        <v>-</v>
      </c>
      <c r="EC18" s="34" t="str">
        <f>IFERROR(TIME(0,0,AVERAGEIFS('VISSIM Travel Time Outputs'!$K:$K,'VISSIM Travel Time Outputs'!$D:$D,$D18,'VISSIM Travel Time Outputs'!$A:$A,"AVG",'VISSIM Travel Time Outputs'!$B:$B,EC$9)),"-")</f>
        <v>-</v>
      </c>
      <c r="ED18" s="34" t="str">
        <f>IFERROR(TIME(0,0,AVERAGEIFS('VISSIM Travel Time Outputs'!$K:$K,'VISSIM Travel Time Outputs'!$D:$D,$D18,'VISSIM Travel Time Outputs'!$A:$A,"AVG",'VISSIM Travel Time Outputs'!$B:$B,ED$9)),"-")</f>
        <v>-</v>
      </c>
      <c r="EE18" s="34" t="str">
        <f>IFERROR(TIME(0,0,AVERAGEIFS('VISSIM Travel Time Outputs'!$K:$K,'VISSIM Travel Time Outputs'!$D:$D,$D18,'VISSIM Travel Time Outputs'!$A:$A,"AVG",'VISSIM Travel Time Outputs'!$B:$B,EE$9)),"-")</f>
        <v>-</v>
      </c>
      <c r="EF18" s="34" t="str">
        <f>IFERROR(TIME(0,0,AVERAGEIFS('VISSIM Travel Time Outputs'!$K:$K,'VISSIM Travel Time Outputs'!$D:$D,$D18,'VISSIM Travel Time Outputs'!$A:$A,"AVG",'VISSIM Travel Time Outputs'!$B:$B,EF$9)),"-")</f>
        <v>-</v>
      </c>
      <c r="EG18" s="34" t="str">
        <f>IFERROR(TIME(0,0,AVERAGEIFS('VISSIM Travel Time Outputs'!$K:$K,'VISSIM Travel Time Outputs'!$D:$D,$D18,'VISSIM Travel Time Outputs'!$A:$A,"AVG",'VISSIM Travel Time Outputs'!$B:$B,EG$9)),"-")</f>
        <v>-</v>
      </c>
      <c r="EH18" s="34" t="str">
        <f>IFERROR(TIME(0,0,AVERAGEIFS('VISSIM Travel Time Outputs'!$K:$K,'VISSIM Travel Time Outputs'!$D:$D,$D18,'VISSIM Travel Time Outputs'!$A:$A,"AVG",'VISSIM Travel Time Outputs'!$B:$B,EH$9)),"-")</f>
        <v>-</v>
      </c>
      <c r="EI18" s="134" t="str">
        <f>IFERROR(TIME(0,0,AVERAGEIFS('VISSIM Travel Time Outputs'!$K:$K,'VISSIM Travel Time Outputs'!$D:$D,$D18,'VISSIM Travel Time Outputs'!$A:$A,"AVG",'VISSIM Travel Time Outputs'!$B:$B,EI$9)),"-")</f>
        <v>-</v>
      </c>
      <c r="EJ18" s="126"/>
      <c r="EK18" s="323" t="str">
        <f>IFERROR(AVERAGEIFS('VISSIM Travel Time Outputs'!$H:$H,'VISSIM Travel Time Outputs'!$D:$D,$D18,'VISSIM Travel Time Outputs'!$A:$A,"AVG",'VISSIM Travel Time Outputs'!$B:$B,EK$9),"-")</f>
        <v>-</v>
      </c>
      <c r="EL18" s="324" t="str">
        <f>IFERROR(AVERAGEIFS('VISSIM Travel Time Outputs'!$H:$H,'VISSIM Travel Time Outputs'!$D:$D,$D18,'VISSIM Travel Time Outputs'!$A:$A,"AVG",'VISSIM Travel Time Outputs'!$B:$B,EL$9),"-")</f>
        <v>-</v>
      </c>
      <c r="EM18" s="324" t="str">
        <f>IFERROR(AVERAGEIFS('VISSIM Travel Time Outputs'!$H:$H,'VISSIM Travel Time Outputs'!$D:$D,$D18,'VISSIM Travel Time Outputs'!$A:$A,"AVG",'VISSIM Travel Time Outputs'!$B:$B,EM$9),"-")</f>
        <v>-</v>
      </c>
      <c r="EN18" s="324" t="str">
        <f>IFERROR(AVERAGEIFS('VISSIM Travel Time Outputs'!$H:$H,'VISSIM Travel Time Outputs'!$D:$D,$D18,'VISSIM Travel Time Outputs'!$A:$A,"AVG",'VISSIM Travel Time Outputs'!$B:$B,EN$9),"-")</f>
        <v>-</v>
      </c>
      <c r="EO18" s="324" t="str">
        <f>IFERROR(AVERAGEIFS('VISSIM Travel Time Outputs'!$H:$H,'VISSIM Travel Time Outputs'!$D:$D,$D18,'VISSIM Travel Time Outputs'!$A:$A,"AVG",'VISSIM Travel Time Outputs'!$B:$B,EO$9),"-")</f>
        <v>-</v>
      </c>
      <c r="EP18" s="324" t="str">
        <f>IFERROR(AVERAGEIFS('VISSIM Travel Time Outputs'!$H:$H,'VISSIM Travel Time Outputs'!$D:$D,$D18,'VISSIM Travel Time Outputs'!$A:$A,"AVG",'VISSIM Travel Time Outputs'!$B:$B,EP$9),"-")</f>
        <v>-</v>
      </c>
      <c r="EQ18" s="324" t="str">
        <f>IFERROR(AVERAGEIFS('VISSIM Travel Time Outputs'!$H:$H,'VISSIM Travel Time Outputs'!$D:$D,$D18,'VISSIM Travel Time Outputs'!$A:$A,"AVG",'VISSIM Travel Time Outputs'!$B:$B,EQ$9),"-")</f>
        <v>-</v>
      </c>
      <c r="ER18" s="324" t="str">
        <f>IFERROR(AVERAGEIFS('VISSIM Travel Time Outputs'!$H:$H,'VISSIM Travel Time Outputs'!$D:$D,$D18,'VISSIM Travel Time Outputs'!$A:$A,"AVG",'VISSIM Travel Time Outputs'!$B:$B,ER$9),"-")</f>
        <v>-</v>
      </c>
      <c r="ES18" s="324" t="str">
        <f>IFERROR(AVERAGEIFS('VISSIM Travel Time Outputs'!$H:$H,'VISSIM Travel Time Outputs'!$D:$D,$D18,'VISSIM Travel Time Outputs'!$A:$A,"AVG",'VISSIM Travel Time Outputs'!$B:$B,ES$9),"-")</f>
        <v>-</v>
      </c>
      <c r="ET18" s="324" t="str">
        <f>IFERROR(AVERAGEIFS('VISSIM Travel Time Outputs'!$H:$H,'VISSIM Travel Time Outputs'!$D:$D,$D18,'VISSIM Travel Time Outputs'!$A:$A,"AVG",'VISSIM Travel Time Outputs'!$B:$B,ET$9),"-")</f>
        <v>-</v>
      </c>
      <c r="EU18" s="324" t="str">
        <f>IFERROR(AVERAGEIFS('VISSIM Travel Time Outputs'!$H:$H,'VISSIM Travel Time Outputs'!$D:$D,$D18,'VISSIM Travel Time Outputs'!$A:$A,"AVG",'VISSIM Travel Time Outputs'!$B:$B,EU$9),"-")</f>
        <v>-</v>
      </c>
      <c r="EV18" s="324" t="str">
        <f>IFERROR(AVERAGEIFS('VISSIM Travel Time Outputs'!$H:$H,'VISSIM Travel Time Outputs'!$D:$D,$D18,'VISSIM Travel Time Outputs'!$A:$A,"AVG",'VISSIM Travel Time Outputs'!$B:$B,EV$9),"-")</f>
        <v>-</v>
      </c>
      <c r="EW18" s="324" t="str">
        <f>IFERROR(AVERAGEIFS('VISSIM Travel Time Outputs'!$H:$H,'VISSIM Travel Time Outputs'!$D:$D,$D18,'VISSIM Travel Time Outputs'!$A:$A,"AVG",'VISSIM Travel Time Outputs'!$B:$B,EW$9),"-")</f>
        <v>-</v>
      </c>
      <c r="EX18" s="324" t="str">
        <f>IFERROR(AVERAGEIFS('VISSIM Travel Time Outputs'!$H:$H,'VISSIM Travel Time Outputs'!$D:$D,$D18,'VISSIM Travel Time Outputs'!$A:$A,"AVG",'VISSIM Travel Time Outputs'!$B:$B,EX$9),"-")</f>
        <v>-</v>
      </c>
      <c r="EY18" s="324" t="str">
        <f>IFERROR(AVERAGEIFS('VISSIM Travel Time Outputs'!$H:$H,'VISSIM Travel Time Outputs'!$D:$D,$D18,'VISSIM Travel Time Outputs'!$A:$A,"AVG",'VISSIM Travel Time Outputs'!$B:$B,EY$9),"-")</f>
        <v>-</v>
      </c>
      <c r="EZ18" s="325" t="str">
        <f>IFERROR(AVERAGEIFS('VISSIM Travel Time Outputs'!$H:$H,'VISSIM Travel Time Outputs'!$D:$D,$D18,'VISSIM Travel Time Outputs'!$A:$A,"AVG",'VISSIM Travel Time Outputs'!$B:$B,EZ$9),"-")</f>
        <v>-</v>
      </c>
      <c r="FA18" s="254"/>
      <c r="FB18" s="209" t="str">
        <f t="shared" si="22"/>
        <v>--</v>
      </c>
      <c r="FC18" s="354" t="str">
        <f t="shared" si="23"/>
        <v>--</v>
      </c>
      <c r="FD18" s="325">
        <f t="shared" si="24"/>
        <v>0</v>
      </c>
      <c r="FE18" s="331"/>
      <c r="FF18" s="209" t="str">
        <f>IFERROR(GETPIVOTDATA("Average of TRAVTM(40)",#REF!,"TIMEINT",FF$9,"VEHICLETRAVELTIMEMEASUREMENT",$D18)/3600/24,"--")</f>
        <v>--</v>
      </c>
      <c r="FG18" s="34" t="str">
        <f>IFERROR(GETPIVOTDATA("Average of TRAVTM(40)",#REF!,"TIMEINT",FG$9,"VEHICLETRAVELTIMEMEASUREMENT",$D18)/3600/24,"--")</f>
        <v>--</v>
      </c>
      <c r="FH18" s="34" t="str">
        <f>IFERROR(GETPIVOTDATA("Average of TRAVTM(40)",#REF!,"TIMEINT",FH$9,"VEHICLETRAVELTIMEMEASUREMENT",$D18)/3600/24,"--")</f>
        <v>--</v>
      </c>
      <c r="FI18" s="34" t="str">
        <f>IFERROR(GETPIVOTDATA("Average of TRAVTM(40)",#REF!,"TIMEINT",FI$9,"VEHICLETRAVELTIMEMEASUREMENT",$D18)/3600/24,"--")</f>
        <v>--</v>
      </c>
      <c r="FJ18" s="34" t="str">
        <f>IFERROR(GETPIVOTDATA("Average of TRAVTM(40)",#REF!,"TIMEINT",FJ$9,"VEHICLETRAVELTIMEMEASUREMENT",$D18)/3600/24,"--")</f>
        <v>--</v>
      </c>
      <c r="FK18" s="34" t="str">
        <f>IFERROR(GETPIVOTDATA("Average of TRAVTM(40)",#REF!,"TIMEINT",FK$9,"VEHICLETRAVELTIMEMEASUREMENT",$D18)/3600/24,"--")</f>
        <v>--</v>
      </c>
      <c r="FL18" s="34" t="str">
        <f>IFERROR(GETPIVOTDATA("Average of TRAVTM(40)",#REF!,"TIMEINT",FL$9,"VEHICLETRAVELTIMEMEASUREMENT",$D18)/3600/24,"--")</f>
        <v>--</v>
      </c>
      <c r="FM18" s="34" t="str">
        <f>IFERROR(GETPIVOTDATA("Average of TRAVTM(40)",#REF!,"TIMEINT",FM$9,"VEHICLETRAVELTIMEMEASUREMENT",$D18)/3600/24,"--")</f>
        <v>--</v>
      </c>
      <c r="FN18" s="34" t="str">
        <f>IFERROR(GETPIVOTDATA("Average of TRAVTM(40)",#REF!,"TIMEINT",FN$9,"VEHICLETRAVELTIMEMEASUREMENT",$D18)/3600/24,"--")</f>
        <v>--</v>
      </c>
      <c r="FO18" s="34" t="str">
        <f>IFERROR(GETPIVOTDATA("Average of TRAVTM(40)",#REF!,"TIMEINT",FO$9,"VEHICLETRAVELTIMEMEASUREMENT",$D18)/3600/24,"--")</f>
        <v>--</v>
      </c>
      <c r="FP18" s="34" t="str">
        <f>IFERROR(GETPIVOTDATA("Average of TRAVTM(40)",#REF!,"TIMEINT",FP$9,"VEHICLETRAVELTIMEMEASUREMENT",$D18)/3600/24,"--")</f>
        <v>--</v>
      </c>
      <c r="FQ18" s="34" t="str">
        <f>IFERROR(GETPIVOTDATA("Average of TRAVTM(40)",#REF!,"TIMEINT",FQ$9,"VEHICLETRAVELTIMEMEASUREMENT",$D18)/3600/24,"--")</f>
        <v>--</v>
      </c>
      <c r="FR18" s="34" t="str">
        <f>IFERROR(GETPIVOTDATA("Average of TRAVTM(40)",#REF!,"TIMEINT",FR$9,"VEHICLETRAVELTIMEMEASUREMENT",$D18)/3600/24,"--")</f>
        <v>--</v>
      </c>
      <c r="FS18" s="34" t="str">
        <f>IFERROR(GETPIVOTDATA("Average of TRAVTM(40)",#REF!,"TIMEINT",FS$9,"VEHICLETRAVELTIMEMEASUREMENT",$D18)/3600/24,"--")</f>
        <v>--</v>
      </c>
      <c r="FT18" s="34" t="str">
        <f>IFERROR(GETPIVOTDATA("Average of TRAVTM(40)",#REF!,"TIMEINT",FT$9,"VEHICLETRAVELTIMEMEASUREMENT",$D18)/3600/24,"--")</f>
        <v>--</v>
      </c>
      <c r="FU18" s="134" t="str">
        <f>IFERROR(GETPIVOTDATA("Average of TRAVTM(40)",#REF!,"TIMEINT",FU$9,"VEHICLETRAVELTIMEMEASUREMENT",$D18)/3600/24,"--")</f>
        <v>--</v>
      </c>
      <c r="FV18" s="331"/>
      <c r="FW18" s="323" t="str">
        <f>IFERROR(GETPIVOTDATA("Average of VEHS(40)",#REF!,"TIMEINT",FW$9,"VEHICLETRAVELTIMEMEASUREMENT",$D18),"--")</f>
        <v>--</v>
      </c>
      <c r="FX18" s="324" t="str">
        <f>IFERROR(GETPIVOTDATA("Average of VEHS(40)",#REF!,"TIMEINT",FX$9,"VEHICLETRAVELTIMEMEASUREMENT",$D18),"--")</f>
        <v>--</v>
      </c>
      <c r="FY18" s="324" t="str">
        <f>IFERROR(GETPIVOTDATA("Average of VEHS(40)",#REF!,"TIMEINT",FY$9,"VEHICLETRAVELTIMEMEASUREMENT",$D18),"--")</f>
        <v>--</v>
      </c>
      <c r="FZ18" s="324" t="str">
        <f>IFERROR(GETPIVOTDATA("Average of VEHS(40)",#REF!,"TIMEINT",FZ$9,"VEHICLETRAVELTIMEMEASUREMENT",$D18),"--")</f>
        <v>--</v>
      </c>
      <c r="GA18" s="324" t="str">
        <f>IFERROR(GETPIVOTDATA("Average of VEHS(40)",#REF!,"TIMEINT",GA$9,"VEHICLETRAVELTIMEMEASUREMENT",$D18),"--")</f>
        <v>--</v>
      </c>
      <c r="GB18" s="324" t="str">
        <f>IFERROR(GETPIVOTDATA("Average of VEHS(40)",#REF!,"TIMEINT",GB$9,"VEHICLETRAVELTIMEMEASUREMENT",$D18),"--")</f>
        <v>--</v>
      </c>
      <c r="GC18" s="324" t="str">
        <f>IFERROR(GETPIVOTDATA("Average of VEHS(40)",#REF!,"TIMEINT",GC$9,"VEHICLETRAVELTIMEMEASUREMENT",$D18),"--")</f>
        <v>--</v>
      </c>
      <c r="GD18" s="324" t="str">
        <f>IFERROR(GETPIVOTDATA("Average of VEHS(40)",#REF!,"TIMEINT",GD$9,"VEHICLETRAVELTIMEMEASUREMENT",$D18),"--")</f>
        <v>--</v>
      </c>
      <c r="GE18" s="324" t="str">
        <f>IFERROR(GETPIVOTDATA("Average of VEHS(40)",#REF!,"TIMEINT",GE$9,"VEHICLETRAVELTIMEMEASUREMENT",$D18),"--")</f>
        <v>--</v>
      </c>
      <c r="GF18" s="324" t="str">
        <f>IFERROR(GETPIVOTDATA("Average of VEHS(40)",#REF!,"TIMEINT",GF$9,"VEHICLETRAVELTIMEMEASUREMENT",$D18),"--")</f>
        <v>--</v>
      </c>
      <c r="GG18" s="324" t="str">
        <f>IFERROR(GETPIVOTDATA("Average of VEHS(40)",#REF!,"TIMEINT",GG$9,"VEHICLETRAVELTIMEMEASUREMENT",$D18),"--")</f>
        <v>--</v>
      </c>
      <c r="GH18" s="324" t="str">
        <f>IFERROR(GETPIVOTDATA("Average of VEHS(40)",#REF!,"TIMEINT",GH$9,"VEHICLETRAVELTIMEMEASUREMENT",$D18),"--")</f>
        <v>--</v>
      </c>
      <c r="GI18" s="324" t="str">
        <f>IFERROR(GETPIVOTDATA("Average of VEHS(40)",#REF!,"TIMEINT",GI$9,"VEHICLETRAVELTIMEMEASUREMENT",$D18),"--")</f>
        <v>--</v>
      </c>
      <c r="GJ18" s="324" t="str">
        <f>IFERROR(GETPIVOTDATA("Average of VEHS(40)",#REF!,"TIMEINT",GJ$9,"VEHICLETRAVELTIMEMEASUREMENT",$D18),"--")</f>
        <v>--</v>
      </c>
      <c r="GK18" s="324" t="str">
        <f>IFERROR(GETPIVOTDATA("Average of VEHS(40)",#REF!,"TIMEINT",GK$9,"VEHICLETRAVELTIMEMEASUREMENT",$D18),"--")</f>
        <v>--</v>
      </c>
      <c r="GL18" s="325" t="str">
        <f>IFERROR(GETPIVOTDATA("Average of VEHS(40)",#REF!,"TIMEINT",GL$9,"VEHICLETRAVELTIMEMEASUREMENT",$D18),"--")</f>
        <v>--</v>
      </c>
      <c r="GM18" s="331"/>
      <c r="GN18" s="209" t="str">
        <f t="shared" si="25"/>
        <v>--</v>
      </c>
      <c r="GO18" s="354" t="str">
        <f t="shared" si="26"/>
        <v>--</v>
      </c>
      <c r="GP18" s="325">
        <f t="shared" si="27"/>
        <v>0</v>
      </c>
      <c r="GQ18" s="331"/>
      <c r="GR18" s="209" t="str">
        <f>IFERROR(GETPIVOTDATA("Average of TRAVTM(60)",#REF!,"TIMEINT",GR$9,"VEHICLETRAVELTIMEMEASUREMENT",$D18)/3600/24,"--")</f>
        <v>--</v>
      </c>
      <c r="GS18" s="34" t="str">
        <f>IFERROR(GETPIVOTDATA("Average of TRAVTM(60)",#REF!,"TIMEINT",GS$9,"VEHICLETRAVELTIMEMEASUREMENT",$D18)/3600/24,"--")</f>
        <v>--</v>
      </c>
      <c r="GT18" s="34" t="str">
        <f>IFERROR(GETPIVOTDATA("Average of TRAVTM(60)",#REF!,"TIMEINT",GT$9,"VEHICLETRAVELTIMEMEASUREMENT",$D18)/3600/24,"--")</f>
        <v>--</v>
      </c>
      <c r="GU18" s="34" t="str">
        <f>IFERROR(GETPIVOTDATA("Average of TRAVTM(60)",#REF!,"TIMEINT",GU$9,"VEHICLETRAVELTIMEMEASUREMENT",$D18)/3600/24,"--")</f>
        <v>--</v>
      </c>
      <c r="GV18" s="34" t="str">
        <f>IFERROR(GETPIVOTDATA("Average of TRAVTM(60)",#REF!,"TIMEINT",GV$9,"VEHICLETRAVELTIMEMEASUREMENT",$D18)/3600/24,"--")</f>
        <v>--</v>
      </c>
      <c r="GW18" s="34" t="str">
        <f>IFERROR(GETPIVOTDATA("Average of TRAVTM(60)",#REF!,"TIMEINT",GW$9,"VEHICLETRAVELTIMEMEASUREMENT",$D18)/3600/24,"--")</f>
        <v>--</v>
      </c>
      <c r="GX18" s="34" t="str">
        <f>IFERROR(GETPIVOTDATA("Average of TRAVTM(60)",#REF!,"TIMEINT",GX$9,"VEHICLETRAVELTIMEMEASUREMENT",$D18)/3600/24,"--")</f>
        <v>--</v>
      </c>
      <c r="GY18" s="34" t="str">
        <f>IFERROR(GETPIVOTDATA("Average of TRAVTM(60)",#REF!,"TIMEINT",GY$9,"VEHICLETRAVELTIMEMEASUREMENT",$D18)/3600/24,"--")</f>
        <v>--</v>
      </c>
      <c r="GZ18" s="34" t="str">
        <f>IFERROR(GETPIVOTDATA("Average of TRAVTM(60)",#REF!,"TIMEINT",GZ$9,"VEHICLETRAVELTIMEMEASUREMENT",$D18)/3600/24,"--")</f>
        <v>--</v>
      </c>
      <c r="HA18" s="34" t="str">
        <f>IFERROR(GETPIVOTDATA("Average of TRAVTM(60)",#REF!,"TIMEINT",HA$9,"VEHICLETRAVELTIMEMEASUREMENT",$D18)/3600/24,"--")</f>
        <v>--</v>
      </c>
      <c r="HB18" s="34" t="str">
        <f>IFERROR(GETPIVOTDATA("Average of TRAVTM(60)",#REF!,"TIMEINT",HB$9,"VEHICLETRAVELTIMEMEASUREMENT",$D18)/3600/24,"--")</f>
        <v>--</v>
      </c>
      <c r="HC18" s="34" t="str">
        <f>IFERROR(GETPIVOTDATA("Average of TRAVTM(60)",#REF!,"TIMEINT",HC$9,"VEHICLETRAVELTIMEMEASUREMENT",$D18)/3600/24,"--")</f>
        <v>--</v>
      </c>
      <c r="HD18" s="34" t="str">
        <f>IFERROR(GETPIVOTDATA("Average of TRAVTM(60)",#REF!,"TIMEINT",HD$9,"VEHICLETRAVELTIMEMEASUREMENT",$D18)/3600/24,"--")</f>
        <v>--</v>
      </c>
      <c r="HE18" s="34" t="str">
        <f>IFERROR(GETPIVOTDATA("Average of TRAVTM(60)",#REF!,"TIMEINT",HE$9,"VEHICLETRAVELTIMEMEASUREMENT",$D18)/3600/24,"--")</f>
        <v>--</v>
      </c>
      <c r="HF18" s="34" t="str">
        <f>IFERROR(GETPIVOTDATA("Average of TRAVTM(60)",#REF!,"TIMEINT",HF$9,"VEHICLETRAVELTIMEMEASUREMENT",$D18)/3600/24,"--")</f>
        <v>--</v>
      </c>
      <c r="HG18" s="134" t="str">
        <f>IFERROR(GETPIVOTDATA("Average of TRAVTM(60)",#REF!,"TIMEINT",HG$9,"VEHICLETRAVELTIMEMEASUREMENT",$D18)/3600/24,"--")</f>
        <v>--</v>
      </c>
      <c r="HH18" s="331"/>
      <c r="HI18" s="323" t="str">
        <f>IFERROR(GETPIVOTDATA("Average of VEHS(60)",#REF!,"TIMEINT",HI$9,"VEHICLETRAVELTIMEMEASUREMENT",$D18),"--")</f>
        <v>--</v>
      </c>
      <c r="HJ18" s="324" t="str">
        <f>IFERROR(GETPIVOTDATA("Average of VEHS(60)",#REF!,"TIMEINT",HJ$9,"VEHICLETRAVELTIMEMEASUREMENT",$D18),"--")</f>
        <v>--</v>
      </c>
      <c r="HK18" s="324" t="str">
        <f>IFERROR(GETPIVOTDATA("Average of VEHS(60)",#REF!,"TIMEINT",HK$9,"VEHICLETRAVELTIMEMEASUREMENT",$D18),"--")</f>
        <v>--</v>
      </c>
      <c r="HL18" s="324" t="str">
        <f>IFERROR(GETPIVOTDATA("Average of VEHS(60)",#REF!,"TIMEINT",HL$9,"VEHICLETRAVELTIMEMEASUREMENT",$D18),"--")</f>
        <v>--</v>
      </c>
      <c r="HM18" s="324" t="str">
        <f>IFERROR(GETPIVOTDATA("Average of VEHS(60)",#REF!,"TIMEINT",HM$9,"VEHICLETRAVELTIMEMEASUREMENT",$D18),"--")</f>
        <v>--</v>
      </c>
      <c r="HN18" s="324" t="str">
        <f>IFERROR(GETPIVOTDATA("Average of VEHS(60)",#REF!,"TIMEINT",HN$9,"VEHICLETRAVELTIMEMEASUREMENT",$D18),"--")</f>
        <v>--</v>
      </c>
      <c r="HO18" s="324" t="str">
        <f>IFERROR(GETPIVOTDATA("Average of VEHS(60)",#REF!,"TIMEINT",HO$9,"VEHICLETRAVELTIMEMEASUREMENT",$D18),"--")</f>
        <v>--</v>
      </c>
      <c r="HP18" s="324" t="str">
        <f>IFERROR(GETPIVOTDATA("Average of VEHS(60)",#REF!,"TIMEINT",HP$9,"VEHICLETRAVELTIMEMEASUREMENT",$D18),"--")</f>
        <v>--</v>
      </c>
      <c r="HQ18" s="324" t="str">
        <f>IFERROR(GETPIVOTDATA("Average of VEHS(60)",#REF!,"TIMEINT",HQ$9,"VEHICLETRAVELTIMEMEASUREMENT",$D18),"--")</f>
        <v>--</v>
      </c>
      <c r="HR18" s="324" t="str">
        <f>IFERROR(GETPIVOTDATA("Average of VEHS(60)",#REF!,"TIMEINT",HR$9,"VEHICLETRAVELTIMEMEASUREMENT",$D18),"--")</f>
        <v>--</v>
      </c>
      <c r="HS18" s="324" t="str">
        <f>IFERROR(GETPIVOTDATA("Average of VEHS(60)",#REF!,"TIMEINT",HS$9,"VEHICLETRAVELTIMEMEASUREMENT",$D18),"--")</f>
        <v>--</v>
      </c>
      <c r="HT18" s="324" t="str">
        <f>IFERROR(GETPIVOTDATA("Average of VEHS(60)",#REF!,"TIMEINT",HT$9,"VEHICLETRAVELTIMEMEASUREMENT",$D18),"--")</f>
        <v>--</v>
      </c>
      <c r="HU18" s="324" t="str">
        <f>IFERROR(GETPIVOTDATA("Average of VEHS(60)",#REF!,"TIMEINT",HU$9,"VEHICLETRAVELTIMEMEASUREMENT",$D18),"--")</f>
        <v>--</v>
      </c>
      <c r="HV18" s="324" t="str">
        <f>IFERROR(GETPIVOTDATA("Average of VEHS(60)",#REF!,"TIMEINT",HV$9,"VEHICLETRAVELTIMEMEASUREMENT",$D18),"--")</f>
        <v>--</v>
      </c>
      <c r="HW18" s="324" t="str">
        <f>IFERROR(GETPIVOTDATA("Average of VEHS(60)",#REF!,"TIMEINT",HW$9,"VEHICLETRAVELTIMEMEASUREMENT",$D18),"--")</f>
        <v>--</v>
      </c>
      <c r="HX18" s="325" t="str">
        <f>IFERROR(GETPIVOTDATA("Average of VEHS(60)",#REF!,"TIMEINT",HX$9,"VEHICLETRAVELTIMEMEASUREMENT",$D18),"--")</f>
        <v>--</v>
      </c>
      <c r="HY18" s="331"/>
      <c r="HZ18" s="209" t="str">
        <f t="shared" si="28"/>
        <v>--</v>
      </c>
      <c r="IA18" s="354" t="str">
        <f t="shared" si="29"/>
        <v>--</v>
      </c>
      <c r="IB18" s="325">
        <f t="shared" si="30"/>
        <v>0</v>
      </c>
      <c r="IC18" s="638"/>
      <c r="ID18" s="323" t="str">
        <f>IFERROR(AVERAGEIFS('VISSIM Travel Time Outputs'!#REF!,'VISSIM Travel Time Outputs'!#REF!,$D18,'VISSIM Travel Time Outputs'!#REF!,"AVG",'VISSIM Travel Time Outputs'!#REF!,ID$9),"-")</f>
        <v>-</v>
      </c>
      <c r="IE18" s="324" t="str">
        <f>IFERROR(AVERAGEIFS('VISSIM Travel Time Outputs'!#REF!,'VISSIM Travel Time Outputs'!#REF!,$D18,'VISSIM Travel Time Outputs'!#REF!,"AVG",'VISSIM Travel Time Outputs'!#REF!,IE$9),"-")</f>
        <v>-</v>
      </c>
      <c r="IF18" s="324" t="str">
        <f>IFERROR(AVERAGEIFS('VISSIM Travel Time Outputs'!#REF!,'VISSIM Travel Time Outputs'!#REF!,$D18,'VISSIM Travel Time Outputs'!#REF!,"AVG",'VISSIM Travel Time Outputs'!#REF!,IF$9),"-")</f>
        <v>-</v>
      </c>
      <c r="IG18" s="324" t="str">
        <f>IFERROR(AVERAGEIFS('VISSIM Travel Time Outputs'!#REF!,'VISSIM Travel Time Outputs'!#REF!,$D18,'VISSIM Travel Time Outputs'!#REF!,"AVG",'VISSIM Travel Time Outputs'!#REF!,IG$9),"-")</f>
        <v>-</v>
      </c>
      <c r="IH18" s="324" t="str">
        <f>IFERROR(AVERAGEIFS('VISSIM Travel Time Outputs'!#REF!,'VISSIM Travel Time Outputs'!#REF!,$D18,'VISSIM Travel Time Outputs'!#REF!,"AVG",'VISSIM Travel Time Outputs'!#REF!,IH$9),"-")</f>
        <v>-</v>
      </c>
      <c r="II18" s="324" t="str">
        <f>IFERROR(AVERAGEIFS('VISSIM Travel Time Outputs'!#REF!,'VISSIM Travel Time Outputs'!#REF!,$D18,'VISSIM Travel Time Outputs'!#REF!,"AVG",'VISSIM Travel Time Outputs'!#REF!,II$9),"-")</f>
        <v>-</v>
      </c>
      <c r="IJ18" s="324" t="str">
        <f>IFERROR(AVERAGEIFS('VISSIM Travel Time Outputs'!#REF!,'VISSIM Travel Time Outputs'!#REF!,$D18,'VISSIM Travel Time Outputs'!#REF!,"AVG",'VISSIM Travel Time Outputs'!#REF!,IJ$9),"-")</f>
        <v>-</v>
      </c>
      <c r="IK18" s="324" t="str">
        <f>IFERROR(AVERAGEIFS('VISSIM Travel Time Outputs'!#REF!,'VISSIM Travel Time Outputs'!#REF!,$D18,'VISSIM Travel Time Outputs'!#REF!,"AVG",'VISSIM Travel Time Outputs'!#REF!,IK$9),"-")</f>
        <v>-</v>
      </c>
      <c r="IL18" s="324" t="str">
        <f>IFERROR(AVERAGEIFS('VISSIM Travel Time Outputs'!#REF!,'VISSIM Travel Time Outputs'!#REF!,$D18,'VISSIM Travel Time Outputs'!#REF!,"AVG",'VISSIM Travel Time Outputs'!#REF!,IL$9),"-")</f>
        <v>-</v>
      </c>
      <c r="IM18" s="324" t="str">
        <f>IFERROR(AVERAGEIFS('VISSIM Travel Time Outputs'!#REF!,'VISSIM Travel Time Outputs'!#REF!,$D18,'VISSIM Travel Time Outputs'!#REF!,"AVG",'VISSIM Travel Time Outputs'!#REF!,IM$9),"-")</f>
        <v>-</v>
      </c>
      <c r="IN18" s="324" t="str">
        <f>IFERROR(AVERAGEIFS('VISSIM Travel Time Outputs'!#REF!,'VISSIM Travel Time Outputs'!#REF!,$D18,'VISSIM Travel Time Outputs'!#REF!,"AVG",'VISSIM Travel Time Outputs'!#REF!,IN$9),"-")</f>
        <v>-</v>
      </c>
      <c r="IO18" s="324" t="str">
        <f>IFERROR(AVERAGEIFS('VISSIM Travel Time Outputs'!#REF!,'VISSIM Travel Time Outputs'!#REF!,$D18,'VISSIM Travel Time Outputs'!#REF!,"AVG",'VISSIM Travel Time Outputs'!#REF!,IO$9),"-")</f>
        <v>-</v>
      </c>
      <c r="IP18" s="324" t="str">
        <f>IFERROR(AVERAGEIFS('VISSIM Travel Time Outputs'!#REF!,'VISSIM Travel Time Outputs'!#REF!,$D18,'VISSIM Travel Time Outputs'!#REF!,"AVG",'VISSIM Travel Time Outputs'!#REF!,IP$9),"-")</f>
        <v>-</v>
      </c>
      <c r="IQ18" s="324" t="str">
        <f>IFERROR(AVERAGEIFS('VISSIM Travel Time Outputs'!#REF!,'VISSIM Travel Time Outputs'!#REF!,$D18,'VISSIM Travel Time Outputs'!#REF!,"AVG",'VISSIM Travel Time Outputs'!#REF!,IQ$9),"-")</f>
        <v>-</v>
      </c>
      <c r="IR18" s="324" t="str">
        <f>IFERROR(AVERAGEIFS('VISSIM Travel Time Outputs'!#REF!,'VISSIM Travel Time Outputs'!#REF!,$D18,'VISSIM Travel Time Outputs'!#REF!,"AVG",'VISSIM Travel Time Outputs'!#REF!,IR$9),"-")</f>
        <v>-</v>
      </c>
      <c r="IS18" s="325" t="str">
        <f>IFERROR(AVERAGEIFS('VISSIM Travel Time Outputs'!#REF!,'VISSIM Travel Time Outputs'!#REF!,$D18,'VISSIM Travel Time Outputs'!#REF!,"AVG",'VISSIM Travel Time Outputs'!#REF!,IS$9),"-")</f>
        <v>-</v>
      </c>
      <c r="IT18" s="325" t="str">
        <f t="shared" si="31"/>
        <v>--</v>
      </c>
    </row>
    <row r="19" spans="1:254" x14ac:dyDescent="0.35">
      <c r="A19" s="252" t="str">
        <f t="shared" si="12"/>
        <v>H</v>
      </c>
      <c r="B19" s="577">
        <f t="shared" si="32"/>
        <v>10</v>
      </c>
      <c r="C19" s="413">
        <f>INDEX('Input - Travel Times'!$B$3:$AH$103,MATCH($B19,'Input - Travel Times'!$B$3:$B$103,0),MATCH(C$9,'Input - Travel Times'!$B$3:$AH$3,0))</f>
        <v>0</v>
      </c>
      <c r="D19" s="150">
        <f>INDEX('Input - Travel Times'!$B$3:$AH$103,MATCH($B19,'Input - Travel Times'!$B$3:$B$103,0),MATCH(D$9,'Input - Travel Times'!$B$3:$AH$3,0))</f>
        <v>0</v>
      </c>
      <c r="E19" s="518">
        <f>TIME(0,0,INDEX('Input - Travel Times'!$B$3:$AH$103,MATCH($B19,'Input - Travel Times'!$B$3:$B$103,0),MATCH(E$9,'Input - Travel Times'!$B$3:$AH$3,0)))</f>
        <v>0</v>
      </c>
      <c r="F19" s="518">
        <f>TIME(0,0,INDEX('Input - Travel Times'!$B$3:$AH$103,MATCH($B19,'Input - Travel Times'!$B$3:$B$103,0),MATCH(F$9,'Input - Travel Times'!$B$3:$AH$3,0)))</f>
        <v>0</v>
      </c>
      <c r="G19" s="518">
        <f>TIME(0,0,INDEX('Input - Travel Times'!$B$3:$AH$103,MATCH($B19,'Input - Travel Times'!$B$3:$B$103,0),MATCH(G$9,'Input - Travel Times'!$B$3:$AH$3,0)))</f>
        <v>0</v>
      </c>
      <c r="H19" s="518">
        <f>TIME(0,0,INDEX('Input - Travel Times'!$B$3:$AH$103,MATCH($B19,'Input - Travel Times'!$B$3:$B$103,0),MATCH(H$9,'Input - Travel Times'!$B$3:$AH$3,0)))</f>
        <v>0</v>
      </c>
      <c r="I19" s="130"/>
      <c r="J19" s="209" t="str">
        <f>IFERROR(TIME(0,0,AVERAGEIFS('VISSIM Travel Time Outputs'!$I:$I,'VISSIM Travel Time Outputs'!$D:$D,$D19,'VISSIM Travel Time Outputs'!$A:$A,"AVG",'VISSIM Travel Time Outputs'!$B:$B,J$9)),"-")</f>
        <v>-</v>
      </c>
      <c r="K19" s="34" t="str">
        <f>IFERROR(TIME(0,0,AVERAGEIFS('VISSIM Travel Time Outputs'!$I:$I,'VISSIM Travel Time Outputs'!$D:$D,$D19,'VISSIM Travel Time Outputs'!$A:$A,"AVG",'VISSIM Travel Time Outputs'!$B:$B,K$9)),"-")</f>
        <v>-</v>
      </c>
      <c r="L19" s="34" t="str">
        <f>IFERROR(TIME(0,0,AVERAGEIFS('VISSIM Travel Time Outputs'!$I:$I,'VISSIM Travel Time Outputs'!$D:$D,$D19,'VISSIM Travel Time Outputs'!$A:$A,"AVG",'VISSIM Travel Time Outputs'!$B:$B,L$9)),"-")</f>
        <v>-</v>
      </c>
      <c r="M19" s="34" t="str">
        <f>IFERROR(TIME(0,0,AVERAGEIFS('VISSIM Travel Time Outputs'!$I:$I,'VISSIM Travel Time Outputs'!$D:$D,$D19,'VISSIM Travel Time Outputs'!$A:$A,"AVG",'VISSIM Travel Time Outputs'!$B:$B,M$9)),"-")</f>
        <v>-</v>
      </c>
      <c r="N19" s="34" t="str">
        <f>IFERROR(TIME(0,0,AVERAGEIFS('VISSIM Travel Time Outputs'!$I:$I,'VISSIM Travel Time Outputs'!$D:$D,$D19,'VISSIM Travel Time Outputs'!$A:$A,"AVG",'VISSIM Travel Time Outputs'!$B:$B,N$9)),"-")</f>
        <v>-</v>
      </c>
      <c r="O19" s="34" t="str">
        <f>IFERROR(TIME(0,0,AVERAGEIFS('VISSIM Travel Time Outputs'!$I:$I,'VISSIM Travel Time Outputs'!$D:$D,$D19,'VISSIM Travel Time Outputs'!$A:$A,"AVG",'VISSIM Travel Time Outputs'!$B:$B,O$9)),"-")</f>
        <v>-</v>
      </c>
      <c r="P19" s="34" t="str">
        <f>IFERROR(TIME(0,0,AVERAGEIFS('VISSIM Travel Time Outputs'!$I:$I,'VISSIM Travel Time Outputs'!$D:$D,$D19,'VISSIM Travel Time Outputs'!$A:$A,"AVG",'VISSIM Travel Time Outputs'!$B:$B,P$9)),"-")</f>
        <v>-</v>
      </c>
      <c r="Q19" s="34" t="str">
        <f>IFERROR(TIME(0,0,AVERAGEIFS('VISSIM Travel Time Outputs'!$I:$I,'VISSIM Travel Time Outputs'!$D:$D,$D19,'VISSIM Travel Time Outputs'!$A:$A,"AVG",'VISSIM Travel Time Outputs'!$B:$B,Q$9)),"-")</f>
        <v>-</v>
      </c>
      <c r="R19" s="34" t="str">
        <f>IFERROR(TIME(0,0,AVERAGEIFS('VISSIM Travel Time Outputs'!$I:$I,'VISSIM Travel Time Outputs'!$D:$D,$D19,'VISSIM Travel Time Outputs'!$A:$A,"AVG",'VISSIM Travel Time Outputs'!$B:$B,R$9)),"-")</f>
        <v>-</v>
      </c>
      <c r="S19" s="34" t="str">
        <f>IFERROR(TIME(0,0,AVERAGEIFS('VISSIM Travel Time Outputs'!$I:$I,'VISSIM Travel Time Outputs'!$D:$D,$D19,'VISSIM Travel Time Outputs'!$A:$A,"AVG",'VISSIM Travel Time Outputs'!$B:$B,S$9)),"-")</f>
        <v>-</v>
      </c>
      <c r="T19" s="34" t="str">
        <f>IFERROR(TIME(0,0,AVERAGEIFS('VISSIM Travel Time Outputs'!$I:$I,'VISSIM Travel Time Outputs'!$D:$D,$D19,'VISSIM Travel Time Outputs'!$A:$A,"AVG",'VISSIM Travel Time Outputs'!$B:$B,T$9)),"-")</f>
        <v>-</v>
      </c>
      <c r="U19" s="34" t="str">
        <f>IFERROR(TIME(0,0,AVERAGEIFS('VISSIM Travel Time Outputs'!$I:$I,'VISSIM Travel Time Outputs'!$D:$D,$D19,'VISSIM Travel Time Outputs'!$A:$A,"AVG",'VISSIM Travel Time Outputs'!$B:$B,U$9)),"-")</f>
        <v>-</v>
      </c>
      <c r="V19" s="34" t="str">
        <f>IFERROR(TIME(0,0,AVERAGEIFS('VISSIM Travel Time Outputs'!$I:$I,'VISSIM Travel Time Outputs'!$D:$D,$D19,'VISSIM Travel Time Outputs'!$A:$A,"AVG",'VISSIM Travel Time Outputs'!$B:$B,V$9)),"-")</f>
        <v>-</v>
      </c>
      <c r="W19" s="34" t="str">
        <f>IFERROR(TIME(0,0,AVERAGEIFS('VISSIM Travel Time Outputs'!$I:$I,'VISSIM Travel Time Outputs'!$D:$D,$D19,'VISSIM Travel Time Outputs'!$A:$A,"AVG",'VISSIM Travel Time Outputs'!$B:$B,W$9)),"-")</f>
        <v>-</v>
      </c>
      <c r="X19" s="34" t="str">
        <f>IFERROR(TIME(0,0,AVERAGEIFS('VISSIM Travel Time Outputs'!$I:$I,'VISSIM Travel Time Outputs'!$D:$D,$D19,'VISSIM Travel Time Outputs'!$A:$A,"AVG",'VISSIM Travel Time Outputs'!$B:$B,X$9)),"-")</f>
        <v>-</v>
      </c>
      <c r="Y19" s="134" t="str">
        <f>IFERROR(TIME(0,0,AVERAGEIFS('VISSIM Travel Time Outputs'!$I:$I,'VISSIM Travel Time Outputs'!$D:$D,$D19,'VISSIM Travel Time Outputs'!$A:$A,"AVG",'VISSIM Travel Time Outputs'!$B:$B,Y$9)),"-")</f>
        <v>-</v>
      </c>
      <c r="Z19" s="254"/>
      <c r="AA19" s="323" t="str">
        <f>IFERROR(AVERAGEIFS('VISSIM Travel Time Outputs'!$F:$F,'VISSIM Travel Time Outputs'!$D:$D,$D19,'VISSIM Travel Time Outputs'!$A:$A,"AVG",'VISSIM Travel Time Outputs'!$B:$B,AA$9),"-")</f>
        <v>-</v>
      </c>
      <c r="AB19" s="324" t="str">
        <f>IFERROR(AVERAGEIFS('VISSIM Travel Time Outputs'!$F:$F,'VISSIM Travel Time Outputs'!$D:$D,$D19,'VISSIM Travel Time Outputs'!$A:$A,"AVG",'VISSIM Travel Time Outputs'!$B:$B,AB$9),"-")</f>
        <v>-</v>
      </c>
      <c r="AC19" s="324" t="str">
        <f>IFERROR(AVERAGEIFS('VISSIM Travel Time Outputs'!$F:$F,'VISSIM Travel Time Outputs'!$D:$D,$D19,'VISSIM Travel Time Outputs'!$A:$A,"AVG",'VISSIM Travel Time Outputs'!$B:$B,AC$9),"-")</f>
        <v>-</v>
      </c>
      <c r="AD19" s="324" t="str">
        <f>IFERROR(AVERAGEIFS('VISSIM Travel Time Outputs'!$F:$F,'VISSIM Travel Time Outputs'!$D:$D,$D19,'VISSIM Travel Time Outputs'!$A:$A,"AVG",'VISSIM Travel Time Outputs'!$B:$B,AD$9),"-")</f>
        <v>-</v>
      </c>
      <c r="AE19" s="324" t="str">
        <f>IFERROR(AVERAGEIFS('VISSIM Travel Time Outputs'!$F:$F,'VISSIM Travel Time Outputs'!$D:$D,$D19,'VISSIM Travel Time Outputs'!$A:$A,"AVG",'VISSIM Travel Time Outputs'!$B:$B,AE$9),"-")</f>
        <v>-</v>
      </c>
      <c r="AF19" s="324" t="str">
        <f>IFERROR(AVERAGEIFS('VISSIM Travel Time Outputs'!$F:$F,'VISSIM Travel Time Outputs'!$D:$D,$D19,'VISSIM Travel Time Outputs'!$A:$A,"AVG",'VISSIM Travel Time Outputs'!$B:$B,AF$9),"-")</f>
        <v>-</v>
      </c>
      <c r="AG19" s="324" t="str">
        <f>IFERROR(AVERAGEIFS('VISSIM Travel Time Outputs'!$F:$F,'VISSIM Travel Time Outputs'!$D:$D,$D19,'VISSIM Travel Time Outputs'!$A:$A,"AVG",'VISSIM Travel Time Outputs'!$B:$B,AG$9),"-")</f>
        <v>-</v>
      </c>
      <c r="AH19" s="324" t="str">
        <f>IFERROR(AVERAGEIFS('VISSIM Travel Time Outputs'!$F:$F,'VISSIM Travel Time Outputs'!$D:$D,$D19,'VISSIM Travel Time Outputs'!$A:$A,"AVG",'VISSIM Travel Time Outputs'!$B:$B,AH$9),"-")</f>
        <v>-</v>
      </c>
      <c r="AI19" s="324" t="str">
        <f>IFERROR(AVERAGEIFS('VISSIM Travel Time Outputs'!$F:$F,'VISSIM Travel Time Outputs'!$D:$D,$D19,'VISSIM Travel Time Outputs'!$A:$A,"AVG",'VISSIM Travel Time Outputs'!$B:$B,AI$9),"-")</f>
        <v>-</v>
      </c>
      <c r="AJ19" s="324" t="str">
        <f>IFERROR(AVERAGEIFS('VISSIM Travel Time Outputs'!$F:$F,'VISSIM Travel Time Outputs'!$D:$D,$D19,'VISSIM Travel Time Outputs'!$A:$A,"AVG",'VISSIM Travel Time Outputs'!$B:$B,AJ$9),"-")</f>
        <v>-</v>
      </c>
      <c r="AK19" s="324" t="str">
        <f>IFERROR(AVERAGEIFS('VISSIM Travel Time Outputs'!$F:$F,'VISSIM Travel Time Outputs'!$D:$D,$D19,'VISSIM Travel Time Outputs'!$A:$A,"AVG",'VISSIM Travel Time Outputs'!$B:$B,AK$9),"-")</f>
        <v>-</v>
      </c>
      <c r="AL19" s="324" t="str">
        <f>IFERROR(AVERAGEIFS('VISSIM Travel Time Outputs'!$F:$F,'VISSIM Travel Time Outputs'!$D:$D,$D19,'VISSIM Travel Time Outputs'!$A:$A,"AVG",'VISSIM Travel Time Outputs'!$B:$B,AL$9),"-")</f>
        <v>-</v>
      </c>
      <c r="AM19" s="324" t="str">
        <f>IFERROR(AVERAGEIFS('VISSIM Travel Time Outputs'!$F:$F,'VISSIM Travel Time Outputs'!$D:$D,$D19,'VISSIM Travel Time Outputs'!$A:$A,"AVG",'VISSIM Travel Time Outputs'!$B:$B,AM$9),"-")</f>
        <v>-</v>
      </c>
      <c r="AN19" s="324" t="str">
        <f>IFERROR(AVERAGEIFS('VISSIM Travel Time Outputs'!$F:$F,'VISSIM Travel Time Outputs'!$D:$D,$D19,'VISSIM Travel Time Outputs'!$A:$A,"AVG",'VISSIM Travel Time Outputs'!$B:$B,AN$9),"-")</f>
        <v>-</v>
      </c>
      <c r="AO19" s="324" t="str">
        <f>IFERROR(AVERAGEIFS('VISSIM Travel Time Outputs'!$F:$F,'VISSIM Travel Time Outputs'!$D:$D,$D19,'VISSIM Travel Time Outputs'!$A:$A,"AVG",'VISSIM Travel Time Outputs'!$B:$B,AO$9),"-")</f>
        <v>-</v>
      </c>
      <c r="AP19" s="325" t="str">
        <f>IFERROR(AVERAGEIFS('VISSIM Travel Time Outputs'!$F:$F,'VISSIM Travel Time Outputs'!$D:$D,$D19,'VISSIM Travel Time Outputs'!$A:$A,"AVG",'VISSIM Travel Time Outputs'!$B:$B,AP$9),"-")</f>
        <v>-</v>
      </c>
      <c r="AQ19" s="331"/>
      <c r="AR19" s="209" t="str">
        <f t="shared" si="13"/>
        <v>--</v>
      </c>
      <c r="AS19" s="354" t="str">
        <f t="shared" si="14"/>
        <v>--</v>
      </c>
      <c r="AT19" s="325">
        <f t="shared" si="15"/>
        <v>0</v>
      </c>
      <c r="AU19" s="255"/>
      <c r="AV19" s="209" t="str">
        <f>IFERROR(TIME(0,0,AVERAGEIFS('VISSIM Travel Time Outputs'!$J:$J,'VISSIM Travel Time Outputs'!$D:$D,$D19,'VISSIM Travel Time Outputs'!$A:$A,"AVG",'VISSIM Travel Time Outputs'!$B:$B,AV$9)),"-")</f>
        <v>-</v>
      </c>
      <c r="AW19" s="34" t="str">
        <f>IFERROR(TIME(0,0,AVERAGEIFS('VISSIM Travel Time Outputs'!$J:$J,'VISSIM Travel Time Outputs'!$D:$D,$D19,'VISSIM Travel Time Outputs'!$A:$A,"AVG",'VISSIM Travel Time Outputs'!$B:$B,AW$9)),"-")</f>
        <v>-</v>
      </c>
      <c r="AX19" s="34" t="str">
        <f>IFERROR(TIME(0,0,AVERAGEIFS('VISSIM Travel Time Outputs'!$J:$J,'VISSIM Travel Time Outputs'!$D:$D,$D19,'VISSIM Travel Time Outputs'!$A:$A,"AVG",'VISSIM Travel Time Outputs'!$B:$B,AX$9)),"-")</f>
        <v>-</v>
      </c>
      <c r="AY19" s="34" t="str">
        <f>IFERROR(TIME(0,0,AVERAGEIFS('VISSIM Travel Time Outputs'!$J:$J,'VISSIM Travel Time Outputs'!$D:$D,$D19,'VISSIM Travel Time Outputs'!$A:$A,"AVG",'VISSIM Travel Time Outputs'!$B:$B,AY$9)),"-")</f>
        <v>-</v>
      </c>
      <c r="AZ19" s="34" t="str">
        <f>IFERROR(TIME(0,0,AVERAGEIFS('VISSIM Travel Time Outputs'!$J:$J,'VISSIM Travel Time Outputs'!$D:$D,$D19,'VISSIM Travel Time Outputs'!$A:$A,"AVG",'VISSIM Travel Time Outputs'!$B:$B,AZ$9)),"-")</f>
        <v>-</v>
      </c>
      <c r="BA19" s="34" t="str">
        <f>IFERROR(TIME(0,0,AVERAGEIFS('VISSIM Travel Time Outputs'!$J:$J,'VISSIM Travel Time Outputs'!$D:$D,$D19,'VISSIM Travel Time Outputs'!$A:$A,"AVG",'VISSIM Travel Time Outputs'!$B:$B,BA$9)),"-")</f>
        <v>-</v>
      </c>
      <c r="BB19" s="34" t="str">
        <f>IFERROR(TIME(0,0,AVERAGEIFS('VISSIM Travel Time Outputs'!$J:$J,'VISSIM Travel Time Outputs'!$D:$D,$D19,'VISSIM Travel Time Outputs'!$A:$A,"AVG",'VISSIM Travel Time Outputs'!$B:$B,BB$9)),"-")</f>
        <v>-</v>
      </c>
      <c r="BC19" s="34" t="str">
        <f>IFERROR(TIME(0,0,AVERAGEIFS('VISSIM Travel Time Outputs'!$J:$J,'VISSIM Travel Time Outputs'!$D:$D,$D19,'VISSIM Travel Time Outputs'!$A:$A,"AVG",'VISSIM Travel Time Outputs'!$B:$B,BC$9)),"-")</f>
        <v>-</v>
      </c>
      <c r="BD19" s="34" t="str">
        <f>IFERROR(TIME(0,0,AVERAGEIFS('VISSIM Travel Time Outputs'!$J:$J,'VISSIM Travel Time Outputs'!$D:$D,$D19,'VISSIM Travel Time Outputs'!$A:$A,"AVG",'VISSIM Travel Time Outputs'!$B:$B,BD$9)),"-")</f>
        <v>-</v>
      </c>
      <c r="BE19" s="34" t="str">
        <f>IFERROR(TIME(0,0,AVERAGEIFS('VISSIM Travel Time Outputs'!$J:$J,'VISSIM Travel Time Outputs'!$D:$D,$D19,'VISSIM Travel Time Outputs'!$A:$A,"AVG",'VISSIM Travel Time Outputs'!$B:$B,BE$9)),"-")</f>
        <v>-</v>
      </c>
      <c r="BF19" s="34" t="str">
        <f>IFERROR(TIME(0,0,AVERAGEIFS('VISSIM Travel Time Outputs'!$J:$J,'VISSIM Travel Time Outputs'!$D:$D,$D19,'VISSIM Travel Time Outputs'!$A:$A,"AVG",'VISSIM Travel Time Outputs'!$B:$B,BF$9)),"-")</f>
        <v>-</v>
      </c>
      <c r="BG19" s="34" t="str">
        <f>IFERROR(TIME(0,0,AVERAGEIFS('VISSIM Travel Time Outputs'!$J:$J,'VISSIM Travel Time Outputs'!$D:$D,$D19,'VISSIM Travel Time Outputs'!$A:$A,"AVG",'VISSIM Travel Time Outputs'!$B:$B,BG$9)),"-")</f>
        <v>-</v>
      </c>
      <c r="BH19" s="34" t="str">
        <f>IFERROR(TIME(0,0,AVERAGEIFS('VISSIM Travel Time Outputs'!$J:$J,'VISSIM Travel Time Outputs'!$D:$D,$D19,'VISSIM Travel Time Outputs'!$A:$A,"AVG",'VISSIM Travel Time Outputs'!$B:$B,BH$9)),"-")</f>
        <v>-</v>
      </c>
      <c r="BI19" s="34" t="str">
        <f>IFERROR(TIME(0,0,AVERAGEIFS('VISSIM Travel Time Outputs'!$J:$J,'VISSIM Travel Time Outputs'!$D:$D,$D19,'VISSIM Travel Time Outputs'!$A:$A,"AVG",'VISSIM Travel Time Outputs'!$B:$B,BI$9)),"-")</f>
        <v>-</v>
      </c>
      <c r="BJ19" s="34" t="str">
        <f>IFERROR(TIME(0,0,AVERAGEIFS('VISSIM Travel Time Outputs'!$J:$J,'VISSIM Travel Time Outputs'!$D:$D,$D19,'VISSIM Travel Time Outputs'!$A:$A,"AVG",'VISSIM Travel Time Outputs'!$B:$B,BJ$9)),"-")</f>
        <v>-</v>
      </c>
      <c r="BK19" s="134" t="str">
        <f>IFERROR(TIME(0,0,AVERAGEIFS('VISSIM Travel Time Outputs'!$J:$J,'VISSIM Travel Time Outputs'!$D:$D,$D19,'VISSIM Travel Time Outputs'!$A:$A,"AVG",'VISSIM Travel Time Outputs'!$B:$B,BK$9)),"-")</f>
        <v>-</v>
      </c>
      <c r="BL19" s="126"/>
      <c r="BM19" s="323" t="str">
        <f>IFERROR(AVERAGEIFS('VISSIM Travel Time Outputs'!$G:$G,'VISSIM Travel Time Outputs'!$D:$D,$D19,'VISSIM Travel Time Outputs'!$A:$A,"AVG",'VISSIM Travel Time Outputs'!$B:$B,BM$9),"-")</f>
        <v>-</v>
      </c>
      <c r="BN19" s="324" t="str">
        <f>IFERROR(AVERAGEIFS('VISSIM Travel Time Outputs'!$G:$G,'VISSIM Travel Time Outputs'!$D:$D,$D19,'VISSIM Travel Time Outputs'!$A:$A,"AVG",'VISSIM Travel Time Outputs'!$B:$B,BN$9),"-")</f>
        <v>-</v>
      </c>
      <c r="BO19" s="324" t="str">
        <f>IFERROR(AVERAGEIFS('VISSIM Travel Time Outputs'!$G:$G,'VISSIM Travel Time Outputs'!$D:$D,$D19,'VISSIM Travel Time Outputs'!$A:$A,"AVG",'VISSIM Travel Time Outputs'!$B:$B,BO$9),"-")</f>
        <v>-</v>
      </c>
      <c r="BP19" s="324" t="str">
        <f>IFERROR(AVERAGEIFS('VISSIM Travel Time Outputs'!$G:$G,'VISSIM Travel Time Outputs'!$D:$D,$D19,'VISSIM Travel Time Outputs'!$A:$A,"AVG",'VISSIM Travel Time Outputs'!$B:$B,BP$9),"-")</f>
        <v>-</v>
      </c>
      <c r="BQ19" s="324" t="str">
        <f>IFERROR(AVERAGEIFS('VISSIM Travel Time Outputs'!$G:$G,'VISSIM Travel Time Outputs'!$D:$D,$D19,'VISSIM Travel Time Outputs'!$A:$A,"AVG",'VISSIM Travel Time Outputs'!$B:$B,BQ$9),"-")</f>
        <v>-</v>
      </c>
      <c r="BR19" s="324" t="str">
        <f>IFERROR(AVERAGEIFS('VISSIM Travel Time Outputs'!$G:$G,'VISSIM Travel Time Outputs'!$D:$D,$D19,'VISSIM Travel Time Outputs'!$A:$A,"AVG",'VISSIM Travel Time Outputs'!$B:$B,BR$9),"-")</f>
        <v>-</v>
      </c>
      <c r="BS19" s="324" t="str">
        <f>IFERROR(AVERAGEIFS('VISSIM Travel Time Outputs'!$G:$G,'VISSIM Travel Time Outputs'!$D:$D,$D19,'VISSIM Travel Time Outputs'!$A:$A,"AVG",'VISSIM Travel Time Outputs'!$B:$B,BS$9),"-")</f>
        <v>-</v>
      </c>
      <c r="BT19" s="324" t="str">
        <f>IFERROR(AVERAGEIFS('VISSIM Travel Time Outputs'!$G:$G,'VISSIM Travel Time Outputs'!$D:$D,$D19,'VISSIM Travel Time Outputs'!$A:$A,"AVG",'VISSIM Travel Time Outputs'!$B:$B,BT$9),"-")</f>
        <v>-</v>
      </c>
      <c r="BU19" s="324" t="str">
        <f>IFERROR(AVERAGEIFS('VISSIM Travel Time Outputs'!$G:$G,'VISSIM Travel Time Outputs'!$D:$D,$D19,'VISSIM Travel Time Outputs'!$A:$A,"AVG",'VISSIM Travel Time Outputs'!$B:$B,BU$9),"-")</f>
        <v>-</v>
      </c>
      <c r="BV19" s="324" t="str">
        <f>IFERROR(AVERAGEIFS('VISSIM Travel Time Outputs'!$G:$G,'VISSIM Travel Time Outputs'!$D:$D,$D19,'VISSIM Travel Time Outputs'!$A:$A,"AVG",'VISSIM Travel Time Outputs'!$B:$B,BV$9),"-")</f>
        <v>-</v>
      </c>
      <c r="BW19" s="324" t="str">
        <f>IFERROR(AVERAGEIFS('VISSIM Travel Time Outputs'!$G:$G,'VISSIM Travel Time Outputs'!$D:$D,$D19,'VISSIM Travel Time Outputs'!$A:$A,"AVG",'VISSIM Travel Time Outputs'!$B:$B,BW$9),"-")</f>
        <v>-</v>
      </c>
      <c r="BX19" s="324" t="str">
        <f>IFERROR(AVERAGEIFS('VISSIM Travel Time Outputs'!$G:$G,'VISSIM Travel Time Outputs'!$D:$D,$D19,'VISSIM Travel Time Outputs'!$A:$A,"AVG",'VISSIM Travel Time Outputs'!$B:$B,BX$9),"-")</f>
        <v>-</v>
      </c>
      <c r="BY19" s="324" t="str">
        <f>IFERROR(AVERAGEIFS('VISSIM Travel Time Outputs'!$G:$G,'VISSIM Travel Time Outputs'!$D:$D,$D19,'VISSIM Travel Time Outputs'!$A:$A,"AVG",'VISSIM Travel Time Outputs'!$B:$B,BY$9),"-")</f>
        <v>-</v>
      </c>
      <c r="BZ19" s="324" t="str">
        <f>IFERROR(AVERAGEIFS('VISSIM Travel Time Outputs'!$G:$G,'VISSIM Travel Time Outputs'!$D:$D,$D19,'VISSIM Travel Time Outputs'!$A:$A,"AVG",'VISSIM Travel Time Outputs'!$B:$B,BZ$9),"-")</f>
        <v>-</v>
      </c>
      <c r="CA19" s="324" t="str">
        <f>IFERROR(AVERAGEIFS('VISSIM Travel Time Outputs'!$G:$G,'VISSIM Travel Time Outputs'!$D:$D,$D19,'VISSIM Travel Time Outputs'!$A:$A,"AVG",'VISSIM Travel Time Outputs'!$B:$B,CA$9),"-")</f>
        <v>-</v>
      </c>
      <c r="CB19" s="325" t="str">
        <f>IFERROR(AVERAGEIFS('VISSIM Travel Time Outputs'!$G:$G,'VISSIM Travel Time Outputs'!$D:$D,$D19,'VISSIM Travel Time Outputs'!$A:$A,"AVG",'VISSIM Travel Time Outputs'!$B:$B,CB$9),"-")</f>
        <v>-</v>
      </c>
      <c r="CC19" s="254"/>
      <c r="CD19" s="209" t="str">
        <f t="shared" si="16"/>
        <v>--</v>
      </c>
      <c r="CE19" s="354" t="str">
        <f t="shared" si="17"/>
        <v>--</v>
      </c>
      <c r="CF19" s="325">
        <f t="shared" si="18"/>
        <v>0</v>
      </c>
      <c r="CG19" s="331"/>
      <c r="CH19" s="209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134"/>
      <c r="CX19" s="331"/>
      <c r="CY19" s="323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  <c r="DL19" s="324"/>
      <c r="DM19" s="324"/>
      <c r="DN19" s="325"/>
      <c r="DO19" s="331"/>
      <c r="DP19" s="209" t="str">
        <f t="shared" si="19"/>
        <v>--</v>
      </c>
      <c r="DQ19" s="354" t="str">
        <f t="shared" si="20"/>
        <v>--</v>
      </c>
      <c r="DR19" s="325">
        <f t="shared" si="21"/>
        <v>0</v>
      </c>
      <c r="DS19" s="255"/>
      <c r="DT19" s="209" t="str">
        <f>IFERROR(TIME(0,0,AVERAGEIFS('VISSIM Travel Time Outputs'!$K:$K,'VISSIM Travel Time Outputs'!$D:$D,$D19,'VISSIM Travel Time Outputs'!$A:$A,"AVG",'VISSIM Travel Time Outputs'!$B:$B,DT$9)),"-")</f>
        <v>-</v>
      </c>
      <c r="DU19" s="34" t="str">
        <f>IFERROR(TIME(0,0,AVERAGEIFS('VISSIM Travel Time Outputs'!$K:$K,'VISSIM Travel Time Outputs'!$D:$D,$D19,'VISSIM Travel Time Outputs'!$A:$A,"AVG",'VISSIM Travel Time Outputs'!$B:$B,DU$9)),"-")</f>
        <v>-</v>
      </c>
      <c r="DV19" s="34" t="str">
        <f>IFERROR(TIME(0,0,AVERAGEIFS('VISSIM Travel Time Outputs'!$K:$K,'VISSIM Travel Time Outputs'!$D:$D,$D19,'VISSIM Travel Time Outputs'!$A:$A,"AVG",'VISSIM Travel Time Outputs'!$B:$B,DV$9)),"-")</f>
        <v>-</v>
      </c>
      <c r="DW19" s="34" t="str">
        <f>IFERROR(TIME(0,0,AVERAGEIFS('VISSIM Travel Time Outputs'!$K:$K,'VISSIM Travel Time Outputs'!$D:$D,$D19,'VISSIM Travel Time Outputs'!$A:$A,"AVG",'VISSIM Travel Time Outputs'!$B:$B,DW$9)),"-")</f>
        <v>-</v>
      </c>
      <c r="DX19" s="34" t="str">
        <f>IFERROR(TIME(0,0,AVERAGEIFS('VISSIM Travel Time Outputs'!$K:$K,'VISSIM Travel Time Outputs'!$D:$D,$D19,'VISSIM Travel Time Outputs'!$A:$A,"AVG",'VISSIM Travel Time Outputs'!$B:$B,DX$9)),"-")</f>
        <v>-</v>
      </c>
      <c r="DY19" s="34" t="str">
        <f>IFERROR(TIME(0,0,AVERAGEIFS('VISSIM Travel Time Outputs'!$K:$K,'VISSIM Travel Time Outputs'!$D:$D,$D19,'VISSIM Travel Time Outputs'!$A:$A,"AVG",'VISSIM Travel Time Outputs'!$B:$B,DY$9)),"-")</f>
        <v>-</v>
      </c>
      <c r="DZ19" s="34" t="str">
        <f>IFERROR(TIME(0,0,AVERAGEIFS('VISSIM Travel Time Outputs'!$K:$K,'VISSIM Travel Time Outputs'!$D:$D,$D19,'VISSIM Travel Time Outputs'!$A:$A,"AVG",'VISSIM Travel Time Outputs'!$B:$B,DZ$9)),"-")</f>
        <v>-</v>
      </c>
      <c r="EA19" s="34" t="str">
        <f>IFERROR(TIME(0,0,AVERAGEIFS('VISSIM Travel Time Outputs'!$K:$K,'VISSIM Travel Time Outputs'!$D:$D,$D19,'VISSIM Travel Time Outputs'!$A:$A,"AVG",'VISSIM Travel Time Outputs'!$B:$B,EA$9)),"-")</f>
        <v>-</v>
      </c>
      <c r="EB19" s="34" t="str">
        <f>IFERROR(TIME(0,0,AVERAGEIFS('VISSIM Travel Time Outputs'!$K:$K,'VISSIM Travel Time Outputs'!$D:$D,$D19,'VISSIM Travel Time Outputs'!$A:$A,"AVG",'VISSIM Travel Time Outputs'!$B:$B,EB$9)),"-")</f>
        <v>-</v>
      </c>
      <c r="EC19" s="34" t="str">
        <f>IFERROR(TIME(0,0,AVERAGEIFS('VISSIM Travel Time Outputs'!$K:$K,'VISSIM Travel Time Outputs'!$D:$D,$D19,'VISSIM Travel Time Outputs'!$A:$A,"AVG",'VISSIM Travel Time Outputs'!$B:$B,EC$9)),"-")</f>
        <v>-</v>
      </c>
      <c r="ED19" s="34" t="str">
        <f>IFERROR(TIME(0,0,AVERAGEIFS('VISSIM Travel Time Outputs'!$K:$K,'VISSIM Travel Time Outputs'!$D:$D,$D19,'VISSIM Travel Time Outputs'!$A:$A,"AVG",'VISSIM Travel Time Outputs'!$B:$B,ED$9)),"-")</f>
        <v>-</v>
      </c>
      <c r="EE19" s="34" t="str">
        <f>IFERROR(TIME(0,0,AVERAGEIFS('VISSIM Travel Time Outputs'!$K:$K,'VISSIM Travel Time Outputs'!$D:$D,$D19,'VISSIM Travel Time Outputs'!$A:$A,"AVG",'VISSIM Travel Time Outputs'!$B:$B,EE$9)),"-")</f>
        <v>-</v>
      </c>
      <c r="EF19" s="34" t="str">
        <f>IFERROR(TIME(0,0,AVERAGEIFS('VISSIM Travel Time Outputs'!$K:$K,'VISSIM Travel Time Outputs'!$D:$D,$D19,'VISSIM Travel Time Outputs'!$A:$A,"AVG",'VISSIM Travel Time Outputs'!$B:$B,EF$9)),"-")</f>
        <v>-</v>
      </c>
      <c r="EG19" s="34" t="str">
        <f>IFERROR(TIME(0,0,AVERAGEIFS('VISSIM Travel Time Outputs'!$K:$K,'VISSIM Travel Time Outputs'!$D:$D,$D19,'VISSIM Travel Time Outputs'!$A:$A,"AVG",'VISSIM Travel Time Outputs'!$B:$B,EG$9)),"-")</f>
        <v>-</v>
      </c>
      <c r="EH19" s="34" t="str">
        <f>IFERROR(TIME(0,0,AVERAGEIFS('VISSIM Travel Time Outputs'!$K:$K,'VISSIM Travel Time Outputs'!$D:$D,$D19,'VISSIM Travel Time Outputs'!$A:$A,"AVG",'VISSIM Travel Time Outputs'!$B:$B,EH$9)),"-")</f>
        <v>-</v>
      </c>
      <c r="EI19" s="134" t="str">
        <f>IFERROR(TIME(0,0,AVERAGEIFS('VISSIM Travel Time Outputs'!$K:$K,'VISSIM Travel Time Outputs'!$D:$D,$D19,'VISSIM Travel Time Outputs'!$A:$A,"AVG",'VISSIM Travel Time Outputs'!$B:$B,EI$9)),"-")</f>
        <v>-</v>
      </c>
      <c r="EJ19" s="126"/>
      <c r="EK19" s="323" t="str">
        <f>IFERROR(AVERAGEIFS('VISSIM Travel Time Outputs'!$H:$H,'VISSIM Travel Time Outputs'!$D:$D,$D19,'VISSIM Travel Time Outputs'!$A:$A,"AVG",'VISSIM Travel Time Outputs'!$B:$B,EK$9),"-")</f>
        <v>-</v>
      </c>
      <c r="EL19" s="324" t="str">
        <f>IFERROR(AVERAGEIFS('VISSIM Travel Time Outputs'!$H:$H,'VISSIM Travel Time Outputs'!$D:$D,$D19,'VISSIM Travel Time Outputs'!$A:$A,"AVG",'VISSIM Travel Time Outputs'!$B:$B,EL$9),"-")</f>
        <v>-</v>
      </c>
      <c r="EM19" s="324" t="str">
        <f>IFERROR(AVERAGEIFS('VISSIM Travel Time Outputs'!$H:$H,'VISSIM Travel Time Outputs'!$D:$D,$D19,'VISSIM Travel Time Outputs'!$A:$A,"AVG",'VISSIM Travel Time Outputs'!$B:$B,EM$9),"-")</f>
        <v>-</v>
      </c>
      <c r="EN19" s="324" t="str">
        <f>IFERROR(AVERAGEIFS('VISSIM Travel Time Outputs'!$H:$H,'VISSIM Travel Time Outputs'!$D:$D,$D19,'VISSIM Travel Time Outputs'!$A:$A,"AVG",'VISSIM Travel Time Outputs'!$B:$B,EN$9),"-")</f>
        <v>-</v>
      </c>
      <c r="EO19" s="324" t="str">
        <f>IFERROR(AVERAGEIFS('VISSIM Travel Time Outputs'!$H:$H,'VISSIM Travel Time Outputs'!$D:$D,$D19,'VISSIM Travel Time Outputs'!$A:$A,"AVG",'VISSIM Travel Time Outputs'!$B:$B,EO$9),"-")</f>
        <v>-</v>
      </c>
      <c r="EP19" s="324" t="str">
        <f>IFERROR(AVERAGEIFS('VISSIM Travel Time Outputs'!$H:$H,'VISSIM Travel Time Outputs'!$D:$D,$D19,'VISSIM Travel Time Outputs'!$A:$A,"AVG",'VISSIM Travel Time Outputs'!$B:$B,EP$9),"-")</f>
        <v>-</v>
      </c>
      <c r="EQ19" s="324" t="str">
        <f>IFERROR(AVERAGEIFS('VISSIM Travel Time Outputs'!$H:$H,'VISSIM Travel Time Outputs'!$D:$D,$D19,'VISSIM Travel Time Outputs'!$A:$A,"AVG",'VISSIM Travel Time Outputs'!$B:$B,EQ$9),"-")</f>
        <v>-</v>
      </c>
      <c r="ER19" s="324" t="str">
        <f>IFERROR(AVERAGEIFS('VISSIM Travel Time Outputs'!$H:$H,'VISSIM Travel Time Outputs'!$D:$D,$D19,'VISSIM Travel Time Outputs'!$A:$A,"AVG",'VISSIM Travel Time Outputs'!$B:$B,ER$9),"-")</f>
        <v>-</v>
      </c>
      <c r="ES19" s="324" t="str">
        <f>IFERROR(AVERAGEIFS('VISSIM Travel Time Outputs'!$H:$H,'VISSIM Travel Time Outputs'!$D:$D,$D19,'VISSIM Travel Time Outputs'!$A:$A,"AVG",'VISSIM Travel Time Outputs'!$B:$B,ES$9),"-")</f>
        <v>-</v>
      </c>
      <c r="ET19" s="324" t="str">
        <f>IFERROR(AVERAGEIFS('VISSIM Travel Time Outputs'!$H:$H,'VISSIM Travel Time Outputs'!$D:$D,$D19,'VISSIM Travel Time Outputs'!$A:$A,"AVG",'VISSIM Travel Time Outputs'!$B:$B,ET$9),"-")</f>
        <v>-</v>
      </c>
      <c r="EU19" s="324" t="str">
        <f>IFERROR(AVERAGEIFS('VISSIM Travel Time Outputs'!$H:$H,'VISSIM Travel Time Outputs'!$D:$D,$D19,'VISSIM Travel Time Outputs'!$A:$A,"AVG",'VISSIM Travel Time Outputs'!$B:$B,EU$9),"-")</f>
        <v>-</v>
      </c>
      <c r="EV19" s="324" t="str">
        <f>IFERROR(AVERAGEIFS('VISSIM Travel Time Outputs'!$H:$H,'VISSIM Travel Time Outputs'!$D:$D,$D19,'VISSIM Travel Time Outputs'!$A:$A,"AVG",'VISSIM Travel Time Outputs'!$B:$B,EV$9),"-")</f>
        <v>-</v>
      </c>
      <c r="EW19" s="324" t="str">
        <f>IFERROR(AVERAGEIFS('VISSIM Travel Time Outputs'!$H:$H,'VISSIM Travel Time Outputs'!$D:$D,$D19,'VISSIM Travel Time Outputs'!$A:$A,"AVG",'VISSIM Travel Time Outputs'!$B:$B,EW$9),"-")</f>
        <v>-</v>
      </c>
      <c r="EX19" s="324" t="str">
        <f>IFERROR(AVERAGEIFS('VISSIM Travel Time Outputs'!$H:$H,'VISSIM Travel Time Outputs'!$D:$D,$D19,'VISSIM Travel Time Outputs'!$A:$A,"AVG",'VISSIM Travel Time Outputs'!$B:$B,EX$9),"-")</f>
        <v>-</v>
      </c>
      <c r="EY19" s="324" t="str">
        <f>IFERROR(AVERAGEIFS('VISSIM Travel Time Outputs'!$H:$H,'VISSIM Travel Time Outputs'!$D:$D,$D19,'VISSIM Travel Time Outputs'!$A:$A,"AVG",'VISSIM Travel Time Outputs'!$B:$B,EY$9),"-")</f>
        <v>-</v>
      </c>
      <c r="EZ19" s="325" t="str">
        <f>IFERROR(AVERAGEIFS('VISSIM Travel Time Outputs'!$H:$H,'VISSIM Travel Time Outputs'!$D:$D,$D19,'VISSIM Travel Time Outputs'!$A:$A,"AVG",'VISSIM Travel Time Outputs'!$B:$B,EZ$9),"-")</f>
        <v>-</v>
      </c>
      <c r="FA19" s="254"/>
      <c r="FB19" s="209" t="str">
        <f t="shared" si="22"/>
        <v>--</v>
      </c>
      <c r="FC19" s="354" t="str">
        <f t="shared" si="23"/>
        <v>--</v>
      </c>
      <c r="FD19" s="325">
        <f t="shared" si="24"/>
        <v>0</v>
      </c>
      <c r="FE19" s="331"/>
      <c r="FF19" s="209" t="str">
        <f>IFERROR(GETPIVOTDATA("Average of TRAVTM(40)",#REF!,"TIMEINT",FF$9,"VEHICLETRAVELTIMEMEASUREMENT",$D19)/3600/24,"--")</f>
        <v>--</v>
      </c>
      <c r="FG19" s="34" t="str">
        <f>IFERROR(GETPIVOTDATA("Average of TRAVTM(40)",#REF!,"TIMEINT",FG$9,"VEHICLETRAVELTIMEMEASUREMENT",$D19)/3600/24,"--")</f>
        <v>--</v>
      </c>
      <c r="FH19" s="34" t="str">
        <f>IFERROR(GETPIVOTDATA("Average of TRAVTM(40)",#REF!,"TIMEINT",FH$9,"VEHICLETRAVELTIMEMEASUREMENT",$D19)/3600/24,"--")</f>
        <v>--</v>
      </c>
      <c r="FI19" s="34" t="str">
        <f>IFERROR(GETPIVOTDATA("Average of TRAVTM(40)",#REF!,"TIMEINT",FI$9,"VEHICLETRAVELTIMEMEASUREMENT",$D19)/3600/24,"--")</f>
        <v>--</v>
      </c>
      <c r="FJ19" s="34" t="str">
        <f>IFERROR(GETPIVOTDATA("Average of TRAVTM(40)",#REF!,"TIMEINT",FJ$9,"VEHICLETRAVELTIMEMEASUREMENT",$D19)/3600/24,"--")</f>
        <v>--</v>
      </c>
      <c r="FK19" s="34" t="str">
        <f>IFERROR(GETPIVOTDATA("Average of TRAVTM(40)",#REF!,"TIMEINT",FK$9,"VEHICLETRAVELTIMEMEASUREMENT",$D19)/3600/24,"--")</f>
        <v>--</v>
      </c>
      <c r="FL19" s="34" t="str">
        <f>IFERROR(GETPIVOTDATA("Average of TRAVTM(40)",#REF!,"TIMEINT",FL$9,"VEHICLETRAVELTIMEMEASUREMENT",$D19)/3600/24,"--")</f>
        <v>--</v>
      </c>
      <c r="FM19" s="34" t="str">
        <f>IFERROR(GETPIVOTDATA("Average of TRAVTM(40)",#REF!,"TIMEINT",FM$9,"VEHICLETRAVELTIMEMEASUREMENT",$D19)/3600/24,"--")</f>
        <v>--</v>
      </c>
      <c r="FN19" s="34" t="str">
        <f>IFERROR(GETPIVOTDATA("Average of TRAVTM(40)",#REF!,"TIMEINT",FN$9,"VEHICLETRAVELTIMEMEASUREMENT",$D19)/3600/24,"--")</f>
        <v>--</v>
      </c>
      <c r="FO19" s="34" t="str">
        <f>IFERROR(GETPIVOTDATA("Average of TRAVTM(40)",#REF!,"TIMEINT",FO$9,"VEHICLETRAVELTIMEMEASUREMENT",$D19)/3600/24,"--")</f>
        <v>--</v>
      </c>
      <c r="FP19" s="34" t="str">
        <f>IFERROR(GETPIVOTDATA("Average of TRAVTM(40)",#REF!,"TIMEINT",FP$9,"VEHICLETRAVELTIMEMEASUREMENT",$D19)/3600/24,"--")</f>
        <v>--</v>
      </c>
      <c r="FQ19" s="34" t="str">
        <f>IFERROR(GETPIVOTDATA("Average of TRAVTM(40)",#REF!,"TIMEINT",FQ$9,"VEHICLETRAVELTIMEMEASUREMENT",$D19)/3600/24,"--")</f>
        <v>--</v>
      </c>
      <c r="FR19" s="34" t="str">
        <f>IFERROR(GETPIVOTDATA("Average of TRAVTM(40)",#REF!,"TIMEINT",FR$9,"VEHICLETRAVELTIMEMEASUREMENT",$D19)/3600/24,"--")</f>
        <v>--</v>
      </c>
      <c r="FS19" s="34" t="str">
        <f>IFERROR(GETPIVOTDATA("Average of TRAVTM(40)",#REF!,"TIMEINT",FS$9,"VEHICLETRAVELTIMEMEASUREMENT",$D19)/3600/24,"--")</f>
        <v>--</v>
      </c>
      <c r="FT19" s="34" t="str">
        <f>IFERROR(GETPIVOTDATA("Average of TRAVTM(40)",#REF!,"TIMEINT",FT$9,"VEHICLETRAVELTIMEMEASUREMENT",$D19)/3600/24,"--")</f>
        <v>--</v>
      </c>
      <c r="FU19" s="134" t="str">
        <f>IFERROR(GETPIVOTDATA("Average of TRAVTM(40)",#REF!,"TIMEINT",FU$9,"VEHICLETRAVELTIMEMEASUREMENT",$D19)/3600/24,"--")</f>
        <v>--</v>
      </c>
      <c r="FV19" s="331"/>
      <c r="FW19" s="323" t="str">
        <f>IFERROR(GETPIVOTDATA("Average of VEHS(40)",#REF!,"TIMEINT",FW$9,"VEHICLETRAVELTIMEMEASUREMENT",$D19),"--")</f>
        <v>--</v>
      </c>
      <c r="FX19" s="324" t="str">
        <f>IFERROR(GETPIVOTDATA("Average of VEHS(40)",#REF!,"TIMEINT",FX$9,"VEHICLETRAVELTIMEMEASUREMENT",$D19),"--")</f>
        <v>--</v>
      </c>
      <c r="FY19" s="324" t="str">
        <f>IFERROR(GETPIVOTDATA("Average of VEHS(40)",#REF!,"TIMEINT",FY$9,"VEHICLETRAVELTIMEMEASUREMENT",$D19),"--")</f>
        <v>--</v>
      </c>
      <c r="FZ19" s="324" t="str">
        <f>IFERROR(GETPIVOTDATA("Average of VEHS(40)",#REF!,"TIMEINT",FZ$9,"VEHICLETRAVELTIMEMEASUREMENT",$D19),"--")</f>
        <v>--</v>
      </c>
      <c r="GA19" s="324" t="str">
        <f>IFERROR(GETPIVOTDATA("Average of VEHS(40)",#REF!,"TIMEINT",GA$9,"VEHICLETRAVELTIMEMEASUREMENT",$D19),"--")</f>
        <v>--</v>
      </c>
      <c r="GB19" s="324" t="str">
        <f>IFERROR(GETPIVOTDATA("Average of VEHS(40)",#REF!,"TIMEINT",GB$9,"VEHICLETRAVELTIMEMEASUREMENT",$D19),"--")</f>
        <v>--</v>
      </c>
      <c r="GC19" s="324" t="str">
        <f>IFERROR(GETPIVOTDATA("Average of VEHS(40)",#REF!,"TIMEINT",GC$9,"VEHICLETRAVELTIMEMEASUREMENT",$D19),"--")</f>
        <v>--</v>
      </c>
      <c r="GD19" s="324" t="str">
        <f>IFERROR(GETPIVOTDATA("Average of VEHS(40)",#REF!,"TIMEINT",GD$9,"VEHICLETRAVELTIMEMEASUREMENT",$D19),"--")</f>
        <v>--</v>
      </c>
      <c r="GE19" s="324" t="str">
        <f>IFERROR(GETPIVOTDATA("Average of VEHS(40)",#REF!,"TIMEINT",GE$9,"VEHICLETRAVELTIMEMEASUREMENT",$D19),"--")</f>
        <v>--</v>
      </c>
      <c r="GF19" s="324" t="str">
        <f>IFERROR(GETPIVOTDATA("Average of VEHS(40)",#REF!,"TIMEINT",GF$9,"VEHICLETRAVELTIMEMEASUREMENT",$D19),"--")</f>
        <v>--</v>
      </c>
      <c r="GG19" s="324" t="str">
        <f>IFERROR(GETPIVOTDATA("Average of VEHS(40)",#REF!,"TIMEINT",GG$9,"VEHICLETRAVELTIMEMEASUREMENT",$D19),"--")</f>
        <v>--</v>
      </c>
      <c r="GH19" s="324" t="str">
        <f>IFERROR(GETPIVOTDATA("Average of VEHS(40)",#REF!,"TIMEINT",GH$9,"VEHICLETRAVELTIMEMEASUREMENT",$D19),"--")</f>
        <v>--</v>
      </c>
      <c r="GI19" s="324" t="str">
        <f>IFERROR(GETPIVOTDATA("Average of VEHS(40)",#REF!,"TIMEINT",GI$9,"VEHICLETRAVELTIMEMEASUREMENT",$D19),"--")</f>
        <v>--</v>
      </c>
      <c r="GJ19" s="324" t="str">
        <f>IFERROR(GETPIVOTDATA("Average of VEHS(40)",#REF!,"TIMEINT",GJ$9,"VEHICLETRAVELTIMEMEASUREMENT",$D19),"--")</f>
        <v>--</v>
      </c>
      <c r="GK19" s="324" t="str">
        <f>IFERROR(GETPIVOTDATA("Average of VEHS(40)",#REF!,"TIMEINT",GK$9,"VEHICLETRAVELTIMEMEASUREMENT",$D19),"--")</f>
        <v>--</v>
      </c>
      <c r="GL19" s="325" t="str">
        <f>IFERROR(GETPIVOTDATA("Average of VEHS(40)",#REF!,"TIMEINT",GL$9,"VEHICLETRAVELTIMEMEASUREMENT",$D19),"--")</f>
        <v>--</v>
      </c>
      <c r="GM19" s="331"/>
      <c r="GN19" s="209" t="str">
        <f t="shared" si="25"/>
        <v>--</v>
      </c>
      <c r="GO19" s="354" t="str">
        <f t="shared" si="26"/>
        <v>--</v>
      </c>
      <c r="GP19" s="325">
        <f t="shared" si="27"/>
        <v>0</v>
      </c>
      <c r="GQ19" s="331"/>
      <c r="GR19" s="209" t="str">
        <f>IFERROR(GETPIVOTDATA("Average of TRAVTM(60)",#REF!,"TIMEINT",GR$9,"VEHICLETRAVELTIMEMEASUREMENT",$D19)/3600/24,"--")</f>
        <v>--</v>
      </c>
      <c r="GS19" s="34" t="str">
        <f>IFERROR(GETPIVOTDATA("Average of TRAVTM(60)",#REF!,"TIMEINT",GS$9,"VEHICLETRAVELTIMEMEASUREMENT",$D19)/3600/24,"--")</f>
        <v>--</v>
      </c>
      <c r="GT19" s="34" t="str">
        <f>IFERROR(GETPIVOTDATA("Average of TRAVTM(60)",#REF!,"TIMEINT",GT$9,"VEHICLETRAVELTIMEMEASUREMENT",$D19)/3600/24,"--")</f>
        <v>--</v>
      </c>
      <c r="GU19" s="34" t="str">
        <f>IFERROR(GETPIVOTDATA("Average of TRAVTM(60)",#REF!,"TIMEINT",GU$9,"VEHICLETRAVELTIMEMEASUREMENT",$D19)/3600/24,"--")</f>
        <v>--</v>
      </c>
      <c r="GV19" s="34" t="str">
        <f>IFERROR(GETPIVOTDATA("Average of TRAVTM(60)",#REF!,"TIMEINT",GV$9,"VEHICLETRAVELTIMEMEASUREMENT",$D19)/3600/24,"--")</f>
        <v>--</v>
      </c>
      <c r="GW19" s="34" t="str">
        <f>IFERROR(GETPIVOTDATA("Average of TRAVTM(60)",#REF!,"TIMEINT",GW$9,"VEHICLETRAVELTIMEMEASUREMENT",$D19)/3600/24,"--")</f>
        <v>--</v>
      </c>
      <c r="GX19" s="34" t="str">
        <f>IFERROR(GETPIVOTDATA("Average of TRAVTM(60)",#REF!,"TIMEINT",GX$9,"VEHICLETRAVELTIMEMEASUREMENT",$D19)/3600/24,"--")</f>
        <v>--</v>
      </c>
      <c r="GY19" s="34" t="str">
        <f>IFERROR(GETPIVOTDATA("Average of TRAVTM(60)",#REF!,"TIMEINT",GY$9,"VEHICLETRAVELTIMEMEASUREMENT",$D19)/3600/24,"--")</f>
        <v>--</v>
      </c>
      <c r="GZ19" s="34" t="str">
        <f>IFERROR(GETPIVOTDATA("Average of TRAVTM(60)",#REF!,"TIMEINT",GZ$9,"VEHICLETRAVELTIMEMEASUREMENT",$D19)/3600/24,"--")</f>
        <v>--</v>
      </c>
      <c r="HA19" s="34" t="str">
        <f>IFERROR(GETPIVOTDATA("Average of TRAVTM(60)",#REF!,"TIMEINT",HA$9,"VEHICLETRAVELTIMEMEASUREMENT",$D19)/3600/24,"--")</f>
        <v>--</v>
      </c>
      <c r="HB19" s="34" t="str">
        <f>IFERROR(GETPIVOTDATA("Average of TRAVTM(60)",#REF!,"TIMEINT",HB$9,"VEHICLETRAVELTIMEMEASUREMENT",$D19)/3600/24,"--")</f>
        <v>--</v>
      </c>
      <c r="HC19" s="34" t="str">
        <f>IFERROR(GETPIVOTDATA("Average of TRAVTM(60)",#REF!,"TIMEINT",HC$9,"VEHICLETRAVELTIMEMEASUREMENT",$D19)/3600/24,"--")</f>
        <v>--</v>
      </c>
      <c r="HD19" s="34" t="str">
        <f>IFERROR(GETPIVOTDATA("Average of TRAVTM(60)",#REF!,"TIMEINT",HD$9,"VEHICLETRAVELTIMEMEASUREMENT",$D19)/3600/24,"--")</f>
        <v>--</v>
      </c>
      <c r="HE19" s="34" t="str">
        <f>IFERROR(GETPIVOTDATA("Average of TRAVTM(60)",#REF!,"TIMEINT",HE$9,"VEHICLETRAVELTIMEMEASUREMENT",$D19)/3600/24,"--")</f>
        <v>--</v>
      </c>
      <c r="HF19" s="34" t="str">
        <f>IFERROR(GETPIVOTDATA("Average of TRAVTM(60)",#REF!,"TIMEINT",HF$9,"VEHICLETRAVELTIMEMEASUREMENT",$D19)/3600/24,"--")</f>
        <v>--</v>
      </c>
      <c r="HG19" s="134" t="str">
        <f>IFERROR(GETPIVOTDATA("Average of TRAVTM(60)",#REF!,"TIMEINT",HG$9,"VEHICLETRAVELTIMEMEASUREMENT",$D19)/3600/24,"--")</f>
        <v>--</v>
      </c>
      <c r="HH19" s="331"/>
      <c r="HI19" s="323" t="str">
        <f>IFERROR(GETPIVOTDATA("Average of VEHS(60)",#REF!,"TIMEINT",HI$9,"VEHICLETRAVELTIMEMEASUREMENT",$D19),"--")</f>
        <v>--</v>
      </c>
      <c r="HJ19" s="324" t="str">
        <f>IFERROR(GETPIVOTDATA("Average of VEHS(60)",#REF!,"TIMEINT",HJ$9,"VEHICLETRAVELTIMEMEASUREMENT",$D19),"--")</f>
        <v>--</v>
      </c>
      <c r="HK19" s="324" t="str">
        <f>IFERROR(GETPIVOTDATA("Average of VEHS(60)",#REF!,"TIMEINT",HK$9,"VEHICLETRAVELTIMEMEASUREMENT",$D19),"--")</f>
        <v>--</v>
      </c>
      <c r="HL19" s="324" t="str">
        <f>IFERROR(GETPIVOTDATA("Average of VEHS(60)",#REF!,"TIMEINT",HL$9,"VEHICLETRAVELTIMEMEASUREMENT",$D19),"--")</f>
        <v>--</v>
      </c>
      <c r="HM19" s="324" t="str">
        <f>IFERROR(GETPIVOTDATA("Average of VEHS(60)",#REF!,"TIMEINT",HM$9,"VEHICLETRAVELTIMEMEASUREMENT",$D19),"--")</f>
        <v>--</v>
      </c>
      <c r="HN19" s="324" t="str">
        <f>IFERROR(GETPIVOTDATA("Average of VEHS(60)",#REF!,"TIMEINT",HN$9,"VEHICLETRAVELTIMEMEASUREMENT",$D19),"--")</f>
        <v>--</v>
      </c>
      <c r="HO19" s="324" t="str">
        <f>IFERROR(GETPIVOTDATA("Average of VEHS(60)",#REF!,"TIMEINT",HO$9,"VEHICLETRAVELTIMEMEASUREMENT",$D19),"--")</f>
        <v>--</v>
      </c>
      <c r="HP19" s="324" t="str">
        <f>IFERROR(GETPIVOTDATA("Average of VEHS(60)",#REF!,"TIMEINT",HP$9,"VEHICLETRAVELTIMEMEASUREMENT",$D19),"--")</f>
        <v>--</v>
      </c>
      <c r="HQ19" s="324" t="str">
        <f>IFERROR(GETPIVOTDATA("Average of VEHS(60)",#REF!,"TIMEINT",HQ$9,"VEHICLETRAVELTIMEMEASUREMENT",$D19),"--")</f>
        <v>--</v>
      </c>
      <c r="HR19" s="324" t="str">
        <f>IFERROR(GETPIVOTDATA("Average of VEHS(60)",#REF!,"TIMEINT",HR$9,"VEHICLETRAVELTIMEMEASUREMENT",$D19),"--")</f>
        <v>--</v>
      </c>
      <c r="HS19" s="324" t="str">
        <f>IFERROR(GETPIVOTDATA("Average of VEHS(60)",#REF!,"TIMEINT",HS$9,"VEHICLETRAVELTIMEMEASUREMENT",$D19),"--")</f>
        <v>--</v>
      </c>
      <c r="HT19" s="324" t="str">
        <f>IFERROR(GETPIVOTDATA("Average of VEHS(60)",#REF!,"TIMEINT",HT$9,"VEHICLETRAVELTIMEMEASUREMENT",$D19),"--")</f>
        <v>--</v>
      </c>
      <c r="HU19" s="324" t="str">
        <f>IFERROR(GETPIVOTDATA("Average of VEHS(60)",#REF!,"TIMEINT",HU$9,"VEHICLETRAVELTIMEMEASUREMENT",$D19),"--")</f>
        <v>--</v>
      </c>
      <c r="HV19" s="324" t="str">
        <f>IFERROR(GETPIVOTDATA("Average of VEHS(60)",#REF!,"TIMEINT",HV$9,"VEHICLETRAVELTIMEMEASUREMENT",$D19),"--")</f>
        <v>--</v>
      </c>
      <c r="HW19" s="324" t="str">
        <f>IFERROR(GETPIVOTDATA("Average of VEHS(60)",#REF!,"TIMEINT",HW$9,"VEHICLETRAVELTIMEMEASUREMENT",$D19),"--")</f>
        <v>--</v>
      </c>
      <c r="HX19" s="325" t="str">
        <f>IFERROR(GETPIVOTDATA("Average of VEHS(60)",#REF!,"TIMEINT",HX$9,"VEHICLETRAVELTIMEMEASUREMENT",$D19),"--")</f>
        <v>--</v>
      </c>
      <c r="HY19" s="331"/>
      <c r="HZ19" s="209" t="str">
        <f t="shared" si="28"/>
        <v>--</v>
      </c>
      <c r="IA19" s="354" t="str">
        <f t="shared" si="29"/>
        <v>--</v>
      </c>
      <c r="IB19" s="325">
        <f t="shared" si="30"/>
        <v>0</v>
      </c>
      <c r="IC19" s="638"/>
      <c r="ID19" s="323" t="str">
        <f>IFERROR(AVERAGEIFS('VISSIM Travel Time Outputs'!#REF!,'VISSIM Travel Time Outputs'!#REF!,$D19,'VISSIM Travel Time Outputs'!#REF!,"AVG",'VISSIM Travel Time Outputs'!#REF!,ID$9),"-")</f>
        <v>-</v>
      </c>
      <c r="IE19" s="324" t="str">
        <f>IFERROR(AVERAGEIFS('VISSIM Travel Time Outputs'!#REF!,'VISSIM Travel Time Outputs'!#REF!,$D19,'VISSIM Travel Time Outputs'!#REF!,"AVG",'VISSIM Travel Time Outputs'!#REF!,IE$9),"-")</f>
        <v>-</v>
      </c>
      <c r="IF19" s="324" t="str">
        <f>IFERROR(AVERAGEIFS('VISSIM Travel Time Outputs'!#REF!,'VISSIM Travel Time Outputs'!#REF!,$D19,'VISSIM Travel Time Outputs'!#REF!,"AVG",'VISSIM Travel Time Outputs'!#REF!,IF$9),"-")</f>
        <v>-</v>
      </c>
      <c r="IG19" s="324" t="str">
        <f>IFERROR(AVERAGEIFS('VISSIM Travel Time Outputs'!#REF!,'VISSIM Travel Time Outputs'!#REF!,$D19,'VISSIM Travel Time Outputs'!#REF!,"AVG",'VISSIM Travel Time Outputs'!#REF!,IG$9),"-")</f>
        <v>-</v>
      </c>
      <c r="IH19" s="324" t="str">
        <f>IFERROR(AVERAGEIFS('VISSIM Travel Time Outputs'!#REF!,'VISSIM Travel Time Outputs'!#REF!,$D19,'VISSIM Travel Time Outputs'!#REF!,"AVG",'VISSIM Travel Time Outputs'!#REF!,IH$9),"-")</f>
        <v>-</v>
      </c>
      <c r="II19" s="324" t="str">
        <f>IFERROR(AVERAGEIFS('VISSIM Travel Time Outputs'!#REF!,'VISSIM Travel Time Outputs'!#REF!,$D19,'VISSIM Travel Time Outputs'!#REF!,"AVG",'VISSIM Travel Time Outputs'!#REF!,II$9),"-")</f>
        <v>-</v>
      </c>
      <c r="IJ19" s="324" t="str">
        <f>IFERROR(AVERAGEIFS('VISSIM Travel Time Outputs'!#REF!,'VISSIM Travel Time Outputs'!#REF!,$D19,'VISSIM Travel Time Outputs'!#REF!,"AVG",'VISSIM Travel Time Outputs'!#REF!,IJ$9),"-")</f>
        <v>-</v>
      </c>
      <c r="IK19" s="324" t="str">
        <f>IFERROR(AVERAGEIFS('VISSIM Travel Time Outputs'!#REF!,'VISSIM Travel Time Outputs'!#REF!,$D19,'VISSIM Travel Time Outputs'!#REF!,"AVG",'VISSIM Travel Time Outputs'!#REF!,IK$9),"-")</f>
        <v>-</v>
      </c>
      <c r="IL19" s="324" t="str">
        <f>IFERROR(AVERAGEIFS('VISSIM Travel Time Outputs'!#REF!,'VISSIM Travel Time Outputs'!#REF!,$D19,'VISSIM Travel Time Outputs'!#REF!,"AVG",'VISSIM Travel Time Outputs'!#REF!,IL$9),"-")</f>
        <v>-</v>
      </c>
      <c r="IM19" s="324" t="str">
        <f>IFERROR(AVERAGEIFS('VISSIM Travel Time Outputs'!#REF!,'VISSIM Travel Time Outputs'!#REF!,$D19,'VISSIM Travel Time Outputs'!#REF!,"AVG",'VISSIM Travel Time Outputs'!#REF!,IM$9),"-")</f>
        <v>-</v>
      </c>
      <c r="IN19" s="324" t="str">
        <f>IFERROR(AVERAGEIFS('VISSIM Travel Time Outputs'!#REF!,'VISSIM Travel Time Outputs'!#REF!,$D19,'VISSIM Travel Time Outputs'!#REF!,"AVG",'VISSIM Travel Time Outputs'!#REF!,IN$9),"-")</f>
        <v>-</v>
      </c>
      <c r="IO19" s="324" t="str">
        <f>IFERROR(AVERAGEIFS('VISSIM Travel Time Outputs'!#REF!,'VISSIM Travel Time Outputs'!#REF!,$D19,'VISSIM Travel Time Outputs'!#REF!,"AVG",'VISSIM Travel Time Outputs'!#REF!,IO$9),"-")</f>
        <v>-</v>
      </c>
      <c r="IP19" s="324" t="str">
        <f>IFERROR(AVERAGEIFS('VISSIM Travel Time Outputs'!#REF!,'VISSIM Travel Time Outputs'!#REF!,$D19,'VISSIM Travel Time Outputs'!#REF!,"AVG",'VISSIM Travel Time Outputs'!#REF!,IP$9),"-")</f>
        <v>-</v>
      </c>
      <c r="IQ19" s="324" t="str">
        <f>IFERROR(AVERAGEIFS('VISSIM Travel Time Outputs'!#REF!,'VISSIM Travel Time Outputs'!#REF!,$D19,'VISSIM Travel Time Outputs'!#REF!,"AVG",'VISSIM Travel Time Outputs'!#REF!,IQ$9),"-")</f>
        <v>-</v>
      </c>
      <c r="IR19" s="324" t="str">
        <f>IFERROR(AVERAGEIFS('VISSIM Travel Time Outputs'!#REF!,'VISSIM Travel Time Outputs'!#REF!,$D19,'VISSIM Travel Time Outputs'!#REF!,"AVG",'VISSIM Travel Time Outputs'!#REF!,IR$9),"-")</f>
        <v>-</v>
      </c>
      <c r="IS19" s="325" t="str">
        <f>IFERROR(AVERAGEIFS('VISSIM Travel Time Outputs'!#REF!,'VISSIM Travel Time Outputs'!#REF!,$D19,'VISSIM Travel Time Outputs'!#REF!,"AVG",'VISSIM Travel Time Outputs'!#REF!,IS$9),"-")</f>
        <v>-</v>
      </c>
      <c r="IT19" s="325" t="str">
        <f t="shared" si="31"/>
        <v>--</v>
      </c>
    </row>
    <row r="20" spans="1:254" x14ac:dyDescent="0.35">
      <c r="A20" s="252" t="str">
        <f t="shared" si="12"/>
        <v>H</v>
      </c>
      <c r="B20" s="577">
        <f t="shared" si="32"/>
        <v>11</v>
      </c>
      <c r="C20" s="413">
        <f>INDEX('Input - Travel Times'!$B$3:$AH$103,MATCH($B20,'Input - Travel Times'!$B$3:$B$103,0),MATCH(C$9,'Input - Travel Times'!$B$3:$AH$3,0))</f>
        <v>0</v>
      </c>
      <c r="D20" s="150">
        <f>INDEX('Input - Travel Times'!$B$3:$AH$103,MATCH($B20,'Input - Travel Times'!$B$3:$B$103,0),MATCH(D$9,'Input - Travel Times'!$B$3:$AH$3,0))</f>
        <v>0</v>
      </c>
      <c r="E20" s="518">
        <f>TIME(0,0,INDEX('Input - Travel Times'!$B$3:$AH$103,MATCH($B20,'Input - Travel Times'!$B$3:$B$103,0),MATCH(E$9,'Input - Travel Times'!$B$3:$AH$3,0)))</f>
        <v>0</v>
      </c>
      <c r="F20" s="518">
        <f>TIME(0,0,INDEX('Input - Travel Times'!$B$3:$AH$103,MATCH($B20,'Input - Travel Times'!$B$3:$B$103,0),MATCH(F$9,'Input - Travel Times'!$B$3:$AH$3,0)))</f>
        <v>0</v>
      </c>
      <c r="G20" s="518">
        <f>TIME(0,0,INDEX('Input - Travel Times'!$B$3:$AH$103,MATCH($B20,'Input - Travel Times'!$B$3:$B$103,0),MATCH(G$9,'Input - Travel Times'!$B$3:$AH$3,0)))</f>
        <v>0</v>
      </c>
      <c r="H20" s="518">
        <f>TIME(0,0,INDEX('Input - Travel Times'!$B$3:$AH$103,MATCH($B20,'Input - Travel Times'!$B$3:$B$103,0),MATCH(H$9,'Input - Travel Times'!$B$3:$AH$3,0)))</f>
        <v>0</v>
      </c>
      <c r="I20" s="130"/>
      <c r="J20" s="209" t="str">
        <f>IFERROR(TIME(0,0,AVERAGEIFS('VISSIM Travel Time Outputs'!$I:$I,'VISSIM Travel Time Outputs'!$D:$D,$D20,'VISSIM Travel Time Outputs'!$A:$A,"AVG",'VISSIM Travel Time Outputs'!$B:$B,J$9)),"-")</f>
        <v>-</v>
      </c>
      <c r="K20" s="34" t="str">
        <f>IFERROR(TIME(0,0,AVERAGEIFS('VISSIM Travel Time Outputs'!$I:$I,'VISSIM Travel Time Outputs'!$D:$D,$D20,'VISSIM Travel Time Outputs'!$A:$A,"AVG",'VISSIM Travel Time Outputs'!$B:$B,K$9)),"-")</f>
        <v>-</v>
      </c>
      <c r="L20" s="34" t="str">
        <f>IFERROR(TIME(0,0,AVERAGEIFS('VISSIM Travel Time Outputs'!$I:$I,'VISSIM Travel Time Outputs'!$D:$D,$D20,'VISSIM Travel Time Outputs'!$A:$A,"AVG",'VISSIM Travel Time Outputs'!$B:$B,L$9)),"-")</f>
        <v>-</v>
      </c>
      <c r="M20" s="34" t="str">
        <f>IFERROR(TIME(0,0,AVERAGEIFS('VISSIM Travel Time Outputs'!$I:$I,'VISSIM Travel Time Outputs'!$D:$D,$D20,'VISSIM Travel Time Outputs'!$A:$A,"AVG",'VISSIM Travel Time Outputs'!$B:$B,M$9)),"-")</f>
        <v>-</v>
      </c>
      <c r="N20" s="34" t="str">
        <f>IFERROR(TIME(0,0,AVERAGEIFS('VISSIM Travel Time Outputs'!$I:$I,'VISSIM Travel Time Outputs'!$D:$D,$D20,'VISSIM Travel Time Outputs'!$A:$A,"AVG",'VISSIM Travel Time Outputs'!$B:$B,N$9)),"-")</f>
        <v>-</v>
      </c>
      <c r="O20" s="34" t="str">
        <f>IFERROR(TIME(0,0,AVERAGEIFS('VISSIM Travel Time Outputs'!$I:$I,'VISSIM Travel Time Outputs'!$D:$D,$D20,'VISSIM Travel Time Outputs'!$A:$A,"AVG",'VISSIM Travel Time Outputs'!$B:$B,O$9)),"-")</f>
        <v>-</v>
      </c>
      <c r="P20" s="34" t="str">
        <f>IFERROR(TIME(0,0,AVERAGEIFS('VISSIM Travel Time Outputs'!$I:$I,'VISSIM Travel Time Outputs'!$D:$D,$D20,'VISSIM Travel Time Outputs'!$A:$A,"AVG",'VISSIM Travel Time Outputs'!$B:$B,P$9)),"-")</f>
        <v>-</v>
      </c>
      <c r="Q20" s="34" t="str">
        <f>IFERROR(TIME(0,0,AVERAGEIFS('VISSIM Travel Time Outputs'!$I:$I,'VISSIM Travel Time Outputs'!$D:$D,$D20,'VISSIM Travel Time Outputs'!$A:$A,"AVG",'VISSIM Travel Time Outputs'!$B:$B,Q$9)),"-")</f>
        <v>-</v>
      </c>
      <c r="R20" s="34" t="str">
        <f>IFERROR(TIME(0,0,AVERAGEIFS('VISSIM Travel Time Outputs'!$I:$I,'VISSIM Travel Time Outputs'!$D:$D,$D20,'VISSIM Travel Time Outputs'!$A:$A,"AVG",'VISSIM Travel Time Outputs'!$B:$B,R$9)),"-")</f>
        <v>-</v>
      </c>
      <c r="S20" s="34" t="str">
        <f>IFERROR(TIME(0,0,AVERAGEIFS('VISSIM Travel Time Outputs'!$I:$I,'VISSIM Travel Time Outputs'!$D:$D,$D20,'VISSIM Travel Time Outputs'!$A:$A,"AVG",'VISSIM Travel Time Outputs'!$B:$B,S$9)),"-")</f>
        <v>-</v>
      </c>
      <c r="T20" s="34" t="str">
        <f>IFERROR(TIME(0,0,AVERAGEIFS('VISSIM Travel Time Outputs'!$I:$I,'VISSIM Travel Time Outputs'!$D:$D,$D20,'VISSIM Travel Time Outputs'!$A:$A,"AVG",'VISSIM Travel Time Outputs'!$B:$B,T$9)),"-")</f>
        <v>-</v>
      </c>
      <c r="U20" s="34" t="str">
        <f>IFERROR(TIME(0,0,AVERAGEIFS('VISSIM Travel Time Outputs'!$I:$I,'VISSIM Travel Time Outputs'!$D:$D,$D20,'VISSIM Travel Time Outputs'!$A:$A,"AVG",'VISSIM Travel Time Outputs'!$B:$B,U$9)),"-")</f>
        <v>-</v>
      </c>
      <c r="V20" s="34" t="str">
        <f>IFERROR(TIME(0,0,AVERAGEIFS('VISSIM Travel Time Outputs'!$I:$I,'VISSIM Travel Time Outputs'!$D:$D,$D20,'VISSIM Travel Time Outputs'!$A:$A,"AVG",'VISSIM Travel Time Outputs'!$B:$B,V$9)),"-")</f>
        <v>-</v>
      </c>
      <c r="W20" s="34" t="str">
        <f>IFERROR(TIME(0,0,AVERAGEIFS('VISSIM Travel Time Outputs'!$I:$I,'VISSIM Travel Time Outputs'!$D:$D,$D20,'VISSIM Travel Time Outputs'!$A:$A,"AVG",'VISSIM Travel Time Outputs'!$B:$B,W$9)),"-")</f>
        <v>-</v>
      </c>
      <c r="X20" s="34" t="str">
        <f>IFERROR(TIME(0,0,AVERAGEIFS('VISSIM Travel Time Outputs'!$I:$I,'VISSIM Travel Time Outputs'!$D:$D,$D20,'VISSIM Travel Time Outputs'!$A:$A,"AVG",'VISSIM Travel Time Outputs'!$B:$B,X$9)),"-")</f>
        <v>-</v>
      </c>
      <c r="Y20" s="134" t="str">
        <f>IFERROR(TIME(0,0,AVERAGEIFS('VISSIM Travel Time Outputs'!$I:$I,'VISSIM Travel Time Outputs'!$D:$D,$D20,'VISSIM Travel Time Outputs'!$A:$A,"AVG",'VISSIM Travel Time Outputs'!$B:$B,Y$9)),"-")</f>
        <v>-</v>
      </c>
      <c r="Z20" s="254"/>
      <c r="AA20" s="323" t="str">
        <f>IFERROR(AVERAGEIFS('VISSIM Travel Time Outputs'!$F:$F,'VISSIM Travel Time Outputs'!$D:$D,$D20,'VISSIM Travel Time Outputs'!$A:$A,"AVG",'VISSIM Travel Time Outputs'!$B:$B,AA$9),"-")</f>
        <v>-</v>
      </c>
      <c r="AB20" s="324" t="str">
        <f>IFERROR(AVERAGEIFS('VISSIM Travel Time Outputs'!$F:$F,'VISSIM Travel Time Outputs'!$D:$D,$D20,'VISSIM Travel Time Outputs'!$A:$A,"AVG",'VISSIM Travel Time Outputs'!$B:$B,AB$9),"-")</f>
        <v>-</v>
      </c>
      <c r="AC20" s="324" t="str">
        <f>IFERROR(AVERAGEIFS('VISSIM Travel Time Outputs'!$F:$F,'VISSIM Travel Time Outputs'!$D:$D,$D20,'VISSIM Travel Time Outputs'!$A:$A,"AVG",'VISSIM Travel Time Outputs'!$B:$B,AC$9),"-")</f>
        <v>-</v>
      </c>
      <c r="AD20" s="324" t="str">
        <f>IFERROR(AVERAGEIFS('VISSIM Travel Time Outputs'!$F:$F,'VISSIM Travel Time Outputs'!$D:$D,$D20,'VISSIM Travel Time Outputs'!$A:$A,"AVG",'VISSIM Travel Time Outputs'!$B:$B,AD$9),"-")</f>
        <v>-</v>
      </c>
      <c r="AE20" s="324" t="str">
        <f>IFERROR(AVERAGEIFS('VISSIM Travel Time Outputs'!$F:$F,'VISSIM Travel Time Outputs'!$D:$D,$D20,'VISSIM Travel Time Outputs'!$A:$A,"AVG",'VISSIM Travel Time Outputs'!$B:$B,AE$9),"-")</f>
        <v>-</v>
      </c>
      <c r="AF20" s="324" t="str">
        <f>IFERROR(AVERAGEIFS('VISSIM Travel Time Outputs'!$F:$F,'VISSIM Travel Time Outputs'!$D:$D,$D20,'VISSIM Travel Time Outputs'!$A:$A,"AVG",'VISSIM Travel Time Outputs'!$B:$B,AF$9),"-")</f>
        <v>-</v>
      </c>
      <c r="AG20" s="324" t="str">
        <f>IFERROR(AVERAGEIFS('VISSIM Travel Time Outputs'!$F:$F,'VISSIM Travel Time Outputs'!$D:$D,$D20,'VISSIM Travel Time Outputs'!$A:$A,"AVG",'VISSIM Travel Time Outputs'!$B:$B,AG$9),"-")</f>
        <v>-</v>
      </c>
      <c r="AH20" s="324" t="str">
        <f>IFERROR(AVERAGEIFS('VISSIM Travel Time Outputs'!$F:$F,'VISSIM Travel Time Outputs'!$D:$D,$D20,'VISSIM Travel Time Outputs'!$A:$A,"AVG",'VISSIM Travel Time Outputs'!$B:$B,AH$9),"-")</f>
        <v>-</v>
      </c>
      <c r="AI20" s="324" t="str">
        <f>IFERROR(AVERAGEIFS('VISSIM Travel Time Outputs'!$F:$F,'VISSIM Travel Time Outputs'!$D:$D,$D20,'VISSIM Travel Time Outputs'!$A:$A,"AVG",'VISSIM Travel Time Outputs'!$B:$B,AI$9),"-")</f>
        <v>-</v>
      </c>
      <c r="AJ20" s="324" t="str">
        <f>IFERROR(AVERAGEIFS('VISSIM Travel Time Outputs'!$F:$F,'VISSIM Travel Time Outputs'!$D:$D,$D20,'VISSIM Travel Time Outputs'!$A:$A,"AVG",'VISSIM Travel Time Outputs'!$B:$B,AJ$9),"-")</f>
        <v>-</v>
      </c>
      <c r="AK20" s="324" t="str">
        <f>IFERROR(AVERAGEIFS('VISSIM Travel Time Outputs'!$F:$F,'VISSIM Travel Time Outputs'!$D:$D,$D20,'VISSIM Travel Time Outputs'!$A:$A,"AVG",'VISSIM Travel Time Outputs'!$B:$B,AK$9),"-")</f>
        <v>-</v>
      </c>
      <c r="AL20" s="324" t="str">
        <f>IFERROR(AVERAGEIFS('VISSIM Travel Time Outputs'!$F:$F,'VISSIM Travel Time Outputs'!$D:$D,$D20,'VISSIM Travel Time Outputs'!$A:$A,"AVG",'VISSIM Travel Time Outputs'!$B:$B,AL$9),"-")</f>
        <v>-</v>
      </c>
      <c r="AM20" s="324" t="str">
        <f>IFERROR(AVERAGEIFS('VISSIM Travel Time Outputs'!$F:$F,'VISSIM Travel Time Outputs'!$D:$D,$D20,'VISSIM Travel Time Outputs'!$A:$A,"AVG",'VISSIM Travel Time Outputs'!$B:$B,AM$9),"-")</f>
        <v>-</v>
      </c>
      <c r="AN20" s="324" t="str">
        <f>IFERROR(AVERAGEIFS('VISSIM Travel Time Outputs'!$F:$F,'VISSIM Travel Time Outputs'!$D:$D,$D20,'VISSIM Travel Time Outputs'!$A:$A,"AVG",'VISSIM Travel Time Outputs'!$B:$B,AN$9),"-")</f>
        <v>-</v>
      </c>
      <c r="AO20" s="324" t="str">
        <f>IFERROR(AVERAGEIFS('VISSIM Travel Time Outputs'!$F:$F,'VISSIM Travel Time Outputs'!$D:$D,$D20,'VISSIM Travel Time Outputs'!$A:$A,"AVG",'VISSIM Travel Time Outputs'!$B:$B,AO$9),"-")</f>
        <v>-</v>
      </c>
      <c r="AP20" s="325" t="str">
        <f>IFERROR(AVERAGEIFS('VISSIM Travel Time Outputs'!$F:$F,'VISSIM Travel Time Outputs'!$D:$D,$D20,'VISSIM Travel Time Outputs'!$A:$A,"AVG",'VISSIM Travel Time Outputs'!$B:$B,AP$9),"-")</f>
        <v>-</v>
      </c>
      <c r="AQ20" s="331"/>
      <c r="AR20" s="209" t="str">
        <f t="shared" si="13"/>
        <v>--</v>
      </c>
      <c r="AS20" s="354" t="str">
        <f t="shared" si="14"/>
        <v>--</v>
      </c>
      <c r="AT20" s="325">
        <f t="shared" si="15"/>
        <v>0</v>
      </c>
      <c r="AU20" s="255"/>
      <c r="AV20" s="209" t="str">
        <f>IFERROR(TIME(0,0,AVERAGEIFS('VISSIM Travel Time Outputs'!$J:$J,'VISSIM Travel Time Outputs'!$D:$D,$D20,'VISSIM Travel Time Outputs'!$A:$A,"AVG",'VISSIM Travel Time Outputs'!$B:$B,AV$9)),"-")</f>
        <v>-</v>
      </c>
      <c r="AW20" s="34" t="str">
        <f>IFERROR(TIME(0,0,AVERAGEIFS('VISSIM Travel Time Outputs'!$J:$J,'VISSIM Travel Time Outputs'!$D:$D,$D20,'VISSIM Travel Time Outputs'!$A:$A,"AVG",'VISSIM Travel Time Outputs'!$B:$B,AW$9)),"-")</f>
        <v>-</v>
      </c>
      <c r="AX20" s="34" t="str">
        <f>IFERROR(TIME(0,0,AVERAGEIFS('VISSIM Travel Time Outputs'!$J:$J,'VISSIM Travel Time Outputs'!$D:$D,$D20,'VISSIM Travel Time Outputs'!$A:$A,"AVG",'VISSIM Travel Time Outputs'!$B:$B,AX$9)),"-")</f>
        <v>-</v>
      </c>
      <c r="AY20" s="34" t="str">
        <f>IFERROR(TIME(0,0,AVERAGEIFS('VISSIM Travel Time Outputs'!$J:$J,'VISSIM Travel Time Outputs'!$D:$D,$D20,'VISSIM Travel Time Outputs'!$A:$A,"AVG",'VISSIM Travel Time Outputs'!$B:$B,AY$9)),"-")</f>
        <v>-</v>
      </c>
      <c r="AZ20" s="34" t="str">
        <f>IFERROR(TIME(0,0,AVERAGEIFS('VISSIM Travel Time Outputs'!$J:$J,'VISSIM Travel Time Outputs'!$D:$D,$D20,'VISSIM Travel Time Outputs'!$A:$A,"AVG",'VISSIM Travel Time Outputs'!$B:$B,AZ$9)),"-")</f>
        <v>-</v>
      </c>
      <c r="BA20" s="34" t="str">
        <f>IFERROR(TIME(0,0,AVERAGEIFS('VISSIM Travel Time Outputs'!$J:$J,'VISSIM Travel Time Outputs'!$D:$D,$D20,'VISSIM Travel Time Outputs'!$A:$A,"AVG",'VISSIM Travel Time Outputs'!$B:$B,BA$9)),"-")</f>
        <v>-</v>
      </c>
      <c r="BB20" s="34" t="str">
        <f>IFERROR(TIME(0,0,AVERAGEIFS('VISSIM Travel Time Outputs'!$J:$J,'VISSIM Travel Time Outputs'!$D:$D,$D20,'VISSIM Travel Time Outputs'!$A:$A,"AVG",'VISSIM Travel Time Outputs'!$B:$B,BB$9)),"-")</f>
        <v>-</v>
      </c>
      <c r="BC20" s="34" t="str">
        <f>IFERROR(TIME(0,0,AVERAGEIFS('VISSIM Travel Time Outputs'!$J:$J,'VISSIM Travel Time Outputs'!$D:$D,$D20,'VISSIM Travel Time Outputs'!$A:$A,"AVG",'VISSIM Travel Time Outputs'!$B:$B,BC$9)),"-")</f>
        <v>-</v>
      </c>
      <c r="BD20" s="34" t="str">
        <f>IFERROR(TIME(0,0,AVERAGEIFS('VISSIM Travel Time Outputs'!$J:$J,'VISSIM Travel Time Outputs'!$D:$D,$D20,'VISSIM Travel Time Outputs'!$A:$A,"AVG",'VISSIM Travel Time Outputs'!$B:$B,BD$9)),"-")</f>
        <v>-</v>
      </c>
      <c r="BE20" s="34" t="str">
        <f>IFERROR(TIME(0,0,AVERAGEIFS('VISSIM Travel Time Outputs'!$J:$J,'VISSIM Travel Time Outputs'!$D:$D,$D20,'VISSIM Travel Time Outputs'!$A:$A,"AVG",'VISSIM Travel Time Outputs'!$B:$B,BE$9)),"-")</f>
        <v>-</v>
      </c>
      <c r="BF20" s="34" t="str">
        <f>IFERROR(TIME(0,0,AVERAGEIFS('VISSIM Travel Time Outputs'!$J:$J,'VISSIM Travel Time Outputs'!$D:$D,$D20,'VISSIM Travel Time Outputs'!$A:$A,"AVG",'VISSIM Travel Time Outputs'!$B:$B,BF$9)),"-")</f>
        <v>-</v>
      </c>
      <c r="BG20" s="34" t="str">
        <f>IFERROR(TIME(0,0,AVERAGEIFS('VISSIM Travel Time Outputs'!$J:$J,'VISSIM Travel Time Outputs'!$D:$D,$D20,'VISSIM Travel Time Outputs'!$A:$A,"AVG",'VISSIM Travel Time Outputs'!$B:$B,BG$9)),"-")</f>
        <v>-</v>
      </c>
      <c r="BH20" s="34" t="str">
        <f>IFERROR(TIME(0,0,AVERAGEIFS('VISSIM Travel Time Outputs'!$J:$J,'VISSIM Travel Time Outputs'!$D:$D,$D20,'VISSIM Travel Time Outputs'!$A:$A,"AVG",'VISSIM Travel Time Outputs'!$B:$B,BH$9)),"-")</f>
        <v>-</v>
      </c>
      <c r="BI20" s="34" t="str">
        <f>IFERROR(TIME(0,0,AVERAGEIFS('VISSIM Travel Time Outputs'!$J:$J,'VISSIM Travel Time Outputs'!$D:$D,$D20,'VISSIM Travel Time Outputs'!$A:$A,"AVG",'VISSIM Travel Time Outputs'!$B:$B,BI$9)),"-")</f>
        <v>-</v>
      </c>
      <c r="BJ20" s="34" t="str">
        <f>IFERROR(TIME(0,0,AVERAGEIFS('VISSIM Travel Time Outputs'!$J:$J,'VISSIM Travel Time Outputs'!$D:$D,$D20,'VISSIM Travel Time Outputs'!$A:$A,"AVG",'VISSIM Travel Time Outputs'!$B:$B,BJ$9)),"-")</f>
        <v>-</v>
      </c>
      <c r="BK20" s="134" t="str">
        <f>IFERROR(TIME(0,0,AVERAGEIFS('VISSIM Travel Time Outputs'!$J:$J,'VISSIM Travel Time Outputs'!$D:$D,$D20,'VISSIM Travel Time Outputs'!$A:$A,"AVG",'VISSIM Travel Time Outputs'!$B:$B,BK$9)),"-")</f>
        <v>-</v>
      </c>
      <c r="BL20" s="126"/>
      <c r="BM20" s="323" t="str">
        <f>IFERROR(AVERAGEIFS('VISSIM Travel Time Outputs'!$G:$G,'VISSIM Travel Time Outputs'!$D:$D,$D20,'VISSIM Travel Time Outputs'!$A:$A,"AVG",'VISSIM Travel Time Outputs'!$B:$B,BM$9),"-")</f>
        <v>-</v>
      </c>
      <c r="BN20" s="324" t="str">
        <f>IFERROR(AVERAGEIFS('VISSIM Travel Time Outputs'!$G:$G,'VISSIM Travel Time Outputs'!$D:$D,$D20,'VISSIM Travel Time Outputs'!$A:$A,"AVG",'VISSIM Travel Time Outputs'!$B:$B,BN$9),"-")</f>
        <v>-</v>
      </c>
      <c r="BO20" s="324" t="str">
        <f>IFERROR(AVERAGEIFS('VISSIM Travel Time Outputs'!$G:$G,'VISSIM Travel Time Outputs'!$D:$D,$D20,'VISSIM Travel Time Outputs'!$A:$A,"AVG",'VISSIM Travel Time Outputs'!$B:$B,BO$9),"-")</f>
        <v>-</v>
      </c>
      <c r="BP20" s="324" t="str">
        <f>IFERROR(AVERAGEIFS('VISSIM Travel Time Outputs'!$G:$G,'VISSIM Travel Time Outputs'!$D:$D,$D20,'VISSIM Travel Time Outputs'!$A:$A,"AVG",'VISSIM Travel Time Outputs'!$B:$B,BP$9),"-")</f>
        <v>-</v>
      </c>
      <c r="BQ20" s="324" t="str">
        <f>IFERROR(AVERAGEIFS('VISSIM Travel Time Outputs'!$G:$G,'VISSIM Travel Time Outputs'!$D:$D,$D20,'VISSIM Travel Time Outputs'!$A:$A,"AVG",'VISSIM Travel Time Outputs'!$B:$B,BQ$9),"-")</f>
        <v>-</v>
      </c>
      <c r="BR20" s="324" t="str">
        <f>IFERROR(AVERAGEIFS('VISSIM Travel Time Outputs'!$G:$G,'VISSIM Travel Time Outputs'!$D:$D,$D20,'VISSIM Travel Time Outputs'!$A:$A,"AVG",'VISSIM Travel Time Outputs'!$B:$B,BR$9),"-")</f>
        <v>-</v>
      </c>
      <c r="BS20" s="324" t="str">
        <f>IFERROR(AVERAGEIFS('VISSIM Travel Time Outputs'!$G:$G,'VISSIM Travel Time Outputs'!$D:$D,$D20,'VISSIM Travel Time Outputs'!$A:$A,"AVG",'VISSIM Travel Time Outputs'!$B:$B,BS$9),"-")</f>
        <v>-</v>
      </c>
      <c r="BT20" s="324" t="str">
        <f>IFERROR(AVERAGEIFS('VISSIM Travel Time Outputs'!$G:$G,'VISSIM Travel Time Outputs'!$D:$D,$D20,'VISSIM Travel Time Outputs'!$A:$A,"AVG",'VISSIM Travel Time Outputs'!$B:$B,BT$9),"-")</f>
        <v>-</v>
      </c>
      <c r="BU20" s="324" t="str">
        <f>IFERROR(AVERAGEIFS('VISSIM Travel Time Outputs'!$G:$G,'VISSIM Travel Time Outputs'!$D:$D,$D20,'VISSIM Travel Time Outputs'!$A:$A,"AVG",'VISSIM Travel Time Outputs'!$B:$B,BU$9),"-")</f>
        <v>-</v>
      </c>
      <c r="BV20" s="324" t="str">
        <f>IFERROR(AVERAGEIFS('VISSIM Travel Time Outputs'!$G:$G,'VISSIM Travel Time Outputs'!$D:$D,$D20,'VISSIM Travel Time Outputs'!$A:$A,"AVG",'VISSIM Travel Time Outputs'!$B:$B,BV$9),"-")</f>
        <v>-</v>
      </c>
      <c r="BW20" s="324" t="str">
        <f>IFERROR(AVERAGEIFS('VISSIM Travel Time Outputs'!$G:$G,'VISSIM Travel Time Outputs'!$D:$D,$D20,'VISSIM Travel Time Outputs'!$A:$A,"AVG",'VISSIM Travel Time Outputs'!$B:$B,BW$9),"-")</f>
        <v>-</v>
      </c>
      <c r="BX20" s="324" t="str">
        <f>IFERROR(AVERAGEIFS('VISSIM Travel Time Outputs'!$G:$G,'VISSIM Travel Time Outputs'!$D:$D,$D20,'VISSIM Travel Time Outputs'!$A:$A,"AVG",'VISSIM Travel Time Outputs'!$B:$B,BX$9),"-")</f>
        <v>-</v>
      </c>
      <c r="BY20" s="324" t="str">
        <f>IFERROR(AVERAGEIFS('VISSIM Travel Time Outputs'!$G:$G,'VISSIM Travel Time Outputs'!$D:$D,$D20,'VISSIM Travel Time Outputs'!$A:$A,"AVG",'VISSIM Travel Time Outputs'!$B:$B,BY$9),"-")</f>
        <v>-</v>
      </c>
      <c r="BZ20" s="324" t="str">
        <f>IFERROR(AVERAGEIFS('VISSIM Travel Time Outputs'!$G:$G,'VISSIM Travel Time Outputs'!$D:$D,$D20,'VISSIM Travel Time Outputs'!$A:$A,"AVG",'VISSIM Travel Time Outputs'!$B:$B,BZ$9),"-")</f>
        <v>-</v>
      </c>
      <c r="CA20" s="324" t="str">
        <f>IFERROR(AVERAGEIFS('VISSIM Travel Time Outputs'!$G:$G,'VISSIM Travel Time Outputs'!$D:$D,$D20,'VISSIM Travel Time Outputs'!$A:$A,"AVG",'VISSIM Travel Time Outputs'!$B:$B,CA$9),"-")</f>
        <v>-</v>
      </c>
      <c r="CB20" s="325" t="str">
        <f>IFERROR(AVERAGEIFS('VISSIM Travel Time Outputs'!$G:$G,'VISSIM Travel Time Outputs'!$D:$D,$D20,'VISSIM Travel Time Outputs'!$A:$A,"AVG",'VISSIM Travel Time Outputs'!$B:$B,CB$9),"-")</f>
        <v>-</v>
      </c>
      <c r="CC20" s="254"/>
      <c r="CD20" s="209" t="str">
        <f t="shared" si="16"/>
        <v>--</v>
      </c>
      <c r="CE20" s="354" t="str">
        <f t="shared" si="17"/>
        <v>--</v>
      </c>
      <c r="CF20" s="325">
        <f t="shared" si="18"/>
        <v>0</v>
      </c>
      <c r="CG20" s="331"/>
      <c r="CH20" s="209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134"/>
      <c r="CX20" s="331"/>
      <c r="CY20" s="323"/>
      <c r="CZ20" s="324"/>
      <c r="DA20" s="324"/>
      <c r="DB20" s="324"/>
      <c r="DC20" s="324"/>
      <c r="DD20" s="324"/>
      <c r="DE20" s="324"/>
      <c r="DF20" s="324"/>
      <c r="DG20" s="324"/>
      <c r="DH20" s="324"/>
      <c r="DI20" s="324"/>
      <c r="DJ20" s="324"/>
      <c r="DK20" s="324"/>
      <c r="DL20" s="324"/>
      <c r="DM20" s="324"/>
      <c r="DN20" s="325"/>
      <c r="DO20" s="331"/>
      <c r="DP20" s="209" t="str">
        <f t="shared" si="19"/>
        <v>--</v>
      </c>
      <c r="DQ20" s="354" t="str">
        <f t="shared" si="20"/>
        <v>--</v>
      </c>
      <c r="DR20" s="325">
        <f t="shared" si="21"/>
        <v>0</v>
      </c>
      <c r="DS20" s="255"/>
      <c r="DT20" s="209" t="str">
        <f>IFERROR(TIME(0,0,AVERAGEIFS('VISSIM Travel Time Outputs'!$K:$K,'VISSIM Travel Time Outputs'!$D:$D,$D20,'VISSIM Travel Time Outputs'!$A:$A,"AVG",'VISSIM Travel Time Outputs'!$B:$B,DT$9)),"-")</f>
        <v>-</v>
      </c>
      <c r="DU20" s="34" t="str">
        <f>IFERROR(TIME(0,0,AVERAGEIFS('VISSIM Travel Time Outputs'!$K:$K,'VISSIM Travel Time Outputs'!$D:$D,$D20,'VISSIM Travel Time Outputs'!$A:$A,"AVG",'VISSIM Travel Time Outputs'!$B:$B,DU$9)),"-")</f>
        <v>-</v>
      </c>
      <c r="DV20" s="34" t="str">
        <f>IFERROR(TIME(0,0,AVERAGEIFS('VISSIM Travel Time Outputs'!$K:$K,'VISSIM Travel Time Outputs'!$D:$D,$D20,'VISSIM Travel Time Outputs'!$A:$A,"AVG",'VISSIM Travel Time Outputs'!$B:$B,DV$9)),"-")</f>
        <v>-</v>
      </c>
      <c r="DW20" s="34" t="str">
        <f>IFERROR(TIME(0,0,AVERAGEIFS('VISSIM Travel Time Outputs'!$K:$K,'VISSIM Travel Time Outputs'!$D:$D,$D20,'VISSIM Travel Time Outputs'!$A:$A,"AVG",'VISSIM Travel Time Outputs'!$B:$B,DW$9)),"-")</f>
        <v>-</v>
      </c>
      <c r="DX20" s="34" t="str">
        <f>IFERROR(TIME(0,0,AVERAGEIFS('VISSIM Travel Time Outputs'!$K:$K,'VISSIM Travel Time Outputs'!$D:$D,$D20,'VISSIM Travel Time Outputs'!$A:$A,"AVG",'VISSIM Travel Time Outputs'!$B:$B,DX$9)),"-")</f>
        <v>-</v>
      </c>
      <c r="DY20" s="34" t="str">
        <f>IFERROR(TIME(0,0,AVERAGEIFS('VISSIM Travel Time Outputs'!$K:$K,'VISSIM Travel Time Outputs'!$D:$D,$D20,'VISSIM Travel Time Outputs'!$A:$A,"AVG",'VISSIM Travel Time Outputs'!$B:$B,DY$9)),"-")</f>
        <v>-</v>
      </c>
      <c r="DZ20" s="34" t="str">
        <f>IFERROR(TIME(0,0,AVERAGEIFS('VISSIM Travel Time Outputs'!$K:$K,'VISSIM Travel Time Outputs'!$D:$D,$D20,'VISSIM Travel Time Outputs'!$A:$A,"AVG",'VISSIM Travel Time Outputs'!$B:$B,DZ$9)),"-")</f>
        <v>-</v>
      </c>
      <c r="EA20" s="34" t="str">
        <f>IFERROR(TIME(0,0,AVERAGEIFS('VISSIM Travel Time Outputs'!$K:$K,'VISSIM Travel Time Outputs'!$D:$D,$D20,'VISSIM Travel Time Outputs'!$A:$A,"AVG",'VISSIM Travel Time Outputs'!$B:$B,EA$9)),"-")</f>
        <v>-</v>
      </c>
      <c r="EB20" s="34" t="str">
        <f>IFERROR(TIME(0,0,AVERAGEIFS('VISSIM Travel Time Outputs'!$K:$K,'VISSIM Travel Time Outputs'!$D:$D,$D20,'VISSIM Travel Time Outputs'!$A:$A,"AVG",'VISSIM Travel Time Outputs'!$B:$B,EB$9)),"-")</f>
        <v>-</v>
      </c>
      <c r="EC20" s="34" t="str">
        <f>IFERROR(TIME(0,0,AVERAGEIFS('VISSIM Travel Time Outputs'!$K:$K,'VISSIM Travel Time Outputs'!$D:$D,$D20,'VISSIM Travel Time Outputs'!$A:$A,"AVG",'VISSIM Travel Time Outputs'!$B:$B,EC$9)),"-")</f>
        <v>-</v>
      </c>
      <c r="ED20" s="34" t="str">
        <f>IFERROR(TIME(0,0,AVERAGEIFS('VISSIM Travel Time Outputs'!$K:$K,'VISSIM Travel Time Outputs'!$D:$D,$D20,'VISSIM Travel Time Outputs'!$A:$A,"AVG",'VISSIM Travel Time Outputs'!$B:$B,ED$9)),"-")</f>
        <v>-</v>
      </c>
      <c r="EE20" s="34" t="str">
        <f>IFERROR(TIME(0,0,AVERAGEIFS('VISSIM Travel Time Outputs'!$K:$K,'VISSIM Travel Time Outputs'!$D:$D,$D20,'VISSIM Travel Time Outputs'!$A:$A,"AVG",'VISSIM Travel Time Outputs'!$B:$B,EE$9)),"-")</f>
        <v>-</v>
      </c>
      <c r="EF20" s="34" t="str">
        <f>IFERROR(TIME(0,0,AVERAGEIFS('VISSIM Travel Time Outputs'!$K:$K,'VISSIM Travel Time Outputs'!$D:$D,$D20,'VISSIM Travel Time Outputs'!$A:$A,"AVG",'VISSIM Travel Time Outputs'!$B:$B,EF$9)),"-")</f>
        <v>-</v>
      </c>
      <c r="EG20" s="34" t="str">
        <f>IFERROR(TIME(0,0,AVERAGEIFS('VISSIM Travel Time Outputs'!$K:$K,'VISSIM Travel Time Outputs'!$D:$D,$D20,'VISSIM Travel Time Outputs'!$A:$A,"AVG",'VISSIM Travel Time Outputs'!$B:$B,EG$9)),"-")</f>
        <v>-</v>
      </c>
      <c r="EH20" s="34" t="str">
        <f>IFERROR(TIME(0,0,AVERAGEIFS('VISSIM Travel Time Outputs'!$K:$K,'VISSIM Travel Time Outputs'!$D:$D,$D20,'VISSIM Travel Time Outputs'!$A:$A,"AVG",'VISSIM Travel Time Outputs'!$B:$B,EH$9)),"-")</f>
        <v>-</v>
      </c>
      <c r="EI20" s="134" t="str">
        <f>IFERROR(TIME(0,0,AVERAGEIFS('VISSIM Travel Time Outputs'!$K:$K,'VISSIM Travel Time Outputs'!$D:$D,$D20,'VISSIM Travel Time Outputs'!$A:$A,"AVG",'VISSIM Travel Time Outputs'!$B:$B,EI$9)),"-")</f>
        <v>-</v>
      </c>
      <c r="EJ20" s="126"/>
      <c r="EK20" s="323" t="str">
        <f>IFERROR(AVERAGEIFS('VISSIM Travel Time Outputs'!$H:$H,'VISSIM Travel Time Outputs'!$D:$D,$D20,'VISSIM Travel Time Outputs'!$A:$A,"AVG",'VISSIM Travel Time Outputs'!$B:$B,EK$9),"-")</f>
        <v>-</v>
      </c>
      <c r="EL20" s="324" t="str">
        <f>IFERROR(AVERAGEIFS('VISSIM Travel Time Outputs'!$H:$H,'VISSIM Travel Time Outputs'!$D:$D,$D20,'VISSIM Travel Time Outputs'!$A:$A,"AVG",'VISSIM Travel Time Outputs'!$B:$B,EL$9),"-")</f>
        <v>-</v>
      </c>
      <c r="EM20" s="324" t="str">
        <f>IFERROR(AVERAGEIFS('VISSIM Travel Time Outputs'!$H:$H,'VISSIM Travel Time Outputs'!$D:$D,$D20,'VISSIM Travel Time Outputs'!$A:$A,"AVG",'VISSIM Travel Time Outputs'!$B:$B,EM$9),"-")</f>
        <v>-</v>
      </c>
      <c r="EN20" s="324" t="str">
        <f>IFERROR(AVERAGEIFS('VISSIM Travel Time Outputs'!$H:$H,'VISSIM Travel Time Outputs'!$D:$D,$D20,'VISSIM Travel Time Outputs'!$A:$A,"AVG",'VISSIM Travel Time Outputs'!$B:$B,EN$9),"-")</f>
        <v>-</v>
      </c>
      <c r="EO20" s="324" t="str">
        <f>IFERROR(AVERAGEIFS('VISSIM Travel Time Outputs'!$H:$H,'VISSIM Travel Time Outputs'!$D:$D,$D20,'VISSIM Travel Time Outputs'!$A:$A,"AVG",'VISSIM Travel Time Outputs'!$B:$B,EO$9),"-")</f>
        <v>-</v>
      </c>
      <c r="EP20" s="324" t="str">
        <f>IFERROR(AVERAGEIFS('VISSIM Travel Time Outputs'!$H:$H,'VISSIM Travel Time Outputs'!$D:$D,$D20,'VISSIM Travel Time Outputs'!$A:$A,"AVG",'VISSIM Travel Time Outputs'!$B:$B,EP$9),"-")</f>
        <v>-</v>
      </c>
      <c r="EQ20" s="324" t="str">
        <f>IFERROR(AVERAGEIFS('VISSIM Travel Time Outputs'!$H:$H,'VISSIM Travel Time Outputs'!$D:$D,$D20,'VISSIM Travel Time Outputs'!$A:$A,"AVG",'VISSIM Travel Time Outputs'!$B:$B,EQ$9),"-")</f>
        <v>-</v>
      </c>
      <c r="ER20" s="324" t="str">
        <f>IFERROR(AVERAGEIFS('VISSIM Travel Time Outputs'!$H:$H,'VISSIM Travel Time Outputs'!$D:$D,$D20,'VISSIM Travel Time Outputs'!$A:$A,"AVG",'VISSIM Travel Time Outputs'!$B:$B,ER$9),"-")</f>
        <v>-</v>
      </c>
      <c r="ES20" s="324" t="str">
        <f>IFERROR(AVERAGEIFS('VISSIM Travel Time Outputs'!$H:$H,'VISSIM Travel Time Outputs'!$D:$D,$D20,'VISSIM Travel Time Outputs'!$A:$A,"AVG",'VISSIM Travel Time Outputs'!$B:$B,ES$9),"-")</f>
        <v>-</v>
      </c>
      <c r="ET20" s="324" t="str">
        <f>IFERROR(AVERAGEIFS('VISSIM Travel Time Outputs'!$H:$H,'VISSIM Travel Time Outputs'!$D:$D,$D20,'VISSIM Travel Time Outputs'!$A:$A,"AVG",'VISSIM Travel Time Outputs'!$B:$B,ET$9),"-")</f>
        <v>-</v>
      </c>
      <c r="EU20" s="324" t="str">
        <f>IFERROR(AVERAGEIFS('VISSIM Travel Time Outputs'!$H:$H,'VISSIM Travel Time Outputs'!$D:$D,$D20,'VISSIM Travel Time Outputs'!$A:$A,"AVG",'VISSIM Travel Time Outputs'!$B:$B,EU$9),"-")</f>
        <v>-</v>
      </c>
      <c r="EV20" s="324" t="str">
        <f>IFERROR(AVERAGEIFS('VISSIM Travel Time Outputs'!$H:$H,'VISSIM Travel Time Outputs'!$D:$D,$D20,'VISSIM Travel Time Outputs'!$A:$A,"AVG",'VISSIM Travel Time Outputs'!$B:$B,EV$9),"-")</f>
        <v>-</v>
      </c>
      <c r="EW20" s="324" t="str">
        <f>IFERROR(AVERAGEIFS('VISSIM Travel Time Outputs'!$H:$H,'VISSIM Travel Time Outputs'!$D:$D,$D20,'VISSIM Travel Time Outputs'!$A:$A,"AVG",'VISSIM Travel Time Outputs'!$B:$B,EW$9),"-")</f>
        <v>-</v>
      </c>
      <c r="EX20" s="324" t="str">
        <f>IFERROR(AVERAGEIFS('VISSIM Travel Time Outputs'!$H:$H,'VISSIM Travel Time Outputs'!$D:$D,$D20,'VISSIM Travel Time Outputs'!$A:$A,"AVG",'VISSIM Travel Time Outputs'!$B:$B,EX$9),"-")</f>
        <v>-</v>
      </c>
      <c r="EY20" s="324" t="str">
        <f>IFERROR(AVERAGEIFS('VISSIM Travel Time Outputs'!$H:$H,'VISSIM Travel Time Outputs'!$D:$D,$D20,'VISSIM Travel Time Outputs'!$A:$A,"AVG",'VISSIM Travel Time Outputs'!$B:$B,EY$9),"-")</f>
        <v>-</v>
      </c>
      <c r="EZ20" s="325" t="str">
        <f>IFERROR(AVERAGEIFS('VISSIM Travel Time Outputs'!$H:$H,'VISSIM Travel Time Outputs'!$D:$D,$D20,'VISSIM Travel Time Outputs'!$A:$A,"AVG",'VISSIM Travel Time Outputs'!$B:$B,EZ$9),"-")</f>
        <v>-</v>
      </c>
      <c r="FA20" s="254"/>
      <c r="FB20" s="209" t="str">
        <f t="shared" si="22"/>
        <v>--</v>
      </c>
      <c r="FC20" s="354" t="str">
        <f t="shared" si="23"/>
        <v>--</v>
      </c>
      <c r="FD20" s="325">
        <f t="shared" si="24"/>
        <v>0</v>
      </c>
      <c r="FE20" s="331"/>
      <c r="FF20" s="209" t="str">
        <f>IFERROR(GETPIVOTDATA("Average of TRAVTM(40)",#REF!,"TIMEINT",FF$9,"VEHICLETRAVELTIMEMEASUREMENT",$D20)/3600/24,"--")</f>
        <v>--</v>
      </c>
      <c r="FG20" s="34" t="str">
        <f>IFERROR(GETPIVOTDATA("Average of TRAVTM(40)",#REF!,"TIMEINT",FG$9,"VEHICLETRAVELTIMEMEASUREMENT",$D20)/3600/24,"--")</f>
        <v>--</v>
      </c>
      <c r="FH20" s="34" t="str">
        <f>IFERROR(GETPIVOTDATA("Average of TRAVTM(40)",#REF!,"TIMEINT",FH$9,"VEHICLETRAVELTIMEMEASUREMENT",$D20)/3600/24,"--")</f>
        <v>--</v>
      </c>
      <c r="FI20" s="34" t="str">
        <f>IFERROR(GETPIVOTDATA("Average of TRAVTM(40)",#REF!,"TIMEINT",FI$9,"VEHICLETRAVELTIMEMEASUREMENT",$D20)/3600/24,"--")</f>
        <v>--</v>
      </c>
      <c r="FJ20" s="34" t="str">
        <f>IFERROR(GETPIVOTDATA("Average of TRAVTM(40)",#REF!,"TIMEINT",FJ$9,"VEHICLETRAVELTIMEMEASUREMENT",$D20)/3600/24,"--")</f>
        <v>--</v>
      </c>
      <c r="FK20" s="34" t="str">
        <f>IFERROR(GETPIVOTDATA("Average of TRAVTM(40)",#REF!,"TIMEINT",FK$9,"VEHICLETRAVELTIMEMEASUREMENT",$D20)/3600/24,"--")</f>
        <v>--</v>
      </c>
      <c r="FL20" s="34" t="str">
        <f>IFERROR(GETPIVOTDATA("Average of TRAVTM(40)",#REF!,"TIMEINT",FL$9,"VEHICLETRAVELTIMEMEASUREMENT",$D20)/3600/24,"--")</f>
        <v>--</v>
      </c>
      <c r="FM20" s="34" t="str">
        <f>IFERROR(GETPIVOTDATA("Average of TRAVTM(40)",#REF!,"TIMEINT",FM$9,"VEHICLETRAVELTIMEMEASUREMENT",$D20)/3600/24,"--")</f>
        <v>--</v>
      </c>
      <c r="FN20" s="34" t="str">
        <f>IFERROR(GETPIVOTDATA("Average of TRAVTM(40)",#REF!,"TIMEINT",FN$9,"VEHICLETRAVELTIMEMEASUREMENT",$D20)/3600/24,"--")</f>
        <v>--</v>
      </c>
      <c r="FO20" s="34" t="str">
        <f>IFERROR(GETPIVOTDATA("Average of TRAVTM(40)",#REF!,"TIMEINT",FO$9,"VEHICLETRAVELTIMEMEASUREMENT",$D20)/3600/24,"--")</f>
        <v>--</v>
      </c>
      <c r="FP20" s="34" t="str">
        <f>IFERROR(GETPIVOTDATA("Average of TRAVTM(40)",#REF!,"TIMEINT",FP$9,"VEHICLETRAVELTIMEMEASUREMENT",$D20)/3600/24,"--")</f>
        <v>--</v>
      </c>
      <c r="FQ20" s="34" t="str">
        <f>IFERROR(GETPIVOTDATA("Average of TRAVTM(40)",#REF!,"TIMEINT",FQ$9,"VEHICLETRAVELTIMEMEASUREMENT",$D20)/3600/24,"--")</f>
        <v>--</v>
      </c>
      <c r="FR20" s="34" t="str">
        <f>IFERROR(GETPIVOTDATA("Average of TRAVTM(40)",#REF!,"TIMEINT",FR$9,"VEHICLETRAVELTIMEMEASUREMENT",$D20)/3600/24,"--")</f>
        <v>--</v>
      </c>
      <c r="FS20" s="34" t="str">
        <f>IFERROR(GETPIVOTDATA("Average of TRAVTM(40)",#REF!,"TIMEINT",FS$9,"VEHICLETRAVELTIMEMEASUREMENT",$D20)/3600/24,"--")</f>
        <v>--</v>
      </c>
      <c r="FT20" s="34" t="str">
        <f>IFERROR(GETPIVOTDATA("Average of TRAVTM(40)",#REF!,"TIMEINT",FT$9,"VEHICLETRAVELTIMEMEASUREMENT",$D20)/3600/24,"--")</f>
        <v>--</v>
      </c>
      <c r="FU20" s="134" t="str">
        <f>IFERROR(GETPIVOTDATA("Average of TRAVTM(40)",#REF!,"TIMEINT",FU$9,"VEHICLETRAVELTIMEMEASUREMENT",$D20)/3600/24,"--")</f>
        <v>--</v>
      </c>
      <c r="FV20" s="331"/>
      <c r="FW20" s="323" t="str">
        <f>IFERROR(GETPIVOTDATA("Average of VEHS(40)",#REF!,"TIMEINT",FW$9,"VEHICLETRAVELTIMEMEASUREMENT",$D20),"--")</f>
        <v>--</v>
      </c>
      <c r="FX20" s="324" t="str">
        <f>IFERROR(GETPIVOTDATA("Average of VEHS(40)",#REF!,"TIMEINT",FX$9,"VEHICLETRAVELTIMEMEASUREMENT",$D20),"--")</f>
        <v>--</v>
      </c>
      <c r="FY20" s="324" t="str">
        <f>IFERROR(GETPIVOTDATA("Average of VEHS(40)",#REF!,"TIMEINT",FY$9,"VEHICLETRAVELTIMEMEASUREMENT",$D20),"--")</f>
        <v>--</v>
      </c>
      <c r="FZ20" s="324" t="str">
        <f>IFERROR(GETPIVOTDATA("Average of VEHS(40)",#REF!,"TIMEINT",FZ$9,"VEHICLETRAVELTIMEMEASUREMENT",$D20),"--")</f>
        <v>--</v>
      </c>
      <c r="GA20" s="324" t="str">
        <f>IFERROR(GETPIVOTDATA("Average of VEHS(40)",#REF!,"TIMEINT",GA$9,"VEHICLETRAVELTIMEMEASUREMENT",$D20),"--")</f>
        <v>--</v>
      </c>
      <c r="GB20" s="324" t="str">
        <f>IFERROR(GETPIVOTDATA("Average of VEHS(40)",#REF!,"TIMEINT",GB$9,"VEHICLETRAVELTIMEMEASUREMENT",$D20),"--")</f>
        <v>--</v>
      </c>
      <c r="GC20" s="324" t="str">
        <f>IFERROR(GETPIVOTDATA("Average of VEHS(40)",#REF!,"TIMEINT",GC$9,"VEHICLETRAVELTIMEMEASUREMENT",$D20),"--")</f>
        <v>--</v>
      </c>
      <c r="GD20" s="324" t="str">
        <f>IFERROR(GETPIVOTDATA("Average of VEHS(40)",#REF!,"TIMEINT",GD$9,"VEHICLETRAVELTIMEMEASUREMENT",$D20),"--")</f>
        <v>--</v>
      </c>
      <c r="GE20" s="324" t="str">
        <f>IFERROR(GETPIVOTDATA("Average of VEHS(40)",#REF!,"TIMEINT",GE$9,"VEHICLETRAVELTIMEMEASUREMENT",$D20),"--")</f>
        <v>--</v>
      </c>
      <c r="GF20" s="324" t="str">
        <f>IFERROR(GETPIVOTDATA("Average of VEHS(40)",#REF!,"TIMEINT",GF$9,"VEHICLETRAVELTIMEMEASUREMENT",$D20),"--")</f>
        <v>--</v>
      </c>
      <c r="GG20" s="324" t="str">
        <f>IFERROR(GETPIVOTDATA("Average of VEHS(40)",#REF!,"TIMEINT",GG$9,"VEHICLETRAVELTIMEMEASUREMENT",$D20),"--")</f>
        <v>--</v>
      </c>
      <c r="GH20" s="324" t="str">
        <f>IFERROR(GETPIVOTDATA("Average of VEHS(40)",#REF!,"TIMEINT",GH$9,"VEHICLETRAVELTIMEMEASUREMENT",$D20),"--")</f>
        <v>--</v>
      </c>
      <c r="GI20" s="324" t="str">
        <f>IFERROR(GETPIVOTDATA("Average of VEHS(40)",#REF!,"TIMEINT",GI$9,"VEHICLETRAVELTIMEMEASUREMENT",$D20),"--")</f>
        <v>--</v>
      </c>
      <c r="GJ20" s="324" t="str">
        <f>IFERROR(GETPIVOTDATA("Average of VEHS(40)",#REF!,"TIMEINT",GJ$9,"VEHICLETRAVELTIMEMEASUREMENT",$D20),"--")</f>
        <v>--</v>
      </c>
      <c r="GK20" s="324" t="str">
        <f>IFERROR(GETPIVOTDATA("Average of VEHS(40)",#REF!,"TIMEINT",GK$9,"VEHICLETRAVELTIMEMEASUREMENT",$D20),"--")</f>
        <v>--</v>
      </c>
      <c r="GL20" s="325" t="str">
        <f>IFERROR(GETPIVOTDATA("Average of VEHS(40)",#REF!,"TIMEINT",GL$9,"VEHICLETRAVELTIMEMEASUREMENT",$D20),"--")</f>
        <v>--</v>
      </c>
      <c r="GM20" s="331"/>
      <c r="GN20" s="209" t="str">
        <f t="shared" si="25"/>
        <v>--</v>
      </c>
      <c r="GO20" s="354" t="str">
        <f t="shared" si="26"/>
        <v>--</v>
      </c>
      <c r="GP20" s="325">
        <f t="shared" si="27"/>
        <v>0</v>
      </c>
      <c r="GQ20" s="331"/>
      <c r="GR20" s="209" t="str">
        <f>IFERROR(GETPIVOTDATA("Average of TRAVTM(60)",#REF!,"TIMEINT",GR$9,"VEHICLETRAVELTIMEMEASUREMENT",$D20)/3600/24,"--")</f>
        <v>--</v>
      </c>
      <c r="GS20" s="34" t="str">
        <f>IFERROR(GETPIVOTDATA("Average of TRAVTM(60)",#REF!,"TIMEINT",GS$9,"VEHICLETRAVELTIMEMEASUREMENT",$D20)/3600/24,"--")</f>
        <v>--</v>
      </c>
      <c r="GT20" s="34" t="str">
        <f>IFERROR(GETPIVOTDATA("Average of TRAVTM(60)",#REF!,"TIMEINT",GT$9,"VEHICLETRAVELTIMEMEASUREMENT",$D20)/3600/24,"--")</f>
        <v>--</v>
      </c>
      <c r="GU20" s="34" t="str">
        <f>IFERROR(GETPIVOTDATA("Average of TRAVTM(60)",#REF!,"TIMEINT",GU$9,"VEHICLETRAVELTIMEMEASUREMENT",$D20)/3600/24,"--")</f>
        <v>--</v>
      </c>
      <c r="GV20" s="34" t="str">
        <f>IFERROR(GETPIVOTDATA("Average of TRAVTM(60)",#REF!,"TIMEINT",GV$9,"VEHICLETRAVELTIMEMEASUREMENT",$D20)/3600/24,"--")</f>
        <v>--</v>
      </c>
      <c r="GW20" s="34" t="str">
        <f>IFERROR(GETPIVOTDATA("Average of TRAVTM(60)",#REF!,"TIMEINT",GW$9,"VEHICLETRAVELTIMEMEASUREMENT",$D20)/3600/24,"--")</f>
        <v>--</v>
      </c>
      <c r="GX20" s="34" t="str">
        <f>IFERROR(GETPIVOTDATA("Average of TRAVTM(60)",#REF!,"TIMEINT",GX$9,"VEHICLETRAVELTIMEMEASUREMENT",$D20)/3600/24,"--")</f>
        <v>--</v>
      </c>
      <c r="GY20" s="34" t="str">
        <f>IFERROR(GETPIVOTDATA("Average of TRAVTM(60)",#REF!,"TIMEINT",GY$9,"VEHICLETRAVELTIMEMEASUREMENT",$D20)/3600/24,"--")</f>
        <v>--</v>
      </c>
      <c r="GZ20" s="34" t="str">
        <f>IFERROR(GETPIVOTDATA("Average of TRAVTM(60)",#REF!,"TIMEINT",GZ$9,"VEHICLETRAVELTIMEMEASUREMENT",$D20)/3600/24,"--")</f>
        <v>--</v>
      </c>
      <c r="HA20" s="34" t="str">
        <f>IFERROR(GETPIVOTDATA("Average of TRAVTM(60)",#REF!,"TIMEINT",HA$9,"VEHICLETRAVELTIMEMEASUREMENT",$D20)/3600/24,"--")</f>
        <v>--</v>
      </c>
      <c r="HB20" s="34" t="str">
        <f>IFERROR(GETPIVOTDATA("Average of TRAVTM(60)",#REF!,"TIMEINT",HB$9,"VEHICLETRAVELTIMEMEASUREMENT",$D20)/3600/24,"--")</f>
        <v>--</v>
      </c>
      <c r="HC20" s="34" t="str">
        <f>IFERROR(GETPIVOTDATA("Average of TRAVTM(60)",#REF!,"TIMEINT",HC$9,"VEHICLETRAVELTIMEMEASUREMENT",$D20)/3600/24,"--")</f>
        <v>--</v>
      </c>
      <c r="HD20" s="34" t="str">
        <f>IFERROR(GETPIVOTDATA("Average of TRAVTM(60)",#REF!,"TIMEINT",HD$9,"VEHICLETRAVELTIMEMEASUREMENT",$D20)/3600/24,"--")</f>
        <v>--</v>
      </c>
      <c r="HE20" s="34" t="str">
        <f>IFERROR(GETPIVOTDATA("Average of TRAVTM(60)",#REF!,"TIMEINT",HE$9,"VEHICLETRAVELTIMEMEASUREMENT",$D20)/3600/24,"--")</f>
        <v>--</v>
      </c>
      <c r="HF20" s="34" t="str">
        <f>IFERROR(GETPIVOTDATA("Average of TRAVTM(60)",#REF!,"TIMEINT",HF$9,"VEHICLETRAVELTIMEMEASUREMENT",$D20)/3600/24,"--")</f>
        <v>--</v>
      </c>
      <c r="HG20" s="134" t="str">
        <f>IFERROR(GETPIVOTDATA("Average of TRAVTM(60)",#REF!,"TIMEINT",HG$9,"VEHICLETRAVELTIMEMEASUREMENT",$D20)/3600/24,"--")</f>
        <v>--</v>
      </c>
      <c r="HH20" s="331"/>
      <c r="HI20" s="323" t="str">
        <f>IFERROR(GETPIVOTDATA("Average of VEHS(60)",#REF!,"TIMEINT",HI$9,"VEHICLETRAVELTIMEMEASUREMENT",$D20),"--")</f>
        <v>--</v>
      </c>
      <c r="HJ20" s="324" t="str">
        <f>IFERROR(GETPIVOTDATA("Average of VEHS(60)",#REF!,"TIMEINT",HJ$9,"VEHICLETRAVELTIMEMEASUREMENT",$D20),"--")</f>
        <v>--</v>
      </c>
      <c r="HK20" s="324" t="str">
        <f>IFERROR(GETPIVOTDATA("Average of VEHS(60)",#REF!,"TIMEINT",HK$9,"VEHICLETRAVELTIMEMEASUREMENT",$D20),"--")</f>
        <v>--</v>
      </c>
      <c r="HL20" s="324" t="str">
        <f>IFERROR(GETPIVOTDATA("Average of VEHS(60)",#REF!,"TIMEINT",HL$9,"VEHICLETRAVELTIMEMEASUREMENT",$D20),"--")</f>
        <v>--</v>
      </c>
      <c r="HM20" s="324" t="str">
        <f>IFERROR(GETPIVOTDATA("Average of VEHS(60)",#REF!,"TIMEINT",HM$9,"VEHICLETRAVELTIMEMEASUREMENT",$D20),"--")</f>
        <v>--</v>
      </c>
      <c r="HN20" s="324" t="str">
        <f>IFERROR(GETPIVOTDATA("Average of VEHS(60)",#REF!,"TIMEINT",HN$9,"VEHICLETRAVELTIMEMEASUREMENT",$D20),"--")</f>
        <v>--</v>
      </c>
      <c r="HO20" s="324" t="str">
        <f>IFERROR(GETPIVOTDATA("Average of VEHS(60)",#REF!,"TIMEINT",HO$9,"VEHICLETRAVELTIMEMEASUREMENT",$D20),"--")</f>
        <v>--</v>
      </c>
      <c r="HP20" s="324" t="str">
        <f>IFERROR(GETPIVOTDATA("Average of VEHS(60)",#REF!,"TIMEINT",HP$9,"VEHICLETRAVELTIMEMEASUREMENT",$D20),"--")</f>
        <v>--</v>
      </c>
      <c r="HQ20" s="324" t="str">
        <f>IFERROR(GETPIVOTDATA("Average of VEHS(60)",#REF!,"TIMEINT",HQ$9,"VEHICLETRAVELTIMEMEASUREMENT",$D20),"--")</f>
        <v>--</v>
      </c>
      <c r="HR20" s="324" t="str">
        <f>IFERROR(GETPIVOTDATA("Average of VEHS(60)",#REF!,"TIMEINT",HR$9,"VEHICLETRAVELTIMEMEASUREMENT",$D20),"--")</f>
        <v>--</v>
      </c>
      <c r="HS20" s="324" t="str">
        <f>IFERROR(GETPIVOTDATA("Average of VEHS(60)",#REF!,"TIMEINT",HS$9,"VEHICLETRAVELTIMEMEASUREMENT",$D20),"--")</f>
        <v>--</v>
      </c>
      <c r="HT20" s="324" t="str">
        <f>IFERROR(GETPIVOTDATA("Average of VEHS(60)",#REF!,"TIMEINT",HT$9,"VEHICLETRAVELTIMEMEASUREMENT",$D20),"--")</f>
        <v>--</v>
      </c>
      <c r="HU20" s="324" t="str">
        <f>IFERROR(GETPIVOTDATA("Average of VEHS(60)",#REF!,"TIMEINT",HU$9,"VEHICLETRAVELTIMEMEASUREMENT",$D20),"--")</f>
        <v>--</v>
      </c>
      <c r="HV20" s="324" t="str">
        <f>IFERROR(GETPIVOTDATA("Average of VEHS(60)",#REF!,"TIMEINT",HV$9,"VEHICLETRAVELTIMEMEASUREMENT",$D20),"--")</f>
        <v>--</v>
      </c>
      <c r="HW20" s="324" t="str">
        <f>IFERROR(GETPIVOTDATA("Average of VEHS(60)",#REF!,"TIMEINT",HW$9,"VEHICLETRAVELTIMEMEASUREMENT",$D20),"--")</f>
        <v>--</v>
      </c>
      <c r="HX20" s="325" t="str">
        <f>IFERROR(GETPIVOTDATA("Average of VEHS(60)",#REF!,"TIMEINT",HX$9,"VEHICLETRAVELTIMEMEASUREMENT",$D20),"--")</f>
        <v>--</v>
      </c>
      <c r="HY20" s="331"/>
      <c r="HZ20" s="209" t="str">
        <f t="shared" si="28"/>
        <v>--</v>
      </c>
      <c r="IA20" s="354" t="str">
        <f t="shared" si="29"/>
        <v>--</v>
      </c>
      <c r="IB20" s="325">
        <f t="shared" si="30"/>
        <v>0</v>
      </c>
      <c r="IC20" s="638"/>
      <c r="ID20" s="323" t="str">
        <f>IFERROR(AVERAGEIFS('VISSIM Travel Time Outputs'!#REF!,'VISSIM Travel Time Outputs'!#REF!,$D20,'VISSIM Travel Time Outputs'!#REF!,"AVG",'VISSIM Travel Time Outputs'!#REF!,ID$9),"-")</f>
        <v>-</v>
      </c>
      <c r="IE20" s="324" t="str">
        <f>IFERROR(AVERAGEIFS('VISSIM Travel Time Outputs'!#REF!,'VISSIM Travel Time Outputs'!#REF!,$D20,'VISSIM Travel Time Outputs'!#REF!,"AVG",'VISSIM Travel Time Outputs'!#REF!,IE$9),"-")</f>
        <v>-</v>
      </c>
      <c r="IF20" s="324" t="str">
        <f>IFERROR(AVERAGEIFS('VISSIM Travel Time Outputs'!#REF!,'VISSIM Travel Time Outputs'!#REF!,$D20,'VISSIM Travel Time Outputs'!#REF!,"AVG",'VISSIM Travel Time Outputs'!#REF!,IF$9),"-")</f>
        <v>-</v>
      </c>
      <c r="IG20" s="324" t="str">
        <f>IFERROR(AVERAGEIFS('VISSIM Travel Time Outputs'!#REF!,'VISSIM Travel Time Outputs'!#REF!,$D20,'VISSIM Travel Time Outputs'!#REF!,"AVG",'VISSIM Travel Time Outputs'!#REF!,IG$9),"-")</f>
        <v>-</v>
      </c>
      <c r="IH20" s="324" t="str">
        <f>IFERROR(AVERAGEIFS('VISSIM Travel Time Outputs'!#REF!,'VISSIM Travel Time Outputs'!#REF!,$D20,'VISSIM Travel Time Outputs'!#REF!,"AVG",'VISSIM Travel Time Outputs'!#REF!,IH$9),"-")</f>
        <v>-</v>
      </c>
      <c r="II20" s="324" t="str">
        <f>IFERROR(AVERAGEIFS('VISSIM Travel Time Outputs'!#REF!,'VISSIM Travel Time Outputs'!#REF!,$D20,'VISSIM Travel Time Outputs'!#REF!,"AVG",'VISSIM Travel Time Outputs'!#REF!,II$9),"-")</f>
        <v>-</v>
      </c>
      <c r="IJ20" s="324" t="str">
        <f>IFERROR(AVERAGEIFS('VISSIM Travel Time Outputs'!#REF!,'VISSIM Travel Time Outputs'!#REF!,$D20,'VISSIM Travel Time Outputs'!#REF!,"AVG",'VISSIM Travel Time Outputs'!#REF!,IJ$9),"-")</f>
        <v>-</v>
      </c>
      <c r="IK20" s="324" t="str">
        <f>IFERROR(AVERAGEIFS('VISSIM Travel Time Outputs'!#REF!,'VISSIM Travel Time Outputs'!#REF!,$D20,'VISSIM Travel Time Outputs'!#REF!,"AVG",'VISSIM Travel Time Outputs'!#REF!,IK$9),"-")</f>
        <v>-</v>
      </c>
      <c r="IL20" s="324" t="str">
        <f>IFERROR(AVERAGEIFS('VISSIM Travel Time Outputs'!#REF!,'VISSIM Travel Time Outputs'!#REF!,$D20,'VISSIM Travel Time Outputs'!#REF!,"AVG",'VISSIM Travel Time Outputs'!#REF!,IL$9),"-")</f>
        <v>-</v>
      </c>
      <c r="IM20" s="324" t="str">
        <f>IFERROR(AVERAGEIFS('VISSIM Travel Time Outputs'!#REF!,'VISSIM Travel Time Outputs'!#REF!,$D20,'VISSIM Travel Time Outputs'!#REF!,"AVG",'VISSIM Travel Time Outputs'!#REF!,IM$9),"-")</f>
        <v>-</v>
      </c>
      <c r="IN20" s="324" t="str">
        <f>IFERROR(AVERAGEIFS('VISSIM Travel Time Outputs'!#REF!,'VISSIM Travel Time Outputs'!#REF!,$D20,'VISSIM Travel Time Outputs'!#REF!,"AVG",'VISSIM Travel Time Outputs'!#REF!,IN$9),"-")</f>
        <v>-</v>
      </c>
      <c r="IO20" s="324" t="str">
        <f>IFERROR(AVERAGEIFS('VISSIM Travel Time Outputs'!#REF!,'VISSIM Travel Time Outputs'!#REF!,$D20,'VISSIM Travel Time Outputs'!#REF!,"AVG",'VISSIM Travel Time Outputs'!#REF!,IO$9),"-")</f>
        <v>-</v>
      </c>
      <c r="IP20" s="324" t="str">
        <f>IFERROR(AVERAGEIFS('VISSIM Travel Time Outputs'!#REF!,'VISSIM Travel Time Outputs'!#REF!,$D20,'VISSIM Travel Time Outputs'!#REF!,"AVG",'VISSIM Travel Time Outputs'!#REF!,IP$9),"-")</f>
        <v>-</v>
      </c>
      <c r="IQ20" s="324" t="str">
        <f>IFERROR(AVERAGEIFS('VISSIM Travel Time Outputs'!#REF!,'VISSIM Travel Time Outputs'!#REF!,$D20,'VISSIM Travel Time Outputs'!#REF!,"AVG",'VISSIM Travel Time Outputs'!#REF!,IQ$9),"-")</f>
        <v>-</v>
      </c>
      <c r="IR20" s="324" t="str">
        <f>IFERROR(AVERAGEIFS('VISSIM Travel Time Outputs'!#REF!,'VISSIM Travel Time Outputs'!#REF!,$D20,'VISSIM Travel Time Outputs'!#REF!,"AVG",'VISSIM Travel Time Outputs'!#REF!,IR$9),"-")</f>
        <v>-</v>
      </c>
      <c r="IS20" s="325" t="str">
        <f>IFERROR(AVERAGEIFS('VISSIM Travel Time Outputs'!#REF!,'VISSIM Travel Time Outputs'!#REF!,$D20,'VISSIM Travel Time Outputs'!#REF!,"AVG",'VISSIM Travel Time Outputs'!#REF!,IS$9),"-")</f>
        <v>-</v>
      </c>
      <c r="IT20" s="325" t="str">
        <f t="shared" si="31"/>
        <v>--</v>
      </c>
    </row>
    <row r="21" spans="1:254" x14ac:dyDescent="0.35">
      <c r="A21" s="252" t="str">
        <f t="shared" si="12"/>
        <v>H</v>
      </c>
      <c r="B21" s="577">
        <f t="shared" si="32"/>
        <v>12</v>
      </c>
      <c r="C21" s="413">
        <f>INDEX('Input - Travel Times'!$B$3:$AH$103,MATCH($B21,'Input - Travel Times'!$B$3:$B$103,0),MATCH(C$9,'Input - Travel Times'!$B$3:$AH$3,0))</f>
        <v>0</v>
      </c>
      <c r="D21" s="150">
        <f>INDEX('Input - Travel Times'!$B$3:$AH$103,MATCH($B21,'Input - Travel Times'!$B$3:$B$103,0),MATCH(D$9,'Input - Travel Times'!$B$3:$AH$3,0))</f>
        <v>0</v>
      </c>
      <c r="E21" s="518">
        <f>TIME(0,0,INDEX('Input - Travel Times'!$B$3:$AH$103,MATCH($B21,'Input - Travel Times'!$B$3:$B$103,0),MATCH(E$9,'Input - Travel Times'!$B$3:$AH$3,0)))</f>
        <v>0</v>
      </c>
      <c r="F21" s="518">
        <f>TIME(0,0,INDEX('Input - Travel Times'!$B$3:$AH$103,MATCH($B21,'Input - Travel Times'!$B$3:$B$103,0),MATCH(F$9,'Input - Travel Times'!$B$3:$AH$3,0)))</f>
        <v>0</v>
      </c>
      <c r="G21" s="518">
        <f>TIME(0,0,INDEX('Input - Travel Times'!$B$3:$AH$103,MATCH($B21,'Input - Travel Times'!$B$3:$B$103,0),MATCH(G$9,'Input - Travel Times'!$B$3:$AH$3,0)))</f>
        <v>0</v>
      </c>
      <c r="H21" s="518">
        <f>TIME(0,0,INDEX('Input - Travel Times'!$B$3:$AH$103,MATCH($B21,'Input - Travel Times'!$B$3:$B$103,0),MATCH(H$9,'Input - Travel Times'!$B$3:$AH$3,0)))</f>
        <v>0</v>
      </c>
      <c r="I21" s="130"/>
      <c r="J21" s="209" t="str">
        <f>IFERROR(TIME(0,0,AVERAGEIFS('VISSIM Travel Time Outputs'!$I:$I,'VISSIM Travel Time Outputs'!$D:$D,$D21,'VISSIM Travel Time Outputs'!$A:$A,"AVG",'VISSIM Travel Time Outputs'!$B:$B,J$9)),"-")</f>
        <v>-</v>
      </c>
      <c r="K21" s="34" t="str">
        <f>IFERROR(TIME(0,0,AVERAGEIFS('VISSIM Travel Time Outputs'!$I:$I,'VISSIM Travel Time Outputs'!$D:$D,$D21,'VISSIM Travel Time Outputs'!$A:$A,"AVG",'VISSIM Travel Time Outputs'!$B:$B,K$9)),"-")</f>
        <v>-</v>
      </c>
      <c r="L21" s="34" t="str">
        <f>IFERROR(TIME(0,0,AVERAGEIFS('VISSIM Travel Time Outputs'!$I:$I,'VISSIM Travel Time Outputs'!$D:$D,$D21,'VISSIM Travel Time Outputs'!$A:$A,"AVG",'VISSIM Travel Time Outputs'!$B:$B,L$9)),"-")</f>
        <v>-</v>
      </c>
      <c r="M21" s="34" t="str">
        <f>IFERROR(TIME(0,0,AVERAGEIFS('VISSIM Travel Time Outputs'!$I:$I,'VISSIM Travel Time Outputs'!$D:$D,$D21,'VISSIM Travel Time Outputs'!$A:$A,"AVG",'VISSIM Travel Time Outputs'!$B:$B,M$9)),"-")</f>
        <v>-</v>
      </c>
      <c r="N21" s="34" t="str">
        <f>IFERROR(TIME(0,0,AVERAGEIFS('VISSIM Travel Time Outputs'!$I:$I,'VISSIM Travel Time Outputs'!$D:$D,$D21,'VISSIM Travel Time Outputs'!$A:$A,"AVG",'VISSIM Travel Time Outputs'!$B:$B,N$9)),"-")</f>
        <v>-</v>
      </c>
      <c r="O21" s="34" t="str">
        <f>IFERROR(TIME(0,0,AVERAGEIFS('VISSIM Travel Time Outputs'!$I:$I,'VISSIM Travel Time Outputs'!$D:$D,$D21,'VISSIM Travel Time Outputs'!$A:$A,"AVG",'VISSIM Travel Time Outputs'!$B:$B,O$9)),"-")</f>
        <v>-</v>
      </c>
      <c r="P21" s="34" t="str">
        <f>IFERROR(TIME(0,0,AVERAGEIFS('VISSIM Travel Time Outputs'!$I:$I,'VISSIM Travel Time Outputs'!$D:$D,$D21,'VISSIM Travel Time Outputs'!$A:$A,"AVG",'VISSIM Travel Time Outputs'!$B:$B,P$9)),"-")</f>
        <v>-</v>
      </c>
      <c r="Q21" s="34" t="str">
        <f>IFERROR(TIME(0,0,AVERAGEIFS('VISSIM Travel Time Outputs'!$I:$I,'VISSIM Travel Time Outputs'!$D:$D,$D21,'VISSIM Travel Time Outputs'!$A:$A,"AVG",'VISSIM Travel Time Outputs'!$B:$B,Q$9)),"-")</f>
        <v>-</v>
      </c>
      <c r="R21" s="34" t="str">
        <f>IFERROR(TIME(0,0,AVERAGEIFS('VISSIM Travel Time Outputs'!$I:$I,'VISSIM Travel Time Outputs'!$D:$D,$D21,'VISSIM Travel Time Outputs'!$A:$A,"AVG",'VISSIM Travel Time Outputs'!$B:$B,R$9)),"-")</f>
        <v>-</v>
      </c>
      <c r="S21" s="34" t="str">
        <f>IFERROR(TIME(0,0,AVERAGEIFS('VISSIM Travel Time Outputs'!$I:$I,'VISSIM Travel Time Outputs'!$D:$D,$D21,'VISSIM Travel Time Outputs'!$A:$A,"AVG",'VISSIM Travel Time Outputs'!$B:$B,S$9)),"-")</f>
        <v>-</v>
      </c>
      <c r="T21" s="34" t="str">
        <f>IFERROR(TIME(0,0,AVERAGEIFS('VISSIM Travel Time Outputs'!$I:$I,'VISSIM Travel Time Outputs'!$D:$D,$D21,'VISSIM Travel Time Outputs'!$A:$A,"AVG",'VISSIM Travel Time Outputs'!$B:$B,T$9)),"-")</f>
        <v>-</v>
      </c>
      <c r="U21" s="34" t="str">
        <f>IFERROR(TIME(0,0,AVERAGEIFS('VISSIM Travel Time Outputs'!$I:$I,'VISSIM Travel Time Outputs'!$D:$D,$D21,'VISSIM Travel Time Outputs'!$A:$A,"AVG",'VISSIM Travel Time Outputs'!$B:$B,U$9)),"-")</f>
        <v>-</v>
      </c>
      <c r="V21" s="34" t="str">
        <f>IFERROR(TIME(0,0,AVERAGEIFS('VISSIM Travel Time Outputs'!$I:$I,'VISSIM Travel Time Outputs'!$D:$D,$D21,'VISSIM Travel Time Outputs'!$A:$A,"AVG",'VISSIM Travel Time Outputs'!$B:$B,V$9)),"-")</f>
        <v>-</v>
      </c>
      <c r="W21" s="34" t="str">
        <f>IFERROR(TIME(0,0,AVERAGEIFS('VISSIM Travel Time Outputs'!$I:$I,'VISSIM Travel Time Outputs'!$D:$D,$D21,'VISSIM Travel Time Outputs'!$A:$A,"AVG",'VISSIM Travel Time Outputs'!$B:$B,W$9)),"-")</f>
        <v>-</v>
      </c>
      <c r="X21" s="34" t="str">
        <f>IFERROR(TIME(0,0,AVERAGEIFS('VISSIM Travel Time Outputs'!$I:$I,'VISSIM Travel Time Outputs'!$D:$D,$D21,'VISSIM Travel Time Outputs'!$A:$A,"AVG",'VISSIM Travel Time Outputs'!$B:$B,X$9)),"-")</f>
        <v>-</v>
      </c>
      <c r="Y21" s="134" t="str">
        <f>IFERROR(TIME(0,0,AVERAGEIFS('VISSIM Travel Time Outputs'!$I:$I,'VISSIM Travel Time Outputs'!$D:$D,$D21,'VISSIM Travel Time Outputs'!$A:$A,"AVG",'VISSIM Travel Time Outputs'!$B:$B,Y$9)),"-")</f>
        <v>-</v>
      </c>
      <c r="Z21" s="254"/>
      <c r="AA21" s="323" t="str">
        <f>IFERROR(AVERAGEIFS('VISSIM Travel Time Outputs'!$F:$F,'VISSIM Travel Time Outputs'!$D:$D,$D21,'VISSIM Travel Time Outputs'!$A:$A,"AVG",'VISSIM Travel Time Outputs'!$B:$B,AA$9),"-")</f>
        <v>-</v>
      </c>
      <c r="AB21" s="324" t="str">
        <f>IFERROR(AVERAGEIFS('VISSIM Travel Time Outputs'!$F:$F,'VISSIM Travel Time Outputs'!$D:$D,$D21,'VISSIM Travel Time Outputs'!$A:$A,"AVG",'VISSIM Travel Time Outputs'!$B:$B,AB$9),"-")</f>
        <v>-</v>
      </c>
      <c r="AC21" s="324" t="str">
        <f>IFERROR(AVERAGEIFS('VISSIM Travel Time Outputs'!$F:$F,'VISSIM Travel Time Outputs'!$D:$D,$D21,'VISSIM Travel Time Outputs'!$A:$A,"AVG",'VISSIM Travel Time Outputs'!$B:$B,AC$9),"-")</f>
        <v>-</v>
      </c>
      <c r="AD21" s="324" t="str">
        <f>IFERROR(AVERAGEIFS('VISSIM Travel Time Outputs'!$F:$F,'VISSIM Travel Time Outputs'!$D:$D,$D21,'VISSIM Travel Time Outputs'!$A:$A,"AVG",'VISSIM Travel Time Outputs'!$B:$B,AD$9),"-")</f>
        <v>-</v>
      </c>
      <c r="AE21" s="324" t="str">
        <f>IFERROR(AVERAGEIFS('VISSIM Travel Time Outputs'!$F:$F,'VISSIM Travel Time Outputs'!$D:$D,$D21,'VISSIM Travel Time Outputs'!$A:$A,"AVG",'VISSIM Travel Time Outputs'!$B:$B,AE$9),"-")</f>
        <v>-</v>
      </c>
      <c r="AF21" s="324" t="str">
        <f>IFERROR(AVERAGEIFS('VISSIM Travel Time Outputs'!$F:$F,'VISSIM Travel Time Outputs'!$D:$D,$D21,'VISSIM Travel Time Outputs'!$A:$A,"AVG",'VISSIM Travel Time Outputs'!$B:$B,AF$9),"-")</f>
        <v>-</v>
      </c>
      <c r="AG21" s="324" t="str">
        <f>IFERROR(AVERAGEIFS('VISSIM Travel Time Outputs'!$F:$F,'VISSIM Travel Time Outputs'!$D:$D,$D21,'VISSIM Travel Time Outputs'!$A:$A,"AVG",'VISSIM Travel Time Outputs'!$B:$B,AG$9),"-")</f>
        <v>-</v>
      </c>
      <c r="AH21" s="324" t="str">
        <f>IFERROR(AVERAGEIFS('VISSIM Travel Time Outputs'!$F:$F,'VISSIM Travel Time Outputs'!$D:$D,$D21,'VISSIM Travel Time Outputs'!$A:$A,"AVG",'VISSIM Travel Time Outputs'!$B:$B,AH$9),"-")</f>
        <v>-</v>
      </c>
      <c r="AI21" s="324" t="str">
        <f>IFERROR(AVERAGEIFS('VISSIM Travel Time Outputs'!$F:$F,'VISSIM Travel Time Outputs'!$D:$D,$D21,'VISSIM Travel Time Outputs'!$A:$A,"AVG",'VISSIM Travel Time Outputs'!$B:$B,AI$9),"-")</f>
        <v>-</v>
      </c>
      <c r="AJ21" s="324" t="str">
        <f>IFERROR(AVERAGEIFS('VISSIM Travel Time Outputs'!$F:$F,'VISSIM Travel Time Outputs'!$D:$D,$D21,'VISSIM Travel Time Outputs'!$A:$A,"AVG",'VISSIM Travel Time Outputs'!$B:$B,AJ$9),"-")</f>
        <v>-</v>
      </c>
      <c r="AK21" s="324" t="str">
        <f>IFERROR(AVERAGEIFS('VISSIM Travel Time Outputs'!$F:$F,'VISSIM Travel Time Outputs'!$D:$D,$D21,'VISSIM Travel Time Outputs'!$A:$A,"AVG",'VISSIM Travel Time Outputs'!$B:$B,AK$9),"-")</f>
        <v>-</v>
      </c>
      <c r="AL21" s="324" t="str">
        <f>IFERROR(AVERAGEIFS('VISSIM Travel Time Outputs'!$F:$F,'VISSIM Travel Time Outputs'!$D:$D,$D21,'VISSIM Travel Time Outputs'!$A:$A,"AVG",'VISSIM Travel Time Outputs'!$B:$B,AL$9),"-")</f>
        <v>-</v>
      </c>
      <c r="AM21" s="324" t="str">
        <f>IFERROR(AVERAGEIFS('VISSIM Travel Time Outputs'!$F:$F,'VISSIM Travel Time Outputs'!$D:$D,$D21,'VISSIM Travel Time Outputs'!$A:$A,"AVG",'VISSIM Travel Time Outputs'!$B:$B,AM$9),"-")</f>
        <v>-</v>
      </c>
      <c r="AN21" s="324" t="str">
        <f>IFERROR(AVERAGEIFS('VISSIM Travel Time Outputs'!$F:$F,'VISSIM Travel Time Outputs'!$D:$D,$D21,'VISSIM Travel Time Outputs'!$A:$A,"AVG",'VISSIM Travel Time Outputs'!$B:$B,AN$9),"-")</f>
        <v>-</v>
      </c>
      <c r="AO21" s="324" t="str">
        <f>IFERROR(AVERAGEIFS('VISSIM Travel Time Outputs'!$F:$F,'VISSIM Travel Time Outputs'!$D:$D,$D21,'VISSIM Travel Time Outputs'!$A:$A,"AVG",'VISSIM Travel Time Outputs'!$B:$B,AO$9),"-")</f>
        <v>-</v>
      </c>
      <c r="AP21" s="325" t="str">
        <f>IFERROR(AVERAGEIFS('VISSIM Travel Time Outputs'!$F:$F,'VISSIM Travel Time Outputs'!$D:$D,$D21,'VISSIM Travel Time Outputs'!$A:$A,"AVG",'VISSIM Travel Time Outputs'!$B:$B,AP$9),"-")</f>
        <v>-</v>
      </c>
      <c r="AQ21" s="331"/>
      <c r="AR21" s="209" t="str">
        <f t="shared" si="13"/>
        <v>--</v>
      </c>
      <c r="AS21" s="354" t="str">
        <f t="shared" si="14"/>
        <v>--</v>
      </c>
      <c r="AT21" s="325">
        <f t="shared" si="15"/>
        <v>0</v>
      </c>
      <c r="AU21" s="255"/>
      <c r="AV21" s="209" t="str">
        <f>IFERROR(TIME(0,0,AVERAGEIFS('VISSIM Travel Time Outputs'!$J:$J,'VISSIM Travel Time Outputs'!$D:$D,$D21,'VISSIM Travel Time Outputs'!$A:$A,"AVG",'VISSIM Travel Time Outputs'!$B:$B,AV$9)),"-")</f>
        <v>-</v>
      </c>
      <c r="AW21" s="34" t="str">
        <f>IFERROR(TIME(0,0,AVERAGEIFS('VISSIM Travel Time Outputs'!$J:$J,'VISSIM Travel Time Outputs'!$D:$D,$D21,'VISSIM Travel Time Outputs'!$A:$A,"AVG",'VISSIM Travel Time Outputs'!$B:$B,AW$9)),"-")</f>
        <v>-</v>
      </c>
      <c r="AX21" s="34" t="str">
        <f>IFERROR(TIME(0,0,AVERAGEIFS('VISSIM Travel Time Outputs'!$J:$J,'VISSIM Travel Time Outputs'!$D:$D,$D21,'VISSIM Travel Time Outputs'!$A:$A,"AVG",'VISSIM Travel Time Outputs'!$B:$B,AX$9)),"-")</f>
        <v>-</v>
      </c>
      <c r="AY21" s="34" t="str">
        <f>IFERROR(TIME(0,0,AVERAGEIFS('VISSIM Travel Time Outputs'!$J:$J,'VISSIM Travel Time Outputs'!$D:$D,$D21,'VISSIM Travel Time Outputs'!$A:$A,"AVG",'VISSIM Travel Time Outputs'!$B:$B,AY$9)),"-")</f>
        <v>-</v>
      </c>
      <c r="AZ21" s="34" t="str">
        <f>IFERROR(TIME(0,0,AVERAGEIFS('VISSIM Travel Time Outputs'!$J:$J,'VISSIM Travel Time Outputs'!$D:$D,$D21,'VISSIM Travel Time Outputs'!$A:$A,"AVG",'VISSIM Travel Time Outputs'!$B:$B,AZ$9)),"-")</f>
        <v>-</v>
      </c>
      <c r="BA21" s="34" t="str">
        <f>IFERROR(TIME(0,0,AVERAGEIFS('VISSIM Travel Time Outputs'!$J:$J,'VISSIM Travel Time Outputs'!$D:$D,$D21,'VISSIM Travel Time Outputs'!$A:$A,"AVG",'VISSIM Travel Time Outputs'!$B:$B,BA$9)),"-")</f>
        <v>-</v>
      </c>
      <c r="BB21" s="34" t="str">
        <f>IFERROR(TIME(0,0,AVERAGEIFS('VISSIM Travel Time Outputs'!$J:$J,'VISSIM Travel Time Outputs'!$D:$D,$D21,'VISSIM Travel Time Outputs'!$A:$A,"AVG",'VISSIM Travel Time Outputs'!$B:$B,BB$9)),"-")</f>
        <v>-</v>
      </c>
      <c r="BC21" s="34" t="str">
        <f>IFERROR(TIME(0,0,AVERAGEIFS('VISSIM Travel Time Outputs'!$J:$J,'VISSIM Travel Time Outputs'!$D:$D,$D21,'VISSIM Travel Time Outputs'!$A:$A,"AVG",'VISSIM Travel Time Outputs'!$B:$B,BC$9)),"-")</f>
        <v>-</v>
      </c>
      <c r="BD21" s="34" t="str">
        <f>IFERROR(TIME(0,0,AVERAGEIFS('VISSIM Travel Time Outputs'!$J:$J,'VISSIM Travel Time Outputs'!$D:$D,$D21,'VISSIM Travel Time Outputs'!$A:$A,"AVG",'VISSIM Travel Time Outputs'!$B:$B,BD$9)),"-")</f>
        <v>-</v>
      </c>
      <c r="BE21" s="34" t="str">
        <f>IFERROR(TIME(0,0,AVERAGEIFS('VISSIM Travel Time Outputs'!$J:$J,'VISSIM Travel Time Outputs'!$D:$D,$D21,'VISSIM Travel Time Outputs'!$A:$A,"AVG",'VISSIM Travel Time Outputs'!$B:$B,BE$9)),"-")</f>
        <v>-</v>
      </c>
      <c r="BF21" s="34" t="str">
        <f>IFERROR(TIME(0,0,AVERAGEIFS('VISSIM Travel Time Outputs'!$J:$J,'VISSIM Travel Time Outputs'!$D:$D,$D21,'VISSIM Travel Time Outputs'!$A:$A,"AVG",'VISSIM Travel Time Outputs'!$B:$B,BF$9)),"-")</f>
        <v>-</v>
      </c>
      <c r="BG21" s="34" t="str">
        <f>IFERROR(TIME(0,0,AVERAGEIFS('VISSIM Travel Time Outputs'!$J:$J,'VISSIM Travel Time Outputs'!$D:$D,$D21,'VISSIM Travel Time Outputs'!$A:$A,"AVG",'VISSIM Travel Time Outputs'!$B:$B,BG$9)),"-")</f>
        <v>-</v>
      </c>
      <c r="BH21" s="34" t="str">
        <f>IFERROR(TIME(0,0,AVERAGEIFS('VISSIM Travel Time Outputs'!$J:$J,'VISSIM Travel Time Outputs'!$D:$D,$D21,'VISSIM Travel Time Outputs'!$A:$A,"AVG",'VISSIM Travel Time Outputs'!$B:$B,BH$9)),"-")</f>
        <v>-</v>
      </c>
      <c r="BI21" s="34" t="str">
        <f>IFERROR(TIME(0,0,AVERAGEIFS('VISSIM Travel Time Outputs'!$J:$J,'VISSIM Travel Time Outputs'!$D:$D,$D21,'VISSIM Travel Time Outputs'!$A:$A,"AVG",'VISSIM Travel Time Outputs'!$B:$B,BI$9)),"-")</f>
        <v>-</v>
      </c>
      <c r="BJ21" s="34" t="str">
        <f>IFERROR(TIME(0,0,AVERAGEIFS('VISSIM Travel Time Outputs'!$J:$J,'VISSIM Travel Time Outputs'!$D:$D,$D21,'VISSIM Travel Time Outputs'!$A:$A,"AVG",'VISSIM Travel Time Outputs'!$B:$B,BJ$9)),"-")</f>
        <v>-</v>
      </c>
      <c r="BK21" s="134" t="str">
        <f>IFERROR(TIME(0,0,AVERAGEIFS('VISSIM Travel Time Outputs'!$J:$J,'VISSIM Travel Time Outputs'!$D:$D,$D21,'VISSIM Travel Time Outputs'!$A:$A,"AVG",'VISSIM Travel Time Outputs'!$B:$B,BK$9)),"-")</f>
        <v>-</v>
      </c>
      <c r="BL21" s="126"/>
      <c r="BM21" s="323" t="str">
        <f>IFERROR(AVERAGEIFS('VISSIM Travel Time Outputs'!$G:$G,'VISSIM Travel Time Outputs'!$D:$D,$D21,'VISSIM Travel Time Outputs'!$A:$A,"AVG",'VISSIM Travel Time Outputs'!$B:$B,BM$9),"-")</f>
        <v>-</v>
      </c>
      <c r="BN21" s="324" t="str">
        <f>IFERROR(AVERAGEIFS('VISSIM Travel Time Outputs'!$G:$G,'VISSIM Travel Time Outputs'!$D:$D,$D21,'VISSIM Travel Time Outputs'!$A:$A,"AVG",'VISSIM Travel Time Outputs'!$B:$B,BN$9),"-")</f>
        <v>-</v>
      </c>
      <c r="BO21" s="324" t="str">
        <f>IFERROR(AVERAGEIFS('VISSIM Travel Time Outputs'!$G:$G,'VISSIM Travel Time Outputs'!$D:$D,$D21,'VISSIM Travel Time Outputs'!$A:$A,"AVG",'VISSIM Travel Time Outputs'!$B:$B,BO$9),"-")</f>
        <v>-</v>
      </c>
      <c r="BP21" s="324" t="str">
        <f>IFERROR(AVERAGEIFS('VISSIM Travel Time Outputs'!$G:$G,'VISSIM Travel Time Outputs'!$D:$D,$D21,'VISSIM Travel Time Outputs'!$A:$A,"AVG",'VISSIM Travel Time Outputs'!$B:$B,BP$9),"-")</f>
        <v>-</v>
      </c>
      <c r="BQ21" s="324" t="str">
        <f>IFERROR(AVERAGEIFS('VISSIM Travel Time Outputs'!$G:$G,'VISSIM Travel Time Outputs'!$D:$D,$D21,'VISSIM Travel Time Outputs'!$A:$A,"AVG",'VISSIM Travel Time Outputs'!$B:$B,BQ$9),"-")</f>
        <v>-</v>
      </c>
      <c r="BR21" s="324" t="str">
        <f>IFERROR(AVERAGEIFS('VISSIM Travel Time Outputs'!$G:$G,'VISSIM Travel Time Outputs'!$D:$D,$D21,'VISSIM Travel Time Outputs'!$A:$A,"AVG",'VISSIM Travel Time Outputs'!$B:$B,BR$9),"-")</f>
        <v>-</v>
      </c>
      <c r="BS21" s="324" t="str">
        <f>IFERROR(AVERAGEIFS('VISSIM Travel Time Outputs'!$G:$G,'VISSIM Travel Time Outputs'!$D:$D,$D21,'VISSIM Travel Time Outputs'!$A:$A,"AVG",'VISSIM Travel Time Outputs'!$B:$B,BS$9),"-")</f>
        <v>-</v>
      </c>
      <c r="BT21" s="324" t="str">
        <f>IFERROR(AVERAGEIFS('VISSIM Travel Time Outputs'!$G:$G,'VISSIM Travel Time Outputs'!$D:$D,$D21,'VISSIM Travel Time Outputs'!$A:$A,"AVG",'VISSIM Travel Time Outputs'!$B:$B,BT$9),"-")</f>
        <v>-</v>
      </c>
      <c r="BU21" s="324" t="str">
        <f>IFERROR(AVERAGEIFS('VISSIM Travel Time Outputs'!$G:$G,'VISSIM Travel Time Outputs'!$D:$D,$D21,'VISSIM Travel Time Outputs'!$A:$A,"AVG",'VISSIM Travel Time Outputs'!$B:$B,BU$9),"-")</f>
        <v>-</v>
      </c>
      <c r="BV21" s="324" t="str">
        <f>IFERROR(AVERAGEIFS('VISSIM Travel Time Outputs'!$G:$G,'VISSIM Travel Time Outputs'!$D:$D,$D21,'VISSIM Travel Time Outputs'!$A:$A,"AVG",'VISSIM Travel Time Outputs'!$B:$B,BV$9),"-")</f>
        <v>-</v>
      </c>
      <c r="BW21" s="324" t="str">
        <f>IFERROR(AVERAGEIFS('VISSIM Travel Time Outputs'!$G:$G,'VISSIM Travel Time Outputs'!$D:$D,$D21,'VISSIM Travel Time Outputs'!$A:$A,"AVG",'VISSIM Travel Time Outputs'!$B:$B,BW$9),"-")</f>
        <v>-</v>
      </c>
      <c r="BX21" s="324" t="str">
        <f>IFERROR(AVERAGEIFS('VISSIM Travel Time Outputs'!$G:$G,'VISSIM Travel Time Outputs'!$D:$D,$D21,'VISSIM Travel Time Outputs'!$A:$A,"AVG",'VISSIM Travel Time Outputs'!$B:$B,BX$9),"-")</f>
        <v>-</v>
      </c>
      <c r="BY21" s="324" t="str">
        <f>IFERROR(AVERAGEIFS('VISSIM Travel Time Outputs'!$G:$G,'VISSIM Travel Time Outputs'!$D:$D,$D21,'VISSIM Travel Time Outputs'!$A:$A,"AVG",'VISSIM Travel Time Outputs'!$B:$B,BY$9),"-")</f>
        <v>-</v>
      </c>
      <c r="BZ21" s="324" t="str">
        <f>IFERROR(AVERAGEIFS('VISSIM Travel Time Outputs'!$G:$G,'VISSIM Travel Time Outputs'!$D:$D,$D21,'VISSIM Travel Time Outputs'!$A:$A,"AVG",'VISSIM Travel Time Outputs'!$B:$B,BZ$9),"-")</f>
        <v>-</v>
      </c>
      <c r="CA21" s="324" t="str">
        <f>IFERROR(AVERAGEIFS('VISSIM Travel Time Outputs'!$G:$G,'VISSIM Travel Time Outputs'!$D:$D,$D21,'VISSIM Travel Time Outputs'!$A:$A,"AVG",'VISSIM Travel Time Outputs'!$B:$B,CA$9),"-")</f>
        <v>-</v>
      </c>
      <c r="CB21" s="325" t="str">
        <f>IFERROR(AVERAGEIFS('VISSIM Travel Time Outputs'!$G:$G,'VISSIM Travel Time Outputs'!$D:$D,$D21,'VISSIM Travel Time Outputs'!$A:$A,"AVG",'VISSIM Travel Time Outputs'!$B:$B,CB$9),"-")</f>
        <v>-</v>
      </c>
      <c r="CC21" s="254"/>
      <c r="CD21" s="209" t="str">
        <f t="shared" si="16"/>
        <v>--</v>
      </c>
      <c r="CE21" s="354" t="str">
        <f t="shared" si="17"/>
        <v>--</v>
      </c>
      <c r="CF21" s="325">
        <f t="shared" si="18"/>
        <v>0</v>
      </c>
      <c r="CG21" s="331"/>
      <c r="CH21" s="209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134"/>
      <c r="CX21" s="331"/>
      <c r="CY21" s="323"/>
      <c r="CZ21" s="324"/>
      <c r="DA21" s="324"/>
      <c r="DB21" s="324"/>
      <c r="DC21" s="324"/>
      <c r="DD21" s="324"/>
      <c r="DE21" s="324"/>
      <c r="DF21" s="324"/>
      <c r="DG21" s="324"/>
      <c r="DH21" s="324"/>
      <c r="DI21" s="324"/>
      <c r="DJ21" s="324"/>
      <c r="DK21" s="324"/>
      <c r="DL21" s="324"/>
      <c r="DM21" s="324"/>
      <c r="DN21" s="325"/>
      <c r="DO21" s="331"/>
      <c r="DP21" s="209" t="str">
        <f t="shared" si="19"/>
        <v>--</v>
      </c>
      <c r="DQ21" s="354" t="str">
        <f t="shared" si="20"/>
        <v>--</v>
      </c>
      <c r="DR21" s="325">
        <f t="shared" si="21"/>
        <v>0</v>
      </c>
      <c r="DS21" s="255"/>
      <c r="DT21" s="209" t="str">
        <f>IFERROR(TIME(0,0,AVERAGEIFS('VISSIM Travel Time Outputs'!$K:$K,'VISSIM Travel Time Outputs'!$D:$D,$D21,'VISSIM Travel Time Outputs'!$A:$A,"AVG",'VISSIM Travel Time Outputs'!$B:$B,DT$9)),"-")</f>
        <v>-</v>
      </c>
      <c r="DU21" s="34" t="str">
        <f>IFERROR(TIME(0,0,AVERAGEIFS('VISSIM Travel Time Outputs'!$K:$K,'VISSIM Travel Time Outputs'!$D:$D,$D21,'VISSIM Travel Time Outputs'!$A:$A,"AVG",'VISSIM Travel Time Outputs'!$B:$B,DU$9)),"-")</f>
        <v>-</v>
      </c>
      <c r="DV21" s="34" t="str">
        <f>IFERROR(TIME(0,0,AVERAGEIFS('VISSIM Travel Time Outputs'!$K:$K,'VISSIM Travel Time Outputs'!$D:$D,$D21,'VISSIM Travel Time Outputs'!$A:$A,"AVG",'VISSIM Travel Time Outputs'!$B:$B,DV$9)),"-")</f>
        <v>-</v>
      </c>
      <c r="DW21" s="34" t="str">
        <f>IFERROR(TIME(0,0,AVERAGEIFS('VISSIM Travel Time Outputs'!$K:$K,'VISSIM Travel Time Outputs'!$D:$D,$D21,'VISSIM Travel Time Outputs'!$A:$A,"AVG",'VISSIM Travel Time Outputs'!$B:$B,DW$9)),"-")</f>
        <v>-</v>
      </c>
      <c r="DX21" s="34" t="str">
        <f>IFERROR(TIME(0,0,AVERAGEIFS('VISSIM Travel Time Outputs'!$K:$K,'VISSIM Travel Time Outputs'!$D:$D,$D21,'VISSIM Travel Time Outputs'!$A:$A,"AVG",'VISSIM Travel Time Outputs'!$B:$B,DX$9)),"-")</f>
        <v>-</v>
      </c>
      <c r="DY21" s="34" t="str">
        <f>IFERROR(TIME(0,0,AVERAGEIFS('VISSIM Travel Time Outputs'!$K:$K,'VISSIM Travel Time Outputs'!$D:$D,$D21,'VISSIM Travel Time Outputs'!$A:$A,"AVG",'VISSIM Travel Time Outputs'!$B:$B,DY$9)),"-")</f>
        <v>-</v>
      </c>
      <c r="DZ21" s="34" t="str">
        <f>IFERROR(TIME(0,0,AVERAGEIFS('VISSIM Travel Time Outputs'!$K:$K,'VISSIM Travel Time Outputs'!$D:$D,$D21,'VISSIM Travel Time Outputs'!$A:$A,"AVG",'VISSIM Travel Time Outputs'!$B:$B,DZ$9)),"-")</f>
        <v>-</v>
      </c>
      <c r="EA21" s="34" t="str">
        <f>IFERROR(TIME(0,0,AVERAGEIFS('VISSIM Travel Time Outputs'!$K:$K,'VISSIM Travel Time Outputs'!$D:$D,$D21,'VISSIM Travel Time Outputs'!$A:$A,"AVG",'VISSIM Travel Time Outputs'!$B:$B,EA$9)),"-")</f>
        <v>-</v>
      </c>
      <c r="EB21" s="34" t="str">
        <f>IFERROR(TIME(0,0,AVERAGEIFS('VISSIM Travel Time Outputs'!$K:$K,'VISSIM Travel Time Outputs'!$D:$D,$D21,'VISSIM Travel Time Outputs'!$A:$A,"AVG",'VISSIM Travel Time Outputs'!$B:$B,EB$9)),"-")</f>
        <v>-</v>
      </c>
      <c r="EC21" s="34" t="str">
        <f>IFERROR(TIME(0,0,AVERAGEIFS('VISSIM Travel Time Outputs'!$K:$K,'VISSIM Travel Time Outputs'!$D:$D,$D21,'VISSIM Travel Time Outputs'!$A:$A,"AVG",'VISSIM Travel Time Outputs'!$B:$B,EC$9)),"-")</f>
        <v>-</v>
      </c>
      <c r="ED21" s="34" t="str">
        <f>IFERROR(TIME(0,0,AVERAGEIFS('VISSIM Travel Time Outputs'!$K:$K,'VISSIM Travel Time Outputs'!$D:$D,$D21,'VISSIM Travel Time Outputs'!$A:$A,"AVG",'VISSIM Travel Time Outputs'!$B:$B,ED$9)),"-")</f>
        <v>-</v>
      </c>
      <c r="EE21" s="34" t="str">
        <f>IFERROR(TIME(0,0,AVERAGEIFS('VISSIM Travel Time Outputs'!$K:$K,'VISSIM Travel Time Outputs'!$D:$D,$D21,'VISSIM Travel Time Outputs'!$A:$A,"AVG",'VISSIM Travel Time Outputs'!$B:$B,EE$9)),"-")</f>
        <v>-</v>
      </c>
      <c r="EF21" s="34" t="str">
        <f>IFERROR(TIME(0,0,AVERAGEIFS('VISSIM Travel Time Outputs'!$K:$K,'VISSIM Travel Time Outputs'!$D:$D,$D21,'VISSIM Travel Time Outputs'!$A:$A,"AVG",'VISSIM Travel Time Outputs'!$B:$B,EF$9)),"-")</f>
        <v>-</v>
      </c>
      <c r="EG21" s="34" t="str">
        <f>IFERROR(TIME(0,0,AVERAGEIFS('VISSIM Travel Time Outputs'!$K:$K,'VISSIM Travel Time Outputs'!$D:$D,$D21,'VISSIM Travel Time Outputs'!$A:$A,"AVG",'VISSIM Travel Time Outputs'!$B:$B,EG$9)),"-")</f>
        <v>-</v>
      </c>
      <c r="EH21" s="34" t="str">
        <f>IFERROR(TIME(0,0,AVERAGEIFS('VISSIM Travel Time Outputs'!$K:$K,'VISSIM Travel Time Outputs'!$D:$D,$D21,'VISSIM Travel Time Outputs'!$A:$A,"AVG",'VISSIM Travel Time Outputs'!$B:$B,EH$9)),"-")</f>
        <v>-</v>
      </c>
      <c r="EI21" s="134" t="str">
        <f>IFERROR(TIME(0,0,AVERAGEIFS('VISSIM Travel Time Outputs'!$K:$K,'VISSIM Travel Time Outputs'!$D:$D,$D21,'VISSIM Travel Time Outputs'!$A:$A,"AVG",'VISSIM Travel Time Outputs'!$B:$B,EI$9)),"-")</f>
        <v>-</v>
      </c>
      <c r="EJ21" s="126"/>
      <c r="EK21" s="323" t="str">
        <f>IFERROR(AVERAGEIFS('VISSIM Travel Time Outputs'!$H:$H,'VISSIM Travel Time Outputs'!$D:$D,$D21,'VISSIM Travel Time Outputs'!$A:$A,"AVG",'VISSIM Travel Time Outputs'!$B:$B,EK$9),"-")</f>
        <v>-</v>
      </c>
      <c r="EL21" s="324" t="str">
        <f>IFERROR(AVERAGEIFS('VISSIM Travel Time Outputs'!$H:$H,'VISSIM Travel Time Outputs'!$D:$D,$D21,'VISSIM Travel Time Outputs'!$A:$A,"AVG",'VISSIM Travel Time Outputs'!$B:$B,EL$9),"-")</f>
        <v>-</v>
      </c>
      <c r="EM21" s="324" t="str">
        <f>IFERROR(AVERAGEIFS('VISSIM Travel Time Outputs'!$H:$H,'VISSIM Travel Time Outputs'!$D:$D,$D21,'VISSIM Travel Time Outputs'!$A:$A,"AVG",'VISSIM Travel Time Outputs'!$B:$B,EM$9),"-")</f>
        <v>-</v>
      </c>
      <c r="EN21" s="324" t="str">
        <f>IFERROR(AVERAGEIFS('VISSIM Travel Time Outputs'!$H:$H,'VISSIM Travel Time Outputs'!$D:$D,$D21,'VISSIM Travel Time Outputs'!$A:$A,"AVG",'VISSIM Travel Time Outputs'!$B:$B,EN$9),"-")</f>
        <v>-</v>
      </c>
      <c r="EO21" s="324" t="str">
        <f>IFERROR(AVERAGEIFS('VISSIM Travel Time Outputs'!$H:$H,'VISSIM Travel Time Outputs'!$D:$D,$D21,'VISSIM Travel Time Outputs'!$A:$A,"AVG",'VISSIM Travel Time Outputs'!$B:$B,EO$9),"-")</f>
        <v>-</v>
      </c>
      <c r="EP21" s="324" t="str">
        <f>IFERROR(AVERAGEIFS('VISSIM Travel Time Outputs'!$H:$H,'VISSIM Travel Time Outputs'!$D:$D,$D21,'VISSIM Travel Time Outputs'!$A:$A,"AVG",'VISSIM Travel Time Outputs'!$B:$B,EP$9),"-")</f>
        <v>-</v>
      </c>
      <c r="EQ21" s="324" t="str">
        <f>IFERROR(AVERAGEIFS('VISSIM Travel Time Outputs'!$H:$H,'VISSIM Travel Time Outputs'!$D:$D,$D21,'VISSIM Travel Time Outputs'!$A:$A,"AVG",'VISSIM Travel Time Outputs'!$B:$B,EQ$9),"-")</f>
        <v>-</v>
      </c>
      <c r="ER21" s="324" t="str">
        <f>IFERROR(AVERAGEIFS('VISSIM Travel Time Outputs'!$H:$H,'VISSIM Travel Time Outputs'!$D:$D,$D21,'VISSIM Travel Time Outputs'!$A:$A,"AVG",'VISSIM Travel Time Outputs'!$B:$B,ER$9),"-")</f>
        <v>-</v>
      </c>
      <c r="ES21" s="324" t="str">
        <f>IFERROR(AVERAGEIFS('VISSIM Travel Time Outputs'!$H:$H,'VISSIM Travel Time Outputs'!$D:$D,$D21,'VISSIM Travel Time Outputs'!$A:$A,"AVG",'VISSIM Travel Time Outputs'!$B:$B,ES$9),"-")</f>
        <v>-</v>
      </c>
      <c r="ET21" s="324" t="str">
        <f>IFERROR(AVERAGEIFS('VISSIM Travel Time Outputs'!$H:$H,'VISSIM Travel Time Outputs'!$D:$D,$D21,'VISSIM Travel Time Outputs'!$A:$A,"AVG",'VISSIM Travel Time Outputs'!$B:$B,ET$9),"-")</f>
        <v>-</v>
      </c>
      <c r="EU21" s="324" t="str">
        <f>IFERROR(AVERAGEIFS('VISSIM Travel Time Outputs'!$H:$H,'VISSIM Travel Time Outputs'!$D:$D,$D21,'VISSIM Travel Time Outputs'!$A:$A,"AVG",'VISSIM Travel Time Outputs'!$B:$B,EU$9),"-")</f>
        <v>-</v>
      </c>
      <c r="EV21" s="324" t="str">
        <f>IFERROR(AVERAGEIFS('VISSIM Travel Time Outputs'!$H:$H,'VISSIM Travel Time Outputs'!$D:$D,$D21,'VISSIM Travel Time Outputs'!$A:$A,"AVG",'VISSIM Travel Time Outputs'!$B:$B,EV$9),"-")</f>
        <v>-</v>
      </c>
      <c r="EW21" s="324" t="str">
        <f>IFERROR(AVERAGEIFS('VISSIM Travel Time Outputs'!$H:$H,'VISSIM Travel Time Outputs'!$D:$D,$D21,'VISSIM Travel Time Outputs'!$A:$A,"AVG",'VISSIM Travel Time Outputs'!$B:$B,EW$9),"-")</f>
        <v>-</v>
      </c>
      <c r="EX21" s="324" t="str">
        <f>IFERROR(AVERAGEIFS('VISSIM Travel Time Outputs'!$H:$H,'VISSIM Travel Time Outputs'!$D:$D,$D21,'VISSIM Travel Time Outputs'!$A:$A,"AVG",'VISSIM Travel Time Outputs'!$B:$B,EX$9),"-")</f>
        <v>-</v>
      </c>
      <c r="EY21" s="324" t="str">
        <f>IFERROR(AVERAGEIFS('VISSIM Travel Time Outputs'!$H:$H,'VISSIM Travel Time Outputs'!$D:$D,$D21,'VISSIM Travel Time Outputs'!$A:$A,"AVG",'VISSIM Travel Time Outputs'!$B:$B,EY$9),"-")</f>
        <v>-</v>
      </c>
      <c r="EZ21" s="325" t="str">
        <f>IFERROR(AVERAGEIFS('VISSIM Travel Time Outputs'!$H:$H,'VISSIM Travel Time Outputs'!$D:$D,$D21,'VISSIM Travel Time Outputs'!$A:$A,"AVG",'VISSIM Travel Time Outputs'!$B:$B,EZ$9),"-")</f>
        <v>-</v>
      </c>
      <c r="FA21" s="254"/>
      <c r="FB21" s="209" t="str">
        <f t="shared" si="22"/>
        <v>--</v>
      </c>
      <c r="FC21" s="354" t="str">
        <f t="shared" si="23"/>
        <v>--</v>
      </c>
      <c r="FD21" s="325">
        <f t="shared" si="24"/>
        <v>0</v>
      </c>
      <c r="FE21" s="331"/>
      <c r="FF21" s="209" t="str">
        <f>IFERROR(GETPIVOTDATA("Average of TRAVTM(40)",#REF!,"TIMEINT",FF$9,"VEHICLETRAVELTIMEMEASUREMENT",$D21)/3600/24,"--")</f>
        <v>--</v>
      </c>
      <c r="FG21" s="34" t="str">
        <f>IFERROR(GETPIVOTDATA("Average of TRAVTM(40)",#REF!,"TIMEINT",FG$9,"VEHICLETRAVELTIMEMEASUREMENT",$D21)/3600/24,"--")</f>
        <v>--</v>
      </c>
      <c r="FH21" s="34" t="str">
        <f>IFERROR(GETPIVOTDATA("Average of TRAVTM(40)",#REF!,"TIMEINT",FH$9,"VEHICLETRAVELTIMEMEASUREMENT",$D21)/3600/24,"--")</f>
        <v>--</v>
      </c>
      <c r="FI21" s="34" t="str">
        <f>IFERROR(GETPIVOTDATA("Average of TRAVTM(40)",#REF!,"TIMEINT",FI$9,"VEHICLETRAVELTIMEMEASUREMENT",$D21)/3600/24,"--")</f>
        <v>--</v>
      </c>
      <c r="FJ21" s="34" t="str">
        <f>IFERROR(GETPIVOTDATA("Average of TRAVTM(40)",#REF!,"TIMEINT",FJ$9,"VEHICLETRAVELTIMEMEASUREMENT",$D21)/3600/24,"--")</f>
        <v>--</v>
      </c>
      <c r="FK21" s="34" t="str">
        <f>IFERROR(GETPIVOTDATA("Average of TRAVTM(40)",#REF!,"TIMEINT",FK$9,"VEHICLETRAVELTIMEMEASUREMENT",$D21)/3600/24,"--")</f>
        <v>--</v>
      </c>
      <c r="FL21" s="34" t="str">
        <f>IFERROR(GETPIVOTDATA("Average of TRAVTM(40)",#REF!,"TIMEINT",FL$9,"VEHICLETRAVELTIMEMEASUREMENT",$D21)/3600/24,"--")</f>
        <v>--</v>
      </c>
      <c r="FM21" s="34" t="str">
        <f>IFERROR(GETPIVOTDATA("Average of TRAVTM(40)",#REF!,"TIMEINT",FM$9,"VEHICLETRAVELTIMEMEASUREMENT",$D21)/3600/24,"--")</f>
        <v>--</v>
      </c>
      <c r="FN21" s="34" t="str">
        <f>IFERROR(GETPIVOTDATA("Average of TRAVTM(40)",#REF!,"TIMEINT",FN$9,"VEHICLETRAVELTIMEMEASUREMENT",$D21)/3600/24,"--")</f>
        <v>--</v>
      </c>
      <c r="FO21" s="34" t="str">
        <f>IFERROR(GETPIVOTDATA("Average of TRAVTM(40)",#REF!,"TIMEINT",FO$9,"VEHICLETRAVELTIMEMEASUREMENT",$D21)/3600/24,"--")</f>
        <v>--</v>
      </c>
      <c r="FP21" s="34" t="str">
        <f>IFERROR(GETPIVOTDATA("Average of TRAVTM(40)",#REF!,"TIMEINT",FP$9,"VEHICLETRAVELTIMEMEASUREMENT",$D21)/3600/24,"--")</f>
        <v>--</v>
      </c>
      <c r="FQ21" s="34" t="str">
        <f>IFERROR(GETPIVOTDATA("Average of TRAVTM(40)",#REF!,"TIMEINT",FQ$9,"VEHICLETRAVELTIMEMEASUREMENT",$D21)/3600/24,"--")</f>
        <v>--</v>
      </c>
      <c r="FR21" s="34" t="str">
        <f>IFERROR(GETPIVOTDATA("Average of TRAVTM(40)",#REF!,"TIMEINT",FR$9,"VEHICLETRAVELTIMEMEASUREMENT",$D21)/3600/24,"--")</f>
        <v>--</v>
      </c>
      <c r="FS21" s="34" t="str">
        <f>IFERROR(GETPIVOTDATA("Average of TRAVTM(40)",#REF!,"TIMEINT",FS$9,"VEHICLETRAVELTIMEMEASUREMENT",$D21)/3600/24,"--")</f>
        <v>--</v>
      </c>
      <c r="FT21" s="34" t="str">
        <f>IFERROR(GETPIVOTDATA("Average of TRAVTM(40)",#REF!,"TIMEINT",FT$9,"VEHICLETRAVELTIMEMEASUREMENT",$D21)/3600/24,"--")</f>
        <v>--</v>
      </c>
      <c r="FU21" s="134" t="str">
        <f>IFERROR(GETPIVOTDATA("Average of TRAVTM(40)",#REF!,"TIMEINT",FU$9,"VEHICLETRAVELTIMEMEASUREMENT",$D21)/3600/24,"--")</f>
        <v>--</v>
      </c>
      <c r="FV21" s="331"/>
      <c r="FW21" s="323" t="str">
        <f>IFERROR(GETPIVOTDATA("Average of VEHS(40)",#REF!,"TIMEINT",FW$9,"VEHICLETRAVELTIMEMEASUREMENT",$D21),"--")</f>
        <v>--</v>
      </c>
      <c r="FX21" s="324" t="str">
        <f>IFERROR(GETPIVOTDATA("Average of VEHS(40)",#REF!,"TIMEINT",FX$9,"VEHICLETRAVELTIMEMEASUREMENT",$D21),"--")</f>
        <v>--</v>
      </c>
      <c r="FY21" s="324" t="str">
        <f>IFERROR(GETPIVOTDATA("Average of VEHS(40)",#REF!,"TIMEINT",FY$9,"VEHICLETRAVELTIMEMEASUREMENT",$D21),"--")</f>
        <v>--</v>
      </c>
      <c r="FZ21" s="324" t="str">
        <f>IFERROR(GETPIVOTDATA("Average of VEHS(40)",#REF!,"TIMEINT",FZ$9,"VEHICLETRAVELTIMEMEASUREMENT",$D21),"--")</f>
        <v>--</v>
      </c>
      <c r="GA21" s="324" t="str">
        <f>IFERROR(GETPIVOTDATA("Average of VEHS(40)",#REF!,"TIMEINT",GA$9,"VEHICLETRAVELTIMEMEASUREMENT",$D21),"--")</f>
        <v>--</v>
      </c>
      <c r="GB21" s="324" t="str">
        <f>IFERROR(GETPIVOTDATA("Average of VEHS(40)",#REF!,"TIMEINT",GB$9,"VEHICLETRAVELTIMEMEASUREMENT",$D21),"--")</f>
        <v>--</v>
      </c>
      <c r="GC21" s="324" t="str">
        <f>IFERROR(GETPIVOTDATA("Average of VEHS(40)",#REF!,"TIMEINT",GC$9,"VEHICLETRAVELTIMEMEASUREMENT",$D21),"--")</f>
        <v>--</v>
      </c>
      <c r="GD21" s="324" t="str">
        <f>IFERROR(GETPIVOTDATA("Average of VEHS(40)",#REF!,"TIMEINT",GD$9,"VEHICLETRAVELTIMEMEASUREMENT",$D21),"--")</f>
        <v>--</v>
      </c>
      <c r="GE21" s="324" t="str">
        <f>IFERROR(GETPIVOTDATA("Average of VEHS(40)",#REF!,"TIMEINT",GE$9,"VEHICLETRAVELTIMEMEASUREMENT",$D21),"--")</f>
        <v>--</v>
      </c>
      <c r="GF21" s="324" t="str">
        <f>IFERROR(GETPIVOTDATA("Average of VEHS(40)",#REF!,"TIMEINT",GF$9,"VEHICLETRAVELTIMEMEASUREMENT",$D21),"--")</f>
        <v>--</v>
      </c>
      <c r="GG21" s="324" t="str">
        <f>IFERROR(GETPIVOTDATA("Average of VEHS(40)",#REF!,"TIMEINT",GG$9,"VEHICLETRAVELTIMEMEASUREMENT",$D21),"--")</f>
        <v>--</v>
      </c>
      <c r="GH21" s="324" t="str">
        <f>IFERROR(GETPIVOTDATA("Average of VEHS(40)",#REF!,"TIMEINT",GH$9,"VEHICLETRAVELTIMEMEASUREMENT",$D21),"--")</f>
        <v>--</v>
      </c>
      <c r="GI21" s="324" t="str">
        <f>IFERROR(GETPIVOTDATA("Average of VEHS(40)",#REF!,"TIMEINT",GI$9,"VEHICLETRAVELTIMEMEASUREMENT",$D21),"--")</f>
        <v>--</v>
      </c>
      <c r="GJ21" s="324" t="str">
        <f>IFERROR(GETPIVOTDATA("Average of VEHS(40)",#REF!,"TIMEINT",GJ$9,"VEHICLETRAVELTIMEMEASUREMENT",$D21),"--")</f>
        <v>--</v>
      </c>
      <c r="GK21" s="324" t="str">
        <f>IFERROR(GETPIVOTDATA("Average of VEHS(40)",#REF!,"TIMEINT",GK$9,"VEHICLETRAVELTIMEMEASUREMENT",$D21),"--")</f>
        <v>--</v>
      </c>
      <c r="GL21" s="325" t="str">
        <f>IFERROR(GETPIVOTDATA("Average of VEHS(40)",#REF!,"TIMEINT",GL$9,"VEHICLETRAVELTIMEMEASUREMENT",$D21),"--")</f>
        <v>--</v>
      </c>
      <c r="GM21" s="331"/>
      <c r="GN21" s="209" t="str">
        <f t="shared" si="25"/>
        <v>--</v>
      </c>
      <c r="GO21" s="354" t="str">
        <f t="shared" si="26"/>
        <v>--</v>
      </c>
      <c r="GP21" s="325">
        <f t="shared" si="27"/>
        <v>0</v>
      </c>
      <c r="GQ21" s="331"/>
      <c r="GR21" s="209" t="str">
        <f>IFERROR(GETPIVOTDATA("Average of TRAVTM(60)",#REF!,"TIMEINT",GR$9,"VEHICLETRAVELTIMEMEASUREMENT",$D21)/3600/24,"--")</f>
        <v>--</v>
      </c>
      <c r="GS21" s="34" t="str">
        <f>IFERROR(GETPIVOTDATA("Average of TRAVTM(60)",#REF!,"TIMEINT",GS$9,"VEHICLETRAVELTIMEMEASUREMENT",$D21)/3600/24,"--")</f>
        <v>--</v>
      </c>
      <c r="GT21" s="34" t="str">
        <f>IFERROR(GETPIVOTDATA("Average of TRAVTM(60)",#REF!,"TIMEINT",GT$9,"VEHICLETRAVELTIMEMEASUREMENT",$D21)/3600/24,"--")</f>
        <v>--</v>
      </c>
      <c r="GU21" s="34" t="str">
        <f>IFERROR(GETPIVOTDATA("Average of TRAVTM(60)",#REF!,"TIMEINT",GU$9,"VEHICLETRAVELTIMEMEASUREMENT",$D21)/3600/24,"--")</f>
        <v>--</v>
      </c>
      <c r="GV21" s="34" t="str">
        <f>IFERROR(GETPIVOTDATA("Average of TRAVTM(60)",#REF!,"TIMEINT",GV$9,"VEHICLETRAVELTIMEMEASUREMENT",$D21)/3600/24,"--")</f>
        <v>--</v>
      </c>
      <c r="GW21" s="34" t="str">
        <f>IFERROR(GETPIVOTDATA("Average of TRAVTM(60)",#REF!,"TIMEINT",GW$9,"VEHICLETRAVELTIMEMEASUREMENT",$D21)/3600/24,"--")</f>
        <v>--</v>
      </c>
      <c r="GX21" s="34" t="str">
        <f>IFERROR(GETPIVOTDATA("Average of TRAVTM(60)",#REF!,"TIMEINT",GX$9,"VEHICLETRAVELTIMEMEASUREMENT",$D21)/3600/24,"--")</f>
        <v>--</v>
      </c>
      <c r="GY21" s="34" t="str">
        <f>IFERROR(GETPIVOTDATA("Average of TRAVTM(60)",#REF!,"TIMEINT",GY$9,"VEHICLETRAVELTIMEMEASUREMENT",$D21)/3600/24,"--")</f>
        <v>--</v>
      </c>
      <c r="GZ21" s="34" t="str">
        <f>IFERROR(GETPIVOTDATA("Average of TRAVTM(60)",#REF!,"TIMEINT",GZ$9,"VEHICLETRAVELTIMEMEASUREMENT",$D21)/3600/24,"--")</f>
        <v>--</v>
      </c>
      <c r="HA21" s="34" t="str">
        <f>IFERROR(GETPIVOTDATA("Average of TRAVTM(60)",#REF!,"TIMEINT",HA$9,"VEHICLETRAVELTIMEMEASUREMENT",$D21)/3600/24,"--")</f>
        <v>--</v>
      </c>
      <c r="HB21" s="34" t="str">
        <f>IFERROR(GETPIVOTDATA("Average of TRAVTM(60)",#REF!,"TIMEINT",HB$9,"VEHICLETRAVELTIMEMEASUREMENT",$D21)/3600/24,"--")</f>
        <v>--</v>
      </c>
      <c r="HC21" s="34" t="str">
        <f>IFERROR(GETPIVOTDATA("Average of TRAVTM(60)",#REF!,"TIMEINT",HC$9,"VEHICLETRAVELTIMEMEASUREMENT",$D21)/3600/24,"--")</f>
        <v>--</v>
      </c>
      <c r="HD21" s="34" t="str">
        <f>IFERROR(GETPIVOTDATA("Average of TRAVTM(60)",#REF!,"TIMEINT",HD$9,"VEHICLETRAVELTIMEMEASUREMENT",$D21)/3600/24,"--")</f>
        <v>--</v>
      </c>
      <c r="HE21" s="34" t="str">
        <f>IFERROR(GETPIVOTDATA("Average of TRAVTM(60)",#REF!,"TIMEINT",HE$9,"VEHICLETRAVELTIMEMEASUREMENT",$D21)/3600/24,"--")</f>
        <v>--</v>
      </c>
      <c r="HF21" s="34" t="str">
        <f>IFERROR(GETPIVOTDATA("Average of TRAVTM(60)",#REF!,"TIMEINT",HF$9,"VEHICLETRAVELTIMEMEASUREMENT",$D21)/3600/24,"--")</f>
        <v>--</v>
      </c>
      <c r="HG21" s="134" t="str">
        <f>IFERROR(GETPIVOTDATA("Average of TRAVTM(60)",#REF!,"TIMEINT",HG$9,"VEHICLETRAVELTIMEMEASUREMENT",$D21)/3600/24,"--")</f>
        <v>--</v>
      </c>
      <c r="HH21" s="331"/>
      <c r="HI21" s="323" t="str">
        <f>IFERROR(GETPIVOTDATA("Average of VEHS(60)",#REF!,"TIMEINT",HI$9,"VEHICLETRAVELTIMEMEASUREMENT",$D21),"--")</f>
        <v>--</v>
      </c>
      <c r="HJ21" s="324" t="str">
        <f>IFERROR(GETPIVOTDATA("Average of VEHS(60)",#REF!,"TIMEINT",HJ$9,"VEHICLETRAVELTIMEMEASUREMENT",$D21),"--")</f>
        <v>--</v>
      </c>
      <c r="HK21" s="324" t="str">
        <f>IFERROR(GETPIVOTDATA("Average of VEHS(60)",#REF!,"TIMEINT",HK$9,"VEHICLETRAVELTIMEMEASUREMENT",$D21),"--")</f>
        <v>--</v>
      </c>
      <c r="HL21" s="324" t="str">
        <f>IFERROR(GETPIVOTDATA("Average of VEHS(60)",#REF!,"TIMEINT",HL$9,"VEHICLETRAVELTIMEMEASUREMENT",$D21),"--")</f>
        <v>--</v>
      </c>
      <c r="HM21" s="324" t="str">
        <f>IFERROR(GETPIVOTDATA("Average of VEHS(60)",#REF!,"TIMEINT",HM$9,"VEHICLETRAVELTIMEMEASUREMENT",$D21),"--")</f>
        <v>--</v>
      </c>
      <c r="HN21" s="324" t="str">
        <f>IFERROR(GETPIVOTDATA("Average of VEHS(60)",#REF!,"TIMEINT",HN$9,"VEHICLETRAVELTIMEMEASUREMENT",$D21),"--")</f>
        <v>--</v>
      </c>
      <c r="HO21" s="324" t="str">
        <f>IFERROR(GETPIVOTDATA("Average of VEHS(60)",#REF!,"TIMEINT",HO$9,"VEHICLETRAVELTIMEMEASUREMENT",$D21),"--")</f>
        <v>--</v>
      </c>
      <c r="HP21" s="324" t="str">
        <f>IFERROR(GETPIVOTDATA("Average of VEHS(60)",#REF!,"TIMEINT",HP$9,"VEHICLETRAVELTIMEMEASUREMENT",$D21),"--")</f>
        <v>--</v>
      </c>
      <c r="HQ21" s="324" t="str">
        <f>IFERROR(GETPIVOTDATA("Average of VEHS(60)",#REF!,"TIMEINT",HQ$9,"VEHICLETRAVELTIMEMEASUREMENT",$D21),"--")</f>
        <v>--</v>
      </c>
      <c r="HR21" s="324" t="str">
        <f>IFERROR(GETPIVOTDATA("Average of VEHS(60)",#REF!,"TIMEINT",HR$9,"VEHICLETRAVELTIMEMEASUREMENT",$D21),"--")</f>
        <v>--</v>
      </c>
      <c r="HS21" s="324" t="str">
        <f>IFERROR(GETPIVOTDATA("Average of VEHS(60)",#REF!,"TIMEINT",HS$9,"VEHICLETRAVELTIMEMEASUREMENT",$D21),"--")</f>
        <v>--</v>
      </c>
      <c r="HT21" s="324" t="str">
        <f>IFERROR(GETPIVOTDATA("Average of VEHS(60)",#REF!,"TIMEINT",HT$9,"VEHICLETRAVELTIMEMEASUREMENT",$D21),"--")</f>
        <v>--</v>
      </c>
      <c r="HU21" s="324" t="str">
        <f>IFERROR(GETPIVOTDATA("Average of VEHS(60)",#REF!,"TIMEINT",HU$9,"VEHICLETRAVELTIMEMEASUREMENT",$D21),"--")</f>
        <v>--</v>
      </c>
      <c r="HV21" s="324" t="str">
        <f>IFERROR(GETPIVOTDATA("Average of VEHS(60)",#REF!,"TIMEINT",HV$9,"VEHICLETRAVELTIMEMEASUREMENT",$D21),"--")</f>
        <v>--</v>
      </c>
      <c r="HW21" s="324" t="str">
        <f>IFERROR(GETPIVOTDATA("Average of VEHS(60)",#REF!,"TIMEINT",HW$9,"VEHICLETRAVELTIMEMEASUREMENT",$D21),"--")</f>
        <v>--</v>
      </c>
      <c r="HX21" s="325" t="str">
        <f>IFERROR(GETPIVOTDATA("Average of VEHS(60)",#REF!,"TIMEINT",HX$9,"VEHICLETRAVELTIMEMEASUREMENT",$D21),"--")</f>
        <v>--</v>
      </c>
      <c r="HY21" s="331"/>
      <c r="HZ21" s="209" t="str">
        <f t="shared" si="28"/>
        <v>--</v>
      </c>
      <c r="IA21" s="354" t="str">
        <f t="shared" si="29"/>
        <v>--</v>
      </c>
      <c r="IB21" s="325">
        <f t="shared" si="30"/>
        <v>0</v>
      </c>
      <c r="IC21" s="638"/>
      <c r="ID21" s="323" t="str">
        <f>IFERROR(AVERAGEIFS('VISSIM Travel Time Outputs'!#REF!,'VISSIM Travel Time Outputs'!#REF!,$D21,'VISSIM Travel Time Outputs'!#REF!,"AVG",'VISSIM Travel Time Outputs'!#REF!,ID$9),"-")</f>
        <v>-</v>
      </c>
      <c r="IE21" s="324" t="str">
        <f>IFERROR(AVERAGEIFS('VISSIM Travel Time Outputs'!#REF!,'VISSIM Travel Time Outputs'!#REF!,$D21,'VISSIM Travel Time Outputs'!#REF!,"AVG",'VISSIM Travel Time Outputs'!#REF!,IE$9),"-")</f>
        <v>-</v>
      </c>
      <c r="IF21" s="324" t="str">
        <f>IFERROR(AVERAGEIFS('VISSIM Travel Time Outputs'!#REF!,'VISSIM Travel Time Outputs'!#REF!,$D21,'VISSIM Travel Time Outputs'!#REF!,"AVG",'VISSIM Travel Time Outputs'!#REF!,IF$9),"-")</f>
        <v>-</v>
      </c>
      <c r="IG21" s="324" t="str">
        <f>IFERROR(AVERAGEIFS('VISSIM Travel Time Outputs'!#REF!,'VISSIM Travel Time Outputs'!#REF!,$D21,'VISSIM Travel Time Outputs'!#REF!,"AVG",'VISSIM Travel Time Outputs'!#REF!,IG$9),"-")</f>
        <v>-</v>
      </c>
      <c r="IH21" s="324" t="str">
        <f>IFERROR(AVERAGEIFS('VISSIM Travel Time Outputs'!#REF!,'VISSIM Travel Time Outputs'!#REF!,$D21,'VISSIM Travel Time Outputs'!#REF!,"AVG",'VISSIM Travel Time Outputs'!#REF!,IH$9),"-")</f>
        <v>-</v>
      </c>
      <c r="II21" s="324" t="str">
        <f>IFERROR(AVERAGEIFS('VISSIM Travel Time Outputs'!#REF!,'VISSIM Travel Time Outputs'!#REF!,$D21,'VISSIM Travel Time Outputs'!#REF!,"AVG",'VISSIM Travel Time Outputs'!#REF!,II$9),"-")</f>
        <v>-</v>
      </c>
      <c r="IJ21" s="324" t="str">
        <f>IFERROR(AVERAGEIFS('VISSIM Travel Time Outputs'!#REF!,'VISSIM Travel Time Outputs'!#REF!,$D21,'VISSIM Travel Time Outputs'!#REF!,"AVG",'VISSIM Travel Time Outputs'!#REF!,IJ$9),"-")</f>
        <v>-</v>
      </c>
      <c r="IK21" s="324" t="str">
        <f>IFERROR(AVERAGEIFS('VISSIM Travel Time Outputs'!#REF!,'VISSIM Travel Time Outputs'!#REF!,$D21,'VISSIM Travel Time Outputs'!#REF!,"AVG",'VISSIM Travel Time Outputs'!#REF!,IK$9),"-")</f>
        <v>-</v>
      </c>
      <c r="IL21" s="324" t="str">
        <f>IFERROR(AVERAGEIFS('VISSIM Travel Time Outputs'!#REF!,'VISSIM Travel Time Outputs'!#REF!,$D21,'VISSIM Travel Time Outputs'!#REF!,"AVG",'VISSIM Travel Time Outputs'!#REF!,IL$9),"-")</f>
        <v>-</v>
      </c>
      <c r="IM21" s="324" t="str">
        <f>IFERROR(AVERAGEIFS('VISSIM Travel Time Outputs'!#REF!,'VISSIM Travel Time Outputs'!#REF!,$D21,'VISSIM Travel Time Outputs'!#REF!,"AVG",'VISSIM Travel Time Outputs'!#REF!,IM$9),"-")</f>
        <v>-</v>
      </c>
      <c r="IN21" s="324" t="str">
        <f>IFERROR(AVERAGEIFS('VISSIM Travel Time Outputs'!#REF!,'VISSIM Travel Time Outputs'!#REF!,$D21,'VISSIM Travel Time Outputs'!#REF!,"AVG",'VISSIM Travel Time Outputs'!#REF!,IN$9),"-")</f>
        <v>-</v>
      </c>
      <c r="IO21" s="324" t="str">
        <f>IFERROR(AVERAGEIFS('VISSIM Travel Time Outputs'!#REF!,'VISSIM Travel Time Outputs'!#REF!,$D21,'VISSIM Travel Time Outputs'!#REF!,"AVG",'VISSIM Travel Time Outputs'!#REF!,IO$9),"-")</f>
        <v>-</v>
      </c>
      <c r="IP21" s="324" t="str">
        <f>IFERROR(AVERAGEIFS('VISSIM Travel Time Outputs'!#REF!,'VISSIM Travel Time Outputs'!#REF!,$D21,'VISSIM Travel Time Outputs'!#REF!,"AVG",'VISSIM Travel Time Outputs'!#REF!,IP$9),"-")</f>
        <v>-</v>
      </c>
      <c r="IQ21" s="324" t="str">
        <f>IFERROR(AVERAGEIFS('VISSIM Travel Time Outputs'!#REF!,'VISSIM Travel Time Outputs'!#REF!,$D21,'VISSIM Travel Time Outputs'!#REF!,"AVG",'VISSIM Travel Time Outputs'!#REF!,IQ$9),"-")</f>
        <v>-</v>
      </c>
      <c r="IR21" s="324" t="str">
        <f>IFERROR(AVERAGEIFS('VISSIM Travel Time Outputs'!#REF!,'VISSIM Travel Time Outputs'!#REF!,$D21,'VISSIM Travel Time Outputs'!#REF!,"AVG",'VISSIM Travel Time Outputs'!#REF!,IR$9),"-")</f>
        <v>-</v>
      </c>
      <c r="IS21" s="325" t="str">
        <f>IFERROR(AVERAGEIFS('VISSIM Travel Time Outputs'!#REF!,'VISSIM Travel Time Outputs'!#REF!,$D21,'VISSIM Travel Time Outputs'!#REF!,"AVG",'VISSIM Travel Time Outputs'!#REF!,IS$9),"-")</f>
        <v>-</v>
      </c>
      <c r="IT21" s="325" t="str">
        <f t="shared" si="31"/>
        <v>--</v>
      </c>
    </row>
    <row r="22" spans="1:254" customFormat="1" x14ac:dyDescent="0.35">
      <c r="A22" s="252" t="str">
        <f t="shared" si="12"/>
        <v>H</v>
      </c>
      <c r="B22" s="577">
        <f t="shared" si="32"/>
        <v>13</v>
      </c>
      <c r="C22" s="413">
        <f>INDEX('Input - Travel Times'!$B$3:$AH$103,MATCH($B22,'Input - Travel Times'!$B$3:$B$103,0),MATCH(C$9,'Input - Travel Times'!$B$3:$AH$3,0))</f>
        <v>0</v>
      </c>
      <c r="D22" s="150">
        <f>INDEX('Input - Travel Times'!$B$3:$AH$103,MATCH($B22,'Input - Travel Times'!$B$3:$B$103,0),MATCH(D$9,'Input - Travel Times'!$B$3:$AH$3,0))</f>
        <v>0</v>
      </c>
      <c r="E22" s="518">
        <f>TIME(0,0,INDEX('Input - Travel Times'!$B$3:$AH$103,MATCH($B22,'Input - Travel Times'!$B$3:$B$103,0),MATCH(E$9,'Input - Travel Times'!$B$3:$AH$3,0)))</f>
        <v>0</v>
      </c>
      <c r="F22" s="518">
        <f>TIME(0,0,INDEX('Input - Travel Times'!$B$3:$AH$103,MATCH($B22,'Input - Travel Times'!$B$3:$B$103,0),MATCH(F$9,'Input - Travel Times'!$B$3:$AH$3,0)))</f>
        <v>0</v>
      </c>
      <c r="G22" s="518">
        <f>TIME(0,0,INDEX('Input - Travel Times'!$B$3:$AH$103,MATCH($B22,'Input - Travel Times'!$B$3:$B$103,0),MATCH(G$9,'Input - Travel Times'!$B$3:$AH$3,0)))</f>
        <v>0</v>
      </c>
      <c r="H22" s="518">
        <f>TIME(0,0,INDEX('Input - Travel Times'!$B$3:$AH$103,MATCH($B22,'Input - Travel Times'!$B$3:$B$103,0),MATCH(H$9,'Input - Travel Times'!$B$3:$AH$3,0)))</f>
        <v>0</v>
      </c>
      <c r="I22" s="130"/>
      <c r="J22" s="209" t="str">
        <f>IFERROR(TIME(0,0,AVERAGEIFS('VISSIM Travel Time Outputs'!$I:$I,'VISSIM Travel Time Outputs'!$D:$D,$D22,'VISSIM Travel Time Outputs'!$A:$A,"AVG",'VISSIM Travel Time Outputs'!$B:$B,J$9)),"-")</f>
        <v>-</v>
      </c>
      <c r="K22" s="34" t="str">
        <f>IFERROR(TIME(0,0,AVERAGEIFS('VISSIM Travel Time Outputs'!$I:$I,'VISSIM Travel Time Outputs'!$D:$D,$D22,'VISSIM Travel Time Outputs'!$A:$A,"AVG",'VISSIM Travel Time Outputs'!$B:$B,K$9)),"-")</f>
        <v>-</v>
      </c>
      <c r="L22" s="34" t="str">
        <f>IFERROR(TIME(0,0,AVERAGEIFS('VISSIM Travel Time Outputs'!$I:$I,'VISSIM Travel Time Outputs'!$D:$D,$D22,'VISSIM Travel Time Outputs'!$A:$A,"AVG",'VISSIM Travel Time Outputs'!$B:$B,L$9)),"-")</f>
        <v>-</v>
      </c>
      <c r="M22" s="34" t="str">
        <f>IFERROR(TIME(0,0,AVERAGEIFS('VISSIM Travel Time Outputs'!$I:$I,'VISSIM Travel Time Outputs'!$D:$D,$D22,'VISSIM Travel Time Outputs'!$A:$A,"AVG",'VISSIM Travel Time Outputs'!$B:$B,M$9)),"-")</f>
        <v>-</v>
      </c>
      <c r="N22" s="34" t="str">
        <f>IFERROR(TIME(0,0,AVERAGEIFS('VISSIM Travel Time Outputs'!$I:$I,'VISSIM Travel Time Outputs'!$D:$D,$D22,'VISSIM Travel Time Outputs'!$A:$A,"AVG",'VISSIM Travel Time Outputs'!$B:$B,N$9)),"-")</f>
        <v>-</v>
      </c>
      <c r="O22" s="34" t="str">
        <f>IFERROR(TIME(0,0,AVERAGEIFS('VISSIM Travel Time Outputs'!$I:$I,'VISSIM Travel Time Outputs'!$D:$D,$D22,'VISSIM Travel Time Outputs'!$A:$A,"AVG",'VISSIM Travel Time Outputs'!$B:$B,O$9)),"-")</f>
        <v>-</v>
      </c>
      <c r="P22" s="34" t="str">
        <f>IFERROR(TIME(0,0,AVERAGEIFS('VISSIM Travel Time Outputs'!$I:$I,'VISSIM Travel Time Outputs'!$D:$D,$D22,'VISSIM Travel Time Outputs'!$A:$A,"AVG",'VISSIM Travel Time Outputs'!$B:$B,P$9)),"-")</f>
        <v>-</v>
      </c>
      <c r="Q22" s="34" t="str">
        <f>IFERROR(TIME(0,0,AVERAGEIFS('VISSIM Travel Time Outputs'!$I:$I,'VISSIM Travel Time Outputs'!$D:$D,$D22,'VISSIM Travel Time Outputs'!$A:$A,"AVG",'VISSIM Travel Time Outputs'!$B:$B,Q$9)),"-")</f>
        <v>-</v>
      </c>
      <c r="R22" s="34" t="str">
        <f>IFERROR(TIME(0,0,AVERAGEIFS('VISSIM Travel Time Outputs'!$I:$I,'VISSIM Travel Time Outputs'!$D:$D,$D22,'VISSIM Travel Time Outputs'!$A:$A,"AVG",'VISSIM Travel Time Outputs'!$B:$B,R$9)),"-")</f>
        <v>-</v>
      </c>
      <c r="S22" s="34" t="str">
        <f>IFERROR(TIME(0,0,AVERAGEIFS('VISSIM Travel Time Outputs'!$I:$I,'VISSIM Travel Time Outputs'!$D:$D,$D22,'VISSIM Travel Time Outputs'!$A:$A,"AVG",'VISSIM Travel Time Outputs'!$B:$B,S$9)),"-")</f>
        <v>-</v>
      </c>
      <c r="T22" s="34" t="str">
        <f>IFERROR(TIME(0,0,AVERAGEIFS('VISSIM Travel Time Outputs'!$I:$I,'VISSIM Travel Time Outputs'!$D:$D,$D22,'VISSIM Travel Time Outputs'!$A:$A,"AVG",'VISSIM Travel Time Outputs'!$B:$B,T$9)),"-")</f>
        <v>-</v>
      </c>
      <c r="U22" s="34" t="str">
        <f>IFERROR(TIME(0,0,AVERAGEIFS('VISSIM Travel Time Outputs'!$I:$I,'VISSIM Travel Time Outputs'!$D:$D,$D22,'VISSIM Travel Time Outputs'!$A:$A,"AVG",'VISSIM Travel Time Outputs'!$B:$B,U$9)),"-")</f>
        <v>-</v>
      </c>
      <c r="V22" s="34" t="str">
        <f>IFERROR(TIME(0,0,AVERAGEIFS('VISSIM Travel Time Outputs'!$I:$I,'VISSIM Travel Time Outputs'!$D:$D,$D22,'VISSIM Travel Time Outputs'!$A:$A,"AVG",'VISSIM Travel Time Outputs'!$B:$B,V$9)),"-")</f>
        <v>-</v>
      </c>
      <c r="W22" s="34" t="str">
        <f>IFERROR(TIME(0,0,AVERAGEIFS('VISSIM Travel Time Outputs'!$I:$I,'VISSIM Travel Time Outputs'!$D:$D,$D22,'VISSIM Travel Time Outputs'!$A:$A,"AVG",'VISSIM Travel Time Outputs'!$B:$B,W$9)),"-")</f>
        <v>-</v>
      </c>
      <c r="X22" s="34" t="str">
        <f>IFERROR(TIME(0,0,AVERAGEIFS('VISSIM Travel Time Outputs'!$I:$I,'VISSIM Travel Time Outputs'!$D:$D,$D22,'VISSIM Travel Time Outputs'!$A:$A,"AVG",'VISSIM Travel Time Outputs'!$B:$B,X$9)),"-")</f>
        <v>-</v>
      </c>
      <c r="Y22" s="134" t="str">
        <f>IFERROR(TIME(0,0,AVERAGEIFS('VISSIM Travel Time Outputs'!$I:$I,'VISSIM Travel Time Outputs'!$D:$D,$D22,'VISSIM Travel Time Outputs'!$A:$A,"AVG",'VISSIM Travel Time Outputs'!$B:$B,Y$9)),"-")</f>
        <v>-</v>
      </c>
      <c r="Z22" s="254"/>
      <c r="AA22" s="323" t="str">
        <f>IFERROR(AVERAGEIFS('VISSIM Travel Time Outputs'!$F:$F,'VISSIM Travel Time Outputs'!$D:$D,$D22,'VISSIM Travel Time Outputs'!$A:$A,"AVG",'VISSIM Travel Time Outputs'!$B:$B,AA$9),"-")</f>
        <v>-</v>
      </c>
      <c r="AB22" s="324" t="str">
        <f>IFERROR(AVERAGEIFS('VISSIM Travel Time Outputs'!$F:$F,'VISSIM Travel Time Outputs'!$D:$D,$D22,'VISSIM Travel Time Outputs'!$A:$A,"AVG",'VISSIM Travel Time Outputs'!$B:$B,AB$9),"-")</f>
        <v>-</v>
      </c>
      <c r="AC22" s="324" t="str">
        <f>IFERROR(AVERAGEIFS('VISSIM Travel Time Outputs'!$F:$F,'VISSIM Travel Time Outputs'!$D:$D,$D22,'VISSIM Travel Time Outputs'!$A:$A,"AVG",'VISSIM Travel Time Outputs'!$B:$B,AC$9),"-")</f>
        <v>-</v>
      </c>
      <c r="AD22" s="324" t="str">
        <f>IFERROR(AVERAGEIFS('VISSIM Travel Time Outputs'!$F:$F,'VISSIM Travel Time Outputs'!$D:$D,$D22,'VISSIM Travel Time Outputs'!$A:$A,"AVG",'VISSIM Travel Time Outputs'!$B:$B,AD$9),"-")</f>
        <v>-</v>
      </c>
      <c r="AE22" s="324" t="str">
        <f>IFERROR(AVERAGEIFS('VISSIM Travel Time Outputs'!$F:$F,'VISSIM Travel Time Outputs'!$D:$D,$D22,'VISSIM Travel Time Outputs'!$A:$A,"AVG",'VISSIM Travel Time Outputs'!$B:$B,AE$9),"-")</f>
        <v>-</v>
      </c>
      <c r="AF22" s="324" t="str">
        <f>IFERROR(AVERAGEIFS('VISSIM Travel Time Outputs'!$F:$F,'VISSIM Travel Time Outputs'!$D:$D,$D22,'VISSIM Travel Time Outputs'!$A:$A,"AVG",'VISSIM Travel Time Outputs'!$B:$B,AF$9),"-")</f>
        <v>-</v>
      </c>
      <c r="AG22" s="324" t="str">
        <f>IFERROR(AVERAGEIFS('VISSIM Travel Time Outputs'!$F:$F,'VISSIM Travel Time Outputs'!$D:$D,$D22,'VISSIM Travel Time Outputs'!$A:$A,"AVG",'VISSIM Travel Time Outputs'!$B:$B,AG$9),"-")</f>
        <v>-</v>
      </c>
      <c r="AH22" s="324" t="str">
        <f>IFERROR(AVERAGEIFS('VISSIM Travel Time Outputs'!$F:$F,'VISSIM Travel Time Outputs'!$D:$D,$D22,'VISSIM Travel Time Outputs'!$A:$A,"AVG",'VISSIM Travel Time Outputs'!$B:$B,AH$9),"-")</f>
        <v>-</v>
      </c>
      <c r="AI22" s="324" t="str">
        <f>IFERROR(AVERAGEIFS('VISSIM Travel Time Outputs'!$F:$F,'VISSIM Travel Time Outputs'!$D:$D,$D22,'VISSIM Travel Time Outputs'!$A:$A,"AVG",'VISSIM Travel Time Outputs'!$B:$B,AI$9),"-")</f>
        <v>-</v>
      </c>
      <c r="AJ22" s="324" t="str">
        <f>IFERROR(AVERAGEIFS('VISSIM Travel Time Outputs'!$F:$F,'VISSIM Travel Time Outputs'!$D:$D,$D22,'VISSIM Travel Time Outputs'!$A:$A,"AVG",'VISSIM Travel Time Outputs'!$B:$B,AJ$9),"-")</f>
        <v>-</v>
      </c>
      <c r="AK22" s="324" t="str">
        <f>IFERROR(AVERAGEIFS('VISSIM Travel Time Outputs'!$F:$F,'VISSIM Travel Time Outputs'!$D:$D,$D22,'VISSIM Travel Time Outputs'!$A:$A,"AVG",'VISSIM Travel Time Outputs'!$B:$B,AK$9),"-")</f>
        <v>-</v>
      </c>
      <c r="AL22" s="324" t="str">
        <f>IFERROR(AVERAGEIFS('VISSIM Travel Time Outputs'!$F:$F,'VISSIM Travel Time Outputs'!$D:$D,$D22,'VISSIM Travel Time Outputs'!$A:$A,"AVG",'VISSIM Travel Time Outputs'!$B:$B,AL$9),"-")</f>
        <v>-</v>
      </c>
      <c r="AM22" s="324" t="str">
        <f>IFERROR(AVERAGEIFS('VISSIM Travel Time Outputs'!$F:$F,'VISSIM Travel Time Outputs'!$D:$D,$D22,'VISSIM Travel Time Outputs'!$A:$A,"AVG",'VISSIM Travel Time Outputs'!$B:$B,AM$9),"-")</f>
        <v>-</v>
      </c>
      <c r="AN22" s="324" t="str">
        <f>IFERROR(AVERAGEIFS('VISSIM Travel Time Outputs'!$F:$F,'VISSIM Travel Time Outputs'!$D:$D,$D22,'VISSIM Travel Time Outputs'!$A:$A,"AVG",'VISSIM Travel Time Outputs'!$B:$B,AN$9),"-")</f>
        <v>-</v>
      </c>
      <c r="AO22" s="324" t="str">
        <f>IFERROR(AVERAGEIFS('VISSIM Travel Time Outputs'!$F:$F,'VISSIM Travel Time Outputs'!$D:$D,$D22,'VISSIM Travel Time Outputs'!$A:$A,"AVG",'VISSIM Travel Time Outputs'!$B:$B,AO$9),"-")</f>
        <v>-</v>
      </c>
      <c r="AP22" s="325" t="str">
        <f>IFERROR(AVERAGEIFS('VISSIM Travel Time Outputs'!$F:$F,'VISSIM Travel Time Outputs'!$D:$D,$D22,'VISSIM Travel Time Outputs'!$A:$A,"AVG",'VISSIM Travel Time Outputs'!$B:$B,AP$9),"-")</f>
        <v>-</v>
      </c>
      <c r="AQ22" s="331"/>
      <c r="AR22" s="209" t="str">
        <f t="shared" si="13"/>
        <v>--</v>
      </c>
      <c r="AS22" s="354" t="str">
        <f t="shared" si="14"/>
        <v>--</v>
      </c>
      <c r="AT22" s="325">
        <f t="shared" si="15"/>
        <v>0</v>
      </c>
      <c r="AU22" s="255"/>
      <c r="AV22" s="209" t="str">
        <f>IFERROR(TIME(0,0,AVERAGEIFS('VISSIM Travel Time Outputs'!$J:$J,'VISSIM Travel Time Outputs'!$D:$D,$D22,'VISSIM Travel Time Outputs'!$A:$A,"AVG",'VISSIM Travel Time Outputs'!$B:$B,AV$9)),"-")</f>
        <v>-</v>
      </c>
      <c r="AW22" s="34" t="str">
        <f>IFERROR(TIME(0,0,AVERAGEIFS('VISSIM Travel Time Outputs'!$J:$J,'VISSIM Travel Time Outputs'!$D:$D,$D22,'VISSIM Travel Time Outputs'!$A:$A,"AVG",'VISSIM Travel Time Outputs'!$B:$B,AW$9)),"-")</f>
        <v>-</v>
      </c>
      <c r="AX22" s="34" t="str">
        <f>IFERROR(TIME(0,0,AVERAGEIFS('VISSIM Travel Time Outputs'!$J:$J,'VISSIM Travel Time Outputs'!$D:$D,$D22,'VISSIM Travel Time Outputs'!$A:$A,"AVG",'VISSIM Travel Time Outputs'!$B:$B,AX$9)),"-")</f>
        <v>-</v>
      </c>
      <c r="AY22" s="34" t="str">
        <f>IFERROR(TIME(0,0,AVERAGEIFS('VISSIM Travel Time Outputs'!$J:$J,'VISSIM Travel Time Outputs'!$D:$D,$D22,'VISSIM Travel Time Outputs'!$A:$A,"AVG",'VISSIM Travel Time Outputs'!$B:$B,AY$9)),"-")</f>
        <v>-</v>
      </c>
      <c r="AZ22" s="34" t="str">
        <f>IFERROR(TIME(0,0,AVERAGEIFS('VISSIM Travel Time Outputs'!$J:$J,'VISSIM Travel Time Outputs'!$D:$D,$D22,'VISSIM Travel Time Outputs'!$A:$A,"AVG",'VISSIM Travel Time Outputs'!$B:$B,AZ$9)),"-")</f>
        <v>-</v>
      </c>
      <c r="BA22" s="34" t="str">
        <f>IFERROR(TIME(0,0,AVERAGEIFS('VISSIM Travel Time Outputs'!$J:$J,'VISSIM Travel Time Outputs'!$D:$D,$D22,'VISSIM Travel Time Outputs'!$A:$A,"AVG",'VISSIM Travel Time Outputs'!$B:$B,BA$9)),"-")</f>
        <v>-</v>
      </c>
      <c r="BB22" s="34" t="str">
        <f>IFERROR(TIME(0,0,AVERAGEIFS('VISSIM Travel Time Outputs'!$J:$J,'VISSIM Travel Time Outputs'!$D:$D,$D22,'VISSIM Travel Time Outputs'!$A:$A,"AVG",'VISSIM Travel Time Outputs'!$B:$B,BB$9)),"-")</f>
        <v>-</v>
      </c>
      <c r="BC22" s="34" t="str">
        <f>IFERROR(TIME(0,0,AVERAGEIFS('VISSIM Travel Time Outputs'!$J:$J,'VISSIM Travel Time Outputs'!$D:$D,$D22,'VISSIM Travel Time Outputs'!$A:$A,"AVG",'VISSIM Travel Time Outputs'!$B:$B,BC$9)),"-")</f>
        <v>-</v>
      </c>
      <c r="BD22" s="34" t="str">
        <f>IFERROR(TIME(0,0,AVERAGEIFS('VISSIM Travel Time Outputs'!$J:$J,'VISSIM Travel Time Outputs'!$D:$D,$D22,'VISSIM Travel Time Outputs'!$A:$A,"AVG",'VISSIM Travel Time Outputs'!$B:$B,BD$9)),"-")</f>
        <v>-</v>
      </c>
      <c r="BE22" s="34" t="str">
        <f>IFERROR(TIME(0,0,AVERAGEIFS('VISSIM Travel Time Outputs'!$J:$J,'VISSIM Travel Time Outputs'!$D:$D,$D22,'VISSIM Travel Time Outputs'!$A:$A,"AVG",'VISSIM Travel Time Outputs'!$B:$B,BE$9)),"-")</f>
        <v>-</v>
      </c>
      <c r="BF22" s="34" t="str">
        <f>IFERROR(TIME(0,0,AVERAGEIFS('VISSIM Travel Time Outputs'!$J:$J,'VISSIM Travel Time Outputs'!$D:$D,$D22,'VISSIM Travel Time Outputs'!$A:$A,"AVG",'VISSIM Travel Time Outputs'!$B:$B,BF$9)),"-")</f>
        <v>-</v>
      </c>
      <c r="BG22" s="34" t="str">
        <f>IFERROR(TIME(0,0,AVERAGEIFS('VISSIM Travel Time Outputs'!$J:$J,'VISSIM Travel Time Outputs'!$D:$D,$D22,'VISSIM Travel Time Outputs'!$A:$A,"AVG",'VISSIM Travel Time Outputs'!$B:$B,BG$9)),"-")</f>
        <v>-</v>
      </c>
      <c r="BH22" s="34" t="str">
        <f>IFERROR(TIME(0,0,AVERAGEIFS('VISSIM Travel Time Outputs'!$J:$J,'VISSIM Travel Time Outputs'!$D:$D,$D22,'VISSIM Travel Time Outputs'!$A:$A,"AVG",'VISSIM Travel Time Outputs'!$B:$B,BH$9)),"-")</f>
        <v>-</v>
      </c>
      <c r="BI22" s="34" t="str">
        <f>IFERROR(TIME(0,0,AVERAGEIFS('VISSIM Travel Time Outputs'!$J:$J,'VISSIM Travel Time Outputs'!$D:$D,$D22,'VISSIM Travel Time Outputs'!$A:$A,"AVG",'VISSIM Travel Time Outputs'!$B:$B,BI$9)),"-")</f>
        <v>-</v>
      </c>
      <c r="BJ22" s="34" t="str">
        <f>IFERROR(TIME(0,0,AVERAGEIFS('VISSIM Travel Time Outputs'!$J:$J,'VISSIM Travel Time Outputs'!$D:$D,$D22,'VISSIM Travel Time Outputs'!$A:$A,"AVG",'VISSIM Travel Time Outputs'!$B:$B,BJ$9)),"-")</f>
        <v>-</v>
      </c>
      <c r="BK22" s="134" t="str">
        <f>IFERROR(TIME(0,0,AVERAGEIFS('VISSIM Travel Time Outputs'!$J:$J,'VISSIM Travel Time Outputs'!$D:$D,$D22,'VISSIM Travel Time Outputs'!$A:$A,"AVG",'VISSIM Travel Time Outputs'!$B:$B,BK$9)),"-")</f>
        <v>-</v>
      </c>
      <c r="BL22" s="126"/>
      <c r="BM22" s="323" t="str">
        <f>IFERROR(AVERAGEIFS('VISSIM Travel Time Outputs'!$G:$G,'VISSIM Travel Time Outputs'!$D:$D,$D22,'VISSIM Travel Time Outputs'!$A:$A,"AVG",'VISSIM Travel Time Outputs'!$B:$B,BM$9),"-")</f>
        <v>-</v>
      </c>
      <c r="BN22" s="324" t="str">
        <f>IFERROR(AVERAGEIFS('VISSIM Travel Time Outputs'!$G:$G,'VISSIM Travel Time Outputs'!$D:$D,$D22,'VISSIM Travel Time Outputs'!$A:$A,"AVG",'VISSIM Travel Time Outputs'!$B:$B,BN$9),"-")</f>
        <v>-</v>
      </c>
      <c r="BO22" s="324" t="str">
        <f>IFERROR(AVERAGEIFS('VISSIM Travel Time Outputs'!$G:$G,'VISSIM Travel Time Outputs'!$D:$D,$D22,'VISSIM Travel Time Outputs'!$A:$A,"AVG",'VISSIM Travel Time Outputs'!$B:$B,BO$9),"-")</f>
        <v>-</v>
      </c>
      <c r="BP22" s="324" t="str">
        <f>IFERROR(AVERAGEIFS('VISSIM Travel Time Outputs'!$G:$G,'VISSIM Travel Time Outputs'!$D:$D,$D22,'VISSIM Travel Time Outputs'!$A:$A,"AVG",'VISSIM Travel Time Outputs'!$B:$B,BP$9),"-")</f>
        <v>-</v>
      </c>
      <c r="BQ22" s="324" t="str">
        <f>IFERROR(AVERAGEIFS('VISSIM Travel Time Outputs'!$G:$G,'VISSIM Travel Time Outputs'!$D:$D,$D22,'VISSIM Travel Time Outputs'!$A:$A,"AVG",'VISSIM Travel Time Outputs'!$B:$B,BQ$9),"-")</f>
        <v>-</v>
      </c>
      <c r="BR22" s="324" t="str">
        <f>IFERROR(AVERAGEIFS('VISSIM Travel Time Outputs'!$G:$G,'VISSIM Travel Time Outputs'!$D:$D,$D22,'VISSIM Travel Time Outputs'!$A:$A,"AVG",'VISSIM Travel Time Outputs'!$B:$B,BR$9),"-")</f>
        <v>-</v>
      </c>
      <c r="BS22" s="324" t="str">
        <f>IFERROR(AVERAGEIFS('VISSIM Travel Time Outputs'!$G:$G,'VISSIM Travel Time Outputs'!$D:$D,$D22,'VISSIM Travel Time Outputs'!$A:$A,"AVG",'VISSIM Travel Time Outputs'!$B:$B,BS$9),"-")</f>
        <v>-</v>
      </c>
      <c r="BT22" s="324" t="str">
        <f>IFERROR(AVERAGEIFS('VISSIM Travel Time Outputs'!$G:$G,'VISSIM Travel Time Outputs'!$D:$D,$D22,'VISSIM Travel Time Outputs'!$A:$A,"AVG",'VISSIM Travel Time Outputs'!$B:$B,BT$9),"-")</f>
        <v>-</v>
      </c>
      <c r="BU22" s="324" t="str">
        <f>IFERROR(AVERAGEIFS('VISSIM Travel Time Outputs'!$G:$G,'VISSIM Travel Time Outputs'!$D:$D,$D22,'VISSIM Travel Time Outputs'!$A:$A,"AVG",'VISSIM Travel Time Outputs'!$B:$B,BU$9),"-")</f>
        <v>-</v>
      </c>
      <c r="BV22" s="324" t="str">
        <f>IFERROR(AVERAGEIFS('VISSIM Travel Time Outputs'!$G:$G,'VISSIM Travel Time Outputs'!$D:$D,$D22,'VISSIM Travel Time Outputs'!$A:$A,"AVG",'VISSIM Travel Time Outputs'!$B:$B,BV$9),"-")</f>
        <v>-</v>
      </c>
      <c r="BW22" s="324" t="str">
        <f>IFERROR(AVERAGEIFS('VISSIM Travel Time Outputs'!$G:$G,'VISSIM Travel Time Outputs'!$D:$D,$D22,'VISSIM Travel Time Outputs'!$A:$A,"AVG",'VISSIM Travel Time Outputs'!$B:$B,BW$9),"-")</f>
        <v>-</v>
      </c>
      <c r="BX22" s="324" t="str">
        <f>IFERROR(AVERAGEIFS('VISSIM Travel Time Outputs'!$G:$G,'VISSIM Travel Time Outputs'!$D:$D,$D22,'VISSIM Travel Time Outputs'!$A:$A,"AVG",'VISSIM Travel Time Outputs'!$B:$B,BX$9),"-")</f>
        <v>-</v>
      </c>
      <c r="BY22" s="324" t="str">
        <f>IFERROR(AVERAGEIFS('VISSIM Travel Time Outputs'!$G:$G,'VISSIM Travel Time Outputs'!$D:$D,$D22,'VISSIM Travel Time Outputs'!$A:$A,"AVG",'VISSIM Travel Time Outputs'!$B:$B,BY$9),"-")</f>
        <v>-</v>
      </c>
      <c r="BZ22" s="324" t="str">
        <f>IFERROR(AVERAGEIFS('VISSIM Travel Time Outputs'!$G:$G,'VISSIM Travel Time Outputs'!$D:$D,$D22,'VISSIM Travel Time Outputs'!$A:$A,"AVG",'VISSIM Travel Time Outputs'!$B:$B,BZ$9),"-")</f>
        <v>-</v>
      </c>
      <c r="CA22" s="324" t="str">
        <f>IFERROR(AVERAGEIFS('VISSIM Travel Time Outputs'!$G:$G,'VISSIM Travel Time Outputs'!$D:$D,$D22,'VISSIM Travel Time Outputs'!$A:$A,"AVG",'VISSIM Travel Time Outputs'!$B:$B,CA$9),"-")</f>
        <v>-</v>
      </c>
      <c r="CB22" s="325" t="str">
        <f>IFERROR(AVERAGEIFS('VISSIM Travel Time Outputs'!$G:$G,'VISSIM Travel Time Outputs'!$D:$D,$D22,'VISSIM Travel Time Outputs'!$A:$A,"AVG",'VISSIM Travel Time Outputs'!$B:$B,CB$9),"-")</f>
        <v>-</v>
      </c>
      <c r="CC22" s="254"/>
      <c r="CD22" s="209" t="str">
        <f t="shared" si="16"/>
        <v>--</v>
      </c>
      <c r="CE22" s="354" t="str">
        <f t="shared" si="17"/>
        <v>--</v>
      </c>
      <c r="CF22" s="325">
        <f t="shared" si="18"/>
        <v>0</v>
      </c>
      <c r="CG22" s="331"/>
      <c r="CH22" s="209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134"/>
      <c r="CX22" s="331"/>
      <c r="CY22" s="323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  <c r="DL22" s="324"/>
      <c r="DM22" s="324"/>
      <c r="DN22" s="325"/>
      <c r="DO22" s="331"/>
      <c r="DP22" s="209" t="str">
        <f t="shared" si="19"/>
        <v>--</v>
      </c>
      <c r="DQ22" s="354" t="str">
        <f t="shared" si="20"/>
        <v>--</v>
      </c>
      <c r="DR22" s="325">
        <f t="shared" si="21"/>
        <v>0</v>
      </c>
      <c r="DS22" s="255"/>
      <c r="DT22" s="209" t="str">
        <f>IFERROR(TIME(0,0,AVERAGEIFS('VISSIM Travel Time Outputs'!$K:$K,'VISSIM Travel Time Outputs'!$D:$D,$D22,'VISSIM Travel Time Outputs'!$A:$A,"AVG",'VISSIM Travel Time Outputs'!$B:$B,DT$9)),"-")</f>
        <v>-</v>
      </c>
      <c r="DU22" s="34" t="str">
        <f>IFERROR(TIME(0,0,AVERAGEIFS('VISSIM Travel Time Outputs'!$K:$K,'VISSIM Travel Time Outputs'!$D:$D,$D22,'VISSIM Travel Time Outputs'!$A:$A,"AVG",'VISSIM Travel Time Outputs'!$B:$B,DU$9)),"-")</f>
        <v>-</v>
      </c>
      <c r="DV22" s="34" t="str">
        <f>IFERROR(TIME(0,0,AVERAGEIFS('VISSIM Travel Time Outputs'!$K:$K,'VISSIM Travel Time Outputs'!$D:$D,$D22,'VISSIM Travel Time Outputs'!$A:$A,"AVG",'VISSIM Travel Time Outputs'!$B:$B,DV$9)),"-")</f>
        <v>-</v>
      </c>
      <c r="DW22" s="34" t="str">
        <f>IFERROR(TIME(0,0,AVERAGEIFS('VISSIM Travel Time Outputs'!$K:$K,'VISSIM Travel Time Outputs'!$D:$D,$D22,'VISSIM Travel Time Outputs'!$A:$A,"AVG",'VISSIM Travel Time Outputs'!$B:$B,DW$9)),"-")</f>
        <v>-</v>
      </c>
      <c r="DX22" s="34" t="str">
        <f>IFERROR(TIME(0,0,AVERAGEIFS('VISSIM Travel Time Outputs'!$K:$K,'VISSIM Travel Time Outputs'!$D:$D,$D22,'VISSIM Travel Time Outputs'!$A:$A,"AVG",'VISSIM Travel Time Outputs'!$B:$B,DX$9)),"-")</f>
        <v>-</v>
      </c>
      <c r="DY22" s="34" t="str">
        <f>IFERROR(TIME(0,0,AVERAGEIFS('VISSIM Travel Time Outputs'!$K:$K,'VISSIM Travel Time Outputs'!$D:$D,$D22,'VISSIM Travel Time Outputs'!$A:$A,"AVG",'VISSIM Travel Time Outputs'!$B:$B,DY$9)),"-")</f>
        <v>-</v>
      </c>
      <c r="DZ22" s="34" t="str">
        <f>IFERROR(TIME(0,0,AVERAGEIFS('VISSIM Travel Time Outputs'!$K:$K,'VISSIM Travel Time Outputs'!$D:$D,$D22,'VISSIM Travel Time Outputs'!$A:$A,"AVG",'VISSIM Travel Time Outputs'!$B:$B,DZ$9)),"-")</f>
        <v>-</v>
      </c>
      <c r="EA22" s="34" t="str">
        <f>IFERROR(TIME(0,0,AVERAGEIFS('VISSIM Travel Time Outputs'!$K:$K,'VISSIM Travel Time Outputs'!$D:$D,$D22,'VISSIM Travel Time Outputs'!$A:$A,"AVG",'VISSIM Travel Time Outputs'!$B:$B,EA$9)),"-")</f>
        <v>-</v>
      </c>
      <c r="EB22" s="34" t="str">
        <f>IFERROR(TIME(0,0,AVERAGEIFS('VISSIM Travel Time Outputs'!$K:$K,'VISSIM Travel Time Outputs'!$D:$D,$D22,'VISSIM Travel Time Outputs'!$A:$A,"AVG",'VISSIM Travel Time Outputs'!$B:$B,EB$9)),"-")</f>
        <v>-</v>
      </c>
      <c r="EC22" s="34" t="str">
        <f>IFERROR(TIME(0,0,AVERAGEIFS('VISSIM Travel Time Outputs'!$K:$K,'VISSIM Travel Time Outputs'!$D:$D,$D22,'VISSIM Travel Time Outputs'!$A:$A,"AVG",'VISSIM Travel Time Outputs'!$B:$B,EC$9)),"-")</f>
        <v>-</v>
      </c>
      <c r="ED22" s="34" t="str">
        <f>IFERROR(TIME(0,0,AVERAGEIFS('VISSIM Travel Time Outputs'!$K:$K,'VISSIM Travel Time Outputs'!$D:$D,$D22,'VISSIM Travel Time Outputs'!$A:$A,"AVG",'VISSIM Travel Time Outputs'!$B:$B,ED$9)),"-")</f>
        <v>-</v>
      </c>
      <c r="EE22" s="34" t="str">
        <f>IFERROR(TIME(0,0,AVERAGEIFS('VISSIM Travel Time Outputs'!$K:$K,'VISSIM Travel Time Outputs'!$D:$D,$D22,'VISSIM Travel Time Outputs'!$A:$A,"AVG",'VISSIM Travel Time Outputs'!$B:$B,EE$9)),"-")</f>
        <v>-</v>
      </c>
      <c r="EF22" s="34" t="str">
        <f>IFERROR(TIME(0,0,AVERAGEIFS('VISSIM Travel Time Outputs'!$K:$K,'VISSIM Travel Time Outputs'!$D:$D,$D22,'VISSIM Travel Time Outputs'!$A:$A,"AVG",'VISSIM Travel Time Outputs'!$B:$B,EF$9)),"-")</f>
        <v>-</v>
      </c>
      <c r="EG22" s="34" t="str">
        <f>IFERROR(TIME(0,0,AVERAGEIFS('VISSIM Travel Time Outputs'!$K:$K,'VISSIM Travel Time Outputs'!$D:$D,$D22,'VISSIM Travel Time Outputs'!$A:$A,"AVG",'VISSIM Travel Time Outputs'!$B:$B,EG$9)),"-")</f>
        <v>-</v>
      </c>
      <c r="EH22" s="34" t="str">
        <f>IFERROR(TIME(0,0,AVERAGEIFS('VISSIM Travel Time Outputs'!$K:$K,'VISSIM Travel Time Outputs'!$D:$D,$D22,'VISSIM Travel Time Outputs'!$A:$A,"AVG",'VISSIM Travel Time Outputs'!$B:$B,EH$9)),"-")</f>
        <v>-</v>
      </c>
      <c r="EI22" s="134" t="str">
        <f>IFERROR(TIME(0,0,AVERAGEIFS('VISSIM Travel Time Outputs'!$K:$K,'VISSIM Travel Time Outputs'!$D:$D,$D22,'VISSIM Travel Time Outputs'!$A:$A,"AVG",'VISSIM Travel Time Outputs'!$B:$B,EI$9)),"-")</f>
        <v>-</v>
      </c>
      <c r="EJ22" s="126"/>
      <c r="EK22" s="323" t="str">
        <f>IFERROR(AVERAGEIFS('VISSIM Travel Time Outputs'!$H:$H,'VISSIM Travel Time Outputs'!$D:$D,$D22,'VISSIM Travel Time Outputs'!$A:$A,"AVG",'VISSIM Travel Time Outputs'!$B:$B,EK$9),"-")</f>
        <v>-</v>
      </c>
      <c r="EL22" s="324" t="str">
        <f>IFERROR(AVERAGEIFS('VISSIM Travel Time Outputs'!$H:$H,'VISSIM Travel Time Outputs'!$D:$D,$D22,'VISSIM Travel Time Outputs'!$A:$A,"AVG",'VISSIM Travel Time Outputs'!$B:$B,EL$9),"-")</f>
        <v>-</v>
      </c>
      <c r="EM22" s="324" t="str">
        <f>IFERROR(AVERAGEIFS('VISSIM Travel Time Outputs'!$H:$H,'VISSIM Travel Time Outputs'!$D:$D,$D22,'VISSIM Travel Time Outputs'!$A:$A,"AVG",'VISSIM Travel Time Outputs'!$B:$B,EM$9),"-")</f>
        <v>-</v>
      </c>
      <c r="EN22" s="324" t="str">
        <f>IFERROR(AVERAGEIFS('VISSIM Travel Time Outputs'!$H:$H,'VISSIM Travel Time Outputs'!$D:$D,$D22,'VISSIM Travel Time Outputs'!$A:$A,"AVG",'VISSIM Travel Time Outputs'!$B:$B,EN$9),"-")</f>
        <v>-</v>
      </c>
      <c r="EO22" s="324" t="str">
        <f>IFERROR(AVERAGEIFS('VISSIM Travel Time Outputs'!$H:$H,'VISSIM Travel Time Outputs'!$D:$D,$D22,'VISSIM Travel Time Outputs'!$A:$A,"AVG",'VISSIM Travel Time Outputs'!$B:$B,EO$9),"-")</f>
        <v>-</v>
      </c>
      <c r="EP22" s="324" t="str">
        <f>IFERROR(AVERAGEIFS('VISSIM Travel Time Outputs'!$H:$H,'VISSIM Travel Time Outputs'!$D:$D,$D22,'VISSIM Travel Time Outputs'!$A:$A,"AVG",'VISSIM Travel Time Outputs'!$B:$B,EP$9),"-")</f>
        <v>-</v>
      </c>
      <c r="EQ22" s="324" t="str">
        <f>IFERROR(AVERAGEIFS('VISSIM Travel Time Outputs'!$H:$H,'VISSIM Travel Time Outputs'!$D:$D,$D22,'VISSIM Travel Time Outputs'!$A:$A,"AVG",'VISSIM Travel Time Outputs'!$B:$B,EQ$9),"-")</f>
        <v>-</v>
      </c>
      <c r="ER22" s="324" t="str">
        <f>IFERROR(AVERAGEIFS('VISSIM Travel Time Outputs'!$H:$H,'VISSIM Travel Time Outputs'!$D:$D,$D22,'VISSIM Travel Time Outputs'!$A:$A,"AVG",'VISSIM Travel Time Outputs'!$B:$B,ER$9),"-")</f>
        <v>-</v>
      </c>
      <c r="ES22" s="324" t="str">
        <f>IFERROR(AVERAGEIFS('VISSIM Travel Time Outputs'!$H:$H,'VISSIM Travel Time Outputs'!$D:$D,$D22,'VISSIM Travel Time Outputs'!$A:$A,"AVG",'VISSIM Travel Time Outputs'!$B:$B,ES$9),"-")</f>
        <v>-</v>
      </c>
      <c r="ET22" s="324" t="str">
        <f>IFERROR(AVERAGEIFS('VISSIM Travel Time Outputs'!$H:$H,'VISSIM Travel Time Outputs'!$D:$D,$D22,'VISSIM Travel Time Outputs'!$A:$A,"AVG",'VISSIM Travel Time Outputs'!$B:$B,ET$9),"-")</f>
        <v>-</v>
      </c>
      <c r="EU22" s="324" t="str">
        <f>IFERROR(AVERAGEIFS('VISSIM Travel Time Outputs'!$H:$H,'VISSIM Travel Time Outputs'!$D:$D,$D22,'VISSIM Travel Time Outputs'!$A:$A,"AVG",'VISSIM Travel Time Outputs'!$B:$B,EU$9),"-")</f>
        <v>-</v>
      </c>
      <c r="EV22" s="324" t="str">
        <f>IFERROR(AVERAGEIFS('VISSIM Travel Time Outputs'!$H:$H,'VISSIM Travel Time Outputs'!$D:$D,$D22,'VISSIM Travel Time Outputs'!$A:$A,"AVG",'VISSIM Travel Time Outputs'!$B:$B,EV$9),"-")</f>
        <v>-</v>
      </c>
      <c r="EW22" s="324" t="str">
        <f>IFERROR(AVERAGEIFS('VISSIM Travel Time Outputs'!$H:$H,'VISSIM Travel Time Outputs'!$D:$D,$D22,'VISSIM Travel Time Outputs'!$A:$A,"AVG",'VISSIM Travel Time Outputs'!$B:$B,EW$9),"-")</f>
        <v>-</v>
      </c>
      <c r="EX22" s="324" t="str">
        <f>IFERROR(AVERAGEIFS('VISSIM Travel Time Outputs'!$H:$H,'VISSIM Travel Time Outputs'!$D:$D,$D22,'VISSIM Travel Time Outputs'!$A:$A,"AVG",'VISSIM Travel Time Outputs'!$B:$B,EX$9),"-")</f>
        <v>-</v>
      </c>
      <c r="EY22" s="324" t="str">
        <f>IFERROR(AVERAGEIFS('VISSIM Travel Time Outputs'!$H:$H,'VISSIM Travel Time Outputs'!$D:$D,$D22,'VISSIM Travel Time Outputs'!$A:$A,"AVG",'VISSIM Travel Time Outputs'!$B:$B,EY$9),"-")</f>
        <v>-</v>
      </c>
      <c r="EZ22" s="325" t="str">
        <f>IFERROR(AVERAGEIFS('VISSIM Travel Time Outputs'!$H:$H,'VISSIM Travel Time Outputs'!$D:$D,$D22,'VISSIM Travel Time Outputs'!$A:$A,"AVG",'VISSIM Travel Time Outputs'!$B:$B,EZ$9),"-")</f>
        <v>-</v>
      </c>
      <c r="FA22" s="254"/>
      <c r="FB22" s="209" t="str">
        <f t="shared" si="22"/>
        <v>--</v>
      </c>
      <c r="FC22" s="354" t="str">
        <f t="shared" si="23"/>
        <v>--</v>
      </c>
      <c r="FD22" s="325">
        <f t="shared" si="24"/>
        <v>0</v>
      </c>
      <c r="FE22" s="331"/>
      <c r="FF22" s="209" t="str">
        <f>IFERROR(GETPIVOTDATA("Average of TRAVTM(40)",#REF!,"TIMEINT",FF$9,"VEHICLETRAVELTIMEMEASUREMENT",$D22)/3600/24,"--")</f>
        <v>--</v>
      </c>
      <c r="FG22" s="34" t="str">
        <f>IFERROR(GETPIVOTDATA("Average of TRAVTM(40)",#REF!,"TIMEINT",FG$9,"VEHICLETRAVELTIMEMEASUREMENT",$D22)/3600/24,"--")</f>
        <v>--</v>
      </c>
      <c r="FH22" s="34" t="str">
        <f>IFERROR(GETPIVOTDATA("Average of TRAVTM(40)",#REF!,"TIMEINT",FH$9,"VEHICLETRAVELTIMEMEASUREMENT",$D22)/3600/24,"--")</f>
        <v>--</v>
      </c>
      <c r="FI22" s="34" t="str">
        <f>IFERROR(GETPIVOTDATA("Average of TRAVTM(40)",#REF!,"TIMEINT",FI$9,"VEHICLETRAVELTIMEMEASUREMENT",$D22)/3600/24,"--")</f>
        <v>--</v>
      </c>
      <c r="FJ22" s="34" t="str">
        <f>IFERROR(GETPIVOTDATA("Average of TRAVTM(40)",#REF!,"TIMEINT",FJ$9,"VEHICLETRAVELTIMEMEASUREMENT",$D22)/3600/24,"--")</f>
        <v>--</v>
      </c>
      <c r="FK22" s="34" t="str">
        <f>IFERROR(GETPIVOTDATA("Average of TRAVTM(40)",#REF!,"TIMEINT",FK$9,"VEHICLETRAVELTIMEMEASUREMENT",$D22)/3600/24,"--")</f>
        <v>--</v>
      </c>
      <c r="FL22" s="34" t="str">
        <f>IFERROR(GETPIVOTDATA("Average of TRAVTM(40)",#REF!,"TIMEINT",FL$9,"VEHICLETRAVELTIMEMEASUREMENT",$D22)/3600/24,"--")</f>
        <v>--</v>
      </c>
      <c r="FM22" s="34" t="str">
        <f>IFERROR(GETPIVOTDATA("Average of TRAVTM(40)",#REF!,"TIMEINT",FM$9,"VEHICLETRAVELTIMEMEASUREMENT",$D22)/3600/24,"--")</f>
        <v>--</v>
      </c>
      <c r="FN22" s="34" t="str">
        <f>IFERROR(GETPIVOTDATA("Average of TRAVTM(40)",#REF!,"TIMEINT",FN$9,"VEHICLETRAVELTIMEMEASUREMENT",$D22)/3600/24,"--")</f>
        <v>--</v>
      </c>
      <c r="FO22" s="34" t="str">
        <f>IFERROR(GETPIVOTDATA("Average of TRAVTM(40)",#REF!,"TIMEINT",FO$9,"VEHICLETRAVELTIMEMEASUREMENT",$D22)/3600/24,"--")</f>
        <v>--</v>
      </c>
      <c r="FP22" s="34" t="str">
        <f>IFERROR(GETPIVOTDATA("Average of TRAVTM(40)",#REF!,"TIMEINT",FP$9,"VEHICLETRAVELTIMEMEASUREMENT",$D22)/3600/24,"--")</f>
        <v>--</v>
      </c>
      <c r="FQ22" s="34" t="str">
        <f>IFERROR(GETPIVOTDATA("Average of TRAVTM(40)",#REF!,"TIMEINT",FQ$9,"VEHICLETRAVELTIMEMEASUREMENT",$D22)/3600/24,"--")</f>
        <v>--</v>
      </c>
      <c r="FR22" s="34" t="str">
        <f>IFERROR(GETPIVOTDATA("Average of TRAVTM(40)",#REF!,"TIMEINT",FR$9,"VEHICLETRAVELTIMEMEASUREMENT",$D22)/3600/24,"--")</f>
        <v>--</v>
      </c>
      <c r="FS22" s="34" t="str">
        <f>IFERROR(GETPIVOTDATA("Average of TRAVTM(40)",#REF!,"TIMEINT",FS$9,"VEHICLETRAVELTIMEMEASUREMENT",$D22)/3600/24,"--")</f>
        <v>--</v>
      </c>
      <c r="FT22" s="34" t="str">
        <f>IFERROR(GETPIVOTDATA("Average of TRAVTM(40)",#REF!,"TIMEINT",FT$9,"VEHICLETRAVELTIMEMEASUREMENT",$D22)/3600/24,"--")</f>
        <v>--</v>
      </c>
      <c r="FU22" s="134" t="str">
        <f>IFERROR(GETPIVOTDATA("Average of TRAVTM(40)",#REF!,"TIMEINT",FU$9,"VEHICLETRAVELTIMEMEASUREMENT",$D22)/3600/24,"--")</f>
        <v>--</v>
      </c>
      <c r="FV22" s="331"/>
      <c r="FW22" s="323" t="str">
        <f>IFERROR(GETPIVOTDATA("Average of VEHS(40)",#REF!,"TIMEINT",FW$9,"VEHICLETRAVELTIMEMEASUREMENT",$D22),"--")</f>
        <v>--</v>
      </c>
      <c r="FX22" s="324" t="str">
        <f>IFERROR(GETPIVOTDATA("Average of VEHS(40)",#REF!,"TIMEINT",FX$9,"VEHICLETRAVELTIMEMEASUREMENT",$D22),"--")</f>
        <v>--</v>
      </c>
      <c r="FY22" s="324" t="str">
        <f>IFERROR(GETPIVOTDATA("Average of VEHS(40)",#REF!,"TIMEINT",FY$9,"VEHICLETRAVELTIMEMEASUREMENT",$D22),"--")</f>
        <v>--</v>
      </c>
      <c r="FZ22" s="324" t="str">
        <f>IFERROR(GETPIVOTDATA("Average of VEHS(40)",#REF!,"TIMEINT",FZ$9,"VEHICLETRAVELTIMEMEASUREMENT",$D22),"--")</f>
        <v>--</v>
      </c>
      <c r="GA22" s="324" t="str">
        <f>IFERROR(GETPIVOTDATA("Average of VEHS(40)",#REF!,"TIMEINT",GA$9,"VEHICLETRAVELTIMEMEASUREMENT",$D22),"--")</f>
        <v>--</v>
      </c>
      <c r="GB22" s="324" t="str">
        <f>IFERROR(GETPIVOTDATA("Average of VEHS(40)",#REF!,"TIMEINT",GB$9,"VEHICLETRAVELTIMEMEASUREMENT",$D22),"--")</f>
        <v>--</v>
      </c>
      <c r="GC22" s="324" t="str">
        <f>IFERROR(GETPIVOTDATA("Average of VEHS(40)",#REF!,"TIMEINT",GC$9,"VEHICLETRAVELTIMEMEASUREMENT",$D22),"--")</f>
        <v>--</v>
      </c>
      <c r="GD22" s="324" t="str">
        <f>IFERROR(GETPIVOTDATA("Average of VEHS(40)",#REF!,"TIMEINT",GD$9,"VEHICLETRAVELTIMEMEASUREMENT",$D22),"--")</f>
        <v>--</v>
      </c>
      <c r="GE22" s="324" t="str">
        <f>IFERROR(GETPIVOTDATA("Average of VEHS(40)",#REF!,"TIMEINT",GE$9,"VEHICLETRAVELTIMEMEASUREMENT",$D22),"--")</f>
        <v>--</v>
      </c>
      <c r="GF22" s="324" t="str">
        <f>IFERROR(GETPIVOTDATA("Average of VEHS(40)",#REF!,"TIMEINT",GF$9,"VEHICLETRAVELTIMEMEASUREMENT",$D22),"--")</f>
        <v>--</v>
      </c>
      <c r="GG22" s="324" t="str">
        <f>IFERROR(GETPIVOTDATA("Average of VEHS(40)",#REF!,"TIMEINT",GG$9,"VEHICLETRAVELTIMEMEASUREMENT",$D22),"--")</f>
        <v>--</v>
      </c>
      <c r="GH22" s="324" t="str">
        <f>IFERROR(GETPIVOTDATA("Average of VEHS(40)",#REF!,"TIMEINT",GH$9,"VEHICLETRAVELTIMEMEASUREMENT",$D22),"--")</f>
        <v>--</v>
      </c>
      <c r="GI22" s="324" t="str">
        <f>IFERROR(GETPIVOTDATA("Average of VEHS(40)",#REF!,"TIMEINT",GI$9,"VEHICLETRAVELTIMEMEASUREMENT",$D22),"--")</f>
        <v>--</v>
      </c>
      <c r="GJ22" s="324" t="str">
        <f>IFERROR(GETPIVOTDATA("Average of VEHS(40)",#REF!,"TIMEINT",GJ$9,"VEHICLETRAVELTIMEMEASUREMENT",$D22),"--")</f>
        <v>--</v>
      </c>
      <c r="GK22" s="324" t="str">
        <f>IFERROR(GETPIVOTDATA("Average of VEHS(40)",#REF!,"TIMEINT",GK$9,"VEHICLETRAVELTIMEMEASUREMENT",$D22),"--")</f>
        <v>--</v>
      </c>
      <c r="GL22" s="325" t="str">
        <f>IFERROR(GETPIVOTDATA("Average of VEHS(40)",#REF!,"TIMEINT",GL$9,"VEHICLETRAVELTIMEMEASUREMENT",$D22),"--")</f>
        <v>--</v>
      </c>
      <c r="GM22" s="331"/>
      <c r="GN22" s="209" t="str">
        <f t="shared" si="25"/>
        <v>--</v>
      </c>
      <c r="GO22" s="354" t="str">
        <f t="shared" si="26"/>
        <v>--</v>
      </c>
      <c r="GP22" s="325">
        <f t="shared" si="27"/>
        <v>0</v>
      </c>
      <c r="GQ22" s="331"/>
      <c r="GR22" s="209" t="str">
        <f>IFERROR(GETPIVOTDATA("Average of TRAVTM(60)",#REF!,"TIMEINT",GR$9,"VEHICLETRAVELTIMEMEASUREMENT",$D22)/3600/24,"--")</f>
        <v>--</v>
      </c>
      <c r="GS22" s="34" t="str">
        <f>IFERROR(GETPIVOTDATA("Average of TRAVTM(60)",#REF!,"TIMEINT",GS$9,"VEHICLETRAVELTIMEMEASUREMENT",$D22)/3600/24,"--")</f>
        <v>--</v>
      </c>
      <c r="GT22" s="34" t="str">
        <f>IFERROR(GETPIVOTDATA("Average of TRAVTM(60)",#REF!,"TIMEINT",GT$9,"VEHICLETRAVELTIMEMEASUREMENT",$D22)/3600/24,"--")</f>
        <v>--</v>
      </c>
      <c r="GU22" s="34" t="str">
        <f>IFERROR(GETPIVOTDATA("Average of TRAVTM(60)",#REF!,"TIMEINT",GU$9,"VEHICLETRAVELTIMEMEASUREMENT",$D22)/3600/24,"--")</f>
        <v>--</v>
      </c>
      <c r="GV22" s="34" t="str">
        <f>IFERROR(GETPIVOTDATA("Average of TRAVTM(60)",#REF!,"TIMEINT",GV$9,"VEHICLETRAVELTIMEMEASUREMENT",$D22)/3600/24,"--")</f>
        <v>--</v>
      </c>
      <c r="GW22" s="34" t="str">
        <f>IFERROR(GETPIVOTDATA("Average of TRAVTM(60)",#REF!,"TIMEINT",GW$9,"VEHICLETRAVELTIMEMEASUREMENT",$D22)/3600/24,"--")</f>
        <v>--</v>
      </c>
      <c r="GX22" s="34" t="str">
        <f>IFERROR(GETPIVOTDATA("Average of TRAVTM(60)",#REF!,"TIMEINT",GX$9,"VEHICLETRAVELTIMEMEASUREMENT",$D22)/3600/24,"--")</f>
        <v>--</v>
      </c>
      <c r="GY22" s="34" t="str">
        <f>IFERROR(GETPIVOTDATA("Average of TRAVTM(60)",#REF!,"TIMEINT",GY$9,"VEHICLETRAVELTIMEMEASUREMENT",$D22)/3600/24,"--")</f>
        <v>--</v>
      </c>
      <c r="GZ22" s="34" t="str">
        <f>IFERROR(GETPIVOTDATA("Average of TRAVTM(60)",#REF!,"TIMEINT",GZ$9,"VEHICLETRAVELTIMEMEASUREMENT",$D22)/3600/24,"--")</f>
        <v>--</v>
      </c>
      <c r="HA22" s="34" t="str">
        <f>IFERROR(GETPIVOTDATA("Average of TRAVTM(60)",#REF!,"TIMEINT",HA$9,"VEHICLETRAVELTIMEMEASUREMENT",$D22)/3600/24,"--")</f>
        <v>--</v>
      </c>
      <c r="HB22" s="34" t="str">
        <f>IFERROR(GETPIVOTDATA("Average of TRAVTM(60)",#REF!,"TIMEINT",HB$9,"VEHICLETRAVELTIMEMEASUREMENT",$D22)/3600/24,"--")</f>
        <v>--</v>
      </c>
      <c r="HC22" s="34" t="str">
        <f>IFERROR(GETPIVOTDATA("Average of TRAVTM(60)",#REF!,"TIMEINT",HC$9,"VEHICLETRAVELTIMEMEASUREMENT",$D22)/3600/24,"--")</f>
        <v>--</v>
      </c>
      <c r="HD22" s="34" t="str">
        <f>IFERROR(GETPIVOTDATA("Average of TRAVTM(60)",#REF!,"TIMEINT",HD$9,"VEHICLETRAVELTIMEMEASUREMENT",$D22)/3600/24,"--")</f>
        <v>--</v>
      </c>
      <c r="HE22" s="34" t="str">
        <f>IFERROR(GETPIVOTDATA("Average of TRAVTM(60)",#REF!,"TIMEINT",HE$9,"VEHICLETRAVELTIMEMEASUREMENT",$D22)/3600/24,"--")</f>
        <v>--</v>
      </c>
      <c r="HF22" s="34" t="str">
        <f>IFERROR(GETPIVOTDATA("Average of TRAVTM(60)",#REF!,"TIMEINT",HF$9,"VEHICLETRAVELTIMEMEASUREMENT",$D22)/3600/24,"--")</f>
        <v>--</v>
      </c>
      <c r="HG22" s="134" t="str">
        <f>IFERROR(GETPIVOTDATA("Average of TRAVTM(60)",#REF!,"TIMEINT",HG$9,"VEHICLETRAVELTIMEMEASUREMENT",$D22)/3600/24,"--")</f>
        <v>--</v>
      </c>
      <c r="HH22" s="331"/>
      <c r="HI22" s="323" t="str">
        <f>IFERROR(GETPIVOTDATA("Average of VEHS(60)",#REF!,"TIMEINT",HI$9,"VEHICLETRAVELTIMEMEASUREMENT",$D22),"--")</f>
        <v>--</v>
      </c>
      <c r="HJ22" s="324" t="str">
        <f>IFERROR(GETPIVOTDATA("Average of VEHS(60)",#REF!,"TIMEINT",HJ$9,"VEHICLETRAVELTIMEMEASUREMENT",$D22),"--")</f>
        <v>--</v>
      </c>
      <c r="HK22" s="324" t="str">
        <f>IFERROR(GETPIVOTDATA("Average of VEHS(60)",#REF!,"TIMEINT",HK$9,"VEHICLETRAVELTIMEMEASUREMENT",$D22),"--")</f>
        <v>--</v>
      </c>
      <c r="HL22" s="324" t="str">
        <f>IFERROR(GETPIVOTDATA("Average of VEHS(60)",#REF!,"TIMEINT",HL$9,"VEHICLETRAVELTIMEMEASUREMENT",$D22),"--")</f>
        <v>--</v>
      </c>
      <c r="HM22" s="324" t="str">
        <f>IFERROR(GETPIVOTDATA("Average of VEHS(60)",#REF!,"TIMEINT",HM$9,"VEHICLETRAVELTIMEMEASUREMENT",$D22),"--")</f>
        <v>--</v>
      </c>
      <c r="HN22" s="324" t="str">
        <f>IFERROR(GETPIVOTDATA("Average of VEHS(60)",#REF!,"TIMEINT",HN$9,"VEHICLETRAVELTIMEMEASUREMENT",$D22),"--")</f>
        <v>--</v>
      </c>
      <c r="HO22" s="324" t="str">
        <f>IFERROR(GETPIVOTDATA("Average of VEHS(60)",#REF!,"TIMEINT",HO$9,"VEHICLETRAVELTIMEMEASUREMENT",$D22),"--")</f>
        <v>--</v>
      </c>
      <c r="HP22" s="324" t="str">
        <f>IFERROR(GETPIVOTDATA("Average of VEHS(60)",#REF!,"TIMEINT",HP$9,"VEHICLETRAVELTIMEMEASUREMENT",$D22),"--")</f>
        <v>--</v>
      </c>
      <c r="HQ22" s="324" t="str">
        <f>IFERROR(GETPIVOTDATA("Average of VEHS(60)",#REF!,"TIMEINT",HQ$9,"VEHICLETRAVELTIMEMEASUREMENT",$D22),"--")</f>
        <v>--</v>
      </c>
      <c r="HR22" s="324" t="str">
        <f>IFERROR(GETPIVOTDATA("Average of VEHS(60)",#REF!,"TIMEINT",HR$9,"VEHICLETRAVELTIMEMEASUREMENT",$D22),"--")</f>
        <v>--</v>
      </c>
      <c r="HS22" s="324" t="str">
        <f>IFERROR(GETPIVOTDATA("Average of VEHS(60)",#REF!,"TIMEINT",HS$9,"VEHICLETRAVELTIMEMEASUREMENT",$D22),"--")</f>
        <v>--</v>
      </c>
      <c r="HT22" s="324" t="str">
        <f>IFERROR(GETPIVOTDATA("Average of VEHS(60)",#REF!,"TIMEINT",HT$9,"VEHICLETRAVELTIMEMEASUREMENT",$D22),"--")</f>
        <v>--</v>
      </c>
      <c r="HU22" s="324" t="str">
        <f>IFERROR(GETPIVOTDATA("Average of VEHS(60)",#REF!,"TIMEINT",HU$9,"VEHICLETRAVELTIMEMEASUREMENT",$D22),"--")</f>
        <v>--</v>
      </c>
      <c r="HV22" s="324" t="str">
        <f>IFERROR(GETPIVOTDATA("Average of VEHS(60)",#REF!,"TIMEINT",HV$9,"VEHICLETRAVELTIMEMEASUREMENT",$D22),"--")</f>
        <v>--</v>
      </c>
      <c r="HW22" s="324" t="str">
        <f>IFERROR(GETPIVOTDATA("Average of VEHS(60)",#REF!,"TIMEINT",HW$9,"VEHICLETRAVELTIMEMEASUREMENT",$D22),"--")</f>
        <v>--</v>
      </c>
      <c r="HX22" s="325" t="str">
        <f>IFERROR(GETPIVOTDATA("Average of VEHS(60)",#REF!,"TIMEINT",HX$9,"VEHICLETRAVELTIMEMEASUREMENT",$D22),"--")</f>
        <v>--</v>
      </c>
      <c r="HY22" s="331"/>
      <c r="HZ22" s="209" t="str">
        <f t="shared" si="28"/>
        <v>--</v>
      </c>
      <c r="IA22" s="354" t="str">
        <f t="shared" si="29"/>
        <v>--</v>
      </c>
      <c r="IB22" s="325">
        <f t="shared" si="30"/>
        <v>0</v>
      </c>
      <c r="IC22" s="638"/>
      <c r="ID22" s="323" t="str">
        <f>IFERROR(AVERAGEIFS('VISSIM Travel Time Outputs'!#REF!,'VISSIM Travel Time Outputs'!#REF!,$D22,'VISSIM Travel Time Outputs'!#REF!,"AVG",'VISSIM Travel Time Outputs'!#REF!,ID$9),"-")</f>
        <v>-</v>
      </c>
      <c r="IE22" s="324" t="str">
        <f>IFERROR(AVERAGEIFS('VISSIM Travel Time Outputs'!#REF!,'VISSIM Travel Time Outputs'!#REF!,$D22,'VISSIM Travel Time Outputs'!#REF!,"AVG",'VISSIM Travel Time Outputs'!#REF!,IE$9),"-")</f>
        <v>-</v>
      </c>
      <c r="IF22" s="324" t="str">
        <f>IFERROR(AVERAGEIFS('VISSIM Travel Time Outputs'!#REF!,'VISSIM Travel Time Outputs'!#REF!,$D22,'VISSIM Travel Time Outputs'!#REF!,"AVG",'VISSIM Travel Time Outputs'!#REF!,IF$9),"-")</f>
        <v>-</v>
      </c>
      <c r="IG22" s="324" t="str">
        <f>IFERROR(AVERAGEIFS('VISSIM Travel Time Outputs'!#REF!,'VISSIM Travel Time Outputs'!#REF!,$D22,'VISSIM Travel Time Outputs'!#REF!,"AVG",'VISSIM Travel Time Outputs'!#REF!,IG$9),"-")</f>
        <v>-</v>
      </c>
      <c r="IH22" s="324" t="str">
        <f>IFERROR(AVERAGEIFS('VISSIM Travel Time Outputs'!#REF!,'VISSIM Travel Time Outputs'!#REF!,$D22,'VISSIM Travel Time Outputs'!#REF!,"AVG",'VISSIM Travel Time Outputs'!#REF!,IH$9),"-")</f>
        <v>-</v>
      </c>
      <c r="II22" s="324" t="str">
        <f>IFERROR(AVERAGEIFS('VISSIM Travel Time Outputs'!#REF!,'VISSIM Travel Time Outputs'!#REF!,$D22,'VISSIM Travel Time Outputs'!#REF!,"AVG",'VISSIM Travel Time Outputs'!#REF!,II$9),"-")</f>
        <v>-</v>
      </c>
      <c r="IJ22" s="324" t="str">
        <f>IFERROR(AVERAGEIFS('VISSIM Travel Time Outputs'!#REF!,'VISSIM Travel Time Outputs'!#REF!,$D22,'VISSIM Travel Time Outputs'!#REF!,"AVG",'VISSIM Travel Time Outputs'!#REF!,IJ$9),"-")</f>
        <v>-</v>
      </c>
      <c r="IK22" s="324" t="str">
        <f>IFERROR(AVERAGEIFS('VISSIM Travel Time Outputs'!#REF!,'VISSIM Travel Time Outputs'!#REF!,$D22,'VISSIM Travel Time Outputs'!#REF!,"AVG",'VISSIM Travel Time Outputs'!#REF!,IK$9),"-")</f>
        <v>-</v>
      </c>
      <c r="IL22" s="324" t="str">
        <f>IFERROR(AVERAGEIFS('VISSIM Travel Time Outputs'!#REF!,'VISSIM Travel Time Outputs'!#REF!,$D22,'VISSIM Travel Time Outputs'!#REF!,"AVG",'VISSIM Travel Time Outputs'!#REF!,IL$9),"-")</f>
        <v>-</v>
      </c>
      <c r="IM22" s="324" t="str">
        <f>IFERROR(AVERAGEIFS('VISSIM Travel Time Outputs'!#REF!,'VISSIM Travel Time Outputs'!#REF!,$D22,'VISSIM Travel Time Outputs'!#REF!,"AVG",'VISSIM Travel Time Outputs'!#REF!,IM$9),"-")</f>
        <v>-</v>
      </c>
      <c r="IN22" s="324" t="str">
        <f>IFERROR(AVERAGEIFS('VISSIM Travel Time Outputs'!#REF!,'VISSIM Travel Time Outputs'!#REF!,$D22,'VISSIM Travel Time Outputs'!#REF!,"AVG",'VISSIM Travel Time Outputs'!#REF!,IN$9),"-")</f>
        <v>-</v>
      </c>
      <c r="IO22" s="324" t="str">
        <f>IFERROR(AVERAGEIFS('VISSIM Travel Time Outputs'!#REF!,'VISSIM Travel Time Outputs'!#REF!,$D22,'VISSIM Travel Time Outputs'!#REF!,"AVG",'VISSIM Travel Time Outputs'!#REF!,IO$9),"-")</f>
        <v>-</v>
      </c>
      <c r="IP22" s="324" t="str">
        <f>IFERROR(AVERAGEIFS('VISSIM Travel Time Outputs'!#REF!,'VISSIM Travel Time Outputs'!#REF!,$D22,'VISSIM Travel Time Outputs'!#REF!,"AVG",'VISSIM Travel Time Outputs'!#REF!,IP$9),"-")</f>
        <v>-</v>
      </c>
      <c r="IQ22" s="324" t="str">
        <f>IFERROR(AVERAGEIFS('VISSIM Travel Time Outputs'!#REF!,'VISSIM Travel Time Outputs'!#REF!,$D22,'VISSIM Travel Time Outputs'!#REF!,"AVG",'VISSIM Travel Time Outputs'!#REF!,IQ$9),"-")</f>
        <v>-</v>
      </c>
      <c r="IR22" s="324" t="str">
        <f>IFERROR(AVERAGEIFS('VISSIM Travel Time Outputs'!#REF!,'VISSIM Travel Time Outputs'!#REF!,$D22,'VISSIM Travel Time Outputs'!#REF!,"AVG",'VISSIM Travel Time Outputs'!#REF!,IR$9),"-")</f>
        <v>-</v>
      </c>
      <c r="IS22" s="325" t="str">
        <f>IFERROR(AVERAGEIFS('VISSIM Travel Time Outputs'!#REF!,'VISSIM Travel Time Outputs'!#REF!,$D22,'VISSIM Travel Time Outputs'!#REF!,"AVG",'VISSIM Travel Time Outputs'!#REF!,IS$9),"-")</f>
        <v>-</v>
      </c>
      <c r="IT22" s="325" t="str">
        <f t="shared" si="31"/>
        <v>--</v>
      </c>
    </row>
    <row r="23" spans="1:254" customFormat="1" x14ac:dyDescent="0.35">
      <c r="A23" s="252" t="str">
        <f t="shared" si="12"/>
        <v>H</v>
      </c>
      <c r="B23" s="577">
        <f t="shared" si="32"/>
        <v>14</v>
      </c>
      <c r="C23" s="413">
        <f>INDEX('Input - Travel Times'!$B$3:$AH$103,MATCH($B23,'Input - Travel Times'!$B$3:$B$103,0),MATCH(C$9,'Input - Travel Times'!$B$3:$AH$3,0))</f>
        <v>0</v>
      </c>
      <c r="D23" s="150">
        <f>INDEX('Input - Travel Times'!$B$3:$AH$103,MATCH($B23,'Input - Travel Times'!$B$3:$B$103,0),MATCH(D$9,'Input - Travel Times'!$B$3:$AH$3,0))</f>
        <v>0</v>
      </c>
      <c r="E23" s="518">
        <f>TIME(0,0,INDEX('Input - Travel Times'!$B$3:$AH$103,MATCH($B23,'Input - Travel Times'!$B$3:$B$103,0),MATCH(E$9,'Input - Travel Times'!$B$3:$AH$3,0)))</f>
        <v>0</v>
      </c>
      <c r="F23" s="518">
        <f>TIME(0,0,INDEX('Input - Travel Times'!$B$3:$AH$103,MATCH($B23,'Input - Travel Times'!$B$3:$B$103,0),MATCH(F$9,'Input - Travel Times'!$B$3:$AH$3,0)))</f>
        <v>0</v>
      </c>
      <c r="G23" s="518">
        <f>TIME(0,0,INDEX('Input - Travel Times'!$B$3:$AH$103,MATCH($B23,'Input - Travel Times'!$B$3:$B$103,0),MATCH(G$9,'Input - Travel Times'!$B$3:$AH$3,0)))</f>
        <v>0</v>
      </c>
      <c r="H23" s="518">
        <f>TIME(0,0,INDEX('Input - Travel Times'!$B$3:$AH$103,MATCH($B23,'Input - Travel Times'!$B$3:$B$103,0),MATCH(H$9,'Input - Travel Times'!$B$3:$AH$3,0)))</f>
        <v>0</v>
      </c>
      <c r="I23" s="130"/>
      <c r="J23" s="209" t="str">
        <f>IFERROR(TIME(0,0,AVERAGEIFS('VISSIM Travel Time Outputs'!$I:$I,'VISSIM Travel Time Outputs'!$D:$D,$D23,'VISSIM Travel Time Outputs'!$A:$A,"AVG",'VISSIM Travel Time Outputs'!$B:$B,J$9)),"-")</f>
        <v>-</v>
      </c>
      <c r="K23" s="34" t="str">
        <f>IFERROR(TIME(0,0,AVERAGEIFS('VISSIM Travel Time Outputs'!$I:$I,'VISSIM Travel Time Outputs'!$D:$D,$D23,'VISSIM Travel Time Outputs'!$A:$A,"AVG",'VISSIM Travel Time Outputs'!$B:$B,K$9)),"-")</f>
        <v>-</v>
      </c>
      <c r="L23" s="34" t="str">
        <f>IFERROR(TIME(0,0,AVERAGEIFS('VISSIM Travel Time Outputs'!$I:$I,'VISSIM Travel Time Outputs'!$D:$D,$D23,'VISSIM Travel Time Outputs'!$A:$A,"AVG",'VISSIM Travel Time Outputs'!$B:$B,L$9)),"-")</f>
        <v>-</v>
      </c>
      <c r="M23" s="34" t="str">
        <f>IFERROR(TIME(0,0,AVERAGEIFS('VISSIM Travel Time Outputs'!$I:$I,'VISSIM Travel Time Outputs'!$D:$D,$D23,'VISSIM Travel Time Outputs'!$A:$A,"AVG",'VISSIM Travel Time Outputs'!$B:$B,M$9)),"-")</f>
        <v>-</v>
      </c>
      <c r="N23" s="34" t="str">
        <f>IFERROR(TIME(0,0,AVERAGEIFS('VISSIM Travel Time Outputs'!$I:$I,'VISSIM Travel Time Outputs'!$D:$D,$D23,'VISSIM Travel Time Outputs'!$A:$A,"AVG",'VISSIM Travel Time Outputs'!$B:$B,N$9)),"-")</f>
        <v>-</v>
      </c>
      <c r="O23" s="34" t="str">
        <f>IFERROR(TIME(0,0,AVERAGEIFS('VISSIM Travel Time Outputs'!$I:$I,'VISSIM Travel Time Outputs'!$D:$D,$D23,'VISSIM Travel Time Outputs'!$A:$A,"AVG",'VISSIM Travel Time Outputs'!$B:$B,O$9)),"-")</f>
        <v>-</v>
      </c>
      <c r="P23" s="34" t="str">
        <f>IFERROR(TIME(0,0,AVERAGEIFS('VISSIM Travel Time Outputs'!$I:$I,'VISSIM Travel Time Outputs'!$D:$D,$D23,'VISSIM Travel Time Outputs'!$A:$A,"AVG",'VISSIM Travel Time Outputs'!$B:$B,P$9)),"-")</f>
        <v>-</v>
      </c>
      <c r="Q23" s="34" t="str">
        <f>IFERROR(TIME(0,0,AVERAGEIFS('VISSIM Travel Time Outputs'!$I:$I,'VISSIM Travel Time Outputs'!$D:$D,$D23,'VISSIM Travel Time Outputs'!$A:$A,"AVG",'VISSIM Travel Time Outputs'!$B:$B,Q$9)),"-")</f>
        <v>-</v>
      </c>
      <c r="R23" s="34" t="str">
        <f>IFERROR(TIME(0,0,AVERAGEIFS('VISSIM Travel Time Outputs'!$I:$I,'VISSIM Travel Time Outputs'!$D:$D,$D23,'VISSIM Travel Time Outputs'!$A:$A,"AVG",'VISSIM Travel Time Outputs'!$B:$B,R$9)),"-")</f>
        <v>-</v>
      </c>
      <c r="S23" s="34" t="str">
        <f>IFERROR(TIME(0,0,AVERAGEIFS('VISSIM Travel Time Outputs'!$I:$I,'VISSIM Travel Time Outputs'!$D:$D,$D23,'VISSIM Travel Time Outputs'!$A:$A,"AVG",'VISSIM Travel Time Outputs'!$B:$B,S$9)),"-")</f>
        <v>-</v>
      </c>
      <c r="T23" s="34" t="str">
        <f>IFERROR(TIME(0,0,AVERAGEIFS('VISSIM Travel Time Outputs'!$I:$I,'VISSIM Travel Time Outputs'!$D:$D,$D23,'VISSIM Travel Time Outputs'!$A:$A,"AVG",'VISSIM Travel Time Outputs'!$B:$B,T$9)),"-")</f>
        <v>-</v>
      </c>
      <c r="U23" s="34" t="str">
        <f>IFERROR(TIME(0,0,AVERAGEIFS('VISSIM Travel Time Outputs'!$I:$I,'VISSIM Travel Time Outputs'!$D:$D,$D23,'VISSIM Travel Time Outputs'!$A:$A,"AVG",'VISSIM Travel Time Outputs'!$B:$B,U$9)),"-")</f>
        <v>-</v>
      </c>
      <c r="V23" s="34" t="str">
        <f>IFERROR(TIME(0,0,AVERAGEIFS('VISSIM Travel Time Outputs'!$I:$I,'VISSIM Travel Time Outputs'!$D:$D,$D23,'VISSIM Travel Time Outputs'!$A:$A,"AVG",'VISSIM Travel Time Outputs'!$B:$B,V$9)),"-")</f>
        <v>-</v>
      </c>
      <c r="W23" s="34" t="str">
        <f>IFERROR(TIME(0,0,AVERAGEIFS('VISSIM Travel Time Outputs'!$I:$I,'VISSIM Travel Time Outputs'!$D:$D,$D23,'VISSIM Travel Time Outputs'!$A:$A,"AVG",'VISSIM Travel Time Outputs'!$B:$B,W$9)),"-")</f>
        <v>-</v>
      </c>
      <c r="X23" s="34" t="str">
        <f>IFERROR(TIME(0,0,AVERAGEIFS('VISSIM Travel Time Outputs'!$I:$I,'VISSIM Travel Time Outputs'!$D:$D,$D23,'VISSIM Travel Time Outputs'!$A:$A,"AVG",'VISSIM Travel Time Outputs'!$B:$B,X$9)),"-")</f>
        <v>-</v>
      </c>
      <c r="Y23" s="134" t="str">
        <f>IFERROR(TIME(0,0,AVERAGEIFS('VISSIM Travel Time Outputs'!$I:$I,'VISSIM Travel Time Outputs'!$D:$D,$D23,'VISSIM Travel Time Outputs'!$A:$A,"AVG",'VISSIM Travel Time Outputs'!$B:$B,Y$9)),"-")</f>
        <v>-</v>
      </c>
      <c r="Z23" s="254"/>
      <c r="AA23" s="323" t="str">
        <f>IFERROR(AVERAGEIFS('VISSIM Travel Time Outputs'!$F:$F,'VISSIM Travel Time Outputs'!$D:$D,$D23,'VISSIM Travel Time Outputs'!$A:$A,"AVG",'VISSIM Travel Time Outputs'!$B:$B,AA$9),"-")</f>
        <v>-</v>
      </c>
      <c r="AB23" s="324" t="str">
        <f>IFERROR(AVERAGEIFS('VISSIM Travel Time Outputs'!$F:$F,'VISSIM Travel Time Outputs'!$D:$D,$D23,'VISSIM Travel Time Outputs'!$A:$A,"AVG",'VISSIM Travel Time Outputs'!$B:$B,AB$9),"-")</f>
        <v>-</v>
      </c>
      <c r="AC23" s="324" t="str">
        <f>IFERROR(AVERAGEIFS('VISSIM Travel Time Outputs'!$F:$F,'VISSIM Travel Time Outputs'!$D:$D,$D23,'VISSIM Travel Time Outputs'!$A:$A,"AVG",'VISSIM Travel Time Outputs'!$B:$B,AC$9),"-")</f>
        <v>-</v>
      </c>
      <c r="AD23" s="324" t="str">
        <f>IFERROR(AVERAGEIFS('VISSIM Travel Time Outputs'!$F:$F,'VISSIM Travel Time Outputs'!$D:$D,$D23,'VISSIM Travel Time Outputs'!$A:$A,"AVG",'VISSIM Travel Time Outputs'!$B:$B,AD$9),"-")</f>
        <v>-</v>
      </c>
      <c r="AE23" s="324" t="str">
        <f>IFERROR(AVERAGEIFS('VISSIM Travel Time Outputs'!$F:$F,'VISSIM Travel Time Outputs'!$D:$D,$D23,'VISSIM Travel Time Outputs'!$A:$A,"AVG",'VISSIM Travel Time Outputs'!$B:$B,AE$9),"-")</f>
        <v>-</v>
      </c>
      <c r="AF23" s="324" t="str">
        <f>IFERROR(AVERAGEIFS('VISSIM Travel Time Outputs'!$F:$F,'VISSIM Travel Time Outputs'!$D:$D,$D23,'VISSIM Travel Time Outputs'!$A:$A,"AVG",'VISSIM Travel Time Outputs'!$B:$B,AF$9),"-")</f>
        <v>-</v>
      </c>
      <c r="AG23" s="324" t="str">
        <f>IFERROR(AVERAGEIFS('VISSIM Travel Time Outputs'!$F:$F,'VISSIM Travel Time Outputs'!$D:$D,$D23,'VISSIM Travel Time Outputs'!$A:$A,"AVG",'VISSIM Travel Time Outputs'!$B:$B,AG$9),"-")</f>
        <v>-</v>
      </c>
      <c r="AH23" s="324" t="str">
        <f>IFERROR(AVERAGEIFS('VISSIM Travel Time Outputs'!$F:$F,'VISSIM Travel Time Outputs'!$D:$D,$D23,'VISSIM Travel Time Outputs'!$A:$A,"AVG",'VISSIM Travel Time Outputs'!$B:$B,AH$9),"-")</f>
        <v>-</v>
      </c>
      <c r="AI23" s="324" t="str">
        <f>IFERROR(AVERAGEIFS('VISSIM Travel Time Outputs'!$F:$F,'VISSIM Travel Time Outputs'!$D:$D,$D23,'VISSIM Travel Time Outputs'!$A:$A,"AVG",'VISSIM Travel Time Outputs'!$B:$B,AI$9),"-")</f>
        <v>-</v>
      </c>
      <c r="AJ23" s="324" t="str">
        <f>IFERROR(AVERAGEIFS('VISSIM Travel Time Outputs'!$F:$F,'VISSIM Travel Time Outputs'!$D:$D,$D23,'VISSIM Travel Time Outputs'!$A:$A,"AVG",'VISSIM Travel Time Outputs'!$B:$B,AJ$9),"-")</f>
        <v>-</v>
      </c>
      <c r="AK23" s="324" t="str">
        <f>IFERROR(AVERAGEIFS('VISSIM Travel Time Outputs'!$F:$F,'VISSIM Travel Time Outputs'!$D:$D,$D23,'VISSIM Travel Time Outputs'!$A:$A,"AVG",'VISSIM Travel Time Outputs'!$B:$B,AK$9),"-")</f>
        <v>-</v>
      </c>
      <c r="AL23" s="324" t="str">
        <f>IFERROR(AVERAGEIFS('VISSIM Travel Time Outputs'!$F:$F,'VISSIM Travel Time Outputs'!$D:$D,$D23,'VISSIM Travel Time Outputs'!$A:$A,"AVG",'VISSIM Travel Time Outputs'!$B:$B,AL$9),"-")</f>
        <v>-</v>
      </c>
      <c r="AM23" s="324" t="str">
        <f>IFERROR(AVERAGEIFS('VISSIM Travel Time Outputs'!$F:$F,'VISSIM Travel Time Outputs'!$D:$D,$D23,'VISSIM Travel Time Outputs'!$A:$A,"AVG",'VISSIM Travel Time Outputs'!$B:$B,AM$9),"-")</f>
        <v>-</v>
      </c>
      <c r="AN23" s="324" t="str">
        <f>IFERROR(AVERAGEIFS('VISSIM Travel Time Outputs'!$F:$F,'VISSIM Travel Time Outputs'!$D:$D,$D23,'VISSIM Travel Time Outputs'!$A:$A,"AVG",'VISSIM Travel Time Outputs'!$B:$B,AN$9),"-")</f>
        <v>-</v>
      </c>
      <c r="AO23" s="324" t="str">
        <f>IFERROR(AVERAGEIFS('VISSIM Travel Time Outputs'!$F:$F,'VISSIM Travel Time Outputs'!$D:$D,$D23,'VISSIM Travel Time Outputs'!$A:$A,"AVG",'VISSIM Travel Time Outputs'!$B:$B,AO$9),"-")</f>
        <v>-</v>
      </c>
      <c r="AP23" s="325" t="str">
        <f>IFERROR(AVERAGEIFS('VISSIM Travel Time Outputs'!$F:$F,'VISSIM Travel Time Outputs'!$D:$D,$D23,'VISSIM Travel Time Outputs'!$A:$A,"AVG",'VISSIM Travel Time Outputs'!$B:$B,AP$9),"-")</f>
        <v>-</v>
      </c>
      <c r="AQ23" s="331"/>
      <c r="AR23" s="209" t="str">
        <f t="shared" si="13"/>
        <v>--</v>
      </c>
      <c r="AS23" s="354" t="str">
        <f t="shared" si="14"/>
        <v>--</v>
      </c>
      <c r="AT23" s="325">
        <f t="shared" si="15"/>
        <v>0</v>
      </c>
      <c r="AU23" s="255"/>
      <c r="AV23" s="209" t="str">
        <f>IFERROR(TIME(0,0,AVERAGEIFS('VISSIM Travel Time Outputs'!$J:$J,'VISSIM Travel Time Outputs'!$D:$D,$D23,'VISSIM Travel Time Outputs'!$A:$A,"AVG",'VISSIM Travel Time Outputs'!$B:$B,AV$9)),"-")</f>
        <v>-</v>
      </c>
      <c r="AW23" s="34" t="str">
        <f>IFERROR(TIME(0,0,AVERAGEIFS('VISSIM Travel Time Outputs'!$J:$J,'VISSIM Travel Time Outputs'!$D:$D,$D23,'VISSIM Travel Time Outputs'!$A:$A,"AVG",'VISSIM Travel Time Outputs'!$B:$B,AW$9)),"-")</f>
        <v>-</v>
      </c>
      <c r="AX23" s="34" t="str">
        <f>IFERROR(TIME(0,0,AVERAGEIFS('VISSIM Travel Time Outputs'!$J:$J,'VISSIM Travel Time Outputs'!$D:$D,$D23,'VISSIM Travel Time Outputs'!$A:$A,"AVG",'VISSIM Travel Time Outputs'!$B:$B,AX$9)),"-")</f>
        <v>-</v>
      </c>
      <c r="AY23" s="34" t="str">
        <f>IFERROR(TIME(0,0,AVERAGEIFS('VISSIM Travel Time Outputs'!$J:$J,'VISSIM Travel Time Outputs'!$D:$D,$D23,'VISSIM Travel Time Outputs'!$A:$A,"AVG",'VISSIM Travel Time Outputs'!$B:$B,AY$9)),"-")</f>
        <v>-</v>
      </c>
      <c r="AZ23" s="34" t="str">
        <f>IFERROR(TIME(0,0,AVERAGEIFS('VISSIM Travel Time Outputs'!$J:$J,'VISSIM Travel Time Outputs'!$D:$D,$D23,'VISSIM Travel Time Outputs'!$A:$A,"AVG",'VISSIM Travel Time Outputs'!$B:$B,AZ$9)),"-")</f>
        <v>-</v>
      </c>
      <c r="BA23" s="34" t="str">
        <f>IFERROR(TIME(0,0,AVERAGEIFS('VISSIM Travel Time Outputs'!$J:$J,'VISSIM Travel Time Outputs'!$D:$D,$D23,'VISSIM Travel Time Outputs'!$A:$A,"AVG",'VISSIM Travel Time Outputs'!$B:$B,BA$9)),"-")</f>
        <v>-</v>
      </c>
      <c r="BB23" s="34" t="str">
        <f>IFERROR(TIME(0,0,AVERAGEIFS('VISSIM Travel Time Outputs'!$J:$J,'VISSIM Travel Time Outputs'!$D:$D,$D23,'VISSIM Travel Time Outputs'!$A:$A,"AVG",'VISSIM Travel Time Outputs'!$B:$B,BB$9)),"-")</f>
        <v>-</v>
      </c>
      <c r="BC23" s="34" t="str">
        <f>IFERROR(TIME(0,0,AVERAGEIFS('VISSIM Travel Time Outputs'!$J:$J,'VISSIM Travel Time Outputs'!$D:$D,$D23,'VISSIM Travel Time Outputs'!$A:$A,"AVG",'VISSIM Travel Time Outputs'!$B:$B,BC$9)),"-")</f>
        <v>-</v>
      </c>
      <c r="BD23" s="34" t="str">
        <f>IFERROR(TIME(0,0,AVERAGEIFS('VISSIM Travel Time Outputs'!$J:$J,'VISSIM Travel Time Outputs'!$D:$D,$D23,'VISSIM Travel Time Outputs'!$A:$A,"AVG",'VISSIM Travel Time Outputs'!$B:$B,BD$9)),"-")</f>
        <v>-</v>
      </c>
      <c r="BE23" s="34" t="str">
        <f>IFERROR(TIME(0,0,AVERAGEIFS('VISSIM Travel Time Outputs'!$J:$J,'VISSIM Travel Time Outputs'!$D:$D,$D23,'VISSIM Travel Time Outputs'!$A:$A,"AVG",'VISSIM Travel Time Outputs'!$B:$B,BE$9)),"-")</f>
        <v>-</v>
      </c>
      <c r="BF23" s="34" t="str">
        <f>IFERROR(TIME(0,0,AVERAGEIFS('VISSIM Travel Time Outputs'!$J:$J,'VISSIM Travel Time Outputs'!$D:$D,$D23,'VISSIM Travel Time Outputs'!$A:$A,"AVG",'VISSIM Travel Time Outputs'!$B:$B,BF$9)),"-")</f>
        <v>-</v>
      </c>
      <c r="BG23" s="34" t="str">
        <f>IFERROR(TIME(0,0,AVERAGEIFS('VISSIM Travel Time Outputs'!$J:$J,'VISSIM Travel Time Outputs'!$D:$D,$D23,'VISSIM Travel Time Outputs'!$A:$A,"AVG",'VISSIM Travel Time Outputs'!$B:$B,BG$9)),"-")</f>
        <v>-</v>
      </c>
      <c r="BH23" s="34" t="str">
        <f>IFERROR(TIME(0,0,AVERAGEIFS('VISSIM Travel Time Outputs'!$J:$J,'VISSIM Travel Time Outputs'!$D:$D,$D23,'VISSIM Travel Time Outputs'!$A:$A,"AVG",'VISSIM Travel Time Outputs'!$B:$B,BH$9)),"-")</f>
        <v>-</v>
      </c>
      <c r="BI23" s="34" t="str">
        <f>IFERROR(TIME(0,0,AVERAGEIFS('VISSIM Travel Time Outputs'!$J:$J,'VISSIM Travel Time Outputs'!$D:$D,$D23,'VISSIM Travel Time Outputs'!$A:$A,"AVG",'VISSIM Travel Time Outputs'!$B:$B,BI$9)),"-")</f>
        <v>-</v>
      </c>
      <c r="BJ23" s="34" t="str">
        <f>IFERROR(TIME(0,0,AVERAGEIFS('VISSIM Travel Time Outputs'!$J:$J,'VISSIM Travel Time Outputs'!$D:$D,$D23,'VISSIM Travel Time Outputs'!$A:$A,"AVG",'VISSIM Travel Time Outputs'!$B:$B,BJ$9)),"-")</f>
        <v>-</v>
      </c>
      <c r="BK23" s="134" t="str">
        <f>IFERROR(TIME(0,0,AVERAGEIFS('VISSIM Travel Time Outputs'!$J:$J,'VISSIM Travel Time Outputs'!$D:$D,$D23,'VISSIM Travel Time Outputs'!$A:$A,"AVG",'VISSIM Travel Time Outputs'!$B:$B,BK$9)),"-")</f>
        <v>-</v>
      </c>
      <c r="BL23" s="126"/>
      <c r="BM23" s="323" t="str">
        <f>IFERROR(AVERAGEIFS('VISSIM Travel Time Outputs'!$G:$G,'VISSIM Travel Time Outputs'!$D:$D,$D23,'VISSIM Travel Time Outputs'!$A:$A,"AVG",'VISSIM Travel Time Outputs'!$B:$B,BM$9),"-")</f>
        <v>-</v>
      </c>
      <c r="BN23" s="324" t="str">
        <f>IFERROR(AVERAGEIFS('VISSIM Travel Time Outputs'!$G:$G,'VISSIM Travel Time Outputs'!$D:$D,$D23,'VISSIM Travel Time Outputs'!$A:$A,"AVG",'VISSIM Travel Time Outputs'!$B:$B,BN$9),"-")</f>
        <v>-</v>
      </c>
      <c r="BO23" s="324" t="str">
        <f>IFERROR(AVERAGEIFS('VISSIM Travel Time Outputs'!$G:$G,'VISSIM Travel Time Outputs'!$D:$D,$D23,'VISSIM Travel Time Outputs'!$A:$A,"AVG",'VISSIM Travel Time Outputs'!$B:$B,BO$9),"-")</f>
        <v>-</v>
      </c>
      <c r="BP23" s="324" t="str">
        <f>IFERROR(AVERAGEIFS('VISSIM Travel Time Outputs'!$G:$G,'VISSIM Travel Time Outputs'!$D:$D,$D23,'VISSIM Travel Time Outputs'!$A:$A,"AVG",'VISSIM Travel Time Outputs'!$B:$B,BP$9),"-")</f>
        <v>-</v>
      </c>
      <c r="BQ23" s="324" t="str">
        <f>IFERROR(AVERAGEIFS('VISSIM Travel Time Outputs'!$G:$G,'VISSIM Travel Time Outputs'!$D:$D,$D23,'VISSIM Travel Time Outputs'!$A:$A,"AVG",'VISSIM Travel Time Outputs'!$B:$B,BQ$9),"-")</f>
        <v>-</v>
      </c>
      <c r="BR23" s="324" t="str">
        <f>IFERROR(AVERAGEIFS('VISSIM Travel Time Outputs'!$G:$G,'VISSIM Travel Time Outputs'!$D:$D,$D23,'VISSIM Travel Time Outputs'!$A:$A,"AVG",'VISSIM Travel Time Outputs'!$B:$B,BR$9),"-")</f>
        <v>-</v>
      </c>
      <c r="BS23" s="324" t="str">
        <f>IFERROR(AVERAGEIFS('VISSIM Travel Time Outputs'!$G:$G,'VISSIM Travel Time Outputs'!$D:$D,$D23,'VISSIM Travel Time Outputs'!$A:$A,"AVG",'VISSIM Travel Time Outputs'!$B:$B,BS$9),"-")</f>
        <v>-</v>
      </c>
      <c r="BT23" s="324" t="str">
        <f>IFERROR(AVERAGEIFS('VISSIM Travel Time Outputs'!$G:$G,'VISSIM Travel Time Outputs'!$D:$D,$D23,'VISSIM Travel Time Outputs'!$A:$A,"AVG",'VISSIM Travel Time Outputs'!$B:$B,BT$9),"-")</f>
        <v>-</v>
      </c>
      <c r="BU23" s="324" t="str">
        <f>IFERROR(AVERAGEIFS('VISSIM Travel Time Outputs'!$G:$G,'VISSIM Travel Time Outputs'!$D:$D,$D23,'VISSIM Travel Time Outputs'!$A:$A,"AVG",'VISSIM Travel Time Outputs'!$B:$B,BU$9),"-")</f>
        <v>-</v>
      </c>
      <c r="BV23" s="324" t="str">
        <f>IFERROR(AVERAGEIFS('VISSIM Travel Time Outputs'!$G:$G,'VISSIM Travel Time Outputs'!$D:$D,$D23,'VISSIM Travel Time Outputs'!$A:$A,"AVG",'VISSIM Travel Time Outputs'!$B:$B,BV$9),"-")</f>
        <v>-</v>
      </c>
      <c r="BW23" s="324" t="str">
        <f>IFERROR(AVERAGEIFS('VISSIM Travel Time Outputs'!$G:$G,'VISSIM Travel Time Outputs'!$D:$D,$D23,'VISSIM Travel Time Outputs'!$A:$A,"AVG",'VISSIM Travel Time Outputs'!$B:$B,BW$9),"-")</f>
        <v>-</v>
      </c>
      <c r="BX23" s="324" t="str">
        <f>IFERROR(AVERAGEIFS('VISSIM Travel Time Outputs'!$G:$G,'VISSIM Travel Time Outputs'!$D:$D,$D23,'VISSIM Travel Time Outputs'!$A:$A,"AVG",'VISSIM Travel Time Outputs'!$B:$B,BX$9),"-")</f>
        <v>-</v>
      </c>
      <c r="BY23" s="324" t="str">
        <f>IFERROR(AVERAGEIFS('VISSIM Travel Time Outputs'!$G:$G,'VISSIM Travel Time Outputs'!$D:$D,$D23,'VISSIM Travel Time Outputs'!$A:$A,"AVG",'VISSIM Travel Time Outputs'!$B:$B,BY$9),"-")</f>
        <v>-</v>
      </c>
      <c r="BZ23" s="324" t="str">
        <f>IFERROR(AVERAGEIFS('VISSIM Travel Time Outputs'!$G:$G,'VISSIM Travel Time Outputs'!$D:$D,$D23,'VISSIM Travel Time Outputs'!$A:$A,"AVG",'VISSIM Travel Time Outputs'!$B:$B,BZ$9),"-")</f>
        <v>-</v>
      </c>
      <c r="CA23" s="324" t="str">
        <f>IFERROR(AVERAGEIFS('VISSIM Travel Time Outputs'!$G:$G,'VISSIM Travel Time Outputs'!$D:$D,$D23,'VISSIM Travel Time Outputs'!$A:$A,"AVG",'VISSIM Travel Time Outputs'!$B:$B,CA$9),"-")</f>
        <v>-</v>
      </c>
      <c r="CB23" s="325" t="str">
        <f>IFERROR(AVERAGEIFS('VISSIM Travel Time Outputs'!$G:$G,'VISSIM Travel Time Outputs'!$D:$D,$D23,'VISSIM Travel Time Outputs'!$A:$A,"AVG",'VISSIM Travel Time Outputs'!$B:$B,CB$9),"-")</f>
        <v>-</v>
      </c>
      <c r="CC23" s="254"/>
      <c r="CD23" s="209" t="str">
        <f t="shared" si="16"/>
        <v>--</v>
      </c>
      <c r="CE23" s="354" t="str">
        <f t="shared" si="17"/>
        <v>--</v>
      </c>
      <c r="CF23" s="325">
        <f t="shared" si="18"/>
        <v>0</v>
      </c>
      <c r="CG23" s="331"/>
      <c r="CH23" s="209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134"/>
      <c r="CX23" s="331"/>
      <c r="CY23" s="323"/>
      <c r="CZ23" s="324"/>
      <c r="DA23" s="324"/>
      <c r="DB23" s="324"/>
      <c r="DC23" s="324"/>
      <c r="DD23" s="324"/>
      <c r="DE23" s="324"/>
      <c r="DF23" s="324"/>
      <c r="DG23" s="324"/>
      <c r="DH23" s="324"/>
      <c r="DI23" s="324"/>
      <c r="DJ23" s="324"/>
      <c r="DK23" s="324"/>
      <c r="DL23" s="324"/>
      <c r="DM23" s="324"/>
      <c r="DN23" s="325"/>
      <c r="DO23" s="331"/>
      <c r="DP23" s="209" t="str">
        <f t="shared" si="19"/>
        <v>--</v>
      </c>
      <c r="DQ23" s="354" t="str">
        <f t="shared" si="20"/>
        <v>--</v>
      </c>
      <c r="DR23" s="325">
        <f t="shared" si="21"/>
        <v>0</v>
      </c>
      <c r="DS23" s="255"/>
      <c r="DT23" s="209" t="str">
        <f>IFERROR(TIME(0,0,AVERAGEIFS('VISSIM Travel Time Outputs'!$K:$K,'VISSIM Travel Time Outputs'!$D:$D,$D23,'VISSIM Travel Time Outputs'!$A:$A,"AVG",'VISSIM Travel Time Outputs'!$B:$B,DT$9)),"-")</f>
        <v>-</v>
      </c>
      <c r="DU23" s="34" t="str">
        <f>IFERROR(TIME(0,0,AVERAGEIFS('VISSIM Travel Time Outputs'!$K:$K,'VISSIM Travel Time Outputs'!$D:$D,$D23,'VISSIM Travel Time Outputs'!$A:$A,"AVG",'VISSIM Travel Time Outputs'!$B:$B,DU$9)),"-")</f>
        <v>-</v>
      </c>
      <c r="DV23" s="34" t="str">
        <f>IFERROR(TIME(0,0,AVERAGEIFS('VISSIM Travel Time Outputs'!$K:$K,'VISSIM Travel Time Outputs'!$D:$D,$D23,'VISSIM Travel Time Outputs'!$A:$A,"AVG",'VISSIM Travel Time Outputs'!$B:$B,DV$9)),"-")</f>
        <v>-</v>
      </c>
      <c r="DW23" s="34" t="str">
        <f>IFERROR(TIME(0,0,AVERAGEIFS('VISSIM Travel Time Outputs'!$K:$K,'VISSIM Travel Time Outputs'!$D:$D,$D23,'VISSIM Travel Time Outputs'!$A:$A,"AVG",'VISSIM Travel Time Outputs'!$B:$B,DW$9)),"-")</f>
        <v>-</v>
      </c>
      <c r="DX23" s="34" t="str">
        <f>IFERROR(TIME(0,0,AVERAGEIFS('VISSIM Travel Time Outputs'!$K:$K,'VISSIM Travel Time Outputs'!$D:$D,$D23,'VISSIM Travel Time Outputs'!$A:$A,"AVG",'VISSIM Travel Time Outputs'!$B:$B,DX$9)),"-")</f>
        <v>-</v>
      </c>
      <c r="DY23" s="34" t="str">
        <f>IFERROR(TIME(0,0,AVERAGEIFS('VISSIM Travel Time Outputs'!$K:$K,'VISSIM Travel Time Outputs'!$D:$D,$D23,'VISSIM Travel Time Outputs'!$A:$A,"AVG",'VISSIM Travel Time Outputs'!$B:$B,DY$9)),"-")</f>
        <v>-</v>
      </c>
      <c r="DZ23" s="34" t="str">
        <f>IFERROR(TIME(0,0,AVERAGEIFS('VISSIM Travel Time Outputs'!$K:$K,'VISSIM Travel Time Outputs'!$D:$D,$D23,'VISSIM Travel Time Outputs'!$A:$A,"AVG",'VISSIM Travel Time Outputs'!$B:$B,DZ$9)),"-")</f>
        <v>-</v>
      </c>
      <c r="EA23" s="34" t="str">
        <f>IFERROR(TIME(0,0,AVERAGEIFS('VISSIM Travel Time Outputs'!$K:$K,'VISSIM Travel Time Outputs'!$D:$D,$D23,'VISSIM Travel Time Outputs'!$A:$A,"AVG",'VISSIM Travel Time Outputs'!$B:$B,EA$9)),"-")</f>
        <v>-</v>
      </c>
      <c r="EB23" s="34" t="str">
        <f>IFERROR(TIME(0,0,AVERAGEIFS('VISSIM Travel Time Outputs'!$K:$K,'VISSIM Travel Time Outputs'!$D:$D,$D23,'VISSIM Travel Time Outputs'!$A:$A,"AVG",'VISSIM Travel Time Outputs'!$B:$B,EB$9)),"-")</f>
        <v>-</v>
      </c>
      <c r="EC23" s="34" t="str">
        <f>IFERROR(TIME(0,0,AVERAGEIFS('VISSIM Travel Time Outputs'!$K:$K,'VISSIM Travel Time Outputs'!$D:$D,$D23,'VISSIM Travel Time Outputs'!$A:$A,"AVG",'VISSIM Travel Time Outputs'!$B:$B,EC$9)),"-")</f>
        <v>-</v>
      </c>
      <c r="ED23" s="34" t="str">
        <f>IFERROR(TIME(0,0,AVERAGEIFS('VISSIM Travel Time Outputs'!$K:$K,'VISSIM Travel Time Outputs'!$D:$D,$D23,'VISSIM Travel Time Outputs'!$A:$A,"AVG",'VISSIM Travel Time Outputs'!$B:$B,ED$9)),"-")</f>
        <v>-</v>
      </c>
      <c r="EE23" s="34" t="str">
        <f>IFERROR(TIME(0,0,AVERAGEIFS('VISSIM Travel Time Outputs'!$K:$K,'VISSIM Travel Time Outputs'!$D:$D,$D23,'VISSIM Travel Time Outputs'!$A:$A,"AVG",'VISSIM Travel Time Outputs'!$B:$B,EE$9)),"-")</f>
        <v>-</v>
      </c>
      <c r="EF23" s="34" t="str">
        <f>IFERROR(TIME(0,0,AVERAGEIFS('VISSIM Travel Time Outputs'!$K:$K,'VISSIM Travel Time Outputs'!$D:$D,$D23,'VISSIM Travel Time Outputs'!$A:$A,"AVG",'VISSIM Travel Time Outputs'!$B:$B,EF$9)),"-")</f>
        <v>-</v>
      </c>
      <c r="EG23" s="34" t="str">
        <f>IFERROR(TIME(0,0,AVERAGEIFS('VISSIM Travel Time Outputs'!$K:$K,'VISSIM Travel Time Outputs'!$D:$D,$D23,'VISSIM Travel Time Outputs'!$A:$A,"AVG",'VISSIM Travel Time Outputs'!$B:$B,EG$9)),"-")</f>
        <v>-</v>
      </c>
      <c r="EH23" s="34" t="str">
        <f>IFERROR(TIME(0,0,AVERAGEIFS('VISSIM Travel Time Outputs'!$K:$K,'VISSIM Travel Time Outputs'!$D:$D,$D23,'VISSIM Travel Time Outputs'!$A:$A,"AVG",'VISSIM Travel Time Outputs'!$B:$B,EH$9)),"-")</f>
        <v>-</v>
      </c>
      <c r="EI23" s="134" t="str">
        <f>IFERROR(TIME(0,0,AVERAGEIFS('VISSIM Travel Time Outputs'!$K:$K,'VISSIM Travel Time Outputs'!$D:$D,$D23,'VISSIM Travel Time Outputs'!$A:$A,"AVG",'VISSIM Travel Time Outputs'!$B:$B,EI$9)),"-")</f>
        <v>-</v>
      </c>
      <c r="EJ23" s="126"/>
      <c r="EK23" s="323" t="str">
        <f>IFERROR(AVERAGEIFS('VISSIM Travel Time Outputs'!$H:$H,'VISSIM Travel Time Outputs'!$D:$D,$D23,'VISSIM Travel Time Outputs'!$A:$A,"AVG",'VISSIM Travel Time Outputs'!$B:$B,EK$9),"-")</f>
        <v>-</v>
      </c>
      <c r="EL23" s="324" t="str">
        <f>IFERROR(AVERAGEIFS('VISSIM Travel Time Outputs'!$H:$H,'VISSIM Travel Time Outputs'!$D:$D,$D23,'VISSIM Travel Time Outputs'!$A:$A,"AVG",'VISSIM Travel Time Outputs'!$B:$B,EL$9),"-")</f>
        <v>-</v>
      </c>
      <c r="EM23" s="324" t="str">
        <f>IFERROR(AVERAGEIFS('VISSIM Travel Time Outputs'!$H:$H,'VISSIM Travel Time Outputs'!$D:$D,$D23,'VISSIM Travel Time Outputs'!$A:$A,"AVG",'VISSIM Travel Time Outputs'!$B:$B,EM$9),"-")</f>
        <v>-</v>
      </c>
      <c r="EN23" s="324" t="str">
        <f>IFERROR(AVERAGEIFS('VISSIM Travel Time Outputs'!$H:$H,'VISSIM Travel Time Outputs'!$D:$D,$D23,'VISSIM Travel Time Outputs'!$A:$A,"AVG",'VISSIM Travel Time Outputs'!$B:$B,EN$9),"-")</f>
        <v>-</v>
      </c>
      <c r="EO23" s="324" t="str">
        <f>IFERROR(AVERAGEIFS('VISSIM Travel Time Outputs'!$H:$H,'VISSIM Travel Time Outputs'!$D:$D,$D23,'VISSIM Travel Time Outputs'!$A:$A,"AVG",'VISSIM Travel Time Outputs'!$B:$B,EO$9),"-")</f>
        <v>-</v>
      </c>
      <c r="EP23" s="324" t="str">
        <f>IFERROR(AVERAGEIFS('VISSIM Travel Time Outputs'!$H:$H,'VISSIM Travel Time Outputs'!$D:$D,$D23,'VISSIM Travel Time Outputs'!$A:$A,"AVG",'VISSIM Travel Time Outputs'!$B:$B,EP$9),"-")</f>
        <v>-</v>
      </c>
      <c r="EQ23" s="324" t="str">
        <f>IFERROR(AVERAGEIFS('VISSIM Travel Time Outputs'!$H:$H,'VISSIM Travel Time Outputs'!$D:$D,$D23,'VISSIM Travel Time Outputs'!$A:$A,"AVG",'VISSIM Travel Time Outputs'!$B:$B,EQ$9),"-")</f>
        <v>-</v>
      </c>
      <c r="ER23" s="324" t="str">
        <f>IFERROR(AVERAGEIFS('VISSIM Travel Time Outputs'!$H:$H,'VISSIM Travel Time Outputs'!$D:$D,$D23,'VISSIM Travel Time Outputs'!$A:$A,"AVG",'VISSIM Travel Time Outputs'!$B:$B,ER$9),"-")</f>
        <v>-</v>
      </c>
      <c r="ES23" s="324" t="str">
        <f>IFERROR(AVERAGEIFS('VISSIM Travel Time Outputs'!$H:$H,'VISSIM Travel Time Outputs'!$D:$D,$D23,'VISSIM Travel Time Outputs'!$A:$A,"AVG",'VISSIM Travel Time Outputs'!$B:$B,ES$9),"-")</f>
        <v>-</v>
      </c>
      <c r="ET23" s="324" t="str">
        <f>IFERROR(AVERAGEIFS('VISSIM Travel Time Outputs'!$H:$H,'VISSIM Travel Time Outputs'!$D:$D,$D23,'VISSIM Travel Time Outputs'!$A:$A,"AVG",'VISSIM Travel Time Outputs'!$B:$B,ET$9),"-")</f>
        <v>-</v>
      </c>
      <c r="EU23" s="324" t="str">
        <f>IFERROR(AVERAGEIFS('VISSIM Travel Time Outputs'!$H:$H,'VISSIM Travel Time Outputs'!$D:$D,$D23,'VISSIM Travel Time Outputs'!$A:$A,"AVG",'VISSIM Travel Time Outputs'!$B:$B,EU$9),"-")</f>
        <v>-</v>
      </c>
      <c r="EV23" s="324" t="str">
        <f>IFERROR(AVERAGEIFS('VISSIM Travel Time Outputs'!$H:$H,'VISSIM Travel Time Outputs'!$D:$D,$D23,'VISSIM Travel Time Outputs'!$A:$A,"AVG",'VISSIM Travel Time Outputs'!$B:$B,EV$9),"-")</f>
        <v>-</v>
      </c>
      <c r="EW23" s="324" t="str">
        <f>IFERROR(AVERAGEIFS('VISSIM Travel Time Outputs'!$H:$H,'VISSIM Travel Time Outputs'!$D:$D,$D23,'VISSIM Travel Time Outputs'!$A:$A,"AVG",'VISSIM Travel Time Outputs'!$B:$B,EW$9),"-")</f>
        <v>-</v>
      </c>
      <c r="EX23" s="324" t="str">
        <f>IFERROR(AVERAGEIFS('VISSIM Travel Time Outputs'!$H:$H,'VISSIM Travel Time Outputs'!$D:$D,$D23,'VISSIM Travel Time Outputs'!$A:$A,"AVG",'VISSIM Travel Time Outputs'!$B:$B,EX$9),"-")</f>
        <v>-</v>
      </c>
      <c r="EY23" s="324" t="str">
        <f>IFERROR(AVERAGEIFS('VISSIM Travel Time Outputs'!$H:$H,'VISSIM Travel Time Outputs'!$D:$D,$D23,'VISSIM Travel Time Outputs'!$A:$A,"AVG",'VISSIM Travel Time Outputs'!$B:$B,EY$9),"-")</f>
        <v>-</v>
      </c>
      <c r="EZ23" s="325" t="str">
        <f>IFERROR(AVERAGEIFS('VISSIM Travel Time Outputs'!$H:$H,'VISSIM Travel Time Outputs'!$D:$D,$D23,'VISSIM Travel Time Outputs'!$A:$A,"AVG",'VISSIM Travel Time Outputs'!$B:$B,EZ$9),"-")</f>
        <v>-</v>
      </c>
      <c r="FA23" s="254"/>
      <c r="FB23" s="209" t="str">
        <f t="shared" si="22"/>
        <v>--</v>
      </c>
      <c r="FC23" s="354" t="str">
        <f t="shared" si="23"/>
        <v>--</v>
      </c>
      <c r="FD23" s="325">
        <f t="shared" si="24"/>
        <v>0</v>
      </c>
      <c r="FE23" s="331"/>
      <c r="FF23" s="209" t="str">
        <f>IFERROR(GETPIVOTDATA("Average of TRAVTM(40)",#REF!,"TIMEINT",FF$9,"VEHICLETRAVELTIMEMEASUREMENT",$D23)/3600/24,"--")</f>
        <v>--</v>
      </c>
      <c r="FG23" s="34" t="str">
        <f>IFERROR(GETPIVOTDATA("Average of TRAVTM(40)",#REF!,"TIMEINT",FG$9,"VEHICLETRAVELTIMEMEASUREMENT",$D23)/3600/24,"--")</f>
        <v>--</v>
      </c>
      <c r="FH23" s="34" t="str">
        <f>IFERROR(GETPIVOTDATA("Average of TRAVTM(40)",#REF!,"TIMEINT",FH$9,"VEHICLETRAVELTIMEMEASUREMENT",$D23)/3600/24,"--")</f>
        <v>--</v>
      </c>
      <c r="FI23" s="34" t="str">
        <f>IFERROR(GETPIVOTDATA("Average of TRAVTM(40)",#REF!,"TIMEINT",FI$9,"VEHICLETRAVELTIMEMEASUREMENT",$D23)/3600/24,"--")</f>
        <v>--</v>
      </c>
      <c r="FJ23" s="34" t="str">
        <f>IFERROR(GETPIVOTDATA("Average of TRAVTM(40)",#REF!,"TIMEINT",FJ$9,"VEHICLETRAVELTIMEMEASUREMENT",$D23)/3600/24,"--")</f>
        <v>--</v>
      </c>
      <c r="FK23" s="34" t="str">
        <f>IFERROR(GETPIVOTDATA("Average of TRAVTM(40)",#REF!,"TIMEINT",FK$9,"VEHICLETRAVELTIMEMEASUREMENT",$D23)/3600/24,"--")</f>
        <v>--</v>
      </c>
      <c r="FL23" s="34" t="str">
        <f>IFERROR(GETPIVOTDATA("Average of TRAVTM(40)",#REF!,"TIMEINT",FL$9,"VEHICLETRAVELTIMEMEASUREMENT",$D23)/3600/24,"--")</f>
        <v>--</v>
      </c>
      <c r="FM23" s="34" t="str">
        <f>IFERROR(GETPIVOTDATA("Average of TRAVTM(40)",#REF!,"TIMEINT",FM$9,"VEHICLETRAVELTIMEMEASUREMENT",$D23)/3600/24,"--")</f>
        <v>--</v>
      </c>
      <c r="FN23" s="34" t="str">
        <f>IFERROR(GETPIVOTDATA("Average of TRAVTM(40)",#REF!,"TIMEINT",FN$9,"VEHICLETRAVELTIMEMEASUREMENT",$D23)/3600/24,"--")</f>
        <v>--</v>
      </c>
      <c r="FO23" s="34" t="str">
        <f>IFERROR(GETPIVOTDATA("Average of TRAVTM(40)",#REF!,"TIMEINT",FO$9,"VEHICLETRAVELTIMEMEASUREMENT",$D23)/3600/24,"--")</f>
        <v>--</v>
      </c>
      <c r="FP23" s="34" t="str">
        <f>IFERROR(GETPIVOTDATA("Average of TRAVTM(40)",#REF!,"TIMEINT",FP$9,"VEHICLETRAVELTIMEMEASUREMENT",$D23)/3600/24,"--")</f>
        <v>--</v>
      </c>
      <c r="FQ23" s="34" t="str">
        <f>IFERROR(GETPIVOTDATA("Average of TRAVTM(40)",#REF!,"TIMEINT",FQ$9,"VEHICLETRAVELTIMEMEASUREMENT",$D23)/3600/24,"--")</f>
        <v>--</v>
      </c>
      <c r="FR23" s="34" t="str">
        <f>IFERROR(GETPIVOTDATA("Average of TRAVTM(40)",#REF!,"TIMEINT",FR$9,"VEHICLETRAVELTIMEMEASUREMENT",$D23)/3600/24,"--")</f>
        <v>--</v>
      </c>
      <c r="FS23" s="34" t="str">
        <f>IFERROR(GETPIVOTDATA("Average of TRAVTM(40)",#REF!,"TIMEINT",FS$9,"VEHICLETRAVELTIMEMEASUREMENT",$D23)/3600/24,"--")</f>
        <v>--</v>
      </c>
      <c r="FT23" s="34" t="str">
        <f>IFERROR(GETPIVOTDATA("Average of TRAVTM(40)",#REF!,"TIMEINT",FT$9,"VEHICLETRAVELTIMEMEASUREMENT",$D23)/3600/24,"--")</f>
        <v>--</v>
      </c>
      <c r="FU23" s="134" t="str">
        <f>IFERROR(GETPIVOTDATA("Average of TRAVTM(40)",#REF!,"TIMEINT",FU$9,"VEHICLETRAVELTIMEMEASUREMENT",$D23)/3600/24,"--")</f>
        <v>--</v>
      </c>
      <c r="FV23" s="331"/>
      <c r="FW23" s="323" t="str">
        <f>IFERROR(GETPIVOTDATA("Average of VEHS(40)",#REF!,"TIMEINT",FW$9,"VEHICLETRAVELTIMEMEASUREMENT",$D23),"--")</f>
        <v>--</v>
      </c>
      <c r="FX23" s="324" t="str">
        <f>IFERROR(GETPIVOTDATA("Average of VEHS(40)",#REF!,"TIMEINT",FX$9,"VEHICLETRAVELTIMEMEASUREMENT",$D23),"--")</f>
        <v>--</v>
      </c>
      <c r="FY23" s="324" t="str">
        <f>IFERROR(GETPIVOTDATA("Average of VEHS(40)",#REF!,"TIMEINT",FY$9,"VEHICLETRAVELTIMEMEASUREMENT",$D23),"--")</f>
        <v>--</v>
      </c>
      <c r="FZ23" s="324" t="str">
        <f>IFERROR(GETPIVOTDATA("Average of VEHS(40)",#REF!,"TIMEINT",FZ$9,"VEHICLETRAVELTIMEMEASUREMENT",$D23),"--")</f>
        <v>--</v>
      </c>
      <c r="GA23" s="324" t="str">
        <f>IFERROR(GETPIVOTDATA("Average of VEHS(40)",#REF!,"TIMEINT",GA$9,"VEHICLETRAVELTIMEMEASUREMENT",$D23),"--")</f>
        <v>--</v>
      </c>
      <c r="GB23" s="324" t="str">
        <f>IFERROR(GETPIVOTDATA("Average of VEHS(40)",#REF!,"TIMEINT",GB$9,"VEHICLETRAVELTIMEMEASUREMENT",$D23),"--")</f>
        <v>--</v>
      </c>
      <c r="GC23" s="324" t="str">
        <f>IFERROR(GETPIVOTDATA("Average of VEHS(40)",#REF!,"TIMEINT",GC$9,"VEHICLETRAVELTIMEMEASUREMENT",$D23),"--")</f>
        <v>--</v>
      </c>
      <c r="GD23" s="324" t="str">
        <f>IFERROR(GETPIVOTDATA("Average of VEHS(40)",#REF!,"TIMEINT",GD$9,"VEHICLETRAVELTIMEMEASUREMENT",$D23),"--")</f>
        <v>--</v>
      </c>
      <c r="GE23" s="324" t="str">
        <f>IFERROR(GETPIVOTDATA("Average of VEHS(40)",#REF!,"TIMEINT",GE$9,"VEHICLETRAVELTIMEMEASUREMENT",$D23),"--")</f>
        <v>--</v>
      </c>
      <c r="GF23" s="324" t="str">
        <f>IFERROR(GETPIVOTDATA("Average of VEHS(40)",#REF!,"TIMEINT",GF$9,"VEHICLETRAVELTIMEMEASUREMENT",$D23),"--")</f>
        <v>--</v>
      </c>
      <c r="GG23" s="324" t="str">
        <f>IFERROR(GETPIVOTDATA("Average of VEHS(40)",#REF!,"TIMEINT",GG$9,"VEHICLETRAVELTIMEMEASUREMENT",$D23),"--")</f>
        <v>--</v>
      </c>
      <c r="GH23" s="324" t="str">
        <f>IFERROR(GETPIVOTDATA("Average of VEHS(40)",#REF!,"TIMEINT",GH$9,"VEHICLETRAVELTIMEMEASUREMENT",$D23),"--")</f>
        <v>--</v>
      </c>
      <c r="GI23" s="324" t="str">
        <f>IFERROR(GETPIVOTDATA("Average of VEHS(40)",#REF!,"TIMEINT",GI$9,"VEHICLETRAVELTIMEMEASUREMENT",$D23),"--")</f>
        <v>--</v>
      </c>
      <c r="GJ23" s="324" t="str">
        <f>IFERROR(GETPIVOTDATA("Average of VEHS(40)",#REF!,"TIMEINT",GJ$9,"VEHICLETRAVELTIMEMEASUREMENT",$D23),"--")</f>
        <v>--</v>
      </c>
      <c r="GK23" s="324" t="str">
        <f>IFERROR(GETPIVOTDATA("Average of VEHS(40)",#REF!,"TIMEINT",GK$9,"VEHICLETRAVELTIMEMEASUREMENT",$D23),"--")</f>
        <v>--</v>
      </c>
      <c r="GL23" s="325" t="str">
        <f>IFERROR(GETPIVOTDATA("Average of VEHS(40)",#REF!,"TIMEINT",GL$9,"VEHICLETRAVELTIMEMEASUREMENT",$D23),"--")</f>
        <v>--</v>
      </c>
      <c r="GM23" s="331"/>
      <c r="GN23" s="209" t="str">
        <f t="shared" si="25"/>
        <v>--</v>
      </c>
      <c r="GO23" s="354" t="str">
        <f t="shared" si="26"/>
        <v>--</v>
      </c>
      <c r="GP23" s="325">
        <f t="shared" si="27"/>
        <v>0</v>
      </c>
      <c r="GQ23" s="331"/>
      <c r="GR23" s="209" t="str">
        <f>IFERROR(GETPIVOTDATA("Average of TRAVTM(60)",#REF!,"TIMEINT",GR$9,"VEHICLETRAVELTIMEMEASUREMENT",$D23)/3600/24,"--")</f>
        <v>--</v>
      </c>
      <c r="GS23" s="34" t="str">
        <f>IFERROR(GETPIVOTDATA("Average of TRAVTM(60)",#REF!,"TIMEINT",GS$9,"VEHICLETRAVELTIMEMEASUREMENT",$D23)/3600/24,"--")</f>
        <v>--</v>
      </c>
      <c r="GT23" s="34" t="str">
        <f>IFERROR(GETPIVOTDATA("Average of TRAVTM(60)",#REF!,"TIMEINT",GT$9,"VEHICLETRAVELTIMEMEASUREMENT",$D23)/3600/24,"--")</f>
        <v>--</v>
      </c>
      <c r="GU23" s="34" t="str">
        <f>IFERROR(GETPIVOTDATA("Average of TRAVTM(60)",#REF!,"TIMEINT",GU$9,"VEHICLETRAVELTIMEMEASUREMENT",$D23)/3600/24,"--")</f>
        <v>--</v>
      </c>
      <c r="GV23" s="34" t="str">
        <f>IFERROR(GETPIVOTDATA("Average of TRAVTM(60)",#REF!,"TIMEINT",GV$9,"VEHICLETRAVELTIMEMEASUREMENT",$D23)/3600/24,"--")</f>
        <v>--</v>
      </c>
      <c r="GW23" s="34" t="str">
        <f>IFERROR(GETPIVOTDATA("Average of TRAVTM(60)",#REF!,"TIMEINT",GW$9,"VEHICLETRAVELTIMEMEASUREMENT",$D23)/3600/24,"--")</f>
        <v>--</v>
      </c>
      <c r="GX23" s="34" t="str">
        <f>IFERROR(GETPIVOTDATA("Average of TRAVTM(60)",#REF!,"TIMEINT",GX$9,"VEHICLETRAVELTIMEMEASUREMENT",$D23)/3600/24,"--")</f>
        <v>--</v>
      </c>
      <c r="GY23" s="34" t="str">
        <f>IFERROR(GETPIVOTDATA("Average of TRAVTM(60)",#REF!,"TIMEINT",GY$9,"VEHICLETRAVELTIMEMEASUREMENT",$D23)/3600/24,"--")</f>
        <v>--</v>
      </c>
      <c r="GZ23" s="34" t="str">
        <f>IFERROR(GETPIVOTDATA("Average of TRAVTM(60)",#REF!,"TIMEINT",GZ$9,"VEHICLETRAVELTIMEMEASUREMENT",$D23)/3600/24,"--")</f>
        <v>--</v>
      </c>
      <c r="HA23" s="34" t="str">
        <f>IFERROR(GETPIVOTDATA("Average of TRAVTM(60)",#REF!,"TIMEINT",HA$9,"VEHICLETRAVELTIMEMEASUREMENT",$D23)/3600/24,"--")</f>
        <v>--</v>
      </c>
      <c r="HB23" s="34" t="str">
        <f>IFERROR(GETPIVOTDATA("Average of TRAVTM(60)",#REF!,"TIMEINT",HB$9,"VEHICLETRAVELTIMEMEASUREMENT",$D23)/3600/24,"--")</f>
        <v>--</v>
      </c>
      <c r="HC23" s="34" t="str">
        <f>IFERROR(GETPIVOTDATA("Average of TRAVTM(60)",#REF!,"TIMEINT",HC$9,"VEHICLETRAVELTIMEMEASUREMENT",$D23)/3600/24,"--")</f>
        <v>--</v>
      </c>
      <c r="HD23" s="34" t="str">
        <f>IFERROR(GETPIVOTDATA("Average of TRAVTM(60)",#REF!,"TIMEINT",HD$9,"VEHICLETRAVELTIMEMEASUREMENT",$D23)/3600/24,"--")</f>
        <v>--</v>
      </c>
      <c r="HE23" s="34" t="str">
        <f>IFERROR(GETPIVOTDATA("Average of TRAVTM(60)",#REF!,"TIMEINT",HE$9,"VEHICLETRAVELTIMEMEASUREMENT",$D23)/3600/24,"--")</f>
        <v>--</v>
      </c>
      <c r="HF23" s="34" t="str">
        <f>IFERROR(GETPIVOTDATA("Average of TRAVTM(60)",#REF!,"TIMEINT",HF$9,"VEHICLETRAVELTIMEMEASUREMENT",$D23)/3600/24,"--")</f>
        <v>--</v>
      </c>
      <c r="HG23" s="134" t="str">
        <f>IFERROR(GETPIVOTDATA("Average of TRAVTM(60)",#REF!,"TIMEINT",HG$9,"VEHICLETRAVELTIMEMEASUREMENT",$D23)/3600/24,"--")</f>
        <v>--</v>
      </c>
      <c r="HH23" s="331"/>
      <c r="HI23" s="323" t="str">
        <f>IFERROR(GETPIVOTDATA("Average of VEHS(60)",#REF!,"TIMEINT",HI$9,"VEHICLETRAVELTIMEMEASUREMENT",$D23),"--")</f>
        <v>--</v>
      </c>
      <c r="HJ23" s="324" t="str">
        <f>IFERROR(GETPIVOTDATA("Average of VEHS(60)",#REF!,"TIMEINT",HJ$9,"VEHICLETRAVELTIMEMEASUREMENT",$D23),"--")</f>
        <v>--</v>
      </c>
      <c r="HK23" s="324" t="str">
        <f>IFERROR(GETPIVOTDATA("Average of VEHS(60)",#REF!,"TIMEINT",HK$9,"VEHICLETRAVELTIMEMEASUREMENT",$D23),"--")</f>
        <v>--</v>
      </c>
      <c r="HL23" s="324" t="str">
        <f>IFERROR(GETPIVOTDATA("Average of VEHS(60)",#REF!,"TIMEINT",HL$9,"VEHICLETRAVELTIMEMEASUREMENT",$D23),"--")</f>
        <v>--</v>
      </c>
      <c r="HM23" s="324" t="str">
        <f>IFERROR(GETPIVOTDATA("Average of VEHS(60)",#REF!,"TIMEINT",HM$9,"VEHICLETRAVELTIMEMEASUREMENT",$D23),"--")</f>
        <v>--</v>
      </c>
      <c r="HN23" s="324" t="str">
        <f>IFERROR(GETPIVOTDATA("Average of VEHS(60)",#REF!,"TIMEINT",HN$9,"VEHICLETRAVELTIMEMEASUREMENT",$D23),"--")</f>
        <v>--</v>
      </c>
      <c r="HO23" s="324" t="str">
        <f>IFERROR(GETPIVOTDATA("Average of VEHS(60)",#REF!,"TIMEINT",HO$9,"VEHICLETRAVELTIMEMEASUREMENT",$D23),"--")</f>
        <v>--</v>
      </c>
      <c r="HP23" s="324" t="str">
        <f>IFERROR(GETPIVOTDATA("Average of VEHS(60)",#REF!,"TIMEINT",HP$9,"VEHICLETRAVELTIMEMEASUREMENT",$D23),"--")</f>
        <v>--</v>
      </c>
      <c r="HQ23" s="324" t="str">
        <f>IFERROR(GETPIVOTDATA("Average of VEHS(60)",#REF!,"TIMEINT",HQ$9,"VEHICLETRAVELTIMEMEASUREMENT",$D23),"--")</f>
        <v>--</v>
      </c>
      <c r="HR23" s="324" t="str">
        <f>IFERROR(GETPIVOTDATA("Average of VEHS(60)",#REF!,"TIMEINT",HR$9,"VEHICLETRAVELTIMEMEASUREMENT",$D23),"--")</f>
        <v>--</v>
      </c>
      <c r="HS23" s="324" t="str">
        <f>IFERROR(GETPIVOTDATA("Average of VEHS(60)",#REF!,"TIMEINT",HS$9,"VEHICLETRAVELTIMEMEASUREMENT",$D23),"--")</f>
        <v>--</v>
      </c>
      <c r="HT23" s="324" t="str">
        <f>IFERROR(GETPIVOTDATA("Average of VEHS(60)",#REF!,"TIMEINT",HT$9,"VEHICLETRAVELTIMEMEASUREMENT",$D23),"--")</f>
        <v>--</v>
      </c>
      <c r="HU23" s="324" t="str">
        <f>IFERROR(GETPIVOTDATA("Average of VEHS(60)",#REF!,"TIMEINT",HU$9,"VEHICLETRAVELTIMEMEASUREMENT",$D23),"--")</f>
        <v>--</v>
      </c>
      <c r="HV23" s="324" t="str">
        <f>IFERROR(GETPIVOTDATA("Average of VEHS(60)",#REF!,"TIMEINT",HV$9,"VEHICLETRAVELTIMEMEASUREMENT",$D23),"--")</f>
        <v>--</v>
      </c>
      <c r="HW23" s="324" t="str">
        <f>IFERROR(GETPIVOTDATA("Average of VEHS(60)",#REF!,"TIMEINT",HW$9,"VEHICLETRAVELTIMEMEASUREMENT",$D23),"--")</f>
        <v>--</v>
      </c>
      <c r="HX23" s="325" t="str">
        <f>IFERROR(GETPIVOTDATA("Average of VEHS(60)",#REF!,"TIMEINT",HX$9,"VEHICLETRAVELTIMEMEASUREMENT",$D23),"--")</f>
        <v>--</v>
      </c>
      <c r="HY23" s="331"/>
      <c r="HZ23" s="209" t="str">
        <f t="shared" si="28"/>
        <v>--</v>
      </c>
      <c r="IA23" s="354" t="str">
        <f t="shared" si="29"/>
        <v>--</v>
      </c>
      <c r="IB23" s="325">
        <f t="shared" si="30"/>
        <v>0</v>
      </c>
      <c r="IC23" s="638"/>
      <c r="ID23" s="323" t="str">
        <f>IFERROR(AVERAGEIFS('VISSIM Travel Time Outputs'!#REF!,'VISSIM Travel Time Outputs'!#REF!,$D23,'VISSIM Travel Time Outputs'!#REF!,"AVG",'VISSIM Travel Time Outputs'!#REF!,ID$9),"-")</f>
        <v>-</v>
      </c>
      <c r="IE23" s="324" t="str">
        <f>IFERROR(AVERAGEIFS('VISSIM Travel Time Outputs'!#REF!,'VISSIM Travel Time Outputs'!#REF!,$D23,'VISSIM Travel Time Outputs'!#REF!,"AVG",'VISSIM Travel Time Outputs'!#REF!,IE$9),"-")</f>
        <v>-</v>
      </c>
      <c r="IF23" s="324" t="str">
        <f>IFERROR(AVERAGEIFS('VISSIM Travel Time Outputs'!#REF!,'VISSIM Travel Time Outputs'!#REF!,$D23,'VISSIM Travel Time Outputs'!#REF!,"AVG",'VISSIM Travel Time Outputs'!#REF!,IF$9),"-")</f>
        <v>-</v>
      </c>
      <c r="IG23" s="324" t="str">
        <f>IFERROR(AVERAGEIFS('VISSIM Travel Time Outputs'!#REF!,'VISSIM Travel Time Outputs'!#REF!,$D23,'VISSIM Travel Time Outputs'!#REF!,"AVG",'VISSIM Travel Time Outputs'!#REF!,IG$9),"-")</f>
        <v>-</v>
      </c>
      <c r="IH23" s="324" t="str">
        <f>IFERROR(AVERAGEIFS('VISSIM Travel Time Outputs'!#REF!,'VISSIM Travel Time Outputs'!#REF!,$D23,'VISSIM Travel Time Outputs'!#REF!,"AVG",'VISSIM Travel Time Outputs'!#REF!,IH$9),"-")</f>
        <v>-</v>
      </c>
      <c r="II23" s="324" t="str">
        <f>IFERROR(AVERAGEIFS('VISSIM Travel Time Outputs'!#REF!,'VISSIM Travel Time Outputs'!#REF!,$D23,'VISSIM Travel Time Outputs'!#REF!,"AVG",'VISSIM Travel Time Outputs'!#REF!,II$9),"-")</f>
        <v>-</v>
      </c>
      <c r="IJ23" s="324" t="str">
        <f>IFERROR(AVERAGEIFS('VISSIM Travel Time Outputs'!#REF!,'VISSIM Travel Time Outputs'!#REF!,$D23,'VISSIM Travel Time Outputs'!#REF!,"AVG",'VISSIM Travel Time Outputs'!#REF!,IJ$9),"-")</f>
        <v>-</v>
      </c>
      <c r="IK23" s="324" t="str">
        <f>IFERROR(AVERAGEIFS('VISSIM Travel Time Outputs'!#REF!,'VISSIM Travel Time Outputs'!#REF!,$D23,'VISSIM Travel Time Outputs'!#REF!,"AVG",'VISSIM Travel Time Outputs'!#REF!,IK$9),"-")</f>
        <v>-</v>
      </c>
      <c r="IL23" s="324" t="str">
        <f>IFERROR(AVERAGEIFS('VISSIM Travel Time Outputs'!#REF!,'VISSIM Travel Time Outputs'!#REF!,$D23,'VISSIM Travel Time Outputs'!#REF!,"AVG",'VISSIM Travel Time Outputs'!#REF!,IL$9),"-")</f>
        <v>-</v>
      </c>
      <c r="IM23" s="324" t="str">
        <f>IFERROR(AVERAGEIFS('VISSIM Travel Time Outputs'!#REF!,'VISSIM Travel Time Outputs'!#REF!,$D23,'VISSIM Travel Time Outputs'!#REF!,"AVG",'VISSIM Travel Time Outputs'!#REF!,IM$9),"-")</f>
        <v>-</v>
      </c>
      <c r="IN23" s="324" t="str">
        <f>IFERROR(AVERAGEIFS('VISSIM Travel Time Outputs'!#REF!,'VISSIM Travel Time Outputs'!#REF!,$D23,'VISSIM Travel Time Outputs'!#REF!,"AVG",'VISSIM Travel Time Outputs'!#REF!,IN$9),"-")</f>
        <v>-</v>
      </c>
      <c r="IO23" s="324" t="str">
        <f>IFERROR(AVERAGEIFS('VISSIM Travel Time Outputs'!#REF!,'VISSIM Travel Time Outputs'!#REF!,$D23,'VISSIM Travel Time Outputs'!#REF!,"AVG",'VISSIM Travel Time Outputs'!#REF!,IO$9),"-")</f>
        <v>-</v>
      </c>
      <c r="IP23" s="324" t="str">
        <f>IFERROR(AVERAGEIFS('VISSIM Travel Time Outputs'!#REF!,'VISSIM Travel Time Outputs'!#REF!,$D23,'VISSIM Travel Time Outputs'!#REF!,"AVG",'VISSIM Travel Time Outputs'!#REF!,IP$9),"-")</f>
        <v>-</v>
      </c>
      <c r="IQ23" s="324" t="str">
        <f>IFERROR(AVERAGEIFS('VISSIM Travel Time Outputs'!#REF!,'VISSIM Travel Time Outputs'!#REF!,$D23,'VISSIM Travel Time Outputs'!#REF!,"AVG",'VISSIM Travel Time Outputs'!#REF!,IQ$9),"-")</f>
        <v>-</v>
      </c>
      <c r="IR23" s="324" t="str">
        <f>IFERROR(AVERAGEIFS('VISSIM Travel Time Outputs'!#REF!,'VISSIM Travel Time Outputs'!#REF!,$D23,'VISSIM Travel Time Outputs'!#REF!,"AVG",'VISSIM Travel Time Outputs'!#REF!,IR$9),"-")</f>
        <v>-</v>
      </c>
      <c r="IS23" s="325" t="str">
        <f>IFERROR(AVERAGEIFS('VISSIM Travel Time Outputs'!#REF!,'VISSIM Travel Time Outputs'!#REF!,$D23,'VISSIM Travel Time Outputs'!#REF!,"AVG",'VISSIM Travel Time Outputs'!#REF!,IS$9),"-")</f>
        <v>-</v>
      </c>
      <c r="IT23" s="325" t="str">
        <f t="shared" si="31"/>
        <v>--</v>
      </c>
    </row>
    <row r="24" spans="1:254" customFormat="1" x14ac:dyDescent="0.35">
      <c r="A24" s="252" t="str">
        <f t="shared" si="12"/>
        <v>H</v>
      </c>
      <c r="B24" s="577">
        <f t="shared" si="32"/>
        <v>15</v>
      </c>
      <c r="C24" s="413">
        <f>INDEX('Input - Travel Times'!$B$3:$AH$103,MATCH($B24,'Input - Travel Times'!$B$3:$B$103,0),MATCH(C$9,'Input - Travel Times'!$B$3:$AH$3,0))</f>
        <v>0</v>
      </c>
      <c r="D24" s="150">
        <f>INDEX('Input - Travel Times'!$B$3:$AH$103,MATCH($B24,'Input - Travel Times'!$B$3:$B$103,0),MATCH(D$9,'Input - Travel Times'!$B$3:$AH$3,0))</f>
        <v>0</v>
      </c>
      <c r="E24" s="518">
        <f>TIME(0,0,INDEX('Input - Travel Times'!$B$3:$AH$103,MATCH($B24,'Input - Travel Times'!$B$3:$B$103,0),MATCH(E$9,'Input - Travel Times'!$B$3:$AH$3,0)))</f>
        <v>0</v>
      </c>
      <c r="F24" s="518">
        <f>TIME(0,0,INDEX('Input - Travel Times'!$B$3:$AH$103,MATCH($B24,'Input - Travel Times'!$B$3:$B$103,0),MATCH(F$9,'Input - Travel Times'!$B$3:$AH$3,0)))</f>
        <v>0</v>
      </c>
      <c r="G24" s="518">
        <f>TIME(0,0,INDEX('Input - Travel Times'!$B$3:$AH$103,MATCH($B24,'Input - Travel Times'!$B$3:$B$103,0),MATCH(G$9,'Input - Travel Times'!$B$3:$AH$3,0)))</f>
        <v>0</v>
      </c>
      <c r="H24" s="518">
        <f>TIME(0,0,INDEX('Input - Travel Times'!$B$3:$AH$103,MATCH($B24,'Input - Travel Times'!$B$3:$B$103,0),MATCH(H$9,'Input - Travel Times'!$B$3:$AH$3,0)))</f>
        <v>0</v>
      </c>
      <c r="I24" s="130"/>
      <c r="J24" s="209" t="str">
        <f>IFERROR(TIME(0,0,AVERAGEIFS('VISSIM Travel Time Outputs'!$I:$I,'VISSIM Travel Time Outputs'!$D:$D,$D24,'VISSIM Travel Time Outputs'!$A:$A,"AVG",'VISSIM Travel Time Outputs'!$B:$B,J$9)),"-")</f>
        <v>-</v>
      </c>
      <c r="K24" s="34" t="str">
        <f>IFERROR(TIME(0,0,AVERAGEIFS('VISSIM Travel Time Outputs'!$I:$I,'VISSIM Travel Time Outputs'!$D:$D,$D24,'VISSIM Travel Time Outputs'!$A:$A,"AVG",'VISSIM Travel Time Outputs'!$B:$B,K$9)),"-")</f>
        <v>-</v>
      </c>
      <c r="L24" s="34" t="str">
        <f>IFERROR(TIME(0,0,AVERAGEIFS('VISSIM Travel Time Outputs'!$I:$I,'VISSIM Travel Time Outputs'!$D:$D,$D24,'VISSIM Travel Time Outputs'!$A:$A,"AVG",'VISSIM Travel Time Outputs'!$B:$B,L$9)),"-")</f>
        <v>-</v>
      </c>
      <c r="M24" s="34" t="str">
        <f>IFERROR(TIME(0,0,AVERAGEIFS('VISSIM Travel Time Outputs'!$I:$I,'VISSIM Travel Time Outputs'!$D:$D,$D24,'VISSIM Travel Time Outputs'!$A:$A,"AVG",'VISSIM Travel Time Outputs'!$B:$B,M$9)),"-")</f>
        <v>-</v>
      </c>
      <c r="N24" s="34" t="str">
        <f>IFERROR(TIME(0,0,AVERAGEIFS('VISSIM Travel Time Outputs'!$I:$I,'VISSIM Travel Time Outputs'!$D:$D,$D24,'VISSIM Travel Time Outputs'!$A:$A,"AVG",'VISSIM Travel Time Outputs'!$B:$B,N$9)),"-")</f>
        <v>-</v>
      </c>
      <c r="O24" s="34" t="str">
        <f>IFERROR(TIME(0,0,AVERAGEIFS('VISSIM Travel Time Outputs'!$I:$I,'VISSIM Travel Time Outputs'!$D:$D,$D24,'VISSIM Travel Time Outputs'!$A:$A,"AVG",'VISSIM Travel Time Outputs'!$B:$B,O$9)),"-")</f>
        <v>-</v>
      </c>
      <c r="P24" s="34" t="str">
        <f>IFERROR(TIME(0,0,AVERAGEIFS('VISSIM Travel Time Outputs'!$I:$I,'VISSIM Travel Time Outputs'!$D:$D,$D24,'VISSIM Travel Time Outputs'!$A:$A,"AVG",'VISSIM Travel Time Outputs'!$B:$B,P$9)),"-")</f>
        <v>-</v>
      </c>
      <c r="Q24" s="34" t="str">
        <f>IFERROR(TIME(0,0,AVERAGEIFS('VISSIM Travel Time Outputs'!$I:$I,'VISSIM Travel Time Outputs'!$D:$D,$D24,'VISSIM Travel Time Outputs'!$A:$A,"AVG",'VISSIM Travel Time Outputs'!$B:$B,Q$9)),"-")</f>
        <v>-</v>
      </c>
      <c r="R24" s="34" t="str">
        <f>IFERROR(TIME(0,0,AVERAGEIFS('VISSIM Travel Time Outputs'!$I:$I,'VISSIM Travel Time Outputs'!$D:$D,$D24,'VISSIM Travel Time Outputs'!$A:$A,"AVG",'VISSIM Travel Time Outputs'!$B:$B,R$9)),"-")</f>
        <v>-</v>
      </c>
      <c r="S24" s="34" t="str">
        <f>IFERROR(TIME(0,0,AVERAGEIFS('VISSIM Travel Time Outputs'!$I:$I,'VISSIM Travel Time Outputs'!$D:$D,$D24,'VISSIM Travel Time Outputs'!$A:$A,"AVG",'VISSIM Travel Time Outputs'!$B:$B,S$9)),"-")</f>
        <v>-</v>
      </c>
      <c r="T24" s="34" t="str">
        <f>IFERROR(TIME(0,0,AVERAGEIFS('VISSIM Travel Time Outputs'!$I:$I,'VISSIM Travel Time Outputs'!$D:$D,$D24,'VISSIM Travel Time Outputs'!$A:$A,"AVG",'VISSIM Travel Time Outputs'!$B:$B,T$9)),"-")</f>
        <v>-</v>
      </c>
      <c r="U24" s="34" t="str">
        <f>IFERROR(TIME(0,0,AVERAGEIFS('VISSIM Travel Time Outputs'!$I:$I,'VISSIM Travel Time Outputs'!$D:$D,$D24,'VISSIM Travel Time Outputs'!$A:$A,"AVG",'VISSIM Travel Time Outputs'!$B:$B,U$9)),"-")</f>
        <v>-</v>
      </c>
      <c r="V24" s="34" t="str">
        <f>IFERROR(TIME(0,0,AVERAGEIFS('VISSIM Travel Time Outputs'!$I:$I,'VISSIM Travel Time Outputs'!$D:$D,$D24,'VISSIM Travel Time Outputs'!$A:$A,"AVG",'VISSIM Travel Time Outputs'!$B:$B,V$9)),"-")</f>
        <v>-</v>
      </c>
      <c r="W24" s="34" t="str">
        <f>IFERROR(TIME(0,0,AVERAGEIFS('VISSIM Travel Time Outputs'!$I:$I,'VISSIM Travel Time Outputs'!$D:$D,$D24,'VISSIM Travel Time Outputs'!$A:$A,"AVG",'VISSIM Travel Time Outputs'!$B:$B,W$9)),"-")</f>
        <v>-</v>
      </c>
      <c r="X24" s="34" t="str">
        <f>IFERROR(TIME(0,0,AVERAGEIFS('VISSIM Travel Time Outputs'!$I:$I,'VISSIM Travel Time Outputs'!$D:$D,$D24,'VISSIM Travel Time Outputs'!$A:$A,"AVG",'VISSIM Travel Time Outputs'!$B:$B,X$9)),"-")</f>
        <v>-</v>
      </c>
      <c r="Y24" s="134" t="str">
        <f>IFERROR(TIME(0,0,AVERAGEIFS('VISSIM Travel Time Outputs'!$I:$I,'VISSIM Travel Time Outputs'!$D:$D,$D24,'VISSIM Travel Time Outputs'!$A:$A,"AVG",'VISSIM Travel Time Outputs'!$B:$B,Y$9)),"-")</f>
        <v>-</v>
      </c>
      <c r="Z24" s="254"/>
      <c r="AA24" s="323" t="str">
        <f>IFERROR(AVERAGEIFS('VISSIM Travel Time Outputs'!$F:$F,'VISSIM Travel Time Outputs'!$D:$D,$D24,'VISSIM Travel Time Outputs'!$A:$A,"AVG",'VISSIM Travel Time Outputs'!$B:$B,AA$9),"-")</f>
        <v>-</v>
      </c>
      <c r="AB24" s="324" t="str">
        <f>IFERROR(AVERAGEIFS('VISSIM Travel Time Outputs'!$F:$F,'VISSIM Travel Time Outputs'!$D:$D,$D24,'VISSIM Travel Time Outputs'!$A:$A,"AVG",'VISSIM Travel Time Outputs'!$B:$B,AB$9),"-")</f>
        <v>-</v>
      </c>
      <c r="AC24" s="324" t="str">
        <f>IFERROR(AVERAGEIFS('VISSIM Travel Time Outputs'!$F:$F,'VISSIM Travel Time Outputs'!$D:$D,$D24,'VISSIM Travel Time Outputs'!$A:$A,"AVG",'VISSIM Travel Time Outputs'!$B:$B,AC$9),"-")</f>
        <v>-</v>
      </c>
      <c r="AD24" s="324" t="str">
        <f>IFERROR(AVERAGEIFS('VISSIM Travel Time Outputs'!$F:$F,'VISSIM Travel Time Outputs'!$D:$D,$D24,'VISSIM Travel Time Outputs'!$A:$A,"AVG",'VISSIM Travel Time Outputs'!$B:$B,AD$9),"-")</f>
        <v>-</v>
      </c>
      <c r="AE24" s="324" t="str">
        <f>IFERROR(AVERAGEIFS('VISSIM Travel Time Outputs'!$F:$F,'VISSIM Travel Time Outputs'!$D:$D,$D24,'VISSIM Travel Time Outputs'!$A:$A,"AVG",'VISSIM Travel Time Outputs'!$B:$B,AE$9),"-")</f>
        <v>-</v>
      </c>
      <c r="AF24" s="324" t="str">
        <f>IFERROR(AVERAGEIFS('VISSIM Travel Time Outputs'!$F:$F,'VISSIM Travel Time Outputs'!$D:$D,$D24,'VISSIM Travel Time Outputs'!$A:$A,"AVG",'VISSIM Travel Time Outputs'!$B:$B,AF$9),"-")</f>
        <v>-</v>
      </c>
      <c r="AG24" s="324" t="str">
        <f>IFERROR(AVERAGEIFS('VISSIM Travel Time Outputs'!$F:$F,'VISSIM Travel Time Outputs'!$D:$D,$D24,'VISSIM Travel Time Outputs'!$A:$A,"AVG",'VISSIM Travel Time Outputs'!$B:$B,AG$9),"-")</f>
        <v>-</v>
      </c>
      <c r="AH24" s="324" t="str">
        <f>IFERROR(AVERAGEIFS('VISSIM Travel Time Outputs'!$F:$F,'VISSIM Travel Time Outputs'!$D:$D,$D24,'VISSIM Travel Time Outputs'!$A:$A,"AVG",'VISSIM Travel Time Outputs'!$B:$B,AH$9),"-")</f>
        <v>-</v>
      </c>
      <c r="AI24" s="324" t="str">
        <f>IFERROR(AVERAGEIFS('VISSIM Travel Time Outputs'!$F:$F,'VISSIM Travel Time Outputs'!$D:$D,$D24,'VISSIM Travel Time Outputs'!$A:$A,"AVG",'VISSIM Travel Time Outputs'!$B:$B,AI$9),"-")</f>
        <v>-</v>
      </c>
      <c r="AJ24" s="324" t="str">
        <f>IFERROR(AVERAGEIFS('VISSIM Travel Time Outputs'!$F:$F,'VISSIM Travel Time Outputs'!$D:$D,$D24,'VISSIM Travel Time Outputs'!$A:$A,"AVG",'VISSIM Travel Time Outputs'!$B:$B,AJ$9),"-")</f>
        <v>-</v>
      </c>
      <c r="AK24" s="324" t="str">
        <f>IFERROR(AVERAGEIFS('VISSIM Travel Time Outputs'!$F:$F,'VISSIM Travel Time Outputs'!$D:$D,$D24,'VISSIM Travel Time Outputs'!$A:$A,"AVG",'VISSIM Travel Time Outputs'!$B:$B,AK$9),"-")</f>
        <v>-</v>
      </c>
      <c r="AL24" s="324" t="str">
        <f>IFERROR(AVERAGEIFS('VISSIM Travel Time Outputs'!$F:$F,'VISSIM Travel Time Outputs'!$D:$D,$D24,'VISSIM Travel Time Outputs'!$A:$A,"AVG",'VISSIM Travel Time Outputs'!$B:$B,AL$9),"-")</f>
        <v>-</v>
      </c>
      <c r="AM24" s="324" t="str">
        <f>IFERROR(AVERAGEIFS('VISSIM Travel Time Outputs'!$F:$F,'VISSIM Travel Time Outputs'!$D:$D,$D24,'VISSIM Travel Time Outputs'!$A:$A,"AVG",'VISSIM Travel Time Outputs'!$B:$B,AM$9),"-")</f>
        <v>-</v>
      </c>
      <c r="AN24" s="324" t="str">
        <f>IFERROR(AVERAGEIFS('VISSIM Travel Time Outputs'!$F:$F,'VISSIM Travel Time Outputs'!$D:$D,$D24,'VISSIM Travel Time Outputs'!$A:$A,"AVG",'VISSIM Travel Time Outputs'!$B:$B,AN$9),"-")</f>
        <v>-</v>
      </c>
      <c r="AO24" s="324" t="str">
        <f>IFERROR(AVERAGEIFS('VISSIM Travel Time Outputs'!$F:$F,'VISSIM Travel Time Outputs'!$D:$D,$D24,'VISSIM Travel Time Outputs'!$A:$A,"AVG",'VISSIM Travel Time Outputs'!$B:$B,AO$9),"-")</f>
        <v>-</v>
      </c>
      <c r="AP24" s="325" t="str">
        <f>IFERROR(AVERAGEIFS('VISSIM Travel Time Outputs'!$F:$F,'VISSIM Travel Time Outputs'!$D:$D,$D24,'VISSIM Travel Time Outputs'!$A:$A,"AVG",'VISSIM Travel Time Outputs'!$B:$B,AP$9),"-")</f>
        <v>-</v>
      </c>
      <c r="AQ24" s="331"/>
      <c r="AR24" s="209" t="str">
        <f t="shared" si="13"/>
        <v>--</v>
      </c>
      <c r="AS24" s="354" t="str">
        <f t="shared" si="14"/>
        <v>--</v>
      </c>
      <c r="AT24" s="325">
        <f t="shared" si="15"/>
        <v>0</v>
      </c>
      <c r="AU24" s="255"/>
      <c r="AV24" s="209" t="str">
        <f>IFERROR(TIME(0,0,AVERAGEIFS('VISSIM Travel Time Outputs'!$J:$J,'VISSIM Travel Time Outputs'!$D:$D,$D24,'VISSIM Travel Time Outputs'!$A:$A,"AVG",'VISSIM Travel Time Outputs'!$B:$B,AV$9)),"-")</f>
        <v>-</v>
      </c>
      <c r="AW24" s="34" t="str">
        <f>IFERROR(TIME(0,0,AVERAGEIFS('VISSIM Travel Time Outputs'!$J:$J,'VISSIM Travel Time Outputs'!$D:$D,$D24,'VISSIM Travel Time Outputs'!$A:$A,"AVG",'VISSIM Travel Time Outputs'!$B:$B,AW$9)),"-")</f>
        <v>-</v>
      </c>
      <c r="AX24" s="34" t="str">
        <f>IFERROR(TIME(0,0,AVERAGEIFS('VISSIM Travel Time Outputs'!$J:$J,'VISSIM Travel Time Outputs'!$D:$D,$D24,'VISSIM Travel Time Outputs'!$A:$A,"AVG",'VISSIM Travel Time Outputs'!$B:$B,AX$9)),"-")</f>
        <v>-</v>
      </c>
      <c r="AY24" s="34" t="str">
        <f>IFERROR(TIME(0,0,AVERAGEIFS('VISSIM Travel Time Outputs'!$J:$J,'VISSIM Travel Time Outputs'!$D:$D,$D24,'VISSIM Travel Time Outputs'!$A:$A,"AVG",'VISSIM Travel Time Outputs'!$B:$B,AY$9)),"-")</f>
        <v>-</v>
      </c>
      <c r="AZ24" s="34" t="str">
        <f>IFERROR(TIME(0,0,AVERAGEIFS('VISSIM Travel Time Outputs'!$J:$J,'VISSIM Travel Time Outputs'!$D:$D,$D24,'VISSIM Travel Time Outputs'!$A:$A,"AVG",'VISSIM Travel Time Outputs'!$B:$B,AZ$9)),"-")</f>
        <v>-</v>
      </c>
      <c r="BA24" s="34" t="str">
        <f>IFERROR(TIME(0,0,AVERAGEIFS('VISSIM Travel Time Outputs'!$J:$J,'VISSIM Travel Time Outputs'!$D:$D,$D24,'VISSIM Travel Time Outputs'!$A:$A,"AVG",'VISSIM Travel Time Outputs'!$B:$B,BA$9)),"-")</f>
        <v>-</v>
      </c>
      <c r="BB24" s="34" t="str">
        <f>IFERROR(TIME(0,0,AVERAGEIFS('VISSIM Travel Time Outputs'!$J:$J,'VISSIM Travel Time Outputs'!$D:$D,$D24,'VISSIM Travel Time Outputs'!$A:$A,"AVG",'VISSIM Travel Time Outputs'!$B:$B,BB$9)),"-")</f>
        <v>-</v>
      </c>
      <c r="BC24" s="34" t="str">
        <f>IFERROR(TIME(0,0,AVERAGEIFS('VISSIM Travel Time Outputs'!$J:$J,'VISSIM Travel Time Outputs'!$D:$D,$D24,'VISSIM Travel Time Outputs'!$A:$A,"AVG",'VISSIM Travel Time Outputs'!$B:$B,BC$9)),"-")</f>
        <v>-</v>
      </c>
      <c r="BD24" s="34" t="str">
        <f>IFERROR(TIME(0,0,AVERAGEIFS('VISSIM Travel Time Outputs'!$J:$J,'VISSIM Travel Time Outputs'!$D:$D,$D24,'VISSIM Travel Time Outputs'!$A:$A,"AVG",'VISSIM Travel Time Outputs'!$B:$B,BD$9)),"-")</f>
        <v>-</v>
      </c>
      <c r="BE24" s="34" t="str">
        <f>IFERROR(TIME(0,0,AVERAGEIFS('VISSIM Travel Time Outputs'!$J:$J,'VISSIM Travel Time Outputs'!$D:$D,$D24,'VISSIM Travel Time Outputs'!$A:$A,"AVG",'VISSIM Travel Time Outputs'!$B:$B,BE$9)),"-")</f>
        <v>-</v>
      </c>
      <c r="BF24" s="34" t="str">
        <f>IFERROR(TIME(0,0,AVERAGEIFS('VISSIM Travel Time Outputs'!$J:$J,'VISSIM Travel Time Outputs'!$D:$D,$D24,'VISSIM Travel Time Outputs'!$A:$A,"AVG",'VISSIM Travel Time Outputs'!$B:$B,BF$9)),"-")</f>
        <v>-</v>
      </c>
      <c r="BG24" s="34" t="str">
        <f>IFERROR(TIME(0,0,AVERAGEIFS('VISSIM Travel Time Outputs'!$J:$J,'VISSIM Travel Time Outputs'!$D:$D,$D24,'VISSIM Travel Time Outputs'!$A:$A,"AVG",'VISSIM Travel Time Outputs'!$B:$B,BG$9)),"-")</f>
        <v>-</v>
      </c>
      <c r="BH24" s="34" t="str">
        <f>IFERROR(TIME(0,0,AVERAGEIFS('VISSIM Travel Time Outputs'!$J:$J,'VISSIM Travel Time Outputs'!$D:$D,$D24,'VISSIM Travel Time Outputs'!$A:$A,"AVG",'VISSIM Travel Time Outputs'!$B:$B,BH$9)),"-")</f>
        <v>-</v>
      </c>
      <c r="BI24" s="34" t="str">
        <f>IFERROR(TIME(0,0,AVERAGEIFS('VISSIM Travel Time Outputs'!$J:$J,'VISSIM Travel Time Outputs'!$D:$D,$D24,'VISSIM Travel Time Outputs'!$A:$A,"AVG",'VISSIM Travel Time Outputs'!$B:$B,BI$9)),"-")</f>
        <v>-</v>
      </c>
      <c r="BJ24" s="34" t="str">
        <f>IFERROR(TIME(0,0,AVERAGEIFS('VISSIM Travel Time Outputs'!$J:$J,'VISSIM Travel Time Outputs'!$D:$D,$D24,'VISSIM Travel Time Outputs'!$A:$A,"AVG",'VISSIM Travel Time Outputs'!$B:$B,BJ$9)),"-")</f>
        <v>-</v>
      </c>
      <c r="BK24" s="134" t="str">
        <f>IFERROR(TIME(0,0,AVERAGEIFS('VISSIM Travel Time Outputs'!$J:$J,'VISSIM Travel Time Outputs'!$D:$D,$D24,'VISSIM Travel Time Outputs'!$A:$A,"AVG",'VISSIM Travel Time Outputs'!$B:$B,BK$9)),"-")</f>
        <v>-</v>
      </c>
      <c r="BL24" s="126"/>
      <c r="BM24" s="323" t="str">
        <f>IFERROR(AVERAGEIFS('VISSIM Travel Time Outputs'!$G:$G,'VISSIM Travel Time Outputs'!$D:$D,$D24,'VISSIM Travel Time Outputs'!$A:$A,"AVG",'VISSIM Travel Time Outputs'!$B:$B,BM$9),"-")</f>
        <v>-</v>
      </c>
      <c r="BN24" s="324" t="str">
        <f>IFERROR(AVERAGEIFS('VISSIM Travel Time Outputs'!$G:$G,'VISSIM Travel Time Outputs'!$D:$D,$D24,'VISSIM Travel Time Outputs'!$A:$A,"AVG",'VISSIM Travel Time Outputs'!$B:$B,BN$9),"-")</f>
        <v>-</v>
      </c>
      <c r="BO24" s="324" t="str">
        <f>IFERROR(AVERAGEIFS('VISSIM Travel Time Outputs'!$G:$G,'VISSIM Travel Time Outputs'!$D:$D,$D24,'VISSIM Travel Time Outputs'!$A:$A,"AVG",'VISSIM Travel Time Outputs'!$B:$B,BO$9),"-")</f>
        <v>-</v>
      </c>
      <c r="BP24" s="324" t="str">
        <f>IFERROR(AVERAGEIFS('VISSIM Travel Time Outputs'!$G:$G,'VISSIM Travel Time Outputs'!$D:$D,$D24,'VISSIM Travel Time Outputs'!$A:$A,"AVG",'VISSIM Travel Time Outputs'!$B:$B,BP$9),"-")</f>
        <v>-</v>
      </c>
      <c r="BQ24" s="324" t="str">
        <f>IFERROR(AVERAGEIFS('VISSIM Travel Time Outputs'!$G:$G,'VISSIM Travel Time Outputs'!$D:$D,$D24,'VISSIM Travel Time Outputs'!$A:$A,"AVG",'VISSIM Travel Time Outputs'!$B:$B,BQ$9),"-")</f>
        <v>-</v>
      </c>
      <c r="BR24" s="324" t="str">
        <f>IFERROR(AVERAGEIFS('VISSIM Travel Time Outputs'!$G:$G,'VISSIM Travel Time Outputs'!$D:$D,$D24,'VISSIM Travel Time Outputs'!$A:$A,"AVG",'VISSIM Travel Time Outputs'!$B:$B,BR$9),"-")</f>
        <v>-</v>
      </c>
      <c r="BS24" s="324" t="str">
        <f>IFERROR(AVERAGEIFS('VISSIM Travel Time Outputs'!$G:$G,'VISSIM Travel Time Outputs'!$D:$D,$D24,'VISSIM Travel Time Outputs'!$A:$A,"AVG",'VISSIM Travel Time Outputs'!$B:$B,BS$9),"-")</f>
        <v>-</v>
      </c>
      <c r="BT24" s="324" t="str">
        <f>IFERROR(AVERAGEIFS('VISSIM Travel Time Outputs'!$G:$G,'VISSIM Travel Time Outputs'!$D:$D,$D24,'VISSIM Travel Time Outputs'!$A:$A,"AVG",'VISSIM Travel Time Outputs'!$B:$B,BT$9),"-")</f>
        <v>-</v>
      </c>
      <c r="BU24" s="324" t="str">
        <f>IFERROR(AVERAGEIFS('VISSIM Travel Time Outputs'!$G:$G,'VISSIM Travel Time Outputs'!$D:$D,$D24,'VISSIM Travel Time Outputs'!$A:$A,"AVG",'VISSIM Travel Time Outputs'!$B:$B,BU$9),"-")</f>
        <v>-</v>
      </c>
      <c r="BV24" s="324" t="str">
        <f>IFERROR(AVERAGEIFS('VISSIM Travel Time Outputs'!$G:$G,'VISSIM Travel Time Outputs'!$D:$D,$D24,'VISSIM Travel Time Outputs'!$A:$A,"AVG",'VISSIM Travel Time Outputs'!$B:$B,BV$9),"-")</f>
        <v>-</v>
      </c>
      <c r="BW24" s="324" t="str">
        <f>IFERROR(AVERAGEIFS('VISSIM Travel Time Outputs'!$G:$G,'VISSIM Travel Time Outputs'!$D:$D,$D24,'VISSIM Travel Time Outputs'!$A:$A,"AVG",'VISSIM Travel Time Outputs'!$B:$B,BW$9),"-")</f>
        <v>-</v>
      </c>
      <c r="BX24" s="324" t="str">
        <f>IFERROR(AVERAGEIFS('VISSIM Travel Time Outputs'!$G:$G,'VISSIM Travel Time Outputs'!$D:$D,$D24,'VISSIM Travel Time Outputs'!$A:$A,"AVG",'VISSIM Travel Time Outputs'!$B:$B,BX$9),"-")</f>
        <v>-</v>
      </c>
      <c r="BY24" s="324" t="str">
        <f>IFERROR(AVERAGEIFS('VISSIM Travel Time Outputs'!$G:$G,'VISSIM Travel Time Outputs'!$D:$D,$D24,'VISSIM Travel Time Outputs'!$A:$A,"AVG",'VISSIM Travel Time Outputs'!$B:$B,BY$9),"-")</f>
        <v>-</v>
      </c>
      <c r="BZ24" s="324" t="str">
        <f>IFERROR(AVERAGEIFS('VISSIM Travel Time Outputs'!$G:$G,'VISSIM Travel Time Outputs'!$D:$D,$D24,'VISSIM Travel Time Outputs'!$A:$A,"AVG",'VISSIM Travel Time Outputs'!$B:$B,BZ$9),"-")</f>
        <v>-</v>
      </c>
      <c r="CA24" s="324" t="str">
        <f>IFERROR(AVERAGEIFS('VISSIM Travel Time Outputs'!$G:$G,'VISSIM Travel Time Outputs'!$D:$D,$D24,'VISSIM Travel Time Outputs'!$A:$A,"AVG",'VISSIM Travel Time Outputs'!$B:$B,CA$9),"-")</f>
        <v>-</v>
      </c>
      <c r="CB24" s="325" t="str">
        <f>IFERROR(AVERAGEIFS('VISSIM Travel Time Outputs'!$G:$G,'VISSIM Travel Time Outputs'!$D:$D,$D24,'VISSIM Travel Time Outputs'!$A:$A,"AVG",'VISSIM Travel Time Outputs'!$B:$B,CB$9),"-")</f>
        <v>-</v>
      </c>
      <c r="CC24" s="254"/>
      <c r="CD24" s="209" t="str">
        <f t="shared" si="16"/>
        <v>--</v>
      </c>
      <c r="CE24" s="354" t="str">
        <f t="shared" si="17"/>
        <v>--</v>
      </c>
      <c r="CF24" s="325">
        <f t="shared" si="18"/>
        <v>0</v>
      </c>
      <c r="CG24" s="331"/>
      <c r="CH24" s="209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134"/>
      <c r="CX24" s="331"/>
      <c r="CY24" s="323"/>
      <c r="CZ24" s="324"/>
      <c r="DA24" s="324"/>
      <c r="DB24" s="324"/>
      <c r="DC24" s="324"/>
      <c r="DD24" s="324"/>
      <c r="DE24" s="324"/>
      <c r="DF24" s="324"/>
      <c r="DG24" s="324"/>
      <c r="DH24" s="324"/>
      <c r="DI24" s="324"/>
      <c r="DJ24" s="324"/>
      <c r="DK24" s="324"/>
      <c r="DL24" s="324"/>
      <c r="DM24" s="324"/>
      <c r="DN24" s="325"/>
      <c r="DO24" s="331"/>
      <c r="DP24" s="209" t="str">
        <f t="shared" si="19"/>
        <v>--</v>
      </c>
      <c r="DQ24" s="354" t="str">
        <f t="shared" si="20"/>
        <v>--</v>
      </c>
      <c r="DR24" s="325">
        <f t="shared" si="21"/>
        <v>0</v>
      </c>
      <c r="DS24" s="255"/>
      <c r="DT24" s="209" t="str">
        <f>IFERROR(TIME(0,0,AVERAGEIFS('VISSIM Travel Time Outputs'!$K:$K,'VISSIM Travel Time Outputs'!$D:$D,$D24,'VISSIM Travel Time Outputs'!$A:$A,"AVG",'VISSIM Travel Time Outputs'!$B:$B,DT$9)),"-")</f>
        <v>-</v>
      </c>
      <c r="DU24" s="34" t="str">
        <f>IFERROR(TIME(0,0,AVERAGEIFS('VISSIM Travel Time Outputs'!$K:$K,'VISSIM Travel Time Outputs'!$D:$D,$D24,'VISSIM Travel Time Outputs'!$A:$A,"AVG",'VISSIM Travel Time Outputs'!$B:$B,DU$9)),"-")</f>
        <v>-</v>
      </c>
      <c r="DV24" s="34" t="str">
        <f>IFERROR(TIME(0,0,AVERAGEIFS('VISSIM Travel Time Outputs'!$K:$K,'VISSIM Travel Time Outputs'!$D:$D,$D24,'VISSIM Travel Time Outputs'!$A:$A,"AVG",'VISSIM Travel Time Outputs'!$B:$B,DV$9)),"-")</f>
        <v>-</v>
      </c>
      <c r="DW24" s="34" t="str">
        <f>IFERROR(TIME(0,0,AVERAGEIFS('VISSIM Travel Time Outputs'!$K:$K,'VISSIM Travel Time Outputs'!$D:$D,$D24,'VISSIM Travel Time Outputs'!$A:$A,"AVG",'VISSIM Travel Time Outputs'!$B:$B,DW$9)),"-")</f>
        <v>-</v>
      </c>
      <c r="DX24" s="34" t="str">
        <f>IFERROR(TIME(0,0,AVERAGEIFS('VISSIM Travel Time Outputs'!$K:$K,'VISSIM Travel Time Outputs'!$D:$D,$D24,'VISSIM Travel Time Outputs'!$A:$A,"AVG",'VISSIM Travel Time Outputs'!$B:$B,DX$9)),"-")</f>
        <v>-</v>
      </c>
      <c r="DY24" s="34" t="str">
        <f>IFERROR(TIME(0,0,AVERAGEIFS('VISSIM Travel Time Outputs'!$K:$K,'VISSIM Travel Time Outputs'!$D:$D,$D24,'VISSIM Travel Time Outputs'!$A:$A,"AVG",'VISSIM Travel Time Outputs'!$B:$B,DY$9)),"-")</f>
        <v>-</v>
      </c>
      <c r="DZ24" s="34" t="str">
        <f>IFERROR(TIME(0,0,AVERAGEIFS('VISSIM Travel Time Outputs'!$K:$K,'VISSIM Travel Time Outputs'!$D:$D,$D24,'VISSIM Travel Time Outputs'!$A:$A,"AVG",'VISSIM Travel Time Outputs'!$B:$B,DZ$9)),"-")</f>
        <v>-</v>
      </c>
      <c r="EA24" s="34" t="str">
        <f>IFERROR(TIME(0,0,AVERAGEIFS('VISSIM Travel Time Outputs'!$K:$K,'VISSIM Travel Time Outputs'!$D:$D,$D24,'VISSIM Travel Time Outputs'!$A:$A,"AVG",'VISSIM Travel Time Outputs'!$B:$B,EA$9)),"-")</f>
        <v>-</v>
      </c>
      <c r="EB24" s="34" t="str">
        <f>IFERROR(TIME(0,0,AVERAGEIFS('VISSIM Travel Time Outputs'!$K:$K,'VISSIM Travel Time Outputs'!$D:$D,$D24,'VISSIM Travel Time Outputs'!$A:$A,"AVG",'VISSIM Travel Time Outputs'!$B:$B,EB$9)),"-")</f>
        <v>-</v>
      </c>
      <c r="EC24" s="34" t="str">
        <f>IFERROR(TIME(0,0,AVERAGEIFS('VISSIM Travel Time Outputs'!$K:$K,'VISSIM Travel Time Outputs'!$D:$D,$D24,'VISSIM Travel Time Outputs'!$A:$A,"AVG",'VISSIM Travel Time Outputs'!$B:$B,EC$9)),"-")</f>
        <v>-</v>
      </c>
      <c r="ED24" s="34" t="str">
        <f>IFERROR(TIME(0,0,AVERAGEIFS('VISSIM Travel Time Outputs'!$K:$K,'VISSIM Travel Time Outputs'!$D:$D,$D24,'VISSIM Travel Time Outputs'!$A:$A,"AVG",'VISSIM Travel Time Outputs'!$B:$B,ED$9)),"-")</f>
        <v>-</v>
      </c>
      <c r="EE24" s="34" t="str">
        <f>IFERROR(TIME(0,0,AVERAGEIFS('VISSIM Travel Time Outputs'!$K:$K,'VISSIM Travel Time Outputs'!$D:$D,$D24,'VISSIM Travel Time Outputs'!$A:$A,"AVG",'VISSIM Travel Time Outputs'!$B:$B,EE$9)),"-")</f>
        <v>-</v>
      </c>
      <c r="EF24" s="34" t="str">
        <f>IFERROR(TIME(0,0,AVERAGEIFS('VISSIM Travel Time Outputs'!$K:$K,'VISSIM Travel Time Outputs'!$D:$D,$D24,'VISSIM Travel Time Outputs'!$A:$A,"AVG",'VISSIM Travel Time Outputs'!$B:$B,EF$9)),"-")</f>
        <v>-</v>
      </c>
      <c r="EG24" s="34" t="str">
        <f>IFERROR(TIME(0,0,AVERAGEIFS('VISSIM Travel Time Outputs'!$K:$K,'VISSIM Travel Time Outputs'!$D:$D,$D24,'VISSIM Travel Time Outputs'!$A:$A,"AVG",'VISSIM Travel Time Outputs'!$B:$B,EG$9)),"-")</f>
        <v>-</v>
      </c>
      <c r="EH24" s="34" t="str">
        <f>IFERROR(TIME(0,0,AVERAGEIFS('VISSIM Travel Time Outputs'!$K:$K,'VISSIM Travel Time Outputs'!$D:$D,$D24,'VISSIM Travel Time Outputs'!$A:$A,"AVG",'VISSIM Travel Time Outputs'!$B:$B,EH$9)),"-")</f>
        <v>-</v>
      </c>
      <c r="EI24" s="134" t="str">
        <f>IFERROR(TIME(0,0,AVERAGEIFS('VISSIM Travel Time Outputs'!$K:$K,'VISSIM Travel Time Outputs'!$D:$D,$D24,'VISSIM Travel Time Outputs'!$A:$A,"AVG",'VISSIM Travel Time Outputs'!$B:$B,EI$9)),"-")</f>
        <v>-</v>
      </c>
      <c r="EJ24" s="126"/>
      <c r="EK24" s="323" t="str">
        <f>IFERROR(AVERAGEIFS('VISSIM Travel Time Outputs'!$H:$H,'VISSIM Travel Time Outputs'!$D:$D,$D24,'VISSIM Travel Time Outputs'!$A:$A,"AVG",'VISSIM Travel Time Outputs'!$B:$B,EK$9),"-")</f>
        <v>-</v>
      </c>
      <c r="EL24" s="324" t="str">
        <f>IFERROR(AVERAGEIFS('VISSIM Travel Time Outputs'!$H:$H,'VISSIM Travel Time Outputs'!$D:$D,$D24,'VISSIM Travel Time Outputs'!$A:$A,"AVG",'VISSIM Travel Time Outputs'!$B:$B,EL$9),"-")</f>
        <v>-</v>
      </c>
      <c r="EM24" s="324" t="str">
        <f>IFERROR(AVERAGEIFS('VISSIM Travel Time Outputs'!$H:$H,'VISSIM Travel Time Outputs'!$D:$D,$D24,'VISSIM Travel Time Outputs'!$A:$A,"AVG",'VISSIM Travel Time Outputs'!$B:$B,EM$9),"-")</f>
        <v>-</v>
      </c>
      <c r="EN24" s="324" t="str">
        <f>IFERROR(AVERAGEIFS('VISSIM Travel Time Outputs'!$H:$H,'VISSIM Travel Time Outputs'!$D:$D,$D24,'VISSIM Travel Time Outputs'!$A:$A,"AVG",'VISSIM Travel Time Outputs'!$B:$B,EN$9),"-")</f>
        <v>-</v>
      </c>
      <c r="EO24" s="324" t="str">
        <f>IFERROR(AVERAGEIFS('VISSIM Travel Time Outputs'!$H:$H,'VISSIM Travel Time Outputs'!$D:$D,$D24,'VISSIM Travel Time Outputs'!$A:$A,"AVG",'VISSIM Travel Time Outputs'!$B:$B,EO$9),"-")</f>
        <v>-</v>
      </c>
      <c r="EP24" s="324" t="str">
        <f>IFERROR(AVERAGEIFS('VISSIM Travel Time Outputs'!$H:$H,'VISSIM Travel Time Outputs'!$D:$D,$D24,'VISSIM Travel Time Outputs'!$A:$A,"AVG",'VISSIM Travel Time Outputs'!$B:$B,EP$9),"-")</f>
        <v>-</v>
      </c>
      <c r="EQ24" s="324" t="str">
        <f>IFERROR(AVERAGEIFS('VISSIM Travel Time Outputs'!$H:$H,'VISSIM Travel Time Outputs'!$D:$D,$D24,'VISSIM Travel Time Outputs'!$A:$A,"AVG",'VISSIM Travel Time Outputs'!$B:$B,EQ$9),"-")</f>
        <v>-</v>
      </c>
      <c r="ER24" s="324" t="str">
        <f>IFERROR(AVERAGEIFS('VISSIM Travel Time Outputs'!$H:$H,'VISSIM Travel Time Outputs'!$D:$D,$D24,'VISSIM Travel Time Outputs'!$A:$A,"AVG",'VISSIM Travel Time Outputs'!$B:$B,ER$9),"-")</f>
        <v>-</v>
      </c>
      <c r="ES24" s="324" t="str">
        <f>IFERROR(AVERAGEIFS('VISSIM Travel Time Outputs'!$H:$H,'VISSIM Travel Time Outputs'!$D:$D,$D24,'VISSIM Travel Time Outputs'!$A:$A,"AVG",'VISSIM Travel Time Outputs'!$B:$B,ES$9),"-")</f>
        <v>-</v>
      </c>
      <c r="ET24" s="324" t="str">
        <f>IFERROR(AVERAGEIFS('VISSIM Travel Time Outputs'!$H:$H,'VISSIM Travel Time Outputs'!$D:$D,$D24,'VISSIM Travel Time Outputs'!$A:$A,"AVG",'VISSIM Travel Time Outputs'!$B:$B,ET$9),"-")</f>
        <v>-</v>
      </c>
      <c r="EU24" s="324" t="str">
        <f>IFERROR(AVERAGEIFS('VISSIM Travel Time Outputs'!$H:$H,'VISSIM Travel Time Outputs'!$D:$D,$D24,'VISSIM Travel Time Outputs'!$A:$A,"AVG",'VISSIM Travel Time Outputs'!$B:$B,EU$9),"-")</f>
        <v>-</v>
      </c>
      <c r="EV24" s="324" t="str">
        <f>IFERROR(AVERAGEIFS('VISSIM Travel Time Outputs'!$H:$H,'VISSIM Travel Time Outputs'!$D:$D,$D24,'VISSIM Travel Time Outputs'!$A:$A,"AVG",'VISSIM Travel Time Outputs'!$B:$B,EV$9),"-")</f>
        <v>-</v>
      </c>
      <c r="EW24" s="324" t="str">
        <f>IFERROR(AVERAGEIFS('VISSIM Travel Time Outputs'!$H:$H,'VISSIM Travel Time Outputs'!$D:$D,$D24,'VISSIM Travel Time Outputs'!$A:$A,"AVG",'VISSIM Travel Time Outputs'!$B:$B,EW$9),"-")</f>
        <v>-</v>
      </c>
      <c r="EX24" s="324" t="str">
        <f>IFERROR(AVERAGEIFS('VISSIM Travel Time Outputs'!$H:$H,'VISSIM Travel Time Outputs'!$D:$D,$D24,'VISSIM Travel Time Outputs'!$A:$A,"AVG",'VISSIM Travel Time Outputs'!$B:$B,EX$9),"-")</f>
        <v>-</v>
      </c>
      <c r="EY24" s="324" t="str">
        <f>IFERROR(AVERAGEIFS('VISSIM Travel Time Outputs'!$H:$H,'VISSIM Travel Time Outputs'!$D:$D,$D24,'VISSIM Travel Time Outputs'!$A:$A,"AVG",'VISSIM Travel Time Outputs'!$B:$B,EY$9),"-")</f>
        <v>-</v>
      </c>
      <c r="EZ24" s="325" t="str">
        <f>IFERROR(AVERAGEIFS('VISSIM Travel Time Outputs'!$H:$H,'VISSIM Travel Time Outputs'!$D:$D,$D24,'VISSIM Travel Time Outputs'!$A:$A,"AVG",'VISSIM Travel Time Outputs'!$B:$B,EZ$9),"-")</f>
        <v>-</v>
      </c>
      <c r="FA24" s="254"/>
      <c r="FB24" s="209" t="str">
        <f t="shared" si="22"/>
        <v>--</v>
      </c>
      <c r="FC24" s="354" t="str">
        <f t="shared" si="23"/>
        <v>--</v>
      </c>
      <c r="FD24" s="325">
        <f t="shared" si="24"/>
        <v>0</v>
      </c>
      <c r="FE24" s="331"/>
      <c r="FF24" s="209" t="str">
        <f>IFERROR(GETPIVOTDATA("Average of TRAVTM(40)",#REF!,"TIMEINT",FF$9,"VEHICLETRAVELTIMEMEASUREMENT",$D24)/3600/24,"--")</f>
        <v>--</v>
      </c>
      <c r="FG24" s="34" t="str">
        <f>IFERROR(GETPIVOTDATA("Average of TRAVTM(40)",#REF!,"TIMEINT",FG$9,"VEHICLETRAVELTIMEMEASUREMENT",$D24)/3600/24,"--")</f>
        <v>--</v>
      </c>
      <c r="FH24" s="34" t="str">
        <f>IFERROR(GETPIVOTDATA("Average of TRAVTM(40)",#REF!,"TIMEINT",FH$9,"VEHICLETRAVELTIMEMEASUREMENT",$D24)/3600/24,"--")</f>
        <v>--</v>
      </c>
      <c r="FI24" s="34" t="str">
        <f>IFERROR(GETPIVOTDATA("Average of TRAVTM(40)",#REF!,"TIMEINT",FI$9,"VEHICLETRAVELTIMEMEASUREMENT",$D24)/3600/24,"--")</f>
        <v>--</v>
      </c>
      <c r="FJ24" s="34" t="str">
        <f>IFERROR(GETPIVOTDATA("Average of TRAVTM(40)",#REF!,"TIMEINT",FJ$9,"VEHICLETRAVELTIMEMEASUREMENT",$D24)/3600/24,"--")</f>
        <v>--</v>
      </c>
      <c r="FK24" s="34" t="str">
        <f>IFERROR(GETPIVOTDATA("Average of TRAVTM(40)",#REF!,"TIMEINT",FK$9,"VEHICLETRAVELTIMEMEASUREMENT",$D24)/3600/24,"--")</f>
        <v>--</v>
      </c>
      <c r="FL24" s="34" t="str">
        <f>IFERROR(GETPIVOTDATA("Average of TRAVTM(40)",#REF!,"TIMEINT",FL$9,"VEHICLETRAVELTIMEMEASUREMENT",$D24)/3600/24,"--")</f>
        <v>--</v>
      </c>
      <c r="FM24" s="34" t="str">
        <f>IFERROR(GETPIVOTDATA("Average of TRAVTM(40)",#REF!,"TIMEINT",FM$9,"VEHICLETRAVELTIMEMEASUREMENT",$D24)/3600/24,"--")</f>
        <v>--</v>
      </c>
      <c r="FN24" s="34" t="str">
        <f>IFERROR(GETPIVOTDATA("Average of TRAVTM(40)",#REF!,"TIMEINT",FN$9,"VEHICLETRAVELTIMEMEASUREMENT",$D24)/3600/24,"--")</f>
        <v>--</v>
      </c>
      <c r="FO24" s="34" t="str">
        <f>IFERROR(GETPIVOTDATA("Average of TRAVTM(40)",#REF!,"TIMEINT",FO$9,"VEHICLETRAVELTIMEMEASUREMENT",$D24)/3600/24,"--")</f>
        <v>--</v>
      </c>
      <c r="FP24" s="34" t="str">
        <f>IFERROR(GETPIVOTDATA("Average of TRAVTM(40)",#REF!,"TIMEINT",FP$9,"VEHICLETRAVELTIMEMEASUREMENT",$D24)/3600/24,"--")</f>
        <v>--</v>
      </c>
      <c r="FQ24" s="34" t="str">
        <f>IFERROR(GETPIVOTDATA("Average of TRAVTM(40)",#REF!,"TIMEINT",FQ$9,"VEHICLETRAVELTIMEMEASUREMENT",$D24)/3600/24,"--")</f>
        <v>--</v>
      </c>
      <c r="FR24" s="34" t="str">
        <f>IFERROR(GETPIVOTDATA("Average of TRAVTM(40)",#REF!,"TIMEINT",FR$9,"VEHICLETRAVELTIMEMEASUREMENT",$D24)/3600/24,"--")</f>
        <v>--</v>
      </c>
      <c r="FS24" s="34" t="str">
        <f>IFERROR(GETPIVOTDATA("Average of TRAVTM(40)",#REF!,"TIMEINT",FS$9,"VEHICLETRAVELTIMEMEASUREMENT",$D24)/3600/24,"--")</f>
        <v>--</v>
      </c>
      <c r="FT24" s="34" t="str">
        <f>IFERROR(GETPIVOTDATA("Average of TRAVTM(40)",#REF!,"TIMEINT",FT$9,"VEHICLETRAVELTIMEMEASUREMENT",$D24)/3600/24,"--")</f>
        <v>--</v>
      </c>
      <c r="FU24" s="134" t="str">
        <f>IFERROR(GETPIVOTDATA("Average of TRAVTM(40)",#REF!,"TIMEINT",FU$9,"VEHICLETRAVELTIMEMEASUREMENT",$D24)/3600/24,"--")</f>
        <v>--</v>
      </c>
      <c r="FV24" s="331"/>
      <c r="FW24" s="323" t="str">
        <f>IFERROR(GETPIVOTDATA("Average of VEHS(40)",#REF!,"TIMEINT",FW$9,"VEHICLETRAVELTIMEMEASUREMENT",$D24),"--")</f>
        <v>--</v>
      </c>
      <c r="FX24" s="324" t="str">
        <f>IFERROR(GETPIVOTDATA("Average of VEHS(40)",#REF!,"TIMEINT",FX$9,"VEHICLETRAVELTIMEMEASUREMENT",$D24),"--")</f>
        <v>--</v>
      </c>
      <c r="FY24" s="324" t="str">
        <f>IFERROR(GETPIVOTDATA("Average of VEHS(40)",#REF!,"TIMEINT",FY$9,"VEHICLETRAVELTIMEMEASUREMENT",$D24),"--")</f>
        <v>--</v>
      </c>
      <c r="FZ24" s="324" t="str">
        <f>IFERROR(GETPIVOTDATA("Average of VEHS(40)",#REF!,"TIMEINT",FZ$9,"VEHICLETRAVELTIMEMEASUREMENT",$D24),"--")</f>
        <v>--</v>
      </c>
      <c r="GA24" s="324" t="str">
        <f>IFERROR(GETPIVOTDATA("Average of VEHS(40)",#REF!,"TIMEINT",GA$9,"VEHICLETRAVELTIMEMEASUREMENT",$D24),"--")</f>
        <v>--</v>
      </c>
      <c r="GB24" s="324" t="str">
        <f>IFERROR(GETPIVOTDATA("Average of VEHS(40)",#REF!,"TIMEINT",GB$9,"VEHICLETRAVELTIMEMEASUREMENT",$D24),"--")</f>
        <v>--</v>
      </c>
      <c r="GC24" s="324" t="str">
        <f>IFERROR(GETPIVOTDATA("Average of VEHS(40)",#REF!,"TIMEINT",GC$9,"VEHICLETRAVELTIMEMEASUREMENT",$D24),"--")</f>
        <v>--</v>
      </c>
      <c r="GD24" s="324" t="str">
        <f>IFERROR(GETPIVOTDATA("Average of VEHS(40)",#REF!,"TIMEINT",GD$9,"VEHICLETRAVELTIMEMEASUREMENT",$D24),"--")</f>
        <v>--</v>
      </c>
      <c r="GE24" s="324" t="str">
        <f>IFERROR(GETPIVOTDATA("Average of VEHS(40)",#REF!,"TIMEINT",GE$9,"VEHICLETRAVELTIMEMEASUREMENT",$D24),"--")</f>
        <v>--</v>
      </c>
      <c r="GF24" s="324" t="str">
        <f>IFERROR(GETPIVOTDATA("Average of VEHS(40)",#REF!,"TIMEINT",GF$9,"VEHICLETRAVELTIMEMEASUREMENT",$D24),"--")</f>
        <v>--</v>
      </c>
      <c r="GG24" s="324" t="str">
        <f>IFERROR(GETPIVOTDATA("Average of VEHS(40)",#REF!,"TIMEINT",GG$9,"VEHICLETRAVELTIMEMEASUREMENT",$D24),"--")</f>
        <v>--</v>
      </c>
      <c r="GH24" s="324" t="str">
        <f>IFERROR(GETPIVOTDATA("Average of VEHS(40)",#REF!,"TIMEINT",GH$9,"VEHICLETRAVELTIMEMEASUREMENT",$D24),"--")</f>
        <v>--</v>
      </c>
      <c r="GI24" s="324" t="str">
        <f>IFERROR(GETPIVOTDATA("Average of VEHS(40)",#REF!,"TIMEINT",GI$9,"VEHICLETRAVELTIMEMEASUREMENT",$D24),"--")</f>
        <v>--</v>
      </c>
      <c r="GJ24" s="324" t="str">
        <f>IFERROR(GETPIVOTDATA("Average of VEHS(40)",#REF!,"TIMEINT",GJ$9,"VEHICLETRAVELTIMEMEASUREMENT",$D24),"--")</f>
        <v>--</v>
      </c>
      <c r="GK24" s="324" t="str">
        <f>IFERROR(GETPIVOTDATA("Average of VEHS(40)",#REF!,"TIMEINT",GK$9,"VEHICLETRAVELTIMEMEASUREMENT",$D24),"--")</f>
        <v>--</v>
      </c>
      <c r="GL24" s="325" t="str">
        <f>IFERROR(GETPIVOTDATA("Average of VEHS(40)",#REF!,"TIMEINT",GL$9,"VEHICLETRAVELTIMEMEASUREMENT",$D24),"--")</f>
        <v>--</v>
      </c>
      <c r="GM24" s="331"/>
      <c r="GN24" s="209" t="str">
        <f t="shared" si="25"/>
        <v>--</v>
      </c>
      <c r="GO24" s="354" t="str">
        <f t="shared" si="26"/>
        <v>--</v>
      </c>
      <c r="GP24" s="325">
        <f t="shared" si="27"/>
        <v>0</v>
      </c>
      <c r="GQ24" s="331"/>
      <c r="GR24" s="209" t="str">
        <f>IFERROR(GETPIVOTDATA("Average of TRAVTM(60)",#REF!,"TIMEINT",GR$9,"VEHICLETRAVELTIMEMEASUREMENT",$D24)/3600/24,"--")</f>
        <v>--</v>
      </c>
      <c r="GS24" s="34" t="str">
        <f>IFERROR(GETPIVOTDATA("Average of TRAVTM(60)",#REF!,"TIMEINT",GS$9,"VEHICLETRAVELTIMEMEASUREMENT",$D24)/3600/24,"--")</f>
        <v>--</v>
      </c>
      <c r="GT24" s="34" t="str">
        <f>IFERROR(GETPIVOTDATA("Average of TRAVTM(60)",#REF!,"TIMEINT",GT$9,"VEHICLETRAVELTIMEMEASUREMENT",$D24)/3600/24,"--")</f>
        <v>--</v>
      </c>
      <c r="GU24" s="34" t="str">
        <f>IFERROR(GETPIVOTDATA("Average of TRAVTM(60)",#REF!,"TIMEINT",GU$9,"VEHICLETRAVELTIMEMEASUREMENT",$D24)/3600/24,"--")</f>
        <v>--</v>
      </c>
      <c r="GV24" s="34" t="str">
        <f>IFERROR(GETPIVOTDATA("Average of TRAVTM(60)",#REF!,"TIMEINT",GV$9,"VEHICLETRAVELTIMEMEASUREMENT",$D24)/3600/24,"--")</f>
        <v>--</v>
      </c>
      <c r="GW24" s="34" t="str">
        <f>IFERROR(GETPIVOTDATA("Average of TRAVTM(60)",#REF!,"TIMEINT",GW$9,"VEHICLETRAVELTIMEMEASUREMENT",$D24)/3600/24,"--")</f>
        <v>--</v>
      </c>
      <c r="GX24" s="34" t="str">
        <f>IFERROR(GETPIVOTDATA("Average of TRAVTM(60)",#REF!,"TIMEINT",GX$9,"VEHICLETRAVELTIMEMEASUREMENT",$D24)/3600/24,"--")</f>
        <v>--</v>
      </c>
      <c r="GY24" s="34" t="str">
        <f>IFERROR(GETPIVOTDATA("Average of TRAVTM(60)",#REF!,"TIMEINT",GY$9,"VEHICLETRAVELTIMEMEASUREMENT",$D24)/3600/24,"--")</f>
        <v>--</v>
      </c>
      <c r="GZ24" s="34" t="str">
        <f>IFERROR(GETPIVOTDATA("Average of TRAVTM(60)",#REF!,"TIMEINT",GZ$9,"VEHICLETRAVELTIMEMEASUREMENT",$D24)/3600/24,"--")</f>
        <v>--</v>
      </c>
      <c r="HA24" s="34" t="str">
        <f>IFERROR(GETPIVOTDATA("Average of TRAVTM(60)",#REF!,"TIMEINT",HA$9,"VEHICLETRAVELTIMEMEASUREMENT",$D24)/3600/24,"--")</f>
        <v>--</v>
      </c>
      <c r="HB24" s="34" t="str">
        <f>IFERROR(GETPIVOTDATA("Average of TRAVTM(60)",#REF!,"TIMEINT",HB$9,"VEHICLETRAVELTIMEMEASUREMENT",$D24)/3600/24,"--")</f>
        <v>--</v>
      </c>
      <c r="HC24" s="34" t="str">
        <f>IFERROR(GETPIVOTDATA("Average of TRAVTM(60)",#REF!,"TIMEINT",HC$9,"VEHICLETRAVELTIMEMEASUREMENT",$D24)/3600/24,"--")</f>
        <v>--</v>
      </c>
      <c r="HD24" s="34" t="str">
        <f>IFERROR(GETPIVOTDATA("Average of TRAVTM(60)",#REF!,"TIMEINT",HD$9,"VEHICLETRAVELTIMEMEASUREMENT",$D24)/3600/24,"--")</f>
        <v>--</v>
      </c>
      <c r="HE24" s="34" t="str">
        <f>IFERROR(GETPIVOTDATA("Average of TRAVTM(60)",#REF!,"TIMEINT",HE$9,"VEHICLETRAVELTIMEMEASUREMENT",$D24)/3600/24,"--")</f>
        <v>--</v>
      </c>
      <c r="HF24" s="34" t="str">
        <f>IFERROR(GETPIVOTDATA("Average of TRAVTM(60)",#REF!,"TIMEINT",HF$9,"VEHICLETRAVELTIMEMEASUREMENT",$D24)/3600/24,"--")</f>
        <v>--</v>
      </c>
      <c r="HG24" s="134" t="str">
        <f>IFERROR(GETPIVOTDATA("Average of TRAVTM(60)",#REF!,"TIMEINT",HG$9,"VEHICLETRAVELTIMEMEASUREMENT",$D24)/3600/24,"--")</f>
        <v>--</v>
      </c>
      <c r="HH24" s="331"/>
      <c r="HI24" s="323" t="str">
        <f>IFERROR(GETPIVOTDATA("Average of VEHS(60)",#REF!,"TIMEINT",HI$9,"VEHICLETRAVELTIMEMEASUREMENT",$D24),"--")</f>
        <v>--</v>
      </c>
      <c r="HJ24" s="324" t="str">
        <f>IFERROR(GETPIVOTDATA("Average of VEHS(60)",#REF!,"TIMEINT",HJ$9,"VEHICLETRAVELTIMEMEASUREMENT",$D24),"--")</f>
        <v>--</v>
      </c>
      <c r="HK24" s="324" t="str">
        <f>IFERROR(GETPIVOTDATA("Average of VEHS(60)",#REF!,"TIMEINT",HK$9,"VEHICLETRAVELTIMEMEASUREMENT",$D24),"--")</f>
        <v>--</v>
      </c>
      <c r="HL24" s="324" t="str">
        <f>IFERROR(GETPIVOTDATA("Average of VEHS(60)",#REF!,"TIMEINT",HL$9,"VEHICLETRAVELTIMEMEASUREMENT",$D24),"--")</f>
        <v>--</v>
      </c>
      <c r="HM24" s="324" t="str">
        <f>IFERROR(GETPIVOTDATA("Average of VEHS(60)",#REF!,"TIMEINT",HM$9,"VEHICLETRAVELTIMEMEASUREMENT",$D24),"--")</f>
        <v>--</v>
      </c>
      <c r="HN24" s="324" t="str">
        <f>IFERROR(GETPIVOTDATA("Average of VEHS(60)",#REF!,"TIMEINT",HN$9,"VEHICLETRAVELTIMEMEASUREMENT",$D24),"--")</f>
        <v>--</v>
      </c>
      <c r="HO24" s="324" t="str">
        <f>IFERROR(GETPIVOTDATA("Average of VEHS(60)",#REF!,"TIMEINT",HO$9,"VEHICLETRAVELTIMEMEASUREMENT",$D24),"--")</f>
        <v>--</v>
      </c>
      <c r="HP24" s="324" t="str">
        <f>IFERROR(GETPIVOTDATA("Average of VEHS(60)",#REF!,"TIMEINT",HP$9,"VEHICLETRAVELTIMEMEASUREMENT",$D24),"--")</f>
        <v>--</v>
      </c>
      <c r="HQ24" s="324" t="str">
        <f>IFERROR(GETPIVOTDATA("Average of VEHS(60)",#REF!,"TIMEINT",HQ$9,"VEHICLETRAVELTIMEMEASUREMENT",$D24),"--")</f>
        <v>--</v>
      </c>
      <c r="HR24" s="324" t="str">
        <f>IFERROR(GETPIVOTDATA("Average of VEHS(60)",#REF!,"TIMEINT",HR$9,"VEHICLETRAVELTIMEMEASUREMENT",$D24),"--")</f>
        <v>--</v>
      </c>
      <c r="HS24" s="324" t="str">
        <f>IFERROR(GETPIVOTDATA("Average of VEHS(60)",#REF!,"TIMEINT",HS$9,"VEHICLETRAVELTIMEMEASUREMENT",$D24),"--")</f>
        <v>--</v>
      </c>
      <c r="HT24" s="324" t="str">
        <f>IFERROR(GETPIVOTDATA("Average of VEHS(60)",#REF!,"TIMEINT",HT$9,"VEHICLETRAVELTIMEMEASUREMENT",$D24),"--")</f>
        <v>--</v>
      </c>
      <c r="HU24" s="324" t="str">
        <f>IFERROR(GETPIVOTDATA("Average of VEHS(60)",#REF!,"TIMEINT",HU$9,"VEHICLETRAVELTIMEMEASUREMENT",$D24),"--")</f>
        <v>--</v>
      </c>
      <c r="HV24" s="324" t="str">
        <f>IFERROR(GETPIVOTDATA("Average of VEHS(60)",#REF!,"TIMEINT",HV$9,"VEHICLETRAVELTIMEMEASUREMENT",$D24),"--")</f>
        <v>--</v>
      </c>
      <c r="HW24" s="324" t="str">
        <f>IFERROR(GETPIVOTDATA("Average of VEHS(60)",#REF!,"TIMEINT",HW$9,"VEHICLETRAVELTIMEMEASUREMENT",$D24),"--")</f>
        <v>--</v>
      </c>
      <c r="HX24" s="325" t="str">
        <f>IFERROR(GETPIVOTDATA("Average of VEHS(60)",#REF!,"TIMEINT",HX$9,"VEHICLETRAVELTIMEMEASUREMENT",$D24),"--")</f>
        <v>--</v>
      </c>
      <c r="HY24" s="331"/>
      <c r="HZ24" s="209" t="str">
        <f t="shared" si="28"/>
        <v>--</v>
      </c>
      <c r="IA24" s="354" t="str">
        <f t="shared" si="29"/>
        <v>--</v>
      </c>
      <c r="IB24" s="325">
        <f t="shared" si="30"/>
        <v>0</v>
      </c>
      <c r="IC24" s="638"/>
      <c r="ID24" s="323" t="str">
        <f>IFERROR(AVERAGEIFS('VISSIM Travel Time Outputs'!#REF!,'VISSIM Travel Time Outputs'!#REF!,$D24,'VISSIM Travel Time Outputs'!#REF!,"AVG",'VISSIM Travel Time Outputs'!#REF!,ID$9),"-")</f>
        <v>-</v>
      </c>
      <c r="IE24" s="324" t="str">
        <f>IFERROR(AVERAGEIFS('VISSIM Travel Time Outputs'!#REF!,'VISSIM Travel Time Outputs'!#REF!,$D24,'VISSIM Travel Time Outputs'!#REF!,"AVG",'VISSIM Travel Time Outputs'!#REF!,IE$9),"-")</f>
        <v>-</v>
      </c>
      <c r="IF24" s="324" t="str">
        <f>IFERROR(AVERAGEIFS('VISSIM Travel Time Outputs'!#REF!,'VISSIM Travel Time Outputs'!#REF!,$D24,'VISSIM Travel Time Outputs'!#REF!,"AVG",'VISSIM Travel Time Outputs'!#REF!,IF$9),"-")</f>
        <v>-</v>
      </c>
      <c r="IG24" s="324" t="str">
        <f>IFERROR(AVERAGEIFS('VISSIM Travel Time Outputs'!#REF!,'VISSIM Travel Time Outputs'!#REF!,$D24,'VISSIM Travel Time Outputs'!#REF!,"AVG",'VISSIM Travel Time Outputs'!#REF!,IG$9),"-")</f>
        <v>-</v>
      </c>
      <c r="IH24" s="324" t="str">
        <f>IFERROR(AVERAGEIFS('VISSIM Travel Time Outputs'!#REF!,'VISSIM Travel Time Outputs'!#REF!,$D24,'VISSIM Travel Time Outputs'!#REF!,"AVG",'VISSIM Travel Time Outputs'!#REF!,IH$9),"-")</f>
        <v>-</v>
      </c>
      <c r="II24" s="324" t="str">
        <f>IFERROR(AVERAGEIFS('VISSIM Travel Time Outputs'!#REF!,'VISSIM Travel Time Outputs'!#REF!,$D24,'VISSIM Travel Time Outputs'!#REF!,"AVG",'VISSIM Travel Time Outputs'!#REF!,II$9),"-")</f>
        <v>-</v>
      </c>
      <c r="IJ24" s="324" t="str">
        <f>IFERROR(AVERAGEIFS('VISSIM Travel Time Outputs'!#REF!,'VISSIM Travel Time Outputs'!#REF!,$D24,'VISSIM Travel Time Outputs'!#REF!,"AVG",'VISSIM Travel Time Outputs'!#REF!,IJ$9),"-")</f>
        <v>-</v>
      </c>
      <c r="IK24" s="324" t="str">
        <f>IFERROR(AVERAGEIFS('VISSIM Travel Time Outputs'!#REF!,'VISSIM Travel Time Outputs'!#REF!,$D24,'VISSIM Travel Time Outputs'!#REF!,"AVG",'VISSIM Travel Time Outputs'!#REF!,IK$9),"-")</f>
        <v>-</v>
      </c>
      <c r="IL24" s="324" t="str">
        <f>IFERROR(AVERAGEIFS('VISSIM Travel Time Outputs'!#REF!,'VISSIM Travel Time Outputs'!#REF!,$D24,'VISSIM Travel Time Outputs'!#REF!,"AVG",'VISSIM Travel Time Outputs'!#REF!,IL$9),"-")</f>
        <v>-</v>
      </c>
      <c r="IM24" s="324" t="str">
        <f>IFERROR(AVERAGEIFS('VISSIM Travel Time Outputs'!#REF!,'VISSIM Travel Time Outputs'!#REF!,$D24,'VISSIM Travel Time Outputs'!#REF!,"AVG",'VISSIM Travel Time Outputs'!#REF!,IM$9),"-")</f>
        <v>-</v>
      </c>
      <c r="IN24" s="324" t="str">
        <f>IFERROR(AVERAGEIFS('VISSIM Travel Time Outputs'!#REF!,'VISSIM Travel Time Outputs'!#REF!,$D24,'VISSIM Travel Time Outputs'!#REF!,"AVG",'VISSIM Travel Time Outputs'!#REF!,IN$9),"-")</f>
        <v>-</v>
      </c>
      <c r="IO24" s="324" t="str">
        <f>IFERROR(AVERAGEIFS('VISSIM Travel Time Outputs'!#REF!,'VISSIM Travel Time Outputs'!#REF!,$D24,'VISSIM Travel Time Outputs'!#REF!,"AVG",'VISSIM Travel Time Outputs'!#REF!,IO$9),"-")</f>
        <v>-</v>
      </c>
      <c r="IP24" s="324" t="str">
        <f>IFERROR(AVERAGEIFS('VISSIM Travel Time Outputs'!#REF!,'VISSIM Travel Time Outputs'!#REF!,$D24,'VISSIM Travel Time Outputs'!#REF!,"AVG",'VISSIM Travel Time Outputs'!#REF!,IP$9),"-")</f>
        <v>-</v>
      </c>
      <c r="IQ24" s="324" t="str">
        <f>IFERROR(AVERAGEIFS('VISSIM Travel Time Outputs'!#REF!,'VISSIM Travel Time Outputs'!#REF!,$D24,'VISSIM Travel Time Outputs'!#REF!,"AVG",'VISSIM Travel Time Outputs'!#REF!,IQ$9),"-")</f>
        <v>-</v>
      </c>
      <c r="IR24" s="324" t="str">
        <f>IFERROR(AVERAGEIFS('VISSIM Travel Time Outputs'!#REF!,'VISSIM Travel Time Outputs'!#REF!,$D24,'VISSIM Travel Time Outputs'!#REF!,"AVG",'VISSIM Travel Time Outputs'!#REF!,IR$9),"-")</f>
        <v>-</v>
      </c>
      <c r="IS24" s="325" t="str">
        <f>IFERROR(AVERAGEIFS('VISSIM Travel Time Outputs'!#REF!,'VISSIM Travel Time Outputs'!#REF!,$D24,'VISSIM Travel Time Outputs'!#REF!,"AVG",'VISSIM Travel Time Outputs'!#REF!,IS$9),"-")</f>
        <v>-</v>
      </c>
      <c r="IT24" s="325" t="str">
        <f t="shared" si="31"/>
        <v>--</v>
      </c>
    </row>
    <row r="25" spans="1:254" customFormat="1" x14ac:dyDescent="0.35">
      <c r="A25" s="252" t="str">
        <f t="shared" si="12"/>
        <v>H</v>
      </c>
      <c r="B25" s="577">
        <f t="shared" si="32"/>
        <v>16</v>
      </c>
      <c r="C25" s="413">
        <f>INDEX('Input - Travel Times'!$B$3:$AH$103,MATCH($B25,'Input - Travel Times'!$B$3:$B$103,0),MATCH(C$9,'Input - Travel Times'!$B$3:$AH$3,0))</f>
        <v>0</v>
      </c>
      <c r="D25" s="150">
        <f>INDEX('Input - Travel Times'!$B$3:$AH$103,MATCH($B25,'Input - Travel Times'!$B$3:$B$103,0),MATCH(D$9,'Input - Travel Times'!$B$3:$AH$3,0))</f>
        <v>0</v>
      </c>
      <c r="E25" s="518">
        <f>TIME(0,0,INDEX('Input - Travel Times'!$B$3:$AH$103,MATCH($B25,'Input - Travel Times'!$B$3:$B$103,0),MATCH(E$9,'Input - Travel Times'!$B$3:$AH$3,0)))</f>
        <v>0</v>
      </c>
      <c r="F25" s="518">
        <f>TIME(0,0,INDEX('Input - Travel Times'!$B$3:$AH$103,MATCH($B25,'Input - Travel Times'!$B$3:$B$103,0),MATCH(F$9,'Input - Travel Times'!$B$3:$AH$3,0)))</f>
        <v>0</v>
      </c>
      <c r="G25" s="518">
        <f>TIME(0,0,INDEX('Input - Travel Times'!$B$3:$AH$103,MATCH($B25,'Input - Travel Times'!$B$3:$B$103,0),MATCH(G$9,'Input - Travel Times'!$B$3:$AH$3,0)))</f>
        <v>0</v>
      </c>
      <c r="H25" s="518">
        <f>TIME(0,0,INDEX('Input - Travel Times'!$B$3:$AH$103,MATCH($B25,'Input - Travel Times'!$B$3:$B$103,0),MATCH(H$9,'Input - Travel Times'!$B$3:$AH$3,0)))</f>
        <v>0</v>
      </c>
      <c r="I25" s="130"/>
      <c r="J25" s="209" t="str">
        <f>IFERROR(TIME(0,0,AVERAGEIFS('VISSIM Travel Time Outputs'!$I:$I,'VISSIM Travel Time Outputs'!$D:$D,$D25,'VISSIM Travel Time Outputs'!$A:$A,"AVG",'VISSIM Travel Time Outputs'!$B:$B,J$9)),"-")</f>
        <v>-</v>
      </c>
      <c r="K25" s="34" t="str">
        <f>IFERROR(TIME(0,0,AVERAGEIFS('VISSIM Travel Time Outputs'!$I:$I,'VISSIM Travel Time Outputs'!$D:$D,$D25,'VISSIM Travel Time Outputs'!$A:$A,"AVG",'VISSIM Travel Time Outputs'!$B:$B,K$9)),"-")</f>
        <v>-</v>
      </c>
      <c r="L25" s="34" t="str">
        <f>IFERROR(TIME(0,0,AVERAGEIFS('VISSIM Travel Time Outputs'!$I:$I,'VISSIM Travel Time Outputs'!$D:$D,$D25,'VISSIM Travel Time Outputs'!$A:$A,"AVG",'VISSIM Travel Time Outputs'!$B:$B,L$9)),"-")</f>
        <v>-</v>
      </c>
      <c r="M25" s="34" t="str">
        <f>IFERROR(TIME(0,0,AVERAGEIFS('VISSIM Travel Time Outputs'!$I:$I,'VISSIM Travel Time Outputs'!$D:$D,$D25,'VISSIM Travel Time Outputs'!$A:$A,"AVG",'VISSIM Travel Time Outputs'!$B:$B,M$9)),"-")</f>
        <v>-</v>
      </c>
      <c r="N25" s="34" t="str">
        <f>IFERROR(TIME(0,0,AVERAGEIFS('VISSIM Travel Time Outputs'!$I:$I,'VISSIM Travel Time Outputs'!$D:$D,$D25,'VISSIM Travel Time Outputs'!$A:$A,"AVG",'VISSIM Travel Time Outputs'!$B:$B,N$9)),"-")</f>
        <v>-</v>
      </c>
      <c r="O25" s="34" t="str">
        <f>IFERROR(TIME(0,0,AVERAGEIFS('VISSIM Travel Time Outputs'!$I:$I,'VISSIM Travel Time Outputs'!$D:$D,$D25,'VISSIM Travel Time Outputs'!$A:$A,"AVG",'VISSIM Travel Time Outputs'!$B:$B,O$9)),"-")</f>
        <v>-</v>
      </c>
      <c r="P25" s="34" t="str">
        <f>IFERROR(TIME(0,0,AVERAGEIFS('VISSIM Travel Time Outputs'!$I:$I,'VISSIM Travel Time Outputs'!$D:$D,$D25,'VISSIM Travel Time Outputs'!$A:$A,"AVG",'VISSIM Travel Time Outputs'!$B:$B,P$9)),"-")</f>
        <v>-</v>
      </c>
      <c r="Q25" s="34" t="str">
        <f>IFERROR(TIME(0,0,AVERAGEIFS('VISSIM Travel Time Outputs'!$I:$I,'VISSIM Travel Time Outputs'!$D:$D,$D25,'VISSIM Travel Time Outputs'!$A:$A,"AVG",'VISSIM Travel Time Outputs'!$B:$B,Q$9)),"-")</f>
        <v>-</v>
      </c>
      <c r="R25" s="34" t="str">
        <f>IFERROR(TIME(0,0,AVERAGEIFS('VISSIM Travel Time Outputs'!$I:$I,'VISSIM Travel Time Outputs'!$D:$D,$D25,'VISSIM Travel Time Outputs'!$A:$A,"AVG",'VISSIM Travel Time Outputs'!$B:$B,R$9)),"-")</f>
        <v>-</v>
      </c>
      <c r="S25" s="34" t="str">
        <f>IFERROR(TIME(0,0,AVERAGEIFS('VISSIM Travel Time Outputs'!$I:$I,'VISSIM Travel Time Outputs'!$D:$D,$D25,'VISSIM Travel Time Outputs'!$A:$A,"AVG",'VISSIM Travel Time Outputs'!$B:$B,S$9)),"-")</f>
        <v>-</v>
      </c>
      <c r="T25" s="34" t="str">
        <f>IFERROR(TIME(0,0,AVERAGEIFS('VISSIM Travel Time Outputs'!$I:$I,'VISSIM Travel Time Outputs'!$D:$D,$D25,'VISSIM Travel Time Outputs'!$A:$A,"AVG",'VISSIM Travel Time Outputs'!$B:$B,T$9)),"-")</f>
        <v>-</v>
      </c>
      <c r="U25" s="34" t="str">
        <f>IFERROR(TIME(0,0,AVERAGEIFS('VISSIM Travel Time Outputs'!$I:$I,'VISSIM Travel Time Outputs'!$D:$D,$D25,'VISSIM Travel Time Outputs'!$A:$A,"AVG",'VISSIM Travel Time Outputs'!$B:$B,U$9)),"-")</f>
        <v>-</v>
      </c>
      <c r="V25" s="34" t="str">
        <f>IFERROR(TIME(0,0,AVERAGEIFS('VISSIM Travel Time Outputs'!$I:$I,'VISSIM Travel Time Outputs'!$D:$D,$D25,'VISSIM Travel Time Outputs'!$A:$A,"AVG",'VISSIM Travel Time Outputs'!$B:$B,V$9)),"-")</f>
        <v>-</v>
      </c>
      <c r="W25" s="34" t="str">
        <f>IFERROR(TIME(0,0,AVERAGEIFS('VISSIM Travel Time Outputs'!$I:$I,'VISSIM Travel Time Outputs'!$D:$D,$D25,'VISSIM Travel Time Outputs'!$A:$A,"AVG",'VISSIM Travel Time Outputs'!$B:$B,W$9)),"-")</f>
        <v>-</v>
      </c>
      <c r="X25" s="34" t="str">
        <f>IFERROR(TIME(0,0,AVERAGEIFS('VISSIM Travel Time Outputs'!$I:$I,'VISSIM Travel Time Outputs'!$D:$D,$D25,'VISSIM Travel Time Outputs'!$A:$A,"AVG",'VISSIM Travel Time Outputs'!$B:$B,X$9)),"-")</f>
        <v>-</v>
      </c>
      <c r="Y25" s="134" t="str">
        <f>IFERROR(TIME(0,0,AVERAGEIFS('VISSIM Travel Time Outputs'!$I:$I,'VISSIM Travel Time Outputs'!$D:$D,$D25,'VISSIM Travel Time Outputs'!$A:$A,"AVG",'VISSIM Travel Time Outputs'!$B:$B,Y$9)),"-")</f>
        <v>-</v>
      </c>
      <c r="Z25" s="254"/>
      <c r="AA25" s="323" t="str">
        <f>IFERROR(AVERAGEIFS('VISSIM Travel Time Outputs'!$F:$F,'VISSIM Travel Time Outputs'!$D:$D,$D25,'VISSIM Travel Time Outputs'!$A:$A,"AVG",'VISSIM Travel Time Outputs'!$B:$B,AA$9),"-")</f>
        <v>-</v>
      </c>
      <c r="AB25" s="324" t="str">
        <f>IFERROR(AVERAGEIFS('VISSIM Travel Time Outputs'!$F:$F,'VISSIM Travel Time Outputs'!$D:$D,$D25,'VISSIM Travel Time Outputs'!$A:$A,"AVG",'VISSIM Travel Time Outputs'!$B:$B,AB$9),"-")</f>
        <v>-</v>
      </c>
      <c r="AC25" s="324" t="str">
        <f>IFERROR(AVERAGEIFS('VISSIM Travel Time Outputs'!$F:$F,'VISSIM Travel Time Outputs'!$D:$D,$D25,'VISSIM Travel Time Outputs'!$A:$A,"AVG",'VISSIM Travel Time Outputs'!$B:$B,AC$9),"-")</f>
        <v>-</v>
      </c>
      <c r="AD25" s="324" t="str">
        <f>IFERROR(AVERAGEIFS('VISSIM Travel Time Outputs'!$F:$F,'VISSIM Travel Time Outputs'!$D:$D,$D25,'VISSIM Travel Time Outputs'!$A:$A,"AVG",'VISSIM Travel Time Outputs'!$B:$B,AD$9),"-")</f>
        <v>-</v>
      </c>
      <c r="AE25" s="324" t="str">
        <f>IFERROR(AVERAGEIFS('VISSIM Travel Time Outputs'!$F:$F,'VISSIM Travel Time Outputs'!$D:$D,$D25,'VISSIM Travel Time Outputs'!$A:$A,"AVG",'VISSIM Travel Time Outputs'!$B:$B,AE$9),"-")</f>
        <v>-</v>
      </c>
      <c r="AF25" s="324" t="str">
        <f>IFERROR(AVERAGEIFS('VISSIM Travel Time Outputs'!$F:$F,'VISSIM Travel Time Outputs'!$D:$D,$D25,'VISSIM Travel Time Outputs'!$A:$A,"AVG",'VISSIM Travel Time Outputs'!$B:$B,AF$9),"-")</f>
        <v>-</v>
      </c>
      <c r="AG25" s="324" t="str">
        <f>IFERROR(AVERAGEIFS('VISSIM Travel Time Outputs'!$F:$F,'VISSIM Travel Time Outputs'!$D:$D,$D25,'VISSIM Travel Time Outputs'!$A:$A,"AVG",'VISSIM Travel Time Outputs'!$B:$B,AG$9),"-")</f>
        <v>-</v>
      </c>
      <c r="AH25" s="324" t="str">
        <f>IFERROR(AVERAGEIFS('VISSIM Travel Time Outputs'!$F:$F,'VISSIM Travel Time Outputs'!$D:$D,$D25,'VISSIM Travel Time Outputs'!$A:$A,"AVG",'VISSIM Travel Time Outputs'!$B:$B,AH$9),"-")</f>
        <v>-</v>
      </c>
      <c r="AI25" s="324" t="str">
        <f>IFERROR(AVERAGEIFS('VISSIM Travel Time Outputs'!$F:$F,'VISSIM Travel Time Outputs'!$D:$D,$D25,'VISSIM Travel Time Outputs'!$A:$A,"AVG",'VISSIM Travel Time Outputs'!$B:$B,AI$9),"-")</f>
        <v>-</v>
      </c>
      <c r="AJ25" s="324" t="str">
        <f>IFERROR(AVERAGEIFS('VISSIM Travel Time Outputs'!$F:$F,'VISSIM Travel Time Outputs'!$D:$D,$D25,'VISSIM Travel Time Outputs'!$A:$A,"AVG",'VISSIM Travel Time Outputs'!$B:$B,AJ$9),"-")</f>
        <v>-</v>
      </c>
      <c r="AK25" s="324" t="str">
        <f>IFERROR(AVERAGEIFS('VISSIM Travel Time Outputs'!$F:$F,'VISSIM Travel Time Outputs'!$D:$D,$D25,'VISSIM Travel Time Outputs'!$A:$A,"AVG",'VISSIM Travel Time Outputs'!$B:$B,AK$9),"-")</f>
        <v>-</v>
      </c>
      <c r="AL25" s="324" t="str">
        <f>IFERROR(AVERAGEIFS('VISSIM Travel Time Outputs'!$F:$F,'VISSIM Travel Time Outputs'!$D:$D,$D25,'VISSIM Travel Time Outputs'!$A:$A,"AVG",'VISSIM Travel Time Outputs'!$B:$B,AL$9),"-")</f>
        <v>-</v>
      </c>
      <c r="AM25" s="324" t="str">
        <f>IFERROR(AVERAGEIFS('VISSIM Travel Time Outputs'!$F:$F,'VISSIM Travel Time Outputs'!$D:$D,$D25,'VISSIM Travel Time Outputs'!$A:$A,"AVG",'VISSIM Travel Time Outputs'!$B:$B,AM$9),"-")</f>
        <v>-</v>
      </c>
      <c r="AN25" s="324" t="str">
        <f>IFERROR(AVERAGEIFS('VISSIM Travel Time Outputs'!$F:$F,'VISSIM Travel Time Outputs'!$D:$D,$D25,'VISSIM Travel Time Outputs'!$A:$A,"AVG",'VISSIM Travel Time Outputs'!$B:$B,AN$9),"-")</f>
        <v>-</v>
      </c>
      <c r="AO25" s="324" t="str">
        <f>IFERROR(AVERAGEIFS('VISSIM Travel Time Outputs'!$F:$F,'VISSIM Travel Time Outputs'!$D:$D,$D25,'VISSIM Travel Time Outputs'!$A:$A,"AVG",'VISSIM Travel Time Outputs'!$B:$B,AO$9),"-")</f>
        <v>-</v>
      </c>
      <c r="AP25" s="325" t="str">
        <f>IFERROR(AVERAGEIFS('VISSIM Travel Time Outputs'!$F:$F,'VISSIM Travel Time Outputs'!$D:$D,$D25,'VISSIM Travel Time Outputs'!$A:$A,"AVG",'VISSIM Travel Time Outputs'!$B:$B,AP$9),"-")</f>
        <v>-</v>
      </c>
      <c r="AQ25" s="331"/>
      <c r="AR25" s="209" t="str">
        <f t="shared" si="13"/>
        <v>--</v>
      </c>
      <c r="AS25" s="354" t="str">
        <f t="shared" si="14"/>
        <v>--</v>
      </c>
      <c r="AT25" s="325">
        <f t="shared" si="15"/>
        <v>0</v>
      </c>
      <c r="AU25" s="255"/>
      <c r="AV25" s="209" t="str">
        <f>IFERROR(TIME(0,0,AVERAGEIFS('VISSIM Travel Time Outputs'!$J:$J,'VISSIM Travel Time Outputs'!$D:$D,$D25,'VISSIM Travel Time Outputs'!$A:$A,"AVG",'VISSIM Travel Time Outputs'!$B:$B,AV$9)),"-")</f>
        <v>-</v>
      </c>
      <c r="AW25" s="34" t="str">
        <f>IFERROR(TIME(0,0,AVERAGEIFS('VISSIM Travel Time Outputs'!$J:$J,'VISSIM Travel Time Outputs'!$D:$D,$D25,'VISSIM Travel Time Outputs'!$A:$A,"AVG",'VISSIM Travel Time Outputs'!$B:$B,AW$9)),"-")</f>
        <v>-</v>
      </c>
      <c r="AX25" s="34" t="str">
        <f>IFERROR(TIME(0,0,AVERAGEIFS('VISSIM Travel Time Outputs'!$J:$J,'VISSIM Travel Time Outputs'!$D:$D,$D25,'VISSIM Travel Time Outputs'!$A:$A,"AVG",'VISSIM Travel Time Outputs'!$B:$B,AX$9)),"-")</f>
        <v>-</v>
      </c>
      <c r="AY25" s="34" t="str">
        <f>IFERROR(TIME(0,0,AVERAGEIFS('VISSIM Travel Time Outputs'!$J:$J,'VISSIM Travel Time Outputs'!$D:$D,$D25,'VISSIM Travel Time Outputs'!$A:$A,"AVG",'VISSIM Travel Time Outputs'!$B:$B,AY$9)),"-")</f>
        <v>-</v>
      </c>
      <c r="AZ25" s="34" t="str">
        <f>IFERROR(TIME(0,0,AVERAGEIFS('VISSIM Travel Time Outputs'!$J:$J,'VISSIM Travel Time Outputs'!$D:$D,$D25,'VISSIM Travel Time Outputs'!$A:$A,"AVG",'VISSIM Travel Time Outputs'!$B:$B,AZ$9)),"-")</f>
        <v>-</v>
      </c>
      <c r="BA25" s="34" t="str">
        <f>IFERROR(TIME(0,0,AVERAGEIFS('VISSIM Travel Time Outputs'!$J:$J,'VISSIM Travel Time Outputs'!$D:$D,$D25,'VISSIM Travel Time Outputs'!$A:$A,"AVG",'VISSIM Travel Time Outputs'!$B:$B,BA$9)),"-")</f>
        <v>-</v>
      </c>
      <c r="BB25" s="34" t="str">
        <f>IFERROR(TIME(0,0,AVERAGEIFS('VISSIM Travel Time Outputs'!$J:$J,'VISSIM Travel Time Outputs'!$D:$D,$D25,'VISSIM Travel Time Outputs'!$A:$A,"AVG",'VISSIM Travel Time Outputs'!$B:$B,BB$9)),"-")</f>
        <v>-</v>
      </c>
      <c r="BC25" s="34" t="str">
        <f>IFERROR(TIME(0,0,AVERAGEIFS('VISSIM Travel Time Outputs'!$J:$J,'VISSIM Travel Time Outputs'!$D:$D,$D25,'VISSIM Travel Time Outputs'!$A:$A,"AVG",'VISSIM Travel Time Outputs'!$B:$B,BC$9)),"-")</f>
        <v>-</v>
      </c>
      <c r="BD25" s="34" t="str">
        <f>IFERROR(TIME(0,0,AVERAGEIFS('VISSIM Travel Time Outputs'!$J:$J,'VISSIM Travel Time Outputs'!$D:$D,$D25,'VISSIM Travel Time Outputs'!$A:$A,"AVG",'VISSIM Travel Time Outputs'!$B:$B,BD$9)),"-")</f>
        <v>-</v>
      </c>
      <c r="BE25" s="34" t="str">
        <f>IFERROR(TIME(0,0,AVERAGEIFS('VISSIM Travel Time Outputs'!$J:$J,'VISSIM Travel Time Outputs'!$D:$D,$D25,'VISSIM Travel Time Outputs'!$A:$A,"AVG",'VISSIM Travel Time Outputs'!$B:$B,BE$9)),"-")</f>
        <v>-</v>
      </c>
      <c r="BF25" s="34" t="str">
        <f>IFERROR(TIME(0,0,AVERAGEIFS('VISSIM Travel Time Outputs'!$J:$J,'VISSIM Travel Time Outputs'!$D:$D,$D25,'VISSIM Travel Time Outputs'!$A:$A,"AVG",'VISSIM Travel Time Outputs'!$B:$B,BF$9)),"-")</f>
        <v>-</v>
      </c>
      <c r="BG25" s="34" t="str">
        <f>IFERROR(TIME(0,0,AVERAGEIFS('VISSIM Travel Time Outputs'!$J:$J,'VISSIM Travel Time Outputs'!$D:$D,$D25,'VISSIM Travel Time Outputs'!$A:$A,"AVG",'VISSIM Travel Time Outputs'!$B:$B,BG$9)),"-")</f>
        <v>-</v>
      </c>
      <c r="BH25" s="34" t="str">
        <f>IFERROR(TIME(0,0,AVERAGEIFS('VISSIM Travel Time Outputs'!$J:$J,'VISSIM Travel Time Outputs'!$D:$D,$D25,'VISSIM Travel Time Outputs'!$A:$A,"AVG",'VISSIM Travel Time Outputs'!$B:$B,BH$9)),"-")</f>
        <v>-</v>
      </c>
      <c r="BI25" s="34" t="str">
        <f>IFERROR(TIME(0,0,AVERAGEIFS('VISSIM Travel Time Outputs'!$J:$J,'VISSIM Travel Time Outputs'!$D:$D,$D25,'VISSIM Travel Time Outputs'!$A:$A,"AVG",'VISSIM Travel Time Outputs'!$B:$B,BI$9)),"-")</f>
        <v>-</v>
      </c>
      <c r="BJ25" s="34" t="str">
        <f>IFERROR(TIME(0,0,AVERAGEIFS('VISSIM Travel Time Outputs'!$J:$J,'VISSIM Travel Time Outputs'!$D:$D,$D25,'VISSIM Travel Time Outputs'!$A:$A,"AVG",'VISSIM Travel Time Outputs'!$B:$B,BJ$9)),"-")</f>
        <v>-</v>
      </c>
      <c r="BK25" s="134" t="str">
        <f>IFERROR(TIME(0,0,AVERAGEIFS('VISSIM Travel Time Outputs'!$J:$J,'VISSIM Travel Time Outputs'!$D:$D,$D25,'VISSIM Travel Time Outputs'!$A:$A,"AVG",'VISSIM Travel Time Outputs'!$B:$B,BK$9)),"-")</f>
        <v>-</v>
      </c>
      <c r="BL25" s="126"/>
      <c r="BM25" s="323" t="str">
        <f>IFERROR(AVERAGEIFS('VISSIM Travel Time Outputs'!$G:$G,'VISSIM Travel Time Outputs'!$D:$D,$D25,'VISSIM Travel Time Outputs'!$A:$A,"AVG",'VISSIM Travel Time Outputs'!$B:$B,BM$9),"-")</f>
        <v>-</v>
      </c>
      <c r="BN25" s="324" t="str">
        <f>IFERROR(AVERAGEIFS('VISSIM Travel Time Outputs'!$G:$G,'VISSIM Travel Time Outputs'!$D:$D,$D25,'VISSIM Travel Time Outputs'!$A:$A,"AVG",'VISSIM Travel Time Outputs'!$B:$B,BN$9),"-")</f>
        <v>-</v>
      </c>
      <c r="BO25" s="324" t="str">
        <f>IFERROR(AVERAGEIFS('VISSIM Travel Time Outputs'!$G:$G,'VISSIM Travel Time Outputs'!$D:$D,$D25,'VISSIM Travel Time Outputs'!$A:$A,"AVG",'VISSIM Travel Time Outputs'!$B:$B,BO$9),"-")</f>
        <v>-</v>
      </c>
      <c r="BP25" s="324" t="str">
        <f>IFERROR(AVERAGEIFS('VISSIM Travel Time Outputs'!$G:$G,'VISSIM Travel Time Outputs'!$D:$D,$D25,'VISSIM Travel Time Outputs'!$A:$A,"AVG",'VISSIM Travel Time Outputs'!$B:$B,BP$9),"-")</f>
        <v>-</v>
      </c>
      <c r="BQ25" s="324" t="str">
        <f>IFERROR(AVERAGEIFS('VISSIM Travel Time Outputs'!$G:$G,'VISSIM Travel Time Outputs'!$D:$D,$D25,'VISSIM Travel Time Outputs'!$A:$A,"AVG",'VISSIM Travel Time Outputs'!$B:$B,BQ$9),"-")</f>
        <v>-</v>
      </c>
      <c r="BR25" s="324" t="str">
        <f>IFERROR(AVERAGEIFS('VISSIM Travel Time Outputs'!$G:$G,'VISSIM Travel Time Outputs'!$D:$D,$D25,'VISSIM Travel Time Outputs'!$A:$A,"AVG",'VISSIM Travel Time Outputs'!$B:$B,BR$9),"-")</f>
        <v>-</v>
      </c>
      <c r="BS25" s="324" t="str">
        <f>IFERROR(AVERAGEIFS('VISSIM Travel Time Outputs'!$G:$G,'VISSIM Travel Time Outputs'!$D:$D,$D25,'VISSIM Travel Time Outputs'!$A:$A,"AVG",'VISSIM Travel Time Outputs'!$B:$B,BS$9),"-")</f>
        <v>-</v>
      </c>
      <c r="BT25" s="324" t="str">
        <f>IFERROR(AVERAGEIFS('VISSIM Travel Time Outputs'!$G:$G,'VISSIM Travel Time Outputs'!$D:$D,$D25,'VISSIM Travel Time Outputs'!$A:$A,"AVG",'VISSIM Travel Time Outputs'!$B:$B,BT$9),"-")</f>
        <v>-</v>
      </c>
      <c r="BU25" s="324" t="str">
        <f>IFERROR(AVERAGEIFS('VISSIM Travel Time Outputs'!$G:$G,'VISSIM Travel Time Outputs'!$D:$D,$D25,'VISSIM Travel Time Outputs'!$A:$A,"AVG",'VISSIM Travel Time Outputs'!$B:$B,BU$9),"-")</f>
        <v>-</v>
      </c>
      <c r="BV25" s="324" t="str">
        <f>IFERROR(AVERAGEIFS('VISSIM Travel Time Outputs'!$G:$G,'VISSIM Travel Time Outputs'!$D:$D,$D25,'VISSIM Travel Time Outputs'!$A:$A,"AVG",'VISSIM Travel Time Outputs'!$B:$B,BV$9),"-")</f>
        <v>-</v>
      </c>
      <c r="BW25" s="324" t="str">
        <f>IFERROR(AVERAGEIFS('VISSIM Travel Time Outputs'!$G:$G,'VISSIM Travel Time Outputs'!$D:$D,$D25,'VISSIM Travel Time Outputs'!$A:$A,"AVG",'VISSIM Travel Time Outputs'!$B:$B,BW$9),"-")</f>
        <v>-</v>
      </c>
      <c r="BX25" s="324" t="str">
        <f>IFERROR(AVERAGEIFS('VISSIM Travel Time Outputs'!$G:$G,'VISSIM Travel Time Outputs'!$D:$D,$D25,'VISSIM Travel Time Outputs'!$A:$A,"AVG",'VISSIM Travel Time Outputs'!$B:$B,BX$9),"-")</f>
        <v>-</v>
      </c>
      <c r="BY25" s="324" t="str">
        <f>IFERROR(AVERAGEIFS('VISSIM Travel Time Outputs'!$G:$G,'VISSIM Travel Time Outputs'!$D:$D,$D25,'VISSIM Travel Time Outputs'!$A:$A,"AVG",'VISSIM Travel Time Outputs'!$B:$B,BY$9),"-")</f>
        <v>-</v>
      </c>
      <c r="BZ25" s="324" t="str">
        <f>IFERROR(AVERAGEIFS('VISSIM Travel Time Outputs'!$G:$G,'VISSIM Travel Time Outputs'!$D:$D,$D25,'VISSIM Travel Time Outputs'!$A:$A,"AVG",'VISSIM Travel Time Outputs'!$B:$B,BZ$9),"-")</f>
        <v>-</v>
      </c>
      <c r="CA25" s="324" t="str">
        <f>IFERROR(AVERAGEIFS('VISSIM Travel Time Outputs'!$G:$G,'VISSIM Travel Time Outputs'!$D:$D,$D25,'VISSIM Travel Time Outputs'!$A:$A,"AVG",'VISSIM Travel Time Outputs'!$B:$B,CA$9),"-")</f>
        <v>-</v>
      </c>
      <c r="CB25" s="325" t="str">
        <f>IFERROR(AVERAGEIFS('VISSIM Travel Time Outputs'!$G:$G,'VISSIM Travel Time Outputs'!$D:$D,$D25,'VISSIM Travel Time Outputs'!$A:$A,"AVG",'VISSIM Travel Time Outputs'!$B:$B,CB$9),"-")</f>
        <v>-</v>
      </c>
      <c r="CC25" s="254"/>
      <c r="CD25" s="209" t="str">
        <f t="shared" si="16"/>
        <v>--</v>
      </c>
      <c r="CE25" s="354" t="str">
        <f t="shared" si="17"/>
        <v>--</v>
      </c>
      <c r="CF25" s="325">
        <f t="shared" si="18"/>
        <v>0</v>
      </c>
      <c r="CG25" s="331"/>
      <c r="CH25" s="209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134"/>
      <c r="CX25" s="331"/>
      <c r="CY25" s="323"/>
      <c r="CZ25" s="324"/>
      <c r="DA25" s="324"/>
      <c r="DB25" s="324"/>
      <c r="DC25" s="324"/>
      <c r="DD25" s="324"/>
      <c r="DE25" s="324"/>
      <c r="DF25" s="324"/>
      <c r="DG25" s="324"/>
      <c r="DH25" s="324"/>
      <c r="DI25" s="324"/>
      <c r="DJ25" s="324"/>
      <c r="DK25" s="324"/>
      <c r="DL25" s="324"/>
      <c r="DM25" s="324"/>
      <c r="DN25" s="325"/>
      <c r="DO25" s="331"/>
      <c r="DP25" s="209" t="str">
        <f t="shared" si="19"/>
        <v>--</v>
      </c>
      <c r="DQ25" s="354" t="str">
        <f t="shared" si="20"/>
        <v>--</v>
      </c>
      <c r="DR25" s="325">
        <f t="shared" si="21"/>
        <v>0</v>
      </c>
      <c r="DS25" s="255"/>
      <c r="DT25" s="209" t="str">
        <f>IFERROR(TIME(0,0,AVERAGEIFS('VISSIM Travel Time Outputs'!$K:$K,'VISSIM Travel Time Outputs'!$D:$D,$D25,'VISSIM Travel Time Outputs'!$A:$A,"AVG",'VISSIM Travel Time Outputs'!$B:$B,DT$9)),"-")</f>
        <v>-</v>
      </c>
      <c r="DU25" s="34" t="str">
        <f>IFERROR(TIME(0,0,AVERAGEIFS('VISSIM Travel Time Outputs'!$K:$K,'VISSIM Travel Time Outputs'!$D:$D,$D25,'VISSIM Travel Time Outputs'!$A:$A,"AVG",'VISSIM Travel Time Outputs'!$B:$B,DU$9)),"-")</f>
        <v>-</v>
      </c>
      <c r="DV25" s="34" t="str">
        <f>IFERROR(TIME(0,0,AVERAGEIFS('VISSIM Travel Time Outputs'!$K:$K,'VISSIM Travel Time Outputs'!$D:$D,$D25,'VISSIM Travel Time Outputs'!$A:$A,"AVG",'VISSIM Travel Time Outputs'!$B:$B,DV$9)),"-")</f>
        <v>-</v>
      </c>
      <c r="DW25" s="34" t="str">
        <f>IFERROR(TIME(0,0,AVERAGEIFS('VISSIM Travel Time Outputs'!$K:$K,'VISSIM Travel Time Outputs'!$D:$D,$D25,'VISSIM Travel Time Outputs'!$A:$A,"AVG",'VISSIM Travel Time Outputs'!$B:$B,DW$9)),"-")</f>
        <v>-</v>
      </c>
      <c r="DX25" s="34" t="str">
        <f>IFERROR(TIME(0,0,AVERAGEIFS('VISSIM Travel Time Outputs'!$K:$K,'VISSIM Travel Time Outputs'!$D:$D,$D25,'VISSIM Travel Time Outputs'!$A:$A,"AVG",'VISSIM Travel Time Outputs'!$B:$B,DX$9)),"-")</f>
        <v>-</v>
      </c>
      <c r="DY25" s="34" t="str">
        <f>IFERROR(TIME(0,0,AVERAGEIFS('VISSIM Travel Time Outputs'!$K:$K,'VISSIM Travel Time Outputs'!$D:$D,$D25,'VISSIM Travel Time Outputs'!$A:$A,"AVG",'VISSIM Travel Time Outputs'!$B:$B,DY$9)),"-")</f>
        <v>-</v>
      </c>
      <c r="DZ25" s="34" t="str">
        <f>IFERROR(TIME(0,0,AVERAGEIFS('VISSIM Travel Time Outputs'!$K:$K,'VISSIM Travel Time Outputs'!$D:$D,$D25,'VISSIM Travel Time Outputs'!$A:$A,"AVG",'VISSIM Travel Time Outputs'!$B:$B,DZ$9)),"-")</f>
        <v>-</v>
      </c>
      <c r="EA25" s="34" t="str">
        <f>IFERROR(TIME(0,0,AVERAGEIFS('VISSIM Travel Time Outputs'!$K:$K,'VISSIM Travel Time Outputs'!$D:$D,$D25,'VISSIM Travel Time Outputs'!$A:$A,"AVG",'VISSIM Travel Time Outputs'!$B:$B,EA$9)),"-")</f>
        <v>-</v>
      </c>
      <c r="EB25" s="34" t="str">
        <f>IFERROR(TIME(0,0,AVERAGEIFS('VISSIM Travel Time Outputs'!$K:$K,'VISSIM Travel Time Outputs'!$D:$D,$D25,'VISSIM Travel Time Outputs'!$A:$A,"AVG",'VISSIM Travel Time Outputs'!$B:$B,EB$9)),"-")</f>
        <v>-</v>
      </c>
      <c r="EC25" s="34" t="str">
        <f>IFERROR(TIME(0,0,AVERAGEIFS('VISSIM Travel Time Outputs'!$K:$K,'VISSIM Travel Time Outputs'!$D:$D,$D25,'VISSIM Travel Time Outputs'!$A:$A,"AVG",'VISSIM Travel Time Outputs'!$B:$B,EC$9)),"-")</f>
        <v>-</v>
      </c>
      <c r="ED25" s="34" t="str">
        <f>IFERROR(TIME(0,0,AVERAGEIFS('VISSIM Travel Time Outputs'!$K:$K,'VISSIM Travel Time Outputs'!$D:$D,$D25,'VISSIM Travel Time Outputs'!$A:$A,"AVG",'VISSIM Travel Time Outputs'!$B:$B,ED$9)),"-")</f>
        <v>-</v>
      </c>
      <c r="EE25" s="34" t="str">
        <f>IFERROR(TIME(0,0,AVERAGEIFS('VISSIM Travel Time Outputs'!$K:$K,'VISSIM Travel Time Outputs'!$D:$D,$D25,'VISSIM Travel Time Outputs'!$A:$A,"AVG",'VISSIM Travel Time Outputs'!$B:$B,EE$9)),"-")</f>
        <v>-</v>
      </c>
      <c r="EF25" s="34" t="str">
        <f>IFERROR(TIME(0,0,AVERAGEIFS('VISSIM Travel Time Outputs'!$K:$K,'VISSIM Travel Time Outputs'!$D:$D,$D25,'VISSIM Travel Time Outputs'!$A:$A,"AVG",'VISSIM Travel Time Outputs'!$B:$B,EF$9)),"-")</f>
        <v>-</v>
      </c>
      <c r="EG25" s="34" t="str">
        <f>IFERROR(TIME(0,0,AVERAGEIFS('VISSIM Travel Time Outputs'!$K:$K,'VISSIM Travel Time Outputs'!$D:$D,$D25,'VISSIM Travel Time Outputs'!$A:$A,"AVG",'VISSIM Travel Time Outputs'!$B:$B,EG$9)),"-")</f>
        <v>-</v>
      </c>
      <c r="EH25" s="34" t="str">
        <f>IFERROR(TIME(0,0,AVERAGEIFS('VISSIM Travel Time Outputs'!$K:$K,'VISSIM Travel Time Outputs'!$D:$D,$D25,'VISSIM Travel Time Outputs'!$A:$A,"AVG",'VISSIM Travel Time Outputs'!$B:$B,EH$9)),"-")</f>
        <v>-</v>
      </c>
      <c r="EI25" s="134" t="str">
        <f>IFERROR(TIME(0,0,AVERAGEIFS('VISSIM Travel Time Outputs'!$K:$K,'VISSIM Travel Time Outputs'!$D:$D,$D25,'VISSIM Travel Time Outputs'!$A:$A,"AVG",'VISSIM Travel Time Outputs'!$B:$B,EI$9)),"-")</f>
        <v>-</v>
      </c>
      <c r="EJ25" s="126"/>
      <c r="EK25" s="323" t="str">
        <f>IFERROR(AVERAGEIFS('VISSIM Travel Time Outputs'!$H:$H,'VISSIM Travel Time Outputs'!$D:$D,$D25,'VISSIM Travel Time Outputs'!$A:$A,"AVG",'VISSIM Travel Time Outputs'!$B:$B,EK$9),"-")</f>
        <v>-</v>
      </c>
      <c r="EL25" s="324" t="str">
        <f>IFERROR(AVERAGEIFS('VISSIM Travel Time Outputs'!$H:$H,'VISSIM Travel Time Outputs'!$D:$D,$D25,'VISSIM Travel Time Outputs'!$A:$A,"AVG",'VISSIM Travel Time Outputs'!$B:$B,EL$9),"-")</f>
        <v>-</v>
      </c>
      <c r="EM25" s="324" t="str">
        <f>IFERROR(AVERAGEIFS('VISSIM Travel Time Outputs'!$H:$H,'VISSIM Travel Time Outputs'!$D:$D,$D25,'VISSIM Travel Time Outputs'!$A:$A,"AVG",'VISSIM Travel Time Outputs'!$B:$B,EM$9),"-")</f>
        <v>-</v>
      </c>
      <c r="EN25" s="324" t="str">
        <f>IFERROR(AVERAGEIFS('VISSIM Travel Time Outputs'!$H:$H,'VISSIM Travel Time Outputs'!$D:$D,$D25,'VISSIM Travel Time Outputs'!$A:$A,"AVG",'VISSIM Travel Time Outputs'!$B:$B,EN$9),"-")</f>
        <v>-</v>
      </c>
      <c r="EO25" s="324" t="str">
        <f>IFERROR(AVERAGEIFS('VISSIM Travel Time Outputs'!$H:$H,'VISSIM Travel Time Outputs'!$D:$D,$D25,'VISSIM Travel Time Outputs'!$A:$A,"AVG",'VISSIM Travel Time Outputs'!$B:$B,EO$9),"-")</f>
        <v>-</v>
      </c>
      <c r="EP25" s="324" t="str">
        <f>IFERROR(AVERAGEIFS('VISSIM Travel Time Outputs'!$H:$H,'VISSIM Travel Time Outputs'!$D:$D,$D25,'VISSIM Travel Time Outputs'!$A:$A,"AVG",'VISSIM Travel Time Outputs'!$B:$B,EP$9),"-")</f>
        <v>-</v>
      </c>
      <c r="EQ25" s="324" t="str">
        <f>IFERROR(AVERAGEIFS('VISSIM Travel Time Outputs'!$H:$H,'VISSIM Travel Time Outputs'!$D:$D,$D25,'VISSIM Travel Time Outputs'!$A:$A,"AVG",'VISSIM Travel Time Outputs'!$B:$B,EQ$9),"-")</f>
        <v>-</v>
      </c>
      <c r="ER25" s="324" t="str">
        <f>IFERROR(AVERAGEIFS('VISSIM Travel Time Outputs'!$H:$H,'VISSIM Travel Time Outputs'!$D:$D,$D25,'VISSIM Travel Time Outputs'!$A:$A,"AVG",'VISSIM Travel Time Outputs'!$B:$B,ER$9),"-")</f>
        <v>-</v>
      </c>
      <c r="ES25" s="324" t="str">
        <f>IFERROR(AVERAGEIFS('VISSIM Travel Time Outputs'!$H:$H,'VISSIM Travel Time Outputs'!$D:$D,$D25,'VISSIM Travel Time Outputs'!$A:$A,"AVG",'VISSIM Travel Time Outputs'!$B:$B,ES$9),"-")</f>
        <v>-</v>
      </c>
      <c r="ET25" s="324" t="str">
        <f>IFERROR(AVERAGEIFS('VISSIM Travel Time Outputs'!$H:$H,'VISSIM Travel Time Outputs'!$D:$D,$D25,'VISSIM Travel Time Outputs'!$A:$A,"AVG",'VISSIM Travel Time Outputs'!$B:$B,ET$9),"-")</f>
        <v>-</v>
      </c>
      <c r="EU25" s="324" t="str">
        <f>IFERROR(AVERAGEIFS('VISSIM Travel Time Outputs'!$H:$H,'VISSIM Travel Time Outputs'!$D:$D,$D25,'VISSIM Travel Time Outputs'!$A:$A,"AVG",'VISSIM Travel Time Outputs'!$B:$B,EU$9),"-")</f>
        <v>-</v>
      </c>
      <c r="EV25" s="324" t="str">
        <f>IFERROR(AVERAGEIFS('VISSIM Travel Time Outputs'!$H:$H,'VISSIM Travel Time Outputs'!$D:$D,$D25,'VISSIM Travel Time Outputs'!$A:$A,"AVG",'VISSIM Travel Time Outputs'!$B:$B,EV$9),"-")</f>
        <v>-</v>
      </c>
      <c r="EW25" s="324" t="str">
        <f>IFERROR(AVERAGEIFS('VISSIM Travel Time Outputs'!$H:$H,'VISSIM Travel Time Outputs'!$D:$D,$D25,'VISSIM Travel Time Outputs'!$A:$A,"AVG",'VISSIM Travel Time Outputs'!$B:$B,EW$9),"-")</f>
        <v>-</v>
      </c>
      <c r="EX25" s="324" t="str">
        <f>IFERROR(AVERAGEIFS('VISSIM Travel Time Outputs'!$H:$H,'VISSIM Travel Time Outputs'!$D:$D,$D25,'VISSIM Travel Time Outputs'!$A:$A,"AVG",'VISSIM Travel Time Outputs'!$B:$B,EX$9),"-")</f>
        <v>-</v>
      </c>
      <c r="EY25" s="324" t="str">
        <f>IFERROR(AVERAGEIFS('VISSIM Travel Time Outputs'!$H:$H,'VISSIM Travel Time Outputs'!$D:$D,$D25,'VISSIM Travel Time Outputs'!$A:$A,"AVG",'VISSIM Travel Time Outputs'!$B:$B,EY$9),"-")</f>
        <v>-</v>
      </c>
      <c r="EZ25" s="325" t="str">
        <f>IFERROR(AVERAGEIFS('VISSIM Travel Time Outputs'!$H:$H,'VISSIM Travel Time Outputs'!$D:$D,$D25,'VISSIM Travel Time Outputs'!$A:$A,"AVG",'VISSIM Travel Time Outputs'!$B:$B,EZ$9),"-")</f>
        <v>-</v>
      </c>
      <c r="FA25" s="254"/>
      <c r="FB25" s="209" t="str">
        <f t="shared" si="22"/>
        <v>--</v>
      </c>
      <c r="FC25" s="354" t="str">
        <f t="shared" si="23"/>
        <v>--</v>
      </c>
      <c r="FD25" s="325">
        <f t="shared" si="24"/>
        <v>0</v>
      </c>
      <c r="FE25" s="331"/>
      <c r="FF25" s="209" t="str">
        <f>IFERROR(GETPIVOTDATA("Average of TRAVTM(40)",#REF!,"TIMEINT",FF$9,"VEHICLETRAVELTIMEMEASUREMENT",$D25)/3600/24,"--")</f>
        <v>--</v>
      </c>
      <c r="FG25" s="34" t="str">
        <f>IFERROR(GETPIVOTDATA("Average of TRAVTM(40)",#REF!,"TIMEINT",FG$9,"VEHICLETRAVELTIMEMEASUREMENT",$D25)/3600/24,"--")</f>
        <v>--</v>
      </c>
      <c r="FH25" s="34" t="str">
        <f>IFERROR(GETPIVOTDATA("Average of TRAVTM(40)",#REF!,"TIMEINT",FH$9,"VEHICLETRAVELTIMEMEASUREMENT",$D25)/3600/24,"--")</f>
        <v>--</v>
      </c>
      <c r="FI25" s="34" t="str">
        <f>IFERROR(GETPIVOTDATA("Average of TRAVTM(40)",#REF!,"TIMEINT",FI$9,"VEHICLETRAVELTIMEMEASUREMENT",$D25)/3600/24,"--")</f>
        <v>--</v>
      </c>
      <c r="FJ25" s="34" t="str">
        <f>IFERROR(GETPIVOTDATA("Average of TRAVTM(40)",#REF!,"TIMEINT",FJ$9,"VEHICLETRAVELTIMEMEASUREMENT",$D25)/3600/24,"--")</f>
        <v>--</v>
      </c>
      <c r="FK25" s="34" t="str">
        <f>IFERROR(GETPIVOTDATA("Average of TRAVTM(40)",#REF!,"TIMEINT",FK$9,"VEHICLETRAVELTIMEMEASUREMENT",$D25)/3600/24,"--")</f>
        <v>--</v>
      </c>
      <c r="FL25" s="34" t="str">
        <f>IFERROR(GETPIVOTDATA("Average of TRAVTM(40)",#REF!,"TIMEINT",FL$9,"VEHICLETRAVELTIMEMEASUREMENT",$D25)/3600/24,"--")</f>
        <v>--</v>
      </c>
      <c r="FM25" s="34" t="str">
        <f>IFERROR(GETPIVOTDATA("Average of TRAVTM(40)",#REF!,"TIMEINT",FM$9,"VEHICLETRAVELTIMEMEASUREMENT",$D25)/3600/24,"--")</f>
        <v>--</v>
      </c>
      <c r="FN25" s="34" t="str">
        <f>IFERROR(GETPIVOTDATA("Average of TRAVTM(40)",#REF!,"TIMEINT",FN$9,"VEHICLETRAVELTIMEMEASUREMENT",$D25)/3600/24,"--")</f>
        <v>--</v>
      </c>
      <c r="FO25" s="34" t="str">
        <f>IFERROR(GETPIVOTDATA("Average of TRAVTM(40)",#REF!,"TIMEINT",FO$9,"VEHICLETRAVELTIMEMEASUREMENT",$D25)/3600/24,"--")</f>
        <v>--</v>
      </c>
      <c r="FP25" s="34" t="str">
        <f>IFERROR(GETPIVOTDATA("Average of TRAVTM(40)",#REF!,"TIMEINT",FP$9,"VEHICLETRAVELTIMEMEASUREMENT",$D25)/3600/24,"--")</f>
        <v>--</v>
      </c>
      <c r="FQ25" s="34" t="str">
        <f>IFERROR(GETPIVOTDATA("Average of TRAVTM(40)",#REF!,"TIMEINT",FQ$9,"VEHICLETRAVELTIMEMEASUREMENT",$D25)/3600/24,"--")</f>
        <v>--</v>
      </c>
      <c r="FR25" s="34" t="str">
        <f>IFERROR(GETPIVOTDATA("Average of TRAVTM(40)",#REF!,"TIMEINT",FR$9,"VEHICLETRAVELTIMEMEASUREMENT",$D25)/3600/24,"--")</f>
        <v>--</v>
      </c>
      <c r="FS25" s="34" t="str">
        <f>IFERROR(GETPIVOTDATA("Average of TRAVTM(40)",#REF!,"TIMEINT",FS$9,"VEHICLETRAVELTIMEMEASUREMENT",$D25)/3600/24,"--")</f>
        <v>--</v>
      </c>
      <c r="FT25" s="34" t="str">
        <f>IFERROR(GETPIVOTDATA("Average of TRAVTM(40)",#REF!,"TIMEINT",FT$9,"VEHICLETRAVELTIMEMEASUREMENT",$D25)/3600/24,"--")</f>
        <v>--</v>
      </c>
      <c r="FU25" s="134" t="str">
        <f>IFERROR(GETPIVOTDATA("Average of TRAVTM(40)",#REF!,"TIMEINT",FU$9,"VEHICLETRAVELTIMEMEASUREMENT",$D25)/3600/24,"--")</f>
        <v>--</v>
      </c>
      <c r="FV25" s="331"/>
      <c r="FW25" s="323" t="str">
        <f>IFERROR(GETPIVOTDATA("Average of VEHS(40)",#REF!,"TIMEINT",FW$9,"VEHICLETRAVELTIMEMEASUREMENT",$D25),"--")</f>
        <v>--</v>
      </c>
      <c r="FX25" s="324" t="str">
        <f>IFERROR(GETPIVOTDATA("Average of VEHS(40)",#REF!,"TIMEINT",FX$9,"VEHICLETRAVELTIMEMEASUREMENT",$D25),"--")</f>
        <v>--</v>
      </c>
      <c r="FY25" s="324" t="str">
        <f>IFERROR(GETPIVOTDATA("Average of VEHS(40)",#REF!,"TIMEINT",FY$9,"VEHICLETRAVELTIMEMEASUREMENT",$D25),"--")</f>
        <v>--</v>
      </c>
      <c r="FZ25" s="324" t="str">
        <f>IFERROR(GETPIVOTDATA("Average of VEHS(40)",#REF!,"TIMEINT",FZ$9,"VEHICLETRAVELTIMEMEASUREMENT",$D25),"--")</f>
        <v>--</v>
      </c>
      <c r="GA25" s="324" t="str">
        <f>IFERROR(GETPIVOTDATA("Average of VEHS(40)",#REF!,"TIMEINT",GA$9,"VEHICLETRAVELTIMEMEASUREMENT",$D25),"--")</f>
        <v>--</v>
      </c>
      <c r="GB25" s="324" t="str">
        <f>IFERROR(GETPIVOTDATA("Average of VEHS(40)",#REF!,"TIMEINT",GB$9,"VEHICLETRAVELTIMEMEASUREMENT",$D25),"--")</f>
        <v>--</v>
      </c>
      <c r="GC25" s="324" t="str">
        <f>IFERROR(GETPIVOTDATA("Average of VEHS(40)",#REF!,"TIMEINT",GC$9,"VEHICLETRAVELTIMEMEASUREMENT",$D25),"--")</f>
        <v>--</v>
      </c>
      <c r="GD25" s="324" t="str">
        <f>IFERROR(GETPIVOTDATA("Average of VEHS(40)",#REF!,"TIMEINT",GD$9,"VEHICLETRAVELTIMEMEASUREMENT",$D25),"--")</f>
        <v>--</v>
      </c>
      <c r="GE25" s="324" t="str">
        <f>IFERROR(GETPIVOTDATA("Average of VEHS(40)",#REF!,"TIMEINT",GE$9,"VEHICLETRAVELTIMEMEASUREMENT",$D25),"--")</f>
        <v>--</v>
      </c>
      <c r="GF25" s="324" t="str">
        <f>IFERROR(GETPIVOTDATA("Average of VEHS(40)",#REF!,"TIMEINT",GF$9,"VEHICLETRAVELTIMEMEASUREMENT",$D25),"--")</f>
        <v>--</v>
      </c>
      <c r="GG25" s="324" t="str">
        <f>IFERROR(GETPIVOTDATA("Average of VEHS(40)",#REF!,"TIMEINT",GG$9,"VEHICLETRAVELTIMEMEASUREMENT",$D25),"--")</f>
        <v>--</v>
      </c>
      <c r="GH25" s="324" t="str">
        <f>IFERROR(GETPIVOTDATA("Average of VEHS(40)",#REF!,"TIMEINT",GH$9,"VEHICLETRAVELTIMEMEASUREMENT",$D25),"--")</f>
        <v>--</v>
      </c>
      <c r="GI25" s="324" t="str">
        <f>IFERROR(GETPIVOTDATA("Average of VEHS(40)",#REF!,"TIMEINT",GI$9,"VEHICLETRAVELTIMEMEASUREMENT",$D25),"--")</f>
        <v>--</v>
      </c>
      <c r="GJ25" s="324" t="str">
        <f>IFERROR(GETPIVOTDATA("Average of VEHS(40)",#REF!,"TIMEINT",GJ$9,"VEHICLETRAVELTIMEMEASUREMENT",$D25),"--")</f>
        <v>--</v>
      </c>
      <c r="GK25" s="324" t="str">
        <f>IFERROR(GETPIVOTDATA("Average of VEHS(40)",#REF!,"TIMEINT",GK$9,"VEHICLETRAVELTIMEMEASUREMENT",$D25),"--")</f>
        <v>--</v>
      </c>
      <c r="GL25" s="325" t="str">
        <f>IFERROR(GETPIVOTDATA("Average of VEHS(40)",#REF!,"TIMEINT",GL$9,"VEHICLETRAVELTIMEMEASUREMENT",$D25),"--")</f>
        <v>--</v>
      </c>
      <c r="GM25" s="331"/>
      <c r="GN25" s="209" t="str">
        <f t="shared" si="25"/>
        <v>--</v>
      </c>
      <c r="GO25" s="354" t="str">
        <f t="shared" si="26"/>
        <v>--</v>
      </c>
      <c r="GP25" s="325">
        <f t="shared" si="27"/>
        <v>0</v>
      </c>
      <c r="GQ25" s="331"/>
      <c r="GR25" s="209" t="str">
        <f>IFERROR(GETPIVOTDATA("Average of TRAVTM(60)",#REF!,"TIMEINT",GR$9,"VEHICLETRAVELTIMEMEASUREMENT",$D25)/3600/24,"--")</f>
        <v>--</v>
      </c>
      <c r="GS25" s="34" t="str">
        <f>IFERROR(GETPIVOTDATA("Average of TRAVTM(60)",#REF!,"TIMEINT",GS$9,"VEHICLETRAVELTIMEMEASUREMENT",$D25)/3600/24,"--")</f>
        <v>--</v>
      </c>
      <c r="GT25" s="34" t="str">
        <f>IFERROR(GETPIVOTDATA("Average of TRAVTM(60)",#REF!,"TIMEINT",GT$9,"VEHICLETRAVELTIMEMEASUREMENT",$D25)/3600/24,"--")</f>
        <v>--</v>
      </c>
      <c r="GU25" s="34" t="str">
        <f>IFERROR(GETPIVOTDATA("Average of TRAVTM(60)",#REF!,"TIMEINT",GU$9,"VEHICLETRAVELTIMEMEASUREMENT",$D25)/3600/24,"--")</f>
        <v>--</v>
      </c>
      <c r="GV25" s="34" t="str">
        <f>IFERROR(GETPIVOTDATA("Average of TRAVTM(60)",#REF!,"TIMEINT",GV$9,"VEHICLETRAVELTIMEMEASUREMENT",$D25)/3600/24,"--")</f>
        <v>--</v>
      </c>
      <c r="GW25" s="34" t="str">
        <f>IFERROR(GETPIVOTDATA("Average of TRAVTM(60)",#REF!,"TIMEINT",GW$9,"VEHICLETRAVELTIMEMEASUREMENT",$D25)/3600/24,"--")</f>
        <v>--</v>
      </c>
      <c r="GX25" s="34" t="str">
        <f>IFERROR(GETPIVOTDATA("Average of TRAVTM(60)",#REF!,"TIMEINT",GX$9,"VEHICLETRAVELTIMEMEASUREMENT",$D25)/3600/24,"--")</f>
        <v>--</v>
      </c>
      <c r="GY25" s="34" t="str">
        <f>IFERROR(GETPIVOTDATA("Average of TRAVTM(60)",#REF!,"TIMEINT",GY$9,"VEHICLETRAVELTIMEMEASUREMENT",$D25)/3600/24,"--")</f>
        <v>--</v>
      </c>
      <c r="GZ25" s="34" t="str">
        <f>IFERROR(GETPIVOTDATA("Average of TRAVTM(60)",#REF!,"TIMEINT",GZ$9,"VEHICLETRAVELTIMEMEASUREMENT",$D25)/3600/24,"--")</f>
        <v>--</v>
      </c>
      <c r="HA25" s="34" t="str">
        <f>IFERROR(GETPIVOTDATA("Average of TRAVTM(60)",#REF!,"TIMEINT",HA$9,"VEHICLETRAVELTIMEMEASUREMENT",$D25)/3600/24,"--")</f>
        <v>--</v>
      </c>
      <c r="HB25" s="34" t="str">
        <f>IFERROR(GETPIVOTDATA("Average of TRAVTM(60)",#REF!,"TIMEINT",HB$9,"VEHICLETRAVELTIMEMEASUREMENT",$D25)/3600/24,"--")</f>
        <v>--</v>
      </c>
      <c r="HC25" s="34" t="str">
        <f>IFERROR(GETPIVOTDATA("Average of TRAVTM(60)",#REF!,"TIMEINT",HC$9,"VEHICLETRAVELTIMEMEASUREMENT",$D25)/3600/24,"--")</f>
        <v>--</v>
      </c>
      <c r="HD25" s="34" t="str">
        <f>IFERROR(GETPIVOTDATA("Average of TRAVTM(60)",#REF!,"TIMEINT",HD$9,"VEHICLETRAVELTIMEMEASUREMENT",$D25)/3600/24,"--")</f>
        <v>--</v>
      </c>
      <c r="HE25" s="34" t="str">
        <f>IFERROR(GETPIVOTDATA("Average of TRAVTM(60)",#REF!,"TIMEINT",HE$9,"VEHICLETRAVELTIMEMEASUREMENT",$D25)/3600/24,"--")</f>
        <v>--</v>
      </c>
      <c r="HF25" s="34" t="str">
        <f>IFERROR(GETPIVOTDATA("Average of TRAVTM(60)",#REF!,"TIMEINT",HF$9,"VEHICLETRAVELTIMEMEASUREMENT",$D25)/3600/24,"--")</f>
        <v>--</v>
      </c>
      <c r="HG25" s="134" t="str">
        <f>IFERROR(GETPIVOTDATA("Average of TRAVTM(60)",#REF!,"TIMEINT",HG$9,"VEHICLETRAVELTIMEMEASUREMENT",$D25)/3600/24,"--")</f>
        <v>--</v>
      </c>
      <c r="HH25" s="331"/>
      <c r="HI25" s="323" t="str">
        <f>IFERROR(GETPIVOTDATA("Average of VEHS(60)",#REF!,"TIMEINT",HI$9,"VEHICLETRAVELTIMEMEASUREMENT",$D25),"--")</f>
        <v>--</v>
      </c>
      <c r="HJ25" s="324" t="str">
        <f>IFERROR(GETPIVOTDATA("Average of VEHS(60)",#REF!,"TIMEINT",HJ$9,"VEHICLETRAVELTIMEMEASUREMENT",$D25),"--")</f>
        <v>--</v>
      </c>
      <c r="HK25" s="324" t="str">
        <f>IFERROR(GETPIVOTDATA("Average of VEHS(60)",#REF!,"TIMEINT",HK$9,"VEHICLETRAVELTIMEMEASUREMENT",$D25),"--")</f>
        <v>--</v>
      </c>
      <c r="HL25" s="324" t="str">
        <f>IFERROR(GETPIVOTDATA("Average of VEHS(60)",#REF!,"TIMEINT",HL$9,"VEHICLETRAVELTIMEMEASUREMENT",$D25),"--")</f>
        <v>--</v>
      </c>
      <c r="HM25" s="324" t="str">
        <f>IFERROR(GETPIVOTDATA("Average of VEHS(60)",#REF!,"TIMEINT",HM$9,"VEHICLETRAVELTIMEMEASUREMENT",$D25),"--")</f>
        <v>--</v>
      </c>
      <c r="HN25" s="324" t="str">
        <f>IFERROR(GETPIVOTDATA("Average of VEHS(60)",#REF!,"TIMEINT",HN$9,"VEHICLETRAVELTIMEMEASUREMENT",$D25),"--")</f>
        <v>--</v>
      </c>
      <c r="HO25" s="324" t="str">
        <f>IFERROR(GETPIVOTDATA("Average of VEHS(60)",#REF!,"TIMEINT",HO$9,"VEHICLETRAVELTIMEMEASUREMENT",$D25),"--")</f>
        <v>--</v>
      </c>
      <c r="HP25" s="324" t="str">
        <f>IFERROR(GETPIVOTDATA("Average of VEHS(60)",#REF!,"TIMEINT",HP$9,"VEHICLETRAVELTIMEMEASUREMENT",$D25),"--")</f>
        <v>--</v>
      </c>
      <c r="HQ25" s="324" t="str">
        <f>IFERROR(GETPIVOTDATA("Average of VEHS(60)",#REF!,"TIMEINT",HQ$9,"VEHICLETRAVELTIMEMEASUREMENT",$D25),"--")</f>
        <v>--</v>
      </c>
      <c r="HR25" s="324" t="str">
        <f>IFERROR(GETPIVOTDATA("Average of VEHS(60)",#REF!,"TIMEINT",HR$9,"VEHICLETRAVELTIMEMEASUREMENT",$D25),"--")</f>
        <v>--</v>
      </c>
      <c r="HS25" s="324" t="str">
        <f>IFERROR(GETPIVOTDATA("Average of VEHS(60)",#REF!,"TIMEINT",HS$9,"VEHICLETRAVELTIMEMEASUREMENT",$D25),"--")</f>
        <v>--</v>
      </c>
      <c r="HT25" s="324" t="str">
        <f>IFERROR(GETPIVOTDATA("Average of VEHS(60)",#REF!,"TIMEINT",HT$9,"VEHICLETRAVELTIMEMEASUREMENT",$D25),"--")</f>
        <v>--</v>
      </c>
      <c r="HU25" s="324" t="str">
        <f>IFERROR(GETPIVOTDATA("Average of VEHS(60)",#REF!,"TIMEINT",HU$9,"VEHICLETRAVELTIMEMEASUREMENT",$D25),"--")</f>
        <v>--</v>
      </c>
      <c r="HV25" s="324" t="str">
        <f>IFERROR(GETPIVOTDATA("Average of VEHS(60)",#REF!,"TIMEINT",HV$9,"VEHICLETRAVELTIMEMEASUREMENT",$D25),"--")</f>
        <v>--</v>
      </c>
      <c r="HW25" s="324" t="str">
        <f>IFERROR(GETPIVOTDATA("Average of VEHS(60)",#REF!,"TIMEINT",HW$9,"VEHICLETRAVELTIMEMEASUREMENT",$D25),"--")</f>
        <v>--</v>
      </c>
      <c r="HX25" s="325" t="str">
        <f>IFERROR(GETPIVOTDATA("Average of VEHS(60)",#REF!,"TIMEINT",HX$9,"VEHICLETRAVELTIMEMEASUREMENT",$D25),"--")</f>
        <v>--</v>
      </c>
      <c r="HY25" s="331"/>
      <c r="HZ25" s="209" t="str">
        <f t="shared" si="28"/>
        <v>--</v>
      </c>
      <c r="IA25" s="354" t="str">
        <f t="shared" si="29"/>
        <v>--</v>
      </c>
      <c r="IB25" s="325">
        <f t="shared" si="30"/>
        <v>0</v>
      </c>
      <c r="IC25" s="638"/>
      <c r="ID25" s="323" t="str">
        <f>IFERROR(AVERAGEIFS('VISSIM Travel Time Outputs'!#REF!,'VISSIM Travel Time Outputs'!#REF!,$D25,'VISSIM Travel Time Outputs'!#REF!,"AVG",'VISSIM Travel Time Outputs'!#REF!,ID$9),"-")</f>
        <v>-</v>
      </c>
      <c r="IE25" s="324" t="str">
        <f>IFERROR(AVERAGEIFS('VISSIM Travel Time Outputs'!#REF!,'VISSIM Travel Time Outputs'!#REF!,$D25,'VISSIM Travel Time Outputs'!#REF!,"AVG",'VISSIM Travel Time Outputs'!#REF!,IE$9),"-")</f>
        <v>-</v>
      </c>
      <c r="IF25" s="324" t="str">
        <f>IFERROR(AVERAGEIFS('VISSIM Travel Time Outputs'!#REF!,'VISSIM Travel Time Outputs'!#REF!,$D25,'VISSIM Travel Time Outputs'!#REF!,"AVG",'VISSIM Travel Time Outputs'!#REF!,IF$9),"-")</f>
        <v>-</v>
      </c>
      <c r="IG25" s="324" t="str">
        <f>IFERROR(AVERAGEIFS('VISSIM Travel Time Outputs'!#REF!,'VISSIM Travel Time Outputs'!#REF!,$D25,'VISSIM Travel Time Outputs'!#REF!,"AVG",'VISSIM Travel Time Outputs'!#REF!,IG$9),"-")</f>
        <v>-</v>
      </c>
      <c r="IH25" s="324" t="str">
        <f>IFERROR(AVERAGEIFS('VISSIM Travel Time Outputs'!#REF!,'VISSIM Travel Time Outputs'!#REF!,$D25,'VISSIM Travel Time Outputs'!#REF!,"AVG",'VISSIM Travel Time Outputs'!#REF!,IH$9),"-")</f>
        <v>-</v>
      </c>
      <c r="II25" s="324" t="str">
        <f>IFERROR(AVERAGEIFS('VISSIM Travel Time Outputs'!#REF!,'VISSIM Travel Time Outputs'!#REF!,$D25,'VISSIM Travel Time Outputs'!#REF!,"AVG",'VISSIM Travel Time Outputs'!#REF!,II$9),"-")</f>
        <v>-</v>
      </c>
      <c r="IJ25" s="324" t="str">
        <f>IFERROR(AVERAGEIFS('VISSIM Travel Time Outputs'!#REF!,'VISSIM Travel Time Outputs'!#REF!,$D25,'VISSIM Travel Time Outputs'!#REF!,"AVG",'VISSIM Travel Time Outputs'!#REF!,IJ$9),"-")</f>
        <v>-</v>
      </c>
      <c r="IK25" s="324" t="str">
        <f>IFERROR(AVERAGEIFS('VISSIM Travel Time Outputs'!#REF!,'VISSIM Travel Time Outputs'!#REF!,$D25,'VISSIM Travel Time Outputs'!#REF!,"AVG",'VISSIM Travel Time Outputs'!#REF!,IK$9),"-")</f>
        <v>-</v>
      </c>
      <c r="IL25" s="324" t="str">
        <f>IFERROR(AVERAGEIFS('VISSIM Travel Time Outputs'!#REF!,'VISSIM Travel Time Outputs'!#REF!,$D25,'VISSIM Travel Time Outputs'!#REF!,"AVG",'VISSIM Travel Time Outputs'!#REF!,IL$9),"-")</f>
        <v>-</v>
      </c>
      <c r="IM25" s="324" t="str">
        <f>IFERROR(AVERAGEIFS('VISSIM Travel Time Outputs'!#REF!,'VISSIM Travel Time Outputs'!#REF!,$D25,'VISSIM Travel Time Outputs'!#REF!,"AVG",'VISSIM Travel Time Outputs'!#REF!,IM$9),"-")</f>
        <v>-</v>
      </c>
      <c r="IN25" s="324" t="str">
        <f>IFERROR(AVERAGEIFS('VISSIM Travel Time Outputs'!#REF!,'VISSIM Travel Time Outputs'!#REF!,$D25,'VISSIM Travel Time Outputs'!#REF!,"AVG",'VISSIM Travel Time Outputs'!#REF!,IN$9),"-")</f>
        <v>-</v>
      </c>
      <c r="IO25" s="324" t="str">
        <f>IFERROR(AVERAGEIFS('VISSIM Travel Time Outputs'!#REF!,'VISSIM Travel Time Outputs'!#REF!,$D25,'VISSIM Travel Time Outputs'!#REF!,"AVG",'VISSIM Travel Time Outputs'!#REF!,IO$9),"-")</f>
        <v>-</v>
      </c>
      <c r="IP25" s="324" t="str">
        <f>IFERROR(AVERAGEIFS('VISSIM Travel Time Outputs'!#REF!,'VISSIM Travel Time Outputs'!#REF!,$D25,'VISSIM Travel Time Outputs'!#REF!,"AVG",'VISSIM Travel Time Outputs'!#REF!,IP$9),"-")</f>
        <v>-</v>
      </c>
      <c r="IQ25" s="324" t="str">
        <f>IFERROR(AVERAGEIFS('VISSIM Travel Time Outputs'!#REF!,'VISSIM Travel Time Outputs'!#REF!,$D25,'VISSIM Travel Time Outputs'!#REF!,"AVG",'VISSIM Travel Time Outputs'!#REF!,IQ$9),"-")</f>
        <v>-</v>
      </c>
      <c r="IR25" s="324" t="str">
        <f>IFERROR(AVERAGEIFS('VISSIM Travel Time Outputs'!#REF!,'VISSIM Travel Time Outputs'!#REF!,$D25,'VISSIM Travel Time Outputs'!#REF!,"AVG",'VISSIM Travel Time Outputs'!#REF!,IR$9),"-")</f>
        <v>-</v>
      </c>
      <c r="IS25" s="325" t="str">
        <f>IFERROR(AVERAGEIFS('VISSIM Travel Time Outputs'!#REF!,'VISSIM Travel Time Outputs'!#REF!,$D25,'VISSIM Travel Time Outputs'!#REF!,"AVG",'VISSIM Travel Time Outputs'!#REF!,IS$9),"-")</f>
        <v>-</v>
      </c>
      <c r="IT25" s="325" t="str">
        <f t="shared" si="31"/>
        <v>--</v>
      </c>
    </row>
    <row r="26" spans="1:254" customFormat="1" x14ac:dyDescent="0.35">
      <c r="A26" s="252" t="str">
        <f t="shared" si="12"/>
        <v>H</v>
      </c>
      <c r="B26" s="577">
        <f t="shared" si="32"/>
        <v>17</v>
      </c>
      <c r="C26" s="413">
        <f>INDEX('Input - Travel Times'!$B$3:$AH$103,MATCH($B26,'Input - Travel Times'!$B$3:$B$103,0),MATCH(C$9,'Input - Travel Times'!$B$3:$AH$3,0))</f>
        <v>0</v>
      </c>
      <c r="D26" s="150">
        <f>INDEX('Input - Travel Times'!$B$3:$AH$103,MATCH($B26,'Input - Travel Times'!$B$3:$B$103,0),MATCH(D$9,'Input - Travel Times'!$B$3:$AH$3,0))</f>
        <v>0</v>
      </c>
      <c r="E26" s="518">
        <f>TIME(0,0,INDEX('Input - Travel Times'!$B$3:$AH$103,MATCH($B26,'Input - Travel Times'!$B$3:$B$103,0),MATCH(E$9,'Input - Travel Times'!$B$3:$AH$3,0)))</f>
        <v>0</v>
      </c>
      <c r="F26" s="518">
        <f>TIME(0,0,INDEX('Input - Travel Times'!$B$3:$AH$103,MATCH($B26,'Input - Travel Times'!$B$3:$B$103,0),MATCH(F$9,'Input - Travel Times'!$B$3:$AH$3,0)))</f>
        <v>0</v>
      </c>
      <c r="G26" s="518">
        <f>TIME(0,0,INDEX('Input - Travel Times'!$B$3:$AH$103,MATCH($B26,'Input - Travel Times'!$B$3:$B$103,0),MATCH(G$9,'Input - Travel Times'!$B$3:$AH$3,0)))</f>
        <v>0</v>
      </c>
      <c r="H26" s="518">
        <f>TIME(0,0,INDEX('Input - Travel Times'!$B$3:$AH$103,MATCH($B26,'Input - Travel Times'!$B$3:$B$103,0),MATCH(H$9,'Input - Travel Times'!$B$3:$AH$3,0)))</f>
        <v>0</v>
      </c>
      <c r="I26" s="130"/>
      <c r="J26" s="209" t="str">
        <f>IFERROR(TIME(0,0,AVERAGEIFS('VISSIM Travel Time Outputs'!$I:$I,'VISSIM Travel Time Outputs'!$D:$D,$D26,'VISSIM Travel Time Outputs'!$A:$A,"AVG",'VISSIM Travel Time Outputs'!$B:$B,J$9)),"-")</f>
        <v>-</v>
      </c>
      <c r="K26" s="34" t="str">
        <f>IFERROR(TIME(0,0,AVERAGEIFS('VISSIM Travel Time Outputs'!$I:$I,'VISSIM Travel Time Outputs'!$D:$D,$D26,'VISSIM Travel Time Outputs'!$A:$A,"AVG",'VISSIM Travel Time Outputs'!$B:$B,K$9)),"-")</f>
        <v>-</v>
      </c>
      <c r="L26" s="34" t="str">
        <f>IFERROR(TIME(0,0,AVERAGEIFS('VISSIM Travel Time Outputs'!$I:$I,'VISSIM Travel Time Outputs'!$D:$D,$D26,'VISSIM Travel Time Outputs'!$A:$A,"AVG",'VISSIM Travel Time Outputs'!$B:$B,L$9)),"-")</f>
        <v>-</v>
      </c>
      <c r="M26" s="34" t="str">
        <f>IFERROR(TIME(0,0,AVERAGEIFS('VISSIM Travel Time Outputs'!$I:$I,'VISSIM Travel Time Outputs'!$D:$D,$D26,'VISSIM Travel Time Outputs'!$A:$A,"AVG",'VISSIM Travel Time Outputs'!$B:$B,M$9)),"-")</f>
        <v>-</v>
      </c>
      <c r="N26" s="34" t="str">
        <f>IFERROR(TIME(0,0,AVERAGEIFS('VISSIM Travel Time Outputs'!$I:$I,'VISSIM Travel Time Outputs'!$D:$D,$D26,'VISSIM Travel Time Outputs'!$A:$A,"AVG",'VISSIM Travel Time Outputs'!$B:$B,N$9)),"-")</f>
        <v>-</v>
      </c>
      <c r="O26" s="34" t="str">
        <f>IFERROR(TIME(0,0,AVERAGEIFS('VISSIM Travel Time Outputs'!$I:$I,'VISSIM Travel Time Outputs'!$D:$D,$D26,'VISSIM Travel Time Outputs'!$A:$A,"AVG",'VISSIM Travel Time Outputs'!$B:$B,O$9)),"-")</f>
        <v>-</v>
      </c>
      <c r="P26" s="34" t="str">
        <f>IFERROR(TIME(0,0,AVERAGEIFS('VISSIM Travel Time Outputs'!$I:$I,'VISSIM Travel Time Outputs'!$D:$D,$D26,'VISSIM Travel Time Outputs'!$A:$A,"AVG",'VISSIM Travel Time Outputs'!$B:$B,P$9)),"-")</f>
        <v>-</v>
      </c>
      <c r="Q26" s="34" t="str">
        <f>IFERROR(TIME(0,0,AVERAGEIFS('VISSIM Travel Time Outputs'!$I:$I,'VISSIM Travel Time Outputs'!$D:$D,$D26,'VISSIM Travel Time Outputs'!$A:$A,"AVG",'VISSIM Travel Time Outputs'!$B:$B,Q$9)),"-")</f>
        <v>-</v>
      </c>
      <c r="R26" s="34" t="str">
        <f>IFERROR(TIME(0,0,AVERAGEIFS('VISSIM Travel Time Outputs'!$I:$I,'VISSIM Travel Time Outputs'!$D:$D,$D26,'VISSIM Travel Time Outputs'!$A:$A,"AVG",'VISSIM Travel Time Outputs'!$B:$B,R$9)),"-")</f>
        <v>-</v>
      </c>
      <c r="S26" s="34" t="str">
        <f>IFERROR(TIME(0,0,AVERAGEIFS('VISSIM Travel Time Outputs'!$I:$I,'VISSIM Travel Time Outputs'!$D:$D,$D26,'VISSIM Travel Time Outputs'!$A:$A,"AVG",'VISSIM Travel Time Outputs'!$B:$B,S$9)),"-")</f>
        <v>-</v>
      </c>
      <c r="T26" s="34" t="str">
        <f>IFERROR(TIME(0,0,AVERAGEIFS('VISSIM Travel Time Outputs'!$I:$I,'VISSIM Travel Time Outputs'!$D:$D,$D26,'VISSIM Travel Time Outputs'!$A:$A,"AVG",'VISSIM Travel Time Outputs'!$B:$B,T$9)),"-")</f>
        <v>-</v>
      </c>
      <c r="U26" s="34" t="str">
        <f>IFERROR(TIME(0,0,AVERAGEIFS('VISSIM Travel Time Outputs'!$I:$I,'VISSIM Travel Time Outputs'!$D:$D,$D26,'VISSIM Travel Time Outputs'!$A:$A,"AVG",'VISSIM Travel Time Outputs'!$B:$B,U$9)),"-")</f>
        <v>-</v>
      </c>
      <c r="V26" s="34" t="str">
        <f>IFERROR(TIME(0,0,AVERAGEIFS('VISSIM Travel Time Outputs'!$I:$I,'VISSIM Travel Time Outputs'!$D:$D,$D26,'VISSIM Travel Time Outputs'!$A:$A,"AVG",'VISSIM Travel Time Outputs'!$B:$B,V$9)),"-")</f>
        <v>-</v>
      </c>
      <c r="W26" s="34" t="str">
        <f>IFERROR(TIME(0,0,AVERAGEIFS('VISSIM Travel Time Outputs'!$I:$I,'VISSIM Travel Time Outputs'!$D:$D,$D26,'VISSIM Travel Time Outputs'!$A:$A,"AVG",'VISSIM Travel Time Outputs'!$B:$B,W$9)),"-")</f>
        <v>-</v>
      </c>
      <c r="X26" s="34" t="str">
        <f>IFERROR(TIME(0,0,AVERAGEIFS('VISSIM Travel Time Outputs'!$I:$I,'VISSIM Travel Time Outputs'!$D:$D,$D26,'VISSIM Travel Time Outputs'!$A:$A,"AVG",'VISSIM Travel Time Outputs'!$B:$B,X$9)),"-")</f>
        <v>-</v>
      </c>
      <c r="Y26" s="134" t="str">
        <f>IFERROR(TIME(0,0,AVERAGEIFS('VISSIM Travel Time Outputs'!$I:$I,'VISSIM Travel Time Outputs'!$D:$D,$D26,'VISSIM Travel Time Outputs'!$A:$A,"AVG",'VISSIM Travel Time Outputs'!$B:$B,Y$9)),"-")</f>
        <v>-</v>
      </c>
      <c r="Z26" s="254"/>
      <c r="AA26" s="323" t="str">
        <f>IFERROR(AVERAGEIFS('VISSIM Travel Time Outputs'!$F:$F,'VISSIM Travel Time Outputs'!$D:$D,$D26,'VISSIM Travel Time Outputs'!$A:$A,"AVG",'VISSIM Travel Time Outputs'!$B:$B,AA$9),"-")</f>
        <v>-</v>
      </c>
      <c r="AB26" s="324" t="str">
        <f>IFERROR(AVERAGEIFS('VISSIM Travel Time Outputs'!$F:$F,'VISSIM Travel Time Outputs'!$D:$D,$D26,'VISSIM Travel Time Outputs'!$A:$A,"AVG",'VISSIM Travel Time Outputs'!$B:$B,AB$9),"-")</f>
        <v>-</v>
      </c>
      <c r="AC26" s="324" t="str">
        <f>IFERROR(AVERAGEIFS('VISSIM Travel Time Outputs'!$F:$F,'VISSIM Travel Time Outputs'!$D:$D,$D26,'VISSIM Travel Time Outputs'!$A:$A,"AVG",'VISSIM Travel Time Outputs'!$B:$B,AC$9),"-")</f>
        <v>-</v>
      </c>
      <c r="AD26" s="324" t="str">
        <f>IFERROR(AVERAGEIFS('VISSIM Travel Time Outputs'!$F:$F,'VISSIM Travel Time Outputs'!$D:$D,$D26,'VISSIM Travel Time Outputs'!$A:$A,"AVG",'VISSIM Travel Time Outputs'!$B:$B,AD$9),"-")</f>
        <v>-</v>
      </c>
      <c r="AE26" s="324" t="str">
        <f>IFERROR(AVERAGEIFS('VISSIM Travel Time Outputs'!$F:$F,'VISSIM Travel Time Outputs'!$D:$D,$D26,'VISSIM Travel Time Outputs'!$A:$A,"AVG",'VISSIM Travel Time Outputs'!$B:$B,AE$9),"-")</f>
        <v>-</v>
      </c>
      <c r="AF26" s="324" t="str">
        <f>IFERROR(AVERAGEIFS('VISSIM Travel Time Outputs'!$F:$F,'VISSIM Travel Time Outputs'!$D:$D,$D26,'VISSIM Travel Time Outputs'!$A:$A,"AVG",'VISSIM Travel Time Outputs'!$B:$B,AF$9),"-")</f>
        <v>-</v>
      </c>
      <c r="AG26" s="324" t="str">
        <f>IFERROR(AVERAGEIFS('VISSIM Travel Time Outputs'!$F:$F,'VISSIM Travel Time Outputs'!$D:$D,$D26,'VISSIM Travel Time Outputs'!$A:$A,"AVG",'VISSIM Travel Time Outputs'!$B:$B,AG$9),"-")</f>
        <v>-</v>
      </c>
      <c r="AH26" s="324" t="str">
        <f>IFERROR(AVERAGEIFS('VISSIM Travel Time Outputs'!$F:$F,'VISSIM Travel Time Outputs'!$D:$D,$D26,'VISSIM Travel Time Outputs'!$A:$A,"AVG",'VISSIM Travel Time Outputs'!$B:$B,AH$9),"-")</f>
        <v>-</v>
      </c>
      <c r="AI26" s="324" t="str">
        <f>IFERROR(AVERAGEIFS('VISSIM Travel Time Outputs'!$F:$F,'VISSIM Travel Time Outputs'!$D:$D,$D26,'VISSIM Travel Time Outputs'!$A:$A,"AVG",'VISSIM Travel Time Outputs'!$B:$B,AI$9),"-")</f>
        <v>-</v>
      </c>
      <c r="AJ26" s="324" t="str">
        <f>IFERROR(AVERAGEIFS('VISSIM Travel Time Outputs'!$F:$F,'VISSIM Travel Time Outputs'!$D:$D,$D26,'VISSIM Travel Time Outputs'!$A:$A,"AVG",'VISSIM Travel Time Outputs'!$B:$B,AJ$9),"-")</f>
        <v>-</v>
      </c>
      <c r="AK26" s="324" t="str">
        <f>IFERROR(AVERAGEIFS('VISSIM Travel Time Outputs'!$F:$F,'VISSIM Travel Time Outputs'!$D:$D,$D26,'VISSIM Travel Time Outputs'!$A:$A,"AVG",'VISSIM Travel Time Outputs'!$B:$B,AK$9),"-")</f>
        <v>-</v>
      </c>
      <c r="AL26" s="324" t="str">
        <f>IFERROR(AVERAGEIFS('VISSIM Travel Time Outputs'!$F:$F,'VISSIM Travel Time Outputs'!$D:$D,$D26,'VISSIM Travel Time Outputs'!$A:$A,"AVG",'VISSIM Travel Time Outputs'!$B:$B,AL$9),"-")</f>
        <v>-</v>
      </c>
      <c r="AM26" s="324" t="str">
        <f>IFERROR(AVERAGEIFS('VISSIM Travel Time Outputs'!$F:$F,'VISSIM Travel Time Outputs'!$D:$D,$D26,'VISSIM Travel Time Outputs'!$A:$A,"AVG",'VISSIM Travel Time Outputs'!$B:$B,AM$9),"-")</f>
        <v>-</v>
      </c>
      <c r="AN26" s="324" t="str">
        <f>IFERROR(AVERAGEIFS('VISSIM Travel Time Outputs'!$F:$F,'VISSIM Travel Time Outputs'!$D:$D,$D26,'VISSIM Travel Time Outputs'!$A:$A,"AVG",'VISSIM Travel Time Outputs'!$B:$B,AN$9),"-")</f>
        <v>-</v>
      </c>
      <c r="AO26" s="324" t="str">
        <f>IFERROR(AVERAGEIFS('VISSIM Travel Time Outputs'!$F:$F,'VISSIM Travel Time Outputs'!$D:$D,$D26,'VISSIM Travel Time Outputs'!$A:$A,"AVG",'VISSIM Travel Time Outputs'!$B:$B,AO$9),"-")</f>
        <v>-</v>
      </c>
      <c r="AP26" s="325" t="str">
        <f>IFERROR(AVERAGEIFS('VISSIM Travel Time Outputs'!$F:$F,'VISSIM Travel Time Outputs'!$D:$D,$D26,'VISSIM Travel Time Outputs'!$A:$A,"AVG",'VISSIM Travel Time Outputs'!$B:$B,AP$9),"-")</f>
        <v>-</v>
      </c>
      <c r="AQ26" s="331"/>
      <c r="AR26" s="209" t="str">
        <f t="shared" si="13"/>
        <v>--</v>
      </c>
      <c r="AS26" s="354" t="str">
        <f t="shared" si="14"/>
        <v>--</v>
      </c>
      <c r="AT26" s="325">
        <f t="shared" si="15"/>
        <v>0</v>
      </c>
      <c r="AU26" s="255"/>
      <c r="AV26" s="209" t="str">
        <f>IFERROR(TIME(0,0,AVERAGEIFS('VISSIM Travel Time Outputs'!$J:$J,'VISSIM Travel Time Outputs'!$D:$D,$D26,'VISSIM Travel Time Outputs'!$A:$A,"AVG",'VISSIM Travel Time Outputs'!$B:$B,AV$9)),"-")</f>
        <v>-</v>
      </c>
      <c r="AW26" s="34" t="str">
        <f>IFERROR(TIME(0,0,AVERAGEIFS('VISSIM Travel Time Outputs'!$J:$J,'VISSIM Travel Time Outputs'!$D:$D,$D26,'VISSIM Travel Time Outputs'!$A:$A,"AVG",'VISSIM Travel Time Outputs'!$B:$B,AW$9)),"-")</f>
        <v>-</v>
      </c>
      <c r="AX26" s="34" t="str">
        <f>IFERROR(TIME(0,0,AVERAGEIFS('VISSIM Travel Time Outputs'!$J:$J,'VISSIM Travel Time Outputs'!$D:$D,$D26,'VISSIM Travel Time Outputs'!$A:$A,"AVG",'VISSIM Travel Time Outputs'!$B:$B,AX$9)),"-")</f>
        <v>-</v>
      </c>
      <c r="AY26" s="34" t="str">
        <f>IFERROR(TIME(0,0,AVERAGEIFS('VISSIM Travel Time Outputs'!$J:$J,'VISSIM Travel Time Outputs'!$D:$D,$D26,'VISSIM Travel Time Outputs'!$A:$A,"AVG",'VISSIM Travel Time Outputs'!$B:$B,AY$9)),"-")</f>
        <v>-</v>
      </c>
      <c r="AZ26" s="34" t="str">
        <f>IFERROR(TIME(0,0,AVERAGEIFS('VISSIM Travel Time Outputs'!$J:$J,'VISSIM Travel Time Outputs'!$D:$D,$D26,'VISSIM Travel Time Outputs'!$A:$A,"AVG",'VISSIM Travel Time Outputs'!$B:$B,AZ$9)),"-")</f>
        <v>-</v>
      </c>
      <c r="BA26" s="34" t="str">
        <f>IFERROR(TIME(0,0,AVERAGEIFS('VISSIM Travel Time Outputs'!$J:$J,'VISSIM Travel Time Outputs'!$D:$D,$D26,'VISSIM Travel Time Outputs'!$A:$A,"AVG",'VISSIM Travel Time Outputs'!$B:$B,BA$9)),"-")</f>
        <v>-</v>
      </c>
      <c r="BB26" s="34" t="str">
        <f>IFERROR(TIME(0,0,AVERAGEIFS('VISSIM Travel Time Outputs'!$J:$J,'VISSIM Travel Time Outputs'!$D:$D,$D26,'VISSIM Travel Time Outputs'!$A:$A,"AVG",'VISSIM Travel Time Outputs'!$B:$B,BB$9)),"-")</f>
        <v>-</v>
      </c>
      <c r="BC26" s="34" t="str">
        <f>IFERROR(TIME(0,0,AVERAGEIFS('VISSIM Travel Time Outputs'!$J:$J,'VISSIM Travel Time Outputs'!$D:$D,$D26,'VISSIM Travel Time Outputs'!$A:$A,"AVG",'VISSIM Travel Time Outputs'!$B:$B,BC$9)),"-")</f>
        <v>-</v>
      </c>
      <c r="BD26" s="34" t="str">
        <f>IFERROR(TIME(0,0,AVERAGEIFS('VISSIM Travel Time Outputs'!$J:$J,'VISSIM Travel Time Outputs'!$D:$D,$D26,'VISSIM Travel Time Outputs'!$A:$A,"AVG",'VISSIM Travel Time Outputs'!$B:$B,BD$9)),"-")</f>
        <v>-</v>
      </c>
      <c r="BE26" s="34" t="str">
        <f>IFERROR(TIME(0,0,AVERAGEIFS('VISSIM Travel Time Outputs'!$J:$J,'VISSIM Travel Time Outputs'!$D:$D,$D26,'VISSIM Travel Time Outputs'!$A:$A,"AVG",'VISSIM Travel Time Outputs'!$B:$B,BE$9)),"-")</f>
        <v>-</v>
      </c>
      <c r="BF26" s="34" t="str">
        <f>IFERROR(TIME(0,0,AVERAGEIFS('VISSIM Travel Time Outputs'!$J:$J,'VISSIM Travel Time Outputs'!$D:$D,$D26,'VISSIM Travel Time Outputs'!$A:$A,"AVG",'VISSIM Travel Time Outputs'!$B:$B,BF$9)),"-")</f>
        <v>-</v>
      </c>
      <c r="BG26" s="34" t="str">
        <f>IFERROR(TIME(0,0,AVERAGEIFS('VISSIM Travel Time Outputs'!$J:$J,'VISSIM Travel Time Outputs'!$D:$D,$D26,'VISSIM Travel Time Outputs'!$A:$A,"AVG",'VISSIM Travel Time Outputs'!$B:$B,BG$9)),"-")</f>
        <v>-</v>
      </c>
      <c r="BH26" s="34" t="str">
        <f>IFERROR(TIME(0,0,AVERAGEIFS('VISSIM Travel Time Outputs'!$J:$J,'VISSIM Travel Time Outputs'!$D:$D,$D26,'VISSIM Travel Time Outputs'!$A:$A,"AVG",'VISSIM Travel Time Outputs'!$B:$B,BH$9)),"-")</f>
        <v>-</v>
      </c>
      <c r="BI26" s="34" t="str">
        <f>IFERROR(TIME(0,0,AVERAGEIFS('VISSIM Travel Time Outputs'!$J:$J,'VISSIM Travel Time Outputs'!$D:$D,$D26,'VISSIM Travel Time Outputs'!$A:$A,"AVG",'VISSIM Travel Time Outputs'!$B:$B,BI$9)),"-")</f>
        <v>-</v>
      </c>
      <c r="BJ26" s="34" t="str">
        <f>IFERROR(TIME(0,0,AVERAGEIFS('VISSIM Travel Time Outputs'!$J:$J,'VISSIM Travel Time Outputs'!$D:$D,$D26,'VISSIM Travel Time Outputs'!$A:$A,"AVG",'VISSIM Travel Time Outputs'!$B:$B,BJ$9)),"-")</f>
        <v>-</v>
      </c>
      <c r="BK26" s="134" t="str">
        <f>IFERROR(TIME(0,0,AVERAGEIFS('VISSIM Travel Time Outputs'!$J:$J,'VISSIM Travel Time Outputs'!$D:$D,$D26,'VISSIM Travel Time Outputs'!$A:$A,"AVG",'VISSIM Travel Time Outputs'!$B:$B,BK$9)),"-")</f>
        <v>-</v>
      </c>
      <c r="BL26" s="126"/>
      <c r="BM26" s="323" t="str">
        <f>IFERROR(AVERAGEIFS('VISSIM Travel Time Outputs'!$G:$G,'VISSIM Travel Time Outputs'!$D:$D,$D26,'VISSIM Travel Time Outputs'!$A:$A,"AVG",'VISSIM Travel Time Outputs'!$B:$B,BM$9),"-")</f>
        <v>-</v>
      </c>
      <c r="BN26" s="324" t="str">
        <f>IFERROR(AVERAGEIFS('VISSIM Travel Time Outputs'!$G:$G,'VISSIM Travel Time Outputs'!$D:$D,$D26,'VISSIM Travel Time Outputs'!$A:$A,"AVG",'VISSIM Travel Time Outputs'!$B:$B,BN$9),"-")</f>
        <v>-</v>
      </c>
      <c r="BO26" s="324" t="str">
        <f>IFERROR(AVERAGEIFS('VISSIM Travel Time Outputs'!$G:$G,'VISSIM Travel Time Outputs'!$D:$D,$D26,'VISSIM Travel Time Outputs'!$A:$A,"AVG",'VISSIM Travel Time Outputs'!$B:$B,BO$9),"-")</f>
        <v>-</v>
      </c>
      <c r="BP26" s="324" t="str">
        <f>IFERROR(AVERAGEIFS('VISSIM Travel Time Outputs'!$G:$G,'VISSIM Travel Time Outputs'!$D:$D,$D26,'VISSIM Travel Time Outputs'!$A:$A,"AVG",'VISSIM Travel Time Outputs'!$B:$B,BP$9),"-")</f>
        <v>-</v>
      </c>
      <c r="BQ26" s="324" t="str">
        <f>IFERROR(AVERAGEIFS('VISSIM Travel Time Outputs'!$G:$G,'VISSIM Travel Time Outputs'!$D:$D,$D26,'VISSIM Travel Time Outputs'!$A:$A,"AVG",'VISSIM Travel Time Outputs'!$B:$B,BQ$9),"-")</f>
        <v>-</v>
      </c>
      <c r="BR26" s="324" t="str">
        <f>IFERROR(AVERAGEIFS('VISSIM Travel Time Outputs'!$G:$G,'VISSIM Travel Time Outputs'!$D:$D,$D26,'VISSIM Travel Time Outputs'!$A:$A,"AVG",'VISSIM Travel Time Outputs'!$B:$B,BR$9),"-")</f>
        <v>-</v>
      </c>
      <c r="BS26" s="324" t="str">
        <f>IFERROR(AVERAGEIFS('VISSIM Travel Time Outputs'!$G:$G,'VISSIM Travel Time Outputs'!$D:$D,$D26,'VISSIM Travel Time Outputs'!$A:$A,"AVG",'VISSIM Travel Time Outputs'!$B:$B,BS$9),"-")</f>
        <v>-</v>
      </c>
      <c r="BT26" s="324" t="str">
        <f>IFERROR(AVERAGEIFS('VISSIM Travel Time Outputs'!$G:$G,'VISSIM Travel Time Outputs'!$D:$D,$D26,'VISSIM Travel Time Outputs'!$A:$A,"AVG",'VISSIM Travel Time Outputs'!$B:$B,BT$9),"-")</f>
        <v>-</v>
      </c>
      <c r="BU26" s="324" t="str">
        <f>IFERROR(AVERAGEIFS('VISSIM Travel Time Outputs'!$G:$G,'VISSIM Travel Time Outputs'!$D:$D,$D26,'VISSIM Travel Time Outputs'!$A:$A,"AVG",'VISSIM Travel Time Outputs'!$B:$B,BU$9),"-")</f>
        <v>-</v>
      </c>
      <c r="BV26" s="324" t="str">
        <f>IFERROR(AVERAGEIFS('VISSIM Travel Time Outputs'!$G:$G,'VISSIM Travel Time Outputs'!$D:$D,$D26,'VISSIM Travel Time Outputs'!$A:$A,"AVG",'VISSIM Travel Time Outputs'!$B:$B,BV$9),"-")</f>
        <v>-</v>
      </c>
      <c r="BW26" s="324" t="str">
        <f>IFERROR(AVERAGEIFS('VISSIM Travel Time Outputs'!$G:$G,'VISSIM Travel Time Outputs'!$D:$D,$D26,'VISSIM Travel Time Outputs'!$A:$A,"AVG",'VISSIM Travel Time Outputs'!$B:$B,BW$9),"-")</f>
        <v>-</v>
      </c>
      <c r="BX26" s="324" t="str">
        <f>IFERROR(AVERAGEIFS('VISSIM Travel Time Outputs'!$G:$G,'VISSIM Travel Time Outputs'!$D:$D,$D26,'VISSIM Travel Time Outputs'!$A:$A,"AVG",'VISSIM Travel Time Outputs'!$B:$B,BX$9),"-")</f>
        <v>-</v>
      </c>
      <c r="BY26" s="324" t="str">
        <f>IFERROR(AVERAGEIFS('VISSIM Travel Time Outputs'!$G:$G,'VISSIM Travel Time Outputs'!$D:$D,$D26,'VISSIM Travel Time Outputs'!$A:$A,"AVG",'VISSIM Travel Time Outputs'!$B:$B,BY$9),"-")</f>
        <v>-</v>
      </c>
      <c r="BZ26" s="324" t="str">
        <f>IFERROR(AVERAGEIFS('VISSIM Travel Time Outputs'!$G:$G,'VISSIM Travel Time Outputs'!$D:$D,$D26,'VISSIM Travel Time Outputs'!$A:$A,"AVG",'VISSIM Travel Time Outputs'!$B:$B,BZ$9),"-")</f>
        <v>-</v>
      </c>
      <c r="CA26" s="324" t="str">
        <f>IFERROR(AVERAGEIFS('VISSIM Travel Time Outputs'!$G:$G,'VISSIM Travel Time Outputs'!$D:$D,$D26,'VISSIM Travel Time Outputs'!$A:$A,"AVG",'VISSIM Travel Time Outputs'!$B:$B,CA$9),"-")</f>
        <v>-</v>
      </c>
      <c r="CB26" s="325" t="str">
        <f>IFERROR(AVERAGEIFS('VISSIM Travel Time Outputs'!$G:$G,'VISSIM Travel Time Outputs'!$D:$D,$D26,'VISSIM Travel Time Outputs'!$A:$A,"AVG",'VISSIM Travel Time Outputs'!$B:$B,CB$9),"-")</f>
        <v>-</v>
      </c>
      <c r="CC26" s="254"/>
      <c r="CD26" s="209" t="str">
        <f t="shared" si="16"/>
        <v>--</v>
      </c>
      <c r="CE26" s="354" t="str">
        <f t="shared" si="17"/>
        <v>--</v>
      </c>
      <c r="CF26" s="325">
        <f t="shared" si="18"/>
        <v>0</v>
      </c>
      <c r="CG26" s="331"/>
      <c r="CH26" s="209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134"/>
      <c r="CX26" s="331"/>
      <c r="CY26" s="323"/>
      <c r="CZ26" s="324"/>
      <c r="DA26" s="324"/>
      <c r="DB26" s="324"/>
      <c r="DC26" s="324"/>
      <c r="DD26" s="324"/>
      <c r="DE26" s="324"/>
      <c r="DF26" s="324"/>
      <c r="DG26" s="324"/>
      <c r="DH26" s="324"/>
      <c r="DI26" s="324"/>
      <c r="DJ26" s="324"/>
      <c r="DK26" s="324"/>
      <c r="DL26" s="324"/>
      <c r="DM26" s="324"/>
      <c r="DN26" s="325"/>
      <c r="DO26" s="331"/>
      <c r="DP26" s="209" t="str">
        <f t="shared" si="19"/>
        <v>--</v>
      </c>
      <c r="DQ26" s="354" t="str">
        <f t="shared" si="20"/>
        <v>--</v>
      </c>
      <c r="DR26" s="325">
        <f t="shared" si="21"/>
        <v>0</v>
      </c>
      <c r="DS26" s="255"/>
      <c r="DT26" s="209" t="str">
        <f>IFERROR(TIME(0,0,AVERAGEIFS('VISSIM Travel Time Outputs'!$K:$K,'VISSIM Travel Time Outputs'!$D:$D,$D26,'VISSIM Travel Time Outputs'!$A:$A,"AVG",'VISSIM Travel Time Outputs'!$B:$B,DT$9)),"-")</f>
        <v>-</v>
      </c>
      <c r="DU26" s="34" t="str">
        <f>IFERROR(TIME(0,0,AVERAGEIFS('VISSIM Travel Time Outputs'!$K:$K,'VISSIM Travel Time Outputs'!$D:$D,$D26,'VISSIM Travel Time Outputs'!$A:$A,"AVG",'VISSIM Travel Time Outputs'!$B:$B,DU$9)),"-")</f>
        <v>-</v>
      </c>
      <c r="DV26" s="34" t="str">
        <f>IFERROR(TIME(0,0,AVERAGEIFS('VISSIM Travel Time Outputs'!$K:$K,'VISSIM Travel Time Outputs'!$D:$D,$D26,'VISSIM Travel Time Outputs'!$A:$A,"AVG",'VISSIM Travel Time Outputs'!$B:$B,DV$9)),"-")</f>
        <v>-</v>
      </c>
      <c r="DW26" s="34" t="str">
        <f>IFERROR(TIME(0,0,AVERAGEIFS('VISSIM Travel Time Outputs'!$K:$K,'VISSIM Travel Time Outputs'!$D:$D,$D26,'VISSIM Travel Time Outputs'!$A:$A,"AVG",'VISSIM Travel Time Outputs'!$B:$B,DW$9)),"-")</f>
        <v>-</v>
      </c>
      <c r="DX26" s="34" t="str">
        <f>IFERROR(TIME(0,0,AVERAGEIFS('VISSIM Travel Time Outputs'!$K:$K,'VISSIM Travel Time Outputs'!$D:$D,$D26,'VISSIM Travel Time Outputs'!$A:$A,"AVG",'VISSIM Travel Time Outputs'!$B:$B,DX$9)),"-")</f>
        <v>-</v>
      </c>
      <c r="DY26" s="34" t="str">
        <f>IFERROR(TIME(0,0,AVERAGEIFS('VISSIM Travel Time Outputs'!$K:$K,'VISSIM Travel Time Outputs'!$D:$D,$D26,'VISSIM Travel Time Outputs'!$A:$A,"AVG",'VISSIM Travel Time Outputs'!$B:$B,DY$9)),"-")</f>
        <v>-</v>
      </c>
      <c r="DZ26" s="34" t="str">
        <f>IFERROR(TIME(0,0,AVERAGEIFS('VISSIM Travel Time Outputs'!$K:$K,'VISSIM Travel Time Outputs'!$D:$D,$D26,'VISSIM Travel Time Outputs'!$A:$A,"AVG",'VISSIM Travel Time Outputs'!$B:$B,DZ$9)),"-")</f>
        <v>-</v>
      </c>
      <c r="EA26" s="34" t="str">
        <f>IFERROR(TIME(0,0,AVERAGEIFS('VISSIM Travel Time Outputs'!$K:$K,'VISSIM Travel Time Outputs'!$D:$D,$D26,'VISSIM Travel Time Outputs'!$A:$A,"AVG",'VISSIM Travel Time Outputs'!$B:$B,EA$9)),"-")</f>
        <v>-</v>
      </c>
      <c r="EB26" s="34" t="str">
        <f>IFERROR(TIME(0,0,AVERAGEIFS('VISSIM Travel Time Outputs'!$K:$K,'VISSIM Travel Time Outputs'!$D:$D,$D26,'VISSIM Travel Time Outputs'!$A:$A,"AVG",'VISSIM Travel Time Outputs'!$B:$B,EB$9)),"-")</f>
        <v>-</v>
      </c>
      <c r="EC26" s="34" t="str">
        <f>IFERROR(TIME(0,0,AVERAGEIFS('VISSIM Travel Time Outputs'!$K:$K,'VISSIM Travel Time Outputs'!$D:$D,$D26,'VISSIM Travel Time Outputs'!$A:$A,"AVG",'VISSIM Travel Time Outputs'!$B:$B,EC$9)),"-")</f>
        <v>-</v>
      </c>
      <c r="ED26" s="34" t="str">
        <f>IFERROR(TIME(0,0,AVERAGEIFS('VISSIM Travel Time Outputs'!$K:$K,'VISSIM Travel Time Outputs'!$D:$D,$D26,'VISSIM Travel Time Outputs'!$A:$A,"AVG",'VISSIM Travel Time Outputs'!$B:$B,ED$9)),"-")</f>
        <v>-</v>
      </c>
      <c r="EE26" s="34" t="str">
        <f>IFERROR(TIME(0,0,AVERAGEIFS('VISSIM Travel Time Outputs'!$K:$K,'VISSIM Travel Time Outputs'!$D:$D,$D26,'VISSIM Travel Time Outputs'!$A:$A,"AVG",'VISSIM Travel Time Outputs'!$B:$B,EE$9)),"-")</f>
        <v>-</v>
      </c>
      <c r="EF26" s="34" t="str">
        <f>IFERROR(TIME(0,0,AVERAGEIFS('VISSIM Travel Time Outputs'!$K:$K,'VISSIM Travel Time Outputs'!$D:$D,$D26,'VISSIM Travel Time Outputs'!$A:$A,"AVG",'VISSIM Travel Time Outputs'!$B:$B,EF$9)),"-")</f>
        <v>-</v>
      </c>
      <c r="EG26" s="34" t="str">
        <f>IFERROR(TIME(0,0,AVERAGEIFS('VISSIM Travel Time Outputs'!$K:$K,'VISSIM Travel Time Outputs'!$D:$D,$D26,'VISSIM Travel Time Outputs'!$A:$A,"AVG",'VISSIM Travel Time Outputs'!$B:$B,EG$9)),"-")</f>
        <v>-</v>
      </c>
      <c r="EH26" s="34" t="str">
        <f>IFERROR(TIME(0,0,AVERAGEIFS('VISSIM Travel Time Outputs'!$K:$K,'VISSIM Travel Time Outputs'!$D:$D,$D26,'VISSIM Travel Time Outputs'!$A:$A,"AVG",'VISSIM Travel Time Outputs'!$B:$B,EH$9)),"-")</f>
        <v>-</v>
      </c>
      <c r="EI26" s="134" t="str">
        <f>IFERROR(TIME(0,0,AVERAGEIFS('VISSIM Travel Time Outputs'!$K:$K,'VISSIM Travel Time Outputs'!$D:$D,$D26,'VISSIM Travel Time Outputs'!$A:$A,"AVG",'VISSIM Travel Time Outputs'!$B:$B,EI$9)),"-")</f>
        <v>-</v>
      </c>
      <c r="EJ26" s="126"/>
      <c r="EK26" s="323" t="str">
        <f>IFERROR(AVERAGEIFS('VISSIM Travel Time Outputs'!$H:$H,'VISSIM Travel Time Outputs'!$D:$D,$D26,'VISSIM Travel Time Outputs'!$A:$A,"AVG",'VISSIM Travel Time Outputs'!$B:$B,EK$9),"-")</f>
        <v>-</v>
      </c>
      <c r="EL26" s="324" t="str">
        <f>IFERROR(AVERAGEIFS('VISSIM Travel Time Outputs'!$H:$H,'VISSIM Travel Time Outputs'!$D:$D,$D26,'VISSIM Travel Time Outputs'!$A:$A,"AVG",'VISSIM Travel Time Outputs'!$B:$B,EL$9),"-")</f>
        <v>-</v>
      </c>
      <c r="EM26" s="324" t="str">
        <f>IFERROR(AVERAGEIFS('VISSIM Travel Time Outputs'!$H:$H,'VISSIM Travel Time Outputs'!$D:$D,$D26,'VISSIM Travel Time Outputs'!$A:$A,"AVG",'VISSIM Travel Time Outputs'!$B:$B,EM$9),"-")</f>
        <v>-</v>
      </c>
      <c r="EN26" s="324" t="str">
        <f>IFERROR(AVERAGEIFS('VISSIM Travel Time Outputs'!$H:$H,'VISSIM Travel Time Outputs'!$D:$D,$D26,'VISSIM Travel Time Outputs'!$A:$A,"AVG",'VISSIM Travel Time Outputs'!$B:$B,EN$9),"-")</f>
        <v>-</v>
      </c>
      <c r="EO26" s="324" t="str">
        <f>IFERROR(AVERAGEIFS('VISSIM Travel Time Outputs'!$H:$H,'VISSIM Travel Time Outputs'!$D:$D,$D26,'VISSIM Travel Time Outputs'!$A:$A,"AVG",'VISSIM Travel Time Outputs'!$B:$B,EO$9),"-")</f>
        <v>-</v>
      </c>
      <c r="EP26" s="324" t="str">
        <f>IFERROR(AVERAGEIFS('VISSIM Travel Time Outputs'!$H:$H,'VISSIM Travel Time Outputs'!$D:$D,$D26,'VISSIM Travel Time Outputs'!$A:$A,"AVG",'VISSIM Travel Time Outputs'!$B:$B,EP$9),"-")</f>
        <v>-</v>
      </c>
      <c r="EQ26" s="324" t="str">
        <f>IFERROR(AVERAGEIFS('VISSIM Travel Time Outputs'!$H:$H,'VISSIM Travel Time Outputs'!$D:$D,$D26,'VISSIM Travel Time Outputs'!$A:$A,"AVG",'VISSIM Travel Time Outputs'!$B:$B,EQ$9),"-")</f>
        <v>-</v>
      </c>
      <c r="ER26" s="324" t="str">
        <f>IFERROR(AVERAGEIFS('VISSIM Travel Time Outputs'!$H:$H,'VISSIM Travel Time Outputs'!$D:$D,$D26,'VISSIM Travel Time Outputs'!$A:$A,"AVG",'VISSIM Travel Time Outputs'!$B:$B,ER$9),"-")</f>
        <v>-</v>
      </c>
      <c r="ES26" s="324" t="str">
        <f>IFERROR(AVERAGEIFS('VISSIM Travel Time Outputs'!$H:$H,'VISSIM Travel Time Outputs'!$D:$D,$D26,'VISSIM Travel Time Outputs'!$A:$A,"AVG",'VISSIM Travel Time Outputs'!$B:$B,ES$9),"-")</f>
        <v>-</v>
      </c>
      <c r="ET26" s="324" t="str">
        <f>IFERROR(AVERAGEIFS('VISSIM Travel Time Outputs'!$H:$H,'VISSIM Travel Time Outputs'!$D:$D,$D26,'VISSIM Travel Time Outputs'!$A:$A,"AVG",'VISSIM Travel Time Outputs'!$B:$B,ET$9),"-")</f>
        <v>-</v>
      </c>
      <c r="EU26" s="324" t="str">
        <f>IFERROR(AVERAGEIFS('VISSIM Travel Time Outputs'!$H:$H,'VISSIM Travel Time Outputs'!$D:$D,$D26,'VISSIM Travel Time Outputs'!$A:$A,"AVG",'VISSIM Travel Time Outputs'!$B:$B,EU$9),"-")</f>
        <v>-</v>
      </c>
      <c r="EV26" s="324" t="str">
        <f>IFERROR(AVERAGEIFS('VISSIM Travel Time Outputs'!$H:$H,'VISSIM Travel Time Outputs'!$D:$D,$D26,'VISSIM Travel Time Outputs'!$A:$A,"AVG",'VISSIM Travel Time Outputs'!$B:$B,EV$9),"-")</f>
        <v>-</v>
      </c>
      <c r="EW26" s="324" t="str">
        <f>IFERROR(AVERAGEIFS('VISSIM Travel Time Outputs'!$H:$H,'VISSIM Travel Time Outputs'!$D:$D,$D26,'VISSIM Travel Time Outputs'!$A:$A,"AVG",'VISSIM Travel Time Outputs'!$B:$B,EW$9),"-")</f>
        <v>-</v>
      </c>
      <c r="EX26" s="324" t="str">
        <f>IFERROR(AVERAGEIFS('VISSIM Travel Time Outputs'!$H:$H,'VISSIM Travel Time Outputs'!$D:$D,$D26,'VISSIM Travel Time Outputs'!$A:$A,"AVG",'VISSIM Travel Time Outputs'!$B:$B,EX$9),"-")</f>
        <v>-</v>
      </c>
      <c r="EY26" s="324" t="str">
        <f>IFERROR(AVERAGEIFS('VISSIM Travel Time Outputs'!$H:$H,'VISSIM Travel Time Outputs'!$D:$D,$D26,'VISSIM Travel Time Outputs'!$A:$A,"AVG",'VISSIM Travel Time Outputs'!$B:$B,EY$9),"-")</f>
        <v>-</v>
      </c>
      <c r="EZ26" s="325" t="str">
        <f>IFERROR(AVERAGEIFS('VISSIM Travel Time Outputs'!$H:$H,'VISSIM Travel Time Outputs'!$D:$D,$D26,'VISSIM Travel Time Outputs'!$A:$A,"AVG",'VISSIM Travel Time Outputs'!$B:$B,EZ$9),"-")</f>
        <v>-</v>
      </c>
      <c r="FA26" s="254"/>
      <c r="FB26" s="209" t="str">
        <f t="shared" si="22"/>
        <v>--</v>
      </c>
      <c r="FC26" s="354" t="str">
        <f t="shared" si="23"/>
        <v>--</v>
      </c>
      <c r="FD26" s="325">
        <f t="shared" si="24"/>
        <v>0</v>
      </c>
      <c r="FE26" s="331"/>
      <c r="FF26" s="209" t="str">
        <f>IFERROR(GETPIVOTDATA("Average of TRAVTM(40)",#REF!,"TIMEINT",FF$9,"VEHICLETRAVELTIMEMEASUREMENT",$D26)/3600/24,"--")</f>
        <v>--</v>
      </c>
      <c r="FG26" s="34" t="str">
        <f>IFERROR(GETPIVOTDATA("Average of TRAVTM(40)",#REF!,"TIMEINT",FG$9,"VEHICLETRAVELTIMEMEASUREMENT",$D26)/3600/24,"--")</f>
        <v>--</v>
      </c>
      <c r="FH26" s="34" t="str">
        <f>IFERROR(GETPIVOTDATA("Average of TRAVTM(40)",#REF!,"TIMEINT",FH$9,"VEHICLETRAVELTIMEMEASUREMENT",$D26)/3600/24,"--")</f>
        <v>--</v>
      </c>
      <c r="FI26" s="34" t="str">
        <f>IFERROR(GETPIVOTDATA("Average of TRAVTM(40)",#REF!,"TIMEINT",FI$9,"VEHICLETRAVELTIMEMEASUREMENT",$D26)/3600/24,"--")</f>
        <v>--</v>
      </c>
      <c r="FJ26" s="34" t="str">
        <f>IFERROR(GETPIVOTDATA("Average of TRAVTM(40)",#REF!,"TIMEINT",FJ$9,"VEHICLETRAVELTIMEMEASUREMENT",$D26)/3600/24,"--")</f>
        <v>--</v>
      </c>
      <c r="FK26" s="34" t="str">
        <f>IFERROR(GETPIVOTDATA("Average of TRAVTM(40)",#REF!,"TIMEINT",FK$9,"VEHICLETRAVELTIMEMEASUREMENT",$D26)/3600/24,"--")</f>
        <v>--</v>
      </c>
      <c r="FL26" s="34" t="str">
        <f>IFERROR(GETPIVOTDATA("Average of TRAVTM(40)",#REF!,"TIMEINT",FL$9,"VEHICLETRAVELTIMEMEASUREMENT",$D26)/3600/24,"--")</f>
        <v>--</v>
      </c>
      <c r="FM26" s="34" t="str">
        <f>IFERROR(GETPIVOTDATA("Average of TRAVTM(40)",#REF!,"TIMEINT",FM$9,"VEHICLETRAVELTIMEMEASUREMENT",$D26)/3600/24,"--")</f>
        <v>--</v>
      </c>
      <c r="FN26" s="34" t="str">
        <f>IFERROR(GETPIVOTDATA("Average of TRAVTM(40)",#REF!,"TIMEINT",FN$9,"VEHICLETRAVELTIMEMEASUREMENT",$D26)/3600/24,"--")</f>
        <v>--</v>
      </c>
      <c r="FO26" s="34" t="str">
        <f>IFERROR(GETPIVOTDATA("Average of TRAVTM(40)",#REF!,"TIMEINT",FO$9,"VEHICLETRAVELTIMEMEASUREMENT",$D26)/3600/24,"--")</f>
        <v>--</v>
      </c>
      <c r="FP26" s="34" t="str">
        <f>IFERROR(GETPIVOTDATA("Average of TRAVTM(40)",#REF!,"TIMEINT",FP$9,"VEHICLETRAVELTIMEMEASUREMENT",$D26)/3600/24,"--")</f>
        <v>--</v>
      </c>
      <c r="FQ26" s="34" t="str">
        <f>IFERROR(GETPIVOTDATA("Average of TRAVTM(40)",#REF!,"TIMEINT",FQ$9,"VEHICLETRAVELTIMEMEASUREMENT",$D26)/3600/24,"--")</f>
        <v>--</v>
      </c>
      <c r="FR26" s="34" t="str">
        <f>IFERROR(GETPIVOTDATA("Average of TRAVTM(40)",#REF!,"TIMEINT",FR$9,"VEHICLETRAVELTIMEMEASUREMENT",$D26)/3600/24,"--")</f>
        <v>--</v>
      </c>
      <c r="FS26" s="34" t="str">
        <f>IFERROR(GETPIVOTDATA("Average of TRAVTM(40)",#REF!,"TIMEINT",FS$9,"VEHICLETRAVELTIMEMEASUREMENT",$D26)/3600/24,"--")</f>
        <v>--</v>
      </c>
      <c r="FT26" s="34" t="str">
        <f>IFERROR(GETPIVOTDATA("Average of TRAVTM(40)",#REF!,"TIMEINT",FT$9,"VEHICLETRAVELTIMEMEASUREMENT",$D26)/3600/24,"--")</f>
        <v>--</v>
      </c>
      <c r="FU26" s="134" t="str">
        <f>IFERROR(GETPIVOTDATA("Average of TRAVTM(40)",#REF!,"TIMEINT",FU$9,"VEHICLETRAVELTIMEMEASUREMENT",$D26)/3600/24,"--")</f>
        <v>--</v>
      </c>
      <c r="FV26" s="331"/>
      <c r="FW26" s="323" t="str">
        <f>IFERROR(GETPIVOTDATA("Average of VEHS(40)",#REF!,"TIMEINT",FW$9,"VEHICLETRAVELTIMEMEASUREMENT",$D26),"--")</f>
        <v>--</v>
      </c>
      <c r="FX26" s="324" t="str">
        <f>IFERROR(GETPIVOTDATA("Average of VEHS(40)",#REF!,"TIMEINT",FX$9,"VEHICLETRAVELTIMEMEASUREMENT",$D26),"--")</f>
        <v>--</v>
      </c>
      <c r="FY26" s="324" t="str">
        <f>IFERROR(GETPIVOTDATA("Average of VEHS(40)",#REF!,"TIMEINT",FY$9,"VEHICLETRAVELTIMEMEASUREMENT",$D26),"--")</f>
        <v>--</v>
      </c>
      <c r="FZ26" s="324" t="str">
        <f>IFERROR(GETPIVOTDATA("Average of VEHS(40)",#REF!,"TIMEINT",FZ$9,"VEHICLETRAVELTIMEMEASUREMENT",$D26),"--")</f>
        <v>--</v>
      </c>
      <c r="GA26" s="324" t="str">
        <f>IFERROR(GETPIVOTDATA("Average of VEHS(40)",#REF!,"TIMEINT",GA$9,"VEHICLETRAVELTIMEMEASUREMENT",$D26),"--")</f>
        <v>--</v>
      </c>
      <c r="GB26" s="324" t="str">
        <f>IFERROR(GETPIVOTDATA("Average of VEHS(40)",#REF!,"TIMEINT",GB$9,"VEHICLETRAVELTIMEMEASUREMENT",$D26),"--")</f>
        <v>--</v>
      </c>
      <c r="GC26" s="324" t="str">
        <f>IFERROR(GETPIVOTDATA("Average of VEHS(40)",#REF!,"TIMEINT",GC$9,"VEHICLETRAVELTIMEMEASUREMENT",$D26),"--")</f>
        <v>--</v>
      </c>
      <c r="GD26" s="324" t="str">
        <f>IFERROR(GETPIVOTDATA("Average of VEHS(40)",#REF!,"TIMEINT",GD$9,"VEHICLETRAVELTIMEMEASUREMENT",$D26),"--")</f>
        <v>--</v>
      </c>
      <c r="GE26" s="324" t="str">
        <f>IFERROR(GETPIVOTDATA("Average of VEHS(40)",#REF!,"TIMEINT",GE$9,"VEHICLETRAVELTIMEMEASUREMENT",$D26),"--")</f>
        <v>--</v>
      </c>
      <c r="GF26" s="324" t="str">
        <f>IFERROR(GETPIVOTDATA("Average of VEHS(40)",#REF!,"TIMEINT",GF$9,"VEHICLETRAVELTIMEMEASUREMENT",$D26),"--")</f>
        <v>--</v>
      </c>
      <c r="GG26" s="324" t="str">
        <f>IFERROR(GETPIVOTDATA("Average of VEHS(40)",#REF!,"TIMEINT",GG$9,"VEHICLETRAVELTIMEMEASUREMENT",$D26),"--")</f>
        <v>--</v>
      </c>
      <c r="GH26" s="324" t="str">
        <f>IFERROR(GETPIVOTDATA("Average of VEHS(40)",#REF!,"TIMEINT",GH$9,"VEHICLETRAVELTIMEMEASUREMENT",$D26),"--")</f>
        <v>--</v>
      </c>
      <c r="GI26" s="324" t="str">
        <f>IFERROR(GETPIVOTDATA("Average of VEHS(40)",#REF!,"TIMEINT",GI$9,"VEHICLETRAVELTIMEMEASUREMENT",$D26),"--")</f>
        <v>--</v>
      </c>
      <c r="GJ26" s="324" t="str">
        <f>IFERROR(GETPIVOTDATA("Average of VEHS(40)",#REF!,"TIMEINT",GJ$9,"VEHICLETRAVELTIMEMEASUREMENT",$D26),"--")</f>
        <v>--</v>
      </c>
      <c r="GK26" s="324" t="str">
        <f>IFERROR(GETPIVOTDATA("Average of VEHS(40)",#REF!,"TIMEINT",GK$9,"VEHICLETRAVELTIMEMEASUREMENT",$D26),"--")</f>
        <v>--</v>
      </c>
      <c r="GL26" s="325" t="str">
        <f>IFERROR(GETPIVOTDATA("Average of VEHS(40)",#REF!,"TIMEINT",GL$9,"VEHICLETRAVELTIMEMEASUREMENT",$D26),"--")</f>
        <v>--</v>
      </c>
      <c r="GM26" s="331"/>
      <c r="GN26" s="209" t="str">
        <f t="shared" si="25"/>
        <v>--</v>
      </c>
      <c r="GO26" s="354" t="str">
        <f t="shared" si="26"/>
        <v>--</v>
      </c>
      <c r="GP26" s="325">
        <f t="shared" si="27"/>
        <v>0</v>
      </c>
      <c r="GQ26" s="331"/>
      <c r="GR26" s="209" t="str">
        <f>IFERROR(GETPIVOTDATA("Average of TRAVTM(60)",#REF!,"TIMEINT",GR$9,"VEHICLETRAVELTIMEMEASUREMENT",$D26)/3600/24,"--")</f>
        <v>--</v>
      </c>
      <c r="GS26" s="34" t="str">
        <f>IFERROR(GETPIVOTDATA("Average of TRAVTM(60)",#REF!,"TIMEINT",GS$9,"VEHICLETRAVELTIMEMEASUREMENT",$D26)/3600/24,"--")</f>
        <v>--</v>
      </c>
      <c r="GT26" s="34" t="str">
        <f>IFERROR(GETPIVOTDATA("Average of TRAVTM(60)",#REF!,"TIMEINT",GT$9,"VEHICLETRAVELTIMEMEASUREMENT",$D26)/3600/24,"--")</f>
        <v>--</v>
      </c>
      <c r="GU26" s="34" t="str">
        <f>IFERROR(GETPIVOTDATA("Average of TRAVTM(60)",#REF!,"TIMEINT",GU$9,"VEHICLETRAVELTIMEMEASUREMENT",$D26)/3600/24,"--")</f>
        <v>--</v>
      </c>
      <c r="GV26" s="34" t="str">
        <f>IFERROR(GETPIVOTDATA("Average of TRAVTM(60)",#REF!,"TIMEINT",GV$9,"VEHICLETRAVELTIMEMEASUREMENT",$D26)/3600/24,"--")</f>
        <v>--</v>
      </c>
      <c r="GW26" s="34" t="str">
        <f>IFERROR(GETPIVOTDATA("Average of TRAVTM(60)",#REF!,"TIMEINT",GW$9,"VEHICLETRAVELTIMEMEASUREMENT",$D26)/3600/24,"--")</f>
        <v>--</v>
      </c>
      <c r="GX26" s="34" t="str">
        <f>IFERROR(GETPIVOTDATA("Average of TRAVTM(60)",#REF!,"TIMEINT",GX$9,"VEHICLETRAVELTIMEMEASUREMENT",$D26)/3600/24,"--")</f>
        <v>--</v>
      </c>
      <c r="GY26" s="34" t="str">
        <f>IFERROR(GETPIVOTDATA("Average of TRAVTM(60)",#REF!,"TIMEINT",GY$9,"VEHICLETRAVELTIMEMEASUREMENT",$D26)/3600/24,"--")</f>
        <v>--</v>
      </c>
      <c r="GZ26" s="34" t="str">
        <f>IFERROR(GETPIVOTDATA("Average of TRAVTM(60)",#REF!,"TIMEINT",GZ$9,"VEHICLETRAVELTIMEMEASUREMENT",$D26)/3600/24,"--")</f>
        <v>--</v>
      </c>
      <c r="HA26" s="34" t="str">
        <f>IFERROR(GETPIVOTDATA("Average of TRAVTM(60)",#REF!,"TIMEINT",HA$9,"VEHICLETRAVELTIMEMEASUREMENT",$D26)/3600/24,"--")</f>
        <v>--</v>
      </c>
      <c r="HB26" s="34" t="str">
        <f>IFERROR(GETPIVOTDATA("Average of TRAVTM(60)",#REF!,"TIMEINT",HB$9,"VEHICLETRAVELTIMEMEASUREMENT",$D26)/3600/24,"--")</f>
        <v>--</v>
      </c>
      <c r="HC26" s="34" t="str">
        <f>IFERROR(GETPIVOTDATA("Average of TRAVTM(60)",#REF!,"TIMEINT",HC$9,"VEHICLETRAVELTIMEMEASUREMENT",$D26)/3600/24,"--")</f>
        <v>--</v>
      </c>
      <c r="HD26" s="34" t="str">
        <f>IFERROR(GETPIVOTDATA("Average of TRAVTM(60)",#REF!,"TIMEINT",HD$9,"VEHICLETRAVELTIMEMEASUREMENT",$D26)/3600/24,"--")</f>
        <v>--</v>
      </c>
      <c r="HE26" s="34" t="str">
        <f>IFERROR(GETPIVOTDATA("Average of TRAVTM(60)",#REF!,"TIMEINT",HE$9,"VEHICLETRAVELTIMEMEASUREMENT",$D26)/3600/24,"--")</f>
        <v>--</v>
      </c>
      <c r="HF26" s="34" t="str">
        <f>IFERROR(GETPIVOTDATA("Average of TRAVTM(60)",#REF!,"TIMEINT",HF$9,"VEHICLETRAVELTIMEMEASUREMENT",$D26)/3600/24,"--")</f>
        <v>--</v>
      </c>
      <c r="HG26" s="134" t="str">
        <f>IFERROR(GETPIVOTDATA("Average of TRAVTM(60)",#REF!,"TIMEINT",HG$9,"VEHICLETRAVELTIMEMEASUREMENT",$D26)/3600/24,"--")</f>
        <v>--</v>
      </c>
      <c r="HH26" s="331"/>
      <c r="HI26" s="323" t="str">
        <f>IFERROR(GETPIVOTDATA("Average of VEHS(60)",#REF!,"TIMEINT",HI$9,"VEHICLETRAVELTIMEMEASUREMENT",$D26),"--")</f>
        <v>--</v>
      </c>
      <c r="HJ26" s="324" t="str">
        <f>IFERROR(GETPIVOTDATA("Average of VEHS(60)",#REF!,"TIMEINT",HJ$9,"VEHICLETRAVELTIMEMEASUREMENT",$D26),"--")</f>
        <v>--</v>
      </c>
      <c r="HK26" s="324" t="str">
        <f>IFERROR(GETPIVOTDATA("Average of VEHS(60)",#REF!,"TIMEINT",HK$9,"VEHICLETRAVELTIMEMEASUREMENT",$D26),"--")</f>
        <v>--</v>
      </c>
      <c r="HL26" s="324" t="str">
        <f>IFERROR(GETPIVOTDATA("Average of VEHS(60)",#REF!,"TIMEINT",HL$9,"VEHICLETRAVELTIMEMEASUREMENT",$D26),"--")</f>
        <v>--</v>
      </c>
      <c r="HM26" s="324" t="str">
        <f>IFERROR(GETPIVOTDATA("Average of VEHS(60)",#REF!,"TIMEINT",HM$9,"VEHICLETRAVELTIMEMEASUREMENT",$D26),"--")</f>
        <v>--</v>
      </c>
      <c r="HN26" s="324" t="str">
        <f>IFERROR(GETPIVOTDATA("Average of VEHS(60)",#REF!,"TIMEINT",HN$9,"VEHICLETRAVELTIMEMEASUREMENT",$D26),"--")</f>
        <v>--</v>
      </c>
      <c r="HO26" s="324" t="str">
        <f>IFERROR(GETPIVOTDATA("Average of VEHS(60)",#REF!,"TIMEINT",HO$9,"VEHICLETRAVELTIMEMEASUREMENT",$D26),"--")</f>
        <v>--</v>
      </c>
      <c r="HP26" s="324" t="str">
        <f>IFERROR(GETPIVOTDATA("Average of VEHS(60)",#REF!,"TIMEINT",HP$9,"VEHICLETRAVELTIMEMEASUREMENT",$D26),"--")</f>
        <v>--</v>
      </c>
      <c r="HQ26" s="324" t="str">
        <f>IFERROR(GETPIVOTDATA("Average of VEHS(60)",#REF!,"TIMEINT",HQ$9,"VEHICLETRAVELTIMEMEASUREMENT",$D26),"--")</f>
        <v>--</v>
      </c>
      <c r="HR26" s="324" t="str">
        <f>IFERROR(GETPIVOTDATA("Average of VEHS(60)",#REF!,"TIMEINT",HR$9,"VEHICLETRAVELTIMEMEASUREMENT",$D26),"--")</f>
        <v>--</v>
      </c>
      <c r="HS26" s="324" t="str">
        <f>IFERROR(GETPIVOTDATA("Average of VEHS(60)",#REF!,"TIMEINT",HS$9,"VEHICLETRAVELTIMEMEASUREMENT",$D26),"--")</f>
        <v>--</v>
      </c>
      <c r="HT26" s="324" t="str">
        <f>IFERROR(GETPIVOTDATA("Average of VEHS(60)",#REF!,"TIMEINT",HT$9,"VEHICLETRAVELTIMEMEASUREMENT",$D26),"--")</f>
        <v>--</v>
      </c>
      <c r="HU26" s="324" t="str">
        <f>IFERROR(GETPIVOTDATA("Average of VEHS(60)",#REF!,"TIMEINT",HU$9,"VEHICLETRAVELTIMEMEASUREMENT",$D26),"--")</f>
        <v>--</v>
      </c>
      <c r="HV26" s="324" t="str">
        <f>IFERROR(GETPIVOTDATA("Average of VEHS(60)",#REF!,"TIMEINT",HV$9,"VEHICLETRAVELTIMEMEASUREMENT",$D26),"--")</f>
        <v>--</v>
      </c>
      <c r="HW26" s="324" t="str">
        <f>IFERROR(GETPIVOTDATA("Average of VEHS(60)",#REF!,"TIMEINT",HW$9,"VEHICLETRAVELTIMEMEASUREMENT",$D26),"--")</f>
        <v>--</v>
      </c>
      <c r="HX26" s="325" t="str">
        <f>IFERROR(GETPIVOTDATA("Average of VEHS(60)",#REF!,"TIMEINT",HX$9,"VEHICLETRAVELTIMEMEASUREMENT",$D26),"--")</f>
        <v>--</v>
      </c>
      <c r="HY26" s="331"/>
      <c r="HZ26" s="209" t="str">
        <f t="shared" si="28"/>
        <v>--</v>
      </c>
      <c r="IA26" s="354" t="str">
        <f t="shared" si="29"/>
        <v>--</v>
      </c>
      <c r="IB26" s="325">
        <f t="shared" si="30"/>
        <v>0</v>
      </c>
      <c r="IC26" s="638"/>
      <c r="ID26" s="323" t="str">
        <f>IFERROR(AVERAGEIFS('VISSIM Travel Time Outputs'!#REF!,'VISSIM Travel Time Outputs'!#REF!,$D26,'VISSIM Travel Time Outputs'!#REF!,"AVG",'VISSIM Travel Time Outputs'!#REF!,ID$9),"-")</f>
        <v>-</v>
      </c>
      <c r="IE26" s="324" t="str">
        <f>IFERROR(AVERAGEIFS('VISSIM Travel Time Outputs'!#REF!,'VISSIM Travel Time Outputs'!#REF!,$D26,'VISSIM Travel Time Outputs'!#REF!,"AVG",'VISSIM Travel Time Outputs'!#REF!,IE$9),"-")</f>
        <v>-</v>
      </c>
      <c r="IF26" s="324" t="str">
        <f>IFERROR(AVERAGEIFS('VISSIM Travel Time Outputs'!#REF!,'VISSIM Travel Time Outputs'!#REF!,$D26,'VISSIM Travel Time Outputs'!#REF!,"AVG",'VISSIM Travel Time Outputs'!#REF!,IF$9),"-")</f>
        <v>-</v>
      </c>
      <c r="IG26" s="324" t="str">
        <f>IFERROR(AVERAGEIFS('VISSIM Travel Time Outputs'!#REF!,'VISSIM Travel Time Outputs'!#REF!,$D26,'VISSIM Travel Time Outputs'!#REF!,"AVG",'VISSIM Travel Time Outputs'!#REF!,IG$9),"-")</f>
        <v>-</v>
      </c>
      <c r="IH26" s="324" t="str">
        <f>IFERROR(AVERAGEIFS('VISSIM Travel Time Outputs'!#REF!,'VISSIM Travel Time Outputs'!#REF!,$D26,'VISSIM Travel Time Outputs'!#REF!,"AVG",'VISSIM Travel Time Outputs'!#REF!,IH$9),"-")</f>
        <v>-</v>
      </c>
      <c r="II26" s="324" t="str">
        <f>IFERROR(AVERAGEIFS('VISSIM Travel Time Outputs'!#REF!,'VISSIM Travel Time Outputs'!#REF!,$D26,'VISSIM Travel Time Outputs'!#REF!,"AVG",'VISSIM Travel Time Outputs'!#REF!,II$9),"-")</f>
        <v>-</v>
      </c>
      <c r="IJ26" s="324" t="str">
        <f>IFERROR(AVERAGEIFS('VISSIM Travel Time Outputs'!#REF!,'VISSIM Travel Time Outputs'!#REF!,$D26,'VISSIM Travel Time Outputs'!#REF!,"AVG",'VISSIM Travel Time Outputs'!#REF!,IJ$9),"-")</f>
        <v>-</v>
      </c>
      <c r="IK26" s="324" t="str">
        <f>IFERROR(AVERAGEIFS('VISSIM Travel Time Outputs'!#REF!,'VISSIM Travel Time Outputs'!#REF!,$D26,'VISSIM Travel Time Outputs'!#REF!,"AVG",'VISSIM Travel Time Outputs'!#REF!,IK$9),"-")</f>
        <v>-</v>
      </c>
      <c r="IL26" s="324" t="str">
        <f>IFERROR(AVERAGEIFS('VISSIM Travel Time Outputs'!#REF!,'VISSIM Travel Time Outputs'!#REF!,$D26,'VISSIM Travel Time Outputs'!#REF!,"AVG",'VISSIM Travel Time Outputs'!#REF!,IL$9),"-")</f>
        <v>-</v>
      </c>
      <c r="IM26" s="324" t="str">
        <f>IFERROR(AVERAGEIFS('VISSIM Travel Time Outputs'!#REF!,'VISSIM Travel Time Outputs'!#REF!,$D26,'VISSIM Travel Time Outputs'!#REF!,"AVG",'VISSIM Travel Time Outputs'!#REF!,IM$9),"-")</f>
        <v>-</v>
      </c>
      <c r="IN26" s="324" t="str">
        <f>IFERROR(AVERAGEIFS('VISSIM Travel Time Outputs'!#REF!,'VISSIM Travel Time Outputs'!#REF!,$D26,'VISSIM Travel Time Outputs'!#REF!,"AVG",'VISSIM Travel Time Outputs'!#REF!,IN$9),"-")</f>
        <v>-</v>
      </c>
      <c r="IO26" s="324" t="str">
        <f>IFERROR(AVERAGEIFS('VISSIM Travel Time Outputs'!#REF!,'VISSIM Travel Time Outputs'!#REF!,$D26,'VISSIM Travel Time Outputs'!#REF!,"AVG",'VISSIM Travel Time Outputs'!#REF!,IO$9),"-")</f>
        <v>-</v>
      </c>
      <c r="IP26" s="324" t="str">
        <f>IFERROR(AVERAGEIFS('VISSIM Travel Time Outputs'!#REF!,'VISSIM Travel Time Outputs'!#REF!,$D26,'VISSIM Travel Time Outputs'!#REF!,"AVG",'VISSIM Travel Time Outputs'!#REF!,IP$9),"-")</f>
        <v>-</v>
      </c>
      <c r="IQ26" s="324" t="str">
        <f>IFERROR(AVERAGEIFS('VISSIM Travel Time Outputs'!#REF!,'VISSIM Travel Time Outputs'!#REF!,$D26,'VISSIM Travel Time Outputs'!#REF!,"AVG",'VISSIM Travel Time Outputs'!#REF!,IQ$9),"-")</f>
        <v>-</v>
      </c>
      <c r="IR26" s="324" t="str">
        <f>IFERROR(AVERAGEIFS('VISSIM Travel Time Outputs'!#REF!,'VISSIM Travel Time Outputs'!#REF!,$D26,'VISSIM Travel Time Outputs'!#REF!,"AVG",'VISSIM Travel Time Outputs'!#REF!,IR$9),"-")</f>
        <v>-</v>
      </c>
      <c r="IS26" s="325" t="str">
        <f>IFERROR(AVERAGEIFS('VISSIM Travel Time Outputs'!#REF!,'VISSIM Travel Time Outputs'!#REF!,$D26,'VISSIM Travel Time Outputs'!#REF!,"AVG",'VISSIM Travel Time Outputs'!#REF!,IS$9),"-")</f>
        <v>-</v>
      </c>
      <c r="IT26" s="325" t="str">
        <f t="shared" si="31"/>
        <v>--</v>
      </c>
    </row>
    <row r="27" spans="1:254" customFormat="1" x14ac:dyDescent="0.35">
      <c r="A27" s="252" t="str">
        <f t="shared" si="12"/>
        <v>H</v>
      </c>
      <c r="B27" s="577">
        <f t="shared" si="32"/>
        <v>18</v>
      </c>
      <c r="C27" s="413">
        <f>INDEX('Input - Travel Times'!$B$3:$AH$103,MATCH($B27,'Input - Travel Times'!$B$3:$B$103,0),MATCH(C$9,'Input - Travel Times'!$B$3:$AH$3,0))</f>
        <v>0</v>
      </c>
      <c r="D27" s="150">
        <f>INDEX('Input - Travel Times'!$B$3:$AH$103,MATCH($B27,'Input - Travel Times'!$B$3:$B$103,0),MATCH(D$9,'Input - Travel Times'!$B$3:$AH$3,0))</f>
        <v>0</v>
      </c>
      <c r="E27" s="518">
        <f>TIME(0,0,INDEX('Input - Travel Times'!$B$3:$AH$103,MATCH($B27,'Input - Travel Times'!$B$3:$B$103,0),MATCH(E$9,'Input - Travel Times'!$B$3:$AH$3,0)))</f>
        <v>0</v>
      </c>
      <c r="F27" s="518">
        <f>TIME(0,0,INDEX('Input - Travel Times'!$B$3:$AH$103,MATCH($B27,'Input - Travel Times'!$B$3:$B$103,0),MATCH(F$9,'Input - Travel Times'!$B$3:$AH$3,0)))</f>
        <v>0</v>
      </c>
      <c r="G27" s="518">
        <f>TIME(0,0,INDEX('Input - Travel Times'!$B$3:$AH$103,MATCH($B27,'Input - Travel Times'!$B$3:$B$103,0),MATCH(G$9,'Input - Travel Times'!$B$3:$AH$3,0)))</f>
        <v>0</v>
      </c>
      <c r="H27" s="518">
        <f>TIME(0,0,INDEX('Input - Travel Times'!$B$3:$AH$103,MATCH($B27,'Input - Travel Times'!$B$3:$B$103,0),MATCH(H$9,'Input - Travel Times'!$B$3:$AH$3,0)))</f>
        <v>0</v>
      </c>
      <c r="I27" s="130"/>
      <c r="J27" s="209" t="str">
        <f>IFERROR(TIME(0,0,AVERAGEIFS('VISSIM Travel Time Outputs'!$I:$I,'VISSIM Travel Time Outputs'!$D:$D,$D27,'VISSIM Travel Time Outputs'!$A:$A,"AVG",'VISSIM Travel Time Outputs'!$B:$B,J$9)),"-")</f>
        <v>-</v>
      </c>
      <c r="K27" s="34" t="str">
        <f>IFERROR(TIME(0,0,AVERAGEIFS('VISSIM Travel Time Outputs'!$I:$I,'VISSIM Travel Time Outputs'!$D:$D,$D27,'VISSIM Travel Time Outputs'!$A:$A,"AVG",'VISSIM Travel Time Outputs'!$B:$B,K$9)),"-")</f>
        <v>-</v>
      </c>
      <c r="L27" s="34" t="str">
        <f>IFERROR(TIME(0,0,AVERAGEIFS('VISSIM Travel Time Outputs'!$I:$I,'VISSIM Travel Time Outputs'!$D:$D,$D27,'VISSIM Travel Time Outputs'!$A:$A,"AVG",'VISSIM Travel Time Outputs'!$B:$B,L$9)),"-")</f>
        <v>-</v>
      </c>
      <c r="M27" s="34" t="str">
        <f>IFERROR(TIME(0,0,AVERAGEIFS('VISSIM Travel Time Outputs'!$I:$I,'VISSIM Travel Time Outputs'!$D:$D,$D27,'VISSIM Travel Time Outputs'!$A:$A,"AVG",'VISSIM Travel Time Outputs'!$B:$B,M$9)),"-")</f>
        <v>-</v>
      </c>
      <c r="N27" s="34" t="str">
        <f>IFERROR(TIME(0,0,AVERAGEIFS('VISSIM Travel Time Outputs'!$I:$I,'VISSIM Travel Time Outputs'!$D:$D,$D27,'VISSIM Travel Time Outputs'!$A:$A,"AVG",'VISSIM Travel Time Outputs'!$B:$B,N$9)),"-")</f>
        <v>-</v>
      </c>
      <c r="O27" s="34" t="str">
        <f>IFERROR(TIME(0,0,AVERAGEIFS('VISSIM Travel Time Outputs'!$I:$I,'VISSIM Travel Time Outputs'!$D:$D,$D27,'VISSIM Travel Time Outputs'!$A:$A,"AVG",'VISSIM Travel Time Outputs'!$B:$B,O$9)),"-")</f>
        <v>-</v>
      </c>
      <c r="P27" s="34" t="str">
        <f>IFERROR(TIME(0,0,AVERAGEIFS('VISSIM Travel Time Outputs'!$I:$I,'VISSIM Travel Time Outputs'!$D:$D,$D27,'VISSIM Travel Time Outputs'!$A:$A,"AVG",'VISSIM Travel Time Outputs'!$B:$B,P$9)),"-")</f>
        <v>-</v>
      </c>
      <c r="Q27" s="34" t="str">
        <f>IFERROR(TIME(0,0,AVERAGEIFS('VISSIM Travel Time Outputs'!$I:$I,'VISSIM Travel Time Outputs'!$D:$D,$D27,'VISSIM Travel Time Outputs'!$A:$A,"AVG",'VISSIM Travel Time Outputs'!$B:$B,Q$9)),"-")</f>
        <v>-</v>
      </c>
      <c r="R27" s="34" t="str">
        <f>IFERROR(TIME(0,0,AVERAGEIFS('VISSIM Travel Time Outputs'!$I:$I,'VISSIM Travel Time Outputs'!$D:$D,$D27,'VISSIM Travel Time Outputs'!$A:$A,"AVG",'VISSIM Travel Time Outputs'!$B:$B,R$9)),"-")</f>
        <v>-</v>
      </c>
      <c r="S27" s="34" t="str">
        <f>IFERROR(TIME(0,0,AVERAGEIFS('VISSIM Travel Time Outputs'!$I:$I,'VISSIM Travel Time Outputs'!$D:$D,$D27,'VISSIM Travel Time Outputs'!$A:$A,"AVG",'VISSIM Travel Time Outputs'!$B:$B,S$9)),"-")</f>
        <v>-</v>
      </c>
      <c r="T27" s="34" t="str">
        <f>IFERROR(TIME(0,0,AVERAGEIFS('VISSIM Travel Time Outputs'!$I:$I,'VISSIM Travel Time Outputs'!$D:$D,$D27,'VISSIM Travel Time Outputs'!$A:$A,"AVG",'VISSIM Travel Time Outputs'!$B:$B,T$9)),"-")</f>
        <v>-</v>
      </c>
      <c r="U27" s="34" t="str">
        <f>IFERROR(TIME(0,0,AVERAGEIFS('VISSIM Travel Time Outputs'!$I:$I,'VISSIM Travel Time Outputs'!$D:$D,$D27,'VISSIM Travel Time Outputs'!$A:$A,"AVG",'VISSIM Travel Time Outputs'!$B:$B,U$9)),"-")</f>
        <v>-</v>
      </c>
      <c r="V27" s="34" t="str">
        <f>IFERROR(TIME(0,0,AVERAGEIFS('VISSIM Travel Time Outputs'!$I:$I,'VISSIM Travel Time Outputs'!$D:$D,$D27,'VISSIM Travel Time Outputs'!$A:$A,"AVG",'VISSIM Travel Time Outputs'!$B:$B,V$9)),"-")</f>
        <v>-</v>
      </c>
      <c r="W27" s="34" t="str">
        <f>IFERROR(TIME(0,0,AVERAGEIFS('VISSIM Travel Time Outputs'!$I:$I,'VISSIM Travel Time Outputs'!$D:$D,$D27,'VISSIM Travel Time Outputs'!$A:$A,"AVG",'VISSIM Travel Time Outputs'!$B:$B,W$9)),"-")</f>
        <v>-</v>
      </c>
      <c r="X27" s="34" t="str">
        <f>IFERROR(TIME(0,0,AVERAGEIFS('VISSIM Travel Time Outputs'!$I:$I,'VISSIM Travel Time Outputs'!$D:$D,$D27,'VISSIM Travel Time Outputs'!$A:$A,"AVG",'VISSIM Travel Time Outputs'!$B:$B,X$9)),"-")</f>
        <v>-</v>
      </c>
      <c r="Y27" s="134" t="str">
        <f>IFERROR(TIME(0,0,AVERAGEIFS('VISSIM Travel Time Outputs'!$I:$I,'VISSIM Travel Time Outputs'!$D:$D,$D27,'VISSIM Travel Time Outputs'!$A:$A,"AVG",'VISSIM Travel Time Outputs'!$B:$B,Y$9)),"-")</f>
        <v>-</v>
      </c>
      <c r="Z27" s="254"/>
      <c r="AA27" s="323" t="str">
        <f>IFERROR(AVERAGEIFS('VISSIM Travel Time Outputs'!$F:$F,'VISSIM Travel Time Outputs'!$D:$D,$D27,'VISSIM Travel Time Outputs'!$A:$A,"AVG",'VISSIM Travel Time Outputs'!$B:$B,AA$9),"-")</f>
        <v>-</v>
      </c>
      <c r="AB27" s="324" t="str">
        <f>IFERROR(AVERAGEIFS('VISSIM Travel Time Outputs'!$F:$F,'VISSIM Travel Time Outputs'!$D:$D,$D27,'VISSIM Travel Time Outputs'!$A:$A,"AVG",'VISSIM Travel Time Outputs'!$B:$B,AB$9),"-")</f>
        <v>-</v>
      </c>
      <c r="AC27" s="324" t="str">
        <f>IFERROR(AVERAGEIFS('VISSIM Travel Time Outputs'!$F:$F,'VISSIM Travel Time Outputs'!$D:$D,$D27,'VISSIM Travel Time Outputs'!$A:$A,"AVG",'VISSIM Travel Time Outputs'!$B:$B,AC$9),"-")</f>
        <v>-</v>
      </c>
      <c r="AD27" s="324" t="str">
        <f>IFERROR(AVERAGEIFS('VISSIM Travel Time Outputs'!$F:$F,'VISSIM Travel Time Outputs'!$D:$D,$D27,'VISSIM Travel Time Outputs'!$A:$A,"AVG",'VISSIM Travel Time Outputs'!$B:$B,AD$9),"-")</f>
        <v>-</v>
      </c>
      <c r="AE27" s="324" t="str">
        <f>IFERROR(AVERAGEIFS('VISSIM Travel Time Outputs'!$F:$F,'VISSIM Travel Time Outputs'!$D:$D,$D27,'VISSIM Travel Time Outputs'!$A:$A,"AVG",'VISSIM Travel Time Outputs'!$B:$B,AE$9),"-")</f>
        <v>-</v>
      </c>
      <c r="AF27" s="324" t="str">
        <f>IFERROR(AVERAGEIFS('VISSIM Travel Time Outputs'!$F:$F,'VISSIM Travel Time Outputs'!$D:$D,$D27,'VISSIM Travel Time Outputs'!$A:$A,"AVG",'VISSIM Travel Time Outputs'!$B:$B,AF$9),"-")</f>
        <v>-</v>
      </c>
      <c r="AG27" s="324" t="str">
        <f>IFERROR(AVERAGEIFS('VISSIM Travel Time Outputs'!$F:$F,'VISSIM Travel Time Outputs'!$D:$D,$D27,'VISSIM Travel Time Outputs'!$A:$A,"AVG",'VISSIM Travel Time Outputs'!$B:$B,AG$9),"-")</f>
        <v>-</v>
      </c>
      <c r="AH27" s="324" t="str">
        <f>IFERROR(AVERAGEIFS('VISSIM Travel Time Outputs'!$F:$F,'VISSIM Travel Time Outputs'!$D:$D,$D27,'VISSIM Travel Time Outputs'!$A:$A,"AVG",'VISSIM Travel Time Outputs'!$B:$B,AH$9),"-")</f>
        <v>-</v>
      </c>
      <c r="AI27" s="324" t="str">
        <f>IFERROR(AVERAGEIFS('VISSIM Travel Time Outputs'!$F:$F,'VISSIM Travel Time Outputs'!$D:$D,$D27,'VISSIM Travel Time Outputs'!$A:$A,"AVG",'VISSIM Travel Time Outputs'!$B:$B,AI$9),"-")</f>
        <v>-</v>
      </c>
      <c r="AJ27" s="324" t="str">
        <f>IFERROR(AVERAGEIFS('VISSIM Travel Time Outputs'!$F:$F,'VISSIM Travel Time Outputs'!$D:$D,$D27,'VISSIM Travel Time Outputs'!$A:$A,"AVG",'VISSIM Travel Time Outputs'!$B:$B,AJ$9),"-")</f>
        <v>-</v>
      </c>
      <c r="AK27" s="324" t="str">
        <f>IFERROR(AVERAGEIFS('VISSIM Travel Time Outputs'!$F:$F,'VISSIM Travel Time Outputs'!$D:$D,$D27,'VISSIM Travel Time Outputs'!$A:$A,"AVG",'VISSIM Travel Time Outputs'!$B:$B,AK$9),"-")</f>
        <v>-</v>
      </c>
      <c r="AL27" s="324" t="str">
        <f>IFERROR(AVERAGEIFS('VISSIM Travel Time Outputs'!$F:$F,'VISSIM Travel Time Outputs'!$D:$D,$D27,'VISSIM Travel Time Outputs'!$A:$A,"AVG",'VISSIM Travel Time Outputs'!$B:$B,AL$9),"-")</f>
        <v>-</v>
      </c>
      <c r="AM27" s="324" t="str">
        <f>IFERROR(AVERAGEIFS('VISSIM Travel Time Outputs'!$F:$F,'VISSIM Travel Time Outputs'!$D:$D,$D27,'VISSIM Travel Time Outputs'!$A:$A,"AVG",'VISSIM Travel Time Outputs'!$B:$B,AM$9),"-")</f>
        <v>-</v>
      </c>
      <c r="AN27" s="324" t="str">
        <f>IFERROR(AVERAGEIFS('VISSIM Travel Time Outputs'!$F:$F,'VISSIM Travel Time Outputs'!$D:$D,$D27,'VISSIM Travel Time Outputs'!$A:$A,"AVG",'VISSIM Travel Time Outputs'!$B:$B,AN$9),"-")</f>
        <v>-</v>
      </c>
      <c r="AO27" s="324" t="str">
        <f>IFERROR(AVERAGEIFS('VISSIM Travel Time Outputs'!$F:$F,'VISSIM Travel Time Outputs'!$D:$D,$D27,'VISSIM Travel Time Outputs'!$A:$A,"AVG",'VISSIM Travel Time Outputs'!$B:$B,AO$9),"-")</f>
        <v>-</v>
      </c>
      <c r="AP27" s="325" t="str">
        <f>IFERROR(AVERAGEIFS('VISSIM Travel Time Outputs'!$F:$F,'VISSIM Travel Time Outputs'!$D:$D,$D27,'VISSIM Travel Time Outputs'!$A:$A,"AVG",'VISSIM Travel Time Outputs'!$B:$B,AP$9),"-")</f>
        <v>-</v>
      </c>
      <c r="AQ27" s="331"/>
      <c r="AR27" s="209" t="str">
        <f t="shared" si="13"/>
        <v>--</v>
      </c>
      <c r="AS27" s="354" t="str">
        <f t="shared" si="14"/>
        <v>--</v>
      </c>
      <c r="AT27" s="325">
        <f t="shared" si="15"/>
        <v>0</v>
      </c>
      <c r="AU27" s="255"/>
      <c r="AV27" s="209" t="str">
        <f>IFERROR(TIME(0,0,AVERAGEIFS('VISSIM Travel Time Outputs'!$J:$J,'VISSIM Travel Time Outputs'!$D:$D,$D27,'VISSIM Travel Time Outputs'!$A:$A,"AVG",'VISSIM Travel Time Outputs'!$B:$B,AV$9)),"-")</f>
        <v>-</v>
      </c>
      <c r="AW27" s="34" t="str">
        <f>IFERROR(TIME(0,0,AVERAGEIFS('VISSIM Travel Time Outputs'!$J:$J,'VISSIM Travel Time Outputs'!$D:$D,$D27,'VISSIM Travel Time Outputs'!$A:$A,"AVG",'VISSIM Travel Time Outputs'!$B:$B,AW$9)),"-")</f>
        <v>-</v>
      </c>
      <c r="AX27" s="34" t="str">
        <f>IFERROR(TIME(0,0,AVERAGEIFS('VISSIM Travel Time Outputs'!$J:$J,'VISSIM Travel Time Outputs'!$D:$D,$D27,'VISSIM Travel Time Outputs'!$A:$A,"AVG",'VISSIM Travel Time Outputs'!$B:$B,AX$9)),"-")</f>
        <v>-</v>
      </c>
      <c r="AY27" s="34" t="str">
        <f>IFERROR(TIME(0,0,AVERAGEIFS('VISSIM Travel Time Outputs'!$J:$J,'VISSIM Travel Time Outputs'!$D:$D,$D27,'VISSIM Travel Time Outputs'!$A:$A,"AVG",'VISSIM Travel Time Outputs'!$B:$B,AY$9)),"-")</f>
        <v>-</v>
      </c>
      <c r="AZ27" s="34" t="str">
        <f>IFERROR(TIME(0,0,AVERAGEIFS('VISSIM Travel Time Outputs'!$J:$J,'VISSIM Travel Time Outputs'!$D:$D,$D27,'VISSIM Travel Time Outputs'!$A:$A,"AVG",'VISSIM Travel Time Outputs'!$B:$B,AZ$9)),"-")</f>
        <v>-</v>
      </c>
      <c r="BA27" s="34" t="str">
        <f>IFERROR(TIME(0,0,AVERAGEIFS('VISSIM Travel Time Outputs'!$J:$J,'VISSIM Travel Time Outputs'!$D:$D,$D27,'VISSIM Travel Time Outputs'!$A:$A,"AVG",'VISSIM Travel Time Outputs'!$B:$B,BA$9)),"-")</f>
        <v>-</v>
      </c>
      <c r="BB27" s="34" t="str">
        <f>IFERROR(TIME(0,0,AVERAGEIFS('VISSIM Travel Time Outputs'!$J:$J,'VISSIM Travel Time Outputs'!$D:$D,$D27,'VISSIM Travel Time Outputs'!$A:$A,"AVG",'VISSIM Travel Time Outputs'!$B:$B,BB$9)),"-")</f>
        <v>-</v>
      </c>
      <c r="BC27" s="34" t="str">
        <f>IFERROR(TIME(0,0,AVERAGEIFS('VISSIM Travel Time Outputs'!$J:$J,'VISSIM Travel Time Outputs'!$D:$D,$D27,'VISSIM Travel Time Outputs'!$A:$A,"AVG",'VISSIM Travel Time Outputs'!$B:$B,BC$9)),"-")</f>
        <v>-</v>
      </c>
      <c r="BD27" s="34" t="str">
        <f>IFERROR(TIME(0,0,AVERAGEIFS('VISSIM Travel Time Outputs'!$J:$J,'VISSIM Travel Time Outputs'!$D:$D,$D27,'VISSIM Travel Time Outputs'!$A:$A,"AVG",'VISSIM Travel Time Outputs'!$B:$B,BD$9)),"-")</f>
        <v>-</v>
      </c>
      <c r="BE27" s="34" t="str">
        <f>IFERROR(TIME(0,0,AVERAGEIFS('VISSIM Travel Time Outputs'!$J:$J,'VISSIM Travel Time Outputs'!$D:$D,$D27,'VISSIM Travel Time Outputs'!$A:$A,"AVG",'VISSIM Travel Time Outputs'!$B:$B,BE$9)),"-")</f>
        <v>-</v>
      </c>
      <c r="BF27" s="34" t="str">
        <f>IFERROR(TIME(0,0,AVERAGEIFS('VISSIM Travel Time Outputs'!$J:$J,'VISSIM Travel Time Outputs'!$D:$D,$D27,'VISSIM Travel Time Outputs'!$A:$A,"AVG",'VISSIM Travel Time Outputs'!$B:$B,BF$9)),"-")</f>
        <v>-</v>
      </c>
      <c r="BG27" s="34" t="str">
        <f>IFERROR(TIME(0,0,AVERAGEIFS('VISSIM Travel Time Outputs'!$J:$J,'VISSIM Travel Time Outputs'!$D:$D,$D27,'VISSIM Travel Time Outputs'!$A:$A,"AVG",'VISSIM Travel Time Outputs'!$B:$B,BG$9)),"-")</f>
        <v>-</v>
      </c>
      <c r="BH27" s="34" t="str">
        <f>IFERROR(TIME(0,0,AVERAGEIFS('VISSIM Travel Time Outputs'!$J:$J,'VISSIM Travel Time Outputs'!$D:$D,$D27,'VISSIM Travel Time Outputs'!$A:$A,"AVG",'VISSIM Travel Time Outputs'!$B:$B,BH$9)),"-")</f>
        <v>-</v>
      </c>
      <c r="BI27" s="34" t="str">
        <f>IFERROR(TIME(0,0,AVERAGEIFS('VISSIM Travel Time Outputs'!$J:$J,'VISSIM Travel Time Outputs'!$D:$D,$D27,'VISSIM Travel Time Outputs'!$A:$A,"AVG",'VISSIM Travel Time Outputs'!$B:$B,BI$9)),"-")</f>
        <v>-</v>
      </c>
      <c r="BJ27" s="34" t="str">
        <f>IFERROR(TIME(0,0,AVERAGEIFS('VISSIM Travel Time Outputs'!$J:$J,'VISSIM Travel Time Outputs'!$D:$D,$D27,'VISSIM Travel Time Outputs'!$A:$A,"AVG",'VISSIM Travel Time Outputs'!$B:$B,BJ$9)),"-")</f>
        <v>-</v>
      </c>
      <c r="BK27" s="134" t="str">
        <f>IFERROR(TIME(0,0,AVERAGEIFS('VISSIM Travel Time Outputs'!$J:$J,'VISSIM Travel Time Outputs'!$D:$D,$D27,'VISSIM Travel Time Outputs'!$A:$A,"AVG",'VISSIM Travel Time Outputs'!$B:$B,BK$9)),"-")</f>
        <v>-</v>
      </c>
      <c r="BL27" s="126"/>
      <c r="BM27" s="323" t="str">
        <f>IFERROR(AVERAGEIFS('VISSIM Travel Time Outputs'!$G:$G,'VISSIM Travel Time Outputs'!$D:$D,$D27,'VISSIM Travel Time Outputs'!$A:$A,"AVG",'VISSIM Travel Time Outputs'!$B:$B,BM$9),"-")</f>
        <v>-</v>
      </c>
      <c r="BN27" s="324" t="str">
        <f>IFERROR(AVERAGEIFS('VISSIM Travel Time Outputs'!$G:$G,'VISSIM Travel Time Outputs'!$D:$D,$D27,'VISSIM Travel Time Outputs'!$A:$A,"AVG",'VISSIM Travel Time Outputs'!$B:$B,BN$9),"-")</f>
        <v>-</v>
      </c>
      <c r="BO27" s="324" t="str">
        <f>IFERROR(AVERAGEIFS('VISSIM Travel Time Outputs'!$G:$G,'VISSIM Travel Time Outputs'!$D:$D,$D27,'VISSIM Travel Time Outputs'!$A:$A,"AVG",'VISSIM Travel Time Outputs'!$B:$B,BO$9),"-")</f>
        <v>-</v>
      </c>
      <c r="BP27" s="324" t="str">
        <f>IFERROR(AVERAGEIFS('VISSIM Travel Time Outputs'!$G:$G,'VISSIM Travel Time Outputs'!$D:$D,$D27,'VISSIM Travel Time Outputs'!$A:$A,"AVG",'VISSIM Travel Time Outputs'!$B:$B,BP$9),"-")</f>
        <v>-</v>
      </c>
      <c r="BQ27" s="324" t="str">
        <f>IFERROR(AVERAGEIFS('VISSIM Travel Time Outputs'!$G:$G,'VISSIM Travel Time Outputs'!$D:$D,$D27,'VISSIM Travel Time Outputs'!$A:$A,"AVG",'VISSIM Travel Time Outputs'!$B:$B,BQ$9),"-")</f>
        <v>-</v>
      </c>
      <c r="BR27" s="324" t="str">
        <f>IFERROR(AVERAGEIFS('VISSIM Travel Time Outputs'!$G:$G,'VISSIM Travel Time Outputs'!$D:$D,$D27,'VISSIM Travel Time Outputs'!$A:$A,"AVG",'VISSIM Travel Time Outputs'!$B:$B,BR$9),"-")</f>
        <v>-</v>
      </c>
      <c r="BS27" s="324" t="str">
        <f>IFERROR(AVERAGEIFS('VISSIM Travel Time Outputs'!$G:$G,'VISSIM Travel Time Outputs'!$D:$D,$D27,'VISSIM Travel Time Outputs'!$A:$A,"AVG",'VISSIM Travel Time Outputs'!$B:$B,BS$9),"-")</f>
        <v>-</v>
      </c>
      <c r="BT27" s="324" t="str">
        <f>IFERROR(AVERAGEIFS('VISSIM Travel Time Outputs'!$G:$G,'VISSIM Travel Time Outputs'!$D:$D,$D27,'VISSIM Travel Time Outputs'!$A:$A,"AVG",'VISSIM Travel Time Outputs'!$B:$B,BT$9),"-")</f>
        <v>-</v>
      </c>
      <c r="BU27" s="324" t="str">
        <f>IFERROR(AVERAGEIFS('VISSIM Travel Time Outputs'!$G:$G,'VISSIM Travel Time Outputs'!$D:$D,$D27,'VISSIM Travel Time Outputs'!$A:$A,"AVG",'VISSIM Travel Time Outputs'!$B:$B,BU$9),"-")</f>
        <v>-</v>
      </c>
      <c r="BV27" s="324" t="str">
        <f>IFERROR(AVERAGEIFS('VISSIM Travel Time Outputs'!$G:$G,'VISSIM Travel Time Outputs'!$D:$D,$D27,'VISSIM Travel Time Outputs'!$A:$A,"AVG",'VISSIM Travel Time Outputs'!$B:$B,BV$9),"-")</f>
        <v>-</v>
      </c>
      <c r="BW27" s="324" t="str">
        <f>IFERROR(AVERAGEIFS('VISSIM Travel Time Outputs'!$G:$G,'VISSIM Travel Time Outputs'!$D:$D,$D27,'VISSIM Travel Time Outputs'!$A:$A,"AVG",'VISSIM Travel Time Outputs'!$B:$B,BW$9),"-")</f>
        <v>-</v>
      </c>
      <c r="BX27" s="324" t="str">
        <f>IFERROR(AVERAGEIFS('VISSIM Travel Time Outputs'!$G:$G,'VISSIM Travel Time Outputs'!$D:$D,$D27,'VISSIM Travel Time Outputs'!$A:$A,"AVG",'VISSIM Travel Time Outputs'!$B:$B,BX$9),"-")</f>
        <v>-</v>
      </c>
      <c r="BY27" s="324" t="str">
        <f>IFERROR(AVERAGEIFS('VISSIM Travel Time Outputs'!$G:$G,'VISSIM Travel Time Outputs'!$D:$D,$D27,'VISSIM Travel Time Outputs'!$A:$A,"AVG",'VISSIM Travel Time Outputs'!$B:$B,BY$9),"-")</f>
        <v>-</v>
      </c>
      <c r="BZ27" s="324" t="str">
        <f>IFERROR(AVERAGEIFS('VISSIM Travel Time Outputs'!$G:$G,'VISSIM Travel Time Outputs'!$D:$D,$D27,'VISSIM Travel Time Outputs'!$A:$A,"AVG",'VISSIM Travel Time Outputs'!$B:$B,BZ$9),"-")</f>
        <v>-</v>
      </c>
      <c r="CA27" s="324" t="str">
        <f>IFERROR(AVERAGEIFS('VISSIM Travel Time Outputs'!$G:$G,'VISSIM Travel Time Outputs'!$D:$D,$D27,'VISSIM Travel Time Outputs'!$A:$A,"AVG",'VISSIM Travel Time Outputs'!$B:$B,CA$9),"-")</f>
        <v>-</v>
      </c>
      <c r="CB27" s="325" t="str">
        <f>IFERROR(AVERAGEIFS('VISSIM Travel Time Outputs'!$G:$G,'VISSIM Travel Time Outputs'!$D:$D,$D27,'VISSIM Travel Time Outputs'!$A:$A,"AVG",'VISSIM Travel Time Outputs'!$B:$B,CB$9),"-")</f>
        <v>-</v>
      </c>
      <c r="CC27" s="254"/>
      <c r="CD27" s="209" t="str">
        <f t="shared" si="16"/>
        <v>--</v>
      </c>
      <c r="CE27" s="354" t="str">
        <f t="shared" si="17"/>
        <v>--</v>
      </c>
      <c r="CF27" s="325">
        <f t="shared" si="18"/>
        <v>0</v>
      </c>
      <c r="CG27" s="331"/>
      <c r="CH27" s="209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134"/>
      <c r="CX27" s="331"/>
      <c r="CY27" s="323"/>
      <c r="CZ27" s="324"/>
      <c r="DA27" s="324"/>
      <c r="DB27" s="324"/>
      <c r="DC27" s="324"/>
      <c r="DD27" s="324"/>
      <c r="DE27" s="324"/>
      <c r="DF27" s="324"/>
      <c r="DG27" s="324"/>
      <c r="DH27" s="324"/>
      <c r="DI27" s="324"/>
      <c r="DJ27" s="324"/>
      <c r="DK27" s="324"/>
      <c r="DL27" s="324"/>
      <c r="DM27" s="324"/>
      <c r="DN27" s="325"/>
      <c r="DO27" s="331"/>
      <c r="DP27" s="209" t="str">
        <f t="shared" si="19"/>
        <v>--</v>
      </c>
      <c r="DQ27" s="354" t="str">
        <f t="shared" si="20"/>
        <v>--</v>
      </c>
      <c r="DR27" s="325">
        <f t="shared" si="21"/>
        <v>0</v>
      </c>
      <c r="DS27" s="255"/>
      <c r="DT27" s="209" t="str">
        <f>IFERROR(TIME(0,0,AVERAGEIFS('VISSIM Travel Time Outputs'!$K:$K,'VISSIM Travel Time Outputs'!$D:$D,$D27,'VISSIM Travel Time Outputs'!$A:$A,"AVG",'VISSIM Travel Time Outputs'!$B:$B,DT$9)),"-")</f>
        <v>-</v>
      </c>
      <c r="DU27" s="34" t="str">
        <f>IFERROR(TIME(0,0,AVERAGEIFS('VISSIM Travel Time Outputs'!$K:$K,'VISSIM Travel Time Outputs'!$D:$D,$D27,'VISSIM Travel Time Outputs'!$A:$A,"AVG",'VISSIM Travel Time Outputs'!$B:$B,DU$9)),"-")</f>
        <v>-</v>
      </c>
      <c r="DV27" s="34" t="str">
        <f>IFERROR(TIME(0,0,AVERAGEIFS('VISSIM Travel Time Outputs'!$K:$K,'VISSIM Travel Time Outputs'!$D:$D,$D27,'VISSIM Travel Time Outputs'!$A:$A,"AVG",'VISSIM Travel Time Outputs'!$B:$B,DV$9)),"-")</f>
        <v>-</v>
      </c>
      <c r="DW27" s="34" t="str">
        <f>IFERROR(TIME(0,0,AVERAGEIFS('VISSIM Travel Time Outputs'!$K:$K,'VISSIM Travel Time Outputs'!$D:$D,$D27,'VISSIM Travel Time Outputs'!$A:$A,"AVG",'VISSIM Travel Time Outputs'!$B:$B,DW$9)),"-")</f>
        <v>-</v>
      </c>
      <c r="DX27" s="34" t="str">
        <f>IFERROR(TIME(0,0,AVERAGEIFS('VISSIM Travel Time Outputs'!$K:$K,'VISSIM Travel Time Outputs'!$D:$D,$D27,'VISSIM Travel Time Outputs'!$A:$A,"AVG",'VISSIM Travel Time Outputs'!$B:$B,DX$9)),"-")</f>
        <v>-</v>
      </c>
      <c r="DY27" s="34" t="str">
        <f>IFERROR(TIME(0,0,AVERAGEIFS('VISSIM Travel Time Outputs'!$K:$K,'VISSIM Travel Time Outputs'!$D:$D,$D27,'VISSIM Travel Time Outputs'!$A:$A,"AVG",'VISSIM Travel Time Outputs'!$B:$B,DY$9)),"-")</f>
        <v>-</v>
      </c>
      <c r="DZ27" s="34" t="str">
        <f>IFERROR(TIME(0,0,AVERAGEIFS('VISSIM Travel Time Outputs'!$K:$K,'VISSIM Travel Time Outputs'!$D:$D,$D27,'VISSIM Travel Time Outputs'!$A:$A,"AVG",'VISSIM Travel Time Outputs'!$B:$B,DZ$9)),"-")</f>
        <v>-</v>
      </c>
      <c r="EA27" s="34" t="str">
        <f>IFERROR(TIME(0,0,AVERAGEIFS('VISSIM Travel Time Outputs'!$K:$K,'VISSIM Travel Time Outputs'!$D:$D,$D27,'VISSIM Travel Time Outputs'!$A:$A,"AVG",'VISSIM Travel Time Outputs'!$B:$B,EA$9)),"-")</f>
        <v>-</v>
      </c>
      <c r="EB27" s="34" t="str">
        <f>IFERROR(TIME(0,0,AVERAGEIFS('VISSIM Travel Time Outputs'!$K:$K,'VISSIM Travel Time Outputs'!$D:$D,$D27,'VISSIM Travel Time Outputs'!$A:$A,"AVG",'VISSIM Travel Time Outputs'!$B:$B,EB$9)),"-")</f>
        <v>-</v>
      </c>
      <c r="EC27" s="34" t="str">
        <f>IFERROR(TIME(0,0,AVERAGEIFS('VISSIM Travel Time Outputs'!$K:$K,'VISSIM Travel Time Outputs'!$D:$D,$D27,'VISSIM Travel Time Outputs'!$A:$A,"AVG",'VISSIM Travel Time Outputs'!$B:$B,EC$9)),"-")</f>
        <v>-</v>
      </c>
      <c r="ED27" s="34" t="str">
        <f>IFERROR(TIME(0,0,AVERAGEIFS('VISSIM Travel Time Outputs'!$K:$K,'VISSIM Travel Time Outputs'!$D:$D,$D27,'VISSIM Travel Time Outputs'!$A:$A,"AVG",'VISSIM Travel Time Outputs'!$B:$B,ED$9)),"-")</f>
        <v>-</v>
      </c>
      <c r="EE27" s="34" t="str">
        <f>IFERROR(TIME(0,0,AVERAGEIFS('VISSIM Travel Time Outputs'!$K:$K,'VISSIM Travel Time Outputs'!$D:$D,$D27,'VISSIM Travel Time Outputs'!$A:$A,"AVG",'VISSIM Travel Time Outputs'!$B:$B,EE$9)),"-")</f>
        <v>-</v>
      </c>
      <c r="EF27" s="34" t="str">
        <f>IFERROR(TIME(0,0,AVERAGEIFS('VISSIM Travel Time Outputs'!$K:$K,'VISSIM Travel Time Outputs'!$D:$D,$D27,'VISSIM Travel Time Outputs'!$A:$A,"AVG",'VISSIM Travel Time Outputs'!$B:$B,EF$9)),"-")</f>
        <v>-</v>
      </c>
      <c r="EG27" s="34" t="str">
        <f>IFERROR(TIME(0,0,AVERAGEIFS('VISSIM Travel Time Outputs'!$K:$K,'VISSIM Travel Time Outputs'!$D:$D,$D27,'VISSIM Travel Time Outputs'!$A:$A,"AVG",'VISSIM Travel Time Outputs'!$B:$B,EG$9)),"-")</f>
        <v>-</v>
      </c>
      <c r="EH27" s="34" t="str">
        <f>IFERROR(TIME(0,0,AVERAGEIFS('VISSIM Travel Time Outputs'!$K:$K,'VISSIM Travel Time Outputs'!$D:$D,$D27,'VISSIM Travel Time Outputs'!$A:$A,"AVG",'VISSIM Travel Time Outputs'!$B:$B,EH$9)),"-")</f>
        <v>-</v>
      </c>
      <c r="EI27" s="134" t="str">
        <f>IFERROR(TIME(0,0,AVERAGEIFS('VISSIM Travel Time Outputs'!$K:$K,'VISSIM Travel Time Outputs'!$D:$D,$D27,'VISSIM Travel Time Outputs'!$A:$A,"AVG",'VISSIM Travel Time Outputs'!$B:$B,EI$9)),"-")</f>
        <v>-</v>
      </c>
      <c r="EJ27" s="126"/>
      <c r="EK27" s="323" t="str">
        <f>IFERROR(AVERAGEIFS('VISSIM Travel Time Outputs'!$H:$H,'VISSIM Travel Time Outputs'!$D:$D,$D27,'VISSIM Travel Time Outputs'!$A:$A,"AVG",'VISSIM Travel Time Outputs'!$B:$B,EK$9),"-")</f>
        <v>-</v>
      </c>
      <c r="EL27" s="324" t="str">
        <f>IFERROR(AVERAGEIFS('VISSIM Travel Time Outputs'!$H:$H,'VISSIM Travel Time Outputs'!$D:$D,$D27,'VISSIM Travel Time Outputs'!$A:$A,"AVG",'VISSIM Travel Time Outputs'!$B:$B,EL$9),"-")</f>
        <v>-</v>
      </c>
      <c r="EM27" s="324" t="str">
        <f>IFERROR(AVERAGEIFS('VISSIM Travel Time Outputs'!$H:$H,'VISSIM Travel Time Outputs'!$D:$D,$D27,'VISSIM Travel Time Outputs'!$A:$A,"AVG",'VISSIM Travel Time Outputs'!$B:$B,EM$9),"-")</f>
        <v>-</v>
      </c>
      <c r="EN27" s="324" t="str">
        <f>IFERROR(AVERAGEIFS('VISSIM Travel Time Outputs'!$H:$H,'VISSIM Travel Time Outputs'!$D:$D,$D27,'VISSIM Travel Time Outputs'!$A:$A,"AVG",'VISSIM Travel Time Outputs'!$B:$B,EN$9),"-")</f>
        <v>-</v>
      </c>
      <c r="EO27" s="324" t="str">
        <f>IFERROR(AVERAGEIFS('VISSIM Travel Time Outputs'!$H:$H,'VISSIM Travel Time Outputs'!$D:$D,$D27,'VISSIM Travel Time Outputs'!$A:$A,"AVG",'VISSIM Travel Time Outputs'!$B:$B,EO$9),"-")</f>
        <v>-</v>
      </c>
      <c r="EP27" s="324" t="str">
        <f>IFERROR(AVERAGEIFS('VISSIM Travel Time Outputs'!$H:$H,'VISSIM Travel Time Outputs'!$D:$D,$D27,'VISSIM Travel Time Outputs'!$A:$A,"AVG",'VISSIM Travel Time Outputs'!$B:$B,EP$9),"-")</f>
        <v>-</v>
      </c>
      <c r="EQ27" s="324" t="str">
        <f>IFERROR(AVERAGEIFS('VISSIM Travel Time Outputs'!$H:$H,'VISSIM Travel Time Outputs'!$D:$D,$D27,'VISSIM Travel Time Outputs'!$A:$A,"AVG",'VISSIM Travel Time Outputs'!$B:$B,EQ$9),"-")</f>
        <v>-</v>
      </c>
      <c r="ER27" s="324" t="str">
        <f>IFERROR(AVERAGEIFS('VISSIM Travel Time Outputs'!$H:$H,'VISSIM Travel Time Outputs'!$D:$D,$D27,'VISSIM Travel Time Outputs'!$A:$A,"AVG",'VISSIM Travel Time Outputs'!$B:$B,ER$9),"-")</f>
        <v>-</v>
      </c>
      <c r="ES27" s="324" t="str">
        <f>IFERROR(AVERAGEIFS('VISSIM Travel Time Outputs'!$H:$H,'VISSIM Travel Time Outputs'!$D:$D,$D27,'VISSIM Travel Time Outputs'!$A:$A,"AVG",'VISSIM Travel Time Outputs'!$B:$B,ES$9),"-")</f>
        <v>-</v>
      </c>
      <c r="ET27" s="324" t="str">
        <f>IFERROR(AVERAGEIFS('VISSIM Travel Time Outputs'!$H:$H,'VISSIM Travel Time Outputs'!$D:$D,$D27,'VISSIM Travel Time Outputs'!$A:$A,"AVG",'VISSIM Travel Time Outputs'!$B:$B,ET$9),"-")</f>
        <v>-</v>
      </c>
      <c r="EU27" s="324" t="str">
        <f>IFERROR(AVERAGEIFS('VISSIM Travel Time Outputs'!$H:$H,'VISSIM Travel Time Outputs'!$D:$D,$D27,'VISSIM Travel Time Outputs'!$A:$A,"AVG",'VISSIM Travel Time Outputs'!$B:$B,EU$9),"-")</f>
        <v>-</v>
      </c>
      <c r="EV27" s="324" t="str">
        <f>IFERROR(AVERAGEIFS('VISSIM Travel Time Outputs'!$H:$H,'VISSIM Travel Time Outputs'!$D:$D,$D27,'VISSIM Travel Time Outputs'!$A:$A,"AVG",'VISSIM Travel Time Outputs'!$B:$B,EV$9),"-")</f>
        <v>-</v>
      </c>
      <c r="EW27" s="324" t="str">
        <f>IFERROR(AVERAGEIFS('VISSIM Travel Time Outputs'!$H:$H,'VISSIM Travel Time Outputs'!$D:$D,$D27,'VISSIM Travel Time Outputs'!$A:$A,"AVG",'VISSIM Travel Time Outputs'!$B:$B,EW$9),"-")</f>
        <v>-</v>
      </c>
      <c r="EX27" s="324" t="str">
        <f>IFERROR(AVERAGEIFS('VISSIM Travel Time Outputs'!$H:$H,'VISSIM Travel Time Outputs'!$D:$D,$D27,'VISSIM Travel Time Outputs'!$A:$A,"AVG",'VISSIM Travel Time Outputs'!$B:$B,EX$9),"-")</f>
        <v>-</v>
      </c>
      <c r="EY27" s="324" t="str">
        <f>IFERROR(AVERAGEIFS('VISSIM Travel Time Outputs'!$H:$H,'VISSIM Travel Time Outputs'!$D:$D,$D27,'VISSIM Travel Time Outputs'!$A:$A,"AVG",'VISSIM Travel Time Outputs'!$B:$B,EY$9),"-")</f>
        <v>-</v>
      </c>
      <c r="EZ27" s="325" t="str">
        <f>IFERROR(AVERAGEIFS('VISSIM Travel Time Outputs'!$H:$H,'VISSIM Travel Time Outputs'!$D:$D,$D27,'VISSIM Travel Time Outputs'!$A:$A,"AVG",'VISSIM Travel Time Outputs'!$B:$B,EZ$9),"-")</f>
        <v>-</v>
      </c>
      <c r="FA27" s="254"/>
      <c r="FB27" s="209" t="str">
        <f t="shared" si="22"/>
        <v>--</v>
      </c>
      <c r="FC27" s="354" t="str">
        <f t="shared" si="23"/>
        <v>--</v>
      </c>
      <c r="FD27" s="325">
        <f t="shared" si="24"/>
        <v>0</v>
      </c>
      <c r="FE27" s="331"/>
      <c r="FF27" s="209" t="str">
        <f>IFERROR(GETPIVOTDATA("Average of TRAVTM(40)",#REF!,"TIMEINT",FF$9,"VEHICLETRAVELTIMEMEASUREMENT",$D27)/3600/24,"--")</f>
        <v>--</v>
      </c>
      <c r="FG27" s="34" t="str">
        <f>IFERROR(GETPIVOTDATA("Average of TRAVTM(40)",#REF!,"TIMEINT",FG$9,"VEHICLETRAVELTIMEMEASUREMENT",$D27)/3600/24,"--")</f>
        <v>--</v>
      </c>
      <c r="FH27" s="34" t="str">
        <f>IFERROR(GETPIVOTDATA("Average of TRAVTM(40)",#REF!,"TIMEINT",FH$9,"VEHICLETRAVELTIMEMEASUREMENT",$D27)/3600/24,"--")</f>
        <v>--</v>
      </c>
      <c r="FI27" s="34" t="str">
        <f>IFERROR(GETPIVOTDATA("Average of TRAVTM(40)",#REF!,"TIMEINT",FI$9,"VEHICLETRAVELTIMEMEASUREMENT",$D27)/3600/24,"--")</f>
        <v>--</v>
      </c>
      <c r="FJ27" s="34" t="str">
        <f>IFERROR(GETPIVOTDATA("Average of TRAVTM(40)",#REF!,"TIMEINT",FJ$9,"VEHICLETRAVELTIMEMEASUREMENT",$D27)/3600/24,"--")</f>
        <v>--</v>
      </c>
      <c r="FK27" s="34" t="str">
        <f>IFERROR(GETPIVOTDATA("Average of TRAVTM(40)",#REF!,"TIMEINT",FK$9,"VEHICLETRAVELTIMEMEASUREMENT",$D27)/3600/24,"--")</f>
        <v>--</v>
      </c>
      <c r="FL27" s="34" t="str">
        <f>IFERROR(GETPIVOTDATA("Average of TRAVTM(40)",#REF!,"TIMEINT",FL$9,"VEHICLETRAVELTIMEMEASUREMENT",$D27)/3600/24,"--")</f>
        <v>--</v>
      </c>
      <c r="FM27" s="34" t="str">
        <f>IFERROR(GETPIVOTDATA("Average of TRAVTM(40)",#REF!,"TIMEINT",FM$9,"VEHICLETRAVELTIMEMEASUREMENT",$D27)/3600/24,"--")</f>
        <v>--</v>
      </c>
      <c r="FN27" s="34" t="str">
        <f>IFERROR(GETPIVOTDATA("Average of TRAVTM(40)",#REF!,"TIMEINT",FN$9,"VEHICLETRAVELTIMEMEASUREMENT",$D27)/3600/24,"--")</f>
        <v>--</v>
      </c>
      <c r="FO27" s="34" t="str">
        <f>IFERROR(GETPIVOTDATA("Average of TRAVTM(40)",#REF!,"TIMEINT",FO$9,"VEHICLETRAVELTIMEMEASUREMENT",$D27)/3600/24,"--")</f>
        <v>--</v>
      </c>
      <c r="FP27" s="34" t="str">
        <f>IFERROR(GETPIVOTDATA("Average of TRAVTM(40)",#REF!,"TIMEINT",FP$9,"VEHICLETRAVELTIMEMEASUREMENT",$D27)/3600/24,"--")</f>
        <v>--</v>
      </c>
      <c r="FQ27" s="34" t="str">
        <f>IFERROR(GETPIVOTDATA("Average of TRAVTM(40)",#REF!,"TIMEINT",FQ$9,"VEHICLETRAVELTIMEMEASUREMENT",$D27)/3600/24,"--")</f>
        <v>--</v>
      </c>
      <c r="FR27" s="34" t="str">
        <f>IFERROR(GETPIVOTDATA("Average of TRAVTM(40)",#REF!,"TIMEINT",FR$9,"VEHICLETRAVELTIMEMEASUREMENT",$D27)/3600/24,"--")</f>
        <v>--</v>
      </c>
      <c r="FS27" s="34" t="str">
        <f>IFERROR(GETPIVOTDATA("Average of TRAVTM(40)",#REF!,"TIMEINT",FS$9,"VEHICLETRAVELTIMEMEASUREMENT",$D27)/3600/24,"--")</f>
        <v>--</v>
      </c>
      <c r="FT27" s="34" t="str">
        <f>IFERROR(GETPIVOTDATA("Average of TRAVTM(40)",#REF!,"TIMEINT",FT$9,"VEHICLETRAVELTIMEMEASUREMENT",$D27)/3600/24,"--")</f>
        <v>--</v>
      </c>
      <c r="FU27" s="134" t="str">
        <f>IFERROR(GETPIVOTDATA("Average of TRAVTM(40)",#REF!,"TIMEINT",FU$9,"VEHICLETRAVELTIMEMEASUREMENT",$D27)/3600/24,"--")</f>
        <v>--</v>
      </c>
      <c r="FV27" s="331"/>
      <c r="FW27" s="323" t="str">
        <f>IFERROR(GETPIVOTDATA("Average of VEHS(40)",#REF!,"TIMEINT",FW$9,"VEHICLETRAVELTIMEMEASUREMENT",$D27),"--")</f>
        <v>--</v>
      </c>
      <c r="FX27" s="324" t="str">
        <f>IFERROR(GETPIVOTDATA("Average of VEHS(40)",#REF!,"TIMEINT",FX$9,"VEHICLETRAVELTIMEMEASUREMENT",$D27),"--")</f>
        <v>--</v>
      </c>
      <c r="FY27" s="324" t="str">
        <f>IFERROR(GETPIVOTDATA("Average of VEHS(40)",#REF!,"TIMEINT",FY$9,"VEHICLETRAVELTIMEMEASUREMENT",$D27),"--")</f>
        <v>--</v>
      </c>
      <c r="FZ27" s="324" t="str">
        <f>IFERROR(GETPIVOTDATA("Average of VEHS(40)",#REF!,"TIMEINT",FZ$9,"VEHICLETRAVELTIMEMEASUREMENT",$D27),"--")</f>
        <v>--</v>
      </c>
      <c r="GA27" s="324" t="str">
        <f>IFERROR(GETPIVOTDATA("Average of VEHS(40)",#REF!,"TIMEINT",GA$9,"VEHICLETRAVELTIMEMEASUREMENT",$D27),"--")</f>
        <v>--</v>
      </c>
      <c r="GB27" s="324" t="str">
        <f>IFERROR(GETPIVOTDATA("Average of VEHS(40)",#REF!,"TIMEINT",GB$9,"VEHICLETRAVELTIMEMEASUREMENT",$D27),"--")</f>
        <v>--</v>
      </c>
      <c r="GC27" s="324" t="str">
        <f>IFERROR(GETPIVOTDATA("Average of VEHS(40)",#REF!,"TIMEINT",GC$9,"VEHICLETRAVELTIMEMEASUREMENT",$D27),"--")</f>
        <v>--</v>
      </c>
      <c r="GD27" s="324" t="str">
        <f>IFERROR(GETPIVOTDATA("Average of VEHS(40)",#REF!,"TIMEINT",GD$9,"VEHICLETRAVELTIMEMEASUREMENT",$D27),"--")</f>
        <v>--</v>
      </c>
      <c r="GE27" s="324" t="str">
        <f>IFERROR(GETPIVOTDATA("Average of VEHS(40)",#REF!,"TIMEINT",GE$9,"VEHICLETRAVELTIMEMEASUREMENT",$D27),"--")</f>
        <v>--</v>
      </c>
      <c r="GF27" s="324" t="str">
        <f>IFERROR(GETPIVOTDATA("Average of VEHS(40)",#REF!,"TIMEINT",GF$9,"VEHICLETRAVELTIMEMEASUREMENT",$D27),"--")</f>
        <v>--</v>
      </c>
      <c r="GG27" s="324" t="str">
        <f>IFERROR(GETPIVOTDATA("Average of VEHS(40)",#REF!,"TIMEINT",GG$9,"VEHICLETRAVELTIMEMEASUREMENT",$D27),"--")</f>
        <v>--</v>
      </c>
      <c r="GH27" s="324" t="str">
        <f>IFERROR(GETPIVOTDATA("Average of VEHS(40)",#REF!,"TIMEINT",GH$9,"VEHICLETRAVELTIMEMEASUREMENT",$D27),"--")</f>
        <v>--</v>
      </c>
      <c r="GI27" s="324" t="str">
        <f>IFERROR(GETPIVOTDATA("Average of VEHS(40)",#REF!,"TIMEINT",GI$9,"VEHICLETRAVELTIMEMEASUREMENT",$D27),"--")</f>
        <v>--</v>
      </c>
      <c r="GJ27" s="324" t="str">
        <f>IFERROR(GETPIVOTDATA("Average of VEHS(40)",#REF!,"TIMEINT",GJ$9,"VEHICLETRAVELTIMEMEASUREMENT",$D27),"--")</f>
        <v>--</v>
      </c>
      <c r="GK27" s="324" t="str">
        <f>IFERROR(GETPIVOTDATA("Average of VEHS(40)",#REF!,"TIMEINT",GK$9,"VEHICLETRAVELTIMEMEASUREMENT",$D27),"--")</f>
        <v>--</v>
      </c>
      <c r="GL27" s="325" t="str">
        <f>IFERROR(GETPIVOTDATA("Average of VEHS(40)",#REF!,"TIMEINT",GL$9,"VEHICLETRAVELTIMEMEASUREMENT",$D27),"--")</f>
        <v>--</v>
      </c>
      <c r="GM27" s="331"/>
      <c r="GN27" s="209" t="str">
        <f t="shared" si="25"/>
        <v>--</v>
      </c>
      <c r="GO27" s="354" t="str">
        <f t="shared" si="26"/>
        <v>--</v>
      </c>
      <c r="GP27" s="325">
        <f t="shared" si="27"/>
        <v>0</v>
      </c>
      <c r="GQ27" s="331"/>
      <c r="GR27" s="209" t="str">
        <f>IFERROR(GETPIVOTDATA("Average of TRAVTM(60)",#REF!,"TIMEINT",GR$9,"VEHICLETRAVELTIMEMEASUREMENT",$D27)/3600/24,"--")</f>
        <v>--</v>
      </c>
      <c r="GS27" s="34" t="str">
        <f>IFERROR(GETPIVOTDATA("Average of TRAVTM(60)",#REF!,"TIMEINT",GS$9,"VEHICLETRAVELTIMEMEASUREMENT",$D27)/3600/24,"--")</f>
        <v>--</v>
      </c>
      <c r="GT27" s="34" t="str">
        <f>IFERROR(GETPIVOTDATA("Average of TRAVTM(60)",#REF!,"TIMEINT",GT$9,"VEHICLETRAVELTIMEMEASUREMENT",$D27)/3600/24,"--")</f>
        <v>--</v>
      </c>
      <c r="GU27" s="34" t="str">
        <f>IFERROR(GETPIVOTDATA("Average of TRAVTM(60)",#REF!,"TIMEINT",GU$9,"VEHICLETRAVELTIMEMEASUREMENT",$D27)/3600/24,"--")</f>
        <v>--</v>
      </c>
      <c r="GV27" s="34" t="str">
        <f>IFERROR(GETPIVOTDATA("Average of TRAVTM(60)",#REF!,"TIMEINT",GV$9,"VEHICLETRAVELTIMEMEASUREMENT",$D27)/3600/24,"--")</f>
        <v>--</v>
      </c>
      <c r="GW27" s="34" t="str">
        <f>IFERROR(GETPIVOTDATA("Average of TRAVTM(60)",#REF!,"TIMEINT",GW$9,"VEHICLETRAVELTIMEMEASUREMENT",$D27)/3600/24,"--")</f>
        <v>--</v>
      </c>
      <c r="GX27" s="34" t="str">
        <f>IFERROR(GETPIVOTDATA("Average of TRAVTM(60)",#REF!,"TIMEINT",GX$9,"VEHICLETRAVELTIMEMEASUREMENT",$D27)/3600/24,"--")</f>
        <v>--</v>
      </c>
      <c r="GY27" s="34" t="str">
        <f>IFERROR(GETPIVOTDATA("Average of TRAVTM(60)",#REF!,"TIMEINT",GY$9,"VEHICLETRAVELTIMEMEASUREMENT",$D27)/3600/24,"--")</f>
        <v>--</v>
      </c>
      <c r="GZ27" s="34" t="str">
        <f>IFERROR(GETPIVOTDATA("Average of TRAVTM(60)",#REF!,"TIMEINT",GZ$9,"VEHICLETRAVELTIMEMEASUREMENT",$D27)/3600/24,"--")</f>
        <v>--</v>
      </c>
      <c r="HA27" s="34" t="str">
        <f>IFERROR(GETPIVOTDATA("Average of TRAVTM(60)",#REF!,"TIMEINT",HA$9,"VEHICLETRAVELTIMEMEASUREMENT",$D27)/3600/24,"--")</f>
        <v>--</v>
      </c>
      <c r="HB27" s="34" t="str">
        <f>IFERROR(GETPIVOTDATA("Average of TRAVTM(60)",#REF!,"TIMEINT",HB$9,"VEHICLETRAVELTIMEMEASUREMENT",$D27)/3600/24,"--")</f>
        <v>--</v>
      </c>
      <c r="HC27" s="34" t="str">
        <f>IFERROR(GETPIVOTDATA("Average of TRAVTM(60)",#REF!,"TIMEINT",HC$9,"VEHICLETRAVELTIMEMEASUREMENT",$D27)/3600/24,"--")</f>
        <v>--</v>
      </c>
      <c r="HD27" s="34" t="str">
        <f>IFERROR(GETPIVOTDATA("Average of TRAVTM(60)",#REF!,"TIMEINT",HD$9,"VEHICLETRAVELTIMEMEASUREMENT",$D27)/3600/24,"--")</f>
        <v>--</v>
      </c>
      <c r="HE27" s="34" t="str">
        <f>IFERROR(GETPIVOTDATA("Average of TRAVTM(60)",#REF!,"TIMEINT",HE$9,"VEHICLETRAVELTIMEMEASUREMENT",$D27)/3600/24,"--")</f>
        <v>--</v>
      </c>
      <c r="HF27" s="34" t="str">
        <f>IFERROR(GETPIVOTDATA("Average of TRAVTM(60)",#REF!,"TIMEINT",HF$9,"VEHICLETRAVELTIMEMEASUREMENT",$D27)/3600/24,"--")</f>
        <v>--</v>
      </c>
      <c r="HG27" s="134" t="str">
        <f>IFERROR(GETPIVOTDATA("Average of TRAVTM(60)",#REF!,"TIMEINT",HG$9,"VEHICLETRAVELTIMEMEASUREMENT",$D27)/3600/24,"--")</f>
        <v>--</v>
      </c>
      <c r="HH27" s="331"/>
      <c r="HI27" s="323" t="str">
        <f>IFERROR(GETPIVOTDATA("Average of VEHS(60)",#REF!,"TIMEINT",HI$9,"VEHICLETRAVELTIMEMEASUREMENT",$D27),"--")</f>
        <v>--</v>
      </c>
      <c r="HJ27" s="324" t="str">
        <f>IFERROR(GETPIVOTDATA("Average of VEHS(60)",#REF!,"TIMEINT",HJ$9,"VEHICLETRAVELTIMEMEASUREMENT",$D27),"--")</f>
        <v>--</v>
      </c>
      <c r="HK27" s="324" t="str">
        <f>IFERROR(GETPIVOTDATA("Average of VEHS(60)",#REF!,"TIMEINT",HK$9,"VEHICLETRAVELTIMEMEASUREMENT",$D27),"--")</f>
        <v>--</v>
      </c>
      <c r="HL27" s="324" t="str">
        <f>IFERROR(GETPIVOTDATA("Average of VEHS(60)",#REF!,"TIMEINT",HL$9,"VEHICLETRAVELTIMEMEASUREMENT",$D27),"--")</f>
        <v>--</v>
      </c>
      <c r="HM27" s="324" t="str">
        <f>IFERROR(GETPIVOTDATA("Average of VEHS(60)",#REF!,"TIMEINT",HM$9,"VEHICLETRAVELTIMEMEASUREMENT",$D27),"--")</f>
        <v>--</v>
      </c>
      <c r="HN27" s="324" t="str">
        <f>IFERROR(GETPIVOTDATA("Average of VEHS(60)",#REF!,"TIMEINT",HN$9,"VEHICLETRAVELTIMEMEASUREMENT",$D27),"--")</f>
        <v>--</v>
      </c>
      <c r="HO27" s="324" t="str">
        <f>IFERROR(GETPIVOTDATA("Average of VEHS(60)",#REF!,"TIMEINT",HO$9,"VEHICLETRAVELTIMEMEASUREMENT",$D27),"--")</f>
        <v>--</v>
      </c>
      <c r="HP27" s="324" t="str">
        <f>IFERROR(GETPIVOTDATA("Average of VEHS(60)",#REF!,"TIMEINT",HP$9,"VEHICLETRAVELTIMEMEASUREMENT",$D27),"--")</f>
        <v>--</v>
      </c>
      <c r="HQ27" s="324" t="str">
        <f>IFERROR(GETPIVOTDATA("Average of VEHS(60)",#REF!,"TIMEINT",HQ$9,"VEHICLETRAVELTIMEMEASUREMENT",$D27),"--")</f>
        <v>--</v>
      </c>
      <c r="HR27" s="324" t="str">
        <f>IFERROR(GETPIVOTDATA("Average of VEHS(60)",#REF!,"TIMEINT",HR$9,"VEHICLETRAVELTIMEMEASUREMENT",$D27),"--")</f>
        <v>--</v>
      </c>
      <c r="HS27" s="324" t="str">
        <f>IFERROR(GETPIVOTDATA("Average of VEHS(60)",#REF!,"TIMEINT",HS$9,"VEHICLETRAVELTIMEMEASUREMENT",$D27),"--")</f>
        <v>--</v>
      </c>
      <c r="HT27" s="324" t="str">
        <f>IFERROR(GETPIVOTDATA("Average of VEHS(60)",#REF!,"TIMEINT",HT$9,"VEHICLETRAVELTIMEMEASUREMENT",$D27),"--")</f>
        <v>--</v>
      </c>
      <c r="HU27" s="324" t="str">
        <f>IFERROR(GETPIVOTDATA("Average of VEHS(60)",#REF!,"TIMEINT",HU$9,"VEHICLETRAVELTIMEMEASUREMENT",$D27),"--")</f>
        <v>--</v>
      </c>
      <c r="HV27" s="324" t="str">
        <f>IFERROR(GETPIVOTDATA("Average of VEHS(60)",#REF!,"TIMEINT",HV$9,"VEHICLETRAVELTIMEMEASUREMENT",$D27),"--")</f>
        <v>--</v>
      </c>
      <c r="HW27" s="324" t="str">
        <f>IFERROR(GETPIVOTDATA("Average of VEHS(60)",#REF!,"TIMEINT",HW$9,"VEHICLETRAVELTIMEMEASUREMENT",$D27),"--")</f>
        <v>--</v>
      </c>
      <c r="HX27" s="325" t="str">
        <f>IFERROR(GETPIVOTDATA("Average of VEHS(60)",#REF!,"TIMEINT",HX$9,"VEHICLETRAVELTIMEMEASUREMENT",$D27),"--")</f>
        <v>--</v>
      </c>
      <c r="HY27" s="331"/>
      <c r="HZ27" s="209" t="str">
        <f t="shared" si="28"/>
        <v>--</v>
      </c>
      <c r="IA27" s="354" t="str">
        <f t="shared" si="29"/>
        <v>--</v>
      </c>
      <c r="IB27" s="325">
        <f t="shared" si="30"/>
        <v>0</v>
      </c>
      <c r="IC27" s="638"/>
      <c r="ID27" s="323" t="str">
        <f>IFERROR(AVERAGEIFS('VISSIM Travel Time Outputs'!#REF!,'VISSIM Travel Time Outputs'!#REF!,$D27,'VISSIM Travel Time Outputs'!#REF!,"AVG",'VISSIM Travel Time Outputs'!#REF!,ID$9),"-")</f>
        <v>-</v>
      </c>
      <c r="IE27" s="324" t="str">
        <f>IFERROR(AVERAGEIFS('VISSIM Travel Time Outputs'!#REF!,'VISSIM Travel Time Outputs'!#REF!,$D27,'VISSIM Travel Time Outputs'!#REF!,"AVG",'VISSIM Travel Time Outputs'!#REF!,IE$9),"-")</f>
        <v>-</v>
      </c>
      <c r="IF27" s="324" t="str">
        <f>IFERROR(AVERAGEIFS('VISSIM Travel Time Outputs'!#REF!,'VISSIM Travel Time Outputs'!#REF!,$D27,'VISSIM Travel Time Outputs'!#REF!,"AVG",'VISSIM Travel Time Outputs'!#REF!,IF$9),"-")</f>
        <v>-</v>
      </c>
      <c r="IG27" s="324" t="str">
        <f>IFERROR(AVERAGEIFS('VISSIM Travel Time Outputs'!#REF!,'VISSIM Travel Time Outputs'!#REF!,$D27,'VISSIM Travel Time Outputs'!#REF!,"AVG",'VISSIM Travel Time Outputs'!#REF!,IG$9),"-")</f>
        <v>-</v>
      </c>
      <c r="IH27" s="324" t="str">
        <f>IFERROR(AVERAGEIFS('VISSIM Travel Time Outputs'!#REF!,'VISSIM Travel Time Outputs'!#REF!,$D27,'VISSIM Travel Time Outputs'!#REF!,"AVG",'VISSIM Travel Time Outputs'!#REF!,IH$9),"-")</f>
        <v>-</v>
      </c>
      <c r="II27" s="324" t="str">
        <f>IFERROR(AVERAGEIFS('VISSIM Travel Time Outputs'!#REF!,'VISSIM Travel Time Outputs'!#REF!,$D27,'VISSIM Travel Time Outputs'!#REF!,"AVG",'VISSIM Travel Time Outputs'!#REF!,II$9),"-")</f>
        <v>-</v>
      </c>
      <c r="IJ27" s="324" t="str">
        <f>IFERROR(AVERAGEIFS('VISSIM Travel Time Outputs'!#REF!,'VISSIM Travel Time Outputs'!#REF!,$D27,'VISSIM Travel Time Outputs'!#REF!,"AVG",'VISSIM Travel Time Outputs'!#REF!,IJ$9),"-")</f>
        <v>-</v>
      </c>
      <c r="IK27" s="324" t="str">
        <f>IFERROR(AVERAGEIFS('VISSIM Travel Time Outputs'!#REF!,'VISSIM Travel Time Outputs'!#REF!,$D27,'VISSIM Travel Time Outputs'!#REF!,"AVG",'VISSIM Travel Time Outputs'!#REF!,IK$9),"-")</f>
        <v>-</v>
      </c>
      <c r="IL27" s="324" t="str">
        <f>IFERROR(AVERAGEIFS('VISSIM Travel Time Outputs'!#REF!,'VISSIM Travel Time Outputs'!#REF!,$D27,'VISSIM Travel Time Outputs'!#REF!,"AVG",'VISSIM Travel Time Outputs'!#REF!,IL$9),"-")</f>
        <v>-</v>
      </c>
      <c r="IM27" s="324" t="str">
        <f>IFERROR(AVERAGEIFS('VISSIM Travel Time Outputs'!#REF!,'VISSIM Travel Time Outputs'!#REF!,$D27,'VISSIM Travel Time Outputs'!#REF!,"AVG",'VISSIM Travel Time Outputs'!#REF!,IM$9),"-")</f>
        <v>-</v>
      </c>
      <c r="IN27" s="324" t="str">
        <f>IFERROR(AVERAGEIFS('VISSIM Travel Time Outputs'!#REF!,'VISSIM Travel Time Outputs'!#REF!,$D27,'VISSIM Travel Time Outputs'!#REF!,"AVG",'VISSIM Travel Time Outputs'!#REF!,IN$9),"-")</f>
        <v>-</v>
      </c>
      <c r="IO27" s="324" t="str">
        <f>IFERROR(AVERAGEIFS('VISSIM Travel Time Outputs'!#REF!,'VISSIM Travel Time Outputs'!#REF!,$D27,'VISSIM Travel Time Outputs'!#REF!,"AVG",'VISSIM Travel Time Outputs'!#REF!,IO$9),"-")</f>
        <v>-</v>
      </c>
      <c r="IP27" s="324" t="str">
        <f>IFERROR(AVERAGEIFS('VISSIM Travel Time Outputs'!#REF!,'VISSIM Travel Time Outputs'!#REF!,$D27,'VISSIM Travel Time Outputs'!#REF!,"AVG",'VISSIM Travel Time Outputs'!#REF!,IP$9),"-")</f>
        <v>-</v>
      </c>
      <c r="IQ27" s="324" t="str">
        <f>IFERROR(AVERAGEIFS('VISSIM Travel Time Outputs'!#REF!,'VISSIM Travel Time Outputs'!#REF!,$D27,'VISSIM Travel Time Outputs'!#REF!,"AVG",'VISSIM Travel Time Outputs'!#REF!,IQ$9),"-")</f>
        <v>-</v>
      </c>
      <c r="IR27" s="324" t="str">
        <f>IFERROR(AVERAGEIFS('VISSIM Travel Time Outputs'!#REF!,'VISSIM Travel Time Outputs'!#REF!,$D27,'VISSIM Travel Time Outputs'!#REF!,"AVG",'VISSIM Travel Time Outputs'!#REF!,IR$9),"-")</f>
        <v>-</v>
      </c>
      <c r="IS27" s="325" t="str">
        <f>IFERROR(AVERAGEIFS('VISSIM Travel Time Outputs'!#REF!,'VISSIM Travel Time Outputs'!#REF!,$D27,'VISSIM Travel Time Outputs'!#REF!,"AVG",'VISSIM Travel Time Outputs'!#REF!,IS$9),"-")</f>
        <v>-</v>
      </c>
      <c r="IT27" s="325" t="str">
        <f t="shared" si="31"/>
        <v>--</v>
      </c>
    </row>
    <row r="28" spans="1:254" customFormat="1" x14ac:dyDescent="0.35">
      <c r="A28" s="252" t="str">
        <f t="shared" si="12"/>
        <v>H</v>
      </c>
      <c r="B28" s="577">
        <f t="shared" si="32"/>
        <v>19</v>
      </c>
      <c r="C28" s="413">
        <f>INDEX('Input - Travel Times'!$B$3:$AH$103,MATCH($B28,'Input - Travel Times'!$B$3:$B$103,0),MATCH(C$9,'Input - Travel Times'!$B$3:$AH$3,0))</f>
        <v>0</v>
      </c>
      <c r="D28" s="150">
        <f>INDEX('Input - Travel Times'!$B$3:$AH$103,MATCH($B28,'Input - Travel Times'!$B$3:$B$103,0),MATCH(D$9,'Input - Travel Times'!$B$3:$AH$3,0))</f>
        <v>0</v>
      </c>
      <c r="E28" s="518">
        <f>TIME(0,0,INDEX('Input - Travel Times'!$B$3:$AH$103,MATCH($B28,'Input - Travel Times'!$B$3:$B$103,0),MATCH(E$9,'Input - Travel Times'!$B$3:$AH$3,0)))</f>
        <v>0</v>
      </c>
      <c r="F28" s="518">
        <f>TIME(0,0,INDEX('Input - Travel Times'!$B$3:$AH$103,MATCH($B28,'Input - Travel Times'!$B$3:$B$103,0),MATCH(F$9,'Input - Travel Times'!$B$3:$AH$3,0)))</f>
        <v>0</v>
      </c>
      <c r="G28" s="518">
        <f>TIME(0,0,INDEX('Input - Travel Times'!$B$3:$AH$103,MATCH($B28,'Input - Travel Times'!$B$3:$B$103,0),MATCH(G$9,'Input - Travel Times'!$B$3:$AH$3,0)))</f>
        <v>0</v>
      </c>
      <c r="H28" s="518">
        <f>TIME(0,0,INDEX('Input - Travel Times'!$B$3:$AH$103,MATCH($B28,'Input - Travel Times'!$B$3:$B$103,0),MATCH(H$9,'Input - Travel Times'!$B$3:$AH$3,0)))</f>
        <v>0</v>
      </c>
      <c r="I28" s="130"/>
      <c r="J28" s="209" t="str">
        <f>IFERROR(TIME(0,0,AVERAGEIFS('VISSIM Travel Time Outputs'!$I:$I,'VISSIM Travel Time Outputs'!$D:$D,$D28,'VISSIM Travel Time Outputs'!$A:$A,"AVG",'VISSIM Travel Time Outputs'!$B:$B,J$9)),"-")</f>
        <v>-</v>
      </c>
      <c r="K28" s="34" t="str">
        <f>IFERROR(TIME(0,0,AVERAGEIFS('VISSIM Travel Time Outputs'!$I:$I,'VISSIM Travel Time Outputs'!$D:$D,$D28,'VISSIM Travel Time Outputs'!$A:$A,"AVG",'VISSIM Travel Time Outputs'!$B:$B,K$9)),"-")</f>
        <v>-</v>
      </c>
      <c r="L28" s="34" t="str">
        <f>IFERROR(TIME(0,0,AVERAGEIFS('VISSIM Travel Time Outputs'!$I:$I,'VISSIM Travel Time Outputs'!$D:$D,$D28,'VISSIM Travel Time Outputs'!$A:$A,"AVG",'VISSIM Travel Time Outputs'!$B:$B,L$9)),"-")</f>
        <v>-</v>
      </c>
      <c r="M28" s="34" t="str">
        <f>IFERROR(TIME(0,0,AVERAGEIFS('VISSIM Travel Time Outputs'!$I:$I,'VISSIM Travel Time Outputs'!$D:$D,$D28,'VISSIM Travel Time Outputs'!$A:$A,"AVG",'VISSIM Travel Time Outputs'!$B:$B,M$9)),"-")</f>
        <v>-</v>
      </c>
      <c r="N28" s="34" t="str">
        <f>IFERROR(TIME(0,0,AVERAGEIFS('VISSIM Travel Time Outputs'!$I:$I,'VISSIM Travel Time Outputs'!$D:$D,$D28,'VISSIM Travel Time Outputs'!$A:$A,"AVG",'VISSIM Travel Time Outputs'!$B:$B,N$9)),"-")</f>
        <v>-</v>
      </c>
      <c r="O28" s="34" t="str">
        <f>IFERROR(TIME(0,0,AVERAGEIFS('VISSIM Travel Time Outputs'!$I:$I,'VISSIM Travel Time Outputs'!$D:$D,$D28,'VISSIM Travel Time Outputs'!$A:$A,"AVG",'VISSIM Travel Time Outputs'!$B:$B,O$9)),"-")</f>
        <v>-</v>
      </c>
      <c r="P28" s="34" t="str">
        <f>IFERROR(TIME(0,0,AVERAGEIFS('VISSIM Travel Time Outputs'!$I:$I,'VISSIM Travel Time Outputs'!$D:$D,$D28,'VISSIM Travel Time Outputs'!$A:$A,"AVG",'VISSIM Travel Time Outputs'!$B:$B,P$9)),"-")</f>
        <v>-</v>
      </c>
      <c r="Q28" s="34" t="str">
        <f>IFERROR(TIME(0,0,AVERAGEIFS('VISSIM Travel Time Outputs'!$I:$I,'VISSIM Travel Time Outputs'!$D:$D,$D28,'VISSIM Travel Time Outputs'!$A:$A,"AVG",'VISSIM Travel Time Outputs'!$B:$B,Q$9)),"-")</f>
        <v>-</v>
      </c>
      <c r="R28" s="34" t="str">
        <f>IFERROR(TIME(0,0,AVERAGEIFS('VISSIM Travel Time Outputs'!$I:$I,'VISSIM Travel Time Outputs'!$D:$D,$D28,'VISSIM Travel Time Outputs'!$A:$A,"AVG",'VISSIM Travel Time Outputs'!$B:$B,R$9)),"-")</f>
        <v>-</v>
      </c>
      <c r="S28" s="34" t="str">
        <f>IFERROR(TIME(0,0,AVERAGEIFS('VISSIM Travel Time Outputs'!$I:$I,'VISSIM Travel Time Outputs'!$D:$D,$D28,'VISSIM Travel Time Outputs'!$A:$A,"AVG",'VISSIM Travel Time Outputs'!$B:$B,S$9)),"-")</f>
        <v>-</v>
      </c>
      <c r="T28" s="34" t="str">
        <f>IFERROR(TIME(0,0,AVERAGEIFS('VISSIM Travel Time Outputs'!$I:$I,'VISSIM Travel Time Outputs'!$D:$D,$D28,'VISSIM Travel Time Outputs'!$A:$A,"AVG",'VISSIM Travel Time Outputs'!$B:$B,T$9)),"-")</f>
        <v>-</v>
      </c>
      <c r="U28" s="34" t="str">
        <f>IFERROR(TIME(0,0,AVERAGEIFS('VISSIM Travel Time Outputs'!$I:$I,'VISSIM Travel Time Outputs'!$D:$D,$D28,'VISSIM Travel Time Outputs'!$A:$A,"AVG",'VISSIM Travel Time Outputs'!$B:$B,U$9)),"-")</f>
        <v>-</v>
      </c>
      <c r="V28" s="34" t="str">
        <f>IFERROR(TIME(0,0,AVERAGEIFS('VISSIM Travel Time Outputs'!$I:$I,'VISSIM Travel Time Outputs'!$D:$D,$D28,'VISSIM Travel Time Outputs'!$A:$A,"AVG",'VISSIM Travel Time Outputs'!$B:$B,V$9)),"-")</f>
        <v>-</v>
      </c>
      <c r="W28" s="34" t="str">
        <f>IFERROR(TIME(0,0,AVERAGEIFS('VISSIM Travel Time Outputs'!$I:$I,'VISSIM Travel Time Outputs'!$D:$D,$D28,'VISSIM Travel Time Outputs'!$A:$A,"AVG",'VISSIM Travel Time Outputs'!$B:$B,W$9)),"-")</f>
        <v>-</v>
      </c>
      <c r="X28" s="34" t="str">
        <f>IFERROR(TIME(0,0,AVERAGEIFS('VISSIM Travel Time Outputs'!$I:$I,'VISSIM Travel Time Outputs'!$D:$D,$D28,'VISSIM Travel Time Outputs'!$A:$A,"AVG",'VISSIM Travel Time Outputs'!$B:$B,X$9)),"-")</f>
        <v>-</v>
      </c>
      <c r="Y28" s="134" t="str">
        <f>IFERROR(TIME(0,0,AVERAGEIFS('VISSIM Travel Time Outputs'!$I:$I,'VISSIM Travel Time Outputs'!$D:$D,$D28,'VISSIM Travel Time Outputs'!$A:$A,"AVG",'VISSIM Travel Time Outputs'!$B:$B,Y$9)),"-")</f>
        <v>-</v>
      </c>
      <c r="Z28" s="254"/>
      <c r="AA28" s="323" t="str">
        <f>IFERROR(AVERAGEIFS('VISSIM Travel Time Outputs'!$F:$F,'VISSIM Travel Time Outputs'!$D:$D,$D28,'VISSIM Travel Time Outputs'!$A:$A,"AVG",'VISSIM Travel Time Outputs'!$B:$B,AA$9),"-")</f>
        <v>-</v>
      </c>
      <c r="AB28" s="324" t="str">
        <f>IFERROR(AVERAGEIFS('VISSIM Travel Time Outputs'!$F:$F,'VISSIM Travel Time Outputs'!$D:$D,$D28,'VISSIM Travel Time Outputs'!$A:$A,"AVG",'VISSIM Travel Time Outputs'!$B:$B,AB$9),"-")</f>
        <v>-</v>
      </c>
      <c r="AC28" s="324" t="str">
        <f>IFERROR(AVERAGEIFS('VISSIM Travel Time Outputs'!$F:$F,'VISSIM Travel Time Outputs'!$D:$D,$D28,'VISSIM Travel Time Outputs'!$A:$A,"AVG",'VISSIM Travel Time Outputs'!$B:$B,AC$9),"-")</f>
        <v>-</v>
      </c>
      <c r="AD28" s="324" t="str">
        <f>IFERROR(AVERAGEIFS('VISSIM Travel Time Outputs'!$F:$F,'VISSIM Travel Time Outputs'!$D:$D,$D28,'VISSIM Travel Time Outputs'!$A:$A,"AVG",'VISSIM Travel Time Outputs'!$B:$B,AD$9),"-")</f>
        <v>-</v>
      </c>
      <c r="AE28" s="324" t="str">
        <f>IFERROR(AVERAGEIFS('VISSIM Travel Time Outputs'!$F:$F,'VISSIM Travel Time Outputs'!$D:$D,$D28,'VISSIM Travel Time Outputs'!$A:$A,"AVG",'VISSIM Travel Time Outputs'!$B:$B,AE$9),"-")</f>
        <v>-</v>
      </c>
      <c r="AF28" s="324" t="str">
        <f>IFERROR(AVERAGEIFS('VISSIM Travel Time Outputs'!$F:$F,'VISSIM Travel Time Outputs'!$D:$D,$D28,'VISSIM Travel Time Outputs'!$A:$A,"AVG",'VISSIM Travel Time Outputs'!$B:$B,AF$9),"-")</f>
        <v>-</v>
      </c>
      <c r="AG28" s="324" t="str">
        <f>IFERROR(AVERAGEIFS('VISSIM Travel Time Outputs'!$F:$F,'VISSIM Travel Time Outputs'!$D:$D,$D28,'VISSIM Travel Time Outputs'!$A:$A,"AVG",'VISSIM Travel Time Outputs'!$B:$B,AG$9),"-")</f>
        <v>-</v>
      </c>
      <c r="AH28" s="324" t="str">
        <f>IFERROR(AVERAGEIFS('VISSIM Travel Time Outputs'!$F:$F,'VISSIM Travel Time Outputs'!$D:$D,$D28,'VISSIM Travel Time Outputs'!$A:$A,"AVG",'VISSIM Travel Time Outputs'!$B:$B,AH$9),"-")</f>
        <v>-</v>
      </c>
      <c r="AI28" s="324" t="str">
        <f>IFERROR(AVERAGEIFS('VISSIM Travel Time Outputs'!$F:$F,'VISSIM Travel Time Outputs'!$D:$D,$D28,'VISSIM Travel Time Outputs'!$A:$A,"AVG",'VISSIM Travel Time Outputs'!$B:$B,AI$9),"-")</f>
        <v>-</v>
      </c>
      <c r="AJ28" s="324" t="str">
        <f>IFERROR(AVERAGEIFS('VISSIM Travel Time Outputs'!$F:$F,'VISSIM Travel Time Outputs'!$D:$D,$D28,'VISSIM Travel Time Outputs'!$A:$A,"AVG",'VISSIM Travel Time Outputs'!$B:$B,AJ$9),"-")</f>
        <v>-</v>
      </c>
      <c r="AK28" s="324" t="str">
        <f>IFERROR(AVERAGEIFS('VISSIM Travel Time Outputs'!$F:$F,'VISSIM Travel Time Outputs'!$D:$D,$D28,'VISSIM Travel Time Outputs'!$A:$A,"AVG",'VISSIM Travel Time Outputs'!$B:$B,AK$9),"-")</f>
        <v>-</v>
      </c>
      <c r="AL28" s="324" t="str">
        <f>IFERROR(AVERAGEIFS('VISSIM Travel Time Outputs'!$F:$F,'VISSIM Travel Time Outputs'!$D:$D,$D28,'VISSIM Travel Time Outputs'!$A:$A,"AVG",'VISSIM Travel Time Outputs'!$B:$B,AL$9),"-")</f>
        <v>-</v>
      </c>
      <c r="AM28" s="324" t="str">
        <f>IFERROR(AVERAGEIFS('VISSIM Travel Time Outputs'!$F:$F,'VISSIM Travel Time Outputs'!$D:$D,$D28,'VISSIM Travel Time Outputs'!$A:$A,"AVG",'VISSIM Travel Time Outputs'!$B:$B,AM$9),"-")</f>
        <v>-</v>
      </c>
      <c r="AN28" s="324" t="str">
        <f>IFERROR(AVERAGEIFS('VISSIM Travel Time Outputs'!$F:$F,'VISSIM Travel Time Outputs'!$D:$D,$D28,'VISSIM Travel Time Outputs'!$A:$A,"AVG",'VISSIM Travel Time Outputs'!$B:$B,AN$9),"-")</f>
        <v>-</v>
      </c>
      <c r="AO28" s="324" t="str">
        <f>IFERROR(AVERAGEIFS('VISSIM Travel Time Outputs'!$F:$F,'VISSIM Travel Time Outputs'!$D:$D,$D28,'VISSIM Travel Time Outputs'!$A:$A,"AVG",'VISSIM Travel Time Outputs'!$B:$B,AO$9),"-")</f>
        <v>-</v>
      </c>
      <c r="AP28" s="325" t="str">
        <f>IFERROR(AVERAGEIFS('VISSIM Travel Time Outputs'!$F:$F,'VISSIM Travel Time Outputs'!$D:$D,$D28,'VISSIM Travel Time Outputs'!$A:$A,"AVG",'VISSIM Travel Time Outputs'!$B:$B,AP$9),"-")</f>
        <v>-</v>
      </c>
      <c r="AQ28" s="331"/>
      <c r="AR28" s="209" t="str">
        <f t="shared" si="13"/>
        <v>--</v>
      </c>
      <c r="AS28" s="354" t="str">
        <f t="shared" si="14"/>
        <v>--</v>
      </c>
      <c r="AT28" s="325">
        <f t="shared" si="15"/>
        <v>0</v>
      </c>
      <c r="AU28" s="255"/>
      <c r="AV28" s="209" t="str">
        <f>IFERROR(TIME(0,0,AVERAGEIFS('VISSIM Travel Time Outputs'!$J:$J,'VISSIM Travel Time Outputs'!$D:$D,$D28,'VISSIM Travel Time Outputs'!$A:$A,"AVG",'VISSIM Travel Time Outputs'!$B:$B,AV$9)),"-")</f>
        <v>-</v>
      </c>
      <c r="AW28" s="34" t="str">
        <f>IFERROR(TIME(0,0,AVERAGEIFS('VISSIM Travel Time Outputs'!$J:$J,'VISSIM Travel Time Outputs'!$D:$D,$D28,'VISSIM Travel Time Outputs'!$A:$A,"AVG",'VISSIM Travel Time Outputs'!$B:$B,AW$9)),"-")</f>
        <v>-</v>
      </c>
      <c r="AX28" s="34" t="str">
        <f>IFERROR(TIME(0,0,AVERAGEIFS('VISSIM Travel Time Outputs'!$J:$J,'VISSIM Travel Time Outputs'!$D:$D,$D28,'VISSIM Travel Time Outputs'!$A:$A,"AVG",'VISSIM Travel Time Outputs'!$B:$B,AX$9)),"-")</f>
        <v>-</v>
      </c>
      <c r="AY28" s="34" t="str">
        <f>IFERROR(TIME(0,0,AVERAGEIFS('VISSIM Travel Time Outputs'!$J:$J,'VISSIM Travel Time Outputs'!$D:$D,$D28,'VISSIM Travel Time Outputs'!$A:$A,"AVG",'VISSIM Travel Time Outputs'!$B:$B,AY$9)),"-")</f>
        <v>-</v>
      </c>
      <c r="AZ28" s="34" t="str">
        <f>IFERROR(TIME(0,0,AVERAGEIFS('VISSIM Travel Time Outputs'!$J:$J,'VISSIM Travel Time Outputs'!$D:$D,$D28,'VISSIM Travel Time Outputs'!$A:$A,"AVG",'VISSIM Travel Time Outputs'!$B:$B,AZ$9)),"-")</f>
        <v>-</v>
      </c>
      <c r="BA28" s="34" t="str">
        <f>IFERROR(TIME(0,0,AVERAGEIFS('VISSIM Travel Time Outputs'!$J:$J,'VISSIM Travel Time Outputs'!$D:$D,$D28,'VISSIM Travel Time Outputs'!$A:$A,"AVG",'VISSIM Travel Time Outputs'!$B:$B,BA$9)),"-")</f>
        <v>-</v>
      </c>
      <c r="BB28" s="34" t="str">
        <f>IFERROR(TIME(0,0,AVERAGEIFS('VISSIM Travel Time Outputs'!$J:$J,'VISSIM Travel Time Outputs'!$D:$D,$D28,'VISSIM Travel Time Outputs'!$A:$A,"AVG",'VISSIM Travel Time Outputs'!$B:$B,BB$9)),"-")</f>
        <v>-</v>
      </c>
      <c r="BC28" s="34" t="str">
        <f>IFERROR(TIME(0,0,AVERAGEIFS('VISSIM Travel Time Outputs'!$J:$J,'VISSIM Travel Time Outputs'!$D:$D,$D28,'VISSIM Travel Time Outputs'!$A:$A,"AVG",'VISSIM Travel Time Outputs'!$B:$B,BC$9)),"-")</f>
        <v>-</v>
      </c>
      <c r="BD28" s="34" t="str">
        <f>IFERROR(TIME(0,0,AVERAGEIFS('VISSIM Travel Time Outputs'!$J:$J,'VISSIM Travel Time Outputs'!$D:$D,$D28,'VISSIM Travel Time Outputs'!$A:$A,"AVG",'VISSIM Travel Time Outputs'!$B:$B,BD$9)),"-")</f>
        <v>-</v>
      </c>
      <c r="BE28" s="34" t="str">
        <f>IFERROR(TIME(0,0,AVERAGEIFS('VISSIM Travel Time Outputs'!$J:$J,'VISSIM Travel Time Outputs'!$D:$D,$D28,'VISSIM Travel Time Outputs'!$A:$A,"AVG",'VISSIM Travel Time Outputs'!$B:$B,BE$9)),"-")</f>
        <v>-</v>
      </c>
      <c r="BF28" s="34" t="str">
        <f>IFERROR(TIME(0,0,AVERAGEIFS('VISSIM Travel Time Outputs'!$J:$J,'VISSIM Travel Time Outputs'!$D:$D,$D28,'VISSIM Travel Time Outputs'!$A:$A,"AVG",'VISSIM Travel Time Outputs'!$B:$B,BF$9)),"-")</f>
        <v>-</v>
      </c>
      <c r="BG28" s="34" t="str">
        <f>IFERROR(TIME(0,0,AVERAGEIFS('VISSIM Travel Time Outputs'!$J:$J,'VISSIM Travel Time Outputs'!$D:$D,$D28,'VISSIM Travel Time Outputs'!$A:$A,"AVG",'VISSIM Travel Time Outputs'!$B:$B,BG$9)),"-")</f>
        <v>-</v>
      </c>
      <c r="BH28" s="34" t="str">
        <f>IFERROR(TIME(0,0,AVERAGEIFS('VISSIM Travel Time Outputs'!$J:$J,'VISSIM Travel Time Outputs'!$D:$D,$D28,'VISSIM Travel Time Outputs'!$A:$A,"AVG",'VISSIM Travel Time Outputs'!$B:$B,BH$9)),"-")</f>
        <v>-</v>
      </c>
      <c r="BI28" s="34" t="str">
        <f>IFERROR(TIME(0,0,AVERAGEIFS('VISSIM Travel Time Outputs'!$J:$J,'VISSIM Travel Time Outputs'!$D:$D,$D28,'VISSIM Travel Time Outputs'!$A:$A,"AVG",'VISSIM Travel Time Outputs'!$B:$B,BI$9)),"-")</f>
        <v>-</v>
      </c>
      <c r="BJ28" s="34" t="str">
        <f>IFERROR(TIME(0,0,AVERAGEIFS('VISSIM Travel Time Outputs'!$J:$J,'VISSIM Travel Time Outputs'!$D:$D,$D28,'VISSIM Travel Time Outputs'!$A:$A,"AVG",'VISSIM Travel Time Outputs'!$B:$B,BJ$9)),"-")</f>
        <v>-</v>
      </c>
      <c r="BK28" s="134" t="str">
        <f>IFERROR(TIME(0,0,AVERAGEIFS('VISSIM Travel Time Outputs'!$J:$J,'VISSIM Travel Time Outputs'!$D:$D,$D28,'VISSIM Travel Time Outputs'!$A:$A,"AVG",'VISSIM Travel Time Outputs'!$B:$B,BK$9)),"-")</f>
        <v>-</v>
      </c>
      <c r="BL28" s="126"/>
      <c r="BM28" s="323" t="str">
        <f>IFERROR(AVERAGEIFS('VISSIM Travel Time Outputs'!$G:$G,'VISSIM Travel Time Outputs'!$D:$D,$D28,'VISSIM Travel Time Outputs'!$A:$A,"AVG",'VISSIM Travel Time Outputs'!$B:$B,BM$9),"-")</f>
        <v>-</v>
      </c>
      <c r="BN28" s="324" t="str">
        <f>IFERROR(AVERAGEIFS('VISSIM Travel Time Outputs'!$G:$G,'VISSIM Travel Time Outputs'!$D:$D,$D28,'VISSIM Travel Time Outputs'!$A:$A,"AVG",'VISSIM Travel Time Outputs'!$B:$B,BN$9),"-")</f>
        <v>-</v>
      </c>
      <c r="BO28" s="324" t="str">
        <f>IFERROR(AVERAGEIFS('VISSIM Travel Time Outputs'!$G:$G,'VISSIM Travel Time Outputs'!$D:$D,$D28,'VISSIM Travel Time Outputs'!$A:$A,"AVG",'VISSIM Travel Time Outputs'!$B:$B,BO$9),"-")</f>
        <v>-</v>
      </c>
      <c r="BP28" s="324" t="str">
        <f>IFERROR(AVERAGEIFS('VISSIM Travel Time Outputs'!$G:$G,'VISSIM Travel Time Outputs'!$D:$D,$D28,'VISSIM Travel Time Outputs'!$A:$A,"AVG",'VISSIM Travel Time Outputs'!$B:$B,BP$9),"-")</f>
        <v>-</v>
      </c>
      <c r="BQ28" s="324" t="str">
        <f>IFERROR(AVERAGEIFS('VISSIM Travel Time Outputs'!$G:$G,'VISSIM Travel Time Outputs'!$D:$D,$D28,'VISSIM Travel Time Outputs'!$A:$A,"AVG",'VISSIM Travel Time Outputs'!$B:$B,BQ$9),"-")</f>
        <v>-</v>
      </c>
      <c r="BR28" s="324" t="str">
        <f>IFERROR(AVERAGEIFS('VISSIM Travel Time Outputs'!$G:$G,'VISSIM Travel Time Outputs'!$D:$D,$D28,'VISSIM Travel Time Outputs'!$A:$A,"AVG",'VISSIM Travel Time Outputs'!$B:$B,BR$9),"-")</f>
        <v>-</v>
      </c>
      <c r="BS28" s="324" t="str">
        <f>IFERROR(AVERAGEIFS('VISSIM Travel Time Outputs'!$G:$G,'VISSIM Travel Time Outputs'!$D:$D,$D28,'VISSIM Travel Time Outputs'!$A:$A,"AVG",'VISSIM Travel Time Outputs'!$B:$B,BS$9),"-")</f>
        <v>-</v>
      </c>
      <c r="BT28" s="324" t="str">
        <f>IFERROR(AVERAGEIFS('VISSIM Travel Time Outputs'!$G:$G,'VISSIM Travel Time Outputs'!$D:$D,$D28,'VISSIM Travel Time Outputs'!$A:$A,"AVG",'VISSIM Travel Time Outputs'!$B:$B,BT$9),"-")</f>
        <v>-</v>
      </c>
      <c r="BU28" s="324" t="str">
        <f>IFERROR(AVERAGEIFS('VISSIM Travel Time Outputs'!$G:$G,'VISSIM Travel Time Outputs'!$D:$D,$D28,'VISSIM Travel Time Outputs'!$A:$A,"AVG",'VISSIM Travel Time Outputs'!$B:$B,BU$9),"-")</f>
        <v>-</v>
      </c>
      <c r="BV28" s="324" t="str">
        <f>IFERROR(AVERAGEIFS('VISSIM Travel Time Outputs'!$G:$G,'VISSIM Travel Time Outputs'!$D:$D,$D28,'VISSIM Travel Time Outputs'!$A:$A,"AVG",'VISSIM Travel Time Outputs'!$B:$B,BV$9),"-")</f>
        <v>-</v>
      </c>
      <c r="BW28" s="324" t="str">
        <f>IFERROR(AVERAGEIFS('VISSIM Travel Time Outputs'!$G:$G,'VISSIM Travel Time Outputs'!$D:$D,$D28,'VISSIM Travel Time Outputs'!$A:$A,"AVG",'VISSIM Travel Time Outputs'!$B:$B,BW$9),"-")</f>
        <v>-</v>
      </c>
      <c r="BX28" s="324" t="str">
        <f>IFERROR(AVERAGEIFS('VISSIM Travel Time Outputs'!$G:$G,'VISSIM Travel Time Outputs'!$D:$D,$D28,'VISSIM Travel Time Outputs'!$A:$A,"AVG",'VISSIM Travel Time Outputs'!$B:$B,BX$9),"-")</f>
        <v>-</v>
      </c>
      <c r="BY28" s="324" t="str">
        <f>IFERROR(AVERAGEIFS('VISSIM Travel Time Outputs'!$G:$G,'VISSIM Travel Time Outputs'!$D:$D,$D28,'VISSIM Travel Time Outputs'!$A:$A,"AVG",'VISSIM Travel Time Outputs'!$B:$B,BY$9),"-")</f>
        <v>-</v>
      </c>
      <c r="BZ28" s="324" t="str">
        <f>IFERROR(AVERAGEIFS('VISSIM Travel Time Outputs'!$G:$G,'VISSIM Travel Time Outputs'!$D:$D,$D28,'VISSIM Travel Time Outputs'!$A:$A,"AVG",'VISSIM Travel Time Outputs'!$B:$B,BZ$9),"-")</f>
        <v>-</v>
      </c>
      <c r="CA28" s="324" t="str">
        <f>IFERROR(AVERAGEIFS('VISSIM Travel Time Outputs'!$G:$G,'VISSIM Travel Time Outputs'!$D:$D,$D28,'VISSIM Travel Time Outputs'!$A:$A,"AVG",'VISSIM Travel Time Outputs'!$B:$B,CA$9),"-")</f>
        <v>-</v>
      </c>
      <c r="CB28" s="325" t="str">
        <f>IFERROR(AVERAGEIFS('VISSIM Travel Time Outputs'!$G:$G,'VISSIM Travel Time Outputs'!$D:$D,$D28,'VISSIM Travel Time Outputs'!$A:$A,"AVG",'VISSIM Travel Time Outputs'!$B:$B,CB$9),"-")</f>
        <v>-</v>
      </c>
      <c r="CC28" s="254"/>
      <c r="CD28" s="209" t="str">
        <f t="shared" si="16"/>
        <v>--</v>
      </c>
      <c r="CE28" s="354" t="str">
        <f t="shared" si="17"/>
        <v>--</v>
      </c>
      <c r="CF28" s="325">
        <f t="shared" si="18"/>
        <v>0</v>
      </c>
      <c r="CG28" s="331"/>
      <c r="CH28" s="209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134"/>
      <c r="CX28" s="331"/>
      <c r="CY28" s="323"/>
      <c r="CZ28" s="324"/>
      <c r="DA28" s="324"/>
      <c r="DB28" s="324"/>
      <c r="DC28" s="324"/>
      <c r="DD28" s="324"/>
      <c r="DE28" s="324"/>
      <c r="DF28" s="324"/>
      <c r="DG28" s="324"/>
      <c r="DH28" s="324"/>
      <c r="DI28" s="324"/>
      <c r="DJ28" s="324"/>
      <c r="DK28" s="324"/>
      <c r="DL28" s="324"/>
      <c r="DM28" s="324"/>
      <c r="DN28" s="325"/>
      <c r="DO28" s="331"/>
      <c r="DP28" s="209" t="str">
        <f t="shared" si="19"/>
        <v>--</v>
      </c>
      <c r="DQ28" s="354" t="str">
        <f t="shared" si="20"/>
        <v>--</v>
      </c>
      <c r="DR28" s="325">
        <f t="shared" si="21"/>
        <v>0</v>
      </c>
      <c r="DS28" s="255"/>
      <c r="DT28" s="209" t="str">
        <f>IFERROR(TIME(0,0,AVERAGEIFS('VISSIM Travel Time Outputs'!$K:$K,'VISSIM Travel Time Outputs'!$D:$D,$D28,'VISSIM Travel Time Outputs'!$A:$A,"AVG",'VISSIM Travel Time Outputs'!$B:$B,DT$9)),"-")</f>
        <v>-</v>
      </c>
      <c r="DU28" s="34" t="str">
        <f>IFERROR(TIME(0,0,AVERAGEIFS('VISSIM Travel Time Outputs'!$K:$K,'VISSIM Travel Time Outputs'!$D:$D,$D28,'VISSIM Travel Time Outputs'!$A:$A,"AVG",'VISSIM Travel Time Outputs'!$B:$B,DU$9)),"-")</f>
        <v>-</v>
      </c>
      <c r="DV28" s="34" t="str">
        <f>IFERROR(TIME(0,0,AVERAGEIFS('VISSIM Travel Time Outputs'!$K:$K,'VISSIM Travel Time Outputs'!$D:$D,$D28,'VISSIM Travel Time Outputs'!$A:$A,"AVG",'VISSIM Travel Time Outputs'!$B:$B,DV$9)),"-")</f>
        <v>-</v>
      </c>
      <c r="DW28" s="34" t="str">
        <f>IFERROR(TIME(0,0,AVERAGEIFS('VISSIM Travel Time Outputs'!$K:$K,'VISSIM Travel Time Outputs'!$D:$D,$D28,'VISSIM Travel Time Outputs'!$A:$A,"AVG",'VISSIM Travel Time Outputs'!$B:$B,DW$9)),"-")</f>
        <v>-</v>
      </c>
      <c r="DX28" s="34" t="str">
        <f>IFERROR(TIME(0,0,AVERAGEIFS('VISSIM Travel Time Outputs'!$K:$K,'VISSIM Travel Time Outputs'!$D:$D,$D28,'VISSIM Travel Time Outputs'!$A:$A,"AVG",'VISSIM Travel Time Outputs'!$B:$B,DX$9)),"-")</f>
        <v>-</v>
      </c>
      <c r="DY28" s="34" t="str">
        <f>IFERROR(TIME(0,0,AVERAGEIFS('VISSIM Travel Time Outputs'!$K:$K,'VISSIM Travel Time Outputs'!$D:$D,$D28,'VISSIM Travel Time Outputs'!$A:$A,"AVG",'VISSIM Travel Time Outputs'!$B:$B,DY$9)),"-")</f>
        <v>-</v>
      </c>
      <c r="DZ28" s="34" t="str">
        <f>IFERROR(TIME(0,0,AVERAGEIFS('VISSIM Travel Time Outputs'!$K:$K,'VISSIM Travel Time Outputs'!$D:$D,$D28,'VISSIM Travel Time Outputs'!$A:$A,"AVG",'VISSIM Travel Time Outputs'!$B:$B,DZ$9)),"-")</f>
        <v>-</v>
      </c>
      <c r="EA28" s="34" t="str">
        <f>IFERROR(TIME(0,0,AVERAGEIFS('VISSIM Travel Time Outputs'!$K:$K,'VISSIM Travel Time Outputs'!$D:$D,$D28,'VISSIM Travel Time Outputs'!$A:$A,"AVG",'VISSIM Travel Time Outputs'!$B:$B,EA$9)),"-")</f>
        <v>-</v>
      </c>
      <c r="EB28" s="34" t="str">
        <f>IFERROR(TIME(0,0,AVERAGEIFS('VISSIM Travel Time Outputs'!$K:$K,'VISSIM Travel Time Outputs'!$D:$D,$D28,'VISSIM Travel Time Outputs'!$A:$A,"AVG",'VISSIM Travel Time Outputs'!$B:$B,EB$9)),"-")</f>
        <v>-</v>
      </c>
      <c r="EC28" s="34" t="str">
        <f>IFERROR(TIME(0,0,AVERAGEIFS('VISSIM Travel Time Outputs'!$K:$K,'VISSIM Travel Time Outputs'!$D:$D,$D28,'VISSIM Travel Time Outputs'!$A:$A,"AVG",'VISSIM Travel Time Outputs'!$B:$B,EC$9)),"-")</f>
        <v>-</v>
      </c>
      <c r="ED28" s="34" t="str">
        <f>IFERROR(TIME(0,0,AVERAGEIFS('VISSIM Travel Time Outputs'!$K:$K,'VISSIM Travel Time Outputs'!$D:$D,$D28,'VISSIM Travel Time Outputs'!$A:$A,"AVG",'VISSIM Travel Time Outputs'!$B:$B,ED$9)),"-")</f>
        <v>-</v>
      </c>
      <c r="EE28" s="34" t="str">
        <f>IFERROR(TIME(0,0,AVERAGEIFS('VISSIM Travel Time Outputs'!$K:$K,'VISSIM Travel Time Outputs'!$D:$D,$D28,'VISSIM Travel Time Outputs'!$A:$A,"AVG",'VISSIM Travel Time Outputs'!$B:$B,EE$9)),"-")</f>
        <v>-</v>
      </c>
      <c r="EF28" s="34" t="str">
        <f>IFERROR(TIME(0,0,AVERAGEIFS('VISSIM Travel Time Outputs'!$K:$K,'VISSIM Travel Time Outputs'!$D:$D,$D28,'VISSIM Travel Time Outputs'!$A:$A,"AVG",'VISSIM Travel Time Outputs'!$B:$B,EF$9)),"-")</f>
        <v>-</v>
      </c>
      <c r="EG28" s="34" t="str">
        <f>IFERROR(TIME(0,0,AVERAGEIFS('VISSIM Travel Time Outputs'!$K:$K,'VISSIM Travel Time Outputs'!$D:$D,$D28,'VISSIM Travel Time Outputs'!$A:$A,"AVG",'VISSIM Travel Time Outputs'!$B:$B,EG$9)),"-")</f>
        <v>-</v>
      </c>
      <c r="EH28" s="34" t="str">
        <f>IFERROR(TIME(0,0,AVERAGEIFS('VISSIM Travel Time Outputs'!$K:$K,'VISSIM Travel Time Outputs'!$D:$D,$D28,'VISSIM Travel Time Outputs'!$A:$A,"AVG",'VISSIM Travel Time Outputs'!$B:$B,EH$9)),"-")</f>
        <v>-</v>
      </c>
      <c r="EI28" s="134" t="str">
        <f>IFERROR(TIME(0,0,AVERAGEIFS('VISSIM Travel Time Outputs'!$K:$K,'VISSIM Travel Time Outputs'!$D:$D,$D28,'VISSIM Travel Time Outputs'!$A:$A,"AVG",'VISSIM Travel Time Outputs'!$B:$B,EI$9)),"-")</f>
        <v>-</v>
      </c>
      <c r="EJ28" s="126"/>
      <c r="EK28" s="323" t="str">
        <f>IFERROR(AVERAGEIFS('VISSIM Travel Time Outputs'!$H:$H,'VISSIM Travel Time Outputs'!$D:$D,$D28,'VISSIM Travel Time Outputs'!$A:$A,"AVG",'VISSIM Travel Time Outputs'!$B:$B,EK$9),"-")</f>
        <v>-</v>
      </c>
      <c r="EL28" s="324" t="str">
        <f>IFERROR(AVERAGEIFS('VISSIM Travel Time Outputs'!$H:$H,'VISSIM Travel Time Outputs'!$D:$D,$D28,'VISSIM Travel Time Outputs'!$A:$A,"AVG",'VISSIM Travel Time Outputs'!$B:$B,EL$9),"-")</f>
        <v>-</v>
      </c>
      <c r="EM28" s="324" t="str">
        <f>IFERROR(AVERAGEIFS('VISSIM Travel Time Outputs'!$H:$H,'VISSIM Travel Time Outputs'!$D:$D,$D28,'VISSIM Travel Time Outputs'!$A:$A,"AVG",'VISSIM Travel Time Outputs'!$B:$B,EM$9),"-")</f>
        <v>-</v>
      </c>
      <c r="EN28" s="324" t="str">
        <f>IFERROR(AVERAGEIFS('VISSIM Travel Time Outputs'!$H:$H,'VISSIM Travel Time Outputs'!$D:$D,$D28,'VISSIM Travel Time Outputs'!$A:$A,"AVG",'VISSIM Travel Time Outputs'!$B:$B,EN$9),"-")</f>
        <v>-</v>
      </c>
      <c r="EO28" s="324" t="str">
        <f>IFERROR(AVERAGEIFS('VISSIM Travel Time Outputs'!$H:$H,'VISSIM Travel Time Outputs'!$D:$D,$D28,'VISSIM Travel Time Outputs'!$A:$A,"AVG",'VISSIM Travel Time Outputs'!$B:$B,EO$9),"-")</f>
        <v>-</v>
      </c>
      <c r="EP28" s="324" t="str">
        <f>IFERROR(AVERAGEIFS('VISSIM Travel Time Outputs'!$H:$H,'VISSIM Travel Time Outputs'!$D:$D,$D28,'VISSIM Travel Time Outputs'!$A:$A,"AVG",'VISSIM Travel Time Outputs'!$B:$B,EP$9),"-")</f>
        <v>-</v>
      </c>
      <c r="EQ28" s="324" t="str">
        <f>IFERROR(AVERAGEIFS('VISSIM Travel Time Outputs'!$H:$H,'VISSIM Travel Time Outputs'!$D:$D,$D28,'VISSIM Travel Time Outputs'!$A:$A,"AVG",'VISSIM Travel Time Outputs'!$B:$B,EQ$9),"-")</f>
        <v>-</v>
      </c>
      <c r="ER28" s="324" t="str">
        <f>IFERROR(AVERAGEIFS('VISSIM Travel Time Outputs'!$H:$H,'VISSIM Travel Time Outputs'!$D:$D,$D28,'VISSIM Travel Time Outputs'!$A:$A,"AVG",'VISSIM Travel Time Outputs'!$B:$B,ER$9),"-")</f>
        <v>-</v>
      </c>
      <c r="ES28" s="324" t="str">
        <f>IFERROR(AVERAGEIFS('VISSIM Travel Time Outputs'!$H:$H,'VISSIM Travel Time Outputs'!$D:$D,$D28,'VISSIM Travel Time Outputs'!$A:$A,"AVG",'VISSIM Travel Time Outputs'!$B:$B,ES$9),"-")</f>
        <v>-</v>
      </c>
      <c r="ET28" s="324" t="str">
        <f>IFERROR(AVERAGEIFS('VISSIM Travel Time Outputs'!$H:$H,'VISSIM Travel Time Outputs'!$D:$D,$D28,'VISSIM Travel Time Outputs'!$A:$A,"AVG",'VISSIM Travel Time Outputs'!$B:$B,ET$9),"-")</f>
        <v>-</v>
      </c>
      <c r="EU28" s="324" t="str">
        <f>IFERROR(AVERAGEIFS('VISSIM Travel Time Outputs'!$H:$H,'VISSIM Travel Time Outputs'!$D:$D,$D28,'VISSIM Travel Time Outputs'!$A:$A,"AVG",'VISSIM Travel Time Outputs'!$B:$B,EU$9),"-")</f>
        <v>-</v>
      </c>
      <c r="EV28" s="324" t="str">
        <f>IFERROR(AVERAGEIFS('VISSIM Travel Time Outputs'!$H:$H,'VISSIM Travel Time Outputs'!$D:$D,$D28,'VISSIM Travel Time Outputs'!$A:$A,"AVG",'VISSIM Travel Time Outputs'!$B:$B,EV$9),"-")</f>
        <v>-</v>
      </c>
      <c r="EW28" s="324" t="str">
        <f>IFERROR(AVERAGEIFS('VISSIM Travel Time Outputs'!$H:$H,'VISSIM Travel Time Outputs'!$D:$D,$D28,'VISSIM Travel Time Outputs'!$A:$A,"AVG",'VISSIM Travel Time Outputs'!$B:$B,EW$9),"-")</f>
        <v>-</v>
      </c>
      <c r="EX28" s="324" t="str">
        <f>IFERROR(AVERAGEIFS('VISSIM Travel Time Outputs'!$H:$H,'VISSIM Travel Time Outputs'!$D:$D,$D28,'VISSIM Travel Time Outputs'!$A:$A,"AVG",'VISSIM Travel Time Outputs'!$B:$B,EX$9),"-")</f>
        <v>-</v>
      </c>
      <c r="EY28" s="324" t="str">
        <f>IFERROR(AVERAGEIFS('VISSIM Travel Time Outputs'!$H:$H,'VISSIM Travel Time Outputs'!$D:$D,$D28,'VISSIM Travel Time Outputs'!$A:$A,"AVG",'VISSIM Travel Time Outputs'!$B:$B,EY$9),"-")</f>
        <v>-</v>
      </c>
      <c r="EZ28" s="325" t="str">
        <f>IFERROR(AVERAGEIFS('VISSIM Travel Time Outputs'!$H:$H,'VISSIM Travel Time Outputs'!$D:$D,$D28,'VISSIM Travel Time Outputs'!$A:$A,"AVG",'VISSIM Travel Time Outputs'!$B:$B,EZ$9),"-")</f>
        <v>-</v>
      </c>
      <c r="FA28" s="254"/>
      <c r="FB28" s="209" t="str">
        <f t="shared" si="22"/>
        <v>--</v>
      </c>
      <c r="FC28" s="354" t="str">
        <f t="shared" si="23"/>
        <v>--</v>
      </c>
      <c r="FD28" s="325">
        <f t="shared" si="24"/>
        <v>0</v>
      </c>
      <c r="FE28" s="331"/>
      <c r="FF28" s="209" t="str">
        <f>IFERROR(GETPIVOTDATA("Average of TRAVTM(40)",#REF!,"TIMEINT",FF$9,"VEHICLETRAVELTIMEMEASUREMENT",$D28)/3600/24,"--")</f>
        <v>--</v>
      </c>
      <c r="FG28" s="34" t="str">
        <f>IFERROR(GETPIVOTDATA("Average of TRAVTM(40)",#REF!,"TIMEINT",FG$9,"VEHICLETRAVELTIMEMEASUREMENT",$D28)/3600/24,"--")</f>
        <v>--</v>
      </c>
      <c r="FH28" s="34" t="str">
        <f>IFERROR(GETPIVOTDATA("Average of TRAVTM(40)",#REF!,"TIMEINT",FH$9,"VEHICLETRAVELTIMEMEASUREMENT",$D28)/3600/24,"--")</f>
        <v>--</v>
      </c>
      <c r="FI28" s="34" t="str">
        <f>IFERROR(GETPIVOTDATA("Average of TRAVTM(40)",#REF!,"TIMEINT",FI$9,"VEHICLETRAVELTIMEMEASUREMENT",$D28)/3600/24,"--")</f>
        <v>--</v>
      </c>
      <c r="FJ28" s="34" t="str">
        <f>IFERROR(GETPIVOTDATA("Average of TRAVTM(40)",#REF!,"TIMEINT",FJ$9,"VEHICLETRAVELTIMEMEASUREMENT",$D28)/3600/24,"--")</f>
        <v>--</v>
      </c>
      <c r="FK28" s="34" t="str">
        <f>IFERROR(GETPIVOTDATA("Average of TRAVTM(40)",#REF!,"TIMEINT",FK$9,"VEHICLETRAVELTIMEMEASUREMENT",$D28)/3600/24,"--")</f>
        <v>--</v>
      </c>
      <c r="FL28" s="34" t="str">
        <f>IFERROR(GETPIVOTDATA("Average of TRAVTM(40)",#REF!,"TIMEINT",FL$9,"VEHICLETRAVELTIMEMEASUREMENT",$D28)/3600/24,"--")</f>
        <v>--</v>
      </c>
      <c r="FM28" s="34" t="str">
        <f>IFERROR(GETPIVOTDATA("Average of TRAVTM(40)",#REF!,"TIMEINT",FM$9,"VEHICLETRAVELTIMEMEASUREMENT",$D28)/3600/24,"--")</f>
        <v>--</v>
      </c>
      <c r="FN28" s="34" t="str">
        <f>IFERROR(GETPIVOTDATA("Average of TRAVTM(40)",#REF!,"TIMEINT",FN$9,"VEHICLETRAVELTIMEMEASUREMENT",$D28)/3600/24,"--")</f>
        <v>--</v>
      </c>
      <c r="FO28" s="34" t="str">
        <f>IFERROR(GETPIVOTDATA("Average of TRAVTM(40)",#REF!,"TIMEINT",FO$9,"VEHICLETRAVELTIMEMEASUREMENT",$D28)/3600/24,"--")</f>
        <v>--</v>
      </c>
      <c r="FP28" s="34" t="str">
        <f>IFERROR(GETPIVOTDATA("Average of TRAVTM(40)",#REF!,"TIMEINT",FP$9,"VEHICLETRAVELTIMEMEASUREMENT",$D28)/3600/24,"--")</f>
        <v>--</v>
      </c>
      <c r="FQ28" s="34" t="str">
        <f>IFERROR(GETPIVOTDATA("Average of TRAVTM(40)",#REF!,"TIMEINT",FQ$9,"VEHICLETRAVELTIMEMEASUREMENT",$D28)/3600/24,"--")</f>
        <v>--</v>
      </c>
      <c r="FR28" s="34" t="str">
        <f>IFERROR(GETPIVOTDATA("Average of TRAVTM(40)",#REF!,"TIMEINT",FR$9,"VEHICLETRAVELTIMEMEASUREMENT",$D28)/3600/24,"--")</f>
        <v>--</v>
      </c>
      <c r="FS28" s="34" t="str">
        <f>IFERROR(GETPIVOTDATA("Average of TRAVTM(40)",#REF!,"TIMEINT",FS$9,"VEHICLETRAVELTIMEMEASUREMENT",$D28)/3600/24,"--")</f>
        <v>--</v>
      </c>
      <c r="FT28" s="34" t="str">
        <f>IFERROR(GETPIVOTDATA("Average of TRAVTM(40)",#REF!,"TIMEINT",FT$9,"VEHICLETRAVELTIMEMEASUREMENT",$D28)/3600/24,"--")</f>
        <v>--</v>
      </c>
      <c r="FU28" s="134" t="str">
        <f>IFERROR(GETPIVOTDATA("Average of TRAVTM(40)",#REF!,"TIMEINT",FU$9,"VEHICLETRAVELTIMEMEASUREMENT",$D28)/3600/24,"--")</f>
        <v>--</v>
      </c>
      <c r="FV28" s="331"/>
      <c r="FW28" s="323" t="str">
        <f>IFERROR(GETPIVOTDATA("Average of VEHS(40)",#REF!,"TIMEINT",FW$9,"VEHICLETRAVELTIMEMEASUREMENT",$D28),"--")</f>
        <v>--</v>
      </c>
      <c r="FX28" s="324" t="str">
        <f>IFERROR(GETPIVOTDATA("Average of VEHS(40)",#REF!,"TIMEINT",FX$9,"VEHICLETRAVELTIMEMEASUREMENT",$D28),"--")</f>
        <v>--</v>
      </c>
      <c r="FY28" s="324" t="str">
        <f>IFERROR(GETPIVOTDATA("Average of VEHS(40)",#REF!,"TIMEINT",FY$9,"VEHICLETRAVELTIMEMEASUREMENT",$D28),"--")</f>
        <v>--</v>
      </c>
      <c r="FZ28" s="324" t="str">
        <f>IFERROR(GETPIVOTDATA("Average of VEHS(40)",#REF!,"TIMEINT",FZ$9,"VEHICLETRAVELTIMEMEASUREMENT",$D28),"--")</f>
        <v>--</v>
      </c>
      <c r="GA28" s="324" t="str">
        <f>IFERROR(GETPIVOTDATA("Average of VEHS(40)",#REF!,"TIMEINT",GA$9,"VEHICLETRAVELTIMEMEASUREMENT",$D28),"--")</f>
        <v>--</v>
      </c>
      <c r="GB28" s="324" t="str">
        <f>IFERROR(GETPIVOTDATA("Average of VEHS(40)",#REF!,"TIMEINT",GB$9,"VEHICLETRAVELTIMEMEASUREMENT",$D28),"--")</f>
        <v>--</v>
      </c>
      <c r="GC28" s="324" t="str">
        <f>IFERROR(GETPIVOTDATA("Average of VEHS(40)",#REF!,"TIMEINT",GC$9,"VEHICLETRAVELTIMEMEASUREMENT",$D28),"--")</f>
        <v>--</v>
      </c>
      <c r="GD28" s="324" t="str">
        <f>IFERROR(GETPIVOTDATA("Average of VEHS(40)",#REF!,"TIMEINT",GD$9,"VEHICLETRAVELTIMEMEASUREMENT",$D28),"--")</f>
        <v>--</v>
      </c>
      <c r="GE28" s="324" t="str">
        <f>IFERROR(GETPIVOTDATA("Average of VEHS(40)",#REF!,"TIMEINT",GE$9,"VEHICLETRAVELTIMEMEASUREMENT",$D28),"--")</f>
        <v>--</v>
      </c>
      <c r="GF28" s="324" t="str">
        <f>IFERROR(GETPIVOTDATA("Average of VEHS(40)",#REF!,"TIMEINT",GF$9,"VEHICLETRAVELTIMEMEASUREMENT",$D28),"--")</f>
        <v>--</v>
      </c>
      <c r="GG28" s="324" t="str">
        <f>IFERROR(GETPIVOTDATA("Average of VEHS(40)",#REF!,"TIMEINT",GG$9,"VEHICLETRAVELTIMEMEASUREMENT",$D28),"--")</f>
        <v>--</v>
      </c>
      <c r="GH28" s="324" t="str">
        <f>IFERROR(GETPIVOTDATA("Average of VEHS(40)",#REF!,"TIMEINT",GH$9,"VEHICLETRAVELTIMEMEASUREMENT",$D28),"--")</f>
        <v>--</v>
      </c>
      <c r="GI28" s="324" t="str">
        <f>IFERROR(GETPIVOTDATA("Average of VEHS(40)",#REF!,"TIMEINT",GI$9,"VEHICLETRAVELTIMEMEASUREMENT",$D28),"--")</f>
        <v>--</v>
      </c>
      <c r="GJ28" s="324" t="str">
        <f>IFERROR(GETPIVOTDATA("Average of VEHS(40)",#REF!,"TIMEINT",GJ$9,"VEHICLETRAVELTIMEMEASUREMENT",$D28),"--")</f>
        <v>--</v>
      </c>
      <c r="GK28" s="324" t="str">
        <f>IFERROR(GETPIVOTDATA("Average of VEHS(40)",#REF!,"TIMEINT",GK$9,"VEHICLETRAVELTIMEMEASUREMENT",$D28),"--")</f>
        <v>--</v>
      </c>
      <c r="GL28" s="325" t="str">
        <f>IFERROR(GETPIVOTDATA("Average of VEHS(40)",#REF!,"TIMEINT",GL$9,"VEHICLETRAVELTIMEMEASUREMENT",$D28),"--")</f>
        <v>--</v>
      </c>
      <c r="GM28" s="331"/>
      <c r="GN28" s="209" t="str">
        <f t="shared" si="25"/>
        <v>--</v>
      </c>
      <c r="GO28" s="354" t="str">
        <f t="shared" si="26"/>
        <v>--</v>
      </c>
      <c r="GP28" s="325">
        <f t="shared" si="27"/>
        <v>0</v>
      </c>
      <c r="GQ28" s="331"/>
      <c r="GR28" s="209" t="str">
        <f>IFERROR(GETPIVOTDATA("Average of TRAVTM(60)",#REF!,"TIMEINT",GR$9,"VEHICLETRAVELTIMEMEASUREMENT",$D28)/3600/24,"--")</f>
        <v>--</v>
      </c>
      <c r="GS28" s="34" t="str">
        <f>IFERROR(GETPIVOTDATA("Average of TRAVTM(60)",#REF!,"TIMEINT",GS$9,"VEHICLETRAVELTIMEMEASUREMENT",$D28)/3600/24,"--")</f>
        <v>--</v>
      </c>
      <c r="GT28" s="34" t="str">
        <f>IFERROR(GETPIVOTDATA("Average of TRAVTM(60)",#REF!,"TIMEINT",GT$9,"VEHICLETRAVELTIMEMEASUREMENT",$D28)/3600/24,"--")</f>
        <v>--</v>
      </c>
      <c r="GU28" s="34" t="str">
        <f>IFERROR(GETPIVOTDATA("Average of TRAVTM(60)",#REF!,"TIMEINT",GU$9,"VEHICLETRAVELTIMEMEASUREMENT",$D28)/3600/24,"--")</f>
        <v>--</v>
      </c>
      <c r="GV28" s="34" t="str">
        <f>IFERROR(GETPIVOTDATA("Average of TRAVTM(60)",#REF!,"TIMEINT",GV$9,"VEHICLETRAVELTIMEMEASUREMENT",$D28)/3600/24,"--")</f>
        <v>--</v>
      </c>
      <c r="GW28" s="34" t="str">
        <f>IFERROR(GETPIVOTDATA("Average of TRAVTM(60)",#REF!,"TIMEINT",GW$9,"VEHICLETRAVELTIMEMEASUREMENT",$D28)/3600/24,"--")</f>
        <v>--</v>
      </c>
      <c r="GX28" s="34" t="str">
        <f>IFERROR(GETPIVOTDATA("Average of TRAVTM(60)",#REF!,"TIMEINT",GX$9,"VEHICLETRAVELTIMEMEASUREMENT",$D28)/3600/24,"--")</f>
        <v>--</v>
      </c>
      <c r="GY28" s="34" t="str">
        <f>IFERROR(GETPIVOTDATA("Average of TRAVTM(60)",#REF!,"TIMEINT",GY$9,"VEHICLETRAVELTIMEMEASUREMENT",$D28)/3600/24,"--")</f>
        <v>--</v>
      </c>
      <c r="GZ28" s="34" t="str">
        <f>IFERROR(GETPIVOTDATA("Average of TRAVTM(60)",#REF!,"TIMEINT",GZ$9,"VEHICLETRAVELTIMEMEASUREMENT",$D28)/3600/24,"--")</f>
        <v>--</v>
      </c>
      <c r="HA28" s="34" t="str">
        <f>IFERROR(GETPIVOTDATA("Average of TRAVTM(60)",#REF!,"TIMEINT",HA$9,"VEHICLETRAVELTIMEMEASUREMENT",$D28)/3600/24,"--")</f>
        <v>--</v>
      </c>
      <c r="HB28" s="34" t="str">
        <f>IFERROR(GETPIVOTDATA("Average of TRAVTM(60)",#REF!,"TIMEINT",HB$9,"VEHICLETRAVELTIMEMEASUREMENT",$D28)/3600/24,"--")</f>
        <v>--</v>
      </c>
      <c r="HC28" s="34" t="str">
        <f>IFERROR(GETPIVOTDATA("Average of TRAVTM(60)",#REF!,"TIMEINT",HC$9,"VEHICLETRAVELTIMEMEASUREMENT",$D28)/3600/24,"--")</f>
        <v>--</v>
      </c>
      <c r="HD28" s="34" t="str">
        <f>IFERROR(GETPIVOTDATA("Average of TRAVTM(60)",#REF!,"TIMEINT",HD$9,"VEHICLETRAVELTIMEMEASUREMENT",$D28)/3600/24,"--")</f>
        <v>--</v>
      </c>
      <c r="HE28" s="34" t="str">
        <f>IFERROR(GETPIVOTDATA("Average of TRAVTM(60)",#REF!,"TIMEINT",HE$9,"VEHICLETRAVELTIMEMEASUREMENT",$D28)/3600/24,"--")</f>
        <v>--</v>
      </c>
      <c r="HF28" s="34" t="str">
        <f>IFERROR(GETPIVOTDATA("Average of TRAVTM(60)",#REF!,"TIMEINT",HF$9,"VEHICLETRAVELTIMEMEASUREMENT",$D28)/3600/24,"--")</f>
        <v>--</v>
      </c>
      <c r="HG28" s="134" t="str">
        <f>IFERROR(GETPIVOTDATA("Average of TRAVTM(60)",#REF!,"TIMEINT",HG$9,"VEHICLETRAVELTIMEMEASUREMENT",$D28)/3600/24,"--")</f>
        <v>--</v>
      </c>
      <c r="HH28" s="331"/>
      <c r="HI28" s="323" t="str">
        <f>IFERROR(GETPIVOTDATA("Average of VEHS(60)",#REF!,"TIMEINT",HI$9,"VEHICLETRAVELTIMEMEASUREMENT",$D28),"--")</f>
        <v>--</v>
      </c>
      <c r="HJ28" s="324" t="str">
        <f>IFERROR(GETPIVOTDATA("Average of VEHS(60)",#REF!,"TIMEINT",HJ$9,"VEHICLETRAVELTIMEMEASUREMENT",$D28),"--")</f>
        <v>--</v>
      </c>
      <c r="HK28" s="324" t="str">
        <f>IFERROR(GETPIVOTDATA("Average of VEHS(60)",#REF!,"TIMEINT",HK$9,"VEHICLETRAVELTIMEMEASUREMENT",$D28),"--")</f>
        <v>--</v>
      </c>
      <c r="HL28" s="324" t="str">
        <f>IFERROR(GETPIVOTDATA("Average of VEHS(60)",#REF!,"TIMEINT",HL$9,"VEHICLETRAVELTIMEMEASUREMENT",$D28),"--")</f>
        <v>--</v>
      </c>
      <c r="HM28" s="324" t="str">
        <f>IFERROR(GETPIVOTDATA("Average of VEHS(60)",#REF!,"TIMEINT",HM$9,"VEHICLETRAVELTIMEMEASUREMENT",$D28),"--")</f>
        <v>--</v>
      </c>
      <c r="HN28" s="324" t="str">
        <f>IFERROR(GETPIVOTDATA("Average of VEHS(60)",#REF!,"TIMEINT",HN$9,"VEHICLETRAVELTIMEMEASUREMENT",$D28),"--")</f>
        <v>--</v>
      </c>
      <c r="HO28" s="324" t="str">
        <f>IFERROR(GETPIVOTDATA("Average of VEHS(60)",#REF!,"TIMEINT",HO$9,"VEHICLETRAVELTIMEMEASUREMENT",$D28),"--")</f>
        <v>--</v>
      </c>
      <c r="HP28" s="324" t="str">
        <f>IFERROR(GETPIVOTDATA("Average of VEHS(60)",#REF!,"TIMEINT",HP$9,"VEHICLETRAVELTIMEMEASUREMENT",$D28),"--")</f>
        <v>--</v>
      </c>
      <c r="HQ28" s="324" t="str">
        <f>IFERROR(GETPIVOTDATA("Average of VEHS(60)",#REF!,"TIMEINT",HQ$9,"VEHICLETRAVELTIMEMEASUREMENT",$D28),"--")</f>
        <v>--</v>
      </c>
      <c r="HR28" s="324" t="str">
        <f>IFERROR(GETPIVOTDATA("Average of VEHS(60)",#REF!,"TIMEINT",HR$9,"VEHICLETRAVELTIMEMEASUREMENT",$D28),"--")</f>
        <v>--</v>
      </c>
      <c r="HS28" s="324" t="str">
        <f>IFERROR(GETPIVOTDATA("Average of VEHS(60)",#REF!,"TIMEINT",HS$9,"VEHICLETRAVELTIMEMEASUREMENT",$D28),"--")</f>
        <v>--</v>
      </c>
      <c r="HT28" s="324" t="str">
        <f>IFERROR(GETPIVOTDATA("Average of VEHS(60)",#REF!,"TIMEINT",HT$9,"VEHICLETRAVELTIMEMEASUREMENT",$D28),"--")</f>
        <v>--</v>
      </c>
      <c r="HU28" s="324" t="str">
        <f>IFERROR(GETPIVOTDATA("Average of VEHS(60)",#REF!,"TIMEINT",HU$9,"VEHICLETRAVELTIMEMEASUREMENT",$D28),"--")</f>
        <v>--</v>
      </c>
      <c r="HV28" s="324" t="str">
        <f>IFERROR(GETPIVOTDATA("Average of VEHS(60)",#REF!,"TIMEINT",HV$9,"VEHICLETRAVELTIMEMEASUREMENT",$D28),"--")</f>
        <v>--</v>
      </c>
      <c r="HW28" s="324" t="str">
        <f>IFERROR(GETPIVOTDATA("Average of VEHS(60)",#REF!,"TIMEINT",HW$9,"VEHICLETRAVELTIMEMEASUREMENT",$D28),"--")</f>
        <v>--</v>
      </c>
      <c r="HX28" s="325" t="str">
        <f>IFERROR(GETPIVOTDATA("Average of VEHS(60)",#REF!,"TIMEINT",HX$9,"VEHICLETRAVELTIMEMEASUREMENT",$D28),"--")</f>
        <v>--</v>
      </c>
      <c r="HY28" s="331"/>
      <c r="HZ28" s="209" t="str">
        <f t="shared" si="28"/>
        <v>--</v>
      </c>
      <c r="IA28" s="354" t="str">
        <f t="shared" si="29"/>
        <v>--</v>
      </c>
      <c r="IB28" s="325">
        <f t="shared" si="30"/>
        <v>0</v>
      </c>
      <c r="IC28" s="638"/>
      <c r="ID28" s="323" t="str">
        <f>IFERROR(AVERAGEIFS('VISSIM Travel Time Outputs'!#REF!,'VISSIM Travel Time Outputs'!#REF!,$D28,'VISSIM Travel Time Outputs'!#REF!,"AVG",'VISSIM Travel Time Outputs'!#REF!,ID$9),"-")</f>
        <v>-</v>
      </c>
      <c r="IE28" s="324" t="str">
        <f>IFERROR(AVERAGEIFS('VISSIM Travel Time Outputs'!#REF!,'VISSIM Travel Time Outputs'!#REF!,$D28,'VISSIM Travel Time Outputs'!#REF!,"AVG",'VISSIM Travel Time Outputs'!#REF!,IE$9),"-")</f>
        <v>-</v>
      </c>
      <c r="IF28" s="324" t="str">
        <f>IFERROR(AVERAGEIFS('VISSIM Travel Time Outputs'!#REF!,'VISSIM Travel Time Outputs'!#REF!,$D28,'VISSIM Travel Time Outputs'!#REF!,"AVG",'VISSIM Travel Time Outputs'!#REF!,IF$9),"-")</f>
        <v>-</v>
      </c>
      <c r="IG28" s="324" t="str">
        <f>IFERROR(AVERAGEIFS('VISSIM Travel Time Outputs'!#REF!,'VISSIM Travel Time Outputs'!#REF!,$D28,'VISSIM Travel Time Outputs'!#REF!,"AVG",'VISSIM Travel Time Outputs'!#REF!,IG$9),"-")</f>
        <v>-</v>
      </c>
      <c r="IH28" s="324" t="str">
        <f>IFERROR(AVERAGEIFS('VISSIM Travel Time Outputs'!#REF!,'VISSIM Travel Time Outputs'!#REF!,$D28,'VISSIM Travel Time Outputs'!#REF!,"AVG",'VISSIM Travel Time Outputs'!#REF!,IH$9),"-")</f>
        <v>-</v>
      </c>
      <c r="II28" s="324" t="str">
        <f>IFERROR(AVERAGEIFS('VISSIM Travel Time Outputs'!#REF!,'VISSIM Travel Time Outputs'!#REF!,$D28,'VISSIM Travel Time Outputs'!#REF!,"AVG",'VISSIM Travel Time Outputs'!#REF!,II$9),"-")</f>
        <v>-</v>
      </c>
      <c r="IJ28" s="324" t="str">
        <f>IFERROR(AVERAGEIFS('VISSIM Travel Time Outputs'!#REF!,'VISSIM Travel Time Outputs'!#REF!,$D28,'VISSIM Travel Time Outputs'!#REF!,"AVG",'VISSIM Travel Time Outputs'!#REF!,IJ$9),"-")</f>
        <v>-</v>
      </c>
      <c r="IK28" s="324" t="str">
        <f>IFERROR(AVERAGEIFS('VISSIM Travel Time Outputs'!#REF!,'VISSIM Travel Time Outputs'!#REF!,$D28,'VISSIM Travel Time Outputs'!#REF!,"AVG",'VISSIM Travel Time Outputs'!#REF!,IK$9),"-")</f>
        <v>-</v>
      </c>
      <c r="IL28" s="324" t="str">
        <f>IFERROR(AVERAGEIFS('VISSIM Travel Time Outputs'!#REF!,'VISSIM Travel Time Outputs'!#REF!,$D28,'VISSIM Travel Time Outputs'!#REF!,"AVG",'VISSIM Travel Time Outputs'!#REF!,IL$9),"-")</f>
        <v>-</v>
      </c>
      <c r="IM28" s="324" t="str">
        <f>IFERROR(AVERAGEIFS('VISSIM Travel Time Outputs'!#REF!,'VISSIM Travel Time Outputs'!#REF!,$D28,'VISSIM Travel Time Outputs'!#REF!,"AVG",'VISSIM Travel Time Outputs'!#REF!,IM$9),"-")</f>
        <v>-</v>
      </c>
      <c r="IN28" s="324" t="str">
        <f>IFERROR(AVERAGEIFS('VISSIM Travel Time Outputs'!#REF!,'VISSIM Travel Time Outputs'!#REF!,$D28,'VISSIM Travel Time Outputs'!#REF!,"AVG",'VISSIM Travel Time Outputs'!#REF!,IN$9),"-")</f>
        <v>-</v>
      </c>
      <c r="IO28" s="324" t="str">
        <f>IFERROR(AVERAGEIFS('VISSIM Travel Time Outputs'!#REF!,'VISSIM Travel Time Outputs'!#REF!,$D28,'VISSIM Travel Time Outputs'!#REF!,"AVG",'VISSIM Travel Time Outputs'!#REF!,IO$9),"-")</f>
        <v>-</v>
      </c>
      <c r="IP28" s="324" t="str">
        <f>IFERROR(AVERAGEIFS('VISSIM Travel Time Outputs'!#REF!,'VISSIM Travel Time Outputs'!#REF!,$D28,'VISSIM Travel Time Outputs'!#REF!,"AVG",'VISSIM Travel Time Outputs'!#REF!,IP$9),"-")</f>
        <v>-</v>
      </c>
      <c r="IQ28" s="324" t="str">
        <f>IFERROR(AVERAGEIFS('VISSIM Travel Time Outputs'!#REF!,'VISSIM Travel Time Outputs'!#REF!,$D28,'VISSIM Travel Time Outputs'!#REF!,"AVG",'VISSIM Travel Time Outputs'!#REF!,IQ$9),"-")</f>
        <v>-</v>
      </c>
      <c r="IR28" s="324" t="str">
        <f>IFERROR(AVERAGEIFS('VISSIM Travel Time Outputs'!#REF!,'VISSIM Travel Time Outputs'!#REF!,$D28,'VISSIM Travel Time Outputs'!#REF!,"AVG",'VISSIM Travel Time Outputs'!#REF!,IR$9),"-")</f>
        <v>-</v>
      </c>
      <c r="IS28" s="325" t="str">
        <f>IFERROR(AVERAGEIFS('VISSIM Travel Time Outputs'!#REF!,'VISSIM Travel Time Outputs'!#REF!,$D28,'VISSIM Travel Time Outputs'!#REF!,"AVG",'VISSIM Travel Time Outputs'!#REF!,IS$9),"-")</f>
        <v>-</v>
      </c>
      <c r="IT28" s="325" t="str">
        <f t="shared" si="31"/>
        <v>--</v>
      </c>
    </row>
    <row r="29" spans="1:254" customFormat="1" x14ac:dyDescent="0.35">
      <c r="A29" s="252" t="str">
        <f t="shared" si="12"/>
        <v>H</v>
      </c>
      <c r="B29" s="577">
        <f t="shared" si="32"/>
        <v>20</v>
      </c>
      <c r="C29" s="413">
        <f>INDEX('Input - Travel Times'!$B$3:$AH$103,MATCH($B29,'Input - Travel Times'!$B$3:$B$103,0),MATCH(C$9,'Input - Travel Times'!$B$3:$AH$3,0))</f>
        <v>0</v>
      </c>
      <c r="D29" s="150">
        <f>INDEX('Input - Travel Times'!$B$3:$AH$103,MATCH($B29,'Input - Travel Times'!$B$3:$B$103,0),MATCH(D$9,'Input - Travel Times'!$B$3:$AH$3,0))</f>
        <v>0</v>
      </c>
      <c r="E29" s="518">
        <f>TIME(0,0,INDEX('Input - Travel Times'!$B$3:$AH$103,MATCH($B29,'Input - Travel Times'!$B$3:$B$103,0),MATCH(E$9,'Input - Travel Times'!$B$3:$AH$3,0)))</f>
        <v>0</v>
      </c>
      <c r="F29" s="518">
        <f>TIME(0,0,INDEX('Input - Travel Times'!$B$3:$AH$103,MATCH($B29,'Input - Travel Times'!$B$3:$B$103,0),MATCH(F$9,'Input - Travel Times'!$B$3:$AH$3,0)))</f>
        <v>0</v>
      </c>
      <c r="G29" s="518">
        <f>TIME(0,0,INDEX('Input - Travel Times'!$B$3:$AH$103,MATCH($B29,'Input - Travel Times'!$B$3:$B$103,0),MATCH(G$9,'Input - Travel Times'!$B$3:$AH$3,0)))</f>
        <v>0</v>
      </c>
      <c r="H29" s="518">
        <f>TIME(0,0,INDEX('Input - Travel Times'!$B$3:$AH$103,MATCH($B29,'Input - Travel Times'!$B$3:$B$103,0),MATCH(H$9,'Input - Travel Times'!$B$3:$AH$3,0)))</f>
        <v>0</v>
      </c>
      <c r="I29" s="130"/>
      <c r="J29" s="209" t="str">
        <f>IFERROR(TIME(0,0,AVERAGEIFS('VISSIM Travel Time Outputs'!$I:$I,'VISSIM Travel Time Outputs'!$D:$D,$D29,'VISSIM Travel Time Outputs'!$A:$A,"AVG",'VISSIM Travel Time Outputs'!$B:$B,J$9)),"-")</f>
        <v>-</v>
      </c>
      <c r="K29" s="34" t="str">
        <f>IFERROR(TIME(0,0,AVERAGEIFS('VISSIM Travel Time Outputs'!$I:$I,'VISSIM Travel Time Outputs'!$D:$D,$D29,'VISSIM Travel Time Outputs'!$A:$A,"AVG",'VISSIM Travel Time Outputs'!$B:$B,K$9)),"-")</f>
        <v>-</v>
      </c>
      <c r="L29" s="34" t="str">
        <f>IFERROR(TIME(0,0,AVERAGEIFS('VISSIM Travel Time Outputs'!$I:$I,'VISSIM Travel Time Outputs'!$D:$D,$D29,'VISSIM Travel Time Outputs'!$A:$A,"AVG",'VISSIM Travel Time Outputs'!$B:$B,L$9)),"-")</f>
        <v>-</v>
      </c>
      <c r="M29" s="34" t="str">
        <f>IFERROR(TIME(0,0,AVERAGEIFS('VISSIM Travel Time Outputs'!$I:$I,'VISSIM Travel Time Outputs'!$D:$D,$D29,'VISSIM Travel Time Outputs'!$A:$A,"AVG",'VISSIM Travel Time Outputs'!$B:$B,M$9)),"-")</f>
        <v>-</v>
      </c>
      <c r="N29" s="34" t="str">
        <f>IFERROR(TIME(0,0,AVERAGEIFS('VISSIM Travel Time Outputs'!$I:$I,'VISSIM Travel Time Outputs'!$D:$D,$D29,'VISSIM Travel Time Outputs'!$A:$A,"AVG",'VISSIM Travel Time Outputs'!$B:$B,N$9)),"-")</f>
        <v>-</v>
      </c>
      <c r="O29" s="34" t="str">
        <f>IFERROR(TIME(0,0,AVERAGEIFS('VISSIM Travel Time Outputs'!$I:$I,'VISSIM Travel Time Outputs'!$D:$D,$D29,'VISSIM Travel Time Outputs'!$A:$A,"AVG",'VISSIM Travel Time Outputs'!$B:$B,O$9)),"-")</f>
        <v>-</v>
      </c>
      <c r="P29" s="34" t="str">
        <f>IFERROR(TIME(0,0,AVERAGEIFS('VISSIM Travel Time Outputs'!$I:$I,'VISSIM Travel Time Outputs'!$D:$D,$D29,'VISSIM Travel Time Outputs'!$A:$A,"AVG",'VISSIM Travel Time Outputs'!$B:$B,P$9)),"-")</f>
        <v>-</v>
      </c>
      <c r="Q29" s="34" t="str">
        <f>IFERROR(TIME(0,0,AVERAGEIFS('VISSIM Travel Time Outputs'!$I:$I,'VISSIM Travel Time Outputs'!$D:$D,$D29,'VISSIM Travel Time Outputs'!$A:$A,"AVG",'VISSIM Travel Time Outputs'!$B:$B,Q$9)),"-")</f>
        <v>-</v>
      </c>
      <c r="R29" s="34" t="str">
        <f>IFERROR(TIME(0,0,AVERAGEIFS('VISSIM Travel Time Outputs'!$I:$I,'VISSIM Travel Time Outputs'!$D:$D,$D29,'VISSIM Travel Time Outputs'!$A:$A,"AVG",'VISSIM Travel Time Outputs'!$B:$B,R$9)),"-")</f>
        <v>-</v>
      </c>
      <c r="S29" s="34" t="str">
        <f>IFERROR(TIME(0,0,AVERAGEIFS('VISSIM Travel Time Outputs'!$I:$I,'VISSIM Travel Time Outputs'!$D:$D,$D29,'VISSIM Travel Time Outputs'!$A:$A,"AVG",'VISSIM Travel Time Outputs'!$B:$B,S$9)),"-")</f>
        <v>-</v>
      </c>
      <c r="T29" s="34" t="str">
        <f>IFERROR(TIME(0,0,AVERAGEIFS('VISSIM Travel Time Outputs'!$I:$I,'VISSIM Travel Time Outputs'!$D:$D,$D29,'VISSIM Travel Time Outputs'!$A:$A,"AVG",'VISSIM Travel Time Outputs'!$B:$B,T$9)),"-")</f>
        <v>-</v>
      </c>
      <c r="U29" s="34" t="str">
        <f>IFERROR(TIME(0,0,AVERAGEIFS('VISSIM Travel Time Outputs'!$I:$I,'VISSIM Travel Time Outputs'!$D:$D,$D29,'VISSIM Travel Time Outputs'!$A:$A,"AVG",'VISSIM Travel Time Outputs'!$B:$B,U$9)),"-")</f>
        <v>-</v>
      </c>
      <c r="V29" s="34" t="str">
        <f>IFERROR(TIME(0,0,AVERAGEIFS('VISSIM Travel Time Outputs'!$I:$I,'VISSIM Travel Time Outputs'!$D:$D,$D29,'VISSIM Travel Time Outputs'!$A:$A,"AVG",'VISSIM Travel Time Outputs'!$B:$B,V$9)),"-")</f>
        <v>-</v>
      </c>
      <c r="W29" s="34" t="str">
        <f>IFERROR(TIME(0,0,AVERAGEIFS('VISSIM Travel Time Outputs'!$I:$I,'VISSIM Travel Time Outputs'!$D:$D,$D29,'VISSIM Travel Time Outputs'!$A:$A,"AVG",'VISSIM Travel Time Outputs'!$B:$B,W$9)),"-")</f>
        <v>-</v>
      </c>
      <c r="X29" s="34" t="str">
        <f>IFERROR(TIME(0,0,AVERAGEIFS('VISSIM Travel Time Outputs'!$I:$I,'VISSIM Travel Time Outputs'!$D:$D,$D29,'VISSIM Travel Time Outputs'!$A:$A,"AVG",'VISSIM Travel Time Outputs'!$B:$B,X$9)),"-")</f>
        <v>-</v>
      </c>
      <c r="Y29" s="134" t="str">
        <f>IFERROR(TIME(0,0,AVERAGEIFS('VISSIM Travel Time Outputs'!$I:$I,'VISSIM Travel Time Outputs'!$D:$D,$D29,'VISSIM Travel Time Outputs'!$A:$A,"AVG",'VISSIM Travel Time Outputs'!$B:$B,Y$9)),"-")</f>
        <v>-</v>
      </c>
      <c r="Z29" s="254"/>
      <c r="AA29" s="323" t="str">
        <f>IFERROR(AVERAGEIFS('VISSIM Travel Time Outputs'!$F:$F,'VISSIM Travel Time Outputs'!$D:$D,$D29,'VISSIM Travel Time Outputs'!$A:$A,"AVG",'VISSIM Travel Time Outputs'!$B:$B,AA$9),"-")</f>
        <v>-</v>
      </c>
      <c r="AB29" s="324" t="str">
        <f>IFERROR(AVERAGEIFS('VISSIM Travel Time Outputs'!$F:$F,'VISSIM Travel Time Outputs'!$D:$D,$D29,'VISSIM Travel Time Outputs'!$A:$A,"AVG",'VISSIM Travel Time Outputs'!$B:$B,AB$9),"-")</f>
        <v>-</v>
      </c>
      <c r="AC29" s="324" t="str">
        <f>IFERROR(AVERAGEIFS('VISSIM Travel Time Outputs'!$F:$F,'VISSIM Travel Time Outputs'!$D:$D,$D29,'VISSIM Travel Time Outputs'!$A:$A,"AVG",'VISSIM Travel Time Outputs'!$B:$B,AC$9),"-")</f>
        <v>-</v>
      </c>
      <c r="AD29" s="324" t="str">
        <f>IFERROR(AVERAGEIFS('VISSIM Travel Time Outputs'!$F:$F,'VISSIM Travel Time Outputs'!$D:$D,$D29,'VISSIM Travel Time Outputs'!$A:$A,"AVG",'VISSIM Travel Time Outputs'!$B:$B,AD$9),"-")</f>
        <v>-</v>
      </c>
      <c r="AE29" s="324" t="str">
        <f>IFERROR(AVERAGEIFS('VISSIM Travel Time Outputs'!$F:$F,'VISSIM Travel Time Outputs'!$D:$D,$D29,'VISSIM Travel Time Outputs'!$A:$A,"AVG",'VISSIM Travel Time Outputs'!$B:$B,AE$9),"-")</f>
        <v>-</v>
      </c>
      <c r="AF29" s="324" t="str">
        <f>IFERROR(AVERAGEIFS('VISSIM Travel Time Outputs'!$F:$F,'VISSIM Travel Time Outputs'!$D:$D,$D29,'VISSIM Travel Time Outputs'!$A:$A,"AVG",'VISSIM Travel Time Outputs'!$B:$B,AF$9),"-")</f>
        <v>-</v>
      </c>
      <c r="AG29" s="324" t="str">
        <f>IFERROR(AVERAGEIFS('VISSIM Travel Time Outputs'!$F:$F,'VISSIM Travel Time Outputs'!$D:$D,$D29,'VISSIM Travel Time Outputs'!$A:$A,"AVG",'VISSIM Travel Time Outputs'!$B:$B,AG$9),"-")</f>
        <v>-</v>
      </c>
      <c r="AH29" s="324" t="str">
        <f>IFERROR(AVERAGEIFS('VISSIM Travel Time Outputs'!$F:$F,'VISSIM Travel Time Outputs'!$D:$D,$D29,'VISSIM Travel Time Outputs'!$A:$A,"AVG",'VISSIM Travel Time Outputs'!$B:$B,AH$9),"-")</f>
        <v>-</v>
      </c>
      <c r="AI29" s="324" t="str">
        <f>IFERROR(AVERAGEIFS('VISSIM Travel Time Outputs'!$F:$F,'VISSIM Travel Time Outputs'!$D:$D,$D29,'VISSIM Travel Time Outputs'!$A:$A,"AVG",'VISSIM Travel Time Outputs'!$B:$B,AI$9),"-")</f>
        <v>-</v>
      </c>
      <c r="AJ29" s="324" t="str">
        <f>IFERROR(AVERAGEIFS('VISSIM Travel Time Outputs'!$F:$F,'VISSIM Travel Time Outputs'!$D:$D,$D29,'VISSIM Travel Time Outputs'!$A:$A,"AVG",'VISSIM Travel Time Outputs'!$B:$B,AJ$9),"-")</f>
        <v>-</v>
      </c>
      <c r="AK29" s="324" t="str">
        <f>IFERROR(AVERAGEIFS('VISSIM Travel Time Outputs'!$F:$F,'VISSIM Travel Time Outputs'!$D:$D,$D29,'VISSIM Travel Time Outputs'!$A:$A,"AVG",'VISSIM Travel Time Outputs'!$B:$B,AK$9),"-")</f>
        <v>-</v>
      </c>
      <c r="AL29" s="324" t="str">
        <f>IFERROR(AVERAGEIFS('VISSIM Travel Time Outputs'!$F:$F,'VISSIM Travel Time Outputs'!$D:$D,$D29,'VISSIM Travel Time Outputs'!$A:$A,"AVG",'VISSIM Travel Time Outputs'!$B:$B,AL$9),"-")</f>
        <v>-</v>
      </c>
      <c r="AM29" s="324" t="str">
        <f>IFERROR(AVERAGEIFS('VISSIM Travel Time Outputs'!$F:$F,'VISSIM Travel Time Outputs'!$D:$D,$D29,'VISSIM Travel Time Outputs'!$A:$A,"AVG",'VISSIM Travel Time Outputs'!$B:$B,AM$9),"-")</f>
        <v>-</v>
      </c>
      <c r="AN29" s="324" t="str">
        <f>IFERROR(AVERAGEIFS('VISSIM Travel Time Outputs'!$F:$F,'VISSIM Travel Time Outputs'!$D:$D,$D29,'VISSIM Travel Time Outputs'!$A:$A,"AVG",'VISSIM Travel Time Outputs'!$B:$B,AN$9),"-")</f>
        <v>-</v>
      </c>
      <c r="AO29" s="324" t="str">
        <f>IFERROR(AVERAGEIFS('VISSIM Travel Time Outputs'!$F:$F,'VISSIM Travel Time Outputs'!$D:$D,$D29,'VISSIM Travel Time Outputs'!$A:$A,"AVG",'VISSIM Travel Time Outputs'!$B:$B,AO$9),"-")</f>
        <v>-</v>
      </c>
      <c r="AP29" s="325" t="str">
        <f>IFERROR(AVERAGEIFS('VISSIM Travel Time Outputs'!$F:$F,'VISSIM Travel Time Outputs'!$D:$D,$D29,'VISSIM Travel Time Outputs'!$A:$A,"AVG",'VISSIM Travel Time Outputs'!$B:$B,AP$9),"-")</f>
        <v>-</v>
      </c>
      <c r="AQ29" s="331"/>
      <c r="AR29" s="209" t="str">
        <f t="shared" si="13"/>
        <v>--</v>
      </c>
      <c r="AS29" s="354" t="str">
        <f t="shared" si="14"/>
        <v>--</v>
      </c>
      <c r="AT29" s="325">
        <f t="shared" si="15"/>
        <v>0</v>
      </c>
      <c r="AU29" s="255"/>
      <c r="AV29" s="209" t="str">
        <f>IFERROR(TIME(0,0,AVERAGEIFS('VISSIM Travel Time Outputs'!$J:$J,'VISSIM Travel Time Outputs'!$D:$D,$D29,'VISSIM Travel Time Outputs'!$A:$A,"AVG",'VISSIM Travel Time Outputs'!$B:$B,AV$9)),"-")</f>
        <v>-</v>
      </c>
      <c r="AW29" s="34" t="str">
        <f>IFERROR(TIME(0,0,AVERAGEIFS('VISSIM Travel Time Outputs'!$J:$J,'VISSIM Travel Time Outputs'!$D:$D,$D29,'VISSIM Travel Time Outputs'!$A:$A,"AVG",'VISSIM Travel Time Outputs'!$B:$B,AW$9)),"-")</f>
        <v>-</v>
      </c>
      <c r="AX29" s="34" t="str">
        <f>IFERROR(TIME(0,0,AVERAGEIFS('VISSIM Travel Time Outputs'!$J:$J,'VISSIM Travel Time Outputs'!$D:$D,$D29,'VISSIM Travel Time Outputs'!$A:$A,"AVG",'VISSIM Travel Time Outputs'!$B:$B,AX$9)),"-")</f>
        <v>-</v>
      </c>
      <c r="AY29" s="34" t="str">
        <f>IFERROR(TIME(0,0,AVERAGEIFS('VISSIM Travel Time Outputs'!$J:$J,'VISSIM Travel Time Outputs'!$D:$D,$D29,'VISSIM Travel Time Outputs'!$A:$A,"AVG",'VISSIM Travel Time Outputs'!$B:$B,AY$9)),"-")</f>
        <v>-</v>
      </c>
      <c r="AZ29" s="34" t="str">
        <f>IFERROR(TIME(0,0,AVERAGEIFS('VISSIM Travel Time Outputs'!$J:$J,'VISSIM Travel Time Outputs'!$D:$D,$D29,'VISSIM Travel Time Outputs'!$A:$A,"AVG",'VISSIM Travel Time Outputs'!$B:$B,AZ$9)),"-")</f>
        <v>-</v>
      </c>
      <c r="BA29" s="34" t="str">
        <f>IFERROR(TIME(0,0,AVERAGEIFS('VISSIM Travel Time Outputs'!$J:$J,'VISSIM Travel Time Outputs'!$D:$D,$D29,'VISSIM Travel Time Outputs'!$A:$A,"AVG",'VISSIM Travel Time Outputs'!$B:$B,BA$9)),"-")</f>
        <v>-</v>
      </c>
      <c r="BB29" s="34" t="str">
        <f>IFERROR(TIME(0,0,AVERAGEIFS('VISSIM Travel Time Outputs'!$J:$J,'VISSIM Travel Time Outputs'!$D:$D,$D29,'VISSIM Travel Time Outputs'!$A:$A,"AVG",'VISSIM Travel Time Outputs'!$B:$B,BB$9)),"-")</f>
        <v>-</v>
      </c>
      <c r="BC29" s="34" t="str">
        <f>IFERROR(TIME(0,0,AVERAGEIFS('VISSIM Travel Time Outputs'!$J:$J,'VISSIM Travel Time Outputs'!$D:$D,$D29,'VISSIM Travel Time Outputs'!$A:$A,"AVG",'VISSIM Travel Time Outputs'!$B:$B,BC$9)),"-")</f>
        <v>-</v>
      </c>
      <c r="BD29" s="34" t="str">
        <f>IFERROR(TIME(0,0,AVERAGEIFS('VISSIM Travel Time Outputs'!$J:$J,'VISSIM Travel Time Outputs'!$D:$D,$D29,'VISSIM Travel Time Outputs'!$A:$A,"AVG",'VISSIM Travel Time Outputs'!$B:$B,BD$9)),"-")</f>
        <v>-</v>
      </c>
      <c r="BE29" s="34" t="str">
        <f>IFERROR(TIME(0,0,AVERAGEIFS('VISSIM Travel Time Outputs'!$J:$J,'VISSIM Travel Time Outputs'!$D:$D,$D29,'VISSIM Travel Time Outputs'!$A:$A,"AVG",'VISSIM Travel Time Outputs'!$B:$B,BE$9)),"-")</f>
        <v>-</v>
      </c>
      <c r="BF29" s="34" t="str">
        <f>IFERROR(TIME(0,0,AVERAGEIFS('VISSIM Travel Time Outputs'!$J:$J,'VISSIM Travel Time Outputs'!$D:$D,$D29,'VISSIM Travel Time Outputs'!$A:$A,"AVG",'VISSIM Travel Time Outputs'!$B:$B,BF$9)),"-")</f>
        <v>-</v>
      </c>
      <c r="BG29" s="34" t="str">
        <f>IFERROR(TIME(0,0,AVERAGEIFS('VISSIM Travel Time Outputs'!$J:$J,'VISSIM Travel Time Outputs'!$D:$D,$D29,'VISSIM Travel Time Outputs'!$A:$A,"AVG",'VISSIM Travel Time Outputs'!$B:$B,BG$9)),"-")</f>
        <v>-</v>
      </c>
      <c r="BH29" s="34" t="str">
        <f>IFERROR(TIME(0,0,AVERAGEIFS('VISSIM Travel Time Outputs'!$J:$J,'VISSIM Travel Time Outputs'!$D:$D,$D29,'VISSIM Travel Time Outputs'!$A:$A,"AVG",'VISSIM Travel Time Outputs'!$B:$B,BH$9)),"-")</f>
        <v>-</v>
      </c>
      <c r="BI29" s="34" t="str">
        <f>IFERROR(TIME(0,0,AVERAGEIFS('VISSIM Travel Time Outputs'!$J:$J,'VISSIM Travel Time Outputs'!$D:$D,$D29,'VISSIM Travel Time Outputs'!$A:$A,"AVG",'VISSIM Travel Time Outputs'!$B:$B,BI$9)),"-")</f>
        <v>-</v>
      </c>
      <c r="BJ29" s="34" t="str">
        <f>IFERROR(TIME(0,0,AVERAGEIFS('VISSIM Travel Time Outputs'!$J:$J,'VISSIM Travel Time Outputs'!$D:$D,$D29,'VISSIM Travel Time Outputs'!$A:$A,"AVG",'VISSIM Travel Time Outputs'!$B:$B,BJ$9)),"-")</f>
        <v>-</v>
      </c>
      <c r="BK29" s="134" t="str">
        <f>IFERROR(TIME(0,0,AVERAGEIFS('VISSIM Travel Time Outputs'!$J:$J,'VISSIM Travel Time Outputs'!$D:$D,$D29,'VISSIM Travel Time Outputs'!$A:$A,"AVG",'VISSIM Travel Time Outputs'!$B:$B,BK$9)),"-")</f>
        <v>-</v>
      </c>
      <c r="BL29" s="126"/>
      <c r="BM29" s="323" t="str">
        <f>IFERROR(AVERAGEIFS('VISSIM Travel Time Outputs'!$G:$G,'VISSIM Travel Time Outputs'!$D:$D,$D29,'VISSIM Travel Time Outputs'!$A:$A,"AVG",'VISSIM Travel Time Outputs'!$B:$B,BM$9),"-")</f>
        <v>-</v>
      </c>
      <c r="BN29" s="324" t="str">
        <f>IFERROR(AVERAGEIFS('VISSIM Travel Time Outputs'!$G:$G,'VISSIM Travel Time Outputs'!$D:$D,$D29,'VISSIM Travel Time Outputs'!$A:$A,"AVG",'VISSIM Travel Time Outputs'!$B:$B,BN$9),"-")</f>
        <v>-</v>
      </c>
      <c r="BO29" s="324" t="str">
        <f>IFERROR(AVERAGEIFS('VISSIM Travel Time Outputs'!$G:$G,'VISSIM Travel Time Outputs'!$D:$D,$D29,'VISSIM Travel Time Outputs'!$A:$A,"AVG",'VISSIM Travel Time Outputs'!$B:$B,BO$9),"-")</f>
        <v>-</v>
      </c>
      <c r="BP29" s="324" t="str">
        <f>IFERROR(AVERAGEIFS('VISSIM Travel Time Outputs'!$G:$G,'VISSIM Travel Time Outputs'!$D:$D,$D29,'VISSIM Travel Time Outputs'!$A:$A,"AVG",'VISSIM Travel Time Outputs'!$B:$B,BP$9),"-")</f>
        <v>-</v>
      </c>
      <c r="BQ29" s="324" t="str">
        <f>IFERROR(AVERAGEIFS('VISSIM Travel Time Outputs'!$G:$G,'VISSIM Travel Time Outputs'!$D:$D,$D29,'VISSIM Travel Time Outputs'!$A:$A,"AVG",'VISSIM Travel Time Outputs'!$B:$B,BQ$9),"-")</f>
        <v>-</v>
      </c>
      <c r="BR29" s="324" t="str">
        <f>IFERROR(AVERAGEIFS('VISSIM Travel Time Outputs'!$G:$G,'VISSIM Travel Time Outputs'!$D:$D,$D29,'VISSIM Travel Time Outputs'!$A:$A,"AVG",'VISSIM Travel Time Outputs'!$B:$B,BR$9),"-")</f>
        <v>-</v>
      </c>
      <c r="BS29" s="324" t="str">
        <f>IFERROR(AVERAGEIFS('VISSIM Travel Time Outputs'!$G:$G,'VISSIM Travel Time Outputs'!$D:$D,$D29,'VISSIM Travel Time Outputs'!$A:$A,"AVG",'VISSIM Travel Time Outputs'!$B:$B,BS$9),"-")</f>
        <v>-</v>
      </c>
      <c r="BT29" s="324" t="str">
        <f>IFERROR(AVERAGEIFS('VISSIM Travel Time Outputs'!$G:$G,'VISSIM Travel Time Outputs'!$D:$D,$D29,'VISSIM Travel Time Outputs'!$A:$A,"AVG",'VISSIM Travel Time Outputs'!$B:$B,BT$9),"-")</f>
        <v>-</v>
      </c>
      <c r="BU29" s="324" t="str">
        <f>IFERROR(AVERAGEIFS('VISSIM Travel Time Outputs'!$G:$G,'VISSIM Travel Time Outputs'!$D:$D,$D29,'VISSIM Travel Time Outputs'!$A:$A,"AVG",'VISSIM Travel Time Outputs'!$B:$B,BU$9),"-")</f>
        <v>-</v>
      </c>
      <c r="BV29" s="324" t="str">
        <f>IFERROR(AVERAGEIFS('VISSIM Travel Time Outputs'!$G:$G,'VISSIM Travel Time Outputs'!$D:$D,$D29,'VISSIM Travel Time Outputs'!$A:$A,"AVG",'VISSIM Travel Time Outputs'!$B:$B,BV$9),"-")</f>
        <v>-</v>
      </c>
      <c r="BW29" s="324" t="str">
        <f>IFERROR(AVERAGEIFS('VISSIM Travel Time Outputs'!$G:$G,'VISSIM Travel Time Outputs'!$D:$D,$D29,'VISSIM Travel Time Outputs'!$A:$A,"AVG",'VISSIM Travel Time Outputs'!$B:$B,BW$9),"-")</f>
        <v>-</v>
      </c>
      <c r="BX29" s="324" t="str">
        <f>IFERROR(AVERAGEIFS('VISSIM Travel Time Outputs'!$G:$G,'VISSIM Travel Time Outputs'!$D:$D,$D29,'VISSIM Travel Time Outputs'!$A:$A,"AVG",'VISSIM Travel Time Outputs'!$B:$B,BX$9),"-")</f>
        <v>-</v>
      </c>
      <c r="BY29" s="324" t="str">
        <f>IFERROR(AVERAGEIFS('VISSIM Travel Time Outputs'!$G:$G,'VISSIM Travel Time Outputs'!$D:$D,$D29,'VISSIM Travel Time Outputs'!$A:$A,"AVG",'VISSIM Travel Time Outputs'!$B:$B,BY$9),"-")</f>
        <v>-</v>
      </c>
      <c r="BZ29" s="324" t="str">
        <f>IFERROR(AVERAGEIFS('VISSIM Travel Time Outputs'!$G:$G,'VISSIM Travel Time Outputs'!$D:$D,$D29,'VISSIM Travel Time Outputs'!$A:$A,"AVG",'VISSIM Travel Time Outputs'!$B:$B,BZ$9),"-")</f>
        <v>-</v>
      </c>
      <c r="CA29" s="324" t="str">
        <f>IFERROR(AVERAGEIFS('VISSIM Travel Time Outputs'!$G:$G,'VISSIM Travel Time Outputs'!$D:$D,$D29,'VISSIM Travel Time Outputs'!$A:$A,"AVG",'VISSIM Travel Time Outputs'!$B:$B,CA$9),"-")</f>
        <v>-</v>
      </c>
      <c r="CB29" s="325" t="str">
        <f>IFERROR(AVERAGEIFS('VISSIM Travel Time Outputs'!$G:$G,'VISSIM Travel Time Outputs'!$D:$D,$D29,'VISSIM Travel Time Outputs'!$A:$A,"AVG",'VISSIM Travel Time Outputs'!$B:$B,CB$9),"-")</f>
        <v>-</v>
      </c>
      <c r="CC29" s="254"/>
      <c r="CD29" s="209" t="str">
        <f t="shared" si="16"/>
        <v>--</v>
      </c>
      <c r="CE29" s="354" t="str">
        <f t="shared" si="17"/>
        <v>--</v>
      </c>
      <c r="CF29" s="325">
        <f t="shared" si="18"/>
        <v>0</v>
      </c>
      <c r="CG29" s="331"/>
      <c r="CH29" s="209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134"/>
      <c r="CX29" s="331"/>
      <c r="CY29" s="323"/>
      <c r="CZ29" s="324"/>
      <c r="DA29" s="324"/>
      <c r="DB29" s="324"/>
      <c r="DC29" s="324"/>
      <c r="DD29" s="324"/>
      <c r="DE29" s="324"/>
      <c r="DF29" s="324"/>
      <c r="DG29" s="324"/>
      <c r="DH29" s="324"/>
      <c r="DI29" s="324"/>
      <c r="DJ29" s="324"/>
      <c r="DK29" s="324"/>
      <c r="DL29" s="324"/>
      <c r="DM29" s="324"/>
      <c r="DN29" s="325"/>
      <c r="DO29" s="331"/>
      <c r="DP29" s="209" t="str">
        <f t="shared" si="19"/>
        <v>--</v>
      </c>
      <c r="DQ29" s="354" t="str">
        <f t="shared" si="20"/>
        <v>--</v>
      </c>
      <c r="DR29" s="325">
        <f t="shared" si="21"/>
        <v>0</v>
      </c>
      <c r="DS29" s="255"/>
      <c r="DT29" s="209" t="str">
        <f>IFERROR(TIME(0,0,AVERAGEIFS('VISSIM Travel Time Outputs'!$K:$K,'VISSIM Travel Time Outputs'!$D:$D,$D29,'VISSIM Travel Time Outputs'!$A:$A,"AVG",'VISSIM Travel Time Outputs'!$B:$B,DT$9)),"-")</f>
        <v>-</v>
      </c>
      <c r="DU29" s="34" t="str">
        <f>IFERROR(TIME(0,0,AVERAGEIFS('VISSIM Travel Time Outputs'!$K:$K,'VISSIM Travel Time Outputs'!$D:$D,$D29,'VISSIM Travel Time Outputs'!$A:$A,"AVG",'VISSIM Travel Time Outputs'!$B:$B,DU$9)),"-")</f>
        <v>-</v>
      </c>
      <c r="DV29" s="34" t="str">
        <f>IFERROR(TIME(0,0,AVERAGEIFS('VISSIM Travel Time Outputs'!$K:$K,'VISSIM Travel Time Outputs'!$D:$D,$D29,'VISSIM Travel Time Outputs'!$A:$A,"AVG",'VISSIM Travel Time Outputs'!$B:$B,DV$9)),"-")</f>
        <v>-</v>
      </c>
      <c r="DW29" s="34" t="str">
        <f>IFERROR(TIME(0,0,AVERAGEIFS('VISSIM Travel Time Outputs'!$K:$K,'VISSIM Travel Time Outputs'!$D:$D,$D29,'VISSIM Travel Time Outputs'!$A:$A,"AVG",'VISSIM Travel Time Outputs'!$B:$B,DW$9)),"-")</f>
        <v>-</v>
      </c>
      <c r="DX29" s="34" t="str">
        <f>IFERROR(TIME(0,0,AVERAGEIFS('VISSIM Travel Time Outputs'!$K:$K,'VISSIM Travel Time Outputs'!$D:$D,$D29,'VISSIM Travel Time Outputs'!$A:$A,"AVG",'VISSIM Travel Time Outputs'!$B:$B,DX$9)),"-")</f>
        <v>-</v>
      </c>
      <c r="DY29" s="34" t="str">
        <f>IFERROR(TIME(0,0,AVERAGEIFS('VISSIM Travel Time Outputs'!$K:$K,'VISSIM Travel Time Outputs'!$D:$D,$D29,'VISSIM Travel Time Outputs'!$A:$A,"AVG",'VISSIM Travel Time Outputs'!$B:$B,DY$9)),"-")</f>
        <v>-</v>
      </c>
      <c r="DZ29" s="34" t="str">
        <f>IFERROR(TIME(0,0,AVERAGEIFS('VISSIM Travel Time Outputs'!$K:$K,'VISSIM Travel Time Outputs'!$D:$D,$D29,'VISSIM Travel Time Outputs'!$A:$A,"AVG",'VISSIM Travel Time Outputs'!$B:$B,DZ$9)),"-")</f>
        <v>-</v>
      </c>
      <c r="EA29" s="34" t="str">
        <f>IFERROR(TIME(0,0,AVERAGEIFS('VISSIM Travel Time Outputs'!$K:$K,'VISSIM Travel Time Outputs'!$D:$D,$D29,'VISSIM Travel Time Outputs'!$A:$A,"AVG",'VISSIM Travel Time Outputs'!$B:$B,EA$9)),"-")</f>
        <v>-</v>
      </c>
      <c r="EB29" s="34" t="str">
        <f>IFERROR(TIME(0,0,AVERAGEIFS('VISSIM Travel Time Outputs'!$K:$K,'VISSIM Travel Time Outputs'!$D:$D,$D29,'VISSIM Travel Time Outputs'!$A:$A,"AVG",'VISSIM Travel Time Outputs'!$B:$B,EB$9)),"-")</f>
        <v>-</v>
      </c>
      <c r="EC29" s="34" t="str">
        <f>IFERROR(TIME(0,0,AVERAGEIFS('VISSIM Travel Time Outputs'!$K:$K,'VISSIM Travel Time Outputs'!$D:$D,$D29,'VISSIM Travel Time Outputs'!$A:$A,"AVG",'VISSIM Travel Time Outputs'!$B:$B,EC$9)),"-")</f>
        <v>-</v>
      </c>
      <c r="ED29" s="34" t="str">
        <f>IFERROR(TIME(0,0,AVERAGEIFS('VISSIM Travel Time Outputs'!$K:$K,'VISSIM Travel Time Outputs'!$D:$D,$D29,'VISSIM Travel Time Outputs'!$A:$A,"AVG",'VISSIM Travel Time Outputs'!$B:$B,ED$9)),"-")</f>
        <v>-</v>
      </c>
      <c r="EE29" s="34" t="str">
        <f>IFERROR(TIME(0,0,AVERAGEIFS('VISSIM Travel Time Outputs'!$K:$K,'VISSIM Travel Time Outputs'!$D:$D,$D29,'VISSIM Travel Time Outputs'!$A:$A,"AVG",'VISSIM Travel Time Outputs'!$B:$B,EE$9)),"-")</f>
        <v>-</v>
      </c>
      <c r="EF29" s="34" t="str">
        <f>IFERROR(TIME(0,0,AVERAGEIFS('VISSIM Travel Time Outputs'!$K:$K,'VISSIM Travel Time Outputs'!$D:$D,$D29,'VISSIM Travel Time Outputs'!$A:$A,"AVG",'VISSIM Travel Time Outputs'!$B:$B,EF$9)),"-")</f>
        <v>-</v>
      </c>
      <c r="EG29" s="34" t="str">
        <f>IFERROR(TIME(0,0,AVERAGEIFS('VISSIM Travel Time Outputs'!$K:$K,'VISSIM Travel Time Outputs'!$D:$D,$D29,'VISSIM Travel Time Outputs'!$A:$A,"AVG",'VISSIM Travel Time Outputs'!$B:$B,EG$9)),"-")</f>
        <v>-</v>
      </c>
      <c r="EH29" s="34" t="str">
        <f>IFERROR(TIME(0,0,AVERAGEIFS('VISSIM Travel Time Outputs'!$K:$K,'VISSIM Travel Time Outputs'!$D:$D,$D29,'VISSIM Travel Time Outputs'!$A:$A,"AVG",'VISSIM Travel Time Outputs'!$B:$B,EH$9)),"-")</f>
        <v>-</v>
      </c>
      <c r="EI29" s="134" t="str">
        <f>IFERROR(TIME(0,0,AVERAGEIFS('VISSIM Travel Time Outputs'!$K:$K,'VISSIM Travel Time Outputs'!$D:$D,$D29,'VISSIM Travel Time Outputs'!$A:$A,"AVG",'VISSIM Travel Time Outputs'!$B:$B,EI$9)),"-")</f>
        <v>-</v>
      </c>
      <c r="EJ29" s="126"/>
      <c r="EK29" s="323" t="str">
        <f>IFERROR(AVERAGEIFS('VISSIM Travel Time Outputs'!$H:$H,'VISSIM Travel Time Outputs'!$D:$D,$D29,'VISSIM Travel Time Outputs'!$A:$A,"AVG",'VISSIM Travel Time Outputs'!$B:$B,EK$9),"-")</f>
        <v>-</v>
      </c>
      <c r="EL29" s="324" t="str">
        <f>IFERROR(AVERAGEIFS('VISSIM Travel Time Outputs'!$H:$H,'VISSIM Travel Time Outputs'!$D:$D,$D29,'VISSIM Travel Time Outputs'!$A:$A,"AVG",'VISSIM Travel Time Outputs'!$B:$B,EL$9),"-")</f>
        <v>-</v>
      </c>
      <c r="EM29" s="324" t="str">
        <f>IFERROR(AVERAGEIFS('VISSIM Travel Time Outputs'!$H:$H,'VISSIM Travel Time Outputs'!$D:$D,$D29,'VISSIM Travel Time Outputs'!$A:$A,"AVG",'VISSIM Travel Time Outputs'!$B:$B,EM$9),"-")</f>
        <v>-</v>
      </c>
      <c r="EN29" s="324" t="str">
        <f>IFERROR(AVERAGEIFS('VISSIM Travel Time Outputs'!$H:$H,'VISSIM Travel Time Outputs'!$D:$D,$D29,'VISSIM Travel Time Outputs'!$A:$A,"AVG",'VISSIM Travel Time Outputs'!$B:$B,EN$9),"-")</f>
        <v>-</v>
      </c>
      <c r="EO29" s="324" t="str">
        <f>IFERROR(AVERAGEIFS('VISSIM Travel Time Outputs'!$H:$H,'VISSIM Travel Time Outputs'!$D:$D,$D29,'VISSIM Travel Time Outputs'!$A:$A,"AVG",'VISSIM Travel Time Outputs'!$B:$B,EO$9),"-")</f>
        <v>-</v>
      </c>
      <c r="EP29" s="324" t="str">
        <f>IFERROR(AVERAGEIFS('VISSIM Travel Time Outputs'!$H:$H,'VISSIM Travel Time Outputs'!$D:$D,$D29,'VISSIM Travel Time Outputs'!$A:$A,"AVG",'VISSIM Travel Time Outputs'!$B:$B,EP$9),"-")</f>
        <v>-</v>
      </c>
      <c r="EQ29" s="324" t="str">
        <f>IFERROR(AVERAGEIFS('VISSIM Travel Time Outputs'!$H:$H,'VISSIM Travel Time Outputs'!$D:$D,$D29,'VISSIM Travel Time Outputs'!$A:$A,"AVG",'VISSIM Travel Time Outputs'!$B:$B,EQ$9),"-")</f>
        <v>-</v>
      </c>
      <c r="ER29" s="324" t="str">
        <f>IFERROR(AVERAGEIFS('VISSIM Travel Time Outputs'!$H:$H,'VISSIM Travel Time Outputs'!$D:$D,$D29,'VISSIM Travel Time Outputs'!$A:$A,"AVG",'VISSIM Travel Time Outputs'!$B:$B,ER$9),"-")</f>
        <v>-</v>
      </c>
      <c r="ES29" s="324" t="str">
        <f>IFERROR(AVERAGEIFS('VISSIM Travel Time Outputs'!$H:$H,'VISSIM Travel Time Outputs'!$D:$D,$D29,'VISSIM Travel Time Outputs'!$A:$A,"AVG",'VISSIM Travel Time Outputs'!$B:$B,ES$9),"-")</f>
        <v>-</v>
      </c>
      <c r="ET29" s="324" t="str">
        <f>IFERROR(AVERAGEIFS('VISSIM Travel Time Outputs'!$H:$H,'VISSIM Travel Time Outputs'!$D:$D,$D29,'VISSIM Travel Time Outputs'!$A:$A,"AVG",'VISSIM Travel Time Outputs'!$B:$B,ET$9),"-")</f>
        <v>-</v>
      </c>
      <c r="EU29" s="324" t="str">
        <f>IFERROR(AVERAGEIFS('VISSIM Travel Time Outputs'!$H:$H,'VISSIM Travel Time Outputs'!$D:$D,$D29,'VISSIM Travel Time Outputs'!$A:$A,"AVG",'VISSIM Travel Time Outputs'!$B:$B,EU$9),"-")</f>
        <v>-</v>
      </c>
      <c r="EV29" s="324" t="str">
        <f>IFERROR(AVERAGEIFS('VISSIM Travel Time Outputs'!$H:$H,'VISSIM Travel Time Outputs'!$D:$D,$D29,'VISSIM Travel Time Outputs'!$A:$A,"AVG",'VISSIM Travel Time Outputs'!$B:$B,EV$9),"-")</f>
        <v>-</v>
      </c>
      <c r="EW29" s="324" t="str">
        <f>IFERROR(AVERAGEIFS('VISSIM Travel Time Outputs'!$H:$H,'VISSIM Travel Time Outputs'!$D:$D,$D29,'VISSIM Travel Time Outputs'!$A:$A,"AVG",'VISSIM Travel Time Outputs'!$B:$B,EW$9),"-")</f>
        <v>-</v>
      </c>
      <c r="EX29" s="324" t="str">
        <f>IFERROR(AVERAGEIFS('VISSIM Travel Time Outputs'!$H:$H,'VISSIM Travel Time Outputs'!$D:$D,$D29,'VISSIM Travel Time Outputs'!$A:$A,"AVG",'VISSIM Travel Time Outputs'!$B:$B,EX$9),"-")</f>
        <v>-</v>
      </c>
      <c r="EY29" s="324" t="str">
        <f>IFERROR(AVERAGEIFS('VISSIM Travel Time Outputs'!$H:$H,'VISSIM Travel Time Outputs'!$D:$D,$D29,'VISSIM Travel Time Outputs'!$A:$A,"AVG",'VISSIM Travel Time Outputs'!$B:$B,EY$9),"-")</f>
        <v>-</v>
      </c>
      <c r="EZ29" s="325" t="str">
        <f>IFERROR(AVERAGEIFS('VISSIM Travel Time Outputs'!$H:$H,'VISSIM Travel Time Outputs'!$D:$D,$D29,'VISSIM Travel Time Outputs'!$A:$A,"AVG",'VISSIM Travel Time Outputs'!$B:$B,EZ$9),"-")</f>
        <v>-</v>
      </c>
      <c r="FA29" s="254"/>
      <c r="FB29" s="209" t="str">
        <f t="shared" si="22"/>
        <v>--</v>
      </c>
      <c r="FC29" s="354" t="str">
        <f t="shared" si="23"/>
        <v>--</v>
      </c>
      <c r="FD29" s="325">
        <f t="shared" si="24"/>
        <v>0</v>
      </c>
      <c r="FE29" s="331"/>
      <c r="FF29" s="209" t="str">
        <f>IFERROR(GETPIVOTDATA("Average of TRAVTM(40)",#REF!,"TIMEINT",FF$9,"VEHICLETRAVELTIMEMEASUREMENT",$D29)/3600/24,"--")</f>
        <v>--</v>
      </c>
      <c r="FG29" s="34" t="str">
        <f>IFERROR(GETPIVOTDATA("Average of TRAVTM(40)",#REF!,"TIMEINT",FG$9,"VEHICLETRAVELTIMEMEASUREMENT",$D29)/3600/24,"--")</f>
        <v>--</v>
      </c>
      <c r="FH29" s="34" t="str">
        <f>IFERROR(GETPIVOTDATA("Average of TRAVTM(40)",#REF!,"TIMEINT",FH$9,"VEHICLETRAVELTIMEMEASUREMENT",$D29)/3600/24,"--")</f>
        <v>--</v>
      </c>
      <c r="FI29" s="34" t="str">
        <f>IFERROR(GETPIVOTDATA("Average of TRAVTM(40)",#REF!,"TIMEINT",FI$9,"VEHICLETRAVELTIMEMEASUREMENT",$D29)/3600/24,"--")</f>
        <v>--</v>
      </c>
      <c r="FJ29" s="34" t="str">
        <f>IFERROR(GETPIVOTDATA("Average of TRAVTM(40)",#REF!,"TIMEINT",FJ$9,"VEHICLETRAVELTIMEMEASUREMENT",$D29)/3600/24,"--")</f>
        <v>--</v>
      </c>
      <c r="FK29" s="34" t="str">
        <f>IFERROR(GETPIVOTDATA("Average of TRAVTM(40)",#REF!,"TIMEINT",FK$9,"VEHICLETRAVELTIMEMEASUREMENT",$D29)/3600/24,"--")</f>
        <v>--</v>
      </c>
      <c r="FL29" s="34" t="str">
        <f>IFERROR(GETPIVOTDATA("Average of TRAVTM(40)",#REF!,"TIMEINT",FL$9,"VEHICLETRAVELTIMEMEASUREMENT",$D29)/3600/24,"--")</f>
        <v>--</v>
      </c>
      <c r="FM29" s="34" t="str">
        <f>IFERROR(GETPIVOTDATA("Average of TRAVTM(40)",#REF!,"TIMEINT",FM$9,"VEHICLETRAVELTIMEMEASUREMENT",$D29)/3600/24,"--")</f>
        <v>--</v>
      </c>
      <c r="FN29" s="34" t="str">
        <f>IFERROR(GETPIVOTDATA("Average of TRAVTM(40)",#REF!,"TIMEINT",FN$9,"VEHICLETRAVELTIMEMEASUREMENT",$D29)/3600/24,"--")</f>
        <v>--</v>
      </c>
      <c r="FO29" s="34" t="str">
        <f>IFERROR(GETPIVOTDATA("Average of TRAVTM(40)",#REF!,"TIMEINT",FO$9,"VEHICLETRAVELTIMEMEASUREMENT",$D29)/3600/24,"--")</f>
        <v>--</v>
      </c>
      <c r="FP29" s="34" t="str">
        <f>IFERROR(GETPIVOTDATA("Average of TRAVTM(40)",#REF!,"TIMEINT",FP$9,"VEHICLETRAVELTIMEMEASUREMENT",$D29)/3600/24,"--")</f>
        <v>--</v>
      </c>
      <c r="FQ29" s="34" t="str">
        <f>IFERROR(GETPIVOTDATA("Average of TRAVTM(40)",#REF!,"TIMEINT",FQ$9,"VEHICLETRAVELTIMEMEASUREMENT",$D29)/3600/24,"--")</f>
        <v>--</v>
      </c>
      <c r="FR29" s="34" t="str">
        <f>IFERROR(GETPIVOTDATA("Average of TRAVTM(40)",#REF!,"TIMEINT",FR$9,"VEHICLETRAVELTIMEMEASUREMENT",$D29)/3600/24,"--")</f>
        <v>--</v>
      </c>
      <c r="FS29" s="34" t="str">
        <f>IFERROR(GETPIVOTDATA("Average of TRAVTM(40)",#REF!,"TIMEINT",FS$9,"VEHICLETRAVELTIMEMEASUREMENT",$D29)/3600/24,"--")</f>
        <v>--</v>
      </c>
      <c r="FT29" s="34" t="str">
        <f>IFERROR(GETPIVOTDATA("Average of TRAVTM(40)",#REF!,"TIMEINT",FT$9,"VEHICLETRAVELTIMEMEASUREMENT",$D29)/3600/24,"--")</f>
        <v>--</v>
      </c>
      <c r="FU29" s="134" t="str">
        <f>IFERROR(GETPIVOTDATA("Average of TRAVTM(40)",#REF!,"TIMEINT",FU$9,"VEHICLETRAVELTIMEMEASUREMENT",$D29)/3600/24,"--")</f>
        <v>--</v>
      </c>
      <c r="FV29" s="331"/>
      <c r="FW29" s="323" t="str">
        <f>IFERROR(GETPIVOTDATA("Average of VEHS(40)",#REF!,"TIMEINT",FW$9,"VEHICLETRAVELTIMEMEASUREMENT",$D29),"--")</f>
        <v>--</v>
      </c>
      <c r="FX29" s="324" t="str">
        <f>IFERROR(GETPIVOTDATA("Average of VEHS(40)",#REF!,"TIMEINT",FX$9,"VEHICLETRAVELTIMEMEASUREMENT",$D29),"--")</f>
        <v>--</v>
      </c>
      <c r="FY29" s="324" t="str">
        <f>IFERROR(GETPIVOTDATA("Average of VEHS(40)",#REF!,"TIMEINT",FY$9,"VEHICLETRAVELTIMEMEASUREMENT",$D29),"--")</f>
        <v>--</v>
      </c>
      <c r="FZ29" s="324" t="str">
        <f>IFERROR(GETPIVOTDATA("Average of VEHS(40)",#REF!,"TIMEINT",FZ$9,"VEHICLETRAVELTIMEMEASUREMENT",$D29),"--")</f>
        <v>--</v>
      </c>
      <c r="GA29" s="324" t="str">
        <f>IFERROR(GETPIVOTDATA("Average of VEHS(40)",#REF!,"TIMEINT",GA$9,"VEHICLETRAVELTIMEMEASUREMENT",$D29),"--")</f>
        <v>--</v>
      </c>
      <c r="GB29" s="324" t="str">
        <f>IFERROR(GETPIVOTDATA("Average of VEHS(40)",#REF!,"TIMEINT",GB$9,"VEHICLETRAVELTIMEMEASUREMENT",$D29),"--")</f>
        <v>--</v>
      </c>
      <c r="GC29" s="324" t="str">
        <f>IFERROR(GETPIVOTDATA("Average of VEHS(40)",#REF!,"TIMEINT",GC$9,"VEHICLETRAVELTIMEMEASUREMENT",$D29),"--")</f>
        <v>--</v>
      </c>
      <c r="GD29" s="324" t="str">
        <f>IFERROR(GETPIVOTDATA("Average of VEHS(40)",#REF!,"TIMEINT",GD$9,"VEHICLETRAVELTIMEMEASUREMENT",$D29),"--")</f>
        <v>--</v>
      </c>
      <c r="GE29" s="324" t="str">
        <f>IFERROR(GETPIVOTDATA("Average of VEHS(40)",#REF!,"TIMEINT",GE$9,"VEHICLETRAVELTIMEMEASUREMENT",$D29),"--")</f>
        <v>--</v>
      </c>
      <c r="GF29" s="324" t="str">
        <f>IFERROR(GETPIVOTDATA("Average of VEHS(40)",#REF!,"TIMEINT",GF$9,"VEHICLETRAVELTIMEMEASUREMENT",$D29),"--")</f>
        <v>--</v>
      </c>
      <c r="GG29" s="324" t="str">
        <f>IFERROR(GETPIVOTDATA("Average of VEHS(40)",#REF!,"TIMEINT",GG$9,"VEHICLETRAVELTIMEMEASUREMENT",$D29),"--")</f>
        <v>--</v>
      </c>
      <c r="GH29" s="324" t="str">
        <f>IFERROR(GETPIVOTDATA("Average of VEHS(40)",#REF!,"TIMEINT",GH$9,"VEHICLETRAVELTIMEMEASUREMENT",$D29),"--")</f>
        <v>--</v>
      </c>
      <c r="GI29" s="324" t="str">
        <f>IFERROR(GETPIVOTDATA("Average of VEHS(40)",#REF!,"TIMEINT",GI$9,"VEHICLETRAVELTIMEMEASUREMENT",$D29),"--")</f>
        <v>--</v>
      </c>
      <c r="GJ29" s="324" t="str">
        <f>IFERROR(GETPIVOTDATA("Average of VEHS(40)",#REF!,"TIMEINT",GJ$9,"VEHICLETRAVELTIMEMEASUREMENT",$D29),"--")</f>
        <v>--</v>
      </c>
      <c r="GK29" s="324" t="str">
        <f>IFERROR(GETPIVOTDATA("Average of VEHS(40)",#REF!,"TIMEINT",GK$9,"VEHICLETRAVELTIMEMEASUREMENT",$D29),"--")</f>
        <v>--</v>
      </c>
      <c r="GL29" s="325" t="str">
        <f>IFERROR(GETPIVOTDATA("Average of VEHS(40)",#REF!,"TIMEINT",GL$9,"VEHICLETRAVELTIMEMEASUREMENT",$D29),"--")</f>
        <v>--</v>
      </c>
      <c r="GM29" s="331"/>
      <c r="GN29" s="209" t="str">
        <f t="shared" si="25"/>
        <v>--</v>
      </c>
      <c r="GO29" s="354" t="str">
        <f t="shared" si="26"/>
        <v>--</v>
      </c>
      <c r="GP29" s="325">
        <f t="shared" si="27"/>
        <v>0</v>
      </c>
      <c r="GQ29" s="331"/>
      <c r="GR29" s="209" t="str">
        <f>IFERROR(GETPIVOTDATA("Average of TRAVTM(60)",#REF!,"TIMEINT",GR$9,"VEHICLETRAVELTIMEMEASUREMENT",$D29)/3600/24,"--")</f>
        <v>--</v>
      </c>
      <c r="GS29" s="34" t="str">
        <f>IFERROR(GETPIVOTDATA("Average of TRAVTM(60)",#REF!,"TIMEINT",GS$9,"VEHICLETRAVELTIMEMEASUREMENT",$D29)/3600/24,"--")</f>
        <v>--</v>
      </c>
      <c r="GT29" s="34" t="str">
        <f>IFERROR(GETPIVOTDATA("Average of TRAVTM(60)",#REF!,"TIMEINT",GT$9,"VEHICLETRAVELTIMEMEASUREMENT",$D29)/3600/24,"--")</f>
        <v>--</v>
      </c>
      <c r="GU29" s="34" t="str">
        <f>IFERROR(GETPIVOTDATA("Average of TRAVTM(60)",#REF!,"TIMEINT",GU$9,"VEHICLETRAVELTIMEMEASUREMENT",$D29)/3600/24,"--")</f>
        <v>--</v>
      </c>
      <c r="GV29" s="34" t="str">
        <f>IFERROR(GETPIVOTDATA("Average of TRAVTM(60)",#REF!,"TIMEINT",GV$9,"VEHICLETRAVELTIMEMEASUREMENT",$D29)/3600/24,"--")</f>
        <v>--</v>
      </c>
      <c r="GW29" s="34" t="str">
        <f>IFERROR(GETPIVOTDATA("Average of TRAVTM(60)",#REF!,"TIMEINT",GW$9,"VEHICLETRAVELTIMEMEASUREMENT",$D29)/3600/24,"--")</f>
        <v>--</v>
      </c>
      <c r="GX29" s="34" t="str">
        <f>IFERROR(GETPIVOTDATA("Average of TRAVTM(60)",#REF!,"TIMEINT",GX$9,"VEHICLETRAVELTIMEMEASUREMENT",$D29)/3600/24,"--")</f>
        <v>--</v>
      </c>
      <c r="GY29" s="34" t="str">
        <f>IFERROR(GETPIVOTDATA("Average of TRAVTM(60)",#REF!,"TIMEINT",GY$9,"VEHICLETRAVELTIMEMEASUREMENT",$D29)/3600/24,"--")</f>
        <v>--</v>
      </c>
      <c r="GZ29" s="34" t="str">
        <f>IFERROR(GETPIVOTDATA("Average of TRAVTM(60)",#REF!,"TIMEINT",GZ$9,"VEHICLETRAVELTIMEMEASUREMENT",$D29)/3600/24,"--")</f>
        <v>--</v>
      </c>
      <c r="HA29" s="34" t="str">
        <f>IFERROR(GETPIVOTDATA("Average of TRAVTM(60)",#REF!,"TIMEINT",HA$9,"VEHICLETRAVELTIMEMEASUREMENT",$D29)/3600/24,"--")</f>
        <v>--</v>
      </c>
      <c r="HB29" s="34" t="str">
        <f>IFERROR(GETPIVOTDATA("Average of TRAVTM(60)",#REF!,"TIMEINT",HB$9,"VEHICLETRAVELTIMEMEASUREMENT",$D29)/3600/24,"--")</f>
        <v>--</v>
      </c>
      <c r="HC29" s="34" t="str">
        <f>IFERROR(GETPIVOTDATA("Average of TRAVTM(60)",#REF!,"TIMEINT",HC$9,"VEHICLETRAVELTIMEMEASUREMENT",$D29)/3600/24,"--")</f>
        <v>--</v>
      </c>
      <c r="HD29" s="34" t="str">
        <f>IFERROR(GETPIVOTDATA("Average of TRAVTM(60)",#REF!,"TIMEINT",HD$9,"VEHICLETRAVELTIMEMEASUREMENT",$D29)/3600/24,"--")</f>
        <v>--</v>
      </c>
      <c r="HE29" s="34" t="str">
        <f>IFERROR(GETPIVOTDATA("Average of TRAVTM(60)",#REF!,"TIMEINT",HE$9,"VEHICLETRAVELTIMEMEASUREMENT",$D29)/3600/24,"--")</f>
        <v>--</v>
      </c>
      <c r="HF29" s="34" t="str">
        <f>IFERROR(GETPIVOTDATA("Average of TRAVTM(60)",#REF!,"TIMEINT",HF$9,"VEHICLETRAVELTIMEMEASUREMENT",$D29)/3600/24,"--")</f>
        <v>--</v>
      </c>
      <c r="HG29" s="134" t="str">
        <f>IFERROR(GETPIVOTDATA("Average of TRAVTM(60)",#REF!,"TIMEINT",HG$9,"VEHICLETRAVELTIMEMEASUREMENT",$D29)/3600/24,"--")</f>
        <v>--</v>
      </c>
      <c r="HH29" s="331"/>
      <c r="HI29" s="323" t="str">
        <f>IFERROR(GETPIVOTDATA("Average of VEHS(60)",#REF!,"TIMEINT",HI$9,"VEHICLETRAVELTIMEMEASUREMENT",$D29),"--")</f>
        <v>--</v>
      </c>
      <c r="HJ29" s="324" t="str">
        <f>IFERROR(GETPIVOTDATA("Average of VEHS(60)",#REF!,"TIMEINT",HJ$9,"VEHICLETRAVELTIMEMEASUREMENT",$D29),"--")</f>
        <v>--</v>
      </c>
      <c r="HK29" s="324" t="str">
        <f>IFERROR(GETPIVOTDATA("Average of VEHS(60)",#REF!,"TIMEINT",HK$9,"VEHICLETRAVELTIMEMEASUREMENT",$D29),"--")</f>
        <v>--</v>
      </c>
      <c r="HL29" s="324" t="str">
        <f>IFERROR(GETPIVOTDATA("Average of VEHS(60)",#REF!,"TIMEINT",HL$9,"VEHICLETRAVELTIMEMEASUREMENT",$D29),"--")</f>
        <v>--</v>
      </c>
      <c r="HM29" s="324" t="str">
        <f>IFERROR(GETPIVOTDATA("Average of VEHS(60)",#REF!,"TIMEINT",HM$9,"VEHICLETRAVELTIMEMEASUREMENT",$D29),"--")</f>
        <v>--</v>
      </c>
      <c r="HN29" s="324" t="str">
        <f>IFERROR(GETPIVOTDATA("Average of VEHS(60)",#REF!,"TIMEINT",HN$9,"VEHICLETRAVELTIMEMEASUREMENT",$D29),"--")</f>
        <v>--</v>
      </c>
      <c r="HO29" s="324" t="str">
        <f>IFERROR(GETPIVOTDATA("Average of VEHS(60)",#REF!,"TIMEINT",HO$9,"VEHICLETRAVELTIMEMEASUREMENT",$D29),"--")</f>
        <v>--</v>
      </c>
      <c r="HP29" s="324" t="str">
        <f>IFERROR(GETPIVOTDATA("Average of VEHS(60)",#REF!,"TIMEINT",HP$9,"VEHICLETRAVELTIMEMEASUREMENT",$D29),"--")</f>
        <v>--</v>
      </c>
      <c r="HQ29" s="324" t="str">
        <f>IFERROR(GETPIVOTDATA("Average of VEHS(60)",#REF!,"TIMEINT",HQ$9,"VEHICLETRAVELTIMEMEASUREMENT",$D29),"--")</f>
        <v>--</v>
      </c>
      <c r="HR29" s="324" t="str">
        <f>IFERROR(GETPIVOTDATA("Average of VEHS(60)",#REF!,"TIMEINT",HR$9,"VEHICLETRAVELTIMEMEASUREMENT",$D29),"--")</f>
        <v>--</v>
      </c>
      <c r="HS29" s="324" t="str">
        <f>IFERROR(GETPIVOTDATA("Average of VEHS(60)",#REF!,"TIMEINT",HS$9,"VEHICLETRAVELTIMEMEASUREMENT",$D29),"--")</f>
        <v>--</v>
      </c>
      <c r="HT29" s="324" t="str">
        <f>IFERROR(GETPIVOTDATA("Average of VEHS(60)",#REF!,"TIMEINT",HT$9,"VEHICLETRAVELTIMEMEASUREMENT",$D29),"--")</f>
        <v>--</v>
      </c>
      <c r="HU29" s="324" t="str">
        <f>IFERROR(GETPIVOTDATA("Average of VEHS(60)",#REF!,"TIMEINT",HU$9,"VEHICLETRAVELTIMEMEASUREMENT",$D29),"--")</f>
        <v>--</v>
      </c>
      <c r="HV29" s="324" t="str">
        <f>IFERROR(GETPIVOTDATA("Average of VEHS(60)",#REF!,"TIMEINT",HV$9,"VEHICLETRAVELTIMEMEASUREMENT",$D29),"--")</f>
        <v>--</v>
      </c>
      <c r="HW29" s="324" t="str">
        <f>IFERROR(GETPIVOTDATA("Average of VEHS(60)",#REF!,"TIMEINT",HW$9,"VEHICLETRAVELTIMEMEASUREMENT",$D29),"--")</f>
        <v>--</v>
      </c>
      <c r="HX29" s="325" t="str">
        <f>IFERROR(GETPIVOTDATA("Average of VEHS(60)",#REF!,"TIMEINT",HX$9,"VEHICLETRAVELTIMEMEASUREMENT",$D29),"--")</f>
        <v>--</v>
      </c>
      <c r="HY29" s="331"/>
      <c r="HZ29" s="209" t="str">
        <f t="shared" si="28"/>
        <v>--</v>
      </c>
      <c r="IA29" s="354" t="str">
        <f t="shared" si="29"/>
        <v>--</v>
      </c>
      <c r="IB29" s="325">
        <f t="shared" si="30"/>
        <v>0</v>
      </c>
      <c r="IC29" s="638"/>
      <c r="ID29" s="323" t="str">
        <f>IFERROR(AVERAGEIFS('VISSIM Travel Time Outputs'!#REF!,'VISSIM Travel Time Outputs'!#REF!,$D29,'VISSIM Travel Time Outputs'!#REF!,"AVG",'VISSIM Travel Time Outputs'!#REF!,ID$9),"-")</f>
        <v>-</v>
      </c>
      <c r="IE29" s="324" t="str">
        <f>IFERROR(AVERAGEIFS('VISSIM Travel Time Outputs'!#REF!,'VISSIM Travel Time Outputs'!#REF!,$D29,'VISSIM Travel Time Outputs'!#REF!,"AVG",'VISSIM Travel Time Outputs'!#REF!,IE$9),"-")</f>
        <v>-</v>
      </c>
      <c r="IF29" s="324" t="str">
        <f>IFERROR(AVERAGEIFS('VISSIM Travel Time Outputs'!#REF!,'VISSIM Travel Time Outputs'!#REF!,$D29,'VISSIM Travel Time Outputs'!#REF!,"AVG",'VISSIM Travel Time Outputs'!#REF!,IF$9),"-")</f>
        <v>-</v>
      </c>
      <c r="IG29" s="324" t="str">
        <f>IFERROR(AVERAGEIFS('VISSIM Travel Time Outputs'!#REF!,'VISSIM Travel Time Outputs'!#REF!,$D29,'VISSIM Travel Time Outputs'!#REF!,"AVG",'VISSIM Travel Time Outputs'!#REF!,IG$9),"-")</f>
        <v>-</v>
      </c>
      <c r="IH29" s="324" t="str">
        <f>IFERROR(AVERAGEIFS('VISSIM Travel Time Outputs'!#REF!,'VISSIM Travel Time Outputs'!#REF!,$D29,'VISSIM Travel Time Outputs'!#REF!,"AVG",'VISSIM Travel Time Outputs'!#REF!,IH$9),"-")</f>
        <v>-</v>
      </c>
      <c r="II29" s="324" t="str">
        <f>IFERROR(AVERAGEIFS('VISSIM Travel Time Outputs'!#REF!,'VISSIM Travel Time Outputs'!#REF!,$D29,'VISSIM Travel Time Outputs'!#REF!,"AVG",'VISSIM Travel Time Outputs'!#REF!,II$9),"-")</f>
        <v>-</v>
      </c>
      <c r="IJ29" s="324" t="str">
        <f>IFERROR(AVERAGEIFS('VISSIM Travel Time Outputs'!#REF!,'VISSIM Travel Time Outputs'!#REF!,$D29,'VISSIM Travel Time Outputs'!#REF!,"AVG",'VISSIM Travel Time Outputs'!#REF!,IJ$9),"-")</f>
        <v>-</v>
      </c>
      <c r="IK29" s="324" t="str">
        <f>IFERROR(AVERAGEIFS('VISSIM Travel Time Outputs'!#REF!,'VISSIM Travel Time Outputs'!#REF!,$D29,'VISSIM Travel Time Outputs'!#REF!,"AVG",'VISSIM Travel Time Outputs'!#REF!,IK$9),"-")</f>
        <v>-</v>
      </c>
      <c r="IL29" s="324" t="str">
        <f>IFERROR(AVERAGEIFS('VISSIM Travel Time Outputs'!#REF!,'VISSIM Travel Time Outputs'!#REF!,$D29,'VISSIM Travel Time Outputs'!#REF!,"AVG",'VISSIM Travel Time Outputs'!#REF!,IL$9),"-")</f>
        <v>-</v>
      </c>
      <c r="IM29" s="324" t="str">
        <f>IFERROR(AVERAGEIFS('VISSIM Travel Time Outputs'!#REF!,'VISSIM Travel Time Outputs'!#REF!,$D29,'VISSIM Travel Time Outputs'!#REF!,"AVG",'VISSIM Travel Time Outputs'!#REF!,IM$9),"-")</f>
        <v>-</v>
      </c>
      <c r="IN29" s="324" t="str">
        <f>IFERROR(AVERAGEIFS('VISSIM Travel Time Outputs'!#REF!,'VISSIM Travel Time Outputs'!#REF!,$D29,'VISSIM Travel Time Outputs'!#REF!,"AVG",'VISSIM Travel Time Outputs'!#REF!,IN$9),"-")</f>
        <v>-</v>
      </c>
      <c r="IO29" s="324" t="str">
        <f>IFERROR(AVERAGEIFS('VISSIM Travel Time Outputs'!#REF!,'VISSIM Travel Time Outputs'!#REF!,$D29,'VISSIM Travel Time Outputs'!#REF!,"AVG",'VISSIM Travel Time Outputs'!#REF!,IO$9),"-")</f>
        <v>-</v>
      </c>
      <c r="IP29" s="324" t="str">
        <f>IFERROR(AVERAGEIFS('VISSIM Travel Time Outputs'!#REF!,'VISSIM Travel Time Outputs'!#REF!,$D29,'VISSIM Travel Time Outputs'!#REF!,"AVG",'VISSIM Travel Time Outputs'!#REF!,IP$9),"-")</f>
        <v>-</v>
      </c>
      <c r="IQ29" s="324" t="str">
        <f>IFERROR(AVERAGEIFS('VISSIM Travel Time Outputs'!#REF!,'VISSIM Travel Time Outputs'!#REF!,$D29,'VISSIM Travel Time Outputs'!#REF!,"AVG",'VISSIM Travel Time Outputs'!#REF!,IQ$9),"-")</f>
        <v>-</v>
      </c>
      <c r="IR29" s="324" t="str">
        <f>IFERROR(AVERAGEIFS('VISSIM Travel Time Outputs'!#REF!,'VISSIM Travel Time Outputs'!#REF!,$D29,'VISSIM Travel Time Outputs'!#REF!,"AVG",'VISSIM Travel Time Outputs'!#REF!,IR$9),"-")</f>
        <v>-</v>
      </c>
      <c r="IS29" s="325" t="str">
        <f>IFERROR(AVERAGEIFS('VISSIM Travel Time Outputs'!#REF!,'VISSIM Travel Time Outputs'!#REF!,$D29,'VISSIM Travel Time Outputs'!#REF!,"AVG",'VISSIM Travel Time Outputs'!#REF!,IS$9),"-")</f>
        <v>-</v>
      </c>
      <c r="IT29" s="325" t="str">
        <f t="shared" si="31"/>
        <v>--</v>
      </c>
    </row>
    <row r="30" spans="1:254" customFormat="1" x14ac:dyDescent="0.35">
      <c r="A30" s="252" t="str">
        <f t="shared" si="12"/>
        <v>H</v>
      </c>
      <c r="B30" s="577">
        <f t="shared" si="32"/>
        <v>21</v>
      </c>
      <c r="C30" s="413">
        <f>INDEX('Input - Travel Times'!$B$3:$AH$103,MATCH($B30,'Input - Travel Times'!$B$3:$B$103,0),MATCH(C$9,'Input - Travel Times'!$B$3:$AH$3,0))</f>
        <v>0</v>
      </c>
      <c r="D30" s="150">
        <f>INDEX('Input - Travel Times'!$B$3:$AH$103,MATCH($B30,'Input - Travel Times'!$B$3:$B$103,0),MATCH(D$9,'Input - Travel Times'!$B$3:$AH$3,0))</f>
        <v>0</v>
      </c>
      <c r="E30" s="518">
        <f>TIME(0,0,INDEX('Input - Travel Times'!$B$3:$AH$103,MATCH($B30,'Input - Travel Times'!$B$3:$B$103,0),MATCH(E$9,'Input - Travel Times'!$B$3:$AH$3,0)))</f>
        <v>0</v>
      </c>
      <c r="F30" s="518">
        <f>TIME(0,0,INDEX('Input - Travel Times'!$B$3:$AH$103,MATCH($B30,'Input - Travel Times'!$B$3:$B$103,0),MATCH(F$9,'Input - Travel Times'!$B$3:$AH$3,0)))</f>
        <v>0</v>
      </c>
      <c r="G30" s="518">
        <f>TIME(0,0,INDEX('Input - Travel Times'!$B$3:$AH$103,MATCH($B30,'Input - Travel Times'!$B$3:$B$103,0),MATCH(G$9,'Input - Travel Times'!$B$3:$AH$3,0)))</f>
        <v>0</v>
      </c>
      <c r="H30" s="518">
        <f>TIME(0,0,INDEX('Input - Travel Times'!$B$3:$AH$103,MATCH($B30,'Input - Travel Times'!$B$3:$B$103,0),MATCH(H$9,'Input - Travel Times'!$B$3:$AH$3,0)))</f>
        <v>0</v>
      </c>
      <c r="I30" s="126"/>
      <c r="J30" s="209" t="str">
        <f>IFERROR(TIME(0,0,AVERAGEIFS('VISSIM Travel Time Outputs'!$I:$I,'VISSIM Travel Time Outputs'!$D:$D,$D30,'VISSIM Travel Time Outputs'!$A:$A,"AVG",'VISSIM Travel Time Outputs'!$B:$B,J$9)),"-")</f>
        <v>-</v>
      </c>
      <c r="K30" s="34" t="str">
        <f>IFERROR(TIME(0,0,AVERAGEIFS('VISSIM Travel Time Outputs'!$I:$I,'VISSIM Travel Time Outputs'!$D:$D,$D30,'VISSIM Travel Time Outputs'!$A:$A,"AVG",'VISSIM Travel Time Outputs'!$B:$B,K$9)),"-")</f>
        <v>-</v>
      </c>
      <c r="L30" s="34" t="str">
        <f>IFERROR(TIME(0,0,AVERAGEIFS('VISSIM Travel Time Outputs'!$I:$I,'VISSIM Travel Time Outputs'!$D:$D,$D30,'VISSIM Travel Time Outputs'!$A:$A,"AVG",'VISSIM Travel Time Outputs'!$B:$B,L$9)),"-")</f>
        <v>-</v>
      </c>
      <c r="M30" s="34" t="str">
        <f>IFERROR(TIME(0,0,AVERAGEIFS('VISSIM Travel Time Outputs'!$I:$I,'VISSIM Travel Time Outputs'!$D:$D,$D30,'VISSIM Travel Time Outputs'!$A:$A,"AVG",'VISSIM Travel Time Outputs'!$B:$B,M$9)),"-")</f>
        <v>-</v>
      </c>
      <c r="N30" s="34" t="str">
        <f>IFERROR(TIME(0,0,AVERAGEIFS('VISSIM Travel Time Outputs'!$I:$I,'VISSIM Travel Time Outputs'!$D:$D,$D30,'VISSIM Travel Time Outputs'!$A:$A,"AVG",'VISSIM Travel Time Outputs'!$B:$B,N$9)),"-")</f>
        <v>-</v>
      </c>
      <c r="O30" s="34" t="str">
        <f>IFERROR(TIME(0,0,AVERAGEIFS('VISSIM Travel Time Outputs'!$I:$I,'VISSIM Travel Time Outputs'!$D:$D,$D30,'VISSIM Travel Time Outputs'!$A:$A,"AVG",'VISSIM Travel Time Outputs'!$B:$B,O$9)),"-")</f>
        <v>-</v>
      </c>
      <c r="P30" s="34" t="str">
        <f>IFERROR(TIME(0,0,AVERAGEIFS('VISSIM Travel Time Outputs'!$I:$I,'VISSIM Travel Time Outputs'!$D:$D,$D30,'VISSIM Travel Time Outputs'!$A:$A,"AVG",'VISSIM Travel Time Outputs'!$B:$B,P$9)),"-")</f>
        <v>-</v>
      </c>
      <c r="Q30" s="34" t="str">
        <f>IFERROR(TIME(0,0,AVERAGEIFS('VISSIM Travel Time Outputs'!$I:$I,'VISSIM Travel Time Outputs'!$D:$D,$D30,'VISSIM Travel Time Outputs'!$A:$A,"AVG",'VISSIM Travel Time Outputs'!$B:$B,Q$9)),"-")</f>
        <v>-</v>
      </c>
      <c r="R30" s="34" t="str">
        <f>IFERROR(TIME(0,0,AVERAGEIFS('VISSIM Travel Time Outputs'!$I:$I,'VISSIM Travel Time Outputs'!$D:$D,$D30,'VISSIM Travel Time Outputs'!$A:$A,"AVG",'VISSIM Travel Time Outputs'!$B:$B,R$9)),"-")</f>
        <v>-</v>
      </c>
      <c r="S30" s="34" t="str">
        <f>IFERROR(TIME(0,0,AVERAGEIFS('VISSIM Travel Time Outputs'!$I:$I,'VISSIM Travel Time Outputs'!$D:$D,$D30,'VISSIM Travel Time Outputs'!$A:$A,"AVG",'VISSIM Travel Time Outputs'!$B:$B,S$9)),"-")</f>
        <v>-</v>
      </c>
      <c r="T30" s="34" t="str">
        <f>IFERROR(TIME(0,0,AVERAGEIFS('VISSIM Travel Time Outputs'!$I:$I,'VISSIM Travel Time Outputs'!$D:$D,$D30,'VISSIM Travel Time Outputs'!$A:$A,"AVG",'VISSIM Travel Time Outputs'!$B:$B,T$9)),"-")</f>
        <v>-</v>
      </c>
      <c r="U30" s="34" t="str">
        <f>IFERROR(TIME(0,0,AVERAGEIFS('VISSIM Travel Time Outputs'!$I:$I,'VISSIM Travel Time Outputs'!$D:$D,$D30,'VISSIM Travel Time Outputs'!$A:$A,"AVG",'VISSIM Travel Time Outputs'!$B:$B,U$9)),"-")</f>
        <v>-</v>
      </c>
      <c r="V30" s="34" t="str">
        <f>IFERROR(TIME(0,0,AVERAGEIFS('VISSIM Travel Time Outputs'!$I:$I,'VISSIM Travel Time Outputs'!$D:$D,$D30,'VISSIM Travel Time Outputs'!$A:$A,"AVG",'VISSIM Travel Time Outputs'!$B:$B,V$9)),"-")</f>
        <v>-</v>
      </c>
      <c r="W30" s="34" t="str">
        <f>IFERROR(TIME(0,0,AVERAGEIFS('VISSIM Travel Time Outputs'!$I:$I,'VISSIM Travel Time Outputs'!$D:$D,$D30,'VISSIM Travel Time Outputs'!$A:$A,"AVG",'VISSIM Travel Time Outputs'!$B:$B,W$9)),"-")</f>
        <v>-</v>
      </c>
      <c r="X30" s="34" t="str">
        <f>IFERROR(TIME(0,0,AVERAGEIFS('VISSIM Travel Time Outputs'!$I:$I,'VISSIM Travel Time Outputs'!$D:$D,$D30,'VISSIM Travel Time Outputs'!$A:$A,"AVG",'VISSIM Travel Time Outputs'!$B:$B,X$9)),"-")</f>
        <v>-</v>
      </c>
      <c r="Y30" s="134" t="str">
        <f>IFERROR(TIME(0,0,AVERAGEIFS('VISSIM Travel Time Outputs'!$I:$I,'VISSIM Travel Time Outputs'!$D:$D,$D30,'VISSIM Travel Time Outputs'!$A:$A,"AVG",'VISSIM Travel Time Outputs'!$B:$B,Y$9)),"-")</f>
        <v>-</v>
      </c>
      <c r="Z30" s="254"/>
      <c r="AA30" s="323" t="str">
        <f>IFERROR(AVERAGEIFS('VISSIM Travel Time Outputs'!$F:$F,'VISSIM Travel Time Outputs'!$D:$D,$D30,'VISSIM Travel Time Outputs'!$A:$A,"AVG",'VISSIM Travel Time Outputs'!$B:$B,AA$9),"-")</f>
        <v>-</v>
      </c>
      <c r="AB30" s="324" t="str">
        <f>IFERROR(AVERAGEIFS('VISSIM Travel Time Outputs'!$F:$F,'VISSIM Travel Time Outputs'!$D:$D,$D30,'VISSIM Travel Time Outputs'!$A:$A,"AVG",'VISSIM Travel Time Outputs'!$B:$B,AB$9),"-")</f>
        <v>-</v>
      </c>
      <c r="AC30" s="324" t="str">
        <f>IFERROR(AVERAGEIFS('VISSIM Travel Time Outputs'!$F:$F,'VISSIM Travel Time Outputs'!$D:$D,$D30,'VISSIM Travel Time Outputs'!$A:$A,"AVG",'VISSIM Travel Time Outputs'!$B:$B,AC$9),"-")</f>
        <v>-</v>
      </c>
      <c r="AD30" s="324" t="str">
        <f>IFERROR(AVERAGEIFS('VISSIM Travel Time Outputs'!$F:$F,'VISSIM Travel Time Outputs'!$D:$D,$D30,'VISSIM Travel Time Outputs'!$A:$A,"AVG",'VISSIM Travel Time Outputs'!$B:$B,AD$9),"-")</f>
        <v>-</v>
      </c>
      <c r="AE30" s="324" t="str">
        <f>IFERROR(AVERAGEIFS('VISSIM Travel Time Outputs'!$F:$F,'VISSIM Travel Time Outputs'!$D:$D,$D30,'VISSIM Travel Time Outputs'!$A:$A,"AVG",'VISSIM Travel Time Outputs'!$B:$B,AE$9),"-")</f>
        <v>-</v>
      </c>
      <c r="AF30" s="324" t="str">
        <f>IFERROR(AVERAGEIFS('VISSIM Travel Time Outputs'!$F:$F,'VISSIM Travel Time Outputs'!$D:$D,$D30,'VISSIM Travel Time Outputs'!$A:$A,"AVG",'VISSIM Travel Time Outputs'!$B:$B,AF$9),"-")</f>
        <v>-</v>
      </c>
      <c r="AG30" s="324" t="str">
        <f>IFERROR(AVERAGEIFS('VISSIM Travel Time Outputs'!$F:$F,'VISSIM Travel Time Outputs'!$D:$D,$D30,'VISSIM Travel Time Outputs'!$A:$A,"AVG",'VISSIM Travel Time Outputs'!$B:$B,AG$9),"-")</f>
        <v>-</v>
      </c>
      <c r="AH30" s="324" t="str">
        <f>IFERROR(AVERAGEIFS('VISSIM Travel Time Outputs'!$F:$F,'VISSIM Travel Time Outputs'!$D:$D,$D30,'VISSIM Travel Time Outputs'!$A:$A,"AVG",'VISSIM Travel Time Outputs'!$B:$B,AH$9),"-")</f>
        <v>-</v>
      </c>
      <c r="AI30" s="324" t="str">
        <f>IFERROR(AVERAGEIFS('VISSIM Travel Time Outputs'!$F:$F,'VISSIM Travel Time Outputs'!$D:$D,$D30,'VISSIM Travel Time Outputs'!$A:$A,"AVG",'VISSIM Travel Time Outputs'!$B:$B,AI$9),"-")</f>
        <v>-</v>
      </c>
      <c r="AJ30" s="324" t="str">
        <f>IFERROR(AVERAGEIFS('VISSIM Travel Time Outputs'!$F:$F,'VISSIM Travel Time Outputs'!$D:$D,$D30,'VISSIM Travel Time Outputs'!$A:$A,"AVG",'VISSIM Travel Time Outputs'!$B:$B,AJ$9),"-")</f>
        <v>-</v>
      </c>
      <c r="AK30" s="324" t="str">
        <f>IFERROR(AVERAGEIFS('VISSIM Travel Time Outputs'!$F:$F,'VISSIM Travel Time Outputs'!$D:$D,$D30,'VISSIM Travel Time Outputs'!$A:$A,"AVG",'VISSIM Travel Time Outputs'!$B:$B,AK$9),"-")</f>
        <v>-</v>
      </c>
      <c r="AL30" s="324" t="str">
        <f>IFERROR(AVERAGEIFS('VISSIM Travel Time Outputs'!$F:$F,'VISSIM Travel Time Outputs'!$D:$D,$D30,'VISSIM Travel Time Outputs'!$A:$A,"AVG",'VISSIM Travel Time Outputs'!$B:$B,AL$9),"-")</f>
        <v>-</v>
      </c>
      <c r="AM30" s="324" t="str">
        <f>IFERROR(AVERAGEIFS('VISSIM Travel Time Outputs'!$F:$F,'VISSIM Travel Time Outputs'!$D:$D,$D30,'VISSIM Travel Time Outputs'!$A:$A,"AVG",'VISSIM Travel Time Outputs'!$B:$B,AM$9),"-")</f>
        <v>-</v>
      </c>
      <c r="AN30" s="324" t="str">
        <f>IFERROR(AVERAGEIFS('VISSIM Travel Time Outputs'!$F:$F,'VISSIM Travel Time Outputs'!$D:$D,$D30,'VISSIM Travel Time Outputs'!$A:$A,"AVG",'VISSIM Travel Time Outputs'!$B:$B,AN$9),"-")</f>
        <v>-</v>
      </c>
      <c r="AO30" s="324" t="str">
        <f>IFERROR(AVERAGEIFS('VISSIM Travel Time Outputs'!$F:$F,'VISSIM Travel Time Outputs'!$D:$D,$D30,'VISSIM Travel Time Outputs'!$A:$A,"AVG",'VISSIM Travel Time Outputs'!$B:$B,AO$9),"-")</f>
        <v>-</v>
      </c>
      <c r="AP30" s="325" t="str">
        <f>IFERROR(AVERAGEIFS('VISSIM Travel Time Outputs'!$F:$F,'VISSIM Travel Time Outputs'!$D:$D,$D30,'VISSIM Travel Time Outputs'!$A:$A,"AVG",'VISSIM Travel Time Outputs'!$B:$B,AP$9),"-")</f>
        <v>-</v>
      </c>
      <c r="AQ30" s="331"/>
      <c r="AR30" s="209" t="str">
        <f t="shared" si="13"/>
        <v>--</v>
      </c>
      <c r="AS30" s="354" t="str">
        <f t="shared" si="14"/>
        <v>--</v>
      </c>
      <c r="AT30" s="325">
        <f t="shared" si="15"/>
        <v>0</v>
      </c>
      <c r="AU30" s="255"/>
      <c r="AV30" s="209" t="str">
        <f>IFERROR(TIME(0,0,AVERAGEIFS('VISSIM Travel Time Outputs'!$J:$J,'VISSIM Travel Time Outputs'!$D:$D,$D30,'VISSIM Travel Time Outputs'!$A:$A,"AVG",'VISSIM Travel Time Outputs'!$B:$B,AV$9)),"-")</f>
        <v>-</v>
      </c>
      <c r="AW30" s="34" t="str">
        <f>IFERROR(TIME(0,0,AVERAGEIFS('VISSIM Travel Time Outputs'!$J:$J,'VISSIM Travel Time Outputs'!$D:$D,$D30,'VISSIM Travel Time Outputs'!$A:$A,"AVG",'VISSIM Travel Time Outputs'!$B:$B,AW$9)),"-")</f>
        <v>-</v>
      </c>
      <c r="AX30" s="34" t="str">
        <f>IFERROR(TIME(0,0,AVERAGEIFS('VISSIM Travel Time Outputs'!$J:$J,'VISSIM Travel Time Outputs'!$D:$D,$D30,'VISSIM Travel Time Outputs'!$A:$A,"AVG",'VISSIM Travel Time Outputs'!$B:$B,AX$9)),"-")</f>
        <v>-</v>
      </c>
      <c r="AY30" s="34" t="str">
        <f>IFERROR(TIME(0,0,AVERAGEIFS('VISSIM Travel Time Outputs'!$J:$J,'VISSIM Travel Time Outputs'!$D:$D,$D30,'VISSIM Travel Time Outputs'!$A:$A,"AVG",'VISSIM Travel Time Outputs'!$B:$B,AY$9)),"-")</f>
        <v>-</v>
      </c>
      <c r="AZ30" s="34" t="str">
        <f>IFERROR(TIME(0,0,AVERAGEIFS('VISSIM Travel Time Outputs'!$J:$J,'VISSIM Travel Time Outputs'!$D:$D,$D30,'VISSIM Travel Time Outputs'!$A:$A,"AVG",'VISSIM Travel Time Outputs'!$B:$B,AZ$9)),"-")</f>
        <v>-</v>
      </c>
      <c r="BA30" s="34" t="str">
        <f>IFERROR(TIME(0,0,AVERAGEIFS('VISSIM Travel Time Outputs'!$J:$J,'VISSIM Travel Time Outputs'!$D:$D,$D30,'VISSIM Travel Time Outputs'!$A:$A,"AVG",'VISSIM Travel Time Outputs'!$B:$B,BA$9)),"-")</f>
        <v>-</v>
      </c>
      <c r="BB30" s="34" t="str">
        <f>IFERROR(TIME(0,0,AVERAGEIFS('VISSIM Travel Time Outputs'!$J:$J,'VISSIM Travel Time Outputs'!$D:$D,$D30,'VISSIM Travel Time Outputs'!$A:$A,"AVG",'VISSIM Travel Time Outputs'!$B:$B,BB$9)),"-")</f>
        <v>-</v>
      </c>
      <c r="BC30" s="34" t="str">
        <f>IFERROR(TIME(0,0,AVERAGEIFS('VISSIM Travel Time Outputs'!$J:$J,'VISSIM Travel Time Outputs'!$D:$D,$D30,'VISSIM Travel Time Outputs'!$A:$A,"AVG",'VISSIM Travel Time Outputs'!$B:$B,BC$9)),"-")</f>
        <v>-</v>
      </c>
      <c r="BD30" s="34" t="str">
        <f>IFERROR(TIME(0,0,AVERAGEIFS('VISSIM Travel Time Outputs'!$J:$J,'VISSIM Travel Time Outputs'!$D:$D,$D30,'VISSIM Travel Time Outputs'!$A:$A,"AVG",'VISSIM Travel Time Outputs'!$B:$B,BD$9)),"-")</f>
        <v>-</v>
      </c>
      <c r="BE30" s="34" t="str">
        <f>IFERROR(TIME(0,0,AVERAGEIFS('VISSIM Travel Time Outputs'!$J:$J,'VISSIM Travel Time Outputs'!$D:$D,$D30,'VISSIM Travel Time Outputs'!$A:$A,"AVG",'VISSIM Travel Time Outputs'!$B:$B,BE$9)),"-")</f>
        <v>-</v>
      </c>
      <c r="BF30" s="34" t="str">
        <f>IFERROR(TIME(0,0,AVERAGEIFS('VISSIM Travel Time Outputs'!$J:$J,'VISSIM Travel Time Outputs'!$D:$D,$D30,'VISSIM Travel Time Outputs'!$A:$A,"AVG",'VISSIM Travel Time Outputs'!$B:$B,BF$9)),"-")</f>
        <v>-</v>
      </c>
      <c r="BG30" s="34" t="str">
        <f>IFERROR(TIME(0,0,AVERAGEIFS('VISSIM Travel Time Outputs'!$J:$J,'VISSIM Travel Time Outputs'!$D:$D,$D30,'VISSIM Travel Time Outputs'!$A:$A,"AVG",'VISSIM Travel Time Outputs'!$B:$B,BG$9)),"-")</f>
        <v>-</v>
      </c>
      <c r="BH30" s="34" t="str">
        <f>IFERROR(TIME(0,0,AVERAGEIFS('VISSIM Travel Time Outputs'!$J:$J,'VISSIM Travel Time Outputs'!$D:$D,$D30,'VISSIM Travel Time Outputs'!$A:$A,"AVG",'VISSIM Travel Time Outputs'!$B:$B,BH$9)),"-")</f>
        <v>-</v>
      </c>
      <c r="BI30" s="34" t="str">
        <f>IFERROR(TIME(0,0,AVERAGEIFS('VISSIM Travel Time Outputs'!$J:$J,'VISSIM Travel Time Outputs'!$D:$D,$D30,'VISSIM Travel Time Outputs'!$A:$A,"AVG",'VISSIM Travel Time Outputs'!$B:$B,BI$9)),"-")</f>
        <v>-</v>
      </c>
      <c r="BJ30" s="34" t="str">
        <f>IFERROR(TIME(0,0,AVERAGEIFS('VISSIM Travel Time Outputs'!$J:$J,'VISSIM Travel Time Outputs'!$D:$D,$D30,'VISSIM Travel Time Outputs'!$A:$A,"AVG",'VISSIM Travel Time Outputs'!$B:$B,BJ$9)),"-")</f>
        <v>-</v>
      </c>
      <c r="BK30" s="134" t="str">
        <f>IFERROR(TIME(0,0,AVERAGEIFS('VISSIM Travel Time Outputs'!$J:$J,'VISSIM Travel Time Outputs'!$D:$D,$D30,'VISSIM Travel Time Outputs'!$A:$A,"AVG",'VISSIM Travel Time Outputs'!$B:$B,BK$9)),"-")</f>
        <v>-</v>
      </c>
      <c r="BL30" s="126"/>
      <c r="BM30" s="323" t="str">
        <f>IFERROR(AVERAGEIFS('VISSIM Travel Time Outputs'!$G:$G,'VISSIM Travel Time Outputs'!$D:$D,$D30,'VISSIM Travel Time Outputs'!$A:$A,"AVG",'VISSIM Travel Time Outputs'!$B:$B,BM$9),"-")</f>
        <v>-</v>
      </c>
      <c r="BN30" s="324" t="str">
        <f>IFERROR(AVERAGEIFS('VISSIM Travel Time Outputs'!$G:$G,'VISSIM Travel Time Outputs'!$D:$D,$D30,'VISSIM Travel Time Outputs'!$A:$A,"AVG",'VISSIM Travel Time Outputs'!$B:$B,BN$9),"-")</f>
        <v>-</v>
      </c>
      <c r="BO30" s="324" t="str">
        <f>IFERROR(AVERAGEIFS('VISSIM Travel Time Outputs'!$G:$G,'VISSIM Travel Time Outputs'!$D:$D,$D30,'VISSIM Travel Time Outputs'!$A:$A,"AVG",'VISSIM Travel Time Outputs'!$B:$B,BO$9),"-")</f>
        <v>-</v>
      </c>
      <c r="BP30" s="324" t="str">
        <f>IFERROR(AVERAGEIFS('VISSIM Travel Time Outputs'!$G:$G,'VISSIM Travel Time Outputs'!$D:$D,$D30,'VISSIM Travel Time Outputs'!$A:$A,"AVG",'VISSIM Travel Time Outputs'!$B:$B,BP$9),"-")</f>
        <v>-</v>
      </c>
      <c r="BQ30" s="324" t="str">
        <f>IFERROR(AVERAGEIFS('VISSIM Travel Time Outputs'!$G:$G,'VISSIM Travel Time Outputs'!$D:$D,$D30,'VISSIM Travel Time Outputs'!$A:$A,"AVG",'VISSIM Travel Time Outputs'!$B:$B,BQ$9),"-")</f>
        <v>-</v>
      </c>
      <c r="BR30" s="324" t="str">
        <f>IFERROR(AVERAGEIFS('VISSIM Travel Time Outputs'!$G:$G,'VISSIM Travel Time Outputs'!$D:$D,$D30,'VISSIM Travel Time Outputs'!$A:$A,"AVG",'VISSIM Travel Time Outputs'!$B:$B,BR$9),"-")</f>
        <v>-</v>
      </c>
      <c r="BS30" s="324" t="str">
        <f>IFERROR(AVERAGEIFS('VISSIM Travel Time Outputs'!$G:$G,'VISSIM Travel Time Outputs'!$D:$D,$D30,'VISSIM Travel Time Outputs'!$A:$A,"AVG",'VISSIM Travel Time Outputs'!$B:$B,BS$9),"-")</f>
        <v>-</v>
      </c>
      <c r="BT30" s="324" t="str">
        <f>IFERROR(AVERAGEIFS('VISSIM Travel Time Outputs'!$G:$G,'VISSIM Travel Time Outputs'!$D:$D,$D30,'VISSIM Travel Time Outputs'!$A:$A,"AVG",'VISSIM Travel Time Outputs'!$B:$B,BT$9),"-")</f>
        <v>-</v>
      </c>
      <c r="BU30" s="324" t="str">
        <f>IFERROR(AVERAGEIFS('VISSIM Travel Time Outputs'!$G:$G,'VISSIM Travel Time Outputs'!$D:$D,$D30,'VISSIM Travel Time Outputs'!$A:$A,"AVG",'VISSIM Travel Time Outputs'!$B:$B,BU$9),"-")</f>
        <v>-</v>
      </c>
      <c r="BV30" s="324" t="str">
        <f>IFERROR(AVERAGEIFS('VISSIM Travel Time Outputs'!$G:$G,'VISSIM Travel Time Outputs'!$D:$D,$D30,'VISSIM Travel Time Outputs'!$A:$A,"AVG",'VISSIM Travel Time Outputs'!$B:$B,BV$9),"-")</f>
        <v>-</v>
      </c>
      <c r="BW30" s="324" t="str">
        <f>IFERROR(AVERAGEIFS('VISSIM Travel Time Outputs'!$G:$G,'VISSIM Travel Time Outputs'!$D:$D,$D30,'VISSIM Travel Time Outputs'!$A:$A,"AVG",'VISSIM Travel Time Outputs'!$B:$B,BW$9),"-")</f>
        <v>-</v>
      </c>
      <c r="BX30" s="324" t="str">
        <f>IFERROR(AVERAGEIFS('VISSIM Travel Time Outputs'!$G:$G,'VISSIM Travel Time Outputs'!$D:$D,$D30,'VISSIM Travel Time Outputs'!$A:$A,"AVG",'VISSIM Travel Time Outputs'!$B:$B,BX$9),"-")</f>
        <v>-</v>
      </c>
      <c r="BY30" s="324" t="str">
        <f>IFERROR(AVERAGEIFS('VISSIM Travel Time Outputs'!$G:$G,'VISSIM Travel Time Outputs'!$D:$D,$D30,'VISSIM Travel Time Outputs'!$A:$A,"AVG",'VISSIM Travel Time Outputs'!$B:$B,BY$9),"-")</f>
        <v>-</v>
      </c>
      <c r="BZ30" s="324" t="str">
        <f>IFERROR(AVERAGEIFS('VISSIM Travel Time Outputs'!$G:$G,'VISSIM Travel Time Outputs'!$D:$D,$D30,'VISSIM Travel Time Outputs'!$A:$A,"AVG",'VISSIM Travel Time Outputs'!$B:$B,BZ$9),"-")</f>
        <v>-</v>
      </c>
      <c r="CA30" s="324" t="str">
        <f>IFERROR(AVERAGEIFS('VISSIM Travel Time Outputs'!$G:$G,'VISSIM Travel Time Outputs'!$D:$D,$D30,'VISSIM Travel Time Outputs'!$A:$A,"AVG",'VISSIM Travel Time Outputs'!$B:$B,CA$9),"-")</f>
        <v>-</v>
      </c>
      <c r="CB30" s="325" t="str">
        <f>IFERROR(AVERAGEIFS('VISSIM Travel Time Outputs'!$G:$G,'VISSIM Travel Time Outputs'!$D:$D,$D30,'VISSIM Travel Time Outputs'!$A:$A,"AVG",'VISSIM Travel Time Outputs'!$B:$B,CB$9),"-")</f>
        <v>-</v>
      </c>
      <c r="CC30" s="254"/>
      <c r="CD30" s="209" t="str">
        <f t="shared" si="16"/>
        <v>--</v>
      </c>
      <c r="CE30" s="354" t="str">
        <f t="shared" si="17"/>
        <v>--</v>
      </c>
      <c r="CF30" s="325">
        <f t="shared" si="18"/>
        <v>0</v>
      </c>
      <c r="CG30" s="331"/>
      <c r="CH30" s="209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134"/>
      <c r="CX30" s="331"/>
      <c r="CY30" s="323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4"/>
      <c r="DL30" s="324"/>
      <c r="DM30" s="324"/>
      <c r="DN30" s="325"/>
      <c r="DO30" s="331"/>
      <c r="DP30" s="209" t="str">
        <f t="shared" si="19"/>
        <v>--</v>
      </c>
      <c r="DQ30" s="354" t="str">
        <f t="shared" si="20"/>
        <v>--</v>
      </c>
      <c r="DR30" s="325">
        <f t="shared" si="21"/>
        <v>0</v>
      </c>
      <c r="DS30" s="255"/>
      <c r="DT30" s="209" t="str">
        <f>IFERROR(TIME(0,0,AVERAGEIFS('VISSIM Travel Time Outputs'!$K:$K,'VISSIM Travel Time Outputs'!$D:$D,$D30,'VISSIM Travel Time Outputs'!$A:$A,"AVG",'VISSIM Travel Time Outputs'!$B:$B,DT$9)),"-")</f>
        <v>-</v>
      </c>
      <c r="DU30" s="34" t="str">
        <f>IFERROR(TIME(0,0,AVERAGEIFS('VISSIM Travel Time Outputs'!$K:$K,'VISSIM Travel Time Outputs'!$D:$D,$D30,'VISSIM Travel Time Outputs'!$A:$A,"AVG",'VISSIM Travel Time Outputs'!$B:$B,DU$9)),"-")</f>
        <v>-</v>
      </c>
      <c r="DV30" s="34" t="str">
        <f>IFERROR(TIME(0,0,AVERAGEIFS('VISSIM Travel Time Outputs'!$K:$K,'VISSIM Travel Time Outputs'!$D:$D,$D30,'VISSIM Travel Time Outputs'!$A:$A,"AVG",'VISSIM Travel Time Outputs'!$B:$B,DV$9)),"-")</f>
        <v>-</v>
      </c>
      <c r="DW30" s="34" t="str">
        <f>IFERROR(TIME(0,0,AVERAGEIFS('VISSIM Travel Time Outputs'!$K:$K,'VISSIM Travel Time Outputs'!$D:$D,$D30,'VISSIM Travel Time Outputs'!$A:$A,"AVG",'VISSIM Travel Time Outputs'!$B:$B,DW$9)),"-")</f>
        <v>-</v>
      </c>
      <c r="DX30" s="34" t="str">
        <f>IFERROR(TIME(0,0,AVERAGEIFS('VISSIM Travel Time Outputs'!$K:$K,'VISSIM Travel Time Outputs'!$D:$D,$D30,'VISSIM Travel Time Outputs'!$A:$A,"AVG",'VISSIM Travel Time Outputs'!$B:$B,DX$9)),"-")</f>
        <v>-</v>
      </c>
      <c r="DY30" s="34" t="str">
        <f>IFERROR(TIME(0,0,AVERAGEIFS('VISSIM Travel Time Outputs'!$K:$K,'VISSIM Travel Time Outputs'!$D:$D,$D30,'VISSIM Travel Time Outputs'!$A:$A,"AVG",'VISSIM Travel Time Outputs'!$B:$B,DY$9)),"-")</f>
        <v>-</v>
      </c>
      <c r="DZ30" s="34" t="str">
        <f>IFERROR(TIME(0,0,AVERAGEIFS('VISSIM Travel Time Outputs'!$K:$K,'VISSIM Travel Time Outputs'!$D:$D,$D30,'VISSIM Travel Time Outputs'!$A:$A,"AVG",'VISSIM Travel Time Outputs'!$B:$B,DZ$9)),"-")</f>
        <v>-</v>
      </c>
      <c r="EA30" s="34" t="str">
        <f>IFERROR(TIME(0,0,AVERAGEIFS('VISSIM Travel Time Outputs'!$K:$K,'VISSIM Travel Time Outputs'!$D:$D,$D30,'VISSIM Travel Time Outputs'!$A:$A,"AVG",'VISSIM Travel Time Outputs'!$B:$B,EA$9)),"-")</f>
        <v>-</v>
      </c>
      <c r="EB30" s="34" t="str">
        <f>IFERROR(TIME(0,0,AVERAGEIFS('VISSIM Travel Time Outputs'!$K:$K,'VISSIM Travel Time Outputs'!$D:$D,$D30,'VISSIM Travel Time Outputs'!$A:$A,"AVG",'VISSIM Travel Time Outputs'!$B:$B,EB$9)),"-")</f>
        <v>-</v>
      </c>
      <c r="EC30" s="34" t="str">
        <f>IFERROR(TIME(0,0,AVERAGEIFS('VISSIM Travel Time Outputs'!$K:$K,'VISSIM Travel Time Outputs'!$D:$D,$D30,'VISSIM Travel Time Outputs'!$A:$A,"AVG",'VISSIM Travel Time Outputs'!$B:$B,EC$9)),"-")</f>
        <v>-</v>
      </c>
      <c r="ED30" s="34" t="str">
        <f>IFERROR(TIME(0,0,AVERAGEIFS('VISSIM Travel Time Outputs'!$K:$K,'VISSIM Travel Time Outputs'!$D:$D,$D30,'VISSIM Travel Time Outputs'!$A:$A,"AVG",'VISSIM Travel Time Outputs'!$B:$B,ED$9)),"-")</f>
        <v>-</v>
      </c>
      <c r="EE30" s="34" t="str">
        <f>IFERROR(TIME(0,0,AVERAGEIFS('VISSIM Travel Time Outputs'!$K:$K,'VISSIM Travel Time Outputs'!$D:$D,$D30,'VISSIM Travel Time Outputs'!$A:$A,"AVG",'VISSIM Travel Time Outputs'!$B:$B,EE$9)),"-")</f>
        <v>-</v>
      </c>
      <c r="EF30" s="34" t="str">
        <f>IFERROR(TIME(0,0,AVERAGEIFS('VISSIM Travel Time Outputs'!$K:$K,'VISSIM Travel Time Outputs'!$D:$D,$D30,'VISSIM Travel Time Outputs'!$A:$A,"AVG",'VISSIM Travel Time Outputs'!$B:$B,EF$9)),"-")</f>
        <v>-</v>
      </c>
      <c r="EG30" s="34" t="str">
        <f>IFERROR(TIME(0,0,AVERAGEIFS('VISSIM Travel Time Outputs'!$K:$K,'VISSIM Travel Time Outputs'!$D:$D,$D30,'VISSIM Travel Time Outputs'!$A:$A,"AVG",'VISSIM Travel Time Outputs'!$B:$B,EG$9)),"-")</f>
        <v>-</v>
      </c>
      <c r="EH30" s="34" t="str">
        <f>IFERROR(TIME(0,0,AVERAGEIFS('VISSIM Travel Time Outputs'!$K:$K,'VISSIM Travel Time Outputs'!$D:$D,$D30,'VISSIM Travel Time Outputs'!$A:$A,"AVG",'VISSIM Travel Time Outputs'!$B:$B,EH$9)),"-")</f>
        <v>-</v>
      </c>
      <c r="EI30" s="134" t="str">
        <f>IFERROR(TIME(0,0,AVERAGEIFS('VISSIM Travel Time Outputs'!$K:$K,'VISSIM Travel Time Outputs'!$D:$D,$D30,'VISSIM Travel Time Outputs'!$A:$A,"AVG",'VISSIM Travel Time Outputs'!$B:$B,EI$9)),"-")</f>
        <v>-</v>
      </c>
      <c r="EJ30" s="126"/>
      <c r="EK30" s="323" t="str">
        <f>IFERROR(AVERAGEIFS('VISSIM Travel Time Outputs'!$H:$H,'VISSIM Travel Time Outputs'!$D:$D,$D30,'VISSIM Travel Time Outputs'!$A:$A,"AVG",'VISSIM Travel Time Outputs'!$B:$B,EK$9),"-")</f>
        <v>-</v>
      </c>
      <c r="EL30" s="324" t="str">
        <f>IFERROR(AVERAGEIFS('VISSIM Travel Time Outputs'!$H:$H,'VISSIM Travel Time Outputs'!$D:$D,$D30,'VISSIM Travel Time Outputs'!$A:$A,"AVG",'VISSIM Travel Time Outputs'!$B:$B,EL$9),"-")</f>
        <v>-</v>
      </c>
      <c r="EM30" s="324" t="str">
        <f>IFERROR(AVERAGEIFS('VISSIM Travel Time Outputs'!$H:$H,'VISSIM Travel Time Outputs'!$D:$D,$D30,'VISSIM Travel Time Outputs'!$A:$A,"AVG",'VISSIM Travel Time Outputs'!$B:$B,EM$9),"-")</f>
        <v>-</v>
      </c>
      <c r="EN30" s="324" t="str">
        <f>IFERROR(AVERAGEIFS('VISSIM Travel Time Outputs'!$H:$H,'VISSIM Travel Time Outputs'!$D:$D,$D30,'VISSIM Travel Time Outputs'!$A:$A,"AVG",'VISSIM Travel Time Outputs'!$B:$B,EN$9),"-")</f>
        <v>-</v>
      </c>
      <c r="EO30" s="324" t="str">
        <f>IFERROR(AVERAGEIFS('VISSIM Travel Time Outputs'!$H:$H,'VISSIM Travel Time Outputs'!$D:$D,$D30,'VISSIM Travel Time Outputs'!$A:$A,"AVG",'VISSIM Travel Time Outputs'!$B:$B,EO$9),"-")</f>
        <v>-</v>
      </c>
      <c r="EP30" s="324" t="str">
        <f>IFERROR(AVERAGEIFS('VISSIM Travel Time Outputs'!$H:$H,'VISSIM Travel Time Outputs'!$D:$D,$D30,'VISSIM Travel Time Outputs'!$A:$A,"AVG",'VISSIM Travel Time Outputs'!$B:$B,EP$9),"-")</f>
        <v>-</v>
      </c>
      <c r="EQ30" s="324" t="str">
        <f>IFERROR(AVERAGEIFS('VISSIM Travel Time Outputs'!$H:$H,'VISSIM Travel Time Outputs'!$D:$D,$D30,'VISSIM Travel Time Outputs'!$A:$A,"AVG",'VISSIM Travel Time Outputs'!$B:$B,EQ$9),"-")</f>
        <v>-</v>
      </c>
      <c r="ER30" s="324" t="str">
        <f>IFERROR(AVERAGEIFS('VISSIM Travel Time Outputs'!$H:$H,'VISSIM Travel Time Outputs'!$D:$D,$D30,'VISSIM Travel Time Outputs'!$A:$A,"AVG",'VISSIM Travel Time Outputs'!$B:$B,ER$9),"-")</f>
        <v>-</v>
      </c>
      <c r="ES30" s="324" t="str">
        <f>IFERROR(AVERAGEIFS('VISSIM Travel Time Outputs'!$H:$H,'VISSIM Travel Time Outputs'!$D:$D,$D30,'VISSIM Travel Time Outputs'!$A:$A,"AVG",'VISSIM Travel Time Outputs'!$B:$B,ES$9),"-")</f>
        <v>-</v>
      </c>
      <c r="ET30" s="324" t="str">
        <f>IFERROR(AVERAGEIFS('VISSIM Travel Time Outputs'!$H:$H,'VISSIM Travel Time Outputs'!$D:$D,$D30,'VISSIM Travel Time Outputs'!$A:$A,"AVG",'VISSIM Travel Time Outputs'!$B:$B,ET$9),"-")</f>
        <v>-</v>
      </c>
      <c r="EU30" s="324" t="str">
        <f>IFERROR(AVERAGEIFS('VISSIM Travel Time Outputs'!$H:$H,'VISSIM Travel Time Outputs'!$D:$D,$D30,'VISSIM Travel Time Outputs'!$A:$A,"AVG",'VISSIM Travel Time Outputs'!$B:$B,EU$9),"-")</f>
        <v>-</v>
      </c>
      <c r="EV30" s="324" t="str">
        <f>IFERROR(AVERAGEIFS('VISSIM Travel Time Outputs'!$H:$H,'VISSIM Travel Time Outputs'!$D:$D,$D30,'VISSIM Travel Time Outputs'!$A:$A,"AVG",'VISSIM Travel Time Outputs'!$B:$B,EV$9),"-")</f>
        <v>-</v>
      </c>
      <c r="EW30" s="324" t="str">
        <f>IFERROR(AVERAGEIFS('VISSIM Travel Time Outputs'!$H:$H,'VISSIM Travel Time Outputs'!$D:$D,$D30,'VISSIM Travel Time Outputs'!$A:$A,"AVG",'VISSIM Travel Time Outputs'!$B:$B,EW$9),"-")</f>
        <v>-</v>
      </c>
      <c r="EX30" s="324" t="str">
        <f>IFERROR(AVERAGEIFS('VISSIM Travel Time Outputs'!$H:$H,'VISSIM Travel Time Outputs'!$D:$D,$D30,'VISSIM Travel Time Outputs'!$A:$A,"AVG",'VISSIM Travel Time Outputs'!$B:$B,EX$9),"-")</f>
        <v>-</v>
      </c>
      <c r="EY30" s="324" t="str">
        <f>IFERROR(AVERAGEIFS('VISSIM Travel Time Outputs'!$H:$H,'VISSIM Travel Time Outputs'!$D:$D,$D30,'VISSIM Travel Time Outputs'!$A:$A,"AVG",'VISSIM Travel Time Outputs'!$B:$B,EY$9),"-")</f>
        <v>-</v>
      </c>
      <c r="EZ30" s="325" t="str">
        <f>IFERROR(AVERAGEIFS('VISSIM Travel Time Outputs'!$H:$H,'VISSIM Travel Time Outputs'!$D:$D,$D30,'VISSIM Travel Time Outputs'!$A:$A,"AVG",'VISSIM Travel Time Outputs'!$B:$B,EZ$9),"-")</f>
        <v>-</v>
      </c>
      <c r="FA30" s="254"/>
      <c r="FB30" s="209" t="str">
        <f t="shared" si="22"/>
        <v>--</v>
      </c>
      <c r="FC30" s="354" t="str">
        <f t="shared" si="23"/>
        <v>--</v>
      </c>
      <c r="FD30" s="325">
        <f t="shared" si="24"/>
        <v>0</v>
      </c>
      <c r="FE30" s="331"/>
      <c r="FF30" s="209" t="str">
        <f>IFERROR(GETPIVOTDATA("Average of TRAVTM(40)",#REF!,"TIMEINT",FF$9,"VEHICLETRAVELTIMEMEASUREMENT",$D30)/3600/24,"--")</f>
        <v>--</v>
      </c>
      <c r="FG30" s="34" t="str">
        <f>IFERROR(GETPIVOTDATA("Average of TRAVTM(40)",#REF!,"TIMEINT",FG$9,"VEHICLETRAVELTIMEMEASUREMENT",$D30)/3600/24,"--")</f>
        <v>--</v>
      </c>
      <c r="FH30" s="34" t="str">
        <f>IFERROR(GETPIVOTDATA("Average of TRAVTM(40)",#REF!,"TIMEINT",FH$9,"VEHICLETRAVELTIMEMEASUREMENT",$D30)/3600/24,"--")</f>
        <v>--</v>
      </c>
      <c r="FI30" s="34" t="str">
        <f>IFERROR(GETPIVOTDATA("Average of TRAVTM(40)",#REF!,"TIMEINT",FI$9,"VEHICLETRAVELTIMEMEASUREMENT",$D30)/3600/24,"--")</f>
        <v>--</v>
      </c>
      <c r="FJ30" s="34" t="str">
        <f>IFERROR(GETPIVOTDATA("Average of TRAVTM(40)",#REF!,"TIMEINT",FJ$9,"VEHICLETRAVELTIMEMEASUREMENT",$D30)/3600/24,"--")</f>
        <v>--</v>
      </c>
      <c r="FK30" s="34" t="str">
        <f>IFERROR(GETPIVOTDATA("Average of TRAVTM(40)",#REF!,"TIMEINT",FK$9,"VEHICLETRAVELTIMEMEASUREMENT",$D30)/3600/24,"--")</f>
        <v>--</v>
      </c>
      <c r="FL30" s="34" t="str">
        <f>IFERROR(GETPIVOTDATA("Average of TRAVTM(40)",#REF!,"TIMEINT",FL$9,"VEHICLETRAVELTIMEMEASUREMENT",$D30)/3600/24,"--")</f>
        <v>--</v>
      </c>
      <c r="FM30" s="34" t="str">
        <f>IFERROR(GETPIVOTDATA("Average of TRAVTM(40)",#REF!,"TIMEINT",FM$9,"VEHICLETRAVELTIMEMEASUREMENT",$D30)/3600/24,"--")</f>
        <v>--</v>
      </c>
      <c r="FN30" s="34" t="str">
        <f>IFERROR(GETPIVOTDATA("Average of TRAVTM(40)",#REF!,"TIMEINT",FN$9,"VEHICLETRAVELTIMEMEASUREMENT",$D30)/3600/24,"--")</f>
        <v>--</v>
      </c>
      <c r="FO30" s="34" t="str">
        <f>IFERROR(GETPIVOTDATA("Average of TRAVTM(40)",#REF!,"TIMEINT",FO$9,"VEHICLETRAVELTIMEMEASUREMENT",$D30)/3600/24,"--")</f>
        <v>--</v>
      </c>
      <c r="FP30" s="34" t="str">
        <f>IFERROR(GETPIVOTDATA("Average of TRAVTM(40)",#REF!,"TIMEINT",FP$9,"VEHICLETRAVELTIMEMEASUREMENT",$D30)/3600/24,"--")</f>
        <v>--</v>
      </c>
      <c r="FQ30" s="34" t="str">
        <f>IFERROR(GETPIVOTDATA("Average of TRAVTM(40)",#REF!,"TIMEINT",FQ$9,"VEHICLETRAVELTIMEMEASUREMENT",$D30)/3600/24,"--")</f>
        <v>--</v>
      </c>
      <c r="FR30" s="34" t="str">
        <f>IFERROR(GETPIVOTDATA("Average of TRAVTM(40)",#REF!,"TIMEINT",FR$9,"VEHICLETRAVELTIMEMEASUREMENT",$D30)/3600/24,"--")</f>
        <v>--</v>
      </c>
      <c r="FS30" s="34" t="str">
        <f>IFERROR(GETPIVOTDATA("Average of TRAVTM(40)",#REF!,"TIMEINT",FS$9,"VEHICLETRAVELTIMEMEASUREMENT",$D30)/3600/24,"--")</f>
        <v>--</v>
      </c>
      <c r="FT30" s="34" t="str">
        <f>IFERROR(GETPIVOTDATA("Average of TRAVTM(40)",#REF!,"TIMEINT",FT$9,"VEHICLETRAVELTIMEMEASUREMENT",$D30)/3600/24,"--")</f>
        <v>--</v>
      </c>
      <c r="FU30" s="134" t="str">
        <f>IFERROR(GETPIVOTDATA("Average of TRAVTM(40)",#REF!,"TIMEINT",FU$9,"VEHICLETRAVELTIMEMEASUREMENT",$D30)/3600/24,"--")</f>
        <v>--</v>
      </c>
      <c r="FV30" s="331"/>
      <c r="FW30" s="323" t="str">
        <f>IFERROR(GETPIVOTDATA("Average of VEHS(40)",#REF!,"TIMEINT",FW$9,"VEHICLETRAVELTIMEMEASUREMENT",$D30),"--")</f>
        <v>--</v>
      </c>
      <c r="FX30" s="324" t="str">
        <f>IFERROR(GETPIVOTDATA("Average of VEHS(40)",#REF!,"TIMEINT",FX$9,"VEHICLETRAVELTIMEMEASUREMENT",$D30),"--")</f>
        <v>--</v>
      </c>
      <c r="FY30" s="324" t="str">
        <f>IFERROR(GETPIVOTDATA("Average of VEHS(40)",#REF!,"TIMEINT",FY$9,"VEHICLETRAVELTIMEMEASUREMENT",$D30),"--")</f>
        <v>--</v>
      </c>
      <c r="FZ30" s="324" t="str">
        <f>IFERROR(GETPIVOTDATA("Average of VEHS(40)",#REF!,"TIMEINT",FZ$9,"VEHICLETRAVELTIMEMEASUREMENT",$D30),"--")</f>
        <v>--</v>
      </c>
      <c r="GA30" s="324" t="str">
        <f>IFERROR(GETPIVOTDATA("Average of VEHS(40)",#REF!,"TIMEINT",GA$9,"VEHICLETRAVELTIMEMEASUREMENT",$D30),"--")</f>
        <v>--</v>
      </c>
      <c r="GB30" s="324" t="str">
        <f>IFERROR(GETPIVOTDATA("Average of VEHS(40)",#REF!,"TIMEINT",GB$9,"VEHICLETRAVELTIMEMEASUREMENT",$D30),"--")</f>
        <v>--</v>
      </c>
      <c r="GC30" s="324" t="str">
        <f>IFERROR(GETPIVOTDATA("Average of VEHS(40)",#REF!,"TIMEINT",GC$9,"VEHICLETRAVELTIMEMEASUREMENT",$D30),"--")</f>
        <v>--</v>
      </c>
      <c r="GD30" s="324" t="str">
        <f>IFERROR(GETPIVOTDATA("Average of VEHS(40)",#REF!,"TIMEINT",GD$9,"VEHICLETRAVELTIMEMEASUREMENT",$D30),"--")</f>
        <v>--</v>
      </c>
      <c r="GE30" s="324" t="str">
        <f>IFERROR(GETPIVOTDATA("Average of VEHS(40)",#REF!,"TIMEINT",GE$9,"VEHICLETRAVELTIMEMEASUREMENT",$D30),"--")</f>
        <v>--</v>
      </c>
      <c r="GF30" s="324" t="str">
        <f>IFERROR(GETPIVOTDATA("Average of VEHS(40)",#REF!,"TIMEINT",GF$9,"VEHICLETRAVELTIMEMEASUREMENT",$D30),"--")</f>
        <v>--</v>
      </c>
      <c r="GG30" s="324" t="str">
        <f>IFERROR(GETPIVOTDATA("Average of VEHS(40)",#REF!,"TIMEINT",GG$9,"VEHICLETRAVELTIMEMEASUREMENT",$D30),"--")</f>
        <v>--</v>
      </c>
      <c r="GH30" s="324" t="str">
        <f>IFERROR(GETPIVOTDATA("Average of VEHS(40)",#REF!,"TIMEINT",GH$9,"VEHICLETRAVELTIMEMEASUREMENT",$D30),"--")</f>
        <v>--</v>
      </c>
      <c r="GI30" s="324" t="str">
        <f>IFERROR(GETPIVOTDATA("Average of VEHS(40)",#REF!,"TIMEINT",GI$9,"VEHICLETRAVELTIMEMEASUREMENT",$D30),"--")</f>
        <v>--</v>
      </c>
      <c r="GJ30" s="324" t="str">
        <f>IFERROR(GETPIVOTDATA("Average of VEHS(40)",#REF!,"TIMEINT",GJ$9,"VEHICLETRAVELTIMEMEASUREMENT",$D30),"--")</f>
        <v>--</v>
      </c>
      <c r="GK30" s="324" t="str">
        <f>IFERROR(GETPIVOTDATA("Average of VEHS(40)",#REF!,"TIMEINT",GK$9,"VEHICLETRAVELTIMEMEASUREMENT",$D30),"--")</f>
        <v>--</v>
      </c>
      <c r="GL30" s="325" t="str">
        <f>IFERROR(GETPIVOTDATA("Average of VEHS(40)",#REF!,"TIMEINT",GL$9,"VEHICLETRAVELTIMEMEASUREMENT",$D30),"--")</f>
        <v>--</v>
      </c>
      <c r="GM30" s="331"/>
      <c r="GN30" s="209" t="str">
        <f t="shared" si="25"/>
        <v>--</v>
      </c>
      <c r="GO30" s="354" t="str">
        <f t="shared" si="26"/>
        <v>--</v>
      </c>
      <c r="GP30" s="325">
        <f t="shared" si="27"/>
        <v>0</v>
      </c>
      <c r="GQ30" s="331"/>
      <c r="GR30" s="209" t="str">
        <f>IFERROR(GETPIVOTDATA("Average of TRAVTM(60)",#REF!,"TIMEINT",GR$9,"VEHICLETRAVELTIMEMEASUREMENT",$D30)/3600/24,"--")</f>
        <v>--</v>
      </c>
      <c r="GS30" s="34" t="str">
        <f>IFERROR(GETPIVOTDATA("Average of TRAVTM(60)",#REF!,"TIMEINT",GS$9,"VEHICLETRAVELTIMEMEASUREMENT",$D30)/3600/24,"--")</f>
        <v>--</v>
      </c>
      <c r="GT30" s="34" t="str">
        <f>IFERROR(GETPIVOTDATA("Average of TRAVTM(60)",#REF!,"TIMEINT",GT$9,"VEHICLETRAVELTIMEMEASUREMENT",$D30)/3600/24,"--")</f>
        <v>--</v>
      </c>
      <c r="GU30" s="34" t="str">
        <f>IFERROR(GETPIVOTDATA("Average of TRAVTM(60)",#REF!,"TIMEINT",GU$9,"VEHICLETRAVELTIMEMEASUREMENT",$D30)/3600/24,"--")</f>
        <v>--</v>
      </c>
      <c r="GV30" s="34" t="str">
        <f>IFERROR(GETPIVOTDATA("Average of TRAVTM(60)",#REF!,"TIMEINT",GV$9,"VEHICLETRAVELTIMEMEASUREMENT",$D30)/3600/24,"--")</f>
        <v>--</v>
      </c>
      <c r="GW30" s="34" t="str">
        <f>IFERROR(GETPIVOTDATA("Average of TRAVTM(60)",#REF!,"TIMEINT",GW$9,"VEHICLETRAVELTIMEMEASUREMENT",$D30)/3600/24,"--")</f>
        <v>--</v>
      </c>
      <c r="GX30" s="34" t="str">
        <f>IFERROR(GETPIVOTDATA("Average of TRAVTM(60)",#REF!,"TIMEINT",GX$9,"VEHICLETRAVELTIMEMEASUREMENT",$D30)/3600/24,"--")</f>
        <v>--</v>
      </c>
      <c r="GY30" s="34" t="str">
        <f>IFERROR(GETPIVOTDATA("Average of TRAVTM(60)",#REF!,"TIMEINT",GY$9,"VEHICLETRAVELTIMEMEASUREMENT",$D30)/3600/24,"--")</f>
        <v>--</v>
      </c>
      <c r="GZ30" s="34" t="str">
        <f>IFERROR(GETPIVOTDATA("Average of TRAVTM(60)",#REF!,"TIMEINT",GZ$9,"VEHICLETRAVELTIMEMEASUREMENT",$D30)/3600/24,"--")</f>
        <v>--</v>
      </c>
      <c r="HA30" s="34" t="str">
        <f>IFERROR(GETPIVOTDATA("Average of TRAVTM(60)",#REF!,"TIMEINT",HA$9,"VEHICLETRAVELTIMEMEASUREMENT",$D30)/3600/24,"--")</f>
        <v>--</v>
      </c>
      <c r="HB30" s="34" t="str">
        <f>IFERROR(GETPIVOTDATA("Average of TRAVTM(60)",#REF!,"TIMEINT",HB$9,"VEHICLETRAVELTIMEMEASUREMENT",$D30)/3600/24,"--")</f>
        <v>--</v>
      </c>
      <c r="HC30" s="34" t="str">
        <f>IFERROR(GETPIVOTDATA("Average of TRAVTM(60)",#REF!,"TIMEINT",HC$9,"VEHICLETRAVELTIMEMEASUREMENT",$D30)/3600/24,"--")</f>
        <v>--</v>
      </c>
      <c r="HD30" s="34" t="str">
        <f>IFERROR(GETPIVOTDATA("Average of TRAVTM(60)",#REF!,"TIMEINT",HD$9,"VEHICLETRAVELTIMEMEASUREMENT",$D30)/3600/24,"--")</f>
        <v>--</v>
      </c>
      <c r="HE30" s="34" t="str">
        <f>IFERROR(GETPIVOTDATA("Average of TRAVTM(60)",#REF!,"TIMEINT",HE$9,"VEHICLETRAVELTIMEMEASUREMENT",$D30)/3600/24,"--")</f>
        <v>--</v>
      </c>
      <c r="HF30" s="34" t="str">
        <f>IFERROR(GETPIVOTDATA("Average of TRAVTM(60)",#REF!,"TIMEINT",HF$9,"VEHICLETRAVELTIMEMEASUREMENT",$D30)/3600/24,"--")</f>
        <v>--</v>
      </c>
      <c r="HG30" s="134" t="str">
        <f>IFERROR(GETPIVOTDATA("Average of TRAVTM(60)",#REF!,"TIMEINT",HG$9,"VEHICLETRAVELTIMEMEASUREMENT",$D30)/3600/24,"--")</f>
        <v>--</v>
      </c>
      <c r="HH30" s="331"/>
      <c r="HI30" s="323" t="str">
        <f>IFERROR(GETPIVOTDATA("Average of VEHS(60)",#REF!,"TIMEINT",HI$9,"VEHICLETRAVELTIMEMEASUREMENT",$D30),"--")</f>
        <v>--</v>
      </c>
      <c r="HJ30" s="324" t="str">
        <f>IFERROR(GETPIVOTDATA("Average of VEHS(60)",#REF!,"TIMEINT",HJ$9,"VEHICLETRAVELTIMEMEASUREMENT",$D30),"--")</f>
        <v>--</v>
      </c>
      <c r="HK30" s="324" t="str">
        <f>IFERROR(GETPIVOTDATA("Average of VEHS(60)",#REF!,"TIMEINT",HK$9,"VEHICLETRAVELTIMEMEASUREMENT",$D30),"--")</f>
        <v>--</v>
      </c>
      <c r="HL30" s="324" t="str">
        <f>IFERROR(GETPIVOTDATA("Average of VEHS(60)",#REF!,"TIMEINT",HL$9,"VEHICLETRAVELTIMEMEASUREMENT",$D30),"--")</f>
        <v>--</v>
      </c>
      <c r="HM30" s="324" t="str">
        <f>IFERROR(GETPIVOTDATA("Average of VEHS(60)",#REF!,"TIMEINT",HM$9,"VEHICLETRAVELTIMEMEASUREMENT",$D30),"--")</f>
        <v>--</v>
      </c>
      <c r="HN30" s="324" t="str">
        <f>IFERROR(GETPIVOTDATA("Average of VEHS(60)",#REF!,"TIMEINT",HN$9,"VEHICLETRAVELTIMEMEASUREMENT",$D30),"--")</f>
        <v>--</v>
      </c>
      <c r="HO30" s="324" t="str">
        <f>IFERROR(GETPIVOTDATA("Average of VEHS(60)",#REF!,"TIMEINT",HO$9,"VEHICLETRAVELTIMEMEASUREMENT",$D30),"--")</f>
        <v>--</v>
      </c>
      <c r="HP30" s="324" t="str">
        <f>IFERROR(GETPIVOTDATA("Average of VEHS(60)",#REF!,"TIMEINT",HP$9,"VEHICLETRAVELTIMEMEASUREMENT",$D30),"--")</f>
        <v>--</v>
      </c>
      <c r="HQ30" s="324" t="str">
        <f>IFERROR(GETPIVOTDATA("Average of VEHS(60)",#REF!,"TIMEINT",HQ$9,"VEHICLETRAVELTIMEMEASUREMENT",$D30),"--")</f>
        <v>--</v>
      </c>
      <c r="HR30" s="324" t="str">
        <f>IFERROR(GETPIVOTDATA("Average of VEHS(60)",#REF!,"TIMEINT",HR$9,"VEHICLETRAVELTIMEMEASUREMENT",$D30),"--")</f>
        <v>--</v>
      </c>
      <c r="HS30" s="324" t="str">
        <f>IFERROR(GETPIVOTDATA("Average of VEHS(60)",#REF!,"TIMEINT",HS$9,"VEHICLETRAVELTIMEMEASUREMENT",$D30),"--")</f>
        <v>--</v>
      </c>
      <c r="HT30" s="324" t="str">
        <f>IFERROR(GETPIVOTDATA("Average of VEHS(60)",#REF!,"TIMEINT",HT$9,"VEHICLETRAVELTIMEMEASUREMENT",$D30),"--")</f>
        <v>--</v>
      </c>
      <c r="HU30" s="324" t="str">
        <f>IFERROR(GETPIVOTDATA("Average of VEHS(60)",#REF!,"TIMEINT",HU$9,"VEHICLETRAVELTIMEMEASUREMENT",$D30),"--")</f>
        <v>--</v>
      </c>
      <c r="HV30" s="324" t="str">
        <f>IFERROR(GETPIVOTDATA("Average of VEHS(60)",#REF!,"TIMEINT",HV$9,"VEHICLETRAVELTIMEMEASUREMENT",$D30),"--")</f>
        <v>--</v>
      </c>
      <c r="HW30" s="324" t="str">
        <f>IFERROR(GETPIVOTDATA("Average of VEHS(60)",#REF!,"TIMEINT",HW$9,"VEHICLETRAVELTIMEMEASUREMENT",$D30),"--")</f>
        <v>--</v>
      </c>
      <c r="HX30" s="325" t="str">
        <f>IFERROR(GETPIVOTDATA("Average of VEHS(60)",#REF!,"TIMEINT",HX$9,"VEHICLETRAVELTIMEMEASUREMENT",$D30),"--")</f>
        <v>--</v>
      </c>
      <c r="HY30" s="331"/>
      <c r="HZ30" s="209" t="str">
        <f t="shared" si="28"/>
        <v>--</v>
      </c>
      <c r="IA30" s="354" t="str">
        <f t="shared" si="29"/>
        <v>--</v>
      </c>
      <c r="IB30" s="325">
        <f t="shared" si="30"/>
        <v>0</v>
      </c>
      <c r="IC30" s="638"/>
      <c r="ID30" s="323" t="str">
        <f>IFERROR(AVERAGEIFS('VISSIM Travel Time Outputs'!#REF!,'VISSIM Travel Time Outputs'!#REF!,$D30,'VISSIM Travel Time Outputs'!#REF!,"AVG",'VISSIM Travel Time Outputs'!#REF!,ID$9),"-")</f>
        <v>-</v>
      </c>
      <c r="IE30" s="324" t="str">
        <f>IFERROR(AVERAGEIFS('VISSIM Travel Time Outputs'!#REF!,'VISSIM Travel Time Outputs'!#REF!,$D30,'VISSIM Travel Time Outputs'!#REF!,"AVG",'VISSIM Travel Time Outputs'!#REF!,IE$9),"-")</f>
        <v>-</v>
      </c>
      <c r="IF30" s="324" t="str">
        <f>IFERROR(AVERAGEIFS('VISSIM Travel Time Outputs'!#REF!,'VISSIM Travel Time Outputs'!#REF!,$D30,'VISSIM Travel Time Outputs'!#REF!,"AVG",'VISSIM Travel Time Outputs'!#REF!,IF$9),"-")</f>
        <v>-</v>
      </c>
      <c r="IG30" s="324" t="str">
        <f>IFERROR(AVERAGEIFS('VISSIM Travel Time Outputs'!#REF!,'VISSIM Travel Time Outputs'!#REF!,$D30,'VISSIM Travel Time Outputs'!#REF!,"AVG",'VISSIM Travel Time Outputs'!#REF!,IG$9),"-")</f>
        <v>-</v>
      </c>
      <c r="IH30" s="324" t="str">
        <f>IFERROR(AVERAGEIFS('VISSIM Travel Time Outputs'!#REF!,'VISSIM Travel Time Outputs'!#REF!,$D30,'VISSIM Travel Time Outputs'!#REF!,"AVG",'VISSIM Travel Time Outputs'!#REF!,IH$9),"-")</f>
        <v>-</v>
      </c>
      <c r="II30" s="324" t="str">
        <f>IFERROR(AVERAGEIFS('VISSIM Travel Time Outputs'!#REF!,'VISSIM Travel Time Outputs'!#REF!,$D30,'VISSIM Travel Time Outputs'!#REF!,"AVG",'VISSIM Travel Time Outputs'!#REF!,II$9),"-")</f>
        <v>-</v>
      </c>
      <c r="IJ30" s="324" t="str">
        <f>IFERROR(AVERAGEIFS('VISSIM Travel Time Outputs'!#REF!,'VISSIM Travel Time Outputs'!#REF!,$D30,'VISSIM Travel Time Outputs'!#REF!,"AVG",'VISSIM Travel Time Outputs'!#REF!,IJ$9),"-")</f>
        <v>-</v>
      </c>
      <c r="IK30" s="324" t="str">
        <f>IFERROR(AVERAGEIFS('VISSIM Travel Time Outputs'!#REF!,'VISSIM Travel Time Outputs'!#REF!,$D30,'VISSIM Travel Time Outputs'!#REF!,"AVG",'VISSIM Travel Time Outputs'!#REF!,IK$9),"-")</f>
        <v>-</v>
      </c>
      <c r="IL30" s="324" t="str">
        <f>IFERROR(AVERAGEIFS('VISSIM Travel Time Outputs'!#REF!,'VISSIM Travel Time Outputs'!#REF!,$D30,'VISSIM Travel Time Outputs'!#REF!,"AVG",'VISSIM Travel Time Outputs'!#REF!,IL$9),"-")</f>
        <v>-</v>
      </c>
      <c r="IM30" s="324" t="str">
        <f>IFERROR(AVERAGEIFS('VISSIM Travel Time Outputs'!#REF!,'VISSIM Travel Time Outputs'!#REF!,$D30,'VISSIM Travel Time Outputs'!#REF!,"AVG",'VISSIM Travel Time Outputs'!#REF!,IM$9),"-")</f>
        <v>-</v>
      </c>
      <c r="IN30" s="324" t="str">
        <f>IFERROR(AVERAGEIFS('VISSIM Travel Time Outputs'!#REF!,'VISSIM Travel Time Outputs'!#REF!,$D30,'VISSIM Travel Time Outputs'!#REF!,"AVG",'VISSIM Travel Time Outputs'!#REF!,IN$9),"-")</f>
        <v>-</v>
      </c>
      <c r="IO30" s="324" t="str">
        <f>IFERROR(AVERAGEIFS('VISSIM Travel Time Outputs'!#REF!,'VISSIM Travel Time Outputs'!#REF!,$D30,'VISSIM Travel Time Outputs'!#REF!,"AVG",'VISSIM Travel Time Outputs'!#REF!,IO$9),"-")</f>
        <v>-</v>
      </c>
      <c r="IP30" s="324" t="str">
        <f>IFERROR(AVERAGEIFS('VISSIM Travel Time Outputs'!#REF!,'VISSIM Travel Time Outputs'!#REF!,$D30,'VISSIM Travel Time Outputs'!#REF!,"AVG",'VISSIM Travel Time Outputs'!#REF!,IP$9),"-")</f>
        <v>-</v>
      </c>
      <c r="IQ30" s="324" t="str">
        <f>IFERROR(AVERAGEIFS('VISSIM Travel Time Outputs'!#REF!,'VISSIM Travel Time Outputs'!#REF!,$D30,'VISSIM Travel Time Outputs'!#REF!,"AVG",'VISSIM Travel Time Outputs'!#REF!,IQ$9),"-")</f>
        <v>-</v>
      </c>
      <c r="IR30" s="324" t="str">
        <f>IFERROR(AVERAGEIFS('VISSIM Travel Time Outputs'!#REF!,'VISSIM Travel Time Outputs'!#REF!,$D30,'VISSIM Travel Time Outputs'!#REF!,"AVG",'VISSIM Travel Time Outputs'!#REF!,IR$9),"-")</f>
        <v>-</v>
      </c>
      <c r="IS30" s="325" t="str">
        <f>IFERROR(AVERAGEIFS('VISSIM Travel Time Outputs'!#REF!,'VISSIM Travel Time Outputs'!#REF!,$D30,'VISSIM Travel Time Outputs'!#REF!,"AVG",'VISSIM Travel Time Outputs'!#REF!,IS$9),"-")</f>
        <v>-</v>
      </c>
      <c r="IT30" s="325" t="str">
        <f t="shared" si="31"/>
        <v>--</v>
      </c>
    </row>
    <row r="31" spans="1:254" customFormat="1" x14ac:dyDescent="0.35">
      <c r="A31" s="252" t="str">
        <f t="shared" si="12"/>
        <v>H</v>
      </c>
      <c r="B31" s="577">
        <f t="shared" si="32"/>
        <v>22</v>
      </c>
      <c r="C31" s="413">
        <f>INDEX('Input - Travel Times'!$B$3:$AH$103,MATCH($B31,'Input - Travel Times'!$B$3:$B$103,0),MATCH(C$9,'Input - Travel Times'!$B$3:$AH$3,0))</f>
        <v>0</v>
      </c>
      <c r="D31" s="150">
        <f>INDEX('Input - Travel Times'!$B$3:$AH$103,MATCH($B31,'Input - Travel Times'!$B$3:$B$103,0),MATCH(D$9,'Input - Travel Times'!$B$3:$AH$3,0))</f>
        <v>0</v>
      </c>
      <c r="E31" s="518">
        <f>TIME(0,0,INDEX('Input - Travel Times'!$B$3:$AH$103,MATCH($B31,'Input - Travel Times'!$B$3:$B$103,0),MATCH(E$9,'Input - Travel Times'!$B$3:$AH$3,0)))</f>
        <v>0</v>
      </c>
      <c r="F31" s="518">
        <f>TIME(0,0,INDEX('Input - Travel Times'!$B$3:$AH$103,MATCH($B31,'Input - Travel Times'!$B$3:$B$103,0),MATCH(F$9,'Input - Travel Times'!$B$3:$AH$3,0)))</f>
        <v>0</v>
      </c>
      <c r="G31" s="518">
        <f>TIME(0,0,INDEX('Input - Travel Times'!$B$3:$AH$103,MATCH($B31,'Input - Travel Times'!$B$3:$B$103,0),MATCH(G$9,'Input - Travel Times'!$B$3:$AH$3,0)))</f>
        <v>0</v>
      </c>
      <c r="H31" s="518">
        <f>TIME(0,0,INDEX('Input - Travel Times'!$B$3:$AH$103,MATCH($B31,'Input - Travel Times'!$B$3:$B$103,0),MATCH(H$9,'Input - Travel Times'!$B$3:$AH$3,0)))</f>
        <v>0</v>
      </c>
      <c r="I31" s="126"/>
      <c r="J31" s="209" t="str">
        <f>IFERROR(TIME(0,0,AVERAGEIFS('VISSIM Travel Time Outputs'!$I:$I,'VISSIM Travel Time Outputs'!$D:$D,$D31,'VISSIM Travel Time Outputs'!$A:$A,"AVG",'VISSIM Travel Time Outputs'!$B:$B,J$9)),"-")</f>
        <v>-</v>
      </c>
      <c r="K31" s="34" t="str">
        <f>IFERROR(TIME(0,0,AVERAGEIFS('VISSIM Travel Time Outputs'!$I:$I,'VISSIM Travel Time Outputs'!$D:$D,$D31,'VISSIM Travel Time Outputs'!$A:$A,"AVG",'VISSIM Travel Time Outputs'!$B:$B,K$9)),"-")</f>
        <v>-</v>
      </c>
      <c r="L31" s="34" t="str">
        <f>IFERROR(TIME(0,0,AVERAGEIFS('VISSIM Travel Time Outputs'!$I:$I,'VISSIM Travel Time Outputs'!$D:$D,$D31,'VISSIM Travel Time Outputs'!$A:$A,"AVG",'VISSIM Travel Time Outputs'!$B:$B,L$9)),"-")</f>
        <v>-</v>
      </c>
      <c r="M31" s="34" t="str">
        <f>IFERROR(TIME(0,0,AVERAGEIFS('VISSIM Travel Time Outputs'!$I:$I,'VISSIM Travel Time Outputs'!$D:$D,$D31,'VISSIM Travel Time Outputs'!$A:$A,"AVG",'VISSIM Travel Time Outputs'!$B:$B,M$9)),"-")</f>
        <v>-</v>
      </c>
      <c r="N31" s="34" t="str">
        <f>IFERROR(TIME(0,0,AVERAGEIFS('VISSIM Travel Time Outputs'!$I:$I,'VISSIM Travel Time Outputs'!$D:$D,$D31,'VISSIM Travel Time Outputs'!$A:$A,"AVG",'VISSIM Travel Time Outputs'!$B:$B,N$9)),"-")</f>
        <v>-</v>
      </c>
      <c r="O31" s="34" t="str">
        <f>IFERROR(TIME(0,0,AVERAGEIFS('VISSIM Travel Time Outputs'!$I:$I,'VISSIM Travel Time Outputs'!$D:$D,$D31,'VISSIM Travel Time Outputs'!$A:$A,"AVG",'VISSIM Travel Time Outputs'!$B:$B,O$9)),"-")</f>
        <v>-</v>
      </c>
      <c r="P31" s="34" t="str">
        <f>IFERROR(TIME(0,0,AVERAGEIFS('VISSIM Travel Time Outputs'!$I:$I,'VISSIM Travel Time Outputs'!$D:$D,$D31,'VISSIM Travel Time Outputs'!$A:$A,"AVG",'VISSIM Travel Time Outputs'!$B:$B,P$9)),"-")</f>
        <v>-</v>
      </c>
      <c r="Q31" s="34" t="str">
        <f>IFERROR(TIME(0,0,AVERAGEIFS('VISSIM Travel Time Outputs'!$I:$I,'VISSIM Travel Time Outputs'!$D:$D,$D31,'VISSIM Travel Time Outputs'!$A:$A,"AVG",'VISSIM Travel Time Outputs'!$B:$B,Q$9)),"-")</f>
        <v>-</v>
      </c>
      <c r="R31" s="34" t="str">
        <f>IFERROR(TIME(0,0,AVERAGEIFS('VISSIM Travel Time Outputs'!$I:$I,'VISSIM Travel Time Outputs'!$D:$D,$D31,'VISSIM Travel Time Outputs'!$A:$A,"AVG",'VISSIM Travel Time Outputs'!$B:$B,R$9)),"-")</f>
        <v>-</v>
      </c>
      <c r="S31" s="34" t="str">
        <f>IFERROR(TIME(0,0,AVERAGEIFS('VISSIM Travel Time Outputs'!$I:$I,'VISSIM Travel Time Outputs'!$D:$D,$D31,'VISSIM Travel Time Outputs'!$A:$A,"AVG",'VISSIM Travel Time Outputs'!$B:$B,S$9)),"-")</f>
        <v>-</v>
      </c>
      <c r="T31" s="34" t="str">
        <f>IFERROR(TIME(0,0,AVERAGEIFS('VISSIM Travel Time Outputs'!$I:$I,'VISSIM Travel Time Outputs'!$D:$D,$D31,'VISSIM Travel Time Outputs'!$A:$A,"AVG",'VISSIM Travel Time Outputs'!$B:$B,T$9)),"-")</f>
        <v>-</v>
      </c>
      <c r="U31" s="34" t="str">
        <f>IFERROR(TIME(0,0,AVERAGEIFS('VISSIM Travel Time Outputs'!$I:$I,'VISSIM Travel Time Outputs'!$D:$D,$D31,'VISSIM Travel Time Outputs'!$A:$A,"AVG",'VISSIM Travel Time Outputs'!$B:$B,U$9)),"-")</f>
        <v>-</v>
      </c>
      <c r="V31" s="34" t="str">
        <f>IFERROR(TIME(0,0,AVERAGEIFS('VISSIM Travel Time Outputs'!$I:$I,'VISSIM Travel Time Outputs'!$D:$D,$D31,'VISSIM Travel Time Outputs'!$A:$A,"AVG",'VISSIM Travel Time Outputs'!$B:$B,V$9)),"-")</f>
        <v>-</v>
      </c>
      <c r="W31" s="34" t="str">
        <f>IFERROR(TIME(0,0,AVERAGEIFS('VISSIM Travel Time Outputs'!$I:$I,'VISSIM Travel Time Outputs'!$D:$D,$D31,'VISSIM Travel Time Outputs'!$A:$A,"AVG",'VISSIM Travel Time Outputs'!$B:$B,W$9)),"-")</f>
        <v>-</v>
      </c>
      <c r="X31" s="34" t="str">
        <f>IFERROR(TIME(0,0,AVERAGEIFS('VISSIM Travel Time Outputs'!$I:$I,'VISSIM Travel Time Outputs'!$D:$D,$D31,'VISSIM Travel Time Outputs'!$A:$A,"AVG",'VISSIM Travel Time Outputs'!$B:$B,X$9)),"-")</f>
        <v>-</v>
      </c>
      <c r="Y31" s="134" t="str">
        <f>IFERROR(TIME(0,0,AVERAGEIFS('VISSIM Travel Time Outputs'!$I:$I,'VISSIM Travel Time Outputs'!$D:$D,$D31,'VISSIM Travel Time Outputs'!$A:$A,"AVG",'VISSIM Travel Time Outputs'!$B:$B,Y$9)),"-")</f>
        <v>-</v>
      </c>
      <c r="Z31" s="254"/>
      <c r="AA31" s="323" t="str">
        <f>IFERROR(AVERAGEIFS('VISSIM Travel Time Outputs'!$F:$F,'VISSIM Travel Time Outputs'!$D:$D,$D31,'VISSIM Travel Time Outputs'!$A:$A,"AVG",'VISSIM Travel Time Outputs'!$B:$B,AA$9),"-")</f>
        <v>-</v>
      </c>
      <c r="AB31" s="324" t="str">
        <f>IFERROR(AVERAGEIFS('VISSIM Travel Time Outputs'!$F:$F,'VISSIM Travel Time Outputs'!$D:$D,$D31,'VISSIM Travel Time Outputs'!$A:$A,"AVG",'VISSIM Travel Time Outputs'!$B:$B,AB$9),"-")</f>
        <v>-</v>
      </c>
      <c r="AC31" s="324" t="str">
        <f>IFERROR(AVERAGEIFS('VISSIM Travel Time Outputs'!$F:$F,'VISSIM Travel Time Outputs'!$D:$D,$D31,'VISSIM Travel Time Outputs'!$A:$A,"AVG",'VISSIM Travel Time Outputs'!$B:$B,AC$9),"-")</f>
        <v>-</v>
      </c>
      <c r="AD31" s="324" t="str">
        <f>IFERROR(AVERAGEIFS('VISSIM Travel Time Outputs'!$F:$F,'VISSIM Travel Time Outputs'!$D:$D,$D31,'VISSIM Travel Time Outputs'!$A:$A,"AVG",'VISSIM Travel Time Outputs'!$B:$B,AD$9),"-")</f>
        <v>-</v>
      </c>
      <c r="AE31" s="324" t="str">
        <f>IFERROR(AVERAGEIFS('VISSIM Travel Time Outputs'!$F:$F,'VISSIM Travel Time Outputs'!$D:$D,$D31,'VISSIM Travel Time Outputs'!$A:$A,"AVG",'VISSIM Travel Time Outputs'!$B:$B,AE$9),"-")</f>
        <v>-</v>
      </c>
      <c r="AF31" s="324" t="str">
        <f>IFERROR(AVERAGEIFS('VISSIM Travel Time Outputs'!$F:$F,'VISSIM Travel Time Outputs'!$D:$D,$D31,'VISSIM Travel Time Outputs'!$A:$A,"AVG",'VISSIM Travel Time Outputs'!$B:$B,AF$9),"-")</f>
        <v>-</v>
      </c>
      <c r="AG31" s="324" t="str">
        <f>IFERROR(AVERAGEIFS('VISSIM Travel Time Outputs'!$F:$F,'VISSIM Travel Time Outputs'!$D:$D,$D31,'VISSIM Travel Time Outputs'!$A:$A,"AVG",'VISSIM Travel Time Outputs'!$B:$B,AG$9),"-")</f>
        <v>-</v>
      </c>
      <c r="AH31" s="324" t="str">
        <f>IFERROR(AVERAGEIFS('VISSIM Travel Time Outputs'!$F:$F,'VISSIM Travel Time Outputs'!$D:$D,$D31,'VISSIM Travel Time Outputs'!$A:$A,"AVG",'VISSIM Travel Time Outputs'!$B:$B,AH$9),"-")</f>
        <v>-</v>
      </c>
      <c r="AI31" s="324" t="str">
        <f>IFERROR(AVERAGEIFS('VISSIM Travel Time Outputs'!$F:$F,'VISSIM Travel Time Outputs'!$D:$D,$D31,'VISSIM Travel Time Outputs'!$A:$A,"AVG",'VISSIM Travel Time Outputs'!$B:$B,AI$9),"-")</f>
        <v>-</v>
      </c>
      <c r="AJ31" s="324" t="str">
        <f>IFERROR(AVERAGEIFS('VISSIM Travel Time Outputs'!$F:$F,'VISSIM Travel Time Outputs'!$D:$D,$D31,'VISSIM Travel Time Outputs'!$A:$A,"AVG",'VISSIM Travel Time Outputs'!$B:$B,AJ$9),"-")</f>
        <v>-</v>
      </c>
      <c r="AK31" s="324" t="str">
        <f>IFERROR(AVERAGEIFS('VISSIM Travel Time Outputs'!$F:$F,'VISSIM Travel Time Outputs'!$D:$D,$D31,'VISSIM Travel Time Outputs'!$A:$A,"AVG",'VISSIM Travel Time Outputs'!$B:$B,AK$9),"-")</f>
        <v>-</v>
      </c>
      <c r="AL31" s="324" t="str">
        <f>IFERROR(AVERAGEIFS('VISSIM Travel Time Outputs'!$F:$F,'VISSIM Travel Time Outputs'!$D:$D,$D31,'VISSIM Travel Time Outputs'!$A:$A,"AVG",'VISSIM Travel Time Outputs'!$B:$B,AL$9),"-")</f>
        <v>-</v>
      </c>
      <c r="AM31" s="324" t="str">
        <f>IFERROR(AVERAGEIFS('VISSIM Travel Time Outputs'!$F:$F,'VISSIM Travel Time Outputs'!$D:$D,$D31,'VISSIM Travel Time Outputs'!$A:$A,"AVG",'VISSIM Travel Time Outputs'!$B:$B,AM$9),"-")</f>
        <v>-</v>
      </c>
      <c r="AN31" s="324" t="str">
        <f>IFERROR(AVERAGEIFS('VISSIM Travel Time Outputs'!$F:$F,'VISSIM Travel Time Outputs'!$D:$D,$D31,'VISSIM Travel Time Outputs'!$A:$A,"AVG",'VISSIM Travel Time Outputs'!$B:$B,AN$9),"-")</f>
        <v>-</v>
      </c>
      <c r="AO31" s="324" t="str">
        <f>IFERROR(AVERAGEIFS('VISSIM Travel Time Outputs'!$F:$F,'VISSIM Travel Time Outputs'!$D:$D,$D31,'VISSIM Travel Time Outputs'!$A:$A,"AVG",'VISSIM Travel Time Outputs'!$B:$B,AO$9),"-")</f>
        <v>-</v>
      </c>
      <c r="AP31" s="325" t="str">
        <f>IFERROR(AVERAGEIFS('VISSIM Travel Time Outputs'!$F:$F,'VISSIM Travel Time Outputs'!$D:$D,$D31,'VISSIM Travel Time Outputs'!$A:$A,"AVG",'VISSIM Travel Time Outputs'!$B:$B,AP$9),"-")</f>
        <v>-</v>
      </c>
      <c r="AQ31" s="331"/>
      <c r="AR31" s="209" t="str">
        <f t="shared" si="13"/>
        <v>--</v>
      </c>
      <c r="AS31" s="354" t="str">
        <f t="shared" si="14"/>
        <v>--</v>
      </c>
      <c r="AT31" s="325">
        <f t="shared" si="15"/>
        <v>0</v>
      </c>
      <c r="AU31" s="255"/>
      <c r="AV31" s="209" t="str">
        <f>IFERROR(TIME(0,0,AVERAGEIFS('VISSIM Travel Time Outputs'!$J:$J,'VISSIM Travel Time Outputs'!$D:$D,$D31,'VISSIM Travel Time Outputs'!$A:$A,"AVG",'VISSIM Travel Time Outputs'!$B:$B,AV$9)),"-")</f>
        <v>-</v>
      </c>
      <c r="AW31" s="34" t="str">
        <f>IFERROR(TIME(0,0,AVERAGEIFS('VISSIM Travel Time Outputs'!$J:$J,'VISSIM Travel Time Outputs'!$D:$D,$D31,'VISSIM Travel Time Outputs'!$A:$A,"AVG",'VISSIM Travel Time Outputs'!$B:$B,AW$9)),"-")</f>
        <v>-</v>
      </c>
      <c r="AX31" s="34" t="str">
        <f>IFERROR(TIME(0,0,AVERAGEIFS('VISSIM Travel Time Outputs'!$J:$J,'VISSIM Travel Time Outputs'!$D:$D,$D31,'VISSIM Travel Time Outputs'!$A:$A,"AVG",'VISSIM Travel Time Outputs'!$B:$B,AX$9)),"-")</f>
        <v>-</v>
      </c>
      <c r="AY31" s="34" t="str">
        <f>IFERROR(TIME(0,0,AVERAGEIFS('VISSIM Travel Time Outputs'!$J:$J,'VISSIM Travel Time Outputs'!$D:$D,$D31,'VISSIM Travel Time Outputs'!$A:$A,"AVG",'VISSIM Travel Time Outputs'!$B:$B,AY$9)),"-")</f>
        <v>-</v>
      </c>
      <c r="AZ31" s="34" t="str">
        <f>IFERROR(TIME(0,0,AVERAGEIFS('VISSIM Travel Time Outputs'!$J:$J,'VISSIM Travel Time Outputs'!$D:$D,$D31,'VISSIM Travel Time Outputs'!$A:$A,"AVG",'VISSIM Travel Time Outputs'!$B:$B,AZ$9)),"-")</f>
        <v>-</v>
      </c>
      <c r="BA31" s="34" t="str">
        <f>IFERROR(TIME(0,0,AVERAGEIFS('VISSIM Travel Time Outputs'!$J:$J,'VISSIM Travel Time Outputs'!$D:$D,$D31,'VISSIM Travel Time Outputs'!$A:$A,"AVG",'VISSIM Travel Time Outputs'!$B:$B,BA$9)),"-")</f>
        <v>-</v>
      </c>
      <c r="BB31" s="34" t="str">
        <f>IFERROR(TIME(0,0,AVERAGEIFS('VISSIM Travel Time Outputs'!$J:$J,'VISSIM Travel Time Outputs'!$D:$D,$D31,'VISSIM Travel Time Outputs'!$A:$A,"AVG",'VISSIM Travel Time Outputs'!$B:$B,BB$9)),"-")</f>
        <v>-</v>
      </c>
      <c r="BC31" s="34" t="str">
        <f>IFERROR(TIME(0,0,AVERAGEIFS('VISSIM Travel Time Outputs'!$J:$J,'VISSIM Travel Time Outputs'!$D:$D,$D31,'VISSIM Travel Time Outputs'!$A:$A,"AVG",'VISSIM Travel Time Outputs'!$B:$B,BC$9)),"-")</f>
        <v>-</v>
      </c>
      <c r="BD31" s="34" t="str">
        <f>IFERROR(TIME(0,0,AVERAGEIFS('VISSIM Travel Time Outputs'!$J:$J,'VISSIM Travel Time Outputs'!$D:$D,$D31,'VISSIM Travel Time Outputs'!$A:$A,"AVG",'VISSIM Travel Time Outputs'!$B:$B,BD$9)),"-")</f>
        <v>-</v>
      </c>
      <c r="BE31" s="34" t="str">
        <f>IFERROR(TIME(0,0,AVERAGEIFS('VISSIM Travel Time Outputs'!$J:$J,'VISSIM Travel Time Outputs'!$D:$D,$D31,'VISSIM Travel Time Outputs'!$A:$A,"AVG",'VISSIM Travel Time Outputs'!$B:$B,BE$9)),"-")</f>
        <v>-</v>
      </c>
      <c r="BF31" s="34" t="str">
        <f>IFERROR(TIME(0,0,AVERAGEIFS('VISSIM Travel Time Outputs'!$J:$J,'VISSIM Travel Time Outputs'!$D:$D,$D31,'VISSIM Travel Time Outputs'!$A:$A,"AVG",'VISSIM Travel Time Outputs'!$B:$B,BF$9)),"-")</f>
        <v>-</v>
      </c>
      <c r="BG31" s="34" t="str">
        <f>IFERROR(TIME(0,0,AVERAGEIFS('VISSIM Travel Time Outputs'!$J:$J,'VISSIM Travel Time Outputs'!$D:$D,$D31,'VISSIM Travel Time Outputs'!$A:$A,"AVG",'VISSIM Travel Time Outputs'!$B:$B,BG$9)),"-")</f>
        <v>-</v>
      </c>
      <c r="BH31" s="34" t="str">
        <f>IFERROR(TIME(0,0,AVERAGEIFS('VISSIM Travel Time Outputs'!$J:$J,'VISSIM Travel Time Outputs'!$D:$D,$D31,'VISSIM Travel Time Outputs'!$A:$A,"AVG",'VISSIM Travel Time Outputs'!$B:$B,BH$9)),"-")</f>
        <v>-</v>
      </c>
      <c r="BI31" s="34" t="str">
        <f>IFERROR(TIME(0,0,AVERAGEIFS('VISSIM Travel Time Outputs'!$J:$J,'VISSIM Travel Time Outputs'!$D:$D,$D31,'VISSIM Travel Time Outputs'!$A:$A,"AVG",'VISSIM Travel Time Outputs'!$B:$B,BI$9)),"-")</f>
        <v>-</v>
      </c>
      <c r="BJ31" s="34" t="str">
        <f>IFERROR(TIME(0,0,AVERAGEIFS('VISSIM Travel Time Outputs'!$J:$J,'VISSIM Travel Time Outputs'!$D:$D,$D31,'VISSIM Travel Time Outputs'!$A:$A,"AVG",'VISSIM Travel Time Outputs'!$B:$B,BJ$9)),"-")</f>
        <v>-</v>
      </c>
      <c r="BK31" s="134" t="str">
        <f>IFERROR(TIME(0,0,AVERAGEIFS('VISSIM Travel Time Outputs'!$J:$J,'VISSIM Travel Time Outputs'!$D:$D,$D31,'VISSIM Travel Time Outputs'!$A:$A,"AVG",'VISSIM Travel Time Outputs'!$B:$B,BK$9)),"-")</f>
        <v>-</v>
      </c>
      <c r="BL31" s="126"/>
      <c r="BM31" s="323" t="str">
        <f>IFERROR(AVERAGEIFS('VISSIM Travel Time Outputs'!$G:$G,'VISSIM Travel Time Outputs'!$D:$D,$D31,'VISSIM Travel Time Outputs'!$A:$A,"AVG",'VISSIM Travel Time Outputs'!$B:$B,BM$9),"-")</f>
        <v>-</v>
      </c>
      <c r="BN31" s="324" t="str">
        <f>IFERROR(AVERAGEIFS('VISSIM Travel Time Outputs'!$G:$G,'VISSIM Travel Time Outputs'!$D:$D,$D31,'VISSIM Travel Time Outputs'!$A:$A,"AVG",'VISSIM Travel Time Outputs'!$B:$B,BN$9),"-")</f>
        <v>-</v>
      </c>
      <c r="BO31" s="324" t="str">
        <f>IFERROR(AVERAGEIFS('VISSIM Travel Time Outputs'!$G:$G,'VISSIM Travel Time Outputs'!$D:$D,$D31,'VISSIM Travel Time Outputs'!$A:$A,"AVG",'VISSIM Travel Time Outputs'!$B:$B,BO$9),"-")</f>
        <v>-</v>
      </c>
      <c r="BP31" s="324" t="str">
        <f>IFERROR(AVERAGEIFS('VISSIM Travel Time Outputs'!$G:$G,'VISSIM Travel Time Outputs'!$D:$D,$D31,'VISSIM Travel Time Outputs'!$A:$A,"AVG",'VISSIM Travel Time Outputs'!$B:$B,BP$9),"-")</f>
        <v>-</v>
      </c>
      <c r="BQ31" s="324" t="str">
        <f>IFERROR(AVERAGEIFS('VISSIM Travel Time Outputs'!$G:$G,'VISSIM Travel Time Outputs'!$D:$D,$D31,'VISSIM Travel Time Outputs'!$A:$A,"AVG",'VISSIM Travel Time Outputs'!$B:$B,BQ$9),"-")</f>
        <v>-</v>
      </c>
      <c r="BR31" s="324" t="str">
        <f>IFERROR(AVERAGEIFS('VISSIM Travel Time Outputs'!$G:$G,'VISSIM Travel Time Outputs'!$D:$D,$D31,'VISSIM Travel Time Outputs'!$A:$A,"AVG",'VISSIM Travel Time Outputs'!$B:$B,BR$9),"-")</f>
        <v>-</v>
      </c>
      <c r="BS31" s="324" t="str">
        <f>IFERROR(AVERAGEIFS('VISSIM Travel Time Outputs'!$G:$G,'VISSIM Travel Time Outputs'!$D:$D,$D31,'VISSIM Travel Time Outputs'!$A:$A,"AVG",'VISSIM Travel Time Outputs'!$B:$B,BS$9),"-")</f>
        <v>-</v>
      </c>
      <c r="BT31" s="324" t="str">
        <f>IFERROR(AVERAGEIFS('VISSIM Travel Time Outputs'!$G:$G,'VISSIM Travel Time Outputs'!$D:$D,$D31,'VISSIM Travel Time Outputs'!$A:$A,"AVG",'VISSIM Travel Time Outputs'!$B:$B,BT$9),"-")</f>
        <v>-</v>
      </c>
      <c r="BU31" s="324" t="str">
        <f>IFERROR(AVERAGEIFS('VISSIM Travel Time Outputs'!$G:$G,'VISSIM Travel Time Outputs'!$D:$D,$D31,'VISSIM Travel Time Outputs'!$A:$A,"AVG",'VISSIM Travel Time Outputs'!$B:$B,BU$9),"-")</f>
        <v>-</v>
      </c>
      <c r="BV31" s="324" t="str">
        <f>IFERROR(AVERAGEIFS('VISSIM Travel Time Outputs'!$G:$G,'VISSIM Travel Time Outputs'!$D:$D,$D31,'VISSIM Travel Time Outputs'!$A:$A,"AVG",'VISSIM Travel Time Outputs'!$B:$B,BV$9),"-")</f>
        <v>-</v>
      </c>
      <c r="BW31" s="324" t="str">
        <f>IFERROR(AVERAGEIFS('VISSIM Travel Time Outputs'!$G:$G,'VISSIM Travel Time Outputs'!$D:$D,$D31,'VISSIM Travel Time Outputs'!$A:$A,"AVG",'VISSIM Travel Time Outputs'!$B:$B,BW$9),"-")</f>
        <v>-</v>
      </c>
      <c r="BX31" s="324" t="str">
        <f>IFERROR(AVERAGEIFS('VISSIM Travel Time Outputs'!$G:$G,'VISSIM Travel Time Outputs'!$D:$D,$D31,'VISSIM Travel Time Outputs'!$A:$A,"AVG",'VISSIM Travel Time Outputs'!$B:$B,BX$9),"-")</f>
        <v>-</v>
      </c>
      <c r="BY31" s="324" t="str">
        <f>IFERROR(AVERAGEIFS('VISSIM Travel Time Outputs'!$G:$G,'VISSIM Travel Time Outputs'!$D:$D,$D31,'VISSIM Travel Time Outputs'!$A:$A,"AVG",'VISSIM Travel Time Outputs'!$B:$B,BY$9),"-")</f>
        <v>-</v>
      </c>
      <c r="BZ31" s="324" t="str">
        <f>IFERROR(AVERAGEIFS('VISSIM Travel Time Outputs'!$G:$G,'VISSIM Travel Time Outputs'!$D:$D,$D31,'VISSIM Travel Time Outputs'!$A:$A,"AVG",'VISSIM Travel Time Outputs'!$B:$B,BZ$9),"-")</f>
        <v>-</v>
      </c>
      <c r="CA31" s="324" t="str">
        <f>IFERROR(AVERAGEIFS('VISSIM Travel Time Outputs'!$G:$G,'VISSIM Travel Time Outputs'!$D:$D,$D31,'VISSIM Travel Time Outputs'!$A:$A,"AVG",'VISSIM Travel Time Outputs'!$B:$B,CA$9),"-")</f>
        <v>-</v>
      </c>
      <c r="CB31" s="325" t="str">
        <f>IFERROR(AVERAGEIFS('VISSIM Travel Time Outputs'!$G:$G,'VISSIM Travel Time Outputs'!$D:$D,$D31,'VISSIM Travel Time Outputs'!$A:$A,"AVG",'VISSIM Travel Time Outputs'!$B:$B,CB$9),"-")</f>
        <v>-</v>
      </c>
      <c r="CC31" s="254"/>
      <c r="CD31" s="209" t="str">
        <f t="shared" si="16"/>
        <v>--</v>
      </c>
      <c r="CE31" s="354" t="str">
        <f t="shared" si="17"/>
        <v>--</v>
      </c>
      <c r="CF31" s="325">
        <f t="shared" si="18"/>
        <v>0</v>
      </c>
      <c r="CG31" s="331"/>
      <c r="CH31" s="209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134"/>
      <c r="CX31" s="331"/>
      <c r="CY31" s="323"/>
      <c r="CZ31" s="324"/>
      <c r="DA31" s="324"/>
      <c r="DB31" s="324"/>
      <c r="DC31" s="324"/>
      <c r="DD31" s="324"/>
      <c r="DE31" s="324"/>
      <c r="DF31" s="324"/>
      <c r="DG31" s="324"/>
      <c r="DH31" s="324"/>
      <c r="DI31" s="324"/>
      <c r="DJ31" s="324"/>
      <c r="DK31" s="324"/>
      <c r="DL31" s="324"/>
      <c r="DM31" s="324"/>
      <c r="DN31" s="325"/>
      <c r="DO31" s="331"/>
      <c r="DP31" s="209" t="str">
        <f t="shared" si="19"/>
        <v>--</v>
      </c>
      <c r="DQ31" s="354" t="str">
        <f t="shared" si="20"/>
        <v>--</v>
      </c>
      <c r="DR31" s="325">
        <f t="shared" si="21"/>
        <v>0</v>
      </c>
      <c r="DS31" s="255"/>
      <c r="DT31" s="209" t="str">
        <f>IFERROR(TIME(0,0,AVERAGEIFS('VISSIM Travel Time Outputs'!$K:$K,'VISSIM Travel Time Outputs'!$D:$D,$D31,'VISSIM Travel Time Outputs'!$A:$A,"AVG",'VISSIM Travel Time Outputs'!$B:$B,DT$9)),"-")</f>
        <v>-</v>
      </c>
      <c r="DU31" s="34" t="str">
        <f>IFERROR(TIME(0,0,AVERAGEIFS('VISSIM Travel Time Outputs'!$K:$K,'VISSIM Travel Time Outputs'!$D:$D,$D31,'VISSIM Travel Time Outputs'!$A:$A,"AVG",'VISSIM Travel Time Outputs'!$B:$B,DU$9)),"-")</f>
        <v>-</v>
      </c>
      <c r="DV31" s="34" t="str">
        <f>IFERROR(TIME(0,0,AVERAGEIFS('VISSIM Travel Time Outputs'!$K:$K,'VISSIM Travel Time Outputs'!$D:$D,$D31,'VISSIM Travel Time Outputs'!$A:$A,"AVG",'VISSIM Travel Time Outputs'!$B:$B,DV$9)),"-")</f>
        <v>-</v>
      </c>
      <c r="DW31" s="34" t="str">
        <f>IFERROR(TIME(0,0,AVERAGEIFS('VISSIM Travel Time Outputs'!$K:$K,'VISSIM Travel Time Outputs'!$D:$D,$D31,'VISSIM Travel Time Outputs'!$A:$A,"AVG",'VISSIM Travel Time Outputs'!$B:$B,DW$9)),"-")</f>
        <v>-</v>
      </c>
      <c r="DX31" s="34" t="str">
        <f>IFERROR(TIME(0,0,AVERAGEIFS('VISSIM Travel Time Outputs'!$K:$K,'VISSIM Travel Time Outputs'!$D:$D,$D31,'VISSIM Travel Time Outputs'!$A:$A,"AVG",'VISSIM Travel Time Outputs'!$B:$B,DX$9)),"-")</f>
        <v>-</v>
      </c>
      <c r="DY31" s="34" t="str">
        <f>IFERROR(TIME(0,0,AVERAGEIFS('VISSIM Travel Time Outputs'!$K:$K,'VISSIM Travel Time Outputs'!$D:$D,$D31,'VISSIM Travel Time Outputs'!$A:$A,"AVG",'VISSIM Travel Time Outputs'!$B:$B,DY$9)),"-")</f>
        <v>-</v>
      </c>
      <c r="DZ31" s="34" t="str">
        <f>IFERROR(TIME(0,0,AVERAGEIFS('VISSIM Travel Time Outputs'!$K:$K,'VISSIM Travel Time Outputs'!$D:$D,$D31,'VISSIM Travel Time Outputs'!$A:$A,"AVG",'VISSIM Travel Time Outputs'!$B:$B,DZ$9)),"-")</f>
        <v>-</v>
      </c>
      <c r="EA31" s="34" t="str">
        <f>IFERROR(TIME(0,0,AVERAGEIFS('VISSIM Travel Time Outputs'!$K:$K,'VISSIM Travel Time Outputs'!$D:$D,$D31,'VISSIM Travel Time Outputs'!$A:$A,"AVG",'VISSIM Travel Time Outputs'!$B:$B,EA$9)),"-")</f>
        <v>-</v>
      </c>
      <c r="EB31" s="34" t="str">
        <f>IFERROR(TIME(0,0,AVERAGEIFS('VISSIM Travel Time Outputs'!$K:$K,'VISSIM Travel Time Outputs'!$D:$D,$D31,'VISSIM Travel Time Outputs'!$A:$A,"AVG",'VISSIM Travel Time Outputs'!$B:$B,EB$9)),"-")</f>
        <v>-</v>
      </c>
      <c r="EC31" s="34" t="str">
        <f>IFERROR(TIME(0,0,AVERAGEIFS('VISSIM Travel Time Outputs'!$K:$K,'VISSIM Travel Time Outputs'!$D:$D,$D31,'VISSIM Travel Time Outputs'!$A:$A,"AVG",'VISSIM Travel Time Outputs'!$B:$B,EC$9)),"-")</f>
        <v>-</v>
      </c>
      <c r="ED31" s="34" t="str">
        <f>IFERROR(TIME(0,0,AVERAGEIFS('VISSIM Travel Time Outputs'!$K:$K,'VISSIM Travel Time Outputs'!$D:$D,$D31,'VISSIM Travel Time Outputs'!$A:$A,"AVG",'VISSIM Travel Time Outputs'!$B:$B,ED$9)),"-")</f>
        <v>-</v>
      </c>
      <c r="EE31" s="34" t="str">
        <f>IFERROR(TIME(0,0,AVERAGEIFS('VISSIM Travel Time Outputs'!$K:$K,'VISSIM Travel Time Outputs'!$D:$D,$D31,'VISSIM Travel Time Outputs'!$A:$A,"AVG",'VISSIM Travel Time Outputs'!$B:$B,EE$9)),"-")</f>
        <v>-</v>
      </c>
      <c r="EF31" s="34" t="str">
        <f>IFERROR(TIME(0,0,AVERAGEIFS('VISSIM Travel Time Outputs'!$K:$K,'VISSIM Travel Time Outputs'!$D:$D,$D31,'VISSIM Travel Time Outputs'!$A:$A,"AVG",'VISSIM Travel Time Outputs'!$B:$B,EF$9)),"-")</f>
        <v>-</v>
      </c>
      <c r="EG31" s="34" t="str">
        <f>IFERROR(TIME(0,0,AVERAGEIFS('VISSIM Travel Time Outputs'!$K:$K,'VISSIM Travel Time Outputs'!$D:$D,$D31,'VISSIM Travel Time Outputs'!$A:$A,"AVG",'VISSIM Travel Time Outputs'!$B:$B,EG$9)),"-")</f>
        <v>-</v>
      </c>
      <c r="EH31" s="34" t="str">
        <f>IFERROR(TIME(0,0,AVERAGEIFS('VISSIM Travel Time Outputs'!$K:$K,'VISSIM Travel Time Outputs'!$D:$D,$D31,'VISSIM Travel Time Outputs'!$A:$A,"AVG",'VISSIM Travel Time Outputs'!$B:$B,EH$9)),"-")</f>
        <v>-</v>
      </c>
      <c r="EI31" s="134" t="str">
        <f>IFERROR(TIME(0,0,AVERAGEIFS('VISSIM Travel Time Outputs'!$K:$K,'VISSIM Travel Time Outputs'!$D:$D,$D31,'VISSIM Travel Time Outputs'!$A:$A,"AVG",'VISSIM Travel Time Outputs'!$B:$B,EI$9)),"-")</f>
        <v>-</v>
      </c>
      <c r="EJ31" s="126"/>
      <c r="EK31" s="323" t="str">
        <f>IFERROR(AVERAGEIFS('VISSIM Travel Time Outputs'!$H:$H,'VISSIM Travel Time Outputs'!$D:$D,$D31,'VISSIM Travel Time Outputs'!$A:$A,"AVG",'VISSIM Travel Time Outputs'!$B:$B,EK$9),"-")</f>
        <v>-</v>
      </c>
      <c r="EL31" s="324" t="str">
        <f>IFERROR(AVERAGEIFS('VISSIM Travel Time Outputs'!$H:$H,'VISSIM Travel Time Outputs'!$D:$D,$D31,'VISSIM Travel Time Outputs'!$A:$A,"AVG",'VISSIM Travel Time Outputs'!$B:$B,EL$9),"-")</f>
        <v>-</v>
      </c>
      <c r="EM31" s="324" t="str">
        <f>IFERROR(AVERAGEIFS('VISSIM Travel Time Outputs'!$H:$H,'VISSIM Travel Time Outputs'!$D:$D,$D31,'VISSIM Travel Time Outputs'!$A:$A,"AVG",'VISSIM Travel Time Outputs'!$B:$B,EM$9),"-")</f>
        <v>-</v>
      </c>
      <c r="EN31" s="324" t="str">
        <f>IFERROR(AVERAGEIFS('VISSIM Travel Time Outputs'!$H:$H,'VISSIM Travel Time Outputs'!$D:$D,$D31,'VISSIM Travel Time Outputs'!$A:$A,"AVG",'VISSIM Travel Time Outputs'!$B:$B,EN$9),"-")</f>
        <v>-</v>
      </c>
      <c r="EO31" s="324" t="str">
        <f>IFERROR(AVERAGEIFS('VISSIM Travel Time Outputs'!$H:$H,'VISSIM Travel Time Outputs'!$D:$D,$D31,'VISSIM Travel Time Outputs'!$A:$A,"AVG",'VISSIM Travel Time Outputs'!$B:$B,EO$9),"-")</f>
        <v>-</v>
      </c>
      <c r="EP31" s="324" t="str">
        <f>IFERROR(AVERAGEIFS('VISSIM Travel Time Outputs'!$H:$H,'VISSIM Travel Time Outputs'!$D:$D,$D31,'VISSIM Travel Time Outputs'!$A:$A,"AVG",'VISSIM Travel Time Outputs'!$B:$B,EP$9),"-")</f>
        <v>-</v>
      </c>
      <c r="EQ31" s="324" t="str">
        <f>IFERROR(AVERAGEIFS('VISSIM Travel Time Outputs'!$H:$H,'VISSIM Travel Time Outputs'!$D:$D,$D31,'VISSIM Travel Time Outputs'!$A:$A,"AVG",'VISSIM Travel Time Outputs'!$B:$B,EQ$9),"-")</f>
        <v>-</v>
      </c>
      <c r="ER31" s="324" t="str">
        <f>IFERROR(AVERAGEIFS('VISSIM Travel Time Outputs'!$H:$H,'VISSIM Travel Time Outputs'!$D:$D,$D31,'VISSIM Travel Time Outputs'!$A:$A,"AVG",'VISSIM Travel Time Outputs'!$B:$B,ER$9),"-")</f>
        <v>-</v>
      </c>
      <c r="ES31" s="324" t="str">
        <f>IFERROR(AVERAGEIFS('VISSIM Travel Time Outputs'!$H:$H,'VISSIM Travel Time Outputs'!$D:$D,$D31,'VISSIM Travel Time Outputs'!$A:$A,"AVG",'VISSIM Travel Time Outputs'!$B:$B,ES$9),"-")</f>
        <v>-</v>
      </c>
      <c r="ET31" s="324" t="str">
        <f>IFERROR(AVERAGEIFS('VISSIM Travel Time Outputs'!$H:$H,'VISSIM Travel Time Outputs'!$D:$D,$D31,'VISSIM Travel Time Outputs'!$A:$A,"AVG",'VISSIM Travel Time Outputs'!$B:$B,ET$9),"-")</f>
        <v>-</v>
      </c>
      <c r="EU31" s="324" t="str">
        <f>IFERROR(AVERAGEIFS('VISSIM Travel Time Outputs'!$H:$H,'VISSIM Travel Time Outputs'!$D:$D,$D31,'VISSIM Travel Time Outputs'!$A:$A,"AVG",'VISSIM Travel Time Outputs'!$B:$B,EU$9),"-")</f>
        <v>-</v>
      </c>
      <c r="EV31" s="324" t="str">
        <f>IFERROR(AVERAGEIFS('VISSIM Travel Time Outputs'!$H:$H,'VISSIM Travel Time Outputs'!$D:$D,$D31,'VISSIM Travel Time Outputs'!$A:$A,"AVG",'VISSIM Travel Time Outputs'!$B:$B,EV$9),"-")</f>
        <v>-</v>
      </c>
      <c r="EW31" s="324" t="str">
        <f>IFERROR(AVERAGEIFS('VISSIM Travel Time Outputs'!$H:$H,'VISSIM Travel Time Outputs'!$D:$D,$D31,'VISSIM Travel Time Outputs'!$A:$A,"AVG",'VISSIM Travel Time Outputs'!$B:$B,EW$9),"-")</f>
        <v>-</v>
      </c>
      <c r="EX31" s="324" t="str">
        <f>IFERROR(AVERAGEIFS('VISSIM Travel Time Outputs'!$H:$H,'VISSIM Travel Time Outputs'!$D:$D,$D31,'VISSIM Travel Time Outputs'!$A:$A,"AVG",'VISSIM Travel Time Outputs'!$B:$B,EX$9),"-")</f>
        <v>-</v>
      </c>
      <c r="EY31" s="324" t="str">
        <f>IFERROR(AVERAGEIFS('VISSIM Travel Time Outputs'!$H:$H,'VISSIM Travel Time Outputs'!$D:$D,$D31,'VISSIM Travel Time Outputs'!$A:$A,"AVG",'VISSIM Travel Time Outputs'!$B:$B,EY$9),"-")</f>
        <v>-</v>
      </c>
      <c r="EZ31" s="325" t="str">
        <f>IFERROR(AVERAGEIFS('VISSIM Travel Time Outputs'!$H:$H,'VISSIM Travel Time Outputs'!$D:$D,$D31,'VISSIM Travel Time Outputs'!$A:$A,"AVG",'VISSIM Travel Time Outputs'!$B:$B,EZ$9),"-")</f>
        <v>-</v>
      </c>
      <c r="FA31" s="254"/>
      <c r="FB31" s="209" t="str">
        <f t="shared" si="22"/>
        <v>--</v>
      </c>
      <c r="FC31" s="354" t="str">
        <f t="shared" si="23"/>
        <v>--</v>
      </c>
      <c r="FD31" s="325">
        <f t="shared" si="24"/>
        <v>0</v>
      </c>
      <c r="FE31" s="331"/>
      <c r="FF31" s="209" t="str">
        <f>IFERROR(GETPIVOTDATA("Average of TRAVTM(40)",#REF!,"TIMEINT",FF$9,"VEHICLETRAVELTIMEMEASUREMENT",$D31)/3600/24,"--")</f>
        <v>--</v>
      </c>
      <c r="FG31" s="34" t="str">
        <f>IFERROR(GETPIVOTDATA("Average of TRAVTM(40)",#REF!,"TIMEINT",FG$9,"VEHICLETRAVELTIMEMEASUREMENT",$D31)/3600/24,"--")</f>
        <v>--</v>
      </c>
      <c r="FH31" s="34" t="str">
        <f>IFERROR(GETPIVOTDATA("Average of TRAVTM(40)",#REF!,"TIMEINT",FH$9,"VEHICLETRAVELTIMEMEASUREMENT",$D31)/3600/24,"--")</f>
        <v>--</v>
      </c>
      <c r="FI31" s="34" t="str">
        <f>IFERROR(GETPIVOTDATA("Average of TRAVTM(40)",#REF!,"TIMEINT",FI$9,"VEHICLETRAVELTIMEMEASUREMENT",$D31)/3600/24,"--")</f>
        <v>--</v>
      </c>
      <c r="FJ31" s="34" t="str">
        <f>IFERROR(GETPIVOTDATA("Average of TRAVTM(40)",#REF!,"TIMEINT",FJ$9,"VEHICLETRAVELTIMEMEASUREMENT",$D31)/3600/24,"--")</f>
        <v>--</v>
      </c>
      <c r="FK31" s="34" t="str">
        <f>IFERROR(GETPIVOTDATA("Average of TRAVTM(40)",#REF!,"TIMEINT",FK$9,"VEHICLETRAVELTIMEMEASUREMENT",$D31)/3600/24,"--")</f>
        <v>--</v>
      </c>
      <c r="FL31" s="34" t="str">
        <f>IFERROR(GETPIVOTDATA("Average of TRAVTM(40)",#REF!,"TIMEINT",FL$9,"VEHICLETRAVELTIMEMEASUREMENT",$D31)/3600/24,"--")</f>
        <v>--</v>
      </c>
      <c r="FM31" s="34" t="str">
        <f>IFERROR(GETPIVOTDATA("Average of TRAVTM(40)",#REF!,"TIMEINT",FM$9,"VEHICLETRAVELTIMEMEASUREMENT",$D31)/3600/24,"--")</f>
        <v>--</v>
      </c>
      <c r="FN31" s="34" t="str">
        <f>IFERROR(GETPIVOTDATA("Average of TRAVTM(40)",#REF!,"TIMEINT",FN$9,"VEHICLETRAVELTIMEMEASUREMENT",$D31)/3600/24,"--")</f>
        <v>--</v>
      </c>
      <c r="FO31" s="34" t="str">
        <f>IFERROR(GETPIVOTDATA("Average of TRAVTM(40)",#REF!,"TIMEINT",FO$9,"VEHICLETRAVELTIMEMEASUREMENT",$D31)/3600/24,"--")</f>
        <v>--</v>
      </c>
      <c r="FP31" s="34" t="str">
        <f>IFERROR(GETPIVOTDATA("Average of TRAVTM(40)",#REF!,"TIMEINT",FP$9,"VEHICLETRAVELTIMEMEASUREMENT",$D31)/3600/24,"--")</f>
        <v>--</v>
      </c>
      <c r="FQ31" s="34" t="str">
        <f>IFERROR(GETPIVOTDATA("Average of TRAVTM(40)",#REF!,"TIMEINT",FQ$9,"VEHICLETRAVELTIMEMEASUREMENT",$D31)/3600/24,"--")</f>
        <v>--</v>
      </c>
      <c r="FR31" s="34" t="str">
        <f>IFERROR(GETPIVOTDATA("Average of TRAVTM(40)",#REF!,"TIMEINT",FR$9,"VEHICLETRAVELTIMEMEASUREMENT",$D31)/3600/24,"--")</f>
        <v>--</v>
      </c>
      <c r="FS31" s="34" t="str">
        <f>IFERROR(GETPIVOTDATA("Average of TRAVTM(40)",#REF!,"TIMEINT",FS$9,"VEHICLETRAVELTIMEMEASUREMENT",$D31)/3600/24,"--")</f>
        <v>--</v>
      </c>
      <c r="FT31" s="34" t="str">
        <f>IFERROR(GETPIVOTDATA("Average of TRAVTM(40)",#REF!,"TIMEINT",FT$9,"VEHICLETRAVELTIMEMEASUREMENT",$D31)/3600/24,"--")</f>
        <v>--</v>
      </c>
      <c r="FU31" s="134" t="str">
        <f>IFERROR(GETPIVOTDATA("Average of TRAVTM(40)",#REF!,"TIMEINT",FU$9,"VEHICLETRAVELTIMEMEASUREMENT",$D31)/3600/24,"--")</f>
        <v>--</v>
      </c>
      <c r="FV31" s="331"/>
      <c r="FW31" s="323" t="str">
        <f>IFERROR(GETPIVOTDATA("Average of VEHS(40)",#REF!,"TIMEINT",FW$9,"VEHICLETRAVELTIMEMEASUREMENT",$D31),"--")</f>
        <v>--</v>
      </c>
      <c r="FX31" s="324" t="str">
        <f>IFERROR(GETPIVOTDATA("Average of VEHS(40)",#REF!,"TIMEINT",FX$9,"VEHICLETRAVELTIMEMEASUREMENT",$D31),"--")</f>
        <v>--</v>
      </c>
      <c r="FY31" s="324" t="str">
        <f>IFERROR(GETPIVOTDATA("Average of VEHS(40)",#REF!,"TIMEINT",FY$9,"VEHICLETRAVELTIMEMEASUREMENT",$D31),"--")</f>
        <v>--</v>
      </c>
      <c r="FZ31" s="324" t="str">
        <f>IFERROR(GETPIVOTDATA("Average of VEHS(40)",#REF!,"TIMEINT",FZ$9,"VEHICLETRAVELTIMEMEASUREMENT",$D31),"--")</f>
        <v>--</v>
      </c>
      <c r="GA31" s="324" t="str">
        <f>IFERROR(GETPIVOTDATA("Average of VEHS(40)",#REF!,"TIMEINT",GA$9,"VEHICLETRAVELTIMEMEASUREMENT",$D31),"--")</f>
        <v>--</v>
      </c>
      <c r="GB31" s="324" t="str">
        <f>IFERROR(GETPIVOTDATA("Average of VEHS(40)",#REF!,"TIMEINT",GB$9,"VEHICLETRAVELTIMEMEASUREMENT",$D31),"--")</f>
        <v>--</v>
      </c>
      <c r="GC31" s="324" t="str">
        <f>IFERROR(GETPIVOTDATA("Average of VEHS(40)",#REF!,"TIMEINT",GC$9,"VEHICLETRAVELTIMEMEASUREMENT",$D31),"--")</f>
        <v>--</v>
      </c>
      <c r="GD31" s="324" t="str">
        <f>IFERROR(GETPIVOTDATA("Average of VEHS(40)",#REF!,"TIMEINT",GD$9,"VEHICLETRAVELTIMEMEASUREMENT",$D31),"--")</f>
        <v>--</v>
      </c>
      <c r="GE31" s="324" t="str">
        <f>IFERROR(GETPIVOTDATA("Average of VEHS(40)",#REF!,"TIMEINT",GE$9,"VEHICLETRAVELTIMEMEASUREMENT",$D31),"--")</f>
        <v>--</v>
      </c>
      <c r="GF31" s="324" t="str">
        <f>IFERROR(GETPIVOTDATA("Average of VEHS(40)",#REF!,"TIMEINT",GF$9,"VEHICLETRAVELTIMEMEASUREMENT",$D31),"--")</f>
        <v>--</v>
      </c>
      <c r="GG31" s="324" t="str">
        <f>IFERROR(GETPIVOTDATA("Average of VEHS(40)",#REF!,"TIMEINT",GG$9,"VEHICLETRAVELTIMEMEASUREMENT",$D31),"--")</f>
        <v>--</v>
      </c>
      <c r="GH31" s="324" t="str">
        <f>IFERROR(GETPIVOTDATA("Average of VEHS(40)",#REF!,"TIMEINT",GH$9,"VEHICLETRAVELTIMEMEASUREMENT",$D31),"--")</f>
        <v>--</v>
      </c>
      <c r="GI31" s="324" t="str">
        <f>IFERROR(GETPIVOTDATA("Average of VEHS(40)",#REF!,"TIMEINT",GI$9,"VEHICLETRAVELTIMEMEASUREMENT",$D31),"--")</f>
        <v>--</v>
      </c>
      <c r="GJ31" s="324" t="str">
        <f>IFERROR(GETPIVOTDATA("Average of VEHS(40)",#REF!,"TIMEINT",GJ$9,"VEHICLETRAVELTIMEMEASUREMENT",$D31),"--")</f>
        <v>--</v>
      </c>
      <c r="GK31" s="324" t="str">
        <f>IFERROR(GETPIVOTDATA("Average of VEHS(40)",#REF!,"TIMEINT",GK$9,"VEHICLETRAVELTIMEMEASUREMENT",$D31),"--")</f>
        <v>--</v>
      </c>
      <c r="GL31" s="325" t="str">
        <f>IFERROR(GETPIVOTDATA("Average of VEHS(40)",#REF!,"TIMEINT",GL$9,"VEHICLETRAVELTIMEMEASUREMENT",$D31),"--")</f>
        <v>--</v>
      </c>
      <c r="GM31" s="331"/>
      <c r="GN31" s="209" t="str">
        <f t="shared" si="25"/>
        <v>--</v>
      </c>
      <c r="GO31" s="354" t="str">
        <f t="shared" si="26"/>
        <v>--</v>
      </c>
      <c r="GP31" s="325">
        <f t="shared" si="27"/>
        <v>0</v>
      </c>
      <c r="GQ31" s="331"/>
      <c r="GR31" s="209" t="str">
        <f>IFERROR(GETPIVOTDATA("Average of TRAVTM(60)",#REF!,"TIMEINT",GR$9,"VEHICLETRAVELTIMEMEASUREMENT",$D31)/3600/24,"--")</f>
        <v>--</v>
      </c>
      <c r="GS31" s="34" t="str">
        <f>IFERROR(GETPIVOTDATA("Average of TRAVTM(60)",#REF!,"TIMEINT",GS$9,"VEHICLETRAVELTIMEMEASUREMENT",$D31)/3600/24,"--")</f>
        <v>--</v>
      </c>
      <c r="GT31" s="34" t="str">
        <f>IFERROR(GETPIVOTDATA("Average of TRAVTM(60)",#REF!,"TIMEINT",GT$9,"VEHICLETRAVELTIMEMEASUREMENT",$D31)/3600/24,"--")</f>
        <v>--</v>
      </c>
      <c r="GU31" s="34" t="str">
        <f>IFERROR(GETPIVOTDATA("Average of TRAVTM(60)",#REF!,"TIMEINT",GU$9,"VEHICLETRAVELTIMEMEASUREMENT",$D31)/3600/24,"--")</f>
        <v>--</v>
      </c>
      <c r="GV31" s="34" t="str">
        <f>IFERROR(GETPIVOTDATA("Average of TRAVTM(60)",#REF!,"TIMEINT",GV$9,"VEHICLETRAVELTIMEMEASUREMENT",$D31)/3600/24,"--")</f>
        <v>--</v>
      </c>
      <c r="GW31" s="34" t="str">
        <f>IFERROR(GETPIVOTDATA("Average of TRAVTM(60)",#REF!,"TIMEINT",GW$9,"VEHICLETRAVELTIMEMEASUREMENT",$D31)/3600/24,"--")</f>
        <v>--</v>
      </c>
      <c r="GX31" s="34" t="str">
        <f>IFERROR(GETPIVOTDATA("Average of TRAVTM(60)",#REF!,"TIMEINT",GX$9,"VEHICLETRAVELTIMEMEASUREMENT",$D31)/3600/24,"--")</f>
        <v>--</v>
      </c>
      <c r="GY31" s="34" t="str">
        <f>IFERROR(GETPIVOTDATA("Average of TRAVTM(60)",#REF!,"TIMEINT",GY$9,"VEHICLETRAVELTIMEMEASUREMENT",$D31)/3600/24,"--")</f>
        <v>--</v>
      </c>
      <c r="GZ31" s="34" t="str">
        <f>IFERROR(GETPIVOTDATA("Average of TRAVTM(60)",#REF!,"TIMEINT",GZ$9,"VEHICLETRAVELTIMEMEASUREMENT",$D31)/3600/24,"--")</f>
        <v>--</v>
      </c>
      <c r="HA31" s="34" t="str">
        <f>IFERROR(GETPIVOTDATA("Average of TRAVTM(60)",#REF!,"TIMEINT",HA$9,"VEHICLETRAVELTIMEMEASUREMENT",$D31)/3600/24,"--")</f>
        <v>--</v>
      </c>
      <c r="HB31" s="34" t="str">
        <f>IFERROR(GETPIVOTDATA("Average of TRAVTM(60)",#REF!,"TIMEINT",HB$9,"VEHICLETRAVELTIMEMEASUREMENT",$D31)/3600/24,"--")</f>
        <v>--</v>
      </c>
      <c r="HC31" s="34" t="str">
        <f>IFERROR(GETPIVOTDATA("Average of TRAVTM(60)",#REF!,"TIMEINT",HC$9,"VEHICLETRAVELTIMEMEASUREMENT",$D31)/3600/24,"--")</f>
        <v>--</v>
      </c>
      <c r="HD31" s="34" t="str">
        <f>IFERROR(GETPIVOTDATA("Average of TRAVTM(60)",#REF!,"TIMEINT",HD$9,"VEHICLETRAVELTIMEMEASUREMENT",$D31)/3600/24,"--")</f>
        <v>--</v>
      </c>
      <c r="HE31" s="34" t="str">
        <f>IFERROR(GETPIVOTDATA("Average of TRAVTM(60)",#REF!,"TIMEINT",HE$9,"VEHICLETRAVELTIMEMEASUREMENT",$D31)/3600/24,"--")</f>
        <v>--</v>
      </c>
      <c r="HF31" s="34" t="str">
        <f>IFERROR(GETPIVOTDATA("Average of TRAVTM(60)",#REF!,"TIMEINT",HF$9,"VEHICLETRAVELTIMEMEASUREMENT",$D31)/3600/24,"--")</f>
        <v>--</v>
      </c>
      <c r="HG31" s="134" t="str">
        <f>IFERROR(GETPIVOTDATA("Average of TRAVTM(60)",#REF!,"TIMEINT",HG$9,"VEHICLETRAVELTIMEMEASUREMENT",$D31)/3600/24,"--")</f>
        <v>--</v>
      </c>
      <c r="HH31" s="331"/>
      <c r="HI31" s="323" t="str">
        <f>IFERROR(GETPIVOTDATA("Average of VEHS(60)",#REF!,"TIMEINT",HI$9,"VEHICLETRAVELTIMEMEASUREMENT",$D31),"--")</f>
        <v>--</v>
      </c>
      <c r="HJ31" s="324" t="str">
        <f>IFERROR(GETPIVOTDATA("Average of VEHS(60)",#REF!,"TIMEINT",HJ$9,"VEHICLETRAVELTIMEMEASUREMENT",$D31),"--")</f>
        <v>--</v>
      </c>
      <c r="HK31" s="324" t="str">
        <f>IFERROR(GETPIVOTDATA("Average of VEHS(60)",#REF!,"TIMEINT",HK$9,"VEHICLETRAVELTIMEMEASUREMENT",$D31),"--")</f>
        <v>--</v>
      </c>
      <c r="HL31" s="324" t="str">
        <f>IFERROR(GETPIVOTDATA("Average of VEHS(60)",#REF!,"TIMEINT",HL$9,"VEHICLETRAVELTIMEMEASUREMENT",$D31),"--")</f>
        <v>--</v>
      </c>
      <c r="HM31" s="324" t="str">
        <f>IFERROR(GETPIVOTDATA("Average of VEHS(60)",#REF!,"TIMEINT",HM$9,"VEHICLETRAVELTIMEMEASUREMENT",$D31),"--")</f>
        <v>--</v>
      </c>
      <c r="HN31" s="324" t="str">
        <f>IFERROR(GETPIVOTDATA("Average of VEHS(60)",#REF!,"TIMEINT",HN$9,"VEHICLETRAVELTIMEMEASUREMENT",$D31),"--")</f>
        <v>--</v>
      </c>
      <c r="HO31" s="324" t="str">
        <f>IFERROR(GETPIVOTDATA("Average of VEHS(60)",#REF!,"TIMEINT",HO$9,"VEHICLETRAVELTIMEMEASUREMENT",$D31),"--")</f>
        <v>--</v>
      </c>
      <c r="HP31" s="324" t="str">
        <f>IFERROR(GETPIVOTDATA("Average of VEHS(60)",#REF!,"TIMEINT",HP$9,"VEHICLETRAVELTIMEMEASUREMENT",$D31),"--")</f>
        <v>--</v>
      </c>
      <c r="HQ31" s="324" t="str">
        <f>IFERROR(GETPIVOTDATA("Average of VEHS(60)",#REF!,"TIMEINT",HQ$9,"VEHICLETRAVELTIMEMEASUREMENT",$D31),"--")</f>
        <v>--</v>
      </c>
      <c r="HR31" s="324" t="str">
        <f>IFERROR(GETPIVOTDATA("Average of VEHS(60)",#REF!,"TIMEINT",HR$9,"VEHICLETRAVELTIMEMEASUREMENT",$D31),"--")</f>
        <v>--</v>
      </c>
      <c r="HS31" s="324" t="str">
        <f>IFERROR(GETPIVOTDATA("Average of VEHS(60)",#REF!,"TIMEINT",HS$9,"VEHICLETRAVELTIMEMEASUREMENT",$D31),"--")</f>
        <v>--</v>
      </c>
      <c r="HT31" s="324" t="str">
        <f>IFERROR(GETPIVOTDATA("Average of VEHS(60)",#REF!,"TIMEINT",HT$9,"VEHICLETRAVELTIMEMEASUREMENT",$D31),"--")</f>
        <v>--</v>
      </c>
      <c r="HU31" s="324" t="str">
        <f>IFERROR(GETPIVOTDATA("Average of VEHS(60)",#REF!,"TIMEINT",HU$9,"VEHICLETRAVELTIMEMEASUREMENT",$D31),"--")</f>
        <v>--</v>
      </c>
      <c r="HV31" s="324" t="str">
        <f>IFERROR(GETPIVOTDATA("Average of VEHS(60)",#REF!,"TIMEINT",HV$9,"VEHICLETRAVELTIMEMEASUREMENT",$D31),"--")</f>
        <v>--</v>
      </c>
      <c r="HW31" s="324" t="str">
        <f>IFERROR(GETPIVOTDATA("Average of VEHS(60)",#REF!,"TIMEINT",HW$9,"VEHICLETRAVELTIMEMEASUREMENT",$D31),"--")</f>
        <v>--</v>
      </c>
      <c r="HX31" s="325" t="str">
        <f>IFERROR(GETPIVOTDATA("Average of VEHS(60)",#REF!,"TIMEINT",HX$9,"VEHICLETRAVELTIMEMEASUREMENT",$D31),"--")</f>
        <v>--</v>
      </c>
      <c r="HY31" s="331"/>
      <c r="HZ31" s="209" t="str">
        <f t="shared" si="28"/>
        <v>--</v>
      </c>
      <c r="IA31" s="354" t="str">
        <f t="shared" si="29"/>
        <v>--</v>
      </c>
      <c r="IB31" s="325">
        <f t="shared" si="30"/>
        <v>0</v>
      </c>
      <c r="IC31" s="638"/>
      <c r="ID31" s="323" t="str">
        <f>IFERROR(AVERAGEIFS('VISSIM Travel Time Outputs'!#REF!,'VISSIM Travel Time Outputs'!#REF!,$D31,'VISSIM Travel Time Outputs'!#REF!,"AVG",'VISSIM Travel Time Outputs'!#REF!,ID$9),"-")</f>
        <v>-</v>
      </c>
      <c r="IE31" s="324" t="str">
        <f>IFERROR(AVERAGEIFS('VISSIM Travel Time Outputs'!#REF!,'VISSIM Travel Time Outputs'!#REF!,$D31,'VISSIM Travel Time Outputs'!#REF!,"AVG",'VISSIM Travel Time Outputs'!#REF!,IE$9),"-")</f>
        <v>-</v>
      </c>
      <c r="IF31" s="324" t="str">
        <f>IFERROR(AVERAGEIFS('VISSIM Travel Time Outputs'!#REF!,'VISSIM Travel Time Outputs'!#REF!,$D31,'VISSIM Travel Time Outputs'!#REF!,"AVG",'VISSIM Travel Time Outputs'!#REF!,IF$9),"-")</f>
        <v>-</v>
      </c>
      <c r="IG31" s="324" t="str">
        <f>IFERROR(AVERAGEIFS('VISSIM Travel Time Outputs'!#REF!,'VISSIM Travel Time Outputs'!#REF!,$D31,'VISSIM Travel Time Outputs'!#REF!,"AVG",'VISSIM Travel Time Outputs'!#REF!,IG$9),"-")</f>
        <v>-</v>
      </c>
      <c r="IH31" s="324" t="str">
        <f>IFERROR(AVERAGEIFS('VISSIM Travel Time Outputs'!#REF!,'VISSIM Travel Time Outputs'!#REF!,$D31,'VISSIM Travel Time Outputs'!#REF!,"AVG",'VISSIM Travel Time Outputs'!#REF!,IH$9),"-")</f>
        <v>-</v>
      </c>
      <c r="II31" s="324" t="str">
        <f>IFERROR(AVERAGEIFS('VISSIM Travel Time Outputs'!#REF!,'VISSIM Travel Time Outputs'!#REF!,$D31,'VISSIM Travel Time Outputs'!#REF!,"AVG",'VISSIM Travel Time Outputs'!#REF!,II$9),"-")</f>
        <v>-</v>
      </c>
      <c r="IJ31" s="324" t="str">
        <f>IFERROR(AVERAGEIFS('VISSIM Travel Time Outputs'!#REF!,'VISSIM Travel Time Outputs'!#REF!,$D31,'VISSIM Travel Time Outputs'!#REF!,"AVG",'VISSIM Travel Time Outputs'!#REF!,IJ$9),"-")</f>
        <v>-</v>
      </c>
      <c r="IK31" s="324" t="str">
        <f>IFERROR(AVERAGEIFS('VISSIM Travel Time Outputs'!#REF!,'VISSIM Travel Time Outputs'!#REF!,$D31,'VISSIM Travel Time Outputs'!#REF!,"AVG",'VISSIM Travel Time Outputs'!#REF!,IK$9),"-")</f>
        <v>-</v>
      </c>
      <c r="IL31" s="324" t="str">
        <f>IFERROR(AVERAGEIFS('VISSIM Travel Time Outputs'!#REF!,'VISSIM Travel Time Outputs'!#REF!,$D31,'VISSIM Travel Time Outputs'!#REF!,"AVG",'VISSIM Travel Time Outputs'!#REF!,IL$9),"-")</f>
        <v>-</v>
      </c>
      <c r="IM31" s="324" t="str">
        <f>IFERROR(AVERAGEIFS('VISSIM Travel Time Outputs'!#REF!,'VISSIM Travel Time Outputs'!#REF!,$D31,'VISSIM Travel Time Outputs'!#REF!,"AVG",'VISSIM Travel Time Outputs'!#REF!,IM$9),"-")</f>
        <v>-</v>
      </c>
      <c r="IN31" s="324" t="str">
        <f>IFERROR(AVERAGEIFS('VISSIM Travel Time Outputs'!#REF!,'VISSIM Travel Time Outputs'!#REF!,$D31,'VISSIM Travel Time Outputs'!#REF!,"AVG",'VISSIM Travel Time Outputs'!#REF!,IN$9),"-")</f>
        <v>-</v>
      </c>
      <c r="IO31" s="324" t="str">
        <f>IFERROR(AVERAGEIFS('VISSIM Travel Time Outputs'!#REF!,'VISSIM Travel Time Outputs'!#REF!,$D31,'VISSIM Travel Time Outputs'!#REF!,"AVG",'VISSIM Travel Time Outputs'!#REF!,IO$9),"-")</f>
        <v>-</v>
      </c>
      <c r="IP31" s="324" t="str">
        <f>IFERROR(AVERAGEIFS('VISSIM Travel Time Outputs'!#REF!,'VISSIM Travel Time Outputs'!#REF!,$D31,'VISSIM Travel Time Outputs'!#REF!,"AVG",'VISSIM Travel Time Outputs'!#REF!,IP$9),"-")</f>
        <v>-</v>
      </c>
      <c r="IQ31" s="324" t="str">
        <f>IFERROR(AVERAGEIFS('VISSIM Travel Time Outputs'!#REF!,'VISSIM Travel Time Outputs'!#REF!,$D31,'VISSIM Travel Time Outputs'!#REF!,"AVG",'VISSIM Travel Time Outputs'!#REF!,IQ$9),"-")</f>
        <v>-</v>
      </c>
      <c r="IR31" s="324" t="str">
        <f>IFERROR(AVERAGEIFS('VISSIM Travel Time Outputs'!#REF!,'VISSIM Travel Time Outputs'!#REF!,$D31,'VISSIM Travel Time Outputs'!#REF!,"AVG",'VISSIM Travel Time Outputs'!#REF!,IR$9),"-")</f>
        <v>-</v>
      </c>
      <c r="IS31" s="325" t="str">
        <f>IFERROR(AVERAGEIFS('VISSIM Travel Time Outputs'!#REF!,'VISSIM Travel Time Outputs'!#REF!,$D31,'VISSIM Travel Time Outputs'!#REF!,"AVG",'VISSIM Travel Time Outputs'!#REF!,IS$9),"-")</f>
        <v>-</v>
      </c>
      <c r="IT31" s="325" t="str">
        <f t="shared" si="31"/>
        <v>--</v>
      </c>
    </row>
    <row r="32" spans="1:254" customFormat="1" x14ac:dyDescent="0.35">
      <c r="A32" s="252" t="str">
        <f t="shared" si="12"/>
        <v>H</v>
      </c>
      <c r="B32" s="577">
        <f t="shared" si="32"/>
        <v>23</v>
      </c>
      <c r="C32" s="413">
        <f>INDEX('Input - Travel Times'!$B$3:$AH$103,MATCH($B32,'Input - Travel Times'!$B$3:$B$103,0),MATCH(C$9,'Input - Travel Times'!$B$3:$AH$3,0))</f>
        <v>0</v>
      </c>
      <c r="D32" s="150">
        <f>INDEX('Input - Travel Times'!$B$3:$AH$103,MATCH($B32,'Input - Travel Times'!$B$3:$B$103,0),MATCH(D$9,'Input - Travel Times'!$B$3:$AH$3,0))</f>
        <v>0</v>
      </c>
      <c r="E32" s="518">
        <f>TIME(0,0,INDEX('Input - Travel Times'!$B$3:$AH$103,MATCH($B32,'Input - Travel Times'!$B$3:$B$103,0),MATCH(E$9,'Input - Travel Times'!$B$3:$AH$3,0)))</f>
        <v>0</v>
      </c>
      <c r="F32" s="518">
        <f>TIME(0,0,INDEX('Input - Travel Times'!$B$3:$AH$103,MATCH($B32,'Input - Travel Times'!$B$3:$B$103,0),MATCH(F$9,'Input - Travel Times'!$B$3:$AH$3,0)))</f>
        <v>0</v>
      </c>
      <c r="G32" s="518">
        <f>TIME(0,0,INDEX('Input - Travel Times'!$B$3:$AH$103,MATCH($B32,'Input - Travel Times'!$B$3:$B$103,0),MATCH(G$9,'Input - Travel Times'!$B$3:$AH$3,0)))</f>
        <v>0</v>
      </c>
      <c r="H32" s="518">
        <f>TIME(0,0,INDEX('Input - Travel Times'!$B$3:$AH$103,MATCH($B32,'Input - Travel Times'!$B$3:$B$103,0),MATCH(H$9,'Input - Travel Times'!$B$3:$AH$3,0)))</f>
        <v>0</v>
      </c>
      <c r="I32" s="126"/>
      <c r="J32" s="209" t="str">
        <f>IFERROR(TIME(0,0,AVERAGEIFS('VISSIM Travel Time Outputs'!$I:$I,'VISSIM Travel Time Outputs'!$D:$D,$D32,'VISSIM Travel Time Outputs'!$A:$A,"AVG",'VISSIM Travel Time Outputs'!$B:$B,J$9)),"-")</f>
        <v>-</v>
      </c>
      <c r="K32" s="34" t="str">
        <f>IFERROR(TIME(0,0,AVERAGEIFS('VISSIM Travel Time Outputs'!$I:$I,'VISSIM Travel Time Outputs'!$D:$D,$D32,'VISSIM Travel Time Outputs'!$A:$A,"AVG",'VISSIM Travel Time Outputs'!$B:$B,K$9)),"-")</f>
        <v>-</v>
      </c>
      <c r="L32" s="34" t="str">
        <f>IFERROR(TIME(0,0,AVERAGEIFS('VISSIM Travel Time Outputs'!$I:$I,'VISSIM Travel Time Outputs'!$D:$D,$D32,'VISSIM Travel Time Outputs'!$A:$A,"AVG",'VISSIM Travel Time Outputs'!$B:$B,L$9)),"-")</f>
        <v>-</v>
      </c>
      <c r="M32" s="34" t="str">
        <f>IFERROR(TIME(0,0,AVERAGEIFS('VISSIM Travel Time Outputs'!$I:$I,'VISSIM Travel Time Outputs'!$D:$D,$D32,'VISSIM Travel Time Outputs'!$A:$A,"AVG",'VISSIM Travel Time Outputs'!$B:$B,M$9)),"-")</f>
        <v>-</v>
      </c>
      <c r="N32" s="34" t="str">
        <f>IFERROR(TIME(0,0,AVERAGEIFS('VISSIM Travel Time Outputs'!$I:$I,'VISSIM Travel Time Outputs'!$D:$D,$D32,'VISSIM Travel Time Outputs'!$A:$A,"AVG",'VISSIM Travel Time Outputs'!$B:$B,N$9)),"-")</f>
        <v>-</v>
      </c>
      <c r="O32" s="34" t="str">
        <f>IFERROR(TIME(0,0,AVERAGEIFS('VISSIM Travel Time Outputs'!$I:$I,'VISSIM Travel Time Outputs'!$D:$D,$D32,'VISSIM Travel Time Outputs'!$A:$A,"AVG",'VISSIM Travel Time Outputs'!$B:$B,O$9)),"-")</f>
        <v>-</v>
      </c>
      <c r="P32" s="34" t="str">
        <f>IFERROR(TIME(0,0,AVERAGEIFS('VISSIM Travel Time Outputs'!$I:$I,'VISSIM Travel Time Outputs'!$D:$D,$D32,'VISSIM Travel Time Outputs'!$A:$A,"AVG",'VISSIM Travel Time Outputs'!$B:$B,P$9)),"-")</f>
        <v>-</v>
      </c>
      <c r="Q32" s="34" t="str">
        <f>IFERROR(TIME(0,0,AVERAGEIFS('VISSIM Travel Time Outputs'!$I:$I,'VISSIM Travel Time Outputs'!$D:$D,$D32,'VISSIM Travel Time Outputs'!$A:$A,"AVG",'VISSIM Travel Time Outputs'!$B:$B,Q$9)),"-")</f>
        <v>-</v>
      </c>
      <c r="R32" s="34" t="str">
        <f>IFERROR(TIME(0,0,AVERAGEIFS('VISSIM Travel Time Outputs'!$I:$I,'VISSIM Travel Time Outputs'!$D:$D,$D32,'VISSIM Travel Time Outputs'!$A:$A,"AVG",'VISSIM Travel Time Outputs'!$B:$B,R$9)),"-")</f>
        <v>-</v>
      </c>
      <c r="S32" s="34" t="str">
        <f>IFERROR(TIME(0,0,AVERAGEIFS('VISSIM Travel Time Outputs'!$I:$I,'VISSIM Travel Time Outputs'!$D:$D,$D32,'VISSIM Travel Time Outputs'!$A:$A,"AVG",'VISSIM Travel Time Outputs'!$B:$B,S$9)),"-")</f>
        <v>-</v>
      </c>
      <c r="T32" s="34" t="str">
        <f>IFERROR(TIME(0,0,AVERAGEIFS('VISSIM Travel Time Outputs'!$I:$I,'VISSIM Travel Time Outputs'!$D:$D,$D32,'VISSIM Travel Time Outputs'!$A:$A,"AVG",'VISSIM Travel Time Outputs'!$B:$B,T$9)),"-")</f>
        <v>-</v>
      </c>
      <c r="U32" s="34" t="str">
        <f>IFERROR(TIME(0,0,AVERAGEIFS('VISSIM Travel Time Outputs'!$I:$I,'VISSIM Travel Time Outputs'!$D:$D,$D32,'VISSIM Travel Time Outputs'!$A:$A,"AVG",'VISSIM Travel Time Outputs'!$B:$B,U$9)),"-")</f>
        <v>-</v>
      </c>
      <c r="V32" s="34" t="str">
        <f>IFERROR(TIME(0,0,AVERAGEIFS('VISSIM Travel Time Outputs'!$I:$I,'VISSIM Travel Time Outputs'!$D:$D,$D32,'VISSIM Travel Time Outputs'!$A:$A,"AVG",'VISSIM Travel Time Outputs'!$B:$B,V$9)),"-")</f>
        <v>-</v>
      </c>
      <c r="W32" s="34" t="str">
        <f>IFERROR(TIME(0,0,AVERAGEIFS('VISSIM Travel Time Outputs'!$I:$I,'VISSIM Travel Time Outputs'!$D:$D,$D32,'VISSIM Travel Time Outputs'!$A:$A,"AVG",'VISSIM Travel Time Outputs'!$B:$B,W$9)),"-")</f>
        <v>-</v>
      </c>
      <c r="X32" s="34" t="str">
        <f>IFERROR(TIME(0,0,AVERAGEIFS('VISSIM Travel Time Outputs'!$I:$I,'VISSIM Travel Time Outputs'!$D:$D,$D32,'VISSIM Travel Time Outputs'!$A:$A,"AVG",'VISSIM Travel Time Outputs'!$B:$B,X$9)),"-")</f>
        <v>-</v>
      </c>
      <c r="Y32" s="134" t="str">
        <f>IFERROR(TIME(0,0,AVERAGEIFS('VISSIM Travel Time Outputs'!$I:$I,'VISSIM Travel Time Outputs'!$D:$D,$D32,'VISSIM Travel Time Outputs'!$A:$A,"AVG",'VISSIM Travel Time Outputs'!$B:$B,Y$9)),"-")</f>
        <v>-</v>
      </c>
      <c r="Z32" s="254"/>
      <c r="AA32" s="323" t="str">
        <f>IFERROR(AVERAGEIFS('VISSIM Travel Time Outputs'!$F:$F,'VISSIM Travel Time Outputs'!$D:$D,$D32,'VISSIM Travel Time Outputs'!$A:$A,"AVG",'VISSIM Travel Time Outputs'!$B:$B,AA$9),"-")</f>
        <v>-</v>
      </c>
      <c r="AB32" s="324" t="str">
        <f>IFERROR(AVERAGEIFS('VISSIM Travel Time Outputs'!$F:$F,'VISSIM Travel Time Outputs'!$D:$D,$D32,'VISSIM Travel Time Outputs'!$A:$A,"AVG",'VISSIM Travel Time Outputs'!$B:$B,AB$9),"-")</f>
        <v>-</v>
      </c>
      <c r="AC32" s="324" t="str">
        <f>IFERROR(AVERAGEIFS('VISSIM Travel Time Outputs'!$F:$F,'VISSIM Travel Time Outputs'!$D:$D,$D32,'VISSIM Travel Time Outputs'!$A:$A,"AVG",'VISSIM Travel Time Outputs'!$B:$B,AC$9),"-")</f>
        <v>-</v>
      </c>
      <c r="AD32" s="324" t="str">
        <f>IFERROR(AVERAGEIFS('VISSIM Travel Time Outputs'!$F:$F,'VISSIM Travel Time Outputs'!$D:$D,$D32,'VISSIM Travel Time Outputs'!$A:$A,"AVG",'VISSIM Travel Time Outputs'!$B:$B,AD$9),"-")</f>
        <v>-</v>
      </c>
      <c r="AE32" s="324" t="str">
        <f>IFERROR(AVERAGEIFS('VISSIM Travel Time Outputs'!$F:$F,'VISSIM Travel Time Outputs'!$D:$D,$D32,'VISSIM Travel Time Outputs'!$A:$A,"AVG",'VISSIM Travel Time Outputs'!$B:$B,AE$9),"-")</f>
        <v>-</v>
      </c>
      <c r="AF32" s="324" t="str">
        <f>IFERROR(AVERAGEIFS('VISSIM Travel Time Outputs'!$F:$F,'VISSIM Travel Time Outputs'!$D:$D,$D32,'VISSIM Travel Time Outputs'!$A:$A,"AVG",'VISSIM Travel Time Outputs'!$B:$B,AF$9),"-")</f>
        <v>-</v>
      </c>
      <c r="AG32" s="324" t="str">
        <f>IFERROR(AVERAGEIFS('VISSIM Travel Time Outputs'!$F:$F,'VISSIM Travel Time Outputs'!$D:$D,$D32,'VISSIM Travel Time Outputs'!$A:$A,"AVG",'VISSIM Travel Time Outputs'!$B:$B,AG$9),"-")</f>
        <v>-</v>
      </c>
      <c r="AH32" s="324" t="str">
        <f>IFERROR(AVERAGEIFS('VISSIM Travel Time Outputs'!$F:$F,'VISSIM Travel Time Outputs'!$D:$D,$D32,'VISSIM Travel Time Outputs'!$A:$A,"AVG",'VISSIM Travel Time Outputs'!$B:$B,AH$9),"-")</f>
        <v>-</v>
      </c>
      <c r="AI32" s="324" t="str">
        <f>IFERROR(AVERAGEIFS('VISSIM Travel Time Outputs'!$F:$F,'VISSIM Travel Time Outputs'!$D:$D,$D32,'VISSIM Travel Time Outputs'!$A:$A,"AVG",'VISSIM Travel Time Outputs'!$B:$B,AI$9),"-")</f>
        <v>-</v>
      </c>
      <c r="AJ32" s="324" t="str">
        <f>IFERROR(AVERAGEIFS('VISSIM Travel Time Outputs'!$F:$F,'VISSIM Travel Time Outputs'!$D:$D,$D32,'VISSIM Travel Time Outputs'!$A:$A,"AVG",'VISSIM Travel Time Outputs'!$B:$B,AJ$9),"-")</f>
        <v>-</v>
      </c>
      <c r="AK32" s="324" t="str">
        <f>IFERROR(AVERAGEIFS('VISSIM Travel Time Outputs'!$F:$F,'VISSIM Travel Time Outputs'!$D:$D,$D32,'VISSIM Travel Time Outputs'!$A:$A,"AVG",'VISSIM Travel Time Outputs'!$B:$B,AK$9),"-")</f>
        <v>-</v>
      </c>
      <c r="AL32" s="324" t="str">
        <f>IFERROR(AVERAGEIFS('VISSIM Travel Time Outputs'!$F:$F,'VISSIM Travel Time Outputs'!$D:$D,$D32,'VISSIM Travel Time Outputs'!$A:$A,"AVG",'VISSIM Travel Time Outputs'!$B:$B,AL$9),"-")</f>
        <v>-</v>
      </c>
      <c r="AM32" s="324" t="str">
        <f>IFERROR(AVERAGEIFS('VISSIM Travel Time Outputs'!$F:$F,'VISSIM Travel Time Outputs'!$D:$D,$D32,'VISSIM Travel Time Outputs'!$A:$A,"AVG",'VISSIM Travel Time Outputs'!$B:$B,AM$9),"-")</f>
        <v>-</v>
      </c>
      <c r="AN32" s="324" t="str">
        <f>IFERROR(AVERAGEIFS('VISSIM Travel Time Outputs'!$F:$F,'VISSIM Travel Time Outputs'!$D:$D,$D32,'VISSIM Travel Time Outputs'!$A:$A,"AVG",'VISSIM Travel Time Outputs'!$B:$B,AN$9),"-")</f>
        <v>-</v>
      </c>
      <c r="AO32" s="324" t="str">
        <f>IFERROR(AVERAGEIFS('VISSIM Travel Time Outputs'!$F:$F,'VISSIM Travel Time Outputs'!$D:$D,$D32,'VISSIM Travel Time Outputs'!$A:$A,"AVG",'VISSIM Travel Time Outputs'!$B:$B,AO$9),"-")</f>
        <v>-</v>
      </c>
      <c r="AP32" s="325" t="str">
        <f>IFERROR(AVERAGEIFS('VISSIM Travel Time Outputs'!$F:$F,'VISSIM Travel Time Outputs'!$D:$D,$D32,'VISSIM Travel Time Outputs'!$A:$A,"AVG",'VISSIM Travel Time Outputs'!$B:$B,AP$9),"-")</f>
        <v>-</v>
      </c>
      <c r="AQ32" s="331"/>
      <c r="AR32" s="209" t="str">
        <f t="shared" si="13"/>
        <v>--</v>
      </c>
      <c r="AS32" s="354" t="str">
        <f t="shared" si="14"/>
        <v>--</v>
      </c>
      <c r="AT32" s="325">
        <f t="shared" si="15"/>
        <v>0</v>
      </c>
      <c r="AU32" s="255"/>
      <c r="AV32" s="209" t="str">
        <f>IFERROR(TIME(0,0,AVERAGEIFS('VISSIM Travel Time Outputs'!$J:$J,'VISSIM Travel Time Outputs'!$D:$D,$D32,'VISSIM Travel Time Outputs'!$A:$A,"AVG",'VISSIM Travel Time Outputs'!$B:$B,AV$9)),"-")</f>
        <v>-</v>
      </c>
      <c r="AW32" s="34" t="str">
        <f>IFERROR(TIME(0,0,AVERAGEIFS('VISSIM Travel Time Outputs'!$J:$J,'VISSIM Travel Time Outputs'!$D:$D,$D32,'VISSIM Travel Time Outputs'!$A:$A,"AVG",'VISSIM Travel Time Outputs'!$B:$B,AW$9)),"-")</f>
        <v>-</v>
      </c>
      <c r="AX32" s="34" t="str">
        <f>IFERROR(TIME(0,0,AVERAGEIFS('VISSIM Travel Time Outputs'!$J:$J,'VISSIM Travel Time Outputs'!$D:$D,$D32,'VISSIM Travel Time Outputs'!$A:$A,"AVG",'VISSIM Travel Time Outputs'!$B:$B,AX$9)),"-")</f>
        <v>-</v>
      </c>
      <c r="AY32" s="34" t="str">
        <f>IFERROR(TIME(0,0,AVERAGEIFS('VISSIM Travel Time Outputs'!$J:$J,'VISSIM Travel Time Outputs'!$D:$D,$D32,'VISSIM Travel Time Outputs'!$A:$A,"AVG",'VISSIM Travel Time Outputs'!$B:$B,AY$9)),"-")</f>
        <v>-</v>
      </c>
      <c r="AZ32" s="34" t="str">
        <f>IFERROR(TIME(0,0,AVERAGEIFS('VISSIM Travel Time Outputs'!$J:$J,'VISSIM Travel Time Outputs'!$D:$D,$D32,'VISSIM Travel Time Outputs'!$A:$A,"AVG",'VISSIM Travel Time Outputs'!$B:$B,AZ$9)),"-")</f>
        <v>-</v>
      </c>
      <c r="BA32" s="34" t="str">
        <f>IFERROR(TIME(0,0,AVERAGEIFS('VISSIM Travel Time Outputs'!$J:$J,'VISSIM Travel Time Outputs'!$D:$D,$D32,'VISSIM Travel Time Outputs'!$A:$A,"AVG",'VISSIM Travel Time Outputs'!$B:$B,BA$9)),"-")</f>
        <v>-</v>
      </c>
      <c r="BB32" s="34" t="str">
        <f>IFERROR(TIME(0,0,AVERAGEIFS('VISSIM Travel Time Outputs'!$J:$J,'VISSIM Travel Time Outputs'!$D:$D,$D32,'VISSIM Travel Time Outputs'!$A:$A,"AVG",'VISSIM Travel Time Outputs'!$B:$B,BB$9)),"-")</f>
        <v>-</v>
      </c>
      <c r="BC32" s="34" t="str">
        <f>IFERROR(TIME(0,0,AVERAGEIFS('VISSIM Travel Time Outputs'!$J:$J,'VISSIM Travel Time Outputs'!$D:$D,$D32,'VISSIM Travel Time Outputs'!$A:$A,"AVG",'VISSIM Travel Time Outputs'!$B:$B,BC$9)),"-")</f>
        <v>-</v>
      </c>
      <c r="BD32" s="34" t="str">
        <f>IFERROR(TIME(0,0,AVERAGEIFS('VISSIM Travel Time Outputs'!$J:$J,'VISSIM Travel Time Outputs'!$D:$D,$D32,'VISSIM Travel Time Outputs'!$A:$A,"AVG",'VISSIM Travel Time Outputs'!$B:$B,BD$9)),"-")</f>
        <v>-</v>
      </c>
      <c r="BE32" s="34" t="str">
        <f>IFERROR(TIME(0,0,AVERAGEIFS('VISSIM Travel Time Outputs'!$J:$J,'VISSIM Travel Time Outputs'!$D:$D,$D32,'VISSIM Travel Time Outputs'!$A:$A,"AVG",'VISSIM Travel Time Outputs'!$B:$B,BE$9)),"-")</f>
        <v>-</v>
      </c>
      <c r="BF32" s="34" t="str">
        <f>IFERROR(TIME(0,0,AVERAGEIFS('VISSIM Travel Time Outputs'!$J:$J,'VISSIM Travel Time Outputs'!$D:$D,$D32,'VISSIM Travel Time Outputs'!$A:$A,"AVG",'VISSIM Travel Time Outputs'!$B:$B,BF$9)),"-")</f>
        <v>-</v>
      </c>
      <c r="BG32" s="34" t="str">
        <f>IFERROR(TIME(0,0,AVERAGEIFS('VISSIM Travel Time Outputs'!$J:$J,'VISSIM Travel Time Outputs'!$D:$D,$D32,'VISSIM Travel Time Outputs'!$A:$A,"AVG",'VISSIM Travel Time Outputs'!$B:$B,BG$9)),"-")</f>
        <v>-</v>
      </c>
      <c r="BH32" s="34" t="str">
        <f>IFERROR(TIME(0,0,AVERAGEIFS('VISSIM Travel Time Outputs'!$J:$J,'VISSIM Travel Time Outputs'!$D:$D,$D32,'VISSIM Travel Time Outputs'!$A:$A,"AVG",'VISSIM Travel Time Outputs'!$B:$B,BH$9)),"-")</f>
        <v>-</v>
      </c>
      <c r="BI32" s="34" t="str">
        <f>IFERROR(TIME(0,0,AVERAGEIFS('VISSIM Travel Time Outputs'!$J:$J,'VISSIM Travel Time Outputs'!$D:$D,$D32,'VISSIM Travel Time Outputs'!$A:$A,"AVG",'VISSIM Travel Time Outputs'!$B:$B,BI$9)),"-")</f>
        <v>-</v>
      </c>
      <c r="BJ32" s="34" t="str">
        <f>IFERROR(TIME(0,0,AVERAGEIFS('VISSIM Travel Time Outputs'!$J:$J,'VISSIM Travel Time Outputs'!$D:$D,$D32,'VISSIM Travel Time Outputs'!$A:$A,"AVG",'VISSIM Travel Time Outputs'!$B:$B,BJ$9)),"-")</f>
        <v>-</v>
      </c>
      <c r="BK32" s="134" t="str">
        <f>IFERROR(TIME(0,0,AVERAGEIFS('VISSIM Travel Time Outputs'!$J:$J,'VISSIM Travel Time Outputs'!$D:$D,$D32,'VISSIM Travel Time Outputs'!$A:$A,"AVG",'VISSIM Travel Time Outputs'!$B:$B,BK$9)),"-")</f>
        <v>-</v>
      </c>
      <c r="BL32" s="126"/>
      <c r="BM32" s="323" t="str">
        <f>IFERROR(AVERAGEIFS('VISSIM Travel Time Outputs'!$G:$G,'VISSIM Travel Time Outputs'!$D:$D,$D32,'VISSIM Travel Time Outputs'!$A:$A,"AVG",'VISSIM Travel Time Outputs'!$B:$B,BM$9),"-")</f>
        <v>-</v>
      </c>
      <c r="BN32" s="324" t="str">
        <f>IFERROR(AVERAGEIFS('VISSIM Travel Time Outputs'!$G:$G,'VISSIM Travel Time Outputs'!$D:$D,$D32,'VISSIM Travel Time Outputs'!$A:$A,"AVG",'VISSIM Travel Time Outputs'!$B:$B,BN$9),"-")</f>
        <v>-</v>
      </c>
      <c r="BO32" s="324" t="str">
        <f>IFERROR(AVERAGEIFS('VISSIM Travel Time Outputs'!$G:$G,'VISSIM Travel Time Outputs'!$D:$D,$D32,'VISSIM Travel Time Outputs'!$A:$A,"AVG",'VISSIM Travel Time Outputs'!$B:$B,BO$9),"-")</f>
        <v>-</v>
      </c>
      <c r="BP32" s="324" t="str">
        <f>IFERROR(AVERAGEIFS('VISSIM Travel Time Outputs'!$G:$G,'VISSIM Travel Time Outputs'!$D:$D,$D32,'VISSIM Travel Time Outputs'!$A:$A,"AVG",'VISSIM Travel Time Outputs'!$B:$B,BP$9),"-")</f>
        <v>-</v>
      </c>
      <c r="BQ32" s="324" t="str">
        <f>IFERROR(AVERAGEIFS('VISSIM Travel Time Outputs'!$G:$G,'VISSIM Travel Time Outputs'!$D:$D,$D32,'VISSIM Travel Time Outputs'!$A:$A,"AVG",'VISSIM Travel Time Outputs'!$B:$B,BQ$9),"-")</f>
        <v>-</v>
      </c>
      <c r="BR32" s="324" t="str">
        <f>IFERROR(AVERAGEIFS('VISSIM Travel Time Outputs'!$G:$G,'VISSIM Travel Time Outputs'!$D:$D,$D32,'VISSIM Travel Time Outputs'!$A:$A,"AVG",'VISSIM Travel Time Outputs'!$B:$B,BR$9),"-")</f>
        <v>-</v>
      </c>
      <c r="BS32" s="324" t="str">
        <f>IFERROR(AVERAGEIFS('VISSIM Travel Time Outputs'!$G:$G,'VISSIM Travel Time Outputs'!$D:$D,$D32,'VISSIM Travel Time Outputs'!$A:$A,"AVG",'VISSIM Travel Time Outputs'!$B:$B,BS$9),"-")</f>
        <v>-</v>
      </c>
      <c r="BT32" s="324" t="str">
        <f>IFERROR(AVERAGEIFS('VISSIM Travel Time Outputs'!$G:$G,'VISSIM Travel Time Outputs'!$D:$D,$D32,'VISSIM Travel Time Outputs'!$A:$A,"AVG",'VISSIM Travel Time Outputs'!$B:$B,BT$9),"-")</f>
        <v>-</v>
      </c>
      <c r="BU32" s="324" t="str">
        <f>IFERROR(AVERAGEIFS('VISSIM Travel Time Outputs'!$G:$G,'VISSIM Travel Time Outputs'!$D:$D,$D32,'VISSIM Travel Time Outputs'!$A:$A,"AVG",'VISSIM Travel Time Outputs'!$B:$B,BU$9),"-")</f>
        <v>-</v>
      </c>
      <c r="BV32" s="324" t="str">
        <f>IFERROR(AVERAGEIFS('VISSIM Travel Time Outputs'!$G:$G,'VISSIM Travel Time Outputs'!$D:$D,$D32,'VISSIM Travel Time Outputs'!$A:$A,"AVG",'VISSIM Travel Time Outputs'!$B:$B,BV$9),"-")</f>
        <v>-</v>
      </c>
      <c r="BW32" s="324" t="str">
        <f>IFERROR(AVERAGEIFS('VISSIM Travel Time Outputs'!$G:$G,'VISSIM Travel Time Outputs'!$D:$D,$D32,'VISSIM Travel Time Outputs'!$A:$A,"AVG",'VISSIM Travel Time Outputs'!$B:$B,BW$9),"-")</f>
        <v>-</v>
      </c>
      <c r="BX32" s="324" t="str">
        <f>IFERROR(AVERAGEIFS('VISSIM Travel Time Outputs'!$G:$G,'VISSIM Travel Time Outputs'!$D:$D,$D32,'VISSIM Travel Time Outputs'!$A:$A,"AVG",'VISSIM Travel Time Outputs'!$B:$B,BX$9),"-")</f>
        <v>-</v>
      </c>
      <c r="BY32" s="324" t="str">
        <f>IFERROR(AVERAGEIFS('VISSIM Travel Time Outputs'!$G:$G,'VISSIM Travel Time Outputs'!$D:$D,$D32,'VISSIM Travel Time Outputs'!$A:$A,"AVG",'VISSIM Travel Time Outputs'!$B:$B,BY$9),"-")</f>
        <v>-</v>
      </c>
      <c r="BZ32" s="324" t="str">
        <f>IFERROR(AVERAGEIFS('VISSIM Travel Time Outputs'!$G:$G,'VISSIM Travel Time Outputs'!$D:$D,$D32,'VISSIM Travel Time Outputs'!$A:$A,"AVG",'VISSIM Travel Time Outputs'!$B:$B,BZ$9),"-")</f>
        <v>-</v>
      </c>
      <c r="CA32" s="324" t="str">
        <f>IFERROR(AVERAGEIFS('VISSIM Travel Time Outputs'!$G:$G,'VISSIM Travel Time Outputs'!$D:$D,$D32,'VISSIM Travel Time Outputs'!$A:$A,"AVG",'VISSIM Travel Time Outputs'!$B:$B,CA$9),"-")</f>
        <v>-</v>
      </c>
      <c r="CB32" s="325" t="str">
        <f>IFERROR(AVERAGEIFS('VISSIM Travel Time Outputs'!$G:$G,'VISSIM Travel Time Outputs'!$D:$D,$D32,'VISSIM Travel Time Outputs'!$A:$A,"AVG",'VISSIM Travel Time Outputs'!$B:$B,CB$9),"-")</f>
        <v>-</v>
      </c>
      <c r="CC32" s="254"/>
      <c r="CD32" s="209" t="str">
        <f t="shared" si="16"/>
        <v>--</v>
      </c>
      <c r="CE32" s="354" t="str">
        <f t="shared" si="17"/>
        <v>--</v>
      </c>
      <c r="CF32" s="325">
        <f t="shared" si="18"/>
        <v>0</v>
      </c>
      <c r="CG32" s="331"/>
      <c r="CH32" s="209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134"/>
      <c r="CX32" s="331"/>
      <c r="CY32" s="323"/>
      <c r="CZ32" s="324"/>
      <c r="DA32" s="324"/>
      <c r="DB32" s="324"/>
      <c r="DC32" s="324"/>
      <c r="DD32" s="324"/>
      <c r="DE32" s="324"/>
      <c r="DF32" s="324"/>
      <c r="DG32" s="324"/>
      <c r="DH32" s="324"/>
      <c r="DI32" s="324"/>
      <c r="DJ32" s="324"/>
      <c r="DK32" s="324"/>
      <c r="DL32" s="324"/>
      <c r="DM32" s="324"/>
      <c r="DN32" s="325"/>
      <c r="DO32" s="331"/>
      <c r="DP32" s="209" t="str">
        <f t="shared" si="19"/>
        <v>--</v>
      </c>
      <c r="DQ32" s="354" t="str">
        <f t="shared" si="20"/>
        <v>--</v>
      </c>
      <c r="DR32" s="325">
        <f t="shared" si="21"/>
        <v>0</v>
      </c>
      <c r="DS32" s="255"/>
      <c r="DT32" s="209" t="str">
        <f>IFERROR(TIME(0,0,AVERAGEIFS('VISSIM Travel Time Outputs'!$K:$K,'VISSIM Travel Time Outputs'!$D:$D,$D32,'VISSIM Travel Time Outputs'!$A:$A,"AVG",'VISSIM Travel Time Outputs'!$B:$B,DT$9)),"-")</f>
        <v>-</v>
      </c>
      <c r="DU32" s="34" t="str">
        <f>IFERROR(TIME(0,0,AVERAGEIFS('VISSIM Travel Time Outputs'!$K:$K,'VISSIM Travel Time Outputs'!$D:$D,$D32,'VISSIM Travel Time Outputs'!$A:$A,"AVG",'VISSIM Travel Time Outputs'!$B:$B,DU$9)),"-")</f>
        <v>-</v>
      </c>
      <c r="DV32" s="34" t="str">
        <f>IFERROR(TIME(0,0,AVERAGEIFS('VISSIM Travel Time Outputs'!$K:$K,'VISSIM Travel Time Outputs'!$D:$D,$D32,'VISSIM Travel Time Outputs'!$A:$A,"AVG",'VISSIM Travel Time Outputs'!$B:$B,DV$9)),"-")</f>
        <v>-</v>
      </c>
      <c r="DW32" s="34" t="str">
        <f>IFERROR(TIME(0,0,AVERAGEIFS('VISSIM Travel Time Outputs'!$K:$K,'VISSIM Travel Time Outputs'!$D:$D,$D32,'VISSIM Travel Time Outputs'!$A:$A,"AVG",'VISSIM Travel Time Outputs'!$B:$B,DW$9)),"-")</f>
        <v>-</v>
      </c>
      <c r="DX32" s="34" t="str">
        <f>IFERROR(TIME(0,0,AVERAGEIFS('VISSIM Travel Time Outputs'!$K:$K,'VISSIM Travel Time Outputs'!$D:$D,$D32,'VISSIM Travel Time Outputs'!$A:$A,"AVG",'VISSIM Travel Time Outputs'!$B:$B,DX$9)),"-")</f>
        <v>-</v>
      </c>
      <c r="DY32" s="34" t="str">
        <f>IFERROR(TIME(0,0,AVERAGEIFS('VISSIM Travel Time Outputs'!$K:$K,'VISSIM Travel Time Outputs'!$D:$D,$D32,'VISSIM Travel Time Outputs'!$A:$A,"AVG",'VISSIM Travel Time Outputs'!$B:$B,DY$9)),"-")</f>
        <v>-</v>
      </c>
      <c r="DZ32" s="34" t="str">
        <f>IFERROR(TIME(0,0,AVERAGEIFS('VISSIM Travel Time Outputs'!$K:$K,'VISSIM Travel Time Outputs'!$D:$D,$D32,'VISSIM Travel Time Outputs'!$A:$A,"AVG",'VISSIM Travel Time Outputs'!$B:$B,DZ$9)),"-")</f>
        <v>-</v>
      </c>
      <c r="EA32" s="34" t="str">
        <f>IFERROR(TIME(0,0,AVERAGEIFS('VISSIM Travel Time Outputs'!$K:$K,'VISSIM Travel Time Outputs'!$D:$D,$D32,'VISSIM Travel Time Outputs'!$A:$A,"AVG",'VISSIM Travel Time Outputs'!$B:$B,EA$9)),"-")</f>
        <v>-</v>
      </c>
      <c r="EB32" s="34" t="str">
        <f>IFERROR(TIME(0,0,AVERAGEIFS('VISSIM Travel Time Outputs'!$K:$K,'VISSIM Travel Time Outputs'!$D:$D,$D32,'VISSIM Travel Time Outputs'!$A:$A,"AVG",'VISSIM Travel Time Outputs'!$B:$B,EB$9)),"-")</f>
        <v>-</v>
      </c>
      <c r="EC32" s="34" t="str">
        <f>IFERROR(TIME(0,0,AVERAGEIFS('VISSIM Travel Time Outputs'!$K:$K,'VISSIM Travel Time Outputs'!$D:$D,$D32,'VISSIM Travel Time Outputs'!$A:$A,"AVG",'VISSIM Travel Time Outputs'!$B:$B,EC$9)),"-")</f>
        <v>-</v>
      </c>
      <c r="ED32" s="34" t="str">
        <f>IFERROR(TIME(0,0,AVERAGEIFS('VISSIM Travel Time Outputs'!$K:$K,'VISSIM Travel Time Outputs'!$D:$D,$D32,'VISSIM Travel Time Outputs'!$A:$A,"AVG",'VISSIM Travel Time Outputs'!$B:$B,ED$9)),"-")</f>
        <v>-</v>
      </c>
      <c r="EE32" s="34" t="str">
        <f>IFERROR(TIME(0,0,AVERAGEIFS('VISSIM Travel Time Outputs'!$K:$K,'VISSIM Travel Time Outputs'!$D:$D,$D32,'VISSIM Travel Time Outputs'!$A:$A,"AVG",'VISSIM Travel Time Outputs'!$B:$B,EE$9)),"-")</f>
        <v>-</v>
      </c>
      <c r="EF32" s="34" t="str">
        <f>IFERROR(TIME(0,0,AVERAGEIFS('VISSIM Travel Time Outputs'!$K:$K,'VISSIM Travel Time Outputs'!$D:$D,$D32,'VISSIM Travel Time Outputs'!$A:$A,"AVG",'VISSIM Travel Time Outputs'!$B:$B,EF$9)),"-")</f>
        <v>-</v>
      </c>
      <c r="EG32" s="34" t="str">
        <f>IFERROR(TIME(0,0,AVERAGEIFS('VISSIM Travel Time Outputs'!$K:$K,'VISSIM Travel Time Outputs'!$D:$D,$D32,'VISSIM Travel Time Outputs'!$A:$A,"AVG",'VISSIM Travel Time Outputs'!$B:$B,EG$9)),"-")</f>
        <v>-</v>
      </c>
      <c r="EH32" s="34" t="str">
        <f>IFERROR(TIME(0,0,AVERAGEIFS('VISSIM Travel Time Outputs'!$K:$K,'VISSIM Travel Time Outputs'!$D:$D,$D32,'VISSIM Travel Time Outputs'!$A:$A,"AVG",'VISSIM Travel Time Outputs'!$B:$B,EH$9)),"-")</f>
        <v>-</v>
      </c>
      <c r="EI32" s="134" t="str">
        <f>IFERROR(TIME(0,0,AVERAGEIFS('VISSIM Travel Time Outputs'!$K:$K,'VISSIM Travel Time Outputs'!$D:$D,$D32,'VISSIM Travel Time Outputs'!$A:$A,"AVG",'VISSIM Travel Time Outputs'!$B:$B,EI$9)),"-")</f>
        <v>-</v>
      </c>
      <c r="EJ32" s="126"/>
      <c r="EK32" s="323" t="str">
        <f>IFERROR(AVERAGEIFS('VISSIM Travel Time Outputs'!$H:$H,'VISSIM Travel Time Outputs'!$D:$D,$D32,'VISSIM Travel Time Outputs'!$A:$A,"AVG",'VISSIM Travel Time Outputs'!$B:$B,EK$9),"-")</f>
        <v>-</v>
      </c>
      <c r="EL32" s="324" t="str">
        <f>IFERROR(AVERAGEIFS('VISSIM Travel Time Outputs'!$H:$H,'VISSIM Travel Time Outputs'!$D:$D,$D32,'VISSIM Travel Time Outputs'!$A:$A,"AVG",'VISSIM Travel Time Outputs'!$B:$B,EL$9),"-")</f>
        <v>-</v>
      </c>
      <c r="EM32" s="324" t="str">
        <f>IFERROR(AVERAGEIFS('VISSIM Travel Time Outputs'!$H:$H,'VISSIM Travel Time Outputs'!$D:$D,$D32,'VISSIM Travel Time Outputs'!$A:$A,"AVG",'VISSIM Travel Time Outputs'!$B:$B,EM$9),"-")</f>
        <v>-</v>
      </c>
      <c r="EN32" s="324" t="str">
        <f>IFERROR(AVERAGEIFS('VISSIM Travel Time Outputs'!$H:$H,'VISSIM Travel Time Outputs'!$D:$D,$D32,'VISSIM Travel Time Outputs'!$A:$A,"AVG",'VISSIM Travel Time Outputs'!$B:$B,EN$9),"-")</f>
        <v>-</v>
      </c>
      <c r="EO32" s="324" t="str">
        <f>IFERROR(AVERAGEIFS('VISSIM Travel Time Outputs'!$H:$H,'VISSIM Travel Time Outputs'!$D:$D,$D32,'VISSIM Travel Time Outputs'!$A:$A,"AVG",'VISSIM Travel Time Outputs'!$B:$B,EO$9),"-")</f>
        <v>-</v>
      </c>
      <c r="EP32" s="324" t="str">
        <f>IFERROR(AVERAGEIFS('VISSIM Travel Time Outputs'!$H:$H,'VISSIM Travel Time Outputs'!$D:$D,$D32,'VISSIM Travel Time Outputs'!$A:$A,"AVG",'VISSIM Travel Time Outputs'!$B:$B,EP$9),"-")</f>
        <v>-</v>
      </c>
      <c r="EQ32" s="324" t="str">
        <f>IFERROR(AVERAGEIFS('VISSIM Travel Time Outputs'!$H:$H,'VISSIM Travel Time Outputs'!$D:$D,$D32,'VISSIM Travel Time Outputs'!$A:$A,"AVG",'VISSIM Travel Time Outputs'!$B:$B,EQ$9),"-")</f>
        <v>-</v>
      </c>
      <c r="ER32" s="324" t="str">
        <f>IFERROR(AVERAGEIFS('VISSIM Travel Time Outputs'!$H:$H,'VISSIM Travel Time Outputs'!$D:$D,$D32,'VISSIM Travel Time Outputs'!$A:$A,"AVG",'VISSIM Travel Time Outputs'!$B:$B,ER$9),"-")</f>
        <v>-</v>
      </c>
      <c r="ES32" s="324" t="str">
        <f>IFERROR(AVERAGEIFS('VISSIM Travel Time Outputs'!$H:$H,'VISSIM Travel Time Outputs'!$D:$D,$D32,'VISSIM Travel Time Outputs'!$A:$A,"AVG",'VISSIM Travel Time Outputs'!$B:$B,ES$9),"-")</f>
        <v>-</v>
      </c>
      <c r="ET32" s="324" t="str">
        <f>IFERROR(AVERAGEIFS('VISSIM Travel Time Outputs'!$H:$H,'VISSIM Travel Time Outputs'!$D:$D,$D32,'VISSIM Travel Time Outputs'!$A:$A,"AVG",'VISSIM Travel Time Outputs'!$B:$B,ET$9),"-")</f>
        <v>-</v>
      </c>
      <c r="EU32" s="324" t="str">
        <f>IFERROR(AVERAGEIFS('VISSIM Travel Time Outputs'!$H:$H,'VISSIM Travel Time Outputs'!$D:$D,$D32,'VISSIM Travel Time Outputs'!$A:$A,"AVG",'VISSIM Travel Time Outputs'!$B:$B,EU$9),"-")</f>
        <v>-</v>
      </c>
      <c r="EV32" s="324" t="str">
        <f>IFERROR(AVERAGEIFS('VISSIM Travel Time Outputs'!$H:$H,'VISSIM Travel Time Outputs'!$D:$D,$D32,'VISSIM Travel Time Outputs'!$A:$A,"AVG",'VISSIM Travel Time Outputs'!$B:$B,EV$9),"-")</f>
        <v>-</v>
      </c>
      <c r="EW32" s="324" t="str">
        <f>IFERROR(AVERAGEIFS('VISSIM Travel Time Outputs'!$H:$H,'VISSIM Travel Time Outputs'!$D:$D,$D32,'VISSIM Travel Time Outputs'!$A:$A,"AVG",'VISSIM Travel Time Outputs'!$B:$B,EW$9),"-")</f>
        <v>-</v>
      </c>
      <c r="EX32" s="324" t="str">
        <f>IFERROR(AVERAGEIFS('VISSIM Travel Time Outputs'!$H:$H,'VISSIM Travel Time Outputs'!$D:$D,$D32,'VISSIM Travel Time Outputs'!$A:$A,"AVG",'VISSIM Travel Time Outputs'!$B:$B,EX$9),"-")</f>
        <v>-</v>
      </c>
      <c r="EY32" s="324" t="str">
        <f>IFERROR(AVERAGEIFS('VISSIM Travel Time Outputs'!$H:$H,'VISSIM Travel Time Outputs'!$D:$D,$D32,'VISSIM Travel Time Outputs'!$A:$A,"AVG",'VISSIM Travel Time Outputs'!$B:$B,EY$9),"-")</f>
        <v>-</v>
      </c>
      <c r="EZ32" s="325" t="str">
        <f>IFERROR(AVERAGEIFS('VISSIM Travel Time Outputs'!$H:$H,'VISSIM Travel Time Outputs'!$D:$D,$D32,'VISSIM Travel Time Outputs'!$A:$A,"AVG",'VISSIM Travel Time Outputs'!$B:$B,EZ$9),"-")</f>
        <v>-</v>
      </c>
      <c r="FA32" s="254"/>
      <c r="FB32" s="209" t="str">
        <f t="shared" si="22"/>
        <v>--</v>
      </c>
      <c r="FC32" s="354" t="str">
        <f t="shared" si="23"/>
        <v>--</v>
      </c>
      <c r="FD32" s="325">
        <f t="shared" si="24"/>
        <v>0</v>
      </c>
      <c r="FE32" s="331"/>
      <c r="FF32" s="209" t="str">
        <f>IFERROR(GETPIVOTDATA("Average of TRAVTM(40)",#REF!,"TIMEINT",FF$9,"VEHICLETRAVELTIMEMEASUREMENT",$D32)/3600/24,"--")</f>
        <v>--</v>
      </c>
      <c r="FG32" s="34" t="str">
        <f>IFERROR(GETPIVOTDATA("Average of TRAVTM(40)",#REF!,"TIMEINT",FG$9,"VEHICLETRAVELTIMEMEASUREMENT",$D32)/3600/24,"--")</f>
        <v>--</v>
      </c>
      <c r="FH32" s="34" t="str">
        <f>IFERROR(GETPIVOTDATA("Average of TRAVTM(40)",#REF!,"TIMEINT",FH$9,"VEHICLETRAVELTIMEMEASUREMENT",$D32)/3600/24,"--")</f>
        <v>--</v>
      </c>
      <c r="FI32" s="34" t="str">
        <f>IFERROR(GETPIVOTDATA("Average of TRAVTM(40)",#REF!,"TIMEINT",FI$9,"VEHICLETRAVELTIMEMEASUREMENT",$D32)/3600/24,"--")</f>
        <v>--</v>
      </c>
      <c r="FJ32" s="34" t="str">
        <f>IFERROR(GETPIVOTDATA("Average of TRAVTM(40)",#REF!,"TIMEINT",FJ$9,"VEHICLETRAVELTIMEMEASUREMENT",$D32)/3600/24,"--")</f>
        <v>--</v>
      </c>
      <c r="FK32" s="34" t="str">
        <f>IFERROR(GETPIVOTDATA("Average of TRAVTM(40)",#REF!,"TIMEINT",FK$9,"VEHICLETRAVELTIMEMEASUREMENT",$D32)/3600/24,"--")</f>
        <v>--</v>
      </c>
      <c r="FL32" s="34" t="str">
        <f>IFERROR(GETPIVOTDATA("Average of TRAVTM(40)",#REF!,"TIMEINT",FL$9,"VEHICLETRAVELTIMEMEASUREMENT",$D32)/3600/24,"--")</f>
        <v>--</v>
      </c>
      <c r="FM32" s="34" t="str">
        <f>IFERROR(GETPIVOTDATA("Average of TRAVTM(40)",#REF!,"TIMEINT",FM$9,"VEHICLETRAVELTIMEMEASUREMENT",$D32)/3600/24,"--")</f>
        <v>--</v>
      </c>
      <c r="FN32" s="34" t="str">
        <f>IFERROR(GETPIVOTDATA("Average of TRAVTM(40)",#REF!,"TIMEINT",FN$9,"VEHICLETRAVELTIMEMEASUREMENT",$D32)/3600/24,"--")</f>
        <v>--</v>
      </c>
      <c r="FO32" s="34" t="str">
        <f>IFERROR(GETPIVOTDATA("Average of TRAVTM(40)",#REF!,"TIMEINT",FO$9,"VEHICLETRAVELTIMEMEASUREMENT",$D32)/3600/24,"--")</f>
        <v>--</v>
      </c>
      <c r="FP32" s="34" t="str">
        <f>IFERROR(GETPIVOTDATA("Average of TRAVTM(40)",#REF!,"TIMEINT",FP$9,"VEHICLETRAVELTIMEMEASUREMENT",$D32)/3600/24,"--")</f>
        <v>--</v>
      </c>
      <c r="FQ32" s="34" t="str">
        <f>IFERROR(GETPIVOTDATA("Average of TRAVTM(40)",#REF!,"TIMEINT",FQ$9,"VEHICLETRAVELTIMEMEASUREMENT",$D32)/3600/24,"--")</f>
        <v>--</v>
      </c>
      <c r="FR32" s="34" t="str">
        <f>IFERROR(GETPIVOTDATA("Average of TRAVTM(40)",#REF!,"TIMEINT",FR$9,"VEHICLETRAVELTIMEMEASUREMENT",$D32)/3600/24,"--")</f>
        <v>--</v>
      </c>
      <c r="FS32" s="34" t="str">
        <f>IFERROR(GETPIVOTDATA("Average of TRAVTM(40)",#REF!,"TIMEINT",FS$9,"VEHICLETRAVELTIMEMEASUREMENT",$D32)/3600/24,"--")</f>
        <v>--</v>
      </c>
      <c r="FT32" s="34" t="str">
        <f>IFERROR(GETPIVOTDATA("Average of TRAVTM(40)",#REF!,"TIMEINT",FT$9,"VEHICLETRAVELTIMEMEASUREMENT",$D32)/3600/24,"--")</f>
        <v>--</v>
      </c>
      <c r="FU32" s="134" t="str">
        <f>IFERROR(GETPIVOTDATA("Average of TRAVTM(40)",#REF!,"TIMEINT",FU$9,"VEHICLETRAVELTIMEMEASUREMENT",$D32)/3600/24,"--")</f>
        <v>--</v>
      </c>
      <c r="FV32" s="331"/>
      <c r="FW32" s="323" t="str">
        <f>IFERROR(GETPIVOTDATA("Average of VEHS(40)",#REF!,"TIMEINT",FW$9,"VEHICLETRAVELTIMEMEASUREMENT",$D32),"--")</f>
        <v>--</v>
      </c>
      <c r="FX32" s="324" t="str">
        <f>IFERROR(GETPIVOTDATA("Average of VEHS(40)",#REF!,"TIMEINT",FX$9,"VEHICLETRAVELTIMEMEASUREMENT",$D32),"--")</f>
        <v>--</v>
      </c>
      <c r="FY32" s="324" t="str">
        <f>IFERROR(GETPIVOTDATA("Average of VEHS(40)",#REF!,"TIMEINT",FY$9,"VEHICLETRAVELTIMEMEASUREMENT",$D32),"--")</f>
        <v>--</v>
      </c>
      <c r="FZ32" s="324" t="str">
        <f>IFERROR(GETPIVOTDATA("Average of VEHS(40)",#REF!,"TIMEINT",FZ$9,"VEHICLETRAVELTIMEMEASUREMENT",$D32),"--")</f>
        <v>--</v>
      </c>
      <c r="GA32" s="324" t="str">
        <f>IFERROR(GETPIVOTDATA("Average of VEHS(40)",#REF!,"TIMEINT",GA$9,"VEHICLETRAVELTIMEMEASUREMENT",$D32),"--")</f>
        <v>--</v>
      </c>
      <c r="GB32" s="324" t="str">
        <f>IFERROR(GETPIVOTDATA("Average of VEHS(40)",#REF!,"TIMEINT",GB$9,"VEHICLETRAVELTIMEMEASUREMENT",$D32),"--")</f>
        <v>--</v>
      </c>
      <c r="GC32" s="324" t="str">
        <f>IFERROR(GETPIVOTDATA("Average of VEHS(40)",#REF!,"TIMEINT",GC$9,"VEHICLETRAVELTIMEMEASUREMENT",$D32),"--")</f>
        <v>--</v>
      </c>
      <c r="GD32" s="324" t="str">
        <f>IFERROR(GETPIVOTDATA("Average of VEHS(40)",#REF!,"TIMEINT",GD$9,"VEHICLETRAVELTIMEMEASUREMENT",$D32),"--")</f>
        <v>--</v>
      </c>
      <c r="GE32" s="324" t="str">
        <f>IFERROR(GETPIVOTDATA("Average of VEHS(40)",#REF!,"TIMEINT",GE$9,"VEHICLETRAVELTIMEMEASUREMENT",$D32),"--")</f>
        <v>--</v>
      </c>
      <c r="GF32" s="324" t="str">
        <f>IFERROR(GETPIVOTDATA("Average of VEHS(40)",#REF!,"TIMEINT",GF$9,"VEHICLETRAVELTIMEMEASUREMENT",$D32),"--")</f>
        <v>--</v>
      </c>
      <c r="GG32" s="324" t="str">
        <f>IFERROR(GETPIVOTDATA("Average of VEHS(40)",#REF!,"TIMEINT",GG$9,"VEHICLETRAVELTIMEMEASUREMENT",$D32),"--")</f>
        <v>--</v>
      </c>
      <c r="GH32" s="324" t="str">
        <f>IFERROR(GETPIVOTDATA("Average of VEHS(40)",#REF!,"TIMEINT",GH$9,"VEHICLETRAVELTIMEMEASUREMENT",$D32),"--")</f>
        <v>--</v>
      </c>
      <c r="GI32" s="324" t="str">
        <f>IFERROR(GETPIVOTDATA("Average of VEHS(40)",#REF!,"TIMEINT",GI$9,"VEHICLETRAVELTIMEMEASUREMENT",$D32),"--")</f>
        <v>--</v>
      </c>
      <c r="GJ32" s="324" t="str">
        <f>IFERROR(GETPIVOTDATA("Average of VEHS(40)",#REF!,"TIMEINT",GJ$9,"VEHICLETRAVELTIMEMEASUREMENT",$D32),"--")</f>
        <v>--</v>
      </c>
      <c r="GK32" s="324" t="str">
        <f>IFERROR(GETPIVOTDATA("Average of VEHS(40)",#REF!,"TIMEINT",GK$9,"VEHICLETRAVELTIMEMEASUREMENT",$D32),"--")</f>
        <v>--</v>
      </c>
      <c r="GL32" s="325" t="str">
        <f>IFERROR(GETPIVOTDATA("Average of VEHS(40)",#REF!,"TIMEINT",GL$9,"VEHICLETRAVELTIMEMEASUREMENT",$D32),"--")</f>
        <v>--</v>
      </c>
      <c r="GM32" s="331"/>
      <c r="GN32" s="209" t="str">
        <f t="shared" si="25"/>
        <v>--</v>
      </c>
      <c r="GO32" s="354" t="str">
        <f t="shared" si="26"/>
        <v>--</v>
      </c>
      <c r="GP32" s="325">
        <f t="shared" si="27"/>
        <v>0</v>
      </c>
      <c r="GQ32" s="331"/>
      <c r="GR32" s="209" t="str">
        <f>IFERROR(GETPIVOTDATA("Average of TRAVTM(60)",#REF!,"TIMEINT",GR$9,"VEHICLETRAVELTIMEMEASUREMENT",$D32)/3600/24,"--")</f>
        <v>--</v>
      </c>
      <c r="GS32" s="34" t="str">
        <f>IFERROR(GETPIVOTDATA("Average of TRAVTM(60)",#REF!,"TIMEINT",GS$9,"VEHICLETRAVELTIMEMEASUREMENT",$D32)/3600/24,"--")</f>
        <v>--</v>
      </c>
      <c r="GT32" s="34" t="str">
        <f>IFERROR(GETPIVOTDATA("Average of TRAVTM(60)",#REF!,"TIMEINT",GT$9,"VEHICLETRAVELTIMEMEASUREMENT",$D32)/3600/24,"--")</f>
        <v>--</v>
      </c>
      <c r="GU32" s="34" t="str">
        <f>IFERROR(GETPIVOTDATA("Average of TRAVTM(60)",#REF!,"TIMEINT",GU$9,"VEHICLETRAVELTIMEMEASUREMENT",$D32)/3600/24,"--")</f>
        <v>--</v>
      </c>
      <c r="GV32" s="34" t="str">
        <f>IFERROR(GETPIVOTDATA("Average of TRAVTM(60)",#REF!,"TIMEINT",GV$9,"VEHICLETRAVELTIMEMEASUREMENT",$D32)/3600/24,"--")</f>
        <v>--</v>
      </c>
      <c r="GW32" s="34" t="str">
        <f>IFERROR(GETPIVOTDATA("Average of TRAVTM(60)",#REF!,"TIMEINT",GW$9,"VEHICLETRAVELTIMEMEASUREMENT",$D32)/3600/24,"--")</f>
        <v>--</v>
      </c>
      <c r="GX32" s="34" t="str">
        <f>IFERROR(GETPIVOTDATA("Average of TRAVTM(60)",#REF!,"TIMEINT",GX$9,"VEHICLETRAVELTIMEMEASUREMENT",$D32)/3600/24,"--")</f>
        <v>--</v>
      </c>
      <c r="GY32" s="34" t="str">
        <f>IFERROR(GETPIVOTDATA("Average of TRAVTM(60)",#REF!,"TIMEINT",GY$9,"VEHICLETRAVELTIMEMEASUREMENT",$D32)/3600/24,"--")</f>
        <v>--</v>
      </c>
      <c r="GZ32" s="34" t="str">
        <f>IFERROR(GETPIVOTDATA("Average of TRAVTM(60)",#REF!,"TIMEINT",GZ$9,"VEHICLETRAVELTIMEMEASUREMENT",$D32)/3600/24,"--")</f>
        <v>--</v>
      </c>
      <c r="HA32" s="34" t="str">
        <f>IFERROR(GETPIVOTDATA("Average of TRAVTM(60)",#REF!,"TIMEINT",HA$9,"VEHICLETRAVELTIMEMEASUREMENT",$D32)/3600/24,"--")</f>
        <v>--</v>
      </c>
      <c r="HB32" s="34" t="str">
        <f>IFERROR(GETPIVOTDATA("Average of TRAVTM(60)",#REF!,"TIMEINT",HB$9,"VEHICLETRAVELTIMEMEASUREMENT",$D32)/3600/24,"--")</f>
        <v>--</v>
      </c>
      <c r="HC32" s="34" t="str">
        <f>IFERROR(GETPIVOTDATA("Average of TRAVTM(60)",#REF!,"TIMEINT",HC$9,"VEHICLETRAVELTIMEMEASUREMENT",$D32)/3600/24,"--")</f>
        <v>--</v>
      </c>
      <c r="HD32" s="34" t="str">
        <f>IFERROR(GETPIVOTDATA("Average of TRAVTM(60)",#REF!,"TIMEINT",HD$9,"VEHICLETRAVELTIMEMEASUREMENT",$D32)/3600/24,"--")</f>
        <v>--</v>
      </c>
      <c r="HE32" s="34" t="str">
        <f>IFERROR(GETPIVOTDATA("Average of TRAVTM(60)",#REF!,"TIMEINT",HE$9,"VEHICLETRAVELTIMEMEASUREMENT",$D32)/3600/24,"--")</f>
        <v>--</v>
      </c>
      <c r="HF32" s="34" t="str">
        <f>IFERROR(GETPIVOTDATA("Average of TRAVTM(60)",#REF!,"TIMEINT",HF$9,"VEHICLETRAVELTIMEMEASUREMENT",$D32)/3600/24,"--")</f>
        <v>--</v>
      </c>
      <c r="HG32" s="134" t="str">
        <f>IFERROR(GETPIVOTDATA("Average of TRAVTM(60)",#REF!,"TIMEINT",HG$9,"VEHICLETRAVELTIMEMEASUREMENT",$D32)/3600/24,"--")</f>
        <v>--</v>
      </c>
      <c r="HH32" s="331"/>
      <c r="HI32" s="323" t="str">
        <f>IFERROR(GETPIVOTDATA("Average of VEHS(60)",#REF!,"TIMEINT",HI$9,"VEHICLETRAVELTIMEMEASUREMENT",$D32),"--")</f>
        <v>--</v>
      </c>
      <c r="HJ32" s="324" t="str">
        <f>IFERROR(GETPIVOTDATA("Average of VEHS(60)",#REF!,"TIMEINT",HJ$9,"VEHICLETRAVELTIMEMEASUREMENT",$D32),"--")</f>
        <v>--</v>
      </c>
      <c r="HK32" s="324" t="str">
        <f>IFERROR(GETPIVOTDATA("Average of VEHS(60)",#REF!,"TIMEINT",HK$9,"VEHICLETRAVELTIMEMEASUREMENT",$D32),"--")</f>
        <v>--</v>
      </c>
      <c r="HL32" s="324" t="str">
        <f>IFERROR(GETPIVOTDATA("Average of VEHS(60)",#REF!,"TIMEINT",HL$9,"VEHICLETRAVELTIMEMEASUREMENT",$D32),"--")</f>
        <v>--</v>
      </c>
      <c r="HM32" s="324" t="str">
        <f>IFERROR(GETPIVOTDATA("Average of VEHS(60)",#REF!,"TIMEINT",HM$9,"VEHICLETRAVELTIMEMEASUREMENT",$D32),"--")</f>
        <v>--</v>
      </c>
      <c r="HN32" s="324" t="str">
        <f>IFERROR(GETPIVOTDATA("Average of VEHS(60)",#REF!,"TIMEINT",HN$9,"VEHICLETRAVELTIMEMEASUREMENT",$D32),"--")</f>
        <v>--</v>
      </c>
      <c r="HO32" s="324" t="str">
        <f>IFERROR(GETPIVOTDATA("Average of VEHS(60)",#REF!,"TIMEINT",HO$9,"VEHICLETRAVELTIMEMEASUREMENT",$D32),"--")</f>
        <v>--</v>
      </c>
      <c r="HP32" s="324" t="str">
        <f>IFERROR(GETPIVOTDATA("Average of VEHS(60)",#REF!,"TIMEINT",HP$9,"VEHICLETRAVELTIMEMEASUREMENT",$D32),"--")</f>
        <v>--</v>
      </c>
      <c r="HQ32" s="324" t="str">
        <f>IFERROR(GETPIVOTDATA("Average of VEHS(60)",#REF!,"TIMEINT",HQ$9,"VEHICLETRAVELTIMEMEASUREMENT",$D32),"--")</f>
        <v>--</v>
      </c>
      <c r="HR32" s="324" t="str">
        <f>IFERROR(GETPIVOTDATA("Average of VEHS(60)",#REF!,"TIMEINT",HR$9,"VEHICLETRAVELTIMEMEASUREMENT",$D32),"--")</f>
        <v>--</v>
      </c>
      <c r="HS32" s="324" t="str">
        <f>IFERROR(GETPIVOTDATA("Average of VEHS(60)",#REF!,"TIMEINT",HS$9,"VEHICLETRAVELTIMEMEASUREMENT",$D32),"--")</f>
        <v>--</v>
      </c>
      <c r="HT32" s="324" t="str">
        <f>IFERROR(GETPIVOTDATA("Average of VEHS(60)",#REF!,"TIMEINT",HT$9,"VEHICLETRAVELTIMEMEASUREMENT",$D32),"--")</f>
        <v>--</v>
      </c>
      <c r="HU32" s="324" t="str">
        <f>IFERROR(GETPIVOTDATA("Average of VEHS(60)",#REF!,"TIMEINT",HU$9,"VEHICLETRAVELTIMEMEASUREMENT",$D32),"--")</f>
        <v>--</v>
      </c>
      <c r="HV32" s="324" t="str">
        <f>IFERROR(GETPIVOTDATA("Average of VEHS(60)",#REF!,"TIMEINT",HV$9,"VEHICLETRAVELTIMEMEASUREMENT",$D32),"--")</f>
        <v>--</v>
      </c>
      <c r="HW32" s="324" t="str">
        <f>IFERROR(GETPIVOTDATA("Average of VEHS(60)",#REF!,"TIMEINT",HW$9,"VEHICLETRAVELTIMEMEASUREMENT",$D32),"--")</f>
        <v>--</v>
      </c>
      <c r="HX32" s="325" t="str">
        <f>IFERROR(GETPIVOTDATA("Average of VEHS(60)",#REF!,"TIMEINT",HX$9,"VEHICLETRAVELTIMEMEASUREMENT",$D32),"--")</f>
        <v>--</v>
      </c>
      <c r="HY32" s="331"/>
      <c r="HZ32" s="209" t="str">
        <f t="shared" si="28"/>
        <v>--</v>
      </c>
      <c r="IA32" s="354" t="str">
        <f t="shared" si="29"/>
        <v>--</v>
      </c>
      <c r="IB32" s="325">
        <f t="shared" si="30"/>
        <v>0</v>
      </c>
      <c r="IC32" s="638"/>
      <c r="ID32" s="323" t="str">
        <f>IFERROR(AVERAGEIFS('VISSIM Travel Time Outputs'!#REF!,'VISSIM Travel Time Outputs'!#REF!,$D32,'VISSIM Travel Time Outputs'!#REF!,"AVG",'VISSIM Travel Time Outputs'!#REF!,ID$9),"-")</f>
        <v>-</v>
      </c>
      <c r="IE32" s="324" t="str">
        <f>IFERROR(AVERAGEIFS('VISSIM Travel Time Outputs'!#REF!,'VISSIM Travel Time Outputs'!#REF!,$D32,'VISSIM Travel Time Outputs'!#REF!,"AVG",'VISSIM Travel Time Outputs'!#REF!,IE$9),"-")</f>
        <v>-</v>
      </c>
      <c r="IF32" s="324" t="str">
        <f>IFERROR(AVERAGEIFS('VISSIM Travel Time Outputs'!#REF!,'VISSIM Travel Time Outputs'!#REF!,$D32,'VISSIM Travel Time Outputs'!#REF!,"AVG",'VISSIM Travel Time Outputs'!#REF!,IF$9),"-")</f>
        <v>-</v>
      </c>
      <c r="IG32" s="324" t="str">
        <f>IFERROR(AVERAGEIFS('VISSIM Travel Time Outputs'!#REF!,'VISSIM Travel Time Outputs'!#REF!,$D32,'VISSIM Travel Time Outputs'!#REF!,"AVG",'VISSIM Travel Time Outputs'!#REF!,IG$9),"-")</f>
        <v>-</v>
      </c>
      <c r="IH32" s="324" t="str">
        <f>IFERROR(AVERAGEIFS('VISSIM Travel Time Outputs'!#REF!,'VISSIM Travel Time Outputs'!#REF!,$D32,'VISSIM Travel Time Outputs'!#REF!,"AVG",'VISSIM Travel Time Outputs'!#REF!,IH$9),"-")</f>
        <v>-</v>
      </c>
      <c r="II32" s="324" t="str">
        <f>IFERROR(AVERAGEIFS('VISSIM Travel Time Outputs'!#REF!,'VISSIM Travel Time Outputs'!#REF!,$D32,'VISSIM Travel Time Outputs'!#REF!,"AVG",'VISSIM Travel Time Outputs'!#REF!,II$9),"-")</f>
        <v>-</v>
      </c>
      <c r="IJ32" s="324" t="str">
        <f>IFERROR(AVERAGEIFS('VISSIM Travel Time Outputs'!#REF!,'VISSIM Travel Time Outputs'!#REF!,$D32,'VISSIM Travel Time Outputs'!#REF!,"AVG",'VISSIM Travel Time Outputs'!#REF!,IJ$9),"-")</f>
        <v>-</v>
      </c>
      <c r="IK32" s="324" t="str">
        <f>IFERROR(AVERAGEIFS('VISSIM Travel Time Outputs'!#REF!,'VISSIM Travel Time Outputs'!#REF!,$D32,'VISSIM Travel Time Outputs'!#REF!,"AVG",'VISSIM Travel Time Outputs'!#REF!,IK$9),"-")</f>
        <v>-</v>
      </c>
      <c r="IL32" s="324" t="str">
        <f>IFERROR(AVERAGEIFS('VISSIM Travel Time Outputs'!#REF!,'VISSIM Travel Time Outputs'!#REF!,$D32,'VISSIM Travel Time Outputs'!#REF!,"AVG",'VISSIM Travel Time Outputs'!#REF!,IL$9),"-")</f>
        <v>-</v>
      </c>
      <c r="IM32" s="324" t="str">
        <f>IFERROR(AVERAGEIFS('VISSIM Travel Time Outputs'!#REF!,'VISSIM Travel Time Outputs'!#REF!,$D32,'VISSIM Travel Time Outputs'!#REF!,"AVG",'VISSIM Travel Time Outputs'!#REF!,IM$9),"-")</f>
        <v>-</v>
      </c>
      <c r="IN32" s="324" t="str">
        <f>IFERROR(AVERAGEIFS('VISSIM Travel Time Outputs'!#REF!,'VISSIM Travel Time Outputs'!#REF!,$D32,'VISSIM Travel Time Outputs'!#REF!,"AVG",'VISSIM Travel Time Outputs'!#REF!,IN$9),"-")</f>
        <v>-</v>
      </c>
      <c r="IO32" s="324" t="str">
        <f>IFERROR(AVERAGEIFS('VISSIM Travel Time Outputs'!#REF!,'VISSIM Travel Time Outputs'!#REF!,$D32,'VISSIM Travel Time Outputs'!#REF!,"AVG",'VISSIM Travel Time Outputs'!#REF!,IO$9),"-")</f>
        <v>-</v>
      </c>
      <c r="IP32" s="324" t="str">
        <f>IFERROR(AVERAGEIFS('VISSIM Travel Time Outputs'!#REF!,'VISSIM Travel Time Outputs'!#REF!,$D32,'VISSIM Travel Time Outputs'!#REF!,"AVG",'VISSIM Travel Time Outputs'!#REF!,IP$9),"-")</f>
        <v>-</v>
      </c>
      <c r="IQ32" s="324" t="str">
        <f>IFERROR(AVERAGEIFS('VISSIM Travel Time Outputs'!#REF!,'VISSIM Travel Time Outputs'!#REF!,$D32,'VISSIM Travel Time Outputs'!#REF!,"AVG",'VISSIM Travel Time Outputs'!#REF!,IQ$9),"-")</f>
        <v>-</v>
      </c>
      <c r="IR32" s="324" t="str">
        <f>IFERROR(AVERAGEIFS('VISSIM Travel Time Outputs'!#REF!,'VISSIM Travel Time Outputs'!#REF!,$D32,'VISSIM Travel Time Outputs'!#REF!,"AVG",'VISSIM Travel Time Outputs'!#REF!,IR$9),"-")</f>
        <v>-</v>
      </c>
      <c r="IS32" s="325" t="str">
        <f>IFERROR(AVERAGEIFS('VISSIM Travel Time Outputs'!#REF!,'VISSIM Travel Time Outputs'!#REF!,$D32,'VISSIM Travel Time Outputs'!#REF!,"AVG",'VISSIM Travel Time Outputs'!#REF!,IS$9),"-")</f>
        <v>-</v>
      </c>
      <c r="IT32" s="325" t="str">
        <f t="shared" si="31"/>
        <v>--</v>
      </c>
    </row>
    <row r="33" spans="1:254" customFormat="1" x14ac:dyDescent="0.35">
      <c r="A33" s="252" t="str">
        <f t="shared" si="12"/>
        <v>H</v>
      </c>
      <c r="B33" s="577">
        <f t="shared" si="32"/>
        <v>24</v>
      </c>
      <c r="C33" s="413">
        <f>INDEX('Input - Travel Times'!$B$3:$AH$103,MATCH($B33,'Input - Travel Times'!$B$3:$B$103,0),MATCH(C$9,'Input - Travel Times'!$B$3:$AH$3,0))</f>
        <v>0</v>
      </c>
      <c r="D33" s="150">
        <f>INDEX('Input - Travel Times'!$B$3:$AH$103,MATCH($B33,'Input - Travel Times'!$B$3:$B$103,0),MATCH(D$9,'Input - Travel Times'!$B$3:$AH$3,0))</f>
        <v>0</v>
      </c>
      <c r="E33" s="518">
        <f>TIME(0,0,INDEX('Input - Travel Times'!$B$3:$AH$103,MATCH($B33,'Input - Travel Times'!$B$3:$B$103,0),MATCH(E$9,'Input - Travel Times'!$B$3:$AH$3,0)))</f>
        <v>0</v>
      </c>
      <c r="F33" s="518">
        <f>TIME(0,0,INDEX('Input - Travel Times'!$B$3:$AH$103,MATCH($B33,'Input - Travel Times'!$B$3:$B$103,0),MATCH(F$9,'Input - Travel Times'!$B$3:$AH$3,0)))</f>
        <v>0</v>
      </c>
      <c r="G33" s="518">
        <f>TIME(0,0,INDEX('Input - Travel Times'!$B$3:$AH$103,MATCH($B33,'Input - Travel Times'!$B$3:$B$103,0),MATCH(G$9,'Input - Travel Times'!$B$3:$AH$3,0)))</f>
        <v>0</v>
      </c>
      <c r="H33" s="518">
        <f>TIME(0,0,INDEX('Input - Travel Times'!$B$3:$AH$103,MATCH($B33,'Input - Travel Times'!$B$3:$B$103,0),MATCH(H$9,'Input - Travel Times'!$B$3:$AH$3,0)))</f>
        <v>0</v>
      </c>
      <c r="I33" s="126"/>
      <c r="J33" s="209" t="str">
        <f>IFERROR(TIME(0,0,AVERAGEIFS('VISSIM Travel Time Outputs'!$I:$I,'VISSIM Travel Time Outputs'!$D:$D,$D33,'VISSIM Travel Time Outputs'!$A:$A,"AVG",'VISSIM Travel Time Outputs'!$B:$B,J$9)),"-")</f>
        <v>-</v>
      </c>
      <c r="K33" s="34" t="str">
        <f>IFERROR(TIME(0,0,AVERAGEIFS('VISSIM Travel Time Outputs'!$I:$I,'VISSIM Travel Time Outputs'!$D:$D,$D33,'VISSIM Travel Time Outputs'!$A:$A,"AVG",'VISSIM Travel Time Outputs'!$B:$B,K$9)),"-")</f>
        <v>-</v>
      </c>
      <c r="L33" s="34" t="str">
        <f>IFERROR(TIME(0,0,AVERAGEIFS('VISSIM Travel Time Outputs'!$I:$I,'VISSIM Travel Time Outputs'!$D:$D,$D33,'VISSIM Travel Time Outputs'!$A:$A,"AVG",'VISSIM Travel Time Outputs'!$B:$B,L$9)),"-")</f>
        <v>-</v>
      </c>
      <c r="M33" s="34" t="str">
        <f>IFERROR(TIME(0,0,AVERAGEIFS('VISSIM Travel Time Outputs'!$I:$I,'VISSIM Travel Time Outputs'!$D:$D,$D33,'VISSIM Travel Time Outputs'!$A:$A,"AVG",'VISSIM Travel Time Outputs'!$B:$B,M$9)),"-")</f>
        <v>-</v>
      </c>
      <c r="N33" s="34" t="str">
        <f>IFERROR(TIME(0,0,AVERAGEIFS('VISSIM Travel Time Outputs'!$I:$I,'VISSIM Travel Time Outputs'!$D:$D,$D33,'VISSIM Travel Time Outputs'!$A:$A,"AVG",'VISSIM Travel Time Outputs'!$B:$B,N$9)),"-")</f>
        <v>-</v>
      </c>
      <c r="O33" s="34" t="str">
        <f>IFERROR(TIME(0,0,AVERAGEIFS('VISSIM Travel Time Outputs'!$I:$I,'VISSIM Travel Time Outputs'!$D:$D,$D33,'VISSIM Travel Time Outputs'!$A:$A,"AVG",'VISSIM Travel Time Outputs'!$B:$B,O$9)),"-")</f>
        <v>-</v>
      </c>
      <c r="P33" s="34" t="str">
        <f>IFERROR(TIME(0,0,AVERAGEIFS('VISSIM Travel Time Outputs'!$I:$I,'VISSIM Travel Time Outputs'!$D:$D,$D33,'VISSIM Travel Time Outputs'!$A:$A,"AVG",'VISSIM Travel Time Outputs'!$B:$B,P$9)),"-")</f>
        <v>-</v>
      </c>
      <c r="Q33" s="34" t="str">
        <f>IFERROR(TIME(0,0,AVERAGEIFS('VISSIM Travel Time Outputs'!$I:$I,'VISSIM Travel Time Outputs'!$D:$D,$D33,'VISSIM Travel Time Outputs'!$A:$A,"AVG",'VISSIM Travel Time Outputs'!$B:$B,Q$9)),"-")</f>
        <v>-</v>
      </c>
      <c r="R33" s="34" t="str">
        <f>IFERROR(TIME(0,0,AVERAGEIFS('VISSIM Travel Time Outputs'!$I:$I,'VISSIM Travel Time Outputs'!$D:$D,$D33,'VISSIM Travel Time Outputs'!$A:$A,"AVG",'VISSIM Travel Time Outputs'!$B:$B,R$9)),"-")</f>
        <v>-</v>
      </c>
      <c r="S33" s="34" t="str">
        <f>IFERROR(TIME(0,0,AVERAGEIFS('VISSIM Travel Time Outputs'!$I:$I,'VISSIM Travel Time Outputs'!$D:$D,$D33,'VISSIM Travel Time Outputs'!$A:$A,"AVG",'VISSIM Travel Time Outputs'!$B:$B,S$9)),"-")</f>
        <v>-</v>
      </c>
      <c r="T33" s="34" t="str">
        <f>IFERROR(TIME(0,0,AVERAGEIFS('VISSIM Travel Time Outputs'!$I:$I,'VISSIM Travel Time Outputs'!$D:$D,$D33,'VISSIM Travel Time Outputs'!$A:$A,"AVG",'VISSIM Travel Time Outputs'!$B:$B,T$9)),"-")</f>
        <v>-</v>
      </c>
      <c r="U33" s="34" t="str">
        <f>IFERROR(TIME(0,0,AVERAGEIFS('VISSIM Travel Time Outputs'!$I:$I,'VISSIM Travel Time Outputs'!$D:$D,$D33,'VISSIM Travel Time Outputs'!$A:$A,"AVG",'VISSIM Travel Time Outputs'!$B:$B,U$9)),"-")</f>
        <v>-</v>
      </c>
      <c r="V33" s="34" t="str">
        <f>IFERROR(TIME(0,0,AVERAGEIFS('VISSIM Travel Time Outputs'!$I:$I,'VISSIM Travel Time Outputs'!$D:$D,$D33,'VISSIM Travel Time Outputs'!$A:$A,"AVG",'VISSIM Travel Time Outputs'!$B:$B,V$9)),"-")</f>
        <v>-</v>
      </c>
      <c r="W33" s="34" t="str">
        <f>IFERROR(TIME(0,0,AVERAGEIFS('VISSIM Travel Time Outputs'!$I:$I,'VISSIM Travel Time Outputs'!$D:$D,$D33,'VISSIM Travel Time Outputs'!$A:$A,"AVG",'VISSIM Travel Time Outputs'!$B:$B,W$9)),"-")</f>
        <v>-</v>
      </c>
      <c r="X33" s="34" t="str">
        <f>IFERROR(TIME(0,0,AVERAGEIFS('VISSIM Travel Time Outputs'!$I:$I,'VISSIM Travel Time Outputs'!$D:$D,$D33,'VISSIM Travel Time Outputs'!$A:$A,"AVG",'VISSIM Travel Time Outputs'!$B:$B,X$9)),"-")</f>
        <v>-</v>
      </c>
      <c r="Y33" s="134" t="str">
        <f>IFERROR(TIME(0,0,AVERAGEIFS('VISSIM Travel Time Outputs'!$I:$I,'VISSIM Travel Time Outputs'!$D:$D,$D33,'VISSIM Travel Time Outputs'!$A:$A,"AVG",'VISSIM Travel Time Outputs'!$B:$B,Y$9)),"-")</f>
        <v>-</v>
      </c>
      <c r="Z33" s="254"/>
      <c r="AA33" s="323" t="str">
        <f>IFERROR(AVERAGEIFS('VISSIM Travel Time Outputs'!$F:$F,'VISSIM Travel Time Outputs'!$D:$D,$D33,'VISSIM Travel Time Outputs'!$A:$A,"AVG",'VISSIM Travel Time Outputs'!$B:$B,AA$9),"-")</f>
        <v>-</v>
      </c>
      <c r="AB33" s="324" t="str">
        <f>IFERROR(AVERAGEIFS('VISSIM Travel Time Outputs'!$F:$F,'VISSIM Travel Time Outputs'!$D:$D,$D33,'VISSIM Travel Time Outputs'!$A:$A,"AVG",'VISSIM Travel Time Outputs'!$B:$B,AB$9),"-")</f>
        <v>-</v>
      </c>
      <c r="AC33" s="324" t="str">
        <f>IFERROR(AVERAGEIFS('VISSIM Travel Time Outputs'!$F:$F,'VISSIM Travel Time Outputs'!$D:$D,$D33,'VISSIM Travel Time Outputs'!$A:$A,"AVG",'VISSIM Travel Time Outputs'!$B:$B,AC$9),"-")</f>
        <v>-</v>
      </c>
      <c r="AD33" s="324" t="str">
        <f>IFERROR(AVERAGEIFS('VISSIM Travel Time Outputs'!$F:$F,'VISSIM Travel Time Outputs'!$D:$D,$D33,'VISSIM Travel Time Outputs'!$A:$A,"AVG",'VISSIM Travel Time Outputs'!$B:$B,AD$9),"-")</f>
        <v>-</v>
      </c>
      <c r="AE33" s="324" t="str">
        <f>IFERROR(AVERAGEIFS('VISSIM Travel Time Outputs'!$F:$F,'VISSIM Travel Time Outputs'!$D:$D,$D33,'VISSIM Travel Time Outputs'!$A:$A,"AVG",'VISSIM Travel Time Outputs'!$B:$B,AE$9),"-")</f>
        <v>-</v>
      </c>
      <c r="AF33" s="324" t="str">
        <f>IFERROR(AVERAGEIFS('VISSIM Travel Time Outputs'!$F:$F,'VISSIM Travel Time Outputs'!$D:$D,$D33,'VISSIM Travel Time Outputs'!$A:$A,"AVG",'VISSIM Travel Time Outputs'!$B:$B,AF$9),"-")</f>
        <v>-</v>
      </c>
      <c r="AG33" s="324" t="str">
        <f>IFERROR(AVERAGEIFS('VISSIM Travel Time Outputs'!$F:$F,'VISSIM Travel Time Outputs'!$D:$D,$D33,'VISSIM Travel Time Outputs'!$A:$A,"AVG",'VISSIM Travel Time Outputs'!$B:$B,AG$9),"-")</f>
        <v>-</v>
      </c>
      <c r="AH33" s="324" t="str">
        <f>IFERROR(AVERAGEIFS('VISSIM Travel Time Outputs'!$F:$F,'VISSIM Travel Time Outputs'!$D:$D,$D33,'VISSIM Travel Time Outputs'!$A:$A,"AVG",'VISSIM Travel Time Outputs'!$B:$B,AH$9),"-")</f>
        <v>-</v>
      </c>
      <c r="AI33" s="324" t="str">
        <f>IFERROR(AVERAGEIFS('VISSIM Travel Time Outputs'!$F:$F,'VISSIM Travel Time Outputs'!$D:$D,$D33,'VISSIM Travel Time Outputs'!$A:$A,"AVG",'VISSIM Travel Time Outputs'!$B:$B,AI$9),"-")</f>
        <v>-</v>
      </c>
      <c r="AJ33" s="324" t="str">
        <f>IFERROR(AVERAGEIFS('VISSIM Travel Time Outputs'!$F:$F,'VISSIM Travel Time Outputs'!$D:$D,$D33,'VISSIM Travel Time Outputs'!$A:$A,"AVG",'VISSIM Travel Time Outputs'!$B:$B,AJ$9),"-")</f>
        <v>-</v>
      </c>
      <c r="AK33" s="324" t="str">
        <f>IFERROR(AVERAGEIFS('VISSIM Travel Time Outputs'!$F:$F,'VISSIM Travel Time Outputs'!$D:$D,$D33,'VISSIM Travel Time Outputs'!$A:$A,"AVG",'VISSIM Travel Time Outputs'!$B:$B,AK$9),"-")</f>
        <v>-</v>
      </c>
      <c r="AL33" s="324" t="str">
        <f>IFERROR(AVERAGEIFS('VISSIM Travel Time Outputs'!$F:$F,'VISSIM Travel Time Outputs'!$D:$D,$D33,'VISSIM Travel Time Outputs'!$A:$A,"AVG",'VISSIM Travel Time Outputs'!$B:$B,AL$9),"-")</f>
        <v>-</v>
      </c>
      <c r="AM33" s="324" t="str">
        <f>IFERROR(AVERAGEIFS('VISSIM Travel Time Outputs'!$F:$F,'VISSIM Travel Time Outputs'!$D:$D,$D33,'VISSIM Travel Time Outputs'!$A:$A,"AVG",'VISSIM Travel Time Outputs'!$B:$B,AM$9),"-")</f>
        <v>-</v>
      </c>
      <c r="AN33" s="324" t="str">
        <f>IFERROR(AVERAGEIFS('VISSIM Travel Time Outputs'!$F:$F,'VISSIM Travel Time Outputs'!$D:$D,$D33,'VISSIM Travel Time Outputs'!$A:$A,"AVG",'VISSIM Travel Time Outputs'!$B:$B,AN$9),"-")</f>
        <v>-</v>
      </c>
      <c r="AO33" s="324" t="str">
        <f>IFERROR(AVERAGEIFS('VISSIM Travel Time Outputs'!$F:$F,'VISSIM Travel Time Outputs'!$D:$D,$D33,'VISSIM Travel Time Outputs'!$A:$A,"AVG",'VISSIM Travel Time Outputs'!$B:$B,AO$9),"-")</f>
        <v>-</v>
      </c>
      <c r="AP33" s="325" t="str">
        <f>IFERROR(AVERAGEIFS('VISSIM Travel Time Outputs'!$F:$F,'VISSIM Travel Time Outputs'!$D:$D,$D33,'VISSIM Travel Time Outputs'!$A:$A,"AVG",'VISSIM Travel Time Outputs'!$B:$B,AP$9),"-")</f>
        <v>-</v>
      </c>
      <c r="AQ33" s="331"/>
      <c r="AR33" s="209" t="str">
        <f t="shared" si="13"/>
        <v>--</v>
      </c>
      <c r="AS33" s="354" t="str">
        <f t="shared" si="14"/>
        <v>--</v>
      </c>
      <c r="AT33" s="325">
        <f t="shared" si="15"/>
        <v>0</v>
      </c>
      <c r="AU33" s="255"/>
      <c r="AV33" s="209" t="str">
        <f>IFERROR(TIME(0,0,AVERAGEIFS('VISSIM Travel Time Outputs'!$J:$J,'VISSIM Travel Time Outputs'!$D:$D,$D33,'VISSIM Travel Time Outputs'!$A:$A,"AVG",'VISSIM Travel Time Outputs'!$B:$B,AV$9)),"-")</f>
        <v>-</v>
      </c>
      <c r="AW33" s="34" t="str">
        <f>IFERROR(TIME(0,0,AVERAGEIFS('VISSIM Travel Time Outputs'!$J:$J,'VISSIM Travel Time Outputs'!$D:$D,$D33,'VISSIM Travel Time Outputs'!$A:$A,"AVG",'VISSIM Travel Time Outputs'!$B:$B,AW$9)),"-")</f>
        <v>-</v>
      </c>
      <c r="AX33" s="34" t="str">
        <f>IFERROR(TIME(0,0,AVERAGEIFS('VISSIM Travel Time Outputs'!$J:$J,'VISSIM Travel Time Outputs'!$D:$D,$D33,'VISSIM Travel Time Outputs'!$A:$A,"AVG",'VISSIM Travel Time Outputs'!$B:$B,AX$9)),"-")</f>
        <v>-</v>
      </c>
      <c r="AY33" s="34" t="str">
        <f>IFERROR(TIME(0,0,AVERAGEIFS('VISSIM Travel Time Outputs'!$J:$J,'VISSIM Travel Time Outputs'!$D:$D,$D33,'VISSIM Travel Time Outputs'!$A:$A,"AVG",'VISSIM Travel Time Outputs'!$B:$B,AY$9)),"-")</f>
        <v>-</v>
      </c>
      <c r="AZ33" s="34" t="str">
        <f>IFERROR(TIME(0,0,AVERAGEIFS('VISSIM Travel Time Outputs'!$J:$J,'VISSIM Travel Time Outputs'!$D:$D,$D33,'VISSIM Travel Time Outputs'!$A:$A,"AVG",'VISSIM Travel Time Outputs'!$B:$B,AZ$9)),"-")</f>
        <v>-</v>
      </c>
      <c r="BA33" s="34" t="str">
        <f>IFERROR(TIME(0,0,AVERAGEIFS('VISSIM Travel Time Outputs'!$J:$J,'VISSIM Travel Time Outputs'!$D:$D,$D33,'VISSIM Travel Time Outputs'!$A:$A,"AVG",'VISSIM Travel Time Outputs'!$B:$B,BA$9)),"-")</f>
        <v>-</v>
      </c>
      <c r="BB33" s="34" t="str">
        <f>IFERROR(TIME(0,0,AVERAGEIFS('VISSIM Travel Time Outputs'!$J:$J,'VISSIM Travel Time Outputs'!$D:$D,$D33,'VISSIM Travel Time Outputs'!$A:$A,"AVG",'VISSIM Travel Time Outputs'!$B:$B,BB$9)),"-")</f>
        <v>-</v>
      </c>
      <c r="BC33" s="34" t="str">
        <f>IFERROR(TIME(0,0,AVERAGEIFS('VISSIM Travel Time Outputs'!$J:$J,'VISSIM Travel Time Outputs'!$D:$D,$D33,'VISSIM Travel Time Outputs'!$A:$A,"AVG",'VISSIM Travel Time Outputs'!$B:$B,BC$9)),"-")</f>
        <v>-</v>
      </c>
      <c r="BD33" s="34" t="str">
        <f>IFERROR(TIME(0,0,AVERAGEIFS('VISSIM Travel Time Outputs'!$J:$J,'VISSIM Travel Time Outputs'!$D:$D,$D33,'VISSIM Travel Time Outputs'!$A:$A,"AVG",'VISSIM Travel Time Outputs'!$B:$B,BD$9)),"-")</f>
        <v>-</v>
      </c>
      <c r="BE33" s="34" t="str">
        <f>IFERROR(TIME(0,0,AVERAGEIFS('VISSIM Travel Time Outputs'!$J:$J,'VISSIM Travel Time Outputs'!$D:$D,$D33,'VISSIM Travel Time Outputs'!$A:$A,"AVG",'VISSIM Travel Time Outputs'!$B:$B,BE$9)),"-")</f>
        <v>-</v>
      </c>
      <c r="BF33" s="34" t="str">
        <f>IFERROR(TIME(0,0,AVERAGEIFS('VISSIM Travel Time Outputs'!$J:$J,'VISSIM Travel Time Outputs'!$D:$D,$D33,'VISSIM Travel Time Outputs'!$A:$A,"AVG",'VISSIM Travel Time Outputs'!$B:$B,BF$9)),"-")</f>
        <v>-</v>
      </c>
      <c r="BG33" s="34" t="str">
        <f>IFERROR(TIME(0,0,AVERAGEIFS('VISSIM Travel Time Outputs'!$J:$J,'VISSIM Travel Time Outputs'!$D:$D,$D33,'VISSIM Travel Time Outputs'!$A:$A,"AVG",'VISSIM Travel Time Outputs'!$B:$B,BG$9)),"-")</f>
        <v>-</v>
      </c>
      <c r="BH33" s="34" t="str">
        <f>IFERROR(TIME(0,0,AVERAGEIFS('VISSIM Travel Time Outputs'!$J:$J,'VISSIM Travel Time Outputs'!$D:$D,$D33,'VISSIM Travel Time Outputs'!$A:$A,"AVG",'VISSIM Travel Time Outputs'!$B:$B,BH$9)),"-")</f>
        <v>-</v>
      </c>
      <c r="BI33" s="34" t="str">
        <f>IFERROR(TIME(0,0,AVERAGEIFS('VISSIM Travel Time Outputs'!$J:$J,'VISSIM Travel Time Outputs'!$D:$D,$D33,'VISSIM Travel Time Outputs'!$A:$A,"AVG",'VISSIM Travel Time Outputs'!$B:$B,BI$9)),"-")</f>
        <v>-</v>
      </c>
      <c r="BJ33" s="34" t="str">
        <f>IFERROR(TIME(0,0,AVERAGEIFS('VISSIM Travel Time Outputs'!$J:$J,'VISSIM Travel Time Outputs'!$D:$D,$D33,'VISSIM Travel Time Outputs'!$A:$A,"AVG",'VISSIM Travel Time Outputs'!$B:$B,BJ$9)),"-")</f>
        <v>-</v>
      </c>
      <c r="BK33" s="134" t="str">
        <f>IFERROR(TIME(0,0,AVERAGEIFS('VISSIM Travel Time Outputs'!$J:$J,'VISSIM Travel Time Outputs'!$D:$D,$D33,'VISSIM Travel Time Outputs'!$A:$A,"AVG",'VISSIM Travel Time Outputs'!$B:$B,BK$9)),"-")</f>
        <v>-</v>
      </c>
      <c r="BL33" s="126"/>
      <c r="BM33" s="323" t="str">
        <f>IFERROR(AVERAGEIFS('VISSIM Travel Time Outputs'!$G:$G,'VISSIM Travel Time Outputs'!$D:$D,$D33,'VISSIM Travel Time Outputs'!$A:$A,"AVG",'VISSIM Travel Time Outputs'!$B:$B,BM$9),"-")</f>
        <v>-</v>
      </c>
      <c r="BN33" s="324" t="str">
        <f>IFERROR(AVERAGEIFS('VISSIM Travel Time Outputs'!$G:$G,'VISSIM Travel Time Outputs'!$D:$D,$D33,'VISSIM Travel Time Outputs'!$A:$A,"AVG",'VISSIM Travel Time Outputs'!$B:$B,BN$9),"-")</f>
        <v>-</v>
      </c>
      <c r="BO33" s="324" t="str">
        <f>IFERROR(AVERAGEIFS('VISSIM Travel Time Outputs'!$G:$G,'VISSIM Travel Time Outputs'!$D:$D,$D33,'VISSIM Travel Time Outputs'!$A:$A,"AVG",'VISSIM Travel Time Outputs'!$B:$B,BO$9),"-")</f>
        <v>-</v>
      </c>
      <c r="BP33" s="324" t="str">
        <f>IFERROR(AVERAGEIFS('VISSIM Travel Time Outputs'!$G:$G,'VISSIM Travel Time Outputs'!$D:$D,$D33,'VISSIM Travel Time Outputs'!$A:$A,"AVG",'VISSIM Travel Time Outputs'!$B:$B,BP$9),"-")</f>
        <v>-</v>
      </c>
      <c r="BQ33" s="324" t="str">
        <f>IFERROR(AVERAGEIFS('VISSIM Travel Time Outputs'!$G:$G,'VISSIM Travel Time Outputs'!$D:$D,$D33,'VISSIM Travel Time Outputs'!$A:$A,"AVG",'VISSIM Travel Time Outputs'!$B:$B,BQ$9),"-")</f>
        <v>-</v>
      </c>
      <c r="BR33" s="324" t="str">
        <f>IFERROR(AVERAGEIFS('VISSIM Travel Time Outputs'!$G:$G,'VISSIM Travel Time Outputs'!$D:$D,$D33,'VISSIM Travel Time Outputs'!$A:$A,"AVG",'VISSIM Travel Time Outputs'!$B:$B,BR$9),"-")</f>
        <v>-</v>
      </c>
      <c r="BS33" s="324" t="str">
        <f>IFERROR(AVERAGEIFS('VISSIM Travel Time Outputs'!$G:$G,'VISSIM Travel Time Outputs'!$D:$D,$D33,'VISSIM Travel Time Outputs'!$A:$A,"AVG",'VISSIM Travel Time Outputs'!$B:$B,BS$9),"-")</f>
        <v>-</v>
      </c>
      <c r="BT33" s="324" t="str">
        <f>IFERROR(AVERAGEIFS('VISSIM Travel Time Outputs'!$G:$G,'VISSIM Travel Time Outputs'!$D:$D,$D33,'VISSIM Travel Time Outputs'!$A:$A,"AVG",'VISSIM Travel Time Outputs'!$B:$B,BT$9),"-")</f>
        <v>-</v>
      </c>
      <c r="BU33" s="324" t="str">
        <f>IFERROR(AVERAGEIFS('VISSIM Travel Time Outputs'!$G:$G,'VISSIM Travel Time Outputs'!$D:$D,$D33,'VISSIM Travel Time Outputs'!$A:$A,"AVG",'VISSIM Travel Time Outputs'!$B:$B,BU$9),"-")</f>
        <v>-</v>
      </c>
      <c r="BV33" s="324" t="str">
        <f>IFERROR(AVERAGEIFS('VISSIM Travel Time Outputs'!$G:$G,'VISSIM Travel Time Outputs'!$D:$D,$D33,'VISSIM Travel Time Outputs'!$A:$A,"AVG",'VISSIM Travel Time Outputs'!$B:$B,BV$9),"-")</f>
        <v>-</v>
      </c>
      <c r="BW33" s="324" t="str">
        <f>IFERROR(AVERAGEIFS('VISSIM Travel Time Outputs'!$G:$G,'VISSIM Travel Time Outputs'!$D:$D,$D33,'VISSIM Travel Time Outputs'!$A:$A,"AVG",'VISSIM Travel Time Outputs'!$B:$B,BW$9),"-")</f>
        <v>-</v>
      </c>
      <c r="BX33" s="324" t="str">
        <f>IFERROR(AVERAGEIFS('VISSIM Travel Time Outputs'!$G:$G,'VISSIM Travel Time Outputs'!$D:$D,$D33,'VISSIM Travel Time Outputs'!$A:$A,"AVG",'VISSIM Travel Time Outputs'!$B:$B,BX$9),"-")</f>
        <v>-</v>
      </c>
      <c r="BY33" s="324" t="str">
        <f>IFERROR(AVERAGEIFS('VISSIM Travel Time Outputs'!$G:$G,'VISSIM Travel Time Outputs'!$D:$D,$D33,'VISSIM Travel Time Outputs'!$A:$A,"AVG",'VISSIM Travel Time Outputs'!$B:$B,BY$9),"-")</f>
        <v>-</v>
      </c>
      <c r="BZ33" s="324" t="str">
        <f>IFERROR(AVERAGEIFS('VISSIM Travel Time Outputs'!$G:$G,'VISSIM Travel Time Outputs'!$D:$D,$D33,'VISSIM Travel Time Outputs'!$A:$A,"AVG",'VISSIM Travel Time Outputs'!$B:$B,BZ$9),"-")</f>
        <v>-</v>
      </c>
      <c r="CA33" s="324" t="str">
        <f>IFERROR(AVERAGEIFS('VISSIM Travel Time Outputs'!$G:$G,'VISSIM Travel Time Outputs'!$D:$D,$D33,'VISSIM Travel Time Outputs'!$A:$A,"AVG",'VISSIM Travel Time Outputs'!$B:$B,CA$9),"-")</f>
        <v>-</v>
      </c>
      <c r="CB33" s="325" t="str">
        <f>IFERROR(AVERAGEIFS('VISSIM Travel Time Outputs'!$G:$G,'VISSIM Travel Time Outputs'!$D:$D,$D33,'VISSIM Travel Time Outputs'!$A:$A,"AVG",'VISSIM Travel Time Outputs'!$B:$B,CB$9),"-")</f>
        <v>-</v>
      </c>
      <c r="CC33" s="254"/>
      <c r="CD33" s="209" t="str">
        <f t="shared" si="16"/>
        <v>--</v>
      </c>
      <c r="CE33" s="354" t="str">
        <f t="shared" si="17"/>
        <v>--</v>
      </c>
      <c r="CF33" s="325">
        <f t="shared" si="18"/>
        <v>0</v>
      </c>
      <c r="CG33" s="331"/>
      <c r="CH33" s="209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134"/>
      <c r="CX33" s="331"/>
      <c r="CY33" s="323"/>
      <c r="CZ33" s="324"/>
      <c r="DA33" s="324"/>
      <c r="DB33" s="324"/>
      <c r="DC33" s="324"/>
      <c r="DD33" s="324"/>
      <c r="DE33" s="324"/>
      <c r="DF33" s="324"/>
      <c r="DG33" s="324"/>
      <c r="DH33" s="324"/>
      <c r="DI33" s="324"/>
      <c r="DJ33" s="324"/>
      <c r="DK33" s="324"/>
      <c r="DL33" s="324"/>
      <c r="DM33" s="324"/>
      <c r="DN33" s="325"/>
      <c r="DO33" s="331"/>
      <c r="DP33" s="209" t="str">
        <f t="shared" si="19"/>
        <v>--</v>
      </c>
      <c r="DQ33" s="354" t="str">
        <f t="shared" si="20"/>
        <v>--</v>
      </c>
      <c r="DR33" s="325">
        <f t="shared" si="21"/>
        <v>0</v>
      </c>
      <c r="DS33" s="255"/>
      <c r="DT33" s="209" t="str">
        <f>IFERROR(TIME(0,0,AVERAGEIFS('VISSIM Travel Time Outputs'!$K:$K,'VISSIM Travel Time Outputs'!$D:$D,$D33,'VISSIM Travel Time Outputs'!$A:$A,"AVG",'VISSIM Travel Time Outputs'!$B:$B,DT$9)),"-")</f>
        <v>-</v>
      </c>
      <c r="DU33" s="34" t="str">
        <f>IFERROR(TIME(0,0,AVERAGEIFS('VISSIM Travel Time Outputs'!$K:$K,'VISSIM Travel Time Outputs'!$D:$D,$D33,'VISSIM Travel Time Outputs'!$A:$A,"AVG",'VISSIM Travel Time Outputs'!$B:$B,DU$9)),"-")</f>
        <v>-</v>
      </c>
      <c r="DV33" s="34" t="str">
        <f>IFERROR(TIME(0,0,AVERAGEIFS('VISSIM Travel Time Outputs'!$K:$K,'VISSIM Travel Time Outputs'!$D:$D,$D33,'VISSIM Travel Time Outputs'!$A:$A,"AVG",'VISSIM Travel Time Outputs'!$B:$B,DV$9)),"-")</f>
        <v>-</v>
      </c>
      <c r="DW33" s="34" t="str">
        <f>IFERROR(TIME(0,0,AVERAGEIFS('VISSIM Travel Time Outputs'!$K:$K,'VISSIM Travel Time Outputs'!$D:$D,$D33,'VISSIM Travel Time Outputs'!$A:$A,"AVG",'VISSIM Travel Time Outputs'!$B:$B,DW$9)),"-")</f>
        <v>-</v>
      </c>
      <c r="DX33" s="34" t="str">
        <f>IFERROR(TIME(0,0,AVERAGEIFS('VISSIM Travel Time Outputs'!$K:$K,'VISSIM Travel Time Outputs'!$D:$D,$D33,'VISSIM Travel Time Outputs'!$A:$A,"AVG",'VISSIM Travel Time Outputs'!$B:$B,DX$9)),"-")</f>
        <v>-</v>
      </c>
      <c r="DY33" s="34" t="str">
        <f>IFERROR(TIME(0,0,AVERAGEIFS('VISSIM Travel Time Outputs'!$K:$K,'VISSIM Travel Time Outputs'!$D:$D,$D33,'VISSIM Travel Time Outputs'!$A:$A,"AVG",'VISSIM Travel Time Outputs'!$B:$B,DY$9)),"-")</f>
        <v>-</v>
      </c>
      <c r="DZ33" s="34" t="str">
        <f>IFERROR(TIME(0,0,AVERAGEIFS('VISSIM Travel Time Outputs'!$K:$K,'VISSIM Travel Time Outputs'!$D:$D,$D33,'VISSIM Travel Time Outputs'!$A:$A,"AVG",'VISSIM Travel Time Outputs'!$B:$B,DZ$9)),"-")</f>
        <v>-</v>
      </c>
      <c r="EA33" s="34" t="str">
        <f>IFERROR(TIME(0,0,AVERAGEIFS('VISSIM Travel Time Outputs'!$K:$K,'VISSIM Travel Time Outputs'!$D:$D,$D33,'VISSIM Travel Time Outputs'!$A:$A,"AVG",'VISSIM Travel Time Outputs'!$B:$B,EA$9)),"-")</f>
        <v>-</v>
      </c>
      <c r="EB33" s="34" t="str">
        <f>IFERROR(TIME(0,0,AVERAGEIFS('VISSIM Travel Time Outputs'!$K:$K,'VISSIM Travel Time Outputs'!$D:$D,$D33,'VISSIM Travel Time Outputs'!$A:$A,"AVG",'VISSIM Travel Time Outputs'!$B:$B,EB$9)),"-")</f>
        <v>-</v>
      </c>
      <c r="EC33" s="34" t="str">
        <f>IFERROR(TIME(0,0,AVERAGEIFS('VISSIM Travel Time Outputs'!$K:$K,'VISSIM Travel Time Outputs'!$D:$D,$D33,'VISSIM Travel Time Outputs'!$A:$A,"AVG",'VISSIM Travel Time Outputs'!$B:$B,EC$9)),"-")</f>
        <v>-</v>
      </c>
      <c r="ED33" s="34" t="str">
        <f>IFERROR(TIME(0,0,AVERAGEIFS('VISSIM Travel Time Outputs'!$K:$K,'VISSIM Travel Time Outputs'!$D:$D,$D33,'VISSIM Travel Time Outputs'!$A:$A,"AVG",'VISSIM Travel Time Outputs'!$B:$B,ED$9)),"-")</f>
        <v>-</v>
      </c>
      <c r="EE33" s="34" t="str">
        <f>IFERROR(TIME(0,0,AVERAGEIFS('VISSIM Travel Time Outputs'!$K:$K,'VISSIM Travel Time Outputs'!$D:$D,$D33,'VISSIM Travel Time Outputs'!$A:$A,"AVG",'VISSIM Travel Time Outputs'!$B:$B,EE$9)),"-")</f>
        <v>-</v>
      </c>
      <c r="EF33" s="34" t="str">
        <f>IFERROR(TIME(0,0,AVERAGEIFS('VISSIM Travel Time Outputs'!$K:$K,'VISSIM Travel Time Outputs'!$D:$D,$D33,'VISSIM Travel Time Outputs'!$A:$A,"AVG",'VISSIM Travel Time Outputs'!$B:$B,EF$9)),"-")</f>
        <v>-</v>
      </c>
      <c r="EG33" s="34" t="str">
        <f>IFERROR(TIME(0,0,AVERAGEIFS('VISSIM Travel Time Outputs'!$K:$K,'VISSIM Travel Time Outputs'!$D:$D,$D33,'VISSIM Travel Time Outputs'!$A:$A,"AVG",'VISSIM Travel Time Outputs'!$B:$B,EG$9)),"-")</f>
        <v>-</v>
      </c>
      <c r="EH33" s="34" t="str">
        <f>IFERROR(TIME(0,0,AVERAGEIFS('VISSIM Travel Time Outputs'!$K:$K,'VISSIM Travel Time Outputs'!$D:$D,$D33,'VISSIM Travel Time Outputs'!$A:$A,"AVG",'VISSIM Travel Time Outputs'!$B:$B,EH$9)),"-")</f>
        <v>-</v>
      </c>
      <c r="EI33" s="134" t="str">
        <f>IFERROR(TIME(0,0,AVERAGEIFS('VISSIM Travel Time Outputs'!$K:$K,'VISSIM Travel Time Outputs'!$D:$D,$D33,'VISSIM Travel Time Outputs'!$A:$A,"AVG",'VISSIM Travel Time Outputs'!$B:$B,EI$9)),"-")</f>
        <v>-</v>
      </c>
      <c r="EJ33" s="126"/>
      <c r="EK33" s="323" t="str">
        <f>IFERROR(AVERAGEIFS('VISSIM Travel Time Outputs'!$H:$H,'VISSIM Travel Time Outputs'!$D:$D,$D33,'VISSIM Travel Time Outputs'!$A:$A,"AVG",'VISSIM Travel Time Outputs'!$B:$B,EK$9),"-")</f>
        <v>-</v>
      </c>
      <c r="EL33" s="324" t="str">
        <f>IFERROR(AVERAGEIFS('VISSIM Travel Time Outputs'!$H:$H,'VISSIM Travel Time Outputs'!$D:$D,$D33,'VISSIM Travel Time Outputs'!$A:$A,"AVG",'VISSIM Travel Time Outputs'!$B:$B,EL$9),"-")</f>
        <v>-</v>
      </c>
      <c r="EM33" s="324" t="str">
        <f>IFERROR(AVERAGEIFS('VISSIM Travel Time Outputs'!$H:$H,'VISSIM Travel Time Outputs'!$D:$D,$D33,'VISSIM Travel Time Outputs'!$A:$A,"AVG",'VISSIM Travel Time Outputs'!$B:$B,EM$9),"-")</f>
        <v>-</v>
      </c>
      <c r="EN33" s="324" t="str">
        <f>IFERROR(AVERAGEIFS('VISSIM Travel Time Outputs'!$H:$H,'VISSIM Travel Time Outputs'!$D:$D,$D33,'VISSIM Travel Time Outputs'!$A:$A,"AVG",'VISSIM Travel Time Outputs'!$B:$B,EN$9),"-")</f>
        <v>-</v>
      </c>
      <c r="EO33" s="324" t="str">
        <f>IFERROR(AVERAGEIFS('VISSIM Travel Time Outputs'!$H:$H,'VISSIM Travel Time Outputs'!$D:$D,$D33,'VISSIM Travel Time Outputs'!$A:$A,"AVG",'VISSIM Travel Time Outputs'!$B:$B,EO$9),"-")</f>
        <v>-</v>
      </c>
      <c r="EP33" s="324" t="str">
        <f>IFERROR(AVERAGEIFS('VISSIM Travel Time Outputs'!$H:$H,'VISSIM Travel Time Outputs'!$D:$D,$D33,'VISSIM Travel Time Outputs'!$A:$A,"AVG",'VISSIM Travel Time Outputs'!$B:$B,EP$9),"-")</f>
        <v>-</v>
      </c>
      <c r="EQ33" s="324" t="str">
        <f>IFERROR(AVERAGEIFS('VISSIM Travel Time Outputs'!$H:$H,'VISSIM Travel Time Outputs'!$D:$D,$D33,'VISSIM Travel Time Outputs'!$A:$A,"AVG",'VISSIM Travel Time Outputs'!$B:$B,EQ$9),"-")</f>
        <v>-</v>
      </c>
      <c r="ER33" s="324" t="str">
        <f>IFERROR(AVERAGEIFS('VISSIM Travel Time Outputs'!$H:$H,'VISSIM Travel Time Outputs'!$D:$D,$D33,'VISSIM Travel Time Outputs'!$A:$A,"AVG",'VISSIM Travel Time Outputs'!$B:$B,ER$9),"-")</f>
        <v>-</v>
      </c>
      <c r="ES33" s="324" t="str">
        <f>IFERROR(AVERAGEIFS('VISSIM Travel Time Outputs'!$H:$H,'VISSIM Travel Time Outputs'!$D:$D,$D33,'VISSIM Travel Time Outputs'!$A:$A,"AVG",'VISSIM Travel Time Outputs'!$B:$B,ES$9),"-")</f>
        <v>-</v>
      </c>
      <c r="ET33" s="324" t="str">
        <f>IFERROR(AVERAGEIFS('VISSIM Travel Time Outputs'!$H:$H,'VISSIM Travel Time Outputs'!$D:$D,$D33,'VISSIM Travel Time Outputs'!$A:$A,"AVG",'VISSIM Travel Time Outputs'!$B:$B,ET$9),"-")</f>
        <v>-</v>
      </c>
      <c r="EU33" s="324" t="str">
        <f>IFERROR(AVERAGEIFS('VISSIM Travel Time Outputs'!$H:$H,'VISSIM Travel Time Outputs'!$D:$D,$D33,'VISSIM Travel Time Outputs'!$A:$A,"AVG",'VISSIM Travel Time Outputs'!$B:$B,EU$9),"-")</f>
        <v>-</v>
      </c>
      <c r="EV33" s="324" t="str">
        <f>IFERROR(AVERAGEIFS('VISSIM Travel Time Outputs'!$H:$H,'VISSIM Travel Time Outputs'!$D:$D,$D33,'VISSIM Travel Time Outputs'!$A:$A,"AVG",'VISSIM Travel Time Outputs'!$B:$B,EV$9),"-")</f>
        <v>-</v>
      </c>
      <c r="EW33" s="324" t="str">
        <f>IFERROR(AVERAGEIFS('VISSIM Travel Time Outputs'!$H:$H,'VISSIM Travel Time Outputs'!$D:$D,$D33,'VISSIM Travel Time Outputs'!$A:$A,"AVG",'VISSIM Travel Time Outputs'!$B:$B,EW$9),"-")</f>
        <v>-</v>
      </c>
      <c r="EX33" s="324" t="str">
        <f>IFERROR(AVERAGEIFS('VISSIM Travel Time Outputs'!$H:$H,'VISSIM Travel Time Outputs'!$D:$D,$D33,'VISSIM Travel Time Outputs'!$A:$A,"AVG",'VISSIM Travel Time Outputs'!$B:$B,EX$9),"-")</f>
        <v>-</v>
      </c>
      <c r="EY33" s="324" t="str">
        <f>IFERROR(AVERAGEIFS('VISSIM Travel Time Outputs'!$H:$H,'VISSIM Travel Time Outputs'!$D:$D,$D33,'VISSIM Travel Time Outputs'!$A:$A,"AVG",'VISSIM Travel Time Outputs'!$B:$B,EY$9),"-")</f>
        <v>-</v>
      </c>
      <c r="EZ33" s="325" t="str">
        <f>IFERROR(AVERAGEIFS('VISSIM Travel Time Outputs'!$H:$H,'VISSIM Travel Time Outputs'!$D:$D,$D33,'VISSIM Travel Time Outputs'!$A:$A,"AVG",'VISSIM Travel Time Outputs'!$B:$B,EZ$9),"-")</f>
        <v>-</v>
      </c>
      <c r="FA33" s="254"/>
      <c r="FB33" s="209" t="str">
        <f t="shared" si="22"/>
        <v>--</v>
      </c>
      <c r="FC33" s="354" t="str">
        <f t="shared" si="23"/>
        <v>--</v>
      </c>
      <c r="FD33" s="325">
        <f t="shared" si="24"/>
        <v>0</v>
      </c>
      <c r="FE33" s="331"/>
      <c r="FF33" s="209" t="str">
        <f>IFERROR(GETPIVOTDATA("Average of TRAVTM(40)",#REF!,"TIMEINT",FF$9,"VEHICLETRAVELTIMEMEASUREMENT",$D33)/3600/24,"--")</f>
        <v>--</v>
      </c>
      <c r="FG33" s="34" t="str">
        <f>IFERROR(GETPIVOTDATA("Average of TRAVTM(40)",#REF!,"TIMEINT",FG$9,"VEHICLETRAVELTIMEMEASUREMENT",$D33)/3600/24,"--")</f>
        <v>--</v>
      </c>
      <c r="FH33" s="34" t="str">
        <f>IFERROR(GETPIVOTDATA("Average of TRAVTM(40)",#REF!,"TIMEINT",FH$9,"VEHICLETRAVELTIMEMEASUREMENT",$D33)/3600/24,"--")</f>
        <v>--</v>
      </c>
      <c r="FI33" s="34" t="str">
        <f>IFERROR(GETPIVOTDATA("Average of TRAVTM(40)",#REF!,"TIMEINT",FI$9,"VEHICLETRAVELTIMEMEASUREMENT",$D33)/3600/24,"--")</f>
        <v>--</v>
      </c>
      <c r="FJ33" s="34" t="str">
        <f>IFERROR(GETPIVOTDATA("Average of TRAVTM(40)",#REF!,"TIMEINT",FJ$9,"VEHICLETRAVELTIMEMEASUREMENT",$D33)/3600/24,"--")</f>
        <v>--</v>
      </c>
      <c r="FK33" s="34" t="str">
        <f>IFERROR(GETPIVOTDATA("Average of TRAVTM(40)",#REF!,"TIMEINT",FK$9,"VEHICLETRAVELTIMEMEASUREMENT",$D33)/3600/24,"--")</f>
        <v>--</v>
      </c>
      <c r="FL33" s="34" t="str">
        <f>IFERROR(GETPIVOTDATA("Average of TRAVTM(40)",#REF!,"TIMEINT",FL$9,"VEHICLETRAVELTIMEMEASUREMENT",$D33)/3600/24,"--")</f>
        <v>--</v>
      </c>
      <c r="FM33" s="34" t="str">
        <f>IFERROR(GETPIVOTDATA("Average of TRAVTM(40)",#REF!,"TIMEINT",FM$9,"VEHICLETRAVELTIMEMEASUREMENT",$D33)/3600/24,"--")</f>
        <v>--</v>
      </c>
      <c r="FN33" s="34" t="str">
        <f>IFERROR(GETPIVOTDATA("Average of TRAVTM(40)",#REF!,"TIMEINT",FN$9,"VEHICLETRAVELTIMEMEASUREMENT",$D33)/3600/24,"--")</f>
        <v>--</v>
      </c>
      <c r="FO33" s="34" t="str">
        <f>IFERROR(GETPIVOTDATA("Average of TRAVTM(40)",#REF!,"TIMEINT",FO$9,"VEHICLETRAVELTIMEMEASUREMENT",$D33)/3600/24,"--")</f>
        <v>--</v>
      </c>
      <c r="FP33" s="34" t="str">
        <f>IFERROR(GETPIVOTDATA("Average of TRAVTM(40)",#REF!,"TIMEINT",FP$9,"VEHICLETRAVELTIMEMEASUREMENT",$D33)/3600/24,"--")</f>
        <v>--</v>
      </c>
      <c r="FQ33" s="34" t="str">
        <f>IFERROR(GETPIVOTDATA("Average of TRAVTM(40)",#REF!,"TIMEINT",FQ$9,"VEHICLETRAVELTIMEMEASUREMENT",$D33)/3600/24,"--")</f>
        <v>--</v>
      </c>
      <c r="FR33" s="34" t="str">
        <f>IFERROR(GETPIVOTDATA("Average of TRAVTM(40)",#REF!,"TIMEINT",FR$9,"VEHICLETRAVELTIMEMEASUREMENT",$D33)/3600/24,"--")</f>
        <v>--</v>
      </c>
      <c r="FS33" s="34" t="str">
        <f>IFERROR(GETPIVOTDATA("Average of TRAVTM(40)",#REF!,"TIMEINT",FS$9,"VEHICLETRAVELTIMEMEASUREMENT",$D33)/3600/24,"--")</f>
        <v>--</v>
      </c>
      <c r="FT33" s="34" t="str">
        <f>IFERROR(GETPIVOTDATA("Average of TRAVTM(40)",#REF!,"TIMEINT",FT$9,"VEHICLETRAVELTIMEMEASUREMENT",$D33)/3600/24,"--")</f>
        <v>--</v>
      </c>
      <c r="FU33" s="134" t="str">
        <f>IFERROR(GETPIVOTDATA("Average of TRAVTM(40)",#REF!,"TIMEINT",FU$9,"VEHICLETRAVELTIMEMEASUREMENT",$D33)/3600/24,"--")</f>
        <v>--</v>
      </c>
      <c r="FV33" s="331"/>
      <c r="FW33" s="323" t="str">
        <f>IFERROR(GETPIVOTDATA("Average of VEHS(40)",#REF!,"TIMEINT",FW$9,"VEHICLETRAVELTIMEMEASUREMENT",$D33),"--")</f>
        <v>--</v>
      </c>
      <c r="FX33" s="324" t="str">
        <f>IFERROR(GETPIVOTDATA("Average of VEHS(40)",#REF!,"TIMEINT",FX$9,"VEHICLETRAVELTIMEMEASUREMENT",$D33),"--")</f>
        <v>--</v>
      </c>
      <c r="FY33" s="324" t="str">
        <f>IFERROR(GETPIVOTDATA("Average of VEHS(40)",#REF!,"TIMEINT",FY$9,"VEHICLETRAVELTIMEMEASUREMENT",$D33),"--")</f>
        <v>--</v>
      </c>
      <c r="FZ33" s="324" t="str">
        <f>IFERROR(GETPIVOTDATA("Average of VEHS(40)",#REF!,"TIMEINT",FZ$9,"VEHICLETRAVELTIMEMEASUREMENT",$D33),"--")</f>
        <v>--</v>
      </c>
      <c r="GA33" s="324" t="str">
        <f>IFERROR(GETPIVOTDATA("Average of VEHS(40)",#REF!,"TIMEINT",GA$9,"VEHICLETRAVELTIMEMEASUREMENT",$D33),"--")</f>
        <v>--</v>
      </c>
      <c r="GB33" s="324" t="str">
        <f>IFERROR(GETPIVOTDATA("Average of VEHS(40)",#REF!,"TIMEINT",GB$9,"VEHICLETRAVELTIMEMEASUREMENT",$D33),"--")</f>
        <v>--</v>
      </c>
      <c r="GC33" s="324" t="str">
        <f>IFERROR(GETPIVOTDATA("Average of VEHS(40)",#REF!,"TIMEINT",GC$9,"VEHICLETRAVELTIMEMEASUREMENT",$D33),"--")</f>
        <v>--</v>
      </c>
      <c r="GD33" s="324" t="str">
        <f>IFERROR(GETPIVOTDATA("Average of VEHS(40)",#REF!,"TIMEINT",GD$9,"VEHICLETRAVELTIMEMEASUREMENT",$D33),"--")</f>
        <v>--</v>
      </c>
      <c r="GE33" s="324" t="str">
        <f>IFERROR(GETPIVOTDATA("Average of VEHS(40)",#REF!,"TIMEINT",GE$9,"VEHICLETRAVELTIMEMEASUREMENT",$D33),"--")</f>
        <v>--</v>
      </c>
      <c r="GF33" s="324" t="str">
        <f>IFERROR(GETPIVOTDATA("Average of VEHS(40)",#REF!,"TIMEINT",GF$9,"VEHICLETRAVELTIMEMEASUREMENT",$D33),"--")</f>
        <v>--</v>
      </c>
      <c r="GG33" s="324" t="str">
        <f>IFERROR(GETPIVOTDATA("Average of VEHS(40)",#REF!,"TIMEINT",GG$9,"VEHICLETRAVELTIMEMEASUREMENT",$D33),"--")</f>
        <v>--</v>
      </c>
      <c r="GH33" s="324" t="str">
        <f>IFERROR(GETPIVOTDATA("Average of VEHS(40)",#REF!,"TIMEINT",GH$9,"VEHICLETRAVELTIMEMEASUREMENT",$D33),"--")</f>
        <v>--</v>
      </c>
      <c r="GI33" s="324" t="str">
        <f>IFERROR(GETPIVOTDATA("Average of VEHS(40)",#REF!,"TIMEINT",GI$9,"VEHICLETRAVELTIMEMEASUREMENT",$D33),"--")</f>
        <v>--</v>
      </c>
      <c r="GJ33" s="324" t="str">
        <f>IFERROR(GETPIVOTDATA("Average of VEHS(40)",#REF!,"TIMEINT",GJ$9,"VEHICLETRAVELTIMEMEASUREMENT",$D33),"--")</f>
        <v>--</v>
      </c>
      <c r="GK33" s="324" t="str">
        <f>IFERROR(GETPIVOTDATA("Average of VEHS(40)",#REF!,"TIMEINT",GK$9,"VEHICLETRAVELTIMEMEASUREMENT",$D33),"--")</f>
        <v>--</v>
      </c>
      <c r="GL33" s="325" t="str">
        <f>IFERROR(GETPIVOTDATA("Average of VEHS(40)",#REF!,"TIMEINT",GL$9,"VEHICLETRAVELTIMEMEASUREMENT",$D33),"--")</f>
        <v>--</v>
      </c>
      <c r="GM33" s="331"/>
      <c r="GN33" s="209" t="str">
        <f t="shared" si="25"/>
        <v>--</v>
      </c>
      <c r="GO33" s="354" t="str">
        <f t="shared" si="26"/>
        <v>--</v>
      </c>
      <c r="GP33" s="325">
        <f t="shared" si="27"/>
        <v>0</v>
      </c>
      <c r="GQ33" s="331"/>
      <c r="GR33" s="209" t="str">
        <f>IFERROR(GETPIVOTDATA("Average of TRAVTM(60)",#REF!,"TIMEINT",GR$9,"VEHICLETRAVELTIMEMEASUREMENT",$D33)/3600/24,"--")</f>
        <v>--</v>
      </c>
      <c r="GS33" s="34" t="str">
        <f>IFERROR(GETPIVOTDATA("Average of TRAVTM(60)",#REF!,"TIMEINT",GS$9,"VEHICLETRAVELTIMEMEASUREMENT",$D33)/3600/24,"--")</f>
        <v>--</v>
      </c>
      <c r="GT33" s="34" t="str">
        <f>IFERROR(GETPIVOTDATA("Average of TRAVTM(60)",#REF!,"TIMEINT",GT$9,"VEHICLETRAVELTIMEMEASUREMENT",$D33)/3600/24,"--")</f>
        <v>--</v>
      </c>
      <c r="GU33" s="34" t="str">
        <f>IFERROR(GETPIVOTDATA("Average of TRAVTM(60)",#REF!,"TIMEINT",GU$9,"VEHICLETRAVELTIMEMEASUREMENT",$D33)/3600/24,"--")</f>
        <v>--</v>
      </c>
      <c r="GV33" s="34" t="str">
        <f>IFERROR(GETPIVOTDATA("Average of TRAVTM(60)",#REF!,"TIMEINT",GV$9,"VEHICLETRAVELTIMEMEASUREMENT",$D33)/3600/24,"--")</f>
        <v>--</v>
      </c>
      <c r="GW33" s="34" t="str">
        <f>IFERROR(GETPIVOTDATA("Average of TRAVTM(60)",#REF!,"TIMEINT",GW$9,"VEHICLETRAVELTIMEMEASUREMENT",$D33)/3600/24,"--")</f>
        <v>--</v>
      </c>
      <c r="GX33" s="34" t="str">
        <f>IFERROR(GETPIVOTDATA("Average of TRAVTM(60)",#REF!,"TIMEINT",GX$9,"VEHICLETRAVELTIMEMEASUREMENT",$D33)/3600/24,"--")</f>
        <v>--</v>
      </c>
      <c r="GY33" s="34" t="str">
        <f>IFERROR(GETPIVOTDATA("Average of TRAVTM(60)",#REF!,"TIMEINT",GY$9,"VEHICLETRAVELTIMEMEASUREMENT",$D33)/3600/24,"--")</f>
        <v>--</v>
      </c>
      <c r="GZ33" s="34" t="str">
        <f>IFERROR(GETPIVOTDATA("Average of TRAVTM(60)",#REF!,"TIMEINT",GZ$9,"VEHICLETRAVELTIMEMEASUREMENT",$D33)/3600/24,"--")</f>
        <v>--</v>
      </c>
      <c r="HA33" s="34" t="str">
        <f>IFERROR(GETPIVOTDATA("Average of TRAVTM(60)",#REF!,"TIMEINT",HA$9,"VEHICLETRAVELTIMEMEASUREMENT",$D33)/3600/24,"--")</f>
        <v>--</v>
      </c>
      <c r="HB33" s="34" t="str">
        <f>IFERROR(GETPIVOTDATA("Average of TRAVTM(60)",#REF!,"TIMEINT",HB$9,"VEHICLETRAVELTIMEMEASUREMENT",$D33)/3600/24,"--")</f>
        <v>--</v>
      </c>
      <c r="HC33" s="34" t="str">
        <f>IFERROR(GETPIVOTDATA("Average of TRAVTM(60)",#REF!,"TIMEINT",HC$9,"VEHICLETRAVELTIMEMEASUREMENT",$D33)/3600/24,"--")</f>
        <v>--</v>
      </c>
      <c r="HD33" s="34" t="str">
        <f>IFERROR(GETPIVOTDATA("Average of TRAVTM(60)",#REF!,"TIMEINT",HD$9,"VEHICLETRAVELTIMEMEASUREMENT",$D33)/3600/24,"--")</f>
        <v>--</v>
      </c>
      <c r="HE33" s="34" t="str">
        <f>IFERROR(GETPIVOTDATA("Average of TRAVTM(60)",#REF!,"TIMEINT",HE$9,"VEHICLETRAVELTIMEMEASUREMENT",$D33)/3600/24,"--")</f>
        <v>--</v>
      </c>
      <c r="HF33" s="34" t="str">
        <f>IFERROR(GETPIVOTDATA("Average of TRAVTM(60)",#REF!,"TIMEINT",HF$9,"VEHICLETRAVELTIMEMEASUREMENT",$D33)/3600/24,"--")</f>
        <v>--</v>
      </c>
      <c r="HG33" s="134" t="str">
        <f>IFERROR(GETPIVOTDATA("Average of TRAVTM(60)",#REF!,"TIMEINT",HG$9,"VEHICLETRAVELTIMEMEASUREMENT",$D33)/3600/24,"--")</f>
        <v>--</v>
      </c>
      <c r="HH33" s="331"/>
      <c r="HI33" s="323" t="str">
        <f>IFERROR(GETPIVOTDATA("Average of VEHS(60)",#REF!,"TIMEINT",HI$9,"VEHICLETRAVELTIMEMEASUREMENT",$D33),"--")</f>
        <v>--</v>
      </c>
      <c r="HJ33" s="324" t="str">
        <f>IFERROR(GETPIVOTDATA("Average of VEHS(60)",#REF!,"TIMEINT",HJ$9,"VEHICLETRAVELTIMEMEASUREMENT",$D33),"--")</f>
        <v>--</v>
      </c>
      <c r="HK33" s="324" t="str">
        <f>IFERROR(GETPIVOTDATA("Average of VEHS(60)",#REF!,"TIMEINT",HK$9,"VEHICLETRAVELTIMEMEASUREMENT",$D33),"--")</f>
        <v>--</v>
      </c>
      <c r="HL33" s="324" t="str">
        <f>IFERROR(GETPIVOTDATA("Average of VEHS(60)",#REF!,"TIMEINT",HL$9,"VEHICLETRAVELTIMEMEASUREMENT",$D33),"--")</f>
        <v>--</v>
      </c>
      <c r="HM33" s="324" t="str">
        <f>IFERROR(GETPIVOTDATA("Average of VEHS(60)",#REF!,"TIMEINT",HM$9,"VEHICLETRAVELTIMEMEASUREMENT",$D33),"--")</f>
        <v>--</v>
      </c>
      <c r="HN33" s="324" t="str">
        <f>IFERROR(GETPIVOTDATA("Average of VEHS(60)",#REF!,"TIMEINT",HN$9,"VEHICLETRAVELTIMEMEASUREMENT",$D33),"--")</f>
        <v>--</v>
      </c>
      <c r="HO33" s="324" t="str">
        <f>IFERROR(GETPIVOTDATA("Average of VEHS(60)",#REF!,"TIMEINT",HO$9,"VEHICLETRAVELTIMEMEASUREMENT",$D33),"--")</f>
        <v>--</v>
      </c>
      <c r="HP33" s="324" t="str">
        <f>IFERROR(GETPIVOTDATA("Average of VEHS(60)",#REF!,"TIMEINT",HP$9,"VEHICLETRAVELTIMEMEASUREMENT",$D33),"--")</f>
        <v>--</v>
      </c>
      <c r="HQ33" s="324" t="str">
        <f>IFERROR(GETPIVOTDATA("Average of VEHS(60)",#REF!,"TIMEINT",HQ$9,"VEHICLETRAVELTIMEMEASUREMENT",$D33),"--")</f>
        <v>--</v>
      </c>
      <c r="HR33" s="324" t="str">
        <f>IFERROR(GETPIVOTDATA("Average of VEHS(60)",#REF!,"TIMEINT",HR$9,"VEHICLETRAVELTIMEMEASUREMENT",$D33),"--")</f>
        <v>--</v>
      </c>
      <c r="HS33" s="324" t="str">
        <f>IFERROR(GETPIVOTDATA("Average of VEHS(60)",#REF!,"TIMEINT",HS$9,"VEHICLETRAVELTIMEMEASUREMENT",$D33),"--")</f>
        <v>--</v>
      </c>
      <c r="HT33" s="324" t="str">
        <f>IFERROR(GETPIVOTDATA("Average of VEHS(60)",#REF!,"TIMEINT",HT$9,"VEHICLETRAVELTIMEMEASUREMENT",$D33),"--")</f>
        <v>--</v>
      </c>
      <c r="HU33" s="324" t="str">
        <f>IFERROR(GETPIVOTDATA("Average of VEHS(60)",#REF!,"TIMEINT",HU$9,"VEHICLETRAVELTIMEMEASUREMENT",$D33),"--")</f>
        <v>--</v>
      </c>
      <c r="HV33" s="324" t="str">
        <f>IFERROR(GETPIVOTDATA("Average of VEHS(60)",#REF!,"TIMEINT",HV$9,"VEHICLETRAVELTIMEMEASUREMENT",$D33),"--")</f>
        <v>--</v>
      </c>
      <c r="HW33" s="324" t="str">
        <f>IFERROR(GETPIVOTDATA("Average of VEHS(60)",#REF!,"TIMEINT",HW$9,"VEHICLETRAVELTIMEMEASUREMENT",$D33),"--")</f>
        <v>--</v>
      </c>
      <c r="HX33" s="325" t="str">
        <f>IFERROR(GETPIVOTDATA("Average of VEHS(60)",#REF!,"TIMEINT",HX$9,"VEHICLETRAVELTIMEMEASUREMENT",$D33),"--")</f>
        <v>--</v>
      </c>
      <c r="HY33" s="331"/>
      <c r="HZ33" s="209" t="str">
        <f t="shared" si="28"/>
        <v>--</v>
      </c>
      <c r="IA33" s="354" t="str">
        <f t="shared" si="29"/>
        <v>--</v>
      </c>
      <c r="IB33" s="325">
        <f t="shared" si="30"/>
        <v>0</v>
      </c>
      <c r="IC33" s="638"/>
      <c r="ID33" s="323" t="str">
        <f>IFERROR(AVERAGEIFS('VISSIM Travel Time Outputs'!#REF!,'VISSIM Travel Time Outputs'!#REF!,$D33,'VISSIM Travel Time Outputs'!#REF!,"AVG",'VISSIM Travel Time Outputs'!#REF!,ID$9),"-")</f>
        <v>-</v>
      </c>
      <c r="IE33" s="324" t="str">
        <f>IFERROR(AVERAGEIFS('VISSIM Travel Time Outputs'!#REF!,'VISSIM Travel Time Outputs'!#REF!,$D33,'VISSIM Travel Time Outputs'!#REF!,"AVG",'VISSIM Travel Time Outputs'!#REF!,IE$9),"-")</f>
        <v>-</v>
      </c>
      <c r="IF33" s="324" t="str">
        <f>IFERROR(AVERAGEIFS('VISSIM Travel Time Outputs'!#REF!,'VISSIM Travel Time Outputs'!#REF!,$D33,'VISSIM Travel Time Outputs'!#REF!,"AVG",'VISSIM Travel Time Outputs'!#REF!,IF$9),"-")</f>
        <v>-</v>
      </c>
      <c r="IG33" s="324" t="str">
        <f>IFERROR(AVERAGEIFS('VISSIM Travel Time Outputs'!#REF!,'VISSIM Travel Time Outputs'!#REF!,$D33,'VISSIM Travel Time Outputs'!#REF!,"AVG",'VISSIM Travel Time Outputs'!#REF!,IG$9),"-")</f>
        <v>-</v>
      </c>
      <c r="IH33" s="324" t="str">
        <f>IFERROR(AVERAGEIFS('VISSIM Travel Time Outputs'!#REF!,'VISSIM Travel Time Outputs'!#REF!,$D33,'VISSIM Travel Time Outputs'!#REF!,"AVG",'VISSIM Travel Time Outputs'!#REF!,IH$9),"-")</f>
        <v>-</v>
      </c>
      <c r="II33" s="324" t="str">
        <f>IFERROR(AVERAGEIFS('VISSIM Travel Time Outputs'!#REF!,'VISSIM Travel Time Outputs'!#REF!,$D33,'VISSIM Travel Time Outputs'!#REF!,"AVG",'VISSIM Travel Time Outputs'!#REF!,II$9),"-")</f>
        <v>-</v>
      </c>
      <c r="IJ33" s="324" t="str">
        <f>IFERROR(AVERAGEIFS('VISSIM Travel Time Outputs'!#REF!,'VISSIM Travel Time Outputs'!#REF!,$D33,'VISSIM Travel Time Outputs'!#REF!,"AVG",'VISSIM Travel Time Outputs'!#REF!,IJ$9),"-")</f>
        <v>-</v>
      </c>
      <c r="IK33" s="324" t="str">
        <f>IFERROR(AVERAGEIFS('VISSIM Travel Time Outputs'!#REF!,'VISSIM Travel Time Outputs'!#REF!,$D33,'VISSIM Travel Time Outputs'!#REF!,"AVG",'VISSIM Travel Time Outputs'!#REF!,IK$9),"-")</f>
        <v>-</v>
      </c>
      <c r="IL33" s="324" t="str">
        <f>IFERROR(AVERAGEIFS('VISSIM Travel Time Outputs'!#REF!,'VISSIM Travel Time Outputs'!#REF!,$D33,'VISSIM Travel Time Outputs'!#REF!,"AVG",'VISSIM Travel Time Outputs'!#REF!,IL$9),"-")</f>
        <v>-</v>
      </c>
      <c r="IM33" s="324" t="str">
        <f>IFERROR(AVERAGEIFS('VISSIM Travel Time Outputs'!#REF!,'VISSIM Travel Time Outputs'!#REF!,$D33,'VISSIM Travel Time Outputs'!#REF!,"AVG",'VISSIM Travel Time Outputs'!#REF!,IM$9),"-")</f>
        <v>-</v>
      </c>
      <c r="IN33" s="324" t="str">
        <f>IFERROR(AVERAGEIFS('VISSIM Travel Time Outputs'!#REF!,'VISSIM Travel Time Outputs'!#REF!,$D33,'VISSIM Travel Time Outputs'!#REF!,"AVG",'VISSIM Travel Time Outputs'!#REF!,IN$9),"-")</f>
        <v>-</v>
      </c>
      <c r="IO33" s="324" t="str">
        <f>IFERROR(AVERAGEIFS('VISSIM Travel Time Outputs'!#REF!,'VISSIM Travel Time Outputs'!#REF!,$D33,'VISSIM Travel Time Outputs'!#REF!,"AVG",'VISSIM Travel Time Outputs'!#REF!,IO$9),"-")</f>
        <v>-</v>
      </c>
      <c r="IP33" s="324" t="str">
        <f>IFERROR(AVERAGEIFS('VISSIM Travel Time Outputs'!#REF!,'VISSIM Travel Time Outputs'!#REF!,$D33,'VISSIM Travel Time Outputs'!#REF!,"AVG",'VISSIM Travel Time Outputs'!#REF!,IP$9),"-")</f>
        <v>-</v>
      </c>
      <c r="IQ33" s="324" t="str">
        <f>IFERROR(AVERAGEIFS('VISSIM Travel Time Outputs'!#REF!,'VISSIM Travel Time Outputs'!#REF!,$D33,'VISSIM Travel Time Outputs'!#REF!,"AVG",'VISSIM Travel Time Outputs'!#REF!,IQ$9),"-")</f>
        <v>-</v>
      </c>
      <c r="IR33" s="324" t="str">
        <f>IFERROR(AVERAGEIFS('VISSIM Travel Time Outputs'!#REF!,'VISSIM Travel Time Outputs'!#REF!,$D33,'VISSIM Travel Time Outputs'!#REF!,"AVG",'VISSIM Travel Time Outputs'!#REF!,IR$9),"-")</f>
        <v>-</v>
      </c>
      <c r="IS33" s="325" t="str">
        <f>IFERROR(AVERAGEIFS('VISSIM Travel Time Outputs'!#REF!,'VISSIM Travel Time Outputs'!#REF!,$D33,'VISSIM Travel Time Outputs'!#REF!,"AVG",'VISSIM Travel Time Outputs'!#REF!,IS$9),"-")</f>
        <v>-</v>
      </c>
      <c r="IT33" s="325" t="str">
        <f t="shared" si="31"/>
        <v>--</v>
      </c>
    </row>
    <row r="34" spans="1:254" customFormat="1" x14ac:dyDescent="0.35">
      <c r="A34" s="252" t="str">
        <f t="shared" si="12"/>
        <v>H</v>
      </c>
      <c r="B34" s="577">
        <f t="shared" si="32"/>
        <v>25</v>
      </c>
      <c r="C34" s="413">
        <f>INDEX('Input - Travel Times'!$B$3:$AH$103,MATCH($B34,'Input - Travel Times'!$B$3:$B$103,0),MATCH(C$9,'Input - Travel Times'!$B$3:$AH$3,0))</f>
        <v>0</v>
      </c>
      <c r="D34" s="150">
        <f>INDEX('Input - Travel Times'!$B$3:$AH$103,MATCH($B34,'Input - Travel Times'!$B$3:$B$103,0),MATCH(D$9,'Input - Travel Times'!$B$3:$AH$3,0))</f>
        <v>0</v>
      </c>
      <c r="E34" s="518">
        <f>TIME(0,0,INDEX('Input - Travel Times'!$B$3:$AH$103,MATCH($B34,'Input - Travel Times'!$B$3:$B$103,0),MATCH(E$9,'Input - Travel Times'!$B$3:$AH$3,0)))</f>
        <v>0</v>
      </c>
      <c r="F34" s="518">
        <f>TIME(0,0,INDEX('Input - Travel Times'!$B$3:$AH$103,MATCH($B34,'Input - Travel Times'!$B$3:$B$103,0),MATCH(F$9,'Input - Travel Times'!$B$3:$AH$3,0)))</f>
        <v>0</v>
      </c>
      <c r="G34" s="518">
        <f>TIME(0,0,INDEX('Input - Travel Times'!$B$3:$AH$103,MATCH($B34,'Input - Travel Times'!$B$3:$B$103,0),MATCH(G$9,'Input - Travel Times'!$B$3:$AH$3,0)))</f>
        <v>0</v>
      </c>
      <c r="H34" s="518">
        <f>TIME(0,0,INDEX('Input - Travel Times'!$B$3:$AH$103,MATCH($B34,'Input - Travel Times'!$B$3:$B$103,0),MATCH(H$9,'Input - Travel Times'!$B$3:$AH$3,0)))</f>
        <v>0</v>
      </c>
      <c r="I34" s="126"/>
      <c r="J34" s="209" t="str">
        <f>IFERROR(TIME(0,0,AVERAGEIFS('VISSIM Travel Time Outputs'!$I:$I,'VISSIM Travel Time Outputs'!$D:$D,$D34,'VISSIM Travel Time Outputs'!$A:$A,"AVG",'VISSIM Travel Time Outputs'!$B:$B,J$9)),"-")</f>
        <v>-</v>
      </c>
      <c r="K34" s="34" t="str">
        <f>IFERROR(TIME(0,0,AVERAGEIFS('VISSIM Travel Time Outputs'!$I:$I,'VISSIM Travel Time Outputs'!$D:$D,$D34,'VISSIM Travel Time Outputs'!$A:$A,"AVG",'VISSIM Travel Time Outputs'!$B:$B,K$9)),"-")</f>
        <v>-</v>
      </c>
      <c r="L34" s="34" t="str">
        <f>IFERROR(TIME(0,0,AVERAGEIFS('VISSIM Travel Time Outputs'!$I:$I,'VISSIM Travel Time Outputs'!$D:$D,$D34,'VISSIM Travel Time Outputs'!$A:$A,"AVG",'VISSIM Travel Time Outputs'!$B:$B,L$9)),"-")</f>
        <v>-</v>
      </c>
      <c r="M34" s="34" t="str">
        <f>IFERROR(TIME(0,0,AVERAGEIFS('VISSIM Travel Time Outputs'!$I:$I,'VISSIM Travel Time Outputs'!$D:$D,$D34,'VISSIM Travel Time Outputs'!$A:$A,"AVG",'VISSIM Travel Time Outputs'!$B:$B,M$9)),"-")</f>
        <v>-</v>
      </c>
      <c r="N34" s="34" t="str">
        <f>IFERROR(TIME(0,0,AVERAGEIFS('VISSIM Travel Time Outputs'!$I:$I,'VISSIM Travel Time Outputs'!$D:$D,$D34,'VISSIM Travel Time Outputs'!$A:$A,"AVG",'VISSIM Travel Time Outputs'!$B:$B,N$9)),"-")</f>
        <v>-</v>
      </c>
      <c r="O34" s="34" t="str">
        <f>IFERROR(TIME(0,0,AVERAGEIFS('VISSIM Travel Time Outputs'!$I:$I,'VISSIM Travel Time Outputs'!$D:$D,$D34,'VISSIM Travel Time Outputs'!$A:$A,"AVG",'VISSIM Travel Time Outputs'!$B:$B,O$9)),"-")</f>
        <v>-</v>
      </c>
      <c r="P34" s="34" t="str">
        <f>IFERROR(TIME(0,0,AVERAGEIFS('VISSIM Travel Time Outputs'!$I:$I,'VISSIM Travel Time Outputs'!$D:$D,$D34,'VISSIM Travel Time Outputs'!$A:$A,"AVG",'VISSIM Travel Time Outputs'!$B:$B,P$9)),"-")</f>
        <v>-</v>
      </c>
      <c r="Q34" s="34" t="str">
        <f>IFERROR(TIME(0,0,AVERAGEIFS('VISSIM Travel Time Outputs'!$I:$I,'VISSIM Travel Time Outputs'!$D:$D,$D34,'VISSIM Travel Time Outputs'!$A:$A,"AVG",'VISSIM Travel Time Outputs'!$B:$B,Q$9)),"-")</f>
        <v>-</v>
      </c>
      <c r="R34" s="34" t="str">
        <f>IFERROR(TIME(0,0,AVERAGEIFS('VISSIM Travel Time Outputs'!$I:$I,'VISSIM Travel Time Outputs'!$D:$D,$D34,'VISSIM Travel Time Outputs'!$A:$A,"AVG",'VISSIM Travel Time Outputs'!$B:$B,R$9)),"-")</f>
        <v>-</v>
      </c>
      <c r="S34" s="34" t="str">
        <f>IFERROR(TIME(0,0,AVERAGEIFS('VISSIM Travel Time Outputs'!$I:$I,'VISSIM Travel Time Outputs'!$D:$D,$D34,'VISSIM Travel Time Outputs'!$A:$A,"AVG",'VISSIM Travel Time Outputs'!$B:$B,S$9)),"-")</f>
        <v>-</v>
      </c>
      <c r="T34" s="34" t="str">
        <f>IFERROR(TIME(0,0,AVERAGEIFS('VISSIM Travel Time Outputs'!$I:$I,'VISSIM Travel Time Outputs'!$D:$D,$D34,'VISSIM Travel Time Outputs'!$A:$A,"AVG",'VISSIM Travel Time Outputs'!$B:$B,T$9)),"-")</f>
        <v>-</v>
      </c>
      <c r="U34" s="34" t="str">
        <f>IFERROR(TIME(0,0,AVERAGEIFS('VISSIM Travel Time Outputs'!$I:$I,'VISSIM Travel Time Outputs'!$D:$D,$D34,'VISSIM Travel Time Outputs'!$A:$A,"AVG",'VISSIM Travel Time Outputs'!$B:$B,U$9)),"-")</f>
        <v>-</v>
      </c>
      <c r="V34" s="34" t="str">
        <f>IFERROR(TIME(0,0,AVERAGEIFS('VISSIM Travel Time Outputs'!$I:$I,'VISSIM Travel Time Outputs'!$D:$D,$D34,'VISSIM Travel Time Outputs'!$A:$A,"AVG",'VISSIM Travel Time Outputs'!$B:$B,V$9)),"-")</f>
        <v>-</v>
      </c>
      <c r="W34" s="34" t="str">
        <f>IFERROR(TIME(0,0,AVERAGEIFS('VISSIM Travel Time Outputs'!$I:$I,'VISSIM Travel Time Outputs'!$D:$D,$D34,'VISSIM Travel Time Outputs'!$A:$A,"AVG",'VISSIM Travel Time Outputs'!$B:$B,W$9)),"-")</f>
        <v>-</v>
      </c>
      <c r="X34" s="34" t="str">
        <f>IFERROR(TIME(0,0,AVERAGEIFS('VISSIM Travel Time Outputs'!$I:$I,'VISSIM Travel Time Outputs'!$D:$D,$D34,'VISSIM Travel Time Outputs'!$A:$A,"AVG",'VISSIM Travel Time Outputs'!$B:$B,X$9)),"-")</f>
        <v>-</v>
      </c>
      <c r="Y34" s="134" t="str">
        <f>IFERROR(TIME(0,0,AVERAGEIFS('VISSIM Travel Time Outputs'!$I:$I,'VISSIM Travel Time Outputs'!$D:$D,$D34,'VISSIM Travel Time Outputs'!$A:$A,"AVG",'VISSIM Travel Time Outputs'!$B:$B,Y$9)),"-")</f>
        <v>-</v>
      </c>
      <c r="Z34" s="254"/>
      <c r="AA34" s="323" t="str">
        <f>IFERROR(AVERAGEIFS('VISSIM Travel Time Outputs'!$F:$F,'VISSIM Travel Time Outputs'!$D:$D,$D34,'VISSIM Travel Time Outputs'!$A:$A,"AVG",'VISSIM Travel Time Outputs'!$B:$B,AA$9),"-")</f>
        <v>-</v>
      </c>
      <c r="AB34" s="324" t="str">
        <f>IFERROR(AVERAGEIFS('VISSIM Travel Time Outputs'!$F:$F,'VISSIM Travel Time Outputs'!$D:$D,$D34,'VISSIM Travel Time Outputs'!$A:$A,"AVG",'VISSIM Travel Time Outputs'!$B:$B,AB$9),"-")</f>
        <v>-</v>
      </c>
      <c r="AC34" s="324" t="str">
        <f>IFERROR(AVERAGEIFS('VISSIM Travel Time Outputs'!$F:$F,'VISSIM Travel Time Outputs'!$D:$D,$D34,'VISSIM Travel Time Outputs'!$A:$A,"AVG",'VISSIM Travel Time Outputs'!$B:$B,AC$9),"-")</f>
        <v>-</v>
      </c>
      <c r="AD34" s="324" t="str">
        <f>IFERROR(AVERAGEIFS('VISSIM Travel Time Outputs'!$F:$F,'VISSIM Travel Time Outputs'!$D:$D,$D34,'VISSIM Travel Time Outputs'!$A:$A,"AVG",'VISSIM Travel Time Outputs'!$B:$B,AD$9),"-")</f>
        <v>-</v>
      </c>
      <c r="AE34" s="324" t="str">
        <f>IFERROR(AVERAGEIFS('VISSIM Travel Time Outputs'!$F:$F,'VISSIM Travel Time Outputs'!$D:$D,$D34,'VISSIM Travel Time Outputs'!$A:$A,"AVG",'VISSIM Travel Time Outputs'!$B:$B,AE$9),"-")</f>
        <v>-</v>
      </c>
      <c r="AF34" s="324" t="str">
        <f>IFERROR(AVERAGEIFS('VISSIM Travel Time Outputs'!$F:$F,'VISSIM Travel Time Outputs'!$D:$D,$D34,'VISSIM Travel Time Outputs'!$A:$A,"AVG",'VISSIM Travel Time Outputs'!$B:$B,AF$9),"-")</f>
        <v>-</v>
      </c>
      <c r="AG34" s="324" t="str">
        <f>IFERROR(AVERAGEIFS('VISSIM Travel Time Outputs'!$F:$F,'VISSIM Travel Time Outputs'!$D:$D,$D34,'VISSIM Travel Time Outputs'!$A:$A,"AVG",'VISSIM Travel Time Outputs'!$B:$B,AG$9),"-")</f>
        <v>-</v>
      </c>
      <c r="AH34" s="324" t="str">
        <f>IFERROR(AVERAGEIFS('VISSIM Travel Time Outputs'!$F:$F,'VISSIM Travel Time Outputs'!$D:$D,$D34,'VISSIM Travel Time Outputs'!$A:$A,"AVG",'VISSIM Travel Time Outputs'!$B:$B,AH$9),"-")</f>
        <v>-</v>
      </c>
      <c r="AI34" s="324" t="str">
        <f>IFERROR(AVERAGEIFS('VISSIM Travel Time Outputs'!$F:$F,'VISSIM Travel Time Outputs'!$D:$D,$D34,'VISSIM Travel Time Outputs'!$A:$A,"AVG",'VISSIM Travel Time Outputs'!$B:$B,AI$9),"-")</f>
        <v>-</v>
      </c>
      <c r="AJ34" s="324" t="str">
        <f>IFERROR(AVERAGEIFS('VISSIM Travel Time Outputs'!$F:$F,'VISSIM Travel Time Outputs'!$D:$D,$D34,'VISSIM Travel Time Outputs'!$A:$A,"AVG",'VISSIM Travel Time Outputs'!$B:$B,AJ$9),"-")</f>
        <v>-</v>
      </c>
      <c r="AK34" s="324" t="str">
        <f>IFERROR(AVERAGEIFS('VISSIM Travel Time Outputs'!$F:$F,'VISSIM Travel Time Outputs'!$D:$D,$D34,'VISSIM Travel Time Outputs'!$A:$A,"AVG",'VISSIM Travel Time Outputs'!$B:$B,AK$9),"-")</f>
        <v>-</v>
      </c>
      <c r="AL34" s="324" t="str">
        <f>IFERROR(AVERAGEIFS('VISSIM Travel Time Outputs'!$F:$F,'VISSIM Travel Time Outputs'!$D:$D,$D34,'VISSIM Travel Time Outputs'!$A:$A,"AVG",'VISSIM Travel Time Outputs'!$B:$B,AL$9),"-")</f>
        <v>-</v>
      </c>
      <c r="AM34" s="324" t="str">
        <f>IFERROR(AVERAGEIFS('VISSIM Travel Time Outputs'!$F:$F,'VISSIM Travel Time Outputs'!$D:$D,$D34,'VISSIM Travel Time Outputs'!$A:$A,"AVG",'VISSIM Travel Time Outputs'!$B:$B,AM$9),"-")</f>
        <v>-</v>
      </c>
      <c r="AN34" s="324" t="str">
        <f>IFERROR(AVERAGEIFS('VISSIM Travel Time Outputs'!$F:$F,'VISSIM Travel Time Outputs'!$D:$D,$D34,'VISSIM Travel Time Outputs'!$A:$A,"AVG",'VISSIM Travel Time Outputs'!$B:$B,AN$9),"-")</f>
        <v>-</v>
      </c>
      <c r="AO34" s="324" t="str">
        <f>IFERROR(AVERAGEIFS('VISSIM Travel Time Outputs'!$F:$F,'VISSIM Travel Time Outputs'!$D:$D,$D34,'VISSIM Travel Time Outputs'!$A:$A,"AVG",'VISSIM Travel Time Outputs'!$B:$B,AO$9),"-")</f>
        <v>-</v>
      </c>
      <c r="AP34" s="325" t="str">
        <f>IFERROR(AVERAGEIFS('VISSIM Travel Time Outputs'!$F:$F,'VISSIM Travel Time Outputs'!$D:$D,$D34,'VISSIM Travel Time Outputs'!$A:$A,"AVG",'VISSIM Travel Time Outputs'!$B:$B,AP$9),"-")</f>
        <v>-</v>
      </c>
      <c r="AQ34" s="331"/>
      <c r="AR34" s="209" t="str">
        <f t="shared" si="13"/>
        <v>--</v>
      </c>
      <c r="AS34" s="354" t="str">
        <f t="shared" si="14"/>
        <v>--</v>
      </c>
      <c r="AT34" s="325">
        <f t="shared" si="15"/>
        <v>0</v>
      </c>
      <c r="AU34" s="255"/>
      <c r="AV34" s="209" t="str">
        <f>IFERROR(TIME(0,0,AVERAGEIFS('VISSIM Travel Time Outputs'!$J:$J,'VISSIM Travel Time Outputs'!$D:$D,$D34,'VISSIM Travel Time Outputs'!$A:$A,"AVG",'VISSIM Travel Time Outputs'!$B:$B,AV$9)),"-")</f>
        <v>-</v>
      </c>
      <c r="AW34" s="34" t="str">
        <f>IFERROR(TIME(0,0,AVERAGEIFS('VISSIM Travel Time Outputs'!$J:$J,'VISSIM Travel Time Outputs'!$D:$D,$D34,'VISSIM Travel Time Outputs'!$A:$A,"AVG",'VISSIM Travel Time Outputs'!$B:$B,AW$9)),"-")</f>
        <v>-</v>
      </c>
      <c r="AX34" s="34" t="str">
        <f>IFERROR(TIME(0,0,AVERAGEIFS('VISSIM Travel Time Outputs'!$J:$J,'VISSIM Travel Time Outputs'!$D:$D,$D34,'VISSIM Travel Time Outputs'!$A:$A,"AVG",'VISSIM Travel Time Outputs'!$B:$B,AX$9)),"-")</f>
        <v>-</v>
      </c>
      <c r="AY34" s="34" t="str">
        <f>IFERROR(TIME(0,0,AVERAGEIFS('VISSIM Travel Time Outputs'!$J:$J,'VISSIM Travel Time Outputs'!$D:$D,$D34,'VISSIM Travel Time Outputs'!$A:$A,"AVG",'VISSIM Travel Time Outputs'!$B:$B,AY$9)),"-")</f>
        <v>-</v>
      </c>
      <c r="AZ34" s="34" t="str">
        <f>IFERROR(TIME(0,0,AVERAGEIFS('VISSIM Travel Time Outputs'!$J:$J,'VISSIM Travel Time Outputs'!$D:$D,$D34,'VISSIM Travel Time Outputs'!$A:$A,"AVG",'VISSIM Travel Time Outputs'!$B:$B,AZ$9)),"-")</f>
        <v>-</v>
      </c>
      <c r="BA34" s="34" t="str">
        <f>IFERROR(TIME(0,0,AVERAGEIFS('VISSIM Travel Time Outputs'!$J:$J,'VISSIM Travel Time Outputs'!$D:$D,$D34,'VISSIM Travel Time Outputs'!$A:$A,"AVG",'VISSIM Travel Time Outputs'!$B:$B,BA$9)),"-")</f>
        <v>-</v>
      </c>
      <c r="BB34" s="34" t="str">
        <f>IFERROR(TIME(0,0,AVERAGEIFS('VISSIM Travel Time Outputs'!$J:$J,'VISSIM Travel Time Outputs'!$D:$D,$D34,'VISSIM Travel Time Outputs'!$A:$A,"AVG",'VISSIM Travel Time Outputs'!$B:$B,BB$9)),"-")</f>
        <v>-</v>
      </c>
      <c r="BC34" s="34" t="str">
        <f>IFERROR(TIME(0,0,AVERAGEIFS('VISSIM Travel Time Outputs'!$J:$J,'VISSIM Travel Time Outputs'!$D:$D,$D34,'VISSIM Travel Time Outputs'!$A:$A,"AVG",'VISSIM Travel Time Outputs'!$B:$B,BC$9)),"-")</f>
        <v>-</v>
      </c>
      <c r="BD34" s="34" t="str">
        <f>IFERROR(TIME(0,0,AVERAGEIFS('VISSIM Travel Time Outputs'!$J:$J,'VISSIM Travel Time Outputs'!$D:$D,$D34,'VISSIM Travel Time Outputs'!$A:$A,"AVG",'VISSIM Travel Time Outputs'!$B:$B,BD$9)),"-")</f>
        <v>-</v>
      </c>
      <c r="BE34" s="34" t="str">
        <f>IFERROR(TIME(0,0,AVERAGEIFS('VISSIM Travel Time Outputs'!$J:$J,'VISSIM Travel Time Outputs'!$D:$D,$D34,'VISSIM Travel Time Outputs'!$A:$A,"AVG",'VISSIM Travel Time Outputs'!$B:$B,BE$9)),"-")</f>
        <v>-</v>
      </c>
      <c r="BF34" s="34" t="str">
        <f>IFERROR(TIME(0,0,AVERAGEIFS('VISSIM Travel Time Outputs'!$J:$J,'VISSIM Travel Time Outputs'!$D:$D,$D34,'VISSIM Travel Time Outputs'!$A:$A,"AVG",'VISSIM Travel Time Outputs'!$B:$B,BF$9)),"-")</f>
        <v>-</v>
      </c>
      <c r="BG34" s="34" t="str">
        <f>IFERROR(TIME(0,0,AVERAGEIFS('VISSIM Travel Time Outputs'!$J:$J,'VISSIM Travel Time Outputs'!$D:$D,$D34,'VISSIM Travel Time Outputs'!$A:$A,"AVG",'VISSIM Travel Time Outputs'!$B:$B,BG$9)),"-")</f>
        <v>-</v>
      </c>
      <c r="BH34" s="34" t="str">
        <f>IFERROR(TIME(0,0,AVERAGEIFS('VISSIM Travel Time Outputs'!$J:$J,'VISSIM Travel Time Outputs'!$D:$D,$D34,'VISSIM Travel Time Outputs'!$A:$A,"AVG",'VISSIM Travel Time Outputs'!$B:$B,BH$9)),"-")</f>
        <v>-</v>
      </c>
      <c r="BI34" s="34" t="str">
        <f>IFERROR(TIME(0,0,AVERAGEIFS('VISSIM Travel Time Outputs'!$J:$J,'VISSIM Travel Time Outputs'!$D:$D,$D34,'VISSIM Travel Time Outputs'!$A:$A,"AVG",'VISSIM Travel Time Outputs'!$B:$B,BI$9)),"-")</f>
        <v>-</v>
      </c>
      <c r="BJ34" s="34" t="str">
        <f>IFERROR(TIME(0,0,AVERAGEIFS('VISSIM Travel Time Outputs'!$J:$J,'VISSIM Travel Time Outputs'!$D:$D,$D34,'VISSIM Travel Time Outputs'!$A:$A,"AVG",'VISSIM Travel Time Outputs'!$B:$B,BJ$9)),"-")</f>
        <v>-</v>
      </c>
      <c r="BK34" s="134" t="str">
        <f>IFERROR(TIME(0,0,AVERAGEIFS('VISSIM Travel Time Outputs'!$J:$J,'VISSIM Travel Time Outputs'!$D:$D,$D34,'VISSIM Travel Time Outputs'!$A:$A,"AVG",'VISSIM Travel Time Outputs'!$B:$B,BK$9)),"-")</f>
        <v>-</v>
      </c>
      <c r="BL34" s="126"/>
      <c r="BM34" s="323" t="str">
        <f>IFERROR(AVERAGEIFS('VISSIM Travel Time Outputs'!$G:$G,'VISSIM Travel Time Outputs'!$D:$D,$D34,'VISSIM Travel Time Outputs'!$A:$A,"AVG",'VISSIM Travel Time Outputs'!$B:$B,BM$9),"-")</f>
        <v>-</v>
      </c>
      <c r="BN34" s="324" t="str">
        <f>IFERROR(AVERAGEIFS('VISSIM Travel Time Outputs'!$G:$G,'VISSIM Travel Time Outputs'!$D:$D,$D34,'VISSIM Travel Time Outputs'!$A:$A,"AVG",'VISSIM Travel Time Outputs'!$B:$B,BN$9),"-")</f>
        <v>-</v>
      </c>
      <c r="BO34" s="324" t="str">
        <f>IFERROR(AVERAGEIFS('VISSIM Travel Time Outputs'!$G:$G,'VISSIM Travel Time Outputs'!$D:$D,$D34,'VISSIM Travel Time Outputs'!$A:$A,"AVG",'VISSIM Travel Time Outputs'!$B:$B,BO$9),"-")</f>
        <v>-</v>
      </c>
      <c r="BP34" s="324" t="str">
        <f>IFERROR(AVERAGEIFS('VISSIM Travel Time Outputs'!$G:$G,'VISSIM Travel Time Outputs'!$D:$D,$D34,'VISSIM Travel Time Outputs'!$A:$A,"AVG",'VISSIM Travel Time Outputs'!$B:$B,BP$9),"-")</f>
        <v>-</v>
      </c>
      <c r="BQ34" s="324" t="str">
        <f>IFERROR(AVERAGEIFS('VISSIM Travel Time Outputs'!$G:$G,'VISSIM Travel Time Outputs'!$D:$D,$D34,'VISSIM Travel Time Outputs'!$A:$A,"AVG",'VISSIM Travel Time Outputs'!$B:$B,BQ$9),"-")</f>
        <v>-</v>
      </c>
      <c r="BR34" s="324" t="str">
        <f>IFERROR(AVERAGEIFS('VISSIM Travel Time Outputs'!$G:$G,'VISSIM Travel Time Outputs'!$D:$D,$D34,'VISSIM Travel Time Outputs'!$A:$A,"AVG",'VISSIM Travel Time Outputs'!$B:$B,BR$9),"-")</f>
        <v>-</v>
      </c>
      <c r="BS34" s="324" t="str">
        <f>IFERROR(AVERAGEIFS('VISSIM Travel Time Outputs'!$G:$G,'VISSIM Travel Time Outputs'!$D:$D,$D34,'VISSIM Travel Time Outputs'!$A:$A,"AVG",'VISSIM Travel Time Outputs'!$B:$B,BS$9),"-")</f>
        <v>-</v>
      </c>
      <c r="BT34" s="324" t="str">
        <f>IFERROR(AVERAGEIFS('VISSIM Travel Time Outputs'!$G:$G,'VISSIM Travel Time Outputs'!$D:$D,$D34,'VISSIM Travel Time Outputs'!$A:$A,"AVG",'VISSIM Travel Time Outputs'!$B:$B,BT$9),"-")</f>
        <v>-</v>
      </c>
      <c r="BU34" s="324" t="str">
        <f>IFERROR(AVERAGEIFS('VISSIM Travel Time Outputs'!$G:$G,'VISSIM Travel Time Outputs'!$D:$D,$D34,'VISSIM Travel Time Outputs'!$A:$A,"AVG",'VISSIM Travel Time Outputs'!$B:$B,BU$9),"-")</f>
        <v>-</v>
      </c>
      <c r="BV34" s="324" t="str">
        <f>IFERROR(AVERAGEIFS('VISSIM Travel Time Outputs'!$G:$G,'VISSIM Travel Time Outputs'!$D:$D,$D34,'VISSIM Travel Time Outputs'!$A:$A,"AVG",'VISSIM Travel Time Outputs'!$B:$B,BV$9),"-")</f>
        <v>-</v>
      </c>
      <c r="BW34" s="324" t="str">
        <f>IFERROR(AVERAGEIFS('VISSIM Travel Time Outputs'!$G:$G,'VISSIM Travel Time Outputs'!$D:$D,$D34,'VISSIM Travel Time Outputs'!$A:$A,"AVG",'VISSIM Travel Time Outputs'!$B:$B,BW$9),"-")</f>
        <v>-</v>
      </c>
      <c r="BX34" s="324" t="str">
        <f>IFERROR(AVERAGEIFS('VISSIM Travel Time Outputs'!$G:$G,'VISSIM Travel Time Outputs'!$D:$D,$D34,'VISSIM Travel Time Outputs'!$A:$A,"AVG",'VISSIM Travel Time Outputs'!$B:$B,BX$9),"-")</f>
        <v>-</v>
      </c>
      <c r="BY34" s="324" t="str">
        <f>IFERROR(AVERAGEIFS('VISSIM Travel Time Outputs'!$G:$G,'VISSIM Travel Time Outputs'!$D:$D,$D34,'VISSIM Travel Time Outputs'!$A:$A,"AVG",'VISSIM Travel Time Outputs'!$B:$B,BY$9),"-")</f>
        <v>-</v>
      </c>
      <c r="BZ34" s="324" t="str">
        <f>IFERROR(AVERAGEIFS('VISSIM Travel Time Outputs'!$G:$G,'VISSIM Travel Time Outputs'!$D:$D,$D34,'VISSIM Travel Time Outputs'!$A:$A,"AVG",'VISSIM Travel Time Outputs'!$B:$B,BZ$9),"-")</f>
        <v>-</v>
      </c>
      <c r="CA34" s="324" t="str">
        <f>IFERROR(AVERAGEIFS('VISSIM Travel Time Outputs'!$G:$G,'VISSIM Travel Time Outputs'!$D:$D,$D34,'VISSIM Travel Time Outputs'!$A:$A,"AVG",'VISSIM Travel Time Outputs'!$B:$B,CA$9),"-")</f>
        <v>-</v>
      </c>
      <c r="CB34" s="325" t="str">
        <f>IFERROR(AVERAGEIFS('VISSIM Travel Time Outputs'!$G:$G,'VISSIM Travel Time Outputs'!$D:$D,$D34,'VISSIM Travel Time Outputs'!$A:$A,"AVG",'VISSIM Travel Time Outputs'!$B:$B,CB$9),"-")</f>
        <v>-</v>
      </c>
      <c r="CC34" s="254"/>
      <c r="CD34" s="209" t="str">
        <f t="shared" si="16"/>
        <v>--</v>
      </c>
      <c r="CE34" s="354" t="str">
        <f t="shared" si="17"/>
        <v>--</v>
      </c>
      <c r="CF34" s="325">
        <f t="shared" si="18"/>
        <v>0</v>
      </c>
      <c r="CG34" s="331"/>
      <c r="CH34" s="209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134"/>
      <c r="CX34" s="331"/>
      <c r="CY34" s="323"/>
      <c r="CZ34" s="324"/>
      <c r="DA34" s="324"/>
      <c r="DB34" s="324"/>
      <c r="DC34" s="324"/>
      <c r="DD34" s="324"/>
      <c r="DE34" s="324"/>
      <c r="DF34" s="324"/>
      <c r="DG34" s="324"/>
      <c r="DH34" s="324"/>
      <c r="DI34" s="324"/>
      <c r="DJ34" s="324"/>
      <c r="DK34" s="324"/>
      <c r="DL34" s="324"/>
      <c r="DM34" s="324"/>
      <c r="DN34" s="325"/>
      <c r="DO34" s="331"/>
      <c r="DP34" s="209" t="str">
        <f t="shared" si="19"/>
        <v>--</v>
      </c>
      <c r="DQ34" s="354" t="str">
        <f t="shared" si="20"/>
        <v>--</v>
      </c>
      <c r="DR34" s="325">
        <f t="shared" si="21"/>
        <v>0</v>
      </c>
      <c r="DS34" s="255"/>
      <c r="DT34" s="209" t="str">
        <f>IFERROR(TIME(0,0,AVERAGEIFS('VISSIM Travel Time Outputs'!$K:$K,'VISSIM Travel Time Outputs'!$D:$D,$D34,'VISSIM Travel Time Outputs'!$A:$A,"AVG",'VISSIM Travel Time Outputs'!$B:$B,DT$9)),"-")</f>
        <v>-</v>
      </c>
      <c r="DU34" s="34" t="str">
        <f>IFERROR(TIME(0,0,AVERAGEIFS('VISSIM Travel Time Outputs'!$K:$K,'VISSIM Travel Time Outputs'!$D:$D,$D34,'VISSIM Travel Time Outputs'!$A:$A,"AVG",'VISSIM Travel Time Outputs'!$B:$B,DU$9)),"-")</f>
        <v>-</v>
      </c>
      <c r="DV34" s="34" t="str">
        <f>IFERROR(TIME(0,0,AVERAGEIFS('VISSIM Travel Time Outputs'!$K:$K,'VISSIM Travel Time Outputs'!$D:$D,$D34,'VISSIM Travel Time Outputs'!$A:$A,"AVG",'VISSIM Travel Time Outputs'!$B:$B,DV$9)),"-")</f>
        <v>-</v>
      </c>
      <c r="DW34" s="34" t="str">
        <f>IFERROR(TIME(0,0,AVERAGEIFS('VISSIM Travel Time Outputs'!$K:$K,'VISSIM Travel Time Outputs'!$D:$D,$D34,'VISSIM Travel Time Outputs'!$A:$A,"AVG",'VISSIM Travel Time Outputs'!$B:$B,DW$9)),"-")</f>
        <v>-</v>
      </c>
      <c r="DX34" s="34" t="str">
        <f>IFERROR(TIME(0,0,AVERAGEIFS('VISSIM Travel Time Outputs'!$K:$K,'VISSIM Travel Time Outputs'!$D:$D,$D34,'VISSIM Travel Time Outputs'!$A:$A,"AVG",'VISSIM Travel Time Outputs'!$B:$B,DX$9)),"-")</f>
        <v>-</v>
      </c>
      <c r="DY34" s="34" t="str">
        <f>IFERROR(TIME(0,0,AVERAGEIFS('VISSIM Travel Time Outputs'!$K:$K,'VISSIM Travel Time Outputs'!$D:$D,$D34,'VISSIM Travel Time Outputs'!$A:$A,"AVG",'VISSIM Travel Time Outputs'!$B:$B,DY$9)),"-")</f>
        <v>-</v>
      </c>
      <c r="DZ34" s="34" t="str">
        <f>IFERROR(TIME(0,0,AVERAGEIFS('VISSIM Travel Time Outputs'!$K:$K,'VISSIM Travel Time Outputs'!$D:$D,$D34,'VISSIM Travel Time Outputs'!$A:$A,"AVG",'VISSIM Travel Time Outputs'!$B:$B,DZ$9)),"-")</f>
        <v>-</v>
      </c>
      <c r="EA34" s="34" t="str">
        <f>IFERROR(TIME(0,0,AVERAGEIFS('VISSIM Travel Time Outputs'!$K:$K,'VISSIM Travel Time Outputs'!$D:$D,$D34,'VISSIM Travel Time Outputs'!$A:$A,"AVG",'VISSIM Travel Time Outputs'!$B:$B,EA$9)),"-")</f>
        <v>-</v>
      </c>
      <c r="EB34" s="34" t="str">
        <f>IFERROR(TIME(0,0,AVERAGEIFS('VISSIM Travel Time Outputs'!$K:$K,'VISSIM Travel Time Outputs'!$D:$D,$D34,'VISSIM Travel Time Outputs'!$A:$A,"AVG",'VISSIM Travel Time Outputs'!$B:$B,EB$9)),"-")</f>
        <v>-</v>
      </c>
      <c r="EC34" s="34" t="str">
        <f>IFERROR(TIME(0,0,AVERAGEIFS('VISSIM Travel Time Outputs'!$K:$K,'VISSIM Travel Time Outputs'!$D:$D,$D34,'VISSIM Travel Time Outputs'!$A:$A,"AVG",'VISSIM Travel Time Outputs'!$B:$B,EC$9)),"-")</f>
        <v>-</v>
      </c>
      <c r="ED34" s="34" t="str">
        <f>IFERROR(TIME(0,0,AVERAGEIFS('VISSIM Travel Time Outputs'!$K:$K,'VISSIM Travel Time Outputs'!$D:$D,$D34,'VISSIM Travel Time Outputs'!$A:$A,"AVG",'VISSIM Travel Time Outputs'!$B:$B,ED$9)),"-")</f>
        <v>-</v>
      </c>
      <c r="EE34" s="34" t="str">
        <f>IFERROR(TIME(0,0,AVERAGEIFS('VISSIM Travel Time Outputs'!$K:$K,'VISSIM Travel Time Outputs'!$D:$D,$D34,'VISSIM Travel Time Outputs'!$A:$A,"AVG",'VISSIM Travel Time Outputs'!$B:$B,EE$9)),"-")</f>
        <v>-</v>
      </c>
      <c r="EF34" s="34" t="str">
        <f>IFERROR(TIME(0,0,AVERAGEIFS('VISSIM Travel Time Outputs'!$K:$K,'VISSIM Travel Time Outputs'!$D:$D,$D34,'VISSIM Travel Time Outputs'!$A:$A,"AVG",'VISSIM Travel Time Outputs'!$B:$B,EF$9)),"-")</f>
        <v>-</v>
      </c>
      <c r="EG34" s="34" t="str">
        <f>IFERROR(TIME(0,0,AVERAGEIFS('VISSIM Travel Time Outputs'!$K:$K,'VISSIM Travel Time Outputs'!$D:$D,$D34,'VISSIM Travel Time Outputs'!$A:$A,"AVG",'VISSIM Travel Time Outputs'!$B:$B,EG$9)),"-")</f>
        <v>-</v>
      </c>
      <c r="EH34" s="34" t="str">
        <f>IFERROR(TIME(0,0,AVERAGEIFS('VISSIM Travel Time Outputs'!$K:$K,'VISSIM Travel Time Outputs'!$D:$D,$D34,'VISSIM Travel Time Outputs'!$A:$A,"AVG",'VISSIM Travel Time Outputs'!$B:$B,EH$9)),"-")</f>
        <v>-</v>
      </c>
      <c r="EI34" s="134" t="str">
        <f>IFERROR(TIME(0,0,AVERAGEIFS('VISSIM Travel Time Outputs'!$K:$K,'VISSIM Travel Time Outputs'!$D:$D,$D34,'VISSIM Travel Time Outputs'!$A:$A,"AVG",'VISSIM Travel Time Outputs'!$B:$B,EI$9)),"-")</f>
        <v>-</v>
      </c>
      <c r="EJ34" s="126"/>
      <c r="EK34" s="323" t="str">
        <f>IFERROR(AVERAGEIFS('VISSIM Travel Time Outputs'!$H:$H,'VISSIM Travel Time Outputs'!$D:$D,$D34,'VISSIM Travel Time Outputs'!$A:$A,"AVG",'VISSIM Travel Time Outputs'!$B:$B,EK$9),"-")</f>
        <v>-</v>
      </c>
      <c r="EL34" s="324" t="str">
        <f>IFERROR(AVERAGEIFS('VISSIM Travel Time Outputs'!$H:$H,'VISSIM Travel Time Outputs'!$D:$D,$D34,'VISSIM Travel Time Outputs'!$A:$A,"AVG",'VISSIM Travel Time Outputs'!$B:$B,EL$9),"-")</f>
        <v>-</v>
      </c>
      <c r="EM34" s="324" t="str">
        <f>IFERROR(AVERAGEIFS('VISSIM Travel Time Outputs'!$H:$H,'VISSIM Travel Time Outputs'!$D:$D,$D34,'VISSIM Travel Time Outputs'!$A:$A,"AVG",'VISSIM Travel Time Outputs'!$B:$B,EM$9),"-")</f>
        <v>-</v>
      </c>
      <c r="EN34" s="324" t="str">
        <f>IFERROR(AVERAGEIFS('VISSIM Travel Time Outputs'!$H:$H,'VISSIM Travel Time Outputs'!$D:$D,$D34,'VISSIM Travel Time Outputs'!$A:$A,"AVG",'VISSIM Travel Time Outputs'!$B:$B,EN$9),"-")</f>
        <v>-</v>
      </c>
      <c r="EO34" s="324" t="str">
        <f>IFERROR(AVERAGEIFS('VISSIM Travel Time Outputs'!$H:$H,'VISSIM Travel Time Outputs'!$D:$D,$D34,'VISSIM Travel Time Outputs'!$A:$A,"AVG",'VISSIM Travel Time Outputs'!$B:$B,EO$9),"-")</f>
        <v>-</v>
      </c>
      <c r="EP34" s="324" t="str">
        <f>IFERROR(AVERAGEIFS('VISSIM Travel Time Outputs'!$H:$H,'VISSIM Travel Time Outputs'!$D:$D,$D34,'VISSIM Travel Time Outputs'!$A:$A,"AVG",'VISSIM Travel Time Outputs'!$B:$B,EP$9),"-")</f>
        <v>-</v>
      </c>
      <c r="EQ34" s="324" t="str">
        <f>IFERROR(AVERAGEIFS('VISSIM Travel Time Outputs'!$H:$H,'VISSIM Travel Time Outputs'!$D:$D,$D34,'VISSIM Travel Time Outputs'!$A:$A,"AVG",'VISSIM Travel Time Outputs'!$B:$B,EQ$9),"-")</f>
        <v>-</v>
      </c>
      <c r="ER34" s="324" t="str">
        <f>IFERROR(AVERAGEIFS('VISSIM Travel Time Outputs'!$H:$H,'VISSIM Travel Time Outputs'!$D:$D,$D34,'VISSIM Travel Time Outputs'!$A:$A,"AVG",'VISSIM Travel Time Outputs'!$B:$B,ER$9),"-")</f>
        <v>-</v>
      </c>
      <c r="ES34" s="324" t="str">
        <f>IFERROR(AVERAGEIFS('VISSIM Travel Time Outputs'!$H:$H,'VISSIM Travel Time Outputs'!$D:$D,$D34,'VISSIM Travel Time Outputs'!$A:$A,"AVG",'VISSIM Travel Time Outputs'!$B:$B,ES$9),"-")</f>
        <v>-</v>
      </c>
      <c r="ET34" s="324" t="str">
        <f>IFERROR(AVERAGEIFS('VISSIM Travel Time Outputs'!$H:$H,'VISSIM Travel Time Outputs'!$D:$D,$D34,'VISSIM Travel Time Outputs'!$A:$A,"AVG",'VISSIM Travel Time Outputs'!$B:$B,ET$9),"-")</f>
        <v>-</v>
      </c>
      <c r="EU34" s="324" t="str">
        <f>IFERROR(AVERAGEIFS('VISSIM Travel Time Outputs'!$H:$H,'VISSIM Travel Time Outputs'!$D:$D,$D34,'VISSIM Travel Time Outputs'!$A:$A,"AVG",'VISSIM Travel Time Outputs'!$B:$B,EU$9),"-")</f>
        <v>-</v>
      </c>
      <c r="EV34" s="324" t="str">
        <f>IFERROR(AVERAGEIFS('VISSIM Travel Time Outputs'!$H:$H,'VISSIM Travel Time Outputs'!$D:$D,$D34,'VISSIM Travel Time Outputs'!$A:$A,"AVG",'VISSIM Travel Time Outputs'!$B:$B,EV$9),"-")</f>
        <v>-</v>
      </c>
      <c r="EW34" s="324" t="str">
        <f>IFERROR(AVERAGEIFS('VISSIM Travel Time Outputs'!$H:$H,'VISSIM Travel Time Outputs'!$D:$D,$D34,'VISSIM Travel Time Outputs'!$A:$A,"AVG",'VISSIM Travel Time Outputs'!$B:$B,EW$9),"-")</f>
        <v>-</v>
      </c>
      <c r="EX34" s="324" t="str">
        <f>IFERROR(AVERAGEIFS('VISSIM Travel Time Outputs'!$H:$H,'VISSIM Travel Time Outputs'!$D:$D,$D34,'VISSIM Travel Time Outputs'!$A:$A,"AVG",'VISSIM Travel Time Outputs'!$B:$B,EX$9),"-")</f>
        <v>-</v>
      </c>
      <c r="EY34" s="324" t="str">
        <f>IFERROR(AVERAGEIFS('VISSIM Travel Time Outputs'!$H:$H,'VISSIM Travel Time Outputs'!$D:$D,$D34,'VISSIM Travel Time Outputs'!$A:$A,"AVG",'VISSIM Travel Time Outputs'!$B:$B,EY$9),"-")</f>
        <v>-</v>
      </c>
      <c r="EZ34" s="325" t="str">
        <f>IFERROR(AVERAGEIFS('VISSIM Travel Time Outputs'!$H:$H,'VISSIM Travel Time Outputs'!$D:$D,$D34,'VISSIM Travel Time Outputs'!$A:$A,"AVG",'VISSIM Travel Time Outputs'!$B:$B,EZ$9),"-")</f>
        <v>-</v>
      </c>
      <c r="FA34" s="254"/>
      <c r="FB34" s="209" t="str">
        <f t="shared" si="22"/>
        <v>--</v>
      </c>
      <c r="FC34" s="354" t="str">
        <f t="shared" si="23"/>
        <v>--</v>
      </c>
      <c r="FD34" s="325">
        <f t="shared" si="24"/>
        <v>0</v>
      </c>
      <c r="FE34" s="331"/>
      <c r="FF34" s="209" t="str">
        <f>IFERROR(GETPIVOTDATA("Average of TRAVTM(40)",#REF!,"TIMEINT",FF$9,"VEHICLETRAVELTIMEMEASUREMENT",$D34)/3600/24,"--")</f>
        <v>--</v>
      </c>
      <c r="FG34" s="34" t="str">
        <f>IFERROR(GETPIVOTDATA("Average of TRAVTM(40)",#REF!,"TIMEINT",FG$9,"VEHICLETRAVELTIMEMEASUREMENT",$D34)/3600/24,"--")</f>
        <v>--</v>
      </c>
      <c r="FH34" s="34" t="str">
        <f>IFERROR(GETPIVOTDATA("Average of TRAVTM(40)",#REF!,"TIMEINT",FH$9,"VEHICLETRAVELTIMEMEASUREMENT",$D34)/3600/24,"--")</f>
        <v>--</v>
      </c>
      <c r="FI34" s="34" t="str">
        <f>IFERROR(GETPIVOTDATA("Average of TRAVTM(40)",#REF!,"TIMEINT",FI$9,"VEHICLETRAVELTIMEMEASUREMENT",$D34)/3600/24,"--")</f>
        <v>--</v>
      </c>
      <c r="FJ34" s="34" t="str">
        <f>IFERROR(GETPIVOTDATA("Average of TRAVTM(40)",#REF!,"TIMEINT",FJ$9,"VEHICLETRAVELTIMEMEASUREMENT",$D34)/3600/24,"--")</f>
        <v>--</v>
      </c>
      <c r="FK34" s="34" t="str">
        <f>IFERROR(GETPIVOTDATA("Average of TRAVTM(40)",#REF!,"TIMEINT",FK$9,"VEHICLETRAVELTIMEMEASUREMENT",$D34)/3600/24,"--")</f>
        <v>--</v>
      </c>
      <c r="FL34" s="34" t="str">
        <f>IFERROR(GETPIVOTDATA("Average of TRAVTM(40)",#REF!,"TIMEINT",FL$9,"VEHICLETRAVELTIMEMEASUREMENT",$D34)/3600/24,"--")</f>
        <v>--</v>
      </c>
      <c r="FM34" s="34" t="str">
        <f>IFERROR(GETPIVOTDATA("Average of TRAVTM(40)",#REF!,"TIMEINT",FM$9,"VEHICLETRAVELTIMEMEASUREMENT",$D34)/3600/24,"--")</f>
        <v>--</v>
      </c>
      <c r="FN34" s="34" t="str">
        <f>IFERROR(GETPIVOTDATA("Average of TRAVTM(40)",#REF!,"TIMEINT",FN$9,"VEHICLETRAVELTIMEMEASUREMENT",$D34)/3600/24,"--")</f>
        <v>--</v>
      </c>
      <c r="FO34" s="34" t="str">
        <f>IFERROR(GETPIVOTDATA("Average of TRAVTM(40)",#REF!,"TIMEINT",FO$9,"VEHICLETRAVELTIMEMEASUREMENT",$D34)/3600/24,"--")</f>
        <v>--</v>
      </c>
      <c r="FP34" s="34" t="str">
        <f>IFERROR(GETPIVOTDATA("Average of TRAVTM(40)",#REF!,"TIMEINT",FP$9,"VEHICLETRAVELTIMEMEASUREMENT",$D34)/3600/24,"--")</f>
        <v>--</v>
      </c>
      <c r="FQ34" s="34" t="str">
        <f>IFERROR(GETPIVOTDATA("Average of TRAVTM(40)",#REF!,"TIMEINT",FQ$9,"VEHICLETRAVELTIMEMEASUREMENT",$D34)/3600/24,"--")</f>
        <v>--</v>
      </c>
      <c r="FR34" s="34" t="str">
        <f>IFERROR(GETPIVOTDATA("Average of TRAVTM(40)",#REF!,"TIMEINT",FR$9,"VEHICLETRAVELTIMEMEASUREMENT",$D34)/3600/24,"--")</f>
        <v>--</v>
      </c>
      <c r="FS34" s="34" t="str">
        <f>IFERROR(GETPIVOTDATA("Average of TRAVTM(40)",#REF!,"TIMEINT",FS$9,"VEHICLETRAVELTIMEMEASUREMENT",$D34)/3600/24,"--")</f>
        <v>--</v>
      </c>
      <c r="FT34" s="34" t="str">
        <f>IFERROR(GETPIVOTDATA("Average of TRAVTM(40)",#REF!,"TIMEINT",FT$9,"VEHICLETRAVELTIMEMEASUREMENT",$D34)/3600/24,"--")</f>
        <v>--</v>
      </c>
      <c r="FU34" s="134" t="str">
        <f>IFERROR(GETPIVOTDATA("Average of TRAVTM(40)",#REF!,"TIMEINT",FU$9,"VEHICLETRAVELTIMEMEASUREMENT",$D34)/3600/24,"--")</f>
        <v>--</v>
      </c>
      <c r="FV34" s="331"/>
      <c r="FW34" s="323" t="str">
        <f>IFERROR(GETPIVOTDATA("Average of VEHS(40)",#REF!,"TIMEINT",FW$9,"VEHICLETRAVELTIMEMEASUREMENT",$D34),"--")</f>
        <v>--</v>
      </c>
      <c r="FX34" s="324" t="str">
        <f>IFERROR(GETPIVOTDATA("Average of VEHS(40)",#REF!,"TIMEINT",FX$9,"VEHICLETRAVELTIMEMEASUREMENT",$D34),"--")</f>
        <v>--</v>
      </c>
      <c r="FY34" s="324" t="str">
        <f>IFERROR(GETPIVOTDATA("Average of VEHS(40)",#REF!,"TIMEINT",FY$9,"VEHICLETRAVELTIMEMEASUREMENT",$D34),"--")</f>
        <v>--</v>
      </c>
      <c r="FZ34" s="324" t="str">
        <f>IFERROR(GETPIVOTDATA("Average of VEHS(40)",#REF!,"TIMEINT",FZ$9,"VEHICLETRAVELTIMEMEASUREMENT",$D34),"--")</f>
        <v>--</v>
      </c>
      <c r="GA34" s="324" t="str">
        <f>IFERROR(GETPIVOTDATA("Average of VEHS(40)",#REF!,"TIMEINT",GA$9,"VEHICLETRAVELTIMEMEASUREMENT",$D34),"--")</f>
        <v>--</v>
      </c>
      <c r="GB34" s="324" t="str">
        <f>IFERROR(GETPIVOTDATA("Average of VEHS(40)",#REF!,"TIMEINT",GB$9,"VEHICLETRAVELTIMEMEASUREMENT",$D34),"--")</f>
        <v>--</v>
      </c>
      <c r="GC34" s="324" t="str">
        <f>IFERROR(GETPIVOTDATA("Average of VEHS(40)",#REF!,"TIMEINT",GC$9,"VEHICLETRAVELTIMEMEASUREMENT",$D34),"--")</f>
        <v>--</v>
      </c>
      <c r="GD34" s="324" t="str">
        <f>IFERROR(GETPIVOTDATA("Average of VEHS(40)",#REF!,"TIMEINT",GD$9,"VEHICLETRAVELTIMEMEASUREMENT",$D34),"--")</f>
        <v>--</v>
      </c>
      <c r="GE34" s="324" t="str">
        <f>IFERROR(GETPIVOTDATA("Average of VEHS(40)",#REF!,"TIMEINT",GE$9,"VEHICLETRAVELTIMEMEASUREMENT",$D34),"--")</f>
        <v>--</v>
      </c>
      <c r="GF34" s="324" t="str">
        <f>IFERROR(GETPIVOTDATA("Average of VEHS(40)",#REF!,"TIMEINT",GF$9,"VEHICLETRAVELTIMEMEASUREMENT",$D34),"--")</f>
        <v>--</v>
      </c>
      <c r="GG34" s="324" t="str">
        <f>IFERROR(GETPIVOTDATA("Average of VEHS(40)",#REF!,"TIMEINT",GG$9,"VEHICLETRAVELTIMEMEASUREMENT",$D34),"--")</f>
        <v>--</v>
      </c>
      <c r="GH34" s="324" t="str">
        <f>IFERROR(GETPIVOTDATA("Average of VEHS(40)",#REF!,"TIMEINT",GH$9,"VEHICLETRAVELTIMEMEASUREMENT",$D34),"--")</f>
        <v>--</v>
      </c>
      <c r="GI34" s="324" t="str">
        <f>IFERROR(GETPIVOTDATA("Average of VEHS(40)",#REF!,"TIMEINT",GI$9,"VEHICLETRAVELTIMEMEASUREMENT",$D34),"--")</f>
        <v>--</v>
      </c>
      <c r="GJ34" s="324" t="str">
        <f>IFERROR(GETPIVOTDATA("Average of VEHS(40)",#REF!,"TIMEINT",GJ$9,"VEHICLETRAVELTIMEMEASUREMENT",$D34),"--")</f>
        <v>--</v>
      </c>
      <c r="GK34" s="324" t="str">
        <f>IFERROR(GETPIVOTDATA("Average of VEHS(40)",#REF!,"TIMEINT",GK$9,"VEHICLETRAVELTIMEMEASUREMENT",$D34),"--")</f>
        <v>--</v>
      </c>
      <c r="GL34" s="325" t="str">
        <f>IFERROR(GETPIVOTDATA("Average of VEHS(40)",#REF!,"TIMEINT",GL$9,"VEHICLETRAVELTIMEMEASUREMENT",$D34),"--")</f>
        <v>--</v>
      </c>
      <c r="GM34" s="331"/>
      <c r="GN34" s="209" t="str">
        <f t="shared" si="25"/>
        <v>--</v>
      </c>
      <c r="GO34" s="354" t="str">
        <f t="shared" si="26"/>
        <v>--</v>
      </c>
      <c r="GP34" s="325">
        <f t="shared" si="27"/>
        <v>0</v>
      </c>
      <c r="GQ34" s="331"/>
      <c r="GR34" s="209" t="str">
        <f>IFERROR(GETPIVOTDATA("Average of TRAVTM(60)",#REF!,"TIMEINT",GR$9,"VEHICLETRAVELTIMEMEASUREMENT",$D34)/3600/24,"--")</f>
        <v>--</v>
      </c>
      <c r="GS34" s="34" t="str">
        <f>IFERROR(GETPIVOTDATA("Average of TRAVTM(60)",#REF!,"TIMEINT",GS$9,"VEHICLETRAVELTIMEMEASUREMENT",$D34)/3600/24,"--")</f>
        <v>--</v>
      </c>
      <c r="GT34" s="34" t="str">
        <f>IFERROR(GETPIVOTDATA("Average of TRAVTM(60)",#REF!,"TIMEINT",GT$9,"VEHICLETRAVELTIMEMEASUREMENT",$D34)/3600/24,"--")</f>
        <v>--</v>
      </c>
      <c r="GU34" s="34" t="str">
        <f>IFERROR(GETPIVOTDATA("Average of TRAVTM(60)",#REF!,"TIMEINT",GU$9,"VEHICLETRAVELTIMEMEASUREMENT",$D34)/3600/24,"--")</f>
        <v>--</v>
      </c>
      <c r="GV34" s="34" t="str">
        <f>IFERROR(GETPIVOTDATA("Average of TRAVTM(60)",#REF!,"TIMEINT",GV$9,"VEHICLETRAVELTIMEMEASUREMENT",$D34)/3600/24,"--")</f>
        <v>--</v>
      </c>
      <c r="GW34" s="34" t="str">
        <f>IFERROR(GETPIVOTDATA("Average of TRAVTM(60)",#REF!,"TIMEINT",GW$9,"VEHICLETRAVELTIMEMEASUREMENT",$D34)/3600/24,"--")</f>
        <v>--</v>
      </c>
      <c r="GX34" s="34" t="str">
        <f>IFERROR(GETPIVOTDATA("Average of TRAVTM(60)",#REF!,"TIMEINT",GX$9,"VEHICLETRAVELTIMEMEASUREMENT",$D34)/3600/24,"--")</f>
        <v>--</v>
      </c>
      <c r="GY34" s="34" t="str">
        <f>IFERROR(GETPIVOTDATA("Average of TRAVTM(60)",#REF!,"TIMEINT",GY$9,"VEHICLETRAVELTIMEMEASUREMENT",$D34)/3600/24,"--")</f>
        <v>--</v>
      </c>
      <c r="GZ34" s="34" t="str">
        <f>IFERROR(GETPIVOTDATA("Average of TRAVTM(60)",#REF!,"TIMEINT",GZ$9,"VEHICLETRAVELTIMEMEASUREMENT",$D34)/3600/24,"--")</f>
        <v>--</v>
      </c>
      <c r="HA34" s="34" t="str">
        <f>IFERROR(GETPIVOTDATA("Average of TRAVTM(60)",#REF!,"TIMEINT",HA$9,"VEHICLETRAVELTIMEMEASUREMENT",$D34)/3600/24,"--")</f>
        <v>--</v>
      </c>
      <c r="HB34" s="34" t="str">
        <f>IFERROR(GETPIVOTDATA("Average of TRAVTM(60)",#REF!,"TIMEINT",HB$9,"VEHICLETRAVELTIMEMEASUREMENT",$D34)/3600/24,"--")</f>
        <v>--</v>
      </c>
      <c r="HC34" s="34" t="str">
        <f>IFERROR(GETPIVOTDATA("Average of TRAVTM(60)",#REF!,"TIMEINT",HC$9,"VEHICLETRAVELTIMEMEASUREMENT",$D34)/3600/24,"--")</f>
        <v>--</v>
      </c>
      <c r="HD34" s="34" t="str">
        <f>IFERROR(GETPIVOTDATA("Average of TRAVTM(60)",#REF!,"TIMEINT",HD$9,"VEHICLETRAVELTIMEMEASUREMENT",$D34)/3600/24,"--")</f>
        <v>--</v>
      </c>
      <c r="HE34" s="34" t="str">
        <f>IFERROR(GETPIVOTDATA("Average of TRAVTM(60)",#REF!,"TIMEINT",HE$9,"VEHICLETRAVELTIMEMEASUREMENT",$D34)/3600/24,"--")</f>
        <v>--</v>
      </c>
      <c r="HF34" s="34" t="str">
        <f>IFERROR(GETPIVOTDATA("Average of TRAVTM(60)",#REF!,"TIMEINT",HF$9,"VEHICLETRAVELTIMEMEASUREMENT",$D34)/3600/24,"--")</f>
        <v>--</v>
      </c>
      <c r="HG34" s="134" t="str">
        <f>IFERROR(GETPIVOTDATA("Average of TRAVTM(60)",#REF!,"TIMEINT",HG$9,"VEHICLETRAVELTIMEMEASUREMENT",$D34)/3600/24,"--")</f>
        <v>--</v>
      </c>
      <c r="HH34" s="331"/>
      <c r="HI34" s="323" t="str">
        <f>IFERROR(GETPIVOTDATA("Average of VEHS(60)",#REF!,"TIMEINT",HI$9,"VEHICLETRAVELTIMEMEASUREMENT",$D34),"--")</f>
        <v>--</v>
      </c>
      <c r="HJ34" s="324" t="str">
        <f>IFERROR(GETPIVOTDATA("Average of VEHS(60)",#REF!,"TIMEINT",HJ$9,"VEHICLETRAVELTIMEMEASUREMENT",$D34),"--")</f>
        <v>--</v>
      </c>
      <c r="HK34" s="324" t="str">
        <f>IFERROR(GETPIVOTDATA("Average of VEHS(60)",#REF!,"TIMEINT",HK$9,"VEHICLETRAVELTIMEMEASUREMENT",$D34),"--")</f>
        <v>--</v>
      </c>
      <c r="HL34" s="324" t="str">
        <f>IFERROR(GETPIVOTDATA("Average of VEHS(60)",#REF!,"TIMEINT",HL$9,"VEHICLETRAVELTIMEMEASUREMENT",$D34),"--")</f>
        <v>--</v>
      </c>
      <c r="HM34" s="324" t="str">
        <f>IFERROR(GETPIVOTDATA("Average of VEHS(60)",#REF!,"TIMEINT",HM$9,"VEHICLETRAVELTIMEMEASUREMENT",$D34),"--")</f>
        <v>--</v>
      </c>
      <c r="HN34" s="324" t="str">
        <f>IFERROR(GETPIVOTDATA("Average of VEHS(60)",#REF!,"TIMEINT",HN$9,"VEHICLETRAVELTIMEMEASUREMENT",$D34),"--")</f>
        <v>--</v>
      </c>
      <c r="HO34" s="324" t="str">
        <f>IFERROR(GETPIVOTDATA("Average of VEHS(60)",#REF!,"TIMEINT",HO$9,"VEHICLETRAVELTIMEMEASUREMENT",$D34),"--")</f>
        <v>--</v>
      </c>
      <c r="HP34" s="324" t="str">
        <f>IFERROR(GETPIVOTDATA("Average of VEHS(60)",#REF!,"TIMEINT",HP$9,"VEHICLETRAVELTIMEMEASUREMENT",$D34),"--")</f>
        <v>--</v>
      </c>
      <c r="HQ34" s="324" t="str">
        <f>IFERROR(GETPIVOTDATA("Average of VEHS(60)",#REF!,"TIMEINT",HQ$9,"VEHICLETRAVELTIMEMEASUREMENT",$D34),"--")</f>
        <v>--</v>
      </c>
      <c r="HR34" s="324" t="str">
        <f>IFERROR(GETPIVOTDATA("Average of VEHS(60)",#REF!,"TIMEINT",HR$9,"VEHICLETRAVELTIMEMEASUREMENT",$D34),"--")</f>
        <v>--</v>
      </c>
      <c r="HS34" s="324" t="str">
        <f>IFERROR(GETPIVOTDATA("Average of VEHS(60)",#REF!,"TIMEINT",HS$9,"VEHICLETRAVELTIMEMEASUREMENT",$D34),"--")</f>
        <v>--</v>
      </c>
      <c r="HT34" s="324" t="str">
        <f>IFERROR(GETPIVOTDATA("Average of VEHS(60)",#REF!,"TIMEINT",HT$9,"VEHICLETRAVELTIMEMEASUREMENT",$D34),"--")</f>
        <v>--</v>
      </c>
      <c r="HU34" s="324" t="str">
        <f>IFERROR(GETPIVOTDATA("Average of VEHS(60)",#REF!,"TIMEINT",HU$9,"VEHICLETRAVELTIMEMEASUREMENT",$D34),"--")</f>
        <v>--</v>
      </c>
      <c r="HV34" s="324" t="str">
        <f>IFERROR(GETPIVOTDATA("Average of VEHS(60)",#REF!,"TIMEINT",HV$9,"VEHICLETRAVELTIMEMEASUREMENT",$D34),"--")</f>
        <v>--</v>
      </c>
      <c r="HW34" s="324" t="str">
        <f>IFERROR(GETPIVOTDATA("Average of VEHS(60)",#REF!,"TIMEINT",HW$9,"VEHICLETRAVELTIMEMEASUREMENT",$D34),"--")</f>
        <v>--</v>
      </c>
      <c r="HX34" s="325" t="str">
        <f>IFERROR(GETPIVOTDATA("Average of VEHS(60)",#REF!,"TIMEINT",HX$9,"VEHICLETRAVELTIMEMEASUREMENT",$D34),"--")</f>
        <v>--</v>
      </c>
      <c r="HY34" s="331"/>
      <c r="HZ34" s="209" t="str">
        <f t="shared" si="28"/>
        <v>--</v>
      </c>
      <c r="IA34" s="354" t="str">
        <f t="shared" si="29"/>
        <v>--</v>
      </c>
      <c r="IB34" s="325">
        <f t="shared" si="30"/>
        <v>0</v>
      </c>
      <c r="IC34" s="638"/>
      <c r="ID34" s="323" t="str">
        <f>IFERROR(AVERAGEIFS('VISSIM Travel Time Outputs'!#REF!,'VISSIM Travel Time Outputs'!#REF!,$D34,'VISSIM Travel Time Outputs'!#REF!,"AVG",'VISSIM Travel Time Outputs'!#REF!,ID$9),"-")</f>
        <v>-</v>
      </c>
      <c r="IE34" s="324" t="str">
        <f>IFERROR(AVERAGEIFS('VISSIM Travel Time Outputs'!#REF!,'VISSIM Travel Time Outputs'!#REF!,$D34,'VISSIM Travel Time Outputs'!#REF!,"AVG",'VISSIM Travel Time Outputs'!#REF!,IE$9),"-")</f>
        <v>-</v>
      </c>
      <c r="IF34" s="324" t="str">
        <f>IFERROR(AVERAGEIFS('VISSIM Travel Time Outputs'!#REF!,'VISSIM Travel Time Outputs'!#REF!,$D34,'VISSIM Travel Time Outputs'!#REF!,"AVG",'VISSIM Travel Time Outputs'!#REF!,IF$9),"-")</f>
        <v>-</v>
      </c>
      <c r="IG34" s="324" t="str">
        <f>IFERROR(AVERAGEIFS('VISSIM Travel Time Outputs'!#REF!,'VISSIM Travel Time Outputs'!#REF!,$D34,'VISSIM Travel Time Outputs'!#REF!,"AVG",'VISSIM Travel Time Outputs'!#REF!,IG$9),"-")</f>
        <v>-</v>
      </c>
      <c r="IH34" s="324" t="str">
        <f>IFERROR(AVERAGEIFS('VISSIM Travel Time Outputs'!#REF!,'VISSIM Travel Time Outputs'!#REF!,$D34,'VISSIM Travel Time Outputs'!#REF!,"AVG",'VISSIM Travel Time Outputs'!#REF!,IH$9),"-")</f>
        <v>-</v>
      </c>
      <c r="II34" s="324" t="str">
        <f>IFERROR(AVERAGEIFS('VISSIM Travel Time Outputs'!#REF!,'VISSIM Travel Time Outputs'!#REF!,$D34,'VISSIM Travel Time Outputs'!#REF!,"AVG",'VISSIM Travel Time Outputs'!#REF!,II$9),"-")</f>
        <v>-</v>
      </c>
      <c r="IJ34" s="324" t="str">
        <f>IFERROR(AVERAGEIFS('VISSIM Travel Time Outputs'!#REF!,'VISSIM Travel Time Outputs'!#REF!,$D34,'VISSIM Travel Time Outputs'!#REF!,"AVG",'VISSIM Travel Time Outputs'!#REF!,IJ$9),"-")</f>
        <v>-</v>
      </c>
      <c r="IK34" s="324" t="str">
        <f>IFERROR(AVERAGEIFS('VISSIM Travel Time Outputs'!#REF!,'VISSIM Travel Time Outputs'!#REF!,$D34,'VISSIM Travel Time Outputs'!#REF!,"AVG",'VISSIM Travel Time Outputs'!#REF!,IK$9),"-")</f>
        <v>-</v>
      </c>
      <c r="IL34" s="324" t="str">
        <f>IFERROR(AVERAGEIFS('VISSIM Travel Time Outputs'!#REF!,'VISSIM Travel Time Outputs'!#REF!,$D34,'VISSIM Travel Time Outputs'!#REF!,"AVG",'VISSIM Travel Time Outputs'!#REF!,IL$9),"-")</f>
        <v>-</v>
      </c>
      <c r="IM34" s="324" t="str">
        <f>IFERROR(AVERAGEIFS('VISSIM Travel Time Outputs'!#REF!,'VISSIM Travel Time Outputs'!#REF!,$D34,'VISSIM Travel Time Outputs'!#REF!,"AVG",'VISSIM Travel Time Outputs'!#REF!,IM$9),"-")</f>
        <v>-</v>
      </c>
      <c r="IN34" s="324" t="str">
        <f>IFERROR(AVERAGEIFS('VISSIM Travel Time Outputs'!#REF!,'VISSIM Travel Time Outputs'!#REF!,$D34,'VISSIM Travel Time Outputs'!#REF!,"AVG",'VISSIM Travel Time Outputs'!#REF!,IN$9),"-")</f>
        <v>-</v>
      </c>
      <c r="IO34" s="324" t="str">
        <f>IFERROR(AVERAGEIFS('VISSIM Travel Time Outputs'!#REF!,'VISSIM Travel Time Outputs'!#REF!,$D34,'VISSIM Travel Time Outputs'!#REF!,"AVG",'VISSIM Travel Time Outputs'!#REF!,IO$9),"-")</f>
        <v>-</v>
      </c>
      <c r="IP34" s="324" t="str">
        <f>IFERROR(AVERAGEIFS('VISSIM Travel Time Outputs'!#REF!,'VISSIM Travel Time Outputs'!#REF!,$D34,'VISSIM Travel Time Outputs'!#REF!,"AVG",'VISSIM Travel Time Outputs'!#REF!,IP$9),"-")</f>
        <v>-</v>
      </c>
      <c r="IQ34" s="324" t="str">
        <f>IFERROR(AVERAGEIFS('VISSIM Travel Time Outputs'!#REF!,'VISSIM Travel Time Outputs'!#REF!,$D34,'VISSIM Travel Time Outputs'!#REF!,"AVG",'VISSIM Travel Time Outputs'!#REF!,IQ$9),"-")</f>
        <v>-</v>
      </c>
      <c r="IR34" s="324" t="str">
        <f>IFERROR(AVERAGEIFS('VISSIM Travel Time Outputs'!#REF!,'VISSIM Travel Time Outputs'!#REF!,$D34,'VISSIM Travel Time Outputs'!#REF!,"AVG",'VISSIM Travel Time Outputs'!#REF!,IR$9),"-")</f>
        <v>-</v>
      </c>
      <c r="IS34" s="325" t="str">
        <f>IFERROR(AVERAGEIFS('VISSIM Travel Time Outputs'!#REF!,'VISSIM Travel Time Outputs'!#REF!,$D34,'VISSIM Travel Time Outputs'!#REF!,"AVG",'VISSIM Travel Time Outputs'!#REF!,IS$9),"-")</f>
        <v>-</v>
      </c>
      <c r="IT34" s="325" t="str">
        <f t="shared" si="31"/>
        <v>--</v>
      </c>
    </row>
    <row r="35" spans="1:254" customFormat="1" x14ac:dyDescent="0.35">
      <c r="A35" s="252" t="str">
        <f t="shared" si="12"/>
        <v>H</v>
      </c>
      <c r="B35" s="577">
        <f t="shared" si="32"/>
        <v>26</v>
      </c>
      <c r="C35" s="413">
        <f>INDEX('Input - Travel Times'!$B$3:$AH$103,MATCH($B35,'Input - Travel Times'!$B$3:$B$103,0),MATCH(C$9,'Input - Travel Times'!$B$3:$AH$3,0))</f>
        <v>0</v>
      </c>
      <c r="D35" s="150">
        <f>INDEX('Input - Travel Times'!$B$3:$AH$103,MATCH($B35,'Input - Travel Times'!$B$3:$B$103,0),MATCH(D$9,'Input - Travel Times'!$B$3:$AH$3,0))</f>
        <v>0</v>
      </c>
      <c r="E35" s="518">
        <f>TIME(0,0,INDEX('Input - Travel Times'!$B$3:$AH$103,MATCH($B35,'Input - Travel Times'!$B$3:$B$103,0),MATCH(E$9,'Input - Travel Times'!$B$3:$AH$3,0)))</f>
        <v>0</v>
      </c>
      <c r="F35" s="518">
        <f>TIME(0,0,INDEX('Input - Travel Times'!$B$3:$AH$103,MATCH($B35,'Input - Travel Times'!$B$3:$B$103,0),MATCH(F$9,'Input - Travel Times'!$B$3:$AH$3,0)))</f>
        <v>0</v>
      </c>
      <c r="G35" s="518">
        <f>TIME(0,0,INDEX('Input - Travel Times'!$B$3:$AH$103,MATCH($B35,'Input - Travel Times'!$B$3:$B$103,0),MATCH(G$9,'Input - Travel Times'!$B$3:$AH$3,0)))</f>
        <v>0</v>
      </c>
      <c r="H35" s="518">
        <f>TIME(0,0,INDEX('Input - Travel Times'!$B$3:$AH$103,MATCH($B35,'Input - Travel Times'!$B$3:$B$103,0),MATCH(H$9,'Input - Travel Times'!$B$3:$AH$3,0)))</f>
        <v>0</v>
      </c>
      <c r="I35" s="126"/>
      <c r="J35" s="209" t="str">
        <f>IFERROR(TIME(0,0,AVERAGEIFS('VISSIM Travel Time Outputs'!$I:$I,'VISSIM Travel Time Outputs'!$D:$D,$D35,'VISSIM Travel Time Outputs'!$A:$A,"AVG",'VISSIM Travel Time Outputs'!$B:$B,J$9)),"-")</f>
        <v>-</v>
      </c>
      <c r="K35" s="34" t="str">
        <f>IFERROR(TIME(0,0,AVERAGEIFS('VISSIM Travel Time Outputs'!$I:$I,'VISSIM Travel Time Outputs'!$D:$D,$D35,'VISSIM Travel Time Outputs'!$A:$A,"AVG",'VISSIM Travel Time Outputs'!$B:$B,K$9)),"-")</f>
        <v>-</v>
      </c>
      <c r="L35" s="34" t="str">
        <f>IFERROR(TIME(0,0,AVERAGEIFS('VISSIM Travel Time Outputs'!$I:$I,'VISSIM Travel Time Outputs'!$D:$D,$D35,'VISSIM Travel Time Outputs'!$A:$A,"AVG",'VISSIM Travel Time Outputs'!$B:$B,L$9)),"-")</f>
        <v>-</v>
      </c>
      <c r="M35" s="34" t="str">
        <f>IFERROR(TIME(0,0,AVERAGEIFS('VISSIM Travel Time Outputs'!$I:$I,'VISSIM Travel Time Outputs'!$D:$D,$D35,'VISSIM Travel Time Outputs'!$A:$A,"AVG",'VISSIM Travel Time Outputs'!$B:$B,M$9)),"-")</f>
        <v>-</v>
      </c>
      <c r="N35" s="34" t="str">
        <f>IFERROR(TIME(0,0,AVERAGEIFS('VISSIM Travel Time Outputs'!$I:$I,'VISSIM Travel Time Outputs'!$D:$D,$D35,'VISSIM Travel Time Outputs'!$A:$A,"AVG",'VISSIM Travel Time Outputs'!$B:$B,N$9)),"-")</f>
        <v>-</v>
      </c>
      <c r="O35" s="34" t="str">
        <f>IFERROR(TIME(0,0,AVERAGEIFS('VISSIM Travel Time Outputs'!$I:$I,'VISSIM Travel Time Outputs'!$D:$D,$D35,'VISSIM Travel Time Outputs'!$A:$A,"AVG",'VISSIM Travel Time Outputs'!$B:$B,O$9)),"-")</f>
        <v>-</v>
      </c>
      <c r="P35" s="34" t="str">
        <f>IFERROR(TIME(0,0,AVERAGEIFS('VISSIM Travel Time Outputs'!$I:$I,'VISSIM Travel Time Outputs'!$D:$D,$D35,'VISSIM Travel Time Outputs'!$A:$A,"AVG",'VISSIM Travel Time Outputs'!$B:$B,P$9)),"-")</f>
        <v>-</v>
      </c>
      <c r="Q35" s="34" t="str">
        <f>IFERROR(TIME(0,0,AVERAGEIFS('VISSIM Travel Time Outputs'!$I:$I,'VISSIM Travel Time Outputs'!$D:$D,$D35,'VISSIM Travel Time Outputs'!$A:$A,"AVG",'VISSIM Travel Time Outputs'!$B:$B,Q$9)),"-")</f>
        <v>-</v>
      </c>
      <c r="R35" s="34" t="str">
        <f>IFERROR(TIME(0,0,AVERAGEIFS('VISSIM Travel Time Outputs'!$I:$I,'VISSIM Travel Time Outputs'!$D:$D,$D35,'VISSIM Travel Time Outputs'!$A:$A,"AVG",'VISSIM Travel Time Outputs'!$B:$B,R$9)),"-")</f>
        <v>-</v>
      </c>
      <c r="S35" s="34" t="str">
        <f>IFERROR(TIME(0,0,AVERAGEIFS('VISSIM Travel Time Outputs'!$I:$I,'VISSIM Travel Time Outputs'!$D:$D,$D35,'VISSIM Travel Time Outputs'!$A:$A,"AVG",'VISSIM Travel Time Outputs'!$B:$B,S$9)),"-")</f>
        <v>-</v>
      </c>
      <c r="T35" s="34" t="str">
        <f>IFERROR(TIME(0,0,AVERAGEIFS('VISSIM Travel Time Outputs'!$I:$I,'VISSIM Travel Time Outputs'!$D:$D,$D35,'VISSIM Travel Time Outputs'!$A:$A,"AVG",'VISSIM Travel Time Outputs'!$B:$B,T$9)),"-")</f>
        <v>-</v>
      </c>
      <c r="U35" s="34" t="str">
        <f>IFERROR(TIME(0,0,AVERAGEIFS('VISSIM Travel Time Outputs'!$I:$I,'VISSIM Travel Time Outputs'!$D:$D,$D35,'VISSIM Travel Time Outputs'!$A:$A,"AVG",'VISSIM Travel Time Outputs'!$B:$B,U$9)),"-")</f>
        <v>-</v>
      </c>
      <c r="V35" s="34" t="str">
        <f>IFERROR(TIME(0,0,AVERAGEIFS('VISSIM Travel Time Outputs'!$I:$I,'VISSIM Travel Time Outputs'!$D:$D,$D35,'VISSIM Travel Time Outputs'!$A:$A,"AVG",'VISSIM Travel Time Outputs'!$B:$B,V$9)),"-")</f>
        <v>-</v>
      </c>
      <c r="W35" s="34" t="str">
        <f>IFERROR(TIME(0,0,AVERAGEIFS('VISSIM Travel Time Outputs'!$I:$I,'VISSIM Travel Time Outputs'!$D:$D,$D35,'VISSIM Travel Time Outputs'!$A:$A,"AVG",'VISSIM Travel Time Outputs'!$B:$B,W$9)),"-")</f>
        <v>-</v>
      </c>
      <c r="X35" s="34" t="str">
        <f>IFERROR(TIME(0,0,AVERAGEIFS('VISSIM Travel Time Outputs'!$I:$I,'VISSIM Travel Time Outputs'!$D:$D,$D35,'VISSIM Travel Time Outputs'!$A:$A,"AVG",'VISSIM Travel Time Outputs'!$B:$B,X$9)),"-")</f>
        <v>-</v>
      </c>
      <c r="Y35" s="134" t="str">
        <f>IFERROR(TIME(0,0,AVERAGEIFS('VISSIM Travel Time Outputs'!$I:$I,'VISSIM Travel Time Outputs'!$D:$D,$D35,'VISSIM Travel Time Outputs'!$A:$A,"AVG",'VISSIM Travel Time Outputs'!$B:$B,Y$9)),"-")</f>
        <v>-</v>
      </c>
      <c r="Z35" s="254"/>
      <c r="AA35" s="323" t="str">
        <f>IFERROR(AVERAGEIFS('VISSIM Travel Time Outputs'!$F:$F,'VISSIM Travel Time Outputs'!$D:$D,$D35,'VISSIM Travel Time Outputs'!$A:$A,"AVG",'VISSIM Travel Time Outputs'!$B:$B,AA$9),"-")</f>
        <v>-</v>
      </c>
      <c r="AB35" s="324" t="str">
        <f>IFERROR(AVERAGEIFS('VISSIM Travel Time Outputs'!$F:$F,'VISSIM Travel Time Outputs'!$D:$D,$D35,'VISSIM Travel Time Outputs'!$A:$A,"AVG",'VISSIM Travel Time Outputs'!$B:$B,AB$9),"-")</f>
        <v>-</v>
      </c>
      <c r="AC35" s="324" t="str">
        <f>IFERROR(AVERAGEIFS('VISSIM Travel Time Outputs'!$F:$F,'VISSIM Travel Time Outputs'!$D:$D,$D35,'VISSIM Travel Time Outputs'!$A:$A,"AVG",'VISSIM Travel Time Outputs'!$B:$B,AC$9),"-")</f>
        <v>-</v>
      </c>
      <c r="AD35" s="324" t="str">
        <f>IFERROR(AVERAGEIFS('VISSIM Travel Time Outputs'!$F:$F,'VISSIM Travel Time Outputs'!$D:$D,$D35,'VISSIM Travel Time Outputs'!$A:$A,"AVG",'VISSIM Travel Time Outputs'!$B:$B,AD$9),"-")</f>
        <v>-</v>
      </c>
      <c r="AE35" s="324" t="str">
        <f>IFERROR(AVERAGEIFS('VISSIM Travel Time Outputs'!$F:$F,'VISSIM Travel Time Outputs'!$D:$D,$D35,'VISSIM Travel Time Outputs'!$A:$A,"AVG",'VISSIM Travel Time Outputs'!$B:$B,AE$9),"-")</f>
        <v>-</v>
      </c>
      <c r="AF35" s="324" t="str">
        <f>IFERROR(AVERAGEIFS('VISSIM Travel Time Outputs'!$F:$F,'VISSIM Travel Time Outputs'!$D:$D,$D35,'VISSIM Travel Time Outputs'!$A:$A,"AVG",'VISSIM Travel Time Outputs'!$B:$B,AF$9),"-")</f>
        <v>-</v>
      </c>
      <c r="AG35" s="324" t="str">
        <f>IFERROR(AVERAGEIFS('VISSIM Travel Time Outputs'!$F:$F,'VISSIM Travel Time Outputs'!$D:$D,$D35,'VISSIM Travel Time Outputs'!$A:$A,"AVG",'VISSIM Travel Time Outputs'!$B:$B,AG$9),"-")</f>
        <v>-</v>
      </c>
      <c r="AH35" s="324" t="str">
        <f>IFERROR(AVERAGEIFS('VISSIM Travel Time Outputs'!$F:$F,'VISSIM Travel Time Outputs'!$D:$D,$D35,'VISSIM Travel Time Outputs'!$A:$A,"AVG",'VISSIM Travel Time Outputs'!$B:$B,AH$9),"-")</f>
        <v>-</v>
      </c>
      <c r="AI35" s="324" t="str">
        <f>IFERROR(AVERAGEIFS('VISSIM Travel Time Outputs'!$F:$F,'VISSIM Travel Time Outputs'!$D:$D,$D35,'VISSIM Travel Time Outputs'!$A:$A,"AVG",'VISSIM Travel Time Outputs'!$B:$B,AI$9),"-")</f>
        <v>-</v>
      </c>
      <c r="AJ35" s="324" t="str">
        <f>IFERROR(AVERAGEIFS('VISSIM Travel Time Outputs'!$F:$F,'VISSIM Travel Time Outputs'!$D:$D,$D35,'VISSIM Travel Time Outputs'!$A:$A,"AVG",'VISSIM Travel Time Outputs'!$B:$B,AJ$9),"-")</f>
        <v>-</v>
      </c>
      <c r="AK35" s="324" t="str">
        <f>IFERROR(AVERAGEIFS('VISSIM Travel Time Outputs'!$F:$F,'VISSIM Travel Time Outputs'!$D:$D,$D35,'VISSIM Travel Time Outputs'!$A:$A,"AVG",'VISSIM Travel Time Outputs'!$B:$B,AK$9),"-")</f>
        <v>-</v>
      </c>
      <c r="AL35" s="324" t="str">
        <f>IFERROR(AVERAGEIFS('VISSIM Travel Time Outputs'!$F:$F,'VISSIM Travel Time Outputs'!$D:$D,$D35,'VISSIM Travel Time Outputs'!$A:$A,"AVG",'VISSIM Travel Time Outputs'!$B:$B,AL$9),"-")</f>
        <v>-</v>
      </c>
      <c r="AM35" s="324" t="str">
        <f>IFERROR(AVERAGEIFS('VISSIM Travel Time Outputs'!$F:$F,'VISSIM Travel Time Outputs'!$D:$D,$D35,'VISSIM Travel Time Outputs'!$A:$A,"AVG",'VISSIM Travel Time Outputs'!$B:$B,AM$9),"-")</f>
        <v>-</v>
      </c>
      <c r="AN35" s="324" t="str">
        <f>IFERROR(AVERAGEIFS('VISSIM Travel Time Outputs'!$F:$F,'VISSIM Travel Time Outputs'!$D:$D,$D35,'VISSIM Travel Time Outputs'!$A:$A,"AVG",'VISSIM Travel Time Outputs'!$B:$B,AN$9),"-")</f>
        <v>-</v>
      </c>
      <c r="AO35" s="324" t="str">
        <f>IFERROR(AVERAGEIFS('VISSIM Travel Time Outputs'!$F:$F,'VISSIM Travel Time Outputs'!$D:$D,$D35,'VISSIM Travel Time Outputs'!$A:$A,"AVG",'VISSIM Travel Time Outputs'!$B:$B,AO$9),"-")</f>
        <v>-</v>
      </c>
      <c r="AP35" s="325" t="str">
        <f>IFERROR(AVERAGEIFS('VISSIM Travel Time Outputs'!$F:$F,'VISSIM Travel Time Outputs'!$D:$D,$D35,'VISSIM Travel Time Outputs'!$A:$A,"AVG",'VISSIM Travel Time Outputs'!$B:$B,AP$9),"-")</f>
        <v>-</v>
      </c>
      <c r="AQ35" s="331"/>
      <c r="AR35" s="209" t="str">
        <f t="shared" si="13"/>
        <v>--</v>
      </c>
      <c r="AS35" s="354" t="str">
        <f t="shared" si="14"/>
        <v>--</v>
      </c>
      <c r="AT35" s="325">
        <f t="shared" si="15"/>
        <v>0</v>
      </c>
      <c r="AU35" s="255"/>
      <c r="AV35" s="209" t="str">
        <f>IFERROR(TIME(0,0,AVERAGEIFS('VISSIM Travel Time Outputs'!$J:$J,'VISSIM Travel Time Outputs'!$D:$D,$D35,'VISSIM Travel Time Outputs'!$A:$A,"AVG",'VISSIM Travel Time Outputs'!$B:$B,AV$9)),"-")</f>
        <v>-</v>
      </c>
      <c r="AW35" s="34" t="str">
        <f>IFERROR(TIME(0,0,AVERAGEIFS('VISSIM Travel Time Outputs'!$J:$J,'VISSIM Travel Time Outputs'!$D:$D,$D35,'VISSIM Travel Time Outputs'!$A:$A,"AVG",'VISSIM Travel Time Outputs'!$B:$B,AW$9)),"-")</f>
        <v>-</v>
      </c>
      <c r="AX35" s="34" t="str">
        <f>IFERROR(TIME(0,0,AVERAGEIFS('VISSIM Travel Time Outputs'!$J:$J,'VISSIM Travel Time Outputs'!$D:$D,$D35,'VISSIM Travel Time Outputs'!$A:$A,"AVG",'VISSIM Travel Time Outputs'!$B:$B,AX$9)),"-")</f>
        <v>-</v>
      </c>
      <c r="AY35" s="34" t="str">
        <f>IFERROR(TIME(0,0,AVERAGEIFS('VISSIM Travel Time Outputs'!$J:$J,'VISSIM Travel Time Outputs'!$D:$D,$D35,'VISSIM Travel Time Outputs'!$A:$A,"AVG",'VISSIM Travel Time Outputs'!$B:$B,AY$9)),"-")</f>
        <v>-</v>
      </c>
      <c r="AZ35" s="34" t="str">
        <f>IFERROR(TIME(0,0,AVERAGEIFS('VISSIM Travel Time Outputs'!$J:$J,'VISSIM Travel Time Outputs'!$D:$D,$D35,'VISSIM Travel Time Outputs'!$A:$A,"AVG",'VISSIM Travel Time Outputs'!$B:$B,AZ$9)),"-")</f>
        <v>-</v>
      </c>
      <c r="BA35" s="34" t="str">
        <f>IFERROR(TIME(0,0,AVERAGEIFS('VISSIM Travel Time Outputs'!$J:$J,'VISSIM Travel Time Outputs'!$D:$D,$D35,'VISSIM Travel Time Outputs'!$A:$A,"AVG",'VISSIM Travel Time Outputs'!$B:$B,BA$9)),"-")</f>
        <v>-</v>
      </c>
      <c r="BB35" s="34" t="str">
        <f>IFERROR(TIME(0,0,AVERAGEIFS('VISSIM Travel Time Outputs'!$J:$J,'VISSIM Travel Time Outputs'!$D:$D,$D35,'VISSIM Travel Time Outputs'!$A:$A,"AVG",'VISSIM Travel Time Outputs'!$B:$B,BB$9)),"-")</f>
        <v>-</v>
      </c>
      <c r="BC35" s="34" t="str">
        <f>IFERROR(TIME(0,0,AVERAGEIFS('VISSIM Travel Time Outputs'!$J:$J,'VISSIM Travel Time Outputs'!$D:$D,$D35,'VISSIM Travel Time Outputs'!$A:$A,"AVG",'VISSIM Travel Time Outputs'!$B:$B,BC$9)),"-")</f>
        <v>-</v>
      </c>
      <c r="BD35" s="34" t="str">
        <f>IFERROR(TIME(0,0,AVERAGEIFS('VISSIM Travel Time Outputs'!$J:$J,'VISSIM Travel Time Outputs'!$D:$D,$D35,'VISSIM Travel Time Outputs'!$A:$A,"AVG",'VISSIM Travel Time Outputs'!$B:$B,BD$9)),"-")</f>
        <v>-</v>
      </c>
      <c r="BE35" s="34" t="str">
        <f>IFERROR(TIME(0,0,AVERAGEIFS('VISSIM Travel Time Outputs'!$J:$J,'VISSIM Travel Time Outputs'!$D:$D,$D35,'VISSIM Travel Time Outputs'!$A:$A,"AVG",'VISSIM Travel Time Outputs'!$B:$B,BE$9)),"-")</f>
        <v>-</v>
      </c>
      <c r="BF35" s="34" t="str">
        <f>IFERROR(TIME(0,0,AVERAGEIFS('VISSIM Travel Time Outputs'!$J:$J,'VISSIM Travel Time Outputs'!$D:$D,$D35,'VISSIM Travel Time Outputs'!$A:$A,"AVG",'VISSIM Travel Time Outputs'!$B:$B,BF$9)),"-")</f>
        <v>-</v>
      </c>
      <c r="BG35" s="34" t="str">
        <f>IFERROR(TIME(0,0,AVERAGEIFS('VISSIM Travel Time Outputs'!$J:$J,'VISSIM Travel Time Outputs'!$D:$D,$D35,'VISSIM Travel Time Outputs'!$A:$A,"AVG",'VISSIM Travel Time Outputs'!$B:$B,BG$9)),"-")</f>
        <v>-</v>
      </c>
      <c r="BH35" s="34" t="str">
        <f>IFERROR(TIME(0,0,AVERAGEIFS('VISSIM Travel Time Outputs'!$J:$J,'VISSIM Travel Time Outputs'!$D:$D,$D35,'VISSIM Travel Time Outputs'!$A:$A,"AVG",'VISSIM Travel Time Outputs'!$B:$B,BH$9)),"-")</f>
        <v>-</v>
      </c>
      <c r="BI35" s="34" t="str">
        <f>IFERROR(TIME(0,0,AVERAGEIFS('VISSIM Travel Time Outputs'!$J:$J,'VISSIM Travel Time Outputs'!$D:$D,$D35,'VISSIM Travel Time Outputs'!$A:$A,"AVG",'VISSIM Travel Time Outputs'!$B:$B,BI$9)),"-")</f>
        <v>-</v>
      </c>
      <c r="BJ35" s="34" t="str">
        <f>IFERROR(TIME(0,0,AVERAGEIFS('VISSIM Travel Time Outputs'!$J:$J,'VISSIM Travel Time Outputs'!$D:$D,$D35,'VISSIM Travel Time Outputs'!$A:$A,"AVG",'VISSIM Travel Time Outputs'!$B:$B,BJ$9)),"-")</f>
        <v>-</v>
      </c>
      <c r="BK35" s="134" t="str">
        <f>IFERROR(TIME(0,0,AVERAGEIFS('VISSIM Travel Time Outputs'!$J:$J,'VISSIM Travel Time Outputs'!$D:$D,$D35,'VISSIM Travel Time Outputs'!$A:$A,"AVG",'VISSIM Travel Time Outputs'!$B:$B,BK$9)),"-")</f>
        <v>-</v>
      </c>
      <c r="BL35" s="126"/>
      <c r="BM35" s="323" t="str">
        <f>IFERROR(AVERAGEIFS('VISSIM Travel Time Outputs'!$G:$G,'VISSIM Travel Time Outputs'!$D:$D,$D35,'VISSIM Travel Time Outputs'!$A:$A,"AVG",'VISSIM Travel Time Outputs'!$B:$B,BM$9),"-")</f>
        <v>-</v>
      </c>
      <c r="BN35" s="324" t="str">
        <f>IFERROR(AVERAGEIFS('VISSIM Travel Time Outputs'!$G:$G,'VISSIM Travel Time Outputs'!$D:$D,$D35,'VISSIM Travel Time Outputs'!$A:$A,"AVG",'VISSIM Travel Time Outputs'!$B:$B,BN$9),"-")</f>
        <v>-</v>
      </c>
      <c r="BO35" s="324" t="str">
        <f>IFERROR(AVERAGEIFS('VISSIM Travel Time Outputs'!$G:$G,'VISSIM Travel Time Outputs'!$D:$D,$D35,'VISSIM Travel Time Outputs'!$A:$A,"AVG",'VISSIM Travel Time Outputs'!$B:$B,BO$9),"-")</f>
        <v>-</v>
      </c>
      <c r="BP35" s="324" t="str">
        <f>IFERROR(AVERAGEIFS('VISSIM Travel Time Outputs'!$G:$G,'VISSIM Travel Time Outputs'!$D:$D,$D35,'VISSIM Travel Time Outputs'!$A:$A,"AVG",'VISSIM Travel Time Outputs'!$B:$B,BP$9),"-")</f>
        <v>-</v>
      </c>
      <c r="BQ35" s="324" t="str">
        <f>IFERROR(AVERAGEIFS('VISSIM Travel Time Outputs'!$G:$G,'VISSIM Travel Time Outputs'!$D:$D,$D35,'VISSIM Travel Time Outputs'!$A:$A,"AVG",'VISSIM Travel Time Outputs'!$B:$B,BQ$9),"-")</f>
        <v>-</v>
      </c>
      <c r="BR35" s="324" t="str">
        <f>IFERROR(AVERAGEIFS('VISSIM Travel Time Outputs'!$G:$G,'VISSIM Travel Time Outputs'!$D:$D,$D35,'VISSIM Travel Time Outputs'!$A:$A,"AVG",'VISSIM Travel Time Outputs'!$B:$B,BR$9),"-")</f>
        <v>-</v>
      </c>
      <c r="BS35" s="324" t="str">
        <f>IFERROR(AVERAGEIFS('VISSIM Travel Time Outputs'!$G:$G,'VISSIM Travel Time Outputs'!$D:$D,$D35,'VISSIM Travel Time Outputs'!$A:$A,"AVG",'VISSIM Travel Time Outputs'!$B:$B,BS$9),"-")</f>
        <v>-</v>
      </c>
      <c r="BT35" s="324" t="str">
        <f>IFERROR(AVERAGEIFS('VISSIM Travel Time Outputs'!$G:$G,'VISSIM Travel Time Outputs'!$D:$D,$D35,'VISSIM Travel Time Outputs'!$A:$A,"AVG",'VISSIM Travel Time Outputs'!$B:$B,BT$9),"-")</f>
        <v>-</v>
      </c>
      <c r="BU35" s="324" t="str">
        <f>IFERROR(AVERAGEIFS('VISSIM Travel Time Outputs'!$G:$G,'VISSIM Travel Time Outputs'!$D:$D,$D35,'VISSIM Travel Time Outputs'!$A:$A,"AVG",'VISSIM Travel Time Outputs'!$B:$B,BU$9),"-")</f>
        <v>-</v>
      </c>
      <c r="BV35" s="324" t="str">
        <f>IFERROR(AVERAGEIFS('VISSIM Travel Time Outputs'!$G:$G,'VISSIM Travel Time Outputs'!$D:$D,$D35,'VISSIM Travel Time Outputs'!$A:$A,"AVG",'VISSIM Travel Time Outputs'!$B:$B,BV$9),"-")</f>
        <v>-</v>
      </c>
      <c r="BW35" s="324" t="str">
        <f>IFERROR(AVERAGEIFS('VISSIM Travel Time Outputs'!$G:$G,'VISSIM Travel Time Outputs'!$D:$D,$D35,'VISSIM Travel Time Outputs'!$A:$A,"AVG",'VISSIM Travel Time Outputs'!$B:$B,BW$9),"-")</f>
        <v>-</v>
      </c>
      <c r="BX35" s="324" t="str">
        <f>IFERROR(AVERAGEIFS('VISSIM Travel Time Outputs'!$G:$G,'VISSIM Travel Time Outputs'!$D:$D,$D35,'VISSIM Travel Time Outputs'!$A:$A,"AVG",'VISSIM Travel Time Outputs'!$B:$B,BX$9),"-")</f>
        <v>-</v>
      </c>
      <c r="BY35" s="324" t="str">
        <f>IFERROR(AVERAGEIFS('VISSIM Travel Time Outputs'!$G:$G,'VISSIM Travel Time Outputs'!$D:$D,$D35,'VISSIM Travel Time Outputs'!$A:$A,"AVG",'VISSIM Travel Time Outputs'!$B:$B,BY$9),"-")</f>
        <v>-</v>
      </c>
      <c r="BZ35" s="324" t="str">
        <f>IFERROR(AVERAGEIFS('VISSIM Travel Time Outputs'!$G:$G,'VISSIM Travel Time Outputs'!$D:$D,$D35,'VISSIM Travel Time Outputs'!$A:$A,"AVG",'VISSIM Travel Time Outputs'!$B:$B,BZ$9),"-")</f>
        <v>-</v>
      </c>
      <c r="CA35" s="324" t="str">
        <f>IFERROR(AVERAGEIFS('VISSIM Travel Time Outputs'!$G:$G,'VISSIM Travel Time Outputs'!$D:$D,$D35,'VISSIM Travel Time Outputs'!$A:$A,"AVG",'VISSIM Travel Time Outputs'!$B:$B,CA$9),"-")</f>
        <v>-</v>
      </c>
      <c r="CB35" s="325" t="str">
        <f>IFERROR(AVERAGEIFS('VISSIM Travel Time Outputs'!$G:$G,'VISSIM Travel Time Outputs'!$D:$D,$D35,'VISSIM Travel Time Outputs'!$A:$A,"AVG",'VISSIM Travel Time Outputs'!$B:$B,CB$9),"-")</f>
        <v>-</v>
      </c>
      <c r="CC35" s="254"/>
      <c r="CD35" s="209" t="str">
        <f t="shared" si="16"/>
        <v>--</v>
      </c>
      <c r="CE35" s="354" t="str">
        <f t="shared" si="17"/>
        <v>--</v>
      </c>
      <c r="CF35" s="325">
        <f t="shared" si="18"/>
        <v>0</v>
      </c>
      <c r="CG35" s="331"/>
      <c r="CH35" s="209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134"/>
      <c r="CX35" s="331"/>
      <c r="CY35" s="323"/>
      <c r="CZ35" s="324"/>
      <c r="DA35" s="324"/>
      <c r="DB35" s="324"/>
      <c r="DC35" s="324"/>
      <c r="DD35" s="324"/>
      <c r="DE35" s="324"/>
      <c r="DF35" s="324"/>
      <c r="DG35" s="324"/>
      <c r="DH35" s="324"/>
      <c r="DI35" s="324"/>
      <c r="DJ35" s="324"/>
      <c r="DK35" s="324"/>
      <c r="DL35" s="324"/>
      <c r="DM35" s="324"/>
      <c r="DN35" s="325"/>
      <c r="DO35" s="331"/>
      <c r="DP35" s="209" t="str">
        <f t="shared" si="19"/>
        <v>--</v>
      </c>
      <c r="DQ35" s="354" t="str">
        <f t="shared" si="20"/>
        <v>--</v>
      </c>
      <c r="DR35" s="325">
        <f t="shared" si="21"/>
        <v>0</v>
      </c>
      <c r="DS35" s="255"/>
      <c r="DT35" s="209" t="str">
        <f>IFERROR(TIME(0,0,AVERAGEIFS('VISSIM Travel Time Outputs'!$K:$K,'VISSIM Travel Time Outputs'!$D:$D,$D35,'VISSIM Travel Time Outputs'!$A:$A,"AVG",'VISSIM Travel Time Outputs'!$B:$B,DT$9)),"-")</f>
        <v>-</v>
      </c>
      <c r="DU35" s="34" t="str">
        <f>IFERROR(TIME(0,0,AVERAGEIFS('VISSIM Travel Time Outputs'!$K:$K,'VISSIM Travel Time Outputs'!$D:$D,$D35,'VISSIM Travel Time Outputs'!$A:$A,"AVG",'VISSIM Travel Time Outputs'!$B:$B,DU$9)),"-")</f>
        <v>-</v>
      </c>
      <c r="DV35" s="34" t="str">
        <f>IFERROR(TIME(0,0,AVERAGEIFS('VISSIM Travel Time Outputs'!$K:$K,'VISSIM Travel Time Outputs'!$D:$D,$D35,'VISSIM Travel Time Outputs'!$A:$A,"AVG",'VISSIM Travel Time Outputs'!$B:$B,DV$9)),"-")</f>
        <v>-</v>
      </c>
      <c r="DW35" s="34" t="str">
        <f>IFERROR(TIME(0,0,AVERAGEIFS('VISSIM Travel Time Outputs'!$K:$K,'VISSIM Travel Time Outputs'!$D:$D,$D35,'VISSIM Travel Time Outputs'!$A:$A,"AVG",'VISSIM Travel Time Outputs'!$B:$B,DW$9)),"-")</f>
        <v>-</v>
      </c>
      <c r="DX35" s="34" t="str">
        <f>IFERROR(TIME(0,0,AVERAGEIFS('VISSIM Travel Time Outputs'!$K:$K,'VISSIM Travel Time Outputs'!$D:$D,$D35,'VISSIM Travel Time Outputs'!$A:$A,"AVG",'VISSIM Travel Time Outputs'!$B:$B,DX$9)),"-")</f>
        <v>-</v>
      </c>
      <c r="DY35" s="34" t="str">
        <f>IFERROR(TIME(0,0,AVERAGEIFS('VISSIM Travel Time Outputs'!$K:$K,'VISSIM Travel Time Outputs'!$D:$D,$D35,'VISSIM Travel Time Outputs'!$A:$A,"AVG",'VISSIM Travel Time Outputs'!$B:$B,DY$9)),"-")</f>
        <v>-</v>
      </c>
      <c r="DZ35" s="34" t="str">
        <f>IFERROR(TIME(0,0,AVERAGEIFS('VISSIM Travel Time Outputs'!$K:$K,'VISSIM Travel Time Outputs'!$D:$D,$D35,'VISSIM Travel Time Outputs'!$A:$A,"AVG",'VISSIM Travel Time Outputs'!$B:$B,DZ$9)),"-")</f>
        <v>-</v>
      </c>
      <c r="EA35" s="34" t="str">
        <f>IFERROR(TIME(0,0,AVERAGEIFS('VISSIM Travel Time Outputs'!$K:$K,'VISSIM Travel Time Outputs'!$D:$D,$D35,'VISSIM Travel Time Outputs'!$A:$A,"AVG",'VISSIM Travel Time Outputs'!$B:$B,EA$9)),"-")</f>
        <v>-</v>
      </c>
      <c r="EB35" s="34" t="str">
        <f>IFERROR(TIME(0,0,AVERAGEIFS('VISSIM Travel Time Outputs'!$K:$K,'VISSIM Travel Time Outputs'!$D:$D,$D35,'VISSIM Travel Time Outputs'!$A:$A,"AVG",'VISSIM Travel Time Outputs'!$B:$B,EB$9)),"-")</f>
        <v>-</v>
      </c>
      <c r="EC35" s="34" t="str">
        <f>IFERROR(TIME(0,0,AVERAGEIFS('VISSIM Travel Time Outputs'!$K:$K,'VISSIM Travel Time Outputs'!$D:$D,$D35,'VISSIM Travel Time Outputs'!$A:$A,"AVG",'VISSIM Travel Time Outputs'!$B:$B,EC$9)),"-")</f>
        <v>-</v>
      </c>
      <c r="ED35" s="34" t="str">
        <f>IFERROR(TIME(0,0,AVERAGEIFS('VISSIM Travel Time Outputs'!$K:$K,'VISSIM Travel Time Outputs'!$D:$D,$D35,'VISSIM Travel Time Outputs'!$A:$A,"AVG",'VISSIM Travel Time Outputs'!$B:$B,ED$9)),"-")</f>
        <v>-</v>
      </c>
      <c r="EE35" s="34" t="str">
        <f>IFERROR(TIME(0,0,AVERAGEIFS('VISSIM Travel Time Outputs'!$K:$K,'VISSIM Travel Time Outputs'!$D:$D,$D35,'VISSIM Travel Time Outputs'!$A:$A,"AVG",'VISSIM Travel Time Outputs'!$B:$B,EE$9)),"-")</f>
        <v>-</v>
      </c>
      <c r="EF35" s="34" t="str">
        <f>IFERROR(TIME(0,0,AVERAGEIFS('VISSIM Travel Time Outputs'!$K:$K,'VISSIM Travel Time Outputs'!$D:$D,$D35,'VISSIM Travel Time Outputs'!$A:$A,"AVG",'VISSIM Travel Time Outputs'!$B:$B,EF$9)),"-")</f>
        <v>-</v>
      </c>
      <c r="EG35" s="34" t="str">
        <f>IFERROR(TIME(0,0,AVERAGEIFS('VISSIM Travel Time Outputs'!$K:$K,'VISSIM Travel Time Outputs'!$D:$D,$D35,'VISSIM Travel Time Outputs'!$A:$A,"AVG",'VISSIM Travel Time Outputs'!$B:$B,EG$9)),"-")</f>
        <v>-</v>
      </c>
      <c r="EH35" s="34" t="str">
        <f>IFERROR(TIME(0,0,AVERAGEIFS('VISSIM Travel Time Outputs'!$K:$K,'VISSIM Travel Time Outputs'!$D:$D,$D35,'VISSIM Travel Time Outputs'!$A:$A,"AVG",'VISSIM Travel Time Outputs'!$B:$B,EH$9)),"-")</f>
        <v>-</v>
      </c>
      <c r="EI35" s="134" t="str">
        <f>IFERROR(TIME(0,0,AVERAGEIFS('VISSIM Travel Time Outputs'!$K:$K,'VISSIM Travel Time Outputs'!$D:$D,$D35,'VISSIM Travel Time Outputs'!$A:$A,"AVG",'VISSIM Travel Time Outputs'!$B:$B,EI$9)),"-")</f>
        <v>-</v>
      </c>
      <c r="EJ35" s="126"/>
      <c r="EK35" s="323" t="str">
        <f>IFERROR(AVERAGEIFS('VISSIM Travel Time Outputs'!$H:$H,'VISSIM Travel Time Outputs'!$D:$D,$D35,'VISSIM Travel Time Outputs'!$A:$A,"AVG",'VISSIM Travel Time Outputs'!$B:$B,EK$9),"-")</f>
        <v>-</v>
      </c>
      <c r="EL35" s="324" t="str">
        <f>IFERROR(AVERAGEIFS('VISSIM Travel Time Outputs'!$H:$H,'VISSIM Travel Time Outputs'!$D:$D,$D35,'VISSIM Travel Time Outputs'!$A:$A,"AVG",'VISSIM Travel Time Outputs'!$B:$B,EL$9),"-")</f>
        <v>-</v>
      </c>
      <c r="EM35" s="324" t="str">
        <f>IFERROR(AVERAGEIFS('VISSIM Travel Time Outputs'!$H:$H,'VISSIM Travel Time Outputs'!$D:$D,$D35,'VISSIM Travel Time Outputs'!$A:$A,"AVG",'VISSIM Travel Time Outputs'!$B:$B,EM$9),"-")</f>
        <v>-</v>
      </c>
      <c r="EN35" s="324" t="str">
        <f>IFERROR(AVERAGEIFS('VISSIM Travel Time Outputs'!$H:$H,'VISSIM Travel Time Outputs'!$D:$D,$D35,'VISSIM Travel Time Outputs'!$A:$A,"AVG",'VISSIM Travel Time Outputs'!$B:$B,EN$9),"-")</f>
        <v>-</v>
      </c>
      <c r="EO35" s="324" t="str">
        <f>IFERROR(AVERAGEIFS('VISSIM Travel Time Outputs'!$H:$H,'VISSIM Travel Time Outputs'!$D:$D,$D35,'VISSIM Travel Time Outputs'!$A:$A,"AVG",'VISSIM Travel Time Outputs'!$B:$B,EO$9),"-")</f>
        <v>-</v>
      </c>
      <c r="EP35" s="324" t="str">
        <f>IFERROR(AVERAGEIFS('VISSIM Travel Time Outputs'!$H:$H,'VISSIM Travel Time Outputs'!$D:$D,$D35,'VISSIM Travel Time Outputs'!$A:$A,"AVG",'VISSIM Travel Time Outputs'!$B:$B,EP$9),"-")</f>
        <v>-</v>
      </c>
      <c r="EQ35" s="324" t="str">
        <f>IFERROR(AVERAGEIFS('VISSIM Travel Time Outputs'!$H:$H,'VISSIM Travel Time Outputs'!$D:$D,$D35,'VISSIM Travel Time Outputs'!$A:$A,"AVG",'VISSIM Travel Time Outputs'!$B:$B,EQ$9),"-")</f>
        <v>-</v>
      </c>
      <c r="ER35" s="324" t="str">
        <f>IFERROR(AVERAGEIFS('VISSIM Travel Time Outputs'!$H:$H,'VISSIM Travel Time Outputs'!$D:$D,$D35,'VISSIM Travel Time Outputs'!$A:$A,"AVG",'VISSIM Travel Time Outputs'!$B:$B,ER$9),"-")</f>
        <v>-</v>
      </c>
      <c r="ES35" s="324" t="str">
        <f>IFERROR(AVERAGEIFS('VISSIM Travel Time Outputs'!$H:$H,'VISSIM Travel Time Outputs'!$D:$D,$D35,'VISSIM Travel Time Outputs'!$A:$A,"AVG",'VISSIM Travel Time Outputs'!$B:$B,ES$9),"-")</f>
        <v>-</v>
      </c>
      <c r="ET35" s="324" t="str">
        <f>IFERROR(AVERAGEIFS('VISSIM Travel Time Outputs'!$H:$H,'VISSIM Travel Time Outputs'!$D:$D,$D35,'VISSIM Travel Time Outputs'!$A:$A,"AVG",'VISSIM Travel Time Outputs'!$B:$B,ET$9),"-")</f>
        <v>-</v>
      </c>
      <c r="EU35" s="324" t="str">
        <f>IFERROR(AVERAGEIFS('VISSIM Travel Time Outputs'!$H:$H,'VISSIM Travel Time Outputs'!$D:$D,$D35,'VISSIM Travel Time Outputs'!$A:$A,"AVG",'VISSIM Travel Time Outputs'!$B:$B,EU$9),"-")</f>
        <v>-</v>
      </c>
      <c r="EV35" s="324" t="str">
        <f>IFERROR(AVERAGEIFS('VISSIM Travel Time Outputs'!$H:$H,'VISSIM Travel Time Outputs'!$D:$D,$D35,'VISSIM Travel Time Outputs'!$A:$A,"AVG",'VISSIM Travel Time Outputs'!$B:$B,EV$9),"-")</f>
        <v>-</v>
      </c>
      <c r="EW35" s="324" t="str">
        <f>IFERROR(AVERAGEIFS('VISSIM Travel Time Outputs'!$H:$H,'VISSIM Travel Time Outputs'!$D:$D,$D35,'VISSIM Travel Time Outputs'!$A:$A,"AVG",'VISSIM Travel Time Outputs'!$B:$B,EW$9),"-")</f>
        <v>-</v>
      </c>
      <c r="EX35" s="324" t="str">
        <f>IFERROR(AVERAGEIFS('VISSIM Travel Time Outputs'!$H:$H,'VISSIM Travel Time Outputs'!$D:$D,$D35,'VISSIM Travel Time Outputs'!$A:$A,"AVG",'VISSIM Travel Time Outputs'!$B:$B,EX$9),"-")</f>
        <v>-</v>
      </c>
      <c r="EY35" s="324" t="str">
        <f>IFERROR(AVERAGEIFS('VISSIM Travel Time Outputs'!$H:$H,'VISSIM Travel Time Outputs'!$D:$D,$D35,'VISSIM Travel Time Outputs'!$A:$A,"AVG",'VISSIM Travel Time Outputs'!$B:$B,EY$9),"-")</f>
        <v>-</v>
      </c>
      <c r="EZ35" s="325" t="str">
        <f>IFERROR(AVERAGEIFS('VISSIM Travel Time Outputs'!$H:$H,'VISSIM Travel Time Outputs'!$D:$D,$D35,'VISSIM Travel Time Outputs'!$A:$A,"AVG",'VISSIM Travel Time Outputs'!$B:$B,EZ$9),"-")</f>
        <v>-</v>
      </c>
      <c r="FA35" s="254"/>
      <c r="FB35" s="209" t="str">
        <f t="shared" si="22"/>
        <v>--</v>
      </c>
      <c r="FC35" s="354" t="str">
        <f t="shared" si="23"/>
        <v>--</v>
      </c>
      <c r="FD35" s="325">
        <f t="shared" si="24"/>
        <v>0</v>
      </c>
      <c r="FE35" s="331"/>
      <c r="FF35" s="209" t="str">
        <f>IFERROR(GETPIVOTDATA("Average of TRAVTM(40)",#REF!,"TIMEINT",FF$9,"VEHICLETRAVELTIMEMEASUREMENT",$D35)/3600/24,"--")</f>
        <v>--</v>
      </c>
      <c r="FG35" s="34" t="str">
        <f>IFERROR(GETPIVOTDATA("Average of TRAVTM(40)",#REF!,"TIMEINT",FG$9,"VEHICLETRAVELTIMEMEASUREMENT",$D35)/3600/24,"--")</f>
        <v>--</v>
      </c>
      <c r="FH35" s="34" t="str">
        <f>IFERROR(GETPIVOTDATA("Average of TRAVTM(40)",#REF!,"TIMEINT",FH$9,"VEHICLETRAVELTIMEMEASUREMENT",$D35)/3600/24,"--")</f>
        <v>--</v>
      </c>
      <c r="FI35" s="34" t="str">
        <f>IFERROR(GETPIVOTDATA("Average of TRAVTM(40)",#REF!,"TIMEINT",FI$9,"VEHICLETRAVELTIMEMEASUREMENT",$D35)/3600/24,"--")</f>
        <v>--</v>
      </c>
      <c r="FJ35" s="34" t="str">
        <f>IFERROR(GETPIVOTDATA("Average of TRAVTM(40)",#REF!,"TIMEINT",FJ$9,"VEHICLETRAVELTIMEMEASUREMENT",$D35)/3600/24,"--")</f>
        <v>--</v>
      </c>
      <c r="FK35" s="34" t="str">
        <f>IFERROR(GETPIVOTDATA("Average of TRAVTM(40)",#REF!,"TIMEINT",FK$9,"VEHICLETRAVELTIMEMEASUREMENT",$D35)/3600/24,"--")</f>
        <v>--</v>
      </c>
      <c r="FL35" s="34" t="str">
        <f>IFERROR(GETPIVOTDATA("Average of TRAVTM(40)",#REF!,"TIMEINT",FL$9,"VEHICLETRAVELTIMEMEASUREMENT",$D35)/3600/24,"--")</f>
        <v>--</v>
      </c>
      <c r="FM35" s="34" t="str">
        <f>IFERROR(GETPIVOTDATA("Average of TRAVTM(40)",#REF!,"TIMEINT",FM$9,"VEHICLETRAVELTIMEMEASUREMENT",$D35)/3600/24,"--")</f>
        <v>--</v>
      </c>
      <c r="FN35" s="34" t="str">
        <f>IFERROR(GETPIVOTDATA("Average of TRAVTM(40)",#REF!,"TIMEINT",FN$9,"VEHICLETRAVELTIMEMEASUREMENT",$D35)/3600/24,"--")</f>
        <v>--</v>
      </c>
      <c r="FO35" s="34" t="str">
        <f>IFERROR(GETPIVOTDATA("Average of TRAVTM(40)",#REF!,"TIMEINT",FO$9,"VEHICLETRAVELTIMEMEASUREMENT",$D35)/3600/24,"--")</f>
        <v>--</v>
      </c>
      <c r="FP35" s="34" t="str">
        <f>IFERROR(GETPIVOTDATA("Average of TRAVTM(40)",#REF!,"TIMEINT",FP$9,"VEHICLETRAVELTIMEMEASUREMENT",$D35)/3600/24,"--")</f>
        <v>--</v>
      </c>
      <c r="FQ35" s="34" t="str">
        <f>IFERROR(GETPIVOTDATA("Average of TRAVTM(40)",#REF!,"TIMEINT",FQ$9,"VEHICLETRAVELTIMEMEASUREMENT",$D35)/3600/24,"--")</f>
        <v>--</v>
      </c>
      <c r="FR35" s="34" t="str">
        <f>IFERROR(GETPIVOTDATA("Average of TRAVTM(40)",#REF!,"TIMEINT",FR$9,"VEHICLETRAVELTIMEMEASUREMENT",$D35)/3600/24,"--")</f>
        <v>--</v>
      </c>
      <c r="FS35" s="34" t="str">
        <f>IFERROR(GETPIVOTDATA("Average of TRAVTM(40)",#REF!,"TIMEINT",FS$9,"VEHICLETRAVELTIMEMEASUREMENT",$D35)/3600/24,"--")</f>
        <v>--</v>
      </c>
      <c r="FT35" s="34" t="str">
        <f>IFERROR(GETPIVOTDATA("Average of TRAVTM(40)",#REF!,"TIMEINT",FT$9,"VEHICLETRAVELTIMEMEASUREMENT",$D35)/3600/24,"--")</f>
        <v>--</v>
      </c>
      <c r="FU35" s="134" t="str">
        <f>IFERROR(GETPIVOTDATA("Average of TRAVTM(40)",#REF!,"TIMEINT",FU$9,"VEHICLETRAVELTIMEMEASUREMENT",$D35)/3600/24,"--")</f>
        <v>--</v>
      </c>
      <c r="FV35" s="331"/>
      <c r="FW35" s="323" t="str">
        <f>IFERROR(GETPIVOTDATA("Average of VEHS(40)",#REF!,"TIMEINT",FW$9,"VEHICLETRAVELTIMEMEASUREMENT",$D35),"--")</f>
        <v>--</v>
      </c>
      <c r="FX35" s="324" t="str">
        <f>IFERROR(GETPIVOTDATA("Average of VEHS(40)",#REF!,"TIMEINT",FX$9,"VEHICLETRAVELTIMEMEASUREMENT",$D35),"--")</f>
        <v>--</v>
      </c>
      <c r="FY35" s="324" t="str">
        <f>IFERROR(GETPIVOTDATA("Average of VEHS(40)",#REF!,"TIMEINT",FY$9,"VEHICLETRAVELTIMEMEASUREMENT",$D35),"--")</f>
        <v>--</v>
      </c>
      <c r="FZ35" s="324" t="str">
        <f>IFERROR(GETPIVOTDATA("Average of VEHS(40)",#REF!,"TIMEINT",FZ$9,"VEHICLETRAVELTIMEMEASUREMENT",$D35),"--")</f>
        <v>--</v>
      </c>
      <c r="GA35" s="324" t="str">
        <f>IFERROR(GETPIVOTDATA("Average of VEHS(40)",#REF!,"TIMEINT",GA$9,"VEHICLETRAVELTIMEMEASUREMENT",$D35),"--")</f>
        <v>--</v>
      </c>
      <c r="GB35" s="324" t="str">
        <f>IFERROR(GETPIVOTDATA("Average of VEHS(40)",#REF!,"TIMEINT",GB$9,"VEHICLETRAVELTIMEMEASUREMENT",$D35),"--")</f>
        <v>--</v>
      </c>
      <c r="GC35" s="324" t="str">
        <f>IFERROR(GETPIVOTDATA("Average of VEHS(40)",#REF!,"TIMEINT",GC$9,"VEHICLETRAVELTIMEMEASUREMENT",$D35),"--")</f>
        <v>--</v>
      </c>
      <c r="GD35" s="324" t="str">
        <f>IFERROR(GETPIVOTDATA("Average of VEHS(40)",#REF!,"TIMEINT",GD$9,"VEHICLETRAVELTIMEMEASUREMENT",$D35),"--")</f>
        <v>--</v>
      </c>
      <c r="GE35" s="324" t="str">
        <f>IFERROR(GETPIVOTDATA("Average of VEHS(40)",#REF!,"TIMEINT",GE$9,"VEHICLETRAVELTIMEMEASUREMENT",$D35),"--")</f>
        <v>--</v>
      </c>
      <c r="GF35" s="324" t="str">
        <f>IFERROR(GETPIVOTDATA("Average of VEHS(40)",#REF!,"TIMEINT",GF$9,"VEHICLETRAVELTIMEMEASUREMENT",$D35),"--")</f>
        <v>--</v>
      </c>
      <c r="GG35" s="324" t="str">
        <f>IFERROR(GETPIVOTDATA("Average of VEHS(40)",#REF!,"TIMEINT",GG$9,"VEHICLETRAVELTIMEMEASUREMENT",$D35),"--")</f>
        <v>--</v>
      </c>
      <c r="GH35" s="324" t="str">
        <f>IFERROR(GETPIVOTDATA("Average of VEHS(40)",#REF!,"TIMEINT",GH$9,"VEHICLETRAVELTIMEMEASUREMENT",$D35),"--")</f>
        <v>--</v>
      </c>
      <c r="GI35" s="324" t="str">
        <f>IFERROR(GETPIVOTDATA("Average of VEHS(40)",#REF!,"TIMEINT",GI$9,"VEHICLETRAVELTIMEMEASUREMENT",$D35),"--")</f>
        <v>--</v>
      </c>
      <c r="GJ35" s="324" t="str">
        <f>IFERROR(GETPIVOTDATA("Average of VEHS(40)",#REF!,"TIMEINT",GJ$9,"VEHICLETRAVELTIMEMEASUREMENT",$D35),"--")</f>
        <v>--</v>
      </c>
      <c r="GK35" s="324" t="str">
        <f>IFERROR(GETPIVOTDATA("Average of VEHS(40)",#REF!,"TIMEINT",GK$9,"VEHICLETRAVELTIMEMEASUREMENT",$D35),"--")</f>
        <v>--</v>
      </c>
      <c r="GL35" s="325" t="str">
        <f>IFERROR(GETPIVOTDATA("Average of VEHS(40)",#REF!,"TIMEINT",GL$9,"VEHICLETRAVELTIMEMEASUREMENT",$D35),"--")</f>
        <v>--</v>
      </c>
      <c r="GM35" s="331"/>
      <c r="GN35" s="209" t="str">
        <f t="shared" si="25"/>
        <v>--</v>
      </c>
      <c r="GO35" s="354" t="str">
        <f t="shared" si="26"/>
        <v>--</v>
      </c>
      <c r="GP35" s="325">
        <f t="shared" si="27"/>
        <v>0</v>
      </c>
      <c r="GQ35" s="331"/>
      <c r="GR35" s="209" t="str">
        <f>IFERROR(GETPIVOTDATA("Average of TRAVTM(60)",#REF!,"TIMEINT",GR$9,"VEHICLETRAVELTIMEMEASUREMENT",$D35)/3600/24,"--")</f>
        <v>--</v>
      </c>
      <c r="GS35" s="34" t="str">
        <f>IFERROR(GETPIVOTDATA("Average of TRAVTM(60)",#REF!,"TIMEINT",GS$9,"VEHICLETRAVELTIMEMEASUREMENT",$D35)/3600/24,"--")</f>
        <v>--</v>
      </c>
      <c r="GT35" s="34" t="str">
        <f>IFERROR(GETPIVOTDATA("Average of TRAVTM(60)",#REF!,"TIMEINT",GT$9,"VEHICLETRAVELTIMEMEASUREMENT",$D35)/3600/24,"--")</f>
        <v>--</v>
      </c>
      <c r="GU35" s="34" t="str">
        <f>IFERROR(GETPIVOTDATA("Average of TRAVTM(60)",#REF!,"TIMEINT",GU$9,"VEHICLETRAVELTIMEMEASUREMENT",$D35)/3600/24,"--")</f>
        <v>--</v>
      </c>
      <c r="GV35" s="34" t="str">
        <f>IFERROR(GETPIVOTDATA("Average of TRAVTM(60)",#REF!,"TIMEINT",GV$9,"VEHICLETRAVELTIMEMEASUREMENT",$D35)/3600/24,"--")</f>
        <v>--</v>
      </c>
      <c r="GW35" s="34" t="str">
        <f>IFERROR(GETPIVOTDATA("Average of TRAVTM(60)",#REF!,"TIMEINT",GW$9,"VEHICLETRAVELTIMEMEASUREMENT",$D35)/3600/24,"--")</f>
        <v>--</v>
      </c>
      <c r="GX35" s="34" t="str">
        <f>IFERROR(GETPIVOTDATA("Average of TRAVTM(60)",#REF!,"TIMEINT",GX$9,"VEHICLETRAVELTIMEMEASUREMENT",$D35)/3600/24,"--")</f>
        <v>--</v>
      </c>
      <c r="GY35" s="34" t="str">
        <f>IFERROR(GETPIVOTDATA("Average of TRAVTM(60)",#REF!,"TIMEINT",GY$9,"VEHICLETRAVELTIMEMEASUREMENT",$D35)/3600/24,"--")</f>
        <v>--</v>
      </c>
      <c r="GZ35" s="34" t="str">
        <f>IFERROR(GETPIVOTDATA("Average of TRAVTM(60)",#REF!,"TIMEINT",GZ$9,"VEHICLETRAVELTIMEMEASUREMENT",$D35)/3600/24,"--")</f>
        <v>--</v>
      </c>
      <c r="HA35" s="34" t="str">
        <f>IFERROR(GETPIVOTDATA("Average of TRAVTM(60)",#REF!,"TIMEINT",HA$9,"VEHICLETRAVELTIMEMEASUREMENT",$D35)/3600/24,"--")</f>
        <v>--</v>
      </c>
      <c r="HB35" s="34" t="str">
        <f>IFERROR(GETPIVOTDATA("Average of TRAVTM(60)",#REF!,"TIMEINT",HB$9,"VEHICLETRAVELTIMEMEASUREMENT",$D35)/3600/24,"--")</f>
        <v>--</v>
      </c>
      <c r="HC35" s="34" t="str">
        <f>IFERROR(GETPIVOTDATA("Average of TRAVTM(60)",#REF!,"TIMEINT",HC$9,"VEHICLETRAVELTIMEMEASUREMENT",$D35)/3600/24,"--")</f>
        <v>--</v>
      </c>
      <c r="HD35" s="34" t="str">
        <f>IFERROR(GETPIVOTDATA("Average of TRAVTM(60)",#REF!,"TIMEINT",HD$9,"VEHICLETRAVELTIMEMEASUREMENT",$D35)/3600/24,"--")</f>
        <v>--</v>
      </c>
      <c r="HE35" s="34" t="str">
        <f>IFERROR(GETPIVOTDATA("Average of TRAVTM(60)",#REF!,"TIMEINT",HE$9,"VEHICLETRAVELTIMEMEASUREMENT",$D35)/3600/24,"--")</f>
        <v>--</v>
      </c>
      <c r="HF35" s="34" t="str">
        <f>IFERROR(GETPIVOTDATA("Average of TRAVTM(60)",#REF!,"TIMEINT",HF$9,"VEHICLETRAVELTIMEMEASUREMENT",$D35)/3600/24,"--")</f>
        <v>--</v>
      </c>
      <c r="HG35" s="134" t="str">
        <f>IFERROR(GETPIVOTDATA("Average of TRAVTM(60)",#REF!,"TIMEINT",HG$9,"VEHICLETRAVELTIMEMEASUREMENT",$D35)/3600/24,"--")</f>
        <v>--</v>
      </c>
      <c r="HH35" s="331"/>
      <c r="HI35" s="323" t="str">
        <f>IFERROR(GETPIVOTDATA("Average of VEHS(60)",#REF!,"TIMEINT",HI$9,"VEHICLETRAVELTIMEMEASUREMENT",$D35),"--")</f>
        <v>--</v>
      </c>
      <c r="HJ35" s="324" t="str">
        <f>IFERROR(GETPIVOTDATA("Average of VEHS(60)",#REF!,"TIMEINT",HJ$9,"VEHICLETRAVELTIMEMEASUREMENT",$D35),"--")</f>
        <v>--</v>
      </c>
      <c r="HK35" s="324" t="str">
        <f>IFERROR(GETPIVOTDATA("Average of VEHS(60)",#REF!,"TIMEINT",HK$9,"VEHICLETRAVELTIMEMEASUREMENT",$D35),"--")</f>
        <v>--</v>
      </c>
      <c r="HL35" s="324" t="str">
        <f>IFERROR(GETPIVOTDATA("Average of VEHS(60)",#REF!,"TIMEINT",HL$9,"VEHICLETRAVELTIMEMEASUREMENT",$D35),"--")</f>
        <v>--</v>
      </c>
      <c r="HM35" s="324" t="str">
        <f>IFERROR(GETPIVOTDATA("Average of VEHS(60)",#REF!,"TIMEINT",HM$9,"VEHICLETRAVELTIMEMEASUREMENT",$D35),"--")</f>
        <v>--</v>
      </c>
      <c r="HN35" s="324" t="str">
        <f>IFERROR(GETPIVOTDATA("Average of VEHS(60)",#REF!,"TIMEINT",HN$9,"VEHICLETRAVELTIMEMEASUREMENT",$D35),"--")</f>
        <v>--</v>
      </c>
      <c r="HO35" s="324" t="str">
        <f>IFERROR(GETPIVOTDATA("Average of VEHS(60)",#REF!,"TIMEINT",HO$9,"VEHICLETRAVELTIMEMEASUREMENT",$D35),"--")</f>
        <v>--</v>
      </c>
      <c r="HP35" s="324" t="str">
        <f>IFERROR(GETPIVOTDATA("Average of VEHS(60)",#REF!,"TIMEINT",HP$9,"VEHICLETRAVELTIMEMEASUREMENT",$D35),"--")</f>
        <v>--</v>
      </c>
      <c r="HQ35" s="324" t="str">
        <f>IFERROR(GETPIVOTDATA("Average of VEHS(60)",#REF!,"TIMEINT",HQ$9,"VEHICLETRAVELTIMEMEASUREMENT",$D35),"--")</f>
        <v>--</v>
      </c>
      <c r="HR35" s="324" t="str">
        <f>IFERROR(GETPIVOTDATA("Average of VEHS(60)",#REF!,"TIMEINT",HR$9,"VEHICLETRAVELTIMEMEASUREMENT",$D35),"--")</f>
        <v>--</v>
      </c>
      <c r="HS35" s="324" t="str">
        <f>IFERROR(GETPIVOTDATA("Average of VEHS(60)",#REF!,"TIMEINT",HS$9,"VEHICLETRAVELTIMEMEASUREMENT",$D35),"--")</f>
        <v>--</v>
      </c>
      <c r="HT35" s="324" t="str">
        <f>IFERROR(GETPIVOTDATA("Average of VEHS(60)",#REF!,"TIMEINT",HT$9,"VEHICLETRAVELTIMEMEASUREMENT",$D35),"--")</f>
        <v>--</v>
      </c>
      <c r="HU35" s="324" t="str">
        <f>IFERROR(GETPIVOTDATA("Average of VEHS(60)",#REF!,"TIMEINT",HU$9,"VEHICLETRAVELTIMEMEASUREMENT",$D35),"--")</f>
        <v>--</v>
      </c>
      <c r="HV35" s="324" t="str">
        <f>IFERROR(GETPIVOTDATA("Average of VEHS(60)",#REF!,"TIMEINT",HV$9,"VEHICLETRAVELTIMEMEASUREMENT",$D35),"--")</f>
        <v>--</v>
      </c>
      <c r="HW35" s="324" t="str">
        <f>IFERROR(GETPIVOTDATA("Average of VEHS(60)",#REF!,"TIMEINT",HW$9,"VEHICLETRAVELTIMEMEASUREMENT",$D35),"--")</f>
        <v>--</v>
      </c>
      <c r="HX35" s="325" t="str">
        <f>IFERROR(GETPIVOTDATA("Average of VEHS(60)",#REF!,"TIMEINT",HX$9,"VEHICLETRAVELTIMEMEASUREMENT",$D35),"--")</f>
        <v>--</v>
      </c>
      <c r="HY35" s="331"/>
      <c r="HZ35" s="209" t="str">
        <f t="shared" si="28"/>
        <v>--</v>
      </c>
      <c r="IA35" s="354" t="str">
        <f t="shared" si="29"/>
        <v>--</v>
      </c>
      <c r="IB35" s="325">
        <f t="shared" si="30"/>
        <v>0</v>
      </c>
      <c r="IC35" s="638"/>
      <c r="ID35" s="323" t="str">
        <f>IFERROR(AVERAGEIFS('VISSIM Travel Time Outputs'!#REF!,'VISSIM Travel Time Outputs'!#REF!,$D35,'VISSIM Travel Time Outputs'!#REF!,"AVG",'VISSIM Travel Time Outputs'!#REF!,ID$9),"-")</f>
        <v>-</v>
      </c>
      <c r="IE35" s="324" t="str">
        <f>IFERROR(AVERAGEIFS('VISSIM Travel Time Outputs'!#REF!,'VISSIM Travel Time Outputs'!#REF!,$D35,'VISSIM Travel Time Outputs'!#REF!,"AVG",'VISSIM Travel Time Outputs'!#REF!,IE$9),"-")</f>
        <v>-</v>
      </c>
      <c r="IF35" s="324" t="str">
        <f>IFERROR(AVERAGEIFS('VISSIM Travel Time Outputs'!#REF!,'VISSIM Travel Time Outputs'!#REF!,$D35,'VISSIM Travel Time Outputs'!#REF!,"AVG",'VISSIM Travel Time Outputs'!#REF!,IF$9),"-")</f>
        <v>-</v>
      </c>
      <c r="IG35" s="324" t="str">
        <f>IFERROR(AVERAGEIFS('VISSIM Travel Time Outputs'!#REF!,'VISSIM Travel Time Outputs'!#REF!,$D35,'VISSIM Travel Time Outputs'!#REF!,"AVG",'VISSIM Travel Time Outputs'!#REF!,IG$9),"-")</f>
        <v>-</v>
      </c>
      <c r="IH35" s="324" t="str">
        <f>IFERROR(AVERAGEIFS('VISSIM Travel Time Outputs'!#REF!,'VISSIM Travel Time Outputs'!#REF!,$D35,'VISSIM Travel Time Outputs'!#REF!,"AVG",'VISSIM Travel Time Outputs'!#REF!,IH$9),"-")</f>
        <v>-</v>
      </c>
      <c r="II35" s="324" t="str">
        <f>IFERROR(AVERAGEIFS('VISSIM Travel Time Outputs'!#REF!,'VISSIM Travel Time Outputs'!#REF!,$D35,'VISSIM Travel Time Outputs'!#REF!,"AVG",'VISSIM Travel Time Outputs'!#REF!,II$9),"-")</f>
        <v>-</v>
      </c>
      <c r="IJ35" s="324" t="str">
        <f>IFERROR(AVERAGEIFS('VISSIM Travel Time Outputs'!#REF!,'VISSIM Travel Time Outputs'!#REF!,$D35,'VISSIM Travel Time Outputs'!#REF!,"AVG",'VISSIM Travel Time Outputs'!#REF!,IJ$9),"-")</f>
        <v>-</v>
      </c>
      <c r="IK35" s="324" t="str">
        <f>IFERROR(AVERAGEIFS('VISSIM Travel Time Outputs'!#REF!,'VISSIM Travel Time Outputs'!#REF!,$D35,'VISSIM Travel Time Outputs'!#REF!,"AVG",'VISSIM Travel Time Outputs'!#REF!,IK$9),"-")</f>
        <v>-</v>
      </c>
      <c r="IL35" s="324" t="str">
        <f>IFERROR(AVERAGEIFS('VISSIM Travel Time Outputs'!#REF!,'VISSIM Travel Time Outputs'!#REF!,$D35,'VISSIM Travel Time Outputs'!#REF!,"AVG",'VISSIM Travel Time Outputs'!#REF!,IL$9),"-")</f>
        <v>-</v>
      </c>
      <c r="IM35" s="324" t="str">
        <f>IFERROR(AVERAGEIFS('VISSIM Travel Time Outputs'!#REF!,'VISSIM Travel Time Outputs'!#REF!,$D35,'VISSIM Travel Time Outputs'!#REF!,"AVG",'VISSIM Travel Time Outputs'!#REF!,IM$9),"-")</f>
        <v>-</v>
      </c>
      <c r="IN35" s="324" t="str">
        <f>IFERROR(AVERAGEIFS('VISSIM Travel Time Outputs'!#REF!,'VISSIM Travel Time Outputs'!#REF!,$D35,'VISSIM Travel Time Outputs'!#REF!,"AVG",'VISSIM Travel Time Outputs'!#REF!,IN$9),"-")</f>
        <v>-</v>
      </c>
      <c r="IO35" s="324" t="str">
        <f>IFERROR(AVERAGEIFS('VISSIM Travel Time Outputs'!#REF!,'VISSIM Travel Time Outputs'!#REF!,$D35,'VISSIM Travel Time Outputs'!#REF!,"AVG",'VISSIM Travel Time Outputs'!#REF!,IO$9),"-")</f>
        <v>-</v>
      </c>
      <c r="IP35" s="324" t="str">
        <f>IFERROR(AVERAGEIFS('VISSIM Travel Time Outputs'!#REF!,'VISSIM Travel Time Outputs'!#REF!,$D35,'VISSIM Travel Time Outputs'!#REF!,"AVG",'VISSIM Travel Time Outputs'!#REF!,IP$9),"-")</f>
        <v>-</v>
      </c>
      <c r="IQ35" s="324" t="str">
        <f>IFERROR(AVERAGEIFS('VISSIM Travel Time Outputs'!#REF!,'VISSIM Travel Time Outputs'!#REF!,$D35,'VISSIM Travel Time Outputs'!#REF!,"AVG",'VISSIM Travel Time Outputs'!#REF!,IQ$9),"-")</f>
        <v>-</v>
      </c>
      <c r="IR35" s="324" t="str">
        <f>IFERROR(AVERAGEIFS('VISSIM Travel Time Outputs'!#REF!,'VISSIM Travel Time Outputs'!#REF!,$D35,'VISSIM Travel Time Outputs'!#REF!,"AVG",'VISSIM Travel Time Outputs'!#REF!,IR$9),"-")</f>
        <v>-</v>
      </c>
      <c r="IS35" s="325" t="str">
        <f>IFERROR(AVERAGEIFS('VISSIM Travel Time Outputs'!#REF!,'VISSIM Travel Time Outputs'!#REF!,$D35,'VISSIM Travel Time Outputs'!#REF!,"AVG",'VISSIM Travel Time Outputs'!#REF!,IS$9),"-")</f>
        <v>-</v>
      </c>
      <c r="IT35" s="325" t="str">
        <f t="shared" si="31"/>
        <v>--</v>
      </c>
    </row>
    <row r="36" spans="1:254" customFormat="1" x14ac:dyDescent="0.35">
      <c r="A36" s="252" t="str">
        <f t="shared" si="12"/>
        <v>H</v>
      </c>
      <c r="B36" s="577">
        <f t="shared" si="32"/>
        <v>27</v>
      </c>
      <c r="C36" s="413">
        <f>INDEX('Input - Travel Times'!$B$3:$AH$103,MATCH($B36,'Input - Travel Times'!$B$3:$B$103,0),MATCH(C$9,'Input - Travel Times'!$B$3:$AH$3,0))</f>
        <v>0</v>
      </c>
      <c r="D36" s="150">
        <f>INDEX('Input - Travel Times'!$B$3:$AH$103,MATCH($B36,'Input - Travel Times'!$B$3:$B$103,0),MATCH(D$9,'Input - Travel Times'!$B$3:$AH$3,0))</f>
        <v>0</v>
      </c>
      <c r="E36" s="518">
        <f>TIME(0,0,INDEX('Input - Travel Times'!$B$3:$AH$103,MATCH($B36,'Input - Travel Times'!$B$3:$B$103,0),MATCH(E$9,'Input - Travel Times'!$B$3:$AH$3,0)))</f>
        <v>0</v>
      </c>
      <c r="F36" s="518">
        <f>TIME(0,0,INDEX('Input - Travel Times'!$B$3:$AH$103,MATCH($B36,'Input - Travel Times'!$B$3:$B$103,0),MATCH(F$9,'Input - Travel Times'!$B$3:$AH$3,0)))</f>
        <v>0</v>
      </c>
      <c r="G36" s="518">
        <f>TIME(0,0,INDEX('Input - Travel Times'!$B$3:$AH$103,MATCH($B36,'Input - Travel Times'!$B$3:$B$103,0),MATCH(G$9,'Input - Travel Times'!$B$3:$AH$3,0)))</f>
        <v>0</v>
      </c>
      <c r="H36" s="518">
        <f>TIME(0,0,INDEX('Input - Travel Times'!$B$3:$AH$103,MATCH($B36,'Input - Travel Times'!$B$3:$B$103,0),MATCH(H$9,'Input - Travel Times'!$B$3:$AH$3,0)))</f>
        <v>0</v>
      </c>
      <c r="I36" s="126"/>
      <c r="J36" s="209" t="str">
        <f>IFERROR(TIME(0,0,AVERAGEIFS('VISSIM Travel Time Outputs'!$I:$I,'VISSIM Travel Time Outputs'!$D:$D,$D36,'VISSIM Travel Time Outputs'!$A:$A,"AVG",'VISSIM Travel Time Outputs'!$B:$B,J$9)),"-")</f>
        <v>-</v>
      </c>
      <c r="K36" s="34" t="str">
        <f>IFERROR(TIME(0,0,AVERAGEIFS('VISSIM Travel Time Outputs'!$I:$I,'VISSIM Travel Time Outputs'!$D:$D,$D36,'VISSIM Travel Time Outputs'!$A:$A,"AVG",'VISSIM Travel Time Outputs'!$B:$B,K$9)),"-")</f>
        <v>-</v>
      </c>
      <c r="L36" s="34" t="str">
        <f>IFERROR(TIME(0,0,AVERAGEIFS('VISSIM Travel Time Outputs'!$I:$I,'VISSIM Travel Time Outputs'!$D:$D,$D36,'VISSIM Travel Time Outputs'!$A:$A,"AVG",'VISSIM Travel Time Outputs'!$B:$B,L$9)),"-")</f>
        <v>-</v>
      </c>
      <c r="M36" s="34" t="str">
        <f>IFERROR(TIME(0,0,AVERAGEIFS('VISSIM Travel Time Outputs'!$I:$I,'VISSIM Travel Time Outputs'!$D:$D,$D36,'VISSIM Travel Time Outputs'!$A:$A,"AVG",'VISSIM Travel Time Outputs'!$B:$B,M$9)),"-")</f>
        <v>-</v>
      </c>
      <c r="N36" s="34" t="str">
        <f>IFERROR(TIME(0,0,AVERAGEIFS('VISSIM Travel Time Outputs'!$I:$I,'VISSIM Travel Time Outputs'!$D:$D,$D36,'VISSIM Travel Time Outputs'!$A:$A,"AVG",'VISSIM Travel Time Outputs'!$B:$B,N$9)),"-")</f>
        <v>-</v>
      </c>
      <c r="O36" s="34" t="str">
        <f>IFERROR(TIME(0,0,AVERAGEIFS('VISSIM Travel Time Outputs'!$I:$I,'VISSIM Travel Time Outputs'!$D:$D,$D36,'VISSIM Travel Time Outputs'!$A:$A,"AVG",'VISSIM Travel Time Outputs'!$B:$B,O$9)),"-")</f>
        <v>-</v>
      </c>
      <c r="P36" s="34" t="str">
        <f>IFERROR(TIME(0,0,AVERAGEIFS('VISSIM Travel Time Outputs'!$I:$I,'VISSIM Travel Time Outputs'!$D:$D,$D36,'VISSIM Travel Time Outputs'!$A:$A,"AVG",'VISSIM Travel Time Outputs'!$B:$B,P$9)),"-")</f>
        <v>-</v>
      </c>
      <c r="Q36" s="34" t="str">
        <f>IFERROR(TIME(0,0,AVERAGEIFS('VISSIM Travel Time Outputs'!$I:$I,'VISSIM Travel Time Outputs'!$D:$D,$D36,'VISSIM Travel Time Outputs'!$A:$A,"AVG",'VISSIM Travel Time Outputs'!$B:$B,Q$9)),"-")</f>
        <v>-</v>
      </c>
      <c r="R36" s="34" t="str">
        <f>IFERROR(TIME(0,0,AVERAGEIFS('VISSIM Travel Time Outputs'!$I:$I,'VISSIM Travel Time Outputs'!$D:$D,$D36,'VISSIM Travel Time Outputs'!$A:$A,"AVG",'VISSIM Travel Time Outputs'!$B:$B,R$9)),"-")</f>
        <v>-</v>
      </c>
      <c r="S36" s="34" t="str">
        <f>IFERROR(TIME(0,0,AVERAGEIFS('VISSIM Travel Time Outputs'!$I:$I,'VISSIM Travel Time Outputs'!$D:$D,$D36,'VISSIM Travel Time Outputs'!$A:$A,"AVG",'VISSIM Travel Time Outputs'!$B:$B,S$9)),"-")</f>
        <v>-</v>
      </c>
      <c r="T36" s="34" t="str">
        <f>IFERROR(TIME(0,0,AVERAGEIFS('VISSIM Travel Time Outputs'!$I:$I,'VISSIM Travel Time Outputs'!$D:$D,$D36,'VISSIM Travel Time Outputs'!$A:$A,"AVG",'VISSIM Travel Time Outputs'!$B:$B,T$9)),"-")</f>
        <v>-</v>
      </c>
      <c r="U36" s="34" t="str">
        <f>IFERROR(TIME(0,0,AVERAGEIFS('VISSIM Travel Time Outputs'!$I:$I,'VISSIM Travel Time Outputs'!$D:$D,$D36,'VISSIM Travel Time Outputs'!$A:$A,"AVG",'VISSIM Travel Time Outputs'!$B:$B,U$9)),"-")</f>
        <v>-</v>
      </c>
      <c r="V36" s="34" t="str">
        <f>IFERROR(TIME(0,0,AVERAGEIFS('VISSIM Travel Time Outputs'!$I:$I,'VISSIM Travel Time Outputs'!$D:$D,$D36,'VISSIM Travel Time Outputs'!$A:$A,"AVG",'VISSIM Travel Time Outputs'!$B:$B,V$9)),"-")</f>
        <v>-</v>
      </c>
      <c r="W36" s="34" t="str">
        <f>IFERROR(TIME(0,0,AVERAGEIFS('VISSIM Travel Time Outputs'!$I:$I,'VISSIM Travel Time Outputs'!$D:$D,$D36,'VISSIM Travel Time Outputs'!$A:$A,"AVG",'VISSIM Travel Time Outputs'!$B:$B,W$9)),"-")</f>
        <v>-</v>
      </c>
      <c r="X36" s="34" t="str">
        <f>IFERROR(TIME(0,0,AVERAGEIFS('VISSIM Travel Time Outputs'!$I:$I,'VISSIM Travel Time Outputs'!$D:$D,$D36,'VISSIM Travel Time Outputs'!$A:$A,"AVG",'VISSIM Travel Time Outputs'!$B:$B,X$9)),"-")</f>
        <v>-</v>
      </c>
      <c r="Y36" s="134" t="str">
        <f>IFERROR(TIME(0,0,AVERAGEIFS('VISSIM Travel Time Outputs'!$I:$I,'VISSIM Travel Time Outputs'!$D:$D,$D36,'VISSIM Travel Time Outputs'!$A:$A,"AVG",'VISSIM Travel Time Outputs'!$B:$B,Y$9)),"-")</f>
        <v>-</v>
      </c>
      <c r="Z36" s="254"/>
      <c r="AA36" s="323" t="str">
        <f>IFERROR(AVERAGEIFS('VISSIM Travel Time Outputs'!$F:$F,'VISSIM Travel Time Outputs'!$D:$D,$D36,'VISSIM Travel Time Outputs'!$A:$A,"AVG",'VISSIM Travel Time Outputs'!$B:$B,AA$9),"-")</f>
        <v>-</v>
      </c>
      <c r="AB36" s="324" t="str">
        <f>IFERROR(AVERAGEIFS('VISSIM Travel Time Outputs'!$F:$F,'VISSIM Travel Time Outputs'!$D:$D,$D36,'VISSIM Travel Time Outputs'!$A:$A,"AVG",'VISSIM Travel Time Outputs'!$B:$B,AB$9),"-")</f>
        <v>-</v>
      </c>
      <c r="AC36" s="324" t="str">
        <f>IFERROR(AVERAGEIFS('VISSIM Travel Time Outputs'!$F:$F,'VISSIM Travel Time Outputs'!$D:$D,$D36,'VISSIM Travel Time Outputs'!$A:$A,"AVG",'VISSIM Travel Time Outputs'!$B:$B,AC$9),"-")</f>
        <v>-</v>
      </c>
      <c r="AD36" s="324" t="str">
        <f>IFERROR(AVERAGEIFS('VISSIM Travel Time Outputs'!$F:$F,'VISSIM Travel Time Outputs'!$D:$D,$D36,'VISSIM Travel Time Outputs'!$A:$A,"AVG",'VISSIM Travel Time Outputs'!$B:$B,AD$9),"-")</f>
        <v>-</v>
      </c>
      <c r="AE36" s="324" t="str">
        <f>IFERROR(AVERAGEIFS('VISSIM Travel Time Outputs'!$F:$F,'VISSIM Travel Time Outputs'!$D:$D,$D36,'VISSIM Travel Time Outputs'!$A:$A,"AVG",'VISSIM Travel Time Outputs'!$B:$B,AE$9),"-")</f>
        <v>-</v>
      </c>
      <c r="AF36" s="324" t="str">
        <f>IFERROR(AVERAGEIFS('VISSIM Travel Time Outputs'!$F:$F,'VISSIM Travel Time Outputs'!$D:$D,$D36,'VISSIM Travel Time Outputs'!$A:$A,"AVG",'VISSIM Travel Time Outputs'!$B:$B,AF$9),"-")</f>
        <v>-</v>
      </c>
      <c r="AG36" s="324" t="str">
        <f>IFERROR(AVERAGEIFS('VISSIM Travel Time Outputs'!$F:$F,'VISSIM Travel Time Outputs'!$D:$D,$D36,'VISSIM Travel Time Outputs'!$A:$A,"AVG",'VISSIM Travel Time Outputs'!$B:$B,AG$9),"-")</f>
        <v>-</v>
      </c>
      <c r="AH36" s="324" t="str">
        <f>IFERROR(AVERAGEIFS('VISSIM Travel Time Outputs'!$F:$F,'VISSIM Travel Time Outputs'!$D:$D,$D36,'VISSIM Travel Time Outputs'!$A:$A,"AVG",'VISSIM Travel Time Outputs'!$B:$B,AH$9),"-")</f>
        <v>-</v>
      </c>
      <c r="AI36" s="324" t="str">
        <f>IFERROR(AVERAGEIFS('VISSIM Travel Time Outputs'!$F:$F,'VISSIM Travel Time Outputs'!$D:$D,$D36,'VISSIM Travel Time Outputs'!$A:$A,"AVG",'VISSIM Travel Time Outputs'!$B:$B,AI$9),"-")</f>
        <v>-</v>
      </c>
      <c r="AJ36" s="324" t="str">
        <f>IFERROR(AVERAGEIFS('VISSIM Travel Time Outputs'!$F:$F,'VISSIM Travel Time Outputs'!$D:$D,$D36,'VISSIM Travel Time Outputs'!$A:$A,"AVG",'VISSIM Travel Time Outputs'!$B:$B,AJ$9),"-")</f>
        <v>-</v>
      </c>
      <c r="AK36" s="324" t="str">
        <f>IFERROR(AVERAGEIFS('VISSIM Travel Time Outputs'!$F:$F,'VISSIM Travel Time Outputs'!$D:$D,$D36,'VISSIM Travel Time Outputs'!$A:$A,"AVG",'VISSIM Travel Time Outputs'!$B:$B,AK$9),"-")</f>
        <v>-</v>
      </c>
      <c r="AL36" s="324" t="str">
        <f>IFERROR(AVERAGEIFS('VISSIM Travel Time Outputs'!$F:$F,'VISSIM Travel Time Outputs'!$D:$D,$D36,'VISSIM Travel Time Outputs'!$A:$A,"AVG",'VISSIM Travel Time Outputs'!$B:$B,AL$9),"-")</f>
        <v>-</v>
      </c>
      <c r="AM36" s="324" t="str">
        <f>IFERROR(AVERAGEIFS('VISSIM Travel Time Outputs'!$F:$F,'VISSIM Travel Time Outputs'!$D:$D,$D36,'VISSIM Travel Time Outputs'!$A:$A,"AVG",'VISSIM Travel Time Outputs'!$B:$B,AM$9),"-")</f>
        <v>-</v>
      </c>
      <c r="AN36" s="324" t="str">
        <f>IFERROR(AVERAGEIFS('VISSIM Travel Time Outputs'!$F:$F,'VISSIM Travel Time Outputs'!$D:$D,$D36,'VISSIM Travel Time Outputs'!$A:$A,"AVG",'VISSIM Travel Time Outputs'!$B:$B,AN$9),"-")</f>
        <v>-</v>
      </c>
      <c r="AO36" s="324" t="str">
        <f>IFERROR(AVERAGEIFS('VISSIM Travel Time Outputs'!$F:$F,'VISSIM Travel Time Outputs'!$D:$D,$D36,'VISSIM Travel Time Outputs'!$A:$A,"AVG",'VISSIM Travel Time Outputs'!$B:$B,AO$9),"-")</f>
        <v>-</v>
      </c>
      <c r="AP36" s="325" t="str">
        <f>IFERROR(AVERAGEIFS('VISSIM Travel Time Outputs'!$F:$F,'VISSIM Travel Time Outputs'!$D:$D,$D36,'VISSIM Travel Time Outputs'!$A:$A,"AVG",'VISSIM Travel Time Outputs'!$B:$B,AP$9),"-")</f>
        <v>-</v>
      </c>
      <c r="AQ36" s="331"/>
      <c r="AR36" s="209" t="str">
        <f t="shared" si="13"/>
        <v>--</v>
      </c>
      <c r="AS36" s="354" t="str">
        <f t="shared" si="14"/>
        <v>--</v>
      </c>
      <c r="AT36" s="325">
        <f t="shared" si="15"/>
        <v>0</v>
      </c>
      <c r="AU36" s="255"/>
      <c r="AV36" s="209" t="str">
        <f>IFERROR(TIME(0,0,AVERAGEIFS('VISSIM Travel Time Outputs'!$J:$J,'VISSIM Travel Time Outputs'!$D:$D,$D36,'VISSIM Travel Time Outputs'!$A:$A,"AVG",'VISSIM Travel Time Outputs'!$B:$B,AV$9)),"-")</f>
        <v>-</v>
      </c>
      <c r="AW36" s="34" t="str">
        <f>IFERROR(TIME(0,0,AVERAGEIFS('VISSIM Travel Time Outputs'!$J:$J,'VISSIM Travel Time Outputs'!$D:$D,$D36,'VISSIM Travel Time Outputs'!$A:$A,"AVG",'VISSIM Travel Time Outputs'!$B:$B,AW$9)),"-")</f>
        <v>-</v>
      </c>
      <c r="AX36" s="34" t="str">
        <f>IFERROR(TIME(0,0,AVERAGEIFS('VISSIM Travel Time Outputs'!$J:$J,'VISSIM Travel Time Outputs'!$D:$D,$D36,'VISSIM Travel Time Outputs'!$A:$A,"AVG",'VISSIM Travel Time Outputs'!$B:$B,AX$9)),"-")</f>
        <v>-</v>
      </c>
      <c r="AY36" s="34" t="str">
        <f>IFERROR(TIME(0,0,AVERAGEIFS('VISSIM Travel Time Outputs'!$J:$J,'VISSIM Travel Time Outputs'!$D:$D,$D36,'VISSIM Travel Time Outputs'!$A:$A,"AVG",'VISSIM Travel Time Outputs'!$B:$B,AY$9)),"-")</f>
        <v>-</v>
      </c>
      <c r="AZ36" s="34" t="str">
        <f>IFERROR(TIME(0,0,AVERAGEIFS('VISSIM Travel Time Outputs'!$J:$J,'VISSIM Travel Time Outputs'!$D:$D,$D36,'VISSIM Travel Time Outputs'!$A:$A,"AVG",'VISSIM Travel Time Outputs'!$B:$B,AZ$9)),"-")</f>
        <v>-</v>
      </c>
      <c r="BA36" s="34" t="str">
        <f>IFERROR(TIME(0,0,AVERAGEIFS('VISSIM Travel Time Outputs'!$J:$J,'VISSIM Travel Time Outputs'!$D:$D,$D36,'VISSIM Travel Time Outputs'!$A:$A,"AVG",'VISSIM Travel Time Outputs'!$B:$B,BA$9)),"-")</f>
        <v>-</v>
      </c>
      <c r="BB36" s="34" t="str">
        <f>IFERROR(TIME(0,0,AVERAGEIFS('VISSIM Travel Time Outputs'!$J:$J,'VISSIM Travel Time Outputs'!$D:$D,$D36,'VISSIM Travel Time Outputs'!$A:$A,"AVG",'VISSIM Travel Time Outputs'!$B:$B,BB$9)),"-")</f>
        <v>-</v>
      </c>
      <c r="BC36" s="34" t="str">
        <f>IFERROR(TIME(0,0,AVERAGEIFS('VISSIM Travel Time Outputs'!$J:$J,'VISSIM Travel Time Outputs'!$D:$D,$D36,'VISSIM Travel Time Outputs'!$A:$A,"AVG",'VISSIM Travel Time Outputs'!$B:$B,BC$9)),"-")</f>
        <v>-</v>
      </c>
      <c r="BD36" s="34" t="str">
        <f>IFERROR(TIME(0,0,AVERAGEIFS('VISSIM Travel Time Outputs'!$J:$J,'VISSIM Travel Time Outputs'!$D:$D,$D36,'VISSIM Travel Time Outputs'!$A:$A,"AVG",'VISSIM Travel Time Outputs'!$B:$B,BD$9)),"-")</f>
        <v>-</v>
      </c>
      <c r="BE36" s="34" t="str">
        <f>IFERROR(TIME(0,0,AVERAGEIFS('VISSIM Travel Time Outputs'!$J:$J,'VISSIM Travel Time Outputs'!$D:$D,$D36,'VISSIM Travel Time Outputs'!$A:$A,"AVG",'VISSIM Travel Time Outputs'!$B:$B,BE$9)),"-")</f>
        <v>-</v>
      </c>
      <c r="BF36" s="34" t="str">
        <f>IFERROR(TIME(0,0,AVERAGEIFS('VISSIM Travel Time Outputs'!$J:$J,'VISSIM Travel Time Outputs'!$D:$D,$D36,'VISSIM Travel Time Outputs'!$A:$A,"AVG",'VISSIM Travel Time Outputs'!$B:$B,BF$9)),"-")</f>
        <v>-</v>
      </c>
      <c r="BG36" s="34" t="str">
        <f>IFERROR(TIME(0,0,AVERAGEIFS('VISSIM Travel Time Outputs'!$J:$J,'VISSIM Travel Time Outputs'!$D:$D,$D36,'VISSIM Travel Time Outputs'!$A:$A,"AVG",'VISSIM Travel Time Outputs'!$B:$B,BG$9)),"-")</f>
        <v>-</v>
      </c>
      <c r="BH36" s="34" t="str">
        <f>IFERROR(TIME(0,0,AVERAGEIFS('VISSIM Travel Time Outputs'!$J:$J,'VISSIM Travel Time Outputs'!$D:$D,$D36,'VISSIM Travel Time Outputs'!$A:$A,"AVG",'VISSIM Travel Time Outputs'!$B:$B,BH$9)),"-")</f>
        <v>-</v>
      </c>
      <c r="BI36" s="34" t="str">
        <f>IFERROR(TIME(0,0,AVERAGEIFS('VISSIM Travel Time Outputs'!$J:$J,'VISSIM Travel Time Outputs'!$D:$D,$D36,'VISSIM Travel Time Outputs'!$A:$A,"AVG",'VISSIM Travel Time Outputs'!$B:$B,BI$9)),"-")</f>
        <v>-</v>
      </c>
      <c r="BJ36" s="34" t="str">
        <f>IFERROR(TIME(0,0,AVERAGEIFS('VISSIM Travel Time Outputs'!$J:$J,'VISSIM Travel Time Outputs'!$D:$D,$D36,'VISSIM Travel Time Outputs'!$A:$A,"AVG",'VISSIM Travel Time Outputs'!$B:$B,BJ$9)),"-")</f>
        <v>-</v>
      </c>
      <c r="BK36" s="134" t="str">
        <f>IFERROR(TIME(0,0,AVERAGEIFS('VISSIM Travel Time Outputs'!$J:$J,'VISSIM Travel Time Outputs'!$D:$D,$D36,'VISSIM Travel Time Outputs'!$A:$A,"AVG",'VISSIM Travel Time Outputs'!$B:$B,BK$9)),"-")</f>
        <v>-</v>
      </c>
      <c r="BL36" s="126"/>
      <c r="BM36" s="323" t="str">
        <f>IFERROR(AVERAGEIFS('VISSIM Travel Time Outputs'!$G:$G,'VISSIM Travel Time Outputs'!$D:$D,$D36,'VISSIM Travel Time Outputs'!$A:$A,"AVG",'VISSIM Travel Time Outputs'!$B:$B,BM$9),"-")</f>
        <v>-</v>
      </c>
      <c r="BN36" s="324" t="str">
        <f>IFERROR(AVERAGEIFS('VISSIM Travel Time Outputs'!$G:$G,'VISSIM Travel Time Outputs'!$D:$D,$D36,'VISSIM Travel Time Outputs'!$A:$A,"AVG",'VISSIM Travel Time Outputs'!$B:$B,BN$9),"-")</f>
        <v>-</v>
      </c>
      <c r="BO36" s="324" t="str">
        <f>IFERROR(AVERAGEIFS('VISSIM Travel Time Outputs'!$G:$G,'VISSIM Travel Time Outputs'!$D:$D,$D36,'VISSIM Travel Time Outputs'!$A:$A,"AVG",'VISSIM Travel Time Outputs'!$B:$B,BO$9),"-")</f>
        <v>-</v>
      </c>
      <c r="BP36" s="324" t="str">
        <f>IFERROR(AVERAGEIFS('VISSIM Travel Time Outputs'!$G:$G,'VISSIM Travel Time Outputs'!$D:$D,$D36,'VISSIM Travel Time Outputs'!$A:$A,"AVG",'VISSIM Travel Time Outputs'!$B:$B,BP$9),"-")</f>
        <v>-</v>
      </c>
      <c r="BQ36" s="324" t="str">
        <f>IFERROR(AVERAGEIFS('VISSIM Travel Time Outputs'!$G:$G,'VISSIM Travel Time Outputs'!$D:$D,$D36,'VISSIM Travel Time Outputs'!$A:$A,"AVG",'VISSIM Travel Time Outputs'!$B:$B,BQ$9),"-")</f>
        <v>-</v>
      </c>
      <c r="BR36" s="324" t="str">
        <f>IFERROR(AVERAGEIFS('VISSIM Travel Time Outputs'!$G:$G,'VISSIM Travel Time Outputs'!$D:$D,$D36,'VISSIM Travel Time Outputs'!$A:$A,"AVG",'VISSIM Travel Time Outputs'!$B:$B,BR$9),"-")</f>
        <v>-</v>
      </c>
      <c r="BS36" s="324" t="str">
        <f>IFERROR(AVERAGEIFS('VISSIM Travel Time Outputs'!$G:$G,'VISSIM Travel Time Outputs'!$D:$D,$D36,'VISSIM Travel Time Outputs'!$A:$A,"AVG",'VISSIM Travel Time Outputs'!$B:$B,BS$9),"-")</f>
        <v>-</v>
      </c>
      <c r="BT36" s="324" t="str">
        <f>IFERROR(AVERAGEIFS('VISSIM Travel Time Outputs'!$G:$G,'VISSIM Travel Time Outputs'!$D:$D,$D36,'VISSIM Travel Time Outputs'!$A:$A,"AVG",'VISSIM Travel Time Outputs'!$B:$B,BT$9),"-")</f>
        <v>-</v>
      </c>
      <c r="BU36" s="324" t="str">
        <f>IFERROR(AVERAGEIFS('VISSIM Travel Time Outputs'!$G:$G,'VISSIM Travel Time Outputs'!$D:$D,$D36,'VISSIM Travel Time Outputs'!$A:$A,"AVG",'VISSIM Travel Time Outputs'!$B:$B,BU$9),"-")</f>
        <v>-</v>
      </c>
      <c r="BV36" s="324" t="str">
        <f>IFERROR(AVERAGEIFS('VISSIM Travel Time Outputs'!$G:$G,'VISSIM Travel Time Outputs'!$D:$D,$D36,'VISSIM Travel Time Outputs'!$A:$A,"AVG",'VISSIM Travel Time Outputs'!$B:$B,BV$9),"-")</f>
        <v>-</v>
      </c>
      <c r="BW36" s="324" t="str">
        <f>IFERROR(AVERAGEIFS('VISSIM Travel Time Outputs'!$G:$G,'VISSIM Travel Time Outputs'!$D:$D,$D36,'VISSIM Travel Time Outputs'!$A:$A,"AVG",'VISSIM Travel Time Outputs'!$B:$B,BW$9),"-")</f>
        <v>-</v>
      </c>
      <c r="BX36" s="324" t="str">
        <f>IFERROR(AVERAGEIFS('VISSIM Travel Time Outputs'!$G:$G,'VISSIM Travel Time Outputs'!$D:$D,$D36,'VISSIM Travel Time Outputs'!$A:$A,"AVG",'VISSIM Travel Time Outputs'!$B:$B,BX$9),"-")</f>
        <v>-</v>
      </c>
      <c r="BY36" s="324" t="str">
        <f>IFERROR(AVERAGEIFS('VISSIM Travel Time Outputs'!$G:$G,'VISSIM Travel Time Outputs'!$D:$D,$D36,'VISSIM Travel Time Outputs'!$A:$A,"AVG",'VISSIM Travel Time Outputs'!$B:$B,BY$9),"-")</f>
        <v>-</v>
      </c>
      <c r="BZ36" s="324" t="str">
        <f>IFERROR(AVERAGEIFS('VISSIM Travel Time Outputs'!$G:$G,'VISSIM Travel Time Outputs'!$D:$D,$D36,'VISSIM Travel Time Outputs'!$A:$A,"AVG",'VISSIM Travel Time Outputs'!$B:$B,BZ$9),"-")</f>
        <v>-</v>
      </c>
      <c r="CA36" s="324" t="str">
        <f>IFERROR(AVERAGEIFS('VISSIM Travel Time Outputs'!$G:$G,'VISSIM Travel Time Outputs'!$D:$D,$D36,'VISSIM Travel Time Outputs'!$A:$A,"AVG",'VISSIM Travel Time Outputs'!$B:$B,CA$9),"-")</f>
        <v>-</v>
      </c>
      <c r="CB36" s="325" t="str">
        <f>IFERROR(AVERAGEIFS('VISSIM Travel Time Outputs'!$G:$G,'VISSIM Travel Time Outputs'!$D:$D,$D36,'VISSIM Travel Time Outputs'!$A:$A,"AVG",'VISSIM Travel Time Outputs'!$B:$B,CB$9),"-")</f>
        <v>-</v>
      </c>
      <c r="CC36" s="254"/>
      <c r="CD36" s="209" t="str">
        <f t="shared" si="16"/>
        <v>--</v>
      </c>
      <c r="CE36" s="354" t="str">
        <f t="shared" si="17"/>
        <v>--</v>
      </c>
      <c r="CF36" s="325">
        <f t="shared" si="18"/>
        <v>0</v>
      </c>
      <c r="CG36" s="331"/>
      <c r="CH36" s="209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134"/>
      <c r="CX36" s="331"/>
      <c r="CY36" s="323"/>
      <c r="CZ36" s="324"/>
      <c r="DA36" s="324"/>
      <c r="DB36" s="324"/>
      <c r="DC36" s="324"/>
      <c r="DD36" s="324"/>
      <c r="DE36" s="324"/>
      <c r="DF36" s="324"/>
      <c r="DG36" s="324"/>
      <c r="DH36" s="324"/>
      <c r="DI36" s="324"/>
      <c r="DJ36" s="324"/>
      <c r="DK36" s="324"/>
      <c r="DL36" s="324"/>
      <c r="DM36" s="324"/>
      <c r="DN36" s="325"/>
      <c r="DO36" s="331"/>
      <c r="DP36" s="209" t="str">
        <f t="shared" si="19"/>
        <v>--</v>
      </c>
      <c r="DQ36" s="354" t="str">
        <f t="shared" si="20"/>
        <v>--</v>
      </c>
      <c r="DR36" s="325">
        <f t="shared" si="21"/>
        <v>0</v>
      </c>
      <c r="DS36" s="255"/>
      <c r="DT36" s="209" t="str">
        <f>IFERROR(TIME(0,0,AVERAGEIFS('VISSIM Travel Time Outputs'!$K:$K,'VISSIM Travel Time Outputs'!$D:$D,$D36,'VISSIM Travel Time Outputs'!$A:$A,"AVG",'VISSIM Travel Time Outputs'!$B:$B,DT$9)),"-")</f>
        <v>-</v>
      </c>
      <c r="DU36" s="34" t="str">
        <f>IFERROR(TIME(0,0,AVERAGEIFS('VISSIM Travel Time Outputs'!$K:$K,'VISSIM Travel Time Outputs'!$D:$D,$D36,'VISSIM Travel Time Outputs'!$A:$A,"AVG",'VISSIM Travel Time Outputs'!$B:$B,DU$9)),"-")</f>
        <v>-</v>
      </c>
      <c r="DV36" s="34" t="str">
        <f>IFERROR(TIME(0,0,AVERAGEIFS('VISSIM Travel Time Outputs'!$K:$K,'VISSIM Travel Time Outputs'!$D:$D,$D36,'VISSIM Travel Time Outputs'!$A:$A,"AVG",'VISSIM Travel Time Outputs'!$B:$B,DV$9)),"-")</f>
        <v>-</v>
      </c>
      <c r="DW36" s="34" t="str">
        <f>IFERROR(TIME(0,0,AVERAGEIFS('VISSIM Travel Time Outputs'!$K:$K,'VISSIM Travel Time Outputs'!$D:$D,$D36,'VISSIM Travel Time Outputs'!$A:$A,"AVG",'VISSIM Travel Time Outputs'!$B:$B,DW$9)),"-")</f>
        <v>-</v>
      </c>
      <c r="DX36" s="34" t="str">
        <f>IFERROR(TIME(0,0,AVERAGEIFS('VISSIM Travel Time Outputs'!$K:$K,'VISSIM Travel Time Outputs'!$D:$D,$D36,'VISSIM Travel Time Outputs'!$A:$A,"AVG",'VISSIM Travel Time Outputs'!$B:$B,DX$9)),"-")</f>
        <v>-</v>
      </c>
      <c r="DY36" s="34" t="str">
        <f>IFERROR(TIME(0,0,AVERAGEIFS('VISSIM Travel Time Outputs'!$K:$K,'VISSIM Travel Time Outputs'!$D:$D,$D36,'VISSIM Travel Time Outputs'!$A:$A,"AVG",'VISSIM Travel Time Outputs'!$B:$B,DY$9)),"-")</f>
        <v>-</v>
      </c>
      <c r="DZ36" s="34" t="str">
        <f>IFERROR(TIME(0,0,AVERAGEIFS('VISSIM Travel Time Outputs'!$K:$K,'VISSIM Travel Time Outputs'!$D:$D,$D36,'VISSIM Travel Time Outputs'!$A:$A,"AVG",'VISSIM Travel Time Outputs'!$B:$B,DZ$9)),"-")</f>
        <v>-</v>
      </c>
      <c r="EA36" s="34" t="str">
        <f>IFERROR(TIME(0,0,AVERAGEIFS('VISSIM Travel Time Outputs'!$K:$K,'VISSIM Travel Time Outputs'!$D:$D,$D36,'VISSIM Travel Time Outputs'!$A:$A,"AVG",'VISSIM Travel Time Outputs'!$B:$B,EA$9)),"-")</f>
        <v>-</v>
      </c>
      <c r="EB36" s="34" t="str">
        <f>IFERROR(TIME(0,0,AVERAGEIFS('VISSIM Travel Time Outputs'!$K:$K,'VISSIM Travel Time Outputs'!$D:$D,$D36,'VISSIM Travel Time Outputs'!$A:$A,"AVG",'VISSIM Travel Time Outputs'!$B:$B,EB$9)),"-")</f>
        <v>-</v>
      </c>
      <c r="EC36" s="34" t="str">
        <f>IFERROR(TIME(0,0,AVERAGEIFS('VISSIM Travel Time Outputs'!$K:$K,'VISSIM Travel Time Outputs'!$D:$D,$D36,'VISSIM Travel Time Outputs'!$A:$A,"AVG",'VISSIM Travel Time Outputs'!$B:$B,EC$9)),"-")</f>
        <v>-</v>
      </c>
      <c r="ED36" s="34" t="str">
        <f>IFERROR(TIME(0,0,AVERAGEIFS('VISSIM Travel Time Outputs'!$K:$K,'VISSIM Travel Time Outputs'!$D:$D,$D36,'VISSIM Travel Time Outputs'!$A:$A,"AVG",'VISSIM Travel Time Outputs'!$B:$B,ED$9)),"-")</f>
        <v>-</v>
      </c>
      <c r="EE36" s="34" t="str">
        <f>IFERROR(TIME(0,0,AVERAGEIFS('VISSIM Travel Time Outputs'!$K:$K,'VISSIM Travel Time Outputs'!$D:$D,$D36,'VISSIM Travel Time Outputs'!$A:$A,"AVG",'VISSIM Travel Time Outputs'!$B:$B,EE$9)),"-")</f>
        <v>-</v>
      </c>
      <c r="EF36" s="34" t="str">
        <f>IFERROR(TIME(0,0,AVERAGEIFS('VISSIM Travel Time Outputs'!$K:$K,'VISSIM Travel Time Outputs'!$D:$D,$D36,'VISSIM Travel Time Outputs'!$A:$A,"AVG",'VISSIM Travel Time Outputs'!$B:$B,EF$9)),"-")</f>
        <v>-</v>
      </c>
      <c r="EG36" s="34" t="str">
        <f>IFERROR(TIME(0,0,AVERAGEIFS('VISSIM Travel Time Outputs'!$K:$K,'VISSIM Travel Time Outputs'!$D:$D,$D36,'VISSIM Travel Time Outputs'!$A:$A,"AVG",'VISSIM Travel Time Outputs'!$B:$B,EG$9)),"-")</f>
        <v>-</v>
      </c>
      <c r="EH36" s="34" t="str">
        <f>IFERROR(TIME(0,0,AVERAGEIFS('VISSIM Travel Time Outputs'!$K:$K,'VISSIM Travel Time Outputs'!$D:$D,$D36,'VISSIM Travel Time Outputs'!$A:$A,"AVG",'VISSIM Travel Time Outputs'!$B:$B,EH$9)),"-")</f>
        <v>-</v>
      </c>
      <c r="EI36" s="134" t="str">
        <f>IFERROR(TIME(0,0,AVERAGEIFS('VISSIM Travel Time Outputs'!$K:$K,'VISSIM Travel Time Outputs'!$D:$D,$D36,'VISSIM Travel Time Outputs'!$A:$A,"AVG",'VISSIM Travel Time Outputs'!$B:$B,EI$9)),"-")</f>
        <v>-</v>
      </c>
      <c r="EJ36" s="126"/>
      <c r="EK36" s="323" t="str">
        <f>IFERROR(AVERAGEIFS('VISSIM Travel Time Outputs'!$H:$H,'VISSIM Travel Time Outputs'!$D:$D,$D36,'VISSIM Travel Time Outputs'!$A:$A,"AVG",'VISSIM Travel Time Outputs'!$B:$B,EK$9),"-")</f>
        <v>-</v>
      </c>
      <c r="EL36" s="324" t="str">
        <f>IFERROR(AVERAGEIFS('VISSIM Travel Time Outputs'!$H:$H,'VISSIM Travel Time Outputs'!$D:$D,$D36,'VISSIM Travel Time Outputs'!$A:$A,"AVG",'VISSIM Travel Time Outputs'!$B:$B,EL$9),"-")</f>
        <v>-</v>
      </c>
      <c r="EM36" s="324" t="str">
        <f>IFERROR(AVERAGEIFS('VISSIM Travel Time Outputs'!$H:$H,'VISSIM Travel Time Outputs'!$D:$D,$D36,'VISSIM Travel Time Outputs'!$A:$A,"AVG",'VISSIM Travel Time Outputs'!$B:$B,EM$9),"-")</f>
        <v>-</v>
      </c>
      <c r="EN36" s="324" t="str">
        <f>IFERROR(AVERAGEIFS('VISSIM Travel Time Outputs'!$H:$H,'VISSIM Travel Time Outputs'!$D:$D,$D36,'VISSIM Travel Time Outputs'!$A:$A,"AVG",'VISSIM Travel Time Outputs'!$B:$B,EN$9),"-")</f>
        <v>-</v>
      </c>
      <c r="EO36" s="324" t="str">
        <f>IFERROR(AVERAGEIFS('VISSIM Travel Time Outputs'!$H:$H,'VISSIM Travel Time Outputs'!$D:$D,$D36,'VISSIM Travel Time Outputs'!$A:$A,"AVG",'VISSIM Travel Time Outputs'!$B:$B,EO$9),"-")</f>
        <v>-</v>
      </c>
      <c r="EP36" s="324" t="str">
        <f>IFERROR(AVERAGEIFS('VISSIM Travel Time Outputs'!$H:$H,'VISSIM Travel Time Outputs'!$D:$D,$D36,'VISSIM Travel Time Outputs'!$A:$A,"AVG",'VISSIM Travel Time Outputs'!$B:$B,EP$9),"-")</f>
        <v>-</v>
      </c>
      <c r="EQ36" s="324" t="str">
        <f>IFERROR(AVERAGEIFS('VISSIM Travel Time Outputs'!$H:$H,'VISSIM Travel Time Outputs'!$D:$D,$D36,'VISSIM Travel Time Outputs'!$A:$A,"AVG",'VISSIM Travel Time Outputs'!$B:$B,EQ$9),"-")</f>
        <v>-</v>
      </c>
      <c r="ER36" s="324" t="str">
        <f>IFERROR(AVERAGEIFS('VISSIM Travel Time Outputs'!$H:$H,'VISSIM Travel Time Outputs'!$D:$D,$D36,'VISSIM Travel Time Outputs'!$A:$A,"AVG",'VISSIM Travel Time Outputs'!$B:$B,ER$9),"-")</f>
        <v>-</v>
      </c>
      <c r="ES36" s="324" t="str">
        <f>IFERROR(AVERAGEIFS('VISSIM Travel Time Outputs'!$H:$H,'VISSIM Travel Time Outputs'!$D:$D,$D36,'VISSIM Travel Time Outputs'!$A:$A,"AVG",'VISSIM Travel Time Outputs'!$B:$B,ES$9),"-")</f>
        <v>-</v>
      </c>
      <c r="ET36" s="324" t="str">
        <f>IFERROR(AVERAGEIFS('VISSIM Travel Time Outputs'!$H:$H,'VISSIM Travel Time Outputs'!$D:$D,$D36,'VISSIM Travel Time Outputs'!$A:$A,"AVG",'VISSIM Travel Time Outputs'!$B:$B,ET$9),"-")</f>
        <v>-</v>
      </c>
      <c r="EU36" s="324" t="str">
        <f>IFERROR(AVERAGEIFS('VISSIM Travel Time Outputs'!$H:$H,'VISSIM Travel Time Outputs'!$D:$D,$D36,'VISSIM Travel Time Outputs'!$A:$A,"AVG",'VISSIM Travel Time Outputs'!$B:$B,EU$9),"-")</f>
        <v>-</v>
      </c>
      <c r="EV36" s="324" t="str">
        <f>IFERROR(AVERAGEIFS('VISSIM Travel Time Outputs'!$H:$H,'VISSIM Travel Time Outputs'!$D:$D,$D36,'VISSIM Travel Time Outputs'!$A:$A,"AVG",'VISSIM Travel Time Outputs'!$B:$B,EV$9),"-")</f>
        <v>-</v>
      </c>
      <c r="EW36" s="324" t="str">
        <f>IFERROR(AVERAGEIFS('VISSIM Travel Time Outputs'!$H:$H,'VISSIM Travel Time Outputs'!$D:$D,$D36,'VISSIM Travel Time Outputs'!$A:$A,"AVG",'VISSIM Travel Time Outputs'!$B:$B,EW$9),"-")</f>
        <v>-</v>
      </c>
      <c r="EX36" s="324" t="str">
        <f>IFERROR(AVERAGEIFS('VISSIM Travel Time Outputs'!$H:$H,'VISSIM Travel Time Outputs'!$D:$D,$D36,'VISSIM Travel Time Outputs'!$A:$A,"AVG",'VISSIM Travel Time Outputs'!$B:$B,EX$9),"-")</f>
        <v>-</v>
      </c>
      <c r="EY36" s="324" t="str">
        <f>IFERROR(AVERAGEIFS('VISSIM Travel Time Outputs'!$H:$H,'VISSIM Travel Time Outputs'!$D:$D,$D36,'VISSIM Travel Time Outputs'!$A:$A,"AVG",'VISSIM Travel Time Outputs'!$B:$B,EY$9),"-")</f>
        <v>-</v>
      </c>
      <c r="EZ36" s="325" t="str">
        <f>IFERROR(AVERAGEIFS('VISSIM Travel Time Outputs'!$H:$H,'VISSIM Travel Time Outputs'!$D:$D,$D36,'VISSIM Travel Time Outputs'!$A:$A,"AVG",'VISSIM Travel Time Outputs'!$B:$B,EZ$9),"-")</f>
        <v>-</v>
      </c>
      <c r="FA36" s="254"/>
      <c r="FB36" s="209" t="str">
        <f t="shared" si="22"/>
        <v>--</v>
      </c>
      <c r="FC36" s="354" t="str">
        <f t="shared" si="23"/>
        <v>--</v>
      </c>
      <c r="FD36" s="325">
        <f t="shared" si="24"/>
        <v>0</v>
      </c>
      <c r="FE36" s="331"/>
      <c r="FF36" s="209" t="str">
        <f>IFERROR(GETPIVOTDATA("Average of TRAVTM(40)",#REF!,"TIMEINT",FF$9,"VEHICLETRAVELTIMEMEASUREMENT",$D36)/3600/24,"--")</f>
        <v>--</v>
      </c>
      <c r="FG36" s="34" t="str">
        <f>IFERROR(GETPIVOTDATA("Average of TRAVTM(40)",#REF!,"TIMEINT",FG$9,"VEHICLETRAVELTIMEMEASUREMENT",$D36)/3600/24,"--")</f>
        <v>--</v>
      </c>
      <c r="FH36" s="34" t="str">
        <f>IFERROR(GETPIVOTDATA("Average of TRAVTM(40)",#REF!,"TIMEINT",FH$9,"VEHICLETRAVELTIMEMEASUREMENT",$D36)/3600/24,"--")</f>
        <v>--</v>
      </c>
      <c r="FI36" s="34" t="str">
        <f>IFERROR(GETPIVOTDATA("Average of TRAVTM(40)",#REF!,"TIMEINT",FI$9,"VEHICLETRAVELTIMEMEASUREMENT",$D36)/3600/24,"--")</f>
        <v>--</v>
      </c>
      <c r="FJ36" s="34" t="str">
        <f>IFERROR(GETPIVOTDATA("Average of TRAVTM(40)",#REF!,"TIMEINT",FJ$9,"VEHICLETRAVELTIMEMEASUREMENT",$D36)/3600/24,"--")</f>
        <v>--</v>
      </c>
      <c r="FK36" s="34" t="str">
        <f>IFERROR(GETPIVOTDATA("Average of TRAVTM(40)",#REF!,"TIMEINT",FK$9,"VEHICLETRAVELTIMEMEASUREMENT",$D36)/3600/24,"--")</f>
        <v>--</v>
      </c>
      <c r="FL36" s="34" t="str">
        <f>IFERROR(GETPIVOTDATA("Average of TRAVTM(40)",#REF!,"TIMEINT",FL$9,"VEHICLETRAVELTIMEMEASUREMENT",$D36)/3600/24,"--")</f>
        <v>--</v>
      </c>
      <c r="FM36" s="34" t="str">
        <f>IFERROR(GETPIVOTDATA("Average of TRAVTM(40)",#REF!,"TIMEINT",FM$9,"VEHICLETRAVELTIMEMEASUREMENT",$D36)/3600/24,"--")</f>
        <v>--</v>
      </c>
      <c r="FN36" s="34" t="str">
        <f>IFERROR(GETPIVOTDATA("Average of TRAVTM(40)",#REF!,"TIMEINT",FN$9,"VEHICLETRAVELTIMEMEASUREMENT",$D36)/3600/24,"--")</f>
        <v>--</v>
      </c>
      <c r="FO36" s="34" t="str">
        <f>IFERROR(GETPIVOTDATA("Average of TRAVTM(40)",#REF!,"TIMEINT",FO$9,"VEHICLETRAVELTIMEMEASUREMENT",$D36)/3600/24,"--")</f>
        <v>--</v>
      </c>
      <c r="FP36" s="34" t="str">
        <f>IFERROR(GETPIVOTDATA("Average of TRAVTM(40)",#REF!,"TIMEINT",FP$9,"VEHICLETRAVELTIMEMEASUREMENT",$D36)/3600/24,"--")</f>
        <v>--</v>
      </c>
      <c r="FQ36" s="34" t="str">
        <f>IFERROR(GETPIVOTDATA("Average of TRAVTM(40)",#REF!,"TIMEINT",FQ$9,"VEHICLETRAVELTIMEMEASUREMENT",$D36)/3600/24,"--")</f>
        <v>--</v>
      </c>
      <c r="FR36" s="34" t="str">
        <f>IFERROR(GETPIVOTDATA("Average of TRAVTM(40)",#REF!,"TIMEINT",FR$9,"VEHICLETRAVELTIMEMEASUREMENT",$D36)/3600/24,"--")</f>
        <v>--</v>
      </c>
      <c r="FS36" s="34" t="str">
        <f>IFERROR(GETPIVOTDATA("Average of TRAVTM(40)",#REF!,"TIMEINT",FS$9,"VEHICLETRAVELTIMEMEASUREMENT",$D36)/3600/24,"--")</f>
        <v>--</v>
      </c>
      <c r="FT36" s="34" t="str">
        <f>IFERROR(GETPIVOTDATA("Average of TRAVTM(40)",#REF!,"TIMEINT",FT$9,"VEHICLETRAVELTIMEMEASUREMENT",$D36)/3600/24,"--")</f>
        <v>--</v>
      </c>
      <c r="FU36" s="134" t="str">
        <f>IFERROR(GETPIVOTDATA("Average of TRAVTM(40)",#REF!,"TIMEINT",FU$9,"VEHICLETRAVELTIMEMEASUREMENT",$D36)/3600/24,"--")</f>
        <v>--</v>
      </c>
      <c r="FV36" s="331"/>
      <c r="FW36" s="323" t="str">
        <f>IFERROR(GETPIVOTDATA("Average of VEHS(40)",#REF!,"TIMEINT",FW$9,"VEHICLETRAVELTIMEMEASUREMENT",$D36),"--")</f>
        <v>--</v>
      </c>
      <c r="FX36" s="324" t="str">
        <f>IFERROR(GETPIVOTDATA("Average of VEHS(40)",#REF!,"TIMEINT",FX$9,"VEHICLETRAVELTIMEMEASUREMENT",$D36),"--")</f>
        <v>--</v>
      </c>
      <c r="FY36" s="324" t="str">
        <f>IFERROR(GETPIVOTDATA("Average of VEHS(40)",#REF!,"TIMEINT",FY$9,"VEHICLETRAVELTIMEMEASUREMENT",$D36),"--")</f>
        <v>--</v>
      </c>
      <c r="FZ36" s="324" t="str">
        <f>IFERROR(GETPIVOTDATA("Average of VEHS(40)",#REF!,"TIMEINT",FZ$9,"VEHICLETRAVELTIMEMEASUREMENT",$D36),"--")</f>
        <v>--</v>
      </c>
      <c r="GA36" s="324" t="str">
        <f>IFERROR(GETPIVOTDATA("Average of VEHS(40)",#REF!,"TIMEINT",GA$9,"VEHICLETRAVELTIMEMEASUREMENT",$D36),"--")</f>
        <v>--</v>
      </c>
      <c r="GB36" s="324" t="str">
        <f>IFERROR(GETPIVOTDATA("Average of VEHS(40)",#REF!,"TIMEINT",GB$9,"VEHICLETRAVELTIMEMEASUREMENT",$D36),"--")</f>
        <v>--</v>
      </c>
      <c r="GC36" s="324" t="str">
        <f>IFERROR(GETPIVOTDATA("Average of VEHS(40)",#REF!,"TIMEINT",GC$9,"VEHICLETRAVELTIMEMEASUREMENT",$D36),"--")</f>
        <v>--</v>
      </c>
      <c r="GD36" s="324" t="str">
        <f>IFERROR(GETPIVOTDATA("Average of VEHS(40)",#REF!,"TIMEINT",GD$9,"VEHICLETRAVELTIMEMEASUREMENT",$D36),"--")</f>
        <v>--</v>
      </c>
      <c r="GE36" s="324" t="str">
        <f>IFERROR(GETPIVOTDATA("Average of VEHS(40)",#REF!,"TIMEINT",GE$9,"VEHICLETRAVELTIMEMEASUREMENT",$D36),"--")</f>
        <v>--</v>
      </c>
      <c r="GF36" s="324" t="str">
        <f>IFERROR(GETPIVOTDATA("Average of VEHS(40)",#REF!,"TIMEINT",GF$9,"VEHICLETRAVELTIMEMEASUREMENT",$D36),"--")</f>
        <v>--</v>
      </c>
      <c r="GG36" s="324" t="str">
        <f>IFERROR(GETPIVOTDATA("Average of VEHS(40)",#REF!,"TIMEINT",GG$9,"VEHICLETRAVELTIMEMEASUREMENT",$D36),"--")</f>
        <v>--</v>
      </c>
      <c r="GH36" s="324" t="str">
        <f>IFERROR(GETPIVOTDATA("Average of VEHS(40)",#REF!,"TIMEINT",GH$9,"VEHICLETRAVELTIMEMEASUREMENT",$D36),"--")</f>
        <v>--</v>
      </c>
      <c r="GI36" s="324" t="str">
        <f>IFERROR(GETPIVOTDATA("Average of VEHS(40)",#REF!,"TIMEINT",GI$9,"VEHICLETRAVELTIMEMEASUREMENT",$D36),"--")</f>
        <v>--</v>
      </c>
      <c r="GJ36" s="324" t="str">
        <f>IFERROR(GETPIVOTDATA("Average of VEHS(40)",#REF!,"TIMEINT",GJ$9,"VEHICLETRAVELTIMEMEASUREMENT",$D36),"--")</f>
        <v>--</v>
      </c>
      <c r="GK36" s="324" t="str">
        <f>IFERROR(GETPIVOTDATA("Average of VEHS(40)",#REF!,"TIMEINT",GK$9,"VEHICLETRAVELTIMEMEASUREMENT",$D36),"--")</f>
        <v>--</v>
      </c>
      <c r="GL36" s="325" t="str">
        <f>IFERROR(GETPIVOTDATA("Average of VEHS(40)",#REF!,"TIMEINT",GL$9,"VEHICLETRAVELTIMEMEASUREMENT",$D36),"--")</f>
        <v>--</v>
      </c>
      <c r="GM36" s="331"/>
      <c r="GN36" s="209" t="str">
        <f t="shared" si="25"/>
        <v>--</v>
      </c>
      <c r="GO36" s="354" t="str">
        <f t="shared" si="26"/>
        <v>--</v>
      </c>
      <c r="GP36" s="325">
        <f t="shared" si="27"/>
        <v>0</v>
      </c>
      <c r="GQ36" s="331"/>
      <c r="GR36" s="209" t="str">
        <f>IFERROR(GETPIVOTDATA("Average of TRAVTM(60)",#REF!,"TIMEINT",GR$9,"VEHICLETRAVELTIMEMEASUREMENT",$D36)/3600/24,"--")</f>
        <v>--</v>
      </c>
      <c r="GS36" s="34" t="str">
        <f>IFERROR(GETPIVOTDATA("Average of TRAVTM(60)",#REF!,"TIMEINT",GS$9,"VEHICLETRAVELTIMEMEASUREMENT",$D36)/3600/24,"--")</f>
        <v>--</v>
      </c>
      <c r="GT36" s="34" t="str">
        <f>IFERROR(GETPIVOTDATA("Average of TRAVTM(60)",#REF!,"TIMEINT",GT$9,"VEHICLETRAVELTIMEMEASUREMENT",$D36)/3600/24,"--")</f>
        <v>--</v>
      </c>
      <c r="GU36" s="34" t="str">
        <f>IFERROR(GETPIVOTDATA("Average of TRAVTM(60)",#REF!,"TIMEINT",GU$9,"VEHICLETRAVELTIMEMEASUREMENT",$D36)/3600/24,"--")</f>
        <v>--</v>
      </c>
      <c r="GV36" s="34" t="str">
        <f>IFERROR(GETPIVOTDATA("Average of TRAVTM(60)",#REF!,"TIMEINT",GV$9,"VEHICLETRAVELTIMEMEASUREMENT",$D36)/3600/24,"--")</f>
        <v>--</v>
      </c>
      <c r="GW36" s="34" t="str">
        <f>IFERROR(GETPIVOTDATA("Average of TRAVTM(60)",#REF!,"TIMEINT",GW$9,"VEHICLETRAVELTIMEMEASUREMENT",$D36)/3600/24,"--")</f>
        <v>--</v>
      </c>
      <c r="GX36" s="34" t="str">
        <f>IFERROR(GETPIVOTDATA("Average of TRAVTM(60)",#REF!,"TIMEINT",GX$9,"VEHICLETRAVELTIMEMEASUREMENT",$D36)/3600/24,"--")</f>
        <v>--</v>
      </c>
      <c r="GY36" s="34" t="str">
        <f>IFERROR(GETPIVOTDATA("Average of TRAVTM(60)",#REF!,"TIMEINT",GY$9,"VEHICLETRAVELTIMEMEASUREMENT",$D36)/3600/24,"--")</f>
        <v>--</v>
      </c>
      <c r="GZ36" s="34" t="str">
        <f>IFERROR(GETPIVOTDATA("Average of TRAVTM(60)",#REF!,"TIMEINT",GZ$9,"VEHICLETRAVELTIMEMEASUREMENT",$D36)/3600/24,"--")</f>
        <v>--</v>
      </c>
      <c r="HA36" s="34" t="str">
        <f>IFERROR(GETPIVOTDATA("Average of TRAVTM(60)",#REF!,"TIMEINT",HA$9,"VEHICLETRAVELTIMEMEASUREMENT",$D36)/3600/24,"--")</f>
        <v>--</v>
      </c>
      <c r="HB36" s="34" t="str">
        <f>IFERROR(GETPIVOTDATA("Average of TRAVTM(60)",#REF!,"TIMEINT",HB$9,"VEHICLETRAVELTIMEMEASUREMENT",$D36)/3600/24,"--")</f>
        <v>--</v>
      </c>
      <c r="HC36" s="34" t="str">
        <f>IFERROR(GETPIVOTDATA("Average of TRAVTM(60)",#REF!,"TIMEINT",HC$9,"VEHICLETRAVELTIMEMEASUREMENT",$D36)/3600/24,"--")</f>
        <v>--</v>
      </c>
      <c r="HD36" s="34" t="str">
        <f>IFERROR(GETPIVOTDATA("Average of TRAVTM(60)",#REF!,"TIMEINT",HD$9,"VEHICLETRAVELTIMEMEASUREMENT",$D36)/3600/24,"--")</f>
        <v>--</v>
      </c>
      <c r="HE36" s="34" t="str">
        <f>IFERROR(GETPIVOTDATA("Average of TRAVTM(60)",#REF!,"TIMEINT",HE$9,"VEHICLETRAVELTIMEMEASUREMENT",$D36)/3600/24,"--")</f>
        <v>--</v>
      </c>
      <c r="HF36" s="34" t="str">
        <f>IFERROR(GETPIVOTDATA("Average of TRAVTM(60)",#REF!,"TIMEINT",HF$9,"VEHICLETRAVELTIMEMEASUREMENT",$D36)/3600/24,"--")</f>
        <v>--</v>
      </c>
      <c r="HG36" s="134" t="str">
        <f>IFERROR(GETPIVOTDATA("Average of TRAVTM(60)",#REF!,"TIMEINT",HG$9,"VEHICLETRAVELTIMEMEASUREMENT",$D36)/3600/24,"--")</f>
        <v>--</v>
      </c>
      <c r="HH36" s="331"/>
      <c r="HI36" s="323" t="str">
        <f>IFERROR(GETPIVOTDATA("Average of VEHS(60)",#REF!,"TIMEINT",HI$9,"VEHICLETRAVELTIMEMEASUREMENT",$D36),"--")</f>
        <v>--</v>
      </c>
      <c r="HJ36" s="324" t="str">
        <f>IFERROR(GETPIVOTDATA("Average of VEHS(60)",#REF!,"TIMEINT",HJ$9,"VEHICLETRAVELTIMEMEASUREMENT",$D36),"--")</f>
        <v>--</v>
      </c>
      <c r="HK36" s="324" t="str">
        <f>IFERROR(GETPIVOTDATA("Average of VEHS(60)",#REF!,"TIMEINT",HK$9,"VEHICLETRAVELTIMEMEASUREMENT",$D36),"--")</f>
        <v>--</v>
      </c>
      <c r="HL36" s="324" t="str">
        <f>IFERROR(GETPIVOTDATA("Average of VEHS(60)",#REF!,"TIMEINT",HL$9,"VEHICLETRAVELTIMEMEASUREMENT",$D36),"--")</f>
        <v>--</v>
      </c>
      <c r="HM36" s="324" t="str">
        <f>IFERROR(GETPIVOTDATA("Average of VEHS(60)",#REF!,"TIMEINT",HM$9,"VEHICLETRAVELTIMEMEASUREMENT",$D36),"--")</f>
        <v>--</v>
      </c>
      <c r="HN36" s="324" t="str">
        <f>IFERROR(GETPIVOTDATA("Average of VEHS(60)",#REF!,"TIMEINT",HN$9,"VEHICLETRAVELTIMEMEASUREMENT",$D36),"--")</f>
        <v>--</v>
      </c>
      <c r="HO36" s="324" t="str">
        <f>IFERROR(GETPIVOTDATA("Average of VEHS(60)",#REF!,"TIMEINT",HO$9,"VEHICLETRAVELTIMEMEASUREMENT",$D36),"--")</f>
        <v>--</v>
      </c>
      <c r="HP36" s="324" t="str">
        <f>IFERROR(GETPIVOTDATA("Average of VEHS(60)",#REF!,"TIMEINT",HP$9,"VEHICLETRAVELTIMEMEASUREMENT",$D36),"--")</f>
        <v>--</v>
      </c>
      <c r="HQ36" s="324" t="str">
        <f>IFERROR(GETPIVOTDATA("Average of VEHS(60)",#REF!,"TIMEINT",HQ$9,"VEHICLETRAVELTIMEMEASUREMENT",$D36),"--")</f>
        <v>--</v>
      </c>
      <c r="HR36" s="324" t="str">
        <f>IFERROR(GETPIVOTDATA("Average of VEHS(60)",#REF!,"TIMEINT",HR$9,"VEHICLETRAVELTIMEMEASUREMENT",$D36),"--")</f>
        <v>--</v>
      </c>
      <c r="HS36" s="324" t="str">
        <f>IFERROR(GETPIVOTDATA("Average of VEHS(60)",#REF!,"TIMEINT",HS$9,"VEHICLETRAVELTIMEMEASUREMENT",$D36),"--")</f>
        <v>--</v>
      </c>
      <c r="HT36" s="324" t="str">
        <f>IFERROR(GETPIVOTDATA("Average of VEHS(60)",#REF!,"TIMEINT",HT$9,"VEHICLETRAVELTIMEMEASUREMENT",$D36),"--")</f>
        <v>--</v>
      </c>
      <c r="HU36" s="324" t="str">
        <f>IFERROR(GETPIVOTDATA("Average of VEHS(60)",#REF!,"TIMEINT",HU$9,"VEHICLETRAVELTIMEMEASUREMENT",$D36),"--")</f>
        <v>--</v>
      </c>
      <c r="HV36" s="324" t="str">
        <f>IFERROR(GETPIVOTDATA("Average of VEHS(60)",#REF!,"TIMEINT",HV$9,"VEHICLETRAVELTIMEMEASUREMENT",$D36),"--")</f>
        <v>--</v>
      </c>
      <c r="HW36" s="324" t="str">
        <f>IFERROR(GETPIVOTDATA("Average of VEHS(60)",#REF!,"TIMEINT",HW$9,"VEHICLETRAVELTIMEMEASUREMENT",$D36),"--")</f>
        <v>--</v>
      </c>
      <c r="HX36" s="325" t="str">
        <f>IFERROR(GETPIVOTDATA("Average of VEHS(60)",#REF!,"TIMEINT",HX$9,"VEHICLETRAVELTIMEMEASUREMENT",$D36),"--")</f>
        <v>--</v>
      </c>
      <c r="HY36" s="331"/>
      <c r="HZ36" s="209" t="str">
        <f t="shared" si="28"/>
        <v>--</v>
      </c>
      <c r="IA36" s="354" t="str">
        <f t="shared" si="29"/>
        <v>--</v>
      </c>
      <c r="IB36" s="325">
        <f t="shared" si="30"/>
        <v>0</v>
      </c>
      <c r="IC36" s="638"/>
      <c r="ID36" s="323" t="str">
        <f>IFERROR(AVERAGEIFS('VISSIM Travel Time Outputs'!#REF!,'VISSIM Travel Time Outputs'!#REF!,$D36,'VISSIM Travel Time Outputs'!#REF!,"AVG",'VISSIM Travel Time Outputs'!#REF!,ID$9),"-")</f>
        <v>-</v>
      </c>
      <c r="IE36" s="324" t="str">
        <f>IFERROR(AVERAGEIFS('VISSIM Travel Time Outputs'!#REF!,'VISSIM Travel Time Outputs'!#REF!,$D36,'VISSIM Travel Time Outputs'!#REF!,"AVG",'VISSIM Travel Time Outputs'!#REF!,IE$9),"-")</f>
        <v>-</v>
      </c>
      <c r="IF36" s="324" t="str">
        <f>IFERROR(AVERAGEIFS('VISSIM Travel Time Outputs'!#REF!,'VISSIM Travel Time Outputs'!#REF!,$D36,'VISSIM Travel Time Outputs'!#REF!,"AVG",'VISSIM Travel Time Outputs'!#REF!,IF$9),"-")</f>
        <v>-</v>
      </c>
      <c r="IG36" s="324" t="str">
        <f>IFERROR(AVERAGEIFS('VISSIM Travel Time Outputs'!#REF!,'VISSIM Travel Time Outputs'!#REF!,$D36,'VISSIM Travel Time Outputs'!#REF!,"AVG",'VISSIM Travel Time Outputs'!#REF!,IG$9),"-")</f>
        <v>-</v>
      </c>
      <c r="IH36" s="324" t="str">
        <f>IFERROR(AVERAGEIFS('VISSIM Travel Time Outputs'!#REF!,'VISSIM Travel Time Outputs'!#REF!,$D36,'VISSIM Travel Time Outputs'!#REF!,"AVG",'VISSIM Travel Time Outputs'!#REF!,IH$9),"-")</f>
        <v>-</v>
      </c>
      <c r="II36" s="324" t="str">
        <f>IFERROR(AVERAGEIFS('VISSIM Travel Time Outputs'!#REF!,'VISSIM Travel Time Outputs'!#REF!,$D36,'VISSIM Travel Time Outputs'!#REF!,"AVG",'VISSIM Travel Time Outputs'!#REF!,II$9),"-")</f>
        <v>-</v>
      </c>
      <c r="IJ36" s="324" t="str">
        <f>IFERROR(AVERAGEIFS('VISSIM Travel Time Outputs'!#REF!,'VISSIM Travel Time Outputs'!#REF!,$D36,'VISSIM Travel Time Outputs'!#REF!,"AVG",'VISSIM Travel Time Outputs'!#REF!,IJ$9),"-")</f>
        <v>-</v>
      </c>
      <c r="IK36" s="324" t="str">
        <f>IFERROR(AVERAGEIFS('VISSIM Travel Time Outputs'!#REF!,'VISSIM Travel Time Outputs'!#REF!,$D36,'VISSIM Travel Time Outputs'!#REF!,"AVG",'VISSIM Travel Time Outputs'!#REF!,IK$9),"-")</f>
        <v>-</v>
      </c>
      <c r="IL36" s="324" t="str">
        <f>IFERROR(AVERAGEIFS('VISSIM Travel Time Outputs'!#REF!,'VISSIM Travel Time Outputs'!#REF!,$D36,'VISSIM Travel Time Outputs'!#REF!,"AVG",'VISSIM Travel Time Outputs'!#REF!,IL$9),"-")</f>
        <v>-</v>
      </c>
      <c r="IM36" s="324" t="str">
        <f>IFERROR(AVERAGEIFS('VISSIM Travel Time Outputs'!#REF!,'VISSIM Travel Time Outputs'!#REF!,$D36,'VISSIM Travel Time Outputs'!#REF!,"AVG",'VISSIM Travel Time Outputs'!#REF!,IM$9),"-")</f>
        <v>-</v>
      </c>
      <c r="IN36" s="324" t="str">
        <f>IFERROR(AVERAGEIFS('VISSIM Travel Time Outputs'!#REF!,'VISSIM Travel Time Outputs'!#REF!,$D36,'VISSIM Travel Time Outputs'!#REF!,"AVG",'VISSIM Travel Time Outputs'!#REF!,IN$9),"-")</f>
        <v>-</v>
      </c>
      <c r="IO36" s="324" t="str">
        <f>IFERROR(AVERAGEIFS('VISSIM Travel Time Outputs'!#REF!,'VISSIM Travel Time Outputs'!#REF!,$D36,'VISSIM Travel Time Outputs'!#REF!,"AVG",'VISSIM Travel Time Outputs'!#REF!,IO$9),"-")</f>
        <v>-</v>
      </c>
      <c r="IP36" s="324" t="str">
        <f>IFERROR(AVERAGEIFS('VISSIM Travel Time Outputs'!#REF!,'VISSIM Travel Time Outputs'!#REF!,$D36,'VISSIM Travel Time Outputs'!#REF!,"AVG",'VISSIM Travel Time Outputs'!#REF!,IP$9),"-")</f>
        <v>-</v>
      </c>
      <c r="IQ36" s="324" t="str">
        <f>IFERROR(AVERAGEIFS('VISSIM Travel Time Outputs'!#REF!,'VISSIM Travel Time Outputs'!#REF!,$D36,'VISSIM Travel Time Outputs'!#REF!,"AVG",'VISSIM Travel Time Outputs'!#REF!,IQ$9),"-")</f>
        <v>-</v>
      </c>
      <c r="IR36" s="324" t="str">
        <f>IFERROR(AVERAGEIFS('VISSIM Travel Time Outputs'!#REF!,'VISSIM Travel Time Outputs'!#REF!,$D36,'VISSIM Travel Time Outputs'!#REF!,"AVG",'VISSIM Travel Time Outputs'!#REF!,IR$9),"-")</f>
        <v>-</v>
      </c>
      <c r="IS36" s="325" t="str">
        <f>IFERROR(AVERAGEIFS('VISSIM Travel Time Outputs'!#REF!,'VISSIM Travel Time Outputs'!#REF!,$D36,'VISSIM Travel Time Outputs'!#REF!,"AVG",'VISSIM Travel Time Outputs'!#REF!,IS$9),"-")</f>
        <v>-</v>
      </c>
      <c r="IT36" s="325" t="str">
        <f t="shared" si="31"/>
        <v>--</v>
      </c>
    </row>
    <row r="37" spans="1:254" customFormat="1" x14ac:dyDescent="0.35">
      <c r="A37" s="252" t="str">
        <f t="shared" si="12"/>
        <v>H</v>
      </c>
      <c r="B37" s="577">
        <f t="shared" si="32"/>
        <v>28</v>
      </c>
      <c r="C37" s="413">
        <f>INDEX('Input - Travel Times'!$B$3:$AH$103,MATCH($B37,'Input - Travel Times'!$B$3:$B$103,0),MATCH(C$9,'Input - Travel Times'!$B$3:$AH$3,0))</f>
        <v>0</v>
      </c>
      <c r="D37" s="150">
        <f>INDEX('Input - Travel Times'!$B$3:$AH$103,MATCH($B37,'Input - Travel Times'!$B$3:$B$103,0),MATCH(D$9,'Input - Travel Times'!$B$3:$AH$3,0))</f>
        <v>0</v>
      </c>
      <c r="E37" s="518">
        <f>TIME(0,0,INDEX('Input - Travel Times'!$B$3:$AH$103,MATCH($B37,'Input - Travel Times'!$B$3:$B$103,0),MATCH(E$9,'Input - Travel Times'!$B$3:$AH$3,0)))</f>
        <v>0</v>
      </c>
      <c r="F37" s="518">
        <f>TIME(0,0,INDEX('Input - Travel Times'!$B$3:$AH$103,MATCH($B37,'Input - Travel Times'!$B$3:$B$103,0),MATCH(F$9,'Input - Travel Times'!$B$3:$AH$3,0)))</f>
        <v>0</v>
      </c>
      <c r="G37" s="518">
        <f>TIME(0,0,INDEX('Input - Travel Times'!$B$3:$AH$103,MATCH($B37,'Input - Travel Times'!$B$3:$B$103,0),MATCH(G$9,'Input - Travel Times'!$B$3:$AH$3,0)))</f>
        <v>0</v>
      </c>
      <c r="H37" s="518">
        <f>TIME(0,0,INDEX('Input - Travel Times'!$B$3:$AH$103,MATCH($B37,'Input - Travel Times'!$B$3:$B$103,0),MATCH(H$9,'Input - Travel Times'!$B$3:$AH$3,0)))</f>
        <v>0</v>
      </c>
      <c r="I37" s="126"/>
      <c r="J37" s="209" t="str">
        <f>IFERROR(TIME(0,0,AVERAGEIFS('VISSIM Travel Time Outputs'!$I:$I,'VISSIM Travel Time Outputs'!$D:$D,$D37,'VISSIM Travel Time Outputs'!$A:$A,"AVG",'VISSIM Travel Time Outputs'!$B:$B,J$9)),"-")</f>
        <v>-</v>
      </c>
      <c r="K37" s="34" t="str">
        <f>IFERROR(TIME(0,0,AVERAGEIFS('VISSIM Travel Time Outputs'!$I:$I,'VISSIM Travel Time Outputs'!$D:$D,$D37,'VISSIM Travel Time Outputs'!$A:$A,"AVG",'VISSIM Travel Time Outputs'!$B:$B,K$9)),"-")</f>
        <v>-</v>
      </c>
      <c r="L37" s="34" t="str">
        <f>IFERROR(TIME(0,0,AVERAGEIFS('VISSIM Travel Time Outputs'!$I:$I,'VISSIM Travel Time Outputs'!$D:$D,$D37,'VISSIM Travel Time Outputs'!$A:$A,"AVG",'VISSIM Travel Time Outputs'!$B:$B,L$9)),"-")</f>
        <v>-</v>
      </c>
      <c r="M37" s="34" t="str">
        <f>IFERROR(TIME(0,0,AVERAGEIFS('VISSIM Travel Time Outputs'!$I:$I,'VISSIM Travel Time Outputs'!$D:$D,$D37,'VISSIM Travel Time Outputs'!$A:$A,"AVG",'VISSIM Travel Time Outputs'!$B:$B,M$9)),"-")</f>
        <v>-</v>
      </c>
      <c r="N37" s="34" t="str">
        <f>IFERROR(TIME(0,0,AVERAGEIFS('VISSIM Travel Time Outputs'!$I:$I,'VISSIM Travel Time Outputs'!$D:$D,$D37,'VISSIM Travel Time Outputs'!$A:$A,"AVG",'VISSIM Travel Time Outputs'!$B:$B,N$9)),"-")</f>
        <v>-</v>
      </c>
      <c r="O37" s="34" t="str">
        <f>IFERROR(TIME(0,0,AVERAGEIFS('VISSIM Travel Time Outputs'!$I:$I,'VISSIM Travel Time Outputs'!$D:$D,$D37,'VISSIM Travel Time Outputs'!$A:$A,"AVG",'VISSIM Travel Time Outputs'!$B:$B,O$9)),"-")</f>
        <v>-</v>
      </c>
      <c r="P37" s="34" t="str">
        <f>IFERROR(TIME(0,0,AVERAGEIFS('VISSIM Travel Time Outputs'!$I:$I,'VISSIM Travel Time Outputs'!$D:$D,$D37,'VISSIM Travel Time Outputs'!$A:$A,"AVG",'VISSIM Travel Time Outputs'!$B:$B,P$9)),"-")</f>
        <v>-</v>
      </c>
      <c r="Q37" s="34" t="str">
        <f>IFERROR(TIME(0,0,AVERAGEIFS('VISSIM Travel Time Outputs'!$I:$I,'VISSIM Travel Time Outputs'!$D:$D,$D37,'VISSIM Travel Time Outputs'!$A:$A,"AVG",'VISSIM Travel Time Outputs'!$B:$B,Q$9)),"-")</f>
        <v>-</v>
      </c>
      <c r="R37" s="34" t="str">
        <f>IFERROR(TIME(0,0,AVERAGEIFS('VISSIM Travel Time Outputs'!$I:$I,'VISSIM Travel Time Outputs'!$D:$D,$D37,'VISSIM Travel Time Outputs'!$A:$A,"AVG",'VISSIM Travel Time Outputs'!$B:$B,R$9)),"-")</f>
        <v>-</v>
      </c>
      <c r="S37" s="34" t="str">
        <f>IFERROR(TIME(0,0,AVERAGEIFS('VISSIM Travel Time Outputs'!$I:$I,'VISSIM Travel Time Outputs'!$D:$D,$D37,'VISSIM Travel Time Outputs'!$A:$A,"AVG",'VISSIM Travel Time Outputs'!$B:$B,S$9)),"-")</f>
        <v>-</v>
      </c>
      <c r="T37" s="34" t="str">
        <f>IFERROR(TIME(0,0,AVERAGEIFS('VISSIM Travel Time Outputs'!$I:$I,'VISSIM Travel Time Outputs'!$D:$D,$D37,'VISSIM Travel Time Outputs'!$A:$A,"AVG",'VISSIM Travel Time Outputs'!$B:$B,T$9)),"-")</f>
        <v>-</v>
      </c>
      <c r="U37" s="34" t="str">
        <f>IFERROR(TIME(0,0,AVERAGEIFS('VISSIM Travel Time Outputs'!$I:$I,'VISSIM Travel Time Outputs'!$D:$D,$D37,'VISSIM Travel Time Outputs'!$A:$A,"AVG",'VISSIM Travel Time Outputs'!$B:$B,U$9)),"-")</f>
        <v>-</v>
      </c>
      <c r="V37" s="34" t="str">
        <f>IFERROR(TIME(0,0,AVERAGEIFS('VISSIM Travel Time Outputs'!$I:$I,'VISSIM Travel Time Outputs'!$D:$D,$D37,'VISSIM Travel Time Outputs'!$A:$A,"AVG",'VISSIM Travel Time Outputs'!$B:$B,V$9)),"-")</f>
        <v>-</v>
      </c>
      <c r="W37" s="34" t="str">
        <f>IFERROR(TIME(0,0,AVERAGEIFS('VISSIM Travel Time Outputs'!$I:$I,'VISSIM Travel Time Outputs'!$D:$D,$D37,'VISSIM Travel Time Outputs'!$A:$A,"AVG",'VISSIM Travel Time Outputs'!$B:$B,W$9)),"-")</f>
        <v>-</v>
      </c>
      <c r="X37" s="34" t="str">
        <f>IFERROR(TIME(0,0,AVERAGEIFS('VISSIM Travel Time Outputs'!$I:$I,'VISSIM Travel Time Outputs'!$D:$D,$D37,'VISSIM Travel Time Outputs'!$A:$A,"AVG",'VISSIM Travel Time Outputs'!$B:$B,X$9)),"-")</f>
        <v>-</v>
      </c>
      <c r="Y37" s="134" t="str">
        <f>IFERROR(TIME(0,0,AVERAGEIFS('VISSIM Travel Time Outputs'!$I:$I,'VISSIM Travel Time Outputs'!$D:$D,$D37,'VISSIM Travel Time Outputs'!$A:$A,"AVG",'VISSIM Travel Time Outputs'!$B:$B,Y$9)),"-")</f>
        <v>-</v>
      </c>
      <c r="Z37" s="254"/>
      <c r="AA37" s="323" t="str">
        <f>IFERROR(AVERAGEIFS('VISSIM Travel Time Outputs'!$F:$F,'VISSIM Travel Time Outputs'!$D:$D,$D37,'VISSIM Travel Time Outputs'!$A:$A,"AVG",'VISSIM Travel Time Outputs'!$B:$B,AA$9),"-")</f>
        <v>-</v>
      </c>
      <c r="AB37" s="324" t="str">
        <f>IFERROR(AVERAGEIFS('VISSIM Travel Time Outputs'!$F:$F,'VISSIM Travel Time Outputs'!$D:$D,$D37,'VISSIM Travel Time Outputs'!$A:$A,"AVG",'VISSIM Travel Time Outputs'!$B:$B,AB$9),"-")</f>
        <v>-</v>
      </c>
      <c r="AC37" s="324" t="str">
        <f>IFERROR(AVERAGEIFS('VISSIM Travel Time Outputs'!$F:$F,'VISSIM Travel Time Outputs'!$D:$D,$D37,'VISSIM Travel Time Outputs'!$A:$A,"AVG",'VISSIM Travel Time Outputs'!$B:$B,AC$9),"-")</f>
        <v>-</v>
      </c>
      <c r="AD37" s="324" t="str">
        <f>IFERROR(AVERAGEIFS('VISSIM Travel Time Outputs'!$F:$F,'VISSIM Travel Time Outputs'!$D:$D,$D37,'VISSIM Travel Time Outputs'!$A:$A,"AVG",'VISSIM Travel Time Outputs'!$B:$B,AD$9),"-")</f>
        <v>-</v>
      </c>
      <c r="AE37" s="324" t="str">
        <f>IFERROR(AVERAGEIFS('VISSIM Travel Time Outputs'!$F:$F,'VISSIM Travel Time Outputs'!$D:$D,$D37,'VISSIM Travel Time Outputs'!$A:$A,"AVG",'VISSIM Travel Time Outputs'!$B:$B,AE$9),"-")</f>
        <v>-</v>
      </c>
      <c r="AF37" s="324" t="str">
        <f>IFERROR(AVERAGEIFS('VISSIM Travel Time Outputs'!$F:$F,'VISSIM Travel Time Outputs'!$D:$D,$D37,'VISSIM Travel Time Outputs'!$A:$A,"AVG",'VISSIM Travel Time Outputs'!$B:$B,AF$9),"-")</f>
        <v>-</v>
      </c>
      <c r="AG37" s="324" t="str">
        <f>IFERROR(AVERAGEIFS('VISSIM Travel Time Outputs'!$F:$F,'VISSIM Travel Time Outputs'!$D:$D,$D37,'VISSIM Travel Time Outputs'!$A:$A,"AVG",'VISSIM Travel Time Outputs'!$B:$B,AG$9),"-")</f>
        <v>-</v>
      </c>
      <c r="AH37" s="324" t="str">
        <f>IFERROR(AVERAGEIFS('VISSIM Travel Time Outputs'!$F:$F,'VISSIM Travel Time Outputs'!$D:$D,$D37,'VISSIM Travel Time Outputs'!$A:$A,"AVG",'VISSIM Travel Time Outputs'!$B:$B,AH$9),"-")</f>
        <v>-</v>
      </c>
      <c r="AI37" s="324" t="str">
        <f>IFERROR(AVERAGEIFS('VISSIM Travel Time Outputs'!$F:$F,'VISSIM Travel Time Outputs'!$D:$D,$D37,'VISSIM Travel Time Outputs'!$A:$A,"AVG",'VISSIM Travel Time Outputs'!$B:$B,AI$9),"-")</f>
        <v>-</v>
      </c>
      <c r="AJ37" s="324" t="str">
        <f>IFERROR(AVERAGEIFS('VISSIM Travel Time Outputs'!$F:$F,'VISSIM Travel Time Outputs'!$D:$D,$D37,'VISSIM Travel Time Outputs'!$A:$A,"AVG",'VISSIM Travel Time Outputs'!$B:$B,AJ$9),"-")</f>
        <v>-</v>
      </c>
      <c r="AK37" s="324" t="str">
        <f>IFERROR(AVERAGEIFS('VISSIM Travel Time Outputs'!$F:$F,'VISSIM Travel Time Outputs'!$D:$D,$D37,'VISSIM Travel Time Outputs'!$A:$A,"AVG",'VISSIM Travel Time Outputs'!$B:$B,AK$9),"-")</f>
        <v>-</v>
      </c>
      <c r="AL37" s="324" t="str">
        <f>IFERROR(AVERAGEIFS('VISSIM Travel Time Outputs'!$F:$F,'VISSIM Travel Time Outputs'!$D:$D,$D37,'VISSIM Travel Time Outputs'!$A:$A,"AVG",'VISSIM Travel Time Outputs'!$B:$B,AL$9),"-")</f>
        <v>-</v>
      </c>
      <c r="AM37" s="324" t="str">
        <f>IFERROR(AVERAGEIFS('VISSIM Travel Time Outputs'!$F:$F,'VISSIM Travel Time Outputs'!$D:$D,$D37,'VISSIM Travel Time Outputs'!$A:$A,"AVG",'VISSIM Travel Time Outputs'!$B:$B,AM$9),"-")</f>
        <v>-</v>
      </c>
      <c r="AN37" s="324" t="str">
        <f>IFERROR(AVERAGEIFS('VISSIM Travel Time Outputs'!$F:$F,'VISSIM Travel Time Outputs'!$D:$D,$D37,'VISSIM Travel Time Outputs'!$A:$A,"AVG",'VISSIM Travel Time Outputs'!$B:$B,AN$9),"-")</f>
        <v>-</v>
      </c>
      <c r="AO37" s="324" t="str">
        <f>IFERROR(AVERAGEIFS('VISSIM Travel Time Outputs'!$F:$F,'VISSIM Travel Time Outputs'!$D:$D,$D37,'VISSIM Travel Time Outputs'!$A:$A,"AVG",'VISSIM Travel Time Outputs'!$B:$B,AO$9),"-")</f>
        <v>-</v>
      </c>
      <c r="AP37" s="325" t="str">
        <f>IFERROR(AVERAGEIFS('VISSIM Travel Time Outputs'!$F:$F,'VISSIM Travel Time Outputs'!$D:$D,$D37,'VISSIM Travel Time Outputs'!$A:$A,"AVG",'VISSIM Travel Time Outputs'!$B:$B,AP$9),"-")</f>
        <v>-</v>
      </c>
      <c r="AQ37" s="331"/>
      <c r="AR37" s="209" t="str">
        <f t="shared" si="13"/>
        <v>--</v>
      </c>
      <c r="AS37" s="354" t="str">
        <f t="shared" si="14"/>
        <v>--</v>
      </c>
      <c r="AT37" s="325">
        <f t="shared" si="15"/>
        <v>0</v>
      </c>
      <c r="AU37" s="255"/>
      <c r="AV37" s="209" t="str">
        <f>IFERROR(TIME(0,0,AVERAGEIFS('VISSIM Travel Time Outputs'!$J:$J,'VISSIM Travel Time Outputs'!$D:$D,$D37,'VISSIM Travel Time Outputs'!$A:$A,"AVG",'VISSIM Travel Time Outputs'!$B:$B,AV$9)),"-")</f>
        <v>-</v>
      </c>
      <c r="AW37" s="34" t="str">
        <f>IFERROR(TIME(0,0,AVERAGEIFS('VISSIM Travel Time Outputs'!$J:$J,'VISSIM Travel Time Outputs'!$D:$D,$D37,'VISSIM Travel Time Outputs'!$A:$A,"AVG",'VISSIM Travel Time Outputs'!$B:$B,AW$9)),"-")</f>
        <v>-</v>
      </c>
      <c r="AX37" s="34" t="str">
        <f>IFERROR(TIME(0,0,AVERAGEIFS('VISSIM Travel Time Outputs'!$J:$J,'VISSIM Travel Time Outputs'!$D:$D,$D37,'VISSIM Travel Time Outputs'!$A:$A,"AVG",'VISSIM Travel Time Outputs'!$B:$B,AX$9)),"-")</f>
        <v>-</v>
      </c>
      <c r="AY37" s="34" t="str">
        <f>IFERROR(TIME(0,0,AVERAGEIFS('VISSIM Travel Time Outputs'!$J:$J,'VISSIM Travel Time Outputs'!$D:$D,$D37,'VISSIM Travel Time Outputs'!$A:$A,"AVG",'VISSIM Travel Time Outputs'!$B:$B,AY$9)),"-")</f>
        <v>-</v>
      </c>
      <c r="AZ37" s="34" t="str">
        <f>IFERROR(TIME(0,0,AVERAGEIFS('VISSIM Travel Time Outputs'!$J:$J,'VISSIM Travel Time Outputs'!$D:$D,$D37,'VISSIM Travel Time Outputs'!$A:$A,"AVG",'VISSIM Travel Time Outputs'!$B:$B,AZ$9)),"-")</f>
        <v>-</v>
      </c>
      <c r="BA37" s="34" t="str">
        <f>IFERROR(TIME(0,0,AVERAGEIFS('VISSIM Travel Time Outputs'!$J:$J,'VISSIM Travel Time Outputs'!$D:$D,$D37,'VISSIM Travel Time Outputs'!$A:$A,"AVG",'VISSIM Travel Time Outputs'!$B:$B,BA$9)),"-")</f>
        <v>-</v>
      </c>
      <c r="BB37" s="34" t="str">
        <f>IFERROR(TIME(0,0,AVERAGEIFS('VISSIM Travel Time Outputs'!$J:$J,'VISSIM Travel Time Outputs'!$D:$D,$D37,'VISSIM Travel Time Outputs'!$A:$A,"AVG",'VISSIM Travel Time Outputs'!$B:$B,BB$9)),"-")</f>
        <v>-</v>
      </c>
      <c r="BC37" s="34" t="str">
        <f>IFERROR(TIME(0,0,AVERAGEIFS('VISSIM Travel Time Outputs'!$J:$J,'VISSIM Travel Time Outputs'!$D:$D,$D37,'VISSIM Travel Time Outputs'!$A:$A,"AVG",'VISSIM Travel Time Outputs'!$B:$B,BC$9)),"-")</f>
        <v>-</v>
      </c>
      <c r="BD37" s="34" t="str">
        <f>IFERROR(TIME(0,0,AVERAGEIFS('VISSIM Travel Time Outputs'!$J:$J,'VISSIM Travel Time Outputs'!$D:$D,$D37,'VISSIM Travel Time Outputs'!$A:$A,"AVG",'VISSIM Travel Time Outputs'!$B:$B,BD$9)),"-")</f>
        <v>-</v>
      </c>
      <c r="BE37" s="34" t="str">
        <f>IFERROR(TIME(0,0,AVERAGEIFS('VISSIM Travel Time Outputs'!$J:$J,'VISSIM Travel Time Outputs'!$D:$D,$D37,'VISSIM Travel Time Outputs'!$A:$A,"AVG",'VISSIM Travel Time Outputs'!$B:$B,BE$9)),"-")</f>
        <v>-</v>
      </c>
      <c r="BF37" s="34" t="str">
        <f>IFERROR(TIME(0,0,AVERAGEIFS('VISSIM Travel Time Outputs'!$J:$J,'VISSIM Travel Time Outputs'!$D:$D,$D37,'VISSIM Travel Time Outputs'!$A:$A,"AVG",'VISSIM Travel Time Outputs'!$B:$B,BF$9)),"-")</f>
        <v>-</v>
      </c>
      <c r="BG37" s="34" t="str">
        <f>IFERROR(TIME(0,0,AVERAGEIFS('VISSIM Travel Time Outputs'!$J:$J,'VISSIM Travel Time Outputs'!$D:$D,$D37,'VISSIM Travel Time Outputs'!$A:$A,"AVG",'VISSIM Travel Time Outputs'!$B:$B,BG$9)),"-")</f>
        <v>-</v>
      </c>
      <c r="BH37" s="34" t="str">
        <f>IFERROR(TIME(0,0,AVERAGEIFS('VISSIM Travel Time Outputs'!$J:$J,'VISSIM Travel Time Outputs'!$D:$D,$D37,'VISSIM Travel Time Outputs'!$A:$A,"AVG",'VISSIM Travel Time Outputs'!$B:$B,BH$9)),"-")</f>
        <v>-</v>
      </c>
      <c r="BI37" s="34" t="str">
        <f>IFERROR(TIME(0,0,AVERAGEIFS('VISSIM Travel Time Outputs'!$J:$J,'VISSIM Travel Time Outputs'!$D:$D,$D37,'VISSIM Travel Time Outputs'!$A:$A,"AVG",'VISSIM Travel Time Outputs'!$B:$B,BI$9)),"-")</f>
        <v>-</v>
      </c>
      <c r="BJ37" s="34" t="str">
        <f>IFERROR(TIME(0,0,AVERAGEIFS('VISSIM Travel Time Outputs'!$J:$J,'VISSIM Travel Time Outputs'!$D:$D,$D37,'VISSIM Travel Time Outputs'!$A:$A,"AVG",'VISSIM Travel Time Outputs'!$B:$B,BJ$9)),"-")</f>
        <v>-</v>
      </c>
      <c r="BK37" s="134" t="str">
        <f>IFERROR(TIME(0,0,AVERAGEIFS('VISSIM Travel Time Outputs'!$J:$J,'VISSIM Travel Time Outputs'!$D:$D,$D37,'VISSIM Travel Time Outputs'!$A:$A,"AVG",'VISSIM Travel Time Outputs'!$B:$B,BK$9)),"-")</f>
        <v>-</v>
      </c>
      <c r="BL37" s="126"/>
      <c r="BM37" s="323" t="str">
        <f>IFERROR(AVERAGEIFS('VISSIM Travel Time Outputs'!$G:$G,'VISSIM Travel Time Outputs'!$D:$D,$D37,'VISSIM Travel Time Outputs'!$A:$A,"AVG",'VISSIM Travel Time Outputs'!$B:$B,BM$9),"-")</f>
        <v>-</v>
      </c>
      <c r="BN37" s="324" t="str">
        <f>IFERROR(AVERAGEIFS('VISSIM Travel Time Outputs'!$G:$G,'VISSIM Travel Time Outputs'!$D:$D,$D37,'VISSIM Travel Time Outputs'!$A:$A,"AVG",'VISSIM Travel Time Outputs'!$B:$B,BN$9),"-")</f>
        <v>-</v>
      </c>
      <c r="BO37" s="324" t="str">
        <f>IFERROR(AVERAGEIFS('VISSIM Travel Time Outputs'!$G:$G,'VISSIM Travel Time Outputs'!$D:$D,$D37,'VISSIM Travel Time Outputs'!$A:$A,"AVG",'VISSIM Travel Time Outputs'!$B:$B,BO$9),"-")</f>
        <v>-</v>
      </c>
      <c r="BP37" s="324" t="str">
        <f>IFERROR(AVERAGEIFS('VISSIM Travel Time Outputs'!$G:$G,'VISSIM Travel Time Outputs'!$D:$D,$D37,'VISSIM Travel Time Outputs'!$A:$A,"AVG",'VISSIM Travel Time Outputs'!$B:$B,BP$9),"-")</f>
        <v>-</v>
      </c>
      <c r="BQ37" s="324" t="str">
        <f>IFERROR(AVERAGEIFS('VISSIM Travel Time Outputs'!$G:$G,'VISSIM Travel Time Outputs'!$D:$D,$D37,'VISSIM Travel Time Outputs'!$A:$A,"AVG",'VISSIM Travel Time Outputs'!$B:$B,BQ$9),"-")</f>
        <v>-</v>
      </c>
      <c r="BR37" s="324" t="str">
        <f>IFERROR(AVERAGEIFS('VISSIM Travel Time Outputs'!$G:$G,'VISSIM Travel Time Outputs'!$D:$D,$D37,'VISSIM Travel Time Outputs'!$A:$A,"AVG",'VISSIM Travel Time Outputs'!$B:$B,BR$9),"-")</f>
        <v>-</v>
      </c>
      <c r="BS37" s="324" t="str">
        <f>IFERROR(AVERAGEIFS('VISSIM Travel Time Outputs'!$G:$G,'VISSIM Travel Time Outputs'!$D:$D,$D37,'VISSIM Travel Time Outputs'!$A:$A,"AVG",'VISSIM Travel Time Outputs'!$B:$B,BS$9),"-")</f>
        <v>-</v>
      </c>
      <c r="BT37" s="324" t="str">
        <f>IFERROR(AVERAGEIFS('VISSIM Travel Time Outputs'!$G:$G,'VISSIM Travel Time Outputs'!$D:$D,$D37,'VISSIM Travel Time Outputs'!$A:$A,"AVG",'VISSIM Travel Time Outputs'!$B:$B,BT$9),"-")</f>
        <v>-</v>
      </c>
      <c r="BU37" s="324" t="str">
        <f>IFERROR(AVERAGEIFS('VISSIM Travel Time Outputs'!$G:$G,'VISSIM Travel Time Outputs'!$D:$D,$D37,'VISSIM Travel Time Outputs'!$A:$A,"AVG",'VISSIM Travel Time Outputs'!$B:$B,BU$9),"-")</f>
        <v>-</v>
      </c>
      <c r="BV37" s="324" t="str">
        <f>IFERROR(AVERAGEIFS('VISSIM Travel Time Outputs'!$G:$G,'VISSIM Travel Time Outputs'!$D:$D,$D37,'VISSIM Travel Time Outputs'!$A:$A,"AVG",'VISSIM Travel Time Outputs'!$B:$B,BV$9),"-")</f>
        <v>-</v>
      </c>
      <c r="BW37" s="324" t="str">
        <f>IFERROR(AVERAGEIFS('VISSIM Travel Time Outputs'!$G:$G,'VISSIM Travel Time Outputs'!$D:$D,$D37,'VISSIM Travel Time Outputs'!$A:$A,"AVG",'VISSIM Travel Time Outputs'!$B:$B,BW$9),"-")</f>
        <v>-</v>
      </c>
      <c r="BX37" s="324" t="str">
        <f>IFERROR(AVERAGEIFS('VISSIM Travel Time Outputs'!$G:$G,'VISSIM Travel Time Outputs'!$D:$D,$D37,'VISSIM Travel Time Outputs'!$A:$A,"AVG",'VISSIM Travel Time Outputs'!$B:$B,BX$9),"-")</f>
        <v>-</v>
      </c>
      <c r="BY37" s="324" t="str">
        <f>IFERROR(AVERAGEIFS('VISSIM Travel Time Outputs'!$G:$G,'VISSIM Travel Time Outputs'!$D:$D,$D37,'VISSIM Travel Time Outputs'!$A:$A,"AVG",'VISSIM Travel Time Outputs'!$B:$B,BY$9),"-")</f>
        <v>-</v>
      </c>
      <c r="BZ37" s="324" t="str">
        <f>IFERROR(AVERAGEIFS('VISSIM Travel Time Outputs'!$G:$G,'VISSIM Travel Time Outputs'!$D:$D,$D37,'VISSIM Travel Time Outputs'!$A:$A,"AVG",'VISSIM Travel Time Outputs'!$B:$B,BZ$9),"-")</f>
        <v>-</v>
      </c>
      <c r="CA37" s="324" t="str">
        <f>IFERROR(AVERAGEIFS('VISSIM Travel Time Outputs'!$G:$G,'VISSIM Travel Time Outputs'!$D:$D,$D37,'VISSIM Travel Time Outputs'!$A:$A,"AVG",'VISSIM Travel Time Outputs'!$B:$B,CA$9),"-")</f>
        <v>-</v>
      </c>
      <c r="CB37" s="325" t="str">
        <f>IFERROR(AVERAGEIFS('VISSIM Travel Time Outputs'!$G:$G,'VISSIM Travel Time Outputs'!$D:$D,$D37,'VISSIM Travel Time Outputs'!$A:$A,"AVG",'VISSIM Travel Time Outputs'!$B:$B,CB$9),"-")</f>
        <v>-</v>
      </c>
      <c r="CC37" s="254"/>
      <c r="CD37" s="209" t="str">
        <f t="shared" si="16"/>
        <v>--</v>
      </c>
      <c r="CE37" s="354" t="str">
        <f t="shared" si="17"/>
        <v>--</v>
      </c>
      <c r="CF37" s="325">
        <f t="shared" si="18"/>
        <v>0</v>
      </c>
      <c r="CG37" s="331"/>
      <c r="CH37" s="209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134"/>
      <c r="CX37" s="331"/>
      <c r="CY37" s="323"/>
      <c r="CZ37" s="324"/>
      <c r="DA37" s="324"/>
      <c r="DB37" s="324"/>
      <c r="DC37" s="324"/>
      <c r="DD37" s="324"/>
      <c r="DE37" s="324"/>
      <c r="DF37" s="324"/>
      <c r="DG37" s="324"/>
      <c r="DH37" s="324"/>
      <c r="DI37" s="324"/>
      <c r="DJ37" s="324"/>
      <c r="DK37" s="324"/>
      <c r="DL37" s="324"/>
      <c r="DM37" s="324"/>
      <c r="DN37" s="325"/>
      <c r="DO37" s="331"/>
      <c r="DP37" s="209" t="str">
        <f t="shared" si="19"/>
        <v>--</v>
      </c>
      <c r="DQ37" s="354" t="str">
        <f t="shared" si="20"/>
        <v>--</v>
      </c>
      <c r="DR37" s="325">
        <f t="shared" si="21"/>
        <v>0</v>
      </c>
      <c r="DS37" s="255"/>
      <c r="DT37" s="209" t="str">
        <f>IFERROR(TIME(0,0,AVERAGEIFS('VISSIM Travel Time Outputs'!$K:$K,'VISSIM Travel Time Outputs'!$D:$D,$D37,'VISSIM Travel Time Outputs'!$A:$A,"AVG",'VISSIM Travel Time Outputs'!$B:$B,DT$9)),"-")</f>
        <v>-</v>
      </c>
      <c r="DU37" s="34" t="str">
        <f>IFERROR(TIME(0,0,AVERAGEIFS('VISSIM Travel Time Outputs'!$K:$K,'VISSIM Travel Time Outputs'!$D:$D,$D37,'VISSIM Travel Time Outputs'!$A:$A,"AVG",'VISSIM Travel Time Outputs'!$B:$B,DU$9)),"-")</f>
        <v>-</v>
      </c>
      <c r="DV37" s="34" t="str">
        <f>IFERROR(TIME(0,0,AVERAGEIFS('VISSIM Travel Time Outputs'!$K:$K,'VISSIM Travel Time Outputs'!$D:$D,$D37,'VISSIM Travel Time Outputs'!$A:$A,"AVG",'VISSIM Travel Time Outputs'!$B:$B,DV$9)),"-")</f>
        <v>-</v>
      </c>
      <c r="DW37" s="34" t="str">
        <f>IFERROR(TIME(0,0,AVERAGEIFS('VISSIM Travel Time Outputs'!$K:$K,'VISSIM Travel Time Outputs'!$D:$D,$D37,'VISSIM Travel Time Outputs'!$A:$A,"AVG",'VISSIM Travel Time Outputs'!$B:$B,DW$9)),"-")</f>
        <v>-</v>
      </c>
      <c r="DX37" s="34" t="str">
        <f>IFERROR(TIME(0,0,AVERAGEIFS('VISSIM Travel Time Outputs'!$K:$K,'VISSIM Travel Time Outputs'!$D:$D,$D37,'VISSIM Travel Time Outputs'!$A:$A,"AVG",'VISSIM Travel Time Outputs'!$B:$B,DX$9)),"-")</f>
        <v>-</v>
      </c>
      <c r="DY37" s="34" t="str">
        <f>IFERROR(TIME(0,0,AVERAGEIFS('VISSIM Travel Time Outputs'!$K:$K,'VISSIM Travel Time Outputs'!$D:$D,$D37,'VISSIM Travel Time Outputs'!$A:$A,"AVG",'VISSIM Travel Time Outputs'!$B:$B,DY$9)),"-")</f>
        <v>-</v>
      </c>
      <c r="DZ37" s="34" t="str">
        <f>IFERROR(TIME(0,0,AVERAGEIFS('VISSIM Travel Time Outputs'!$K:$K,'VISSIM Travel Time Outputs'!$D:$D,$D37,'VISSIM Travel Time Outputs'!$A:$A,"AVG",'VISSIM Travel Time Outputs'!$B:$B,DZ$9)),"-")</f>
        <v>-</v>
      </c>
      <c r="EA37" s="34" t="str">
        <f>IFERROR(TIME(0,0,AVERAGEIFS('VISSIM Travel Time Outputs'!$K:$K,'VISSIM Travel Time Outputs'!$D:$D,$D37,'VISSIM Travel Time Outputs'!$A:$A,"AVG",'VISSIM Travel Time Outputs'!$B:$B,EA$9)),"-")</f>
        <v>-</v>
      </c>
      <c r="EB37" s="34" t="str">
        <f>IFERROR(TIME(0,0,AVERAGEIFS('VISSIM Travel Time Outputs'!$K:$K,'VISSIM Travel Time Outputs'!$D:$D,$D37,'VISSIM Travel Time Outputs'!$A:$A,"AVG",'VISSIM Travel Time Outputs'!$B:$B,EB$9)),"-")</f>
        <v>-</v>
      </c>
      <c r="EC37" s="34" t="str">
        <f>IFERROR(TIME(0,0,AVERAGEIFS('VISSIM Travel Time Outputs'!$K:$K,'VISSIM Travel Time Outputs'!$D:$D,$D37,'VISSIM Travel Time Outputs'!$A:$A,"AVG",'VISSIM Travel Time Outputs'!$B:$B,EC$9)),"-")</f>
        <v>-</v>
      </c>
      <c r="ED37" s="34" t="str">
        <f>IFERROR(TIME(0,0,AVERAGEIFS('VISSIM Travel Time Outputs'!$K:$K,'VISSIM Travel Time Outputs'!$D:$D,$D37,'VISSIM Travel Time Outputs'!$A:$A,"AVG",'VISSIM Travel Time Outputs'!$B:$B,ED$9)),"-")</f>
        <v>-</v>
      </c>
      <c r="EE37" s="34" t="str">
        <f>IFERROR(TIME(0,0,AVERAGEIFS('VISSIM Travel Time Outputs'!$K:$K,'VISSIM Travel Time Outputs'!$D:$D,$D37,'VISSIM Travel Time Outputs'!$A:$A,"AVG",'VISSIM Travel Time Outputs'!$B:$B,EE$9)),"-")</f>
        <v>-</v>
      </c>
      <c r="EF37" s="34" t="str">
        <f>IFERROR(TIME(0,0,AVERAGEIFS('VISSIM Travel Time Outputs'!$K:$K,'VISSIM Travel Time Outputs'!$D:$D,$D37,'VISSIM Travel Time Outputs'!$A:$A,"AVG",'VISSIM Travel Time Outputs'!$B:$B,EF$9)),"-")</f>
        <v>-</v>
      </c>
      <c r="EG37" s="34" t="str">
        <f>IFERROR(TIME(0,0,AVERAGEIFS('VISSIM Travel Time Outputs'!$K:$K,'VISSIM Travel Time Outputs'!$D:$D,$D37,'VISSIM Travel Time Outputs'!$A:$A,"AVG",'VISSIM Travel Time Outputs'!$B:$B,EG$9)),"-")</f>
        <v>-</v>
      </c>
      <c r="EH37" s="34" t="str">
        <f>IFERROR(TIME(0,0,AVERAGEIFS('VISSIM Travel Time Outputs'!$K:$K,'VISSIM Travel Time Outputs'!$D:$D,$D37,'VISSIM Travel Time Outputs'!$A:$A,"AVG",'VISSIM Travel Time Outputs'!$B:$B,EH$9)),"-")</f>
        <v>-</v>
      </c>
      <c r="EI37" s="134" t="str">
        <f>IFERROR(TIME(0,0,AVERAGEIFS('VISSIM Travel Time Outputs'!$K:$K,'VISSIM Travel Time Outputs'!$D:$D,$D37,'VISSIM Travel Time Outputs'!$A:$A,"AVG",'VISSIM Travel Time Outputs'!$B:$B,EI$9)),"-")</f>
        <v>-</v>
      </c>
      <c r="EJ37" s="126"/>
      <c r="EK37" s="323" t="str">
        <f>IFERROR(AVERAGEIFS('VISSIM Travel Time Outputs'!$H:$H,'VISSIM Travel Time Outputs'!$D:$D,$D37,'VISSIM Travel Time Outputs'!$A:$A,"AVG",'VISSIM Travel Time Outputs'!$B:$B,EK$9),"-")</f>
        <v>-</v>
      </c>
      <c r="EL37" s="324" t="str">
        <f>IFERROR(AVERAGEIFS('VISSIM Travel Time Outputs'!$H:$H,'VISSIM Travel Time Outputs'!$D:$D,$D37,'VISSIM Travel Time Outputs'!$A:$A,"AVG",'VISSIM Travel Time Outputs'!$B:$B,EL$9),"-")</f>
        <v>-</v>
      </c>
      <c r="EM37" s="324" t="str">
        <f>IFERROR(AVERAGEIFS('VISSIM Travel Time Outputs'!$H:$H,'VISSIM Travel Time Outputs'!$D:$D,$D37,'VISSIM Travel Time Outputs'!$A:$A,"AVG",'VISSIM Travel Time Outputs'!$B:$B,EM$9),"-")</f>
        <v>-</v>
      </c>
      <c r="EN37" s="324" t="str">
        <f>IFERROR(AVERAGEIFS('VISSIM Travel Time Outputs'!$H:$H,'VISSIM Travel Time Outputs'!$D:$D,$D37,'VISSIM Travel Time Outputs'!$A:$A,"AVG",'VISSIM Travel Time Outputs'!$B:$B,EN$9),"-")</f>
        <v>-</v>
      </c>
      <c r="EO37" s="324" t="str">
        <f>IFERROR(AVERAGEIFS('VISSIM Travel Time Outputs'!$H:$H,'VISSIM Travel Time Outputs'!$D:$D,$D37,'VISSIM Travel Time Outputs'!$A:$A,"AVG",'VISSIM Travel Time Outputs'!$B:$B,EO$9),"-")</f>
        <v>-</v>
      </c>
      <c r="EP37" s="324" t="str">
        <f>IFERROR(AVERAGEIFS('VISSIM Travel Time Outputs'!$H:$H,'VISSIM Travel Time Outputs'!$D:$D,$D37,'VISSIM Travel Time Outputs'!$A:$A,"AVG",'VISSIM Travel Time Outputs'!$B:$B,EP$9),"-")</f>
        <v>-</v>
      </c>
      <c r="EQ37" s="324" t="str">
        <f>IFERROR(AVERAGEIFS('VISSIM Travel Time Outputs'!$H:$H,'VISSIM Travel Time Outputs'!$D:$D,$D37,'VISSIM Travel Time Outputs'!$A:$A,"AVG",'VISSIM Travel Time Outputs'!$B:$B,EQ$9),"-")</f>
        <v>-</v>
      </c>
      <c r="ER37" s="324" t="str">
        <f>IFERROR(AVERAGEIFS('VISSIM Travel Time Outputs'!$H:$H,'VISSIM Travel Time Outputs'!$D:$D,$D37,'VISSIM Travel Time Outputs'!$A:$A,"AVG",'VISSIM Travel Time Outputs'!$B:$B,ER$9),"-")</f>
        <v>-</v>
      </c>
      <c r="ES37" s="324" t="str">
        <f>IFERROR(AVERAGEIFS('VISSIM Travel Time Outputs'!$H:$H,'VISSIM Travel Time Outputs'!$D:$D,$D37,'VISSIM Travel Time Outputs'!$A:$A,"AVG",'VISSIM Travel Time Outputs'!$B:$B,ES$9),"-")</f>
        <v>-</v>
      </c>
      <c r="ET37" s="324" t="str">
        <f>IFERROR(AVERAGEIFS('VISSIM Travel Time Outputs'!$H:$H,'VISSIM Travel Time Outputs'!$D:$D,$D37,'VISSIM Travel Time Outputs'!$A:$A,"AVG",'VISSIM Travel Time Outputs'!$B:$B,ET$9),"-")</f>
        <v>-</v>
      </c>
      <c r="EU37" s="324" t="str">
        <f>IFERROR(AVERAGEIFS('VISSIM Travel Time Outputs'!$H:$H,'VISSIM Travel Time Outputs'!$D:$D,$D37,'VISSIM Travel Time Outputs'!$A:$A,"AVG",'VISSIM Travel Time Outputs'!$B:$B,EU$9),"-")</f>
        <v>-</v>
      </c>
      <c r="EV37" s="324" t="str">
        <f>IFERROR(AVERAGEIFS('VISSIM Travel Time Outputs'!$H:$H,'VISSIM Travel Time Outputs'!$D:$D,$D37,'VISSIM Travel Time Outputs'!$A:$A,"AVG",'VISSIM Travel Time Outputs'!$B:$B,EV$9),"-")</f>
        <v>-</v>
      </c>
      <c r="EW37" s="324" t="str">
        <f>IFERROR(AVERAGEIFS('VISSIM Travel Time Outputs'!$H:$H,'VISSIM Travel Time Outputs'!$D:$D,$D37,'VISSIM Travel Time Outputs'!$A:$A,"AVG",'VISSIM Travel Time Outputs'!$B:$B,EW$9),"-")</f>
        <v>-</v>
      </c>
      <c r="EX37" s="324" t="str">
        <f>IFERROR(AVERAGEIFS('VISSIM Travel Time Outputs'!$H:$H,'VISSIM Travel Time Outputs'!$D:$D,$D37,'VISSIM Travel Time Outputs'!$A:$A,"AVG",'VISSIM Travel Time Outputs'!$B:$B,EX$9),"-")</f>
        <v>-</v>
      </c>
      <c r="EY37" s="324" t="str">
        <f>IFERROR(AVERAGEIFS('VISSIM Travel Time Outputs'!$H:$H,'VISSIM Travel Time Outputs'!$D:$D,$D37,'VISSIM Travel Time Outputs'!$A:$A,"AVG",'VISSIM Travel Time Outputs'!$B:$B,EY$9),"-")</f>
        <v>-</v>
      </c>
      <c r="EZ37" s="325" t="str">
        <f>IFERROR(AVERAGEIFS('VISSIM Travel Time Outputs'!$H:$H,'VISSIM Travel Time Outputs'!$D:$D,$D37,'VISSIM Travel Time Outputs'!$A:$A,"AVG",'VISSIM Travel Time Outputs'!$B:$B,EZ$9),"-")</f>
        <v>-</v>
      </c>
      <c r="FA37" s="254"/>
      <c r="FB37" s="209" t="str">
        <f t="shared" si="22"/>
        <v>--</v>
      </c>
      <c r="FC37" s="354" t="str">
        <f t="shared" si="23"/>
        <v>--</v>
      </c>
      <c r="FD37" s="325">
        <f t="shared" si="24"/>
        <v>0</v>
      </c>
      <c r="FE37" s="331"/>
      <c r="FF37" s="209" t="str">
        <f>IFERROR(GETPIVOTDATA("Average of TRAVTM(40)",#REF!,"TIMEINT",FF$9,"VEHICLETRAVELTIMEMEASUREMENT",$D37)/3600/24,"--")</f>
        <v>--</v>
      </c>
      <c r="FG37" s="34" t="str">
        <f>IFERROR(GETPIVOTDATA("Average of TRAVTM(40)",#REF!,"TIMEINT",FG$9,"VEHICLETRAVELTIMEMEASUREMENT",$D37)/3600/24,"--")</f>
        <v>--</v>
      </c>
      <c r="FH37" s="34" t="str">
        <f>IFERROR(GETPIVOTDATA("Average of TRAVTM(40)",#REF!,"TIMEINT",FH$9,"VEHICLETRAVELTIMEMEASUREMENT",$D37)/3600/24,"--")</f>
        <v>--</v>
      </c>
      <c r="FI37" s="34" t="str">
        <f>IFERROR(GETPIVOTDATA("Average of TRAVTM(40)",#REF!,"TIMEINT",FI$9,"VEHICLETRAVELTIMEMEASUREMENT",$D37)/3600/24,"--")</f>
        <v>--</v>
      </c>
      <c r="FJ37" s="34" t="str">
        <f>IFERROR(GETPIVOTDATA("Average of TRAVTM(40)",#REF!,"TIMEINT",FJ$9,"VEHICLETRAVELTIMEMEASUREMENT",$D37)/3600/24,"--")</f>
        <v>--</v>
      </c>
      <c r="FK37" s="34" t="str">
        <f>IFERROR(GETPIVOTDATA("Average of TRAVTM(40)",#REF!,"TIMEINT",FK$9,"VEHICLETRAVELTIMEMEASUREMENT",$D37)/3600/24,"--")</f>
        <v>--</v>
      </c>
      <c r="FL37" s="34" t="str">
        <f>IFERROR(GETPIVOTDATA("Average of TRAVTM(40)",#REF!,"TIMEINT",FL$9,"VEHICLETRAVELTIMEMEASUREMENT",$D37)/3600/24,"--")</f>
        <v>--</v>
      </c>
      <c r="FM37" s="34" t="str">
        <f>IFERROR(GETPIVOTDATA("Average of TRAVTM(40)",#REF!,"TIMEINT",FM$9,"VEHICLETRAVELTIMEMEASUREMENT",$D37)/3600/24,"--")</f>
        <v>--</v>
      </c>
      <c r="FN37" s="34" t="str">
        <f>IFERROR(GETPIVOTDATA("Average of TRAVTM(40)",#REF!,"TIMEINT",FN$9,"VEHICLETRAVELTIMEMEASUREMENT",$D37)/3600/24,"--")</f>
        <v>--</v>
      </c>
      <c r="FO37" s="34" t="str">
        <f>IFERROR(GETPIVOTDATA("Average of TRAVTM(40)",#REF!,"TIMEINT",FO$9,"VEHICLETRAVELTIMEMEASUREMENT",$D37)/3600/24,"--")</f>
        <v>--</v>
      </c>
      <c r="FP37" s="34" t="str">
        <f>IFERROR(GETPIVOTDATA("Average of TRAVTM(40)",#REF!,"TIMEINT",FP$9,"VEHICLETRAVELTIMEMEASUREMENT",$D37)/3600/24,"--")</f>
        <v>--</v>
      </c>
      <c r="FQ37" s="34" t="str">
        <f>IFERROR(GETPIVOTDATA("Average of TRAVTM(40)",#REF!,"TIMEINT",FQ$9,"VEHICLETRAVELTIMEMEASUREMENT",$D37)/3600/24,"--")</f>
        <v>--</v>
      </c>
      <c r="FR37" s="34" t="str">
        <f>IFERROR(GETPIVOTDATA("Average of TRAVTM(40)",#REF!,"TIMEINT",FR$9,"VEHICLETRAVELTIMEMEASUREMENT",$D37)/3600/24,"--")</f>
        <v>--</v>
      </c>
      <c r="FS37" s="34" t="str">
        <f>IFERROR(GETPIVOTDATA("Average of TRAVTM(40)",#REF!,"TIMEINT",FS$9,"VEHICLETRAVELTIMEMEASUREMENT",$D37)/3600/24,"--")</f>
        <v>--</v>
      </c>
      <c r="FT37" s="34" t="str">
        <f>IFERROR(GETPIVOTDATA("Average of TRAVTM(40)",#REF!,"TIMEINT",FT$9,"VEHICLETRAVELTIMEMEASUREMENT",$D37)/3600/24,"--")</f>
        <v>--</v>
      </c>
      <c r="FU37" s="134" t="str">
        <f>IFERROR(GETPIVOTDATA("Average of TRAVTM(40)",#REF!,"TIMEINT",FU$9,"VEHICLETRAVELTIMEMEASUREMENT",$D37)/3600/24,"--")</f>
        <v>--</v>
      </c>
      <c r="FV37" s="331"/>
      <c r="FW37" s="323" t="str">
        <f>IFERROR(GETPIVOTDATA("Average of VEHS(40)",#REF!,"TIMEINT",FW$9,"VEHICLETRAVELTIMEMEASUREMENT",$D37),"--")</f>
        <v>--</v>
      </c>
      <c r="FX37" s="324" t="str">
        <f>IFERROR(GETPIVOTDATA("Average of VEHS(40)",#REF!,"TIMEINT",FX$9,"VEHICLETRAVELTIMEMEASUREMENT",$D37),"--")</f>
        <v>--</v>
      </c>
      <c r="FY37" s="324" t="str">
        <f>IFERROR(GETPIVOTDATA("Average of VEHS(40)",#REF!,"TIMEINT",FY$9,"VEHICLETRAVELTIMEMEASUREMENT",$D37),"--")</f>
        <v>--</v>
      </c>
      <c r="FZ37" s="324" t="str">
        <f>IFERROR(GETPIVOTDATA("Average of VEHS(40)",#REF!,"TIMEINT",FZ$9,"VEHICLETRAVELTIMEMEASUREMENT",$D37),"--")</f>
        <v>--</v>
      </c>
      <c r="GA37" s="324" t="str">
        <f>IFERROR(GETPIVOTDATA("Average of VEHS(40)",#REF!,"TIMEINT",GA$9,"VEHICLETRAVELTIMEMEASUREMENT",$D37),"--")</f>
        <v>--</v>
      </c>
      <c r="GB37" s="324" t="str">
        <f>IFERROR(GETPIVOTDATA("Average of VEHS(40)",#REF!,"TIMEINT",GB$9,"VEHICLETRAVELTIMEMEASUREMENT",$D37),"--")</f>
        <v>--</v>
      </c>
      <c r="GC37" s="324" t="str">
        <f>IFERROR(GETPIVOTDATA("Average of VEHS(40)",#REF!,"TIMEINT",GC$9,"VEHICLETRAVELTIMEMEASUREMENT",$D37),"--")</f>
        <v>--</v>
      </c>
      <c r="GD37" s="324" t="str">
        <f>IFERROR(GETPIVOTDATA("Average of VEHS(40)",#REF!,"TIMEINT",GD$9,"VEHICLETRAVELTIMEMEASUREMENT",$D37),"--")</f>
        <v>--</v>
      </c>
      <c r="GE37" s="324" t="str">
        <f>IFERROR(GETPIVOTDATA("Average of VEHS(40)",#REF!,"TIMEINT",GE$9,"VEHICLETRAVELTIMEMEASUREMENT",$D37),"--")</f>
        <v>--</v>
      </c>
      <c r="GF37" s="324" t="str">
        <f>IFERROR(GETPIVOTDATA("Average of VEHS(40)",#REF!,"TIMEINT",GF$9,"VEHICLETRAVELTIMEMEASUREMENT",$D37),"--")</f>
        <v>--</v>
      </c>
      <c r="GG37" s="324" t="str">
        <f>IFERROR(GETPIVOTDATA("Average of VEHS(40)",#REF!,"TIMEINT",GG$9,"VEHICLETRAVELTIMEMEASUREMENT",$D37),"--")</f>
        <v>--</v>
      </c>
      <c r="GH37" s="324" t="str">
        <f>IFERROR(GETPIVOTDATA("Average of VEHS(40)",#REF!,"TIMEINT",GH$9,"VEHICLETRAVELTIMEMEASUREMENT",$D37),"--")</f>
        <v>--</v>
      </c>
      <c r="GI37" s="324" t="str">
        <f>IFERROR(GETPIVOTDATA("Average of VEHS(40)",#REF!,"TIMEINT",GI$9,"VEHICLETRAVELTIMEMEASUREMENT",$D37),"--")</f>
        <v>--</v>
      </c>
      <c r="GJ37" s="324" t="str">
        <f>IFERROR(GETPIVOTDATA("Average of VEHS(40)",#REF!,"TIMEINT",GJ$9,"VEHICLETRAVELTIMEMEASUREMENT",$D37),"--")</f>
        <v>--</v>
      </c>
      <c r="GK37" s="324" t="str">
        <f>IFERROR(GETPIVOTDATA("Average of VEHS(40)",#REF!,"TIMEINT",GK$9,"VEHICLETRAVELTIMEMEASUREMENT",$D37),"--")</f>
        <v>--</v>
      </c>
      <c r="GL37" s="325" t="str">
        <f>IFERROR(GETPIVOTDATA("Average of VEHS(40)",#REF!,"TIMEINT",GL$9,"VEHICLETRAVELTIMEMEASUREMENT",$D37),"--")</f>
        <v>--</v>
      </c>
      <c r="GM37" s="331"/>
      <c r="GN37" s="209" t="str">
        <f t="shared" si="25"/>
        <v>--</v>
      </c>
      <c r="GO37" s="354" t="str">
        <f t="shared" si="26"/>
        <v>--</v>
      </c>
      <c r="GP37" s="325">
        <f t="shared" si="27"/>
        <v>0</v>
      </c>
      <c r="GQ37" s="331"/>
      <c r="GR37" s="209" t="str">
        <f>IFERROR(GETPIVOTDATA("Average of TRAVTM(60)",#REF!,"TIMEINT",GR$9,"VEHICLETRAVELTIMEMEASUREMENT",$D37)/3600/24,"--")</f>
        <v>--</v>
      </c>
      <c r="GS37" s="34" t="str">
        <f>IFERROR(GETPIVOTDATA("Average of TRAVTM(60)",#REF!,"TIMEINT",GS$9,"VEHICLETRAVELTIMEMEASUREMENT",$D37)/3600/24,"--")</f>
        <v>--</v>
      </c>
      <c r="GT37" s="34" t="str">
        <f>IFERROR(GETPIVOTDATA("Average of TRAVTM(60)",#REF!,"TIMEINT",GT$9,"VEHICLETRAVELTIMEMEASUREMENT",$D37)/3600/24,"--")</f>
        <v>--</v>
      </c>
      <c r="GU37" s="34" t="str">
        <f>IFERROR(GETPIVOTDATA("Average of TRAVTM(60)",#REF!,"TIMEINT",GU$9,"VEHICLETRAVELTIMEMEASUREMENT",$D37)/3600/24,"--")</f>
        <v>--</v>
      </c>
      <c r="GV37" s="34" t="str">
        <f>IFERROR(GETPIVOTDATA("Average of TRAVTM(60)",#REF!,"TIMEINT",GV$9,"VEHICLETRAVELTIMEMEASUREMENT",$D37)/3600/24,"--")</f>
        <v>--</v>
      </c>
      <c r="GW37" s="34" t="str">
        <f>IFERROR(GETPIVOTDATA("Average of TRAVTM(60)",#REF!,"TIMEINT",GW$9,"VEHICLETRAVELTIMEMEASUREMENT",$D37)/3600/24,"--")</f>
        <v>--</v>
      </c>
      <c r="GX37" s="34" t="str">
        <f>IFERROR(GETPIVOTDATA("Average of TRAVTM(60)",#REF!,"TIMEINT",GX$9,"VEHICLETRAVELTIMEMEASUREMENT",$D37)/3600/24,"--")</f>
        <v>--</v>
      </c>
      <c r="GY37" s="34" t="str">
        <f>IFERROR(GETPIVOTDATA("Average of TRAVTM(60)",#REF!,"TIMEINT",GY$9,"VEHICLETRAVELTIMEMEASUREMENT",$D37)/3600/24,"--")</f>
        <v>--</v>
      </c>
      <c r="GZ37" s="34" t="str">
        <f>IFERROR(GETPIVOTDATA("Average of TRAVTM(60)",#REF!,"TIMEINT",GZ$9,"VEHICLETRAVELTIMEMEASUREMENT",$D37)/3600/24,"--")</f>
        <v>--</v>
      </c>
      <c r="HA37" s="34" t="str">
        <f>IFERROR(GETPIVOTDATA("Average of TRAVTM(60)",#REF!,"TIMEINT",HA$9,"VEHICLETRAVELTIMEMEASUREMENT",$D37)/3600/24,"--")</f>
        <v>--</v>
      </c>
      <c r="HB37" s="34" t="str">
        <f>IFERROR(GETPIVOTDATA("Average of TRAVTM(60)",#REF!,"TIMEINT",HB$9,"VEHICLETRAVELTIMEMEASUREMENT",$D37)/3600/24,"--")</f>
        <v>--</v>
      </c>
      <c r="HC37" s="34" t="str">
        <f>IFERROR(GETPIVOTDATA("Average of TRAVTM(60)",#REF!,"TIMEINT",HC$9,"VEHICLETRAVELTIMEMEASUREMENT",$D37)/3600/24,"--")</f>
        <v>--</v>
      </c>
      <c r="HD37" s="34" t="str">
        <f>IFERROR(GETPIVOTDATA("Average of TRAVTM(60)",#REF!,"TIMEINT",HD$9,"VEHICLETRAVELTIMEMEASUREMENT",$D37)/3600/24,"--")</f>
        <v>--</v>
      </c>
      <c r="HE37" s="34" t="str">
        <f>IFERROR(GETPIVOTDATA("Average of TRAVTM(60)",#REF!,"TIMEINT",HE$9,"VEHICLETRAVELTIMEMEASUREMENT",$D37)/3600/24,"--")</f>
        <v>--</v>
      </c>
      <c r="HF37" s="34" t="str">
        <f>IFERROR(GETPIVOTDATA("Average of TRAVTM(60)",#REF!,"TIMEINT",HF$9,"VEHICLETRAVELTIMEMEASUREMENT",$D37)/3600/24,"--")</f>
        <v>--</v>
      </c>
      <c r="HG37" s="134" t="str">
        <f>IFERROR(GETPIVOTDATA("Average of TRAVTM(60)",#REF!,"TIMEINT",HG$9,"VEHICLETRAVELTIMEMEASUREMENT",$D37)/3600/24,"--")</f>
        <v>--</v>
      </c>
      <c r="HH37" s="331"/>
      <c r="HI37" s="323" t="str">
        <f>IFERROR(GETPIVOTDATA("Average of VEHS(60)",#REF!,"TIMEINT",HI$9,"VEHICLETRAVELTIMEMEASUREMENT",$D37),"--")</f>
        <v>--</v>
      </c>
      <c r="HJ37" s="324" t="str">
        <f>IFERROR(GETPIVOTDATA("Average of VEHS(60)",#REF!,"TIMEINT",HJ$9,"VEHICLETRAVELTIMEMEASUREMENT",$D37),"--")</f>
        <v>--</v>
      </c>
      <c r="HK37" s="324" t="str">
        <f>IFERROR(GETPIVOTDATA("Average of VEHS(60)",#REF!,"TIMEINT",HK$9,"VEHICLETRAVELTIMEMEASUREMENT",$D37),"--")</f>
        <v>--</v>
      </c>
      <c r="HL37" s="324" t="str">
        <f>IFERROR(GETPIVOTDATA("Average of VEHS(60)",#REF!,"TIMEINT",HL$9,"VEHICLETRAVELTIMEMEASUREMENT",$D37),"--")</f>
        <v>--</v>
      </c>
      <c r="HM37" s="324" t="str">
        <f>IFERROR(GETPIVOTDATA("Average of VEHS(60)",#REF!,"TIMEINT",HM$9,"VEHICLETRAVELTIMEMEASUREMENT",$D37),"--")</f>
        <v>--</v>
      </c>
      <c r="HN37" s="324" t="str">
        <f>IFERROR(GETPIVOTDATA("Average of VEHS(60)",#REF!,"TIMEINT",HN$9,"VEHICLETRAVELTIMEMEASUREMENT",$D37),"--")</f>
        <v>--</v>
      </c>
      <c r="HO37" s="324" t="str">
        <f>IFERROR(GETPIVOTDATA("Average of VEHS(60)",#REF!,"TIMEINT",HO$9,"VEHICLETRAVELTIMEMEASUREMENT",$D37),"--")</f>
        <v>--</v>
      </c>
      <c r="HP37" s="324" t="str">
        <f>IFERROR(GETPIVOTDATA("Average of VEHS(60)",#REF!,"TIMEINT",HP$9,"VEHICLETRAVELTIMEMEASUREMENT",$D37),"--")</f>
        <v>--</v>
      </c>
      <c r="HQ37" s="324" t="str">
        <f>IFERROR(GETPIVOTDATA("Average of VEHS(60)",#REF!,"TIMEINT",HQ$9,"VEHICLETRAVELTIMEMEASUREMENT",$D37),"--")</f>
        <v>--</v>
      </c>
      <c r="HR37" s="324" t="str">
        <f>IFERROR(GETPIVOTDATA("Average of VEHS(60)",#REF!,"TIMEINT",HR$9,"VEHICLETRAVELTIMEMEASUREMENT",$D37),"--")</f>
        <v>--</v>
      </c>
      <c r="HS37" s="324" t="str">
        <f>IFERROR(GETPIVOTDATA("Average of VEHS(60)",#REF!,"TIMEINT",HS$9,"VEHICLETRAVELTIMEMEASUREMENT",$D37),"--")</f>
        <v>--</v>
      </c>
      <c r="HT37" s="324" t="str">
        <f>IFERROR(GETPIVOTDATA("Average of VEHS(60)",#REF!,"TIMEINT",HT$9,"VEHICLETRAVELTIMEMEASUREMENT",$D37),"--")</f>
        <v>--</v>
      </c>
      <c r="HU37" s="324" t="str">
        <f>IFERROR(GETPIVOTDATA("Average of VEHS(60)",#REF!,"TIMEINT",HU$9,"VEHICLETRAVELTIMEMEASUREMENT",$D37),"--")</f>
        <v>--</v>
      </c>
      <c r="HV37" s="324" t="str">
        <f>IFERROR(GETPIVOTDATA("Average of VEHS(60)",#REF!,"TIMEINT",HV$9,"VEHICLETRAVELTIMEMEASUREMENT",$D37),"--")</f>
        <v>--</v>
      </c>
      <c r="HW37" s="324" t="str">
        <f>IFERROR(GETPIVOTDATA("Average of VEHS(60)",#REF!,"TIMEINT",HW$9,"VEHICLETRAVELTIMEMEASUREMENT",$D37),"--")</f>
        <v>--</v>
      </c>
      <c r="HX37" s="325" t="str">
        <f>IFERROR(GETPIVOTDATA("Average of VEHS(60)",#REF!,"TIMEINT",HX$9,"VEHICLETRAVELTIMEMEASUREMENT",$D37),"--")</f>
        <v>--</v>
      </c>
      <c r="HY37" s="331"/>
      <c r="HZ37" s="209" t="str">
        <f t="shared" si="28"/>
        <v>--</v>
      </c>
      <c r="IA37" s="354" t="str">
        <f t="shared" si="29"/>
        <v>--</v>
      </c>
      <c r="IB37" s="325">
        <f t="shared" si="30"/>
        <v>0</v>
      </c>
      <c r="IC37" s="638"/>
      <c r="ID37" s="323" t="str">
        <f>IFERROR(AVERAGEIFS('VISSIM Travel Time Outputs'!#REF!,'VISSIM Travel Time Outputs'!#REF!,$D37,'VISSIM Travel Time Outputs'!#REF!,"AVG",'VISSIM Travel Time Outputs'!#REF!,ID$9),"-")</f>
        <v>-</v>
      </c>
      <c r="IE37" s="324" t="str">
        <f>IFERROR(AVERAGEIFS('VISSIM Travel Time Outputs'!#REF!,'VISSIM Travel Time Outputs'!#REF!,$D37,'VISSIM Travel Time Outputs'!#REF!,"AVG",'VISSIM Travel Time Outputs'!#REF!,IE$9),"-")</f>
        <v>-</v>
      </c>
      <c r="IF37" s="324" t="str">
        <f>IFERROR(AVERAGEIFS('VISSIM Travel Time Outputs'!#REF!,'VISSIM Travel Time Outputs'!#REF!,$D37,'VISSIM Travel Time Outputs'!#REF!,"AVG",'VISSIM Travel Time Outputs'!#REF!,IF$9),"-")</f>
        <v>-</v>
      </c>
      <c r="IG37" s="324" t="str">
        <f>IFERROR(AVERAGEIFS('VISSIM Travel Time Outputs'!#REF!,'VISSIM Travel Time Outputs'!#REF!,$D37,'VISSIM Travel Time Outputs'!#REF!,"AVG",'VISSIM Travel Time Outputs'!#REF!,IG$9),"-")</f>
        <v>-</v>
      </c>
      <c r="IH37" s="324" t="str">
        <f>IFERROR(AVERAGEIFS('VISSIM Travel Time Outputs'!#REF!,'VISSIM Travel Time Outputs'!#REF!,$D37,'VISSIM Travel Time Outputs'!#REF!,"AVG",'VISSIM Travel Time Outputs'!#REF!,IH$9),"-")</f>
        <v>-</v>
      </c>
      <c r="II37" s="324" t="str">
        <f>IFERROR(AVERAGEIFS('VISSIM Travel Time Outputs'!#REF!,'VISSIM Travel Time Outputs'!#REF!,$D37,'VISSIM Travel Time Outputs'!#REF!,"AVG",'VISSIM Travel Time Outputs'!#REF!,II$9),"-")</f>
        <v>-</v>
      </c>
      <c r="IJ37" s="324" t="str">
        <f>IFERROR(AVERAGEIFS('VISSIM Travel Time Outputs'!#REF!,'VISSIM Travel Time Outputs'!#REF!,$D37,'VISSIM Travel Time Outputs'!#REF!,"AVG",'VISSIM Travel Time Outputs'!#REF!,IJ$9),"-")</f>
        <v>-</v>
      </c>
      <c r="IK37" s="324" t="str">
        <f>IFERROR(AVERAGEIFS('VISSIM Travel Time Outputs'!#REF!,'VISSIM Travel Time Outputs'!#REF!,$D37,'VISSIM Travel Time Outputs'!#REF!,"AVG",'VISSIM Travel Time Outputs'!#REF!,IK$9),"-")</f>
        <v>-</v>
      </c>
      <c r="IL37" s="324" t="str">
        <f>IFERROR(AVERAGEIFS('VISSIM Travel Time Outputs'!#REF!,'VISSIM Travel Time Outputs'!#REF!,$D37,'VISSIM Travel Time Outputs'!#REF!,"AVG",'VISSIM Travel Time Outputs'!#REF!,IL$9),"-")</f>
        <v>-</v>
      </c>
      <c r="IM37" s="324" t="str">
        <f>IFERROR(AVERAGEIFS('VISSIM Travel Time Outputs'!#REF!,'VISSIM Travel Time Outputs'!#REF!,$D37,'VISSIM Travel Time Outputs'!#REF!,"AVG",'VISSIM Travel Time Outputs'!#REF!,IM$9),"-")</f>
        <v>-</v>
      </c>
      <c r="IN37" s="324" t="str">
        <f>IFERROR(AVERAGEIFS('VISSIM Travel Time Outputs'!#REF!,'VISSIM Travel Time Outputs'!#REF!,$D37,'VISSIM Travel Time Outputs'!#REF!,"AVG",'VISSIM Travel Time Outputs'!#REF!,IN$9),"-")</f>
        <v>-</v>
      </c>
      <c r="IO37" s="324" t="str">
        <f>IFERROR(AVERAGEIFS('VISSIM Travel Time Outputs'!#REF!,'VISSIM Travel Time Outputs'!#REF!,$D37,'VISSIM Travel Time Outputs'!#REF!,"AVG",'VISSIM Travel Time Outputs'!#REF!,IO$9),"-")</f>
        <v>-</v>
      </c>
      <c r="IP37" s="324" t="str">
        <f>IFERROR(AVERAGEIFS('VISSIM Travel Time Outputs'!#REF!,'VISSIM Travel Time Outputs'!#REF!,$D37,'VISSIM Travel Time Outputs'!#REF!,"AVG",'VISSIM Travel Time Outputs'!#REF!,IP$9),"-")</f>
        <v>-</v>
      </c>
      <c r="IQ37" s="324" t="str">
        <f>IFERROR(AVERAGEIFS('VISSIM Travel Time Outputs'!#REF!,'VISSIM Travel Time Outputs'!#REF!,$D37,'VISSIM Travel Time Outputs'!#REF!,"AVG",'VISSIM Travel Time Outputs'!#REF!,IQ$9),"-")</f>
        <v>-</v>
      </c>
      <c r="IR37" s="324" t="str">
        <f>IFERROR(AVERAGEIFS('VISSIM Travel Time Outputs'!#REF!,'VISSIM Travel Time Outputs'!#REF!,$D37,'VISSIM Travel Time Outputs'!#REF!,"AVG",'VISSIM Travel Time Outputs'!#REF!,IR$9),"-")</f>
        <v>-</v>
      </c>
      <c r="IS37" s="325" t="str">
        <f>IFERROR(AVERAGEIFS('VISSIM Travel Time Outputs'!#REF!,'VISSIM Travel Time Outputs'!#REF!,$D37,'VISSIM Travel Time Outputs'!#REF!,"AVG",'VISSIM Travel Time Outputs'!#REF!,IS$9),"-")</f>
        <v>-</v>
      </c>
      <c r="IT37" s="325" t="str">
        <f t="shared" si="31"/>
        <v>--</v>
      </c>
    </row>
    <row r="38" spans="1:254" x14ac:dyDescent="0.35">
      <c r="A38" s="252" t="str">
        <f t="shared" si="12"/>
        <v>H</v>
      </c>
      <c r="B38" s="577">
        <f t="shared" si="32"/>
        <v>29</v>
      </c>
      <c r="C38" s="413">
        <f>INDEX('Input - Travel Times'!$B$3:$AH$103,MATCH($B38,'Input - Travel Times'!$B$3:$B$103,0),MATCH(C$9,'Input - Travel Times'!$B$3:$AH$3,0))</f>
        <v>0</v>
      </c>
      <c r="D38" s="150">
        <f>INDEX('Input - Travel Times'!$B$3:$AH$103,MATCH($B38,'Input - Travel Times'!$B$3:$B$103,0),MATCH(D$9,'Input - Travel Times'!$B$3:$AH$3,0))</f>
        <v>0</v>
      </c>
      <c r="E38" s="518">
        <f>TIME(0,0,INDEX('Input - Travel Times'!$B$3:$AH$103,MATCH($B38,'Input - Travel Times'!$B$3:$B$103,0),MATCH(E$9,'Input - Travel Times'!$B$3:$AH$3,0)))</f>
        <v>0</v>
      </c>
      <c r="F38" s="518">
        <f>TIME(0,0,INDEX('Input - Travel Times'!$B$3:$AH$103,MATCH($B38,'Input - Travel Times'!$B$3:$B$103,0),MATCH(F$9,'Input - Travel Times'!$B$3:$AH$3,0)))</f>
        <v>0</v>
      </c>
      <c r="G38" s="518">
        <f>TIME(0,0,INDEX('Input - Travel Times'!$B$3:$AH$103,MATCH($B38,'Input - Travel Times'!$B$3:$B$103,0),MATCH(G$9,'Input - Travel Times'!$B$3:$AH$3,0)))</f>
        <v>0</v>
      </c>
      <c r="H38" s="518">
        <f>TIME(0,0,INDEX('Input - Travel Times'!$B$3:$AH$103,MATCH($B38,'Input - Travel Times'!$B$3:$B$103,0),MATCH(H$9,'Input - Travel Times'!$B$3:$AH$3,0)))</f>
        <v>0</v>
      </c>
      <c r="J38" s="209" t="str">
        <f>IFERROR(TIME(0,0,AVERAGEIFS('VISSIM Travel Time Outputs'!$I:$I,'VISSIM Travel Time Outputs'!$D:$D,$D38,'VISSIM Travel Time Outputs'!$A:$A,"AVG",'VISSIM Travel Time Outputs'!$B:$B,J$9)),"-")</f>
        <v>-</v>
      </c>
      <c r="K38" s="34" t="str">
        <f>IFERROR(TIME(0,0,AVERAGEIFS('VISSIM Travel Time Outputs'!$I:$I,'VISSIM Travel Time Outputs'!$D:$D,$D38,'VISSIM Travel Time Outputs'!$A:$A,"AVG",'VISSIM Travel Time Outputs'!$B:$B,K$9)),"-")</f>
        <v>-</v>
      </c>
      <c r="L38" s="34" t="str">
        <f>IFERROR(TIME(0,0,AVERAGEIFS('VISSIM Travel Time Outputs'!$I:$I,'VISSIM Travel Time Outputs'!$D:$D,$D38,'VISSIM Travel Time Outputs'!$A:$A,"AVG",'VISSIM Travel Time Outputs'!$B:$B,L$9)),"-")</f>
        <v>-</v>
      </c>
      <c r="M38" s="34" t="str">
        <f>IFERROR(TIME(0,0,AVERAGEIFS('VISSIM Travel Time Outputs'!$I:$I,'VISSIM Travel Time Outputs'!$D:$D,$D38,'VISSIM Travel Time Outputs'!$A:$A,"AVG",'VISSIM Travel Time Outputs'!$B:$B,M$9)),"-")</f>
        <v>-</v>
      </c>
      <c r="N38" s="34" t="str">
        <f>IFERROR(TIME(0,0,AVERAGEIFS('VISSIM Travel Time Outputs'!$I:$I,'VISSIM Travel Time Outputs'!$D:$D,$D38,'VISSIM Travel Time Outputs'!$A:$A,"AVG",'VISSIM Travel Time Outputs'!$B:$B,N$9)),"-")</f>
        <v>-</v>
      </c>
      <c r="O38" s="34" t="str">
        <f>IFERROR(TIME(0,0,AVERAGEIFS('VISSIM Travel Time Outputs'!$I:$I,'VISSIM Travel Time Outputs'!$D:$D,$D38,'VISSIM Travel Time Outputs'!$A:$A,"AVG",'VISSIM Travel Time Outputs'!$B:$B,O$9)),"-")</f>
        <v>-</v>
      </c>
      <c r="P38" s="34" t="str">
        <f>IFERROR(TIME(0,0,AVERAGEIFS('VISSIM Travel Time Outputs'!$I:$I,'VISSIM Travel Time Outputs'!$D:$D,$D38,'VISSIM Travel Time Outputs'!$A:$A,"AVG",'VISSIM Travel Time Outputs'!$B:$B,P$9)),"-")</f>
        <v>-</v>
      </c>
      <c r="Q38" s="34" t="str">
        <f>IFERROR(TIME(0,0,AVERAGEIFS('VISSIM Travel Time Outputs'!$I:$I,'VISSIM Travel Time Outputs'!$D:$D,$D38,'VISSIM Travel Time Outputs'!$A:$A,"AVG",'VISSIM Travel Time Outputs'!$B:$B,Q$9)),"-")</f>
        <v>-</v>
      </c>
      <c r="R38" s="34" t="str">
        <f>IFERROR(TIME(0,0,AVERAGEIFS('VISSIM Travel Time Outputs'!$I:$I,'VISSIM Travel Time Outputs'!$D:$D,$D38,'VISSIM Travel Time Outputs'!$A:$A,"AVG",'VISSIM Travel Time Outputs'!$B:$B,R$9)),"-")</f>
        <v>-</v>
      </c>
      <c r="S38" s="34" t="str">
        <f>IFERROR(TIME(0,0,AVERAGEIFS('VISSIM Travel Time Outputs'!$I:$I,'VISSIM Travel Time Outputs'!$D:$D,$D38,'VISSIM Travel Time Outputs'!$A:$A,"AVG",'VISSIM Travel Time Outputs'!$B:$B,S$9)),"-")</f>
        <v>-</v>
      </c>
      <c r="T38" s="34" t="str">
        <f>IFERROR(TIME(0,0,AVERAGEIFS('VISSIM Travel Time Outputs'!$I:$I,'VISSIM Travel Time Outputs'!$D:$D,$D38,'VISSIM Travel Time Outputs'!$A:$A,"AVG",'VISSIM Travel Time Outputs'!$B:$B,T$9)),"-")</f>
        <v>-</v>
      </c>
      <c r="U38" s="34" t="str">
        <f>IFERROR(TIME(0,0,AVERAGEIFS('VISSIM Travel Time Outputs'!$I:$I,'VISSIM Travel Time Outputs'!$D:$D,$D38,'VISSIM Travel Time Outputs'!$A:$A,"AVG",'VISSIM Travel Time Outputs'!$B:$B,U$9)),"-")</f>
        <v>-</v>
      </c>
      <c r="V38" s="34" t="str">
        <f>IFERROR(TIME(0,0,AVERAGEIFS('VISSIM Travel Time Outputs'!$I:$I,'VISSIM Travel Time Outputs'!$D:$D,$D38,'VISSIM Travel Time Outputs'!$A:$A,"AVG",'VISSIM Travel Time Outputs'!$B:$B,V$9)),"-")</f>
        <v>-</v>
      </c>
      <c r="W38" s="34" t="str">
        <f>IFERROR(TIME(0,0,AVERAGEIFS('VISSIM Travel Time Outputs'!$I:$I,'VISSIM Travel Time Outputs'!$D:$D,$D38,'VISSIM Travel Time Outputs'!$A:$A,"AVG",'VISSIM Travel Time Outputs'!$B:$B,W$9)),"-")</f>
        <v>-</v>
      </c>
      <c r="X38" s="34" t="str">
        <f>IFERROR(TIME(0,0,AVERAGEIFS('VISSIM Travel Time Outputs'!$I:$I,'VISSIM Travel Time Outputs'!$D:$D,$D38,'VISSIM Travel Time Outputs'!$A:$A,"AVG",'VISSIM Travel Time Outputs'!$B:$B,X$9)),"-")</f>
        <v>-</v>
      </c>
      <c r="Y38" s="134" t="str">
        <f>IFERROR(TIME(0,0,AVERAGEIFS('VISSIM Travel Time Outputs'!$I:$I,'VISSIM Travel Time Outputs'!$D:$D,$D38,'VISSIM Travel Time Outputs'!$A:$A,"AVG",'VISSIM Travel Time Outputs'!$B:$B,Y$9)),"-")</f>
        <v>-</v>
      </c>
      <c r="Z38" s="254"/>
      <c r="AA38" s="323" t="str">
        <f>IFERROR(AVERAGEIFS('VISSIM Travel Time Outputs'!$F:$F,'VISSIM Travel Time Outputs'!$D:$D,$D38,'VISSIM Travel Time Outputs'!$A:$A,"AVG",'VISSIM Travel Time Outputs'!$B:$B,AA$9),"-")</f>
        <v>-</v>
      </c>
      <c r="AB38" s="324" t="str">
        <f>IFERROR(AVERAGEIFS('VISSIM Travel Time Outputs'!$F:$F,'VISSIM Travel Time Outputs'!$D:$D,$D38,'VISSIM Travel Time Outputs'!$A:$A,"AVG",'VISSIM Travel Time Outputs'!$B:$B,AB$9),"-")</f>
        <v>-</v>
      </c>
      <c r="AC38" s="324" t="str">
        <f>IFERROR(AVERAGEIFS('VISSIM Travel Time Outputs'!$F:$F,'VISSIM Travel Time Outputs'!$D:$D,$D38,'VISSIM Travel Time Outputs'!$A:$A,"AVG",'VISSIM Travel Time Outputs'!$B:$B,AC$9),"-")</f>
        <v>-</v>
      </c>
      <c r="AD38" s="324" t="str">
        <f>IFERROR(AVERAGEIFS('VISSIM Travel Time Outputs'!$F:$F,'VISSIM Travel Time Outputs'!$D:$D,$D38,'VISSIM Travel Time Outputs'!$A:$A,"AVG",'VISSIM Travel Time Outputs'!$B:$B,AD$9),"-")</f>
        <v>-</v>
      </c>
      <c r="AE38" s="324" t="str">
        <f>IFERROR(AVERAGEIFS('VISSIM Travel Time Outputs'!$F:$F,'VISSIM Travel Time Outputs'!$D:$D,$D38,'VISSIM Travel Time Outputs'!$A:$A,"AVG",'VISSIM Travel Time Outputs'!$B:$B,AE$9),"-")</f>
        <v>-</v>
      </c>
      <c r="AF38" s="324" t="str">
        <f>IFERROR(AVERAGEIFS('VISSIM Travel Time Outputs'!$F:$F,'VISSIM Travel Time Outputs'!$D:$D,$D38,'VISSIM Travel Time Outputs'!$A:$A,"AVG",'VISSIM Travel Time Outputs'!$B:$B,AF$9),"-")</f>
        <v>-</v>
      </c>
      <c r="AG38" s="324" t="str">
        <f>IFERROR(AVERAGEIFS('VISSIM Travel Time Outputs'!$F:$F,'VISSIM Travel Time Outputs'!$D:$D,$D38,'VISSIM Travel Time Outputs'!$A:$A,"AVG",'VISSIM Travel Time Outputs'!$B:$B,AG$9),"-")</f>
        <v>-</v>
      </c>
      <c r="AH38" s="324" t="str">
        <f>IFERROR(AVERAGEIFS('VISSIM Travel Time Outputs'!$F:$F,'VISSIM Travel Time Outputs'!$D:$D,$D38,'VISSIM Travel Time Outputs'!$A:$A,"AVG",'VISSIM Travel Time Outputs'!$B:$B,AH$9),"-")</f>
        <v>-</v>
      </c>
      <c r="AI38" s="324" t="str">
        <f>IFERROR(AVERAGEIFS('VISSIM Travel Time Outputs'!$F:$F,'VISSIM Travel Time Outputs'!$D:$D,$D38,'VISSIM Travel Time Outputs'!$A:$A,"AVG",'VISSIM Travel Time Outputs'!$B:$B,AI$9),"-")</f>
        <v>-</v>
      </c>
      <c r="AJ38" s="324" t="str">
        <f>IFERROR(AVERAGEIFS('VISSIM Travel Time Outputs'!$F:$F,'VISSIM Travel Time Outputs'!$D:$D,$D38,'VISSIM Travel Time Outputs'!$A:$A,"AVG",'VISSIM Travel Time Outputs'!$B:$B,AJ$9),"-")</f>
        <v>-</v>
      </c>
      <c r="AK38" s="324" t="str">
        <f>IFERROR(AVERAGEIFS('VISSIM Travel Time Outputs'!$F:$F,'VISSIM Travel Time Outputs'!$D:$D,$D38,'VISSIM Travel Time Outputs'!$A:$A,"AVG",'VISSIM Travel Time Outputs'!$B:$B,AK$9),"-")</f>
        <v>-</v>
      </c>
      <c r="AL38" s="324" t="str">
        <f>IFERROR(AVERAGEIFS('VISSIM Travel Time Outputs'!$F:$F,'VISSIM Travel Time Outputs'!$D:$D,$D38,'VISSIM Travel Time Outputs'!$A:$A,"AVG",'VISSIM Travel Time Outputs'!$B:$B,AL$9),"-")</f>
        <v>-</v>
      </c>
      <c r="AM38" s="324" t="str">
        <f>IFERROR(AVERAGEIFS('VISSIM Travel Time Outputs'!$F:$F,'VISSIM Travel Time Outputs'!$D:$D,$D38,'VISSIM Travel Time Outputs'!$A:$A,"AVG",'VISSIM Travel Time Outputs'!$B:$B,AM$9),"-")</f>
        <v>-</v>
      </c>
      <c r="AN38" s="324" t="str">
        <f>IFERROR(AVERAGEIFS('VISSIM Travel Time Outputs'!$F:$F,'VISSIM Travel Time Outputs'!$D:$D,$D38,'VISSIM Travel Time Outputs'!$A:$A,"AVG",'VISSIM Travel Time Outputs'!$B:$B,AN$9),"-")</f>
        <v>-</v>
      </c>
      <c r="AO38" s="324" t="str">
        <f>IFERROR(AVERAGEIFS('VISSIM Travel Time Outputs'!$F:$F,'VISSIM Travel Time Outputs'!$D:$D,$D38,'VISSIM Travel Time Outputs'!$A:$A,"AVG",'VISSIM Travel Time Outputs'!$B:$B,AO$9),"-")</f>
        <v>-</v>
      </c>
      <c r="AP38" s="325" t="str">
        <f>IFERROR(AVERAGEIFS('VISSIM Travel Time Outputs'!$F:$F,'VISSIM Travel Time Outputs'!$D:$D,$D38,'VISSIM Travel Time Outputs'!$A:$A,"AVG",'VISSIM Travel Time Outputs'!$B:$B,AP$9),"-")</f>
        <v>-</v>
      </c>
      <c r="AQ38" s="331"/>
      <c r="AR38" s="209" t="str">
        <f t="shared" si="13"/>
        <v>--</v>
      </c>
      <c r="AS38" s="354" t="str">
        <f t="shared" si="14"/>
        <v>--</v>
      </c>
      <c r="AT38" s="325">
        <f t="shared" si="15"/>
        <v>0</v>
      </c>
      <c r="AU38" s="255"/>
      <c r="AV38" s="209" t="str">
        <f>IFERROR(TIME(0,0,AVERAGEIFS('VISSIM Travel Time Outputs'!$J:$J,'VISSIM Travel Time Outputs'!$D:$D,$D38,'VISSIM Travel Time Outputs'!$A:$A,"AVG",'VISSIM Travel Time Outputs'!$B:$B,AV$9)),"-")</f>
        <v>-</v>
      </c>
      <c r="AW38" s="34" t="str">
        <f>IFERROR(TIME(0,0,AVERAGEIFS('VISSIM Travel Time Outputs'!$J:$J,'VISSIM Travel Time Outputs'!$D:$D,$D38,'VISSIM Travel Time Outputs'!$A:$A,"AVG",'VISSIM Travel Time Outputs'!$B:$B,AW$9)),"-")</f>
        <v>-</v>
      </c>
      <c r="AX38" s="34" t="str">
        <f>IFERROR(TIME(0,0,AVERAGEIFS('VISSIM Travel Time Outputs'!$J:$J,'VISSIM Travel Time Outputs'!$D:$D,$D38,'VISSIM Travel Time Outputs'!$A:$A,"AVG",'VISSIM Travel Time Outputs'!$B:$B,AX$9)),"-")</f>
        <v>-</v>
      </c>
      <c r="AY38" s="34" t="str">
        <f>IFERROR(TIME(0,0,AVERAGEIFS('VISSIM Travel Time Outputs'!$J:$J,'VISSIM Travel Time Outputs'!$D:$D,$D38,'VISSIM Travel Time Outputs'!$A:$A,"AVG",'VISSIM Travel Time Outputs'!$B:$B,AY$9)),"-")</f>
        <v>-</v>
      </c>
      <c r="AZ38" s="34" t="str">
        <f>IFERROR(TIME(0,0,AVERAGEIFS('VISSIM Travel Time Outputs'!$J:$J,'VISSIM Travel Time Outputs'!$D:$D,$D38,'VISSIM Travel Time Outputs'!$A:$A,"AVG",'VISSIM Travel Time Outputs'!$B:$B,AZ$9)),"-")</f>
        <v>-</v>
      </c>
      <c r="BA38" s="34" t="str">
        <f>IFERROR(TIME(0,0,AVERAGEIFS('VISSIM Travel Time Outputs'!$J:$J,'VISSIM Travel Time Outputs'!$D:$D,$D38,'VISSIM Travel Time Outputs'!$A:$A,"AVG",'VISSIM Travel Time Outputs'!$B:$B,BA$9)),"-")</f>
        <v>-</v>
      </c>
      <c r="BB38" s="34" t="str">
        <f>IFERROR(TIME(0,0,AVERAGEIFS('VISSIM Travel Time Outputs'!$J:$J,'VISSIM Travel Time Outputs'!$D:$D,$D38,'VISSIM Travel Time Outputs'!$A:$A,"AVG",'VISSIM Travel Time Outputs'!$B:$B,BB$9)),"-")</f>
        <v>-</v>
      </c>
      <c r="BC38" s="34" t="str">
        <f>IFERROR(TIME(0,0,AVERAGEIFS('VISSIM Travel Time Outputs'!$J:$J,'VISSIM Travel Time Outputs'!$D:$D,$D38,'VISSIM Travel Time Outputs'!$A:$A,"AVG",'VISSIM Travel Time Outputs'!$B:$B,BC$9)),"-")</f>
        <v>-</v>
      </c>
      <c r="BD38" s="34" t="str">
        <f>IFERROR(TIME(0,0,AVERAGEIFS('VISSIM Travel Time Outputs'!$J:$J,'VISSIM Travel Time Outputs'!$D:$D,$D38,'VISSIM Travel Time Outputs'!$A:$A,"AVG",'VISSIM Travel Time Outputs'!$B:$B,BD$9)),"-")</f>
        <v>-</v>
      </c>
      <c r="BE38" s="34" t="str">
        <f>IFERROR(TIME(0,0,AVERAGEIFS('VISSIM Travel Time Outputs'!$J:$J,'VISSIM Travel Time Outputs'!$D:$D,$D38,'VISSIM Travel Time Outputs'!$A:$A,"AVG",'VISSIM Travel Time Outputs'!$B:$B,BE$9)),"-")</f>
        <v>-</v>
      </c>
      <c r="BF38" s="34" t="str">
        <f>IFERROR(TIME(0,0,AVERAGEIFS('VISSIM Travel Time Outputs'!$J:$J,'VISSIM Travel Time Outputs'!$D:$D,$D38,'VISSIM Travel Time Outputs'!$A:$A,"AVG",'VISSIM Travel Time Outputs'!$B:$B,BF$9)),"-")</f>
        <v>-</v>
      </c>
      <c r="BG38" s="34" t="str">
        <f>IFERROR(TIME(0,0,AVERAGEIFS('VISSIM Travel Time Outputs'!$J:$J,'VISSIM Travel Time Outputs'!$D:$D,$D38,'VISSIM Travel Time Outputs'!$A:$A,"AVG",'VISSIM Travel Time Outputs'!$B:$B,BG$9)),"-")</f>
        <v>-</v>
      </c>
      <c r="BH38" s="34" t="str">
        <f>IFERROR(TIME(0,0,AVERAGEIFS('VISSIM Travel Time Outputs'!$J:$J,'VISSIM Travel Time Outputs'!$D:$D,$D38,'VISSIM Travel Time Outputs'!$A:$A,"AVG",'VISSIM Travel Time Outputs'!$B:$B,BH$9)),"-")</f>
        <v>-</v>
      </c>
      <c r="BI38" s="34" t="str">
        <f>IFERROR(TIME(0,0,AVERAGEIFS('VISSIM Travel Time Outputs'!$J:$J,'VISSIM Travel Time Outputs'!$D:$D,$D38,'VISSIM Travel Time Outputs'!$A:$A,"AVG",'VISSIM Travel Time Outputs'!$B:$B,BI$9)),"-")</f>
        <v>-</v>
      </c>
      <c r="BJ38" s="34" t="str">
        <f>IFERROR(TIME(0,0,AVERAGEIFS('VISSIM Travel Time Outputs'!$J:$J,'VISSIM Travel Time Outputs'!$D:$D,$D38,'VISSIM Travel Time Outputs'!$A:$A,"AVG",'VISSIM Travel Time Outputs'!$B:$B,BJ$9)),"-")</f>
        <v>-</v>
      </c>
      <c r="BK38" s="134" t="str">
        <f>IFERROR(TIME(0,0,AVERAGEIFS('VISSIM Travel Time Outputs'!$J:$J,'VISSIM Travel Time Outputs'!$D:$D,$D38,'VISSIM Travel Time Outputs'!$A:$A,"AVG",'VISSIM Travel Time Outputs'!$B:$B,BK$9)),"-")</f>
        <v>-</v>
      </c>
      <c r="BL38" s="126"/>
      <c r="BM38" s="323" t="str">
        <f>IFERROR(AVERAGEIFS('VISSIM Travel Time Outputs'!$G:$G,'VISSIM Travel Time Outputs'!$D:$D,$D38,'VISSIM Travel Time Outputs'!$A:$A,"AVG",'VISSIM Travel Time Outputs'!$B:$B,BM$9),"-")</f>
        <v>-</v>
      </c>
      <c r="BN38" s="324" t="str">
        <f>IFERROR(AVERAGEIFS('VISSIM Travel Time Outputs'!$G:$G,'VISSIM Travel Time Outputs'!$D:$D,$D38,'VISSIM Travel Time Outputs'!$A:$A,"AVG",'VISSIM Travel Time Outputs'!$B:$B,BN$9),"-")</f>
        <v>-</v>
      </c>
      <c r="BO38" s="324" t="str">
        <f>IFERROR(AVERAGEIFS('VISSIM Travel Time Outputs'!$G:$G,'VISSIM Travel Time Outputs'!$D:$D,$D38,'VISSIM Travel Time Outputs'!$A:$A,"AVG",'VISSIM Travel Time Outputs'!$B:$B,BO$9),"-")</f>
        <v>-</v>
      </c>
      <c r="BP38" s="324" t="str">
        <f>IFERROR(AVERAGEIFS('VISSIM Travel Time Outputs'!$G:$G,'VISSIM Travel Time Outputs'!$D:$D,$D38,'VISSIM Travel Time Outputs'!$A:$A,"AVG",'VISSIM Travel Time Outputs'!$B:$B,BP$9),"-")</f>
        <v>-</v>
      </c>
      <c r="BQ38" s="324" t="str">
        <f>IFERROR(AVERAGEIFS('VISSIM Travel Time Outputs'!$G:$G,'VISSIM Travel Time Outputs'!$D:$D,$D38,'VISSIM Travel Time Outputs'!$A:$A,"AVG",'VISSIM Travel Time Outputs'!$B:$B,BQ$9),"-")</f>
        <v>-</v>
      </c>
      <c r="BR38" s="324" t="str">
        <f>IFERROR(AVERAGEIFS('VISSIM Travel Time Outputs'!$G:$G,'VISSIM Travel Time Outputs'!$D:$D,$D38,'VISSIM Travel Time Outputs'!$A:$A,"AVG",'VISSIM Travel Time Outputs'!$B:$B,BR$9),"-")</f>
        <v>-</v>
      </c>
      <c r="BS38" s="324" t="str">
        <f>IFERROR(AVERAGEIFS('VISSIM Travel Time Outputs'!$G:$G,'VISSIM Travel Time Outputs'!$D:$D,$D38,'VISSIM Travel Time Outputs'!$A:$A,"AVG",'VISSIM Travel Time Outputs'!$B:$B,BS$9),"-")</f>
        <v>-</v>
      </c>
      <c r="BT38" s="324" t="str">
        <f>IFERROR(AVERAGEIFS('VISSIM Travel Time Outputs'!$G:$G,'VISSIM Travel Time Outputs'!$D:$D,$D38,'VISSIM Travel Time Outputs'!$A:$A,"AVG",'VISSIM Travel Time Outputs'!$B:$B,BT$9),"-")</f>
        <v>-</v>
      </c>
      <c r="BU38" s="324" t="str">
        <f>IFERROR(AVERAGEIFS('VISSIM Travel Time Outputs'!$G:$G,'VISSIM Travel Time Outputs'!$D:$D,$D38,'VISSIM Travel Time Outputs'!$A:$A,"AVG",'VISSIM Travel Time Outputs'!$B:$B,BU$9),"-")</f>
        <v>-</v>
      </c>
      <c r="BV38" s="324" t="str">
        <f>IFERROR(AVERAGEIFS('VISSIM Travel Time Outputs'!$G:$G,'VISSIM Travel Time Outputs'!$D:$D,$D38,'VISSIM Travel Time Outputs'!$A:$A,"AVG",'VISSIM Travel Time Outputs'!$B:$B,BV$9),"-")</f>
        <v>-</v>
      </c>
      <c r="BW38" s="324" t="str">
        <f>IFERROR(AVERAGEIFS('VISSIM Travel Time Outputs'!$G:$G,'VISSIM Travel Time Outputs'!$D:$D,$D38,'VISSIM Travel Time Outputs'!$A:$A,"AVG",'VISSIM Travel Time Outputs'!$B:$B,BW$9),"-")</f>
        <v>-</v>
      </c>
      <c r="BX38" s="324" t="str">
        <f>IFERROR(AVERAGEIFS('VISSIM Travel Time Outputs'!$G:$G,'VISSIM Travel Time Outputs'!$D:$D,$D38,'VISSIM Travel Time Outputs'!$A:$A,"AVG",'VISSIM Travel Time Outputs'!$B:$B,BX$9),"-")</f>
        <v>-</v>
      </c>
      <c r="BY38" s="324" t="str">
        <f>IFERROR(AVERAGEIFS('VISSIM Travel Time Outputs'!$G:$G,'VISSIM Travel Time Outputs'!$D:$D,$D38,'VISSIM Travel Time Outputs'!$A:$A,"AVG",'VISSIM Travel Time Outputs'!$B:$B,BY$9),"-")</f>
        <v>-</v>
      </c>
      <c r="BZ38" s="324" t="str">
        <f>IFERROR(AVERAGEIFS('VISSIM Travel Time Outputs'!$G:$G,'VISSIM Travel Time Outputs'!$D:$D,$D38,'VISSIM Travel Time Outputs'!$A:$A,"AVG",'VISSIM Travel Time Outputs'!$B:$B,BZ$9),"-")</f>
        <v>-</v>
      </c>
      <c r="CA38" s="324" t="str">
        <f>IFERROR(AVERAGEIFS('VISSIM Travel Time Outputs'!$G:$G,'VISSIM Travel Time Outputs'!$D:$D,$D38,'VISSIM Travel Time Outputs'!$A:$A,"AVG",'VISSIM Travel Time Outputs'!$B:$B,CA$9),"-")</f>
        <v>-</v>
      </c>
      <c r="CB38" s="325" t="str">
        <f>IFERROR(AVERAGEIFS('VISSIM Travel Time Outputs'!$G:$G,'VISSIM Travel Time Outputs'!$D:$D,$D38,'VISSIM Travel Time Outputs'!$A:$A,"AVG",'VISSIM Travel Time Outputs'!$B:$B,CB$9),"-")</f>
        <v>-</v>
      </c>
      <c r="CC38" s="254"/>
      <c r="CD38" s="209" t="str">
        <f t="shared" si="16"/>
        <v>--</v>
      </c>
      <c r="CE38" s="354" t="str">
        <f t="shared" si="17"/>
        <v>--</v>
      </c>
      <c r="CF38" s="325">
        <f t="shared" si="18"/>
        <v>0</v>
      </c>
      <c r="CG38" s="331"/>
      <c r="CH38" s="209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134"/>
      <c r="CX38" s="331"/>
      <c r="CY38" s="323"/>
      <c r="CZ38" s="324"/>
      <c r="DA38" s="324"/>
      <c r="DB38" s="324"/>
      <c r="DC38" s="324"/>
      <c r="DD38" s="324"/>
      <c r="DE38" s="324"/>
      <c r="DF38" s="324"/>
      <c r="DG38" s="324"/>
      <c r="DH38" s="324"/>
      <c r="DI38" s="324"/>
      <c r="DJ38" s="324"/>
      <c r="DK38" s="324"/>
      <c r="DL38" s="324"/>
      <c r="DM38" s="324"/>
      <c r="DN38" s="325"/>
      <c r="DO38" s="331"/>
      <c r="DP38" s="209" t="str">
        <f t="shared" si="19"/>
        <v>--</v>
      </c>
      <c r="DQ38" s="354" t="str">
        <f t="shared" si="20"/>
        <v>--</v>
      </c>
      <c r="DR38" s="325">
        <f t="shared" si="21"/>
        <v>0</v>
      </c>
      <c r="DS38" s="255"/>
      <c r="DT38" s="209" t="str">
        <f>IFERROR(TIME(0,0,AVERAGEIFS('VISSIM Travel Time Outputs'!$K:$K,'VISSIM Travel Time Outputs'!$D:$D,$D38,'VISSIM Travel Time Outputs'!$A:$A,"AVG",'VISSIM Travel Time Outputs'!$B:$B,DT$9)),"-")</f>
        <v>-</v>
      </c>
      <c r="DU38" s="34" t="str">
        <f>IFERROR(TIME(0,0,AVERAGEIFS('VISSIM Travel Time Outputs'!$K:$K,'VISSIM Travel Time Outputs'!$D:$D,$D38,'VISSIM Travel Time Outputs'!$A:$A,"AVG",'VISSIM Travel Time Outputs'!$B:$B,DU$9)),"-")</f>
        <v>-</v>
      </c>
      <c r="DV38" s="34" t="str">
        <f>IFERROR(TIME(0,0,AVERAGEIFS('VISSIM Travel Time Outputs'!$K:$K,'VISSIM Travel Time Outputs'!$D:$D,$D38,'VISSIM Travel Time Outputs'!$A:$A,"AVG",'VISSIM Travel Time Outputs'!$B:$B,DV$9)),"-")</f>
        <v>-</v>
      </c>
      <c r="DW38" s="34" t="str">
        <f>IFERROR(TIME(0,0,AVERAGEIFS('VISSIM Travel Time Outputs'!$K:$K,'VISSIM Travel Time Outputs'!$D:$D,$D38,'VISSIM Travel Time Outputs'!$A:$A,"AVG",'VISSIM Travel Time Outputs'!$B:$B,DW$9)),"-")</f>
        <v>-</v>
      </c>
      <c r="DX38" s="34" t="str">
        <f>IFERROR(TIME(0,0,AVERAGEIFS('VISSIM Travel Time Outputs'!$K:$K,'VISSIM Travel Time Outputs'!$D:$D,$D38,'VISSIM Travel Time Outputs'!$A:$A,"AVG",'VISSIM Travel Time Outputs'!$B:$B,DX$9)),"-")</f>
        <v>-</v>
      </c>
      <c r="DY38" s="34" t="str">
        <f>IFERROR(TIME(0,0,AVERAGEIFS('VISSIM Travel Time Outputs'!$K:$K,'VISSIM Travel Time Outputs'!$D:$D,$D38,'VISSIM Travel Time Outputs'!$A:$A,"AVG",'VISSIM Travel Time Outputs'!$B:$B,DY$9)),"-")</f>
        <v>-</v>
      </c>
      <c r="DZ38" s="34" t="str">
        <f>IFERROR(TIME(0,0,AVERAGEIFS('VISSIM Travel Time Outputs'!$K:$K,'VISSIM Travel Time Outputs'!$D:$D,$D38,'VISSIM Travel Time Outputs'!$A:$A,"AVG",'VISSIM Travel Time Outputs'!$B:$B,DZ$9)),"-")</f>
        <v>-</v>
      </c>
      <c r="EA38" s="34" t="str">
        <f>IFERROR(TIME(0,0,AVERAGEIFS('VISSIM Travel Time Outputs'!$K:$K,'VISSIM Travel Time Outputs'!$D:$D,$D38,'VISSIM Travel Time Outputs'!$A:$A,"AVG",'VISSIM Travel Time Outputs'!$B:$B,EA$9)),"-")</f>
        <v>-</v>
      </c>
      <c r="EB38" s="34" t="str">
        <f>IFERROR(TIME(0,0,AVERAGEIFS('VISSIM Travel Time Outputs'!$K:$K,'VISSIM Travel Time Outputs'!$D:$D,$D38,'VISSIM Travel Time Outputs'!$A:$A,"AVG",'VISSIM Travel Time Outputs'!$B:$B,EB$9)),"-")</f>
        <v>-</v>
      </c>
      <c r="EC38" s="34" t="str">
        <f>IFERROR(TIME(0,0,AVERAGEIFS('VISSIM Travel Time Outputs'!$K:$K,'VISSIM Travel Time Outputs'!$D:$D,$D38,'VISSIM Travel Time Outputs'!$A:$A,"AVG",'VISSIM Travel Time Outputs'!$B:$B,EC$9)),"-")</f>
        <v>-</v>
      </c>
      <c r="ED38" s="34" t="str">
        <f>IFERROR(TIME(0,0,AVERAGEIFS('VISSIM Travel Time Outputs'!$K:$K,'VISSIM Travel Time Outputs'!$D:$D,$D38,'VISSIM Travel Time Outputs'!$A:$A,"AVG",'VISSIM Travel Time Outputs'!$B:$B,ED$9)),"-")</f>
        <v>-</v>
      </c>
      <c r="EE38" s="34" t="str">
        <f>IFERROR(TIME(0,0,AVERAGEIFS('VISSIM Travel Time Outputs'!$K:$K,'VISSIM Travel Time Outputs'!$D:$D,$D38,'VISSIM Travel Time Outputs'!$A:$A,"AVG",'VISSIM Travel Time Outputs'!$B:$B,EE$9)),"-")</f>
        <v>-</v>
      </c>
      <c r="EF38" s="34" t="str">
        <f>IFERROR(TIME(0,0,AVERAGEIFS('VISSIM Travel Time Outputs'!$K:$K,'VISSIM Travel Time Outputs'!$D:$D,$D38,'VISSIM Travel Time Outputs'!$A:$A,"AVG",'VISSIM Travel Time Outputs'!$B:$B,EF$9)),"-")</f>
        <v>-</v>
      </c>
      <c r="EG38" s="34" t="str">
        <f>IFERROR(TIME(0,0,AVERAGEIFS('VISSIM Travel Time Outputs'!$K:$K,'VISSIM Travel Time Outputs'!$D:$D,$D38,'VISSIM Travel Time Outputs'!$A:$A,"AVG",'VISSIM Travel Time Outputs'!$B:$B,EG$9)),"-")</f>
        <v>-</v>
      </c>
      <c r="EH38" s="34" t="str">
        <f>IFERROR(TIME(0,0,AVERAGEIFS('VISSIM Travel Time Outputs'!$K:$K,'VISSIM Travel Time Outputs'!$D:$D,$D38,'VISSIM Travel Time Outputs'!$A:$A,"AVG",'VISSIM Travel Time Outputs'!$B:$B,EH$9)),"-")</f>
        <v>-</v>
      </c>
      <c r="EI38" s="134" t="str">
        <f>IFERROR(TIME(0,0,AVERAGEIFS('VISSIM Travel Time Outputs'!$K:$K,'VISSIM Travel Time Outputs'!$D:$D,$D38,'VISSIM Travel Time Outputs'!$A:$A,"AVG",'VISSIM Travel Time Outputs'!$B:$B,EI$9)),"-")</f>
        <v>-</v>
      </c>
      <c r="EJ38" s="126"/>
      <c r="EK38" s="323" t="str">
        <f>IFERROR(AVERAGEIFS('VISSIM Travel Time Outputs'!$H:$H,'VISSIM Travel Time Outputs'!$D:$D,$D38,'VISSIM Travel Time Outputs'!$A:$A,"AVG",'VISSIM Travel Time Outputs'!$B:$B,EK$9),"-")</f>
        <v>-</v>
      </c>
      <c r="EL38" s="324" t="str">
        <f>IFERROR(AVERAGEIFS('VISSIM Travel Time Outputs'!$H:$H,'VISSIM Travel Time Outputs'!$D:$D,$D38,'VISSIM Travel Time Outputs'!$A:$A,"AVG",'VISSIM Travel Time Outputs'!$B:$B,EL$9),"-")</f>
        <v>-</v>
      </c>
      <c r="EM38" s="324" t="str">
        <f>IFERROR(AVERAGEIFS('VISSIM Travel Time Outputs'!$H:$H,'VISSIM Travel Time Outputs'!$D:$D,$D38,'VISSIM Travel Time Outputs'!$A:$A,"AVG",'VISSIM Travel Time Outputs'!$B:$B,EM$9),"-")</f>
        <v>-</v>
      </c>
      <c r="EN38" s="324" t="str">
        <f>IFERROR(AVERAGEIFS('VISSIM Travel Time Outputs'!$H:$H,'VISSIM Travel Time Outputs'!$D:$D,$D38,'VISSIM Travel Time Outputs'!$A:$A,"AVG",'VISSIM Travel Time Outputs'!$B:$B,EN$9),"-")</f>
        <v>-</v>
      </c>
      <c r="EO38" s="324" t="str">
        <f>IFERROR(AVERAGEIFS('VISSIM Travel Time Outputs'!$H:$H,'VISSIM Travel Time Outputs'!$D:$D,$D38,'VISSIM Travel Time Outputs'!$A:$A,"AVG",'VISSIM Travel Time Outputs'!$B:$B,EO$9),"-")</f>
        <v>-</v>
      </c>
      <c r="EP38" s="324" t="str">
        <f>IFERROR(AVERAGEIFS('VISSIM Travel Time Outputs'!$H:$H,'VISSIM Travel Time Outputs'!$D:$D,$D38,'VISSIM Travel Time Outputs'!$A:$A,"AVG",'VISSIM Travel Time Outputs'!$B:$B,EP$9),"-")</f>
        <v>-</v>
      </c>
      <c r="EQ38" s="324" t="str">
        <f>IFERROR(AVERAGEIFS('VISSIM Travel Time Outputs'!$H:$H,'VISSIM Travel Time Outputs'!$D:$D,$D38,'VISSIM Travel Time Outputs'!$A:$A,"AVG",'VISSIM Travel Time Outputs'!$B:$B,EQ$9),"-")</f>
        <v>-</v>
      </c>
      <c r="ER38" s="324" t="str">
        <f>IFERROR(AVERAGEIFS('VISSIM Travel Time Outputs'!$H:$H,'VISSIM Travel Time Outputs'!$D:$D,$D38,'VISSIM Travel Time Outputs'!$A:$A,"AVG",'VISSIM Travel Time Outputs'!$B:$B,ER$9),"-")</f>
        <v>-</v>
      </c>
      <c r="ES38" s="324" t="str">
        <f>IFERROR(AVERAGEIFS('VISSIM Travel Time Outputs'!$H:$H,'VISSIM Travel Time Outputs'!$D:$D,$D38,'VISSIM Travel Time Outputs'!$A:$A,"AVG",'VISSIM Travel Time Outputs'!$B:$B,ES$9),"-")</f>
        <v>-</v>
      </c>
      <c r="ET38" s="324" t="str">
        <f>IFERROR(AVERAGEIFS('VISSIM Travel Time Outputs'!$H:$H,'VISSIM Travel Time Outputs'!$D:$D,$D38,'VISSIM Travel Time Outputs'!$A:$A,"AVG",'VISSIM Travel Time Outputs'!$B:$B,ET$9),"-")</f>
        <v>-</v>
      </c>
      <c r="EU38" s="324" t="str">
        <f>IFERROR(AVERAGEIFS('VISSIM Travel Time Outputs'!$H:$H,'VISSIM Travel Time Outputs'!$D:$D,$D38,'VISSIM Travel Time Outputs'!$A:$A,"AVG",'VISSIM Travel Time Outputs'!$B:$B,EU$9),"-")</f>
        <v>-</v>
      </c>
      <c r="EV38" s="324" t="str">
        <f>IFERROR(AVERAGEIFS('VISSIM Travel Time Outputs'!$H:$H,'VISSIM Travel Time Outputs'!$D:$D,$D38,'VISSIM Travel Time Outputs'!$A:$A,"AVG",'VISSIM Travel Time Outputs'!$B:$B,EV$9),"-")</f>
        <v>-</v>
      </c>
      <c r="EW38" s="324" t="str">
        <f>IFERROR(AVERAGEIFS('VISSIM Travel Time Outputs'!$H:$H,'VISSIM Travel Time Outputs'!$D:$D,$D38,'VISSIM Travel Time Outputs'!$A:$A,"AVG",'VISSIM Travel Time Outputs'!$B:$B,EW$9),"-")</f>
        <v>-</v>
      </c>
      <c r="EX38" s="324" t="str">
        <f>IFERROR(AVERAGEIFS('VISSIM Travel Time Outputs'!$H:$H,'VISSIM Travel Time Outputs'!$D:$D,$D38,'VISSIM Travel Time Outputs'!$A:$A,"AVG",'VISSIM Travel Time Outputs'!$B:$B,EX$9),"-")</f>
        <v>-</v>
      </c>
      <c r="EY38" s="324" t="str">
        <f>IFERROR(AVERAGEIFS('VISSIM Travel Time Outputs'!$H:$H,'VISSIM Travel Time Outputs'!$D:$D,$D38,'VISSIM Travel Time Outputs'!$A:$A,"AVG",'VISSIM Travel Time Outputs'!$B:$B,EY$9),"-")</f>
        <v>-</v>
      </c>
      <c r="EZ38" s="325" t="str">
        <f>IFERROR(AVERAGEIFS('VISSIM Travel Time Outputs'!$H:$H,'VISSIM Travel Time Outputs'!$D:$D,$D38,'VISSIM Travel Time Outputs'!$A:$A,"AVG",'VISSIM Travel Time Outputs'!$B:$B,EZ$9),"-")</f>
        <v>-</v>
      </c>
      <c r="FA38" s="254"/>
      <c r="FB38" s="209" t="str">
        <f t="shared" si="22"/>
        <v>--</v>
      </c>
      <c r="FC38" s="354" t="str">
        <f t="shared" si="23"/>
        <v>--</v>
      </c>
      <c r="FD38" s="325">
        <f t="shared" si="24"/>
        <v>0</v>
      </c>
      <c r="FE38" s="331"/>
      <c r="FF38" s="209" t="str">
        <f>IFERROR(GETPIVOTDATA("Average of TRAVTM(40)",#REF!,"TIMEINT",FF$9,"VEHICLETRAVELTIMEMEASUREMENT",$D38)/3600/24,"--")</f>
        <v>--</v>
      </c>
      <c r="FG38" s="34" t="str">
        <f>IFERROR(GETPIVOTDATA("Average of TRAVTM(40)",#REF!,"TIMEINT",FG$9,"VEHICLETRAVELTIMEMEASUREMENT",$D38)/3600/24,"--")</f>
        <v>--</v>
      </c>
      <c r="FH38" s="34" t="str">
        <f>IFERROR(GETPIVOTDATA("Average of TRAVTM(40)",#REF!,"TIMEINT",FH$9,"VEHICLETRAVELTIMEMEASUREMENT",$D38)/3600/24,"--")</f>
        <v>--</v>
      </c>
      <c r="FI38" s="34" t="str">
        <f>IFERROR(GETPIVOTDATA("Average of TRAVTM(40)",#REF!,"TIMEINT",FI$9,"VEHICLETRAVELTIMEMEASUREMENT",$D38)/3600/24,"--")</f>
        <v>--</v>
      </c>
      <c r="FJ38" s="34" t="str">
        <f>IFERROR(GETPIVOTDATA("Average of TRAVTM(40)",#REF!,"TIMEINT",FJ$9,"VEHICLETRAVELTIMEMEASUREMENT",$D38)/3600/24,"--")</f>
        <v>--</v>
      </c>
      <c r="FK38" s="34" t="str">
        <f>IFERROR(GETPIVOTDATA("Average of TRAVTM(40)",#REF!,"TIMEINT",FK$9,"VEHICLETRAVELTIMEMEASUREMENT",$D38)/3600/24,"--")</f>
        <v>--</v>
      </c>
      <c r="FL38" s="34" t="str">
        <f>IFERROR(GETPIVOTDATA("Average of TRAVTM(40)",#REF!,"TIMEINT",FL$9,"VEHICLETRAVELTIMEMEASUREMENT",$D38)/3600/24,"--")</f>
        <v>--</v>
      </c>
      <c r="FM38" s="34" t="str">
        <f>IFERROR(GETPIVOTDATA("Average of TRAVTM(40)",#REF!,"TIMEINT",FM$9,"VEHICLETRAVELTIMEMEASUREMENT",$D38)/3600/24,"--")</f>
        <v>--</v>
      </c>
      <c r="FN38" s="34" t="str">
        <f>IFERROR(GETPIVOTDATA("Average of TRAVTM(40)",#REF!,"TIMEINT",FN$9,"VEHICLETRAVELTIMEMEASUREMENT",$D38)/3600/24,"--")</f>
        <v>--</v>
      </c>
      <c r="FO38" s="34" t="str">
        <f>IFERROR(GETPIVOTDATA("Average of TRAVTM(40)",#REF!,"TIMEINT",FO$9,"VEHICLETRAVELTIMEMEASUREMENT",$D38)/3600/24,"--")</f>
        <v>--</v>
      </c>
      <c r="FP38" s="34" t="str">
        <f>IFERROR(GETPIVOTDATA("Average of TRAVTM(40)",#REF!,"TIMEINT",FP$9,"VEHICLETRAVELTIMEMEASUREMENT",$D38)/3600/24,"--")</f>
        <v>--</v>
      </c>
      <c r="FQ38" s="34" t="str">
        <f>IFERROR(GETPIVOTDATA("Average of TRAVTM(40)",#REF!,"TIMEINT",FQ$9,"VEHICLETRAVELTIMEMEASUREMENT",$D38)/3600/24,"--")</f>
        <v>--</v>
      </c>
      <c r="FR38" s="34" t="str">
        <f>IFERROR(GETPIVOTDATA("Average of TRAVTM(40)",#REF!,"TIMEINT",FR$9,"VEHICLETRAVELTIMEMEASUREMENT",$D38)/3600/24,"--")</f>
        <v>--</v>
      </c>
      <c r="FS38" s="34" t="str">
        <f>IFERROR(GETPIVOTDATA("Average of TRAVTM(40)",#REF!,"TIMEINT",FS$9,"VEHICLETRAVELTIMEMEASUREMENT",$D38)/3600/24,"--")</f>
        <v>--</v>
      </c>
      <c r="FT38" s="34" t="str">
        <f>IFERROR(GETPIVOTDATA("Average of TRAVTM(40)",#REF!,"TIMEINT",FT$9,"VEHICLETRAVELTIMEMEASUREMENT",$D38)/3600/24,"--")</f>
        <v>--</v>
      </c>
      <c r="FU38" s="134" t="str">
        <f>IFERROR(GETPIVOTDATA("Average of TRAVTM(40)",#REF!,"TIMEINT",FU$9,"VEHICLETRAVELTIMEMEASUREMENT",$D38)/3600/24,"--")</f>
        <v>--</v>
      </c>
      <c r="FV38" s="331"/>
      <c r="FW38" s="323" t="str">
        <f>IFERROR(GETPIVOTDATA("Average of VEHS(40)",#REF!,"TIMEINT",FW$9,"VEHICLETRAVELTIMEMEASUREMENT",$D38),"--")</f>
        <v>--</v>
      </c>
      <c r="FX38" s="324" t="str">
        <f>IFERROR(GETPIVOTDATA("Average of VEHS(40)",#REF!,"TIMEINT",FX$9,"VEHICLETRAVELTIMEMEASUREMENT",$D38),"--")</f>
        <v>--</v>
      </c>
      <c r="FY38" s="324" t="str">
        <f>IFERROR(GETPIVOTDATA("Average of VEHS(40)",#REF!,"TIMEINT",FY$9,"VEHICLETRAVELTIMEMEASUREMENT",$D38),"--")</f>
        <v>--</v>
      </c>
      <c r="FZ38" s="324" t="str">
        <f>IFERROR(GETPIVOTDATA("Average of VEHS(40)",#REF!,"TIMEINT",FZ$9,"VEHICLETRAVELTIMEMEASUREMENT",$D38),"--")</f>
        <v>--</v>
      </c>
      <c r="GA38" s="324" t="str">
        <f>IFERROR(GETPIVOTDATA("Average of VEHS(40)",#REF!,"TIMEINT",GA$9,"VEHICLETRAVELTIMEMEASUREMENT",$D38),"--")</f>
        <v>--</v>
      </c>
      <c r="GB38" s="324" t="str">
        <f>IFERROR(GETPIVOTDATA("Average of VEHS(40)",#REF!,"TIMEINT",GB$9,"VEHICLETRAVELTIMEMEASUREMENT",$D38),"--")</f>
        <v>--</v>
      </c>
      <c r="GC38" s="324" t="str">
        <f>IFERROR(GETPIVOTDATA("Average of VEHS(40)",#REF!,"TIMEINT",GC$9,"VEHICLETRAVELTIMEMEASUREMENT",$D38),"--")</f>
        <v>--</v>
      </c>
      <c r="GD38" s="324" t="str">
        <f>IFERROR(GETPIVOTDATA("Average of VEHS(40)",#REF!,"TIMEINT",GD$9,"VEHICLETRAVELTIMEMEASUREMENT",$D38),"--")</f>
        <v>--</v>
      </c>
      <c r="GE38" s="324" t="str">
        <f>IFERROR(GETPIVOTDATA("Average of VEHS(40)",#REF!,"TIMEINT",GE$9,"VEHICLETRAVELTIMEMEASUREMENT",$D38),"--")</f>
        <v>--</v>
      </c>
      <c r="GF38" s="324" t="str">
        <f>IFERROR(GETPIVOTDATA("Average of VEHS(40)",#REF!,"TIMEINT",GF$9,"VEHICLETRAVELTIMEMEASUREMENT",$D38),"--")</f>
        <v>--</v>
      </c>
      <c r="GG38" s="324" t="str">
        <f>IFERROR(GETPIVOTDATA("Average of VEHS(40)",#REF!,"TIMEINT",GG$9,"VEHICLETRAVELTIMEMEASUREMENT",$D38),"--")</f>
        <v>--</v>
      </c>
      <c r="GH38" s="324" t="str">
        <f>IFERROR(GETPIVOTDATA("Average of VEHS(40)",#REF!,"TIMEINT",GH$9,"VEHICLETRAVELTIMEMEASUREMENT",$D38),"--")</f>
        <v>--</v>
      </c>
      <c r="GI38" s="324" t="str">
        <f>IFERROR(GETPIVOTDATA("Average of VEHS(40)",#REF!,"TIMEINT",GI$9,"VEHICLETRAVELTIMEMEASUREMENT",$D38),"--")</f>
        <v>--</v>
      </c>
      <c r="GJ38" s="324" t="str">
        <f>IFERROR(GETPIVOTDATA("Average of VEHS(40)",#REF!,"TIMEINT",GJ$9,"VEHICLETRAVELTIMEMEASUREMENT",$D38),"--")</f>
        <v>--</v>
      </c>
      <c r="GK38" s="324" t="str">
        <f>IFERROR(GETPIVOTDATA("Average of VEHS(40)",#REF!,"TIMEINT",GK$9,"VEHICLETRAVELTIMEMEASUREMENT",$D38),"--")</f>
        <v>--</v>
      </c>
      <c r="GL38" s="325" t="str">
        <f>IFERROR(GETPIVOTDATA("Average of VEHS(40)",#REF!,"TIMEINT",GL$9,"VEHICLETRAVELTIMEMEASUREMENT",$D38),"--")</f>
        <v>--</v>
      </c>
      <c r="GM38" s="331"/>
      <c r="GN38" s="209" t="str">
        <f t="shared" si="25"/>
        <v>--</v>
      </c>
      <c r="GO38" s="354" t="str">
        <f t="shared" si="26"/>
        <v>--</v>
      </c>
      <c r="GP38" s="325">
        <f t="shared" si="27"/>
        <v>0</v>
      </c>
      <c r="GQ38" s="331"/>
      <c r="GR38" s="209" t="str">
        <f>IFERROR(GETPIVOTDATA("Average of TRAVTM(60)",#REF!,"TIMEINT",GR$9,"VEHICLETRAVELTIMEMEASUREMENT",$D38)/3600/24,"--")</f>
        <v>--</v>
      </c>
      <c r="GS38" s="34" t="str">
        <f>IFERROR(GETPIVOTDATA("Average of TRAVTM(60)",#REF!,"TIMEINT",GS$9,"VEHICLETRAVELTIMEMEASUREMENT",$D38)/3600/24,"--")</f>
        <v>--</v>
      </c>
      <c r="GT38" s="34" t="str">
        <f>IFERROR(GETPIVOTDATA("Average of TRAVTM(60)",#REF!,"TIMEINT",GT$9,"VEHICLETRAVELTIMEMEASUREMENT",$D38)/3600/24,"--")</f>
        <v>--</v>
      </c>
      <c r="GU38" s="34" t="str">
        <f>IFERROR(GETPIVOTDATA("Average of TRAVTM(60)",#REF!,"TIMEINT",GU$9,"VEHICLETRAVELTIMEMEASUREMENT",$D38)/3600/24,"--")</f>
        <v>--</v>
      </c>
      <c r="GV38" s="34" t="str">
        <f>IFERROR(GETPIVOTDATA("Average of TRAVTM(60)",#REF!,"TIMEINT",GV$9,"VEHICLETRAVELTIMEMEASUREMENT",$D38)/3600/24,"--")</f>
        <v>--</v>
      </c>
      <c r="GW38" s="34" t="str">
        <f>IFERROR(GETPIVOTDATA("Average of TRAVTM(60)",#REF!,"TIMEINT",GW$9,"VEHICLETRAVELTIMEMEASUREMENT",$D38)/3600/24,"--")</f>
        <v>--</v>
      </c>
      <c r="GX38" s="34" t="str">
        <f>IFERROR(GETPIVOTDATA("Average of TRAVTM(60)",#REF!,"TIMEINT",GX$9,"VEHICLETRAVELTIMEMEASUREMENT",$D38)/3600/24,"--")</f>
        <v>--</v>
      </c>
      <c r="GY38" s="34" t="str">
        <f>IFERROR(GETPIVOTDATA("Average of TRAVTM(60)",#REF!,"TIMEINT",GY$9,"VEHICLETRAVELTIMEMEASUREMENT",$D38)/3600/24,"--")</f>
        <v>--</v>
      </c>
      <c r="GZ38" s="34" t="str">
        <f>IFERROR(GETPIVOTDATA("Average of TRAVTM(60)",#REF!,"TIMEINT",GZ$9,"VEHICLETRAVELTIMEMEASUREMENT",$D38)/3600/24,"--")</f>
        <v>--</v>
      </c>
      <c r="HA38" s="34" t="str">
        <f>IFERROR(GETPIVOTDATA("Average of TRAVTM(60)",#REF!,"TIMEINT",HA$9,"VEHICLETRAVELTIMEMEASUREMENT",$D38)/3600/24,"--")</f>
        <v>--</v>
      </c>
      <c r="HB38" s="34" t="str">
        <f>IFERROR(GETPIVOTDATA("Average of TRAVTM(60)",#REF!,"TIMEINT",HB$9,"VEHICLETRAVELTIMEMEASUREMENT",$D38)/3600/24,"--")</f>
        <v>--</v>
      </c>
      <c r="HC38" s="34" t="str">
        <f>IFERROR(GETPIVOTDATA("Average of TRAVTM(60)",#REF!,"TIMEINT",HC$9,"VEHICLETRAVELTIMEMEASUREMENT",$D38)/3600/24,"--")</f>
        <v>--</v>
      </c>
      <c r="HD38" s="34" t="str">
        <f>IFERROR(GETPIVOTDATA("Average of TRAVTM(60)",#REF!,"TIMEINT",HD$9,"VEHICLETRAVELTIMEMEASUREMENT",$D38)/3600/24,"--")</f>
        <v>--</v>
      </c>
      <c r="HE38" s="34" t="str">
        <f>IFERROR(GETPIVOTDATA("Average of TRAVTM(60)",#REF!,"TIMEINT",HE$9,"VEHICLETRAVELTIMEMEASUREMENT",$D38)/3600/24,"--")</f>
        <v>--</v>
      </c>
      <c r="HF38" s="34" t="str">
        <f>IFERROR(GETPIVOTDATA("Average of TRAVTM(60)",#REF!,"TIMEINT",HF$9,"VEHICLETRAVELTIMEMEASUREMENT",$D38)/3600/24,"--")</f>
        <v>--</v>
      </c>
      <c r="HG38" s="134" t="str">
        <f>IFERROR(GETPIVOTDATA("Average of TRAVTM(60)",#REF!,"TIMEINT",HG$9,"VEHICLETRAVELTIMEMEASUREMENT",$D38)/3600/24,"--")</f>
        <v>--</v>
      </c>
      <c r="HH38" s="331"/>
      <c r="HI38" s="323" t="str">
        <f>IFERROR(GETPIVOTDATA("Average of VEHS(60)",#REF!,"TIMEINT",HI$9,"VEHICLETRAVELTIMEMEASUREMENT",$D38),"--")</f>
        <v>--</v>
      </c>
      <c r="HJ38" s="324" t="str">
        <f>IFERROR(GETPIVOTDATA("Average of VEHS(60)",#REF!,"TIMEINT",HJ$9,"VEHICLETRAVELTIMEMEASUREMENT",$D38),"--")</f>
        <v>--</v>
      </c>
      <c r="HK38" s="324" t="str">
        <f>IFERROR(GETPIVOTDATA("Average of VEHS(60)",#REF!,"TIMEINT",HK$9,"VEHICLETRAVELTIMEMEASUREMENT",$D38),"--")</f>
        <v>--</v>
      </c>
      <c r="HL38" s="324" t="str">
        <f>IFERROR(GETPIVOTDATA("Average of VEHS(60)",#REF!,"TIMEINT",HL$9,"VEHICLETRAVELTIMEMEASUREMENT",$D38),"--")</f>
        <v>--</v>
      </c>
      <c r="HM38" s="324" t="str">
        <f>IFERROR(GETPIVOTDATA("Average of VEHS(60)",#REF!,"TIMEINT",HM$9,"VEHICLETRAVELTIMEMEASUREMENT",$D38),"--")</f>
        <v>--</v>
      </c>
      <c r="HN38" s="324" t="str">
        <f>IFERROR(GETPIVOTDATA("Average of VEHS(60)",#REF!,"TIMEINT",HN$9,"VEHICLETRAVELTIMEMEASUREMENT",$D38),"--")</f>
        <v>--</v>
      </c>
      <c r="HO38" s="324" t="str">
        <f>IFERROR(GETPIVOTDATA("Average of VEHS(60)",#REF!,"TIMEINT",HO$9,"VEHICLETRAVELTIMEMEASUREMENT",$D38),"--")</f>
        <v>--</v>
      </c>
      <c r="HP38" s="324" t="str">
        <f>IFERROR(GETPIVOTDATA("Average of VEHS(60)",#REF!,"TIMEINT",HP$9,"VEHICLETRAVELTIMEMEASUREMENT",$D38),"--")</f>
        <v>--</v>
      </c>
      <c r="HQ38" s="324" t="str">
        <f>IFERROR(GETPIVOTDATA("Average of VEHS(60)",#REF!,"TIMEINT",HQ$9,"VEHICLETRAVELTIMEMEASUREMENT",$D38),"--")</f>
        <v>--</v>
      </c>
      <c r="HR38" s="324" t="str">
        <f>IFERROR(GETPIVOTDATA("Average of VEHS(60)",#REF!,"TIMEINT",HR$9,"VEHICLETRAVELTIMEMEASUREMENT",$D38),"--")</f>
        <v>--</v>
      </c>
      <c r="HS38" s="324" t="str">
        <f>IFERROR(GETPIVOTDATA("Average of VEHS(60)",#REF!,"TIMEINT",HS$9,"VEHICLETRAVELTIMEMEASUREMENT",$D38),"--")</f>
        <v>--</v>
      </c>
      <c r="HT38" s="324" t="str">
        <f>IFERROR(GETPIVOTDATA("Average of VEHS(60)",#REF!,"TIMEINT",HT$9,"VEHICLETRAVELTIMEMEASUREMENT",$D38),"--")</f>
        <v>--</v>
      </c>
      <c r="HU38" s="324" t="str">
        <f>IFERROR(GETPIVOTDATA("Average of VEHS(60)",#REF!,"TIMEINT",HU$9,"VEHICLETRAVELTIMEMEASUREMENT",$D38),"--")</f>
        <v>--</v>
      </c>
      <c r="HV38" s="324" t="str">
        <f>IFERROR(GETPIVOTDATA("Average of VEHS(60)",#REF!,"TIMEINT",HV$9,"VEHICLETRAVELTIMEMEASUREMENT",$D38),"--")</f>
        <v>--</v>
      </c>
      <c r="HW38" s="324" t="str">
        <f>IFERROR(GETPIVOTDATA("Average of VEHS(60)",#REF!,"TIMEINT",HW$9,"VEHICLETRAVELTIMEMEASUREMENT",$D38),"--")</f>
        <v>--</v>
      </c>
      <c r="HX38" s="325" t="str">
        <f>IFERROR(GETPIVOTDATA("Average of VEHS(60)",#REF!,"TIMEINT",HX$9,"VEHICLETRAVELTIMEMEASUREMENT",$D38),"--")</f>
        <v>--</v>
      </c>
      <c r="HY38" s="331"/>
      <c r="HZ38" s="209" t="str">
        <f t="shared" si="28"/>
        <v>--</v>
      </c>
      <c r="IA38" s="354" t="str">
        <f t="shared" si="29"/>
        <v>--</v>
      </c>
      <c r="IB38" s="325">
        <f t="shared" si="30"/>
        <v>0</v>
      </c>
      <c r="IC38" s="638"/>
      <c r="ID38" s="323" t="str">
        <f>IFERROR(AVERAGEIFS('VISSIM Travel Time Outputs'!#REF!,'VISSIM Travel Time Outputs'!#REF!,$D38,'VISSIM Travel Time Outputs'!#REF!,"AVG",'VISSIM Travel Time Outputs'!#REF!,ID$9),"-")</f>
        <v>-</v>
      </c>
      <c r="IE38" s="324" t="str">
        <f>IFERROR(AVERAGEIFS('VISSIM Travel Time Outputs'!#REF!,'VISSIM Travel Time Outputs'!#REF!,$D38,'VISSIM Travel Time Outputs'!#REF!,"AVG",'VISSIM Travel Time Outputs'!#REF!,IE$9),"-")</f>
        <v>-</v>
      </c>
      <c r="IF38" s="324" t="str">
        <f>IFERROR(AVERAGEIFS('VISSIM Travel Time Outputs'!#REF!,'VISSIM Travel Time Outputs'!#REF!,$D38,'VISSIM Travel Time Outputs'!#REF!,"AVG",'VISSIM Travel Time Outputs'!#REF!,IF$9),"-")</f>
        <v>-</v>
      </c>
      <c r="IG38" s="324" t="str">
        <f>IFERROR(AVERAGEIFS('VISSIM Travel Time Outputs'!#REF!,'VISSIM Travel Time Outputs'!#REF!,$D38,'VISSIM Travel Time Outputs'!#REF!,"AVG",'VISSIM Travel Time Outputs'!#REF!,IG$9),"-")</f>
        <v>-</v>
      </c>
      <c r="IH38" s="324" t="str">
        <f>IFERROR(AVERAGEIFS('VISSIM Travel Time Outputs'!#REF!,'VISSIM Travel Time Outputs'!#REF!,$D38,'VISSIM Travel Time Outputs'!#REF!,"AVG",'VISSIM Travel Time Outputs'!#REF!,IH$9),"-")</f>
        <v>-</v>
      </c>
      <c r="II38" s="324" t="str">
        <f>IFERROR(AVERAGEIFS('VISSIM Travel Time Outputs'!#REF!,'VISSIM Travel Time Outputs'!#REF!,$D38,'VISSIM Travel Time Outputs'!#REF!,"AVG",'VISSIM Travel Time Outputs'!#REF!,II$9),"-")</f>
        <v>-</v>
      </c>
      <c r="IJ38" s="324" t="str">
        <f>IFERROR(AVERAGEIFS('VISSIM Travel Time Outputs'!#REF!,'VISSIM Travel Time Outputs'!#REF!,$D38,'VISSIM Travel Time Outputs'!#REF!,"AVG",'VISSIM Travel Time Outputs'!#REF!,IJ$9),"-")</f>
        <v>-</v>
      </c>
      <c r="IK38" s="324" t="str">
        <f>IFERROR(AVERAGEIFS('VISSIM Travel Time Outputs'!#REF!,'VISSIM Travel Time Outputs'!#REF!,$D38,'VISSIM Travel Time Outputs'!#REF!,"AVG",'VISSIM Travel Time Outputs'!#REF!,IK$9),"-")</f>
        <v>-</v>
      </c>
      <c r="IL38" s="324" t="str">
        <f>IFERROR(AVERAGEIFS('VISSIM Travel Time Outputs'!#REF!,'VISSIM Travel Time Outputs'!#REF!,$D38,'VISSIM Travel Time Outputs'!#REF!,"AVG",'VISSIM Travel Time Outputs'!#REF!,IL$9),"-")</f>
        <v>-</v>
      </c>
      <c r="IM38" s="324" t="str">
        <f>IFERROR(AVERAGEIFS('VISSIM Travel Time Outputs'!#REF!,'VISSIM Travel Time Outputs'!#REF!,$D38,'VISSIM Travel Time Outputs'!#REF!,"AVG",'VISSIM Travel Time Outputs'!#REF!,IM$9),"-")</f>
        <v>-</v>
      </c>
      <c r="IN38" s="324" t="str">
        <f>IFERROR(AVERAGEIFS('VISSIM Travel Time Outputs'!#REF!,'VISSIM Travel Time Outputs'!#REF!,$D38,'VISSIM Travel Time Outputs'!#REF!,"AVG",'VISSIM Travel Time Outputs'!#REF!,IN$9),"-")</f>
        <v>-</v>
      </c>
      <c r="IO38" s="324" t="str">
        <f>IFERROR(AVERAGEIFS('VISSIM Travel Time Outputs'!#REF!,'VISSIM Travel Time Outputs'!#REF!,$D38,'VISSIM Travel Time Outputs'!#REF!,"AVG",'VISSIM Travel Time Outputs'!#REF!,IO$9),"-")</f>
        <v>-</v>
      </c>
      <c r="IP38" s="324" t="str">
        <f>IFERROR(AVERAGEIFS('VISSIM Travel Time Outputs'!#REF!,'VISSIM Travel Time Outputs'!#REF!,$D38,'VISSIM Travel Time Outputs'!#REF!,"AVG",'VISSIM Travel Time Outputs'!#REF!,IP$9),"-")</f>
        <v>-</v>
      </c>
      <c r="IQ38" s="324" t="str">
        <f>IFERROR(AVERAGEIFS('VISSIM Travel Time Outputs'!#REF!,'VISSIM Travel Time Outputs'!#REF!,$D38,'VISSIM Travel Time Outputs'!#REF!,"AVG",'VISSIM Travel Time Outputs'!#REF!,IQ$9),"-")</f>
        <v>-</v>
      </c>
      <c r="IR38" s="324" t="str">
        <f>IFERROR(AVERAGEIFS('VISSIM Travel Time Outputs'!#REF!,'VISSIM Travel Time Outputs'!#REF!,$D38,'VISSIM Travel Time Outputs'!#REF!,"AVG",'VISSIM Travel Time Outputs'!#REF!,IR$9),"-")</f>
        <v>-</v>
      </c>
      <c r="IS38" s="325" t="str">
        <f>IFERROR(AVERAGEIFS('VISSIM Travel Time Outputs'!#REF!,'VISSIM Travel Time Outputs'!#REF!,$D38,'VISSIM Travel Time Outputs'!#REF!,"AVG",'VISSIM Travel Time Outputs'!#REF!,IS$9),"-")</f>
        <v>-</v>
      </c>
      <c r="IT38" s="325" t="str">
        <f t="shared" si="31"/>
        <v>--</v>
      </c>
    </row>
    <row r="39" spans="1:254" x14ac:dyDescent="0.35">
      <c r="A39" s="252" t="str">
        <f t="shared" si="12"/>
        <v>H</v>
      </c>
      <c r="B39" s="577">
        <f t="shared" si="32"/>
        <v>30</v>
      </c>
      <c r="C39" s="413">
        <f>INDEX('Input - Travel Times'!$B$3:$AH$103,MATCH($B39,'Input - Travel Times'!$B$3:$B$103,0),MATCH(C$9,'Input - Travel Times'!$B$3:$AH$3,0))</f>
        <v>0</v>
      </c>
      <c r="D39" s="150">
        <f>INDEX('Input - Travel Times'!$B$3:$AH$103,MATCH($B39,'Input - Travel Times'!$B$3:$B$103,0),MATCH(D$9,'Input - Travel Times'!$B$3:$AH$3,0))</f>
        <v>0</v>
      </c>
      <c r="E39" s="518">
        <f>TIME(0,0,INDEX('Input - Travel Times'!$B$3:$AH$103,MATCH($B39,'Input - Travel Times'!$B$3:$B$103,0),MATCH(E$9,'Input - Travel Times'!$B$3:$AH$3,0)))</f>
        <v>0</v>
      </c>
      <c r="F39" s="518">
        <f>TIME(0,0,INDEX('Input - Travel Times'!$B$3:$AH$103,MATCH($B39,'Input - Travel Times'!$B$3:$B$103,0),MATCH(F$9,'Input - Travel Times'!$B$3:$AH$3,0)))</f>
        <v>0</v>
      </c>
      <c r="G39" s="518">
        <f>TIME(0,0,INDEX('Input - Travel Times'!$B$3:$AH$103,MATCH($B39,'Input - Travel Times'!$B$3:$B$103,0),MATCH(G$9,'Input - Travel Times'!$B$3:$AH$3,0)))</f>
        <v>0</v>
      </c>
      <c r="H39" s="518">
        <f>TIME(0,0,INDEX('Input - Travel Times'!$B$3:$AH$103,MATCH($B39,'Input - Travel Times'!$B$3:$B$103,0),MATCH(H$9,'Input - Travel Times'!$B$3:$AH$3,0)))</f>
        <v>0</v>
      </c>
      <c r="J39" s="209" t="str">
        <f>IFERROR(TIME(0,0,AVERAGEIFS('VISSIM Travel Time Outputs'!$I:$I,'VISSIM Travel Time Outputs'!$D:$D,$D39,'VISSIM Travel Time Outputs'!$A:$A,"AVG",'VISSIM Travel Time Outputs'!$B:$B,J$9)),"-")</f>
        <v>-</v>
      </c>
      <c r="K39" s="34" t="str">
        <f>IFERROR(TIME(0,0,AVERAGEIFS('VISSIM Travel Time Outputs'!$I:$I,'VISSIM Travel Time Outputs'!$D:$D,$D39,'VISSIM Travel Time Outputs'!$A:$A,"AVG",'VISSIM Travel Time Outputs'!$B:$B,K$9)),"-")</f>
        <v>-</v>
      </c>
      <c r="L39" s="34" t="str">
        <f>IFERROR(TIME(0,0,AVERAGEIFS('VISSIM Travel Time Outputs'!$I:$I,'VISSIM Travel Time Outputs'!$D:$D,$D39,'VISSIM Travel Time Outputs'!$A:$A,"AVG",'VISSIM Travel Time Outputs'!$B:$B,L$9)),"-")</f>
        <v>-</v>
      </c>
      <c r="M39" s="34" t="str">
        <f>IFERROR(TIME(0,0,AVERAGEIFS('VISSIM Travel Time Outputs'!$I:$I,'VISSIM Travel Time Outputs'!$D:$D,$D39,'VISSIM Travel Time Outputs'!$A:$A,"AVG",'VISSIM Travel Time Outputs'!$B:$B,M$9)),"-")</f>
        <v>-</v>
      </c>
      <c r="N39" s="34" t="str">
        <f>IFERROR(TIME(0,0,AVERAGEIFS('VISSIM Travel Time Outputs'!$I:$I,'VISSIM Travel Time Outputs'!$D:$D,$D39,'VISSIM Travel Time Outputs'!$A:$A,"AVG",'VISSIM Travel Time Outputs'!$B:$B,N$9)),"-")</f>
        <v>-</v>
      </c>
      <c r="O39" s="34" t="str">
        <f>IFERROR(TIME(0,0,AVERAGEIFS('VISSIM Travel Time Outputs'!$I:$I,'VISSIM Travel Time Outputs'!$D:$D,$D39,'VISSIM Travel Time Outputs'!$A:$A,"AVG",'VISSIM Travel Time Outputs'!$B:$B,O$9)),"-")</f>
        <v>-</v>
      </c>
      <c r="P39" s="34" t="str">
        <f>IFERROR(TIME(0,0,AVERAGEIFS('VISSIM Travel Time Outputs'!$I:$I,'VISSIM Travel Time Outputs'!$D:$D,$D39,'VISSIM Travel Time Outputs'!$A:$A,"AVG",'VISSIM Travel Time Outputs'!$B:$B,P$9)),"-")</f>
        <v>-</v>
      </c>
      <c r="Q39" s="34" t="str">
        <f>IFERROR(TIME(0,0,AVERAGEIFS('VISSIM Travel Time Outputs'!$I:$I,'VISSIM Travel Time Outputs'!$D:$D,$D39,'VISSIM Travel Time Outputs'!$A:$A,"AVG",'VISSIM Travel Time Outputs'!$B:$B,Q$9)),"-")</f>
        <v>-</v>
      </c>
      <c r="R39" s="34" t="str">
        <f>IFERROR(TIME(0,0,AVERAGEIFS('VISSIM Travel Time Outputs'!$I:$I,'VISSIM Travel Time Outputs'!$D:$D,$D39,'VISSIM Travel Time Outputs'!$A:$A,"AVG",'VISSIM Travel Time Outputs'!$B:$B,R$9)),"-")</f>
        <v>-</v>
      </c>
      <c r="S39" s="34" t="str">
        <f>IFERROR(TIME(0,0,AVERAGEIFS('VISSIM Travel Time Outputs'!$I:$I,'VISSIM Travel Time Outputs'!$D:$D,$D39,'VISSIM Travel Time Outputs'!$A:$A,"AVG",'VISSIM Travel Time Outputs'!$B:$B,S$9)),"-")</f>
        <v>-</v>
      </c>
      <c r="T39" s="34" t="str">
        <f>IFERROR(TIME(0,0,AVERAGEIFS('VISSIM Travel Time Outputs'!$I:$I,'VISSIM Travel Time Outputs'!$D:$D,$D39,'VISSIM Travel Time Outputs'!$A:$A,"AVG",'VISSIM Travel Time Outputs'!$B:$B,T$9)),"-")</f>
        <v>-</v>
      </c>
      <c r="U39" s="34" t="str">
        <f>IFERROR(TIME(0,0,AVERAGEIFS('VISSIM Travel Time Outputs'!$I:$I,'VISSIM Travel Time Outputs'!$D:$D,$D39,'VISSIM Travel Time Outputs'!$A:$A,"AVG",'VISSIM Travel Time Outputs'!$B:$B,U$9)),"-")</f>
        <v>-</v>
      </c>
      <c r="V39" s="34" t="str">
        <f>IFERROR(TIME(0,0,AVERAGEIFS('VISSIM Travel Time Outputs'!$I:$I,'VISSIM Travel Time Outputs'!$D:$D,$D39,'VISSIM Travel Time Outputs'!$A:$A,"AVG",'VISSIM Travel Time Outputs'!$B:$B,V$9)),"-")</f>
        <v>-</v>
      </c>
      <c r="W39" s="34" t="str">
        <f>IFERROR(TIME(0,0,AVERAGEIFS('VISSIM Travel Time Outputs'!$I:$I,'VISSIM Travel Time Outputs'!$D:$D,$D39,'VISSIM Travel Time Outputs'!$A:$A,"AVG",'VISSIM Travel Time Outputs'!$B:$B,W$9)),"-")</f>
        <v>-</v>
      </c>
      <c r="X39" s="34" t="str">
        <f>IFERROR(TIME(0,0,AVERAGEIFS('VISSIM Travel Time Outputs'!$I:$I,'VISSIM Travel Time Outputs'!$D:$D,$D39,'VISSIM Travel Time Outputs'!$A:$A,"AVG",'VISSIM Travel Time Outputs'!$B:$B,X$9)),"-")</f>
        <v>-</v>
      </c>
      <c r="Y39" s="134" t="str">
        <f>IFERROR(TIME(0,0,AVERAGEIFS('VISSIM Travel Time Outputs'!$I:$I,'VISSIM Travel Time Outputs'!$D:$D,$D39,'VISSIM Travel Time Outputs'!$A:$A,"AVG",'VISSIM Travel Time Outputs'!$B:$B,Y$9)),"-")</f>
        <v>-</v>
      </c>
      <c r="Z39" s="254"/>
      <c r="AA39" s="323" t="str">
        <f>IFERROR(AVERAGEIFS('VISSIM Travel Time Outputs'!$F:$F,'VISSIM Travel Time Outputs'!$D:$D,$D39,'VISSIM Travel Time Outputs'!$A:$A,"AVG",'VISSIM Travel Time Outputs'!$B:$B,AA$9),"-")</f>
        <v>-</v>
      </c>
      <c r="AB39" s="324" t="str">
        <f>IFERROR(AVERAGEIFS('VISSIM Travel Time Outputs'!$F:$F,'VISSIM Travel Time Outputs'!$D:$D,$D39,'VISSIM Travel Time Outputs'!$A:$A,"AVG",'VISSIM Travel Time Outputs'!$B:$B,AB$9),"-")</f>
        <v>-</v>
      </c>
      <c r="AC39" s="324" t="str">
        <f>IFERROR(AVERAGEIFS('VISSIM Travel Time Outputs'!$F:$F,'VISSIM Travel Time Outputs'!$D:$D,$D39,'VISSIM Travel Time Outputs'!$A:$A,"AVG",'VISSIM Travel Time Outputs'!$B:$B,AC$9),"-")</f>
        <v>-</v>
      </c>
      <c r="AD39" s="324" t="str">
        <f>IFERROR(AVERAGEIFS('VISSIM Travel Time Outputs'!$F:$F,'VISSIM Travel Time Outputs'!$D:$D,$D39,'VISSIM Travel Time Outputs'!$A:$A,"AVG",'VISSIM Travel Time Outputs'!$B:$B,AD$9),"-")</f>
        <v>-</v>
      </c>
      <c r="AE39" s="324" t="str">
        <f>IFERROR(AVERAGEIFS('VISSIM Travel Time Outputs'!$F:$F,'VISSIM Travel Time Outputs'!$D:$D,$D39,'VISSIM Travel Time Outputs'!$A:$A,"AVG",'VISSIM Travel Time Outputs'!$B:$B,AE$9),"-")</f>
        <v>-</v>
      </c>
      <c r="AF39" s="324" t="str">
        <f>IFERROR(AVERAGEIFS('VISSIM Travel Time Outputs'!$F:$F,'VISSIM Travel Time Outputs'!$D:$D,$D39,'VISSIM Travel Time Outputs'!$A:$A,"AVG",'VISSIM Travel Time Outputs'!$B:$B,AF$9),"-")</f>
        <v>-</v>
      </c>
      <c r="AG39" s="324" t="str">
        <f>IFERROR(AVERAGEIFS('VISSIM Travel Time Outputs'!$F:$F,'VISSIM Travel Time Outputs'!$D:$D,$D39,'VISSIM Travel Time Outputs'!$A:$A,"AVG",'VISSIM Travel Time Outputs'!$B:$B,AG$9),"-")</f>
        <v>-</v>
      </c>
      <c r="AH39" s="324" t="str">
        <f>IFERROR(AVERAGEIFS('VISSIM Travel Time Outputs'!$F:$F,'VISSIM Travel Time Outputs'!$D:$D,$D39,'VISSIM Travel Time Outputs'!$A:$A,"AVG",'VISSIM Travel Time Outputs'!$B:$B,AH$9),"-")</f>
        <v>-</v>
      </c>
      <c r="AI39" s="324" t="str">
        <f>IFERROR(AVERAGEIFS('VISSIM Travel Time Outputs'!$F:$F,'VISSIM Travel Time Outputs'!$D:$D,$D39,'VISSIM Travel Time Outputs'!$A:$A,"AVG",'VISSIM Travel Time Outputs'!$B:$B,AI$9),"-")</f>
        <v>-</v>
      </c>
      <c r="AJ39" s="324" t="str">
        <f>IFERROR(AVERAGEIFS('VISSIM Travel Time Outputs'!$F:$F,'VISSIM Travel Time Outputs'!$D:$D,$D39,'VISSIM Travel Time Outputs'!$A:$A,"AVG",'VISSIM Travel Time Outputs'!$B:$B,AJ$9),"-")</f>
        <v>-</v>
      </c>
      <c r="AK39" s="324" t="str">
        <f>IFERROR(AVERAGEIFS('VISSIM Travel Time Outputs'!$F:$F,'VISSIM Travel Time Outputs'!$D:$D,$D39,'VISSIM Travel Time Outputs'!$A:$A,"AVG",'VISSIM Travel Time Outputs'!$B:$B,AK$9),"-")</f>
        <v>-</v>
      </c>
      <c r="AL39" s="324" t="str">
        <f>IFERROR(AVERAGEIFS('VISSIM Travel Time Outputs'!$F:$F,'VISSIM Travel Time Outputs'!$D:$D,$D39,'VISSIM Travel Time Outputs'!$A:$A,"AVG",'VISSIM Travel Time Outputs'!$B:$B,AL$9),"-")</f>
        <v>-</v>
      </c>
      <c r="AM39" s="324" t="str">
        <f>IFERROR(AVERAGEIFS('VISSIM Travel Time Outputs'!$F:$F,'VISSIM Travel Time Outputs'!$D:$D,$D39,'VISSIM Travel Time Outputs'!$A:$A,"AVG",'VISSIM Travel Time Outputs'!$B:$B,AM$9),"-")</f>
        <v>-</v>
      </c>
      <c r="AN39" s="324" t="str">
        <f>IFERROR(AVERAGEIFS('VISSIM Travel Time Outputs'!$F:$F,'VISSIM Travel Time Outputs'!$D:$D,$D39,'VISSIM Travel Time Outputs'!$A:$A,"AVG",'VISSIM Travel Time Outputs'!$B:$B,AN$9),"-")</f>
        <v>-</v>
      </c>
      <c r="AO39" s="324" t="str">
        <f>IFERROR(AVERAGEIFS('VISSIM Travel Time Outputs'!$F:$F,'VISSIM Travel Time Outputs'!$D:$D,$D39,'VISSIM Travel Time Outputs'!$A:$A,"AVG",'VISSIM Travel Time Outputs'!$B:$B,AO$9),"-")</f>
        <v>-</v>
      </c>
      <c r="AP39" s="325" t="str">
        <f>IFERROR(AVERAGEIFS('VISSIM Travel Time Outputs'!$F:$F,'VISSIM Travel Time Outputs'!$D:$D,$D39,'VISSIM Travel Time Outputs'!$A:$A,"AVG",'VISSIM Travel Time Outputs'!$B:$B,AP$9),"-")</f>
        <v>-</v>
      </c>
      <c r="AQ39" s="331"/>
      <c r="AR39" s="209" t="str">
        <f t="shared" si="13"/>
        <v>--</v>
      </c>
      <c r="AS39" s="354" t="str">
        <f t="shared" si="14"/>
        <v>--</v>
      </c>
      <c r="AT39" s="325">
        <f t="shared" si="15"/>
        <v>0</v>
      </c>
      <c r="AU39" s="255"/>
      <c r="AV39" s="209" t="str">
        <f>IFERROR(TIME(0,0,AVERAGEIFS('VISSIM Travel Time Outputs'!$J:$J,'VISSIM Travel Time Outputs'!$D:$D,$D39,'VISSIM Travel Time Outputs'!$A:$A,"AVG",'VISSIM Travel Time Outputs'!$B:$B,AV$9)),"-")</f>
        <v>-</v>
      </c>
      <c r="AW39" s="34" t="str">
        <f>IFERROR(TIME(0,0,AVERAGEIFS('VISSIM Travel Time Outputs'!$J:$J,'VISSIM Travel Time Outputs'!$D:$D,$D39,'VISSIM Travel Time Outputs'!$A:$A,"AVG",'VISSIM Travel Time Outputs'!$B:$B,AW$9)),"-")</f>
        <v>-</v>
      </c>
      <c r="AX39" s="34" t="str">
        <f>IFERROR(TIME(0,0,AVERAGEIFS('VISSIM Travel Time Outputs'!$J:$J,'VISSIM Travel Time Outputs'!$D:$D,$D39,'VISSIM Travel Time Outputs'!$A:$A,"AVG",'VISSIM Travel Time Outputs'!$B:$B,AX$9)),"-")</f>
        <v>-</v>
      </c>
      <c r="AY39" s="34" t="str">
        <f>IFERROR(TIME(0,0,AVERAGEIFS('VISSIM Travel Time Outputs'!$J:$J,'VISSIM Travel Time Outputs'!$D:$D,$D39,'VISSIM Travel Time Outputs'!$A:$A,"AVG",'VISSIM Travel Time Outputs'!$B:$B,AY$9)),"-")</f>
        <v>-</v>
      </c>
      <c r="AZ39" s="34" t="str">
        <f>IFERROR(TIME(0,0,AVERAGEIFS('VISSIM Travel Time Outputs'!$J:$J,'VISSIM Travel Time Outputs'!$D:$D,$D39,'VISSIM Travel Time Outputs'!$A:$A,"AVG",'VISSIM Travel Time Outputs'!$B:$B,AZ$9)),"-")</f>
        <v>-</v>
      </c>
      <c r="BA39" s="34" t="str">
        <f>IFERROR(TIME(0,0,AVERAGEIFS('VISSIM Travel Time Outputs'!$J:$J,'VISSIM Travel Time Outputs'!$D:$D,$D39,'VISSIM Travel Time Outputs'!$A:$A,"AVG",'VISSIM Travel Time Outputs'!$B:$B,BA$9)),"-")</f>
        <v>-</v>
      </c>
      <c r="BB39" s="34" t="str">
        <f>IFERROR(TIME(0,0,AVERAGEIFS('VISSIM Travel Time Outputs'!$J:$J,'VISSIM Travel Time Outputs'!$D:$D,$D39,'VISSIM Travel Time Outputs'!$A:$A,"AVG",'VISSIM Travel Time Outputs'!$B:$B,BB$9)),"-")</f>
        <v>-</v>
      </c>
      <c r="BC39" s="34" t="str">
        <f>IFERROR(TIME(0,0,AVERAGEIFS('VISSIM Travel Time Outputs'!$J:$J,'VISSIM Travel Time Outputs'!$D:$D,$D39,'VISSIM Travel Time Outputs'!$A:$A,"AVG",'VISSIM Travel Time Outputs'!$B:$B,BC$9)),"-")</f>
        <v>-</v>
      </c>
      <c r="BD39" s="34" t="str">
        <f>IFERROR(TIME(0,0,AVERAGEIFS('VISSIM Travel Time Outputs'!$J:$J,'VISSIM Travel Time Outputs'!$D:$D,$D39,'VISSIM Travel Time Outputs'!$A:$A,"AVG",'VISSIM Travel Time Outputs'!$B:$B,BD$9)),"-")</f>
        <v>-</v>
      </c>
      <c r="BE39" s="34" t="str">
        <f>IFERROR(TIME(0,0,AVERAGEIFS('VISSIM Travel Time Outputs'!$J:$J,'VISSIM Travel Time Outputs'!$D:$D,$D39,'VISSIM Travel Time Outputs'!$A:$A,"AVG",'VISSIM Travel Time Outputs'!$B:$B,BE$9)),"-")</f>
        <v>-</v>
      </c>
      <c r="BF39" s="34" t="str">
        <f>IFERROR(TIME(0,0,AVERAGEIFS('VISSIM Travel Time Outputs'!$J:$J,'VISSIM Travel Time Outputs'!$D:$D,$D39,'VISSIM Travel Time Outputs'!$A:$A,"AVG",'VISSIM Travel Time Outputs'!$B:$B,BF$9)),"-")</f>
        <v>-</v>
      </c>
      <c r="BG39" s="34" t="str">
        <f>IFERROR(TIME(0,0,AVERAGEIFS('VISSIM Travel Time Outputs'!$J:$J,'VISSIM Travel Time Outputs'!$D:$D,$D39,'VISSIM Travel Time Outputs'!$A:$A,"AVG",'VISSIM Travel Time Outputs'!$B:$B,BG$9)),"-")</f>
        <v>-</v>
      </c>
      <c r="BH39" s="34" t="str">
        <f>IFERROR(TIME(0,0,AVERAGEIFS('VISSIM Travel Time Outputs'!$J:$J,'VISSIM Travel Time Outputs'!$D:$D,$D39,'VISSIM Travel Time Outputs'!$A:$A,"AVG",'VISSIM Travel Time Outputs'!$B:$B,BH$9)),"-")</f>
        <v>-</v>
      </c>
      <c r="BI39" s="34" t="str">
        <f>IFERROR(TIME(0,0,AVERAGEIFS('VISSIM Travel Time Outputs'!$J:$J,'VISSIM Travel Time Outputs'!$D:$D,$D39,'VISSIM Travel Time Outputs'!$A:$A,"AVG",'VISSIM Travel Time Outputs'!$B:$B,BI$9)),"-")</f>
        <v>-</v>
      </c>
      <c r="BJ39" s="34" t="str">
        <f>IFERROR(TIME(0,0,AVERAGEIFS('VISSIM Travel Time Outputs'!$J:$J,'VISSIM Travel Time Outputs'!$D:$D,$D39,'VISSIM Travel Time Outputs'!$A:$A,"AVG",'VISSIM Travel Time Outputs'!$B:$B,BJ$9)),"-")</f>
        <v>-</v>
      </c>
      <c r="BK39" s="134" t="str">
        <f>IFERROR(TIME(0,0,AVERAGEIFS('VISSIM Travel Time Outputs'!$J:$J,'VISSIM Travel Time Outputs'!$D:$D,$D39,'VISSIM Travel Time Outputs'!$A:$A,"AVG",'VISSIM Travel Time Outputs'!$B:$B,BK$9)),"-")</f>
        <v>-</v>
      </c>
      <c r="BL39" s="126"/>
      <c r="BM39" s="323" t="str">
        <f>IFERROR(AVERAGEIFS('VISSIM Travel Time Outputs'!$G:$G,'VISSIM Travel Time Outputs'!$D:$D,$D39,'VISSIM Travel Time Outputs'!$A:$A,"AVG",'VISSIM Travel Time Outputs'!$B:$B,BM$9),"-")</f>
        <v>-</v>
      </c>
      <c r="BN39" s="324" t="str">
        <f>IFERROR(AVERAGEIFS('VISSIM Travel Time Outputs'!$G:$G,'VISSIM Travel Time Outputs'!$D:$D,$D39,'VISSIM Travel Time Outputs'!$A:$A,"AVG",'VISSIM Travel Time Outputs'!$B:$B,BN$9),"-")</f>
        <v>-</v>
      </c>
      <c r="BO39" s="324" t="str">
        <f>IFERROR(AVERAGEIFS('VISSIM Travel Time Outputs'!$G:$G,'VISSIM Travel Time Outputs'!$D:$D,$D39,'VISSIM Travel Time Outputs'!$A:$A,"AVG",'VISSIM Travel Time Outputs'!$B:$B,BO$9),"-")</f>
        <v>-</v>
      </c>
      <c r="BP39" s="324" t="str">
        <f>IFERROR(AVERAGEIFS('VISSIM Travel Time Outputs'!$G:$G,'VISSIM Travel Time Outputs'!$D:$D,$D39,'VISSIM Travel Time Outputs'!$A:$A,"AVG",'VISSIM Travel Time Outputs'!$B:$B,BP$9),"-")</f>
        <v>-</v>
      </c>
      <c r="BQ39" s="324" t="str">
        <f>IFERROR(AVERAGEIFS('VISSIM Travel Time Outputs'!$G:$G,'VISSIM Travel Time Outputs'!$D:$D,$D39,'VISSIM Travel Time Outputs'!$A:$A,"AVG",'VISSIM Travel Time Outputs'!$B:$B,BQ$9),"-")</f>
        <v>-</v>
      </c>
      <c r="BR39" s="324" t="str">
        <f>IFERROR(AVERAGEIFS('VISSIM Travel Time Outputs'!$G:$G,'VISSIM Travel Time Outputs'!$D:$D,$D39,'VISSIM Travel Time Outputs'!$A:$A,"AVG",'VISSIM Travel Time Outputs'!$B:$B,BR$9),"-")</f>
        <v>-</v>
      </c>
      <c r="BS39" s="324" t="str">
        <f>IFERROR(AVERAGEIFS('VISSIM Travel Time Outputs'!$G:$G,'VISSIM Travel Time Outputs'!$D:$D,$D39,'VISSIM Travel Time Outputs'!$A:$A,"AVG",'VISSIM Travel Time Outputs'!$B:$B,BS$9),"-")</f>
        <v>-</v>
      </c>
      <c r="BT39" s="324" t="str">
        <f>IFERROR(AVERAGEIFS('VISSIM Travel Time Outputs'!$G:$G,'VISSIM Travel Time Outputs'!$D:$D,$D39,'VISSIM Travel Time Outputs'!$A:$A,"AVG",'VISSIM Travel Time Outputs'!$B:$B,BT$9),"-")</f>
        <v>-</v>
      </c>
      <c r="BU39" s="324" t="str">
        <f>IFERROR(AVERAGEIFS('VISSIM Travel Time Outputs'!$G:$G,'VISSIM Travel Time Outputs'!$D:$D,$D39,'VISSIM Travel Time Outputs'!$A:$A,"AVG",'VISSIM Travel Time Outputs'!$B:$B,BU$9),"-")</f>
        <v>-</v>
      </c>
      <c r="BV39" s="324" t="str">
        <f>IFERROR(AVERAGEIFS('VISSIM Travel Time Outputs'!$G:$G,'VISSIM Travel Time Outputs'!$D:$D,$D39,'VISSIM Travel Time Outputs'!$A:$A,"AVG",'VISSIM Travel Time Outputs'!$B:$B,BV$9),"-")</f>
        <v>-</v>
      </c>
      <c r="BW39" s="324" t="str">
        <f>IFERROR(AVERAGEIFS('VISSIM Travel Time Outputs'!$G:$G,'VISSIM Travel Time Outputs'!$D:$D,$D39,'VISSIM Travel Time Outputs'!$A:$A,"AVG",'VISSIM Travel Time Outputs'!$B:$B,BW$9),"-")</f>
        <v>-</v>
      </c>
      <c r="BX39" s="324" t="str">
        <f>IFERROR(AVERAGEIFS('VISSIM Travel Time Outputs'!$G:$G,'VISSIM Travel Time Outputs'!$D:$D,$D39,'VISSIM Travel Time Outputs'!$A:$A,"AVG",'VISSIM Travel Time Outputs'!$B:$B,BX$9),"-")</f>
        <v>-</v>
      </c>
      <c r="BY39" s="324" t="str">
        <f>IFERROR(AVERAGEIFS('VISSIM Travel Time Outputs'!$G:$G,'VISSIM Travel Time Outputs'!$D:$D,$D39,'VISSIM Travel Time Outputs'!$A:$A,"AVG",'VISSIM Travel Time Outputs'!$B:$B,BY$9),"-")</f>
        <v>-</v>
      </c>
      <c r="BZ39" s="324" t="str">
        <f>IFERROR(AVERAGEIFS('VISSIM Travel Time Outputs'!$G:$G,'VISSIM Travel Time Outputs'!$D:$D,$D39,'VISSIM Travel Time Outputs'!$A:$A,"AVG",'VISSIM Travel Time Outputs'!$B:$B,BZ$9),"-")</f>
        <v>-</v>
      </c>
      <c r="CA39" s="324" t="str">
        <f>IFERROR(AVERAGEIFS('VISSIM Travel Time Outputs'!$G:$G,'VISSIM Travel Time Outputs'!$D:$D,$D39,'VISSIM Travel Time Outputs'!$A:$A,"AVG",'VISSIM Travel Time Outputs'!$B:$B,CA$9),"-")</f>
        <v>-</v>
      </c>
      <c r="CB39" s="325" t="str">
        <f>IFERROR(AVERAGEIFS('VISSIM Travel Time Outputs'!$G:$G,'VISSIM Travel Time Outputs'!$D:$D,$D39,'VISSIM Travel Time Outputs'!$A:$A,"AVG",'VISSIM Travel Time Outputs'!$B:$B,CB$9),"-")</f>
        <v>-</v>
      </c>
      <c r="CC39" s="254"/>
      <c r="CD39" s="209" t="str">
        <f t="shared" si="16"/>
        <v>--</v>
      </c>
      <c r="CE39" s="354" t="str">
        <f t="shared" si="17"/>
        <v>--</v>
      </c>
      <c r="CF39" s="325">
        <f t="shared" si="18"/>
        <v>0</v>
      </c>
      <c r="CG39" s="331"/>
      <c r="CH39" s="209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134"/>
      <c r="CX39" s="331"/>
      <c r="CY39" s="323"/>
      <c r="CZ39" s="324"/>
      <c r="DA39" s="324"/>
      <c r="DB39" s="324"/>
      <c r="DC39" s="324"/>
      <c r="DD39" s="324"/>
      <c r="DE39" s="324"/>
      <c r="DF39" s="324"/>
      <c r="DG39" s="324"/>
      <c r="DH39" s="324"/>
      <c r="DI39" s="324"/>
      <c r="DJ39" s="324"/>
      <c r="DK39" s="324"/>
      <c r="DL39" s="324"/>
      <c r="DM39" s="324"/>
      <c r="DN39" s="325"/>
      <c r="DO39" s="331"/>
      <c r="DP39" s="209" t="str">
        <f t="shared" si="19"/>
        <v>--</v>
      </c>
      <c r="DQ39" s="354" t="str">
        <f t="shared" si="20"/>
        <v>--</v>
      </c>
      <c r="DR39" s="325">
        <f t="shared" si="21"/>
        <v>0</v>
      </c>
      <c r="DS39" s="255"/>
      <c r="DT39" s="209" t="str">
        <f>IFERROR(TIME(0,0,AVERAGEIFS('VISSIM Travel Time Outputs'!$K:$K,'VISSIM Travel Time Outputs'!$D:$D,$D39,'VISSIM Travel Time Outputs'!$A:$A,"AVG",'VISSIM Travel Time Outputs'!$B:$B,DT$9)),"-")</f>
        <v>-</v>
      </c>
      <c r="DU39" s="34" t="str">
        <f>IFERROR(TIME(0,0,AVERAGEIFS('VISSIM Travel Time Outputs'!$K:$K,'VISSIM Travel Time Outputs'!$D:$D,$D39,'VISSIM Travel Time Outputs'!$A:$A,"AVG",'VISSIM Travel Time Outputs'!$B:$B,DU$9)),"-")</f>
        <v>-</v>
      </c>
      <c r="DV39" s="34" t="str">
        <f>IFERROR(TIME(0,0,AVERAGEIFS('VISSIM Travel Time Outputs'!$K:$K,'VISSIM Travel Time Outputs'!$D:$D,$D39,'VISSIM Travel Time Outputs'!$A:$A,"AVG",'VISSIM Travel Time Outputs'!$B:$B,DV$9)),"-")</f>
        <v>-</v>
      </c>
      <c r="DW39" s="34" t="str">
        <f>IFERROR(TIME(0,0,AVERAGEIFS('VISSIM Travel Time Outputs'!$K:$K,'VISSIM Travel Time Outputs'!$D:$D,$D39,'VISSIM Travel Time Outputs'!$A:$A,"AVG",'VISSIM Travel Time Outputs'!$B:$B,DW$9)),"-")</f>
        <v>-</v>
      </c>
      <c r="DX39" s="34" t="str">
        <f>IFERROR(TIME(0,0,AVERAGEIFS('VISSIM Travel Time Outputs'!$K:$K,'VISSIM Travel Time Outputs'!$D:$D,$D39,'VISSIM Travel Time Outputs'!$A:$A,"AVG",'VISSIM Travel Time Outputs'!$B:$B,DX$9)),"-")</f>
        <v>-</v>
      </c>
      <c r="DY39" s="34" t="str">
        <f>IFERROR(TIME(0,0,AVERAGEIFS('VISSIM Travel Time Outputs'!$K:$K,'VISSIM Travel Time Outputs'!$D:$D,$D39,'VISSIM Travel Time Outputs'!$A:$A,"AVG",'VISSIM Travel Time Outputs'!$B:$B,DY$9)),"-")</f>
        <v>-</v>
      </c>
      <c r="DZ39" s="34" t="str">
        <f>IFERROR(TIME(0,0,AVERAGEIFS('VISSIM Travel Time Outputs'!$K:$K,'VISSIM Travel Time Outputs'!$D:$D,$D39,'VISSIM Travel Time Outputs'!$A:$A,"AVG",'VISSIM Travel Time Outputs'!$B:$B,DZ$9)),"-")</f>
        <v>-</v>
      </c>
      <c r="EA39" s="34" t="str">
        <f>IFERROR(TIME(0,0,AVERAGEIFS('VISSIM Travel Time Outputs'!$K:$K,'VISSIM Travel Time Outputs'!$D:$D,$D39,'VISSIM Travel Time Outputs'!$A:$A,"AVG",'VISSIM Travel Time Outputs'!$B:$B,EA$9)),"-")</f>
        <v>-</v>
      </c>
      <c r="EB39" s="34" t="str">
        <f>IFERROR(TIME(0,0,AVERAGEIFS('VISSIM Travel Time Outputs'!$K:$K,'VISSIM Travel Time Outputs'!$D:$D,$D39,'VISSIM Travel Time Outputs'!$A:$A,"AVG",'VISSIM Travel Time Outputs'!$B:$B,EB$9)),"-")</f>
        <v>-</v>
      </c>
      <c r="EC39" s="34" t="str">
        <f>IFERROR(TIME(0,0,AVERAGEIFS('VISSIM Travel Time Outputs'!$K:$K,'VISSIM Travel Time Outputs'!$D:$D,$D39,'VISSIM Travel Time Outputs'!$A:$A,"AVG",'VISSIM Travel Time Outputs'!$B:$B,EC$9)),"-")</f>
        <v>-</v>
      </c>
      <c r="ED39" s="34" t="str">
        <f>IFERROR(TIME(0,0,AVERAGEIFS('VISSIM Travel Time Outputs'!$K:$K,'VISSIM Travel Time Outputs'!$D:$D,$D39,'VISSIM Travel Time Outputs'!$A:$A,"AVG",'VISSIM Travel Time Outputs'!$B:$B,ED$9)),"-")</f>
        <v>-</v>
      </c>
      <c r="EE39" s="34" t="str">
        <f>IFERROR(TIME(0,0,AVERAGEIFS('VISSIM Travel Time Outputs'!$K:$K,'VISSIM Travel Time Outputs'!$D:$D,$D39,'VISSIM Travel Time Outputs'!$A:$A,"AVG",'VISSIM Travel Time Outputs'!$B:$B,EE$9)),"-")</f>
        <v>-</v>
      </c>
      <c r="EF39" s="34" t="str">
        <f>IFERROR(TIME(0,0,AVERAGEIFS('VISSIM Travel Time Outputs'!$K:$K,'VISSIM Travel Time Outputs'!$D:$D,$D39,'VISSIM Travel Time Outputs'!$A:$A,"AVG",'VISSIM Travel Time Outputs'!$B:$B,EF$9)),"-")</f>
        <v>-</v>
      </c>
      <c r="EG39" s="34" t="str">
        <f>IFERROR(TIME(0,0,AVERAGEIFS('VISSIM Travel Time Outputs'!$K:$K,'VISSIM Travel Time Outputs'!$D:$D,$D39,'VISSIM Travel Time Outputs'!$A:$A,"AVG",'VISSIM Travel Time Outputs'!$B:$B,EG$9)),"-")</f>
        <v>-</v>
      </c>
      <c r="EH39" s="34" t="str">
        <f>IFERROR(TIME(0,0,AVERAGEIFS('VISSIM Travel Time Outputs'!$K:$K,'VISSIM Travel Time Outputs'!$D:$D,$D39,'VISSIM Travel Time Outputs'!$A:$A,"AVG",'VISSIM Travel Time Outputs'!$B:$B,EH$9)),"-")</f>
        <v>-</v>
      </c>
      <c r="EI39" s="134" t="str">
        <f>IFERROR(TIME(0,0,AVERAGEIFS('VISSIM Travel Time Outputs'!$K:$K,'VISSIM Travel Time Outputs'!$D:$D,$D39,'VISSIM Travel Time Outputs'!$A:$A,"AVG",'VISSIM Travel Time Outputs'!$B:$B,EI$9)),"-")</f>
        <v>-</v>
      </c>
      <c r="EJ39" s="126"/>
      <c r="EK39" s="323" t="str">
        <f>IFERROR(AVERAGEIFS('VISSIM Travel Time Outputs'!$H:$H,'VISSIM Travel Time Outputs'!$D:$D,$D39,'VISSIM Travel Time Outputs'!$A:$A,"AVG",'VISSIM Travel Time Outputs'!$B:$B,EK$9),"-")</f>
        <v>-</v>
      </c>
      <c r="EL39" s="324" t="str">
        <f>IFERROR(AVERAGEIFS('VISSIM Travel Time Outputs'!$H:$H,'VISSIM Travel Time Outputs'!$D:$D,$D39,'VISSIM Travel Time Outputs'!$A:$A,"AVG",'VISSIM Travel Time Outputs'!$B:$B,EL$9),"-")</f>
        <v>-</v>
      </c>
      <c r="EM39" s="324" t="str">
        <f>IFERROR(AVERAGEIFS('VISSIM Travel Time Outputs'!$H:$H,'VISSIM Travel Time Outputs'!$D:$D,$D39,'VISSIM Travel Time Outputs'!$A:$A,"AVG",'VISSIM Travel Time Outputs'!$B:$B,EM$9),"-")</f>
        <v>-</v>
      </c>
      <c r="EN39" s="324" t="str">
        <f>IFERROR(AVERAGEIFS('VISSIM Travel Time Outputs'!$H:$H,'VISSIM Travel Time Outputs'!$D:$D,$D39,'VISSIM Travel Time Outputs'!$A:$A,"AVG",'VISSIM Travel Time Outputs'!$B:$B,EN$9),"-")</f>
        <v>-</v>
      </c>
      <c r="EO39" s="324" t="str">
        <f>IFERROR(AVERAGEIFS('VISSIM Travel Time Outputs'!$H:$H,'VISSIM Travel Time Outputs'!$D:$D,$D39,'VISSIM Travel Time Outputs'!$A:$A,"AVG",'VISSIM Travel Time Outputs'!$B:$B,EO$9),"-")</f>
        <v>-</v>
      </c>
      <c r="EP39" s="324" t="str">
        <f>IFERROR(AVERAGEIFS('VISSIM Travel Time Outputs'!$H:$H,'VISSIM Travel Time Outputs'!$D:$D,$D39,'VISSIM Travel Time Outputs'!$A:$A,"AVG",'VISSIM Travel Time Outputs'!$B:$B,EP$9),"-")</f>
        <v>-</v>
      </c>
      <c r="EQ39" s="324" t="str">
        <f>IFERROR(AVERAGEIFS('VISSIM Travel Time Outputs'!$H:$H,'VISSIM Travel Time Outputs'!$D:$D,$D39,'VISSIM Travel Time Outputs'!$A:$A,"AVG",'VISSIM Travel Time Outputs'!$B:$B,EQ$9),"-")</f>
        <v>-</v>
      </c>
      <c r="ER39" s="324" t="str">
        <f>IFERROR(AVERAGEIFS('VISSIM Travel Time Outputs'!$H:$H,'VISSIM Travel Time Outputs'!$D:$D,$D39,'VISSIM Travel Time Outputs'!$A:$A,"AVG",'VISSIM Travel Time Outputs'!$B:$B,ER$9),"-")</f>
        <v>-</v>
      </c>
      <c r="ES39" s="324" t="str">
        <f>IFERROR(AVERAGEIFS('VISSIM Travel Time Outputs'!$H:$H,'VISSIM Travel Time Outputs'!$D:$D,$D39,'VISSIM Travel Time Outputs'!$A:$A,"AVG",'VISSIM Travel Time Outputs'!$B:$B,ES$9),"-")</f>
        <v>-</v>
      </c>
      <c r="ET39" s="324" t="str">
        <f>IFERROR(AVERAGEIFS('VISSIM Travel Time Outputs'!$H:$H,'VISSIM Travel Time Outputs'!$D:$D,$D39,'VISSIM Travel Time Outputs'!$A:$A,"AVG",'VISSIM Travel Time Outputs'!$B:$B,ET$9),"-")</f>
        <v>-</v>
      </c>
      <c r="EU39" s="324" t="str">
        <f>IFERROR(AVERAGEIFS('VISSIM Travel Time Outputs'!$H:$H,'VISSIM Travel Time Outputs'!$D:$D,$D39,'VISSIM Travel Time Outputs'!$A:$A,"AVG",'VISSIM Travel Time Outputs'!$B:$B,EU$9),"-")</f>
        <v>-</v>
      </c>
      <c r="EV39" s="324" t="str">
        <f>IFERROR(AVERAGEIFS('VISSIM Travel Time Outputs'!$H:$H,'VISSIM Travel Time Outputs'!$D:$D,$D39,'VISSIM Travel Time Outputs'!$A:$A,"AVG",'VISSIM Travel Time Outputs'!$B:$B,EV$9),"-")</f>
        <v>-</v>
      </c>
      <c r="EW39" s="324" t="str">
        <f>IFERROR(AVERAGEIFS('VISSIM Travel Time Outputs'!$H:$H,'VISSIM Travel Time Outputs'!$D:$D,$D39,'VISSIM Travel Time Outputs'!$A:$A,"AVG",'VISSIM Travel Time Outputs'!$B:$B,EW$9),"-")</f>
        <v>-</v>
      </c>
      <c r="EX39" s="324" t="str">
        <f>IFERROR(AVERAGEIFS('VISSIM Travel Time Outputs'!$H:$H,'VISSIM Travel Time Outputs'!$D:$D,$D39,'VISSIM Travel Time Outputs'!$A:$A,"AVG",'VISSIM Travel Time Outputs'!$B:$B,EX$9),"-")</f>
        <v>-</v>
      </c>
      <c r="EY39" s="324" t="str">
        <f>IFERROR(AVERAGEIFS('VISSIM Travel Time Outputs'!$H:$H,'VISSIM Travel Time Outputs'!$D:$D,$D39,'VISSIM Travel Time Outputs'!$A:$A,"AVG",'VISSIM Travel Time Outputs'!$B:$B,EY$9),"-")</f>
        <v>-</v>
      </c>
      <c r="EZ39" s="325" t="str">
        <f>IFERROR(AVERAGEIFS('VISSIM Travel Time Outputs'!$H:$H,'VISSIM Travel Time Outputs'!$D:$D,$D39,'VISSIM Travel Time Outputs'!$A:$A,"AVG",'VISSIM Travel Time Outputs'!$B:$B,EZ$9),"-")</f>
        <v>-</v>
      </c>
      <c r="FA39" s="254"/>
      <c r="FB39" s="209" t="str">
        <f t="shared" si="22"/>
        <v>--</v>
      </c>
      <c r="FC39" s="354" t="str">
        <f t="shared" si="23"/>
        <v>--</v>
      </c>
      <c r="FD39" s="325">
        <f t="shared" si="24"/>
        <v>0</v>
      </c>
      <c r="FE39" s="331"/>
      <c r="FF39" s="209" t="str">
        <f>IFERROR(GETPIVOTDATA("Average of TRAVTM(40)",#REF!,"TIMEINT",FF$9,"VEHICLETRAVELTIMEMEASUREMENT",$D39)/3600/24,"--")</f>
        <v>--</v>
      </c>
      <c r="FG39" s="34" t="str">
        <f>IFERROR(GETPIVOTDATA("Average of TRAVTM(40)",#REF!,"TIMEINT",FG$9,"VEHICLETRAVELTIMEMEASUREMENT",$D39)/3600/24,"--")</f>
        <v>--</v>
      </c>
      <c r="FH39" s="34" t="str">
        <f>IFERROR(GETPIVOTDATA("Average of TRAVTM(40)",#REF!,"TIMEINT",FH$9,"VEHICLETRAVELTIMEMEASUREMENT",$D39)/3600/24,"--")</f>
        <v>--</v>
      </c>
      <c r="FI39" s="34" t="str">
        <f>IFERROR(GETPIVOTDATA("Average of TRAVTM(40)",#REF!,"TIMEINT",FI$9,"VEHICLETRAVELTIMEMEASUREMENT",$D39)/3600/24,"--")</f>
        <v>--</v>
      </c>
      <c r="FJ39" s="34" t="str">
        <f>IFERROR(GETPIVOTDATA("Average of TRAVTM(40)",#REF!,"TIMEINT",FJ$9,"VEHICLETRAVELTIMEMEASUREMENT",$D39)/3600/24,"--")</f>
        <v>--</v>
      </c>
      <c r="FK39" s="34" t="str">
        <f>IFERROR(GETPIVOTDATA("Average of TRAVTM(40)",#REF!,"TIMEINT",FK$9,"VEHICLETRAVELTIMEMEASUREMENT",$D39)/3600/24,"--")</f>
        <v>--</v>
      </c>
      <c r="FL39" s="34" t="str">
        <f>IFERROR(GETPIVOTDATA("Average of TRAVTM(40)",#REF!,"TIMEINT",FL$9,"VEHICLETRAVELTIMEMEASUREMENT",$D39)/3600/24,"--")</f>
        <v>--</v>
      </c>
      <c r="FM39" s="34" t="str">
        <f>IFERROR(GETPIVOTDATA("Average of TRAVTM(40)",#REF!,"TIMEINT",FM$9,"VEHICLETRAVELTIMEMEASUREMENT",$D39)/3600/24,"--")</f>
        <v>--</v>
      </c>
      <c r="FN39" s="34" t="str">
        <f>IFERROR(GETPIVOTDATA("Average of TRAVTM(40)",#REF!,"TIMEINT",FN$9,"VEHICLETRAVELTIMEMEASUREMENT",$D39)/3600/24,"--")</f>
        <v>--</v>
      </c>
      <c r="FO39" s="34" t="str">
        <f>IFERROR(GETPIVOTDATA("Average of TRAVTM(40)",#REF!,"TIMEINT",FO$9,"VEHICLETRAVELTIMEMEASUREMENT",$D39)/3600/24,"--")</f>
        <v>--</v>
      </c>
      <c r="FP39" s="34" t="str">
        <f>IFERROR(GETPIVOTDATA("Average of TRAVTM(40)",#REF!,"TIMEINT",FP$9,"VEHICLETRAVELTIMEMEASUREMENT",$D39)/3600/24,"--")</f>
        <v>--</v>
      </c>
      <c r="FQ39" s="34" t="str">
        <f>IFERROR(GETPIVOTDATA("Average of TRAVTM(40)",#REF!,"TIMEINT",FQ$9,"VEHICLETRAVELTIMEMEASUREMENT",$D39)/3600/24,"--")</f>
        <v>--</v>
      </c>
      <c r="FR39" s="34" t="str">
        <f>IFERROR(GETPIVOTDATA("Average of TRAVTM(40)",#REF!,"TIMEINT",FR$9,"VEHICLETRAVELTIMEMEASUREMENT",$D39)/3600/24,"--")</f>
        <v>--</v>
      </c>
      <c r="FS39" s="34" t="str">
        <f>IFERROR(GETPIVOTDATA("Average of TRAVTM(40)",#REF!,"TIMEINT",FS$9,"VEHICLETRAVELTIMEMEASUREMENT",$D39)/3600/24,"--")</f>
        <v>--</v>
      </c>
      <c r="FT39" s="34" t="str">
        <f>IFERROR(GETPIVOTDATA("Average of TRAVTM(40)",#REF!,"TIMEINT",FT$9,"VEHICLETRAVELTIMEMEASUREMENT",$D39)/3600/24,"--")</f>
        <v>--</v>
      </c>
      <c r="FU39" s="134" t="str">
        <f>IFERROR(GETPIVOTDATA("Average of TRAVTM(40)",#REF!,"TIMEINT",FU$9,"VEHICLETRAVELTIMEMEASUREMENT",$D39)/3600/24,"--")</f>
        <v>--</v>
      </c>
      <c r="FV39" s="331"/>
      <c r="FW39" s="323" t="str">
        <f>IFERROR(GETPIVOTDATA("Average of VEHS(40)",#REF!,"TIMEINT",FW$9,"VEHICLETRAVELTIMEMEASUREMENT",$D39),"--")</f>
        <v>--</v>
      </c>
      <c r="FX39" s="324" t="str">
        <f>IFERROR(GETPIVOTDATA("Average of VEHS(40)",#REF!,"TIMEINT",FX$9,"VEHICLETRAVELTIMEMEASUREMENT",$D39),"--")</f>
        <v>--</v>
      </c>
      <c r="FY39" s="324" t="str">
        <f>IFERROR(GETPIVOTDATA("Average of VEHS(40)",#REF!,"TIMEINT",FY$9,"VEHICLETRAVELTIMEMEASUREMENT",$D39),"--")</f>
        <v>--</v>
      </c>
      <c r="FZ39" s="324" t="str">
        <f>IFERROR(GETPIVOTDATA("Average of VEHS(40)",#REF!,"TIMEINT",FZ$9,"VEHICLETRAVELTIMEMEASUREMENT",$D39),"--")</f>
        <v>--</v>
      </c>
      <c r="GA39" s="324" t="str">
        <f>IFERROR(GETPIVOTDATA("Average of VEHS(40)",#REF!,"TIMEINT",GA$9,"VEHICLETRAVELTIMEMEASUREMENT",$D39),"--")</f>
        <v>--</v>
      </c>
      <c r="GB39" s="324" t="str">
        <f>IFERROR(GETPIVOTDATA("Average of VEHS(40)",#REF!,"TIMEINT",GB$9,"VEHICLETRAVELTIMEMEASUREMENT",$D39),"--")</f>
        <v>--</v>
      </c>
      <c r="GC39" s="324" t="str">
        <f>IFERROR(GETPIVOTDATA("Average of VEHS(40)",#REF!,"TIMEINT",GC$9,"VEHICLETRAVELTIMEMEASUREMENT",$D39),"--")</f>
        <v>--</v>
      </c>
      <c r="GD39" s="324" t="str">
        <f>IFERROR(GETPIVOTDATA("Average of VEHS(40)",#REF!,"TIMEINT",GD$9,"VEHICLETRAVELTIMEMEASUREMENT",$D39),"--")</f>
        <v>--</v>
      </c>
      <c r="GE39" s="324" t="str">
        <f>IFERROR(GETPIVOTDATA("Average of VEHS(40)",#REF!,"TIMEINT",GE$9,"VEHICLETRAVELTIMEMEASUREMENT",$D39),"--")</f>
        <v>--</v>
      </c>
      <c r="GF39" s="324" t="str">
        <f>IFERROR(GETPIVOTDATA("Average of VEHS(40)",#REF!,"TIMEINT",GF$9,"VEHICLETRAVELTIMEMEASUREMENT",$D39),"--")</f>
        <v>--</v>
      </c>
      <c r="GG39" s="324" t="str">
        <f>IFERROR(GETPIVOTDATA("Average of VEHS(40)",#REF!,"TIMEINT",GG$9,"VEHICLETRAVELTIMEMEASUREMENT",$D39),"--")</f>
        <v>--</v>
      </c>
      <c r="GH39" s="324" t="str">
        <f>IFERROR(GETPIVOTDATA("Average of VEHS(40)",#REF!,"TIMEINT",GH$9,"VEHICLETRAVELTIMEMEASUREMENT",$D39),"--")</f>
        <v>--</v>
      </c>
      <c r="GI39" s="324" t="str">
        <f>IFERROR(GETPIVOTDATA("Average of VEHS(40)",#REF!,"TIMEINT",GI$9,"VEHICLETRAVELTIMEMEASUREMENT",$D39),"--")</f>
        <v>--</v>
      </c>
      <c r="GJ39" s="324" t="str">
        <f>IFERROR(GETPIVOTDATA("Average of VEHS(40)",#REF!,"TIMEINT",GJ$9,"VEHICLETRAVELTIMEMEASUREMENT",$D39),"--")</f>
        <v>--</v>
      </c>
      <c r="GK39" s="324" t="str">
        <f>IFERROR(GETPIVOTDATA("Average of VEHS(40)",#REF!,"TIMEINT",GK$9,"VEHICLETRAVELTIMEMEASUREMENT",$D39),"--")</f>
        <v>--</v>
      </c>
      <c r="GL39" s="325" t="str">
        <f>IFERROR(GETPIVOTDATA("Average of VEHS(40)",#REF!,"TIMEINT",GL$9,"VEHICLETRAVELTIMEMEASUREMENT",$D39),"--")</f>
        <v>--</v>
      </c>
      <c r="GM39" s="331"/>
      <c r="GN39" s="209" t="str">
        <f t="shared" si="25"/>
        <v>--</v>
      </c>
      <c r="GO39" s="354" t="str">
        <f t="shared" si="26"/>
        <v>--</v>
      </c>
      <c r="GP39" s="325">
        <f t="shared" si="27"/>
        <v>0</v>
      </c>
      <c r="GQ39" s="331"/>
      <c r="GR39" s="209" t="str">
        <f>IFERROR(GETPIVOTDATA("Average of TRAVTM(60)",#REF!,"TIMEINT",GR$9,"VEHICLETRAVELTIMEMEASUREMENT",$D39)/3600/24,"--")</f>
        <v>--</v>
      </c>
      <c r="GS39" s="34" t="str">
        <f>IFERROR(GETPIVOTDATA("Average of TRAVTM(60)",#REF!,"TIMEINT",GS$9,"VEHICLETRAVELTIMEMEASUREMENT",$D39)/3600/24,"--")</f>
        <v>--</v>
      </c>
      <c r="GT39" s="34" t="str">
        <f>IFERROR(GETPIVOTDATA("Average of TRAVTM(60)",#REF!,"TIMEINT",GT$9,"VEHICLETRAVELTIMEMEASUREMENT",$D39)/3600/24,"--")</f>
        <v>--</v>
      </c>
      <c r="GU39" s="34" t="str">
        <f>IFERROR(GETPIVOTDATA("Average of TRAVTM(60)",#REF!,"TIMEINT",GU$9,"VEHICLETRAVELTIMEMEASUREMENT",$D39)/3600/24,"--")</f>
        <v>--</v>
      </c>
      <c r="GV39" s="34" t="str">
        <f>IFERROR(GETPIVOTDATA("Average of TRAVTM(60)",#REF!,"TIMEINT",GV$9,"VEHICLETRAVELTIMEMEASUREMENT",$D39)/3600/24,"--")</f>
        <v>--</v>
      </c>
      <c r="GW39" s="34" t="str">
        <f>IFERROR(GETPIVOTDATA("Average of TRAVTM(60)",#REF!,"TIMEINT",GW$9,"VEHICLETRAVELTIMEMEASUREMENT",$D39)/3600/24,"--")</f>
        <v>--</v>
      </c>
      <c r="GX39" s="34" t="str">
        <f>IFERROR(GETPIVOTDATA("Average of TRAVTM(60)",#REF!,"TIMEINT",GX$9,"VEHICLETRAVELTIMEMEASUREMENT",$D39)/3600/24,"--")</f>
        <v>--</v>
      </c>
      <c r="GY39" s="34" t="str">
        <f>IFERROR(GETPIVOTDATA("Average of TRAVTM(60)",#REF!,"TIMEINT",GY$9,"VEHICLETRAVELTIMEMEASUREMENT",$D39)/3600/24,"--")</f>
        <v>--</v>
      </c>
      <c r="GZ39" s="34" t="str">
        <f>IFERROR(GETPIVOTDATA("Average of TRAVTM(60)",#REF!,"TIMEINT",GZ$9,"VEHICLETRAVELTIMEMEASUREMENT",$D39)/3600/24,"--")</f>
        <v>--</v>
      </c>
      <c r="HA39" s="34" t="str">
        <f>IFERROR(GETPIVOTDATA("Average of TRAVTM(60)",#REF!,"TIMEINT",HA$9,"VEHICLETRAVELTIMEMEASUREMENT",$D39)/3600/24,"--")</f>
        <v>--</v>
      </c>
      <c r="HB39" s="34" t="str">
        <f>IFERROR(GETPIVOTDATA("Average of TRAVTM(60)",#REF!,"TIMEINT",HB$9,"VEHICLETRAVELTIMEMEASUREMENT",$D39)/3600/24,"--")</f>
        <v>--</v>
      </c>
      <c r="HC39" s="34" t="str">
        <f>IFERROR(GETPIVOTDATA("Average of TRAVTM(60)",#REF!,"TIMEINT",HC$9,"VEHICLETRAVELTIMEMEASUREMENT",$D39)/3600/24,"--")</f>
        <v>--</v>
      </c>
      <c r="HD39" s="34" t="str">
        <f>IFERROR(GETPIVOTDATA("Average of TRAVTM(60)",#REF!,"TIMEINT",HD$9,"VEHICLETRAVELTIMEMEASUREMENT",$D39)/3600/24,"--")</f>
        <v>--</v>
      </c>
      <c r="HE39" s="34" t="str">
        <f>IFERROR(GETPIVOTDATA("Average of TRAVTM(60)",#REF!,"TIMEINT",HE$9,"VEHICLETRAVELTIMEMEASUREMENT",$D39)/3600/24,"--")</f>
        <v>--</v>
      </c>
      <c r="HF39" s="34" t="str">
        <f>IFERROR(GETPIVOTDATA("Average of TRAVTM(60)",#REF!,"TIMEINT",HF$9,"VEHICLETRAVELTIMEMEASUREMENT",$D39)/3600/24,"--")</f>
        <v>--</v>
      </c>
      <c r="HG39" s="134" t="str">
        <f>IFERROR(GETPIVOTDATA("Average of TRAVTM(60)",#REF!,"TIMEINT",HG$9,"VEHICLETRAVELTIMEMEASUREMENT",$D39)/3600/24,"--")</f>
        <v>--</v>
      </c>
      <c r="HH39" s="331"/>
      <c r="HI39" s="323" t="str">
        <f>IFERROR(GETPIVOTDATA("Average of VEHS(60)",#REF!,"TIMEINT",HI$9,"VEHICLETRAVELTIMEMEASUREMENT",$D39),"--")</f>
        <v>--</v>
      </c>
      <c r="HJ39" s="324" t="str">
        <f>IFERROR(GETPIVOTDATA("Average of VEHS(60)",#REF!,"TIMEINT",HJ$9,"VEHICLETRAVELTIMEMEASUREMENT",$D39),"--")</f>
        <v>--</v>
      </c>
      <c r="HK39" s="324" t="str">
        <f>IFERROR(GETPIVOTDATA("Average of VEHS(60)",#REF!,"TIMEINT",HK$9,"VEHICLETRAVELTIMEMEASUREMENT",$D39),"--")</f>
        <v>--</v>
      </c>
      <c r="HL39" s="324" t="str">
        <f>IFERROR(GETPIVOTDATA("Average of VEHS(60)",#REF!,"TIMEINT",HL$9,"VEHICLETRAVELTIMEMEASUREMENT",$D39),"--")</f>
        <v>--</v>
      </c>
      <c r="HM39" s="324" t="str">
        <f>IFERROR(GETPIVOTDATA("Average of VEHS(60)",#REF!,"TIMEINT",HM$9,"VEHICLETRAVELTIMEMEASUREMENT",$D39),"--")</f>
        <v>--</v>
      </c>
      <c r="HN39" s="324" t="str">
        <f>IFERROR(GETPIVOTDATA("Average of VEHS(60)",#REF!,"TIMEINT",HN$9,"VEHICLETRAVELTIMEMEASUREMENT",$D39),"--")</f>
        <v>--</v>
      </c>
      <c r="HO39" s="324" t="str">
        <f>IFERROR(GETPIVOTDATA("Average of VEHS(60)",#REF!,"TIMEINT",HO$9,"VEHICLETRAVELTIMEMEASUREMENT",$D39),"--")</f>
        <v>--</v>
      </c>
      <c r="HP39" s="324" t="str">
        <f>IFERROR(GETPIVOTDATA("Average of VEHS(60)",#REF!,"TIMEINT",HP$9,"VEHICLETRAVELTIMEMEASUREMENT",$D39),"--")</f>
        <v>--</v>
      </c>
      <c r="HQ39" s="324" t="str">
        <f>IFERROR(GETPIVOTDATA("Average of VEHS(60)",#REF!,"TIMEINT",HQ$9,"VEHICLETRAVELTIMEMEASUREMENT",$D39),"--")</f>
        <v>--</v>
      </c>
      <c r="HR39" s="324" t="str">
        <f>IFERROR(GETPIVOTDATA("Average of VEHS(60)",#REF!,"TIMEINT",HR$9,"VEHICLETRAVELTIMEMEASUREMENT",$D39),"--")</f>
        <v>--</v>
      </c>
      <c r="HS39" s="324" t="str">
        <f>IFERROR(GETPIVOTDATA("Average of VEHS(60)",#REF!,"TIMEINT",HS$9,"VEHICLETRAVELTIMEMEASUREMENT",$D39),"--")</f>
        <v>--</v>
      </c>
      <c r="HT39" s="324" t="str">
        <f>IFERROR(GETPIVOTDATA("Average of VEHS(60)",#REF!,"TIMEINT",HT$9,"VEHICLETRAVELTIMEMEASUREMENT",$D39),"--")</f>
        <v>--</v>
      </c>
      <c r="HU39" s="324" t="str">
        <f>IFERROR(GETPIVOTDATA("Average of VEHS(60)",#REF!,"TIMEINT",HU$9,"VEHICLETRAVELTIMEMEASUREMENT",$D39),"--")</f>
        <v>--</v>
      </c>
      <c r="HV39" s="324" t="str">
        <f>IFERROR(GETPIVOTDATA("Average of VEHS(60)",#REF!,"TIMEINT",HV$9,"VEHICLETRAVELTIMEMEASUREMENT",$D39),"--")</f>
        <v>--</v>
      </c>
      <c r="HW39" s="324" t="str">
        <f>IFERROR(GETPIVOTDATA("Average of VEHS(60)",#REF!,"TIMEINT",HW$9,"VEHICLETRAVELTIMEMEASUREMENT",$D39),"--")</f>
        <v>--</v>
      </c>
      <c r="HX39" s="325" t="str">
        <f>IFERROR(GETPIVOTDATA("Average of VEHS(60)",#REF!,"TIMEINT",HX$9,"VEHICLETRAVELTIMEMEASUREMENT",$D39),"--")</f>
        <v>--</v>
      </c>
      <c r="HY39" s="331"/>
      <c r="HZ39" s="209" t="str">
        <f t="shared" si="28"/>
        <v>--</v>
      </c>
      <c r="IA39" s="354" t="str">
        <f t="shared" si="29"/>
        <v>--</v>
      </c>
      <c r="IB39" s="325">
        <f t="shared" si="30"/>
        <v>0</v>
      </c>
      <c r="IC39" s="638"/>
      <c r="ID39" s="323" t="str">
        <f>IFERROR(AVERAGEIFS('VISSIM Travel Time Outputs'!#REF!,'VISSIM Travel Time Outputs'!#REF!,$D39,'VISSIM Travel Time Outputs'!#REF!,"AVG",'VISSIM Travel Time Outputs'!#REF!,ID$9),"-")</f>
        <v>-</v>
      </c>
      <c r="IE39" s="324" t="str">
        <f>IFERROR(AVERAGEIFS('VISSIM Travel Time Outputs'!#REF!,'VISSIM Travel Time Outputs'!#REF!,$D39,'VISSIM Travel Time Outputs'!#REF!,"AVG",'VISSIM Travel Time Outputs'!#REF!,IE$9),"-")</f>
        <v>-</v>
      </c>
      <c r="IF39" s="324" t="str">
        <f>IFERROR(AVERAGEIFS('VISSIM Travel Time Outputs'!#REF!,'VISSIM Travel Time Outputs'!#REF!,$D39,'VISSIM Travel Time Outputs'!#REF!,"AVG",'VISSIM Travel Time Outputs'!#REF!,IF$9),"-")</f>
        <v>-</v>
      </c>
      <c r="IG39" s="324" t="str">
        <f>IFERROR(AVERAGEIFS('VISSIM Travel Time Outputs'!#REF!,'VISSIM Travel Time Outputs'!#REF!,$D39,'VISSIM Travel Time Outputs'!#REF!,"AVG",'VISSIM Travel Time Outputs'!#REF!,IG$9),"-")</f>
        <v>-</v>
      </c>
      <c r="IH39" s="324" t="str">
        <f>IFERROR(AVERAGEIFS('VISSIM Travel Time Outputs'!#REF!,'VISSIM Travel Time Outputs'!#REF!,$D39,'VISSIM Travel Time Outputs'!#REF!,"AVG",'VISSIM Travel Time Outputs'!#REF!,IH$9),"-")</f>
        <v>-</v>
      </c>
      <c r="II39" s="324" t="str">
        <f>IFERROR(AVERAGEIFS('VISSIM Travel Time Outputs'!#REF!,'VISSIM Travel Time Outputs'!#REF!,$D39,'VISSIM Travel Time Outputs'!#REF!,"AVG",'VISSIM Travel Time Outputs'!#REF!,II$9),"-")</f>
        <v>-</v>
      </c>
      <c r="IJ39" s="324" t="str">
        <f>IFERROR(AVERAGEIFS('VISSIM Travel Time Outputs'!#REF!,'VISSIM Travel Time Outputs'!#REF!,$D39,'VISSIM Travel Time Outputs'!#REF!,"AVG",'VISSIM Travel Time Outputs'!#REF!,IJ$9),"-")</f>
        <v>-</v>
      </c>
      <c r="IK39" s="324" t="str">
        <f>IFERROR(AVERAGEIFS('VISSIM Travel Time Outputs'!#REF!,'VISSIM Travel Time Outputs'!#REF!,$D39,'VISSIM Travel Time Outputs'!#REF!,"AVG",'VISSIM Travel Time Outputs'!#REF!,IK$9),"-")</f>
        <v>-</v>
      </c>
      <c r="IL39" s="324" t="str">
        <f>IFERROR(AVERAGEIFS('VISSIM Travel Time Outputs'!#REF!,'VISSIM Travel Time Outputs'!#REF!,$D39,'VISSIM Travel Time Outputs'!#REF!,"AVG",'VISSIM Travel Time Outputs'!#REF!,IL$9),"-")</f>
        <v>-</v>
      </c>
      <c r="IM39" s="324" t="str">
        <f>IFERROR(AVERAGEIFS('VISSIM Travel Time Outputs'!#REF!,'VISSIM Travel Time Outputs'!#REF!,$D39,'VISSIM Travel Time Outputs'!#REF!,"AVG",'VISSIM Travel Time Outputs'!#REF!,IM$9),"-")</f>
        <v>-</v>
      </c>
      <c r="IN39" s="324" t="str">
        <f>IFERROR(AVERAGEIFS('VISSIM Travel Time Outputs'!#REF!,'VISSIM Travel Time Outputs'!#REF!,$D39,'VISSIM Travel Time Outputs'!#REF!,"AVG",'VISSIM Travel Time Outputs'!#REF!,IN$9),"-")</f>
        <v>-</v>
      </c>
      <c r="IO39" s="324" t="str">
        <f>IFERROR(AVERAGEIFS('VISSIM Travel Time Outputs'!#REF!,'VISSIM Travel Time Outputs'!#REF!,$D39,'VISSIM Travel Time Outputs'!#REF!,"AVG",'VISSIM Travel Time Outputs'!#REF!,IO$9),"-")</f>
        <v>-</v>
      </c>
      <c r="IP39" s="324" t="str">
        <f>IFERROR(AVERAGEIFS('VISSIM Travel Time Outputs'!#REF!,'VISSIM Travel Time Outputs'!#REF!,$D39,'VISSIM Travel Time Outputs'!#REF!,"AVG",'VISSIM Travel Time Outputs'!#REF!,IP$9),"-")</f>
        <v>-</v>
      </c>
      <c r="IQ39" s="324" t="str">
        <f>IFERROR(AVERAGEIFS('VISSIM Travel Time Outputs'!#REF!,'VISSIM Travel Time Outputs'!#REF!,$D39,'VISSIM Travel Time Outputs'!#REF!,"AVG",'VISSIM Travel Time Outputs'!#REF!,IQ$9),"-")</f>
        <v>-</v>
      </c>
      <c r="IR39" s="324" t="str">
        <f>IFERROR(AVERAGEIFS('VISSIM Travel Time Outputs'!#REF!,'VISSIM Travel Time Outputs'!#REF!,$D39,'VISSIM Travel Time Outputs'!#REF!,"AVG",'VISSIM Travel Time Outputs'!#REF!,IR$9),"-")</f>
        <v>-</v>
      </c>
      <c r="IS39" s="325" t="str">
        <f>IFERROR(AVERAGEIFS('VISSIM Travel Time Outputs'!#REF!,'VISSIM Travel Time Outputs'!#REF!,$D39,'VISSIM Travel Time Outputs'!#REF!,"AVG",'VISSIM Travel Time Outputs'!#REF!,IS$9),"-")</f>
        <v>-</v>
      </c>
      <c r="IT39" s="325" t="str">
        <f t="shared" si="31"/>
        <v>--</v>
      </c>
    </row>
    <row r="40" spans="1:254" x14ac:dyDescent="0.35">
      <c r="A40" s="252" t="str">
        <f t="shared" si="12"/>
        <v>H</v>
      </c>
      <c r="B40" s="577">
        <f t="shared" si="32"/>
        <v>31</v>
      </c>
      <c r="C40" s="413">
        <f>INDEX('Input - Travel Times'!$B$3:$AH$103,MATCH($B40,'Input - Travel Times'!$B$3:$B$103,0),MATCH(C$9,'Input - Travel Times'!$B$3:$AH$3,0))</f>
        <v>0</v>
      </c>
      <c r="D40" s="150">
        <f>INDEX('Input - Travel Times'!$B$3:$AH$103,MATCH($B40,'Input - Travel Times'!$B$3:$B$103,0),MATCH(D$9,'Input - Travel Times'!$B$3:$AH$3,0))</f>
        <v>0</v>
      </c>
      <c r="E40" s="518">
        <f>TIME(0,0,INDEX('Input - Travel Times'!$B$3:$AH$103,MATCH($B40,'Input - Travel Times'!$B$3:$B$103,0),MATCH(E$9,'Input - Travel Times'!$B$3:$AH$3,0)))</f>
        <v>0</v>
      </c>
      <c r="F40" s="518">
        <f>TIME(0,0,INDEX('Input - Travel Times'!$B$3:$AH$103,MATCH($B40,'Input - Travel Times'!$B$3:$B$103,0),MATCH(F$9,'Input - Travel Times'!$B$3:$AH$3,0)))</f>
        <v>0</v>
      </c>
      <c r="G40" s="518">
        <f>TIME(0,0,INDEX('Input - Travel Times'!$B$3:$AH$103,MATCH($B40,'Input - Travel Times'!$B$3:$B$103,0),MATCH(G$9,'Input - Travel Times'!$B$3:$AH$3,0)))</f>
        <v>0</v>
      </c>
      <c r="H40" s="518">
        <f>TIME(0,0,INDEX('Input - Travel Times'!$B$3:$AH$103,MATCH($B40,'Input - Travel Times'!$B$3:$B$103,0),MATCH(H$9,'Input - Travel Times'!$B$3:$AH$3,0)))</f>
        <v>0</v>
      </c>
      <c r="J40" s="209" t="str">
        <f>IFERROR(TIME(0,0,AVERAGEIFS('VISSIM Travel Time Outputs'!$I:$I,'VISSIM Travel Time Outputs'!$D:$D,$D40,'VISSIM Travel Time Outputs'!$A:$A,"AVG",'VISSIM Travel Time Outputs'!$B:$B,J$9)),"-")</f>
        <v>-</v>
      </c>
      <c r="K40" s="34" t="str">
        <f>IFERROR(TIME(0,0,AVERAGEIFS('VISSIM Travel Time Outputs'!$I:$I,'VISSIM Travel Time Outputs'!$D:$D,$D40,'VISSIM Travel Time Outputs'!$A:$A,"AVG",'VISSIM Travel Time Outputs'!$B:$B,K$9)),"-")</f>
        <v>-</v>
      </c>
      <c r="L40" s="34" t="str">
        <f>IFERROR(TIME(0,0,AVERAGEIFS('VISSIM Travel Time Outputs'!$I:$I,'VISSIM Travel Time Outputs'!$D:$D,$D40,'VISSIM Travel Time Outputs'!$A:$A,"AVG",'VISSIM Travel Time Outputs'!$B:$B,L$9)),"-")</f>
        <v>-</v>
      </c>
      <c r="M40" s="34" t="str">
        <f>IFERROR(TIME(0,0,AVERAGEIFS('VISSIM Travel Time Outputs'!$I:$I,'VISSIM Travel Time Outputs'!$D:$D,$D40,'VISSIM Travel Time Outputs'!$A:$A,"AVG",'VISSIM Travel Time Outputs'!$B:$B,M$9)),"-")</f>
        <v>-</v>
      </c>
      <c r="N40" s="34" t="str">
        <f>IFERROR(TIME(0,0,AVERAGEIFS('VISSIM Travel Time Outputs'!$I:$I,'VISSIM Travel Time Outputs'!$D:$D,$D40,'VISSIM Travel Time Outputs'!$A:$A,"AVG",'VISSIM Travel Time Outputs'!$B:$B,N$9)),"-")</f>
        <v>-</v>
      </c>
      <c r="O40" s="34" t="str">
        <f>IFERROR(TIME(0,0,AVERAGEIFS('VISSIM Travel Time Outputs'!$I:$I,'VISSIM Travel Time Outputs'!$D:$D,$D40,'VISSIM Travel Time Outputs'!$A:$A,"AVG",'VISSIM Travel Time Outputs'!$B:$B,O$9)),"-")</f>
        <v>-</v>
      </c>
      <c r="P40" s="34" t="str">
        <f>IFERROR(TIME(0,0,AVERAGEIFS('VISSIM Travel Time Outputs'!$I:$I,'VISSIM Travel Time Outputs'!$D:$D,$D40,'VISSIM Travel Time Outputs'!$A:$A,"AVG",'VISSIM Travel Time Outputs'!$B:$B,P$9)),"-")</f>
        <v>-</v>
      </c>
      <c r="Q40" s="34" t="str">
        <f>IFERROR(TIME(0,0,AVERAGEIFS('VISSIM Travel Time Outputs'!$I:$I,'VISSIM Travel Time Outputs'!$D:$D,$D40,'VISSIM Travel Time Outputs'!$A:$A,"AVG",'VISSIM Travel Time Outputs'!$B:$B,Q$9)),"-")</f>
        <v>-</v>
      </c>
      <c r="R40" s="34" t="str">
        <f>IFERROR(TIME(0,0,AVERAGEIFS('VISSIM Travel Time Outputs'!$I:$I,'VISSIM Travel Time Outputs'!$D:$D,$D40,'VISSIM Travel Time Outputs'!$A:$A,"AVG",'VISSIM Travel Time Outputs'!$B:$B,R$9)),"-")</f>
        <v>-</v>
      </c>
      <c r="S40" s="34" t="str">
        <f>IFERROR(TIME(0,0,AVERAGEIFS('VISSIM Travel Time Outputs'!$I:$I,'VISSIM Travel Time Outputs'!$D:$D,$D40,'VISSIM Travel Time Outputs'!$A:$A,"AVG",'VISSIM Travel Time Outputs'!$B:$B,S$9)),"-")</f>
        <v>-</v>
      </c>
      <c r="T40" s="34" t="str">
        <f>IFERROR(TIME(0,0,AVERAGEIFS('VISSIM Travel Time Outputs'!$I:$I,'VISSIM Travel Time Outputs'!$D:$D,$D40,'VISSIM Travel Time Outputs'!$A:$A,"AVG",'VISSIM Travel Time Outputs'!$B:$B,T$9)),"-")</f>
        <v>-</v>
      </c>
      <c r="U40" s="34" t="str">
        <f>IFERROR(TIME(0,0,AVERAGEIFS('VISSIM Travel Time Outputs'!$I:$I,'VISSIM Travel Time Outputs'!$D:$D,$D40,'VISSIM Travel Time Outputs'!$A:$A,"AVG",'VISSIM Travel Time Outputs'!$B:$B,U$9)),"-")</f>
        <v>-</v>
      </c>
      <c r="V40" s="34" t="str">
        <f>IFERROR(TIME(0,0,AVERAGEIFS('VISSIM Travel Time Outputs'!$I:$I,'VISSIM Travel Time Outputs'!$D:$D,$D40,'VISSIM Travel Time Outputs'!$A:$A,"AVG",'VISSIM Travel Time Outputs'!$B:$B,V$9)),"-")</f>
        <v>-</v>
      </c>
      <c r="W40" s="34" t="str">
        <f>IFERROR(TIME(0,0,AVERAGEIFS('VISSIM Travel Time Outputs'!$I:$I,'VISSIM Travel Time Outputs'!$D:$D,$D40,'VISSIM Travel Time Outputs'!$A:$A,"AVG",'VISSIM Travel Time Outputs'!$B:$B,W$9)),"-")</f>
        <v>-</v>
      </c>
      <c r="X40" s="34" t="str">
        <f>IFERROR(TIME(0,0,AVERAGEIFS('VISSIM Travel Time Outputs'!$I:$I,'VISSIM Travel Time Outputs'!$D:$D,$D40,'VISSIM Travel Time Outputs'!$A:$A,"AVG",'VISSIM Travel Time Outputs'!$B:$B,X$9)),"-")</f>
        <v>-</v>
      </c>
      <c r="Y40" s="134" t="str">
        <f>IFERROR(TIME(0,0,AVERAGEIFS('VISSIM Travel Time Outputs'!$I:$I,'VISSIM Travel Time Outputs'!$D:$D,$D40,'VISSIM Travel Time Outputs'!$A:$A,"AVG",'VISSIM Travel Time Outputs'!$B:$B,Y$9)),"-")</f>
        <v>-</v>
      </c>
      <c r="Z40" s="254"/>
      <c r="AA40" s="323" t="str">
        <f>IFERROR(AVERAGEIFS('VISSIM Travel Time Outputs'!$F:$F,'VISSIM Travel Time Outputs'!$D:$D,$D40,'VISSIM Travel Time Outputs'!$A:$A,"AVG",'VISSIM Travel Time Outputs'!$B:$B,AA$9),"-")</f>
        <v>-</v>
      </c>
      <c r="AB40" s="324" t="str">
        <f>IFERROR(AVERAGEIFS('VISSIM Travel Time Outputs'!$F:$F,'VISSIM Travel Time Outputs'!$D:$D,$D40,'VISSIM Travel Time Outputs'!$A:$A,"AVG",'VISSIM Travel Time Outputs'!$B:$B,AB$9),"-")</f>
        <v>-</v>
      </c>
      <c r="AC40" s="324" t="str">
        <f>IFERROR(AVERAGEIFS('VISSIM Travel Time Outputs'!$F:$F,'VISSIM Travel Time Outputs'!$D:$D,$D40,'VISSIM Travel Time Outputs'!$A:$A,"AVG",'VISSIM Travel Time Outputs'!$B:$B,AC$9),"-")</f>
        <v>-</v>
      </c>
      <c r="AD40" s="324" t="str">
        <f>IFERROR(AVERAGEIFS('VISSIM Travel Time Outputs'!$F:$F,'VISSIM Travel Time Outputs'!$D:$D,$D40,'VISSIM Travel Time Outputs'!$A:$A,"AVG",'VISSIM Travel Time Outputs'!$B:$B,AD$9),"-")</f>
        <v>-</v>
      </c>
      <c r="AE40" s="324" t="str">
        <f>IFERROR(AVERAGEIFS('VISSIM Travel Time Outputs'!$F:$F,'VISSIM Travel Time Outputs'!$D:$D,$D40,'VISSIM Travel Time Outputs'!$A:$A,"AVG",'VISSIM Travel Time Outputs'!$B:$B,AE$9),"-")</f>
        <v>-</v>
      </c>
      <c r="AF40" s="324" t="str">
        <f>IFERROR(AVERAGEIFS('VISSIM Travel Time Outputs'!$F:$F,'VISSIM Travel Time Outputs'!$D:$D,$D40,'VISSIM Travel Time Outputs'!$A:$A,"AVG",'VISSIM Travel Time Outputs'!$B:$B,AF$9),"-")</f>
        <v>-</v>
      </c>
      <c r="AG40" s="324" t="str">
        <f>IFERROR(AVERAGEIFS('VISSIM Travel Time Outputs'!$F:$F,'VISSIM Travel Time Outputs'!$D:$D,$D40,'VISSIM Travel Time Outputs'!$A:$A,"AVG",'VISSIM Travel Time Outputs'!$B:$B,AG$9),"-")</f>
        <v>-</v>
      </c>
      <c r="AH40" s="324" t="str">
        <f>IFERROR(AVERAGEIFS('VISSIM Travel Time Outputs'!$F:$F,'VISSIM Travel Time Outputs'!$D:$D,$D40,'VISSIM Travel Time Outputs'!$A:$A,"AVG",'VISSIM Travel Time Outputs'!$B:$B,AH$9),"-")</f>
        <v>-</v>
      </c>
      <c r="AI40" s="324" t="str">
        <f>IFERROR(AVERAGEIFS('VISSIM Travel Time Outputs'!$F:$F,'VISSIM Travel Time Outputs'!$D:$D,$D40,'VISSIM Travel Time Outputs'!$A:$A,"AVG",'VISSIM Travel Time Outputs'!$B:$B,AI$9),"-")</f>
        <v>-</v>
      </c>
      <c r="AJ40" s="324" t="str">
        <f>IFERROR(AVERAGEIFS('VISSIM Travel Time Outputs'!$F:$F,'VISSIM Travel Time Outputs'!$D:$D,$D40,'VISSIM Travel Time Outputs'!$A:$A,"AVG",'VISSIM Travel Time Outputs'!$B:$B,AJ$9),"-")</f>
        <v>-</v>
      </c>
      <c r="AK40" s="324" t="str">
        <f>IFERROR(AVERAGEIFS('VISSIM Travel Time Outputs'!$F:$F,'VISSIM Travel Time Outputs'!$D:$D,$D40,'VISSIM Travel Time Outputs'!$A:$A,"AVG",'VISSIM Travel Time Outputs'!$B:$B,AK$9),"-")</f>
        <v>-</v>
      </c>
      <c r="AL40" s="324" t="str">
        <f>IFERROR(AVERAGEIFS('VISSIM Travel Time Outputs'!$F:$F,'VISSIM Travel Time Outputs'!$D:$D,$D40,'VISSIM Travel Time Outputs'!$A:$A,"AVG",'VISSIM Travel Time Outputs'!$B:$B,AL$9),"-")</f>
        <v>-</v>
      </c>
      <c r="AM40" s="324" t="str">
        <f>IFERROR(AVERAGEIFS('VISSIM Travel Time Outputs'!$F:$F,'VISSIM Travel Time Outputs'!$D:$D,$D40,'VISSIM Travel Time Outputs'!$A:$A,"AVG",'VISSIM Travel Time Outputs'!$B:$B,AM$9),"-")</f>
        <v>-</v>
      </c>
      <c r="AN40" s="324" t="str">
        <f>IFERROR(AVERAGEIFS('VISSIM Travel Time Outputs'!$F:$F,'VISSIM Travel Time Outputs'!$D:$D,$D40,'VISSIM Travel Time Outputs'!$A:$A,"AVG",'VISSIM Travel Time Outputs'!$B:$B,AN$9),"-")</f>
        <v>-</v>
      </c>
      <c r="AO40" s="324" t="str">
        <f>IFERROR(AVERAGEIFS('VISSIM Travel Time Outputs'!$F:$F,'VISSIM Travel Time Outputs'!$D:$D,$D40,'VISSIM Travel Time Outputs'!$A:$A,"AVG",'VISSIM Travel Time Outputs'!$B:$B,AO$9),"-")</f>
        <v>-</v>
      </c>
      <c r="AP40" s="325" t="str">
        <f>IFERROR(AVERAGEIFS('VISSIM Travel Time Outputs'!$F:$F,'VISSIM Travel Time Outputs'!$D:$D,$D40,'VISSIM Travel Time Outputs'!$A:$A,"AVG",'VISSIM Travel Time Outputs'!$B:$B,AP$9),"-")</f>
        <v>-</v>
      </c>
      <c r="AQ40" s="331"/>
      <c r="AR40" s="209" t="str">
        <f t="shared" si="13"/>
        <v>--</v>
      </c>
      <c r="AS40" s="354" t="str">
        <f t="shared" si="14"/>
        <v>--</v>
      </c>
      <c r="AT40" s="325">
        <f t="shared" si="15"/>
        <v>0</v>
      </c>
      <c r="AU40" s="255"/>
      <c r="AV40" s="209" t="str">
        <f>IFERROR(TIME(0,0,AVERAGEIFS('VISSIM Travel Time Outputs'!$J:$J,'VISSIM Travel Time Outputs'!$D:$D,$D40,'VISSIM Travel Time Outputs'!$A:$A,"AVG",'VISSIM Travel Time Outputs'!$B:$B,AV$9)),"-")</f>
        <v>-</v>
      </c>
      <c r="AW40" s="34" t="str">
        <f>IFERROR(TIME(0,0,AVERAGEIFS('VISSIM Travel Time Outputs'!$J:$J,'VISSIM Travel Time Outputs'!$D:$D,$D40,'VISSIM Travel Time Outputs'!$A:$A,"AVG",'VISSIM Travel Time Outputs'!$B:$B,AW$9)),"-")</f>
        <v>-</v>
      </c>
      <c r="AX40" s="34" t="str">
        <f>IFERROR(TIME(0,0,AVERAGEIFS('VISSIM Travel Time Outputs'!$J:$J,'VISSIM Travel Time Outputs'!$D:$D,$D40,'VISSIM Travel Time Outputs'!$A:$A,"AVG",'VISSIM Travel Time Outputs'!$B:$B,AX$9)),"-")</f>
        <v>-</v>
      </c>
      <c r="AY40" s="34" t="str">
        <f>IFERROR(TIME(0,0,AVERAGEIFS('VISSIM Travel Time Outputs'!$J:$J,'VISSIM Travel Time Outputs'!$D:$D,$D40,'VISSIM Travel Time Outputs'!$A:$A,"AVG",'VISSIM Travel Time Outputs'!$B:$B,AY$9)),"-")</f>
        <v>-</v>
      </c>
      <c r="AZ40" s="34" t="str">
        <f>IFERROR(TIME(0,0,AVERAGEIFS('VISSIM Travel Time Outputs'!$J:$J,'VISSIM Travel Time Outputs'!$D:$D,$D40,'VISSIM Travel Time Outputs'!$A:$A,"AVG",'VISSIM Travel Time Outputs'!$B:$B,AZ$9)),"-")</f>
        <v>-</v>
      </c>
      <c r="BA40" s="34" t="str">
        <f>IFERROR(TIME(0,0,AVERAGEIFS('VISSIM Travel Time Outputs'!$J:$J,'VISSIM Travel Time Outputs'!$D:$D,$D40,'VISSIM Travel Time Outputs'!$A:$A,"AVG",'VISSIM Travel Time Outputs'!$B:$B,BA$9)),"-")</f>
        <v>-</v>
      </c>
      <c r="BB40" s="34" t="str">
        <f>IFERROR(TIME(0,0,AVERAGEIFS('VISSIM Travel Time Outputs'!$J:$J,'VISSIM Travel Time Outputs'!$D:$D,$D40,'VISSIM Travel Time Outputs'!$A:$A,"AVG",'VISSIM Travel Time Outputs'!$B:$B,BB$9)),"-")</f>
        <v>-</v>
      </c>
      <c r="BC40" s="34" t="str">
        <f>IFERROR(TIME(0,0,AVERAGEIFS('VISSIM Travel Time Outputs'!$J:$J,'VISSIM Travel Time Outputs'!$D:$D,$D40,'VISSIM Travel Time Outputs'!$A:$A,"AVG",'VISSIM Travel Time Outputs'!$B:$B,BC$9)),"-")</f>
        <v>-</v>
      </c>
      <c r="BD40" s="34" t="str">
        <f>IFERROR(TIME(0,0,AVERAGEIFS('VISSIM Travel Time Outputs'!$J:$J,'VISSIM Travel Time Outputs'!$D:$D,$D40,'VISSIM Travel Time Outputs'!$A:$A,"AVG",'VISSIM Travel Time Outputs'!$B:$B,BD$9)),"-")</f>
        <v>-</v>
      </c>
      <c r="BE40" s="34" t="str">
        <f>IFERROR(TIME(0,0,AVERAGEIFS('VISSIM Travel Time Outputs'!$J:$J,'VISSIM Travel Time Outputs'!$D:$D,$D40,'VISSIM Travel Time Outputs'!$A:$A,"AVG",'VISSIM Travel Time Outputs'!$B:$B,BE$9)),"-")</f>
        <v>-</v>
      </c>
      <c r="BF40" s="34" t="str">
        <f>IFERROR(TIME(0,0,AVERAGEIFS('VISSIM Travel Time Outputs'!$J:$J,'VISSIM Travel Time Outputs'!$D:$D,$D40,'VISSIM Travel Time Outputs'!$A:$A,"AVG",'VISSIM Travel Time Outputs'!$B:$B,BF$9)),"-")</f>
        <v>-</v>
      </c>
      <c r="BG40" s="34" t="str">
        <f>IFERROR(TIME(0,0,AVERAGEIFS('VISSIM Travel Time Outputs'!$J:$J,'VISSIM Travel Time Outputs'!$D:$D,$D40,'VISSIM Travel Time Outputs'!$A:$A,"AVG",'VISSIM Travel Time Outputs'!$B:$B,BG$9)),"-")</f>
        <v>-</v>
      </c>
      <c r="BH40" s="34" t="str">
        <f>IFERROR(TIME(0,0,AVERAGEIFS('VISSIM Travel Time Outputs'!$J:$J,'VISSIM Travel Time Outputs'!$D:$D,$D40,'VISSIM Travel Time Outputs'!$A:$A,"AVG",'VISSIM Travel Time Outputs'!$B:$B,BH$9)),"-")</f>
        <v>-</v>
      </c>
      <c r="BI40" s="34" t="str">
        <f>IFERROR(TIME(0,0,AVERAGEIFS('VISSIM Travel Time Outputs'!$J:$J,'VISSIM Travel Time Outputs'!$D:$D,$D40,'VISSIM Travel Time Outputs'!$A:$A,"AVG",'VISSIM Travel Time Outputs'!$B:$B,BI$9)),"-")</f>
        <v>-</v>
      </c>
      <c r="BJ40" s="34" t="str">
        <f>IFERROR(TIME(0,0,AVERAGEIFS('VISSIM Travel Time Outputs'!$J:$J,'VISSIM Travel Time Outputs'!$D:$D,$D40,'VISSIM Travel Time Outputs'!$A:$A,"AVG",'VISSIM Travel Time Outputs'!$B:$B,BJ$9)),"-")</f>
        <v>-</v>
      </c>
      <c r="BK40" s="134" t="str">
        <f>IFERROR(TIME(0,0,AVERAGEIFS('VISSIM Travel Time Outputs'!$J:$J,'VISSIM Travel Time Outputs'!$D:$D,$D40,'VISSIM Travel Time Outputs'!$A:$A,"AVG",'VISSIM Travel Time Outputs'!$B:$B,BK$9)),"-")</f>
        <v>-</v>
      </c>
      <c r="BL40" s="126"/>
      <c r="BM40" s="323" t="str">
        <f>IFERROR(AVERAGEIFS('VISSIM Travel Time Outputs'!$G:$G,'VISSIM Travel Time Outputs'!$D:$D,$D40,'VISSIM Travel Time Outputs'!$A:$A,"AVG",'VISSIM Travel Time Outputs'!$B:$B,BM$9),"-")</f>
        <v>-</v>
      </c>
      <c r="BN40" s="324" t="str">
        <f>IFERROR(AVERAGEIFS('VISSIM Travel Time Outputs'!$G:$G,'VISSIM Travel Time Outputs'!$D:$D,$D40,'VISSIM Travel Time Outputs'!$A:$A,"AVG",'VISSIM Travel Time Outputs'!$B:$B,BN$9),"-")</f>
        <v>-</v>
      </c>
      <c r="BO40" s="324" t="str">
        <f>IFERROR(AVERAGEIFS('VISSIM Travel Time Outputs'!$G:$G,'VISSIM Travel Time Outputs'!$D:$D,$D40,'VISSIM Travel Time Outputs'!$A:$A,"AVG",'VISSIM Travel Time Outputs'!$B:$B,BO$9),"-")</f>
        <v>-</v>
      </c>
      <c r="BP40" s="324" t="str">
        <f>IFERROR(AVERAGEIFS('VISSIM Travel Time Outputs'!$G:$G,'VISSIM Travel Time Outputs'!$D:$D,$D40,'VISSIM Travel Time Outputs'!$A:$A,"AVG",'VISSIM Travel Time Outputs'!$B:$B,BP$9),"-")</f>
        <v>-</v>
      </c>
      <c r="BQ40" s="324" t="str">
        <f>IFERROR(AVERAGEIFS('VISSIM Travel Time Outputs'!$G:$G,'VISSIM Travel Time Outputs'!$D:$D,$D40,'VISSIM Travel Time Outputs'!$A:$A,"AVG",'VISSIM Travel Time Outputs'!$B:$B,BQ$9),"-")</f>
        <v>-</v>
      </c>
      <c r="BR40" s="324" t="str">
        <f>IFERROR(AVERAGEIFS('VISSIM Travel Time Outputs'!$G:$G,'VISSIM Travel Time Outputs'!$D:$D,$D40,'VISSIM Travel Time Outputs'!$A:$A,"AVG",'VISSIM Travel Time Outputs'!$B:$B,BR$9),"-")</f>
        <v>-</v>
      </c>
      <c r="BS40" s="324" t="str">
        <f>IFERROR(AVERAGEIFS('VISSIM Travel Time Outputs'!$G:$G,'VISSIM Travel Time Outputs'!$D:$D,$D40,'VISSIM Travel Time Outputs'!$A:$A,"AVG",'VISSIM Travel Time Outputs'!$B:$B,BS$9),"-")</f>
        <v>-</v>
      </c>
      <c r="BT40" s="324" t="str">
        <f>IFERROR(AVERAGEIFS('VISSIM Travel Time Outputs'!$G:$G,'VISSIM Travel Time Outputs'!$D:$D,$D40,'VISSIM Travel Time Outputs'!$A:$A,"AVG",'VISSIM Travel Time Outputs'!$B:$B,BT$9),"-")</f>
        <v>-</v>
      </c>
      <c r="BU40" s="324" t="str">
        <f>IFERROR(AVERAGEIFS('VISSIM Travel Time Outputs'!$G:$G,'VISSIM Travel Time Outputs'!$D:$D,$D40,'VISSIM Travel Time Outputs'!$A:$A,"AVG",'VISSIM Travel Time Outputs'!$B:$B,BU$9),"-")</f>
        <v>-</v>
      </c>
      <c r="BV40" s="324" t="str">
        <f>IFERROR(AVERAGEIFS('VISSIM Travel Time Outputs'!$G:$G,'VISSIM Travel Time Outputs'!$D:$D,$D40,'VISSIM Travel Time Outputs'!$A:$A,"AVG",'VISSIM Travel Time Outputs'!$B:$B,BV$9),"-")</f>
        <v>-</v>
      </c>
      <c r="BW40" s="324" t="str">
        <f>IFERROR(AVERAGEIFS('VISSIM Travel Time Outputs'!$G:$G,'VISSIM Travel Time Outputs'!$D:$D,$D40,'VISSIM Travel Time Outputs'!$A:$A,"AVG",'VISSIM Travel Time Outputs'!$B:$B,BW$9),"-")</f>
        <v>-</v>
      </c>
      <c r="BX40" s="324" t="str">
        <f>IFERROR(AVERAGEIFS('VISSIM Travel Time Outputs'!$G:$G,'VISSIM Travel Time Outputs'!$D:$D,$D40,'VISSIM Travel Time Outputs'!$A:$A,"AVG",'VISSIM Travel Time Outputs'!$B:$B,BX$9),"-")</f>
        <v>-</v>
      </c>
      <c r="BY40" s="324" t="str">
        <f>IFERROR(AVERAGEIFS('VISSIM Travel Time Outputs'!$G:$G,'VISSIM Travel Time Outputs'!$D:$D,$D40,'VISSIM Travel Time Outputs'!$A:$A,"AVG",'VISSIM Travel Time Outputs'!$B:$B,BY$9),"-")</f>
        <v>-</v>
      </c>
      <c r="BZ40" s="324" t="str">
        <f>IFERROR(AVERAGEIFS('VISSIM Travel Time Outputs'!$G:$G,'VISSIM Travel Time Outputs'!$D:$D,$D40,'VISSIM Travel Time Outputs'!$A:$A,"AVG",'VISSIM Travel Time Outputs'!$B:$B,BZ$9),"-")</f>
        <v>-</v>
      </c>
      <c r="CA40" s="324" t="str">
        <f>IFERROR(AVERAGEIFS('VISSIM Travel Time Outputs'!$G:$G,'VISSIM Travel Time Outputs'!$D:$D,$D40,'VISSIM Travel Time Outputs'!$A:$A,"AVG",'VISSIM Travel Time Outputs'!$B:$B,CA$9),"-")</f>
        <v>-</v>
      </c>
      <c r="CB40" s="325" t="str">
        <f>IFERROR(AVERAGEIFS('VISSIM Travel Time Outputs'!$G:$G,'VISSIM Travel Time Outputs'!$D:$D,$D40,'VISSIM Travel Time Outputs'!$A:$A,"AVG",'VISSIM Travel Time Outputs'!$B:$B,CB$9),"-")</f>
        <v>-</v>
      </c>
      <c r="CC40" s="254"/>
      <c r="CD40" s="209" t="str">
        <f t="shared" si="16"/>
        <v>--</v>
      </c>
      <c r="CE40" s="354" t="str">
        <f t="shared" si="17"/>
        <v>--</v>
      </c>
      <c r="CF40" s="325">
        <f t="shared" si="18"/>
        <v>0</v>
      </c>
      <c r="CG40" s="331"/>
      <c r="CH40" s="209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134"/>
      <c r="CX40" s="331"/>
      <c r="CY40" s="323"/>
      <c r="CZ40" s="324"/>
      <c r="DA40" s="324"/>
      <c r="DB40" s="324"/>
      <c r="DC40" s="324"/>
      <c r="DD40" s="324"/>
      <c r="DE40" s="324"/>
      <c r="DF40" s="324"/>
      <c r="DG40" s="324"/>
      <c r="DH40" s="324"/>
      <c r="DI40" s="324"/>
      <c r="DJ40" s="324"/>
      <c r="DK40" s="324"/>
      <c r="DL40" s="324"/>
      <c r="DM40" s="324"/>
      <c r="DN40" s="325"/>
      <c r="DO40" s="331"/>
      <c r="DP40" s="209" t="str">
        <f t="shared" si="19"/>
        <v>--</v>
      </c>
      <c r="DQ40" s="354" t="str">
        <f t="shared" si="20"/>
        <v>--</v>
      </c>
      <c r="DR40" s="325">
        <f t="shared" si="21"/>
        <v>0</v>
      </c>
      <c r="DS40" s="255"/>
      <c r="DT40" s="209" t="str">
        <f>IFERROR(TIME(0,0,AVERAGEIFS('VISSIM Travel Time Outputs'!$K:$K,'VISSIM Travel Time Outputs'!$D:$D,$D40,'VISSIM Travel Time Outputs'!$A:$A,"AVG",'VISSIM Travel Time Outputs'!$B:$B,DT$9)),"-")</f>
        <v>-</v>
      </c>
      <c r="DU40" s="34" t="str">
        <f>IFERROR(TIME(0,0,AVERAGEIFS('VISSIM Travel Time Outputs'!$K:$K,'VISSIM Travel Time Outputs'!$D:$D,$D40,'VISSIM Travel Time Outputs'!$A:$A,"AVG",'VISSIM Travel Time Outputs'!$B:$B,DU$9)),"-")</f>
        <v>-</v>
      </c>
      <c r="DV40" s="34" t="str">
        <f>IFERROR(TIME(0,0,AVERAGEIFS('VISSIM Travel Time Outputs'!$K:$K,'VISSIM Travel Time Outputs'!$D:$D,$D40,'VISSIM Travel Time Outputs'!$A:$A,"AVG",'VISSIM Travel Time Outputs'!$B:$B,DV$9)),"-")</f>
        <v>-</v>
      </c>
      <c r="DW40" s="34" t="str">
        <f>IFERROR(TIME(0,0,AVERAGEIFS('VISSIM Travel Time Outputs'!$K:$K,'VISSIM Travel Time Outputs'!$D:$D,$D40,'VISSIM Travel Time Outputs'!$A:$A,"AVG",'VISSIM Travel Time Outputs'!$B:$B,DW$9)),"-")</f>
        <v>-</v>
      </c>
      <c r="DX40" s="34" t="str">
        <f>IFERROR(TIME(0,0,AVERAGEIFS('VISSIM Travel Time Outputs'!$K:$K,'VISSIM Travel Time Outputs'!$D:$D,$D40,'VISSIM Travel Time Outputs'!$A:$A,"AVG",'VISSIM Travel Time Outputs'!$B:$B,DX$9)),"-")</f>
        <v>-</v>
      </c>
      <c r="DY40" s="34" t="str">
        <f>IFERROR(TIME(0,0,AVERAGEIFS('VISSIM Travel Time Outputs'!$K:$K,'VISSIM Travel Time Outputs'!$D:$D,$D40,'VISSIM Travel Time Outputs'!$A:$A,"AVG",'VISSIM Travel Time Outputs'!$B:$B,DY$9)),"-")</f>
        <v>-</v>
      </c>
      <c r="DZ40" s="34" t="str">
        <f>IFERROR(TIME(0,0,AVERAGEIFS('VISSIM Travel Time Outputs'!$K:$K,'VISSIM Travel Time Outputs'!$D:$D,$D40,'VISSIM Travel Time Outputs'!$A:$A,"AVG",'VISSIM Travel Time Outputs'!$B:$B,DZ$9)),"-")</f>
        <v>-</v>
      </c>
      <c r="EA40" s="34" t="str">
        <f>IFERROR(TIME(0,0,AVERAGEIFS('VISSIM Travel Time Outputs'!$K:$K,'VISSIM Travel Time Outputs'!$D:$D,$D40,'VISSIM Travel Time Outputs'!$A:$A,"AVG",'VISSIM Travel Time Outputs'!$B:$B,EA$9)),"-")</f>
        <v>-</v>
      </c>
      <c r="EB40" s="34" t="str">
        <f>IFERROR(TIME(0,0,AVERAGEIFS('VISSIM Travel Time Outputs'!$K:$K,'VISSIM Travel Time Outputs'!$D:$D,$D40,'VISSIM Travel Time Outputs'!$A:$A,"AVG",'VISSIM Travel Time Outputs'!$B:$B,EB$9)),"-")</f>
        <v>-</v>
      </c>
      <c r="EC40" s="34" t="str">
        <f>IFERROR(TIME(0,0,AVERAGEIFS('VISSIM Travel Time Outputs'!$K:$K,'VISSIM Travel Time Outputs'!$D:$D,$D40,'VISSIM Travel Time Outputs'!$A:$A,"AVG",'VISSIM Travel Time Outputs'!$B:$B,EC$9)),"-")</f>
        <v>-</v>
      </c>
      <c r="ED40" s="34" t="str">
        <f>IFERROR(TIME(0,0,AVERAGEIFS('VISSIM Travel Time Outputs'!$K:$K,'VISSIM Travel Time Outputs'!$D:$D,$D40,'VISSIM Travel Time Outputs'!$A:$A,"AVG",'VISSIM Travel Time Outputs'!$B:$B,ED$9)),"-")</f>
        <v>-</v>
      </c>
      <c r="EE40" s="34" t="str">
        <f>IFERROR(TIME(0,0,AVERAGEIFS('VISSIM Travel Time Outputs'!$K:$K,'VISSIM Travel Time Outputs'!$D:$D,$D40,'VISSIM Travel Time Outputs'!$A:$A,"AVG",'VISSIM Travel Time Outputs'!$B:$B,EE$9)),"-")</f>
        <v>-</v>
      </c>
      <c r="EF40" s="34" t="str">
        <f>IFERROR(TIME(0,0,AVERAGEIFS('VISSIM Travel Time Outputs'!$K:$K,'VISSIM Travel Time Outputs'!$D:$D,$D40,'VISSIM Travel Time Outputs'!$A:$A,"AVG",'VISSIM Travel Time Outputs'!$B:$B,EF$9)),"-")</f>
        <v>-</v>
      </c>
      <c r="EG40" s="34" t="str">
        <f>IFERROR(TIME(0,0,AVERAGEIFS('VISSIM Travel Time Outputs'!$K:$K,'VISSIM Travel Time Outputs'!$D:$D,$D40,'VISSIM Travel Time Outputs'!$A:$A,"AVG",'VISSIM Travel Time Outputs'!$B:$B,EG$9)),"-")</f>
        <v>-</v>
      </c>
      <c r="EH40" s="34" t="str">
        <f>IFERROR(TIME(0,0,AVERAGEIFS('VISSIM Travel Time Outputs'!$K:$K,'VISSIM Travel Time Outputs'!$D:$D,$D40,'VISSIM Travel Time Outputs'!$A:$A,"AVG",'VISSIM Travel Time Outputs'!$B:$B,EH$9)),"-")</f>
        <v>-</v>
      </c>
      <c r="EI40" s="134" t="str">
        <f>IFERROR(TIME(0,0,AVERAGEIFS('VISSIM Travel Time Outputs'!$K:$K,'VISSIM Travel Time Outputs'!$D:$D,$D40,'VISSIM Travel Time Outputs'!$A:$A,"AVG",'VISSIM Travel Time Outputs'!$B:$B,EI$9)),"-")</f>
        <v>-</v>
      </c>
      <c r="EJ40" s="126"/>
      <c r="EK40" s="323" t="str">
        <f>IFERROR(AVERAGEIFS('VISSIM Travel Time Outputs'!$H:$H,'VISSIM Travel Time Outputs'!$D:$D,$D40,'VISSIM Travel Time Outputs'!$A:$A,"AVG",'VISSIM Travel Time Outputs'!$B:$B,EK$9),"-")</f>
        <v>-</v>
      </c>
      <c r="EL40" s="324" t="str">
        <f>IFERROR(AVERAGEIFS('VISSIM Travel Time Outputs'!$H:$H,'VISSIM Travel Time Outputs'!$D:$D,$D40,'VISSIM Travel Time Outputs'!$A:$A,"AVG",'VISSIM Travel Time Outputs'!$B:$B,EL$9),"-")</f>
        <v>-</v>
      </c>
      <c r="EM40" s="324" t="str">
        <f>IFERROR(AVERAGEIFS('VISSIM Travel Time Outputs'!$H:$H,'VISSIM Travel Time Outputs'!$D:$D,$D40,'VISSIM Travel Time Outputs'!$A:$A,"AVG",'VISSIM Travel Time Outputs'!$B:$B,EM$9),"-")</f>
        <v>-</v>
      </c>
      <c r="EN40" s="324" t="str">
        <f>IFERROR(AVERAGEIFS('VISSIM Travel Time Outputs'!$H:$H,'VISSIM Travel Time Outputs'!$D:$D,$D40,'VISSIM Travel Time Outputs'!$A:$A,"AVG",'VISSIM Travel Time Outputs'!$B:$B,EN$9),"-")</f>
        <v>-</v>
      </c>
      <c r="EO40" s="324" t="str">
        <f>IFERROR(AVERAGEIFS('VISSIM Travel Time Outputs'!$H:$H,'VISSIM Travel Time Outputs'!$D:$D,$D40,'VISSIM Travel Time Outputs'!$A:$A,"AVG",'VISSIM Travel Time Outputs'!$B:$B,EO$9),"-")</f>
        <v>-</v>
      </c>
      <c r="EP40" s="324" t="str">
        <f>IFERROR(AVERAGEIFS('VISSIM Travel Time Outputs'!$H:$H,'VISSIM Travel Time Outputs'!$D:$D,$D40,'VISSIM Travel Time Outputs'!$A:$A,"AVG",'VISSIM Travel Time Outputs'!$B:$B,EP$9),"-")</f>
        <v>-</v>
      </c>
      <c r="EQ40" s="324" t="str">
        <f>IFERROR(AVERAGEIFS('VISSIM Travel Time Outputs'!$H:$H,'VISSIM Travel Time Outputs'!$D:$D,$D40,'VISSIM Travel Time Outputs'!$A:$A,"AVG",'VISSIM Travel Time Outputs'!$B:$B,EQ$9),"-")</f>
        <v>-</v>
      </c>
      <c r="ER40" s="324" t="str">
        <f>IFERROR(AVERAGEIFS('VISSIM Travel Time Outputs'!$H:$H,'VISSIM Travel Time Outputs'!$D:$D,$D40,'VISSIM Travel Time Outputs'!$A:$A,"AVG",'VISSIM Travel Time Outputs'!$B:$B,ER$9),"-")</f>
        <v>-</v>
      </c>
      <c r="ES40" s="324" t="str">
        <f>IFERROR(AVERAGEIFS('VISSIM Travel Time Outputs'!$H:$H,'VISSIM Travel Time Outputs'!$D:$D,$D40,'VISSIM Travel Time Outputs'!$A:$A,"AVG",'VISSIM Travel Time Outputs'!$B:$B,ES$9),"-")</f>
        <v>-</v>
      </c>
      <c r="ET40" s="324" t="str">
        <f>IFERROR(AVERAGEIFS('VISSIM Travel Time Outputs'!$H:$H,'VISSIM Travel Time Outputs'!$D:$D,$D40,'VISSIM Travel Time Outputs'!$A:$A,"AVG",'VISSIM Travel Time Outputs'!$B:$B,ET$9),"-")</f>
        <v>-</v>
      </c>
      <c r="EU40" s="324" t="str">
        <f>IFERROR(AVERAGEIFS('VISSIM Travel Time Outputs'!$H:$H,'VISSIM Travel Time Outputs'!$D:$D,$D40,'VISSIM Travel Time Outputs'!$A:$A,"AVG",'VISSIM Travel Time Outputs'!$B:$B,EU$9),"-")</f>
        <v>-</v>
      </c>
      <c r="EV40" s="324" t="str">
        <f>IFERROR(AVERAGEIFS('VISSIM Travel Time Outputs'!$H:$H,'VISSIM Travel Time Outputs'!$D:$D,$D40,'VISSIM Travel Time Outputs'!$A:$A,"AVG",'VISSIM Travel Time Outputs'!$B:$B,EV$9),"-")</f>
        <v>-</v>
      </c>
      <c r="EW40" s="324" t="str">
        <f>IFERROR(AVERAGEIFS('VISSIM Travel Time Outputs'!$H:$H,'VISSIM Travel Time Outputs'!$D:$D,$D40,'VISSIM Travel Time Outputs'!$A:$A,"AVG",'VISSIM Travel Time Outputs'!$B:$B,EW$9),"-")</f>
        <v>-</v>
      </c>
      <c r="EX40" s="324" t="str">
        <f>IFERROR(AVERAGEIFS('VISSIM Travel Time Outputs'!$H:$H,'VISSIM Travel Time Outputs'!$D:$D,$D40,'VISSIM Travel Time Outputs'!$A:$A,"AVG",'VISSIM Travel Time Outputs'!$B:$B,EX$9),"-")</f>
        <v>-</v>
      </c>
      <c r="EY40" s="324" t="str">
        <f>IFERROR(AVERAGEIFS('VISSIM Travel Time Outputs'!$H:$H,'VISSIM Travel Time Outputs'!$D:$D,$D40,'VISSIM Travel Time Outputs'!$A:$A,"AVG",'VISSIM Travel Time Outputs'!$B:$B,EY$9),"-")</f>
        <v>-</v>
      </c>
      <c r="EZ40" s="325" t="str">
        <f>IFERROR(AVERAGEIFS('VISSIM Travel Time Outputs'!$H:$H,'VISSIM Travel Time Outputs'!$D:$D,$D40,'VISSIM Travel Time Outputs'!$A:$A,"AVG",'VISSIM Travel Time Outputs'!$B:$B,EZ$9),"-")</f>
        <v>-</v>
      </c>
      <c r="FA40" s="254"/>
      <c r="FB40" s="209" t="str">
        <f t="shared" si="22"/>
        <v>--</v>
      </c>
      <c r="FC40" s="354" t="str">
        <f t="shared" si="23"/>
        <v>--</v>
      </c>
      <c r="FD40" s="325">
        <f t="shared" si="24"/>
        <v>0</v>
      </c>
      <c r="FE40" s="331"/>
      <c r="FF40" s="209" t="str">
        <f>IFERROR(GETPIVOTDATA("Average of TRAVTM(40)",#REF!,"TIMEINT",FF$9,"VEHICLETRAVELTIMEMEASUREMENT",$D40)/3600/24,"--")</f>
        <v>--</v>
      </c>
      <c r="FG40" s="34" t="str">
        <f>IFERROR(GETPIVOTDATA("Average of TRAVTM(40)",#REF!,"TIMEINT",FG$9,"VEHICLETRAVELTIMEMEASUREMENT",$D40)/3600/24,"--")</f>
        <v>--</v>
      </c>
      <c r="FH40" s="34" t="str">
        <f>IFERROR(GETPIVOTDATA("Average of TRAVTM(40)",#REF!,"TIMEINT",FH$9,"VEHICLETRAVELTIMEMEASUREMENT",$D40)/3600/24,"--")</f>
        <v>--</v>
      </c>
      <c r="FI40" s="34" t="str">
        <f>IFERROR(GETPIVOTDATA("Average of TRAVTM(40)",#REF!,"TIMEINT",FI$9,"VEHICLETRAVELTIMEMEASUREMENT",$D40)/3600/24,"--")</f>
        <v>--</v>
      </c>
      <c r="FJ40" s="34" t="str">
        <f>IFERROR(GETPIVOTDATA("Average of TRAVTM(40)",#REF!,"TIMEINT",FJ$9,"VEHICLETRAVELTIMEMEASUREMENT",$D40)/3600/24,"--")</f>
        <v>--</v>
      </c>
      <c r="FK40" s="34" t="str">
        <f>IFERROR(GETPIVOTDATA("Average of TRAVTM(40)",#REF!,"TIMEINT",FK$9,"VEHICLETRAVELTIMEMEASUREMENT",$D40)/3600/24,"--")</f>
        <v>--</v>
      </c>
      <c r="FL40" s="34" t="str">
        <f>IFERROR(GETPIVOTDATA("Average of TRAVTM(40)",#REF!,"TIMEINT",FL$9,"VEHICLETRAVELTIMEMEASUREMENT",$D40)/3600/24,"--")</f>
        <v>--</v>
      </c>
      <c r="FM40" s="34" t="str">
        <f>IFERROR(GETPIVOTDATA("Average of TRAVTM(40)",#REF!,"TIMEINT",FM$9,"VEHICLETRAVELTIMEMEASUREMENT",$D40)/3600/24,"--")</f>
        <v>--</v>
      </c>
      <c r="FN40" s="34" t="str">
        <f>IFERROR(GETPIVOTDATA("Average of TRAVTM(40)",#REF!,"TIMEINT",FN$9,"VEHICLETRAVELTIMEMEASUREMENT",$D40)/3600/24,"--")</f>
        <v>--</v>
      </c>
      <c r="FO40" s="34" t="str">
        <f>IFERROR(GETPIVOTDATA("Average of TRAVTM(40)",#REF!,"TIMEINT",FO$9,"VEHICLETRAVELTIMEMEASUREMENT",$D40)/3600/24,"--")</f>
        <v>--</v>
      </c>
      <c r="FP40" s="34" t="str">
        <f>IFERROR(GETPIVOTDATA("Average of TRAVTM(40)",#REF!,"TIMEINT",FP$9,"VEHICLETRAVELTIMEMEASUREMENT",$D40)/3600/24,"--")</f>
        <v>--</v>
      </c>
      <c r="FQ40" s="34" t="str">
        <f>IFERROR(GETPIVOTDATA("Average of TRAVTM(40)",#REF!,"TIMEINT",FQ$9,"VEHICLETRAVELTIMEMEASUREMENT",$D40)/3600/24,"--")</f>
        <v>--</v>
      </c>
      <c r="FR40" s="34" t="str">
        <f>IFERROR(GETPIVOTDATA("Average of TRAVTM(40)",#REF!,"TIMEINT",FR$9,"VEHICLETRAVELTIMEMEASUREMENT",$D40)/3600/24,"--")</f>
        <v>--</v>
      </c>
      <c r="FS40" s="34" t="str">
        <f>IFERROR(GETPIVOTDATA("Average of TRAVTM(40)",#REF!,"TIMEINT",FS$9,"VEHICLETRAVELTIMEMEASUREMENT",$D40)/3600/24,"--")</f>
        <v>--</v>
      </c>
      <c r="FT40" s="34" t="str">
        <f>IFERROR(GETPIVOTDATA("Average of TRAVTM(40)",#REF!,"TIMEINT",FT$9,"VEHICLETRAVELTIMEMEASUREMENT",$D40)/3600/24,"--")</f>
        <v>--</v>
      </c>
      <c r="FU40" s="134" t="str">
        <f>IFERROR(GETPIVOTDATA("Average of TRAVTM(40)",#REF!,"TIMEINT",FU$9,"VEHICLETRAVELTIMEMEASUREMENT",$D40)/3600/24,"--")</f>
        <v>--</v>
      </c>
      <c r="FV40" s="331"/>
      <c r="FW40" s="323" t="str">
        <f>IFERROR(GETPIVOTDATA("Average of VEHS(40)",#REF!,"TIMEINT",FW$9,"VEHICLETRAVELTIMEMEASUREMENT",$D40),"--")</f>
        <v>--</v>
      </c>
      <c r="FX40" s="324" t="str">
        <f>IFERROR(GETPIVOTDATA("Average of VEHS(40)",#REF!,"TIMEINT",FX$9,"VEHICLETRAVELTIMEMEASUREMENT",$D40),"--")</f>
        <v>--</v>
      </c>
      <c r="FY40" s="324" t="str">
        <f>IFERROR(GETPIVOTDATA("Average of VEHS(40)",#REF!,"TIMEINT",FY$9,"VEHICLETRAVELTIMEMEASUREMENT",$D40),"--")</f>
        <v>--</v>
      </c>
      <c r="FZ40" s="324" t="str">
        <f>IFERROR(GETPIVOTDATA("Average of VEHS(40)",#REF!,"TIMEINT",FZ$9,"VEHICLETRAVELTIMEMEASUREMENT",$D40),"--")</f>
        <v>--</v>
      </c>
      <c r="GA40" s="324" t="str">
        <f>IFERROR(GETPIVOTDATA("Average of VEHS(40)",#REF!,"TIMEINT",GA$9,"VEHICLETRAVELTIMEMEASUREMENT",$D40),"--")</f>
        <v>--</v>
      </c>
      <c r="GB40" s="324" t="str">
        <f>IFERROR(GETPIVOTDATA("Average of VEHS(40)",#REF!,"TIMEINT",GB$9,"VEHICLETRAVELTIMEMEASUREMENT",$D40),"--")</f>
        <v>--</v>
      </c>
      <c r="GC40" s="324" t="str">
        <f>IFERROR(GETPIVOTDATA("Average of VEHS(40)",#REF!,"TIMEINT",GC$9,"VEHICLETRAVELTIMEMEASUREMENT",$D40),"--")</f>
        <v>--</v>
      </c>
      <c r="GD40" s="324" t="str">
        <f>IFERROR(GETPIVOTDATA("Average of VEHS(40)",#REF!,"TIMEINT",GD$9,"VEHICLETRAVELTIMEMEASUREMENT",$D40),"--")</f>
        <v>--</v>
      </c>
      <c r="GE40" s="324" t="str">
        <f>IFERROR(GETPIVOTDATA("Average of VEHS(40)",#REF!,"TIMEINT",GE$9,"VEHICLETRAVELTIMEMEASUREMENT",$D40),"--")</f>
        <v>--</v>
      </c>
      <c r="GF40" s="324" t="str">
        <f>IFERROR(GETPIVOTDATA("Average of VEHS(40)",#REF!,"TIMEINT",GF$9,"VEHICLETRAVELTIMEMEASUREMENT",$D40),"--")</f>
        <v>--</v>
      </c>
      <c r="GG40" s="324" t="str">
        <f>IFERROR(GETPIVOTDATA("Average of VEHS(40)",#REF!,"TIMEINT",GG$9,"VEHICLETRAVELTIMEMEASUREMENT",$D40),"--")</f>
        <v>--</v>
      </c>
      <c r="GH40" s="324" t="str">
        <f>IFERROR(GETPIVOTDATA("Average of VEHS(40)",#REF!,"TIMEINT",GH$9,"VEHICLETRAVELTIMEMEASUREMENT",$D40),"--")</f>
        <v>--</v>
      </c>
      <c r="GI40" s="324" t="str">
        <f>IFERROR(GETPIVOTDATA("Average of VEHS(40)",#REF!,"TIMEINT",GI$9,"VEHICLETRAVELTIMEMEASUREMENT",$D40),"--")</f>
        <v>--</v>
      </c>
      <c r="GJ40" s="324" t="str">
        <f>IFERROR(GETPIVOTDATA("Average of VEHS(40)",#REF!,"TIMEINT",GJ$9,"VEHICLETRAVELTIMEMEASUREMENT",$D40),"--")</f>
        <v>--</v>
      </c>
      <c r="GK40" s="324" t="str">
        <f>IFERROR(GETPIVOTDATA("Average of VEHS(40)",#REF!,"TIMEINT",GK$9,"VEHICLETRAVELTIMEMEASUREMENT",$D40),"--")</f>
        <v>--</v>
      </c>
      <c r="GL40" s="325" t="str">
        <f>IFERROR(GETPIVOTDATA("Average of VEHS(40)",#REF!,"TIMEINT",GL$9,"VEHICLETRAVELTIMEMEASUREMENT",$D40),"--")</f>
        <v>--</v>
      </c>
      <c r="GM40" s="331"/>
      <c r="GN40" s="209" t="str">
        <f t="shared" si="25"/>
        <v>--</v>
      </c>
      <c r="GO40" s="354" t="str">
        <f t="shared" si="26"/>
        <v>--</v>
      </c>
      <c r="GP40" s="325">
        <f t="shared" si="27"/>
        <v>0</v>
      </c>
      <c r="GQ40" s="331"/>
      <c r="GR40" s="209" t="str">
        <f>IFERROR(GETPIVOTDATA("Average of TRAVTM(60)",#REF!,"TIMEINT",GR$9,"VEHICLETRAVELTIMEMEASUREMENT",$D40)/3600/24,"--")</f>
        <v>--</v>
      </c>
      <c r="GS40" s="34" t="str">
        <f>IFERROR(GETPIVOTDATA("Average of TRAVTM(60)",#REF!,"TIMEINT",GS$9,"VEHICLETRAVELTIMEMEASUREMENT",$D40)/3600/24,"--")</f>
        <v>--</v>
      </c>
      <c r="GT40" s="34" t="str">
        <f>IFERROR(GETPIVOTDATA("Average of TRAVTM(60)",#REF!,"TIMEINT",GT$9,"VEHICLETRAVELTIMEMEASUREMENT",$D40)/3600/24,"--")</f>
        <v>--</v>
      </c>
      <c r="GU40" s="34" t="str">
        <f>IFERROR(GETPIVOTDATA("Average of TRAVTM(60)",#REF!,"TIMEINT",GU$9,"VEHICLETRAVELTIMEMEASUREMENT",$D40)/3600/24,"--")</f>
        <v>--</v>
      </c>
      <c r="GV40" s="34" t="str">
        <f>IFERROR(GETPIVOTDATA("Average of TRAVTM(60)",#REF!,"TIMEINT",GV$9,"VEHICLETRAVELTIMEMEASUREMENT",$D40)/3600/24,"--")</f>
        <v>--</v>
      </c>
      <c r="GW40" s="34" t="str">
        <f>IFERROR(GETPIVOTDATA("Average of TRAVTM(60)",#REF!,"TIMEINT",GW$9,"VEHICLETRAVELTIMEMEASUREMENT",$D40)/3600/24,"--")</f>
        <v>--</v>
      </c>
      <c r="GX40" s="34" t="str">
        <f>IFERROR(GETPIVOTDATA("Average of TRAVTM(60)",#REF!,"TIMEINT",GX$9,"VEHICLETRAVELTIMEMEASUREMENT",$D40)/3600/24,"--")</f>
        <v>--</v>
      </c>
      <c r="GY40" s="34" t="str">
        <f>IFERROR(GETPIVOTDATA("Average of TRAVTM(60)",#REF!,"TIMEINT",GY$9,"VEHICLETRAVELTIMEMEASUREMENT",$D40)/3600/24,"--")</f>
        <v>--</v>
      </c>
      <c r="GZ40" s="34" t="str">
        <f>IFERROR(GETPIVOTDATA("Average of TRAVTM(60)",#REF!,"TIMEINT",GZ$9,"VEHICLETRAVELTIMEMEASUREMENT",$D40)/3600/24,"--")</f>
        <v>--</v>
      </c>
      <c r="HA40" s="34" t="str">
        <f>IFERROR(GETPIVOTDATA("Average of TRAVTM(60)",#REF!,"TIMEINT",HA$9,"VEHICLETRAVELTIMEMEASUREMENT",$D40)/3600/24,"--")</f>
        <v>--</v>
      </c>
      <c r="HB40" s="34" t="str">
        <f>IFERROR(GETPIVOTDATA("Average of TRAVTM(60)",#REF!,"TIMEINT",HB$9,"VEHICLETRAVELTIMEMEASUREMENT",$D40)/3600/24,"--")</f>
        <v>--</v>
      </c>
      <c r="HC40" s="34" t="str">
        <f>IFERROR(GETPIVOTDATA("Average of TRAVTM(60)",#REF!,"TIMEINT",HC$9,"VEHICLETRAVELTIMEMEASUREMENT",$D40)/3600/24,"--")</f>
        <v>--</v>
      </c>
      <c r="HD40" s="34" t="str">
        <f>IFERROR(GETPIVOTDATA("Average of TRAVTM(60)",#REF!,"TIMEINT",HD$9,"VEHICLETRAVELTIMEMEASUREMENT",$D40)/3600/24,"--")</f>
        <v>--</v>
      </c>
      <c r="HE40" s="34" t="str">
        <f>IFERROR(GETPIVOTDATA("Average of TRAVTM(60)",#REF!,"TIMEINT",HE$9,"VEHICLETRAVELTIMEMEASUREMENT",$D40)/3600/24,"--")</f>
        <v>--</v>
      </c>
      <c r="HF40" s="34" t="str">
        <f>IFERROR(GETPIVOTDATA("Average of TRAVTM(60)",#REF!,"TIMEINT",HF$9,"VEHICLETRAVELTIMEMEASUREMENT",$D40)/3600/24,"--")</f>
        <v>--</v>
      </c>
      <c r="HG40" s="134" t="str">
        <f>IFERROR(GETPIVOTDATA("Average of TRAVTM(60)",#REF!,"TIMEINT",HG$9,"VEHICLETRAVELTIMEMEASUREMENT",$D40)/3600/24,"--")</f>
        <v>--</v>
      </c>
      <c r="HH40" s="331"/>
      <c r="HI40" s="323" t="str">
        <f>IFERROR(GETPIVOTDATA("Average of VEHS(60)",#REF!,"TIMEINT",HI$9,"VEHICLETRAVELTIMEMEASUREMENT",$D40),"--")</f>
        <v>--</v>
      </c>
      <c r="HJ40" s="324" t="str">
        <f>IFERROR(GETPIVOTDATA("Average of VEHS(60)",#REF!,"TIMEINT",HJ$9,"VEHICLETRAVELTIMEMEASUREMENT",$D40),"--")</f>
        <v>--</v>
      </c>
      <c r="HK40" s="324" t="str">
        <f>IFERROR(GETPIVOTDATA("Average of VEHS(60)",#REF!,"TIMEINT",HK$9,"VEHICLETRAVELTIMEMEASUREMENT",$D40),"--")</f>
        <v>--</v>
      </c>
      <c r="HL40" s="324" t="str">
        <f>IFERROR(GETPIVOTDATA("Average of VEHS(60)",#REF!,"TIMEINT",HL$9,"VEHICLETRAVELTIMEMEASUREMENT",$D40),"--")</f>
        <v>--</v>
      </c>
      <c r="HM40" s="324" t="str">
        <f>IFERROR(GETPIVOTDATA("Average of VEHS(60)",#REF!,"TIMEINT",HM$9,"VEHICLETRAVELTIMEMEASUREMENT",$D40),"--")</f>
        <v>--</v>
      </c>
      <c r="HN40" s="324" t="str">
        <f>IFERROR(GETPIVOTDATA("Average of VEHS(60)",#REF!,"TIMEINT",HN$9,"VEHICLETRAVELTIMEMEASUREMENT",$D40),"--")</f>
        <v>--</v>
      </c>
      <c r="HO40" s="324" t="str">
        <f>IFERROR(GETPIVOTDATA("Average of VEHS(60)",#REF!,"TIMEINT",HO$9,"VEHICLETRAVELTIMEMEASUREMENT",$D40),"--")</f>
        <v>--</v>
      </c>
      <c r="HP40" s="324" t="str">
        <f>IFERROR(GETPIVOTDATA("Average of VEHS(60)",#REF!,"TIMEINT",HP$9,"VEHICLETRAVELTIMEMEASUREMENT",$D40),"--")</f>
        <v>--</v>
      </c>
      <c r="HQ40" s="324" t="str">
        <f>IFERROR(GETPIVOTDATA("Average of VEHS(60)",#REF!,"TIMEINT",HQ$9,"VEHICLETRAVELTIMEMEASUREMENT",$D40),"--")</f>
        <v>--</v>
      </c>
      <c r="HR40" s="324" t="str">
        <f>IFERROR(GETPIVOTDATA("Average of VEHS(60)",#REF!,"TIMEINT",HR$9,"VEHICLETRAVELTIMEMEASUREMENT",$D40),"--")</f>
        <v>--</v>
      </c>
      <c r="HS40" s="324" t="str">
        <f>IFERROR(GETPIVOTDATA("Average of VEHS(60)",#REF!,"TIMEINT",HS$9,"VEHICLETRAVELTIMEMEASUREMENT",$D40),"--")</f>
        <v>--</v>
      </c>
      <c r="HT40" s="324" t="str">
        <f>IFERROR(GETPIVOTDATA("Average of VEHS(60)",#REF!,"TIMEINT",HT$9,"VEHICLETRAVELTIMEMEASUREMENT",$D40),"--")</f>
        <v>--</v>
      </c>
      <c r="HU40" s="324" t="str">
        <f>IFERROR(GETPIVOTDATA("Average of VEHS(60)",#REF!,"TIMEINT",HU$9,"VEHICLETRAVELTIMEMEASUREMENT",$D40),"--")</f>
        <v>--</v>
      </c>
      <c r="HV40" s="324" t="str">
        <f>IFERROR(GETPIVOTDATA("Average of VEHS(60)",#REF!,"TIMEINT",HV$9,"VEHICLETRAVELTIMEMEASUREMENT",$D40),"--")</f>
        <v>--</v>
      </c>
      <c r="HW40" s="324" t="str">
        <f>IFERROR(GETPIVOTDATA("Average of VEHS(60)",#REF!,"TIMEINT",HW$9,"VEHICLETRAVELTIMEMEASUREMENT",$D40),"--")</f>
        <v>--</v>
      </c>
      <c r="HX40" s="325" t="str">
        <f>IFERROR(GETPIVOTDATA("Average of VEHS(60)",#REF!,"TIMEINT",HX$9,"VEHICLETRAVELTIMEMEASUREMENT",$D40),"--")</f>
        <v>--</v>
      </c>
      <c r="HY40" s="331"/>
      <c r="HZ40" s="209" t="str">
        <f t="shared" si="28"/>
        <v>--</v>
      </c>
      <c r="IA40" s="354" t="str">
        <f t="shared" si="29"/>
        <v>--</v>
      </c>
      <c r="IB40" s="325">
        <f t="shared" si="30"/>
        <v>0</v>
      </c>
      <c r="IC40" s="638"/>
      <c r="ID40" s="323" t="str">
        <f>IFERROR(AVERAGEIFS('VISSIM Travel Time Outputs'!#REF!,'VISSIM Travel Time Outputs'!#REF!,$D40,'VISSIM Travel Time Outputs'!#REF!,"AVG",'VISSIM Travel Time Outputs'!#REF!,ID$9),"-")</f>
        <v>-</v>
      </c>
      <c r="IE40" s="324" t="str">
        <f>IFERROR(AVERAGEIFS('VISSIM Travel Time Outputs'!#REF!,'VISSIM Travel Time Outputs'!#REF!,$D40,'VISSIM Travel Time Outputs'!#REF!,"AVG",'VISSIM Travel Time Outputs'!#REF!,IE$9),"-")</f>
        <v>-</v>
      </c>
      <c r="IF40" s="324" t="str">
        <f>IFERROR(AVERAGEIFS('VISSIM Travel Time Outputs'!#REF!,'VISSIM Travel Time Outputs'!#REF!,$D40,'VISSIM Travel Time Outputs'!#REF!,"AVG",'VISSIM Travel Time Outputs'!#REF!,IF$9),"-")</f>
        <v>-</v>
      </c>
      <c r="IG40" s="324" t="str">
        <f>IFERROR(AVERAGEIFS('VISSIM Travel Time Outputs'!#REF!,'VISSIM Travel Time Outputs'!#REF!,$D40,'VISSIM Travel Time Outputs'!#REF!,"AVG",'VISSIM Travel Time Outputs'!#REF!,IG$9),"-")</f>
        <v>-</v>
      </c>
      <c r="IH40" s="324" t="str">
        <f>IFERROR(AVERAGEIFS('VISSIM Travel Time Outputs'!#REF!,'VISSIM Travel Time Outputs'!#REF!,$D40,'VISSIM Travel Time Outputs'!#REF!,"AVG",'VISSIM Travel Time Outputs'!#REF!,IH$9),"-")</f>
        <v>-</v>
      </c>
      <c r="II40" s="324" t="str">
        <f>IFERROR(AVERAGEIFS('VISSIM Travel Time Outputs'!#REF!,'VISSIM Travel Time Outputs'!#REF!,$D40,'VISSIM Travel Time Outputs'!#REF!,"AVG",'VISSIM Travel Time Outputs'!#REF!,II$9),"-")</f>
        <v>-</v>
      </c>
      <c r="IJ40" s="324" t="str">
        <f>IFERROR(AVERAGEIFS('VISSIM Travel Time Outputs'!#REF!,'VISSIM Travel Time Outputs'!#REF!,$D40,'VISSIM Travel Time Outputs'!#REF!,"AVG",'VISSIM Travel Time Outputs'!#REF!,IJ$9),"-")</f>
        <v>-</v>
      </c>
      <c r="IK40" s="324" t="str">
        <f>IFERROR(AVERAGEIFS('VISSIM Travel Time Outputs'!#REF!,'VISSIM Travel Time Outputs'!#REF!,$D40,'VISSIM Travel Time Outputs'!#REF!,"AVG",'VISSIM Travel Time Outputs'!#REF!,IK$9),"-")</f>
        <v>-</v>
      </c>
      <c r="IL40" s="324" t="str">
        <f>IFERROR(AVERAGEIFS('VISSIM Travel Time Outputs'!#REF!,'VISSIM Travel Time Outputs'!#REF!,$D40,'VISSIM Travel Time Outputs'!#REF!,"AVG",'VISSIM Travel Time Outputs'!#REF!,IL$9),"-")</f>
        <v>-</v>
      </c>
      <c r="IM40" s="324" t="str">
        <f>IFERROR(AVERAGEIFS('VISSIM Travel Time Outputs'!#REF!,'VISSIM Travel Time Outputs'!#REF!,$D40,'VISSIM Travel Time Outputs'!#REF!,"AVG",'VISSIM Travel Time Outputs'!#REF!,IM$9),"-")</f>
        <v>-</v>
      </c>
      <c r="IN40" s="324" t="str">
        <f>IFERROR(AVERAGEIFS('VISSIM Travel Time Outputs'!#REF!,'VISSIM Travel Time Outputs'!#REF!,$D40,'VISSIM Travel Time Outputs'!#REF!,"AVG",'VISSIM Travel Time Outputs'!#REF!,IN$9),"-")</f>
        <v>-</v>
      </c>
      <c r="IO40" s="324" t="str">
        <f>IFERROR(AVERAGEIFS('VISSIM Travel Time Outputs'!#REF!,'VISSIM Travel Time Outputs'!#REF!,$D40,'VISSIM Travel Time Outputs'!#REF!,"AVG",'VISSIM Travel Time Outputs'!#REF!,IO$9),"-")</f>
        <v>-</v>
      </c>
      <c r="IP40" s="324" t="str">
        <f>IFERROR(AVERAGEIFS('VISSIM Travel Time Outputs'!#REF!,'VISSIM Travel Time Outputs'!#REF!,$D40,'VISSIM Travel Time Outputs'!#REF!,"AVG",'VISSIM Travel Time Outputs'!#REF!,IP$9),"-")</f>
        <v>-</v>
      </c>
      <c r="IQ40" s="324" t="str">
        <f>IFERROR(AVERAGEIFS('VISSIM Travel Time Outputs'!#REF!,'VISSIM Travel Time Outputs'!#REF!,$D40,'VISSIM Travel Time Outputs'!#REF!,"AVG",'VISSIM Travel Time Outputs'!#REF!,IQ$9),"-")</f>
        <v>-</v>
      </c>
      <c r="IR40" s="324" t="str">
        <f>IFERROR(AVERAGEIFS('VISSIM Travel Time Outputs'!#REF!,'VISSIM Travel Time Outputs'!#REF!,$D40,'VISSIM Travel Time Outputs'!#REF!,"AVG",'VISSIM Travel Time Outputs'!#REF!,IR$9),"-")</f>
        <v>-</v>
      </c>
      <c r="IS40" s="325" t="str">
        <f>IFERROR(AVERAGEIFS('VISSIM Travel Time Outputs'!#REF!,'VISSIM Travel Time Outputs'!#REF!,$D40,'VISSIM Travel Time Outputs'!#REF!,"AVG",'VISSIM Travel Time Outputs'!#REF!,IS$9),"-")</f>
        <v>-</v>
      </c>
      <c r="IT40" s="325" t="str">
        <f t="shared" si="31"/>
        <v>--</v>
      </c>
    </row>
    <row r="41" spans="1:254" x14ac:dyDescent="0.35">
      <c r="A41" s="252" t="str">
        <f t="shared" si="12"/>
        <v>H</v>
      </c>
      <c r="B41" s="577">
        <f t="shared" si="32"/>
        <v>32</v>
      </c>
      <c r="C41" s="413">
        <f>INDEX('Input - Travel Times'!$B$3:$AH$103,MATCH($B41,'Input - Travel Times'!$B$3:$B$103,0),MATCH(C$9,'Input - Travel Times'!$B$3:$AH$3,0))</f>
        <v>0</v>
      </c>
      <c r="D41" s="150">
        <f>INDEX('Input - Travel Times'!$B$3:$AH$103,MATCH($B41,'Input - Travel Times'!$B$3:$B$103,0),MATCH(D$9,'Input - Travel Times'!$B$3:$AH$3,0))</f>
        <v>0</v>
      </c>
      <c r="E41" s="518">
        <f>TIME(0,0,INDEX('Input - Travel Times'!$B$3:$AH$103,MATCH($B41,'Input - Travel Times'!$B$3:$B$103,0),MATCH(E$9,'Input - Travel Times'!$B$3:$AH$3,0)))</f>
        <v>0</v>
      </c>
      <c r="F41" s="518">
        <f>TIME(0,0,INDEX('Input - Travel Times'!$B$3:$AH$103,MATCH($B41,'Input - Travel Times'!$B$3:$B$103,0),MATCH(F$9,'Input - Travel Times'!$B$3:$AH$3,0)))</f>
        <v>0</v>
      </c>
      <c r="G41" s="518">
        <f>TIME(0,0,INDEX('Input - Travel Times'!$B$3:$AH$103,MATCH($B41,'Input - Travel Times'!$B$3:$B$103,0),MATCH(G$9,'Input - Travel Times'!$B$3:$AH$3,0)))</f>
        <v>0</v>
      </c>
      <c r="H41" s="518">
        <f>TIME(0,0,INDEX('Input - Travel Times'!$B$3:$AH$103,MATCH($B41,'Input - Travel Times'!$B$3:$B$103,0),MATCH(H$9,'Input - Travel Times'!$B$3:$AH$3,0)))</f>
        <v>0</v>
      </c>
      <c r="J41" s="209" t="str">
        <f>IFERROR(TIME(0,0,AVERAGEIFS('VISSIM Travel Time Outputs'!$I:$I,'VISSIM Travel Time Outputs'!$D:$D,$D41,'VISSIM Travel Time Outputs'!$A:$A,"AVG",'VISSIM Travel Time Outputs'!$B:$B,J$9)),"-")</f>
        <v>-</v>
      </c>
      <c r="K41" s="34" t="str">
        <f>IFERROR(TIME(0,0,AVERAGEIFS('VISSIM Travel Time Outputs'!$I:$I,'VISSIM Travel Time Outputs'!$D:$D,$D41,'VISSIM Travel Time Outputs'!$A:$A,"AVG",'VISSIM Travel Time Outputs'!$B:$B,K$9)),"-")</f>
        <v>-</v>
      </c>
      <c r="L41" s="34" t="str">
        <f>IFERROR(TIME(0,0,AVERAGEIFS('VISSIM Travel Time Outputs'!$I:$I,'VISSIM Travel Time Outputs'!$D:$D,$D41,'VISSIM Travel Time Outputs'!$A:$A,"AVG",'VISSIM Travel Time Outputs'!$B:$B,L$9)),"-")</f>
        <v>-</v>
      </c>
      <c r="M41" s="34" t="str">
        <f>IFERROR(TIME(0,0,AVERAGEIFS('VISSIM Travel Time Outputs'!$I:$I,'VISSIM Travel Time Outputs'!$D:$D,$D41,'VISSIM Travel Time Outputs'!$A:$A,"AVG",'VISSIM Travel Time Outputs'!$B:$B,M$9)),"-")</f>
        <v>-</v>
      </c>
      <c r="N41" s="34" t="str">
        <f>IFERROR(TIME(0,0,AVERAGEIFS('VISSIM Travel Time Outputs'!$I:$I,'VISSIM Travel Time Outputs'!$D:$D,$D41,'VISSIM Travel Time Outputs'!$A:$A,"AVG",'VISSIM Travel Time Outputs'!$B:$B,N$9)),"-")</f>
        <v>-</v>
      </c>
      <c r="O41" s="34" t="str">
        <f>IFERROR(TIME(0,0,AVERAGEIFS('VISSIM Travel Time Outputs'!$I:$I,'VISSIM Travel Time Outputs'!$D:$D,$D41,'VISSIM Travel Time Outputs'!$A:$A,"AVG",'VISSIM Travel Time Outputs'!$B:$B,O$9)),"-")</f>
        <v>-</v>
      </c>
      <c r="P41" s="34" t="str">
        <f>IFERROR(TIME(0,0,AVERAGEIFS('VISSIM Travel Time Outputs'!$I:$I,'VISSIM Travel Time Outputs'!$D:$D,$D41,'VISSIM Travel Time Outputs'!$A:$A,"AVG",'VISSIM Travel Time Outputs'!$B:$B,P$9)),"-")</f>
        <v>-</v>
      </c>
      <c r="Q41" s="34" t="str">
        <f>IFERROR(TIME(0,0,AVERAGEIFS('VISSIM Travel Time Outputs'!$I:$I,'VISSIM Travel Time Outputs'!$D:$D,$D41,'VISSIM Travel Time Outputs'!$A:$A,"AVG",'VISSIM Travel Time Outputs'!$B:$B,Q$9)),"-")</f>
        <v>-</v>
      </c>
      <c r="R41" s="34" t="str">
        <f>IFERROR(TIME(0,0,AVERAGEIFS('VISSIM Travel Time Outputs'!$I:$I,'VISSIM Travel Time Outputs'!$D:$D,$D41,'VISSIM Travel Time Outputs'!$A:$A,"AVG",'VISSIM Travel Time Outputs'!$B:$B,R$9)),"-")</f>
        <v>-</v>
      </c>
      <c r="S41" s="34" t="str">
        <f>IFERROR(TIME(0,0,AVERAGEIFS('VISSIM Travel Time Outputs'!$I:$I,'VISSIM Travel Time Outputs'!$D:$D,$D41,'VISSIM Travel Time Outputs'!$A:$A,"AVG",'VISSIM Travel Time Outputs'!$B:$B,S$9)),"-")</f>
        <v>-</v>
      </c>
      <c r="T41" s="34" t="str">
        <f>IFERROR(TIME(0,0,AVERAGEIFS('VISSIM Travel Time Outputs'!$I:$I,'VISSIM Travel Time Outputs'!$D:$D,$D41,'VISSIM Travel Time Outputs'!$A:$A,"AVG",'VISSIM Travel Time Outputs'!$B:$B,T$9)),"-")</f>
        <v>-</v>
      </c>
      <c r="U41" s="34" t="str">
        <f>IFERROR(TIME(0,0,AVERAGEIFS('VISSIM Travel Time Outputs'!$I:$I,'VISSIM Travel Time Outputs'!$D:$D,$D41,'VISSIM Travel Time Outputs'!$A:$A,"AVG",'VISSIM Travel Time Outputs'!$B:$B,U$9)),"-")</f>
        <v>-</v>
      </c>
      <c r="V41" s="34" t="str">
        <f>IFERROR(TIME(0,0,AVERAGEIFS('VISSIM Travel Time Outputs'!$I:$I,'VISSIM Travel Time Outputs'!$D:$D,$D41,'VISSIM Travel Time Outputs'!$A:$A,"AVG",'VISSIM Travel Time Outputs'!$B:$B,V$9)),"-")</f>
        <v>-</v>
      </c>
      <c r="W41" s="34" t="str">
        <f>IFERROR(TIME(0,0,AVERAGEIFS('VISSIM Travel Time Outputs'!$I:$I,'VISSIM Travel Time Outputs'!$D:$D,$D41,'VISSIM Travel Time Outputs'!$A:$A,"AVG",'VISSIM Travel Time Outputs'!$B:$B,W$9)),"-")</f>
        <v>-</v>
      </c>
      <c r="X41" s="34" t="str">
        <f>IFERROR(TIME(0,0,AVERAGEIFS('VISSIM Travel Time Outputs'!$I:$I,'VISSIM Travel Time Outputs'!$D:$D,$D41,'VISSIM Travel Time Outputs'!$A:$A,"AVG",'VISSIM Travel Time Outputs'!$B:$B,X$9)),"-")</f>
        <v>-</v>
      </c>
      <c r="Y41" s="134" t="str">
        <f>IFERROR(TIME(0,0,AVERAGEIFS('VISSIM Travel Time Outputs'!$I:$I,'VISSIM Travel Time Outputs'!$D:$D,$D41,'VISSIM Travel Time Outputs'!$A:$A,"AVG",'VISSIM Travel Time Outputs'!$B:$B,Y$9)),"-")</f>
        <v>-</v>
      </c>
      <c r="Z41" s="254"/>
      <c r="AA41" s="323" t="str">
        <f>IFERROR(AVERAGEIFS('VISSIM Travel Time Outputs'!$F:$F,'VISSIM Travel Time Outputs'!$D:$D,$D41,'VISSIM Travel Time Outputs'!$A:$A,"AVG",'VISSIM Travel Time Outputs'!$B:$B,AA$9),"-")</f>
        <v>-</v>
      </c>
      <c r="AB41" s="324" t="str">
        <f>IFERROR(AVERAGEIFS('VISSIM Travel Time Outputs'!$F:$F,'VISSIM Travel Time Outputs'!$D:$D,$D41,'VISSIM Travel Time Outputs'!$A:$A,"AVG",'VISSIM Travel Time Outputs'!$B:$B,AB$9),"-")</f>
        <v>-</v>
      </c>
      <c r="AC41" s="324" t="str">
        <f>IFERROR(AVERAGEIFS('VISSIM Travel Time Outputs'!$F:$F,'VISSIM Travel Time Outputs'!$D:$D,$D41,'VISSIM Travel Time Outputs'!$A:$A,"AVG",'VISSIM Travel Time Outputs'!$B:$B,AC$9),"-")</f>
        <v>-</v>
      </c>
      <c r="AD41" s="324" t="str">
        <f>IFERROR(AVERAGEIFS('VISSIM Travel Time Outputs'!$F:$F,'VISSIM Travel Time Outputs'!$D:$D,$D41,'VISSIM Travel Time Outputs'!$A:$A,"AVG",'VISSIM Travel Time Outputs'!$B:$B,AD$9),"-")</f>
        <v>-</v>
      </c>
      <c r="AE41" s="324" t="str">
        <f>IFERROR(AVERAGEIFS('VISSIM Travel Time Outputs'!$F:$F,'VISSIM Travel Time Outputs'!$D:$D,$D41,'VISSIM Travel Time Outputs'!$A:$A,"AVG",'VISSIM Travel Time Outputs'!$B:$B,AE$9),"-")</f>
        <v>-</v>
      </c>
      <c r="AF41" s="324" t="str">
        <f>IFERROR(AVERAGEIFS('VISSIM Travel Time Outputs'!$F:$F,'VISSIM Travel Time Outputs'!$D:$D,$D41,'VISSIM Travel Time Outputs'!$A:$A,"AVG",'VISSIM Travel Time Outputs'!$B:$B,AF$9),"-")</f>
        <v>-</v>
      </c>
      <c r="AG41" s="324" t="str">
        <f>IFERROR(AVERAGEIFS('VISSIM Travel Time Outputs'!$F:$F,'VISSIM Travel Time Outputs'!$D:$D,$D41,'VISSIM Travel Time Outputs'!$A:$A,"AVG",'VISSIM Travel Time Outputs'!$B:$B,AG$9),"-")</f>
        <v>-</v>
      </c>
      <c r="AH41" s="324" t="str">
        <f>IFERROR(AVERAGEIFS('VISSIM Travel Time Outputs'!$F:$F,'VISSIM Travel Time Outputs'!$D:$D,$D41,'VISSIM Travel Time Outputs'!$A:$A,"AVG",'VISSIM Travel Time Outputs'!$B:$B,AH$9),"-")</f>
        <v>-</v>
      </c>
      <c r="AI41" s="324" t="str">
        <f>IFERROR(AVERAGEIFS('VISSIM Travel Time Outputs'!$F:$F,'VISSIM Travel Time Outputs'!$D:$D,$D41,'VISSIM Travel Time Outputs'!$A:$A,"AVG",'VISSIM Travel Time Outputs'!$B:$B,AI$9),"-")</f>
        <v>-</v>
      </c>
      <c r="AJ41" s="324" t="str">
        <f>IFERROR(AVERAGEIFS('VISSIM Travel Time Outputs'!$F:$F,'VISSIM Travel Time Outputs'!$D:$D,$D41,'VISSIM Travel Time Outputs'!$A:$A,"AVG",'VISSIM Travel Time Outputs'!$B:$B,AJ$9),"-")</f>
        <v>-</v>
      </c>
      <c r="AK41" s="324" t="str">
        <f>IFERROR(AVERAGEIFS('VISSIM Travel Time Outputs'!$F:$F,'VISSIM Travel Time Outputs'!$D:$D,$D41,'VISSIM Travel Time Outputs'!$A:$A,"AVG",'VISSIM Travel Time Outputs'!$B:$B,AK$9),"-")</f>
        <v>-</v>
      </c>
      <c r="AL41" s="324" t="str">
        <f>IFERROR(AVERAGEIFS('VISSIM Travel Time Outputs'!$F:$F,'VISSIM Travel Time Outputs'!$D:$D,$D41,'VISSIM Travel Time Outputs'!$A:$A,"AVG",'VISSIM Travel Time Outputs'!$B:$B,AL$9),"-")</f>
        <v>-</v>
      </c>
      <c r="AM41" s="324" t="str">
        <f>IFERROR(AVERAGEIFS('VISSIM Travel Time Outputs'!$F:$F,'VISSIM Travel Time Outputs'!$D:$D,$D41,'VISSIM Travel Time Outputs'!$A:$A,"AVG",'VISSIM Travel Time Outputs'!$B:$B,AM$9),"-")</f>
        <v>-</v>
      </c>
      <c r="AN41" s="324" t="str">
        <f>IFERROR(AVERAGEIFS('VISSIM Travel Time Outputs'!$F:$F,'VISSIM Travel Time Outputs'!$D:$D,$D41,'VISSIM Travel Time Outputs'!$A:$A,"AVG",'VISSIM Travel Time Outputs'!$B:$B,AN$9),"-")</f>
        <v>-</v>
      </c>
      <c r="AO41" s="324" t="str">
        <f>IFERROR(AVERAGEIFS('VISSIM Travel Time Outputs'!$F:$F,'VISSIM Travel Time Outputs'!$D:$D,$D41,'VISSIM Travel Time Outputs'!$A:$A,"AVG",'VISSIM Travel Time Outputs'!$B:$B,AO$9),"-")</f>
        <v>-</v>
      </c>
      <c r="AP41" s="325" t="str">
        <f>IFERROR(AVERAGEIFS('VISSIM Travel Time Outputs'!$F:$F,'VISSIM Travel Time Outputs'!$D:$D,$D41,'VISSIM Travel Time Outputs'!$A:$A,"AVG",'VISSIM Travel Time Outputs'!$B:$B,AP$9),"-")</f>
        <v>-</v>
      </c>
      <c r="AQ41" s="331"/>
      <c r="AR41" s="209" t="str">
        <f t="shared" si="13"/>
        <v>--</v>
      </c>
      <c r="AS41" s="354" t="str">
        <f t="shared" si="14"/>
        <v>--</v>
      </c>
      <c r="AT41" s="325">
        <f t="shared" si="15"/>
        <v>0</v>
      </c>
      <c r="AU41" s="255"/>
      <c r="AV41" s="209" t="str">
        <f>IFERROR(TIME(0,0,AVERAGEIFS('VISSIM Travel Time Outputs'!$J:$J,'VISSIM Travel Time Outputs'!$D:$D,$D41,'VISSIM Travel Time Outputs'!$A:$A,"AVG",'VISSIM Travel Time Outputs'!$B:$B,AV$9)),"-")</f>
        <v>-</v>
      </c>
      <c r="AW41" s="34" t="str">
        <f>IFERROR(TIME(0,0,AVERAGEIFS('VISSIM Travel Time Outputs'!$J:$J,'VISSIM Travel Time Outputs'!$D:$D,$D41,'VISSIM Travel Time Outputs'!$A:$A,"AVG",'VISSIM Travel Time Outputs'!$B:$B,AW$9)),"-")</f>
        <v>-</v>
      </c>
      <c r="AX41" s="34" t="str">
        <f>IFERROR(TIME(0,0,AVERAGEIFS('VISSIM Travel Time Outputs'!$J:$J,'VISSIM Travel Time Outputs'!$D:$D,$D41,'VISSIM Travel Time Outputs'!$A:$A,"AVG",'VISSIM Travel Time Outputs'!$B:$B,AX$9)),"-")</f>
        <v>-</v>
      </c>
      <c r="AY41" s="34" t="str">
        <f>IFERROR(TIME(0,0,AVERAGEIFS('VISSIM Travel Time Outputs'!$J:$J,'VISSIM Travel Time Outputs'!$D:$D,$D41,'VISSIM Travel Time Outputs'!$A:$A,"AVG",'VISSIM Travel Time Outputs'!$B:$B,AY$9)),"-")</f>
        <v>-</v>
      </c>
      <c r="AZ41" s="34" t="str">
        <f>IFERROR(TIME(0,0,AVERAGEIFS('VISSIM Travel Time Outputs'!$J:$J,'VISSIM Travel Time Outputs'!$D:$D,$D41,'VISSIM Travel Time Outputs'!$A:$A,"AVG",'VISSIM Travel Time Outputs'!$B:$B,AZ$9)),"-")</f>
        <v>-</v>
      </c>
      <c r="BA41" s="34" t="str">
        <f>IFERROR(TIME(0,0,AVERAGEIFS('VISSIM Travel Time Outputs'!$J:$J,'VISSIM Travel Time Outputs'!$D:$D,$D41,'VISSIM Travel Time Outputs'!$A:$A,"AVG",'VISSIM Travel Time Outputs'!$B:$B,BA$9)),"-")</f>
        <v>-</v>
      </c>
      <c r="BB41" s="34" t="str">
        <f>IFERROR(TIME(0,0,AVERAGEIFS('VISSIM Travel Time Outputs'!$J:$J,'VISSIM Travel Time Outputs'!$D:$D,$D41,'VISSIM Travel Time Outputs'!$A:$A,"AVG",'VISSIM Travel Time Outputs'!$B:$B,BB$9)),"-")</f>
        <v>-</v>
      </c>
      <c r="BC41" s="34" t="str">
        <f>IFERROR(TIME(0,0,AVERAGEIFS('VISSIM Travel Time Outputs'!$J:$J,'VISSIM Travel Time Outputs'!$D:$D,$D41,'VISSIM Travel Time Outputs'!$A:$A,"AVG",'VISSIM Travel Time Outputs'!$B:$B,BC$9)),"-")</f>
        <v>-</v>
      </c>
      <c r="BD41" s="34" t="str">
        <f>IFERROR(TIME(0,0,AVERAGEIFS('VISSIM Travel Time Outputs'!$J:$J,'VISSIM Travel Time Outputs'!$D:$D,$D41,'VISSIM Travel Time Outputs'!$A:$A,"AVG",'VISSIM Travel Time Outputs'!$B:$B,BD$9)),"-")</f>
        <v>-</v>
      </c>
      <c r="BE41" s="34" t="str">
        <f>IFERROR(TIME(0,0,AVERAGEIFS('VISSIM Travel Time Outputs'!$J:$J,'VISSIM Travel Time Outputs'!$D:$D,$D41,'VISSIM Travel Time Outputs'!$A:$A,"AVG",'VISSIM Travel Time Outputs'!$B:$B,BE$9)),"-")</f>
        <v>-</v>
      </c>
      <c r="BF41" s="34" t="str">
        <f>IFERROR(TIME(0,0,AVERAGEIFS('VISSIM Travel Time Outputs'!$J:$J,'VISSIM Travel Time Outputs'!$D:$D,$D41,'VISSIM Travel Time Outputs'!$A:$A,"AVG",'VISSIM Travel Time Outputs'!$B:$B,BF$9)),"-")</f>
        <v>-</v>
      </c>
      <c r="BG41" s="34" t="str">
        <f>IFERROR(TIME(0,0,AVERAGEIFS('VISSIM Travel Time Outputs'!$J:$J,'VISSIM Travel Time Outputs'!$D:$D,$D41,'VISSIM Travel Time Outputs'!$A:$A,"AVG",'VISSIM Travel Time Outputs'!$B:$B,BG$9)),"-")</f>
        <v>-</v>
      </c>
      <c r="BH41" s="34" t="str">
        <f>IFERROR(TIME(0,0,AVERAGEIFS('VISSIM Travel Time Outputs'!$J:$J,'VISSIM Travel Time Outputs'!$D:$D,$D41,'VISSIM Travel Time Outputs'!$A:$A,"AVG",'VISSIM Travel Time Outputs'!$B:$B,BH$9)),"-")</f>
        <v>-</v>
      </c>
      <c r="BI41" s="34" t="str">
        <f>IFERROR(TIME(0,0,AVERAGEIFS('VISSIM Travel Time Outputs'!$J:$J,'VISSIM Travel Time Outputs'!$D:$D,$D41,'VISSIM Travel Time Outputs'!$A:$A,"AVG",'VISSIM Travel Time Outputs'!$B:$B,BI$9)),"-")</f>
        <v>-</v>
      </c>
      <c r="BJ41" s="34" t="str">
        <f>IFERROR(TIME(0,0,AVERAGEIFS('VISSIM Travel Time Outputs'!$J:$J,'VISSIM Travel Time Outputs'!$D:$D,$D41,'VISSIM Travel Time Outputs'!$A:$A,"AVG",'VISSIM Travel Time Outputs'!$B:$B,BJ$9)),"-")</f>
        <v>-</v>
      </c>
      <c r="BK41" s="134" t="str">
        <f>IFERROR(TIME(0,0,AVERAGEIFS('VISSIM Travel Time Outputs'!$J:$J,'VISSIM Travel Time Outputs'!$D:$D,$D41,'VISSIM Travel Time Outputs'!$A:$A,"AVG",'VISSIM Travel Time Outputs'!$B:$B,BK$9)),"-")</f>
        <v>-</v>
      </c>
      <c r="BL41" s="126"/>
      <c r="BM41" s="323" t="str">
        <f>IFERROR(AVERAGEIFS('VISSIM Travel Time Outputs'!$G:$G,'VISSIM Travel Time Outputs'!$D:$D,$D41,'VISSIM Travel Time Outputs'!$A:$A,"AVG",'VISSIM Travel Time Outputs'!$B:$B,BM$9),"-")</f>
        <v>-</v>
      </c>
      <c r="BN41" s="324" t="str">
        <f>IFERROR(AVERAGEIFS('VISSIM Travel Time Outputs'!$G:$G,'VISSIM Travel Time Outputs'!$D:$D,$D41,'VISSIM Travel Time Outputs'!$A:$A,"AVG",'VISSIM Travel Time Outputs'!$B:$B,BN$9),"-")</f>
        <v>-</v>
      </c>
      <c r="BO41" s="324" t="str">
        <f>IFERROR(AVERAGEIFS('VISSIM Travel Time Outputs'!$G:$G,'VISSIM Travel Time Outputs'!$D:$D,$D41,'VISSIM Travel Time Outputs'!$A:$A,"AVG",'VISSIM Travel Time Outputs'!$B:$B,BO$9),"-")</f>
        <v>-</v>
      </c>
      <c r="BP41" s="324" t="str">
        <f>IFERROR(AVERAGEIFS('VISSIM Travel Time Outputs'!$G:$G,'VISSIM Travel Time Outputs'!$D:$D,$D41,'VISSIM Travel Time Outputs'!$A:$A,"AVG",'VISSIM Travel Time Outputs'!$B:$B,BP$9),"-")</f>
        <v>-</v>
      </c>
      <c r="BQ41" s="324" t="str">
        <f>IFERROR(AVERAGEIFS('VISSIM Travel Time Outputs'!$G:$G,'VISSIM Travel Time Outputs'!$D:$D,$D41,'VISSIM Travel Time Outputs'!$A:$A,"AVG",'VISSIM Travel Time Outputs'!$B:$B,BQ$9),"-")</f>
        <v>-</v>
      </c>
      <c r="BR41" s="324" t="str">
        <f>IFERROR(AVERAGEIFS('VISSIM Travel Time Outputs'!$G:$G,'VISSIM Travel Time Outputs'!$D:$D,$D41,'VISSIM Travel Time Outputs'!$A:$A,"AVG",'VISSIM Travel Time Outputs'!$B:$B,BR$9),"-")</f>
        <v>-</v>
      </c>
      <c r="BS41" s="324" t="str">
        <f>IFERROR(AVERAGEIFS('VISSIM Travel Time Outputs'!$G:$G,'VISSIM Travel Time Outputs'!$D:$D,$D41,'VISSIM Travel Time Outputs'!$A:$A,"AVG",'VISSIM Travel Time Outputs'!$B:$B,BS$9),"-")</f>
        <v>-</v>
      </c>
      <c r="BT41" s="324" t="str">
        <f>IFERROR(AVERAGEIFS('VISSIM Travel Time Outputs'!$G:$G,'VISSIM Travel Time Outputs'!$D:$D,$D41,'VISSIM Travel Time Outputs'!$A:$A,"AVG",'VISSIM Travel Time Outputs'!$B:$B,BT$9),"-")</f>
        <v>-</v>
      </c>
      <c r="BU41" s="324" t="str">
        <f>IFERROR(AVERAGEIFS('VISSIM Travel Time Outputs'!$G:$G,'VISSIM Travel Time Outputs'!$D:$D,$D41,'VISSIM Travel Time Outputs'!$A:$A,"AVG",'VISSIM Travel Time Outputs'!$B:$B,BU$9),"-")</f>
        <v>-</v>
      </c>
      <c r="BV41" s="324" t="str">
        <f>IFERROR(AVERAGEIFS('VISSIM Travel Time Outputs'!$G:$G,'VISSIM Travel Time Outputs'!$D:$D,$D41,'VISSIM Travel Time Outputs'!$A:$A,"AVG",'VISSIM Travel Time Outputs'!$B:$B,BV$9),"-")</f>
        <v>-</v>
      </c>
      <c r="BW41" s="324" t="str">
        <f>IFERROR(AVERAGEIFS('VISSIM Travel Time Outputs'!$G:$G,'VISSIM Travel Time Outputs'!$D:$D,$D41,'VISSIM Travel Time Outputs'!$A:$A,"AVG",'VISSIM Travel Time Outputs'!$B:$B,BW$9),"-")</f>
        <v>-</v>
      </c>
      <c r="BX41" s="324" t="str">
        <f>IFERROR(AVERAGEIFS('VISSIM Travel Time Outputs'!$G:$G,'VISSIM Travel Time Outputs'!$D:$D,$D41,'VISSIM Travel Time Outputs'!$A:$A,"AVG",'VISSIM Travel Time Outputs'!$B:$B,BX$9),"-")</f>
        <v>-</v>
      </c>
      <c r="BY41" s="324" t="str">
        <f>IFERROR(AVERAGEIFS('VISSIM Travel Time Outputs'!$G:$G,'VISSIM Travel Time Outputs'!$D:$D,$D41,'VISSIM Travel Time Outputs'!$A:$A,"AVG",'VISSIM Travel Time Outputs'!$B:$B,BY$9),"-")</f>
        <v>-</v>
      </c>
      <c r="BZ41" s="324" t="str">
        <f>IFERROR(AVERAGEIFS('VISSIM Travel Time Outputs'!$G:$G,'VISSIM Travel Time Outputs'!$D:$D,$D41,'VISSIM Travel Time Outputs'!$A:$A,"AVG",'VISSIM Travel Time Outputs'!$B:$B,BZ$9),"-")</f>
        <v>-</v>
      </c>
      <c r="CA41" s="324" t="str">
        <f>IFERROR(AVERAGEIFS('VISSIM Travel Time Outputs'!$G:$G,'VISSIM Travel Time Outputs'!$D:$D,$D41,'VISSIM Travel Time Outputs'!$A:$A,"AVG",'VISSIM Travel Time Outputs'!$B:$B,CA$9),"-")</f>
        <v>-</v>
      </c>
      <c r="CB41" s="325" t="str">
        <f>IFERROR(AVERAGEIFS('VISSIM Travel Time Outputs'!$G:$G,'VISSIM Travel Time Outputs'!$D:$D,$D41,'VISSIM Travel Time Outputs'!$A:$A,"AVG",'VISSIM Travel Time Outputs'!$B:$B,CB$9),"-")</f>
        <v>-</v>
      </c>
      <c r="CC41" s="254"/>
      <c r="CD41" s="209" t="str">
        <f t="shared" si="16"/>
        <v>--</v>
      </c>
      <c r="CE41" s="354" t="str">
        <f t="shared" si="17"/>
        <v>--</v>
      </c>
      <c r="CF41" s="325">
        <f t="shared" si="18"/>
        <v>0</v>
      </c>
      <c r="CG41" s="331"/>
      <c r="CH41" s="209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134"/>
      <c r="CX41" s="331"/>
      <c r="CY41" s="323"/>
      <c r="CZ41" s="324"/>
      <c r="DA41" s="324"/>
      <c r="DB41" s="324"/>
      <c r="DC41" s="324"/>
      <c r="DD41" s="324"/>
      <c r="DE41" s="324"/>
      <c r="DF41" s="324"/>
      <c r="DG41" s="324"/>
      <c r="DH41" s="324"/>
      <c r="DI41" s="324"/>
      <c r="DJ41" s="324"/>
      <c r="DK41" s="324"/>
      <c r="DL41" s="324"/>
      <c r="DM41" s="324"/>
      <c r="DN41" s="325"/>
      <c r="DO41" s="331"/>
      <c r="DP41" s="209" t="str">
        <f t="shared" si="19"/>
        <v>--</v>
      </c>
      <c r="DQ41" s="354" t="str">
        <f t="shared" si="20"/>
        <v>--</v>
      </c>
      <c r="DR41" s="325">
        <f t="shared" si="21"/>
        <v>0</v>
      </c>
      <c r="DS41" s="255"/>
      <c r="DT41" s="209" t="str">
        <f>IFERROR(TIME(0,0,AVERAGEIFS('VISSIM Travel Time Outputs'!$K:$K,'VISSIM Travel Time Outputs'!$D:$D,$D41,'VISSIM Travel Time Outputs'!$A:$A,"AVG",'VISSIM Travel Time Outputs'!$B:$B,DT$9)),"-")</f>
        <v>-</v>
      </c>
      <c r="DU41" s="34" t="str">
        <f>IFERROR(TIME(0,0,AVERAGEIFS('VISSIM Travel Time Outputs'!$K:$K,'VISSIM Travel Time Outputs'!$D:$D,$D41,'VISSIM Travel Time Outputs'!$A:$A,"AVG",'VISSIM Travel Time Outputs'!$B:$B,DU$9)),"-")</f>
        <v>-</v>
      </c>
      <c r="DV41" s="34" t="str">
        <f>IFERROR(TIME(0,0,AVERAGEIFS('VISSIM Travel Time Outputs'!$K:$K,'VISSIM Travel Time Outputs'!$D:$D,$D41,'VISSIM Travel Time Outputs'!$A:$A,"AVG",'VISSIM Travel Time Outputs'!$B:$B,DV$9)),"-")</f>
        <v>-</v>
      </c>
      <c r="DW41" s="34" t="str">
        <f>IFERROR(TIME(0,0,AVERAGEIFS('VISSIM Travel Time Outputs'!$K:$K,'VISSIM Travel Time Outputs'!$D:$D,$D41,'VISSIM Travel Time Outputs'!$A:$A,"AVG",'VISSIM Travel Time Outputs'!$B:$B,DW$9)),"-")</f>
        <v>-</v>
      </c>
      <c r="DX41" s="34" t="str">
        <f>IFERROR(TIME(0,0,AVERAGEIFS('VISSIM Travel Time Outputs'!$K:$K,'VISSIM Travel Time Outputs'!$D:$D,$D41,'VISSIM Travel Time Outputs'!$A:$A,"AVG",'VISSIM Travel Time Outputs'!$B:$B,DX$9)),"-")</f>
        <v>-</v>
      </c>
      <c r="DY41" s="34" t="str">
        <f>IFERROR(TIME(0,0,AVERAGEIFS('VISSIM Travel Time Outputs'!$K:$K,'VISSIM Travel Time Outputs'!$D:$D,$D41,'VISSIM Travel Time Outputs'!$A:$A,"AVG",'VISSIM Travel Time Outputs'!$B:$B,DY$9)),"-")</f>
        <v>-</v>
      </c>
      <c r="DZ41" s="34" t="str">
        <f>IFERROR(TIME(0,0,AVERAGEIFS('VISSIM Travel Time Outputs'!$K:$K,'VISSIM Travel Time Outputs'!$D:$D,$D41,'VISSIM Travel Time Outputs'!$A:$A,"AVG",'VISSIM Travel Time Outputs'!$B:$B,DZ$9)),"-")</f>
        <v>-</v>
      </c>
      <c r="EA41" s="34" t="str">
        <f>IFERROR(TIME(0,0,AVERAGEIFS('VISSIM Travel Time Outputs'!$K:$K,'VISSIM Travel Time Outputs'!$D:$D,$D41,'VISSIM Travel Time Outputs'!$A:$A,"AVG",'VISSIM Travel Time Outputs'!$B:$B,EA$9)),"-")</f>
        <v>-</v>
      </c>
      <c r="EB41" s="34" t="str">
        <f>IFERROR(TIME(0,0,AVERAGEIFS('VISSIM Travel Time Outputs'!$K:$K,'VISSIM Travel Time Outputs'!$D:$D,$D41,'VISSIM Travel Time Outputs'!$A:$A,"AVG",'VISSIM Travel Time Outputs'!$B:$B,EB$9)),"-")</f>
        <v>-</v>
      </c>
      <c r="EC41" s="34" t="str">
        <f>IFERROR(TIME(0,0,AVERAGEIFS('VISSIM Travel Time Outputs'!$K:$K,'VISSIM Travel Time Outputs'!$D:$D,$D41,'VISSIM Travel Time Outputs'!$A:$A,"AVG",'VISSIM Travel Time Outputs'!$B:$B,EC$9)),"-")</f>
        <v>-</v>
      </c>
      <c r="ED41" s="34" t="str">
        <f>IFERROR(TIME(0,0,AVERAGEIFS('VISSIM Travel Time Outputs'!$K:$K,'VISSIM Travel Time Outputs'!$D:$D,$D41,'VISSIM Travel Time Outputs'!$A:$A,"AVG",'VISSIM Travel Time Outputs'!$B:$B,ED$9)),"-")</f>
        <v>-</v>
      </c>
      <c r="EE41" s="34" t="str">
        <f>IFERROR(TIME(0,0,AVERAGEIFS('VISSIM Travel Time Outputs'!$K:$K,'VISSIM Travel Time Outputs'!$D:$D,$D41,'VISSIM Travel Time Outputs'!$A:$A,"AVG",'VISSIM Travel Time Outputs'!$B:$B,EE$9)),"-")</f>
        <v>-</v>
      </c>
      <c r="EF41" s="34" t="str">
        <f>IFERROR(TIME(0,0,AVERAGEIFS('VISSIM Travel Time Outputs'!$K:$K,'VISSIM Travel Time Outputs'!$D:$D,$D41,'VISSIM Travel Time Outputs'!$A:$A,"AVG",'VISSIM Travel Time Outputs'!$B:$B,EF$9)),"-")</f>
        <v>-</v>
      </c>
      <c r="EG41" s="34" t="str">
        <f>IFERROR(TIME(0,0,AVERAGEIFS('VISSIM Travel Time Outputs'!$K:$K,'VISSIM Travel Time Outputs'!$D:$D,$D41,'VISSIM Travel Time Outputs'!$A:$A,"AVG",'VISSIM Travel Time Outputs'!$B:$B,EG$9)),"-")</f>
        <v>-</v>
      </c>
      <c r="EH41" s="34" t="str">
        <f>IFERROR(TIME(0,0,AVERAGEIFS('VISSIM Travel Time Outputs'!$K:$K,'VISSIM Travel Time Outputs'!$D:$D,$D41,'VISSIM Travel Time Outputs'!$A:$A,"AVG",'VISSIM Travel Time Outputs'!$B:$B,EH$9)),"-")</f>
        <v>-</v>
      </c>
      <c r="EI41" s="134" t="str">
        <f>IFERROR(TIME(0,0,AVERAGEIFS('VISSIM Travel Time Outputs'!$K:$K,'VISSIM Travel Time Outputs'!$D:$D,$D41,'VISSIM Travel Time Outputs'!$A:$A,"AVG",'VISSIM Travel Time Outputs'!$B:$B,EI$9)),"-")</f>
        <v>-</v>
      </c>
      <c r="EJ41" s="126"/>
      <c r="EK41" s="323" t="str">
        <f>IFERROR(AVERAGEIFS('VISSIM Travel Time Outputs'!$H:$H,'VISSIM Travel Time Outputs'!$D:$D,$D41,'VISSIM Travel Time Outputs'!$A:$A,"AVG",'VISSIM Travel Time Outputs'!$B:$B,EK$9),"-")</f>
        <v>-</v>
      </c>
      <c r="EL41" s="324" t="str">
        <f>IFERROR(AVERAGEIFS('VISSIM Travel Time Outputs'!$H:$H,'VISSIM Travel Time Outputs'!$D:$D,$D41,'VISSIM Travel Time Outputs'!$A:$A,"AVG",'VISSIM Travel Time Outputs'!$B:$B,EL$9),"-")</f>
        <v>-</v>
      </c>
      <c r="EM41" s="324" t="str">
        <f>IFERROR(AVERAGEIFS('VISSIM Travel Time Outputs'!$H:$H,'VISSIM Travel Time Outputs'!$D:$D,$D41,'VISSIM Travel Time Outputs'!$A:$A,"AVG",'VISSIM Travel Time Outputs'!$B:$B,EM$9),"-")</f>
        <v>-</v>
      </c>
      <c r="EN41" s="324" t="str">
        <f>IFERROR(AVERAGEIFS('VISSIM Travel Time Outputs'!$H:$H,'VISSIM Travel Time Outputs'!$D:$D,$D41,'VISSIM Travel Time Outputs'!$A:$A,"AVG",'VISSIM Travel Time Outputs'!$B:$B,EN$9),"-")</f>
        <v>-</v>
      </c>
      <c r="EO41" s="324" t="str">
        <f>IFERROR(AVERAGEIFS('VISSIM Travel Time Outputs'!$H:$H,'VISSIM Travel Time Outputs'!$D:$D,$D41,'VISSIM Travel Time Outputs'!$A:$A,"AVG",'VISSIM Travel Time Outputs'!$B:$B,EO$9),"-")</f>
        <v>-</v>
      </c>
      <c r="EP41" s="324" t="str">
        <f>IFERROR(AVERAGEIFS('VISSIM Travel Time Outputs'!$H:$H,'VISSIM Travel Time Outputs'!$D:$D,$D41,'VISSIM Travel Time Outputs'!$A:$A,"AVG",'VISSIM Travel Time Outputs'!$B:$B,EP$9),"-")</f>
        <v>-</v>
      </c>
      <c r="EQ41" s="324" t="str">
        <f>IFERROR(AVERAGEIFS('VISSIM Travel Time Outputs'!$H:$H,'VISSIM Travel Time Outputs'!$D:$D,$D41,'VISSIM Travel Time Outputs'!$A:$A,"AVG",'VISSIM Travel Time Outputs'!$B:$B,EQ$9),"-")</f>
        <v>-</v>
      </c>
      <c r="ER41" s="324" t="str">
        <f>IFERROR(AVERAGEIFS('VISSIM Travel Time Outputs'!$H:$H,'VISSIM Travel Time Outputs'!$D:$D,$D41,'VISSIM Travel Time Outputs'!$A:$A,"AVG",'VISSIM Travel Time Outputs'!$B:$B,ER$9),"-")</f>
        <v>-</v>
      </c>
      <c r="ES41" s="324" t="str">
        <f>IFERROR(AVERAGEIFS('VISSIM Travel Time Outputs'!$H:$H,'VISSIM Travel Time Outputs'!$D:$D,$D41,'VISSIM Travel Time Outputs'!$A:$A,"AVG",'VISSIM Travel Time Outputs'!$B:$B,ES$9),"-")</f>
        <v>-</v>
      </c>
      <c r="ET41" s="324" t="str">
        <f>IFERROR(AVERAGEIFS('VISSIM Travel Time Outputs'!$H:$H,'VISSIM Travel Time Outputs'!$D:$D,$D41,'VISSIM Travel Time Outputs'!$A:$A,"AVG",'VISSIM Travel Time Outputs'!$B:$B,ET$9),"-")</f>
        <v>-</v>
      </c>
      <c r="EU41" s="324" t="str">
        <f>IFERROR(AVERAGEIFS('VISSIM Travel Time Outputs'!$H:$H,'VISSIM Travel Time Outputs'!$D:$D,$D41,'VISSIM Travel Time Outputs'!$A:$A,"AVG",'VISSIM Travel Time Outputs'!$B:$B,EU$9),"-")</f>
        <v>-</v>
      </c>
      <c r="EV41" s="324" t="str">
        <f>IFERROR(AVERAGEIFS('VISSIM Travel Time Outputs'!$H:$H,'VISSIM Travel Time Outputs'!$D:$D,$D41,'VISSIM Travel Time Outputs'!$A:$A,"AVG",'VISSIM Travel Time Outputs'!$B:$B,EV$9),"-")</f>
        <v>-</v>
      </c>
      <c r="EW41" s="324" t="str">
        <f>IFERROR(AVERAGEIFS('VISSIM Travel Time Outputs'!$H:$H,'VISSIM Travel Time Outputs'!$D:$D,$D41,'VISSIM Travel Time Outputs'!$A:$A,"AVG",'VISSIM Travel Time Outputs'!$B:$B,EW$9),"-")</f>
        <v>-</v>
      </c>
      <c r="EX41" s="324" t="str">
        <f>IFERROR(AVERAGEIFS('VISSIM Travel Time Outputs'!$H:$H,'VISSIM Travel Time Outputs'!$D:$D,$D41,'VISSIM Travel Time Outputs'!$A:$A,"AVG",'VISSIM Travel Time Outputs'!$B:$B,EX$9),"-")</f>
        <v>-</v>
      </c>
      <c r="EY41" s="324" t="str">
        <f>IFERROR(AVERAGEIFS('VISSIM Travel Time Outputs'!$H:$H,'VISSIM Travel Time Outputs'!$D:$D,$D41,'VISSIM Travel Time Outputs'!$A:$A,"AVG",'VISSIM Travel Time Outputs'!$B:$B,EY$9),"-")</f>
        <v>-</v>
      </c>
      <c r="EZ41" s="325" t="str">
        <f>IFERROR(AVERAGEIFS('VISSIM Travel Time Outputs'!$H:$H,'VISSIM Travel Time Outputs'!$D:$D,$D41,'VISSIM Travel Time Outputs'!$A:$A,"AVG",'VISSIM Travel Time Outputs'!$B:$B,EZ$9),"-")</f>
        <v>-</v>
      </c>
      <c r="FA41" s="254"/>
      <c r="FB41" s="209" t="str">
        <f t="shared" si="22"/>
        <v>--</v>
      </c>
      <c r="FC41" s="354" t="str">
        <f t="shared" si="23"/>
        <v>--</v>
      </c>
      <c r="FD41" s="325">
        <f t="shared" si="24"/>
        <v>0</v>
      </c>
      <c r="FE41" s="331"/>
      <c r="FF41" s="209" t="str">
        <f>IFERROR(GETPIVOTDATA("Average of TRAVTM(40)",#REF!,"TIMEINT",FF$9,"VEHICLETRAVELTIMEMEASUREMENT",$D41)/3600/24,"--")</f>
        <v>--</v>
      </c>
      <c r="FG41" s="34" t="str">
        <f>IFERROR(GETPIVOTDATA("Average of TRAVTM(40)",#REF!,"TIMEINT",FG$9,"VEHICLETRAVELTIMEMEASUREMENT",$D41)/3600/24,"--")</f>
        <v>--</v>
      </c>
      <c r="FH41" s="34" t="str">
        <f>IFERROR(GETPIVOTDATA("Average of TRAVTM(40)",#REF!,"TIMEINT",FH$9,"VEHICLETRAVELTIMEMEASUREMENT",$D41)/3600/24,"--")</f>
        <v>--</v>
      </c>
      <c r="FI41" s="34" t="str">
        <f>IFERROR(GETPIVOTDATA("Average of TRAVTM(40)",#REF!,"TIMEINT",FI$9,"VEHICLETRAVELTIMEMEASUREMENT",$D41)/3600/24,"--")</f>
        <v>--</v>
      </c>
      <c r="FJ41" s="34" t="str">
        <f>IFERROR(GETPIVOTDATA("Average of TRAVTM(40)",#REF!,"TIMEINT",FJ$9,"VEHICLETRAVELTIMEMEASUREMENT",$D41)/3600/24,"--")</f>
        <v>--</v>
      </c>
      <c r="FK41" s="34" t="str">
        <f>IFERROR(GETPIVOTDATA("Average of TRAVTM(40)",#REF!,"TIMEINT",FK$9,"VEHICLETRAVELTIMEMEASUREMENT",$D41)/3600/24,"--")</f>
        <v>--</v>
      </c>
      <c r="FL41" s="34" t="str">
        <f>IFERROR(GETPIVOTDATA("Average of TRAVTM(40)",#REF!,"TIMEINT",FL$9,"VEHICLETRAVELTIMEMEASUREMENT",$D41)/3600/24,"--")</f>
        <v>--</v>
      </c>
      <c r="FM41" s="34" t="str">
        <f>IFERROR(GETPIVOTDATA("Average of TRAVTM(40)",#REF!,"TIMEINT",FM$9,"VEHICLETRAVELTIMEMEASUREMENT",$D41)/3600/24,"--")</f>
        <v>--</v>
      </c>
      <c r="FN41" s="34" t="str">
        <f>IFERROR(GETPIVOTDATA("Average of TRAVTM(40)",#REF!,"TIMEINT",FN$9,"VEHICLETRAVELTIMEMEASUREMENT",$D41)/3600/24,"--")</f>
        <v>--</v>
      </c>
      <c r="FO41" s="34" t="str">
        <f>IFERROR(GETPIVOTDATA("Average of TRAVTM(40)",#REF!,"TIMEINT",FO$9,"VEHICLETRAVELTIMEMEASUREMENT",$D41)/3600/24,"--")</f>
        <v>--</v>
      </c>
      <c r="FP41" s="34" t="str">
        <f>IFERROR(GETPIVOTDATA("Average of TRAVTM(40)",#REF!,"TIMEINT",FP$9,"VEHICLETRAVELTIMEMEASUREMENT",$D41)/3600/24,"--")</f>
        <v>--</v>
      </c>
      <c r="FQ41" s="34" t="str">
        <f>IFERROR(GETPIVOTDATA("Average of TRAVTM(40)",#REF!,"TIMEINT",FQ$9,"VEHICLETRAVELTIMEMEASUREMENT",$D41)/3600/24,"--")</f>
        <v>--</v>
      </c>
      <c r="FR41" s="34" t="str">
        <f>IFERROR(GETPIVOTDATA("Average of TRAVTM(40)",#REF!,"TIMEINT",FR$9,"VEHICLETRAVELTIMEMEASUREMENT",$D41)/3600/24,"--")</f>
        <v>--</v>
      </c>
      <c r="FS41" s="34" t="str">
        <f>IFERROR(GETPIVOTDATA("Average of TRAVTM(40)",#REF!,"TIMEINT",FS$9,"VEHICLETRAVELTIMEMEASUREMENT",$D41)/3600/24,"--")</f>
        <v>--</v>
      </c>
      <c r="FT41" s="34" t="str">
        <f>IFERROR(GETPIVOTDATA("Average of TRAVTM(40)",#REF!,"TIMEINT",FT$9,"VEHICLETRAVELTIMEMEASUREMENT",$D41)/3600/24,"--")</f>
        <v>--</v>
      </c>
      <c r="FU41" s="134" t="str">
        <f>IFERROR(GETPIVOTDATA("Average of TRAVTM(40)",#REF!,"TIMEINT",FU$9,"VEHICLETRAVELTIMEMEASUREMENT",$D41)/3600/24,"--")</f>
        <v>--</v>
      </c>
      <c r="FV41" s="331"/>
      <c r="FW41" s="323" t="str">
        <f>IFERROR(GETPIVOTDATA("Average of VEHS(40)",#REF!,"TIMEINT",FW$9,"VEHICLETRAVELTIMEMEASUREMENT",$D41),"--")</f>
        <v>--</v>
      </c>
      <c r="FX41" s="324" t="str">
        <f>IFERROR(GETPIVOTDATA("Average of VEHS(40)",#REF!,"TIMEINT",FX$9,"VEHICLETRAVELTIMEMEASUREMENT",$D41),"--")</f>
        <v>--</v>
      </c>
      <c r="FY41" s="324" t="str">
        <f>IFERROR(GETPIVOTDATA("Average of VEHS(40)",#REF!,"TIMEINT",FY$9,"VEHICLETRAVELTIMEMEASUREMENT",$D41),"--")</f>
        <v>--</v>
      </c>
      <c r="FZ41" s="324" t="str">
        <f>IFERROR(GETPIVOTDATA("Average of VEHS(40)",#REF!,"TIMEINT",FZ$9,"VEHICLETRAVELTIMEMEASUREMENT",$D41),"--")</f>
        <v>--</v>
      </c>
      <c r="GA41" s="324" t="str">
        <f>IFERROR(GETPIVOTDATA("Average of VEHS(40)",#REF!,"TIMEINT",GA$9,"VEHICLETRAVELTIMEMEASUREMENT",$D41),"--")</f>
        <v>--</v>
      </c>
      <c r="GB41" s="324" t="str">
        <f>IFERROR(GETPIVOTDATA("Average of VEHS(40)",#REF!,"TIMEINT",GB$9,"VEHICLETRAVELTIMEMEASUREMENT",$D41),"--")</f>
        <v>--</v>
      </c>
      <c r="GC41" s="324" t="str">
        <f>IFERROR(GETPIVOTDATA("Average of VEHS(40)",#REF!,"TIMEINT",GC$9,"VEHICLETRAVELTIMEMEASUREMENT",$D41),"--")</f>
        <v>--</v>
      </c>
      <c r="GD41" s="324" t="str">
        <f>IFERROR(GETPIVOTDATA("Average of VEHS(40)",#REF!,"TIMEINT",GD$9,"VEHICLETRAVELTIMEMEASUREMENT",$D41),"--")</f>
        <v>--</v>
      </c>
      <c r="GE41" s="324" t="str">
        <f>IFERROR(GETPIVOTDATA("Average of VEHS(40)",#REF!,"TIMEINT",GE$9,"VEHICLETRAVELTIMEMEASUREMENT",$D41),"--")</f>
        <v>--</v>
      </c>
      <c r="GF41" s="324" t="str">
        <f>IFERROR(GETPIVOTDATA("Average of VEHS(40)",#REF!,"TIMEINT",GF$9,"VEHICLETRAVELTIMEMEASUREMENT",$D41),"--")</f>
        <v>--</v>
      </c>
      <c r="GG41" s="324" t="str">
        <f>IFERROR(GETPIVOTDATA("Average of VEHS(40)",#REF!,"TIMEINT",GG$9,"VEHICLETRAVELTIMEMEASUREMENT",$D41),"--")</f>
        <v>--</v>
      </c>
      <c r="GH41" s="324" t="str">
        <f>IFERROR(GETPIVOTDATA("Average of VEHS(40)",#REF!,"TIMEINT",GH$9,"VEHICLETRAVELTIMEMEASUREMENT",$D41),"--")</f>
        <v>--</v>
      </c>
      <c r="GI41" s="324" t="str">
        <f>IFERROR(GETPIVOTDATA("Average of VEHS(40)",#REF!,"TIMEINT",GI$9,"VEHICLETRAVELTIMEMEASUREMENT",$D41),"--")</f>
        <v>--</v>
      </c>
      <c r="GJ41" s="324" t="str">
        <f>IFERROR(GETPIVOTDATA("Average of VEHS(40)",#REF!,"TIMEINT",GJ$9,"VEHICLETRAVELTIMEMEASUREMENT",$D41),"--")</f>
        <v>--</v>
      </c>
      <c r="GK41" s="324" t="str">
        <f>IFERROR(GETPIVOTDATA("Average of VEHS(40)",#REF!,"TIMEINT",GK$9,"VEHICLETRAVELTIMEMEASUREMENT",$D41),"--")</f>
        <v>--</v>
      </c>
      <c r="GL41" s="325" t="str">
        <f>IFERROR(GETPIVOTDATA("Average of VEHS(40)",#REF!,"TIMEINT",GL$9,"VEHICLETRAVELTIMEMEASUREMENT",$D41),"--")</f>
        <v>--</v>
      </c>
      <c r="GM41" s="331"/>
      <c r="GN41" s="209" t="str">
        <f t="shared" si="25"/>
        <v>--</v>
      </c>
      <c r="GO41" s="354" t="str">
        <f t="shared" si="26"/>
        <v>--</v>
      </c>
      <c r="GP41" s="325">
        <f t="shared" si="27"/>
        <v>0</v>
      </c>
      <c r="GQ41" s="331"/>
      <c r="GR41" s="209" t="str">
        <f>IFERROR(GETPIVOTDATA("Average of TRAVTM(60)",#REF!,"TIMEINT",GR$9,"VEHICLETRAVELTIMEMEASUREMENT",$D41)/3600/24,"--")</f>
        <v>--</v>
      </c>
      <c r="GS41" s="34" t="str">
        <f>IFERROR(GETPIVOTDATA("Average of TRAVTM(60)",#REF!,"TIMEINT",GS$9,"VEHICLETRAVELTIMEMEASUREMENT",$D41)/3600/24,"--")</f>
        <v>--</v>
      </c>
      <c r="GT41" s="34" t="str">
        <f>IFERROR(GETPIVOTDATA("Average of TRAVTM(60)",#REF!,"TIMEINT",GT$9,"VEHICLETRAVELTIMEMEASUREMENT",$D41)/3600/24,"--")</f>
        <v>--</v>
      </c>
      <c r="GU41" s="34" t="str">
        <f>IFERROR(GETPIVOTDATA("Average of TRAVTM(60)",#REF!,"TIMEINT",GU$9,"VEHICLETRAVELTIMEMEASUREMENT",$D41)/3600/24,"--")</f>
        <v>--</v>
      </c>
      <c r="GV41" s="34" t="str">
        <f>IFERROR(GETPIVOTDATA("Average of TRAVTM(60)",#REF!,"TIMEINT",GV$9,"VEHICLETRAVELTIMEMEASUREMENT",$D41)/3600/24,"--")</f>
        <v>--</v>
      </c>
      <c r="GW41" s="34" t="str">
        <f>IFERROR(GETPIVOTDATA("Average of TRAVTM(60)",#REF!,"TIMEINT",GW$9,"VEHICLETRAVELTIMEMEASUREMENT",$D41)/3600/24,"--")</f>
        <v>--</v>
      </c>
      <c r="GX41" s="34" t="str">
        <f>IFERROR(GETPIVOTDATA("Average of TRAVTM(60)",#REF!,"TIMEINT",GX$9,"VEHICLETRAVELTIMEMEASUREMENT",$D41)/3600/24,"--")</f>
        <v>--</v>
      </c>
      <c r="GY41" s="34" t="str">
        <f>IFERROR(GETPIVOTDATA("Average of TRAVTM(60)",#REF!,"TIMEINT",GY$9,"VEHICLETRAVELTIMEMEASUREMENT",$D41)/3600/24,"--")</f>
        <v>--</v>
      </c>
      <c r="GZ41" s="34" t="str">
        <f>IFERROR(GETPIVOTDATA("Average of TRAVTM(60)",#REF!,"TIMEINT",GZ$9,"VEHICLETRAVELTIMEMEASUREMENT",$D41)/3600/24,"--")</f>
        <v>--</v>
      </c>
      <c r="HA41" s="34" t="str">
        <f>IFERROR(GETPIVOTDATA("Average of TRAVTM(60)",#REF!,"TIMEINT",HA$9,"VEHICLETRAVELTIMEMEASUREMENT",$D41)/3600/24,"--")</f>
        <v>--</v>
      </c>
      <c r="HB41" s="34" t="str">
        <f>IFERROR(GETPIVOTDATA("Average of TRAVTM(60)",#REF!,"TIMEINT",HB$9,"VEHICLETRAVELTIMEMEASUREMENT",$D41)/3600/24,"--")</f>
        <v>--</v>
      </c>
      <c r="HC41" s="34" t="str">
        <f>IFERROR(GETPIVOTDATA("Average of TRAVTM(60)",#REF!,"TIMEINT",HC$9,"VEHICLETRAVELTIMEMEASUREMENT",$D41)/3600/24,"--")</f>
        <v>--</v>
      </c>
      <c r="HD41" s="34" t="str">
        <f>IFERROR(GETPIVOTDATA("Average of TRAVTM(60)",#REF!,"TIMEINT",HD$9,"VEHICLETRAVELTIMEMEASUREMENT",$D41)/3600/24,"--")</f>
        <v>--</v>
      </c>
      <c r="HE41" s="34" t="str">
        <f>IFERROR(GETPIVOTDATA("Average of TRAVTM(60)",#REF!,"TIMEINT",HE$9,"VEHICLETRAVELTIMEMEASUREMENT",$D41)/3600/24,"--")</f>
        <v>--</v>
      </c>
      <c r="HF41" s="34" t="str">
        <f>IFERROR(GETPIVOTDATA("Average of TRAVTM(60)",#REF!,"TIMEINT",HF$9,"VEHICLETRAVELTIMEMEASUREMENT",$D41)/3600/24,"--")</f>
        <v>--</v>
      </c>
      <c r="HG41" s="134" t="str">
        <f>IFERROR(GETPIVOTDATA("Average of TRAVTM(60)",#REF!,"TIMEINT",HG$9,"VEHICLETRAVELTIMEMEASUREMENT",$D41)/3600/24,"--")</f>
        <v>--</v>
      </c>
      <c r="HH41" s="331"/>
      <c r="HI41" s="323" t="str">
        <f>IFERROR(GETPIVOTDATA("Average of VEHS(60)",#REF!,"TIMEINT",HI$9,"VEHICLETRAVELTIMEMEASUREMENT",$D41),"--")</f>
        <v>--</v>
      </c>
      <c r="HJ41" s="324" t="str">
        <f>IFERROR(GETPIVOTDATA("Average of VEHS(60)",#REF!,"TIMEINT",HJ$9,"VEHICLETRAVELTIMEMEASUREMENT",$D41),"--")</f>
        <v>--</v>
      </c>
      <c r="HK41" s="324" t="str">
        <f>IFERROR(GETPIVOTDATA("Average of VEHS(60)",#REF!,"TIMEINT",HK$9,"VEHICLETRAVELTIMEMEASUREMENT",$D41),"--")</f>
        <v>--</v>
      </c>
      <c r="HL41" s="324" t="str">
        <f>IFERROR(GETPIVOTDATA("Average of VEHS(60)",#REF!,"TIMEINT",HL$9,"VEHICLETRAVELTIMEMEASUREMENT",$D41),"--")</f>
        <v>--</v>
      </c>
      <c r="HM41" s="324" t="str">
        <f>IFERROR(GETPIVOTDATA("Average of VEHS(60)",#REF!,"TIMEINT",HM$9,"VEHICLETRAVELTIMEMEASUREMENT",$D41),"--")</f>
        <v>--</v>
      </c>
      <c r="HN41" s="324" t="str">
        <f>IFERROR(GETPIVOTDATA("Average of VEHS(60)",#REF!,"TIMEINT",HN$9,"VEHICLETRAVELTIMEMEASUREMENT",$D41),"--")</f>
        <v>--</v>
      </c>
      <c r="HO41" s="324" t="str">
        <f>IFERROR(GETPIVOTDATA("Average of VEHS(60)",#REF!,"TIMEINT",HO$9,"VEHICLETRAVELTIMEMEASUREMENT",$D41),"--")</f>
        <v>--</v>
      </c>
      <c r="HP41" s="324" t="str">
        <f>IFERROR(GETPIVOTDATA("Average of VEHS(60)",#REF!,"TIMEINT",HP$9,"VEHICLETRAVELTIMEMEASUREMENT",$D41),"--")</f>
        <v>--</v>
      </c>
      <c r="HQ41" s="324" t="str">
        <f>IFERROR(GETPIVOTDATA("Average of VEHS(60)",#REF!,"TIMEINT",HQ$9,"VEHICLETRAVELTIMEMEASUREMENT",$D41),"--")</f>
        <v>--</v>
      </c>
      <c r="HR41" s="324" t="str">
        <f>IFERROR(GETPIVOTDATA("Average of VEHS(60)",#REF!,"TIMEINT",HR$9,"VEHICLETRAVELTIMEMEASUREMENT",$D41),"--")</f>
        <v>--</v>
      </c>
      <c r="HS41" s="324" t="str">
        <f>IFERROR(GETPIVOTDATA("Average of VEHS(60)",#REF!,"TIMEINT",HS$9,"VEHICLETRAVELTIMEMEASUREMENT",$D41),"--")</f>
        <v>--</v>
      </c>
      <c r="HT41" s="324" t="str">
        <f>IFERROR(GETPIVOTDATA("Average of VEHS(60)",#REF!,"TIMEINT",HT$9,"VEHICLETRAVELTIMEMEASUREMENT",$D41),"--")</f>
        <v>--</v>
      </c>
      <c r="HU41" s="324" t="str">
        <f>IFERROR(GETPIVOTDATA("Average of VEHS(60)",#REF!,"TIMEINT",HU$9,"VEHICLETRAVELTIMEMEASUREMENT",$D41),"--")</f>
        <v>--</v>
      </c>
      <c r="HV41" s="324" t="str">
        <f>IFERROR(GETPIVOTDATA("Average of VEHS(60)",#REF!,"TIMEINT",HV$9,"VEHICLETRAVELTIMEMEASUREMENT",$D41),"--")</f>
        <v>--</v>
      </c>
      <c r="HW41" s="324" t="str">
        <f>IFERROR(GETPIVOTDATA("Average of VEHS(60)",#REF!,"TIMEINT",HW$9,"VEHICLETRAVELTIMEMEASUREMENT",$D41),"--")</f>
        <v>--</v>
      </c>
      <c r="HX41" s="325" t="str">
        <f>IFERROR(GETPIVOTDATA("Average of VEHS(60)",#REF!,"TIMEINT",HX$9,"VEHICLETRAVELTIMEMEASUREMENT",$D41),"--")</f>
        <v>--</v>
      </c>
      <c r="HY41" s="331"/>
      <c r="HZ41" s="209" t="str">
        <f t="shared" si="28"/>
        <v>--</v>
      </c>
      <c r="IA41" s="354" t="str">
        <f t="shared" si="29"/>
        <v>--</v>
      </c>
      <c r="IB41" s="325">
        <f t="shared" si="30"/>
        <v>0</v>
      </c>
      <c r="IC41" s="638"/>
      <c r="ID41" s="323" t="str">
        <f>IFERROR(AVERAGEIFS('VISSIM Travel Time Outputs'!#REF!,'VISSIM Travel Time Outputs'!#REF!,$D41,'VISSIM Travel Time Outputs'!#REF!,"AVG",'VISSIM Travel Time Outputs'!#REF!,ID$9),"-")</f>
        <v>-</v>
      </c>
      <c r="IE41" s="324" t="str">
        <f>IFERROR(AVERAGEIFS('VISSIM Travel Time Outputs'!#REF!,'VISSIM Travel Time Outputs'!#REF!,$D41,'VISSIM Travel Time Outputs'!#REF!,"AVG",'VISSIM Travel Time Outputs'!#REF!,IE$9),"-")</f>
        <v>-</v>
      </c>
      <c r="IF41" s="324" t="str">
        <f>IFERROR(AVERAGEIFS('VISSIM Travel Time Outputs'!#REF!,'VISSIM Travel Time Outputs'!#REF!,$D41,'VISSIM Travel Time Outputs'!#REF!,"AVG",'VISSIM Travel Time Outputs'!#REF!,IF$9),"-")</f>
        <v>-</v>
      </c>
      <c r="IG41" s="324" t="str">
        <f>IFERROR(AVERAGEIFS('VISSIM Travel Time Outputs'!#REF!,'VISSIM Travel Time Outputs'!#REF!,$D41,'VISSIM Travel Time Outputs'!#REF!,"AVG",'VISSIM Travel Time Outputs'!#REF!,IG$9),"-")</f>
        <v>-</v>
      </c>
      <c r="IH41" s="324" t="str">
        <f>IFERROR(AVERAGEIFS('VISSIM Travel Time Outputs'!#REF!,'VISSIM Travel Time Outputs'!#REF!,$D41,'VISSIM Travel Time Outputs'!#REF!,"AVG",'VISSIM Travel Time Outputs'!#REF!,IH$9),"-")</f>
        <v>-</v>
      </c>
      <c r="II41" s="324" t="str">
        <f>IFERROR(AVERAGEIFS('VISSIM Travel Time Outputs'!#REF!,'VISSIM Travel Time Outputs'!#REF!,$D41,'VISSIM Travel Time Outputs'!#REF!,"AVG",'VISSIM Travel Time Outputs'!#REF!,II$9),"-")</f>
        <v>-</v>
      </c>
      <c r="IJ41" s="324" t="str">
        <f>IFERROR(AVERAGEIFS('VISSIM Travel Time Outputs'!#REF!,'VISSIM Travel Time Outputs'!#REF!,$D41,'VISSIM Travel Time Outputs'!#REF!,"AVG",'VISSIM Travel Time Outputs'!#REF!,IJ$9),"-")</f>
        <v>-</v>
      </c>
      <c r="IK41" s="324" t="str">
        <f>IFERROR(AVERAGEIFS('VISSIM Travel Time Outputs'!#REF!,'VISSIM Travel Time Outputs'!#REF!,$D41,'VISSIM Travel Time Outputs'!#REF!,"AVG",'VISSIM Travel Time Outputs'!#REF!,IK$9),"-")</f>
        <v>-</v>
      </c>
      <c r="IL41" s="324" t="str">
        <f>IFERROR(AVERAGEIFS('VISSIM Travel Time Outputs'!#REF!,'VISSIM Travel Time Outputs'!#REF!,$D41,'VISSIM Travel Time Outputs'!#REF!,"AVG",'VISSIM Travel Time Outputs'!#REF!,IL$9),"-")</f>
        <v>-</v>
      </c>
      <c r="IM41" s="324" t="str">
        <f>IFERROR(AVERAGEIFS('VISSIM Travel Time Outputs'!#REF!,'VISSIM Travel Time Outputs'!#REF!,$D41,'VISSIM Travel Time Outputs'!#REF!,"AVG",'VISSIM Travel Time Outputs'!#REF!,IM$9),"-")</f>
        <v>-</v>
      </c>
      <c r="IN41" s="324" t="str">
        <f>IFERROR(AVERAGEIFS('VISSIM Travel Time Outputs'!#REF!,'VISSIM Travel Time Outputs'!#REF!,$D41,'VISSIM Travel Time Outputs'!#REF!,"AVG",'VISSIM Travel Time Outputs'!#REF!,IN$9),"-")</f>
        <v>-</v>
      </c>
      <c r="IO41" s="324" t="str">
        <f>IFERROR(AVERAGEIFS('VISSIM Travel Time Outputs'!#REF!,'VISSIM Travel Time Outputs'!#REF!,$D41,'VISSIM Travel Time Outputs'!#REF!,"AVG",'VISSIM Travel Time Outputs'!#REF!,IO$9),"-")</f>
        <v>-</v>
      </c>
      <c r="IP41" s="324" t="str">
        <f>IFERROR(AVERAGEIFS('VISSIM Travel Time Outputs'!#REF!,'VISSIM Travel Time Outputs'!#REF!,$D41,'VISSIM Travel Time Outputs'!#REF!,"AVG",'VISSIM Travel Time Outputs'!#REF!,IP$9),"-")</f>
        <v>-</v>
      </c>
      <c r="IQ41" s="324" t="str">
        <f>IFERROR(AVERAGEIFS('VISSIM Travel Time Outputs'!#REF!,'VISSIM Travel Time Outputs'!#REF!,$D41,'VISSIM Travel Time Outputs'!#REF!,"AVG",'VISSIM Travel Time Outputs'!#REF!,IQ$9),"-")</f>
        <v>-</v>
      </c>
      <c r="IR41" s="324" t="str">
        <f>IFERROR(AVERAGEIFS('VISSIM Travel Time Outputs'!#REF!,'VISSIM Travel Time Outputs'!#REF!,$D41,'VISSIM Travel Time Outputs'!#REF!,"AVG",'VISSIM Travel Time Outputs'!#REF!,IR$9),"-")</f>
        <v>-</v>
      </c>
      <c r="IS41" s="325" t="str">
        <f>IFERROR(AVERAGEIFS('VISSIM Travel Time Outputs'!#REF!,'VISSIM Travel Time Outputs'!#REF!,$D41,'VISSIM Travel Time Outputs'!#REF!,"AVG",'VISSIM Travel Time Outputs'!#REF!,IS$9),"-")</f>
        <v>-</v>
      </c>
      <c r="IT41" s="325" t="str">
        <f t="shared" si="31"/>
        <v>--</v>
      </c>
    </row>
    <row r="42" spans="1:254" x14ac:dyDescent="0.35">
      <c r="A42" s="252" t="str">
        <f t="shared" si="12"/>
        <v>H</v>
      </c>
      <c r="B42" s="577">
        <f t="shared" si="32"/>
        <v>33</v>
      </c>
      <c r="C42" s="413">
        <f>INDEX('Input - Travel Times'!$B$3:$AH$103,MATCH($B42,'Input - Travel Times'!$B$3:$B$103,0),MATCH(C$9,'Input - Travel Times'!$B$3:$AH$3,0))</f>
        <v>0</v>
      </c>
      <c r="D42" s="150">
        <f>INDEX('Input - Travel Times'!$B$3:$AH$103,MATCH($B42,'Input - Travel Times'!$B$3:$B$103,0),MATCH(D$9,'Input - Travel Times'!$B$3:$AH$3,0))</f>
        <v>0</v>
      </c>
      <c r="E42" s="518">
        <f>TIME(0,0,INDEX('Input - Travel Times'!$B$3:$AH$103,MATCH($B42,'Input - Travel Times'!$B$3:$B$103,0),MATCH(E$9,'Input - Travel Times'!$B$3:$AH$3,0)))</f>
        <v>0</v>
      </c>
      <c r="F42" s="518">
        <f>TIME(0,0,INDEX('Input - Travel Times'!$B$3:$AH$103,MATCH($B42,'Input - Travel Times'!$B$3:$B$103,0),MATCH(F$9,'Input - Travel Times'!$B$3:$AH$3,0)))</f>
        <v>0</v>
      </c>
      <c r="G42" s="518">
        <f>TIME(0,0,INDEX('Input - Travel Times'!$B$3:$AH$103,MATCH($B42,'Input - Travel Times'!$B$3:$B$103,0),MATCH(G$9,'Input - Travel Times'!$B$3:$AH$3,0)))</f>
        <v>0</v>
      </c>
      <c r="H42" s="518">
        <f>TIME(0,0,INDEX('Input - Travel Times'!$B$3:$AH$103,MATCH($B42,'Input - Travel Times'!$B$3:$B$103,0),MATCH(H$9,'Input - Travel Times'!$B$3:$AH$3,0)))</f>
        <v>0</v>
      </c>
      <c r="J42" s="209" t="str">
        <f>IFERROR(TIME(0,0,AVERAGEIFS('VISSIM Travel Time Outputs'!$I:$I,'VISSIM Travel Time Outputs'!$D:$D,$D42,'VISSIM Travel Time Outputs'!$A:$A,"AVG",'VISSIM Travel Time Outputs'!$B:$B,J$9)),"-")</f>
        <v>-</v>
      </c>
      <c r="K42" s="34" t="str">
        <f>IFERROR(TIME(0,0,AVERAGEIFS('VISSIM Travel Time Outputs'!$I:$I,'VISSIM Travel Time Outputs'!$D:$D,$D42,'VISSIM Travel Time Outputs'!$A:$A,"AVG",'VISSIM Travel Time Outputs'!$B:$B,K$9)),"-")</f>
        <v>-</v>
      </c>
      <c r="L42" s="34" t="str">
        <f>IFERROR(TIME(0,0,AVERAGEIFS('VISSIM Travel Time Outputs'!$I:$I,'VISSIM Travel Time Outputs'!$D:$D,$D42,'VISSIM Travel Time Outputs'!$A:$A,"AVG",'VISSIM Travel Time Outputs'!$B:$B,L$9)),"-")</f>
        <v>-</v>
      </c>
      <c r="M42" s="34" t="str">
        <f>IFERROR(TIME(0,0,AVERAGEIFS('VISSIM Travel Time Outputs'!$I:$I,'VISSIM Travel Time Outputs'!$D:$D,$D42,'VISSIM Travel Time Outputs'!$A:$A,"AVG",'VISSIM Travel Time Outputs'!$B:$B,M$9)),"-")</f>
        <v>-</v>
      </c>
      <c r="N42" s="34" t="str">
        <f>IFERROR(TIME(0,0,AVERAGEIFS('VISSIM Travel Time Outputs'!$I:$I,'VISSIM Travel Time Outputs'!$D:$D,$D42,'VISSIM Travel Time Outputs'!$A:$A,"AVG",'VISSIM Travel Time Outputs'!$B:$B,N$9)),"-")</f>
        <v>-</v>
      </c>
      <c r="O42" s="34" t="str">
        <f>IFERROR(TIME(0,0,AVERAGEIFS('VISSIM Travel Time Outputs'!$I:$I,'VISSIM Travel Time Outputs'!$D:$D,$D42,'VISSIM Travel Time Outputs'!$A:$A,"AVG",'VISSIM Travel Time Outputs'!$B:$B,O$9)),"-")</f>
        <v>-</v>
      </c>
      <c r="P42" s="34" t="str">
        <f>IFERROR(TIME(0,0,AVERAGEIFS('VISSIM Travel Time Outputs'!$I:$I,'VISSIM Travel Time Outputs'!$D:$D,$D42,'VISSIM Travel Time Outputs'!$A:$A,"AVG",'VISSIM Travel Time Outputs'!$B:$B,P$9)),"-")</f>
        <v>-</v>
      </c>
      <c r="Q42" s="34" t="str">
        <f>IFERROR(TIME(0,0,AVERAGEIFS('VISSIM Travel Time Outputs'!$I:$I,'VISSIM Travel Time Outputs'!$D:$D,$D42,'VISSIM Travel Time Outputs'!$A:$A,"AVG",'VISSIM Travel Time Outputs'!$B:$B,Q$9)),"-")</f>
        <v>-</v>
      </c>
      <c r="R42" s="34" t="str">
        <f>IFERROR(TIME(0,0,AVERAGEIFS('VISSIM Travel Time Outputs'!$I:$I,'VISSIM Travel Time Outputs'!$D:$D,$D42,'VISSIM Travel Time Outputs'!$A:$A,"AVG",'VISSIM Travel Time Outputs'!$B:$B,R$9)),"-")</f>
        <v>-</v>
      </c>
      <c r="S42" s="34" t="str">
        <f>IFERROR(TIME(0,0,AVERAGEIFS('VISSIM Travel Time Outputs'!$I:$I,'VISSIM Travel Time Outputs'!$D:$D,$D42,'VISSIM Travel Time Outputs'!$A:$A,"AVG",'VISSIM Travel Time Outputs'!$B:$B,S$9)),"-")</f>
        <v>-</v>
      </c>
      <c r="T42" s="34" t="str">
        <f>IFERROR(TIME(0,0,AVERAGEIFS('VISSIM Travel Time Outputs'!$I:$I,'VISSIM Travel Time Outputs'!$D:$D,$D42,'VISSIM Travel Time Outputs'!$A:$A,"AVG",'VISSIM Travel Time Outputs'!$B:$B,T$9)),"-")</f>
        <v>-</v>
      </c>
      <c r="U42" s="34" t="str">
        <f>IFERROR(TIME(0,0,AVERAGEIFS('VISSIM Travel Time Outputs'!$I:$I,'VISSIM Travel Time Outputs'!$D:$D,$D42,'VISSIM Travel Time Outputs'!$A:$A,"AVG",'VISSIM Travel Time Outputs'!$B:$B,U$9)),"-")</f>
        <v>-</v>
      </c>
      <c r="V42" s="34" t="str">
        <f>IFERROR(TIME(0,0,AVERAGEIFS('VISSIM Travel Time Outputs'!$I:$I,'VISSIM Travel Time Outputs'!$D:$D,$D42,'VISSIM Travel Time Outputs'!$A:$A,"AVG",'VISSIM Travel Time Outputs'!$B:$B,V$9)),"-")</f>
        <v>-</v>
      </c>
      <c r="W42" s="34" t="str">
        <f>IFERROR(TIME(0,0,AVERAGEIFS('VISSIM Travel Time Outputs'!$I:$I,'VISSIM Travel Time Outputs'!$D:$D,$D42,'VISSIM Travel Time Outputs'!$A:$A,"AVG",'VISSIM Travel Time Outputs'!$B:$B,W$9)),"-")</f>
        <v>-</v>
      </c>
      <c r="X42" s="34" t="str">
        <f>IFERROR(TIME(0,0,AVERAGEIFS('VISSIM Travel Time Outputs'!$I:$I,'VISSIM Travel Time Outputs'!$D:$D,$D42,'VISSIM Travel Time Outputs'!$A:$A,"AVG",'VISSIM Travel Time Outputs'!$B:$B,X$9)),"-")</f>
        <v>-</v>
      </c>
      <c r="Y42" s="134" t="str">
        <f>IFERROR(TIME(0,0,AVERAGEIFS('VISSIM Travel Time Outputs'!$I:$I,'VISSIM Travel Time Outputs'!$D:$D,$D42,'VISSIM Travel Time Outputs'!$A:$A,"AVG",'VISSIM Travel Time Outputs'!$B:$B,Y$9)),"-")</f>
        <v>-</v>
      </c>
      <c r="Z42" s="254"/>
      <c r="AA42" s="323" t="str">
        <f>IFERROR(AVERAGEIFS('VISSIM Travel Time Outputs'!$F:$F,'VISSIM Travel Time Outputs'!$D:$D,$D42,'VISSIM Travel Time Outputs'!$A:$A,"AVG",'VISSIM Travel Time Outputs'!$B:$B,AA$9),"-")</f>
        <v>-</v>
      </c>
      <c r="AB42" s="324" t="str">
        <f>IFERROR(AVERAGEIFS('VISSIM Travel Time Outputs'!$F:$F,'VISSIM Travel Time Outputs'!$D:$D,$D42,'VISSIM Travel Time Outputs'!$A:$A,"AVG",'VISSIM Travel Time Outputs'!$B:$B,AB$9),"-")</f>
        <v>-</v>
      </c>
      <c r="AC42" s="324" t="str">
        <f>IFERROR(AVERAGEIFS('VISSIM Travel Time Outputs'!$F:$F,'VISSIM Travel Time Outputs'!$D:$D,$D42,'VISSIM Travel Time Outputs'!$A:$A,"AVG",'VISSIM Travel Time Outputs'!$B:$B,AC$9),"-")</f>
        <v>-</v>
      </c>
      <c r="AD42" s="324" t="str">
        <f>IFERROR(AVERAGEIFS('VISSIM Travel Time Outputs'!$F:$F,'VISSIM Travel Time Outputs'!$D:$D,$D42,'VISSIM Travel Time Outputs'!$A:$A,"AVG",'VISSIM Travel Time Outputs'!$B:$B,AD$9),"-")</f>
        <v>-</v>
      </c>
      <c r="AE42" s="324" t="str">
        <f>IFERROR(AVERAGEIFS('VISSIM Travel Time Outputs'!$F:$F,'VISSIM Travel Time Outputs'!$D:$D,$D42,'VISSIM Travel Time Outputs'!$A:$A,"AVG",'VISSIM Travel Time Outputs'!$B:$B,AE$9),"-")</f>
        <v>-</v>
      </c>
      <c r="AF42" s="324" t="str">
        <f>IFERROR(AVERAGEIFS('VISSIM Travel Time Outputs'!$F:$F,'VISSIM Travel Time Outputs'!$D:$D,$D42,'VISSIM Travel Time Outputs'!$A:$A,"AVG",'VISSIM Travel Time Outputs'!$B:$B,AF$9),"-")</f>
        <v>-</v>
      </c>
      <c r="AG42" s="324" t="str">
        <f>IFERROR(AVERAGEIFS('VISSIM Travel Time Outputs'!$F:$F,'VISSIM Travel Time Outputs'!$D:$D,$D42,'VISSIM Travel Time Outputs'!$A:$A,"AVG",'VISSIM Travel Time Outputs'!$B:$B,AG$9),"-")</f>
        <v>-</v>
      </c>
      <c r="AH42" s="324" t="str">
        <f>IFERROR(AVERAGEIFS('VISSIM Travel Time Outputs'!$F:$F,'VISSIM Travel Time Outputs'!$D:$D,$D42,'VISSIM Travel Time Outputs'!$A:$A,"AVG",'VISSIM Travel Time Outputs'!$B:$B,AH$9),"-")</f>
        <v>-</v>
      </c>
      <c r="AI42" s="324" t="str">
        <f>IFERROR(AVERAGEIFS('VISSIM Travel Time Outputs'!$F:$F,'VISSIM Travel Time Outputs'!$D:$D,$D42,'VISSIM Travel Time Outputs'!$A:$A,"AVG",'VISSIM Travel Time Outputs'!$B:$B,AI$9),"-")</f>
        <v>-</v>
      </c>
      <c r="AJ42" s="324" t="str">
        <f>IFERROR(AVERAGEIFS('VISSIM Travel Time Outputs'!$F:$F,'VISSIM Travel Time Outputs'!$D:$D,$D42,'VISSIM Travel Time Outputs'!$A:$A,"AVG",'VISSIM Travel Time Outputs'!$B:$B,AJ$9),"-")</f>
        <v>-</v>
      </c>
      <c r="AK42" s="324" t="str">
        <f>IFERROR(AVERAGEIFS('VISSIM Travel Time Outputs'!$F:$F,'VISSIM Travel Time Outputs'!$D:$D,$D42,'VISSIM Travel Time Outputs'!$A:$A,"AVG",'VISSIM Travel Time Outputs'!$B:$B,AK$9),"-")</f>
        <v>-</v>
      </c>
      <c r="AL42" s="324" t="str">
        <f>IFERROR(AVERAGEIFS('VISSIM Travel Time Outputs'!$F:$F,'VISSIM Travel Time Outputs'!$D:$D,$D42,'VISSIM Travel Time Outputs'!$A:$A,"AVG",'VISSIM Travel Time Outputs'!$B:$B,AL$9),"-")</f>
        <v>-</v>
      </c>
      <c r="AM42" s="324" t="str">
        <f>IFERROR(AVERAGEIFS('VISSIM Travel Time Outputs'!$F:$F,'VISSIM Travel Time Outputs'!$D:$D,$D42,'VISSIM Travel Time Outputs'!$A:$A,"AVG",'VISSIM Travel Time Outputs'!$B:$B,AM$9),"-")</f>
        <v>-</v>
      </c>
      <c r="AN42" s="324" t="str">
        <f>IFERROR(AVERAGEIFS('VISSIM Travel Time Outputs'!$F:$F,'VISSIM Travel Time Outputs'!$D:$D,$D42,'VISSIM Travel Time Outputs'!$A:$A,"AVG",'VISSIM Travel Time Outputs'!$B:$B,AN$9),"-")</f>
        <v>-</v>
      </c>
      <c r="AO42" s="324" t="str">
        <f>IFERROR(AVERAGEIFS('VISSIM Travel Time Outputs'!$F:$F,'VISSIM Travel Time Outputs'!$D:$D,$D42,'VISSIM Travel Time Outputs'!$A:$A,"AVG",'VISSIM Travel Time Outputs'!$B:$B,AO$9),"-")</f>
        <v>-</v>
      </c>
      <c r="AP42" s="325" t="str">
        <f>IFERROR(AVERAGEIFS('VISSIM Travel Time Outputs'!$F:$F,'VISSIM Travel Time Outputs'!$D:$D,$D42,'VISSIM Travel Time Outputs'!$A:$A,"AVG",'VISSIM Travel Time Outputs'!$B:$B,AP$9),"-")</f>
        <v>-</v>
      </c>
      <c r="AQ42" s="331"/>
      <c r="AR42" s="209" t="str">
        <f t="shared" si="13"/>
        <v>--</v>
      </c>
      <c r="AS42" s="354" t="str">
        <f t="shared" si="14"/>
        <v>--</v>
      </c>
      <c r="AT42" s="325">
        <f t="shared" si="15"/>
        <v>0</v>
      </c>
      <c r="AU42" s="255"/>
      <c r="AV42" s="209" t="str">
        <f>IFERROR(TIME(0,0,AVERAGEIFS('VISSIM Travel Time Outputs'!$J:$J,'VISSIM Travel Time Outputs'!$D:$D,$D42,'VISSIM Travel Time Outputs'!$A:$A,"AVG",'VISSIM Travel Time Outputs'!$B:$B,AV$9)),"-")</f>
        <v>-</v>
      </c>
      <c r="AW42" s="34" t="str">
        <f>IFERROR(TIME(0,0,AVERAGEIFS('VISSIM Travel Time Outputs'!$J:$J,'VISSIM Travel Time Outputs'!$D:$D,$D42,'VISSIM Travel Time Outputs'!$A:$A,"AVG",'VISSIM Travel Time Outputs'!$B:$B,AW$9)),"-")</f>
        <v>-</v>
      </c>
      <c r="AX42" s="34" t="str">
        <f>IFERROR(TIME(0,0,AVERAGEIFS('VISSIM Travel Time Outputs'!$J:$J,'VISSIM Travel Time Outputs'!$D:$D,$D42,'VISSIM Travel Time Outputs'!$A:$A,"AVG",'VISSIM Travel Time Outputs'!$B:$B,AX$9)),"-")</f>
        <v>-</v>
      </c>
      <c r="AY42" s="34" t="str">
        <f>IFERROR(TIME(0,0,AVERAGEIFS('VISSIM Travel Time Outputs'!$J:$J,'VISSIM Travel Time Outputs'!$D:$D,$D42,'VISSIM Travel Time Outputs'!$A:$A,"AVG",'VISSIM Travel Time Outputs'!$B:$B,AY$9)),"-")</f>
        <v>-</v>
      </c>
      <c r="AZ42" s="34" t="str">
        <f>IFERROR(TIME(0,0,AVERAGEIFS('VISSIM Travel Time Outputs'!$J:$J,'VISSIM Travel Time Outputs'!$D:$D,$D42,'VISSIM Travel Time Outputs'!$A:$A,"AVG",'VISSIM Travel Time Outputs'!$B:$B,AZ$9)),"-")</f>
        <v>-</v>
      </c>
      <c r="BA42" s="34" t="str">
        <f>IFERROR(TIME(0,0,AVERAGEIFS('VISSIM Travel Time Outputs'!$J:$J,'VISSIM Travel Time Outputs'!$D:$D,$D42,'VISSIM Travel Time Outputs'!$A:$A,"AVG",'VISSIM Travel Time Outputs'!$B:$B,BA$9)),"-")</f>
        <v>-</v>
      </c>
      <c r="BB42" s="34" t="str">
        <f>IFERROR(TIME(0,0,AVERAGEIFS('VISSIM Travel Time Outputs'!$J:$J,'VISSIM Travel Time Outputs'!$D:$D,$D42,'VISSIM Travel Time Outputs'!$A:$A,"AVG",'VISSIM Travel Time Outputs'!$B:$B,BB$9)),"-")</f>
        <v>-</v>
      </c>
      <c r="BC42" s="34" t="str">
        <f>IFERROR(TIME(0,0,AVERAGEIFS('VISSIM Travel Time Outputs'!$J:$J,'VISSIM Travel Time Outputs'!$D:$D,$D42,'VISSIM Travel Time Outputs'!$A:$A,"AVG",'VISSIM Travel Time Outputs'!$B:$B,BC$9)),"-")</f>
        <v>-</v>
      </c>
      <c r="BD42" s="34" t="str">
        <f>IFERROR(TIME(0,0,AVERAGEIFS('VISSIM Travel Time Outputs'!$J:$J,'VISSIM Travel Time Outputs'!$D:$D,$D42,'VISSIM Travel Time Outputs'!$A:$A,"AVG",'VISSIM Travel Time Outputs'!$B:$B,BD$9)),"-")</f>
        <v>-</v>
      </c>
      <c r="BE42" s="34" t="str">
        <f>IFERROR(TIME(0,0,AVERAGEIFS('VISSIM Travel Time Outputs'!$J:$J,'VISSIM Travel Time Outputs'!$D:$D,$D42,'VISSIM Travel Time Outputs'!$A:$A,"AVG",'VISSIM Travel Time Outputs'!$B:$B,BE$9)),"-")</f>
        <v>-</v>
      </c>
      <c r="BF42" s="34" t="str">
        <f>IFERROR(TIME(0,0,AVERAGEIFS('VISSIM Travel Time Outputs'!$J:$J,'VISSIM Travel Time Outputs'!$D:$D,$D42,'VISSIM Travel Time Outputs'!$A:$A,"AVG",'VISSIM Travel Time Outputs'!$B:$B,BF$9)),"-")</f>
        <v>-</v>
      </c>
      <c r="BG42" s="34" t="str">
        <f>IFERROR(TIME(0,0,AVERAGEIFS('VISSIM Travel Time Outputs'!$J:$J,'VISSIM Travel Time Outputs'!$D:$D,$D42,'VISSIM Travel Time Outputs'!$A:$A,"AVG",'VISSIM Travel Time Outputs'!$B:$B,BG$9)),"-")</f>
        <v>-</v>
      </c>
      <c r="BH42" s="34" t="str">
        <f>IFERROR(TIME(0,0,AVERAGEIFS('VISSIM Travel Time Outputs'!$J:$J,'VISSIM Travel Time Outputs'!$D:$D,$D42,'VISSIM Travel Time Outputs'!$A:$A,"AVG",'VISSIM Travel Time Outputs'!$B:$B,BH$9)),"-")</f>
        <v>-</v>
      </c>
      <c r="BI42" s="34" t="str">
        <f>IFERROR(TIME(0,0,AVERAGEIFS('VISSIM Travel Time Outputs'!$J:$J,'VISSIM Travel Time Outputs'!$D:$D,$D42,'VISSIM Travel Time Outputs'!$A:$A,"AVG",'VISSIM Travel Time Outputs'!$B:$B,BI$9)),"-")</f>
        <v>-</v>
      </c>
      <c r="BJ42" s="34" t="str">
        <f>IFERROR(TIME(0,0,AVERAGEIFS('VISSIM Travel Time Outputs'!$J:$J,'VISSIM Travel Time Outputs'!$D:$D,$D42,'VISSIM Travel Time Outputs'!$A:$A,"AVG",'VISSIM Travel Time Outputs'!$B:$B,BJ$9)),"-")</f>
        <v>-</v>
      </c>
      <c r="BK42" s="134" t="str">
        <f>IFERROR(TIME(0,0,AVERAGEIFS('VISSIM Travel Time Outputs'!$J:$J,'VISSIM Travel Time Outputs'!$D:$D,$D42,'VISSIM Travel Time Outputs'!$A:$A,"AVG",'VISSIM Travel Time Outputs'!$B:$B,BK$9)),"-")</f>
        <v>-</v>
      </c>
      <c r="BL42" s="126"/>
      <c r="BM42" s="323" t="str">
        <f>IFERROR(AVERAGEIFS('VISSIM Travel Time Outputs'!$G:$G,'VISSIM Travel Time Outputs'!$D:$D,$D42,'VISSIM Travel Time Outputs'!$A:$A,"AVG",'VISSIM Travel Time Outputs'!$B:$B,BM$9),"-")</f>
        <v>-</v>
      </c>
      <c r="BN42" s="324" t="str">
        <f>IFERROR(AVERAGEIFS('VISSIM Travel Time Outputs'!$G:$G,'VISSIM Travel Time Outputs'!$D:$D,$D42,'VISSIM Travel Time Outputs'!$A:$A,"AVG",'VISSIM Travel Time Outputs'!$B:$B,BN$9),"-")</f>
        <v>-</v>
      </c>
      <c r="BO42" s="324" t="str">
        <f>IFERROR(AVERAGEIFS('VISSIM Travel Time Outputs'!$G:$G,'VISSIM Travel Time Outputs'!$D:$D,$D42,'VISSIM Travel Time Outputs'!$A:$A,"AVG",'VISSIM Travel Time Outputs'!$B:$B,BO$9),"-")</f>
        <v>-</v>
      </c>
      <c r="BP42" s="324" t="str">
        <f>IFERROR(AVERAGEIFS('VISSIM Travel Time Outputs'!$G:$G,'VISSIM Travel Time Outputs'!$D:$D,$D42,'VISSIM Travel Time Outputs'!$A:$A,"AVG",'VISSIM Travel Time Outputs'!$B:$B,BP$9),"-")</f>
        <v>-</v>
      </c>
      <c r="BQ42" s="324" t="str">
        <f>IFERROR(AVERAGEIFS('VISSIM Travel Time Outputs'!$G:$G,'VISSIM Travel Time Outputs'!$D:$D,$D42,'VISSIM Travel Time Outputs'!$A:$A,"AVG",'VISSIM Travel Time Outputs'!$B:$B,BQ$9),"-")</f>
        <v>-</v>
      </c>
      <c r="BR42" s="324" t="str">
        <f>IFERROR(AVERAGEIFS('VISSIM Travel Time Outputs'!$G:$G,'VISSIM Travel Time Outputs'!$D:$D,$D42,'VISSIM Travel Time Outputs'!$A:$A,"AVG",'VISSIM Travel Time Outputs'!$B:$B,BR$9),"-")</f>
        <v>-</v>
      </c>
      <c r="BS42" s="324" t="str">
        <f>IFERROR(AVERAGEIFS('VISSIM Travel Time Outputs'!$G:$G,'VISSIM Travel Time Outputs'!$D:$D,$D42,'VISSIM Travel Time Outputs'!$A:$A,"AVG",'VISSIM Travel Time Outputs'!$B:$B,BS$9),"-")</f>
        <v>-</v>
      </c>
      <c r="BT42" s="324" t="str">
        <f>IFERROR(AVERAGEIFS('VISSIM Travel Time Outputs'!$G:$G,'VISSIM Travel Time Outputs'!$D:$D,$D42,'VISSIM Travel Time Outputs'!$A:$A,"AVG",'VISSIM Travel Time Outputs'!$B:$B,BT$9),"-")</f>
        <v>-</v>
      </c>
      <c r="BU42" s="324" t="str">
        <f>IFERROR(AVERAGEIFS('VISSIM Travel Time Outputs'!$G:$G,'VISSIM Travel Time Outputs'!$D:$D,$D42,'VISSIM Travel Time Outputs'!$A:$A,"AVG",'VISSIM Travel Time Outputs'!$B:$B,BU$9),"-")</f>
        <v>-</v>
      </c>
      <c r="BV42" s="324" t="str">
        <f>IFERROR(AVERAGEIFS('VISSIM Travel Time Outputs'!$G:$G,'VISSIM Travel Time Outputs'!$D:$D,$D42,'VISSIM Travel Time Outputs'!$A:$A,"AVG",'VISSIM Travel Time Outputs'!$B:$B,BV$9),"-")</f>
        <v>-</v>
      </c>
      <c r="BW42" s="324" t="str">
        <f>IFERROR(AVERAGEIFS('VISSIM Travel Time Outputs'!$G:$G,'VISSIM Travel Time Outputs'!$D:$D,$D42,'VISSIM Travel Time Outputs'!$A:$A,"AVG",'VISSIM Travel Time Outputs'!$B:$B,BW$9),"-")</f>
        <v>-</v>
      </c>
      <c r="BX42" s="324" t="str">
        <f>IFERROR(AVERAGEIFS('VISSIM Travel Time Outputs'!$G:$G,'VISSIM Travel Time Outputs'!$D:$D,$D42,'VISSIM Travel Time Outputs'!$A:$A,"AVG",'VISSIM Travel Time Outputs'!$B:$B,BX$9),"-")</f>
        <v>-</v>
      </c>
      <c r="BY42" s="324" t="str">
        <f>IFERROR(AVERAGEIFS('VISSIM Travel Time Outputs'!$G:$G,'VISSIM Travel Time Outputs'!$D:$D,$D42,'VISSIM Travel Time Outputs'!$A:$A,"AVG",'VISSIM Travel Time Outputs'!$B:$B,BY$9),"-")</f>
        <v>-</v>
      </c>
      <c r="BZ42" s="324" t="str">
        <f>IFERROR(AVERAGEIFS('VISSIM Travel Time Outputs'!$G:$G,'VISSIM Travel Time Outputs'!$D:$D,$D42,'VISSIM Travel Time Outputs'!$A:$A,"AVG",'VISSIM Travel Time Outputs'!$B:$B,BZ$9),"-")</f>
        <v>-</v>
      </c>
      <c r="CA42" s="324" t="str">
        <f>IFERROR(AVERAGEIFS('VISSIM Travel Time Outputs'!$G:$G,'VISSIM Travel Time Outputs'!$D:$D,$D42,'VISSIM Travel Time Outputs'!$A:$A,"AVG",'VISSIM Travel Time Outputs'!$B:$B,CA$9),"-")</f>
        <v>-</v>
      </c>
      <c r="CB42" s="325" t="str">
        <f>IFERROR(AVERAGEIFS('VISSIM Travel Time Outputs'!$G:$G,'VISSIM Travel Time Outputs'!$D:$D,$D42,'VISSIM Travel Time Outputs'!$A:$A,"AVG",'VISSIM Travel Time Outputs'!$B:$B,CB$9),"-")</f>
        <v>-</v>
      </c>
      <c r="CC42" s="254"/>
      <c r="CD42" s="209" t="str">
        <f t="shared" si="16"/>
        <v>--</v>
      </c>
      <c r="CE42" s="354" t="str">
        <f t="shared" si="17"/>
        <v>--</v>
      </c>
      <c r="CF42" s="325">
        <f t="shared" si="18"/>
        <v>0</v>
      </c>
      <c r="CG42" s="331"/>
      <c r="CH42" s="209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134"/>
      <c r="CX42" s="331"/>
      <c r="CY42" s="323"/>
      <c r="CZ42" s="324"/>
      <c r="DA42" s="324"/>
      <c r="DB42" s="324"/>
      <c r="DC42" s="324"/>
      <c r="DD42" s="324"/>
      <c r="DE42" s="324"/>
      <c r="DF42" s="324"/>
      <c r="DG42" s="324"/>
      <c r="DH42" s="324"/>
      <c r="DI42" s="324"/>
      <c r="DJ42" s="324"/>
      <c r="DK42" s="324"/>
      <c r="DL42" s="324"/>
      <c r="DM42" s="324"/>
      <c r="DN42" s="325"/>
      <c r="DO42" s="331"/>
      <c r="DP42" s="209" t="str">
        <f t="shared" si="19"/>
        <v>--</v>
      </c>
      <c r="DQ42" s="354" t="str">
        <f t="shared" si="20"/>
        <v>--</v>
      </c>
      <c r="DR42" s="325">
        <f t="shared" si="21"/>
        <v>0</v>
      </c>
      <c r="DS42" s="255"/>
      <c r="DT42" s="209" t="str">
        <f>IFERROR(TIME(0,0,AVERAGEIFS('VISSIM Travel Time Outputs'!$K:$K,'VISSIM Travel Time Outputs'!$D:$D,$D42,'VISSIM Travel Time Outputs'!$A:$A,"AVG",'VISSIM Travel Time Outputs'!$B:$B,DT$9)),"-")</f>
        <v>-</v>
      </c>
      <c r="DU42" s="34" t="str">
        <f>IFERROR(TIME(0,0,AVERAGEIFS('VISSIM Travel Time Outputs'!$K:$K,'VISSIM Travel Time Outputs'!$D:$D,$D42,'VISSIM Travel Time Outputs'!$A:$A,"AVG",'VISSIM Travel Time Outputs'!$B:$B,DU$9)),"-")</f>
        <v>-</v>
      </c>
      <c r="DV42" s="34" t="str">
        <f>IFERROR(TIME(0,0,AVERAGEIFS('VISSIM Travel Time Outputs'!$K:$K,'VISSIM Travel Time Outputs'!$D:$D,$D42,'VISSIM Travel Time Outputs'!$A:$A,"AVG",'VISSIM Travel Time Outputs'!$B:$B,DV$9)),"-")</f>
        <v>-</v>
      </c>
      <c r="DW42" s="34" t="str">
        <f>IFERROR(TIME(0,0,AVERAGEIFS('VISSIM Travel Time Outputs'!$K:$K,'VISSIM Travel Time Outputs'!$D:$D,$D42,'VISSIM Travel Time Outputs'!$A:$A,"AVG",'VISSIM Travel Time Outputs'!$B:$B,DW$9)),"-")</f>
        <v>-</v>
      </c>
      <c r="DX42" s="34" t="str">
        <f>IFERROR(TIME(0,0,AVERAGEIFS('VISSIM Travel Time Outputs'!$K:$K,'VISSIM Travel Time Outputs'!$D:$D,$D42,'VISSIM Travel Time Outputs'!$A:$A,"AVG",'VISSIM Travel Time Outputs'!$B:$B,DX$9)),"-")</f>
        <v>-</v>
      </c>
      <c r="DY42" s="34" t="str">
        <f>IFERROR(TIME(0,0,AVERAGEIFS('VISSIM Travel Time Outputs'!$K:$K,'VISSIM Travel Time Outputs'!$D:$D,$D42,'VISSIM Travel Time Outputs'!$A:$A,"AVG",'VISSIM Travel Time Outputs'!$B:$B,DY$9)),"-")</f>
        <v>-</v>
      </c>
      <c r="DZ42" s="34" t="str">
        <f>IFERROR(TIME(0,0,AVERAGEIFS('VISSIM Travel Time Outputs'!$K:$K,'VISSIM Travel Time Outputs'!$D:$D,$D42,'VISSIM Travel Time Outputs'!$A:$A,"AVG",'VISSIM Travel Time Outputs'!$B:$B,DZ$9)),"-")</f>
        <v>-</v>
      </c>
      <c r="EA42" s="34" t="str">
        <f>IFERROR(TIME(0,0,AVERAGEIFS('VISSIM Travel Time Outputs'!$K:$K,'VISSIM Travel Time Outputs'!$D:$D,$D42,'VISSIM Travel Time Outputs'!$A:$A,"AVG",'VISSIM Travel Time Outputs'!$B:$B,EA$9)),"-")</f>
        <v>-</v>
      </c>
      <c r="EB42" s="34" t="str">
        <f>IFERROR(TIME(0,0,AVERAGEIFS('VISSIM Travel Time Outputs'!$K:$K,'VISSIM Travel Time Outputs'!$D:$D,$D42,'VISSIM Travel Time Outputs'!$A:$A,"AVG",'VISSIM Travel Time Outputs'!$B:$B,EB$9)),"-")</f>
        <v>-</v>
      </c>
      <c r="EC42" s="34" t="str">
        <f>IFERROR(TIME(0,0,AVERAGEIFS('VISSIM Travel Time Outputs'!$K:$K,'VISSIM Travel Time Outputs'!$D:$D,$D42,'VISSIM Travel Time Outputs'!$A:$A,"AVG",'VISSIM Travel Time Outputs'!$B:$B,EC$9)),"-")</f>
        <v>-</v>
      </c>
      <c r="ED42" s="34" t="str">
        <f>IFERROR(TIME(0,0,AVERAGEIFS('VISSIM Travel Time Outputs'!$K:$K,'VISSIM Travel Time Outputs'!$D:$D,$D42,'VISSIM Travel Time Outputs'!$A:$A,"AVG",'VISSIM Travel Time Outputs'!$B:$B,ED$9)),"-")</f>
        <v>-</v>
      </c>
      <c r="EE42" s="34" t="str">
        <f>IFERROR(TIME(0,0,AVERAGEIFS('VISSIM Travel Time Outputs'!$K:$K,'VISSIM Travel Time Outputs'!$D:$D,$D42,'VISSIM Travel Time Outputs'!$A:$A,"AVG",'VISSIM Travel Time Outputs'!$B:$B,EE$9)),"-")</f>
        <v>-</v>
      </c>
      <c r="EF42" s="34" t="str">
        <f>IFERROR(TIME(0,0,AVERAGEIFS('VISSIM Travel Time Outputs'!$K:$K,'VISSIM Travel Time Outputs'!$D:$D,$D42,'VISSIM Travel Time Outputs'!$A:$A,"AVG",'VISSIM Travel Time Outputs'!$B:$B,EF$9)),"-")</f>
        <v>-</v>
      </c>
      <c r="EG42" s="34" t="str">
        <f>IFERROR(TIME(0,0,AVERAGEIFS('VISSIM Travel Time Outputs'!$K:$K,'VISSIM Travel Time Outputs'!$D:$D,$D42,'VISSIM Travel Time Outputs'!$A:$A,"AVG",'VISSIM Travel Time Outputs'!$B:$B,EG$9)),"-")</f>
        <v>-</v>
      </c>
      <c r="EH42" s="34" t="str">
        <f>IFERROR(TIME(0,0,AVERAGEIFS('VISSIM Travel Time Outputs'!$K:$K,'VISSIM Travel Time Outputs'!$D:$D,$D42,'VISSIM Travel Time Outputs'!$A:$A,"AVG",'VISSIM Travel Time Outputs'!$B:$B,EH$9)),"-")</f>
        <v>-</v>
      </c>
      <c r="EI42" s="134" t="str">
        <f>IFERROR(TIME(0,0,AVERAGEIFS('VISSIM Travel Time Outputs'!$K:$K,'VISSIM Travel Time Outputs'!$D:$D,$D42,'VISSIM Travel Time Outputs'!$A:$A,"AVG",'VISSIM Travel Time Outputs'!$B:$B,EI$9)),"-")</f>
        <v>-</v>
      </c>
      <c r="EJ42" s="126"/>
      <c r="EK42" s="323" t="str">
        <f>IFERROR(AVERAGEIFS('VISSIM Travel Time Outputs'!$H:$H,'VISSIM Travel Time Outputs'!$D:$D,$D42,'VISSIM Travel Time Outputs'!$A:$A,"AVG",'VISSIM Travel Time Outputs'!$B:$B,EK$9),"-")</f>
        <v>-</v>
      </c>
      <c r="EL42" s="324" t="str">
        <f>IFERROR(AVERAGEIFS('VISSIM Travel Time Outputs'!$H:$H,'VISSIM Travel Time Outputs'!$D:$D,$D42,'VISSIM Travel Time Outputs'!$A:$A,"AVG",'VISSIM Travel Time Outputs'!$B:$B,EL$9),"-")</f>
        <v>-</v>
      </c>
      <c r="EM42" s="324" t="str">
        <f>IFERROR(AVERAGEIFS('VISSIM Travel Time Outputs'!$H:$H,'VISSIM Travel Time Outputs'!$D:$D,$D42,'VISSIM Travel Time Outputs'!$A:$A,"AVG",'VISSIM Travel Time Outputs'!$B:$B,EM$9),"-")</f>
        <v>-</v>
      </c>
      <c r="EN42" s="324" t="str">
        <f>IFERROR(AVERAGEIFS('VISSIM Travel Time Outputs'!$H:$H,'VISSIM Travel Time Outputs'!$D:$D,$D42,'VISSIM Travel Time Outputs'!$A:$A,"AVG",'VISSIM Travel Time Outputs'!$B:$B,EN$9),"-")</f>
        <v>-</v>
      </c>
      <c r="EO42" s="324" t="str">
        <f>IFERROR(AVERAGEIFS('VISSIM Travel Time Outputs'!$H:$H,'VISSIM Travel Time Outputs'!$D:$D,$D42,'VISSIM Travel Time Outputs'!$A:$A,"AVG",'VISSIM Travel Time Outputs'!$B:$B,EO$9),"-")</f>
        <v>-</v>
      </c>
      <c r="EP42" s="324" t="str">
        <f>IFERROR(AVERAGEIFS('VISSIM Travel Time Outputs'!$H:$H,'VISSIM Travel Time Outputs'!$D:$D,$D42,'VISSIM Travel Time Outputs'!$A:$A,"AVG",'VISSIM Travel Time Outputs'!$B:$B,EP$9),"-")</f>
        <v>-</v>
      </c>
      <c r="EQ42" s="324" t="str">
        <f>IFERROR(AVERAGEIFS('VISSIM Travel Time Outputs'!$H:$H,'VISSIM Travel Time Outputs'!$D:$D,$D42,'VISSIM Travel Time Outputs'!$A:$A,"AVG",'VISSIM Travel Time Outputs'!$B:$B,EQ$9),"-")</f>
        <v>-</v>
      </c>
      <c r="ER42" s="324" t="str">
        <f>IFERROR(AVERAGEIFS('VISSIM Travel Time Outputs'!$H:$H,'VISSIM Travel Time Outputs'!$D:$D,$D42,'VISSIM Travel Time Outputs'!$A:$A,"AVG",'VISSIM Travel Time Outputs'!$B:$B,ER$9),"-")</f>
        <v>-</v>
      </c>
      <c r="ES42" s="324" t="str">
        <f>IFERROR(AVERAGEIFS('VISSIM Travel Time Outputs'!$H:$H,'VISSIM Travel Time Outputs'!$D:$D,$D42,'VISSIM Travel Time Outputs'!$A:$A,"AVG",'VISSIM Travel Time Outputs'!$B:$B,ES$9),"-")</f>
        <v>-</v>
      </c>
      <c r="ET42" s="324" t="str">
        <f>IFERROR(AVERAGEIFS('VISSIM Travel Time Outputs'!$H:$H,'VISSIM Travel Time Outputs'!$D:$D,$D42,'VISSIM Travel Time Outputs'!$A:$A,"AVG",'VISSIM Travel Time Outputs'!$B:$B,ET$9),"-")</f>
        <v>-</v>
      </c>
      <c r="EU42" s="324" t="str">
        <f>IFERROR(AVERAGEIFS('VISSIM Travel Time Outputs'!$H:$H,'VISSIM Travel Time Outputs'!$D:$D,$D42,'VISSIM Travel Time Outputs'!$A:$A,"AVG",'VISSIM Travel Time Outputs'!$B:$B,EU$9),"-")</f>
        <v>-</v>
      </c>
      <c r="EV42" s="324" t="str">
        <f>IFERROR(AVERAGEIFS('VISSIM Travel Time Outputs'!$H:$H,'VISSIM Travel Time Outputs'!$D:$D,$D42,'VISSIM Travel Time Outputs'!$A:$A,"AVG",'VISSIM Travel Time Outputs'!$B:$B,EV$9),"-")</f>
        <v>-</v>
      </c>
      <c r="EW42" s="324" t="str">
        <f>IFERROR(AVERAGEIFS('VISSIM Travel Time Outputs'!$H:$H,'VISSIM Travel Time Outputs'!$D:$D,$D42,'VISSIM Travel Time Outputs'!$A:$A,"AVG",'VISSIM Travel Time Outputs'!$B:$B,EW$9),"-")</f>
        <v>-</v>
      </c>
      <c r="EX42" s="324" t="str">
        <f>IFERROR(AVERAGEIFS('VISSIM Travel Time Outputs'!$H:$H,'VISSIM Travel Time Outputs'!$D:$D,$D42,'VISSIM Travel Time Outputs'!$A:$A,"AVG",'VISSIM Travel Time Outputs'!$B:$B,EX$9),"-")</f>
        <v>-</v>
      </c>
      <c r="EY42" s="324" t="str">
        <f>IFERROR(AVERAGEIFS('VISSIM Travel Time Outputs'!$H:$H,'VISSIM Travel Time Outputs'!$D:$D,$D42,'VISSIM Travel Time Outputs'!$A:$A,"AVG",'VISSIM Travel Time Outputs'!$B:$B,EY$9),"-")</f>
        <v>-</v>
      </c>
      <c r="EZ42" s="325" t="str">
        <f>IFERROR(AVERAGEIFS('VISSIM Travel Time Outputs'!$H:$H,'VISSIM Travel Time Outputs'!$D:$D,$D42,'VISSIM Travel Time Outputs'!$A:$A,"AVG",'VISSIM Travel Time Outputs'!$B:$B,EZ$9),"-")</f>
        <v>-</v>
      </c>
      <c r="FA42" s="254"/>
      <c r="FB42" s="209" t="str">
        <f t="shared" si="22"/>
        <v>--</v>
      </c>
      <c r="FC42" s="354" t="str">
        <f t="shared" si="23"/>
        <v>--</v>
      </c>
      <c r="FD42" s="325">
        <f t="shared" si="24"/>
        <v>0</v>
      </c>
      <c r="FE42" s="331"/>
      <c r="FF42" s="209" t="str">
        <f>IFERROR(GETPIVOTDATA("Average of TRAVTM(40)",#REF!,"TIMEINT",FF$9,"VEHICLETRAVELTIMEMEASUREMENT",$D42)/3600/24,"--")</f>
        <v>--</v>
      </c>
      <c r="FG42" s="34" t="str">
        <f>IFERROR(GETPIVOTDATA("Average of TRAVTM(40)",#REF!,"TIMEINT",FG$9,"VEHICLETRAVELTIMEMEASUREMENT",$D42)/3600/24,"--")</f>
        <v>--</v>
      </c>
      <c r="FH42" s="34" t="str">
        <f>IFERROR(GETPIVOTDATA("Average of TRAVTM(40)",#REF!,"TIMEINT",FH$9,"VEHICLETRAVELTIMEMEASUREMENT",$D42)/3600/24,"--")</f>
        <v>--</v>
      </c>
      <c r="FI42" s="34" t="str">
        <f>IFERROR(GETPIVOTDATA("Average of TRAVTM(40)",#REF!,"TIMEINT",FI$9,"VEHICLETRAVELTIMEMEASUREMENT",$D42)/3600/24,"--")</f>
        <v>--</v>
      </c>
      <c r="FJ42" s="34" t="str">
        <f>IFERROR(GETPIVOTDATA("Average of TRAVTM(40)",#REF!,"TIMEINT",FJ$9,"VEHICLETRAVELTIMEMEASUREMENT",$D42)/3600/24,"--")</f>
        <v>--</v>
      </c>
      <c r="FK42" s="34" t="str">
        <f>IFERROR(GETPIVOTDATA("Average of TRAVTM(40)",#REF!,"TIMEINT",FK$9,"VEHICLETRAVELTIMEMEASUREMENT",$D42)/3600/24,"--")</f>
        <v>--</v>
      </c>
      <c r="FL42" s="34" t="str">
        <f>IFERROR(GETPIVOTDATA("Average of TRAVTM(40)",#REF!,"TIMEINT",FL$9,"VEHICLETRAVELTIMEMEASUREMENT",$D42)/3600/24,"--")</f>
        <v>--</v>
      </c>
      <c r="FM42" s="34" t="str">
        <f>IFERROR(GETPIVOTDATA("Average of TRAVTM(40)",#REF!,"TIMEINT",FM$9,"VEHICLETRAVELTIMEMEASUREMENT",$D42)/3600/24,"--")</f>
        <v>--</v>
      </c>
      <c r="FN42" s="34" t="str">
        <f>IFERROR(GETPIVOTDATA("Average of TRAVTM(40)",#REF!,"TIMEINT",FN$9,"VEHICLETRAVELTIMEMEASUREMENT",$D42)/3600/24,"--")</f>
        <v>--</v>
      </c>
      <c r="FO42" s="34" t="str">
        <f>IFERROR(GETPIVOTDATA("Average of TRAVTM(40)",#REF!,"TIMEINT",FO$9,"VEHICLETRAVELTIMEMEASUREMENT",$D42)/3600/24,"--")</f>
        <v>--</v>
      </c>
      <c r="FP42" s="34" t="str">
        <f>IFERROR(GETPIVOTDATA("Average of TRAVTM(40)",#REF!,"TIMEINT",FP$9,"VEHICLETRAVELTIMEMEASUREMENT",$D42)/3600/24,"--")</f>
        <v>--</v>
      </c>
      <c r="FQ42" s="34" t="str">
        <f>IFERROR(GETPIVOTDATA("Average of TRAVTM(40)",#REF!,"TIMEINT",FQ$9,"VEHICLETRAVELTIMEMEASUREMENT",$D42)/3600/24,"--")</f>
        <v>--</v>
      </c>
      <c r="FR42" s="34" t="str">
        <f>IFERROR(GETPIVOTDATA("Average of TRAVTM(40)",#REF!,"TIMEINT",FR$9,"VEHICLETRAVELTIMEMEASUREMENT",$D42)/3600/24,"--")</f>
        <v>--</v>
      </c>
      <c r="FS42" s="34" t="str">
        <f>IFERROR(GETPIVOTDATA("Average of TRAVTM(40)",#REF!,"TIMEINT",FS$9,"VEHICLETRAVELTIMEMEASUREMENT",$D42)/3600/24,"--")</f>
        <v>--</v>
      </c>
      <c r="FT42" s="34" t="str">
        <f>IFERROR(GETPIVOTDATA("Average of TRAVTM(40)",#REF!,"TIMEINT",FT$9,"VEHICLETRAVELTIMEMEASUREMENT",$D42)/3600/24,"--")</f>
        <v>--</v>
      </c>
      <c r="FU42" s="134" t="str">
        <f>IFERROR(GETPIVOTDATA("Average of TRAVTM(40)",#REF!,"TIMEINT",FU$9,"VEHICLETRAVELTIMEMEASUREMENT",$D42)/3600/24,"--")</f>
        <v>--</v>
      </c>
      <c r="FV42" s="331"/>
      <c r="FW42" s="323" t="str">
        <f>IFERROR(GETPIVOTDATA("Average of VEHS(40)",#REF!,"TIMEINT",FW$9,"VEHICLETRAVELTIMEMEASUREMENT",$D42),"--")</f>
        <v>--</v>
      </c>
      <c r="FX42" s="324" t="str">
        <f>IFERROR(GETPIVOTDATA("Average of VEHS(40)",#REF!,"TIMEINT",FX$9,"VEHICLETRAVELTIMEMEASUREMENT",$D42),"--")</f>
        <v>--</v>
      </c>
      <c r="FY42" s="324" t="str">
        <f>IFERROR(GETPIVOTDATA("Average of VEHS(40)",#REF!,"TIMEINT",FY$9,"VEHICLETRAVELTIMEMEASUREMENT",$D42),"--")</f>
        <v>--</v>
      </c>
      <c r="FZ42" s="324" t="str">
        <f>IFERROR(GETPIVOTDATA("Average of VEHS(40)",#REF!,"TIMEINT",FZ$9,"VEHICLETRAVELTIMEMEASUREMENT",$D42),"--")</f>
        <v>--</v>
      </c>
      <c r="GA42" s="324" t="str">
        <f>IFERROR(GETPIVOTDATA("Average of VEHS(40)",#REF!,"TIMEINT",GA$9,"VEHICLETRAVELTIMEMEASUREMENT",$D42),"--")</f>
        <v>--</v>
      </c>
      <c r="GB42" s="324" t="str">
        <f>IFERROR(GETPIVOTDATA("Average of VEHS(40)",#REF!,"TIMEINT",GB$9,"VEHICLETRAVELTIMEMEASUREMENT",$D42),"--")</f>
        <v>--</v>
      </c>
      <c r="GC42" s="324" t="str">
        <f>IFERROR(GETPIVOTDATA("Average of VEHS(40)",#REF!,"TIMEINT",GC$9,"VEHICLETRAVELTIMEMEASUREMENT",$D42),"--")</f>
        <v>--</v>
      </c>
      <c r="GD42" s="324" t="str">
        <f>IFERROR(GETPIVOTDATA("Average of VEHS(40)",#REF!,"TIMEINT",GD$9,"VEHICLETRAVELTIMEMEASUREMENT",$D42),"--")</f>
        <v>--</v>
      </c>
      <c r="GE42" s="324" t="str">
        <f>IFERROR(GETPIVOTDATA("Average of VEHS(40)",#REF!,"TIMEINT",GE$9,"VEHICLETRAVELTIMEMEASUREMENT",$D42),"--")</f>
        <v>--</v>
      </c>
      <c r="GF42" s="324" t="str">
        <f>IFERROR(GETPIVOTDATA("Average of VEHS(40)",#REF!,"TIMEINT",GF$9,"VEHICLETRAVELTIMEMEASUREMENT",$D42),"--")</f>
        <v>--</v>
      </c>
      <c r="GG42" s="324" t="str">
        <f>IFERROR(GETPIVOTDATA("Average of VEHS(40)",#REF!,"TIMEINT",GG$9,"VEHICLETRAVELTIMEMEASUREMENT",$D42),"--")</f>
        <v>--</v>
      </c>
      <c r="GH42" s="324" t="str">
        <f>IFERROR(GETPIVOTDATA("Average of VEHS(40)",#REF!,"TIMEINT",GH$9,"VEHICLETRAVELTIMEMEASUREMENT",$D42),"--")</f>
        <v>--</v>
      </c>
      <c r="GI42" s="324" t="str">
        <f>IFERROR(GETPIVOTDATA("Average of VEHS(40)",#REF!,"TIMEINT",GI$9,"VEHICLETRAVELTIMEMEASUREMENT",$D42),"--")</f>
        <v>--</v>
      </c>
      <c r="GJ42" s="324" t="str">
        <f>IFERROR(GETPIVOTDATA("Average of VEHS(40)",#REF!,"TIMEINT",GJ$9,"VEHICLETRAVELTIMEMEASUREMENT",$D42),"--")</f>
        <v>--</v>
      </c>
      <c r="GK42" s="324" t="str">
        <f>IFERROR(GETPIVOTDATA("Average of VEHS(40)",#REF!,"TIMEINT",GK$9,"VEHICLETRAVELTIMEMEASUREMENT",$D42),"--")</f>
        <v>--</v>
      </c>
      <c r="GL42" s="325" t="str">
        <f>IFERROR(GETPIVOTDATA("Average of VEHS(40)",#REF!,"TIMEINT",GL$9,"VEHICLETRAVELTIMEMEASUREMENT",$D42),"--")</f>
        <v>--</v>
      </c>
      <c r="GM42" s="331"/>
      <c r="GN42" s="209" t="str">
        <f t="shared" si="25"/>
        <v>--</v>
      </c>
      <c r="GO42" s="354" t="str">
        <f t="shared" si="26"/>
        <v>--</v>
      </c>
      <c r="GP42" s="325">
        <f t="shared" si="27"/>
        <v>0</v>
      </c>
      <c r="GQ42" s="331"/>
      <c r="GR42" s="209" t="str">
        <f>IFERROR(GETPIVOTDATA("Average of TRAVTM(60)",#REF!,"TIMEINT",GR$9,"VEHICLETRAVELTIMEMEASUREMENT",$D42)/3600/24,"--")</f>
        <v>--</v>
      </c>
      <c r="GS42" s="34" t="str">
        <f>IFERROR(GETPIVOTDATA("Average of TRAVTM(60)",#REF!,"TIMEINT",GS$9,"VEHICLETRAVELTIMEMEASUREMENT",$D42)/3600/24,"--")</f>
        <v>--</v>
      </c>
      <c r="GT42" s="34" t="str">
        <f>IFERROR(GETPIVOTDATA("Average of TRAVTM(60)",#REF!,"TIMEINT",GT$9,"VEHICLETRAVELTIMEMEASUREMENT",$D42)/3600/24,"--")</f>
        <v>--</v>
      </c>
      <c r="GU42" s="34" t="str">
        <f>IFERROR(GETPIVOTDATA("Average of TRAVTM(60)",#REF!,"TIMEINT",GU$9,"VEHICLETRAVELTIMEMEASUREMENT",$D42)/3600/24,"--")</f>
        <v>--</v>
      </c>
      <c r="GV42" s="34" t="str">
        <f>IFERROR(GETPIVOTDATA("Average of TRAVTM(60)",#REF!,"TIMEINT",GV$9,"VEHICLETRAVELTIMEMEASUREMENT",$D42)/3600/24,"--")</f>
        <v>--</v>
      </c>
      <c r="GW42" s="34" t="str">
        <f>IFERROR(GETPIVOTDATA("Average of TRAVTM(60)",#REF!,"TIMEINT",GW$9,"VEHICLETRAVELTIMEMEASUREMENT",$D42)/3600/24,"--")</f>
        <v>--</v>
      </c>
      <c r="GX42" s="34" t="str">
        <f>IFERROR(GETPIVOTDATA("Average of TRAVTM(60)",#REF!,"TIMEINT",GX$9,"VEHICLETRAVELTIMEMEASUREMENT",$D42)/3600/24,"--")</f>
        <v>--</v>
      </c>
      <c r="GY42" s="34" t="str">
        <f>IFERROR(GETPIVOTDATA("Average of TRAVTM(60)",#REF!,"TIMEINT",GY$9,"VEHICLETRAVELTIMEMEASUREMENT",$D42)/3600/24,"--")</f>
        <v>--</v>
      </c>
      <c r="GZ42" s="34" t="str">
        <f>IFERROR(GETPIVOTDATA("Average of TRAVTM(60)",#REF!,"TIMEINT",GZ$9,"VEHICLETRAVELTIMEMEASUREMENT",$D42)/3600/24,"--")</f>
        <v>--</v>
      </c>
      <c r="HA42" s="34" t="str">
        <f>IFERROR(GETPIVOTDATA("Average of TRAVTM(60)",#REF!,"TIMEINT",HA$9,"VEHICLETRAVELTIMEMEASUREMENT",$D42)/3600/24,"--")</f>
        <v>--</v>
      </c>
      <c r="HB42" s="34" t="str">
        <f>IFERROR(GETPIVOTDATA("Average of TRAVTM(60)",#REF!,"TIMEINT",HB$9,"VEHICLETRAVELTIMEMEASUREMENT",$D42)/3600/24,"--")</f>
        <v>--</v>
      </c>
      <c r="HC42" s="34" t="str">
        <f>IFERROR(GETPIVOTDATA("Average of TRAVTM(60)",#REF!,"TIMEINT",HC$9,"VEHICLETRAVELTIMEMEASUREMENT",$D42)/3600/24,"--")</f>
        <v>--</v>
      </c>
      <c r="HD42" s="34" t="str">
        <f>IFERROR(GETPIVOTDATA("Average of TRAVTM(60)",#REF!,"TIMEINT",HD$9,"VEHICLETRAVELTIMEMEASUREMENT",$D42)/3600/24,"--")</f>
        <v>--</v>
      </c>
      <c r="HE42" s="34" t="str">
        <f>IFERROR(GETPIVOTDATA("Average of TRAVTM(60)",#REF!,"TIMEINT",HE$9,"VEHICLETRAVELTIMEMEASUREMENT",$D42)/3600/24,"--")</f>
        <v>--</v>
      </c>
      <c r="HF42" s="34" t="str">
        <f>IFERROR(GETPIVOTDATA("Average of TRAVTM(60)",#REF!,"TIMEINT",HF$9,"VEHICLETRAVELTIMEMEASUREMENT",$D42)/3600/24,"--")</f>
        <v>--</v>
      </c>
      <c r="HG42" s="134" t="str">
        <f>IFERROR(GETPIVOTDATA("Average of TRAVTM(60)",#REF!,"TIMEINT",HG$9,"VEHICLETRAVELTIMEMEASUREMENT",$D42)/3600/24,"--")</f>
        <v>--</v>
      </c>
      <c r="HH42" s="331"/>
      <c r="HI42" s="323" t="str">
        <f>IFERROR(GETPIVOTDATA("Average of VEHS(60)",#REF!,"TIMEINT",HI$9,"VEHICLETRAVELTIMEMEASUREMENT",$D42),"--")</f>
        <v>--</v>
      </c>
      <c r="HJ42" s="324" t="str">
        <f>IFERROR(GETPIVOTDATA("Average of VEHS(60)",#REF!,"TIMEINT",HJ$9,"VEHICLETRAVELTIMEMEASUREMENT",$D42),"--")</f>
        <v>--</v>
      </c>
      <c r="HK42" s="324" t="str">
        <f>IFERROR(GETPIVOTDATA("Average of VEHS(60)",#REF!,"TIMEINT",HK$9,"VEHICLETRAVELTIMEMEASUREMENT",$D42),"--")</f>
        <v>--</v>
      </c>
      <c r="HL42" s="324" t="str">
        <f>IFERROR(GETPIVOTDATA("Average of VEHS(60)",#REF!,"TIMEINT",HL$9,"VEHICLETRAVELTIMEMEASUREMENT",$D42),"--")</f>
        <v>--</v>
      </c>
      <c r="HM42" s="324" t="str">
        <f>IFERROR(GETPIVOTDATA("Average of VEHS(60)",#REF!,"TIMEINT",HM$9,"VEHICLETRAVELTIMEMEASUREMENT",$D42),"--")</f>
        <v>--</v>
      </c>
      <c r="HN42" s="324" t="str">
        <f>IFERROR(GETPIVOTDATA("Average of VEHS(60)",#REF!,"TIMEINT",HN$9,"VEHICLETRAVELTIMEMEASUREMENT",$D42),"--")</f>
        <v>--</v>
      </c>
      <c r="HO42" s="324" t="str">
        <f>IFERROR(GETPIVOTDATA("Average of VEHS(60)",#REF!,"TIMEINT",HO$9,"VEHICLETRAVELTIMEMEASUREMENT",$D42),"--")</f>
        <v>--</v>
      </c>
      <c r="HP42" s="324" t="str">
        <f>IFERROR(GETPIVOTDATA("Average of VEHS(60)",#REF!,"TIMEINT",HP$9,"VEHICLETRAVELTIMEMEASUREMENT",$D42),"--")</f>
        <v>--</v>
      </c>
      <c r="HQ42" s="324" t="str">
        <f>IFERROR(GETPIVOTDATA("Average of VEHS(60)",#REF!,"TIMEINT",HQ$9,"VEHICLETRAVELTIMEMEASUREMENT",$D42),"--")</f>
        <v>--</v>
      </c>
      <c r="HR42" s="324" t="str">
        <f>IFERROR(GETPIVOTDATA("Average of VEHS(60)",#REF!,"TIMEINT",HR$9,"VEHICLETRAVELTIMEMEASUREMENT",$D42),"--")</f>
        <v>--</v>
      </c>
      <c r="HS42" s="324" t="str">
        <f>IFERROR(GETPIVOTDATA("Average of VEHS(60)",#REF!,"TIMEINT",HS$9,"VEHICLETRAVELTIMEMEASUREMENT",$D42),"--")</f>
        <v>--</v>
      </c>
      <c r="HT42" s="324" t="str">
        <f>IFERROR(GETPIVOTDATA("Average of VEHS(60)",#REF!,"TIMEINT",HT$9,"VEHICLETRAVELTIMEMEASUREMENT",$D42),"--")</f>
        <v>--</v>
      </c>
      <c r="HU42" s="324" t="str">
        <f>IFERROR(GETPIVOTDATA("Average of VEHS(60)",#REF!,"TIMEINT",HU$9,"VEHICLETRAVELTIMEMEASUREMENT",$D42),"--")</f>
        <v>--</v>
      </c>
      <c r="HV42" s="324" t="str">
        <f>IFERROR(GETPIVOTDATA("Average of VEHS(60)",#REF!,"TIMEINT",HV$9,"VEHICLETRAVELTIMEMEASUREMENT",$D42),"--")</f>
        <v>--</v>
      </c>
      <c r="HW42" s="324" t="str">
        <f>IFERROR(GETPIVOTDATA("Average of VEHS(60)",#REF!,"TIMEINT",HW$9,"VEHICLETRAVELTIMEMEASUREMENT",$D42),"--")</f>
        <v>--</v>
      </c>
      <c r="HX42" s="325" t="str">
        <f>IFERROR(GETPIVOTDATA("Average of VEHS(60)",#REF!,"TIMEINT",HX$9,"VEHICLETRAVELTIMEMEASUREMENT",$D42),"--")</f>
        <v>--</v>
      </c>
      <c r="HY42" s="331"/>
      <c r="HZ42" s="209" t="str">
        <f t="shared" si="28"/>
        <v>--</v>
      </c>
      <c r="IA42" s="354" t="str">
        <f t="shared" si="29"/>
        <v>--</v>
      </c>
      <c r="IB42" s="325">
        <f t="shared" si="30"/>
        <v>0</v>
      </c>
      <c r="IC42" s="638"/>
      <c r="ID42" s="323" t="str">
        <f>IFERROR(AVERAGEIFS('VISSIM Travel Time Outputs'!#REF!,'VISSIM Travel Time Outputs'!#REF!,$D42,'VISSIM Travel Time Outputs'!#REF!,"AVG",'VISSIM Travel Time Outputs'!#REF!,ID$9),"-")</f>
        <v>-</v>
      </c>
      <c r="IE42" s="324" t="str">
        <f>IFERROR(AVERAGEIFS('VISSIM Travel Time Outputs'!#REF!,'VISSIM Travel Time Outputs'!#REF!,$D42,'VISSIM Travel Time Outputs'!#REF!,"AVG",'VISSIM Travel Time Outputs'!#REF!,IE$9),"-")</f>
        <v>-</v>
      </c>
      <c r="IF42" s="324" t="str">
        <f>IFERROR(AVERAGEIFS('VISSIM Travel Time Outputs'!#REF!,'VISSIM Travel Time Outputs'!#REF!,$D42,'VISSIM Travel Time Outputs'!#REF!,"AVG",'VISSIM Travel Time Outputs'!#REF!,IF$9),"-")</f>
        <v>-</v>
      </c>
      <c r="IG42" s="324" t="str">
        <f>IFERROR(AVERAGEIFS('VISSIM Travel Time Outputs'!#REF!,'VISSIM Travel Time Outputs'!#REF!,$D42,'VISSIM Travel Time Outputs'!#REF!,"AVG",'VISSIM Travel Time Outputs'!#REF!,IG$9),"-")</f>
        <v>-</v>
      </c>
      <c r="IH42" s="324" t="str">
        <f>IFERROR(AVERAGEIFS('VISSIM Travel Time Outputs'!#REF!,'VISSIM Travel Time Outputs'!#REF!,$D42,'VISSIM Travel Time Outputs'!#REF!,"AVG",'VISSIM Travel Time Outputs'!#REF!,IH$9),"-")</f>
        <v>-</v>
      </c>
      <c r="II42" s="324" t="str">
        <f>IFERROR(AVERAGEIFS('VISSIM Travel Time Outputs'!#REF!,'VISSIM Travel Time Outputs'!#REF!,$D42,'VISSIM Travel Time Outputs'!#REF!,"AVG",'VISSIM Travel Time Outputs'!#REF!,II$9),"-")</f>
        <v>-</v>
      </c>
      <c r="IJ42" s="324" t="str">
        <f>IFERROR(AVERAGEIFS('VISSIM Travel Time Outputs'!#REF!,'VISSIM Travel Time Outputs'!#REF!,$D42,'VISSIM Travel Time Outputs'!#REF!,"AVG",'VISSIM Travel Time Outputs'!#REF!,IJ$9),"-")</f>
        <v>-</v>
      </c>
      <c r="IK42" s="324" t="str">
        <f>IFERROR(AVERAGEIFS('VISSIM Travel Time Outputs'!#REF!,'VISSIM Travel Time Outputs'!#REF!,$D42,'VISSIM Travel Time Outputs'!#REF!,"AVG",'VISSIM Travel Time Outputs'!#REF!,IK$9),"-")</f>
        <v>-</v>
      </c>
      <c r="IL42" s="324" t="str">
        <f>IFERROR(AVERAGEIFS('VISSIM Travel Time Outputs'!#REF!,'VISSIM Travel Time Outputs'!#REF!,$D42,'VISSIM Travel Time Outputs'!#REF!,"AVG",'VISSIM Travel Time Outputs'!#REF!,IL$9),"-")</f>
        <v>-</v>
      </c>
      <c r="IM42" s="324" t="str">
        <f>IFERROR(AVERAGEIFS('VISSIM Travel Time Outputs'!#REF!,'VISSIM Travel Time Outputs'!#REF!,$D42,'VISSIM Travel Time Outputs'!#REF!,"AVG",'VISSIM Travel Time Outputs'!#REF!,IM$9),"-")</f>
        <v>-</v>
      </c>
      <c r="IN42" s="324" t="str">
        <f>IFERROR(AVERAGEIFS('VISSIM Travel Time Outputs'!#REF!,'VISSIM Travel Time Outputs'!#REF!,$D42,'VISSIM Travel Time Outputs'!#REF!,"AVG",'VISSIM Travel Time Outputs'!#REF!,IN$9),"-")</f>
        <v>-</v>
      </c>
      <c r="IO42" s="324" t="str">
        <f>IFERROR(AVERAGEIFS('VISSIM Travel Time Outputs'!#REF!,'VISSIM Travel Time Outputs'!#REF!,$D42,'VISSIM Travel Time Outputs'!#REF!,"AVG",'VISSIM Travel Time Outputs'!#REF!,IO$9),"-")</f>
        <v>-</v>
      </c>
      <c r="IP42" s="324" t="str">
        <f>IFERROR(AVERAGEIFS('VISSIM Travel Time Outputs'!#REF!,'VISSIM Travel Time Outputs'!#REF!,$D42,'VISSIM Travel Time Outputs'!#REF!,"AVG",'VISSIM Travel Time Outputs'!#REF!,IP$9),"-")</f>
        <v>-</v>
      </c>
      <c r="IQ42" s="324" t="str">
        <f>IFERROR(AVERAGEIFS('VISSIM Travel Time Outputs'!#REF!,'VISSIM Travel Time Outputs'!#REF!,$D42,'VISSIM Travel Time Outputs'!#REF!,"AVG",'VISSIM Travel Time Outputs'!#REF!,IQ$9),"-")</f>
        <v>-</v>
      </c>
      <c r="IR42" s="324" t="str">
        <f>IFERROR(AVERAGEIFS('VISSIM Travel Time Outputs'!#REF!,'VISSIM Travel Time Outputs'!#REF!,$D42,'VISSIM Travel Time Outputs'!#REF!,"AVG",'VISSIM Travel Time Outputs'!#REF!,IR$9),"-")</f>
        <v>-</v>
      </c>
      <c r="IS42" s="325" t="str">
        <f>IFERROR(AVERAGEIFS('VISSIM Travel Time Outputs'!#REF!,'VISSIM Travel Time Outputs'!#REF!,$D42,'VISSIM Travel Time Outputs'!#REF!,"AVG",'VISSIM Travel Time Outputs'!#REF!,IS$9),"-")</f>
        <v>-</v>
      </c>
      <c r="IT42" s="325" t="str">
        <f t="shared" si="31"/>
        <v>--</v>
      </c>
    </row>
    <row r="43" spans="1:254" x14ac:dyDescent="0.35">
      <c r="A43" s="252" t="str">
        <f t="shared" si="12"/>
        <v>H</v>
      </c>
      <c r="B43" s="577">
        <f t="shared" si="32"/>
        <v>34</v>
      </c>
      <c r="C43" s="413">
        <f>INDEX('Input - Travel Times'!$B$3:$AH$103,MATCH($B43,'Input - Travel Times'!$B$3:$B$103,0),MATCH(C$9,'Input - Travel Times'!$B$3:$AH$3,0))</f>
        <v>0</v>
      </c>
      <c r="D43" s="150">
        <f>INDEX('Input - Travel Times'!$B$3:$AH$103,MATCH($B43,'Input - Travel Times'!$B$3:$B$103,0),MATCH(D$9,'Input - Travel Times'!$B$3:$AH$3,0))</f>
        <v>0</v>
      </c>
      <c r="E43" s="518">
        <f>TIME(0,0,INDEX('Input - Travel Times'!$B$3:$AH$103,MATCH($B43,'Input - Travel Times'!$B$3:$B$103,0),MATCH(E$9,'Input - Travel Times'!$B$3:$AH$3,0)))</f>
        <v>0</v>
      </c>
      <c r="F43" s="518">
        <f>TIME(0,0,INDEX('Input - Travel Times'!$B$3:$AH$103,MATCH($B43,'Input - Travel Times'!$B$3:$B$103,0),MATCH(F$9,'Input - Travel Times'!$B$3:$AH$3,0)))</f>
        <v>0</v>
      </c>
      <c r="G43" s="518">
        <f>TIME(0,0,INDEX('Input - Travel Times'!$B$3:$AH$103,MATCH($B43,'Input - Travel Times'!$B$3:$B$103,0),MATCH(G$9,'Input - Travel Times'!$B$3:$AH$3,0)))</f>
        <v>0</v>
      </c>
      <c r="H43" s="518">
        <f>TIME(0,0,INDEX('Input - Travel Times'!$B$3:$AH$103,MATCH($B43,'Input - Travel Times'!$B$3:$B$103,0),MATCH(H$9,'Input - Travel Times'!$B$3:$AH$3,0)))</f>
        <v>0</v>
      </c>
      <c r="J43" s="209" t="str">
        <f>IFERROR(TIME(0,0,AVERAGEIFS('VISSIM Travel Time Outputs'!$I:$I,'VISSIM Travel Time Outputs'!$D:$D,$D43,'VISSIM Travel Time Outputs'!$A:$A,"AVG",'VISSIM Travel Time Outputs'!$B:$B,J$9)),"-")</f>
        <v>-</v>
      </c>
      <c r="K43" s="34" t="str">
        <f>IFERROR(TIME(0,0,AVERAGEIFS('VISSIM Travel Time Outputs'!$I:$I,'VISSIM Travel Time Outputs'!$D:$D,$D43,'VISSIM Travel Time Outputs'!$A:$A,"AVG",'VISSIM Travel Time Outputs'!$B:$B,K$9)),"-")</f>
        <v>-</v>
      </c>
      <c r="L43" s="34" t="str">
        <f>IFERROR(TIME(0,0,AVERAGEIFS('VISSIM Travel Time Outputs'!$I:$I,'VISSIM Travel Time Outputs'!$D:$D,$D43,'VISSIM Travel Time Outputs'!$A:$A,"AVG",'VISSIM Travel Time Outputs'!$B:$B,L$9)),"-")</f>
        <v>-</v>
      </c>
      <c r="M43" s="34" t="str">
        <f>IFERROR(TIME(0,0,AVERAGEIFS('VISSIM Travel Time Outputs'!$I:$I,'VISSIM Travel Time Outputs'!$D:$D,$D43,'VISSIM Travel Time Outputs'!$A:$A,"AVG",'VISSIM Travel Time Outputs'!$B:$B,M$9)),"-")</f>
        <v>-</v>
      </c>
      <c r="N43" s="34" t="str">
        <f>IFERROR(TIME(0,0,AVERAGEIFS('VISSIM Travel Time Outputs'!$I:$I,'VISSIM Travel Time Outputs'!$D:$D,$D43,'VISSIM Travel Time Outputs'!$A:$A,"AVG",'VISSIM Travel Time Outputs'!$B:$B,N$9)),"-")</f>
        <v>-</v>
      </c>
      <c r="O43" s="34" t="str">
        <f>IFERROR(TIME(0,0,AVERAGEIFS('VISSIM Travel Time Outputs'!$I:$I,'VISSIM Travel Time Outputs'!$D:$D,$D43,'VISSIM Travel Time Outputs'!$A:$A,"AVG",'VISSIM Travel Time Outputs'!$B:$B,O$9)),"-")</f>
        <v>-</v>
      </c>
      <c r="P43" s="34" t="str">
        <f>IFERROR(TIME(0,0,AVERAGEIFS('VISSIM Travel Time Outputs'!$I:$I,'VISSIM Travel Time Outputs'!$D:$D,$D43,'VISSIM Travel Time Outputs'!$A:$A,"AVG",'VISSIM Travel Time Outputs'!$B:$B,P$9)),"-")</f>
        <v>-</v>
      </c>
      <c r="Q43" s="34" t="str">
        <f>IFERROR(TIME(0,0,AVERAGEIFS('VISSIM Travel Time Outputs'!$I:$I,'VISSIM Travel Time Outputs'!$D:$D,$D43,'VISSIM Travel Time Outputs'!$A:$A,"AVG",'VISSIM Travel Time Outputs'!$B:$B,Q$9)),"-")</f>
        <v>-</v>
      </c>
      <c r="R43" s="34" t="str">
        <f>IFERROR(TIME(0,0,AVERAGEIFS('VISSIM Travel Time Outputs'!$I:$I,'VISSIM Travel Time Outputs'!$D:$D,$D43,'VISSIM Travel Time Outputs'!$A:$A,"AVG",'VISSIM Travel Time Outputs'!$B:$B,R$9)),"-")</f>
        <v>-</v>
      </c>
      <c r="S43" s="34" t="str">
        <f>IFERROR(TIME(0,0,AVERAGEIFS('VISSIM Travel Time Outputs'!$I:$I,'VISSIM Travel Time Outputs'!$D:$D,$D43,'VISSIM Travel Time Outputs'!$A:$A,"AVG",'VISSIM Travel Time Outputs'!$B:$B,S$9)),"-")</f>
        <v>-</v>
      </c>
      <c r="T43" s="34" t="str">
        <f>IFERROR(TIME(0,0,AVERAGEIFS('VISSIM Travel Time Outputs'!$I:$I,'VISSIM Travel Time Outputs'!$D:$D,$D43,'VISSIM Travel Time Outputs'!$A:$A,"AVG",'VISSIM Travel Time Outputs'!$B:$B,T$9)),"-")</f>
        <v>-</v>
      </c>
      <c r="U43" s="34" t="str">
        <f>IFERROR(TIME(0,0,AVERAGEIFS('VISSIM Travel Time Outputs'!$I:$I,'VISSIM Travel Time Outputs'!$D:$D,$D43,'VISSIM Travel Time Outputs'!$A:$A,"AVG",'VISSIM Travel Time Outputs'!$B:$B,U$9)),"-")</f>
        <v>-</v>
      </c>
      <c r="V43" s="34" t="str">
        <f>IFERROR(TIME(0,0,AVERAGEIFS('VISSIM Travel Time Outputs'!$I:$I,'VISSIM Travel Time Outputs'!$D:$D,$D43,'VISSIM Travel Time Outputs'!$A:$A,"AVG",'VISSIM Travel Time Outputs'!$B:$B,V$9)),"-")</f>
        <v>-</v>
      </c>
      <c r="W43" s="34" t="str">
        <f>IFERROR(TIME(0,0,AVERAGEIFS('VISSIM Travel Time Outputs'!$I:$I,'VISSIM Travel Time Outputs'!$D:$D,$D43,'VISSIM Travel Time Outputs'!$A:$A,"AVG",'VISSIM Travel Time Outputs'!$B:$B,W$9)),"-")</f>
        <v>-</v>
      </c>
      <c r="X43" s="34" t="str">
        <f>IFERROR(TIME(0,0,AVERAGEIFS('VISSIM Travel Time Outputs'!$I:$I,'VISSIM Travel Time Outputs'!$D:$D,$D43,'VISSIM Travel Time Outputs'!$A:$A,"AVG",'VISSIM Travel Time Outputs'!$B:$B,X$9)),"-")</f>
        <v>-</v>
      </c>
      <c r="Y43" s="134" t="str">
        <f>IFERROR(TIME(0,0,AVERAGEIFS('VISSIM Travel Time Outputs'!$I:$I,'VISSIM Travel Time Outputs'!$D:$D,$D43,'VISSIM Travel Time Outputs'!$A:$A,"AVG",'VISSIM Travel Time Outputs'!$B:$B,Y$9)),"-")</f>
        <v>-</v>
      </c>
      <c r="Z43" s="254"/>
      <c r="AA43" s="323" t="str">
        <f>IFERROR(AVERAGEIFS('VISSIM Travel Time Outputs'!$F:$F,'VISSIM Travel Time Outputs'!$D:$D,$D43,'VISSIM Travel Time Outputs'!$A:$A,"AVG",'VISSIM Travel Time Outputs'!$B:$B,AA$9),"-")</f>
        <v>-</v>
      </c>
      <c r="AB43" s="324" t="str">
        <f>IFERROR(AVERAGEIFS('VISSIM Travel Time Outputs'!$F:$F,'VISSIM Travel Time Outputs'!$D:$D,$D43,'VISSIM Travel Time Outputs'!$A:$A,"AVG",'VISSIM Travel Time Outputs'!$B:$B,AB$9),"-")</f>
        <v>-</v>
      </c>
      <c r="AC43" s="324" t="str">
        <f>IFERROR(AVERAGEIFS('VISSIM Travel Time Outputs'!$F:$F,'VISSIM Travel Time Outputs'!$D:$D,$D43,'VISSIM Travel Time Outputs'!$A:$A,"AVG",'VISSIM Travel Time Outputs'!$B:$B,AC$9),"-")</f>
        <v>-</v>
      </c>
      <c r="AD43" s="324" t="str">
        <f>IFERROR(AVERAGEIFS('VISSIM Travel Time Outputs'!$F:$F,'VISSIM Travel Time Outputs'!$D:$D,$D43,'VISSIM Travel Time Outputs'!$A:$A,"AVG",'VISSIM Travel Time Outputs'!$B:$B,AD$9),"-")</f>
        <v>-</v>
      </c>
      <c r="AE43" s="324" t="str">
        <f>IFERROR(AVERAGEIFS('VISSIM Travel Time Outputs'!$F:$F,'VISSIM Travel Time Outputs'!$D:$D,$D43,'VISSIM Travel Time Outputs'!$A:$A,"AVG",'VISSIM Travel Time Outputs'!$B:$B,AE$9),"-")</f>
        <v>-</v>
      </c>
      <c r="AF43" s="324" t="str">
        <f>IFERROR(AVERAGEIFS('VISSIM Travel Time Outputs'!$F:$F,'VISSIM Travel Time Outputs'!$D:$D,$D43,'VISSIM Travel Time Outputs'!$A:$A,"AVG",'VISSIM Travel Time Outputs'!$B:$B,AF$9),"-")</f>
        <v>-</v>
      </c>
      <c r="AG43" s="324" t="str">
        <f>IFERROR(AVERAGEIFS('VISSIM Travel Time Outputs'!$F:$F,'VISSIM Travel Time Outputs'!$D:$D,$D43,'VISSIM Travel Time Outputs'!$A:$A,"AVG",'VISSIM Travel Time Outputs'!$B:$B,AG$9),"-")</f>
        <v>-</v>
      </c>
      <c r="AH43" s="324" t="str">
        <f>IFERROR(AVERAGEIFS('VISSIM Travel Time Outputs'!$F:$F,'VISSIM Travel Time Outputs'!$D:$D,$D43,'VISSIM Travel Time Outputs'!$A:$A,"AVG",'VISSIM Travel Time Outputs'!$B:$B,AH$9),"-")</f>
        <v>-</v>
      </c>
      <c r="AI43" s="324" t="str">
        <f>IFERROR(AVERAGEIFS('VISSIM Travel Time Outputs'!$F:$F,'VISSIM Travel Time Outputs'!$D:$D,$D43,'VISSIM Travel Time Outputs'!$A:$A,"AVG",'VISSIM Travel Time Outputs'!$B:$B,AI$9),"-")</f>
        <v>-</v>
      </c>
      <c r="AJ43" s="324" t="str">
        <f>IFERROR(AVERAGEIFS('VISSIM Travel Time Outputs'!$F:$F,'VISSIM Travel Time Outputs'!$D:$D,$D43,'VISSIM Travel Time Outputs'!$A:$A,"AVG",'VISSIM Travel Time Outputs'!$B:$B,AJ$9),"-")</f>
        <v>-</v>
      </c>
      <c r="AK43" s="324" t="str">
        <f>IFERROR(AVERAGEIFS('VISSIM Travel Time Outputs'!$F:$F,'VISSIM Travel Time Outputs'!$D:$D,$D43,'VISSIM Travel Time Outputs'!$A:$A,"AVG",'VISSIM Travel Time Outputs'!$B:$B,AK$9),"-")</f>
        <v>-</v>
      </c>
      <c r="AL43" s="324" t="str">
        <f>IFERROR(AVERAGEIFS('VISSIM Travel Time Outputs'!$F:$F,'VISSIM Travel Time Outputs'!$D:$D,$D43,'VISSIM Travel Time Outputs'!$A:$A,"AVG",'VISSIM Travel Time Outputs'!$B:$B,AL$9),"-")</f>
        <v>-</v>
      </c>
      <c r="AM43" s="324" t="str">
        <f>IFERROR(AVERAGEIFS('VISSIM Travel Time Outputs'!$F:$F,'VISSIM Travel Time Outputs'!$D:$D,$D43,'VISSIM Travel Time Outputs'!$A:$A,"AVG",'VISSIM Travel Time Outputs'!$B:$B,AM$9),"-")</f>
        <v>-</v>
      </c>
      <c r="AN43" s="324" t="str">
        <f>IFERROR(AVERAGEIFS('VISSIM Travel Time Outputs'!$F:$F,'VISSIM Travel Time Outputs'!$D:$D,$D43,'VISSIM Travel Time Outputs'!$A:$A,"AVG",'VISSIM Travel Time Outputs'!$B:$B,AN$9),"-")</f>
        <v>-</v>
      </c>
      <c r="AO43" s="324" t="str">
        <f>IFERROR(AVERAGEIFS('VISSIM Travel Time Outputs'!$F:$F,'VISSIM Travel Time Outputs'!$D:$D,$D43,'VISSIM Travel Time Outputs'!$A:$A,"AVG",'VISSIM Travel Time Outputs'!$B:$B,AO$9),"-")</f>
        <v>-</v>
      </c>
      <c r="AP43" s="325" t="str">
        <f>IFERROR(AVERAGEIFS('VISSIM Travel Time Outputs'!$F:$F,'VISSIM Travel Time Outputs'!$D:$D,$D43,'VISSIM Travel Time Outputs'!$A:$A,"AVG",'VISSIM Travel Time Outputs'!$B:$B,AP$9),"-")</f>
        <v>-</v>
      </c>
      <c r="AQ43" s="331"/>
      <c r="AR43" s="209" t="str">
        <f t="shared" si="13"/>
        <v>--</v>
      </c>
      <c r="AS43" s="354" t="str">
        <f t="shared" si="14"/>
        <v>--</v>
      </c>
      <c r="AT43" s="325">
        <f t="shared" si="15"/>
        <v>0</v>
      </c>
      <c r="AU43" s="255"/>
      <c r="AV43" s="209" t="str">
        <f>IFERROR(TIME(0,0,AVERAGEIFS('VISSIM Travel Time Outputs'!$J:$J,'VISSIM Travel Time Outputs'!$D:$D,$D43,'VISSIM Travel Time Outputs'!$A:$A,"AVG",'VISSIM Travel Time Outputs'!$B:$B,AV$9)),"-")</f>
        <v>-</v>
      </c>
      <c r="AW43" s="34" t="str">
        <f>IFERROR(TIME(0,0,AVERAGEIFS('VISSIM Travel Time Outputs'!$J:$J,'VISSIM Travel Time Outputs'!$D:$D,$D43,'VISSIM Travel Time Outputs'!$A:$A,"AVG",'VISSIM Travel Time Outputs'!$B:$B,AW$9)),"-")</f>
        <v>-</v>
      </c>
      <c r="AX43" s="34" t="str">
        <f>IFERROR(TIME(0,0,AVERAGEIFS('VISSIM Travel Time Outputs'!$J:$J,'VISSIM Travel Time Outputs'!$D:$D,$D43,'VISSIM Travel Time Outputs'!$A:$A,"AVG",'VISSIM Travel Time Outputs'!$B:$B,AX$9)),"-")</f>
        <v>-</v>
      </c>
      <c r="AY43" s="34" t="str">
        <f>IFERROR(TIME(0,0,AVERAGEIFS('VISSIM Travel Time Outputs'!$J:$J,'VISSIM Travel Time Outputs'!$D:$D,$D43,'VISSIM Travel Time Outputs'!$A:$A,"AVG",'VISSIM Travel Time Outputs'!$B:$B,AY$9)),"-")</f>
        <v>-</v>
      </c>
      <c r="AZ43" s="34" t="str">
        <f>IFERROR(TIME(0,0,AVERAGEIFS('VISSIM Travel Time Outputs'!$J:$J,'VISSIM Travel Time Outputs'!$D:$D,$D43,'VISSIM Travel Time Outputs'!$A:$A,"AVG",'VISSIM Travel Time Outputs'!$B:$B,AZ$9)),"-")</f>
        <v>-</v>
      </c>
      <c r="BA43" s="34" t="str">
        <f>IFERROR(TIME(0,0,AVERAGEIFS('VISSIM Travel Time Outputs'!$J:$J,'VISSIM Travel Time Outputs'!$D:$D,$D43,'VISSIM Travel Time Outputs'!$A:$A,"AVG",'VISSIM Travel Time Outputs'!$B:$B,BA$9)),"-")</f>
        <v>-</v>
      </c>
      <c r="BB43" s="34" t="str">
        <f>IFERROR(TIME(0,0,AVERAGEIFS('VISSIM Travel Time Outputs'!$J:$J,'VISSIM Travel Time Outputs'!$D:$D,$D43,'VISSIM Travel Time Outputs'!$A:$A,"AVG",'VISSIM Travel Time Outputs'!$B:$B,BB$9)),"-")</f>
        <v>-</v>
      </c>
      <c r="BC43" s="34" t="str">
        <f>IFERROR(TIME(0,0,AVERAGEIFS('VISSIM Travel Time Outputs'!$J:$J,'VISSIM Travel Time Outputs'!$D:$D,$D43,'VISSIM Travel Time Outputs'!$A:$A,"AVG",'VISSIM Travel Time Outputs'!$B:$B,BC$9)),"-")</f>
        <v>-</v>
      </c>
      <c r="BD43" s="34" t="str">
        <f>IFERROR(TIME(0,0,AVERAGEIFS('VISSIM Travel Time Outputs'!$J:$J,'VISSIM Travel Time Outputs'!$D:$D,$D43,'VISSIM Travel Time Outputs'!$A:$A,"AVG",'VISSIM Travel Time Outputs'!$B:$B,BD$9)),"-")</f>
        <v>-</v>
      </c>
      <c r="BE43" s="34" t="str">
        <f>IFERROR(TIME(0,0,AVERAGEIFS('VISSIM Travel Time Outputs'!$J:$J,'VISSIM Travel Time Outputs'!$D:$D,$D43,'VISSIM Travel Time Outputs'!$A:$A,"AVG",'VISSIM Travel Time Outputs'!$B:$B,BE$9)),"-")</f>
        <v>-</v>
      </c>
      <c r="BF43" s="34" t="str">
        <f>IFERROR(TIME(0,0,AVERAGEIFS('VISSIM Travel Time Outputs'!$J:$J,'VISSIM Travel Time Outputs'!$D:$D,$D43,'VISSIM Travel Time Outputs'!$A:$A,"AVG",'VISSIM Travel Time Outputs'!$B:$B,BF$9)),"-")</f>
        <v>-</v>
      </c>
      <c r="BG43" s="34" t="str">
        <f>IFERROR(TIME(0,0,AVERAGEIFS('VISSIM Travel Time Outputs'!$J:$J,'VISSIM Travel Time Outputs'!$D:$D,$D43,'VISSIM Travel Time Outputs'!$A:$A,"AVG",'VISSIM Travel Time Outputs'!$B:$B,BG$9)),"-")</f>
        <v>-</v>
      </c>
      <c r="BH43" s="34" t="str">
        <f>IFERROR(TIME(0,0,AVERAGEIFS('VISSIM Travel Time Outputs'!$J:$J,'VISSIM Travel Time Outputs'!$D:$D,$D43,'VISSIM Travel Time Outputs'!$A:$A,"AVG",'VISSIM Travel Time Outputs'!$B:$B,BH$9)),"-")</f>
        <v>-</v>
      </c>
      <c r="BI43" s="34" t="str">
        <f>IFERROR(TIME(0,0,AVERAGEIFS('VISSIM Travel Time Outputs'!$J:$J,'VISSIM Travel Time Outputs'!$D:$D,$D43,'VISSIM Travel Time Outputs'!$A:$A,"AVG",'VISSIM Travel Time Outputs'!$B:$B,BI$9)),"-")</f>
        <v>-</v>
      </c>
      <c r="BJ43" s="34" t="str">
        <f>IFERROR(TIME(0,0,AVERAGEIFS('VISSIM Travel Time Outputs'!$J:$J,'VISSIM Travel Time Outputs'!$D:$D,$D43,'VISSIM Travel Time Outputs'!$A:$A,"AVG",'VISSIM Travel Time Outputs'!$B:$B,BJ$9)),"-")</f>
        <v>-</v>
      </c>
      <c r="BK43" s="134" t="str">
        <f>IFERROR(TIME(0,0,AVERAGEIFS('VISSIM Travel Time Outputs'!$J:$J,'VISSIM Travel Time Outputs'!$D:$D,$D43,'VISSIM Travel Time Outputs'!$A:$A,"AVG",'VISSIM Travel Time Outputs'!$B:$B,BK$9)),"-")</f>
        <v>-</v>
      </c>
      <c r="BL43" s="126"/>
      <c r="BM43" s="323" t="str">
        <f>IFERROR(AVERAGEIFS('VISSIM Travel Time Outputs'!$G:$G,'VISSIM Travel Time Outputs'!$D:$D,$D43,'VISSIM Travel Time Outputs'!$A:$A,"AVG",'VISSIM Travel Time Outputs'!$B:$B,BM$9),"-")</f>
        <v>-</v>
      </c>
      <c r="BN43" s="324" t="str">
        <f>IFERROR(AVERAGEIFS('VISSIM Travel Time Outputs'!$G:$G,'VISSIM Travel Time Outputs'!$D:$D,$D43,'VISSIM Travel Time Outputs'!$A:$A,"AVG",'VISSIM Travel Time Outputs'!$B:$B,BN$9),"-")</f>
        <v>-</v>
      </c>
      <c r="BO43" s="324" t="str">
        <f>IFERROR(AVERAGEIFS('VISSIM Travel Time Outputs'!$G:$G,'VISSIM Travel Time Outputs'!$D:$D,$D43,'VISSIM Travel Time Outputs'!$A:$A,"AVG",'VISSIM Travel Time Outputs'!$B:$B,BO$9),"-")</f>
        <v>-</v>
      </c>
      <c r="BP43" s="324" t="str">
        <f>IFERROR(AVERAGEIFS('VISSIM Travel Time Outputs'!$G:$G,'VISSIM Travel Time Outputs'!$D:$D,$D43,'VISSIM Travel Time Outputs'!$A:$A,"AVG",'VISSIM Travel Time Outputs'!$B:$B,BP$9),"-")</f>
        <v>-</v>
      </c>
      <c r="BQ43" s="324" t="str">
        <f>IFERROR(AVERAGEIFS('VISSIM Travel Time Outputs'!$G:$G,'VISSIM Travel Time Outputs'!$D:$D,$D43,'VISSIM Travel Time Outputs'!$A:$A,"AVG",'VISSIM Travel Time Outputs'!$B:$B,BQ$9),"-")</f>
        <v>-</v>
      </c>
      <c r="BR43" s="324" t="str">
        <f>IFERROR(AVERAGEIFS('VISSIM Travel Time Outputs'!$G:$G,'VISSIM Travel Time Outputs'!$D:$D,$D43,'VISSIM Travel Time Outputs'!$A:$A,"AVG",'VISSIM Travel Time Outputs'!$B:$B,BR$9),"-")</f>
        <v>-</v>
      </c>
      <c r="BS43" s="324" t="str">
        <f>IFERROR(AVERAGEIFS('VISSIM Travel Time Outputs'!$G:$G,'VISSIM Travel Time Outputs'!$D:$D,$D43,'VISSIM Travel Time Outputs'!$A:$A,"AVG",'VISSIM Travel Time Outputs'!$B:$B,BS$9),"-")</f>
        <v>-</v>
      </c>
      <c r="BT43" s="324" t="str">
        <f>IFERROR(AVERAGEIFS('VISSIM Travel Time Outputs'!$G:$G,'VISSIM Travel Time Outputs'!$D:$D,$D43,'VISSIM Travel Time Outputs'!$A:$A,"AVG",'VISSIM Travel Time Outputs'!$B:$B,BT$9),"-")</f>
        <v>-</v>
      </c>
      <c r="BU43" s="324" t="str">
        <f>IFERROR(AVERAGEIFS('VISSIM Travel Time Outputs'!$G:$G,'VISSIM Travel Time Outputs'!$D:$D,$D43,'VISSIM Travel Time Outputs'!$A:$A,"AVG",'VISSIM Travel Time Outputs'!$B:$B,BU$9),"-")</f>
        <v>-</v>
      </c>
      <c r="BV43" s="324" t="str">
        <f>IFERROR(AVERAGEIFS('VISSIM Travel Time Outputs'!$G:$G,'VISSIM Travel Time Outputs'!$D:$D,$D43,'VISSIM Travel Time Outputs'!$A:$A,"AVG",'VISSIM Travel Time Outputs'!$B:$B,BV$9),"-")</f>
        <v>-</v>
      </c>
      <c r="BW43" s="324" t="str">
        <f>IFERROR(AVERAGEIFS('VISSIM Travel Time Outputs'!$G:$G,'VISSIM Travel Time Outputs'!$D:$D,$D43,'VISSIM Travel Time Outputs'!$A:$A,"AVG",'VISSIM Travel Time Outputs'!$B:$B,BW$9),"-")</f>
        <v>-</v>
      </c>
      <c r="BX43" s="324" t="str">
        <f>IFERROR(AVERAGEIFS('VISSIM Travel Time Outputs'!$G:$G,'VISSIM Travel Time Outputs'!$D:$D,$D43,'VISSIM Travel Time Outputs'!$A:$A,"AVG",'VISSIM Travel Time Outputs'!$B:$B,BX$9),"-")</f>
        <v>-</v>
      </c>
      <c r="BY43" s="324" t="str">
        <f>IFERROR(AVERAGEIFS('VISSIM Travel Time Outputs'!$G:$G,'VISSIM Travel Time Outputs'!$D:$D,$D43,'VISSIM Travel Time Outputs'!$A:$A,"AVG",'VISSIM Travel Time Outputs'!$B:$B,BY$9),"-")</f>
        <v>-</v>
      </c>
      <c r="BZ43" s="324" t="str">
        <f>IFERROR(AVERAGEIFS('VISSIM Travel Time Outputs'!$G:$G,'VISSIM Travel Time Outputs'!$D:$D,$D43,'VISSIM Travel Time Outputs'!$A:$A,"AVG",'VISSIM Travel Time Outputs'!$B:$B,BZ$9),"-")</f>
        <v>-</v>
      </c>
      <c r="CA43" s="324" t="str">
        <f>IFERROR(AVERAGEIFS('VISSIM Travel Time Outputs'!$G:$G,'VISSIM Travel Time Outputs'!$D:$D,$D43,'VISSIM Travel Time Outputs'!$A:$A,"AVG",'VISSIM Travel Time Outputs'!$B:$B,CA$9),"-")</f>
        <v>-</v>
      </c>
      <c r="CB43" s="325" t="str">
        <f>IFERROR(AVERAGEIFS('VISSIM Travel Time Outputs'!$G:$G,'VISSIM Travel Time Outputs'!$D:$D,$D43,'VISSIM Travel Time Outputs'!$A:$A,"AVG",'VISSIM Travel Time Outputs'!$B:$B,CB$9),"-")</f>
        <v>-</v>
      </c>
      <c r="CC43" s="254"/>
      <c r="CD43" s="209" t="str">
        <f t="shared" si="16"/>
        <v>--</v>
      </c>
      <c r="CE43" s="354" t="str">
        <f t="shared" si="17"/>
        <v>--</v>
      </c>
      <c r="CF43" s="325">
        <f t="shared" si="18"/>
        <v>0</v>
      </c>
      <c r="CG43" s="331"/>
      <c r="CH43" s="209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134"/>
      <c r="CX43" s="331"/>
      <c r="CY43" s="323"/>
      <c r="CZ43" s="324"/>
      <c r="DA43" s="324"/>
      <c r="DB43" s="324"/>
      <c r="DC43" s="324"/>
      <c r="DD43" s="324"/>
      <c r="DE43" s="324"/>
      <c r="DF43" s="324"/>
      <c r="DG43" s="324"/>
      <c r="DH43" s="324"/>
      <c r="DI43" s="324"/>
      <c r="DJ43" s="324"/>
      <c r="DK43" s="324"/>
      <c r="DL43" s="324"/>
      <c r="DM43" s="324"/>
      <c r="DN43" s="325"/>
      <c r="DO43" s="331"/>
      <c r="DP43" s="209" t="str">
        <f t="shared" si="19"/>
        <v>--</v>
      </c>
      <c r="DQ43" s="354" t="str">
        <f t="shared" si="20"/>
        <v>--</v>
      </c>
      <c r="DR43" s="325">
        <f t="shared" si="21"/>
        <v>0</v>
      </c>
      <c r="DS43" s="255"/>
      <c r="DT43" s="209" t="str">
        <f>IFERROR(TIME(0,0,AVERAGEIFS('VISSIM Travel Time Outputs'!$K:$K,'VISSIM Travel Time Outputs'!$D:$D,$D43,'VISSIM Travel Time Outputs'!$A:$A,"AVG",'VISSIM Travel Time Outputs'!$B:$B,DT$9)),"-")</f>
        <v>-</v>
      </c>
      <c r="DU43" s="34" t="str">
        <f>IFERROR(TIME(0,0,AVERAGEIFS('VISSIM Travel Time Outputs'!$K:$K,'VISSIM Travel Time Outputs'!$D:$D,$D43,'VISSIM Travel Time Outputs'!$A:$A,"AVG",'VISSIM Travel Time Outputs'!$B:$B,DU$9)),"-")</f>
        <v>-</v>
      </c>
      <c r="DV43" s="34" t="str">
        <f>IFERROR(TIME(0,0,AVERAGEIFS('VISSIM Travel Time Outputs'!$K:$K,'VISSIM Travel Time Outputs'!$D:$D,$D43,'VISSIM Travel Time Outputs'!$A:$A,"AVG",'VISSIM Travel Time Outputs'!$B:$B,DV$9)),"-")</f>
        <v>-</v>
      </c>
      <c r="DW43" s="34" t="str">
        <f>IFERROR(TIME(0,0,AVERAGEIFS('VISSIM Travel Time Outputs'!$K:$K,'VISSIM Travel Time Outputs'!$D:$D,$D43,'VISSIM Travel Time Outputs'!$A:$A,"AVG",'VISSIM Travel Time Outputs'!$B:$B,DW$9)),"-")</f>
        <v>-</v>
      </c>
      <c r="DX43" s="34" t="str">
        <f>IFERROR(TIME(0,0,AVERAGEIFS('VISSIM Travel Time Outputs'!$K:$K,'VISSIM Travel Time Outputs'!$D:$D,$D43,'VISSIM Travel Time Outputs'!$A:$A,"AVG",'VISSIM Travel Time Outputs'!$B:$B,DX$9)),"-")</f>
        <v>-</v>
      </c>
      <c r="DY43" s="34" t="str">
        <f>IFERROR(TIME(0,0,AVERAGEIFS('VISSIM Travel Time Outputs'!$K:$K,'VISSIM Travel Time Outputs'!$D:$D,$D43,'VISSIM Travel Time Outputs'!$A:$A,"AVG",'VISSIM Travel Time Outputs'!$B:$B,DY$9)),"-")</f>
        <v>-</v>
      </c>
      <c r="DZ43" s="34" t="str">
        <f>IFERROR(TIME(0,0,AVERAGEIFS('VISSIM Travel Time Outputs'!$K:$K,'VISSIM Travel Time Outputs'!$D:$D,$D43,'VISSIM Travel Time Outputs'!$A:$A,"AVG",'VISSIM Travel Time Outputs'!$B:$B,DZ$9)),"-")</f>
        <v>-</v>
      </c>
      <c r="EA43" s="34" t="str">
        <f>IFERROR(TIME(0,0,AVERAGEIFS('VISSIM Travel Time Outputs'!$K:$K,'VISSIM Travel Time Outputs'!$D:$D,$D43,'VISSIM Travel Time Outputs'!$A:$A,"AVG",'VISSIM Travel Time Outputs'!$B:$B,EA$9)),"-")</f>
        <v>-</v>
      </c>
      <c r="EB43" s="34" t="str">
        <f>IFERROR(TIME(0,0,AVERAGEIFS('VISSIM Travel Time Outputs'!$K:$K,'VISSIM Travel Time Outputs'!$D:$D,$D43,'VISSIM Travel Time Outputs'!$A:$A,"AVG",'VISSIM Travel Time Outputs'!$B:$B,EB$9)),"-")</f>
        <v>-</v>
      </c>
      <c r="EC43" s="34" t="str">
        <f>IFERROR(TIME(0,0,AVERAGEIFS('VISSIM Travel Time Outputs'!$K:$K,'VISSIM Travel Time Outputs'!$D:$D,$D43,'VISSIM Travel Time Outputs'!$A:$A,"AVG",'VISSIM Travel Time Outputs'!$B:$B,EC$9)),"-")</f>
        <v>-</v>
      </c>
      <c r="ED43" s="34" t="str">
        <f>IFERROR(TIME(0,0,AVERAGEIFS('VISSIM Travel Time Outputs'!$K:$K,'VISSIM Travel Time Outputs'!$D:$D,$D43,'VISSIM Travel Time Outputs'!$A:$A,"AVG",'VISSIM Travel Time Outputs'!$B:$B,ED$9)),"-")</f>
        <v>-</v>
      </c>
      <c r="EE43" s="34" t="str">
        <f>IFERROR(TIME(0,0,AVERAGEIFS('VISSIM Travel Time Outputs'!$K:$K,'VISSIM Travel Time Outputs'!$D:$D,$D43,'VISSIM Travel Time Outputs'!$A:$A,"AVG",'VISSIM Travel Time Outputs'!$B:$B,EE$9)),"-")</f>
        <v>-</v>
      </c>
      <c r="EF43" s="34" t="str">
        <f>IFERROR(TIME(0,0,AVERAGEIFS('VISSIM Travel Time Outputs'!$K:$K,'VISSIM Travel Time Outputs'!$D:$D,$D43,'VISSIM Travel Time Outputs'!$A:$A,"AVG",'VISSIM Travel Time Outputs'!$B:$B,EF$9)),"-")</f>
        <v>-</v>
      </c>
      <c r="EG43" s="34" t="str">
        <f>IFERROR(TIME(0,0,AVERAGEIFS('VISSIM Travel Time Outputs'!$K:$K,'VISSIM Travel Time Outputs'!$D:$D,$D43,'VISSIM Travel Time Outputs'!$A:$A,"AVG",'VISSIM Travel Time Outputs'!$B:$B,EG$9)),"-")</f>
        <v>-</v>
      </c>
      <c r="EH43" s="34" t="str">
        <f>IFERROR(TIME(0,0,AVERAGEIFS('VISSIM Travel Time Outputs'!$K:$K,'VISSIM Travel Time Outputs'!$D:$D,$D43,'VISSIM Travel Time Outputs'!$A:$A,"AVG",'VISSIM Travel Time Outputs'!$B:$B,EH$9)),"-")</f>
        <v>-</v>
      </c>
      <c r="EI43" s="134" t="str">
        <f>IFERROR(TIME(0,0,AVERAGEIFS('VISSIM Travel Time Outputs'!$K:$K,'VISSIM Travel Time Outputs'!$D:$D,$D43,'VISSIM Travel Time Outputs'!$A:$A,"AVG",'VISSIM Travel Time Outputs'!$B:$B,EI$9)),"-")</f>
        <v>-</v>
      </c>
      <c r="EJ43" s="126"/>
      <c r="EK43" s="323" t="str">
        <f>IFERROR(AVERAGEIFS('VISSIM Travel Time Outputs'!$H:$H,'VISSIM Travel Time Outputs'!$D:$D,$D43,'VISSIM Travel Time Outputs'!$A:$A,"AVG",'VISSIM Travel Time Outputs'!$B:$B,EK$9),"-")</f>
        <v>-</v>
      </c>
      <c r="EL43" s="324" t="str">
        <f>IFERROR(AVERAGEIFS('VISSIM Travel Time Outputs'!$H:$H,'VISSIM Travel Time Outputs'!$D:$D,$D43,'VISSIM Travel Time Outputs'!$A:$A,"AVG",'VISSIM Travel Time Outputs'!$B:$B,EL$9),"-")</f>
        <v>-</v>
      </c>
      <c r="EM43" s="324" t="str">
        <f>IFERROR(AVERAGEIFS('VISSIM Travel Time Outputs'!$H:$H,'VISSIM Travel Time Outputs'!$D:$D,$D43,'VISSIM Travel Time Outputs'!$A:$A,"AVG",'VISSIM Travel Time Outputs'!$B:$B,EM$9),"-")</f>
        <v>-</v>
      </c>
      <c r="EN43" s="324" t="str">
        <f>IFERROR(AVERAGEIFS('VISSIM Travel Time Outputs'!$H:$H,'VISSIM Travel Time Outputs'!$D:$D,$D43,'VISSIM Travel Time Outputs'!$A:$A,"AVG",'VISSIM Travel Time Outputs'!$B:$B,EN$9),"-")</f>
        <v>-</v>
      </c>
      <c r="EO43" s="324" t="str">
        <f>IFERROR(AVERAGEIFS('VISSIM Travel Time Outputs'!$H:$H,'VISSIM Travel Time Outputs'!$D:$D,$D43,'VISSIM Travel Time Outputs'!$A:$A,"AVG",'VISSIM Travel Time Outputs'!$B:$B,EO$9),"-")</f>
        <v>-</v>
      </c>
      <c r="EP43" s="324" t="str">
        <f>IFERROR(AVERAGEIFS('VISSIM Travel Time Outputs'!$H:$H,'VISSIM Travel Time Outputs'!$D:$D,$D43,'VISSIM Travel Time Outputs'!$A:$A,"AVG",'VISSIM Travel Time Outputs'!$B:$B,EP$9),"-")</f>
        <v>-</v>
      </c>
      <c r="EQ43" s="324" t="str">
        <f>IFERROR(AVERAGEIFS('VISSIM Travel Time Outputs'!$H:$H,'VISSIM Travel Time Outputs'!$D:$D,$D43,'VISSIM Travel Time Outputs'!$A:$A,"AVG",'VISSIM Travel Time Outputs'!$B:$B,EQ$9),"-")</f>
        <v>-</v>
      </c>
      <c r="ER43" s="324" t="str">
        <f>IFERROR(AVERAGEIFS('VISSIM Travel Time Outputs'!$H:$H,'VISSIM Travel Time Outputs'!$D:$D,$D43,'VISSIM Travel Time Outputs'!$A:$A,"AVG",'VISSIM Travel Time Outputs'!$B:$B,ER$9),"-")</f>
        <v>-</v>
      </c>
      <c r="ES43" s="324" t="str">
        <f>IFERROR(AVERAGEIFS('VISSIM Travel Time Outputs'!$H:$H,'VISSIM Travel Time Outputs'!$D:$D,$D43,'VISSIM Travel Time Outputs'!$A:$A,"AVG",'VISSIM Travel Time Outputs'!$B:$B,ES$9),"-")</f>
        <v>-</v>
      </c>
      <c r="ET43" s="324" t="str">
        <f>IFERROR(AVERAGEIFS('VISSIM Travel Time Outputs'!$H:$H,'VISSIM Travel Time Outputs'!$D:$D,$D43,'VISSIM Travel Time Outputs'!$A:$A,"AVG",'VISSIM Travel Time Outputs'!$B:$B,ET$9),"-")</f>
        <v>-</v>
      </c>
      <c r="EU43" s="324" t="str">
        <f>IFERROR(AVERAGEIFS('VISSIM Travel Time Outputs'!$H:$H,'VISSIM Travel Time Outputs'!$D:$D,$D43,'VISSIM Travel Time Outputs'!$A:$A,"AVG",'VISSIM Travel Time Outputs'!$B:$B,EU$9),"-")</f>
        <v>-</v>
      </c>
      <c r="EV43" s="324" t="str">
        <f>IFERROR(AVERAGEIFS('VISSIM Travel Time Outputs'!$H:$H,'VISSIM Travel Time Outputs'!$D:$D,$D43,'VISSIM Travel Time Outputs'!$A:$A,"AVG",'VISSIM Travel Time Outputs'!$B:$B,EV$9),"-")</f>
        <v>-</v>
      </c>
      <c r="EW43" s="324" t="str">
        <f>IFERROR(AVERAGEIFS('VISSIM Travel Time Outputs'!$H:$H,'VISSIM Travel Time Outputs'!$D:$D,$D43,'VISSIM Travel Time Outputs'!$A:$A,"AVG",'VISSIM Travel Time Outputs'!$B:$B,EW$9),"-")</f>
        <v>-</v>
      </c>
      <c r="EX43" s="324" t="str">
        <f>IFERROR(AVERAGEIFS('VISSIM Travel Time Outputs'!$H:$H,'VISSIM Travel Time Outputs'!$D:$D,$D43,'VISSIM Travel Time Outputs'!$A:$A,"AVG",'VISSIM Travel Time Outputs'!$B:$B,EX$9),"-")</f>
        <v>-</v>
      </c>
      <c r="EY43" s="324" t="str">
        <f>IFERROR(AVERAGEIFS('VISSIM Travel Time Outputs'!$H:$H,'VISSIM Travel Time Outputs'!$D:$D,$D43,'VISSIM Travel Time Outputs'!$A:$A,"AVG",'VISSIM Travel Time Outputs'!$B:$B,EY$9),"-")</f>
        <v>-</v>
      </c>
      <c r="EZ43" s="325" t="str">
        <f>IFERROR(AVERAGEIFS('VISSIM Travel Time Outputs'!$H:$H,'VISSIM Travel Time Outputs'!$D:$D,$D43,'VISSIM Travel Time Outputs'!$A:$A,"AVG",'VISSIM Travel Time Outputs'!$B:$B,EZ$9),"-")</f>
        <v>-</v>
      </c>
      <c r="FA43" s="254"/>
      <c r="FB43" s="209" t="str">
        <f t="shared" si="22"/>
        <v>--</v>
      </c>
      <c r="FC43" s="354" t="str">
        <f t="shared" si="23"/>
        <v>--</v>
      </c>
      <c r="FD43" s="325">
        <f t="shared" si="24"/>
        <v>0</v>
      </c>
      <c r="FE43" s="331"/>
      <c r="FF43" s="209" t="str">
        <f>IFERROR(GETPIVOTDATA("Average of TRAVTM(40)",#REF!,"TIMEINT",FF$9,"VEHICLETRAVELTIMEMEASUREMENT",$D43)/3600/24,"--")</f>
        <v>--</v>
      </c>
      <c r="FG43" s="34" t="str">
        <f>IFERROR(GETPIVOTDATA("Average of TRAVTM(40)",#REF!,"TIMEINT",FG$9,"VEHICLETRAVELTIMEMEASUREMENT",$D43)/3600/24,"--")</f>
        <v>--</v>
      </c>
      <c r="FH43" s="34" t="str">
        <f>IFERROR(GETPIVOTDATA("Average of TRAVTM(40)",#REF!,"TIMEINT",FH$9,"VEHICLETRAVELTIMEMEASUREMENT",$D43)/3600/24,"--")</f>
        <v>--</v>
      </c>
      <c r="FI43" s="34" t="str">
        <f>IFERROR(GETPIVOTDATA("Average of TRAVTM(40)",#REF!,"TIMEINT",FI$9,"VEHICLETRAVELTIMEMEASUREMENT",$D43)/3600/24,"--")</f>
        <v>--</v>
      </c>
      <c r="FJ43" s="34" t="str">
        <f>IFERROR(GETPIVOTDATA("Average of TRAVTM(40)",#REF!,"TIMEINT",FJ$9,"VEHICLETRAVELTIMEMEASUREMENT",$D43)/3600/24,"--")</f>
        <v>--</v>
      </c>
      <c r="FK43" s="34" t="str">
        <f>IFERROR(GETPIVOTDATA("Average of TRAVTM(40)",#REF!,"TIMEINT",FK$9,"VEHICLETRAVELTIMEMEASUREMENT",$D43)/3600/24,"--")</f>
        <v>--</v>
      </c>
      <c r="FL43" s="34" t="str">
        <f>IFERROR(GETPIVOTDATA("Average of TRAVTM(40)",#REF!,"TIMEINT",FL$9,"VEHICLETRAVELTIMEMEASUREMENT",$D43)/3600/24,"--")</f>
        <v>--</v>
      </c>
      <c r="FM43" s="34" t="str">
        <f>IFERROR(GETPIVOTDATA("Average of TRAVTM(40)",#REF!,"TIMEINT",FM$9,"VEHICLETRAVELTIMEMEASUREMENT",$D43)/3600/24,"--")</f>
        <v>--</v>
      </c>
      <c r="FN43" s="34" t="str">
        <f>IFERROR(GETPIVOTDATA("Average of TRAVTM(40)",#REF!,"TIMEINT",FN$9,"VEHICLETRAVELTIMEMEASUREMENT",$D43)/3600/24,"--")</f>
        <v>--</v>
      </c>
      <c r="FO43" s="34" t="str">
        <f>IFERROR(GETPIVOTDATA("Average of TRAVTM(40)",#REF!,"TIMEINT",FO$9,"VEHICLETRAVELTIMEMEASUREMENT",$D43)/3600/24,"--")</f>
        <v>--</v>
      </c>
      <c r="FP43" s="34" t="str">
        <f>IFERROR(GETPIVOTDATA("Average of TRAVTM(40)",#REF!,"TIMEINT",FP$9,"VEHICLETRAVELTIMEMEASUREMENT",$D43)/3600/24,"--")</f>
        <v>--</v>
      </c>
      <c r="FQ43" s="34" t="str">
        <f>IFERROR(GETPIVOTDATA("Average of TRAVTM(40)",#REF!,"TIMEINT",FQ$9,"VEHICLETRAVELTIMEMEASUREMENT",$D43)/3600/24,"--")</f>
        <v>--</v>
      </c>
      <c r="FR43" s="34" t="str">
        <f>IFERROR(GETPIVOTDATA("Average of TRAVTM(40)",#REF!,"TIMEINT",FR$9,"VEHICLETRAVELTIMEMEASUREMENT",$D43)/3600/24,"--")</f>
        <v>--</v>
      </c>
      <c r="FS43" s="34" t="str">
        <f>IFERROR(GETPIVOTDATA("Average of TRAVTM(40)",#REF!,"TIMEINT",FS$9,"VEHICLETRAVELTIMEMEASUREMENT",$D43)/3600/24,"--")</f>
        <v>--</v>
      </c>
      <c r="FT43" s="34" t="str">
        <f>IFERROR(GETPIVOTDATA("Average of TRAVTM(40)",#REF!,"TIMEINT",FT$9,"VEHICLETRAVELTIMEMEASUREMENT",$D43)/3600/24,"--")</f>
        <v>--</v>
      </c>
      <c r="FU43" s="134" t="str">
        <f>IFERROR(GETPIVOTDATA("Average of TRAVTM(40)",#REF!,"TIMEINT",FU$9,"VEHICLETRAVELTIMEMEASUREMENT",$D43)/3600/24,"--")</f>
        <v>--</v>
      </c>
      <c r="FV43" s="331"/>
      <c r="FW43" s="323" t="str">
        <f>IFERROR(GETPIVOTDATA("Average of VEHS(40)",#REF!,"TIMEINT",FW$9,"VEHICLETRAVELTIMEMEASUREMENT",$D43),"--")</f>
        <v>--</v>
      </c>
      <c r="FX43" s="324" t="str">
        <f>IFERROR(GETPIVOTDATA("Average of VEHS(40)",#REF!,"TIMEINT",FX$9,"VEHICLETRAVELTIMEMEASUREMENT",$D43),"--")</f>
        <v>--</v>
      </c>
      <c r="FY43" s="324" t="str">
        <f>IFERROR(GETPIVOTDATA("Average of VEHS(40)",#REF!,"TIMEINT",FY$9,"VEHICLETRAVELTIMEMEASUREMENT",$D43),"--")</f>
        <v>--</v>
      </c>
      <c r="FZ43" s="324" t="str">
        <f>IFERROR(GETPIVOTDATA("Average of VEHS(40)",#REF!,"TIMEINT",FZ$9,"VEHICLETRAVELTIMEMEASUREMENT",$D43),"--")</f>
        <v>--</v>
      </c>
      <c r="GA43" s="324" t="str">
        <f>IFERROR(GETPIVOTDATA("Average of VEHS(40)",#REF!,"TIMEINT",GA$9,"VEHICLETRAVELTIMEMEASUREMENT",$D43),"--")</f>
        <v>--</v>
      </c>
      <c r="GB43" s="324" t="str">
        <f>IFERROR(GETPIVOTDATA("Average of VEHS(40)",#REF!,"TIMEINT",GB$9,"VEHICLETRAVELTIMEMEASUREMENT",$D43),"--")</f>
        <v>--</v>
      </c>
      <c r="GC43" s="324" t="str">
        <f>IFERROR(GETPIVOTDATA("Average of VEHS(40)",#REF!,"TIMEINT",GC$9,"VEHICLETRAVELTIMEMEASUREMENT",$D43),"--")</f>
        <v>--</v>
      </c>
      <c r="GD43" s="324" t="str">
        <f>IFERROR(GETPIVOTDATA("Average of VEHS(40)",#REF!,"TIMEINT",GD$9,"VEHICLETRAVELTIMEMEASUREMENT",$D43),"--")</f>
        <v>--</v>
      </c>
      <c r="GE43" s="324" t="str">
        <f>IFERROR(GETPIVOTDATA("Average of VEHS(40)",#REF!,"TIMEINT",GE$9,"VEHICLETRAVELTIMEMEASUREMENT",$D43),"--")</f>
        <v>--</v>
      </c>
      <c r="GF43" s="324" t="str">
        <f>IFERROR(GETPIVOTDATA("Average of VEHS(40)",#REF!,"TIMEINT",GF$9,"VEHICLETRAVELTIMEMEASUREMENT",$D43),"--")</f>
        <v>--</v>
      </c>
      <c r="GG43" s="324" t="str">
        <f>IFERROR(GETPIVOTDATA("Average of VEHS(40)",#REF!,"TIMEINT",GG$9,"VEHICLETRAVELTIMEMEASUREMENT",$D43),"--")</f>
        <v>--</v>
      </c>
      <c r="GH43" s="324" t="str">
        <f>IFERROR(GETPIVOTDATA("Average of VEHS(40)",#REF!,"TIMEINT",GH$9,"VEHICLETRAVELTIMEMEASUREMENT",$D43),"--")</f>
        <v>--</v>
      </c>
      <c r="GI43" s="324" t="str">
        <f>IFERROR(GETPIVOTDATA("Average of VEHS(40)",#REF!,"TIMEINT",GI$9,"VEHICLETRAVELTIMEMEASUREMENT",$D43),"--")</f>
        <v>--</v>
      </c>
      <c r="GJ43" s="324" t="str">
        <f>IFERROR(GETPIVOTDATA("Average of VEHS(40)",#REF!,"TIMEINT",GJ$9,"VEHICLETRAVELTIMEMEASUREMENT",$D43),"--")</f>
        <v>--</v>
      </c>
      <c r="GK43" s="324" t="str">
        <f>IFERROR(GETPIVOTDATA("Average of VEHS(40)",#REF!,"TIMEINT",GK$9,"VEHICLETRAVELTIMEMEASUREMENT",$D43),"--")</f>
        <v>--</v>
      </c>
      <c r="GL43" s="325" t="str">
        <f>IFERROR(GETPIVOTDATA("Average of VEHS(40)",#REF!,"TIMEINT",GL$9,"VEHICLETRAVELTIMEMEASUREMENT",$D43),"--")</f>
        <v>--</v>
      </c>
      <c r="GM43" s="331"/>
      <c r="GN43" s="209" t="str">
        <f t="shared" si="25"/>
        <v>--</v>
      </c>
      <c r="GO43" s="354" t="str">
        <f t="shared" si="26"/>
        <v>--</v>
      </c>
      <c r="GP43" s="325">
        <f t="shared" si="27"/>
        <v>0</v>
      </c>
      <c r="GQ43" s="331"/>
      <c r="GR43" s="209" t="str">
        <f>IFERROR(GETPIVOTDATA("Average of TRAVTM(60)",#REF!,"TIMEINT",GR$9,"VEHICLETRAVELTIMEMEASUREMENT",$D43)/3600/24,"--")</f>
        <v>--</v>
      </c>
      <c r="GS43" s="34" t="str">
        <f>IFERROR(GETPIVOTDATA("Average of TRAVTM(60)",#REF!,"TIMEINT",GS$9,"VEHICLETRAVELTIMEMEASUREMENT",$D43)/3600/24,"--")</f>
        <v>--</v>
      </c>
      <c r="GT43" s="34" t="str">
        <f>IFERROR(GETPIVOTDATA("Average of TRAVTM(60)",#REF!,"TIMEINT",GT$9,"VEHICLETRAVELTIMEMEASUREMENT",$D43)/3600/24,"--")</f>
        <v>--</v>
      </c>
      <c r="GU43" s="34" t="str">
        <f>IFERROR(GETPIVOTDATA("Average of TRAVTM(60)",#REF!,"TIMEINT",GU$9,"VEHICLETRAVELTIMEMEASUREMENT",$D43)/3600/24,"--")</f>
        <v>--</v>
      </c>
      <c r="GV43" s="34" t="str">
        <f>IFERROR(GETPIVOTDATA("Average of TRAVTM(60)",#REF!,"TIMEINT",GV$9,"VEHICLETRAVELTIMEMEASUREMENT",$D43)/3600/24,"--")</f>
        <v>--</v>
      </c>
      <c r="GW43" s="34" t="str">
        <f>IFERROR(GETPIVOTDATA("Average of TRAVTM(60)",#REF!,"TIMEINT",GW$9,"VEHICLETRAVELTIMEMEASUREMENT",$D43)/3600/24,"--")</f>
        <v>--</v>
      </c>
      <c r="GX43" s="34" t="str">
        <f>IFERROR(GETPIVOTDATA("Average of TRAVTM(60)",#REF!,"TIMEINT",GX$9,"VEHICLETRAVELTIMEMEASUREMENT",$D43)/3600/24,"--")</f>
        <v>--</v>
      </c>
      <c r="GY43" s="34" t="str">
        <f>IFERROR(GETPIVOTDATA("Average of TRAVTM(60)",#REF!,"TIMEINT",GY$9,"VEHICLETRAVELTIMEMEASUREMENT",$D43)/3600/24,"--")</f>
        <v>--</v>
      </c>
      <c r="GZ43" s="34" t="str">
        <f>IFERROR(GETPIVOTDATA("Average of TRAVTM(60)",#REF!,"TIMEINT",GZ$9,"VEHICLETRAVELTIMEMEASUREMENT",$D43)/3600/24,"--")</f>
        <v>--</v>
      </c>
      <c r="HA43" s="34" t="str">
        <f>IFERROR(GETPIVOTDATA("Average of TRAVTM(60)",#REF!,"TIMEINT",HA$9,"VEHICLETRAVELTIMEMEASUREMENT",$D43)/3600/24,"--")</f>
        <v>--</v>
      </c>
      <c r="HB43" s="34" t="str">
        <f>IFERROR(GETPIVOTDATA("Average of TRAVTM(60)",#REF!,"TIMEINT",HB$9,"VEHICLETRAVELTIMEMEASUREMENT",$D43)/3600/24,"--")</f>
        <v>--</v>
      </c>
      <c r="HC43" s="34" t="str">
        <f>IFERROR(GETPIVOTDATA("Average of TRAVTM(60)",#REF!,"TIMEINT",HC$9,"VEHICLETRAVELTIMEMEASUREMENT",$D43)/3600/24,"--")</f>
        <v>--</v>
      </c>
      <c r="HD43" s="34" t="str">
        <f>IFERROR(GETPIVOTDATA("Average of TRAVTM(60)",#REF!,"TIMEINT",HD$9,"VEHICLETRAVELTIMEMEASUREMENT",$D43)/3600/24,"--")</f>
        <v>--</v>
      </c>
      <c r="HE43" s="34" t="str">
        <f>IFERROR(GETPIVOTDATA("Average of TRAVTM(60)",#REF!,"TIMEINT",HE$9,"VEHICLETRAVELTIMEMEASUREMENT",$D43)/3600/24,"--")</f>
        <v>--</v>
      </c>
      <c r="HF43" s="34" t="str">
        <f>IFERROR(GETPIVOTDATA("Average of TRAVTM(60)",#REF!,"TIMEINT",HF$9,"VEHICLETRAVELTIMEMEASUREMENT",$D43)/3600/24,"--")</f>
        <v>--</v>
      </c>
      <c r="HG43" s="134" t="str">
        <f>IFERROR(GETPIVOTDATA("Average of TRAVTM(60)",#REF!,"TIMEINT",HG$9,"VEHICLETRAVELTIMEMEASUREMENT",$D43)/3600/24,"--")</f>
        <v>--</v>
      </c>
      <c r="HH43" s="331"/>
      <c r="HI43" s="323" t="str">
        <f>IFERROR(GETPIVOTDATA("Average of VEHS(60)",#REF!,"TIMEINT",HI$9,"VEHICLETRAVELTIMEMEASUREMENT",$D43),"--")</f>
        <v>--</v>
      </c>
      <c r="HJ43" s="324" t="str">
        <f>IFERROR(GETPIVOTDATA("Average of VEHS(60)",#REF!,"TIMEINT",HJ$9,"VEHICLETRAVELTIMEMEASUREMENT",$D43),"--")</f>
        <v>--</v>
      </c>
      <c r="HK43" s="324" t="str">
        <f>IFERROR(GETPIVOTDATA("Average of VEHS(60)",#REF!,"TIMEINT",HK$9,"VEHICLETRAVELTIMEMEASUREMENT",$D43),"--")</f>
        <v>--</v>
      </c>
      <c r="HL43" s="324" t="str">
        <f>IFERROR(GETPIVOTDATA("Average of VEHS(60)",#REF!,"TIMEINT",HL$9,"VEHICLETRAVELTIMEMEASUREMENT",$D43),"--")</f>
        <v>--</v>
      </c>
      <c r="HM43" s="324" t="str">
        <f>IFERROR(GETPIVOTDATA("Average of VEHS(60)",#REF!,"TIMEINT",HM$9,"VEHICLETRAVELTIMEMEASUREMENT",$D43),"--")</f>
        <v>--</v>
      </c>
      <c r="HN43" s="324" t="str">
        <f>IFERROR(GETPIVOTDATA("Average of VEHS(60)",#REF!,"TIMEINT",HN$9,"VEHICLETRAVELTIMEMEASUREMENT",$D43),"--")</f>
        <v>--</v>
      </c>
      <c r="HO43" s="324" t="str">
        <f>IFERROR(GETPIVOTDATA("Average of VEHS(60)",#REF!,"TIMEINT",HO$9,"VEHICLETRAVELTIMEMEASUREMENT",$D43),"--")</f>
        <v>--</v>
      </c>
      <c r="HP43" s="324" t="str">
        <f>IFERROR(GETPIVOTDATA("Average of VEHS(60)",#REF!,"TIMEINT",HP$9,"VEHICLETRAVELTIMEMEASUREMENT",$D43),"--")</f>
        <v>--</v>
      </c>
      <c r="HQ43" s="324" t="str">
        <f>IFERROR(GETPIVOTDATA("Average of VEHS(60)",#REF!,"TIMEINT",HQ$9,"VEHICLETRAVELTIMEMEASUREMENT",$D43),"--")</f>
        <v>--</v>
      </c>
      <c r="HR43" s="324" t="str">
        <f>IFERROR(GETPIVOTDATA("Average of VEHS(60)",#REF!,"TIMEINT",HR$9,"VEHICLETRAVELTIMEMEASUREMENT",$D43),"--")</f>
        <v>--</v>
      </c>
      <c r="HS43" s="324" t="str">
        <f>IFERROR(GETPIVOTDATA("Average of VEHS(60)",#REF!,"TIMEINT",HS$9,"VEHICLETRAVELTIMEMEASUREMENT",$D43),"--")</f>
        <v>--</v>
      </c>
      <c r="HT43" s="324" t="str">
        <f>IFERROR(GETPIVOTDATA("Average of VEHS(60)",#REF!,"TIMEINT",HT$9,"VEHICLETRAVELTIMEMEASUREMENT",$D43),"--")</f>
        <v>--</v>
      </c>
      <c r="HU43" s="324" t="str">
        <f>IFERROR(GETPIVOTDATA("Average of VEHS(60)",#REF!,"TIMEINT",HU$9,"VEHICLETRAVELTIMEMEASUREMENT",$D43),"--")</f>
        <v>--</v>
      </c>
      <c r="HV43" s="324" t="str">
        <f>IFERROR(GETPIVOTDATA("Average of VEHS(60)",#REF!,"TIMEINT",HV$9,"VEHICLETRAVELTIMEMEASUREMENT",$D43),"--")</f>
        <v>--</v>
      </c>
      <c r="HW43" s="324" t="str">
        <f>IFERROR(GETPIVOTDATA("Average of VEHS(60)",#REF!,"TIMEINT",HW$9,"VEHICLETRAVELTIMEMEASUREMENT",$D43),"--")</f>
        <v>--</v>
      </c>
      <c r="HX43" s="325" t="str">
        <f>IFERROR(GETPIVOTDATA("Average of VEHS(60)",#REF!,"TIMEINT",HX$9,"VEHICLETRAVELTIMEMEASUREMENT",$D43),"--")</f>
        <v>--</v>
      </c>
      <c r="HY43" s="331"/>
      <c r="HZ43" s="209" t="str">
        <f t="shared" si="28"/>
        <v>--</v>
      </c>
      <c r="IA43" s="354" t="str">
        <f t="shared" si="29"/>
        <v>--</v>
      </c>
      <c r="IB43" s="325">
        <f t="shared" si="30"/>
        <v>0</v>
      </c>
      <c r="IC43" s="638"/>
      <c r="ID43" s="323" t="str">
        <f>IFERROR(AVERAGEIFS('VISSIM Travel Time Outputs'!#REF!,'VISSIM Travel Time Outputs'!#REF!,$D43,'VISSIM Travel Time Outputs'!#REF!,"AVG",'VISSIM Travel Time Outputs'!#REF!,ID$9),"-")</f>
        <v>-</v>
      </c>
      <c r="IE43" s="324" t="str">
        <f>IFERROR(AVERAGEIFS('VISSIM Travel Time Outputs'!#REF!,'VISSIM Travel Time Outputs'!#REF!,$D43,'VISSIM Travel Time Outputs'!#REF!,"AVG",'VISSIM Travel Time Outputs'!#REF!,IE$9),"-")</f>
        <v>-</v>
      </c>
      <c r="IF43" s="324" t="str">
        <f>IFERROR(AVERAGEIFS('VISSIM Travel Time Outputs'!#REF!,'VISSIM Travel Time Outputs'!#REF!,$D43,'VISSIM Travel Time Outputs'!#REF!,"AVG",'VISSIM Travel Time Outputs'!#REF!,IF$9),"-")</f>
        <v>-</v>
      </c>
      <c r="IG43" s="324" t="str">
        <f>IFERROR(AVERAGEIFS('VISSIM Travel Time Outputs'!#REF!,'VISSIM Travel Time Outputs'!#REF!,$D43,'VISSIM Travel Time Outputs'!#REF!,"AVG",'VISSIM Travel Time Outputs'!#REF!,IG$9),"-")</f>
        <v>-</v>
      </c>
      <c r="IH43" s="324" t="str">
        <f>IFERROR(AVERAGEIFS('VISSIM Travel Time Outputs'!#REF!,'VISSIM Travel Time Outputs'!#REF!,$D43,'VISSIM Travel Time Outputs'!#REF!,"AVG",'VISSIM Travel Time Outputs'!#REF!,IH$9),"-")</f>
        <v>-</v>
      </c>
      <c r="II43" s="324" t="str">
        <f>IFERROR(AVERAGEIFS('VISSIM Travel Time Outputs'!#REF!,'VISSIM Travel Time Outputs'!#REF!,$D43,'VISSIM Travel Time Outputs'!#REF!,"AVG",'VISSIM Travel Time Outputs'!#REF!,II$9),"-")</f>
        <v>-</v>
      </c>
      <c r="IJ43" s="324" t="str">
        <f>IFERROR(AVERAGEIFS('VISSIM Travel Time Outputs'!#REF!,'VISSIM Travel Time Outputs'!#REF!,$D43,'VISSIM Travel Time Outputs'!#REF!,"AVG",'VISSIM Travel Time Outputs'!#REF!,IJ$9),"-")</f>
        <v>-</v>
      </c>
      <c r="IK43" s="324" t="str">
        <f>IFERROR(AVERAGEIFS('VISSIM Travel Time Outputs'!#REF!,'VISSIM Travel Time Outputs'!#REF!,$D43,'VISSIM Travel Time Outputs'!#REF!,"AVG",'VISSIM Travel Time Outputs'!#REF!,IK$9),"-")</f>
        <v>-</v>
      </c>
      <c r="IL43" s="324" t="str">
        <f>IFERROR(AVERAGEIFS('VISSIM Travel Time Outputs'!#REF!,'VISSIM Travel Time Outputs'!#REF!,$D43,'VISSIM Travel Time Outputs'!#REF!,"AVG",'VISSIM Travel Time Outputs'!#REF!,IL$9),"-")</f>
        <v>-</v>
      </c>
      <c r="IM43" s="324" t="str">
        <f>IFERROR(AVERAGEIFS('VISSIM Travel Time Outputs'!#REF!,'VISSIM Travel Time Outputs'!#REF!,$D43,'VISSIM Travel Time Outputs'!#REF!,"AVG",'VISSIM Travel Time Outputs'!#REF!,IM$9),"-")</f>
        <v>-</v>
      </c>
      <c r="IN43" s="324" t="str">
        <f>IFERROR(AVERAGEIFS('VISSIM Travel Time Outputs'!#REF!,'VISSIM Travel Time Outputs'!#REF!,$D43,'VISSIM Travel Time Outputs'!#REF!,"AVG",'VISSIM Travel Time Outputs'!#REF!,IN$9),"-")</f>
        <v>-</v>
      </c>
      <c r="IO43" s="324" t="str">
        <f>IFERROR(AVERAGEIFS('VISSIM Travel Time Outputs'!#REF!,'VISSIM Travel Time Outputs'!#REF!,$D43,'VISSIM Travel Time Outputs'!#REF!,"AVG",'VISSIM Travel Time Outputs'!#REF!,IO$9),"-")</f>
        <v>-</v>
      </c>
      <c r="IP43" s="324" t="str">
        <f>IFERROR(AVERAGEIFS('VISSIM Travel Time Outputs'!#REF!,'VISSIM Travel Time Outputs'!#REF!,$D43,'VISSIM Travel Time Outputs'!#REF!,"AVG",'VISSIM Travel Time Outputs'!#REF!,IP$9),"-")</f>
        <v>-</v>
      </c>
      <c r="IQ43" s="324" t="str">
        <f>IFERROR(AVERAGEIFS('VISSIM Travel Time Outputs'!#REF!,'VISSIM Travel Time Outputs'!#REF!,$D43,'VISSIM Travel Time Outputs'!#REF!,"AVG",'VISSIM Travel Time Outputs'!#REF!,IQ$9),"-")</f>
        <v>-</v>
      </c>
      <c r="IR43" s="324" t="str">
        <f>IFERROR(AVERAGEIFS('VISSIM Travel Time Outputs'!#REF!,'VISSIM Travel Time Outputs'!#REF!,$D43,'VISSIM Travel Time Outputs'!#REF!,"AVG",'VISSIM Travel Time Outputs'!#REF!,IR$9),"-")</f>
        <v>-</v>
      </c>
      <c r="IS43" s="325" t="str">
        <f>IFERROR(AVERAGEIFS('VISSIM Travel Time Outputs'!#REF!,'VISSIM Travel Time Outputs'!#REF!,$D43,'VISSIM Travel Time Outputs'!#REF!,"AVG",'VISSIM Travel Time Outputs'!#REF!,IS$9),"-")</f>
        <v>-</v>
      </c>
      <c r="IT43" s="325" t="str">
        <f t="shared" si="31"/>
        <v>--</v>
      </c>
    </row>
    <row r="44" spans="1:254" x14ac:dyDescent="0.35">
      <c r="A44" s="252" t="str">
        <f t="shared" si="12"/>
        <v>H</v>
      </c>
      <c r="B44" s="577">
        <f t="shared" si="32"/>
        <v>35</v>
      </c>
      <c r="C44" s="413">
        <f>INDEX('Input - Travel Times'!$B$3:$AH$103,MATCH($B44,'Input - Travel Times'!$B$3:$B$103,0),MATCH(C$9,'Input - Travel Times'!$B$3:$AH$3,0))</f>
        <v>0</v>
      </c>
      <c r="D44" s="150">
        <f>INDEX('Input - Travel Times'!$B$3:$AH$103,MATCH($B44,'Input - Travel Times'!$B$3:$B$103,0),MATCH(D$9,'Input - Travel Times'!$B$3:$AH$3,0))</f>
        <v>0</v>
      </c>
      <c r="E44" s="518">
        <f>TIME(0,0,INDEX('Input - Travel Times'!$B$3:$AH$103,MATCH($B44,'Input - Travel Times'!$B$3:$B$103,0),MATCH(E$9,'Input - Travel Times'!$B$3:$AH$3,0)))</f>
        <v>0</v>
      </c>
      <c r="F44" s="518">
        <f>TIME(0,0,INDEX('Input - Travel Times'!$B$3:$AH$103,MATCH($B44,'Input - Travel Times'!$B$3:$B$103,0),MATCH(F$9,'Input - Travel Times'!$B$3:$AH$3,0)))</f>
        <v>0</v>
      </c>
      <c r="G44" s="518">
        <f>TIME(0,0,INDEX('Input - Travel Times'!$B$3:$AH$103,MATCH($B44,'Input - Travel Times'!$B$3:$B$103,0),MATCH(G$9,'Input - Travel Times'!$B$3:$AH$3,0)))</f>
        <v>0</v>
      </c>
      <c r="H44" s="518">
        <f>TIME(0,0,INDEX('Input - Travel Times'!$B$3:$AH$103,MATCH($B44,'Input - Travel Times'!$B$3:$B$103,0),MATCH(H$9,'Input - Travel Times'!$B$3:$AH$3,0)))</f>
        <v>0</v>
      </c>
      <c r="J44" s="209" t="str">
        <f>IFERROR(TIME(0,0,AVERAGEIFS('VISSIM Travel Time Outputs'!$I:$I,'VISSIM Travel Time Outputs'!$D:$D,$D44,'VISSIM Travel Time Outputs'!$A:$A,"AVG",'VISSIM Travel Time Outputs'!$B:$B,J$9)),"-")</f>
        <v>-</v>
      </c>
      <c r="K44" s="34" t="str">
        <f>IFERROR(TIME(0,0,AVERAGEIFS('VISSIM Travel Time Outputs'!$I:$I,'VISSIM Travel Time Outputs'!$D:$D,$D44,'VISSIM Travel Time Outputs'!$A:$A,"AVG",'VISSIM Travel Time Outputs'!$B:$B,K$9)),"-")</f>
        <v>-</v>
      </c>
      <c r="L44" s="34" t="str">
        <f>IFERROR(TIME(0,0,AVERAGEIFS('VISSIM Travel Time Outputs'!$I:$I,'VISSIM Travel Time Outputs'!$D:$D,$D44,'VISSIM Travel Time Outputs'!$A:$A,"AVG",'VISSIM Travel Time Outputs'!$B:$B,L$9)),"-")</f>
        <v>-</v>
      </c>
      <c r="M44" s="34" t="str">
        <f>IFERROR(TIME(0,0,AVERAGEIFS('VISSIM Travel Time Outputs'!$I:$I,'VISSIM Travel Time Outputs'!$D:$D,$D44,'VISSIM Travel Time Outputs'!$A:$A,"AVG",'VISSIM Travel Time Outputs'!$B:$B,M$9)),"-")</f>
        <v>-</v>
      </c>
      <c r="N44" s="34" t="str">
        <f>IFERROR(TIME(0,0,AVERAGEIFS('VISSIM Travel Time Outputs'!$I:$I,'VISSIM Travel Time Outputs'!$D:$D,$D44,'VISSIM Travel Time Outputs'!$A:$A,"AVG",'VISSIM Travel Time Outputs'!$B:$B,N$9)),"-")</f>
        <v>-</v>
      </c>
      <c r="O44" s="34" t="str">
        <f>IFERROR(TIME(0,0,AVERAGEIFS('VISSIM Travel Time Outputs'!$I:$I,'VISSIM Travel Time Outputs'!$D:$D,$D44,'VISSIM Travel Time Outputs'!$A:$A,"AVG",'VISSIM Travel Time Outputs'!$B:$B,O$9)),"-")</f>
        <v>-</v>
      </c>
      <c r="P44" s="34" t="str">
        <f>IFERROR(TIME(0,0,AVERAGEIFS('VISSIM Travel Time Outputs'!$I:$I,'VISSIM Travel Time Outputs'!$D:$D,$D44,'VISSIM Travel Time Outputs'!$A:$A,"AVG",'VISSIM Travel Time Outputs'!$B:$B,P$9)),"-")</f>
        <v>-</v>
      </c>
      <c r="Q44" s="34" t="str">
        <f>IFERROR(TIME(0,0,AVERAGEIFS('VISSIM Travel Time Outputs'!$I:$I,'VISSIM Travel Time Outputs'!$D:$D,$D44,'VISSIM Travel Time Outputs'!$A:$A,"AVG",'VISSIM Travel Time Outputs'!$B:$B,Q$9)),"-")</f>
        <v>-</v>
      </c>
      <c r="R44" s="34" t="str">
        <f>IFERROR(TIME(0,0,AVERAGEIFS('VISSIM Travel Time Outputs'!$I:$I,'VISSIM Travel Time Outputs'!$D:$D,$D44,'VISSIM Travel Time Outputs'!$A:$A,"AVG",'VISSIM Travel Time Outputs'!$B:$B,R$9)),"-")</f>
        <v>-</v>
      </c>
      <c r="S44" s="34" t="str">
        <f>IFERROR(TIME(0,0,AVERAGEIFS('VISSIM Travel Time Outputs'!$I:$I,'VISSIM Travel Time Outputs'!$D:$D,$D44,'VISSIM Travel Time Outputs'!$A:$A,"AVG",'VISSIM Travel Time Outputs'!$B:$B,S$9)),"-")</f>
        <v>-</v>
      </c>
      <c r="T44" s="34" t="str">
        <f>IFERROR(TIME(0,0,AVERAGEIFS('VISSIM Travel Time Outputs'!$I:$I,'VISSIM Travel Time Outputs'!$D:$D,$D44,'VISSIM Travel Time Outputs'!$A:$A,"AVG",'VISSIM Travel Time Outputs'!$B:$B,T$9)),"-")</f>
        <v>-</v>
      </c>
      <c r="U44" s="34" t="str">
        <f>IFERROR(TIME(0,0,AVERAGEIFS('VISSIM Travel Time Outputs'!$I:$I,'VISSIM Travel Time Outputs'!$D:$D,$D44,'VISSIM Travel Time Outputs'!$A:$A,"AVG",'VISSIM Travel Time Outputs'!$B:$B,U$9)),"-")</f>
        <v>-</v>
      </c>
      <c r="V44" s="34" t="str">
        <f>IFERROR(TIME(0,0,AVERAGEIFS('VISSIM Travel Time Outputs'!$I:$I,'VISSIM Travel Time Outputs'!$D:$D,$D44,'VISSIM Travel Time Outputs'!$A:$A,"AVG",'VISSIM Travel Time Outputs'!$B:$B,V$9)),"-")</f>
        <v>-</v>
      </c>
      <c r="W44" s="34" t="str">
        <f>IFERROR(TIME(0,0,AVERAGEIFS('VISSIM Travel Time Outputs'!$I:$I,'VISSIM Travel Time Outputs'!$D:$D,$D44,'VISSIM Travel Time Outputs'!$A:$A,"AVG",'VISSIM Travel Time Outputs'!$B:$B,W$9)),"-")</f>
        <v>-</v>
      </c>
      <c r="X44" s="34" t="str">
        <f>IFERROR(TIME(0,0,AVERAGEIFS('VISSIM Travel Time Outputs'!$I:$I,'VISSIM Travel Time Outputs'!$D:$D,$D44,'VISSIM Travel Time Outputs'!$A:$A,"AVG",'VISSIM Travel Time Outputs'!$B:$B,X$9)),"-")</f>
        <v>-</v>
      </c>
      <c r="Y44" s="134" t="str">
        <f>IFERROR(TIME(0,0,AVERAGEIFS('VISSIM Travel Time Outputs'!$I:$I,'VISSIM Travel Time Outputs'!$D:$D,$D44,'VISSIM Travel Time Outputs'!$A:$A,"AVG",'VISSIM Travel Time Outputs'!$B:$B,Y$9)),"-")</f>
        <v>-</v>
      </c>
      <c r="Z44" s="254"/>
      <c r="AA44" s="323" t="str">
        <f>IFERROR(AVERAGEIFS('VISSIM Travel Time Outputs'!$F:$F,'VISSIM Travel Time Outputs'!$D:$D,$D44,'VISSIM Travel Time Outputs'!$A:$A,"AVG",'VISSIM Travel Time Outputs'!$B:$B,AA$9),"-")</f>
        <v>-</v>
      </c>
      <c r="AB44" s="324" t="str">
        <f>IFERROR(AVERAGEIFS('VISSIM Travel Time Outputs'!$F:$F,'VISSIM Travel Time Outputs'!$D:$D,$D44,'VISSIM Travel Time Outputs'!$A:$A,"AVG",'VISSIM Travel Time Outputs'!$B:$B,AB$9),"-")</f>
        <v>-</v>
      </c>
      <c r="AC44" s="324" t="str">
        <f>IFERROR(AVERAGEIFS('VISSIM Travel Time Outputs'!$F:$F,'VISSIM Travel Time Outputs'!$D:$D,$D44,'VISSIM Travel Time Outputs'!$A:$A,"AVG",'VISSIM Travel Time Outputs'!$B:$B,AC$9),"-")</f>
        <v>-</v>
      </c>
      <c r="AD44" s="324" t="str">
        <f>IFERROR(AVERAGEIFS('VISSIM Travel Time Outputs'!$F:$F,'VISSIM Travel Time Outputs'!$D:$D,$D44,'VISSIM Travel Time Outputs'!$A:$A,"AVG",'VISSIM Travel Time Outputs'!$B:$B,AD$9),"-")</f>
        <v>-</v>
      </c>
      <c r="AE44" s="324" t="str">
        <f>IFERROR(AVERAGEIFS('VISSIM Travel Time Outputs'!$F:$F,'VISSIM Travel Time Outputs'!$D:$D,$D44,'VISSIM Travel Time Outputs'!$A:$A,"AVG",'VISSIM Travel Time Outputs'!$B:$B,AE$9),"-")</f>
        <v>-</v>
      </c>
      <c r="AF44" s="324" t="str">
        <f>IFERROR(AVERAGEIFS('VISSIM Travel Time Outputs'!$F:$F,'VISSIM Travel Time Outputs'!$D:$D,$D44,'VISSIM Travel Time Outputs'!$A:$A,"AVG",'VISSIM Travel Time Outputs'!$B:$B,AF$9),"-")</f>
        <v>-</v>
      </c>
      <c r="AG44" s="324" t="str">
        <f>IFERROR(AVERAGEIFS('VISSIM Travel Time Outputs'!$F:$F,'VISSIM Travel Time Outputs'!$D:$D,$D44,'VISSIM Travel Time Outputs'!$A:$A,"AVG",'VISSIM Travel Time Outputs'!$B:$B,AG$9),"-")</f>
        <v>-</v>
      </c>
      <c r="AH44" s="324" t="str">
        <f>IFERROR(AVERAGEIFS('VISSIM Travel Time Outputs'!$F:$F,'VISSIM Travel Time Outputs'!$D:$D,$D44,'VISSIM Travel Time Outputs'!$A:$A,"AVG",'VISSIM Travel Time Outputs'!$B:$B,AH$9),"-")</f>
        <v>-</v>
      </c>
      <c r="AI44" s="324" t="str">
        <f>IFERROR(AVERAGEIFS('VISSIM Travel Time Outputs'!$F:$F,'VISSIM Travel Time Outputs'!$D:$D,$D44,'VISSIM Travel Time Outputs'!$A:$A,"AVG",'VISSIM Travel Time Outputs'!$B:$B,AI$9),"-")</f>
        <v>-</v>
      </c>
      <c r="AJ44" s="324" t="str">
        <f>IFERROR(AVERAGEIFS('VISSIM Travel Time Outputs'!$F:$F,'VISSIM Travel Time Outputs'!$D:$D,$D44,'VISSIM Travel Time Outputs'!$A:$A,"AVG",'VISSIM Travel Time Outputs'!$B:$B,AJ$9),"-")</f>
        <v>-</v>
      </c>
      <c r="AK44" s="324" t="str">
        <f>IFERROR(AVERAGEIFS('VISSIM Travel Time Outputs'!$F:$F,'VISSIM Travel Time Outputs'!$D:$D,$D44,'VISSIM Travel Time Outputs'!$A:$A,"AVG",'VISSIM Travel Time Outputs'!$B:$B,AK$9),"-")</f>
        <v>-</v>
      </c>
      <c r="AL44" s="324" t="str">
        <f>IFERROR(AVERAGEIFS('VISSIM Travel Time Outputs'!$F:$F,'VISSIM Travel Time Outputs'!$D:$D,$D44,'VISSIM Travel Time Outputs'!$A:$A,"AVG",'VISSIM Travel Time Outputs'!$B:$B,AL$9),"-")</f>
        <v>-</v>
      </c>
      <c r="AM44" s="324" t="str">
        <f>IFERROR(AVERAGEIFS('VISSIM Travel Time Outputs'!$F:$F,'VISSIM Travel Time Outputs'!$D:$D,$D44,'VISSIM Travel Time Outputs'!$A:$A,"AVG",'VISSIM Travel Time Outputs'!$B:$B,AM$9),"-")</f>
        <v>-</v>
      </c>
      <c r="AN44" s="324" t="str">
        <f>IFERROR(AVERAGEIFS('VISSIM Travel Time Outputs'!$F:$F,'VISSIM Travel Time Outputs'!$D:$D,$D44,'VISSIM Travel Time Outputs'!$A:$A,"AVG",'VISSIM Travel Time Outputs'!$B:$B,AN$9),"-")</f>
        <v>-</v>
      </c>
      <c r="AO44" s="324" t="str">
        <f>IFERROR(AVERAGEIFS('VISSIM Travel Time Outputs'!$F:$F,'VISSIM Travel Time Outputs'!$D:$D,$D44,'VISSIM Travel Time Outputs'!$A:$A,"AVG",'VISSIM Travel Time Outputs'!$B:$B,AO$9),"-")</f>
        <v>-</v>
      </c>
      <c r="AP44" s="325" t="str">
        <f>IFERROR(AVERAGEIFS('VISSIM Travel Time Outputs'!$F:$F,'VISSIM Travel Time Outputs'!$D:$D,$D44,'VISSIM Travel Time Outputs'!$A:$A,"AVG",'VISSIM Travel Time Outputs'!$B:$B,AP$9),"-")</f>
        <v>-</v>
      </c>
      <c r="AQ44" s="331"/>
      <c r="AR44" s="209" t="str">
        <f t="shared" si="13"/>
        <v>--</v>
      </c>
      <c r="AS44" s="354" t="str">
        <f t="shared" si="14"/>
        <v>--</v>
      </c>
      <c r="AT44" s="325">
        <f t="shared" si="15"/>
        <v>0</v>
      </c>
      <c r="AU44" s="255"/>
      <c r="AV44" s="209" t="str">
        <f>IFERROR(TIME(0,0,AVERAGEIFS('VISSIM Travel Time Outputs'!$J:$J,'VISSIM Travel Time Outputs'!$D:$D,$D44,'VISSIM Travel Time Outputs'!$A:$A,"AVG",'VISSIM Travel Time Outputs'!$B:$B,AV$9)),"-")</f>
        <v>-</v>
      </c>
      <c r="AW44" s="34" t="str">
        <f>IFERROR(TIME(0,0,AVERAGEIFS('VISSIM Travel Time Outputs'!$J:$J,'VISSIM Travel Time Outputs'!$D:$D,$D44,'VISSIM Travel Time Outputs'!$A:$A,"AVG",'VISSIM Travel Time Outputs'!$B:$B,AW$9)),"-")</f>
        <v>-</v>
      </c>
      <c r="AX44" s="34" t="str">
        <f>IFERROR(TIME(0,0,AVERAGEIFS('VISSIM Travel Time Outputs'!$J:$J,'VISSIM Travel Time Outputs'!$D:$D,$D44,'VISSIM Travel Time Outputs'!$A:$A,"AVG",'VISSIM Travel Time Outputs'!$B:$B,AX$9)),"-")</f>
        <v>-</v>
      </c>
      <c r="AY44" s="34" t="str">
        <f>IFERROR(TIME(0,0,AVERAGEIFS('VISSIM Travel Time Outputs'!$J:$J,'VISSIM Travel Time Outputs'!$D:$D,$D44,'VISSIM Travel Time Outputs'!$A:$A,"AVG",'VISSIM Travel Time Outputs'!$B:$B,AY$9)),"-")</f>
        <v>-</v>
      </c>
      <c r="AZ44" s="34" t="str">
        <f>IFERROR(TIME(0,0,AVERAGEIFS('VISSIM Travel Time Outputs'!$J:$J,'VISSIM Travel Time Outputs'!$D:$D,$D44,'VISSIM Travel Time Outputs'!$A:$A,"AVG",'VISSIM Travel Time Outputs'!$B:$B,AZ$9)),"-")</f>
        <v>-</v>
      </c>
      <c r="BA44" s="34" t="str">
        <f>IFERROR(TIME(0,0,AVERAGEIFS('VISSIM Travel Time Outputs'!$J:$J,'VISSIM Travel Time Outputs'!$D:$D,$D44,'VISSIM Travel Time Outputs'!$A:$A,"AVG",'VISSIM Travel Time Outputs'!$B:$B,BA$9)),"-")</f>
        <v>-</v>
      </c>
      <c r="BB44" s="34" t="str">
        <f>IFERROR(TIME(0,0,AVERAGEIFS('VISSIM Travel Time Outputs'!$J:$J,'VISSIM Travel Time Outputs'!$D:$D,$D44,'VISSIM Travel Time Outputs'!$A:$A,"AVG",'VISSIM Travel Time Outputs'!$B:$B,BB$9)),"-")</f>
        <v>-</v>
      </c>
      <c r="BC44" s="34" t="str">
        <f>IFERROR(TIME(0,0,AVERAGEIFS('VISSIM Travel Time Outputs'!$J:$J,'VISSIM Travel Time Outputs'!$D:$D,$D44,'VISSIM Travel Time Outputs'!$A:$A,"AVG",'VISSIM Travel Time Outputs'!$B:$B,BC$9)),"-")</f>
        <v>-</v>
      </c>
      <c r="BD44" s="34" t="str">
        <f>IFERROR(TIME(0,0,AVERAGEIFS('VISSIM Travel Time Outputs'!$J:$J,'VISSIM Travel Time Outputs'!$D:$D,$D44,'VISSIM Travel Time Outputs'!$A:$A,"AVG",'VISSIM Travel Time Outputs'!$B:$B,BD$9)),"-")</f>
        <v>-</v>
      </c>
      <c r="BE44" s="34" t="str">
        <f>IFERROR(TIME(0,0,AVERAGEIFS('VISSIM Travel Time Outputs'!$J:$J,'VISSIM Travel Time Outputs'!$D:$D,$D44,'VISSIM Travel Time Outputs'!$A:$A,"AVG",'VISSIM Travel Time Outputs'!$B:$B,BE$9)),"-")</f>
        <v>-</v>
      </c>
      <c r="BF44" s="34" t="str">
        <f>IFERROR(TIME(0,0,AVERAGEIFS('VISSIM Travel Time Outputs'!$J:$J,'VISSIM Travel Time Outputs'!$D:$D,$D44,'VISSIM Travel Time Outputs'!$A:$A,"AVG",'VISSIM Travel Time Outputs'!$B:$B,BF$9)),"-")</f>
        <v>-</v>
      </c>
      <c r="BG44" s="34" t="str">
        <f>IFERROR(TIME(0,0,AVERAGEIFS('VISSIM Travel Time Outputs'!$J:$J,'VISSIM Travel Time Outputs'!$D:$D,$D44,'VISSIM Travel Time Outputs'!$A:$A,"AVG",'VISSIM Travel Time Outputs'!$B:$B,BG$9)),"-")</f>
        <v>-</v>
      </c>
      <c r="BH44" s="34" t="str">
        <f>IFERROR(TIME(0,0,AVERAGEIFS('VISSIM Travel Time Outputs'!$J:$J,'VISSIM Travel Time Outputs'!$D:$D,$D44,'VISSIM Travel Time Outputs'!$A:$A,"AVG",'VISSIM Travel Time Outputs'!$B:$B,BH$9)),"-")</f>
        <v>-</v>
      </c>
      <c r="BI44" s="34" t="str">
        <f>IFERROR(TIME(0,0,AVERAGEIFS('VISSIM Travel Time Outputs'!$J:$J,'VISSIM Travel Time Outputs'!$D:$D,$D44,'VISSIM Travel Time Outputs'!$A:$A,"AVG",'VISSIM Travel Time Outputs'!$B:$B,BI$9)),"-")</f>
        <v>-</v>
      </c>
      <c r="BJ44" s="34" t="str">
        <f>IFERROR(TIME(0,0,AVERAGEIFS('VISSIM Travel Time Outputs'!$J:$J,'VISSIM Travel Time Outputs'!$D:$D,$D44,'VISSIM Travel Time Outputs'!$A:$A,"AVG",'VISSIM Travel Time Outputs'!$B:$B,BJ$9)),"-")</f>
        <v>-</v>
      </c>
      <c r="BK44" s="134" t="str">
        <f>IFERROR(TIME(0,0,AVERAGEIFS('VISSIM Travel Time Outputs'!$J:$J,'VISSIM Travel Time Outputs'!$D:$D,$D44,'VISSIM Travel Time Outputs'!$A:$A,"AVG",'VISSIM Travel Time Outputs'!$B:$B,BK$9)),"-")</f>
        <v>-</v>
      </c>
      <c r="BL44" s="126"/>
      <c r="BM44" s="323" t="str">
        <f>IFERROR(AVERAGEIFS('VISSIM Travel Time Outputs'!$G:$G,'VISSIM Travel Time Outputs'!$D:$D,$D44,'VISSIM Travel Time Outputs'!$A:$A,"AVG",'VISSIM Travel Time Outputs'!$B:$B,BM$9),"-")</f>
        <v>-</v>
      </c>
      <c r="BN44" s="324" t="str">
        <f>IFERROR(AVERAGEIFS('VISSIM Travel Time Outputs'!$G:$G,'VISSIM Travel Time Outputs'!$D:$D,$D44,'VISSIM Travel Time Outputs'!$A:$A,"AVG",'VISSIM Travel Time Outputs'!$B:$B,BN$9),"-")</f>
        <v>-</v>
      </c>
      <c r="BO44" s="324" t="str">
        <f>IFERROR(AVERAGEIFS('VISSIM Travel Time Outputs'!$G:$G,'VISSIM Travel Time Outputs'!$D:$D,$D44,'VISSIM Travel Time Outputs'!$A:$A,"AVG",'VISSIM Travel Time Outputs'!$B:$B,BO$9),"-")</f>
        <v>-</v>
      </c>
      <c r="BP44" s="324" t="str">
        <f>IFERROR(AVERAGEIFS('VISSIM Travel Time Outputs'!$G:$G,'VISSIM Travel Time Outputs'!$D:$D,$D44,'VISSIM Travel Time Outputs'!$A:$A,"AVG",'VISSIM Travel Time Outputs'!$B:$B,BP$9),"-")</f>
        <v>-</v>
      </c>
      <c r="BQ44" s="324" t="str">
        <f>IFERROR(AVERAGEIFS('VISSIM Travel Time Outputs'!$G:$G,'VISSIM Travel Time Outputs'!$D:$D,$D44,'VISSIM Travel Time Outputs'!$A:$A,"AVG",'VISSIM Travel Time Outputs'!$B:$B,BQ$9),"-")</f>
        <v>-</v>
      </c>
      <c r="BR44" s="324" t="str">
        <f>IFERROR(AVERAGEIFS('VISSIM Travel Time Outputs'!$G:$G,'VISSIM Travel Time Outputs'!$D:$D,$D44,'VISSIM Travel Time Outputs'!$A:$A,"AVG",'VISSIM Travel Time Outputs'!$B:$B,BR$9),"-")</f>
        <v>-</v>
      </c>
      <c r="BS44" s="324" t="str">
        <f>IFERROR(AVERAGEIFS('VISSIM Travel Time Outputs'!$G:$G,'VISSIM Travel Time Outputs'!$D:$D,$D44,'VISSIM Travel Time Outputs'!$A:$A,"AVG",'VISSIM Travel Time Outputs'!$B:$B,BS$9),"-")</f>
        <v>-</v>
      </c>
      <c r="BT44" s="324" t="str">
        <f>IFERROR(AVERAGEIFS('VISSIM Travel Time Outputs'!$G:$G,'VISSIM Travel Time Outputs'!$D:$D,$D44,'VISSIM Travel Time Outputs'!$A:$A,"AVG",'VISSIM Travel Time Outputs'!$B:$B,BT$9),"-")</f>
        <v>-</v>
      </c>
      <c r="BU44" s="324" t="str">
        <f>IFERROR(AVERAGEIFS('VISSIM Travel Time Outputs'!$G:$G,'VISSIM Travel Time Outputs'!$D:$D,$D44,'VISSIM Travel Time Outputs'!$A:$A,"AVG",'VISSIM Travel Time Outputs'!$B:$B,BU$9),"-")</f>
        <v>-</v>
      </c>
      <c r="BV44" s="324" t="str">
        <f>IFERROR(AVERAGEIFS('VISSIM Travel Time Outputs'!$G:$G,'VISSIM Travel Time Outputs'!$D:$D,$D44,'VISSIM Travel Time Outputs'!$A:$A,"AVG",'VISSIM Travel Time Outputs'!$B:$B,BV$9),"-")</f>
        <v>-</v>
      </c>
      <c r="BW44" s="324" t="str">
        <f>IFERROR(AVERAGEIFS('VISSIM Travel Time Outputs'!$G:$G,'VISSIM Travel Time Outputs'!$D:$D,$D44,'VISSIM Travel Time Outputs'!$A:$A,"AVG",'VISSIM Travel Time Outputs'!$B:$B,BW$9),"-")</f>
        <v>-</v>
      </c>
      <c r="BX44" s="324" t="str">
        <f>IFERROR(AVERAGEIFS('VISSIM Travel Time Outputs'!$G:$G,'VISSIM Travel Time Outputs'!$D:$D,$D44,'VISSIM Travel Time Outputs'!$A:$A,"AVG",'VISSIM Travel Time Outputs'!$B:$B,BX$9),"-")</f>
        <v>-</v>
      </c>
      <c r="BY44" s="324" t="str">
        <f>IFERROR(AVERAGEIFS('VISSIM Travel Time Outputs'!$G:$G,'VISSIM Travel Time Outputs'!$D:$D,$D44,'VISSIM Travel Time Outputs'!$A:$A,"AVG",'VISSIM Travel Time Outputs'!$B:$B,BY$9),"-")</f>
        <v>-</v>
      </c>
      <c r="BZ44" s="324" t="str">
        <f>IFERROR(AVERAGEIFS('VISSIM Travel Time Outputs'!$G:$G,'VISSIM Travel Time Outputs'!$D:$D,$D44,'VISSIM Travel Time Outputs'!$A:$A,"AVG",'VISSIM Travel Time Outputs'!$B:$B,BZ$9),"-")</f>
        <v>-</v>
      </c>
      <c r="CA44" s="324" t="str">
        <f>IFERROR(AVERAGEIFS('VISSIM Travel Time Outputs'!$G:$G,'VISSIM Travel Time Outputs'!$D:$D,$D44,'VISSIM Travel Time Outputs'!$A:$A,"AVG",'VISSIM Travel Time Outputs'!$B:$B,CA$9),"-")</f>
        <v>-</v>
      </c>
      <c r="CB44" s="325" t="str">
        <f>IFERROR(AVERAGEIFS('VISSIM Travel Time Outputs'!$G:$G,'VISSIM Travel Time Outputs'!$D:$D,$D44,'VISSIM Travel Time Outputs'!$A:$A,"AVG",'VISSIM Travel Time Outputs'!$B:$B,CB$9),"-")</f>
        <v>-</v>
      </c>
      <c r="CC44" s="254"/>
      <c r="CD44" s="209" t="str">
        <f t="shared" si="16"/>
        <v>--</v>
      </c>
      <c r="CE44" s="354" t="str">
        <f t="shared" si="17"/>
        <v>--</v>
      </c>
      <c r="CF44" s="325">
        <f t="shared" si="18"/>
        <v>0</v>
      </c>
      <c r="CG44" s="331"/>
      <c r="CH44" s="209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134"/>
      <c r="CX44" s="331"/>
      <c r="CY44" s="323"/>
      <c r="CZ44" s="324"/>
      <c r="DA44" s="324"/>
      <c r="DB44" s="324"/>
      <c r="DC44" s="324"/>
      <c r="DD44" s="324"/>
      <c r="DE44" s="324"/>
      <c r="DF44" s="324"/>
      <c r="DG44" s="324"/>
      <c r="DH44" s="324"/>
      <c r="DI44" s="324"/>
      <c r="DJ44" s="324"/>
      <c r="DK44" s="324"/>
      <c r="DL44" s="324"/>
      <c r="DM44" s="324"/>
      <c r="DN44" s="325"/>
      <c r="DO44" s="331"/>
      <c r="DP44" s="209" t="str">
        <f t="shared" si="19"/>
        <v>--</v>
      </c>
      <c r="DQ44" s="354" t="str">
        <f t="shared" si="20"/>
        <v>--</v>
      </c>
      <c r="DR44" s="325">
        <f t="shared" si="21"/>
        <v>0</v>
      </c>
      <c r="DS44" s="255"/>
      <c r="DT44" s="209" t="str">
        <f>IFERROR(TIME(0,0,AVERAGEIFS('VISSIM Travel Time Outputs'!$K:$K,'VISSIM Travel Time Outputs'!$D:$D,$D44,'VISSIM Travel Time Outputs'!$A:$A,"AVG",'VISSIM Travel Time Outputs'!$B:$B,DT$9)),"-")</f>
        <v>-</v>
      </c>
      <c r="DU44" s="34" t="str">
        <f>IFERROR(TIME(0,0,AVERAGEIFS('VISSIM Travel Time Outputs'!$K:$K,'VISSIM Travel Time Outputs'!$D:$D,$D44,'VISSIM Travel Time Outputs'!$A:$A,"AVG",'VISSIM Travel Time Outputs'!$B:$B,DU$9)),"-")</f>
        <v>-</v>
      </c>
      <c r="DV44" s="34" t="str">
        <f>IFERROR(TIME(0,0,AVERAGEIFS('VISSIM Travel Time Outputs'!$K:$K,'VISSIM Travel Time Outputs'!$D:$D,$D44,'VISSIM Travel Time Outputs'!$A:$A,"AVG",'VISSIM Travel Time Outputs'!$B:$B,DV$9)),"-")</f>
        <v>-</v>
      </c>
      <c r="DW44" s="34" t="str">
        <f>IFERROR(TIME(0,0,AVERAGEIFS('VISSIM Travel Time Outputs'!$K:$K,'VISSIM Travel Time Outputs'!$D:$D,$D44,'VISSIM Travel Time Outputs'!$A:$A,"AVG",'VISSIM Travel Time Outputs'!$B:$B,DW$9)),"-")</f>
        <v>-</v>
      </c>
      <c r="DX44" s="34" t="str">
        <f>IFERROR(TIME(0,0,AVERAGEIFS('VISSIM Travel Time Outputs'!$K:$K,'VISSIM Travel Time Outputs'!$D:$D,$D44,'VISSIM Travel Time Outputs'!$A:$A,"AVG",'VISSIM Travel Time Outputs'!$B:$B,DX$9)),"-")</f>
        <v>-</v>
      </c>
      <c r="DY44" s="34" t="str">
        <f>IFERROR(TIME(0,0,AVERAGEIFS('VISSIM Travel Time Outputs'!$K:$K,'VISSIM Travel Time Outputs'!$D:$D,$D44,'VISSIM Travel Time Outputs'!$A:$A,"AVG",'VISSIM Travel Time Outputs'!$B:$B,DY$9)),"-")</f>
        <v>-</v>
      </c>
      <c r="DZ44" s="34" t="str">
        <f>IFERROR(TIME(0,0,AVERAGEIFS('VISSIM Travel Time Outputs'!$K:$K,'VISSIM Travel Time Outputs'!$D:$D,$D44,'VISSIM Travel Time Outputs'!$A:$A,"AVG",'VISSIM Travel Time Outputs'!$B:$B,DZ$9)),"-")</f>
        <v>-</v>
      </c>
      <c r="EA44" s="34" t="str">
        <f>IFERROR(TIME(0,0,AVERAGEIFS('VISSIM Travel Time Outputs'!$K:$K,'VISSIM Travel Time Outputs'!$D:$D,$D44,'VISSIM Travel Time Outputs'!$A:$A,"AVG",'VISSIM Travel Time Outputs'!$B:$B,EA$9)),"-")</f>
        <v>-</v>
      </c>
      <c r="EB44" s="34" t="str">
        <f>IFERROR(TIME(0,0,AVERAGEIFS('VISSIM Travel Time Outputs'!$K:$K,'VISSIM Travel Time Outputs'!$D:$D,$D44,'VISSIM Travel Time Outputs'!$A:$A,"AVG",'VISSIM Travel Time Outputs'!$B:$B,EB$9)),"-")</f>
        <v>-</v>
      </c>
      <c r="EC44" s="34" t="str">
        <f>IFERROR(TIME(0,0,AVERAGEIFS('VISSIM Travel Time Outputs'!$K:$K,'VISSIM Travel Time Outputs'!$D:$D,$D44,'VISSIM Travel Time Outputs'!$A:$A,"AVG",'VISSIM Travel Time Outputs'!$B:$B,EC$9)),"-")</f>
        <v>-</v>
      </c>
      <c r="ED44" s="34" t="str">
        <f>IFERROR(TIME(0,0,AVERAGEIFS('VISSIM Travel Time Outputs'!$K:$K,'VISSIM Travel Time Outputs'!$D:$D,$D44,'VISSIM Travel Time Outputs'!$A:$A,"AVG",'VISSIM Travel Time Outputs'!$B:$B,ED$9)),"-")</f>
        <v>-</v>
      </c>
      <c r="EE44" s="34" t="str">
        <f>IFERROR(TIME(0,0,AVERAGEIFS('VISSIM Travel Time Outputs'!$K:$K,'VISSIM Travel Time Outputs'!$D:$D,$D44,'VISSIM Travel Time Outputs'!$A:$A,"AVG",'VISSIM Travel Time Outputs'!$B:$B,EE$9)),"-")</f>
        <v>-</v>
      </c>
      <c r="EF44" s="34" t="str">
        <f>IFERROR(TIME(0,0,AVERAGEIFS('VISSIM Travel Time Outputs'!$K:$K,'VISSIM Travel Time Outputs'!$D:$D,$D44,'VISSIM Travel Time Outputs'!$A:$A,"AVG",'VISSIM Travel Time Outputs'!$B:$B,EF$9)),"-")</f>
        <v>-</v>
      </c>
      <c r="EG44" s="34" t="str">
        <f>IFERROR(TIME(0,0,AVERAGEIFS('VISSIM Travel Time Outputs'!$K:$K,'VISSIM Travel Time Outputs'!$D:$D,$D44,'VISSIM Travel Time Outputs'!$A:$A,"AVG",'VISSIM Travel Time Outputs'!$B:$B,EG$9)),"-")</f>
        <v>-</v>
      </c>
      <c r="EH44" s="34" t="str">
        <f>IFERROR(TIME(0,0,AVERAGEIFS('VISSIM Travel Time Outputs'!$K:$K,'VISSIM Travel Time Outputs'!$D:$D,$D44,'VISSIM Travel Time Outputs'!$A:$A,"AVG",'VISSIM Travel Time Outputs'!$B:$B,EH$9)),"-")</f>
        <v>-</v>
      </c>
      <c r="EI44" s="134" t="str">
        <f>IFERROR(TIME(0,0,AVERAGEIFS('VISSIM Travel Time Outputs'!$K:$K,'VISSIM Travel Time Outputs'!$D:$D,$D44,'VISSIM Travel Time Outputs'!$A:$A,"AVG",'VISSIM Travel Time Outputs'!$B:$B,EI$9)),"-")</f>
        <v>-</v>
      </c>
      <c r="EJ44" s="126"/>
      <c r="EK44" s="323" t="str">
        <f>IFERROR(AVERAGEIFS('VISSIM Travel Time Outputs'!$H:$H,'VISSIM Travel Time Outputs'!$D:$D,$D44,'VISSIM Travel Time Outputs'!$A:$A,"AVG",'VISSIM Travel Time Outputs'!$B:$B,EK$9),"-")</f>
        <v>-</v>
      </c>
      <c r="EL44" s="324" t="str">
        <f>IFERROR(AVERAGEIFS('VISSIM Travel Time Outputs'!$H:$H,'VISSIM Travel Time Outputs'!$D:$D,$D44,'VISSIM Travel Time Outputs'!$A:$A,"AVG",'VISSIM Travel Time Outputs'!$B:$B,EL$9),"-")</f>
        <v>-</v>
      </c>
      <c r="EM44" s="324" t="str">
        <f>IFERROR(AVERAGEIFS('VISSIM Travel Time Outputs'!$H:$H,'VISSIM Travel Time Outputs'!$D:$D,$D44,'VISSIM Travel Time Outputs'!$A:$A,"AVG",'VISSIM Travel Time Outputs'!$B:$B,EM$9),"-")</f>
        <v>-</v>
      </c>
      <c r="EN44" s="324" t="str">
        <f>IFERROR(AVERAGEIFS('VISSIM Travel Time Outputs'!$H:$H,'VISSIM Travel Time Outputs'!$D:$D,$D44,'VISSIM Travel Time Outputs'!$A:$A,"AVG",'VISSIM Travel Time Outputs'!$B:$B,EN$9),"-")</f>
        <v>-</v>
      </c>
      <c r="EO44" s="324" t="str">
        <f>IFERROR(AVERAGEIFS('VISSIM Travel Time Outputs'!$H:$H,'VISSIM Travel Time Outputs'!$D:$D,$D44,'VISSIM Travel Time Outputs'!$A:$A,"AVG",'VISSIM Travel Time Outputs'!$B:$B,EO$9),"-")</f>
        <v>-</v>
      </c>
      <c r="EP44" s="324" t="str">
        <f>IFERROR(AVERAGEIFS('VISSIM Travel Time Outputs'!$H:$H,'VISSIM Travel Time Outputs'!$D:$D,$D44,'VISSIM Travel Time Outputs'!$A:$A,"AVG",'VISSIM Travel Time Outputs'!$B:$B,EP$9),"-")</f>
        <v>-</v>
      </c>
      <c r="EQ44" s="324" t="str">
        <f>IFERROR(AVERAGEIFS('VISSIM Travel Time Outputs'!$H:$H,'VISSIM Travel Time Outputs'!$D:$D,$D44,'VISSIM Travel Time Outputs'!$A:$A,"AVG",'VISSIM Travel Time Outputs'!$B:$B,EQ$9),"-")</f>
        <v>-</v>
      </c>
      <c r="ER44" s="324" t="str">
        <f>IFERROR(AVERAGEIFS('VISSIM Travel Time Outputs'!$H:$H,'VISSIM Travel Time Outputs'!$D:$D,$D44,'VISSIM Travel Time Outputs'!$A:$A,"AVG",'VISSIM Travel Time Outputs'!$B:$B,ER$9),"-")</f>
        <v>-</v>
      </c>
      <c r="ES44" s="324" t="str">
        <f>IFERROR(AVERAGEIFS('VISSIM Travel Time Outputs'!$H:$H,'VISSIM Travel Time Outputs'!$D:$D,$D44,'VISSIM Travel Time Outputs'!$A:$A,"AVG",'VISSIM Travel Time Outputs'!$B:$B,ES$9),"-")</f>
        <v>-</v>
      </c>
      <c r="ET44" s="324" t="str">
        <f>IFERROR(AVERAGEIFS('VISSIM Travel Time Outputs'!$H:$H,'VISSIM Travel Time Outputs'!$D:$D,$D44,'VISSIM Travel Time Outputs'!$A:$A,"AVG",'VISSIM Travel Time Outputs'!$B:$B,ET$9),"-")</f>
        <v>-</v>
      </c>
      <c r="EU44" s="324" t="str">
        <f>IFERROR(AVERAGEIFS('VISSIM Travel Time Outputs'!$H:$H,'VISSIM Travel Time Outputs'!$D:$D,$D44,'VISSIM Travel Time Outputs'!$A:$A,"AVG",'VISSIM Travel Time Outputs'!$B:$B,EU$9),"-")</f>
        <v>-</v>
      </c>
      <c r="EV44" s="324" t="str">
        <f>IFERROR(AVERAGEIFS('VISSIM Travel Time Outputs'!$H:$H,'VISSIM Travel Time Outputs'!$D:$D,$D44,'VISSIM Travel Time Outputs'!$A:$A,"AVG",'VISSIM Travel Time Outputs'!$B:$B,EV$9),"-")</f>
        <v>-</v>
      </c>
      <c r="EW44" s="324" t="str">
        <f>IFERROR(AVERAGEIFS('VISSIM Travel Time Outputs'!$H:$H,'VISSIM Travel Time Outputs'!$D:$D,$D44,'VISSIM Travel Time Outputs'!$A:$A,"AVG",'VISSIM Travel Time Outputs'!$B:$B,EW$9),"-")</f>
        <v>-</v>
      </c>
      <c r="EX44" s="324" t="str">
        <f>IFERROR(AVERAGEIFS('VISSIM Travel Time Outputs'!$H:$H,'VISSIM Travel Time Outputs'!$D:$D,$D44,'VISSIM Travel Time Outputs'!$A:$A,"AVG",'VISSIM Travel Time Outputs'!$B:$B,EX$9),"-")</f>
        <v>-</v>
      </c>
      <c r="EY44" s="324" t="str">
        <f>IFERROR(AVERAGEIFS('VISSIM Travel Time Outputs'!$H:$H,'VISSIM Travel Time Outputs'!$D:$D,$D44,'VISSIM Travel Time Outputs'!$A:$A,"AVG",'VISSIM Travel Time Outputs'!$B:$B,EY$9),"-")</f>
        <v>-</v>
      </c>
      <c r="EZ44" s="325" t="str">
        <f>IFERROR(AVERAGEIFS('VISSIM Travel Time Outputs'!$H:$H,'VISSIM Travel Time Outputs'!$D:$D,$D44,'VISSIM Travel Time Outputs'!$A:$A,"AVG",'VISSIM Travel Time Outputs'!$B:$B,EZ$9),"-")</f>
        <v>-</v>
      </c>
      <c r="FA44" s="254"/>
      <c r="FB44" s="209" t="str">
        <f t="shared" si="22"/>
        <v>--</v>
      </c>
      <c r="FC44" s="354" t="str">
        <f t="shared" si="23"/>
        <v>--</v>
      </c>
      <c r="FD44" s="325">
        <f t="shared" si="24"/>
        <v>0</v>
      </c>
      <c r="FE44" s="331"/>
      <c r="FF44" s="209" t="str">
        <f>IFERROR(GETPIVOTDATA("Average of TRAVTM(40)",#REF!,"TIMEINT",FF$9,"VEHICLETRAVELTIMEMEASUREMENT",$D44)/3600/24,"--")</f>
        <v>--</v>
      </c>
      <c r="FG44" s="34" t="str">
        <f>IFERROR(GETPIVOTDATA("Average of TRAVTM(40)",#REF!,"TIMEINT",FG$9,"VEHICLETRAVELTIMEMEASUREMENT",$D44)/3600/24,"--")</f>
        <v>--</v>
      </c>
      <c r="FH44" s="34" t="str">
        <f>IFERROR(GETPIVOTDATA("Average of TRAVTM(40)",#REF!,"TIMEINT",FH$9,"VEHICLETRAVELTIMEMEASUREMENT",$D44)/3600/24,"--")</f>
        <v>--</v>
      </c>
      <c r="FI44" s="34" t="str">
        <f>IFERROR(GETPIVOTDATA("Average of TRAVTM(40)",#REF!,"TIMEINT",FI$9,"VEHICLETRAVELTIMEMEASUREMENT",$D44)/3600/24,"--")</f>
        <v>--</v>
      </c>
      <c r="FJ44" s="34" t="str">
        <f>IFERROR(GETPIVOTDATA("Average of TRAVTM(40)",#REF!,"TIMEINT",FJ$9,"VEHICLETRAVELTIMEMEASUREMENT",$D44)/3600/24,"--")</f>
        <v>--</v>
      </c>
      <c r="FK44" s="34" t="str">
        <f>IFERROR(GETPIVOTDATA("Average of TRAVTM(40)",#REF!,"TIMEINT",FK$9,"VEHICLETRAVELTIMEMEASUREMENT",$D44)/3600/24,"--")</f>
        <v>--</v>
      </c>
      <c r="FL44" s="34" t="str">
        <f>IFERROR(GETPIVOTDATA("Average of TRAVTM(40)",#REF!,"TIMEINT",FL$9,"VEHICLETRAVELTIMEMEASUREMENT",$D44)/3600/24,"--")</f>
        <v>--</v>
      </c>
      <c r="FM44" s="34" t="str">
        <f>IFERROR(GETPIVOTDATA("Average of TRAVTM(40)",#REF!,"TIMEINT",FM$9,"VEHICLETRAVELTIMEMEASUREMENT",$D44)/3600/24,"--")</f>
        <v>--</v>
      </c>
      <c r="FN44" s="34" t="str">
        <f>IFERROR(GETPIVOTDATA("Average of TRAVTM(40)",#REF!,"TIMEINT",FN$9,"VEHICLETRAVELTIMEMEASUREMENT",$D44)/3600/24,"--")</f>
        <v>--</v>
      </c>
      <c r="FO44" s="34" t="str">
        <f>IFERROR(GETPIVOTDATA("Average of TRAVTM(40)",#REF!,"TIMEINT",FO$9,"VEHICLETRAVELTIMEMEASUREMENT",$D44)/3600/24,"--")</f>
        <v>--</v>
      </c>
      <c r="FP44" s="34" t="str">
        <f>IFERROR(GETPIVOTDATA("Average of TRAVTM(40)",#REF!,"TIMEINT",FP$9,"VEHICLETRAVELTIMEMEASUREMENT",$D44)/3600/24,"--")</f>
        <v>--</v>
      </c>
      <c r="FQ44" s="34" t="str">
        <f>IFERROR(GETPIVOTDATA("Average of TRAVTM(40)",#REF!,"TIMEINT",FQ$9,"VEHICLETRAVELTIMEMEASUREMENT",$D44)/3600/24,"--")</f>
        <v>--</v>
      </c>
      <c r="FR44" s="34" t="str">
        <f>IFERROR(GETPIVOTDATA("Average of TRAVTM(40)",#REF!,"TIMEINT",FR$9,"VEHICLETRAVELTIMEMEASUREMENT",$D44)/3600/24,"--")</f>
        <v>--</v>
      </c>
      <c r="FS44" s="34" t="str">
        <f>IFERROR(GETPIVOTDATA("Average of TRAVTM(40)",#REF!,"TIMEINT",FS$9,"VEHICLETRAVELTIMEMEASUREMENT",$D44)/3600/24,"--")</f>
        <v>--</v>
      </c>
      <c r="FT44" s="34" t="str">
        <f>IFERROR(GETPIVOTDATA("Average of TRAVTM(40)",#REF!,"TIMEINT",FT$9,"VEHICLETRAVELTIMEMEASUREMENT",$D44)/3600/24,"--")</f>
        <v>--</v>
      </c>
      <c r="FU44" s="134" t="str">
        <f>IFERROR(GETPIVOTDATA("Average of TRAVTM(40)",#REF!,"TIMEINT",FU$9,"VEHICLETRAVELTIMEMEASUREMENT",$D44)/3600/24,"--")</f>
        <v>--</v>
      </c>
      <c r="FV44" s="331"/>
      <c r="FW44" s="323" t="str">
        <f>IFERROR(GETPIVOTDATA("Average of VEHS(40)",#REF!,"TIMEINT",FW$9,"VEHICLETRAVELTIMEMEASUREMENT",$D44),"--")</f>
        <v>--</v>
      </c>
      <c r="FX44" s="324" t="str">
        <f>IFERROR(GETPIVOTDATA("Average of VEHS(40)",#REF!,"TIMEINT",FX$9,"VEHICLETRAVELTIMEMEASUREMENT",$D44),"--")</f>
        <v>--</v>
      </c>
      <c r="FY44" s="324" t="str">
        <f>IFERROR(GETPIVOTDATA("Average of VEHS(40)",#REF!,"TIMEINT",FY$9,"VEHICLETRAVELTIMEMEASUREMENT",$D44),"--")</f>
        <v>--</v>
      </c>
      <c r="FZ44" s="324" t="str">
        <f>IFERROR(GETPIVOTDATA("Average of VEHS(40)",#REF!,"TIMEINT",FZ$9,"VEHICLETRAVELTIMEMEASUREMENT",$D44),"--")</f>
        <v>--</v>
      </c>
      <c r="GA44" s="324" t="str">
        <f>IFERROR(GETPIVOTDATA("Average of VEHS(40)",#REF!,"TIMEINT",GA$9,"VEHICLETRAVELTIMEMEASUREMENT",$D44),"--")</f>
        <v>--</v>
      </c>
      <c r="GB44" s="324" t="str">
        <f>IFERROR(GETPIVOTDATA("Average of VEHS(40)",#REF!,"TIMEINT",GB$9,"VEHICLETRAVELTIMEMEASUREMENT",$D44),"--")</f>
        <v>--</v>
      </c>
      <c r="GC44" s="324" t="str">
        <f>IFERROR(GETPIVOTDATA("Average of VEHS(40)",#REF!,"TIMEINT",GC$9,"VEHICLETRAVELTIMEMEASUREMENT",$D44),"--")</f>
        <v>--</v>
      </c>
      <c r="GD44" s="324" t="str">
        <f>IFERROR(GETPIVOTDATA("Average of VEHS(40)",#REF!,"TIMEINT",GD$9,"VEHICLETRAVELTIMEMEASUREMENT",$D44),"--")</f>
        <v>--</v>
      </c>
      <c r="GE44" s="324" t="str">
        <f>IFERROR(GETPIVOTDATA("Average of VEHS(40)",#REF!,"TIMEINT",GE$9,"VEHICLETRAVELTIMEMEASUREMENT",$D44),"--")</f>
        <v>--</v>
      </c>
      <c r="GF44" s="324" t="str">
        <f>IFERROR(GETPIVOTDATA("Average of VEHS(40)",#REF!,"TIMEINT",GF$9,"VEHICLETRAVELTIMEMEASUREMENT",$D44),"--")</f>
        <v>--</v>
      </c>
      <c r="GG44" s="324" t="str">
        <f>IFERROR(GETPIVOTDATA("Average of VEHS(40)",#REF!,"TIMEINT",GG$9,"VEHICLETRAVELTIMEMEASUREMENT",$D44),"--")</f>
        <v>--</v>
      </c>
      <c r="GH44" s="324" t="str">
        <f>IFERROR(GETPIVOTDATA("Average of VEHS(40)",#REF!,"TIMEINT",GH$9,"VEHICLETRAVELTIMEMEASUREMENT",$D44),"--")</f>
        <v>--</v>
      </c>
      <c r="GI44" s="324" t="str">
        <f>IFERROR(GETPIVOTDATA("Average of VEHS(40)",#REF!,"TIMEINT",GI$9,"VEHICLETRAVELTIMEMEASUREMENT",$D44),"--")</f>
        <v>--</v>
      </c>
      <c r="GJ44" s="324" t="str">
        <f>IFERROR(GETPIVOTDATA("Average of VEHS(40)",#REF!,"TIMEINT",GJ$9,"VEHICLETRAVELTIMEMEASUREMENT",$D44),"--")</f>
        <v>--</v>
      </c>
      <c r="GK44" s="324" t="str">
        <f>IFERROR(GETPIVOTDATA("Average of VEHS(40)",#REF!,"TIMEINT",GK$9,"VEHICLETRAVELTIMEMEASUREMENT",$D44),"--")</f>
        <v>--</v>
      </c>
      <c r="GL44" s="325" t="str">
        <f>IFERROR(GETPIVOTDATA("Average of VEHS(40)",#REF!,"TIMEINT",GL$9,"VEHICLETRAVELTIMEMEASUREMENT",$D44),"--")</f>
        <v>--</v>
      </c>
      <c r="GM44" s="331"/>
      <c r="GN44" s="209" t="str">
        <f t="shared" si="25"/>
        <v>--</v>
      </c>
      <c r="GO44" s="354" t="str">
        <f t="shared" si="26"/>
        <v>--</v>
      </c>
      <c r="GP44" s="325">
        <f t="shared" si="27"/>
        <v>0</v>
      </c>
      <c r="GQ44" s="331"/>
      <c r="GR44" s="209" t="str">
        <f>IFERROR(GETPIVOTDATA("Average of TRAVTM(60)",#REF!,"TIMEINT",GR$9,"VEHICLETRAVELTIMEMEASUREMENT",$D44)/3600/24,"--")</f>
        <v>--</v>
      </c>
      <c r="GS44" s="34" t="str">
        <f>IFERROR(GETPIVOTDATA("Average of TRAVTM(60)",#REF!,"TIMEINT",GS$9,"VEHICLETRAVELTIMEMEASUREMENT",$D44)/3600/24,"--")</f>
        <v>--</v>
      </c>
      <c r="GT44" s="34" t="str">
        <f>IFERROR(GETPIVOTDATA("Average of TRAVTM(60)",#REF!,"TIMEINT",GT$9,"VEHICLETRAVELTIMEMEASUREMENT",$D44)/3600/24,"--")</f>
        <v>--</v>
      </c>
      <c r="GU44" s="34" t="str">
        <f>IFERROR(GETPIVOTDATA("Average of TRAVTM(60)",#REF!,"TIMEINT",GU$9,"VEHICLETRAVELTIMEMEASUREMENT",$D44)/3600/24,"--")</f>
        <v>--</v>
      </c>
      <c r="GV44" s="34" t="str">
        <f>IFERROR(GETPIVOTDATA("Average of TRAVTM(60)",#REF!,"TIMEINT",GV$9,"VEHICLETRAVELTIMEMEASUREMENT",$D44)/3600/24,"--")</f>
        <v>--</v>
      </c>
      <c r="GW44" s="34" t="str">
        <f>IFERROR(GETPIVOTDATA("Average of TRAVTM(60)",#REF!,"TIMEINT",GW$9,"VEHICLETRAVELTIMEMEASUREMENT",$D44)/3600/24,"--")</f>
        <v>--</v>
      </c>
      <c r="GX44" s="34" t="str">
        <f>IFERROR(GETPIVOTDATA("Average of TRAVTM(60)",#REF!,"TIMEINT",GX$9,"VEHICLETRAVELTIMEMEASUREMENT",$D44)/3600/24,"--")</f>
        <v>--</v>
      </c>
      <c r="GY44" s="34" t="str">
        <f>IFERROR(GETPIVOTDATA("Average of TRAVTM(60)",#REF!,"TIMEINT",GY$9,"VEHICLETRAVELTIMEMEASUREMENT",$D44)/3600/24,"--")</f>
        <v>--</v>
      </c>
      <c r="GZ44" s="34" t="str">
        <f>IFERROR(GETPIVOTDATA("Average of TRAVTM(60)",#REF!,"TIMEINT",GZ$9,"VEHICLETRAVELTIMEMEASUREMENT",$D44)/3600/24,"--")</f>
        <v>--</v>
      </c>
      <c r="HA44" s="34" t="str">
        <f>IFERROR(GETPIVOTDATA("Average of TRAVTM(60)",#REF!,"TIMEINT",HA$9,"VEHICLETRAVELTIMEMEASUREMENT",$D44)/3600/24,"--")</f>
        <v>--</v>
      </c>
      <c r="HB44" s="34" t="str">
        <f>IFERROR(GETPIVOTDATA("Average of TRAVTM(60)",#REF!,"TIMEINT",HB$9,"VEHICLETRAVELTIMEMEASUREMENT",$D44)/3600/24,"--")</f>
        <v>--</v>
      </c>
      <c r="HC44" s="34" t="str">
        <f>IFERROR(GETPIVOTDATA("Average of TRAVTM(60)",#REF!,"TIMEINT",HC$9,"VEHICLETRAVELTIMEMEASUREMENT",$D44)/3600/24,"--")</f>
        <v>--</v>
      </c>
      <c r="HD44" s="34" t="str">
        <f>IFERROR(GETPIVOTDATA("Average of TRAVTM(60)",#REF!,"TIMEINT",HD$9,"VEHICLETRAVELTIMEMEASUREMENT",$D44)/3600/24,"--")</f>
        <v>--</v>
      </c>
      <c r="HE44" s="34" t="str">
        <f>IFERROR(GETPIVOTDATA("Average of TRAVTM(60)",#REF!,"TIMEINT",HE$9,"VEHICLETRAVELTIMEMEASUREMENT",$D44)/3600/24,"--")</f>
        <v>--</v>
      </c>
      <c r="HF44" s="34" t="str">
        <f>IFERROR(GETPIVOTDATA("Average of TRAVTM(60)",#REF!,"TIMEINT",HF$9,"VEHICLETRAVELTIMEMEASUREMENT",$D44)/3600/24,"--")</f>
        <v>--</v>
      </c>
      <c r="HG44" s="134" t="str">
        <f>IFERROR(GETPIVOTDATA("Average of TRAVTM(60)",#REF!,"TIMEINT",HG$9,"VEHICLETRAVELTIMEMEASUREMENT",$D44)/3600/24,"--")</f>
        <v>--</v>
      </c>
      <c r="HH44" s="331"/>
      <c r="HI44" s="323" t="str">
        <f>IFERROR(GETPIVOTDATA("Average of VEHS(60)",#REF!,"TIMEINT",HI$9,"VEHICLETRAVELTIMEMEASUREMENT",$D44),"--")</f>
        <v>--</v>
      </c>
      <c r="HJ44" s="324" t="str">
        <f>IFERROR(GETPIVOTDATA("Average of VEHS(60)",#REF!,"TIMEINT",HJ$9,"VEHICLETRAVELTIMEMEASUREMENT",$D44),"--")</f>
        <v>--</v>
      </c>
      <c r="HK44" s="324" t="str">
        <f>IFERROR(GETPIVOTDATA("Average of VEHS(60)",#REF!,"TIMEINT",HK$9,"VEHICLETRAVELTIMEMEASUREMENT",$D44),"--")</f>
        <v>--</v>
      </c>
      <c r="HL44" s="324" t="str">
        <f>IFERROR(GETPIVOTDATA("Average of VEHS(60)",#REF!,"TIMEINT",HL$9,"VEHICLETRAVELTIMEMEASUREMENT",$D44),"--")</f>
        <v>--</v>
      </c>
      <c r="HM44" s="324" t="str">
        <f>IFERROR(GETPIVOTDATA("Average of VEHS(60)",#REF!,"TIMEINT",HM$9,"VEHICLETRAVELTIMEMEASUREMENT",$D44),"--")</f>
        <v>--</v>
      </c>
      <c r="HN44" s="324" t="str">
        <f>IFERROR(GETPIVOTDATA("Average of VEHS(60)",#REF!,"TIMEINT",HN$9,"VEHICLETRAVELTIMEMEASUREMENT",$D44),"--")</f>
        <v>--</v>
      </c>
      <c r="HO44" s="324" t="str">
        <f>IFERROR(GETPIVOTDATA("Average of VEHS(60)",#REF!,"TIMEINT",HO$9,"VEHICLETRAVELTIMEMEASUREMENT",$D44),"--")</f>
        <v>--</v>
      </c>
      <c r="HP44" s="324" t="str">
        <f>IFERROR(GETPIVOTDATA("Average of VEHS(60)",#REF!,"TIMEINT",HP$9,"VEHICLETRAVELTIMEMEASUREMENT",$D44),"--")</f>
        <v>--</v>
      </c>
      <c r="HQ44" s="324" t="str">
        <f>IFERROR(GETPIVOTDATA("Average of VEHS(60)",#REF!,"TIMEINT",HQ$9,"VEHICLETRAVELTIMEMEASUREMENT",$D44),"--")</f>
        <v>--</v>
      </c>
      <c r="HR44" s="324" t="str">
        <f>IFERROR(GETPIVOTDATA("Average of VEHS(60)",#REF!,"TIMEINT",HR$9,"VEHICLETRAVELTIMEMEASUREMENT",$D44),"--")</f>
        <v>--</v>
      </c>
      <c r="HS44" s="324" t="str">
        <f>IFERROR(GETPIVOTDATA("Average of VEHS(60)",#REF!,"TIMEINT",HS$9,"VEHICLETRAVELTIMEMEASUREMENT",$D44),"--")</f>
        <v>--</v>
      </c>
      <c r="HT44" s="324" t="str">
        <f>IFERROR(GETPIVOTDATA("Average of VEHS(60)",#REF!,"TIMEINT",HT$9,"VEHICLETRAVELTIMEMEASUREMENT",$D44),"--")</f>
        <v>--</v>
      </c>
      <c r="HU44" s="324" t="str">
        <f>IFERROR(GETPIVOTDATA("Average of VEHS(60)",#REF!,"TIMEINT",HU$9,"VEHICLETRAVELTIMEMEASUREMENT",$D44),"--")</f>
        <v>--</v>
      </c>
      <c r="HV44" s="324" t="str">
        <f>IFERROR(GETPIVOTDATA("Average of VEHS(60)",#REF!,"TIMEINT",HV$9,"VEHICLETRAVELTIMEMEASUREMENT",$D44),"--")</f>
        <v>--</v>
      </c>
      <c r="HW44" s="324" t="str">
        <f>IFERROR(GETPIVOTDATA("Average of VEHS(60)",#REF!,"TIMEINT",HW$9,"VEHICLETRAVELTIMEMEASUREMENT",$D44),"--")</f>
        <v>--</v>
      </c>
      <c r="HX44" s="325" t="str">
        <f>IFERROR(GETPIVOTDATA("Average of VEHS(60)",#REF!,"TIMEINT",HX$9,"VEHICLETRAVELTIMEMEASUREMENT",$D44),"--")</f>
        <v>--</v>
      </c>
      <c r="HY44" s="331"/>
      <c r="HZ44" s="209" t="str">
        <f t="shared" si="28"/>
        <v>--</v>
      </c>
      <c r="IA44" s="354" t="str">
        <f t="shared" si="29"/>
        <v>--</v>
      </c>
      <c r="IB44" s="325">
        <f t="shared" si="30"/>
        <v>0</v>
      </c>
      <c r="IC44" s="638"/>
      <c r="ID44" s="323" t="str">
        <f>IFERROR(AVERAGEIFS('VISSIM Travel Time Outputs'!#REF!,'VISSIM Travel Time Outputs'!#REF!,$D44,'VISSIM Travel Time Outputs'!#REF!,"AVG",'VISSIM Travel Time Outputs'!#REF!,ID$9),"-")</f>
        <v>-</v>
      </c>
      <c r="IE44" s="324" t="str">
        <f>IFERROR(AVERAGEIFS('VISSIM Travel Time Outputs'!#REF!,'VISSIM Travel Time Outputs'!#REF!,$D44,'VISSIM Travel Time Outputs'!#REF!,"AVG",'VISSIM Travel Time Outputs'!#REF!,IE$9),"-")</f>
        <v>-</v>
      </c>
      <c r="IF44" s="324" t="str">
        <f>IFERROR(AVERAGEIFS('VISSIM Travel Time Outputs'!#REF!,'VISSIM Travel Time Outputs'!#REF!,$D44,'VISSIM Travel Time Outputs'!#REF!,"AVG",'VISSIM Travel Time Outputs'!#REF!,IF$9),"-")</f>
        <v>-</v>
      </c>
      <c r="IG44" s="324" t="str">
        <f>IFERROR(AVERAGEIFS('VISSIM Travel Time Outputs'!#REF!,'VISSIM Travel Time Outputs'!#REF!,$D44,'VISSIM Travel Time Outputs'!#REF!,"AVG",'VISSIM Travel Time Outputs'!#REF!,IG$9),"-")</f>
        <v>-</v>
      </c>
      <c r="IH44" s="324" t="str">
        <f>IFERROR(AVERAGEIFS('VISSIM Travel Time Outputs'!#REF!,'VISSIM Travel Time Outputs'!#REF!,$D44,'VISSIM Travel Time Outputs'!#REF!,"AVG",'VISSIM Travel Time Outputs'!#REF!,IH$9),"-")</f>
        <v>-</v>
      </c>
      <c r="II44" s="324" t="str">
        <f>IFERROR(AVERAGEIFS('VISSIM Travel Time Outputs'!#REF!,'VISSIM Travel Time Outputs'!#REF!,$D44,'VISSIM Travel Time Outputs'!#REF!,"AVG",'VISSIM Travel Time Outputs'!#REF!,II$9),"-")</f>
        <v>-</v>
      </c>
      <c r="IJ44" s="324" t="str">
        <f>IFERROR(AVERAGEIFS('VISSIM Travel Time Outputs'!#REF!,'VISSIM Travel Time Outputs'!#REF!,$D44,'VISSIM Travel Time Outputs'!#REF!,"AVG",'VISSIM Travel Time Outputs'!#REF!,IJ$9),"-")</f>
        <v>-</v>
      </c>
      <c r="IK44" s="324" t="str">
        <f>IFERROR(AVERAGEIFS('VISSIM Travel Time Outputs'!#REF!,'VISSIM Travel Time Outputs'!#REF!,$D44,'VISSIM Travel Time Outputs'!#REF!,"AVG",'VISSIM Travel Time Outputs'!#REF!,IK$9),"-")</f>
        <v>-</v>
      </c>
      <c r="IL44" s="324" t="str">
        <f>IFERROR(AVERAGEIFS('VISSIM Travel Time Outputs'!#REF!,'VISSIM Travel Time Outputs'!#REF!,$D44,'VISSIM Travel Time Outputs'!#REF!,"AVG",'VISSIM Travel Time Outputs'!#REF!,IL$9),"-")</f>
        <v>-</v>
      </c>
      <c r="IM44" s="324" t="str">
        <f>IFERROR(AVERAGEIFS('VISSIM Travel Time Outputs'!#REF!,'VISSIM Travel Time Outputs'!#REF!,$D44,'VISSIM Travel Time Outputs'!#REF!,"AVG",'VISSIM Travel Time Outputs'!#REF!,IM$9),"-")</f>
        <v>-</v>
      </c>
      <c r="IN44" s="324" t="str">
        <f>IFERROR(AVERAGEIFS('VISSIM Travel Time Outputs'!#REF!,'VISSIM Travel Time Outputs'!#REF!,$D44,'VISSIM Travel Time Outputs'!#REF!,"AVG",'VISSIM Travel Time Outputs'!#REF!,IN$9),"-")</f>
        <v>-</v>
      </c>
      <c r="IO44" s="324" t="str">
        <f>IFERROR(AVERAGEIFS('VISSIM Travel Time Outputs'!#REF!,'VISSIM Travel Time Outputs'!#REF!,$D44,'VISSIM Travel Time Outputs'!#REF!,"AVG",'VISSIM Travel Time Outputs'!#REF!,IO$9),"-")</f>
        <v>-</v>
      </c>
      <c r="IP44" s="324" t="str">
        <f>IFERROR(AVERAGEIFS('VISSIM Travel Time Outputs'!#REF!,'VISSIM Travel Time Outputs'!#REF!,$D44,'VISSIM Travel Time Outputs'!#REF!,"AVG",'VISSIM Travel Time Outputs'!#REF!,IP$9),"-")</f>
        <v>-</v>
      </c>
      <c r="IQ44" s="324" t="str">
        <f>IFERROR(AVERAGEIFS('VISSIM Travel Time Outputs'!#REF!,'VISSIM Travel Time Outputs'!#REF!,$D44,'VISSIM Travel Time Outputs'!#REF!,"AVG",'VISSIM Travel Time Outputs'!#REF!,IQ$9),"-")</f>
        <v>-</v>
      </c>
      <c r="IR44" s="324" t="str">
        <f>IFERROR(AVERAGEIFS('VISSIM Travel Time Outputs'!#REF!,'VISSIM Travel Time Outputs'!#REF!,$D44,'VISSIM Travel Time Outputs'!#REF!,"AVG",'VISSIM Travel Time Outputs'!#REF!,IR$9),"-")</f>
        <v>-</v>
      </c>
      <c r="IS44" s="325" t="str">
        <f>IFERROR(AVERAGEIFS('VISSIM Travel Time Outputs'!#REF!,'VISSIM Travel Time Outputs'!#REF!,$D44,'VISSIM Travel Time Outputs'!#REF!,"AVG",'VISSIM Travel Time Outputs'!#REF!,IS$9),"-")</f>
        <v>-</v>
      </c>
      <c r="IT44" s="325" t="str">
        <f t="shared" si="31"/>
        <v>--</v>
      </c>
    </row>
    <row r="45" spans="1:254" x14ac:dyDescent="0.35">
      <c r="A45" s="252" t="str">
        <f t="shared" si="12"/>
        <v>H</v>
      </c>
      <c r="B45" s="577">
        <f t="shared" si="32"/>
        <v>36</v>
      </c>
      <c r="C45" s="413">
        <f>INDEX('Input - Travel Times'!$B$3:$AH$103,MATCH($B45,'Input - Travel Times'!$B$3:$B$103,0),MATCH(C$9,'Input - Travel Times'!$B$3:$AH$3,0))</f>
        <v>0</v>
      </c>
      <c r="D45" s="150">
        <f>INDEX('Input - Travel Times'!$B$3:$AH$103,MATCH($B45,'Input - Travel Times'!$B$3:$B$103,0),MATCH(D$9,'Input - Travel Times'!$B$3:$AH$3,0))</f>
        <v>0</v>
      </c>
      <c r="E45" s="518">
        <f>TIME(0,0,INDEX('Input - Travel Times'!$B$3:$AH$103,MATCH($B45,'Input - Travel Times'!$B$3:$B$103,0),MATCH(E$9,'Input - Travel Times'!$B$3:$AH$3,0)))</f>
        <v>0</v>
      </c>
      <c r="F45" s="518">
        <f>TIME(0,0,INDEX('Input - Travel Times'!$B$3:$AH$103,MATCH($B45,'Input - Travel Times'!$B$3:$B$103,0),MATCH(F$9,'Input - Travel Times'!$B$3:$AH$3,0)))</f>
        <v>0</v>
      </c>
      <c r="G45" s="518">
        <f>TIME(0,0,INDEX('Input - Travel Times'!$B$3:$AH$103,MATCH($B45,'Input - Travel Times'!$B$3:$B$103,0),MATCH(G$9,'Input - Travel Times'!$B$3:$AH$3,0)))</f>
        <v>0</v>
      </c>
      <c r="H45" s="518">
        <f>TIME(0,0,INDEX('Input - Travel Times'!$B$3:$AH$103,MATCH($B45,'Input - Travel Times'!$B$3:$B$103,0),MATCH(H$9,'Input - Travel Times'!$B$3:$AH$3,0)))</f>
        <v>0</v>
      </c>
      <c r="J45" s="209" t="str">
        <f>IFERROR(TIME(0,0,AVERAGEIFS('VISSIM Travel Time Outputs'!$I:$I,'VISSIM Travel Time Outputs'!$D:$D,$D45,'VISSIM Travel Time Outputs'!$A:$A,"AVG",'VISSIM Travel Time Outputs'!$B:$B,J$9)),"-")</f>
        <v>-</v>
      </c>
      <c r="K45" s="34" t="str">
        <f>IFERROR(TIME(0,0,AVERAGEIFS('VISSIM Travel Time Outputs'!$I:$I,'VISSIM Travel Time Outputs'!$D:$D,$D45,'VISSIM Travel Time Outputs'!$A:$A,"AVG",'VISSIM Travel Time Outputs'!$B:$B,K$9)),"-")</f>
        <v>-</v>
      </c>
      <c r="L45" s="34" t="str">
        <f>IFERROR(TIME(0,0,AVERAGEIFS('VISSIM Travel Time Outputs'!$I:$I,'VISSIM Travel Time Outputs'!$D:$D,$D45,'VISSIM Travel Time Outputs'!$A:$A,"AVG",'VISSIM Travel Time Outputs'!$B:$B,L$9)),"-")</f>
        <v>-</v>
      </c>
      <c r="M45" s="34" t="str">
        <f>IFERROR(TIME(0,0,AVERAGEIFS('VISSIM Travel Time Outputs'!$I:$I,'VISSIM Travel Time Outputs'!$D:$D,$D45,'VISSIM Travel Time Outputs'!$A:$A,"AVG",'VISSIM Travel Time Outputs'!$B:$B,M$9)),"-")</f>
        <v>-</v>
      </c>
      <c r="N45" s="34" t="str">
        <f>IFERROR(TIME(0,0,AVERAGEIFS('VISSIM Travel Time Outputs'!$I:$I,'VISSIM Travel Time Outputs'!$D:$D,$D45,'VISSIM Travel Time Outputs'!$A:$A,"AVG",'VISSIM Travel Time Outputs'!$B:$B,N$9)),"-")</f>
        <v>-</v>
      </c>
      <c r="O45" s="34" t="str">
        <f>IFERROR(TIME(0,0,AVERAGEIFS('VISSIM Travel Time Outputs'!$I:$I,'VISSIM Travel Time Outputs'!$D:$D,$D45,'VISSIM Travel Time Outputs'!$A:$A,"AVG",'VISSIM Travel Time Outputs'!$B:$B,O$9)),"-")</f>
        <v>-</v>
      </c>
      <c r="P45" s="34" t="str">
        <f>IFERROR(TIME(0,0,AVERAGEIFS('VISSIM Travel Time Outputs'!$I:$I,'VISSIM Travel Time Outputs'!$D:$D,$D45,'VISSIM Travel Time Outputs'!$A:$A,"AVG",'VISSIM Travel Time Outputs'!$B:$B,P$9)),"-")</f>
        <v>-</v>
      </c>
      <c r="Q45" s="34" t="str">
        <f>IFERROR(TIME(0,0,AVERAGEIFS('VISSIM Travel Time Outputs'!$I:$I,'VISSIM Travel Time Outputs'!$D:$D,$D45,'VISSIM Travel Time Outputs'!$A:$A,"AVG",'VISSIM Travel Time Outputs'!$B:$B,Q$9)),"-")</f>
        <v>-</v>
      </c>
      <c r="R45" s="34" t="str">
        <f>IFERROR(TIME(0,0,AVERAGEIFS('VISSIM Travel Time Outputs'!$I:$I,'VISSIM Travel Time Outputs'!$D:$D,$D45,'VISSIM Travel Time Outputs'!$A:$A,"AVG",'VISSIM Travel Time Outputs'!$B:$B,R$9)),"-")</f>
        <v>-</v>
      </c>
      <c r="S45" s="34" t="str">
        <f>IFERROR(TIME(0,0,AVERAGEIFS('VISSIM Travel Time Outputs'!$I:$I,'VISSIM Travel Time Outputs'!$D:$D,$D45,'VISSIM Travel Time Outputs'!$A:$A,"AVG",'VISSIM Travel Time Outputs'!$B:$B,S$9)),"-")</f>
        <v>-</v>
      </c>
      <c r="T45" s="34" t="str">
        <f>IFERROR(TIME(0,0,AVERAGEIFS('VISSIM Travel Time Outputs'!$I:$I,'VISSIM Travel Time Outputs'!$D:$D,$D45,'VISSIM Travel Time Outputs'!$A:$A,"AVG",'VISSIM Travel Time Outputs'!$B:$B,T$9)),"-")</f>
        <v>-</v>
      </c>
      <c r="U45" s="34" t="str">
        <f>IFERROR(TIME(0,0,AVERAGEIFS('VISSIM Travel Time Outputs'!$I:$I,'VISSIM Travel Time Outputs'!$D:$D,$D45,'VISSIM Travel Time Outputs'!$A:$A,"AVG",'VISSIM Travel Time Outputs'!$B:$B,U$9)),"-")</f>
        <v>-</v>
      </c>
      <c r="V45" s="34" t="str">
        <f>IFERROR(TIME(0,0,AVERAGEIFS('VISSIM Travel Time Outputs'!$I:$I,'VISSIM Travel Time Outputs'!$D:$D,$D45,'VISSIM Travel Time Outputs'!$A:$A,"AVG",'VISSIM Travel Time Outputs'!$B:$B,V$9)),"-")</f>
        <v>-</v>
      </c>
      <c r="W45" s="34" t="str">
        <f>IFERROR(TIME(0,0,AVERAGEIFS('VISSIM Travel Time Outputs'!$I:$I,'VISSIM Travel Time Outputs'!$D:$D,$D45,'VISSIM Travel Time Outputs'!$A:$A,"AVG",'VISSIM Travel Time Outputs'!$B:$B,W$9)),"-")</f>
        <v>-</v>
      </c>
      <c r="X45" s="34" t="str">
        <f>IFERROR(TIME(0,0,AVERAGEIFS('VISSIM Travel Time Outputs'!$I:$I,'VISSIM Travel Time Outputs'!$D:$D,$D45,'VISSIM Travel Time Outputs'!$A:$A,"AVG",'VISSIM Travel Time Outputs'!$B:$B,X$9)),"-")</f>
        <v>-</v>
      </c>
      <c r="Y45" s="134" t="str">
        <f>IFERROR(TIME(0,0,AVERAGEIFS('VISSIM Travel Time Outputs'!$I:$I,'VISSIM Travel Time Outputs'!$D:$D,$D45,'VISSIM Travel Time Outputs'!$A:$A,"AVG",'VISSIM Travel Time Outputs'!$B:$B,Y$9)),"-")</f>
        <v>-</v>
      </c>
      <c r="Z45" s="254"/>
      <c r="AA45" s="323" t="str">
        <f>IFERROR(AVERAGEIFS('VISSIM Travel Time Outputs'!$F:$F,'VISSIM Travel Time Outputs'!$D:$D,$D45,'VISSIM Travel Time Outputs'!$A:$A,"AVG",'VISSIM Travel Time Outputs'!$B:$B,AA$9),"-")</f>
        <v>-</v>
      </c>
      <c r="AB45" s="324" t="str">
        <f>IFERROR(AVERAGEIFS('VISSIM Travel Time Outputs'!$F:$F,'VISSIM Travel Time Outputs'!$D:$D,$D45,'VISSIM Travel Time Outputs'!$A:$A,"AVG",'VISSIM Travel Time Outputs'!$B:$B,AB$9),"-")</f>
        <v>-</v>
      </c>
      <c r="AC45" s="324" t="str">
        <f>IFERROR(AVERAGEIFS('VISSIM Travel Time Outputs'!$F:$F,'VISSIM Travel Time Outputs'!$D:$D,$D45,'VISSIM Travel Time Outputs'!$A:$A,"AVG",'VISSIM Travel Time Outputs'!$B:$B,AC$9),"-")</f>
        <v>-</v>
      </c>
      <c r="AD45" s="324" t="str">
        <f>IFERROR(AVERAGEIFS('VISSIM Travel Time Outputs'!$F:$F,'VISSIM Travel Time Outputs'!$D:$D,$D45,'VISSIM Travel Time Outputs'!$A:$A,"AVG",'VISSIM Travel Time Outputs'!$B:$B,AD$9),"-")</f>
        <v>-</v>
      </c>
      <c r="AE45" s="324" t="str">
        <f>IFERROR(AVERAGEIFS('VISSIM Travel Time Outputs'!$F:$F,'VISSIM Travel Time Outputs'!$D:$D,$D45,'VISSIM Travel Time Outputs'!$A:$A,"AVG",'VISSIM Travel Time Outputs'!$B:$B,AE$9),"-")</f>
        <v>-</v>
      </c>
      <c r="AF45" s="324" t="str">
        <f>IFERROR(AVERAGEIFS('VISSIM Travel Time Outputs'!$F:$F,'VISSIM Travel Time Outputs'!$D:$D,$D45,'VISSIM Travel Time Outputs'!$A:$A,"AVG",'VISSIM Travel Time Outputs'!$B:$B,AF$9),"-")</f>
        <v>-</v>
      </c>
      <c r="AG45" s="324" t="str">
        <f>IFERROR(AVERAGEIFS('VISSIM Travel Time Outputs'!$F:$F,'VISSIM Travel Time Outputs'!$D:$D,$D45,'VISSIM Travel Time Outputs'!$A:$A,"AVG",'VISSIM Travel Time Outputs'!$B:$B,AG$9),"-")</f>
        <v>-</v>
      </c>
      <c r="AH45" s="324" t="str">
        <f>IFERROR(AVERAGEIFS('VISSIM Travel Time Outputs'!$F:$F,'VISSIM Travel Time Outputs'!$D:$D,$D45,'VISSIM Travel Time Outputs'!$A:$A,"AVG",'VISSIM Travel Time Outputs'!$B:$B,AH$9),"-")</f>
        <v>-</v>
      </c>
      <c r="AI45" s="324" t="str">
        <f>IFERROR(AVERAGEIFS('VISSIM Travel Time Outputs'!$F:$F,'VISSIM Travel Time Outputs'!$D:$D,$D45,'VISSIM Travel Time Outputs'!$A:$A,"AVG",'VISSIM Travel Time Outputs'!$B:$B,AI$9),"-")</f>
        <v>-</v>
      </c>
      <c r="AJ45" s="324" t="str">
        <f>IFERROR(AVERAGEIFS('VISSIM Travel Time Outputs'!$F:$F,'VISSIM Travel Time Outputs'!$D:$D,$D45,'VISSIM Travel Time Outputs'!$A:$A,"AVG",'VISSIM Travel Time Outputs'!$B:$B,AJ$9),"-")</f>
        <v>-</v>
      </c>
      <c r="AK45" s="324" t="str">
        <f>IFERROR(AVERAGEIFS('VISSIM Travel Time Outputs'!$F:$F,'VISSIM Travel Time Outputs'!$D:$D,$D45,'VISSIM Travel Time Outputs'!$A:$A,"AVG",'VISSIM Travel Time Outputs'!$B:$B,AK$9),"-")</f>
        <v>-</v>
      </c>
      <c r="AL45" s="324" t="str">
        <f>IFERROR(AVERAGEIFS('VISSIM Travel Time Outputs'!$F:$F,'VISSIM Travel Time Outputs'!$D:$D,$D45,'VISSIM Travel Time Outputs'!$A:$A,"AVG",'VISSIM Travel Time Outputs'!$B:$B,AL$9),"-")</f>
        <v>-</v>
      </c>
      <c r="AM45" s="324" t="str">
        <f>IFERROR(AVERAGEIFS('VISSIM Travel Time Outputs'!$F:$F,'VISSIM Travel Time Outputs'!$D:$D,$D45,'VISSIM Travel Time Outputs'!$A:$A,"AVG",'VISSIM Travel Time Outputs'!$B:$B,AM$9),"-")</f>
        <v>-</v>
      </c>
      <c r="AN45" s="324" t="str">
        <f>IFERROR(AVERAGEIFS('VISSIM Travel Time Outputs'!$F:$F,'VISSIM Travel Time Outputs'!$D:$D,$D45,'VISSIM Travel Time Outputs'!$A:$A,"AVG",'VISSIM Travel Time Outputs'!$B:$B,AN$9),"-")</f>
        <v>-</v>
      </c>
      <c r="AO45" s="324" t="str">
        <f>IFERROR(AVERAGEIFS('VISSIM Travel Time Outputs'!$F:$F,'VISSIM Travel Time Outputs'!$D:$D,$D45,'VISSIM Travel Time Outputs'!$A:$A,"AVG",'VISSIM Travel Time Outputs'!$B:$B,AO$9),"-")</f>
        <v>-</v>
      </c>
      <c r="AP45" s="325" t="str">
        <f>IFERROR(AVERAGEIFS('VISSIM Travel Time Outputs'!$F:$F,'VISSIM Travel Time Outputs'!$D:$D,$D45,'VISSIM Travel Time Outputs'!$A:$A,"AVG",'VISSIM Travel Time Outputs'!$B:$B,AP$9),"-")</f>
        <v>-</v>
      </c>
      <c r="AQ45" s="331"/>
      <c r="AR45" s="209" t="str">
        <f t="shared" si="13"/>
        <v>--</v>
      </c>
      <c r="AS45" s="354" t="str">
        <f t="shared" si="14"/>
        <v>--</v>
      </c>
      <c r="AT45" s="325">
        <f t="shared" si="15"/>
        <v>0</v>
      </c>
      <c r="AU45" s="255"/>
      <c r="AV45" s="209" t="str">
        <f>IFERROR(TIME(0,0,AVERAGEIFS('VISSIM Travel Time Outputs'!$J:$J,'VISSIM Travel Time Outputs'!$D:$D,$D45,'VISSIM Travel Time Outputs'!$A:$A,"AVG",'VISSIM Travel Time Outputs'!$B:$B,AV$9)),"-")</f>
        <v>-</v>
      </c>
      <c r="AW45" s="34" t="str">
        <f>IFERROR(TIME(0,0,AVERAGEIFS('VISSIM Travel Time Outputs'!$J:$J,'VISSIM Travel Time Outputs'!$D:$D,$D45,'VISSIM Travel Time Outputs'!$A:$A,"AVG",'VISSIM Travel Time Outputs'!$B:$B,AW$9)),"-")</f>
        <v>-</v>
      </c>
      <c r="AX45" s="34" t="str">
        <f>IFERROR(TIME(0,0,AVERAGEIFS('VISSIM Travel Time Outputs'!$J:$J,'VISSIM Travel Time Outputs'!$D:$D,$D45,'VISSIM Travel Time Outputs'!$A:$A,"AVG",'VISSIM Travel Time Outputs'!$B:$B,AX$9)),"-")</f>
        <v>-</v>
      </c>
      <c r="AY45" s="34" t="str">
        <f>IFERROR(TIME(0,0,AVERAGEIFS('VISSIM Travel Time Outputs'!$J:$J,'VISSIM Travel Time Outputs'!$D:$D,$D45,'VISSIM Travel Time Outputs'!$A:$A,"AVG",'VISSIM Travel Time Outputs'!$B:$B,AY$9)),"-")</f>
        <v>-</v>
      </c>
      <c r="AZ45" s="34" t="str">
        <f>IFERROR(TIME(0,0,AVERAGEIFS('VISSIM Travel Time Outputs'!$J:$J,'VISSIM Travel Time Outputs'!$D:$D,$D45,'VISSIM Travel Time Outputs'!$A:$A,"AVG",'VISSIM Travel Time Outputs'!$B:$B,AZ$9)),"-")</f>
        <v>-</v>
      </c>
      <c r="BA45" s="34" t="str">
        <f>IFERROR(TIME(0,0,AVERAGEIFS('VISSIM Travel Time Outputs'!$J:$J,'VISSIM Travel Time Outputs'!$D:$D,$D45,'VISSIM Travel Time Outputs'!$A:$A,"AVG",'VISSIM Travel Time Outputs'!$B:$B,BA$9)),"-")</f>
        <v>-</v>
      </c>
      <c r="BB45" s="34" t="str">
        <f>IFERROR(TIME(0,0,AVERAGEIFS('VISSIM Travel Time Outputs'!$J:$J,'VISSIM Travel Time Outputs'!$D:$D,$D45,'VISSIM Travel Time Outputs'!$A:$A,"AVG",'VISSIM Travel Time Outputs'!$B:$B,BB$9)),"-")</f>
        <v>-</v>
      </c>
      <c r="BC45" s="34" t="str">
        <f>IFERROR(TIME(0,0,AVERAGEIFS('VISSIM Travel Time Outputs'!$J:$J,'VISSIM Travel Time Outputs'!$D:$D,$D45,'VISSIM Travel Time Outputs'!$A:$A,"AVG",'VISSIM Travel Time Outputs'!$B:$B,BC$9)),"-")</f>
        <v>-</v>
      </c>
      <c r="BD45" s="34" t="str">
        <f>IFERROR(TIME(0,0,AVERAGEIFS('VISSIM Travel Time Outputs'!$J:$J,'VISSIM Travel Time Outputs'!$D:$D,$D45,'VISSIM Travel Time Outputs'!$A:$A,"AVG",'VISSIM Travel Time Outputs'!$B:$B,BD$9)),"-")</f>
        <v>-</v>
      </c>
      <c r="BE45" s="34" t="str">
        <f>IFERROR(TIME(0,0,AVERAGEIFS('VISSIM Travel Time Outputs'!$J:$J,'VISSIM Travel Time Outputs'!$D:$D,$D45,'VISSIM Travel Time Outputs'!$A:$A,"AVG",'VISSIM Travel Time Outputs'!$B:$B,BE$9)),"-")</f>
        <v>-</v>
      </c>
      <c r="BF45" s="34" t="str">
        <f>IFERROR(TIME(0,0,AVERAGEIFS('VISSIM Travel Time Outputs'!$J:$J,'VISSIM Travel Time Outputs'!$D:$D,$D45,'VISSIM Travel Time Outputs'!$A:$A,"AVG",'VISSIM Travel Time Outputs'!$B:$B,BF$9)),"-")</f>
        <v>-</v>
      </c>
      <c r="BG45" s="34" t="str">
        <f>IFERROR(TIME(0,0,AVERAGEIFS('VISSIM Travel Time Outputs'!$J:$J,'VISSIM Travel Time Outputs'!$D:$D,$D45,'VISSIM Travel Time Outputs'!$A:$A,"AVG",'VISSIM Travel Time Outputs'!$B:$B,BG$9)),"-")</f>
        <v>-</v>
      </c>
      <c r="BH45" s="34" t="str">
        <f>IFERROR(TIME(0,0,AVERAGEIFS('VISSIM Travel Time Outputs'!$J:$J,'VISSIM Travel Time Outputs'!$D:$D,$D45,'VISSIM Travel Time Outputs'!$A:$A,"AVG",'VISSIM Travel Time Outputs'!$B:$B,BH$9)),"-")</f>
        <v>-</v>
      </c>
      <c r="BI45" s="34" t="str">
        <f>IFERROR(TIME(0,0,AVERAGEIFS('VISSIM Travel Time Outputs'!$J:$J,'VISSIM Travel Time Outputs'!$D:$D,$D45,'VISSIM Travel Time Outputs'!$A:$A,"AVG",'VISSIM Travel Time Outputs'!$B:$B,BI$9)),"-")</f>
        <v>-</v>
      </c>
      <c r="BJ45" s="34" t="str">
        <f>IFERROR(TIME(0,0,AVERAGEIFS('VISSIM Travel Time Outputs'!$J:$J,'VISSIM Travel Time Outputs'!$D:$D,$D45,'VISSIM Travel Time Outputs'!$A:$A,"AVG",'VISSIM Travel Time Outputs'!$B:$B,BJ$9)),"-")</f>
        <v>-</v>
      </c>
      <c r="BK45" s="134" t="str">
        <f>IFERROR(TIME(0,0,AVERAGEIFS('VISSIM Travel Time Outputs'!$J:$J,'VISSIM Travel Time Outputs'!$D:$D,$D45,'VISSIM Travel Time Outputs'!$A:$A,"AVG",'VISSIM Travel Time Outputs'!$B:$B,BK$9)),"-")</f>
        <v>-</v>
      </c>
      <c r="BL45" s="126"/>
      <c r="BM45" s="323" t="str">
        <f>IFERROR(AVERAGEIFS('VISSIM Travel Time Outputs'!$G:$G,'VISSIM Travel Time Outputs'!$D:$D,$D45,'VISSIM Travel Time Outputs'!$A:$A,"AVG",'VISSIM Travel Time Outputs'!$B:$B,BM$9),"-")</f>
        <v>-</v>
      </c>
      <c r="BN45" s="324" t="str">
        <f>IFERROR(AVERAGEIFS('VISSIM Travel Time Outputs'!$G:$G,'VISSIM Travel Time Outputs'!$D:$D,$D45,'VISSIM Travel Time Outputs'!$A:$A,"AVG",'VISSIM Travel Time Outputs'!$B:$B,BN$9),"-")</f>
        <v>-</v>
      </c>
      <c r="BO45" s="324" t="str">
        <f>IFERROR(AVERAGEIFS('VISSIM Travel Time Outputs'!$G:$G,'VISSIM Travel Time Outputs'!$D:$D,$D45,'VISSIM Travel Time Outputs'!$A:$A,"AVG",'VISSIM Travel Time Outputs'!$B:$B,BO$9),"-")</f>
        <v>-</v>
      </c>
      <c r="BP45" s="324" t="str">
        <f>IFERROR(AVERAGEIFS('VISSIM Travel Time Outputs'!$G:$G,'VISSIM Travel Time Outputs'!$D:$D,$D45,'VISSIM Travel Time Outputs'!$A:$A,"AVG",'VISSIM Travel Time Outputs'!$B:$B,BP$9),"-")</f>
        <v>-</v>
      </c>
      <c r="BQ45" s="324" t="str">
        <f>IFERROR(AVERAGEIFS('VISSIM Travel Time Outputs'!$G:$G,'VISSIM Travel Time Outputs'!$D:$D,$D45,'VISSIM Travel Time Outputs'!$A:$A,"AVG",'VISSIM Travel Time Outputs'!$B:$B,BQ$9),"-")</f>
        <v>-</v>
      </c>
      <c r="BR45" s="324" t="str">
        <f>IFERROR(AVERAGEIFS('VISSIM Travel Time Outputs'!$G:$G,'VISSIM Travel Time Outputs'!$D:$D,$D45,'VISSIM Travel Time Outputs'!$A:$A,"AVG",'VISSIM Travel Time Outputs'!$B:$B,BR$9),"-")</f>
        <v>-</v>
      </c>
      <c r="BS45" s="324" t="str">
        <f>IFERROR(AVERAGEIFS('VISSIM Travel Time Outputs'!$G:$G,'VISSIM Travel Time Outputs'!$D:$D,$D45,'VISSIM Travel Time Outputs'!$A:$A,"AVG",'VISSIM Travel Time Outputs'!$B:$B,BS$9),"-")</f>
        <v>-</v>
      </c>
      <c r="BT45" s="324" t="str">
        <f>IFERROR(AVERAGEIFS('VISSIM Travel Time Outputs'!$G:$G,'VISSIM Travel Time Outputs'!$D:$D,$D45,'VISSIM Travel Time Outputs'!$A:$A,"AVG",'VISSIM Travel Time Outputs'!$B:$B,BT$9),"-")</f>
        <v>-</v>
      </c>
      <c r="BU45" s="324" t="str">
        <f>IFERROR(AVERAGEIFS('VISSIM Travel Time Outputs'!$G:$G,'VISSIM Travel Time Outputs'!$D:$D,$D45,'VISSIM Travel Time Outputs'!$A:$A,"AVG",'VISSIM Travel Time Outputs'!$B:$B,BU$9),"-")</f>
        <v>-</v>
      </c>
      <c r="BV45" s="324" t="str">
        <f>IFERROR(AVERAGEIFS('VISSIM Travel Time Outputs'!$G:$G,'VISSIM Travel Time Outputs'!$D:$D,$D45,'VISSIM Travel Time Outputs'!$A:$A,"AVG",'VISSIM Travel Time Outputs'!$B:$B,BV$9),"-")</f>
        <v>-</v>
      </c>
      <c r="BW45" s="324" t="str">
        <f>IFERROR(AVERAGEIFS('VISSIM Travel Time Outputs'!$G:$G,'VISSIM Travel Time Outputs'!$D:$D,$D45,'VISSIM Travel Time Outputs'!$A:$A,"AVG",'VISSIM Travel Time Outputs'!$B:$B,BW$9),"-")</f>
        <v>-</v>
      </c>
      <c r="BX45" s="324" t="str">
        <f>IFERROR(AVERAGEIFS('VISSIM Travel Time Outputs'!$G:$G,'VISSIM Travel Time Outputs'!$D:$D,$D45,'VISSIM Travel Time Outputs'!$A:$A,"AVG",'VISSIM Travel Time Outputs'!$B:$B,BX$9),"-")</f>
        <v>-</v>
      </c>
      <c r="BY45" s="324" t="str">
        <f>IFERROR(AVERAGEIFS('VISSIM Travel Time Outputs'!$G:$G,'VISSIM Travel Time Outputs'!$D:$D,$D45,'VISSIM Travel Time Outputs'!$A:$A,"AVG",'VISSIM Travel Time Outputs'!$B:$B,BY$9),"-")</f>
        <v>-</v>
      </c>
      <c r="BZ45" s="324" t="str">
        <f>IFERROR(AVERAGEIFS('VISSIM Travel Time Outputs'!$G:$G,'VISSIM Travel Time Outputs'!$D:$D,$D45,'VISSIM Travel Time Outputs'!$A:$A,"AVG",'VISSIM Travel Time Outputs'!$B:$B,BZ$9),"-")</f>
        <v>-</v>
      </c>
      <c r="CA45" s="324" t="str">
        <f>IFERROR(AVERAGEIFS('VISSIM Travel Time Outputs'!$G:$G,'VISSIM Travel Time Outputs'!$D:$D,$D45,'VISSIM Travel Time Outputs'!$A:$A,"AVG",'VISSIM Travel Time Outputs'!$B:$B,CA$9),"-")</f>
        <v>-</v>
      </c>
      <c r="CB45" s="325" t="str">
        <f>IFERROR(AVERAGEIFS('VISSIM Travel Time Outputs'!$G:$G,'VISSIM Travel Time Outputs'!$D:$D,$D45,'VISSIM Travel Time Outputs'!$A:$A,"AVG",'VISSIM Travel Time Outputs'!$B:$B,CB$9),"-")</f>
        <v>-</v>
      </c>
      <c r="CC45" s="254"/>
      <c r="CD45" s="209" t="str">
        <f t="shared" si="16"/>
        <v>--</v>
      </c>
      <c r="CE45" s="354" t="str">
        <f t="shared" si="17"/>
        <v>--</v>
      </c>
      <c r="CF45" s="325">
        <f t="shared" si="18"/>
        <v>0</v>
      </c>
      <c r="CG45" s="331"/>
      <c r="CH45" s="209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134"/>
      <c r="CX45" s="331"/>
      <c r="CY45" s="323"/>
      <c r="CZ45" s="324"/>
      <c r="DA45" s="324"/>
      <c r="DB45" s="324"/>
      <c r="DC45" s="324"/>
      <c r="DD45" s="324"/>
      <c r="DE45" s="324"/>
      <c r="DF45" s="324"/>
      <c r="DG45" s="324"/>
      <c r="DH45" s="324"/>
      <c r="DI45" s="324"/>
      <c r="DJ45" s="324"/>
      <c r="DK45" s="324"/>
      <c r="DL45" s="324"/>
      <c r="DM45" s="324"/>
      <c r="DN45" s="325"/>
      <c r="DO45" s="331"/>
      <c r="DP45" s="209" t="str">
        <f t="shared" si="19"/>
        <v>--</v>
      </c>
      <c r="DQ45" s="354" t="str">
        <f t="shared" si="20"/>
        <v>--</v>
      </c>
      <c r="DR45" s="325">
        <f t="shared" si="21"/>
        <v>0</v>
      </c>
      <c r="DS45" s="255"/>
      <c r="DT45" s="209" t="str">
        <f>IFERROR(TIME(0,0,AVERAGEIFS('VISSIM Travel Time Outputs'!$K:$K,'VISSIM Travel Time Outputs'!$D:$D,$D45,'VISSIM Travel Time Outputs'!$A:$A,"AVG",'VISSIM Travel Time Outputs'!$B:$B,DT$9)),"-")</f>
        <v>-</v>
      </c>
      <c r="DU45" s="34" t="str">
        <f>IFERROR(TIME(0,0,AVERAGEIFS('VISSIM Travel Time Outputs'!$K:$K,'VISSIM Travel Time Outputs'!$D:$D,$D45,'VISSIM Travel Time Outputs'!$A:$A,"AVG",'VISSIM Travel Time Outputs'!$B:$B,DU$9)),"-")</f>
        <v>-</v>
      </c>
      <c r="DV45" s="34" t="str">
        <f>IFERROR(TIME(0,0,AVERAGEIFS('VISSIM Travel Time Outputs'!$K:$K,'VISSIM Travel Time Outputs'!$D:$D,$D45,'VISSIM Travel Time Outputs'!$A:$A,"AVG",'VISSIM Travel Time Outputs'!$B:$B,DV$9)),"-")</f>
        <v>-</v>
      </c>
      <c r="DW45" s="34" t="str">
        <f>IFERROR(TIME(0,0,AVERAGEIFS('VISSIM Travel Time Outputs'!$K:$K,'VISSIM Travel Time Outputs'!$D:$D,$D45,'VISSIM Travel Time Outputs'!$A:$A,"AVG",'VISSIM Travel Time Outputs'!$B:$B,DW$9)),"-")</f>
        <v>-</v>
      </c>
      <c r="DX45" s="34" t="str">
        <f>IFERROR(TIME(0,0,AVERAGEIFS('VISSIM Travel Time Outputs'!$K:$K,'VISSIM Travel Time Outputs'!$D:$D,$D45,'VISSIM Travel Time Outputs'!$A:$A,"AVG",'VISSIM Travel Time Outputs'!$B:$B,DX$9)),"-")</f>
        <v>-</v>
      </c>
      <c r="DY45" s="34" t="str">
        <f>IFERROR(TIME(0,0,AVERAGEIFS('VISSIM Travel Time Outputs'!$K:$K,'VISSIM Travel Time Outputs'!$D:$D,$D45,'VISSIM Travel Time Outputs'!$A:$A,"AVG",'VISSIM Travel Time Outputs'!$B:$B,DY$9)),"-")</f>
        <v>-</v>
      </c>
      <c r="DZ45" s="34" t="str">
        <f>IFERROR(TIME(0,0,AVERAGEIFS('VISSIM Travel Time Outputs'!$K:$K,'VISSIM Travel Time Outputs'!$D:$D,$D45,'VISSIM Travel Time Outputs'!$A:$A,"AVG",'VISSIM Travel Time Outputs'!$B:$B,DZ$9)),"-")</f>
        <v>-</v>
      </c>
      <c r="EA45" s="34" t="str">
        <f>IFERROR(TIME(0,0,AVERAGEIFS('VISSIM Travel Time Outputs'!$K:$K,'VISSIM Travel Time Outputs'!$D:$D,$D45,'VISSIM Travel Time Outputs'!$A:$A,"AVG",'VISSIM Travel Time Outputs'!$B:$B,EA$9)),"-")</f>
        <v>-</v>
      </c>
      <c r="EB45" s="34" t="str">
        <f>IFERROR(TIME(0,0,AVERAGEIFS('VISSIM Travel Time Outputs'!$K:$K,'VISSIM Travel Time Outputs'!$D:$D,$D45,'VISSIM Travel Time Outputs'!$A:$A,"AVG",'VISSIM Travel Time Outputs'!$B:$B,EB$9)),"-")</f>
        <v>-</v>
      </c>
      <c r="EC45" s="34" t="str">
        <f>IFERROR(TIME(0,0,AVERAGEIFS('VISSIM Travel Time Outputs'!$K:$K,'VISSIM Travel Time Outputs'!$D:$D,$D45,'VISSIM Travel Time Outputs'!$A:$A,"AVG",'VISSIM Travel Time Outputs'!$B:$B,EC$9)),"-")</f>
        <v>-</v>
      </c>
      <c r="ED45" s="34" t="str">
        <f>IFERROR(TIME(0,0,AVERAGEIFS('VISSIM Travel Time Outputs'!$K:$K,'VISSIM Travel Time Outputs'!$D:$D,$D45,'VISSIM Travel Time Outputs'!$A:$A,"AVG",'VISSIM Travel Time Outputs'!$B:$B,ED$9)),"-")</f>
        <v>-</v>
      </c>
      <c r="EE45" s="34" t="str">
        <f>IFERROR(TIME(0,0,AVERAGEIFS('VISSIM Travel Time Outputs'!$K:$K,'VISSIM Travel Time Outputs'!$D:$D,$D45,'VISSIM Travel Time Outputs'!$A:$A,"AVG",'VISSIM Travel Time Outputs'!$B:$B,EE$9)),"-")</f>
        <v>-</v>
      </c>
      <c r="EF45" s="34" t="str">
        <f>IFERROR(TIME(0,0,AVERAGEIFS('VISSIM Travel Time Outputs'!$K:$K,'VISSIM Travel Time Outputs'!$D:$D,$D45,'VISSIM Travel Time Outputs'!$A:$A,"AVG",'VISSIM Travel Time Outputs'!$B:$B,EF$9)),"-")</f>
        <v>-</v>
      </c>
      <c r="EG45" s="34" t="str">
        <f>IFERROR(TIME(0,0,AVERAGEIFS('VISSIM Travel Time Outputs'!$K:$K,'VISSIM Travel Time Outputs'!$D:$D,$D45,'VISSIM Travel Time Outputs'!$A:$A,"AVG",'VISSIM Travel Time Outputs'!$B:$B,EG$9)),"-")</f>
        <v>-</v>
      </c>
      <c r="EH45" s="34" t="str">
        <f>IFERROR(TIME(0,0,AVERAGEIFS('VISSIM Travel Time Outputs'!$K:$K,'VISSIM Travel Time Outputs'!$D:$D,$D45,'VISSIM Travel Time Outputs'!$A:$A,"AVG",'VISSIM Travel Time Outputs'!$B:$B,EH$9)),"-")</f>
        <v>-</v>
      </c>
      <c r="EI45" s="134" t="str">
        <f>IFERROR(TIME(0,0,AVERAGEIFS('VISSIM Travel Time Outputs'!$K:$K,'VISSIM Travel Time Outputs'!$D:$D,$D45,'VISSIM Travel Time Outputs'!$A:$A,"AVG",'VISSIM Travel Time Outputs'!$B:$B,EI$9)),"-")</f>
        <v>-</v>
      </c>
      <c r="EJ45" s="126"/>
      <c r="EK45" s="323" t="str">
        <f>IFERROR(AVERAGEIFS('VISSIM Travel Time Outputs'!$H:$H,'VISSIM Travel Time Outputs'!$D:$D,$D45,'VISSIM Travel Time Outputs'!$A:$A,"AVG",'VISSIM Travel Time Outputs'!$B:$B,EK$9),"-")</f>
        <v>-</v>
      </c>
      <c r="EL45" s="324" t="str">
        <f>IFERROR(AVERAGEIFS('VISSIM Travel Time Outputs'!$H:$H,'VISSIM Travel Time Outputs'!$D:$D,$D45,'VISSIM Travel Time Outputs'!$A:$A,"AVG",'VISSIM Travel Time Outputs'!$B:$B,EL$9),"-")</f>
        <v>-</v>
      </c>
      <c r="EM45" s="324" t="str">
        <f>IFERROR(AVERAGEIFS('VISSIM Travel Time Outputs'!$H:$H,'VISSIM Travel Time Outputs'!$D:$D,$D45,'VISSIM Travel Time Outputs'!$A:$A,"AVG",'VISSIM Travel Time Outputs'!$B:$B,EM$9),"-")</f>
        <v>-</v>
      </c>
      <c r="EN45" s="324" t="str">
        <f>IFERROR(AVERAGEIFS('VISSIM Travel Time Outputs'!$H:$H,'VISSIM Travel Time Outputs'!$D:$D,$D45,'VISSIM Travel Time Outputs'!$A:$A,"AVG",'VISSIM Travel Time Outputs'!$B:$B,EN$9),"-")</f>
        <v>-</v>
      </c>
      <c r="EO45" s="324" t="str">
        <f>IFERROR(AVERAGEIFS('VISSIM Travel Time Outputs'!$H:$H,'VISSIM Travel Time Outputs'!$D:$D,$D45,'VISSIM Travel Time Outputs'!$A:$A,"AVG",'VISSIM Travel Time Outputs'!$B:$B,EO$9),"-")</f>
        <v>-</v>
      </c>
      <c r="EP45" s="324" t="str">
        <f>IFERROR(AVERAGEIFS('VISSIM Travel Time Outputs'!$H:$H,'VISSIM Travel Time Outputs'!$D:$D,$D45,'VISSIM Travel Time Outputs'!$A:$A,"AVG",'VISSIM Travel Time Outputs'!$B:$B,EP$9),"-")</f>
        <v>-</v>
      </c>
      <c r="EQ45" s="324" t="str">
        <f>IFERROR(AVERAGEIFS('VISSIM Travel Time Outputs'!$H:$H,'VISSIM Travel Time Outputs'!$D:$D,$D45,'VISSIM Travel Time Outputs'!$A:$A,"AVG",'VISSIM Travel Time Outputs'!$B:$B,EQ$9),"-")</f>
        <v>-</v>
      </c>
      <c r="ER45" s="324" t="str">
        <f>IFERROR(AVERAGEIFS('VISSIM Travel Time Outputs'!$H:$H,'VISSIM Travel Time Outputs'!$D:$D,$D45,'VISSIM Travel Time Outputs'!$A:$A,"AVG",'VISSIM Travel Time Outputs'!$B:$B,ER$9),"-")</f>
        <v>-</v>
      </c>
      <c r="ES45" s="324" t="str">
        <f>IFERROR(AVERAGEIFS('VISSIM Travel Time Outputs'!$H:$H,'VISSIM Travel Time Outputs'!$D:$D,$D45,'VISSIM Travel Time Outputs'!$A:$A,"AVG",'VISSIM Travel Time Outputs'!$B:$B,ES$9),"-")</f>
        <v>-</v>
      </c>
      <c r="ET45" s="324" t="str">
        <f>IFERROR(AVERAGEIFS('VISSIM Travel Time Outputs'!$H:$H,'VISSIM Travel Time Outputs'!$D:$D,$D45,'VISSIM Travel Time Outputs'!$A:$A,"AVG",'VISSIM Travel Time Outputs'!$B:$B,ET$9),"-")</f>
        <v>-</v>
      </c>
      <c r="EU45" s="324" t="str">
        <f>IFERROR(AVERAGEIFS('VISSIM Travel Time Outputs'!$H:$H,'VISSIM Travel Time Outputs'!$D:$D,$D45,'VISSIM Travel Time Outputs'!$A:$A,"AVG",'VISSIM Travel Time Outputs'!$B:$B,EU$9),"-")</f>
        <v>-</v>
      </c>
      <c r="EV45" s="324" t="str">
        <f>IFERROR(AVERAGEIFS('VISSIM Travel Time Outputs'!$H:$H,'VISSIM Travel Time Outputs'!$D:$D,$D45,'VISSIM Travel Time Outputs'!$A:$A,"AVG",'VISSIM Travel Time Outputs'!$B:$B,EV$9),"-")</f>
        <v>-</v>
      </c>
      <c r="EW45" s="324" t="str">
        <f>IFERROR(AVERAGEIFS('VISSIM Travel Time Outputs'!$H:$H,'VISSIM Travel Time Outputs'!$D:$D,$D45,'VISSIM Travel Time Outputs'!$A:$A,"AVG",'VISSIM Travel Time Outputs'!$B:$B,EW$9),"-")</f>
        <v>-</v>
      </c>
      <c r="EX45" s="324" t="str">
        <f>IFERROR(AVERAGEIFS('VISSIM Travel Time Outputs'!$H:$H,'VISSIM Travel Time Outputs'!$D:$D,$D45,'VISSIM Travel Time Outputs'!$A:$A,"AVG",'VISSIM Travel Time Outputs'!$B:$B,EX$9),"-")</f>
        <v>-</v>
      </c>
      <c r="EY45" s="324" t="str">
        <f>IFERROR(AVERAGEIFS('VISSIM Travel Time Outputs'!$H:$H,'VISSIM Travel Time Outputs'!$D:$D,$D45,'VISSIM Travel Time Outputs'!$A:$A,"AVG",'VISSIM Travel Time Outputs'!$B:$B,EY$9),"-")</f>
        <v>-</v>
      </c>
      <c r="EZ45" s="325" t="str">
        <f>IFERROR(AVERAGEIFS('VISSIM Travel Time Outputs'!$H:$H,'VISSIM Travel Time Outputs'!$D:$D,$D45,'VISSIM Travel Time Outputs'!$A:$A,"AVG",'VISSIM Travel Time Outputs'!$B:$B,EZ$9),"-")</f>
        <v>-</v>
      </c>
      <c r="FA45" s="254"/>
      <c r="FB45" s="209" t="str">
        <f t="shared" si="22"/>
        <v>--</v>
      </c>
      <c r="FC45" s="354" t="str">
        <f t="shared" si="23"/>
        <v>--</v>
      </c>
      <c r="FD45" s="325">
        <f t="shared" si="24"/>
        <v>0</v>
      </c>
      <c r="FE45" s="331"/>
      <c r="FF45" s="209" t="str">
        <f>IFERROR(GETPIVOTDATA("Average of TRAVTM(40)",#REF!,"TIMEINT",FF$9,"VEHICLETRAVELTIMEMEASUREMENT",$D45)/3600/24,"--")</f>
        <v>--</v>
      </c>
      <c r="FG45" s="34" t="str">
        <f>IFERROR(GETPIVOTDATA("Average of TRAVTM(40)",#REF!,"TIMEINT",FG$9,"VEHICLETRAVELTIMEMEASUREMENT",$D45)/3600/24,"--")</f>
        <v>--</v>
      </c>
      <c r="FH45" s="34" t="str">
        <f>IFERROR(GETPIVOTDATA("Average of TRAVTM(40)",#REF!,"TIMEINT",FH$9,"VEHICLETRAVELTIMEMEASUREMENT",$D45)/3600/24,"--")</f>
        <v>--</v>
      </c>
      <c r="FI45" s="34" t="str">
        <f>IFERROR(GETPIVOTDATA("Average of TRAVTM(40)",#REF!,"TIMEINT",FI$9,"VEHICLETRAVELTIMEMEASUREMENT",$D45)/3600/24,"--")</f>
        <v>--</v>
      </c>
      <c r="FJ45" s="34" t="str">
        <f>IFERROR(GETPIVOTDATA("Average of TRAVTM(40)",#REF!,"TIMEINT",FJ$9,"VEHICLETRAVELTIMEMEASUREMENT",$D45)/3600/24,"--")</f>
        <v>--</v>
      </c>
      <c r="FK45" s="34" t="str">
        <f>IFERROR(GETPIVOTDATA("Average of TRAVTM(40)",#REF!,"TIMEINT",FK$9,"VEHICLETRAVELTIMEMEASUREMENT",$D45)/3600/24,"--")</f>
        <v>--</v>
      </c>
      <c r="FL45" s="34" t="str">
        <f>IFERROR(GETPIVOTDATA("Average of TRAVTM(40)",#REF!,"TIMEINT",FL$9,"VEHICLETRAVELTIMEMEASUREMENT",$D45)/3600/24,"--")</f>
        <v>--</v>
      </c>
      <c r="FM45" s="34" t="str">
        <f>IFERROR(GETPIVOTDATA("Average of TRAVTM(40)",#REF!,"TIMEINT",FM$9,"VEHICLETRAVELTIMEMEASUREMENT",$D45)/3600/24,"--")</f>
        <v>--</v>
      </c>
      <c r="FN45" s="34" t="str">
        <f>IFERROR(GETPIVOTDATA("Average of TRAVTM(40)",#REF!,"TIMEINT",FN$9,"VEHICLETRAVELTIMEMEASUREMENT",$D45)/3600/24,"--")</f>
        <v>--</v>
      </c>
      <c r="FO45" s="34" t="str">
        <f>IFERROR(GETPIVOTDATA("Average of TRAVTM(40)",#REF!,"TIMEINT",FO$9,"VEHICLETRAVELTIMEMEASUREMENT",$D45)/3600/24,"--")</f>
        <v>--</v>
      </c>
      <c r="FP45" s="34" t="str">
        <f>IFERROR(GETPIVOTDATA("Average of TRAVTM(40)",#REF!,"TIMEINT",FP$9,"VEHICLETRAVELTIMEMEASUREMENT",$D45)/3600/24,"--")</f>
        <v>--</v>
      </c>
      <c r="FQ45" s="34" t="str">
        <f>IFERROR(GETPIVOTDATA("Average of TRAVTM(40)",#REF!,"TIMEINT",FQ$9,"VEHICLETRAVELTIMEMEASUREMENT",$D45)/3600/24,"--")</f>
        <v>--</v>
      </c>
      <c r="FR45" s="34" t="str">
        <f>IFERROR(GETPIVOTDATA("Average of TRAVTM(40)",#REF!,"TIMEINT",FR$9,"VEHICLETRAVELTIMEMEASUREMENT",$D45)/3600/24,"--")</f>
        <v>--</v>
      </c>
      <c r="FS45" s="34" t="str">
        <f>IFERROR(GETPIVOTDATA("Average of TRAVTM(40)",#REF!,"TIMEINT",FS$9,"VEHICLETRAVELTIMEMEASUREMENT",$D45)/3600/24,"--")</f>
        <v>--</v>
      </c>
      <c r="FT45" s="34" t="str">
        <f>IFERROR(GETPIVOTDATA("Average of TRAVTM(40)",#REF!,"TIMEINT",FT$9,"VEHICLETRAVELTIMEMEASUREMENT",$D45)/3600/24,"--")</f>
        <v>--</v>
      </c>
      <c r="FU45" s="134" t="str">
        <f>IFERROR(GETPIVOTDATA("Average of TRAVTM(40)",#REF!,"TIMEINT",FU$9,"VEHICLETRAVELTIMEMEASUREMENT",$D45)/3600/24,"--")</f>
        <v>--</v>
      </c>
      <c r="FV45" s="331"/>
      <c r="FW45" s="323" t="str">
        <f>IFERROR(GETPIVOTDATA("Average of VEHS(40)",#REF!,"TIMEINT",FW$9,"VEHICLETRAVELTIMEMEASUREMENT",$D45),"--")</f>
        <v>--</v>
      </c>
      <c r="FX45" s="324" t="str">
        <f>IFERROR(GETPIVOTDATA("Average of VEHS(40)",#REF!,"TIMEINT",FX$9,"VEHICLETRAVELTIMEMEASUREMENT",$D45),"--")</f>
        <v>--</v>
      </c>
      <c r="FY45" s="324" t="str">
        <f>IFERROR(GETPIVOTDATA("Average of VEHS(40)",#REF!,"TIMEINT",FY$9,"VEHICLETRAVELTIMEMEASUREMENT",$D45),"--")</f>
        <v>--</v>
      </c>
      <c r="FZ45" s="324" t="str">
        <f>IFERROR(GETPIVOTDATA("Average of VEHS(40)",#REF!,"TIMEINT",FZ$9,"VEHICLETRAVELTIMEMEASUREMENT",$D45),"--")</f>
        <v>--</v>
      </c>
      <c r="GA45" s="324" t="str">
        <f>IFERROR(GETPIVOTDATA("Average of VEHS(40)",#REF!,"TIMEINT",GA$9,"VEHICLETRAVELTIMEMEASUREMENT",$D45),"--")</f>
        <v>--</v>
      </c>
      <c r="GB45" s="324" t="str">
        <f>IFERROR(GETPIVOTDATA("Average of VEHS(40)",#REF!,"TIMEINT",GB$9,"VEHICLETRAVELTIMEMEASUREMENT",$D45),"--")</f>
        <v>--</v>
      </c>
      <c r="GC45" s="324" t="str">
        <f>IFERROR(GETPIVOTDATA("Average of VEHS(40)",#REF!,"TIMEINT",GC$9,"VEHICLETRAVELTIMEMEASUREMENT",$D45),"--")</f>
        <v>--</v>
      </c>
      <c r="GD45" s="324" t="str">
        <f>IFERROR(GETPIVOTDATA("Average of VEHS(40)",#REF!,"TIMEINT",GD$9,"VEHICLETRAVELTIMEMEASUREMENT",$D45),"--")</f>
        <v>--</v>
      </c>
      <c r="GE45" s="324" t="str">
        <f>IFERROR(GETPIVOTDATA("Average of VEHS(40)",#REF!,"TIMEINT",GE$9,"VEHICLETRAVELTIMEMEASUREMENT",$D45),"--")</f>
        <v>--</v>
      </c>
      <c r="GF45" s="324" t="str">
        <f>IFERROR(GETPIVOTDATA("Average of VEHS(40)",#REF!,"TIMEINT",GF$9,"VEHICLETRAVELTIMEMEASUREMENT",$D45),"--")</f>
        <v>--</v>
      </c>
      <c r="GG45" s="324" t="str">
        <f>IFERROR(GETPIVOTDATA("Average of VEHS(40)",#REF!,"TIMEINT",GG$9,"VEHICLETRAVELTIMEMEASUREMENT",$D45),"--")</f>
        <v>--</v>
      </c>
      <c r="GH45" s="324" t="str">
        <f>IFERROR(GETPIVOTDATA("Average of VEHS(40)",#REF!,"TIMEINT",GH$9,"VEHICLETRAVELTIMEMEASUREMENT",$D45),"--")</f>
        <v>--</v>
      </c>
      <c r="GI45" s="324" t="str">
        <f>IFERROR(GETPIVOTDATA("Average of VEHS(40)",#REF!,"TIMEINT",GI$9,"VEHICLETRAVELTIMEMEASUREMENT",$D45),"--")</f>
        <v>--</v>
      </c>
      <c r="GJ45" s="324" t="str">
        <f>IFERROR(GETPIVOTDATA("Average of VEHS(40)",#REF!,"TIMEINT",GJ$9,"VEHICLETRAVELTIMEMEASUREMENT",$D45),"--")</f>
        <v>--</v>
      </c>
      <c r="GK45" s="324" t="str">
        <f>IFERROR(GETPIVOTDATA("Average of VEHS(40)",#REF!,"TIMEINT",GK$9,"VEHICLETRAVELTIMEMEASUREMENT",$D45),"--")</f>
        <v>--</v>
      </c>
      <c r="GL45" s="325" t="str">
        <f>IFERROR(GETPIVOTDATA("Average of VEHS(40)",#REF!,"TIMEINT",GL$9,"VEHICLETRAVELTIMEMEASUREMENT",$D45),"--")</f>
        <v>--</v>
      </c>
      <c r="GM45" s="331"/>
      <c r="GN45" s="209" t="str">
        <f t="shared" si="25"/>
        <v>--</v>
      </c>
      <c r="GO45" s="354" t="str">
        <f t="shared" si="26"/>
        <v>--</v>
      </c>
      <c r="GP45" s="325">
        <f t="shared" si="27"/>
        <v>0</v>
      </c>
      <c r="GQ45" s="331"/>
      <c r="GR45" s="209" t="str">
        <f>IFERROR(GETPIVOTDATA("Average of TRAVTM(60)",#REF!,"TIMEINT",GR$9,"VEHICLETRAVELTIMEMEASUREMENT",$D45)/3600/24,"--")</f>
        <v>--</v>
      </c>
      <c r="GS45" s="34" t="str">
        <f>IFERROR(GETPIVOTDATA("Average of TRAVTM(60)",#REF!,"TIMEINT",GS$9,"VEHICLETRAVELTIMEMEASUREMENT",$D45)/3600/24,"--")</f>
        <v>--</v>
      </c>
      <c r="GT45" s="34" t="str">
        <f>IFERROR(GETPIVOTDATA("Average of TRAVTM(60)",#REF!,"TIMEINT",GT$9,"VEHICLETRAVELTIMEMEASUREMENT",$D45)/3600/24,"--")</f>
        <v>--</v>
      </c>
      <c r="GU45" s="34" t="str">
        <f>IFERROR(GETPIVOTDATA("Average of TRAVTM(60)",#REF!,"TIMEINT",GU$9,"VEHICLETRAVELTIMEMEASUREMENT",$D45)/3600/24,"--")</f>
        <v>--</v>
      </c>
      <c r="GV45" s="34" t="str">
        <f>IFERROR(GETPIVOTDATA("Average of TRAVTM(60)",#REF!,"TIMEINT",GV$9,"VEHICLETRAVELTIMEMEASUREMENT",$D45)/3600/24,"--")</f>
        <v>--</v>
      </c>
      <c r="GW45" s="34" t="str">
        <f>IFERROR(GETPIVOTDATA("Average of TRAVTM(60)",#REF!,"TIMEINT",GW$9,"VEHICLETRAVELTIMEMEASUREMENT",$D45)/3600/24,"--")</f>
        <v>--</v>
      </c>
      <c r="GX45" s="34" t="str">
        <f>IFERROR(GETPIVOTDATA("Average of TRAVTM(60)",#REF!,"TIMEINT",GX$9,"VEHICLETRAVELTIMEMEASUREMENT",$D45)/3600/24,"--")</f>
        <v>--</v>
      </c>
      <c r="GY45" s="34" t="str">
        <f>IFERROR(GETPIVOTDATA("Average of TRAVTM(60)",#REF!,"TIMEINT",GY$9,"VEHICLETRAVELTIMEMEASUREMENT",$D45)/3600/24,"--")</f>
        <v>--</v>
      </c>
      <c r="GZ45" s="34" t="str">
        <f>IFERROR(GETPIVOTDATA("Average of TRAVTM(60)",#REF!,"TIMEINT",GZ$9,"VEHICLETRAVELTIMEMEASUREMENT",$D45)/3600/24,"--")</f>
        <v>--</v>
      </c>
      <c r="HA45" s="34" t="str">
        <f>IFERROR(GETPIVOTDATA("Average of TRAVTM(60)",#REF!,"TIMEINT",HA$9,"VEHICLETRAVELTIMEMEASUREMENT",$D45)/3600/24,"--")</f>
        <v>--</v>
      </c>
      <c r="HB45" s="34" t="str">
        <f>IFERROR(GETPIVOTDATA("Average of TRAVTM(60)",#REF!,"TIMEINT",HB$9,"VEHICLETRAVELTIMEMEASUREMENT",$D45)/3600/24,"--")</f>
        <v>--</v>
      </c>
      <c r="HC45" s="34" t="str">
        <f>IFERROR(GETPIVOTDATA("Average of TRAVTM(60)",#REF!,"TIMEINT",HC$9,"VEHICLETRAVELTIMEMEASUREMENT",$D45)/3600/24,"--")</f>
        <v>--</v>
      </c>
      <c r="HD45" s="34" t="str">
        <f>IFERROR(GETPIVOTDATA("Average of TRAVTM(60)",#REF!,"TIMEINT",HD$9,"VEHICLETRAVELTIMEMEASUREMENT",$D45)/3600/24,"--")</f>
        <v>--</v>
      </c>
      <c r="HE45" s="34" t="str">
        <f>IFERROR(GETPIVOTDATA("Average of TRAVTM(60)",#REF!,"TIMEINT",HE$9,"VEHICLETRAVELTIMEMEASUREMENT",$D45)/3600/24,"--")</f>
        <v>--</v>
      </c>
      <c r="HF45" s="34" t="str">
        <f>IFERROR(GETPIVOTDATA("Average of TRAVTM(60)",#REF!,"TIMEINT",HF$9,"VEHICLETRAVELTIMEMEASUREMENT",$D45)/3600/24,"--")</f>
        <v>--</v>
      </c>
      <c r="HG45" s="134" t="str">
        <f>IFERROR(GETPIVOTDATA("Average of TRAVTM(60)",#REF!,"TIMEINT",HG$9,"VEHICLETRAVELTIMEMEASUREMENT",$D45)/3600/24,"--")</f>
        <v>--</v>
      </c>
      <c r="HH45" s="331"/>
      <c r="HI45" s="323" t="str">
        <f>IFERROR(GETPIVOTDATA("Average of VEHS(60)",#REF!,"TIMEINT",HI$9,"VEHICLETRAVELTIMEMEASUREMENT",$D45),"--")</f>
        <v>--</v>
      </c>
      <c r="HJ45" s="324" t="str">
        <f>IFERROR(GETPIVOTDATA("Average of VEHS(60)",#REF!,"TIMEINT",HJ$9,"VEHICLETRAVELTIMEMEASUREMENT",$D45),"--")</f>
        <v>--</v>
      </c>
      <c r="HK45" s="324" t="str">
        <f>IFERROR(GETPIVOTDATA("Average of VEHS(60)",#REF!,"TIMEINT",HK$9,"VEHICLETRAVELTIMEMEASUREMENT",$D45),"--")</f>
        <v>--</v>
      </c>
      <c r="HL45" s="324" t="str">
        <f>IFERROR(GETPIVOTDATA("Average of VEHS(60)",#REF!,"TIMEINT",HL$9,"VEHICLETRAVELTIMEMEASUREMENT",$D45),"--")</f>
        <v>--</v>
      </c>
      <c r="HM45" s="324" t="str">
        <f>IFERROR(GETPIVOTDATA("Average of VEHS(60)",#REF!,"TIMEINT",HM$9,"VEHICLETRAVELTIMEMEASUREMENT",$D45),"--")</f>
        <v>--</v>
      </c>
      <c r="HN45" s="324" t="str">
        <f>IFERROR(GETPIVOTDATA("Average of VEHS(60)",#REF!,"TIMEINT",HN$9,"VEHICLETRAVELTIMEMEASUREMENT",$D45),"--")</f>
        <v>--</v>
      </c>
      <c r="HO45" s="324" t="str">
        <f>IFERROR(GETPIVOTDATA("Average of VEHS(60)",#REF!,"TIMEINT",HO$9,"VEHICLETRAVELTIMEMEASUREMENT",$D45),"--")</f>
        <v>--</v>
      </c>
      <c r="HP45" s="324" t="str">
        <f>IFERROR(GETPIVOTDATA("Average of VEHS(60)",#REF!,"TIMEINT",HP$9,"VEHICLETRAVELTIMEMEASUREMENT",$D45),"--")</f>
        <v>--</v>
      </c>
      <c r="HQ45" s="324" t="str">
        <f>IFERROR(GETPIVOTDATA("Average of VEHS(60)",#REF!,"TIMEINT",HQ$9,"VEHICLETRAVELTIMEMEASUREMENT",$D45),"--")</f>
        <v>--</v>
      </c>
      <c r="HR45" s="324" t="str">
        <f>IFERROR(GETPIVOTDATA("Average of VEHS(60)",#REF!,"TIMEINT",HR$9,"VEHICLETRAVELTIMEMEASUREMENT",$D45),"--")</f>
        <v>--</v>
      </c>
      <c r="HS45" s="324" t="str">
        <f>IFERROR(GETPIVOTDATA("Average of VEHS(60)",#REF!,"TIMEINT",HS$9,"VEHICLETRAVELTIMEMEASUREMENT",$D45),"--")</f>
        <v>--</v>
      </c>
      <c r="HT45" s="324" t="str">
        <f>IFERROR(GETPIVOTDATA("Average of VEHS(60)",#REF!,"TIMEINT",HT$9,"VEHICLETRAVELTIMEMEASUREMENT",$D45),"--")</f>
        <v>--</v>
      </c>
      <c r="HU45" s="324" t="str">
        <f>IFERROR(GETPIVOTDATA("Average of VEHS(60)",#REF!,"TIMEINT",HU$9,"VEHICLETRAVELTIMEMEASUREMENT",$D45),"--")</f>
        <v>--</v>
      </c>
      <c r="HV45" s="324" t="str">
        <f>IFERROR(GETPIVOTDATA("Average of VEHS(60)",#REF!,"TIMEINT",HV$9,"VEHICLETRAVELTIMEMEASUREMENT",$D45),"--")</f>
        <v>--</v>
      </c>
      <c r="HW45" s="324" t="str">
        <f>IFERROR(GETPIVOTDATA("Average of VEHS(60)",#REF!,"TIMEINT",HW$9,"VEHICLETRAVELTIMEMEASUREMENT",$D45),"--")</f>
        <v>--</v>
      </c>
      <c r="HX45" s="325" t="str">
        <f>IFERROR(GETPIVOTDATA("Average of VEHS(60)",#REF!,"TIMEINT",HX$9,"VEHICLETRAVELTIMEMEASUREMENT",$D45),"--")</f>
        <v>--</v>
      </c>
      <c r="HY45" s="331"/>
      <c r="HZ45" s="209" t="str">
        <f t="shared" si="28"/>
        <v>--</v>
      </c>
      <c r="IA45" s="354" t="str">
        <f t="shared" si="29"/>
        <v>--</v>
      </c>
      <c r="IB45" s="325">
        <f t="shared" si="30"/>
        <v>0</v>
      </c>
      <c r="IC45" s="638"/>
      <c r="ID45" s="323" t="str">
        <f>IFERROR(AVERAGEIFS('VISSIM Travel Time Outputs'!#REF!,'VISSIM Travel Time Outputs'!#REF!,$D45,'VISSIM Travel Time Outputs'!#REF!,"AVG",'VISSIM Travel Time Outputs'!#REF!,ID$9),"-")</f>
        <v>-</v>
      </c>
      <c r="IE45" s="324" t="str">
        <f>IFERROR(AVERAGEIFS('VISSIM Travel Time Outputs'!#REF!,'VISSIM Travel Time Outputs'!#REF!,$D45,'VISSIM Travel Time Outputs'!#REF!,"AVG",'VISSIM Travel Time Outputs'!#REF!,IE$9),"-")</f>
        <v>-</v>
      </c>
      <c r="IF45" s="324" t="str">
        <f>IFERROR(AVERAGEIFS('VISSIM Travel Time Outputs'!#REF!,'VISSIM Travel Time Outputs'!#REF!,$D45,'VISSIM Travel Time Outputs'!#REF!,"AVG",'VISSIM Travel Time Outputs'!#REF!,IF$9),"-")</f>
        <v>-</v>
      </c>
      <c r="IG45" s="324" t="str">
        <f>IFERROR(AVERAGEIFS('VISSIM Travel Time Outputs'!#REF!,'VISSIM Travel Time Outputs'!#REF!,$D45,'VISSIM Travel Time Outputs'!#REF!,"AVG",'VISSIM Travel Time Outputs'!#REF!,IG$9),"-")</f>
        <v>-</v>
      </c>
      <c r="IH45" s="324" t="str">
        <f>IFERROR(AVERAGEIFS('VISSIM Travel Time Outputs'!#REF!,'VISSIM Travel Time Outputs'!#REF!,$D45,'VISSIM Travel Time Outputs'!#REF!,"AVG",'VISSIM Travel Time Outputs'!#REF!,IH$9),"-")</f>
        <v>-</v>
      </c>
      <c r="II45" s="324" t="str">
        <f>IFERROR(AVERAGEIFS('VISSIM Travel Time Outputs'!#REF!,'VISSIM Travel Time Outputs'!#REF!,$D45,'VISSIM Travel Time Outputs'!#REF!,"AVG",'VISSIM Travel Time Outputs'!#REF!,II$9),"-")</f>
        <v>-</v>
      </c>
      <c r="IJ45" s="324" t="str">
        <f>IFERROR(AVERAGEIFS('VISSIM Travel Time Outputs'!#REF!,'VISSIM Travel Time Outputs'!#REF!,$D45,'VISSIM Travel Time Outputs'!#REF!,"AVG",'VISSIM Travel Time Outputs'!#REF!,IJ$9),"-")</f>
        <v>-</v>
      </c>
      <c r="IK45" s="324" t="str">
        <f>IFERROR(AVERAGEIFS('VISSIM Travel Time Outputs'!#REF!,'VISSIM Travel Time Outputs'!#REF!,$D45,'VISSIM Travel Time Outputs'!#REF!,"AVG",'VISSIM Travel Time Outputs'!#REF!,IK$9),"-")</f>
        <v>-</v>
      </c>
      <c r="IL45" s="324" t="str">
        <f>IFERROR(AVERAGEIFS('VISSIM Travel Time Outputs'!#REF!,'VISSIM Travel Time Outputs'!#REF!,$D45,'VISSIM Travel Time Outputs'!#REF!,"AVG",'VISSIM Travel Time Outputs'!#REF!,IL$9),"-")</f>
        <v>-</v>
      </c>
      <c r="IM45" s="324" t="str">
        <f>IFERROR(AVERAGEIFS('VISSIM Travel Time Outputs'!#REF!,'VISSIM Travel Time Outputs'!#REF!,$D45,'VISSIM Travel Time Outputs'!#REF!,"AVG",'VISSIM Travel Time Outputs'!#REF!,IM$9),"-")</f>
        <v>-</v>
      </c>
      <c r="IN45" s="324" t="str">
        <f>IFERROR(AVERAGEIFS('VISSIM Travel Time Outputs'!#REF!,'VISSIM Travel Time Outputs'!#REF!,$D45,'VISSIM Travel Time Outputs'!#REF!,"AVG",'VISSIM Travel Time Outputs'!#REF!,IN$9),"-")</f>
        <v>-</v>
      </c>
      <c r="IO45" s="324" t="str">
        <f>IFERROR(AVERAGEIFS('VISSIM Travel Time Outputs'!#REF!,'VISSIM Travel Time Outputs'!#REF!,$D45,'VISSIM Travel Time Outputs'!#REF!,"AVG",'VISSIM Travel Time Outputs'!#REF!,IO$9),"-")</f>
        <v>-</v>
      </c>
      <c r="IP45" s="324" t="str">
        <f>IFERROR(AVERAGEIFS('VISSIM Travel Time Outputs'!#REF!,'VISSIM Travel Time Outputs'!#REF!,$D45,'VISSIM Travel Time Outputs'!#REF!,"AVG",'VISSIM Travel Time Outputs'!#REF!,IP$9),"-")</f>
        <v>-</v>
      </c>
      <c r="IQ45" s="324" t="str">
        <f>IFERROR(AVERAGEIFS('VISSIM Travel Time Outputs'!#REF!,'VISSIM Travel Time Outputs'!#REF!,$D45,'VISSIM Travel Time Outputs'!#REF!,"AVG",'VISSIM Travel Time Outputs'!#REF!,IQ$9),"-")</f>
        <v>-</v>
      </c>
      <c r="IR45" s="324" t="str">
        <f>IFERROR(AVERAGEIFS('VISSIM Travel Time Outputs'!#REF!,'VISSIM Travel Time Outputs'!#REF!,$D45,'VISSIM Travel Time Outputs'!#REF!,"AVG",'VISSIM Travel Time Outputs'!#REF!,IR$9),"-")</f>
        <v>-</v>
      </c>
      <c r="IS45" s="325" t="str">
        <f>IFERROR(AVERAGEIFS('VISSIM Travel Time Outputs'!#REF!,'VISSIM Travel Time Outputs'!#REF!,$D45,'VISSIM Travel Time Outputs'!#REF!,"AVG",'VISSIM Travel Time Outputs'!#REF!,IS$9),"-")</f>
        <v>-</v>
      </c>
      <c r="IT45" s="325" t="str">
        <f t="shared" si="31"/>
        <v>--</v>
      </c>
    </row>
    <row r="46" spans="1:254" x14ac:dyDescent="0.35">
      <c r="A46" s="252" t="str">
        <f t="shared" si="12"/>
        <v>H</v>
      </c>
      <c r="B46" s="577">
        <f t="shared" si="32"/>
        <v>37</v>
      </c>
      <c r="C46" s="413">
        <f>INDEX('Input - Travel Times'!$B$3:$AH$103,MATCH($B46,'Input - Travel Times'!$B$3:$B$103,0),MATCH(C$9,'Input - Travel Times'!$B$3:$AH$3,0))</f>
        <v>0</v>
      </c>
      <c r="D46" s="150">
        <f>INDEX('Input - Travel Times'!$B$3:$AH$103,MATCH($B46,'Input - Travel Times'!$B$3:$B$103,0),MATCH(D$9,'Input - Travel Times'!$B$3:$AH$3,0))</f>
        <v>0</v>
      </c>
      <c r="E46" s="518">
        <f>TIME(0,0,INDEX('Input - Travel Times'!$B$3:$AH$103,MATCH($B46,'Input - Travel Times'!$B$3:$B$103,0),MATCH(E$9,'Input - Travel Times'!$B$3:$AH$3,0)))</f>
        <v>0</v>
      </c>
      <c r="F46" s="518">
        <f>TIME(0,0,INDEX('Input - Travel Times'!$B$3:$AH$103,MATCH($B46,'Input - Travel Times'!$B$3:$B$103,0),MATCH(F$9,'Input - Travel Times'!$B$3:$AH$3,0)))</f>
        <v>0</v>
      </c>
      <c r="G46" s="518">
        <f>TIME(0,0,INDEX('Input - Travel Times'!$B$3:$AH$103,MATCH($B46,'Input - Travel Times'!$B$3:$B$103,0),MATCH(G$9,'Input - Travel Times'!$B$3:$AH$3,0)))</f>
        <v>0</v>
      </c>
      <c r="H46" s="518">
        <f>TIME(0,0,INDEX('Input - Travel Times'!$B$3:$AH$103,MATCH($B46,'Input - Travel Times'!$B$3:$B$103,0),MATCH(H$9,'Input - Travel Times'!$B$3:$AH$3,0)))</f>
        <v>0</v>
      </c>
      <c r="J46" s="209" t="str">
        <f>IFERROR(TIME(0,0,AVERAGEIFS('VISSIM Travel Time Outputs'!$I:$I,'VISSIM Travel Time Outputs'!$D:$D,$D46,'VISSIM Travel Time Outputs'!$A:$A,"AVG",'VISSIM Travel Time Outputs'!$B:$B,J$9)),"-")</f>
        <v>-</v>
      </c>
      <c r="K46" s="34" t="str">
        <f>IFERROR(TIME(0,0,AVERAGEIFS('VISSIM Travel Time Outputs'!$I:$I,'VISSIM Travel Time Outputs'!$D:$D,$D46,'VISSIM Travel Time Outputs'!$A:$A,"AVG",'VISSIM Travel Time Outputs'!$B:$B,K$9)),"-")</f>
        <v>-</v>
      </c>
      <c r="L46" s="34" t="str">
        <f>IFERROR(TIME(0,0,AVERAGEIFS('VISSIM Travel Time Outputs'!$I:$I,'VISSIM Travel Time Outputs'!$D:$D,$D46,'VISSIM Travel Time Outputs'!$A:$A,"AVG",'VISSIM Travel Time Outputs'!$B:$B,L$9)),"-")</f>
        <v>-</v>
      </c>
      <c r="M46" s="34" t="str">
        <f>IFERROR(TIME(0,0,AVERAGEIFS('VISSIM Travel Time Outputs'!$I:$I,'VISSIM Travel Time Outputs'!$D:$D,$D46,'VISSIM Travel Time Outputs'!$A:$A,"AVG",'VISSIM Travel Time Outputs'!$B:$B,M$9)),"-")</f>
        <v>-</v>
      </c>
      <c r="N46" s="34" t="str">
        <f>IFERROR(TIME(0,0,AVERAGEIFS('VISSIM Travel Time Outputs'!$I:$I,'VISSIM Travel Time Outputs'!$D:$D,$D46,'VISSIM Travel Time Outputs'!$A:$A,"AVG",'VISSIM Travel Time Outputs'!$B:$B,N$9)),"-")</f>
        <v>-</v>
      </c>
      <c r="O46" s="34" t="str">
        <f>IFERROR(TIME(0,0,AVERAGEIFS('VISSIM Travel Time Outputs'!$I:$I,'VISSIM Travel Time Outputs'!$D:$D,$D46,'VISSIM Travel Time Outputs'!$A:$A,"AVG",'VISSIM Travel Time Outputs'!$B:$B,O$9)),"-")</f>
        <v>-</v>
      </c>
      <c r="P46" s="34" t="str">
        <f>IFERROR(TIME(0,0,AVERAGEIFS('VISSIM Travel Time Outputs'!$I:$I,'VISSIM Travel Time Outputs'!$D:$D,$D46,'VISSIM Travel Time Outputs'!$A:$A,"AVG",'VISSIM Travel Time Outputs'!$B:$B,P$9)),"-")</f>
        <v>-</v>
      </c>
      <c r="Q46" s="34" t="str">
        <f>IFERROR(TIME(0,0,AVERAGEIFS('VISSIM Travel Time Outputs'!$I:$I,'VISSIM Travel Time Outputs'!$D:$D,$D46,'VISSIM Travel Time Outputs'!$A:$A,"AVG",'VISSIM Travel Time Outputs'!$B:$B,Q$9)),"-")</f>
        <v>-</v>
      </c>
      <c r="R46" s="34" t="str">
        <f>IFERROR(TIME(0,0,AVERAGEIFS('VISSIM Travel Time Outputs'!$I:$I,'VISSIM Travel Time Outputs'!$D:$D,$D46,'VISSIM Travel Time Outputs'!$A:$A,"AVG",'VISSIM Travel Time Outputs'!$B:$B,R$9)),"-")</f>
        <v>-</v>
      </c>
      <c r="S46" s="34" t="str">
        <f>IFERROR(TIME(0,0,AVERAGEIFS('VISSIM Travel Time Outputs'!$I:$I,'VISSIM Travel Time Outputs'!$D:$D,$D46,'VISSIM Travel Time Outputs'!$A:$A,"AVG",'VISSIM Travel Time Outputs'!$B:$B,S$9)),"-")</f>
        <v>-</v>
      </c>
      <c r="T46" s="34" t="str">
        <f>IFERROR(TIME(0,0,AVERAGEIFS('VISSIM Travel Time Outputs'!$I:$I,'VISSIM Travel Time Outputs'!$D:$D,$D46,'VISSIM Travel Time Outputs'!$A:$A,"AVG",'VISSIM Travel Time Outputs'!$B:$B,T$9)),"-")</f>
        <v>-</v>
      </c>
      <c r="U46" s="34" t="str">
        <f>IFERROR(TIME(0,0,AVERAGEIFS('VISSIM Travel Time Outputs'!$I:$I,'VISSIM Travel Time Outputs'!$D:$D,$D46,'VISSIM Travel Time Outputs'!$A:$A,"AVG",'VISSIM Travel Time Outputs'!$B:$B,U$9)),"-")</f>
        <v>-</v>
      </c>
      <c r="V46" s="34" t="str">
        <f>IFERROR(TIME(0,0,AVERAGEIFS('VISSIM Travel Time Outputs'!$I:$I,'VISSIM Travel Time Outputs'!$D:$D,$D46,'VISSIM Travel Time Outputs'!$A:$A,"AVG",'VISSIM Travel Time Outputs'!$B:$B,V$9)),"-")</f>
        <v>-</v>
      </c>
      <c r="W46" s="34" t="str">
        <f>IFERROR(TIME(0,0,AVERAGEIFS('VISSIM Travel Time Outputs'!$I:$I,'VISSIM Travel Time Outputs'!$D:$D,$D46,'VISSIM Travel Time Outputs'!$A:$A,"AVG",'VISSIM Travel Time Outputs'!$B:$B,W$9)),"-")</f>
        <v>-</v>
      </c>
      <c r="X46" s="34" t="str">
        <f>IFERROR(TIME(0,0,AVERAGEIFS('VISSIM Travel Time Outputs'!$I:$I,'VISSIM Travel Time Outputs'!$D:$D,$D46,'VISSIM Travel Time Outputs'!$A:$A,"AVG",'VISSIM Travel Time Outputs'!$B:$B,X$9)),"-")</f>
        <v>-</v>
      </c>
      <c r="Y46" s="134" t="str">
        <f>IFERROR(TIME(0,0,AVERAGEIFS('VISSIM Travel Time Outputs'!$I:$I,'VISSIM Travel Time Outputs'!$D:$D,$D46,'VISSIM Travel Time Outputs'!$A:$A,"AVG",'VISSIM Travel Time Outputs'!$B:$B,Y$9)),"-")</f>
        <v>-</v>
      </c>
      <c r="Z46" s="254"/>
      <c r="AA46" s="323" t="str">
        <f>IFERROR(AVERAGEIFS('VISSIM Travel Time Outputs'!$F:$F,'VISSIM Travel Time Outputs'!$D:$D,$D46,'VISSIM Travel Time Outputs'!$A:$A,"AVG",'VISSIM Travel Time Outputs'!$B:$B,AA$9),"-")</f>
        <v>-</v>
      </c>
      <c r="AB46" s="324" t="str">
        <f>IFERROR(AVERAGEIFS('VISSIM Travel Time Outputs'!$F:$F,'VISSIM Travel Time Outputs'!$D:$D,$D46,'VISSIM Travel Time Outputs'!$A:$A,"AVG",'VISSIM Travel Time Outputs'!$B:$B,AB$9),"-")</f>
        <v>-</v>
      </c>
      <c r="AC46" s="324" t="str">
        <f>IFERROR(AVERAGEIFS('VISSIM Travel Time Outputs'!$F:$F,'VISSIM Travel Time Outputs'!$D:$D,$D46,'VISSIM Travel Time Outputs'!$A:$A,"AVG",'VISSIM Travel Time Outputs'!$B:$B,AC$9),"-")</f>
        <v>-</v>
      </c>
      <c r="AD46" s="324" t="str">
        <f>IFERROR(AVERAGEIFS('VISSIM Travel Time Outputs'!$F:$F,'VISSIM Travel Time Outputs'!$D:$D,$D46,'VISSIM Travel Time Outputs'!$A:$A,"AVG",'VISSIM Travel Time Outputs'!$B:$B,AD$9),"-")</f>
        <v>-</v>
      </c>
      <c r="AE46" s="324" t="str">
        <f>IFERROR(AVERAGEIFS('VISSIM Travel Time Outputs'!$F:$F,'VISSIM Travel Time Outputs'!$D:$D,$D46,'VISSIM Travel Time Outputs'!$A:$A,"AVG",'VISSIM Travel Time Outputs'!$B:$B,AE$9),"-")</f>
        <v>-</v>
      </c>
      <c r="AF46" s="324" t="str">
        <f>IFERROR(AVERAGEIFS('VISSIM Travel Time Outputs'!$F:$F,'VISSIM Travel Time Outputs'!$D:$D,$D46,'VISSIM Travel Time Outputs'!$A:$A,"AVG",'VISSIM Travel Time Outputs'!$B:$B,AF$9),"-")</f>
        <v>-</v>
      </c>
      <c r="AG46" s="324" t="str">
        <f>IFERROR(AVERAGEIFS('VISSIM Travel Time Outputs'!$F:$F,'VISSIM Travel Time Outputs'!$D:$D,$D46,'VISSIM Travel Time Outputs'!$A:$A,"AVG",'VISSIM Travel Time Outputs'!$B:$B,AG$9),"-")</f>
        <v>-</v>
      </c>
      <c r="AH46" s="324" t="str">
        <f>IFERROR(AVERAGEIFS('VISSIM Travel Time Outputs'!$F:$F,'VISSIM Travel Time Outputs'!$D:$D,$D46,'VISSIM Travel Time Outputs'!$A:$A,"AVG",'VISSIM Travel Time Outputs'!$B:$B,AH$9),"-")</f>
        <v>-</v>
      </c>
      <c r="AI46" s="324" t="str">
        <f>IFERROR(AVERAGEIFS('VISSIM Travel Time Outputs'!$F:$F,'VISSIM Travel Time Outputs'!$D:$D,$D46,'VISSIM Travel Time Outputs'!$A:$A,"AVG",'VISSIM Travel Time Outputs'!$B:$B,AI$9),"-")</f>
        <v>-</v>
      </c>
      <c r="AJ46" s="324" t="str">
        <f>IFERROR(AVERAGEIFS('VISSIM Travel Time Outputs'!$F:$F,'VISSIM Travel Time Outputs'!$D:$D,$D46,'VISSIM Travel Time Outputs'!$A:$A,"AVG",'VISSIM Travel Time Outputs'!$B:$B,AJ$9),"-")</f>
        <v>-</v>
      </c>
      <c r="AK46" s="324" t="str">
        <f>IFERROR(AVERAGEIFS('VISSIM Travel Time Outputs'!$F:$F,'VISSIM Travel Time Outputs'!$D:$D,$D46,'VISSIM Travel Time Outputs'!$A:$A,"AVG",'VISSIM Travel Time Outputs'!$B:$B,AK$9),"-")</f>
        <v>-</v>
      </c>
      <c r="AL46" s="324" t="str">
        <f>IFERROR(AVERAGEIFS('VISSIM Travel Time Outputs'!$F:$F,'VISSIM Travel Time Outputs'!$D:$D,$D46,'VISSIM Travel Time Outputs'!$A:$A,"AVG",'VISSIM Travel Time Outputs'!$B:$B,AL$9),"-")</f>
        <v>-</v>
      </c>
      <c r="AM46" s="324" t="str">
        <f>IFERROR(AVERAGEIFS('VISSIM Travel Time Outputs'!$F:$F,'VISSIM Travel Time Outputs'!$D:$D,$D46,'VISSIM Travel Time Outputs'!$A:$A,"AVG",'VISSIM Travel Time Outputs'!$B:$B,AM$9),"-")</f>
        <v>-</v>
      </c>
      <c r="AN46" s="324" t="str">
        <f>IFERROR(AVERAGEIFS('VISSIM Travel Time Outputs'!$F:$F,'VISSIM Travel Time Outputs'!$D:$D,$D46,'VISSIM Travel Time Outputs'!$A:$A,"AVG",'VISSIM Travel Time Outputs'!$B:$B,AN$9),"-")</f>
        <v>-</v>
      </c>
      <c r="AO46" s="324" t="str">
        <f>IFERROR(AVERAGEIFS('VISSIM Travel Time Outputs'!$F:$F,'VISSIM Travel Time Outputs'!$D:$D,$D46,'VISSIM Travel Time Outputs'!$A:$A,"AVG",'VISSIM Travel Time Outputs'!$B:$B,AO$9),"-")</f>
        <v>-</v>
      </c>
      <c r="AP46" s="325" t="str">
        <f>IFERROR(AVERAGEIFS('VISSIM Travel Time Outputs'!$F:$F,'VISSIM Travel Time Outputs'!$D:$D,$D46,'VISSIM Travel Time Outputs'!$A:$A,"AVG",'VISSIM Travel Time Outputs'!$B:$B,AP$9),"-")</f>
        <v>-</v>
      </c>
      <c r="AQ46" s="331"/>
      <c r="AR46" s="209" t="str">
        <f t="shared" si="13"/>
        <v>--</v>
      </c>
      <c r="AS46" s="354" t="str">
        <f t="shared" si="14"/>
        <v>--</v>
      </c>
      <c r="AT46" s="325">
        <f t="shared" si="15"/>
        <v>0</v>
      </c>
      <c r="AU46" s="255"/>
      <c r="AV46" s="209" t="str">
        <f>IFERROR(TIME(0,0,AVERAGEIFS('VISSIM Travel Time Outputs'!$J:$J,'VISSIM Travel Time Outputs'!$D:$D,$D46,'VISSIM Travel Time Outputs'!$A:$A,"AVG",'VISSIM Travel Time Outputs'!$B:$B,AV$9)),"-")</f>
        <v>-</v>
      </c>
      <c r="AW46" s="34" t="str">
        <f>IFERROR(TIME(0,0,AVERAGEIFS('VISSIM Travel Time Outputs'!$J:$J,'VISSIM Travel Time Outputs'!$D:$D,$D46,'VISSIM Travel Time Outputs'!$A:$A,"AVG",'VISSIM Travel Time Outputs'!$B:$B,AW$9)),"-")</f>
        <v>-</v>
      </c>
      <c r="AX46" s="34" t="str">
        <f>IFERROR(TIME(0,0,AVERAGEIFS('VISSIM Travel Time Outputs'!$J:$J,'VISSIM Travel Time Outputs'!$D:$D,$D46,'VISSIM Travel Time Outputs'!$A:$A,"AVG",'VISSIM Travel Time Outputs'!$B:$B,AX$9)),"-")</f>
        <v>-</v>
      </c>
      <c r="AY46" s="34" t="str">
        <f>IFERROR(TIME(0,0,AVERAGEIFS('VISSIM Travel Time Outputs'!$J:$J,'VISSIM Travel Time Outputs'!$D:$D,$D46,'VISSIM Travel Time Outputs'!$A:$A,"AVG",'VISSIM Travel Time Outputs'!$B:$B,AY$9)),"-")</f>
        <v>-</v>
      </c>
      <c r="AZ46" s="34" t="str">
        <f>IFERROR(TIME(0,0,AVERAGEIFS('VISSIM Travel Time Outputs'!$J:$J,'VISSIM Travel Time Outputs'!$D:$D,$D46,'VISSIM Travel Time Outputs'!$A:$A,"AVG",'VISSIM Travel Time Outputs'!$B:$B,AZ$9)),"-")</f>
        <v>-</v>
      </c>
      <c r="BA46" s="34" t="str">
        <f>IFERROR(TIME(0,0,AVERAGEIFS('VISSIM Travel Time Outputs'!$J:$J,'VISSIM Travel Time Outputs'!$D:$D,$D46,'VISSIM Travel Time Outputs'!$A:$A,"AVG",'VISSIM Travel Time Outputs'!$B:$B,BA$9)),"-")</f>
        <v>-</v>
      </c>
      <c r="BB46" s="34" t="str">
        <f>IFERROR(TIME(0,0,AVERAGEIFS('VISSIM Travel Time Outputs'!$J:$J,'VISSIM Travel Time Outputs'!$D:$D,$D46,'VISSIM Travel Time Outputs'!$A:$A,"AVG",'VISSIM Travel Time Outputs'!$B:$B,BB$9)),"-")</f>
        <v>-</v>
      </c>
      <c r="BC46" s="34" t="str">
        <f>IFERROR(TIME(0,0,AVERAGEIFS('VISSIM Travel Time Outputs'!$J:$J,'VISSIM Travel Time Outputs'!$D:$D,$D46,'VISSIM Travel Time Outputs'!$A:$A,"AVG",'VISSIM Travel Time Outputs'!$B:$B,BC$9)),"-")</f>
        <v>-</v>
      </c>
      <c r="BD46" s="34" t="str">
        <f>IFERROR(TIME(0,0,AVERAGEIFS('VISSIM Travel Time Outputs'!$J:$J,'VISSIM Travel Time Outputs'!$D:$D,$D46,'VISSIM Travel Time Outputs'!$A:$A,"AVG",'VISSIM Travel Time Outputs'!$B:$B,BD$9)),"-")</f>
        <v>-</v>
      </c>
      <c r="BE46" s="34" t="str">
        <f>IFERROR(TIME(0,0,AVERAGEIFS('VISSIM Travel Time Outputs'!$J:$J,'VISSIM Travel Time Outputs'!$D:$D,$D46,'VISSIM Travel Time Outputs'!$A:$A,"AVG",'VISSIM Travel Time Outputs'!$B:$B,BE$9)),"-")</f>
        <v>-</v>
      </c>
      <c r="BF46" s="34" t="str">
        <f>IFERROR(TIME(0,0,AVERAGEIFS('VISSIM Travel Time Outputs'!$J:$J,'VISSIM Travel Time Outputs'!$D:$D,$D46,'VISSIM Travel Time Outputs'!$A:$A,"AVG",'VISSIM Travel Time Outputs'!$B:$B,BF$9)),"-")</f>
        <v>-</v>
      </c>
      <c r="BG46" s="34" t="str">
        <f>IFERROR(TIME(0,0,AVERAGEIFS('VISSIM Travel Time Outputs'!$J:$J,'VISSIM Travel Time Outputs'!$D:$D,$D46,'VISSIM Travel Time Outputs'!$A:$A,"AVG",'VISSIM Travel Time Outputs'!$B:$B,BG$9)),"-")</f>
        <v>-</v>
      </c>
      <c r="BH46" s="34" t="str">
        <f>IFERROR(TIME(0,0,AVERAGEIFS('VISSIM Travel Time Outputs'!$J:$J,'VISSIM Travel Time Outputs'!$D:$D,$D46,'VISSIM Travel Time Outputs'!$A:$A,"AVG",'VISSIM Travel Time Outputs'!$B:$B,BH$9)),"-")</f>
        <v>-</v>
      </c>
      <c r="BI46" s="34" t="str">
        <f>IFERROR(TIME(0,0,AVERAGEIFS('VISSIM Travel Time Outputs'!$J:$J,'VISSIM Travel Time Outputs'!$D:$D,$D46,'VISSIM Travel Time Outputs'!$A:$A,"AVG",'VISSIM Travel Time Outputs'!$B:$B,BI$9)),"-")</f>
        <v>-</v>
      </c>
      <c r="BJ46" s="34" t="str">
        <f>IFERROR(TIME(0,0,AVERAGEIFS('VISSIM Travel Time Outputs'!$J:$J,'VISSIM Travel Time Outputs'!$D:$D,$D46,'VISSIM Travel Time Outputs'!$A:$A,"AVG",'VISSIM Travel Time Outputs'!$B:$B,BJ$9)),"-")</f>
        <v>-</v>
      </c>
      <c r="BK46" s="134" t="str">
        <f>IFERROR(TIME(0,0,AVERAGEIFS('VISSIM Travel Time Outputs'!$J:$J,'VISSIM Travel Time Outputs'!$D:$D,$D46,'VISSIM Travel Time Outputs'!$A:$A,"AVG",'VISSIM Travel Time Outputs'!$B:$B,BK$9)),"-")</f>
        <v>-</v>
      </c>
      <c r="BL46" s="126"/>
      <c r="BM46" s="323" t="str">
        <f>IFERROR(AVERAGEIFS('VISSIM Travel Time Outputs'!$G:$G,'VISSIM Travel Time Outputs'!$D:$D,$D46,'VISSIM Travel Time Outputs'!$A:$A,"AVG",'VISSIM Travel Time Outputs'!$B:$B,BM$9),"-")</f>
        <v>-</v>
      </c>
      <c r="BN46" s="324" t="str">
        <f>IFERROR(AVERAGEIFS('VISSIM Travel Time Outputs'!$G:$G,'VISSIM Travel Time Outputs'!$D:$D,$D46,'VISSIM Travel Time Outputs'!$A:$A,"AVG",'VISSIM Travel Time Outputs'!$B:$B,BN$9),"-")</f>
        <v>-</v>
      </c>
      <c r="BO46" s="324" t="str">
        <f>IFERROR(AVERAGEIFS('VISSIM Travel Time Outputs'!$G:$G,'VISSIM Travel Time Outputs'!$D:$D,$D46,'VISSIM Travel Time Outputs'!$A:$A,"AVG",'VISSIM Travel Time Outputs'!$B:$B,BO$9),"-")</f>
        <v>-</v>
      </c>
      <c r="BP46" s="324" t="str">
        <f>IFERROR(AVERAGEIFS('VISSIM Travel Time Outputs'!$G:$G,'VISSIM Travel Time Outputs'!$D:$D,$D46,'VISSIM Travel Time Outputs'!$A:$A,"AVG",'VISSIM Travel Time Outputs'!$B:$B,BP$9),"-")</f>
        <v>-</v>
      </c>
      <c r="BQ46" s="324" t="str">
        <f>IFERROR(AVERAGEIFS('VISSIM Travel Time Outputs'!$G:$G,'VISSIM Travel Time Outputs'!$D:$D,$D46,'VISSIM Travel Time Outputs'!$A:$A,"AVG",'VISSIM Travel Time Outputs'!$B:$B,BQ$9),"-")</f>
        <v>-</v>
      </c>
      <c r="BR46" s="324" t="str">
        <f>IFERROR(AVERAGEIFS('VISSIM Travel Time Outputs'!$G:$G,'VISSIM Travel Time Outputs'!$D:$D,$D46,'VISSIM Travel Time Outputs'!$A:$A,"AVG",'VISSIM Travel Time Outputs'!$B:$B,BR$9),"-")</f>
        <v>-</v>
      </c>
      <c r="BS46" s="324" t="str">
        <f>IFERROR(AVERAGEIFS('VISSIM Travel Time Outputs'!$G:$G,'VISSIM Travel Time Outputs'!$D:$D,$D46,'VISSIM Travel Time Outputs'!$A:$A,"AVG",'VISSIM Travel Time Outputs'!$B:$B,BS$9),"-")</f>
        <v>-</v>
      </c>
      <c r="BT46" s="324" t="str">
        <f>IFERROR(AVERAGEIFS('VISSIM Travel Time Outputs'!$G:$G,'VISSIM Travel Time Outputs'!$D:$D,$D46,'VISSIM Travel Time Outputs'!$A:$A,"AVG",'VISSIM Travel Time Outputs'!$B:$B,BT$9),"-")</f>
        <v>-</v>
      </c>
      <c r="BU46" s="324" t="str">
        <f>IFERROR(AVERAGEIFS('VISSIM Travel Time Outputs'!$G:$G,'VISSIM Travel Time Outputs'!$D:$D,$D46,'VISSIM Travel Time Outputs'!$A:$A,"AVG",'VISSIM Travel Time Outputs'!$B:$B,BU$9),"-")</f>
        <v>-</v>
      </c>
      <c r="BV46" s="324" t="str">
        <f>IFERROR(AVERAGEIFS('VISSIM Travel Time Outputs'!$G:$G,'VISSIM Travel Time Outputs'!$D:$D,$D46,'VISSIM Travel Time Outputs'!$A:$A,"AVG",'VISSIM Travel Time Outputs'!$B:$B,BV$9),"-")</f>
        <v>-</v>
      </c>
      <c r="BW46" s="324" t="str">
        <f>IFERROR(AVERAGEIFS('VISSIM Travel Time Outputs'!$G:$G,'VISSIM Travel Time Outputs'!$D:$D,$D46,'VISSIM Travel Time Outputs'!$A:$A,"AVG",'VISSIM Travel Time Outputs'!$B:$B,BW$9),"-")</f>
        <v>-</v>
      </c>
      <c r="BX46" s="324" t="str">
        <f>IFERROR(AVERAGEIFS('VISSIM Travel Time Outputs'!$G:$G,'VISSIM Travel Time Outputs'!$D:$D,$D46,'VISSIM Travel Time Outputs'!$A:$A,"AVG",'VISSIM Travel Time Outputs'!$B:$B,BX$9),"-")</f>
        <v>-</v>
      </c>
      <c r="BY46" s="324" t="str">
        <f>IFERROR(AVERAGEIFS('VISSIM Travel Time Outputs'!$G:$G,'VISSIM Travel Time Outputs'!$D:$D,$D46,'VISSIM Travel Time Outputs'!$A:$A,"AVG",'VISSIM Travel Time Outputs'!$B:$B,BY$9),"-")</f>
        <v>-</v>
      </c>
      <c r="BZ46" s="324" t="str">
        <f>IFERROR(AVERAGEIFS('VISSIM Travel Time Outputs'!$G:$G,'VISSIM Travel Time Outputs'!$D:$D,$D46,'VISSIM Travel Time Outputs'!$A:$A,"AVG",'VISSIM Travel Time Outputs'!$B:$B,BZ$9),"-")</f>
        <v>-</v>
      </c>
      <c r="CA46" s="324" t="str">
        <f>IFERROR(AVERAGEIFS('VISSIM Travel Time Outputs'!$G:$G,'VISSIM Travel Time Outputs'!$D:$D,$D46,'VISSIM Travel Time Outputs'!$A:$A,"AVG",'VISSIM Travel Time Outputs'!$B:$B,CA$9),"-")</f>
        <v>-</v>
      </c>
      <c r="CB46" s="325" t="str">
        <f>IFERROR(AVERAGEIFS('VISSIM Travel Time Outputs'!$G:$G,'VISSIM Travel Time Outputs'!$D:$D,$D46,'VISSIM Travel Time Outputs'!$A:$A,"AVG",'VISSIM Travel Time Outputs'!$B:$B,CB$9),"-")</f>
        <v>-</v>
      </c>
      <c r="CC46" s="254"/>
      <c r="CD46" s="209" t="str">
        <f t="shared" si="16"/>
        <v>--</v>
      </c>
      <c r="CE46" s="354" t="str">
        <f t="shared" si="17"/>
        <v>--</v>
      </c>
      <c r="CF46" s="325">
        <f t="shared" si="18"/>
        <v>0</v>
      </c>
      <c r="CG46" s="331"/>
      <c r="CH46" s="209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134"/>
      <c r="CX46" s="331"/>
      <c r="CY46" s="323"/>
      <c r="CZ46" s="324"/>
      <c r="DA46" s="324"/>
      <c r="DB46" s="324"/>
      <c r="DC46" s="324"/>
      <c r="DD46" s="324"/>
      <c r="DE46" s="324"/>
      <c r="DF46" s="324"/>
      <c r="DG46" s="324"/>
      <c r="DH46" s="324"/>
      <c r="DI46" s="324"/>
      <c r="DJ46" s="324"/>
      <c r="DK46" s="324"/>
      <c r="DL46" s="324"/>
      <c r="DM46" s="324"/>
      <c r="DN46" s="325"/>
      <c r="DO46" s="331"/>
      <c r="DP46" s="209" t="str">
        <f t="shared" si="19"/>
        <v>--</v>
      </c>
      <c r="DQ46" s="354" t="str">
        <f t="shared" si="20"/>
        <v>--</v>
      </c>
      <c r="DR46" s="325">
        <f t="shared" si="21"/>
        <v>0</v>
      </c>
      <c r="DS46" s="255"/>
      <c r="DT46" s="209" t="str">
        <f>IFERROR(TIME(0,0,AVERAGEIFS('VISSIM Travel Time Outputs'!$K:$K,'VISSIM Travel Time Outputs'!$D:$D,$D46,'VISSIM Travel Time Outputs'!$A:$A,"AVG",'VISSIM Travel Time Outputs'!$B:$B,DT$9)),"-")</f>
        <v>-</v>
      </c>
      <c r="DU46" s="34" t="str">
        <f>IFERROR(TIME(0,0,AVERAGEIFS('VISSIM Travel Time Outputs'!$K:$K,'VISSIM Travel Time Outputs'!$D:$D,$D46,'VISSIM Travel Time Outputs'!$A:$A,"AVG",'VISSIM Travel Time Outputs'!$B:$B,DU$9)),"-")</f>
        <v>-</v>
      </c>
      <c r="DV46" s="34" t="str">
        <f>IFERROR(TIME(0,0,AVERAGEIFS('VISSIM Travel Time Outputs'!$K:$K,'VISSIM Travel Time Outputs'!$D:$D,$D46,'VISSIM Travel Time Outputs'!$A:$A,"AVG",'VISSIM Travel Time Outputs'!$B:$B,DV$9)),"-")</f>
        <v>-</v>
      </c>
      <c r="DW46" s="34" t="str">
        <f>IFERROR(TIME(0,0,AVERAGEIFS('VISSIM Travel Time Outputs'!$K:$K,'VISSIM Travel Time Outputs'!$D:$D,$D46,'VISSIM Travel Time Outputs'!$A:$A,"AVG",'VISSIM Travel Time Outputs'!$B:$B,DW$9)),"-")</f>
        <v>-</v>
      </c>
      <c r="DX46" s="34" t="str">
        <f>IFERROR(TIME(0,0,AVERAGEIFS('VISSIM Travel Time Outputs'!$K:$K,'VISSIM Travel Time Outputs'!$D:$D,$D46,'VISSIM Travel Time Outputs'!$A:$A,"AVG",'VISSIM Travel Time Outputs'!$B:$B,DX$9)),"-")</f>
        <v>-</v>
      </c>
      <c r="DY46" s="34" t="str">
        <f>IFERROR(TIME(0,0,AVERAGEIFS('VISSIM Travel Time Outputs'!$K:$K,'VISSIM Travel Time Outputs'!$D:$D,$D46,'VISSIM Travel Time Outputs'!$A:$A,"AVG",'VISSIM Travel Time Outputs'!$B:$B,DY$9)),"-")</f>
        <v>-</v>
      </c>
      <c r="DZ46" s="34" t="str">
        <f>IFERROR(TIME(0,0,AVERAGEIFS('VISSIM Travel Time Outputs'!$K:$K,'VISSIM Travel Time Outputs'!$D:$D,$D46,'VISSIM Travel Time Outputs'!$A:$A,"AVG",'VISSIM Travel Time Outputs'!$B:$B,DZ$9)),"-")</f>
        <v>-</v>
      </c>
      <c r="EA46" s="34" t="str">
        <f>IFERROR(TIME(0,0,AVERAGEIFS('VISSIM Travel Time Outputs'!$K:$K,'VISSIM Travel Time Outputs'!$D:$D,$D46,'VISSIM Travel Time Outputs'!$A:$A,"AVG",'VISSIM Travel Time Outputs'!$B:$B,EA$9)),"-")</f>
        <v>-</v>
      </c>
      <c r="EB46" s="34" t="str">
        <f>IFERROR(TIME(0,0,AVERAGEIFS('VISSIM Travel Time Outputs'!$K:$K,'VISSIM Travel Time Outputs'!$D:$D,$D46,'VISSIM Travel Time Outputs'!$A:$A,"AVG",'VISSIM Travel Time Outputs'!$B:$B,EB$9)),"-")</f>
        <v>-</v>
      </c>
      <c r="EC46" s="34" t="str">
        <f>IFERROR(TIME(0,0,AVERAGEIFS('VISSIM Travel Time Outputs'!$K:$K,'VISSIM Travel Time Outputs'!$D:$D,$D46,'VISSIM Travel Time Outputs'!$A:$A,"AVG",'VISSIM Travel Time Outputs'!$B:$B,EC$9)),"-")</f>
        <v>-</v>
      </c>
      <c r="ED46" s="34" t="str">
        <f>IFERROR(TIME(0,0,AVERAGEIFS('VISSIM Travel Time Outputs'!$K:$K,'VISSIM Travel Time Outputs'!$D:$D,$D46,'VISSIM Travel Time Outputs'!$A:$A,"AVG",'VISSIM Travel Time Outputs'!$B:$B,ED$9)),"-")</f>
        <v>-</v>
      </c>
      <c r="EE46" s="34" t="str">
        <f>IFERROR(TIME(0,0,AVERAGEIFS('VISSIM Travel Time Outputs'!$K:$K,'VISSIM Travel Time Outputs'!$D:$D,$D46,'VISSIM Travel Time Outputs'!$A:$A,"AVG",'VISSIM Travel Time Outputs'!$B:$B,EE$9)),"-")</f>
        <v>-</v>
      </c>
      <c r="EF46" s="34" t="str">
        <f>IFERROR(TIME(0,0,AVERAGEIFS('VISSIM Travel Time Outputs'!$K:$K,'VISSIM Travel Time Outputs'!$D:$D,$D46,'VISSIM Travel Time Outputs'!$A:$A,"AVG",'VISSIM Travel Time Outputs'!$B:$B,EF$9)),"-")</f>
        <v>-</v>
      </c>
      <c r="EG46" s="34" t="str">
        <f>IFERROR(TIME(0,0,AVERAGEIFS('VISSIM Travel Time Outputs'!$K:$K,'VISSIM Travel Time Outputs'!$D:$D,$D46,'VISSIM Travel Time Outputs'!$A:$A,"AVG",'VISSIM Travel Time Outputs'!$B:$B,EG$9)),"-")</f>
        <v>-</v>
      </c>
      <c r="EH46" s="34" t="str">
        <f>IFERROR(TIME(0,0,AVERAGEIFS('VISSIM Travel Time Outputs'!$K:$K,'VISSIM Travel Time Outputs'!$D:$D,$D46,'VISSIM Travel Time Outputs'!$A:$A,"AVG",'VISSIM Travel Time Outputs'!$B:$B,EH$9)),"-")</f>
        <v>-</v>
      </c>
      <c r="EI46" s="134" t="str">
        <f>IFERROR(TIME(0,0,AVERAGEIFS('VISSIM Travel Time Outputs'!$K:$K,'VISSIM Travel Time Outputs'!$D:$D,$D46,'VISSIM Travel Time Outputs'!$A:$A,"AVG",'VISSIM Travel Time Outputs'!$B:$B,EI$9)),"-")</f>
        <v>-</v>
      </c>
      <c r="EJ46" s="126"/>
      <c r="EK46" s="323" t="str">
        <f>IFERROR(AVERAGEIFS('VISSIM Travel Time Outputs'!$H:$H,'VISSIM Travel Time Outputs'!$D:$D,$D46,'VISSIM Travel Time Outputs'!$A:$A,"AVG",'VISSIM Travel Time Outputs'!$B:$B,EK$9),"-")</f>
        <v>-</v>
      </c>
      <c r="EL46" s="324" t="str">
        <f>IFERROR(AVERAGEIFS('VISSIM Travel Time Outputs'!$H:$H,'VISSIM Travel Time Outputs'!$D:$D,$D46,'VISSIM Travel Time Outputs'!$A:$A,"AVG",'VISSIM Travel Time Outputs'!$B:$B,EL$9),"-")</f>
        <v>-</v>
      </c>
      <c r="EM46" s="324" t="str">
        <f>IFERROR(AVERAGEIFS('VISSIM Travel Time Outputs'!$H:$H,'VISSIM Travel Time Outputs'!$D:$D,$D46,'VISSIM Travel Time Outputs'!$A:$A,"AVG",'VISSIM Travel Time Outputs'!$B:$B,EM$9),"-")</f>
        <v>-</v>
      </c>
      <c r="EN46" s="324" t="str">
        <f>IFERROR(AVERAGEIFS('VISSIM Travel Time Outputs'!$H:$H,'VISSIM Travel Time Outputs'!$D:$D,$D46,'VISSIM Travel Time Outputs'!$A:$A,"AVG",'VISSIM Travel Time Outputs'!$B:$B,EN$9),"-")</f>
        <v>-</v>
      </c>
      <c r="EO46" s="324" t="str">
        <f>IFERROR(AVERAGEIFS('VISSIM Travel Time Outputs'!$H:$H,'VISSIM Travel Time Outputs'!$D:$D,$D46,'VISSIM Travel Time Outputs'!$A:$A,"AVG",'VISSIM Travel Time Outputs'!$B:$B,EO$9),"-")</f>
        <v>-</v>
      </c>
      <c r="EP46" s="324" t="str">
        <f>IFERROR(AVERAGEIFS('VISSIM Travel Time Outputs'!$H:$H,'VISSIM Travel Time Outputs'!$D:$D,$D46,'VISSIM Travel Time Outputs'!$A:$A,"AVG",'VISSIM Travel Time Outputs'!$B:$B,EP$9),"-")</f>
        <v>-</v>
      </c>
      <c r="EQ46" s="324" t="str">
        <f>IFERROR(AVERAGEIFS('VISSIM Travel Time Outputs'!$H:$H,'VISSIM Travel Time Outputs'!$D:$D,$D46,'VISSIM Travel Time Outputs'!$A:$A,"AVG",'VISSIM Travel Time Outputs'!$B:$B,EQ$9),"-")</f>
        <v>-</v>
      </c>
      <c r="ER46" s="324" t="str">
        <f>IFERROR(AVERAGEIFS('VISSIM Travel Time Outputs'!$H:$H,'VISSIM Travel Time Outputs'!$D:$D,$D46,'VISSIM Travel Time Outputs'!$A:$A,"AVG",'VISSIM Travel Time Outputs'!$B:$B,ER$9),"-")</f>
        <v>-</v>
      </c>
      <c r="ES46" s="324" t="str">
        <f>IFERROR(AVERAGEIFS('VISSIM Travel Time Outputs'!$H:$H,'VISSIM Travel Time Outputs'!$D:$D,$D46,'VISSIM Travel Time Outputs'!$A:$A,"AVG",'VISSIM Travel Time Outputs'!$B:$B,ES$9),"-")</f>
        <v>-</v>
      </c>
      <c r="ET46" s="324" t="str">
        <f>IFERROR(AVERAGEIFS('VISSIM Travel Time Outputs'!$H:$H,'VISSIM Travel Time Outputs'!$D:$D,$D46,'VISSIM Travel Time Outputs'!$A:$A,"AVG",'VISSIM Travel Time Outputs'!$B:$B,ET$9),"-")</f>
        <v>-</v>
      </c>
      <c r="EU46" s="324" t="str">
        <f>IFERROR(AVERAGEIFS('VISSIM Travel Time Outputs'!$H:$H,'VISSIM Travel Time Outputs'!$D:$D,$D46,'VISSIM Travel Time Outputs'!$A:$A,"AVG",'VISSIM Travel Time Outputs'!$B:$B,EU$9),"-")</f>
        <v>-</v>
      </c>
      <c r="EV46" s="324" t="str">
        <f>IFERROR(AVERAGEIFS('VISSIM Travel Time Outputs'!$H:$H,'VISSIM Travel Time Outputs'!$D:$D,$D46,'VISSIM Travel Time Outputs'!$A:$A,"AVG",'VISSIM Travel Time Outputs'!$B:$B,EV$9),"-")</f>
        <v>-</v>
      </c>
      <c r="EW46" s="324" t="str">
        <f>IFERROR(AVERAGEIFS('VISSIM Travel Time Outputs'!$H:$H,'VISSIM Travel Time Outputs'!$D:$D,$D46,'VISSIM Travel Time Outputs'!$A:$A,"AVG",'VISSIM Travel Time Outputs'!$B:$B,EW$9),"-")</f>
        <v>-</v>
      </c>
      <c r="EX46" s="324" t="str">
        <f>IFERROR(AVERAGEIFS('VISSIM Travel Time Outputs'!$H:$H,'VISSIM Travel Time Outputs'!$D:$D,$D46,'VISSIM Travel Time Outputs'!$A:$A,"AVG",'VISSIM Travel Time Outputs'!$B:$B,EX$9),"-")</f>
        <v>-</v>
      </c>
      <c r="EY46" s="324" t="str">
        <f>IFERROR(AVERAGEIFS('VISSIM Travel Time Outputs'!$H:$H,'VISSIM Travel Time Outputs'!$D:$D,$D46,'VISSIM Travel Time Outputs'!$A:$A,"AVG",'VISSIM Travel Time Outputs'!$B:$B,EY$9),"-")</f>
        <v>-</v>
      </c>
      <c r="EZ46" s="325" t="str">
        <f>IFERROR(AVERAGEIFS('VISSIM Travel Time Outputs'!$H:$H,'VISSIM Travel Time Outputs'!$D:$D,$D46,'VISSIM Travel Time Outputs'!$A:$A,"AVG",'VISSIM Travel Time Outputs'!$B:$B,EZ$9),"-")</f>
        <v>-</v>
      </c>
      <c r="FA46" s="254"/>
      <c r="FB46" s="209" t="str">
        <f t="shared" si="22"/>
        <v>--</v>
      </c>
      <c r="FC46" s="354" t="str">
        <f t="shared" si="23"/>
        <v>--</v>
      </c>
      <c r="FD46" s="325">
        <f t="shared" si="24"/>
        <v>0</v>
      </c>
      <c r="FE46" s="331"/>
      <c r="FF46" s="209" t="str">
        <f>IFERROR(GETPIVOTDATA("Average of TRAVTM(40)",#REF!,"TIMEINT",FF$9,"VEHICLETRAVELTIMEMEASUREMENT",$D46)/3600/24,"--")</f>
        <v>--</v>
      </c>
      <c r="FG46" s="34" t="str">
        <f>IFERROR(GETPIVOTDATA("Average of TRAVTM(40)",#REF!,"TIMEINT",FG$9,"VEHICLETRAVELTIMEMEASUREMENT",$D46)/3600/24,"--")</f>
        <v>--</v>
      </c>
      <c r="FH46" s="34" t="str">
        <f>IFERROR(GETPIVOTDATA("Average of TRAVTM(40)",#REF!,"TIMEINT",FH$9,"VEHICLETRAVELTIMEMEASUREMENT",$D46)/3600/24,"--")</f>
        <v>--</v>
      </c>
      <c r="FI46" s="34" t="str">
        <f>IFERROR(GETPIVOTDATA("Average of TRAVTM(40)",#REF!,"TIMEINT",FI$9,"VEHICLETRAVELTIMEMEASUREMENT",$D46)/3600/24,"--")</f>
        <v>--</v>
      </c>
      <c r="FJ46" s="34" t="str">
        <f>IFERROR(GETPIVOTDATA("Average of TRAVTM(40)",#REF!,"TIMEINT",FJ$9,"VEHICLETRAVELTIMEMEASUREMENT",$D46)/3600/24,"--")</f>
        <v>--</v>
      </c>
      <c r="FK46" s="34" t="str">
        <f>IFERROR(GETPIVOTDATA("Average of TRAVTM(40)",#REF!,"TIMEINT",FK$9,"VEHICLETRAVELTIMEMEASUREMENT",$D46)/3600/24,"--")</f>
        <v>--</v>
      </c>
      <c r="FL46" s="34" t="str">
        <f>IFERROR(GETPIVOTDATA("Average of TRAVTM(40)",#REF!,"TIMEINT",FL$9,"VEHICLETRAVELTIMEMEASUREMENT",$D46)/3600/24,"--")</f>
        <v>--</v>
      </c>
      <c r="FM46" s="34" t="str">
        <f>IFERROR(GETPIVOTDATA("Average of TRAVTM(40)",#REF!,"TIMEINT",FM$9,"VEHICLETRAVELTIMEMEASUREMENT",$D46)/3600/24,"--")</f>
        <v>--</v>
      </c>
      <c r="FN46" s="34" t="str">
        <f>IFERROR(GETPIVOTDATA("Average of TRAVTM(40)",#REF!,"TIMEINT",FN$9,"VEHICLETRAVELTIMEMEASUREMENT",$D46)/3600/24,"--")</f>
        <v>--</v>
      </c>
      <c r="FO46" s="34" t="str">
        <f>IFERROR(GETPIVOTDATA("Average of TRAVTM(40)",#REF!,"TIMEINT",FO$9,"VEHICLETRAVELTIMEMEASUREMENT",$D46)/3600/24,"--")</f>
        <v>--</v>
      </c>
      <c r="FP46" s="34" t="str">
        <f>IFERROR(GETPIVOTDATA("Average of TRAVTM(40)",#REF!,"TIMEINT",FP$9,"VEHICLETRAVELTIMEMEASUREMENT",$D46)/3600/24,"--")</f>
        <v>--</v>
      </c>
      <c r="FQ46" s="34" t="str">
        <f>IFERROR(GETPIVOTDATA("Average of TRAVTM(40)",#REF!,"TIMEINT",FQ$9,"VEHICLETRAVELTIMEMEASUREMENT",$D46)/3600/24,"--")</f>
        <v>--</v>
      </c>
      <c r="FR46" s="34" t="str">
        <f>IFERROR(GETPIVOTDATA("Average of TRAVTM(40)",#REF!,"TIMEINT",FR$9,"VEHICLETRAVELTIMEMEASUREMENT",$D46)/3600/24,"--")</f>
        <v>--</v>
      </c>
      <c r="FS46" s="34" t="str">
        <f>IFERROR(GETPIVOTDATA("Average of TRAVTM(40)",#REF!,"TIMEINT",FS$9,"VEHICLETRAVELTIMEMEASUREMENT",$D46)/3600/24,"--")</f>
        <v>--</v>
      </c>
      <c r="FT46" s="34" t="str">
        <f>IFERROR(GETPIVOTDATA("Average of TRAVTM(40)",#REF!,"TIMEINT",FT$9,"VEHICLETRAVELTIMEMEASUREMENT",$D46)/3600/24,"--")</f>
        <v>--</v>
      </c>
      <c r="FU46" s="134" t="str">
        <f>IFERROR(GETPIVOTDATA("Average of TRAVTM(40)",#REF!,"TIMEINT",FU$9,"VEHICLETRAVELTIMEMEASUREMENT",$D46)/3600/24,"--")</f>
        <v>--</v>
      </c>
      <c r="FV46" s="331"/>
      <c r="FW46" s="323" t="str">
        <f>IFERROR(GETPIVOTDATA("Average of VEHS(40)",#REF!,"TIMEINT",FW$9,"VEHICLETRAVELTIMEMEASUREMENT",$D46),"--")</f>
        <v>--</v>
      </c>
      <c r="FX46" s="324" t="str">
        <f>IFERROR(GETPIVOTDATA("Average of VEHS(40)",#REF!,"TIMEINT",FX$9,"VEHICLETRAVELTIMEMEASUREMENT",$D46),"--")</f>
        <v>--</v>
      </c>
      <c r="FY46" s="324" t="str">
        <f>IFERROR(GETPIVOTDATA("Average of VEHS(40)",#REF!,"TIMEINT",FY$9,"VEHICLETRAVELTIMEMEASUREMENT",$D46),"--")</f>
        <v>--</v>
      </c>
      <c r="FZ46" s="324" t="str">
        <f>IFERROR(GETPIVOTDATA("Average of VEHS(40)",#REF!,"TIMEINT",FZ$9,"VEHICLETRAVELTIMEMEASUREMENT",$D46),"--")</f>
        <v>--</v>
      </c>
      <c r="GA46" s="324" t="str">
        <f>IFERROR(GETPIVOTDATA("Average of VEHS(40)",#REF!,"TIMEINT",GA$9,"VEHICLETRAVELTIMEMEASUREMENT",$D46),"--")</f>
        <v>--</v>
      </c>
      <c r="GB46" s="324" t="str">
        <f>IFERROR(GETPIVOTDATA("Average of VEHS(40)",#REF!,"TIMEINT",GB$9,"VEHICLETRAVELTIMEMEASUREMENT",$D46),"--")</f>
        <v>--</v>
      </c>
      <c r="GC46" s="324" t="str">
        <f>IFERROR(GETPIVOTDATA("Average of VEHS(40)",#REF!,"TIMEINT",GC$9,"VEHICLETRAVELTIMEMEASUREMENT",$D46),"--")</f>
        <v>--</v>
      </c>
      <c r="GD46" s="324" t="str">
        <f>IFERROR(GETPIVOTDATA("Average of VEHS(40)",#REF!,"TIMEINT",GD$9,"VEHICLETRAVELTIMEMEASUREMENT",$D46),"--")</f>
        <v>--</v>
      </c>
      <c r="GE46" s="324" t="str">
        <f>IFERROR(GETPIVOTDATA("Average of VEHS(40)",#REF!,"TIMEINT",GE$9,"VEHICLETRAVELTIMEMEASUREMENT",$D46),"--")</f>
        <v>--</v>
      </c>
      <c r="GF46" s="324" t="str">
        <f>IFERROR(GETPIVOTDATA("Average of VEHS(40)",#REF!,"TIMEINT",GF$9,"VEHICLETRAVELTIMEMEASUREMENT",$D46),"--")</f>
        <v>--</v>
      </c>
      <c r="GG46" s="324" t="str">
        <f>IFERROR(GETPIVOTDATA("Average of VEHS(40)",#REF!,"TIMEINT",GG$9,"VEHICLETRAVELTIMEMEASUREMENT",$D46),"--")</f>
        <v>--</v>
      </c>
      <c r="GH46" s="324" t="str">
        <f>IFERROR(GETPIVOTDATA("Average of VEHS(40)",#REF!,"TIMEINT",GH$9,"VEHICLETRAVELTIMEMEASUREMENT",$D46),"--")</f>
        <v>--</v>
      </c>
      <c r="GI46" s="324" t="str">
        <f>IFERROR(GETPIVOTDATA("Average of VEHS(40)",#REF!,"TIMEINT",GI$9,"VEHICLETRAVELTIMEMEASUREMENT",$D46),"--")</f>
        <v>--</v>
      </c>
      <c r="GJ46" s="324" t="str">
        <f>IFERROR(GETPIVOTDATA("Average of VEHS(40)",#REF!,"TIMEINT",GJ$9,"VEHICLETRAVELTIMEMEASUREMENT",$D46),"--")</f>
        <v>--</v>
      </c>
      <c r="GK46" s="324" t="str">
        <f>IFERROR(GETPIVOTDATA("Average of VEHS(40)",#REF!,"TIMEINT",GK$9,"VEHICLETRAVELTIMEMEASUREMENT",$D46),"--")</f>
        <v>--</v>
      </c>
      <c r="GL46" s="325" t="str">
        <f>IFERROR(GETPIVOTDATA("Average of VEHS(40)",#REF!,"TIMEINT",GL$9,"VEHICLETRAVELTIMEMEASUREMENT",$D46),"--")</f>
        <v>--</v>
      </c>
      <c r="GM46" s="331"/>
      <c r="GN46" s="209" t="str">
        <f t="shared" si="25"/>
        <v>--</v>
      </c>
      <c r="GO46" s="354" t="str">
        <f t="shared" si="26"/>
        <v>--</v>
      </c>
      <c r="GP46" s="325">
        <f t="shared" si="27"/>
        <v>0</v>
      </c>
      <c r="GQ46" s="331"/>
      <c r="GR46" s="209" t="str">
        <f>IFERROR(GETPIVOTDATA("Average of TRAVTM(60)",#REF!,"TIMEINT",GR$9,"VEHICLETRAVELTIMEMEASUREMENT",$D46)/3600/24,"--")</f>
        <v>--</v>
      </c>
      <c r="GS46" s="34" t="str">
        <f>IFERROR(GETPIVOTDATA("Average of TRAVTM(60)",#REF!,"TIMEINT",GS$9,"VEHICLETRAVELTIMEMEASUREMENT",$D46)/3600/24,"--")</f>
        <v>--</v>
      </c>
      <c r="GT46" s="34" t="str">
        <f>IFERROR(GETPIVOTDATA("Average of TRAVTM(60)",#REF!,"TIMEINT",GT$9,"VEHICLETRAVELTIMEMEASUREMENT",$D46)/3600/24,"--")</f>
        <v>--</v>
      </c>
      <c r="GU46" s="34" t="str">
        <f>IFERROR(GETPIVOTDATA("Average of TRAVTM(60)",#REF!,"TIMEINT",GU$9,"VEHICLETRAVELTIMEMEASUREMENT",$D46)/3600/24,"--")</f>
        <v>--</v>
      </c>
      <c r="GV46" s="34" t="str">
        <f>IFERROR(GETPIVOTDATA("Average of TRAVTM(60)",#REF!,"TIMEINT",GV$9,"VEHICLETRAVELTIMEMEASUREMENT",$D46)/3600/24,"--")</f>
        <v>--</v>
      </c>
      <c r="GW46" s="34" t="str">
        <f>IFERROR(GETPIVOTDATA("Average of TRAVTM(60)",#REF!,"TIMEINT",GW$9,"VEHICLETRAVELTIMEMEASUREMENT",$D46)/3600/24,"--")</f>
        <v>--</v>
      </c>
      <c r="GX46" s="34" t="str">
        <f>IFERROR(GETPIVOTDATA("Average of TRAVTM(60)",#REF!,"TIMEINT",GX$9,"VEHICLETRAVELTIMEMEASUREMENT",$D46)/3600/24,"--")</f>
        <v>--</v>
      </c>
      <c r="GY46" s="34" t="str">
        <f>IFERROR(GETPIVOTDATA("Average of TRAVTM(60)",#REF!,"TIMEINT",GY$9,"VEHICLETRAVELTIMEMEASUREMENT",$D46)/3600/24,"--")</f>
        <v>--</v>
      </c>
      <c r="GZ46" s="34" t="str">
        <f>IFERROR(GETPIVOTDATA("Average of TRAVTM(60)",#REF!,"TIMEINT",GZ$9,"VEHICLETRAVELTIMEMEASUREMENT",$D46)/3600/24,"--")</f>
        <v>--</v>
      </c>
      <c r="HA46" s="34" t="str">
        <f>IFERROR(GETPIVOTDATA("Average of TRAVTM(60)",#REF!,"TIMEINT",HA$9,"VEHICLETRAVELTIMEMEASUREMENT",$D46)/3600/24,"--")</f>
        <v>--</v>
      </c>
      <c r="HB46" s="34" t="str">
        <f>IFERROR(GETPIVOTDATA("Average of TRAVTM(60)",#REF!,"TIMEINT",HB$9,"VEHICLETRAVELTIMEMEASUREMENT",$D46)/3600/24,"--")</f>
        <v>--</v>
      </c>
      <c r="HC46" s="34" t="str">
        <f>IFERROR(GETPIVOTDATA("Average of TRAVTM(60)",#REF!,"TIMEINT",HC$9,"VEHICLETRAVELTIMEMEASUREMENT",$D46)/3600/24,"--")</f>
        <v>--</v>
      </c>
      <c r="HD46" s="34" t="str">
        <f>IFERROR(GETPIVOTDATA("Average of TRAVTM(60)",#REF!,"TIMEINT",HD$9,"VEHICLETRAVELTIMEMEASUREMENT",$D46)/3600/24,"--")</f>
        <v>--</v>
      </c>
      <c r="HE46" s="34" t="str">
        <f>IFERROR(GETPIVOTDATA("Average of TRAVTM(60)",#REF!,"TIMEINT",HE$9,"VEHICLETRAVELTIMEMEASUREMENT",$D46)/3600/24,"--")</f>
        <v>--</v>
      </c>
      <c r="HF46" s="34" t="str">
        <f>IFERROR(GETPIVOTDATA("Average of TRAVTM(60)",#REF!,"TIMEINT",HF$9,"VEHICLETRAVELTIMEMEASUREMENT",$D46)/3600/24,"--")</f>
        <v>--</v>
      </c>
      <c r="HG46" s="134" t="str">
        <f>IFERROR(GETPIVOTDATA("Average of TRAVTM(60)",#REF!,"TIMEINT",HG$9,"VEHICLETRAVELTIMEMEASUREMENT",$D46)/3600/24,"--")</f>
        <v>--</v>
      </c>
      <c r="HH46" s="331"/>
      <c r="HI46" s="323" t="str">
        <f>IFERROR(GETPIVOTDATA("Average of VEHS(60)",#REF!,"TIMEINT",HI$9,"VEHICLETRAVELTIMEMEASUREMENT",$D46),"--")</f>
        <v>--</v>
      </c>
      <c r="HJ46" s="324" t="str">
        <f>IFERROR(GETPIVOTDATA("Average of VEHS(60)",#REF!,"TIMEINT",HJ$9,"VEHICLETRAVELTIMEMEASUREMENT",$D46),"--")</f>
        <v>--</v>
      </c>
      <c r="HK46" s="324" t="str">
        <f>IFERROR(GETPIVOTDATA("Average of VEHS(60)",#REF!,"TIMEINT",HK$9,"VEHICLETRAVELTIMEMEASUREMENT",$D46),"--")</f>
        <v>--</v>
      </c>
      <c r="HL46" s="324" t="str">
        <f>IFERROR(GETPIVOTDATA("Average of VEHS(60)",#REF!,"TIMEINT",HL$9,"VEHICLETRAVELTIMEMEASUREMENT",$D46),"--")</f>
        <v>--</v>
      </c>
      <c r="HM46" s="324" t="str">
        <f>IFERROR(GETPIVOTDATA("Average of VEHS(60)",#REF!,"TIMEINT",HM$9,"VEHICLETRAVELTIMEMEASUREMENT",$D46),"--")</f>
        <v>--</v>
      </c>
      <c r="HN46" s="324" t="str">
        <f>IFERROR(GETPIVOTDATA("Average of VEHS(60)",#REF!,"TIMEINT",HN$9,"VEHICLETRAVELTIMEMEASUREMENT",$D46),"--")</f>
        <v>--</v>
      </c>
      <c r="HO46" s="324" t="str">
        <f>IFERROR(GETPIVOTDATA("Average of VEHS(60)",#REF!,"TIMEINT",HO$9,"VEHICLETRAVELTIMEMEASUREMENT",$D46),"--")</f>
        <v>--</v>
      </c>
      <c r="HP46" s="324" t="str">
        <f>IFERROR(GETPIVOTDATA("Average of VEHS(60)",#REF!,"TIMEINT",HP$9,"VEHICLETRAVELTIMEMEASUREMENT",$D46),"--")</f>
        <v>--</v>
      </c>
      <c r="HQ46" s="324" t="str">
        <f>IFERROR(GETPIVOTDATA("Average of VEHS(60)",#REF!,"TIMEINT",HQ$9,"VEHICLETRAVELTIMEMEASUREMENT",$D46),"--")</f>
        <v>--</v>
      </c>
      <c r="HR46" s="324" t="str">
        <f>IFERROR(GETPIVOTDATA("Average of VEHS(60)",#REF!,"TIMEINT",HR$9,"VEHICLETRAVELTIMEMEASUREMENT",$D46),"--")</f>
        <v>--</v>
      </c>
      <c r="HS46" s="324" t="str">
        <f>IFERROR(GETPIVOTDATA("Average of VEHS(60)",#REF!,"TIMEINT",HS$9,"VEHICLETRAVELTIMEMEASUREMENT",$D46),"--")</f>
        <v>--</v>
      </c>
      <c r="HT46" s="324" t="str">
        <f>IFERROR(GETPIVOTDATA("Average of VEHS(60)",#REF!,"TIMEINT",HT$9,"VEHICLETRAVELTIMEMEASUREMENT",$D46),"--")</f>
        <v>--</v>
      </c>
      <c r="HU46" s="324" t="str">
        <f>IFERROR(GETPIVOTDATA("Average of VEHS(60)",#REF!,"TIMEINT",HU$9,"VEHICLETRAVELTIMEMEASUREMENT",$D46),"--")</f>
        <v>--</v>
      </c>
      <c r="HV46" s="324" t="str">
        <f>IFERROR(GETPIVOTDATA("Average of VEHS(60)",#REF!,"TIMEINT",HV$9,"VEHICLETRAVELTIMEMEASUREMENT",$D46),"--")</f>
        <v>--</v>
      </c>
      <c r="HW46" s="324" t="str">
        <f>IFERROR(GETPIVOTDATA("Average of VEHS(60)",#REF!,"TIMEINT",HW$9,"VEHICLETRAVELTIMEMEASUREMENT",$D46),"--")</f>
        <v>--</v>
      </c>
      <c r="HX46" s="325" t="str">
        <f>IFERROR(GETPIVOTDATA("Average of VEHS(60)",#REF!,"TIMEINT",HX$9,"VEHICLETRAVELTIMEMEASUREMENT",$D46),"--")</f>
        <v>--</v>
      </c>
      <c r="HY46" s="331"/>
      <c r="HZ46" s="209" t="str">
        <f t="shared" si="28"/>
        <v>--</v>
      </c>
      <c r="IA46" s="354" t="str">
        <f t="shared" si="29"/>
        <v>--</v>
      </c>
      <c r="IB46" s="325">
        <f t="shared" si="30"/>
        <v>0</v>
      </c>
      <c r="IC46" s="638"/>
      <c r="ID46" s="323" t="str">
        <f>IFERROR(AVERAGEIFS('VISSIM Travel Time Outputs'!#REF!,'VISSIM Travel Time Outputs'!#REF!,$D46,'VISSIM Travel Time Outputs'!#REF!,"AVG",'VISSIM Travel Time Outputs'!#REF!,ID$9),"-")</f>
        <v>-</v>
      </c>
      <c r="IE46" s="324" t="str">
        <f>IFERROR(AVERAGEIFS('VISSIM Travel Time Outputs'!#REF!,'VISSIM Travel Time Outputs'!#REF!,$D46,'VISSIM Travel Time Outputs'!#REF!,"AVG",'VISSIM Travel Time Outputs'!#REF!,IE$9),"-")</f>
        <v>-</v>
      </c>
      <c r="IF46" s="324" t="str">
        <f>IFERROR(AVERAGEIFS('VISSIM Travel Time Outputs'!#REF!,'VISSIM Travel Time Outputs'!#REF!,$D46,'VISSIM Travel Time Outputs'!#REF!,"AVG",'VISSIM Travel Time Outputs'!#REF!,IF$9),"-")</f>
        <v>-</v>
      </c>
      <c r="IG46" s="324" t="str">
        <f>IFERROR(AVERAGEIFS('VISSIM Travel Time Outputs'!#REF!,'VISSIM Travel Time Outputs'!#REF!,$D46,'VISSIM Travel Time Outputs'!#REF!,"AVG",'VISSIM Travel Time Outputs'!#REF!,IG$9),"-")</f>
        <v>-</v>
      </c>
      <c r="IH46" s="324" t="str">
        <f>IFERROR(AVERAGEIFS('VISSIM Travel Time Outputs'!#REF!,'VISSIM Travel Time Outputs'!#REF!,$D46,'VISSIM Travel Time Outputs'!#REF!,"AVG",'VISSIM Travel Time Outputs'!#REF!,IH$9),"-")</f>
        <v>-</v>
      </c>
      <c r="II46" s="324" t="str">
        <f>IFERROR(AVERAGEIFS('VISSIM Travel Time Outputs'!#REF!,'VISSIM Travel Time Outputs'!#REF!,$D46,'VISSIM Travel Time Outputs'!#REF!,"AVG",'VISSIM Travel Time Outputs'!#REF!,II$9),"-")</f>
        <v>-</v>
      </c>
      <c r="IJ46" s="324" t="str">
        <f>IFERROR(AVERAGEIFS('VISSIM Travel Time Outputs'!#REF!,'VISSIM Travel Time Outputs'!#REF!,$D46,'VISSIM Travel Time Outputs'!#REF!,"AVG",'VISSIM Travel Time Outputs'!#REF!,IJ$9),"-")</f>
        <v>-</v>
      </c>
      <c r="IK46" s="324" t="str">
        <f>IFERROR(AVERAGEIFS('VISSIM Travel Time Outputs'!#REF!,'VISSIM Travel Time Outputs'!#REF!,$D46,'VISSIM Travel Time Outputs'!#REF!,"AVG",'VISSIM Travel Time Outputs'!#REF!,IK$9),"-")</f>
        <v>-</v>
      </c>
      <c r="IL46" s="324" t="str">
        <f>IFERROR(AVERAGEIFS('VISSIM Travel Time Outputs'!#REF!,'VISSIM Travel Time Outputs'!#REF!,$D46,'VISSIM Travel Time Outputs'!#REF!,"AVG",'VISSIM Travel Time Outputs'!#REF!,IL$9),"-")</f>
        <v>-</v>
      </c>
      <c r="IM46" s="324" t="str">
        <f>IFERROR(AVERAGEIFS('VISSIM Travel Time Outputs'!#REF!,'VISSIM Travel Time Outputs'!#REF!,$D46,'VISSIM Travel Time Outputs'!#REF!,"AVG",'VISSIM Travel Time Outputs'!#REF!,IM$9),"-")</f>
        <v>-</v>
      </c>
      <c r="IN46" s="324" t="str">
        <f>IFERROR(AVERAGEIFS('VISSIM Travel Time Outputs'!#REF!,'VISSIM Travel Time Outputs'!#REF!,$D46,'VISSIM Travel Time Outputs'!#REF!,"AVG",'VISSIM Travel Time Outputs'!#REF!,IN$9),"-")</f>
        <v>-</v>
      </c>
      <c r="IO46" s="324" t="str">
        <f>IFERROR(AVERAGEIFS('VISSIM Travel Time Outputs'!#REF!,'VISSIM Travel Time Outputs'!#REF!,$D46,'VISSIM Travel Time Outputs'!#REF!,"AVG",'VISSIM Travel Time Outputs'!#REF!,IO$9),"-")</f>
        <v>-</v>
      </c>
      <c r="IP46" s="324" t="str">
        <f>IFERROR(AVERAGEIFS('VISSIM Travel Time Outputs'!#REF!,'VISSIM Travel Time Outputs'!#REF!,$D46,'VISSIM Travel Time Outputs'!#REF!,"AVG",'VISSIM Travel Time Outputs'!#REF!,IP$9),"-")</f>
        <v>-</v>
      </c>
      <c r="IQ46" s="324" t="str">
        <f>IFERROR(AVERAGEIFS('VISSIM Travel Time Outputs'!#REF!,'VISSIM Travel Time Outputs'!#REF!,$D46,'VISSIM Travel Time Outputs'!#REF!,"AVG",'VISSIM Travel Time Outputs'!#REF!,IQ$9),"-")</f>
        <v>-</v>
      </c>
      <c r="IR46" s="324" t="str">
        <f>IFERROR(AVERAGEIFS('VISSIM Travel Time Outputs'!#REF!,'VISSIM Travel Time Outputs'!#REF!,$D46,'VISSIM Travel Time Outputs'!#REF!,"AVG",'VISSIM Travel Time Outputs'!#REF!,IR$9),"-")</f>
        <v>-</v>
      </c>
      <c r="IS46" s="325" t="str">
        <f>IFERROR(AVERAGEIFS('VISSIM Travel Time Outputs'!#REF!,'VISSIM Travel Time Outputs'!#REF!,$D46,'VISSIM Travel Time Outputs'!#REF!,"AVG",'VISSIM Travel Time Outputs'!#REF!,IS$9),"-")</f>
        <v>-</v>
      </c>
      <c r="IT46" s="325" t="str">
        <f t="shared" si="31"/>
        <v>--</v>
      </c>
    </row>
    <row r="47" spans="1:254" x14ac:dyDescent="0.35">
      <c r="A47" s="252" t="str">
        <f t="shared" si="12"/>
        <v>H</v>
      </c>
      <c r="B47" s="577">
        <f t="shared" si="32"/>
        <v>38</v>
      </c>
      <c r="C47" s="413">
        <f>INDEX('Input - Travel Times'!$B$3:$AH$103,MATCH($B47,'Input - Travel Times'!$B$3:$B$103,0),MATCH(C$9,'Input - Travel Times'!$B$3:$AH$3,0))</f>
        <v>0</v>
      </c>
      <c r="D47" s="150">
        <f>INDEX('Input - Travel Times'!$B$3:$AH$103,MATCH($B47,'Input - Travel Times'!$B$3:$B$103,0),MATCH(D$9,'Input - Travel Times'!$B$3:$AH$3,0))</f>
        <v>0</v>
      </c>
      <c r="E47" s="518">
        <f>TIME(0,0,INDEX('Input - Travel Times'!$B$3:$AH$103,MATCH($B47,'Input - Travel Times'!$B$3:$B$103,0),MATCH(E$9,'Input - Travel Times'!$B$3:$AH$3,0)))</f>
        <v>0</v>
      </c>
      <c r="F47" s="518">
        <f>TIME(0,0,INDEX('Input - Travel Times'!$B$3:$AH$103,MATCH($B47,'Input - Travel Times'!$B$3:$B$103,0),MATCH(F$9,'Input - Travel Times'!$B$3:$AH$3,0)))</f>
        <v>0</v>
      </c>
      <c r="G47" s="518">
        <f>TIME(0,0,INDEX('Input - Travel Times'!$B$3:$AH$103,MATCH($B47,'Input - Travel Times'!$B$3:$B$103,0),MATCH(G$9,'Input - Travel Times'!$B$3:$AH$3,0)))</f>
        <v>0</v>
      </c>
      <c r="H47" s="518">
        <f>TIME(0,0,INDEX('Input - Travel Times'!$B$3:$AH$103,MATCH($B47,'Input - Travel Times'!$B$3:$B$103,0),MATCH(H$9,'Input - Travel Times'!$B$3:$AH$3,0)))</f>
        <v>0</v>
      </c>
      <c r="J47" s="209" t="str">
        <f>IFERROR(TIME(0,0,AVERAGEIFS('VISSIM Travel Time Outputs'!$I:$I,'VISSIM Travel Time Outputs'!$D:$D,$D47,'VISSIM Travel Time Outputs'!$A:$A,"AVG",'VISSIM Travel Time Outputs'!$B:$B,J$9)),"-")</f>
        <v>-</v>
      </c>
      <c r="K47" s="34" t="str">
        <f>IFERROR(TIME(0,0,AVERAGEIFS('VISSIM Travel Time Outputs'!$I:$I,'VISSIM Travel Time Outputs'!$D:$D,$D47,'VISSIM Travel Time Outputs'!$A:$A,"AVG",'VISSIM Travel Time Outputs'!$B:$B,K$9)),"-")</f>
        <v>-</v>
      </c>
      <c r="L47" s="34" t="str">
        <f>IFERROR(TIME(0,0,AVERAGEIFS('VISSIM Travel Time Outputs'!$I:$I,'VISSIM Travel Time Outputs'!$D:$D,$D47,'VISSIM Travel Time Outputs'!$A:$A,"AVG",'VISSIM Travel Time Outputs'!$B:$B,L$9)),"-")</f>
        <v>-</v>
      </c>
      <c r="M47" s="34" t="str">
        <f>IFERROR(TIME(0,0,AVERAGEIFS('VISSIM Travel Time Outputs'!$I:$I,'VISSIM Travel Time Outputs'!$D:$D,$D47,'VISSIM Travel Time Outputs'!$A:$A,"AVG",'VISSIM Travel Time Outputs'!$B:$B,M$9)),"-")</f>
        <v>-</v>
      </c>
      <c r="N47" s="34" t="str">
        <f>IFERROR(TIME(0,0,AVERAGEIFS('VISSIM Travel Time Outputs'!$I:$I,'VISSIM Travel Time Outputs'!$D:$D,$D47,'VISSIM Travel Time Outputs'!$A:$A,"AVG",'VISSIM Travel Time Outputs'!$B:$B,N$9)),"-")</f>
        <v>-</v>
      </c>
      <c r="O47" s="34" t="str">
        <f>IFERROR(TIME(0,0,AVERAGEIFS('VISSIM Travel Time Outputs'!$I:$I,'VISSIM Travel Time Outputs'!$D:$D,$D47,'VISSIM Travel Time Outputs'!$A:$A,"AVG",'VISSIM Travel Time Outputs'!$B:$B,O$9)),"-")</f>
        <v>-</v>
      </c>
      <c r="P47" s="34" t="str">
        <f>IFERROR(TIME(0,0,AVERAGEIFS('VISSIM Travel Time Outputs'!$I:$I,'VISSIM Travel Time Outputs'!$D:$D,$D47,'VISSIM Travel Time Outputs'!$A:$A,"AVG",'VISSIM Travel Time Outputs'!$B:$B,P$9)),"-")</f>
        <v>-</v>
      </c>
      <c r="Q47" s="34" t="str">
        <f>IFERROR(TIME(0,0,AVERAGEIFS('VISSIM Travel Time Outputs'!$I:$I,'VISSIM Travel Time Outputs'!$D:$D,$D47,'VISSIM Travel Time Outputs'!$A:$A,"AVG",'VISSIM Travel Time Outputs'!$B:$B,Q$9)),"-")</f>
        <v>-</v>
      </c>
      <c r="R47" s="34" t="str">
        <f>IFERROR(TIME(0,0,AVERAGEIFS('VISSIM Travel Time Outputs'!$I:$I,'VISSIM Travel Time Outputs'!$D:$D,$D47,'VISSIM Travel Time Outputs'!$A:$A,"AVG",'VISSIM Travel Time Outputs'!$B:$B,R$9)),"-")</f>
        <v>-</v>
      </c>
      <c r="S47" s="34" t="str">
        <f>IFERROR(TIME(0,0,AVERAGEIFS('VISSIM Travel Time Outputs'!$I:$I,'VISSIM Travel Time Outputs'!$D:$D,$D47,'VISSIM Travel Time Outputs'!$A:$A,"AVG",'VISSIM Travel Time Outputs'!$B:$B,S$9)),"-")</f>
        <v>-</v>
      </c>
      <c r="T47" s="34" t="str">
        <f>IFERROR(TIME(0,0,AVERAGEIFS('VISSIM Travel Time Outputs'!$I:$I,'VISSIM Travel Time Outputs'!$D:$D,$D47,'VISSIM Travel Time Outputs'!$A:$A,"AVG",'VISSIM Travel Time Outputs'!$B:$B,T$9)),"-")</f>
        <v>-</v>
      </c>
      <c r="U47" s="34" t="str">
        <f>IFERROR(TIME(0,0,AVERAGEIFS('VISSIM Travel Time Outputs'!$I:$I,'VISSIM Travel Time Outputs'!$D:$D,$D47,'VISSIM Travel Time Outputs'!$A:$A,"AVG",'VISSIM Travel Time Outputs'!$B:$B,U$9)),"-")</f>
        <v>-</v>
      </c>
      <c r="V47" s="34" t="str">
        <f>IFERROR(TIME(0,0,AVERAGEIFS('VISSIM Travel Time Outputs'!$I:$I,'VISSIM Travel Time Outputs'!$D:$D,$D47,'VISSIM Travel Time Outputs'!$A:$A,"AVG",'VISSIM Travel Time Outputs'!$B:$B,V$9)),"-")</f>
        <v>-</v>
      </c>
      <c r="W47" s="34" t="str">
        <f>IFERROR(TIME(0,0,AVERAGEIFS('VISSIM Travel Time Outputs'!$I:$I,'VISSIM Travel Time Outputs'!$D:$D,$D47,'VISSIM Travel Time Outputs'!$A:$A,"AVG",'VISSIM Travel Time Outputs'!$B:$B,W$9)),"-")</f>
        <v>-</v>
      </c>
      <c r="X47" s="34" t="str">
        <f>IFERROR(TIME(0,0,AVERAGEIFS('VISSIM Travel Time Outputs'!$I:$I,'VISSIM Travel Time Outputs'!$D:$D,$D47,'VISSIM Travel Time Outputs'!$A:$A,"AVG",'VISSIM Travel Time Outputs'!$B:$B,X$9)),"-")</f>
        <v>-</v>
      </c>
      <c r="Y47" s="134" t="str">
        <f>IFERROR(TIME(0,0,AVERAGEIFS('VISSIM Travel Time Outputs'!$I:$I,'VISSIM Travel Time Outputs'!$D:$D,$D47,'VISSIM Travel Time Outputs'!$A:$A,"AVG",'VISSIM Travel Time Outputs'!$B:$B,Y$9)),"-")</f>
        <v>-</v>
      </c>
      <c r="Z47" s="254"/>
      <c r="AA47" s="323" t="str">
        <f>IFERROR(AVERAGEIFS('VISSIM Travel Time Outputs'!$F:$F,'VISSIM Travel Time Outputs'!$D:$D,$D47,'VISSIM Travel Time Outputs'!$A:$A,"AVG",'VISSIM Travel Time Outputs'!$B:$B,AA$9),"-")</f>
        <v>-</v>
      </c>
      <c r="AB47" s="324" t="str">
        <f>IFERROR(AVERAGEIFS('VISSIM Travel Time Outputs'!$F:$F,'VISSIM Travel Time Outputs'!$D:$D,$D47,'VISSIM Travel Time Outputs'!$A:$A,"AVG",'VISSIM Travel Time Outputs'!$B:$B,AB$9),"-")</f>
        <v>-</v>
      </c>
      <c r="AC47" s="324" t="str">
        <f>IFERROR(AVERAGEIFS('VISSIM Travel Time Outputs'!$F:$F,'VISSIM Travel Time Outputs'!$D:$D,$D47,'VISSIM Travel Time Outputs'!$A:$A,"AVG",'VISSIM Travel Time Outputs'!$B:$B,AC$9),"-")</f>
        <v>-</v>
      </c>
      <c r="AD47" s="324" t="str">
        <f>IFERROR(AVERAGEIFS('VISSIM Travel Time Outputs'!$F:$F,'VISSIM Travel Time Outputs'!$D:$D,$D47,'VISSIM Travel Time Outputs'!$A:$A,"AVG",'VISSIM Travel Time Outputs'!$B:$B,AD$9),"-")</f>
        <v>-</v>
      </c>
      <c r="AE47" s="324" t="str">
        <f>IFERROR(AVERAGEIFS('VISSIM Travel Time Outputs'!$F:$F,'VISSIM Travel Time Outputs'!$D:$D,$D47,'VISSIM Travel Time Outputs'!$A:$A,"AVG",'VISSIM Travel Time Outputs'!$B:$B,AE$9),"-")</f>
        <v>-</v>
      </c>
      <c r="AF47" s="324" t="str">
        <f>IFERROR(AVERAGEIFS('VISSIM Travel Time Outputs'!$F:$F,'VISSIM Travel Time Outputs'!$D:$D,$D47,'VISSIM Travel Time Outputs'!$A:$A,"AVG",'VISSIM Travel Time Outputs'!$B:$B,AF$9),"-")</f>
        <v>-</v>
      </c>
      <c r="AG47" s="324" t="str">
        <f>IFERROR(AVERAGEIFS('VISSIM Travel Time Outputs'!$F:$F,'VISSIM Travel Time Outputs'!$D:$D,$D47,'VISSIM Travel Time Outputs'!$A:$A,"AVG",'VISSIM Travel Time Outputs'!$B:$B,AG$9),"-")</f>
        <v>-</v>
      </c>
      <c r="AH47" s="324" t="str">
        <f>IFERROR(AVERAGEIFS('VISSIM Travel Time Outputs'!$F:$F,'VISSIM Travel Time Outputs'!$D:$D,$D47,'VISSIM Travel Time Outputs'!$A:$A,"AVG",'VISSIM Travel Time Outputs'!$B:$B,AH$9),"-")</f>
        <v>-</v>
      </c>
      <c r="AI47" s="324" t="str">
        <f>IFERROR(AVERAGEIFS('VISSIM Travel Time Outputs'!$F:$F,'VISSIM Travel Time Outputs'!$D:$D,$D47,'VISSIM Travel Time Outputs'!$A:$A,"AVG",'VISSIM Travel Time Outputs'!$B:$B,AI$9),"-")</f>
        <v>-</v>
      </c>
      <c r="AJ47" s="324" t="str">
        <f>IFERROR(AVERAGEIFS('VISSIM Travel Time Outputs'!$F:$F,'VISSIM Travel Time Outputs'!$D:$D,$D47,'VISSIM Travel Time Outputs'!$A:$A,"AVG",'VISSIM Travel Time Outputs'!$B:$B,AJ$9),"-")</f>
        <v>-</v>
      </c>
      <c r="AK47" s="324" t="str">
        <f>IFERROR(AVERAGEIFS('VISSIM Travel Time Outputs'!$F:$F,'VISSIM Travel Time Outputs'!$D:$D,$D47,'VISSIM Travel Time Outputs'!$A:$A,"AVG",'VISSIM Travel Time Outputs'!$B:$B,AK$9),"-")</f>
        <v>-</v>
      </c>
      <c r="AL47" s="324" t="str">
        <f>IFERROR(AVERAGEIFS('VISSIM Travel Time Outputs'!$F:$F,'VISSIM Travel Time Outputs'!$D:$D,$D47,'VISSIM Travel Time Outputs'!$A:$A,"AVG",'VISSIM Travel Time Outputs'!$B:$B,AL$9),"-")</f>
        <v>-</v>
      </c>
      <c r="AM47" s="324" t="str">
        <f>IFERROR(AVERAGEIFS('VISSIM Travel Time Outputs'!$F:$F,'VISSIM Travel Time Outputs'!$D:$D,$D47,'VISSIM Travel Time Outputs'!$A:$A,"AVG",'VISSIM Travel Time Outputs'!$B:$B,AM$9),"-")</f>
        <v>-</v>
      </c>
      <c r="AN47" s="324" t="str">
        <f>IFERROR(AVERAGEIFS('VISSIM Travel Time Outputs'!$F:$F,'VISSIM Travel Time Outputs'!$D:$D,$D47,'VISSIM Travel Time Outputs'!$A:$A,"AVG",'VISSIM Travel Time Outputs'!$B:$B,AN$9),"-")</f>
        <v>-</v>
      </c>
      <c r="AO47" s="324" t="str">
        <f>IFERROR(AVERAGEIFS('VISSIM Travel Time Outputs'!$F:$F,'VISSIM Travel Time Outputs'!$D:$D,$D47,'VISSIM Travel Time Outputs'!$A:$A,"AVG",'VISSIM Travel Time Outputs'!$B:$B,AO$9),"-")</f>
        <v>-</v>
      </c>
      <c r="AP47" s="325" t="str">
        <f>IFERROR(AVERAGEIFS('VISSIM Travel Time Outputs'!$F:$F,'VISSIM Travel Time Outputs'!$D:$D,$D47,'VISSIM Travel Time Outputs'!$A:$A,"AVG",'VISSIM Travel Time Outputs'!$B:$B,AP$9),"-")</f>
        <v>-</v>
      </c>
      <c r="AQ47" s="331"/>
      <c r="AR47" s="209" t="str">
        <f t="shared" si="13"/>
        <v>--</v>
      </c>
      <c r="AS47" s="354" t="str">
        <f t="shared" si="14"/>
        <v>--</v>
      </c>
      <c r="AT47" s="325">
        <f t="shared" si="15"/>
        <v>0</v>
      </c>
      <c r="AU47" s="255"/>
      <c r="AV47" s="209" t="str">
        <f>IFERROR(TIME(0,0,AVERAGEIFS('VISSIM Travel Time Outputs'!$J:$J,'VISSIM Travel Time Outputs'!$D:$D,$D47,'VISSIM Travel Time Outputs'!$A:$A,"AVG",'VISSIM Travel Time Outputs'!$B:$B,AV$9)),"-")</f>
        <v>-</v>
      </c>
      <c r="AW47" s="34" t="str">
        <f>IFERROR(TIME(0,0,AVERAGEIFS('VISSIM Travel Time Outputs'!$J:$J,'VISSIM Travel Time Outputs'!$D:$D,$D47,'VISSIM Travel Time Outputs'!$A:$A,"AVG",'VISSIM Travel Time Outputs'!$B:$B,AW$9)),"-")</f>
        <v>-</v>
      </c>
      <c r="AX47" s="34" t="str">
        <f>IFERROR(TIME(0,0,AVERAGEIFS('VISSIM Travel Time Outputs'!$J:$J,'VISSIM Travel Time Outputs'!$D:$D,$D47,'VISSIM Travel Time Outputs'!$A:$A,"AVG",'VISSIM Travel Time Outputs'!$B:$B,AX$9)),"-")</f>
        <v>-</v>
      </c>
      <c r="AY47" s="34" t="str">
        <f>IFERROR(TIME(0,0,AVERAGEIFS('VISSIM Travel Time Outputs'!$J:$J,'VISSIM Travel Time Outputs'!$D:$D,$D47,'VISSIM Travel Time Outputs'!$A:$A,"AVG",'VISSIM Travel Time Outputs'!$B:$B,AY$9)),"-")</f>
        <v>-</v>
      </c>
      <c r="AZ47" s="34" t="str">
        <f>IFERROR(TIME(0,0,AVERAGEIFS('VISSIM Travel Time Outputs'!$J:$J,'VISSIM Travel Time Outputs'!$D:$D,$D47,'VISSIM Travel Time Outputs'!$A:$A,"AVG",'VISSIM Travel Time Outputs'!$B:$B,AZ$9)),"-")</f>
        <v>-</v>
      </c>
      <c r="BA47" s="34" t="str">
        <f>IFERROR(TIME(0,0,AVERAGEIFS('VISSIM Travel Time Outputs'!$J:$J,'VISSIM Travel Time Outputs'!$D:$D,$D47,'VISSIM Travel Time Outputs'!$A:$A,"AVG",'VISSIM Travel Time Outputs'!$B:$B,BA$9)),"-")</f>
        <v>-</v>
      </c>
      <c r="BB47" s="34" t="str">
        <f>IFERROR(TIME(0,0,AVERAGEIFS('VISSIM Travel Time Outputs'!$J:$J,'VISSIM Travel Time Outputs'!$D:$D,$D47,'VISSIM Travel Time Outputs'!$A:$A,"AVG",'VISSIM Travel Time Outputs'!$B:$B,BB$9)),"-")</f>
        <v>-</v>
      </c>
      <c r="BC47" s="34" t="str">
        <f>IFERROR(TIME(0,0,AVERAGEIFS('VISSIM Travel Time Outputs'!$J:$J,'VISSIM Travel Time Outputs'!$D:$D,$D47,'VISSIM Travel Time Outputs'!$A:$A,"AVG",'VISSIM Travel Time Outputs'!$B:$B,BC$9)),"-")</f>
        <v>-</v>
      </c>
      <c r="BD47" s="34" t="str">
        <f>IFERROR(TIME(0,0,AVERAGEIFS('VISSIM Travel Time Outputs'!$J:$J,'VISSIM Travel Time Outputs'!$D:$D,$D47,'VISSIM Travel Time Outputs'!$A:$A,"AVG",'VISSIM Travel Time Outputs'!$B:$B,BD$9)),"-")</f>
        <v>-</v>
      </c>
      <c r="BE47" s="34" t="str">
        <f>IFERROR(TIME(0,0,AVERAGEIFS('VISSIM Travel Time Outputs'!$J:$J,'VISSIM Travel Time Outputs'!$D:$D,$D47,'VISSIM Travel Time Outputs'!$A:$A,"AVG",'VISSIM Travel Time Outputs'!$B:$B,BE$9)),"-")</f>
        <v>-</v>
      </c>
      <c r="BF47" s="34" t="str">
        <f>IFERROR(TIME(0,0,AVERAGEIFS('VISSIM Travel Time Outputs'!$J:$J,'VISSIM Travel Time Outputs'!$D:$D,$D47,'VISSIM Travel Time Outputs'!$A:$A,"AVG",'VISSIM Travel Time Outputs'!$B:$B,BF$9)),"-")</f>
        <v>-</v>
      </c>
      <c r="BG47" s="34" t="str">
        <f>IFERROR(TIME(0,0,AVERAGEIFS('VISSIM Travel Time Outputs'!$J:$J,'VISSIM Travel Time Outputs'!$D:$D,$D47,'VISSIM Travel Time Outputs'!$A:$A,"AVG",'VISSIM Travel Time Outputs'!$B:$B,BG$9)),"-")</f>
        <v>-</v>
      </c>
      <c r="BH47" s="34" t="str">
        <f>IFERROR(TIME(0,0,AVERAGEIFS('VISSIM Travel Time Outputs'!$J:$J,'VISSIM Travel Time Outputs'!$D:$D,$D47,'VISSIM Travel Time Outputs'!$A:$A,"AVG",'VISSIM Travel Time Outputs'!$B:$B,BH$9)),"-")</f>
        <v>-</v>
      </c>
      <c r="BI47" s="34" t="str">
        <f>IFERROR(TIME(0,0,AVERAGEIFS('VISSIM Travel Time Outputs'!$J:$J,'VISSIM Travel Time Outputs'!$D:$D,$D47,'VISSIM Travel Time Outputs'!$A:$A,"AVG",'VISSIM Travel Time Outputs'!$B:$B,BI$9)),"-")</f>
        <v>-</v>
      </c>
      <c r="BJ47" s="34" t="str">
        <f>IFERROR(TIME(0,0,AVERAGEIFS('VISSIM Travel Time Outputs'!$J:$J,'VISSIM Travel Time Outputs'!$D:$D,$D47,'VISSIM Travel Time Outputs'!$A:$A,"AVG",'VISSIM Travel Time Outputs'!$B:$B,BJ$9)),"-")</f>
        <v>-</v>
      </c>
      <c r="BK47" s="134" t="str">
        <f>IFERROR(TIME(0,0,AVERAGEIFS('VISSIM Travel Time Outputs'!$J:$J,'VISSIM Travel Time Outputs'!$D:$D,$D47,'VISSIM Travel Time Outputs'!$A:$A,"AVG",'VISSIM Travel Time Outputs'!$B:$B,BK$9)),"-")</f>
        <v>-</v>
      </c>
      <c r="BL47" s="126"/>
      <c r="BM47" s="323" t="str">
        <f>IFERROR(AVERAGEIFS('VISSIM Travel Time Outputs'!$G:$G,'VISSIM Travel Time Outputs'!$D:$D,$D47,'VISSIM Travel Time Outputs'!$A:$A,"AVG",'VISSIM Travel Time Outputs'!$B:$B,BM$9),"-")</f>
        <v>-</v>
      </c>
      <c r="BN47" s="324" t="str">
        <f>IFERROR(AVERAGEIFS('VISSIM Travel Time Outputs'!$G:$G,'VISSIM Travel Time Outputs'!$D:$D,$D47,'VISSIM Travel Time Outputs'!$A:$A,"AVG",'VISSIM Travel Time Outputs'!$B:$B,BN$9),"-")</f>
        <v>-</v>
      </c>
      <c r="BO47" s="324" t="str">
        <f>IFERROR(AVERAGEIFS('VISSIM Travel Time Outputs'!$G:$G,'VISSIM Travel Time Outputs'!$D:$D,$D47,'VISSIM Travel Time Outputs'!$A:$A,"AVG",'VISSIM Travel Time Outputs'!$B:$B,BO$9),"-")</f>
        <v>-</v>
      </c>
      <c r="BP47" s="324" t="str">
        <f>IFERROR(AVERAGEIFS('VISSIM Travel Time Outputs'!$G:$G,'VISSIM Travel Time Outputs'!$D:$D,$D47,'VISSIM Travel Time Outputs'!$A:$A,"AVG",'VISSIM Travel Time Outputs'!$B:$B,BP$9),"-")</f>
        <v>-</v>
      </c>
      <c r="BQ47" s="324" t="str">
        <f>IFERROR(AVERAGEIFS('VISSIM Travel Time Outputs'!$G:$G,'VISSIM Travel Time Outputs'!$D:$D,$D47,'VISSIM Travel Time Outputs'!$A:$A,"AVG",'VISSIM Travel Time Outputs'!$B:$B,BQ$9),"-")</f>
        <v>-</v>
      </c>
      <c r="BR47" s="324" t="str">
        <f>IFERROR(AVERAGEIFS('VISSIM Travel Time Outputs'!$G:$G,'VISSIM Travel Time Outputs'!$D:$D,$D47,'VISSIM Travel Time Outputs'!$A:$A,"AVG",'VISSIM Travel Time Outputs'!$B:$B,BR$9),"-")</f>
        <v>-</v>
      </c>
      <c r="BS47" s="324" t="str">
        <f>IFERROR(AVERAGEIFS('VISSIM Travel Time Outputs'!$G:$G,'VISSIM Travel Time Outputs'!$D:$D,$D47,'VISSIM Travel Time Outputs'!$A:$A,"AVG",'VISSIM Travel Time Outputs'!$B:$B,BS$9),"-")</f>
        <v>-</v>
      </c>
      <c r="BT47" s="324" t="str">
        <f>IFERROR(AVERAGEIFS('VISSIM Travel Time Outputs'!$G:$G,'VISSIM Travel Time Outputs'!$D:$D,$D47,'VISSIM Travel Time Outputs'!$A:$A,"AVG",'VISSIM Travel Time Outputs'!$B:$B,BT$9),"-")</f>
        <v>-</v>
      </c>
      <c r="BU47" s="324" t="str">
        <f>IFERROR(AVERAGEIFS('VISSIM Travel Time Outputs'!$G:$G,'VISSIM Travel Time Outputs'!$D:$D,$D47,'VISSIM Travel Time Outputs'!$A:$A,"AVG",'VISSIM Travel Time Outputs'!$B:$B,BU$9),"-")</f>
        <v>-</v>
      </c>
      <c r="BV47" s="324" t="str">
        <f>IFERROR(AVERAGEIFS('VISSIM Travel Time Outputs'!$G:$G,'VISSIM Travel Time Outputs'!$D:$D,$D47,'VISSIM Travel Time Outputs'!$A:$A,"AVG",'VISSIM Travel Time Outputs'!$B:$B,BV$9),"-")</f>
        <v>-</v>
      </c>
      <c r="BW47" s="324" t="str">
        <f>IFERROR(AVERAGEIFS('VISSIM Travel Time Outputs'!$G:$G,'VISSIM Travel Time Outputs'!$D:$D,$D47,'VISSIM Travel Time Outputs'!$A:$A,"AVG",'VISSIM Travel Time Outputs'!$B:$B,BW$9),"-")</f>
        <v>-</v>
      </c>
      <c r="BX47" s="324" t="str">
        <f>IFERROR(AVERAGEIFS('VISSIM Travel Time Outputs'!$G:$G,'VISSIM Travel Time Outputs'!$D:$D,$D47,'VISSIM Travel Time Outputs'!$A:$A,"AVG",'VISSIM Travel Time Outputs'!$B:$B,BX$9),"-")</f>
        <v>-</v>
      </c>
      <c r="BY47" s="324" t="str">
        <f>IFERROR(AVERAGEIFS('VISSIM Travel Time Outputs'!$G:$G,'VISSIM Travel Time Outputs'!$D:$D,$D47,'VISSIM Travel Time Outputs'!$A:$A,"AVG",'VISSIM Travel Time Outputs'!$B:$B,BY$9),"-")</f>
        <v>-</v>
      </c>
      <c r="BZ47" s="324" t="str">
        <f>IFERROR(AVERAGEIFS('VISSIM Travel Time Outputs'!$G:$G,'VISSIM Travel Time Outputs'!$D:$D,$D47,'VISSIM Travel Time Outputs'!$A:$A,"AVG",'VISSIM Travel Time Outputs'!$B:$B,BZ$9),"-")</f>
        <v>-</v>
      </c>
      <c r="CA47" s="324" t="str">
        <f>IFERROR(AVERAGEIFS('VISSIM Travel Time Outputs'!$G:$G,'VISSIM Travel Time Outputs'!$D:$D,$D47,'VISSIM Travel Time Outputs'!$A:$A,"AVG",'VISSIM Travel Time Outputs'!$B:$B,CA$9),"-")</f>
        <v>-</v>
      </c>
      <c r="CB47" s="325" t="str">
        <f>IFERROR(AVERAGEIFS('VISSIM Travel Time Outputs'!$G:$G,'VISSIM Travel Time Outputs'!$D:$D,$D47,'VISSIM Travel Time Outputs'!$A:$A,"AVG",'VISSIM Travel Time Outputs'!$B:$B,CB$9),"-")</f>
        <v>-</v>
      </c>
      <c r="CC47" s="254"/>
      <c r="CD47" s="209" t="str">
        <f t="shared" si="16"/>
        <v>--</v>
      </c>
      <c r="CE47" s="354" t="str">
        <f t="shared" si="17"/>
        <v>--</v>
      </c>
      <c r="CF47" s="325">
        <f t="shared" si="18"/>
        <v>0</v>
      </c>
      <c r="CG47" s="331"/>
      <c r="CH47" s="209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134"/>
      <c r="CX47" s="331"/>
      <c r="CY47" s="323"/>
      <c r="CZ47" s="324"/>
      <c r="DA47" s="324"/>
      <c r="DB47" s="324"/>
      <c r="DC47" s="324"/>
      <c r="DD47" s="324"/>
      <c r="DE47" s="324"/>
      <c r="DF47" s="324"/>
      <c r="DG47" s="324"/>
      <c r="DH47" s="324"/>
      <c r="DI47" s="324"/>
      <c r="DJ47" s="324"/>
      <c r="DK47" s="324"/>
      <c r="DL47" s="324"/>
      <c r="DM47" s="324"/>
      <c r="DN47" s="325"/>
      <c r="DO47" s="331"/>
      <c r="DP47" s="209" t="str">
        <f t="shared" si="19"/>
        <v>--</v>
      </c>
      <c r="DQ47" s="354" t="str">
        <f t="shared" si="20"/>
        <v>--</v>
      </c>
      <c r="DR47" s="325">
        <f t="shared" si="21"/>
        <v>0</v>
      </c>
      <c r="DS47" s="255"/>
      <c r="DT47" s="209" t="str">
        <f>IFERROR(TIME(0,0,AVERAGEIFS('VISSIM Travel Time Outputs'!$K:$K,'VISSIM Travel Time Outputs'!$D:$D,$D47,'VISSIM Travel Time Outputs'!$A:$A,"AVG",'VISSIM Travel Time Outputs'!$B:$B,DT$9)),"-")</f>
        <v>-</v>
      </c>
      <c r="DU47" s="34" t="str">
        <f>IFERROR(TIME(0,0,AVERAGEIFS('VISSIM Travel Time Outputs'!$K:$K,'VISSIM Travel Time Outputs'!$D:$D,$D47,'VISSIM Travel Time Outputs'!$A:$A,"AVG",'VISSIM Travel Time Outputs'!$B:$B,DU$9)),"-")</f>
        <v>-</v>
      </c>
      <c r="DV47" s="34" t="str">
        <f>IFERROR(TIME(0,0,AVERAGEIFS('VISSIM Travel Time Outputs'!$K:$K,'VISSIM Travel Time Outputs'!$D:$D,$D47,'VISSIM Travel Time Outputs'!$A:$A,"AVG",'VISSIM Travel Time Outputs'!$B:$B,DV$9)),"-")</f>
        <v>-</v>
      </c>
      <c r="DW47" s="34" t="str">
        <f>IFERROR(TIME(0,0,AVERAGEIFS('VISSIM Travel Time Outputs'!$K:$K,'VISSIM Travel Time Outputs'!$D:$D,$D47,'VISSIM Travel Time Outputs'!$A:$A,"AVG",'VISSIM Travel Time Outputs'!$B:$B,DW$9)),"-")</f>
        <v>-</v>
      </c>
      <c r="DX47" s="34" t="str">
        <f>IFERROR(TIME(0,0,AVERAGEIFS('VISSIM Travel Time Outputs'!$K:$K,'VISSIM Travel Time Outputs'!$D:$D,$D47,'VISSIM Travel Time Outputs'!$A:$A,"AVG",'VISSIM Travel Time Outputs'!$B:$B,DX$9)),"-")</f>
        <v>-</v>
      </c>
      <c r="DY47" s="34" t="str">
        <f>IFERROR(TIME(0,0,AVERAGEIFS('VISSIM Travel Time Outputs'!$K:$K,'VISSIM Travel Time Outputs'!$D:$D,$D47,'VISSIM Travel Time Outputs'!$A:$A,"AVG",'VISSIM Travel Time Outputs'!$B:$B,DY$9)),"-")</f>
        <v>-</v>
      </c>
      <c r="DZ47" s="34" t="str">
        <f>IFERROR(TIME(0,0,AVERAGEIFS('VISSIM Travel Time Outputs'!$K:$K,'VISSIM Travel Time Outputs'!$D:$D,$D47,'VISSIM Travel Time Outputs'!$A:$A,"AVG",'VISSIM Travel Time Outputs'!$B:$B,DZ$9)),"-")</f>
        <v>-</v>
      </c>
      <c r="EA47" s="34" t="str">
        <f>IFERROR(TIME(0,0,AVERAGEIFS('VISSIM Travel Time Outputs'!$K:$K,'VISSIM Travel Time Outputs'!$D:$D,$D47,'VISSIM Travel Time Outputs'!$A:$A,"AVG",'VISSIM Travel Time Outputs'!$B:$B,EA$9)),"-")</f>
        <v>-</v>
      </c>
      <c r="EB47" s="34" t="str">
        <f>IFERROR(TIME(0,0,AVERAGEIFS('VISSIM Travel Time Outputs'!$K:$K,'VISSIM Travel Time Outputs'!$D:$D,$D47,'VISSIM Travel Time Outputs'!$A:$A,"AVG",'VISSIM Travel Time Outputs'!$B:$B,EB$9)),"-")</f>
        <v>-</v>
      </c>
      <c r="EC47" s="34" t="str">
        <f>IFERROR(TIME(0,0,AVERAGEIFS('VISSIM Travel Time Outputs'!$K:$K,'VISSIM Travel Time Outputs'!$D:$D,$D47,'VISSIM Travel Time Outputs'!$A:$A,"AVG",'VISSIM Travel Time Outputs'!$B:$B,EC$9)),"-")</f>
        <v>-</v>
      </c>
      <c r="ED47" s="34" t="str">
        <f>IFERROR(TIME(0,0,AVERAGEIFS('VISSIM Travel Time Outputs'!$K:$K,'VISSIM Travel Time Outputs'!$D:$D,$D47,'VISSIM Travel Time Outputs'!$A:$A,"AVG",'VISSIM Travel Time Outputs'!$B:$B,ED$9)),"-")</f>
        <v>-</v>
      </c>
      <c r="EE47" s="34" t="str">
        <f>IFERROR(TIME(0,0,AVERAGEIFS('VISSIM Travel Time Outputs'!$K:$K,'VISSIM Travel Time Outputs'!$D:$D,$D47,'VISSIM Travel Time Outputs'!$A:$A,"AVG",'VISSIM Travel Time Outputs'!$B:$B,EE$9)),"-")</f>
        <v>-</v>
      </c>
      <c r="EF47" s="34" t="str">
        <f>IFERROR(TIME(0,0,AVERAGEIFS('VISSIM Travel Time Outputs'!$K:$K,'VISSIM Travel Time Outputs'!$D:$D,$D47,'VISSIM Travel Time Outputs'!$A:$A,"AVG",'VISSIM Travel Time Outputs'!$B:$B,EF$9)),"-")</f>
        <v>-</v>
      </c>
      <c r="EG47" s="34" t="str">
        <f>IFERROR(TIME(0,0,AVERAGEIFS('VISSIM Travel Time Outputs'!$K:$K,'VISSIM Travel Time Outputs'!$D:$D,$D47,'VISSIM Travel Time Outputs'!$A:$A,"AVG",'VISSIM Travel Time Outputs'!$B:$B,EG$9)),"-")</f>
        <v>-</v>
      </c>
      <c r="EH47" s="34" t="str">
        <f>IFERROR(TIME(0,0,AVERAGEIFS('VISSIM Travel Time Outputs'!$K:$K,'VISSIM Travel Time Outputs'!$D:$D,$D47,'VISSIM Travel Time Outputs'!$A:$A,"AVG",'VISSIM Travel Time Outputs'!$B:$B,EH$9)),"-")</f>
        <v>-</v>
      </c>
      <c r="EI47" s="134" t="str">
        <f>IFERROR(TIME(0,0,AVERAGEIFS('VISSIM Travel Time Outputs'!$K:$K,'VISSIM Travel Time Outputs'!$D:$D,$D47,'VISSIM Travel Time Outputs'!$A:$A,"AVG",'VISSIM Travel Time Outputs'!$B:$B,EI$9)),"-")</f>
        <v>-</v>
      </c>
      <c r="EJ47" s="126"/>
      <c r="EK47" s="323" t="str">
        <f>IFERROR(AVERAGEIFS('VISSIM Travel Time Outputs'!$H:$H,'VISSIM Travel Time Outputs'!$D:$D,$D47,'VISSIM Travel Time Outputs'!$A:$A,"AVG",'VISSIM Travel Time Outputs'!$B:$B,EK$9),"-")</f>
        <v>-</v>
      </c>
      <c r="EL47" s="324" t="str">
        <f>IFERROR(AVERAGEIFS('VISSIM Travel Time Outputs'!$H:$H,'VISSIM Travel Time Outputs'!$D:$D,$D47,'VISSIM Travel Time Outputs'!$A:$A,"AVG",'VISSIM Travel Time Outputs'!$B:$B,EL$9),"-")</f>
        <v>-</v>
      </c>
      <c r="EM47" s="324" t="str">
        <f>IFERROR(AVERAGEIFS('VISSIM Travel Time Outputs'!$H:$H,'VISSIM Travel Time Outputs'!$D:$D,$D47,'VISSIM Travel Time Outputs'!$A:$A,"AVG",'VISSIM Travel Time Outputs'!$B:$B,EM$9),"-")</f>
        <v>-</v>
      </c>
      <c r="EN47" s="324" t="str">
        <f>IFERROR(AVERAGEIFS('VISSIM Travel Time Outputs'!$H:$H,'VISSIM Travel Time Outputs'!$D:$D,$D47,'VISSIM Travel Time Outputs'!$A:$A,"AVG",'VISSIM Travel Time Outputs'!$B:$B,EN$9),"-")</f>
        <v>-</v>
      </c>
      <c r="EO47" s="324" t="str">
        <f>IFERROR(AVERAGEIFS('VISSIM Travel Time Outputs'!$H:$H,'VISSIM Travel Time Outputs'!$D:$D,$D47,'VISSIM Travel Time Outputs'!$A:$A,"AVG",'VISSIM Travel Time Outputs'!$B:$B,EO$9),"-")</f>
        <v>-</v>
      </c>
      <c r="EP47" s="324" t="str">
        <f>IFERROR(AVERAGEIFS('VISSIM Travel Time Outputs'!$H:$H,'VISSIM Travel Time Outputs'!$D:$D,$D47,'VISSIM Travel Time Outputs'!$A:$A,"AVG",'VISSIM Travel Time Outputs'!$B:$B,EP$9),"-")</f>
        <v>-</v>
      </c>
      <c r="EQ47" s="324" t="str">
        <f>IFERROR(AVERAGEIFS('VISSIM Travel Time Outputs'!$H:$H,'VISSIM Travel Time Outputs'!$D:$D,$D47,'VISSIM Travel Time Outputs'!$A:$A,"AVG",'VISSIM Travel Time Outputs'!$B:$B,EQ$9),"-")</f>
        <v>-</v>
      </c>
      <c r="ER47" s="324" t="str">
        <f>IFERROR(AVERAGEIFS('VISSIM Travel Time Outputs'!$H:$H,'VISSIM Travel Time Outputs'!$D:$D,$D47,'VISSIM Travel Time Outputs'!$A:$A,"AVG",'VISSIM Travel Time Outputs'!$B:$B,ER$9),"-")</f>
        <v>-</v>
      </c>
      <c r="ES47" s="324" t="str">
        <f>IFERROR(AVERAGEIFS('VISSIM Travel Time Outputs'!$H:$H,'VISSIM Travel Time Outputs'!$D:$D,$D47,'VISSIM Travel Time Outputs'!$A:$A,"AVG",'VISSIM Travel Time Outputs'!$B:$B,ES$9),"-")</f>
        <v>-</v>
      </c>
      <c r="ET47" s="324" t="str">
        <f>IFERROR(AVERAGEIFS('VISSIM Travel Time Outputs'!$H:$H,'VISSIM Travel Time Outputs'!$D:$D,$D47,'VISSIM Travel Time Outputs'!$A:$A,"AVG",'VISSIM Travel Time Outputs'!$B:$B,ET$9),"-")</f>
        <v>-</v>
      </c>
      <c r="EU47" s="324" t="str">
        <f>IFERROR(AVERAGEIFS('VISSIM Travel Time Outputs'!$H:$H,'VISSIM Travel Time Outputs'!$D:$D,$D47,'VISSIM Travel Time Outputs'!$A:$A,"AVG",'VISSIM Travel Time Outputs'!$B:$B,EU$9),"-")</f>
        <v>-</v>
      </c>
      <c r="EV47" s="324" t="str">
        <f>IFERROR(AVERAGEIFS('VISSIM Travel Time Outputs'!$H:$H,'VISSIM Travel Time Outputs'!$D:$D,$D47,'VISSIM Travel Time Outputs'!$A:$A,"AVG",'VISSIM Travel Time Outputs'!$B:$B,EV$9),"-")</f>
        <v>-</v>
      </c>
      <c r="EW47" s="324" t="str">
        <f>IFERROR(AVERAGEIFS('VISSIM Travel Time Outputs'!$H:$H,'VISSIM Travel Time Outputs'!$D:$D,$D47,'VISSIM Travel Time Outputs'!$A:$A,"AVG",'VISSIM Travel Time Outputs'!$B:$B,EW$9),"-")</f>
        <v>-</v>
      </c>
      <c r="EX47" s="324" t="str">
        <f>IFERROR(AVERAGEIFS('VISSIM Travel Time Outputs'!$H:$H,'VISSIM Travel Time Outputs'!$D:$D,$D47,'VISSIM Travel Time Outputs'!$A:$A,"AVG",'VISSIM Travel Time Outputs'!$B:$B,EX$9),"-")</f>
        <v>-</v>
      </c>
      <c r="EY47" s="324" t="str">
        <f>IFERROR(AVERAGEIFS('VISSIM Travel Time Outputs'!$H:$H,'VISSIM Travel Time Outputs'!$D:$D,$D47,'VISSIM Travel Time Outputs'!$A:$A,"AVG",'VISSIM Travel Time Outputs'!$B:$B,EY$9),"-")</f>
        <v>-</v>
      </c>
      <c r="EZ47" s="325" t="str">
        <f>IFERROR(AVERAGEIFS('VISSIM Travel Time Outputs'!$H:$H,'VISSIM Travel Time Outputs'!$D:$D,$D47,'VISSIM Travel Time Outputs'!$A:$A,"AVG",'VISSIM Travel Time Outputs'!$B:$B,EZ$9),"-")</f>
        <v>-</v>
      </c>
      <c r="FA47" s="254"/>
      <c r="FB47" s="209" t="str">
        <f t="shared" si="22"/>
        <v>--</v>
      </c>
      <c r="FC47" s="354" t="str">
        <f t="shared" si="23"/>
        <v>--</v>
      </c>
      <c r="FD47" s="325">
        <f t="shared" si="24"/>
        <v>0</v>
      </c>
      <c r="FE47" s="331"/>
      <c r="FF47" s="209" t="str">
        <f>IFERROR(GETPIVOTDATA("Average of TRAVTM(40)",#REF!,"TIMEINT",FF$9,"VEHICLETRAVELTIMEMEASUREMENT",$D47)/3600/24,"--")</f>
        <v>--</v>
      </c>
      <c r="FG47" s="34" t="str">
        <f>IFERROR(GETPIVOTDATA("Average of TRAVTM(40)",#REF!,"TIMEINT",FG$9,"VEHICLETRAVELTIMEMEASUREMENT",$D47)/3600/24,"--")</f>
        <v>--</v>
      </c>
      <c r="FH47" s="34" t="str">
        <f>IFERROR(GETPIVOTDATA("Average of TRAVTM(40)",#REF!,"TIMEINT",FH$9,"VEHICLETRAVELTIMEMEASUREMENT",$D47)/3600/24,"--")</f>
        <v>--</v>
      </c>
      <c r="FI47" s="34" t="str">
        <f>IFERROR(GETPIVOTDATA("Average of TRAVTM(40)",#REF!,"TIMEINT",FI$9,"VEHICLETRAVELTIMEMEASUREMENT",$D47)/3600/24,"--")</f>
        <v>--</v>
      </c>
      <c r="FJ47" s="34" t="str">
        <f>IFERROR(GETPIVOTDATA("Average of TRAVTM(40)",#REF!,"TIMEINT",FJ$9,"VEHICLETRAVELTIMEMEASUREMENT",$D47)/3600/24,"--")</f>
        <v>--</v>
      </c>
      <c r="FK47" s="34" t="str">
        <f>IFERROR(GETPIVOTDATA("Average of TRAVTM(40)",#REF!,"TIMEINT",FK$9,"VEHICLETRAVELTIMEMEASUREMENT",$D47)/3600/24,"--")</f>
        <v>--</v>
      </c>
      <c r="FL47" s="34" t="str">
        <f>IFERROR(GETPIVOTDATA("Average of TRAVTM(40)",#REF!,"TIMEINT",FL$9,"VEHICLETRAVELTIMEMEASUREMENT",$D47)/3600/24,"--")</f>
        <v>--</v>
      </c>
      <c r="FM47" s="34" t="str">
        <f>IFERROR(GETPIVOTDATA("Average of TRAVTM(40)",#REF!,"TIMEINT",FM$9,"VEHICLETRAVELTIMEMEASUREMENT",$D47)/3600/24,"--")</f>
        <v>--</v>
      </c>
      <c r="FN47" s="34" t="str">
        <f>IFERROR(GETPIVOTDATA("Average of TRAVTM(40)",#REF!,"TIMEINT",FN$9,"VEHICLETRAVELTIMEMEASUREMENT",$D47)/3600/24,"--")</f>
        <v>--</v>
      </c>
      <c r="FO47" s="34" t="str">
        <f>IFERROR(GETPIVOTDATA("Average of TRAVTM(40)",#REF!,"TIMEINT",FO$9,"VEHICLETRAVELTIMEMEASUREMENT",$D47)/3600/24,"--")</f>
        <v>--</v>
      </c>
      <c r="FP47" s="34" t="str">
        <f>IFERROR(GETPIVOTDATA("Average of TRAVTM(40)",#REF!,"TIMEINT",FP$9,"VEHICLETRAVELTIMEMEASUREMENT",$D47)/3600/24,"--")</f>
        <v>--</v>
      </c>
      <c r="FQ47" s="34" t="str">
        <f>IFERROR(GETPIVOTDATA("Average of TRAVTM(40)",#REF!,"TIMEINT",FQ$9,"VEHICLETRAVELTIMEMEASUREMENT",$D47)/3600/24,"--")</f>
        <v>--</v>
      </c>
      <c r="FR47" s="34" t="str">
        <f>IFERROR(GETPIVOTDATA("Average of TRAVTM(40)",#REF!,"TIMEINT",FR$9,"VEHICLETRAVELTIMEMEASUREMENT",$D47)/3600/24,"--")</f>
        <v>--</v>
      </c>
      <c r="FS47" s="34" t="str">
        <f>IFERROR(GETPIVOTDATA("Average of TRAVTM(40)",#REF!,"TIMEINT",FS$9,"VEHICLETRAVELTIMEMEASUREMENT",$D47)/3600/24,"--")</f>
        <v>--</v>
      </c>
      <c r="FT47" s="34" t="str">
        <f>IFERROR(GETPIVOTDATA("Average of TRAVTM(40)",#REF!,"TIMEINT",FT$9,"VEHICLETRAVELTIMEMEASUREMENT",$D47)/3600/24,"--")</f>
        <v>--</v>
      </c>
      <c r="FU47" s="134" t="str">
        <f>IFERROR(GETPIVOTDATA("Average of TRAVTM(40)",#REF!,"TIMEINT",FU$9,"VEHICLETRAVELTIMEMEASUREMENT",$D47)/3600/24,"--")</f>
        <v>--</v>
      </c>
      <c r="FV47" s="331"/>
      <c r="FW47" s="323" t="str">
        <f>IFERROR(GETPIVOTDATA("Average of VEHS(40)",#REF!,"TIMEINT",FW$9,"VEHICLETRAVELTIMEMEASUREMENT",$D47),"--")</f>
        <v>--</v>
      </c>
      <c r="FX47" s="324" t="str">
        <f>IFERROR(GETPIVOTDATA("Average of VEHS(40)",#REF!,"TIMEINT",FX$9,"VEHICLETRAVELTIMEMEASUREMENT",$D47),"--")</f>
        <v>--</v>
      </c>
      <c r="FY47" s="324" t="str">
        <f>IFERROR(GETPIVOTDATA("Average of VEHS(40)",#REF!,"TIMEINT",FY$9,"VEHICLETRAVELTIMEMEASUREMENT",$D47),"--")</f>
        <v>--</v>
      </c>
      <c r="FZ47" s="324" t="str">
        <f>IFERROR(GETPIVOTDATA("Average of VEHS(40)",#REF!,"TIMEINT",FZ$9,"VEHICLETRAVELTIMEMEASUREMENT",$D47),"--")</f>
        <v>--</v>
      </c>
      <c r="GA47" s="324" t="str">
        <f>IFERROR(GETPIVOTDATA("Average of VEHS(40)",#REF!,"TIMEINT",GA$9,"VEHICLETRAVELTIMEMEASUREMENT",$D47),"--")</f>
        <v>--</v>
      </c>
      <c r="GB47" s="324" t="str">
        <f>IFERROR(GETPIVOTDATA("Average of VEHS(40)",#REF!,"TIMEINT",GB$9,"VEHICLETRAVELTIMEMEASUREMENT",$D47),"--")</f>
        <v>--</v>
      </c>
      <c r="GC47" s="324" t="str">
        <f>IFERROR(GETPIVOTDATA("Average of VEHS(40)",#REF!,"TIMEINT",GC$9,"VEHICLETRAVELTIMEMEASUREMENT",$D47),"--")</f>
        <v>--</v>
      </c>
      <c r="GD47" s="324" t="str">
        <f>IFERROR(GETPIVOTDATA("Average of VEHS(40)",#REF!,"TIMEINT",GD$9,"VEHICLETRAVELTIMEMEASUREMENT",$D47),"--")</f>
        <v>--</v>
      </c>
      <c r="GE47" s="324" t="str">
        <f>IFERROR(GETPIVOTDATA("Average of VEHS(40)",#REF!,"TIMEINT",GE$9,"VEHICLETRAVELTIMEMEASUREMENT",$D47),"--")</f>
        <v>--</v>
      </c>
      <c r="GF47" s="324" t="str">
        <f>IFERROR(GETPIVOTDATA("Average of VEHS(40)",#REF!,"TIMEINT",GF$9,"VEHICLETRAVELTIMEMEASUREMENT",$D47),"--")</f>
        <v>--</v>
      </c>
      <c r="GG47" s="324" t="str">
        <f>IFERROR(GETPIVOTDATA("Average of VEHS(40)",#REF!,"TIMEINT",GG$9,"VEHICLETRAVELTIMEMEASUREMENT",$D47),"--")</f>
        <v>--</v>
      </c>
      <c r="GH47" s="324" t="str">
        <f>IFERROR(GETPIVOTDATA("Average of VEHS(40)",#REF!,"TIMEINT",GH$9,"VEHICLETRAVELTIMEMEASUREMENT",$D47),"--")</f>
        <v>--</v>
      </c>
      <c r="GI47" s="324" t="str">
        <f>IFERROR(GETPIVOTDATA("Average of VEHS(40)",#REF!,"TIMEINT",GI$9,"VEHICLETRAVELTIMEMEASUREMENT",$D47),"--")</f>
        <v>--</v>
      </c>
      <c r="GJ47" s="324" t="str">
        <f>IFERROR(GETPIVOTDATA("Average of VEHS(40)",#REF!,"TIMEINT",GJ$9,"VEHICLETRAVELTIMEMEASUREMENT",$D47),"--")</f>
        <v>--</v>
      </c>
      <c r="GK47" s="324" t="str">
        <f>IFERROR(GETPIVOTDATA("Average of VEHS(40)",#REF!,"TIMEINT",GK$9,"VEHICLETRAVELTIMEMEASUREMENT",$D47),"--")</f>
        <v>--</v>
      </c>
      <c r="GL47" s="325" t="str">
        <f>IFERROR(GETPIVOTDATA("Average of VEHS(40)",#REF!,"TIMEINT",GL$9,"VEHICLETRAVELTIMEMEASUREMENT",$D47),"--")</f>
        <v>--</v>
      </c>
      <c r="GM47" s="331"/>
      <c r="GN47" s="209" t="str">
        <f t="shared" si="25"/>
        <v>--</v>
      </c>
      <c r="GO47" s="354" t="str">
        <f t="shared" si="26"/>
        <v>--</v>
      </c>
      <c r="GP47" s="325">
        <f t="shared" si="27"/>
        <v>0</v>
      </c>
      <c r="GQ47" s="331"/>
      <c r="GR47" s="209" t="str">
        <f>IFERROR(GETPIVOTDATA("Average of TRAVTM(60)",#REF!,"TIMEINT",GR$9,"VEHICLETRAVELTIMEMEASUREMENT",$D47)/3600/24,"--")</f>
        <v>--</v>
      </c>
      <c r="GS47" s="34" t="str">
        <f>IFERROR(GETPIVOTDATA("Average of TRAVTM(60)",#REF!,"TIMEINT",GS$9,"VEHICLETRAVELTIMEMEASUREMENT",$D47)/3600/24,"--")</f>
        <v>--</v>
      </c>
      <c r="GT47" s="34" t="str">
        <f>IFERROR(GETPIVOTDATA("Average of TRAVTM(60)",#REF!,"TIMEINT",GT$9,"VEHICLETRAVELTIMEMEASUREMENT",$D47)/3600/24,"--")</f>
        <v>--</v>
      </c>
      <c r="GU47" s="34" t="str">
        <f>IFERROR(GETPIVOTDATA("Average of TRAVTM(60)",#REF!,"TIMEINT",GU$9,"VEHICLETRAVELTIMEMEASUREMENT",$D47)/3600/24,"--")</f>
        <v>--</v>
      </c>
      <c r="GV47" s="34" t="str">
        <f>IFERROR(GETPIVOTDATA("Average of TRAVTM(60)",#REF!,"TIMEINT",GV$9,"VEHICLETRAVELTIMEMEASUREMENT",$D47)/3600/24,"--")</f>
        <v>--</v>
      </c>
      <c r="GW47" s="34" t="str">
        <f>IFERROR(GETPIVOTDATA("Average of TRAVTM(60)",#REF!,"TIMEINT",GW$9,"VEHICLETRAVELTIMEMEASUREMENT",$D47)/3600/24,"--")</f>
        <v>--</v>
      </c>
      <c r="GX47" s="34" t="str">
        <f>IFERROR(GETPIVOTDATA("Average of TRAVTM(60)",#REF!,"TIMEINT",GX$9,"VEHICLETRAVELTIMEMEASUREMENT",$D47)/3600/24,"--")</f>
        <v>--</v>
      </c>
      <c r="GY47" s="34" t="str">
        <f>IFERROR(GETPIVOTDATA("Average of TRAVTM(60)",#REF!,"TIMEINT",GY$9,"VEHICLETRAVELTIMEMEASUREMENT",$D47)/3600/24,"--")</f>
        <v>--</v>
      </c>
      <c r="GZ47" s="34" t="str">
        <f>IFERROR(GETPIVOTDATA("Average of TRAVTM(60)",#REF!,"TIMEINT",GZ$9,"VEHICLETRAVELTIMEMEASUREMENT",$D47)/3600/24,"--")</f>
        <v>--</v>
      </c>
      <c r="HA47" s="34" t="str">
        <f>IFERROR(GETPIVOTDATA("Average of TRAVTM(60)",#REF!,"TIMEINT",HA$9,"VEHICLETRAVELTIMEMEASUREMENT",$D47)/3600/24,"--")</f>
        <v>--</v>
      </c>
      <c r="HB47" s="34" t="str">
        <f>IFERROR(GETPIVOTDATA("Average of TRAVTM(60)",#REF!,"TIMEINT",HB$9,"VEHICLETRAVELTIMEMEASUREMENT",$D47)/3600/24,"--")</f>
        <v>--</v>
      </c>
      <c r="HC47" s="34" t="str">
        <f>IFERROR(GETPIVOTDATA("Average of TRAVTM(60)",#REF!,"TIMEINT",HC$9,"VEHICLETRAVELTIMEMEASUREMENT",$D47)/3600/24,"--")</f>
        <v>--</v>
      </c>
      <c r="HD47" s="34" t="str">
        <f>IFERROR(GETPIVOTDATA("Average of TRAVTM(60)",#REF!,"TIMEINT",HD$9,"VEHICLETRAVELTIMEMEASUREMENT",$D47)/3600/24,"--")</f>
        <v>--</v>
      </c>
      <c r="HE47" s="34" t="str">
        <f>IFERROR(GETPIVOTDATA("Average of TRAVTM(60)",#REF!,"TIMEINT",HE$9,"VEHICLETRAVELTIMEMEASUREMENT",$D47)/3600/24,"--")</f>
        <v>--</v>
      </c>
      <c r="HF47" s="34" t="str">
        <f>IFERROR(GETPIVOTDATA("Average of TRAVTM(60)",#REF!,"TIMEINT",HF$9,"VEHICLETRAVELTIMEMEASUREMENT",$D47)/3600/24,"--")</f>
        <v>--</v>
      </c>
      <c r="HG47" s="134" t="str">
        <f>IFERROR(GETPIVOTDATA("Average of TRAVTM(60)",#REF!,"TIMEINT",HG$9,"VEHICLETRAVELTIMEMEASUREMENT",$D47)/3600/24,"--")</f>
        <v>--</v>
      </c>
      <c r="HH47" s="331"/>
      <c r="HI47" s="323" t="str">
        <f>IFERROR(GETPIVOTDATA("Average of VEHS(60)",#REF!,"TIMEINT",HI$9,"VEHICLETRAVELTIMEMEASUREMENT",$D47),"--")</f>
        <v>--</v>
      </c>
      <c r="HJ47" s="324" t="str">
        <f>IFERROR(GETPIVOTDATA("Average of VEHS(60)",#REF!,"TIMEINT",HJ$9,"VEHICLETRAVELTIMEMEASUREMENT",$D47),"--")</f>
        <v>--</v>
      </c>
      <c r="HK47" s="324" t="str">
        <f>IFERROR(GETPIVOTDATA("Average of VEHS(60)",#REF!,"TIMEINT",HK$9,"VEHICLETRAVELTIMEMEASUREMENT",$D47),"--")</f>
        <v>--</v>
      </c>
      <c r="HL47" s="324" t="str">
        <f>IFERROR(GETPIVOTDATA("Average of VEHS(60)",#REF!,"TIMEINT",HL$9,"VEHICLETRAVELTIMEMEASUREMENT",$D47),"--")</f>
        <v>--</v>
      </c>
      <c r="HM47" s="324" t="str">
        <f>IFERROR(GETPIVOTDATA("Average of VEHS(60)",#REF!,"TIMEINT",HM$9,"VEHICLETRAVELTIMEMEASUREMENT",$D47),"--")</f>
        <v>--</v>
      </c>
      <c r="HN47" s="324" t="str">
        <f>IFERROR(GETPIVOTDATA("Average of VEHS(60)",#REF!,"TIMEINT",HN$9,"VEHICLETRAVELTIMEMEASUREMENT",$D47),"--")</f>
        <v>--</v>
      </c>
      <c r="HO47" s="324" t="str">
        <f>IFERROR(GETPIVOTDATA("Average of VEHS(60)",#REF!,"TIMEINT",HO$9,"VEHICLETRAVELTIMEMEASUREMENT",$D47),"--")</f>
        <v>--</v>
      </c>
      <c r="HP47" s="324" t="str">
        <f>IFERROR(GETPIVOTDATA("Average of VEHS(60)",#REF!,"TIMEINT",HP$9,"VEHICLETRAVELTIMEMEASUREMENT",$D47),"--")</f>
        <v>--</v>
      </c>
      <c r="HQ47" s="324" t="str">
        <f>IFERROR(GETPIVOTDATA("Average of VEHS(60)",#REF!,"TIMEINT",HQ$9,"VEHICLETRAVELTIMEMEASUREMENT",$D47),"--")</f>
        <v>--</v>
      </c>
      <c r="HR47" s="324" t="str">
        <f>IFERROR(GETPIVOTDATA("Average of VEHS(60)",#REF!,"TIMEINT",HR$9,"VEHICLETRAVELTIMEMEASUREMENT",$D47),"--")</f>
        <v>--</v>
      </c>
      <c r="HS47" s="324" t="str">
        <f>IFERROR(GETPIVOTDATA("Average of VEHS(60)",#REF!,"TIMEINT",HS$9,"VEHICLETRAVELTIMEMEASUREMENT",$D47),"--")</f>
        <v>--</v>
      </c>
      <c r="HT47" s="324" t="str">
        <f>IFERROR(GETPIVOTDATA("Average of VEHS(60)",#REF!,"TIMEINT",HT$9,"VEHICLETRAVELTIMEMEASUREMENT",$D47),"--")</f>
        <v>--</v>
      </c>
      <c r="HU47" s="324" t="str">
        <f>IFERROR(GETPIVOTDATA("Average of VEHS(60)",#REF!,"TIMEINT",HU$9,"VEHICLETRAVELTIMEMEASUREMENT",$D47),"--")</f>
        <v>--</v>
      </c>
      <c r="HV47" s="324" t="str">
        <f>IFERROR(GETPIVOTDATA("Average of VEHS(60)",#REF!,"TIMEINT",HV$9,"VEHICLETRAVELTIMEMEASUREMENT",$D47),"--")</f>
        <v>--</v>
      </c>
      <c r="HW47" s="324" t="str">
        <f>IFERROR(GETPIVOTDATA("Average of VEHS(60)",#REF!,"TIMEINT",HW$9,"VEHICLETRAVELTIMEMEASUREMENT",$D47),"--")</f>
        <v>--</v>
      </c>
      <c r="HX47" s="325" t="str">
        <f>IFERROR(GETPIVOTDATA("Average of VEHS(60)",#REF!,"TIMEINT",HX$9,"VEHICLETRAVELTIMEMEASUREMENT",$D47),"--")</f>
        <v>--</v>
      </c>
      <c r="HY47" s="331"/>
      <c r="HZ47" s="209" t="str">
        <f t="shared" si="28"/>
        <v>--</v>
      </c>
      <c r="IA47" s="354" t="str">
        <f t="shared" si="29"/>
        <v>--</v>
      </c>
      <c r="IB47" s="325">
        <f t="shared" si="30"/>
        <v>0</v>
      </c>
      <c r="IC47" s="638"/>
      <c r="ID47" s="323" t="str">
        <f>IFERROR(AVERAGEIFS('VISSIM Travel Time Outputs'!#REF!,'VISSIM Travel Time Outputs'!#REF!,$D47,'VISSIM Travel Time Outputs'!#REF!,"AVG",'VISSIM Travel Time Outputs'!#REF!,ID$9),"-")</f>
        <v>-</v>
      </c>
      <c r="IE47" s="324" t="str">
        <f>IFERROR(AVERAGEIFS('VISSIM Travel Time Outputs'!#REF!,'VISSIM Travel Time Outputs'!#REF!,$D47,'VISSIM Travel Time Outputs'!#REF!,"AVG",'VISSIM Travel Time Outputs'!#REF!,IE$9),"-")</f>
        <v>-</v>
      </c>
      <c r="IF47" s="324" t="str">
        <f>IFERROR(AVERAGEIFS('VISSIM Travel Time Outputs'!#REF!,'VISSIM Travel Time Outputs'!#REF!,$D47,'VISSIM Travel Time Outputs'!#REF!,"AVG",'VISSIM Travel Time Outputs'!#REF!,IF$9),"-")</f>
        <v>-</v>
      </c>
      <c r="IG47" s="324" t="str">
        <f>IFERROR(AVERAGEIFS('VISSIM Travel Time Outputs'!#REF!,'VISSIM Travel Time Outputs'!#REF!,$D47,'VISSIM Travel Time Outputs'!#REF!,"AVG",'VISSIM Travel Time Outputs'!#REF!,IG$9),"-")</f>
        <v>-</v>
      </c>
      <c r="IH47" s="324" t="str">
        <f>IFERROR(AVERAGEIFS('VISSIM Travel Time Outputs'!#REF!,'VISSIM Travel Time Outputs'!#REF!,$D47,'VISSIM Travel Time Outputs'!#REF!,"AVG",'VISSIM Travel Time Outputs'!#REF!,IH$9),"-")</f>
        <v>-</v>
      </c>
      <c r="II47" s="324" t="str">
        <f>IFERROR(AVERAGEIFS('VISSIM Travel Time Outputs'!#REF!,'VISSIM Travel Time Outputs'!#REF!,$D47,'VISSIM Travel Time Outputs'!#REF!,"AVG",'VISSIM Travel Time Outputs'!#REF!,II$9),"-")</f>
        <v>-</v>
      </c>
      <c r="IJ47" s="324" t="str">
        <f>IFERROR(AVERAGEIFS('VISSIM Travel Time Outputs'!#REF!,'VISSIM Travel Time Outputs'!#REF!,$D47,'VISSIM Travel Time Outputs'!#REF!,"AVG",'VISSIM Travel Time Outputs'!#REF!,IJ$9),"-")</f>
        <v>-</v>
      </c>
      <c r="IK47" s="324" t="str">
        <f>IFERROR(AVERAGEIFS('VISSIM Travel Time Outputs'!#REF!,'VISSIM Travel Time Outputs'!#REF!,$D47,'VISSIM Travel Time Outputs'!#REF!,"AVG",'VISSIM Travel Time Outputs'!#REF!,IK$9),"-")</f>
        <v>-</v>
      </c>
      <c r="IL47" s="324" t="str">
        <f>IFERROR(AVERAGEIFS('VISSIM Travel Time Outputs'!#REF!,'VISSIM Travel Time Outputs'!#REF!,$D47,'VISSIM Travel Time Outputs'!#REF!,"AVG",'VISSIM Travel Time Outputs'!#REF!,IL$9),"-")</f>
        <v>-</v>
      </c>
      <c r="IM47" s="324" t="str">
        <f>IFERROR(AVERAGEIFS('VISSIM Travel Time Outputs'!#REF!,'VISSIM Travel Time Outputs'!#REF!,$D47,'VISSIM Travel Time Outputs'!#REF!,"AVG",'VISSIM Travel Time Outputs'!#REF!,IM$9),"-")</f>
        <v>-</v>
      </c>
      <c r="IN47" s="324" t="str">
        <f>IFERROR(AVERAGEIFS('VISSIM Travel Time Outputs'!#REF!,'VISSIM Travel Time Outputs'!#REF!,$D47,'VISSIM Travel Time Outputs'!#REF!,"AVG",'VISSIM Travel Time Outputs'!#REF!,IN$9),"-")</f>
        <v>-</v>
      </c>
      <c r="IO47" s="324" t="str">
        <f>IFERROR(AVERAGEIFS('VISSIM Travel Time Outputs'!#REF!,'VISSIM Travel Time Outputs'!#REF!,$D47,'VISSIM Travel Time Outputs'!#REF!,"AVG",'VISSIM Travel Time Outputs'!#REF!,IO$9),"-")</f>
        <v>-</v>
      </c>
      <c r="IP47" s="324" t="str">
        <f>IFERROR(AVERAGEIFS('VISSIM Travel Time Outputs'!#REF!,'VISSIM Travel Time Outputs'!#REF!,$D47,'VISSIM Travel Time Outputs'!#REF!,"AVG",'VISSIM Travel Time Outputs'!#REF!,IP$9),"-")</f>
        <v>-</v>
      </c>
      <c r="IQ47" s="324" t="str">
        <f>IFERROR(AVERAGEIFS('VISSIM Travel Time Outputs'!#REF!,'VISSIM Travel Time Outputs'!#REF!,$D47,'VISSIM Travel Time Outputs'!#REF!,"AVG",'VISSIM Travel Time Outputs'!#REF!,IQ$9),"-")</f>
        <v>-</v>
      </c>
      <c r="IR47" s="324" t="str">
        <f>IFERROR(AVERAGEIFS('VISSIM Travel Time Outputs'!#REF!,'VISSIM Travel Time Outputs'!#REF!,$D47,'VISSIM Travel Time Outputs'!#REF!,"AVG",'VISSIM Travel Time Outputs'!#REF!,IR$9),"-")</f>
        <v>-</v>
      </c>
      <c r="IS47" s="325" t="str">
        <f>IFERROR(AVERAGEIFS('VISSIM Travel Time Outputs'!#REF!,'VISSIM Travel Time Outputs'!#REF!,$D47,'VISSIM Travel Time Outputs'!#REF!,"AVG",'VISSIM Travel Time Outputs'!#REF!,IS$9),"-")</f>
        <v>-</v>
      </c>
      <c r="IT47" s="325" t="str">
        <f t="shared" si="31"/>
        <v>--</v>
      </c>
    </row>
    <row r="48" spans="1:254" x14ac:dyDescent="0.35">
      <c r="A48" s="252" t="str">
        <f t="shared" si="12"/>
        <v>H</v>
      </c>
      <c r="B48" s="577">
        <f t="shared" si="32"/>
        <v>39</v>
      </c>
      <c r="C48" s="413">
        <f>INDEX('Input - Travel Times'!$B$3:$AH$103,MATCH($B48,'Input - Travel Times'!$B$3:$B$103,0),MATCH(C$9,'Input - Travel Times'!$B$3:$AH$3,0))</f>
        <v>0</v>
      </c>
      <c r="D48" s="150">
        <f>INDEX('Input - Travel Times'!$B$3:$AH$103,MATCH($B48,'Input - Travel Times'!$B$3:$B$103,0),MATCH(D$9,'Input - Travel Times'!$B$3:$AH$3,0))</f>
        <v>0</v>
      </c>
      <c r="E48" s="518">
        <f>TIME(0,0,INDEX('Input - Travel Times'!$B$3:$AH$103,MATCH($B48,'Input - Travel Times'!$B$3:$B$103,0),MATCH(E$9,'Input - Travel Times'!$B$3:$AH$3,0)))</f>
        <v>0</v>
      </c>
      <c r="F48" s="518">
        <f>TIME(0,0,INDEX('Input - Travel Times'!$B$3:$AH$103,MATCH($B48,'Input - Travel Times'!$B$3:$B$103,0),MATCH(F$9,'Input - Travel Times'!$B$3:$AH$3,0)))</f>
        <v>0</v>
      </c>
      <c r="G48" s="518">
        <f>TIME(0,0,INDEX('Input - Travel Times'!$B$3:$AH$103,MATCH($B48,'Input - Travel Times'!$B$3:$B$103,0),MATCH(G$9,'Input - Travel Times'!$B$3:$AH$3,0)))</f>
        <v>0</v>
      </c>
      <c r="H48" s="518">
        <f>TIME(0,0,INDEX('Input - Travel Times'!$B$3:$AH$103,MATCH($B48,'Input - Travel Times'!$B$3:$B$103,0),MATCH(H$9,'Input - Travel Times'!$B$3:$AH$3,0)))</f>
        <v>0</v>
      </c>
      <c r="J48" s="209" t="str">
        <f>IFERROR(TIME(0,0,AVERAGEIFS('VISSIM Travel Time Outputs'!$I:$I,'VISSIM Travel Time Outputs'!$D:$D,$D48,'VISSIM Travel Time Outputs'!$A:$A,"AVG",'VISSIM Travel Time Outputs'!$B:$B,J$9)),"-")</f>
        <v>-</v>
      </c>
      <c r="K48" s="34" t="str">
        <f>IFERROR(TIME(0,0,AVERAGEIFS('VISSIM Travel Time Outputs'!$I:$I,'VISSIM Travel Time Outputs'!$D:$D,$D48,'VISSIM Travel Time Outputs'!$A:$A,"AVG",'VISSIM Travel Time Outputs'!$B:$B,K$9)),"-")</f>
        <v>-</v>
      </c>
      <c r="L48" s="34" t="str">
        <f>IFERROR(TIME(0,0,AVERAGEIFS('VISSIM Travel Time Outputs'!$I:$I,'VISSIM Travel Time Outputs'!$D:$D,$D48,'VISSIM Travel Time Outputs'!$A:$A,"AVG",'VISSIM Travel Time Outputs'!$B:$B,L$9)),"-")</f>
        <v>-</v>
      </c>
      <c r="M48" s="34" t="str">
        <f>IFERROR(TIME(0,0,AVERAGEIFS('VISSIM Travel Time Outputs'!$I:$I,'VISSIM Travel Time Outputs'!$D:$D,$D48,'VISSIM Travel Time Outputs'!$A:$A,"AVG",'VISSIM Travel Time Outputs'!$B:$B,M$9)),"-")</f>
        <v>-</v>
      </c>
      <c r="N48" s="34" t="str">
        <f>IFERROR(TIME(0,0,AVERAGEIFS('VISSIM Travel Time Outputs'!$I:$I,'VISSIM Travel Time Outputs'!$D:$D,$D48,'VISSIM Travel Time Outputs'!$A:$A,"AVG",'VISSIM Travel Time Outputs'!$B:$B,N$9)),"-")</f>
        <v>-</v>
      </c>
      <c r="O48" s="34" t="str">
        <f>IFERROR(TIME(0,0,AVERAGEIFS('VISSIM Travel Time Outputs'!$I:$I,'VISSIM Travel Time Outputs'!$D:$D,$D48,'VISSIM Travel Time Outputs'!$A:$A,"AVG",'VISSIM Travel Time Outputs'!$B:$B,O$9)),"-")</f>
        <v>-</v>
      </c>
      <c r="P48" s="34" t="str">
        <f>IFERROR(TIME(0,0,AVERAGEIFS('VISSIM Travel Time Outputs'!$I:$I,'VISSIM Travel Time Outputs'!$D:$D,$D48,'VISSIM Travel Time Outputs'!$A:$A,"AVG",'VISSIM Travel Time Outputs'!$B:$B,P$9)),"-")</f>
        <v>-</v>
      </c>
      <c r="Q48" s="34" t="str">
        <f>IFERROR(TIME(0,0,AVERAGEIFS('VISSIM Travel Time Outputs'!$I:$I,'VISSIM Travel Time Outputs'!$D:$D,$D48,'VISSIM Travel Time Outputs'!$A:$A,"AVG",'VISSIM Travel Time Outputs'!$B:$B,Q$9)),"-")</f>
        <v>-</v>
      </c>
      <c r="R48" s="34" t="str">
        <f>IFERROR(TIME(0,0,AVERAGEIFS('VISSIM Travel Time Outputs'!$I:$I,'VISSIM Travel Time Outputs'!$D:$D,$D48,'VISSIM Travel Time Outputs'!$A:$A,"AVG",'VISSIM Travel Time Outputs'!$B:$B,R$9)),"-")</f>
        <v>-</v>
      </c>
      <c r="S48" s="34" t="str">
        <f>IFERROR(TIME(0,0,AVERAGEIFS('VISSIM Travel Time Outputs'!$I:$I,'VISSIM Travel Time Outputs'!$D:$D,$D48,'VISSIM Travel Time Outputs'!$A:$A,"AVG",'VISSIM Travel Time Outputs'!$B:$B,S$9)),"-")</f>
        <v>-</v>
      </c>
      <c r="T48" s="34" t="str">
        <f>IFERROR(TIME(0,0,AVERAGEIFS('VISSIM Travel Time Outputs'!$I:$I,'VISSIM Travel Time Outputs'!$D:$D,$D48,'VISSIM Travel Time Outputs'!$A:$A,"AVG",'VISSIM Travel Time Outputs'!$B:$B,T$9)),"-")</f>
        <v>-</v>
      </c>
      <c r="U48" s="34" t="str">
        <f>IFERROR(TIME(0,0,AVERAGEIFS('VISSIM Travel Time Outputs'!$I:$I,'VISSIM Travel Time Outputs'!$D:$D,$D48,'VISSIM Travel Time Outputs'!$A:$A,"AVG",'VISSIM Travel Time Outputs'!$B:$B,U$9)),"-")</f>
        <v>-</v>
      </c>
      <c r="V48" s="34" t="str">
        <f>IFERROR(TIME(0,0,AVERAGEIFS('VISSIM Travel Time Outputs'!$I:$I,'VISSIM Travel Time Outputs'!$D:$D,$D48,'VISSIM Travel Time Outputs'!$A:$A,"AVG",'VISSIM Travel Time Outputs'!$B:$B,V$9)),"-")</f>
        <v>-</v>
      </c>
      <c r="W48" s="34" t="str">
        <f>IFERROR(TIME(0,0,AVERAGEIFS('VISSIM Travel Time Outputs'!$I:$I,'VISSIM Travel Time Outputs'!$D:$D,$D48,'VISSIM Travel Time Outputs'!$A:$A,"AVG",'VISSIM Travel Time Outputs'!$B:$B,W$9)),"-")</f>
        <v>-</v>
      </c>
      <c r="X48" s="34" t="str">
        <f>IFERROR(TIME(0,0,AVERAGEIFS('VISSIM Travel Time Outputs'!$I:$I,'VISSIM Travel Time Outputs'!$D:$D,$D48,'VISSIM Travel Time Outputs'!$A:$A,"AVG",'VISSIM Travel Time Outputs'!$B:$B,X$9)),"-")</f>
        <v>-</v>
      </c>
      <c r="Y48" s="134" t="str">
        <f>IFERROR(TIME(0,0,AVERAGEIFS('VISSIM Travel Time Outputs'!$I:$I,'VISSIM Travel Time Outputs'!$D:$D,$D48,'VISSIM Travel Time Outputs'!$A:$A,"AVG",'VISSIM Travel Time Outputs'!$B:$B,Y$9)),"-")</f>
        <v>-</v>
      </c>
      <c r="Z48" s="254"/>
      <c r="AA48" s="323" t="str">
        <f>IFERROR(AVERAGEIFS('VISSIM Travel Time Outputs'!$F:$F,'VISSIM Travel Time Outputs'!$D:$D,$D48,'VISSIM Travel Time Outputs'!$A:$A,"AVG",'VISSIM Travel Time Outputs'!$B:$B,AA$9),"-")</f>
        <v>-</v>
      </c>
      <c r="AB48" s="324" t="str">
        <f>IFERROR(AVERAGEIFS('VISSIM Travel Time Outputs'!$F:$F,'VISSIM Travel Time Outputs'!$D:$D,$D48,'VISSIM Travel Time Outputs'!$A:$A,"AVG",'VISSIM Travel Time Outputs'!$B:$B,AB$9),"-")</f>
        <v>-</v>
      </c>
      <c r="AC48" s="324" t="str">
        <f>IFERROR(AVERAGEIFS('VISSIM Travel Time Outputs'!$F:$F,'VISSIM Travel Time Outputs'!$D:$D,$D48,'VISSIM Travel Time Outputs'!$A:$A,"AVG",'VISSIM Travel Time Outputs'!$B:$B,AC$9),"-")</f>
        <v>-</v>
      </c>
      <c r="AD48" s="324" t="str">
        <f>IFERROR(AVERAGEIFS('VISSIM Travel Time Outputs'!$F:$F,'VISSIM Travel Time Outputs'!$D:$D,$D48,'VISSIM Travel Time Outputs'!$A:$A,"AVG",'VISSIM Travel Time Outputs'!$B:$B,AD$9),"-")</f>
        <v>-</v>
      </c>
      <c r="AE48" s="324" t="str">
        <f>IFERROR(AVERAGEIFS('VISSIM Travel Time Outputs'!$F:$F,'VISSIM Travel Time Outputs'!$D:$D,$D48,'VISSIM Travel Time Outputs'!$A:$A,"AVG",'VISSIM Travel Time Outputs'!$B:$B,AE$9),"-")</f>
        <v>-</v>
      </c>
      <c r="AF48" s="324" t="str">
        <f>IFERROR(AVERAGEIFS('VISSIM Travel Time Outputs'!$F:$F,'VISSIM Travel Time Outputs'!$D:$D,$D48,'VISSIM Travel Time Outputs'!$A:$A,"AVG",'VISSIM Travel Time Outputs'!$B:$B,AF$9),"-")</f>
        <v>-</v>
      </c>
      <c r="AG48" s="324" t="str">
        <f>IFERROR(AVERAGEIFS('VISSIM Travel Time Outputs'!$F:$F,'VISSIM Travel Time Outputs'!$D:$D,$D48,'VISSIM Travel Time Outputs'!$A:$A,"AVG",'VISSIM Travel Time Outputs'!$B:$B,AG$9),"-")</f>
        <v>-</v>
      </c>
      <c r="AH48" s="324" t="str">
        <f>IFERROR(AVERAGEIFS('VISSIM Travel Time Outputs'!$F:$F,'VISSIM Travel Time Outputs'!$D:$D,$D48,'VISSIM Travel Time Outputs'!$A:$A,"AVG",'VISSIM Travel Time Outputs'!$B:$B,AH$9),"-")</f>
        <v>-</v>
      </c>
      <c r="AI48" s="324" t="str">
        <f>IFERROR(AVERAGEIFS('VISSIM Travel Time Outputs'!$F:$F,'VISSIM Travel Time Outputs'!$D:$D,$D48,'VISSIM Travel Time Outputs'!$A:$A,"AVG",'VISSIM Travel Time Outputs'!$B:$B,AI$9),"-")</f>
        <v>-</v>
      </c>
      <c r="AJ48" s="324" t="str">
        <f>IFERROR(AVERAGEIFS('VISSIM Travel Time Outputs'!$F:$F,'VISSIM Travel Time Outputs'!$D:$D,$D48,'VISSIM Travel Time Outputs'!$A:$A,"AVG",'VISSIM Travel Time Outputs'!$B:$B,AJ$9),"-")</f>
        <v>-</v>
      </c>
      <c r="AK48" s="324" t="str">
        <f>IFERROR(AVERAGEIFS('VISSIM Travel Time Outputs'!$F:$F,'VISSIM Travel Time Outputs'!$D:$D,$D48,'VISSIM Travel Time Outputs'!$A:$A,"AVG",'VISSIM Travel Time Outputs'!$B:$B,AK$9),"-")</f>
        <v>-</v>
      </c>
      <c r="AL48" s="324" t="str">
        <f>IFERROR(AVERAGEIFS('VISSIM Travel Time Outputs'!$F:$F,'VISSIM Travel Time Outputs'!$D:$D,$D48,'VISSIM Travel Time Outputs'!$A:$A,"AVG",'VISSIM Travel Time Outputs'!$B:$B,AL$9),"-")</f>
        <v>-</v>
      </c>
      <c r="AM48" s="324" t="str">
        <f>IFERROR(AVERAGEIFS('VISSIM Travel Time Outputs'!$F:$F,'VISSIM Travel Time Outputs'!$D:$D,$D48,'VISSIM Travel Time Outputs'!$A:$A,"AVG",'VISSIM Travel Time Outputs'!$B:$B,AM$9),"-")</f>
        <v>-</v>
      </c>
      <c r="AN48" s="324" t="str">
        <f>IFERROR(AVERAGEIFS('VISSIM Travel Time Outputs'!$F:$F,'VISSIM Travel Time Outputs'!$D:$D,$D48,'VISSIM Travel Time Outputs'!$A:$A,"AVG",'VISSIM Travel Time Outputs'!$B:$B,AN$9),"-")</f>
        <v>-</v>
      </c>
      <c r="AO48" s="324" t="str">
        <f>IFERROR(AVERAGEIFS('VISSIM Travel Time Outputs'!$F:$F,'VISSIM Travel Time Outputs'!$D:$D,$D48,'VISSIM Travel Time Outputs'!$A:$A,"AVG",'VISSIM Travel Time Outputs'!$B:$B,AO$9),"-")</f>
        <v>-</v>
      </c>
      <c r="AP48" s="325" t="str">
        <f>IFERROR(AVERAGEIFS('VISSIM Travel Time Outputs'!$F:$F,'VISSIM Travel Time Outputs'!$D:$D,$D48,'VISSIM Travel Time Outputs'!$A:$A,"AVG",'VISSIM Travel Time Outputs'!$B:$B,AP$9),"-")</f>
        <v>-</v>
      </c>
      <c r="AQ48" s="331"/>
      <c r="AR48" s="209" t="str">
        <f t="shared" si="13"/>
        <v>--</v>
      </c>
      <c r="AS48" s="354" t="str">
        <f t="shared" si="14"/>
        <v>--</v>
      </c>
      <c r="AT48" s="325">
        <f t="shared" si="15"/>
        <v>0</v>
      </c>
      <c r="AU48" s="255"/>
      <c r="AV48" s="209" t="str">
        <f>IFERROR(TIME(0,0,AVERAGEIFS('VISSIM Travel Time Outputs'!$J:$J,'VISSIM Travel Time Outputs'!$D:$D,$D48,'VISSIM Travel Time Outputs'!$A:$A,"AVG",'VISSIM Travel Time Outputs'!$B:$B,AV$9)),"-")</f>
        <v>-</v>
      </c>
      <c r="AW48" s="34" t="str">
        <f>IFERROR(TIME(0,0,AVERAGEIFS('VISSIM Travel Time Outputs'!$J:$J,'VISSIM Travel Time Outputs'!$D:$D,$D48,'VISSIM Travel Time Outputs'!$A:$A,"AVG",'VISSIM Travel Time Outputs'!$B:$B,AW$9)),"-")</f>
        <v>-</v>
      </c>
      <c r="AX48" s="34" t="str">
        <f>IFERROR(TIME(0,0,AVERAGEIFS('VISSIM Travel Time Outputs'!$J:$J,'VISSIM Travel Time Outputs'!$D:$D,$D48,'VISSIM Travel Time Outputs'!$A:$A,"AVG",'VISSIM Travel Time Outputs'!$B:$B,AX$9)),"-")</f>
        <v>-</v>
      </c>
      <c r="AY48" s="34" t="str">
        <f>IFERROR(TIME(0,0,AVERAGEIFS('VISSIM Travel Time Outputs'!$J:$J,'VISSIM Travel Time Outputs'!$D:$D,$D48,'VISSIM Travel Time Outputs'!$A:$A,"AVG",'VISSIM Travel Time Outputs'!$B:$B,AY$9)),"-")</f>
        <v>-</v>
      </c>
      <c r="AZ48" s="34" t="str">
        <f>IFERROR(TIME(0,0,AVERAGEIFS('VISSIM Travel Time Outputs'!$J:$J,'VISSIM Travel Time Outputs'!$D:$D,$D48,'VISSIM Travel Time Outputs'!$A:$A,"AVG",'VISSIM Travel Time Outputs'!$B:$B,AZ$9)),"-")</f>
        <v>-</v>
      </c>
      <c r="BA48" s="34" t="str">
        <f>IFERROR(TIME(0,0,AVERAGEIFS('VISSIM Travel Time Outputs'!$J:$J,'VISSIM Travel Time Outputs'!$D:$D,$D48,'VISSIM Travel Time Outputs'!$A:$A,"AVG",'VISSIM Travel Time Outputs'!$B:$B,BA$9)),"-")</f>
        <v>-</v>
      </c>
      <c r="BB48" s="34" t="str">
        <f>IFERROR(TIME(0,0,AVERAGEIFS('VISSIM Travel Time Outputs'!$J:$J,'VISSIM Travel Time Outputs'!$D:$D,$D48,'VISSIM Travel Time Outputs'!$A:$A,"AVG",'VISSIM Travel Time Outputs'!$B:$B,BB$9)),"-")</f>
        <v>-</v>
      </c>
      <c r="BC48" s="34" t="str">
        <f>IFERROR(TIME(0,0,AVERAGEIFS('VISSIM Travel Time Outputs'!$J:$J,'VISSIM Travel Time Outputs'!$D:$D,$D48,'VISSIM Travel Time Outputs'!$A:$A,"AVG",'VISSIM Travel Time Outputs'!$B:$B,BC$9)),"-")</f>
        <v>-</v>
      </c>
      <c r="BD48" s="34" t="str">
        <f>IFERROR(TIME(0,0,AVERAGEIFS('VISSIM Travel Time Outputs'!$J:$J,'VISSIM Travel Time Outputs'!$D:$D,$D48,'VISSIM Travel Time Outputs'!$A:$A,"AVG",'VISSIM Travel Time Outputs'!$B:$B,BD$9)),"-")</f>
        <v>-</v>
      </c>
      <c r="BE48" s="34" t="str">
        <f>IFERROR(TIME(0,0,AVERAGEIFS('VISSIM Travel Time Outputs'!$J:$J,'VISSIM Travel Time Outputs'!$D:$D,$D48,'VISSIM Travel Time Outputs'!$A:$A,"AVG",'VISSIM Travel Time Outputs'!$B:$B,BE$9)),"-")</f>
        <v>-</v>
      </c>
      <c r="BF48" s="34" t="str">
        <f>IFERROR(TIME(0,0,AVERAGEIFS('VISSIM Travel Time Outputs'!$J:$J,'VISSIM Travel Time Outputs'!$D:$D,$D48,'VISSIM Travel Time Outputs'!$A:$A,"AVG",'VISSIM Travel Time Outputs'!$B:$B,BF$9)),"-")</f>
        <v>-</v>
      </c>
      <c r="BG48" s="34" t="str">
        <f>IFERROR(TIME(0,0,AVERAGEIFS('VISSIM Travel Time Outputs'!$J:$J,'VISSIM Travel Time Outputs'!$D:$D,$D48,'VISSIM Travel Time Outputs'!$A:$A,"AVG",'VISSIM Travel Time Outputs'!$B:$B,BG$9)),"-")</f>
        <v>-</v>
      </c>
      <c r="BH48" s="34" t="str">
        <f>IFERROR(TIME(0,0,AVERAGEIFS('VISSIM Travel Time Outputs'!$J:$J,'VISSIM Travel Time Outputs'!$D:$D,$D48,'VISSIM Travel Time Outputs'!$A:$A,"AVG",'VISSIM Travel Time Outputs'!$B:$B,BH$9)),"-")</f>
        <v>-</v>
      </c>
      <c r="BI48" s="34" t="str">
        <f>IFERROR(TIME(0,0,AVERAGEIFS('VISSIM Travel Time Outputs'!$J:$J,'VISSIM Travel Time Outputs'!$D:$D,$D48,'VISSIM Travel Time Outputs'!$A:$A,"AVG",'VISSIM Travel Time Outputs'!$B:$B,BI$9)),"-")</f>
        <v>-</v>
      </c>
      <c r="BJ48" s="34" t="str">
        <f>IFERROR(TIME(0,0,AVERAGEIFS('VISSIM Travel Time Outputs'!$J:$J,'VISSIM Travel Time Outputs'!$D:$D,$D48,'VISSIM Travel Time Outputs'!$A:$A,"AVG",'VISSIM Travel Time Outputs'!$B:$B,BJ$9)),"-")</f>
        <v>-</v>
      </c>
      <c r="BK48" s="134" t="str">
        <f>IFERROR(TIME(0,0,AVERAGEIFS('VISSIM Travel Time Outputs'!$J:$J,'VISSIM Travel Time Outputs'!$D:$D,$D48,'VISSIM Travel Time Outputs'!$A:$A,"AVG",'VISSIM Travel Time Outputs'!$B:$B,BK$9)),"-")</f>
        <v>-</v>
      </c>
      <c r="BL48" s="126"/>
      <c r="BM48" s="323" t="str">
        <f>IFERROR(AVERAGEIFS('VISSIM Travel Time Outputs'!$G:$G,'VISSIM Travel Time Outputs'!$D:$D,$D48,'VISSIM Travel Time Outputs'!$A:$A,"AVG",'VISSIM Travel Time Outputs'!$B:$B,BM$9),"-")</f>
        <v>-</v>
      </c>
      <c r="BN48" s="324" t="str">
        <f>IFERROR(AVERAGEIFS('VISSIM Travel Time Outputs'!$G:$G,'VISSIM Travel Time Outputs'!$D:$D,$D48,'VISSIM Travel Time Outputs'!$A:$A,"AVG",'VISSIM Travel Time Outputs'!$B:$B,BN$9),"-")</f>
        <v>-</v>
      </c>
      <c r="BO48" s="324" t="str">
        <f>IFERROR(AVERAGEIFS('VISSIM Travel Time Outputs'!$G:$G,'VISSIM Travel Time Outputs'!$D:$D,$D48,'VISSIM Travel Time Outputs'!$A:$A,"AVG",'VISSIM Travel Time Outputs'!$B:$B,BO$9),"-")</f>
        <v>-</v>
      </c>
      <c r="BP48" s="324" t="str">
        <f>IFERROR(AVERAGEIFS('VISSIM Travel Time Outputs'!$G:$G,'VISSIM Travel Time Outputs'!$D:$D,$D48,'VISSIM Travel Time Outputs'!$A:$A,"AVG",'VISSIM Travel Time Outputs'!$B:$B,BP$9),"-")</f>
        <v>-</v>
      </c>
      <c r="BQ48" s="324" t="str">
        <f>IFERROR(AVERAGEIFS('VISSIM Travel Time Outputs'!$G:$G,'VISSIM Travel Time Outputs'!$D:$D,$D48,'VISSIM Travel Time Outputs'!$A:$A,"AVG",'VISSIM Travel Time Outputs'!$B:$B,BQ$9),"-")</f>
        <v>-</v>
      </c>
      <c r="BR48" s="324" t="str">
        <f>IFERROR(AVERAGEIFS('VISSIM Travel Time Outputs'!$G:$G,'VISSIM Travel Time Outputs'!$D:$D,$D48,'VISSIM Travel Time Outputs'!$A:$A,"AVG",'VISSIM Travel Time Outputs'!$B:$B,BR$9),"-")</f>
        <v>-</v>
      </c>
      <c r="BS48" s="324" t="str">
        <f>IFERROR(AVERAGEIFS('VISSIM Travel Time Outputs'!$G:$G,'VISSIM Travel Time Outputs'!$D:$D,$D48,'VISSIM Travel Time Outputs'!$A:$A,"AVG",'VISSIM Travel Time Outputs'!$B:$B,BS$9),"-")</f>
        <v>-</v>
      </c>
      <c r="BT48" s="324" t="str">
        <f>IFERROR(AVERAGEIFS('VISSIM Travel Time Outputs'!$G:$G,'VISSIM Travel Time Outputs'!$D:$D,$D48,'VISSIM Travel Time Outputs'!$A:$A,"AVG",'VISSIM Travel Time Outputs'!$B:$B,BT$9),"-")</f>
        <v>-</v>
      </c>
      <c r="BU48" s="324" t="str">
        <f>IFERROR(AVERAGEIFS('VISSIM Travel Time Outputs'!$G:$G,'VISSIM Travel Time Outputs'!$D:$D,$D48,'VISSIM Travel Time Outputs'!$A:$A,"AVG",'VISSIM Travel Time Outputs'!$B:$B,BU$9),"-")</f>
        <v>-</v>
      </c>
      <c r="BV48" s="324" t="str">
        <f>IFERROR(AVERAGEIFS('VISSIM Travel Time Outputs'!$G:$G,'VISSIM Travel Time Outputs'!$D:$D,$D48,'VISSIM Travel Time Outputs'!$A:$A,"AVG",'VISSIM Travel Time Outputs'!$B:$B,BV$9),"-")</f>
        <v>-</v>
      </c>
      <c r="BW48" s="324" t="str">
        <f>IFERROR(AVERAGEIFS('VISSIM Travel Time Outputs'!$G:$G,'VISSIM Travel Time Outputs'!$D:$D,$D48,'VISSIM Travel Time Outputs'!$A:$A,"AVG",'VISSIM Travel Time Outputs'!$B:$B,BW$9),"-")</f>
        <v>-</v>
      </c>
      <c r="BX48" s="324" t="str">
        <f>IFERROR(AVERAGEIFS('VISSIM Travel Time Outputs'!$G:$G,'VISSIM Travel Time Outputs'!$D:$D,$D48,'VISSIM Travel Time Outputs'!$A:$A,"AVG",'VISSIM Travel Time Outputs'!$B:$B,BX$9),"-")</f>
        <v>-</v>
      </c>
      <c r="BY48" s="324" t="str">
        <f>IFERROR(AVERAGEIFS('VISSIM Travel Time Outputs'!$G:$G,'VISSIM Travel Time Outputs'!$D:$D,$D48,'VISSIM Travel Time Outputs'!$A:$A,"AVG",'VISSIM Travel Time Outputs'!$B:$B,BY$9),"-")</f>
        <v>-</v>
      </c>
      <c r="BZ48" s="324" t="str">
        <f>IFERROR(AVERAGEIFS('VISSIM Travel Time Outputs'!$G:$G,'VISSIM Travel Time Outputs'!$D:$D,$D48,'VISSIM Travel Time Outputs'!$A:$A,"AVG",'VISSIM Travel Time Outputs'!$B:$B,BZ$9),"-")</f>
        <v>-</v>
      </c>
      <c r="CA48" s="324" t="str">
        <f>IFERROR(AVERAGEIFS('VISSIM Travel Time Outputs'!$G:$G,'VISSIM Travel Time Outputs'!$D:$D,$D48,'VISSIM Travel Time Outputs'!$A:$A,"AVG",'VISSIM Travel Time Outputs'!$B:$B,CA$9),"-")</f>
        <v>-</v>
      </c>
      <c r="CB48" s="325" t="str">
        <f>IFERROR(AVERAGEIFS('VISSIM Travel Time Outputs'!$G:$G,'VISSIM Travel Time Outputs'!$D:$D,$D48,'VISSIM Travel Time Outputs'!$A:$A,"AVG",'VISSIM Travel Time Outputs'!$B:$B,CB$9),"-")</f>
        <v>-</v>
      </c>
      <c r="CC48" s="254"/>
      <c r="CD48" s="209" t="str">
        <f t="shared" si="16"/>
        <v>--</v>
      </c>
      <c r="CE48" s="354" t="str">
        <f t="shared" si="17"/>
        <v>--</v>
      </c>
      <c r="CF48" s="325">
        <f t="shared" si="18"/>
        <v>0</v>
      </c>
      <c r="CG48" s="331"/>
      <c r="CH48" s="209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134"/>
      <c r="CX48" s="331"/>
      <c r="CY48" s="323"/>
      <c r="CZ48" s="324"/>
      <c r="DA48" s="324"/>
      <c r="DB48" s="324"/>
      <c r="DC48" s="324"/>
      <c r="DD48" s="324"/>
      <c r="DE48" s="324"/>
      <c r="DF48" s="324"/>
      <c r="DG48" s="324"/>
      <c r="DH48" s="324"/>
      <c r="DI48" s="324"/>
      <c r="DJ48" s="324"/>
      <c r="DK48" s="324"/>
      <c r="DL48" s="324"/>
      <c r="DM48" s="324"/>
      <c r="DN48" s="325"/>
      <c r="DO48" s="331"/>
      <c r="DP48" s="209" t="str">
        <f t="shared" si="19"/>
        <v>--</v>
      </c>
      <c r="DQ48" s="354" t="str">
        <f t="shared" si="20"/>
        <v>--</v>
      </c>
      <c r="DR48" s="325">
        <f t="shared" si="21"/>
        <v>0</v>
      </c>
      <c r="DS48" s="255"/>
      <c r="DT48" s="209" t="str">
        <f>IFERROR(TIME(0,0,AVERAGEIFS('VISSIM Travel Time Outputs'!$K:$K,'VISSIM Travel Time Outputs'!$D:$D,$D48,'VISSIM Travel Time Outputs'!$A:$A,"AVG",'VISSIM Travel Time Outputs'!$B:$B,DT$9)),"-")</f>
        <v>-</v>
      </c>
      <c r="DU48" s="34" t="str">
        <f>IFERROR(TIME(0,0,AVERAGEIFS('VISSIM Travel Time Outputs'!$K:$K,'VISSIM Travel Time Outputs'!$D:$D,$D48,'VISSIM Travel Time Outputs'!$A:$A,"AVG",'VISSIM Travel Time Outputs'!$B:$B,DU$9)),"-")</f>
        <v>-</v>
      </c>
      <c r="DV48" s="34" t="str">
        <f>IFERROR(TIME(0,0,AVERAGEIFS('VISSIM Travel Time Outputs'!$K:$K,'VISSIM Travel Time Outputs'!$D:$D,$D48,'VISSIM Travel Time Outputs'!$A:$A,"AVG",'VISSIM Travel Time Outputs'!$B:$B,DV$9)),"-")</f>
        <v>-</v>
      </c>
      <c r="DW48" s="34" t="str">
        <f>IFERROR(TIME(0,0,AVERAGEIFS('VISSIM Travel Time Outputs'!$K:$K,'VISSIM Travel Time Outputs'!$D:$D,$D48,'VISSIM Travel Time Outputs'!$A:$A,"AVG",'VISSIM Travel Time Outputs'!$B:$B,DW$9)),"-")</f>
        <v>-</v>
      </c>
      <c r="DX48" s="34" t="str">
        <f>IFERROR(TIME(0,0,AVERAGEIFS('VISSIM Travel Time Outputs'!$K:$K,'VISSIM Travel Time Outputs'!$D:$D,$D48,'VISSIM Travel Time Outputs'!$A:$A,"AVG",'VISSIM Travel Time Outputs'!$B:$B,DX$9)),"-")</f>
        <v>-</v>
      </c>
      <c r="DY48" s="34" t="str">
        <f>IFERROR(TIME(0,0,AVERAGEIFS('VISSIM Travel Time Outputs'!$K:$K,'VISSIM Travel Time Outputs'!$D:$D,$D48,'VISSIM Travel Time Outputs'!$A:$A,"AVG",'VISSIM Travel Time Outputs'!$B:$B,DY$9)),"-")</f>
        <v>-</v>
      </c>
      <c r="DZ48" s="34" t="str">
        <f>IFERROR(TIME(0,0,AVERAGEIFS('VISSIM Travel Time Outputs'!$K:$K,'VISSIM Travel Time Outputs'!$D:$D,$D48,'VISSIM Travel Time Outputs'!$A:$A,"AVG",'VISSIM Travel Time Outputs'!$B:$B,DZ$9)),"-")</f>
        <v>-</v>
      </c>
      <c r="EA48" s="34" t="str">
        <f>IFERROR(TIME(0,0,AVERAGEIFS('VISSIM Travel Time Outputs'!$K:$K,'VISSIM Travel Time Outputs'!$D:$D,$D48,'VISSIM Travel Time Outputs'!$A:$A,"AVG",'VISSIM Travel Time Outputs'!$B:$B,EA$9)),"-")</f>
        <v>-</v>
      </c>
      <c r="EB48" s="34" t="str">
        <f>IFERROR(TIME(0,0,AVERAGEIFS('VISSIM Travel Time Outputs'!$K:$K,'VISSIM Travel Time Outputs'!$D:$D,$D48,'VISSIM Travel Time Outputs'!$A:$A,"AVG",'VISSIM Travel Time Outputs'!$B:$B,EB$9)),"-")</f>
        <v>-</v>
      </c>
      <c r="EC48" s="34" t="str">
        <f>IFERROR(TIME(0,0,AVERAGEIFS('VISSIM Travel Time Outputs'!$K:$K,'VISSIM Travel Time Outputs'!$D:$D,$D48,'VISSIM Travel Time Outputs'!$A:$A,"AVG",'VISSIM Travel Time Outputs'!$B:$B,EC$9)),"-")</f>
        <v>-</v>
      </c>
      <c r="ED48" s="34" t="str">
        <f>IFERROR(TIME(0,0,AVERAGEIFS('VISSIM Travel Time Outputs'!$K:$K,'VISSIM Travel Time Outputs'!$D:$D,$D48,'VISSIM Travel Time Outputs'!$A:$A,"AVG",'VISSIM Travel Time Outputs'!$B:$B,ED$9)),"-")</f>
        <v>-</v>
      </c>
      <c r="EE48" s="34" t="str">
        <f>IFERROR(TIME(0,0,AVERAGEIFS('VISSIM Travel Time Outputs'!$K:$K,'VISSIM Travel Time Outputs'!$D:$D,$D48,'VISSIM Travel Time Outputs'!$A:$A,"AVG",'VISSIM Travel Time Outputs'!$B:$B,EE$9)),"-")</f>
        <v>-</v>
      </c>
      <c r="EF48" s="34" t="str">
        <f>IFERROR(TIME(0,0,AVERAGEIFS('VISSIM Travel Time Outputs'!$K:$K,'VISSIM Travel Time Outputs'!$D:$D,$D48,'VISSIM Travel Time Outputs'!$A:$A,"AVG",'VISSIM Travel Time Outputs'!$B:$B,EF$9)),"-")</f>
        <v>-</v>
      </c>
      <c r="EG48" s="34" t="str">
        <f>IFERROR(TIME(0,0,AVERAGEIFS('VISSIM Travel Time Outputs'!$K:$K,'VISSIM Travel Time Outputs'!$D:$D,$D48,'VISSIM Travel Time Outputs'!$A:$A,"AVG",'VISSIM Travel Time Outputs'!$B:$B,EG$9)),"-")</f>
        <v>-</v>
      </c>
      <c r="EH48" s="34" t="str">
        <f>IFERROR(TIME(0,0,AVERAGEIFS('VISSIM Travel Time Outputs'!$K:$K,'VISSIM Travel Time Outputs'!$D:$D,$D48,'VISSIM Travel Time Outputs'!$A:$A,"AVG",'VISSIM Travel Time Outputs'!$B:$B,EH$9)),"-")</f>
        <v>-</v>
      </c>
      <c r="EI48" s="134" t="str">
        <f>IFERROR(TIME(0,0,AVERAGEIFS('VISSIM Travel Time Outputs'!$K:$K,'VISSIM Travel Time Outputs'!$D:$D,$D48,'VISSIM Travel Time Outputs'!$A:$A,"AVG",'VISSIM Travel Time Outputs'!$B:$B,EI$9)),"-")</f>
        <v>-</v>
      </c>
      <c r="EJ48" s="126"/>
      <c r="EK48" s="323" t="str">
        <f>IFERROR(AVERAGEIFS('VISSIM Travel Time Outputs'!$H:$H,'VISSIM Travel Time Outputs'!$D:$D,$D48,'VISSIM Travel Time Outputs'!$A:$A,"AVG",'VISSIM Travel Time Outputs'!$B:$B,EK$9),"-")</f>
        <v>-</v>
      </c>
      <c r="EL48" s="324" t="str">
        <f>IFERROR(AVERAGEIFS('VISSIM Travel Time Outputs'!$H:$H,'VISSIM Travel Time Outputs'!$D:$D,$D48,'VISSIM Travel Time Outputs'!$A:$A,"AVG",'VISSIM Travel Time Outputs'!$B:$B,EL$9),"-")</f>
        <v>-</v>
      </c>
      <c r="EM48" s="324" t="str">
        <f>IFERROR(AVERAGEIFS('VISSIM Travel Time Outputs'!$H:$H,'VISSIM Travel Time Outputs'!$D:$D,$D48,'VISSIM Travel Time Outputs'!$A:$A,"AVG",'VISSIM Travel Time Outputs'!$B:$B,EM$9),"-")</f>
        <v>-</v>
      </c>
      <c r="EN48" s="324" t="str">
        <f>IFERROR(AVERAGEIFS('VISSIM Travel Time Outputs'!$H:$H,'VISSIM Travel Time Outputs'!$D:$D,$D48,'VISSIM Travel Time Outputs'!$A:$A,"AVG",'VISSIM Travel Time Outputs'!$B:$B,EN$9),"-")</f>
        <v>-</v>
      </c>
      <c r="EO48" s="324" t="str">
        <f>IFERROR(AVERAGEIFS('VISSIM Travel Time Outputs'!$H:$H,'VISSIM Travel Time Outputs'!$D:$D,$D48,'VISSIM Travel Time Outputs'!$A:$A,"AVG",'VISSIM Travel Time Outputs'!$B:$B,EO$9),"-")</f>
        <v>-</v>
      </c>
      <c r="EP48" s="324" t="str">
        <f>IFERROR(AVERAGEIFS('VISSIM Travel Time Outputs'!$H:$H,'VISSIM Travel Time Outputs'!$D:$D,$D48,'VISSIM Travel Time Outputs'!$A:$A,"AVG",'VISSIM Travel Time Outputs'!$B:$B,EP$9),"-")</f>
        <v>-</v>
      </c>
      <c r="EQ48" s="324" t="str">
        <f>IFERROR(AVERAGEIFS('VISSIM Travel Time Outputs'!$H:$H,'VISSIM Travel Time Outputs'!$D:$D,$D48,'VISSIM Travel Time Outputs'!$A:$A,"AVG",'VISSIM Travel Time Outputs'!$B:$B,EQ$9),"-")</f>
        <v>-</v>
      </c>
      <c r="ER48" s="324" t="str">
        <f>IFERROR(AVERAGEIFS('VISSIM Travel Time Outputs'!$H:$H,'VISSIM Travel Time Outputs'!$D:$D,$D48,'VISSIM Travel Time Outputs'!$A:$A,"AVG",'VISSIM Travel Time Outputs'!$B:$B,ER$9),"-")</f>
        <v>-</v>
      </c>
      <c r="ES48" s="324" t="str">
        <f>IFERROR(AVERAGEIFS('VISSIM Travel Time Outputs'!$H:$H,'VISSIM Travel Time Outputs'!$D:$D,$D48,'VISSIM Travel Time Outputs'!$A:$A,"AVG",'VISSIM Travel Time Outputs'!$B:$B,ES$9),"-")</f>
        <v>-</v>
      </c>
      <c r="ET48" s="324" t="str">
        <f>IFERROR(AVERAGEIFS('VISSIM Travel Time Outputs'!$H:$H,'VISSIM Travel Time Outputs'!$D:$D,$D48,'VISSIM Travel Time Outputs'!$A:$A,"AVG",'VISSIM Travel Time Outputs'!$B:$B,ET$9),"-")</f>
        <v>-</v>
      </c>
      <c r="EU48" s="324" t="str">
        <f>IFERROR(AVERAGEIFS('VISSIM Travel Time Outputs'!$H:$H,'VISSIM Travel Time Outputs'!$D:$D,$D48,'VISSIM Travel Time Outputs'!$A:$A,"AVG",'VISSIM Travel Time Outputs'!$B:$B,EU$9),"-")</f>
        <v>-</v>
      </c>
      <c r="EV48" s="324" t="str">
        <f>IFERROR(AVERAGEIFS('VISSIM Travel Time Outputs'!$H:$H,'VISSIM Travel Time Outputs'!$D:$D,$D48,'VISSIM Travel Time Outputs'!$A:$A,"AVG",'VISSIM Travel Time Outputs'!$B:$B,EV$9),"-")</f>
        <v>-</v>
      </c>
      <c r="EW48" s="324" t="str">
        <f>IFERROR(AVERAGEIFS('VISSIM Travel Time Outputs'!$H:$H,'VISSIM Travel Time Outputs'!$D:$D,$D48,'VISSIM Travel Time Outputs'!$A:$A,"AVG",'VISSIM Travel Time Outputs'!$B:$B,EW$9),"-")</f>
        <v>-</v>
      </c>
      <c r="EX48" s="324" t="str">
        <f>IFERROR(AVERAGEIFS('VISSIM Travel Time Outputs'!$H:$H,'VISSIM Travel Time Outputs'!$D:$D,$D48,'VISSIM Travel Time Outputs'!$A:$A,"AVG",'VISSIM Travel Time Outputs'!$B:$B,EX$9),"-")</f>
        <v>-</v>
      </c>
      <c r="EY48" s="324" t="str">
        <f>IFERROR(AVERAGEIFS('VISSIM Travel Time Outputs'!$H:$H,'VISSIM Travel Time Outputs'!$D:$D,$D48,'VISSIM Travel Time Outputs'!$A:$A,"AVG",'VISSIM Travel Time Outputs'!$B:$B,EY$9),"-")</f>
        <v>-</v>
      </c>
      <c r="EZ48" s="325" t="str">
        <f>IFERROR(AVERAGEIFS('VISSIM Travel Time Outputs'!$H:$H,'VISSIM Travel Time Outputs'!$D:$D,$D48,'VISSIM Travel Time Outputs'!$A:$A,"AVG",'VISSIM Travel Time Outputs'!$B:$B,EZ$9),"-")</f>
        <v>-</v>
      </c>
      <c r="FA48" s="254"/>
      <c r="FB48" s="209" t="str">
        <f t="shared" si="22"/>
        <v>--</v>
      </c>
      <c r="FC48" s="354" t="str">
        <f t="shared" si="23"/>
        <v>--</v>
      </c>
      <c r="FD48" s="325">
        <f t="shared" si="24"/>
        <v>0</v>
      </c>
      <c r="FE48" s="331"/>
      <c r="FF48" s="209" t="str">
        <f>IFERROR(GETPIVOTDATA("Average of TRAVTM(40)",#REF!,"TIMEINT",FF$9,"VEHICLETRAVELTIMEMEASUREMENT",$D48)/3600/24,"--")</f>
        <v>--</v>
      </c>
      <c r="FG48" s="34" t="str">
        <f>IFERROR(GETPIVOTDATA("Average of TRAVTM(40)",#REF!,"TIMEINT",FG$9,"VEHICLETRAVELTIMEMEASUREMENT",$D48)/3600/24,"--")</f>
        <v>--</v>
      </c>
      <c r="FH48" s="34" t="str">
        <f>IFERROR(GETPIVOTDATA("Average of TRAVTM(40)",#REF!,"TIMEINT",FH$9,"VEHICLETRAVELTIMEMEASUREMENT",$D48)/3600/24,"--")</f>
        <v>--</v>
      </c>
      <c r="FI48" s="34" t="str">
        <f>IFERROR(GETPIVOTDATA("Average of TRAVTM(40)",#REF!,"TIMEINT",FI$9,"VEHICLETRAVELTIMEMEASUREMENT",$D48)/3600/24,"--")</f>
        <v>--</v>
      </c>
      <c r="FJ48" s="34" t="str">
        <f>IFERROR(GETPIVOTDATA("Average of TRAVTM(40)",#REF!,"TIMEINT",FJ$9,"VEHICLETRAVELTIMEMEASUREMENT",$D48)/3600/24,"--")</f>
        <v>--</v>
      </c>
      <c r="FK48" s="34" t="str">
        <f>IFERROR(GETPIVOTDATA("Average of TRAVTM(40)",#REF!,"TIMEINT",FK$9,"VEHICLETRAVELTIMEMEASUREMENT",$D48)/3600/24,"--")</f>
        <v>--</v>
      </c>
      <c r="FL48" s="34" t="str">
        <f>IFERROR(GETPIVOTDATA("Average of TRAVTM(40)",#REF!,"TIMEINT",FL$9,"VEHICLETRAVELTIMEMEASUREMENT",$D48)/3600/24,"--")</f>
        <v>--</v>
      </c>
      <c r="FM48" s="34" t="str">
        <f>IFERROR(GETPIVOTDATA("Average of TRAVTM(40)",#REF!,"TIMEINT",FM$9,"VEHICLETRAVELTIMEMEASUREMENT",$D48)/3600/24,"--")</f>
        <v>--</v>
      </c>
      <c r="FN48" s="34" t="str">
        <f>IFERROR(GETPIVOTDATA("Average of TRAVTM(40)",#REF!,"TIMEINT",FN$9,"VEHICLETRAVELTIMEMEASUREMENT",$D48)/3600/24,"--")</f>
        <v>--</v>
      </c>
      <c r="FO48" s="34" t="str">
        <f>IFERROR(GETPIVOTDATA("Average of TRAVTM(40)",#REF!,"TIMEINT",FO$9,"VEHICLETRAVELTIMEMEASUREMENT",$D48)/3600/24,"--")</f>
        <v>--</v>
      </c>
      <c r="FP48" s="34" t="str">
        <f>IFERROR(GETPIVOTDATA("Average of TRAVTM(40)",#REF!,"TIMEINT",FP$9,"VEHICLETRAVELTIMEMEASUREMENT",$D48)/3600/24,"--")</f>
        <v>--</v>
      </c>
      <c r="FQ48" s="34" t="str">
        <f>IFERROR(GETPIVOTDATA("Average of TRAVTM(40)",#REF!,"TIMEINT",FQ$9,"VEHICLETRAVELTIMEMEASUREMENT",$D48)/3600/24,"--")</f>
        <v>--</v>
      </c>
      <c r="FR48" s="34" t="str">
        <f>IFERROR(GETPIVOTDATA("Average of TRAVTM(40)",#REF!,"TIMEINT",FR$9,"VEHICLETRAVELTIMEMEASUREMENT",$D48)/3600/24,"--")</f>
        <v>--</v>
      </c>
      <c r="FS48" s="34" t="str">
        <f>IFERROR(GETPIVOTDATA("Average of TRAVTM(40)",#REF!,"TIMEINT",FS$9,"VEHICLETRAVELTIMEMEASUREMENT",$D48)/3600/24,"--")</f>
        <v>--</v>
      </c>
      <c r="FT48" s="34" t="str">
        <f>IFERROR(GETPIVOTDATA("Average of TRAVTM(40)",#REF!,"TIMEINT",FT$9,"VEHICLETRAVELTIMEMEASUREMENT",$D48)/3600/24,"--")</f>
        <v>--</v>
      </c>
      <c r="FU48" s="134" t="str">
        <f>IFERROR(GETPIVOTDATA("Average of TRAVTM(40)",#REF!,"TIMEINT",FU$9,"VEHICLETRAVELTIMEMEASUREMENT",$D48)/3600/24,"--")</f>
        <v>--</v>
      </c>
      <c r="FV48" s="331"/>
      <c r="FW48" s="323" t="str">
        <f>IFERROR(GETPIVOTDATA("Average of VEHS(40)",#REF!,"TIMEINT",FW$9,"VEHICLETRAVELTIMEMEASUREMENT",$D48),"--")</f>
        <v>--</v>
      </c>
      <c r="FX48" s="324" t="str">
        <f>IFERROR(GETPIVOTDATA("Average of VEHS(40)",#REF!,"TIMEINT",FX$9,"VEHICLETRAVELTIMEMEASUREMENT",$D48),"--")</f>
        <v>--</v>
      </c>
      <c r="FY48" s="324" t="str">
        <f>IFERROR(GETPIVOTDATA("Average of VEHS(40)",#REF!,"TIMEINT",FY$9,"VEHICLETRAVELTIMEMEASUREMENT",$D48),"--")</f>
        <v>--</v>
      </c>
      <c r="FZ48" s="324" t="str">
        <f>IFERROR(GETPIVOTDATA("Average of VEHS(40)",#REF!,"TIMEINT",FZ$9,"VEHICLETRAVELTIMEMEASUREMENT",$D48),"--")</f>
        <v>--</v>
      </c>
      <c r="GA48" s="324" t="str">
        <f>IFERROR(GETPIVOTDATA("Average of VEHS(40)",#REF!,"TIMEINT",GA$9,"VEHICLETRAVELTIMEMEASUREMENT",$D48),"--")</f>
        <v>--</v>
      </c>
      <c r="GB48" s="324" t="str">
        <f>IFERROR(GETPIVOTDATA("Average of VEHS(40)",#REF!,"TIMEINT",GB$9,"VEHICLETRAVELTIMEMEASUREMENT",$D48),"--")</f>
        <v>--</v>
      </c>
      <c r="GC48" s="324" t="str">
        <f>IFERROR(GETPIVOTDATA("Average of VEHS(40)",#REF!,"TIMEINT",GC$9,"VEHICLETRAVELTIMEMEASUREMENT",$D48),"--")</f>
        <v>--</v>
      </c>
      <c r="GD48" s="324" t="str">
        <f>IFERROR(GETPIVOTDATA("Average of VEHS(40)",#REF!,"TIMEINT",GD$9,"VEHICLETRAVELTIMEMEASUREMENT",$D48),"--")</f>
        <v>--</v>
      </c>
      <c r="GE48" s="324" t="str">
        <f>IFERROR(GETPIVOTDATA("Average of VEHS(40)",#REF!,"TIMEINT",GE$9,"VEHICLETRAVELTIMEMEASUREMENT",$D48),"--")</f>
        <v>--</v>
      </c>
      <c r="GF48" s="324" t="str">
        <f>IFERROR(GETPIVOTDATA("Average of VEHS(40)",#REF!,"TIMEINT",GF$9,"VEHICLETRAVELTIMEMEASUREMENT",$D48),"--")</f>
        <v>--</v>
      </c>
      <c r="GG48" s="324" t="str">
        <f>IFERROR(GETPIVOTDATA("Average of VEHS(40)",#REF!,"TIMEINT",GG$9,"VEHICLETRAVELTIMEMEASUREMENT",$D48),"--")</f>
        <v>--</v>
      </c>
      <c r="GH48" s="324" t="str">
        <f>IFERROR(GETPIVOTDATA("Average of VEHS(40)",#REF!,"TIMEINT",GH$9,"VEHICLETRAVELTIMEMEASUREMENT",$D48),"--")</f>
        <v>--</v>
      </c>
      <c r="GI48" s="324" t="str">
        <f>IFERROR(GETPIVOTDATA("Average of VEHS(40)",#REF!,"TIMEINT",GI$9,"VEHICLETRAVELTIMEMEASUREMENT",$D48),"--")</f>
        <v>--</v>
      </c>
      <c r="GJ48" s="324" t="str">
        <f>IFERROR(GETPIVOTDATA("Average of VEHS(40)",#REF!,"TIMEINT",GJ$9,"VEHICLETRAVELTIMEMEASUREMENT",$D48),"--")</f>
        <v>--</v>
      </c>
      <c r="GK48" s="324" t="str">
        <f>IFERROR(GETPIVOTDATA("Average of VEHS(40)",#REF!,"TIMEINT",GK$9,"VEHICLETRAVELTIMEMEASUREMENT",$D48),"--")</f>
        <v>--</v>
      </c>
      <c r="GL48" s="325" t="str">
        <f>IFERROR(GETPIVOTDATA("Average of VEHS(40)",#REF!,"TIMEINT",GL$9,"VEHICLETRAVELTIMEMEASUREMENT",$D48),"--")</f>
        <v>--</v>
      </c>
      <c r="GM48" s="331"/>
      <c r="GN48" s="209" t="str">
        <f t="shared" si="25"/>
        <v>--</v>
      </c>
      <c r="GO48" s="354" t="str">
        <f t="shared" si="26"/>
        <v>--</v>
      </c>
      <c r="GP48" s="325">
        <f t="shared" si="27"/>
        <v>0</v>
      </c>
      <c r="GQ48" s="331"/>
      <c r="GR48" s="209" t="str">
        <f>IFERROR(GETPIVOTDATA("Average of TRAVTM(60)",#REF!,"TIMEINT",GR$9,"VEHICLETRAVELTIMEMEASUREMENT",$D48)/3600/24,"--")</f>
        <v>--</v>
      </c>
      <c r="GS48" s="34" t="str">
        <f>IFERROR(GETPIVOTDATA("Average of TRAVTM(60)",#REF!,"TIMEINT",GS$9,"VEHICLETRAVELTIMEMEASUREMENT",$D48)/3600/24,"--")</f>
        <v>--</v>
      </c>
      <c r="GT48" s="34" t="str">
        <f>IFERROR(GETPIVOTDATA("Average of TRAVTM(60)",#REF!,"TIMEINT",GT$9,"VEHICLETRAVELTIMEMEASUREMENT",$D48)/3600/24,"--")</f>
        <v>--</v>
      </c>
      <c r="GU48" s="34" t="str">
        <f>IFERROR(GETPIVOTDATA("Average of TRAVTM(60)",#REF!,"TIMEINT",GU$9,"VEHICLETRAVELTIMEMEASUREMENT",$D48)/3600/24,"--")</f>
        <v>--</v>
      </c>
      <c r="GV48" s="34" t="str">
        <f>IFERROR(GETPIVOTDATA("Average of TRAVTM(60)",#REF!,"TIMEINT",GV$9,"VEHICLETRAVELTIMEMEASUREMENT",$D48)/3600/24,"--")</f>
        <v>--</v>
      </c>
      <c r="GW48" s="34" t="str">
        <f>IFERROR(GETPIVOTDATA("Average of TRAVTM(60)",#REF!,"TIMEINT",GW$9,"VEHICLETRAVELTIMEMEASUREMENT",$D48)/3600/24,"--")</f>
        <v>--</v>
      </c>
      <c r="GX48" s="34" t="str">
        <f>IFERROR(GETPIVOTDATA("Average of TRAVTM(60)",#REF!,"TIMEINT",GX$9,"VEHICLETRAVELTIMEMEASUREMENT",$D48)/3600/24,"--")</f>
        <v>--</v>
      </c>
      <c r="GY48" s="34" t="str">
        <f>IFERROR(GETPIVOTDATA("Average of TRAVTM(60)",#REF!,"TIMEINT",GY$9,"VEHICLETRAVELTIMEMEASUREMENT",$D48)/3600/24,"--")</f>
        <v>--</v>
      </c>
      <c r="GZ48" s="34" t="str">
        <f>IFERROR(GETPIVOTDATA("Average of TRAVTM(60)",#REF!,"TIMEINT",GZ$9,"VEHICLETRAVELTIMEMEASUREMENT",$D48)/3600/24,"--")</f>
        <v>--</v>
      </c>
      <c r="HA48" s="34" t="str">
        <f>IFERROR(GETPIVOTDATA("Average of TRAVTM(60)",#REF!,"TIMEINT",HA$9,"VEHICLETRAVELTIMEMEASUREMENT",$D48)/3600/24,"--")</f>
        <v>--</v>
      </c>
      <c r="HB48" s="34" t="str">
        <f>IFERROR(GETPIVOTDATA("Average of TRAVTM(60)",#REF!,"TIMEINT",HB$9,"VEHICLETRAVELTIMEMEASUREMENT",$D48)/3600/24,"--")</f>
        <v>--</v>
      </c>
      <c r="HC48" s="34" t="str">
        <f>IFERROR(GETPIVOTDATA("Average of TRAVTM(60)",#REF!,"TIMEINT",HC$9,"VEHICLETRAVELTIMEMEASUREMENT",$D48)/3600/24,"--")</f>
        <v>--</v>
      </c>
      <c r="HD48" s="34" t="str">
        <f>IFERROR(GETPIVOTDATA("Average of TRAVTM(60)",#REF!,"TIMEINT",HD$9,"VEHICLETRAVELTIMEMEASUREMENT",$D48)/3600/24,"--")</f>
        <v>--</v>
      </c>
      <c r="HE48" s="34" t="str">
        <f>IFERROR(GETPIVOTDATA("Average of TRAVTM(60)",#REF!,"TIMEINT",HE$9,"VEHICLETRAVELTIMEMEASUREMENT",$D48)/3600/24,"--")</f>
        <v>--</v>
      </c>
      <c r="HF48" s="34" t="str">
        <f>IFERROR(GETPIVOTDATA("Average of TRAVTM(60)",#REF!,"TIMEINT",HF$9,"VEHICLETRAVELTIMEMEASUREMENT",$D48)/3600/24,"--")</f>
        <v>--</v>
      </c>
      <c r="HG48" s="134" t="str">
        <f>IFERROR(GETPIVOTDATA("Average of TRAVTM(60)",#REF!,"TIMEINT",HG$9,"VEHICLETRAVELTIMEMEASUREMENT",$D48)/3600/24,"--")</f>
        <v>--</v>
      </c>
      <c r="HH48" s="331"/>
      <c r="HI48" s="323" t="str">
        <f>IFERROR(GETPIVOTDATA("Average of VEHS(60)",#REF!,"TIMEINT",HI$9,"VEHICLETRAVELTIMEMEASUREMENT",$D48),"--")</f>
        <v>--</v>
      </c>
      <c r="HJ48" s="324" t="str">
        <f>IFERROR(GETPIVOTDATA("Average of VEHS(60)",#REF!,"TIMEINT",HJ$9,"VEHICLETRAVELTIMEMEASUREMENT",$D48),"--")</f>
        <v>--</v>
      </c>
      <c r="HK48" s="324" t="str">
        <f>IFERROR(GETPIVOTDATA("Average of VEHS(60)",#REF!,"TIMEINT",HK$9,"VEHICLETRAVELTIMEMEASUREMENT",$D48),"--")</f>
        <v>--</v>
      </c>
      <c r="HL48" s="324" t="str">
        <f>IFERROR(GETPIVOTDATA("Average of VEHS(60)",#REF!,"TIMEINT",HL$9,"VEHICLETRAVELTIMEMEASUREMENT",$D48),"--")</f>
        <v>--</v>
      </c>
      <c r="HM48" s="324" t="str">
        <f>IFERROR(GETPIVOTDATA("Average of VEHS(60)",#REF!,"TIMEINT",HM$9,"VEHICLETRAVELTIMEMEASUREMENT",$D48),"--")</f>
        <v>--</v>
      </c>
      <c r="HN48" s="324" t="str">
        <f>IFERROR(GETPIVOTDATA("Average of VEHS(60)",#REF!,"TIMEINT",HN$9,"VEHICLETRAVELTIMEMEASUREMENT",$D48),"--")</f>
        <v>--</v>
      </c>
      <c r="HO48" s="324" t="str">
        <f>IFERROR(GETPIVOTDATA("Average of VEHS(60)",#REF!,"TIMEINT",HO$9,"VEHICLETRAVELTIMEMEASUREMENT",$D48),"--")</f>
        <v>--</v>
      </c>
      <c r="HP48" s="324" t="str">
        <f>IFERROR(GETPIVOTDATA("Average of VEHS(60)",#REF!,"TIMEINT",HP$9,"VEHICLETRAVELTIMEMEASUREMENT",$D48),"--")</f>
        <v>--</v>
      </c>
      <c r="HQ48" s="324" t="str">
        <f>IFERROR(GETPIVOTDATA("Average of VEHS(60)",#REF!,"TIMEINT",HQ$9,"VEHICLETRAVELTIMEMEASUREMENT",$D48),"--")</f>
        <v>--</v>
      </c>
      <c r="HR48" s="324" t="str">
        <f>IFERROR(GETPIVOTDATA("Average of VEHS(60)",#REF!,"TIMEINT",HR$9,"VEHICLETRAVELTIMEMEASUREMENT",$D48),"--")</f>
        <v>--</v>
      </c>
      <c r="HS48" s="324" t="str">
        <f>IFERROR(GETPIVOTDATA("Average of VEHS(60)",#REF!,"TIMEINT",HS$9,"VEHICLETRAVELTIMEMEASUREMENT",$D48),"--")</f>
        <v>--</v>
      </c>
      <c r="HT48" s="324" t="str">
        <f>IFERROR(GETPIVOTDATA("Average of VEHS(60)",#REF!,"TIMEINT",HT$9,"VEHICLETRAVELTIMEMEASUREMENT",$D48),"--")</f>
        <v>--</v>
      </c>
      <c r="HU48" s="324" t="str">
        <f>IFERROR(GETPIVOTDATA("Average of VEHS(60)",#REF!,"TIMEINT",HU$9,"VEHICLETRAVELTIMEMEASUREMENT",$D48),"--")</f>
        <v>--</v>
      </c>
      <c r="HV48" s="324" t="str">
        <f>IFERROR(GETPIVOTDATA("Average of VEHS(60)",#REF!,"TIMEINT",HV$9,"VEHICLETRAVELTIMEMEASUREMENT",$D48),"--")</f>
        <v>--</v>
      </c>
      <c r="HW48" s="324" t="str">
        <f>IFERROR(GETPIVOTDATA("Average of VEHS(60)",#REF!,"TIMEINT",HW$9,"VEHICLETRAVELTIMEMEASUREMENT",$D48),"--")</f>
        <v>--</v>
      </c>
      <c r="HX48" s="325" t="str">
        <f>IFERROR(GETPIVOTDATA("Average of VEHS(60)",#REF!,"TIMEINT",HX$9,"VEHICLETRAVELTIMEMEASUREMENT",$D48),"--")</f>
        <v>--</v>
      </c>
      <c r="HY48" s="331"/>
      <c r="HZ48" s="209" t="str">
        <f t="shared" si="28"/>
        <v>--</v>
      </c>
      <c r="IA48" s="354" t="str">
        <f t="shared" si="29"/>
        <v>--</v>
      </c>
      <c r="IB48" s="325">
        <f t="shared" si="30"/>
        <v>0</v>
      </c>
      <c r="IC48" s="638"/>
      <c r="ID48" s="323" t="str">
        <f>IFERROR(AVERAGEIFS('VISSIM Travel Time Outputs'!#REF!,'VISSIM Travel Time Outputs'!#REF!,$D48,'VISSIM Travel Time Outputs'!#REF!,"AVG",'VISSIM Travel Time Outputs'!#REF!,ID$9),"-")</f>
        <v>-</v>
      </c>
      <c r="IE48" s="324" t="str">
        <f>IFERROR(AVERAGEIFS('VISSIM Travel Time Outputs'!#REF!,'VISSIM Travel Time Outputs'!#REF!,$D48,'VISSIM Travel Time Outputs'!#REF!,"AVG",'VISSIM Travel Time Outputs'!#REF!,IE$9),"-")</f>
        <v>-</v>
      </c>
      <c r="IF48" s="324" t="str">
        <f>IFERROR(AVERAGEIFS('VISSIM Travel Time Outputs'!#REF!,'VISSIM Travel Time Outputs'!#REF!,$D48,'VISSIM Travel Time Outputs'!#REF!,"AVG",'VISSIM Travel Time Outputs'!#REF!,IF$9),"-")</f>
        <v>-</v>
      </c>
      <c r="IG48" s="324" t="str">
        <f>IFERROR(AVERAGEIFS('VISSIM Travel Time Outputs'!#REF!,'VISSIM Travel Time Outputs'!#REF!,$D48,'VISSIM Travel Time Outputs'!#REF!,"AVG",'VISSIM Travel Time Outputs'!#REF!,IG$9),"-")</f>
        <v>-</v>
      </c>
      <c r="IH48" s="324" t="str">
        <f>IFERROR(AVERAGEIFS('VISSIM Travel Time Outputs'!#REF!,'VISSIM Travel Time Outputs'!#REF!,$D48,'VISSIM Travel Time Outputs'!#REF!,"AVG",'VISSIM Travel Time Outputs'!#REF!,IH$9),"-")</f>
        <v>-</v>
      </c>
      <c r="II48" s="324" t="str">
        <f>IFERROR(AVERAGEIFS('VISSIM Travel Time Outputs'!#REF!,'VISSIM Travel Time Outputs'!#REF!,$D48,'VISSIM Travel Time Outputs'!#REF!,"AVG",'VISSIM Travel Time Outputs'!#REF!,II$9),"-")</f>
        <v>-</v>
      </c>
      <c r="IJ48" s="324" t="str">
        <f>IFERROR(AVERAGEIFS('VISSIM Travel Time Outputs'!#REF!,'VISSIM Travel Time Outputs'!#REF!,$D48,'VISSIM Travel Time Outputs'!#REF!,"AVG",'VISSIM Travel Time Outputs'!#REF!,IJ$9),"-")</f>
        <v>-</v>
      </c>
      <c r="IK48" s="324" t="str">
        <f>IFERROR(AVERAGEIFS('VISSIM Travel Time Outputs'!#REF!,'VISSIM Travel Time Outputs'!#REF!,$D48,'VISSIM Travel Time Outputs'!#REF!,"AVG",'VISSIM Travel Time Outputs'!#REF!,IK$9),"-")</f>
        <v>-</v>
      </c>
      <c r="IL48" s="324" t="str">
        <f>IFERROR(AVERAGEIFS('VISSIM Travel Time Outputs'!#REF!,'VISSIM Travel Time Outputs'!#REF!,$D48,'VISSIM Travel Time Outputs'!#REF!,"AVG",'VISSIM Travel Time Outputs'!#REF!,IL$9),"-")</f>
        <v>-</v>
      </c>
      <c r="IM48" s="324" t="str">
        <f>IFERROR(AVERAGEIFS('VISSIM Travel Time Outputs'!#REF!,'VISSIM Travel Time Outputs'!#REF!,$D48,'VISSIM Travel Time Outputs'!#REF!,"AVG",'VISSIM Travel Time Outputs'!#REF!,IM$9),"-")</f>
        <v>-</v>
      </c>
      <c r="IN48" s="324" t="str">
        <f>IFERROR(AVERAGEIFS('VISSIM Travel Time Outputs'!#REF!,'VISSIM Travel Time Outputs'!#REF!,$D48,'VISSIM Travel Time Outputs'!#REF!,"AVG",'VISSIM Travel Time Outputs'!#REF!,IN$9),"-")</f>
        <v>-</v>
      </c>
      <c r="IO48" s="324" t="str">
        <f>IFERROR(AVERAGEIFS('VISSIM Travel Time Outputs'!#REF!,'VISSIM Travel Time Outputs'!#REF!,$D48,'VISSIM Travel Time Outputs'!#REF!,"AVG",'VISSIM Travel Time Outputs'!#REF!,IO$9),"-")</f>
        <v>-</v>
      </c>
      <c r="IP48" s="324" t="str">
        <f>IFERROR(AVERAGEIFS('VISSIM Travel Time Outputs'!#REF!,'VISSIM Travel Time Outputs'!#REF!,$D48,'VISSIM Travel Time Outputs'!#REF!,"AVG",'VISSIM Travel Time Outputs'!#REF!,IP$9),"-")</f>
        <v>-</v>
      </c>
      <c r="IQ48" s="324" t="str">
        <f>IFERROR(AVERAGEIFS('VISSIM Travel Time Outputs'!#REF!,'VISSIM Travel Time Outputs'!#REF!,$D48,'VISSIM Travel Time Outputs'!#REF!,"AVG",'VISSIM Travel Time Outputs'!#REF!,IQ$9),"-")</f>
        <v>-</v>
      </c>
      <c r="IR48" s="324" t="str">
        <f>IFERROR(AVERAGEIFS('VISSIM Travel Time Outputs'!#REF!,'VISSIM Travel Time Outputs'!#REF!,$D48,'VISSIM Travel Time Outputs'!#REF!,"AVG",'VISSIM Travel Time Outputs'!#REF!,IR$9),"-")</f>
        <v>-</v>
      </c>
      <c r="IS48" s="325" t="str">
        <f>IFERROR(AVERAGEIFS('VISSIM Travel Time Outputs'!#REF!,'VISSIM Travel Time Outputs'!#REF!,$D48,'VISSIM Travel Time Outputs'!#REF!,"AVG",'VISSIM Travel Time Outputs'!#REF!,IS$9),"-")</f>
        <v>-</v>
      </c>
      <c r="IT48" s="325" t="str">
        <f t="shared" si="31"/>
        <v>--</v>
      </c>
    </row>
    <row r="49" spans="1:254" x14ac:dyDescent="0.35">
      <c r="A49" s="252" t="str">
        <f t="shared" si="12"/>
        <v>H</v>
      </c>
      <c r="B49" s="577">
        <f t="shared" si="32"/>
        <v>40</v>
      </c>
      <c r="C49" s="413">
        <f>INDEX('Input - Travel Times'!$B$3:$AH$103,MATCH($B49,'Input - Travel Times'!$B$3:$B$103,0),MATCH(C$9,'Input - Travel Times'!$B$3:$AH$3,0))</f>
        <v>0</v>
      </c>
      <c r="D49" s="150">
        <f>INDEX('Input - Travel Times'!$B$3:$AH$103,MATCH($B49,'Input - Travel Times'!$B$3:$B$103,0),MATCH(D$9,'Input - Travel Times'!$B$3:$AH$3,0))</f>
        <v>0</v>
      </c>
      <c r="E49" s="518">
        <f>TIME(0,0,INDEX('Input - Travel Times'!$B$3:$AH$103,MATCH($B49,'Input - Travel Times'!$B$3:$B$103,0),MATCH(E$9,'Input - Travel Times'!$B$3:$AH$3,0)))</f>
        <v>0</v>
      </c>
      <c r="F49" s="518">
        <f>TIME(0,0,INDEX('Input - Travel Times'!$B$3:$AH$103,MATCH($B49,'Input - Travel Times'!$B$3:$B$103,0),MATCH(F$9,'Input - Travel Times'!$B$3:$AH$3,0)))</f>
        <v>0</v>
      </c>
      <c r="G49" s="518">
        <f>TIME(0,0,INDEX('Input - Travel Times'!$B$3:$AH$103,MATCH($B49,'Input - Travel Times'!$B$3:$B$103,0),MATCH(G$9,'Input - Travel Times'!$B$3:$AH$3,0)))</f>
        <v>0</v>
      </c>
      <c r="H49" s="518">
        <f>TIME(0,0,INDEX('Input - Travel Times'!$B$3:$AH$103,MATCH($B49,'Input - Travel Times'!$B$3:$B$103,0),MATCH(H$9,'Input - Travel Times'!$B$3:$AH$3,0)))</f>
        <v>0</v>
      </c>
      <c r="J49" s="209" t="str">
        <f>IFERROR(TIME(0,0,AVERAGEIFS('VISSIM Travel Time Outputs'!$I:$I,'VISSIM Travel Time Outputs'!$D:$D,$D49,'VISSIM Travel Time Outputs'!$A:$A,"AVG",'VISSIM Travel Time Outputs'!$B:$B,J$9)),"-")</f>
        <v>-</v>
      </c>
      <c r="K49" s="34" t="str">
        <f>IFERROR(TIME(0,0,AVERAGEIFS('VISSIM Travel Time Outputs'!$I:$I,'VISSIM Travel Time Outputs'!$D:$D,$D49,'VISSIM Travel Time Outputs'!$A:$A,"AVG",'VISSIM Travel Time Outputs'!$B:$B,K$9)),"-")</f>
        <v>-</v>
      </c>
      <c r="L49" s="34" t="str">
        <f>IFERROR(TIME(0,0,AVERAGEIFS('VISSIM Travel Time Outputs'!$I:$I,'VISSIM Travel Time Outputs'!$D:$D,$D49,'VISSIM Travel Time Outputs'!$A:$A,"AVG",'VISSIM Travel Time Outputs'!$B:$B,L$9)),"-")</f>
        <v>-</v>
      </c>
      <c r="M49" s="34" t="str">
        <f>IFERROR(TIME(0,0,AVERAGEIFS('VISSIM Travel Time Outputs'!$I:$I,'VISSIM Travel Time Outputs'!$D:$D,$D49,'VISSIM Travel Time Outputs'!$A:$A,"AVG",'VISSIM Travel Time Outputs'!$B:$B,M$9)),"-")</f>
        <v>-</v>
      </c>
      <c r="N49" s="34" t="str">
        <f>IFERROR(TIME(0,0,AVERAGEIFS('VISSIM Travel Time Outputs'!$I:$I,'VISSIM Travel Time Outputs'!$D:$D,$D49,'VISSIM Travel Time Outputs'!$A:$A,"AVG",'VISSIM Travel Time Outputs'!$B:$B,N$9)),"-")</f>
        <v>-</v>
      </c>
      <c r="O49" s="34" t="str">
        <f>IFERROR(TIME(0,0,AVERAGEIFS('VISSIM Travel Time Outputs'!$I:$I,'VISSIM Travel Time Outputs'!$D:$D,$D49,'VISSIM Travel Time Outputs'!$A:$A,"AVG",'VISSIM Travel Time Outputs'!$B:$B,O$9)),"-")</f>
        <v>-</v>
      </c>
      <c r="P49" s="34" t="str">
        <f>IFERROR(TIME(0,0,AVERAGEIFS('VISSIM Travel Time Outputs'!$I:$I,'VISSIM Travel Time Outputs'!$D:$D,$D49,'VISSIM Travel Time Outputs'!$A:$A,"AVG",'VISSIM Travel Time Outputs'!$B:$B,P$9)),"-")</f>
        <v>-</v>
      </c>
      <c r="Q49" s="34" t="str">
        <f>IFERROR(TIME(0,0,AVERAGEIFS('VISSIM Travel Time Outputs'!$I:$I,'VISSIM Travel Time Outputs'!$D:$D,$D49,'VISSIM Travel Time Outputs'!$A:$A,"AVG",'VISSIM Travel Time Outputs'!$B:$B,Q$9)),"-")</f>
        <v>-</v>
      </c>
      <c r="R49" s="34" t="str">
        <f>IFERROR(TIME(0,0,AVERAGEIFS('VISSIM Travel Time Outputs'!$I:$I,'VISSIM Travel Time Outputs'!$D:$D,$D49,'VISSIM Travel Time Outputs'!$A:$A,"AVG",'VISSIM Travel Time Outputs'!$B:$B,R$9)),"-")</f>
        <v>-</v>
      </c>
      <c r="S49" s="34" t="str">
        <f>IFERROR(TIME(0,0,AVERAGEIFS('VISSIM Travel Time Outputs'!$I:$I,'VISSIM Travel Time Outputs'!$D:$D,$D49,'VISSIM Travel Time Outputs'!$A:$A,"AVG",'VISSIM Travel Time Outputs'!$B:$B,S$9)),"-")</f>
        <v>-</v>
      </c>
      <c r="T49" s="34" t="str">
        <f>IFERROR(TIME(0,0,AVERAGEIFS('VISSIM Travel Time Outputs'!$I:$I,'VISSIM Travel Time Outputs'!$D:$D,$D49,'VISSIM Travel Time Outputs'!$A:$A,"AVG",'VISSIM Travel Time Outputs'!$B:$B,T$9)),"-")</f>
        <v>-</v>
      </c>
      <c r="U49" s="34" t="str">
        <f>IFERROR(TIME(0,0,AVERAGEIFS('VISSIM Travel Time Outputs'!$I:$I,'VISSIM Travel Time Outputs'!$D:$D,$D49,'VISSIM Travel Time Outputs'!$A:$A,"AVG",'VISSIM Travel Time Outputs'!$B:$B,U$9)),"-")</f>
        <v>-</v>
      </c>
      <c r="V49" s="34" t="str">
        <f>IFERROR(TIME(0,0,AVERAGEIFS('VISSIM Travel Time Outputs'!$I:$I,'VISSIM Travel Time Outputs'!$D:$D,$D49,'VISSIM Travel Time Outputs'!$A:$A,"AVG",'VISSIM Travel Time Outputs'!$B:$B,V$9)),"-")</f>
        <v>-</v>
      </c>
      <c r="W49" s="34" t="str">
        <f>IFERROR(TIME(0,0,AVERAGEIFS('VISSIM Travel Time Outputs'!$I:$I,'VISSIM Travel Time Outputs'!$D:$D,$D49,'VISSIM Travel Time Outputs'!$A:$A,"AVG",'VISSIM Travel Time Outputs'!$B:$B,W$9)),"-")</f>
        <v>-</v>
      </c>
      <c r="X49" s="34" t="str">
        <f>IFERROR(TIME(0,0,AVERAGEIFS('VISSIM Travel Time Outputs'!$I:$I,'VISSIM Travel Time Outputs'!$D:$D,$D49,'VISSIM Travel Time Outputs'!$A:$A,"AVG",'VISSIM Travel Time Outputs'!$B:$B,X$9)),"-")</f>
        <v>-</v>
      </c>
      <c r="Y49" s="134" t="str">
        <f>IFERROR(TIME(0,0,AVERAGEIFS('VISSIM Travel Time Outputs'!$I:$I,'VISSIM Travel Time Outputs'!$D:$D,$D49,'VISSIM Travel Time Outputs'!$A:$A,"AVG",'VISSIM Travel Time Outputs'!$B:$B,Y$9)),"-")</f>
        <v>-</v>
      </c>
      <c r="Z49" s="254"/>
      <c r="AA49" s="323" t="str">
        <f>IFERROR(AVERAGEIFS('VISSIM Travel Time Outputs'!$F:$F,'VISSIM Travel Time Outputs'!$D:$D,$D49,'VISSIM Travel Time Outputs'!$A:$A,"AVG",'VISSIM Travel Time Outputs'!$B:$B,AA$9),"-")</f>
        <v>-</v>
      </c>
      <c r="AB49" s="324" t="str">
        <f>IFERROR(AVERAGEIFS('VISSIM Travel Time Outputs'!$F:$F,'VISSIM Travel Time Outputs'!$D:$D,$D49,'VISSIM Travel Time Outputs'!$A:$A,"AVG",'VISSIM Travel Time Outputs'!$B:$B,AB$9),"-")</f>
        <v>-</v>
      </c>
      <c r="AC49" s="324" t="str">
        <f>IFERROR(AVERAGEIFS('VISSIM Travel Time Outputs'!$F:$F,'VISSIM Travel Time Outputs'!$D:$D,$D49,'VISSIM Travel Time Outputs'!$A:$A,"AVG",'VISSIM Travel Time Outputs'!$B:$B,AC$9),"-")</f>
        <v>-</v>
      </c>
      <c r="AD49" s="324" t="str">
        <f>IFERROR(AVERAGEIFS('VISSIM Travel Time Outputs'!$F:$F,'VISSIM Travel Time Outputs'!$D:$D,$D49,'VISSIM Travel Time Outputs'!$A:$A,"AVG",'VISSIM Travel Time Outputs'!$B:$B,AD$9),"-")</f>
        <v>-</v>
      </c>
      <c r="AE49" s="324" t="str">
        <f>IFERROR(AVERAGEIFS('VISSIM Travel Time Outputs'!$F:$F,'VISSIM Travel Time Outputs'!$D:$D,$D49,'VISSIM Travel Time Outputs'!$A:$A,"AVG",'VISSIM Travel Time Outputs'!$B:$B,AE$9),"-")</f>
        <v>-</v>
      </c>
      <c r="AF49" s="324" t="str">
        <f>IFERROR(AVERAGEIFS('VISSIM Travel Time Outputs'!$F:$F,'VISSIM Travel Time Outputs'!$D:$D,$D49,'VISSIM Travel Time Outputs'!$A:$A,"AVG",'VISSIM Travel Time Outputs'!$B:$B,AF$9),"-")</f>
        <v>-</v>
      </c>
      <c r="AG49" s="324" t="str">
        <f>IFERROR(AVERAGEIFS('VISSIM Travel Time Outputs'!$F:$F,'VISSIM Travel Time Outputs'!$D:$D,$D49,'VISSIM Travel Time Outputs'!$A:$A,"AVG",'VISSIM Travel Time Outputs'!$B:$B,AG$9),"-")</f>
        <v>-</v>
      </c>
      <c r="AH49" s="324" t="str">
        <f>IFERROR(AVERAGEIFS('VISSIM Travel Time Outputs'!$F:$F,'VISSIM Travel Time Outputs'!$D:$D,$D49,'VISSIM Travel Time Outputs'!$A:$A,"AVG",'VISSIM Travel Time Outputs'!$B:$B,AH$9),"-")</f>
        <v>-</v>
      </c>
      <c r="AI49" s="324" t="str">
        <f>IFERROR(AVERAGEIFS('VISSIM Travel Time Outputs'!$F:$F,'VISSIM Travel Time Outputs'!$D:$D,$D49,'VISSIM Travel Time Outputs'!$A:$A,"AVG",'VISSIM Travel Time Outputs'!$B:$B,AI$9),"-")</f>
        <v>-</v>
      </c>
      <c r="AJ49" s="324" t="str">
        <f>IFERROR(AVERAGEIFS('VISSIM Travel Time Outputs'!$F:$F,'VISSIM Travel Time Outputs'!$D:$D,$D49,'VISSIM Travel Time Outputs'!$A:$A,"AVG",'VISSIM Travel Time Outputs'!$B:$B,AJ$9),"-")</f>
        <v>-</v>
      </c>
      <c r="AK49" s="324" t="str">
        <f>IFERROR(AVERAGEIFS('VISSIM Travel Time Outputs'!$F:$F,'VISSIM Travel Time Outputs'!$D:$D,$D49,'VISSIM Travel Time Outputs'!$A:$A,"AVG",'VISSIM Travel Time Outputs'!$B:$B,AK$9),"-")</f>
        <v>-</v>
      </c>
      <c r="AL49" s="324" t="str">
        <f>IFERROR(AVERAGEIFS('VISSIM Travel Time Outputs'!$F:$F,'VISSIM Travel Time Outputs'!$D:$D,$D49,'VISSIM Travel Time Outputs'!$A:$A,"AVG",'VISSIM Travel Time Outputs'!$B:$B,AL$9),"-")</f>
        <v>-</v>
      </c>
      <c r="AM49" s="324" t="str">
        <f>IFERROR(AVERAGEIFS('VISSIM Travel Time Outputs'!$F:$F,'VISSIM Travel Time Outputs'!$D:$D,$D49,'VISSIM Travel Time Outputs'!$A:$A,"AVG",'VISSIM Travel Time Outputs'!$B:$B,AM$9),"-")</f>
        <v>-</v>
      </c>
      <c r="AN49" s="324" t="str">
        <f>IFERROR(AVERAGEIFS('VISSIM Travel Time Outputs'!$F:$F,'VISSIM Travel Time Outputs'!$D:$D,$D49,'VISSIM Travel Time Outputs'!$A:$A,"AVG",'VISSIM Travel Time Outputs'!$B:$B,AN$9),"-")</f>
        <v>-</v>
      </c>
      <c r="AO49" s="324" t="str">
        <f>IFERROR(AVERAGEIFS('VISSIM Travel Time Outputs'!$F:$F,'VISSIM Travel Time Outputs'!$D:$D,$D49,'VISSIM Travel Time Outputs'!$A:$A,"AVG",'VISSIM Travel Time Outputs'!$B:$B,AO$9),"-")</f>
        <v>-</v>
      </c>
      <c r="AP49" s="325" t="str">
        <f>IFERROR(AVERAGEIFS('VISSIM Travel Time Outputs'!$F:$F,'VISSIM Travel Time Outputs'!$D:$D,$D49,'VISSIM Travel Time Outputs'!$A:$A,"AVG",'VISSIM Travel Time Outputs'!$B:$B,AP$9),"-")</f>
        <v>-</v>
      </c>
      <c r="AQ49" s="331"/>
      <c r="AR49" s="209" t="str">
        <f t="shared" si="13"/>
        <v>--</v>
      </c>
      <c r="AS49" s="354" t="str">
        <f t="shared" si="14"/>
        <v>--</v>
      </c>
      <c r="AT49" s="325">
        <f t="shared" si="15"/>
        <v>0</v>
      </c>
      <c r="AU49" s="255"/>
      <c r="AV49" s="209" t="str">
        <f>IFERROR(TIME(0,0,AVERAGEIFS('VISSIM Travel Time Outputs'!$J:$J,'VISSIM Travel Time Outputs'!$D:$D,$D49,'VISSIM Travel Time Outputs'!$A:$A,"AVG",'VISSIM Travel Time Outputs'!$B:$B,AV$9)),"-")</f>
        <v>-</v>
      </c>
      <c r="AW49" s="34" t="str">
        <f>IFERROR(TIME(0,0,AVERAGEIFS('VISSIM Travel Time Outputs'!$J:$J,'VISSIM Travel Time Outputs'!$D:$D,$D49,'VISSIM Travel Time Outputs'!$A:$A,"AVG",'VISSIM Travel Time Outputs'!$B:$B,AW$9)),"-")</f>
        <v>-</v>
      </c>
      <c r="AX49" s="34" t="str">
        <f>IFERROR(TIME(0,0,AVERAGEIFS('VISSIM Travel Time Outputs'!$J:$J,'VISSIM Travel Time Outputs'!$D:$D,$D49,'VISSIM Travel Time Outputs'!$A:$A,"AVG",'VISSIM Travel Time Outputs'!$B:$B,AX$9)),"-")</f>
        <v>-</v>
      </c>
      <c r="AY49" s="34" t="str">
        <f>IFERROR(TIME(0,0,AVERAGEIFS('VISSIM Travel Time Outputs'!$J:$J,'VISSIM Travel Time Outputs'!$D:$D,$D49,'VISSIM Travel Time Outputs'!$A:$A,"AVG",'VISSIM Travel Time Outputs'!$B:$B,AY$9)),"-")</f>
        <v>-</v>
      </c>
      <c r="AZ49" s="34" t="str">
        <f>IFERROR(TIME(0,0,AVERAGEIFS('VISSIM Travel Time Outputs'!$J:$J,'VISSIM Travel Time Outputs'!$D:$D,$D49,'VISSIM Travel Time Outputs'!$A:$A,"AVG",'VISSIM Travel Time Outputs'!$B:$B,AZ$9)),"-")</f>
        <v>-</v>
      </c>
      <c r="BA49" s="34" t="str">
        <f>IFERROR(TIME(0,0,AVERAGEIFS('VISSIM Travel Time Outputs'!$J:$J,'VISSIM Travel Time Outputs'!$D:$D,$D49,'VISSIM Travel Time Outputs'!$A:$A,"AVG",'VISSIM Travel Time Outputs'!$B:$B,BA$9)),"-")</f>
        <v>-</v>
      </c>
      <c r="BB49" s="34" t="str">
        <f>IFERROR(TIME(0,0,AVERAGEIFS('VISSIM Travel Time Outputs'!$J:$J,'VISSIM Travel Time Outputs'!$D:$D,$D49,'VISSIM Travel Time Outputs'!$A:$A,"AVG",'VISSIM Travel Time Outputs'!$B:$B,BB$9)),"-")</f>
        <v>-</v>
      </c>
      <c r="BC49" s="34" t="str">
        <f>IFERROR(TIME(0,0,AVERAGEIFS('VISSIM Travel Time Outputs'!$J:$J,'VISSIM Travel Time Outputs'!$D:$D,$D49,'VISSIM Travel Time Outputs'!$A:$A,"AVG",'VISSIM Travel Time Outputs'!$B:$B,BC$9)),"-")</f>
        <v>-</v>
      </c>
      <c r="BD49" s="34" t="str">
        <f>IFERROR(TIME(0,0,AVERAGEIFS('VISSIM Travel Time Outputs'!$J:$J,'VISSIM Travel Time Outputs'!$D:$D,$D49,'VISSIM Travel Time Outputs'!$A:$A,"AVG",'VISSIM Travel Time Outputs'!$B:$B,BD$9)),"-")</f>
        <v>-</v>
      </c>
      <c r="BE49" s="34" t="str">
        <f>IFERROR(TIME(0,0,AVERAGEIFS('VISSIM Travel Time Outputs'!$J:$J,'VISSIM Travel Time Outputs'!$D:$D,$D49,'VISSIM Travel Time Outputs'!$A:$A,"AVG",'VISSIM Travel Time Outputs'!$B:$B,BE$9)),"-")</f>
        <v>-</v>
      </c>
      <c r="BF49" s="34" t="str">
        <f>IFERROR(TIME(0,0,AVERAGEIFS('VISSIM Travel Time Outputs'!$J:$J,'VISSIM Travel Time Outputs'!$D:$D,$D49,'VISSIM Travel Time Outputs'!$A:$A,"AVG",'VISSIM Travel Time Outputs'!$B:$B,BF$9)),"-")</f>
        <v>-</v>
      </c>
      <c r="BG49" s="34" t="str">
        <f>IFERROR(TIME(0,0,AVERAGEIFS('VISSIM Travel Time Outputs'!$J:$J,'VISSIM Travel Time Outputs'!$D:$D,$D49,'VISSIM Travel Time Outputs'!$A:$A,"AVG",'VISSIM Travel Time Outputs'!$B:$B,BG$9)),"-")</f>
        <v>-</v>
      </c>
      <c r="BH49" s="34" t="str">
        <f>IFERROR(TIME(0,0,AVERAGEIFS('VISSIM Travel Time Outputs'!$J:$J,'VISSIM Travel Time Outputs'!$D:$D,$D49,'VISSIM Travel Time Outputs'!$A:$A,"AVG",'VISSIM Travel Time Outputs'!$B:$B,BH$9)),"-")</f>
        <v>-</v>
      </c>
      <c r="BI49" s="34" t="str">
        <f>IFERROR(TIME(0,0,AVERAGEIFS('VISSIM Travel Time Outputs'!$J:$J,'VISSIM Travel Time Outputs'!$D:$D,$D49,'VISSIM Travel Time Outputs'!$A:$A,"AVG",'VISSIM Travel Time Outputs'!$B:$B,BI$9)),"-")</f>
        <v>-</v>
      </c>
      <c r="BJ49" s="34" t="str">
        <f>IFERROR(TIME(0,0,AVERAGEIFS('VISSIM Travel Time Outputs'!$J:$J,'VISSIM Travel Time Outputs'!$D:$D,$D49,'VISSIM Travel Time Outputs'!$A:$A,"AVG",'VISSIM Travel Time Outputs'!$B:$B,BJ$9)),"-")</f>
        <v>-</v>
      </c>
      <c r="BK49" s="134" t="str">
        <f>IFERROR(TIME(0,0,AVERAGEIFS('VISSIM Travel Time Outputs'!$J:$J,'VISSIM Travel Time Outputs'!$D:$D,$D49,'VISSIM Travel Time Outputs'!$A:$A,"AVG",'VISSIM Travel Time Outputs'!$B:$B,BK$9)),"-")</f>
        <v>-</v>
      </c>
      <c r="BL49" s="126"/>
      <c r="BM49" s="323" t="str">
        <f>IFERROR(AVERAGEIFS('VISSIM Travel Time Outputs'!$G:$G,'VISSIM Travel Time Outputs'!$D:$D,$D49,'VISSIM Travel Time Outputs'!$A:$A,"AVG",'VISSIM Travel Time Outputs'!$B:$B,BM$9),"-")</f>
        <v>-</v>
      </c>
      <c r="BN49" s="324" t="str">
        <f>IFERROR(AVERAGEIFS('VISSIM Travel Time Outputs'!$G:$G,'VISSIM Travel Time Outputs'!$D:$D,$D49,'VISSIM Travel Time Outputs'!$A:$A,"AVG",'VISSIM Travel Time Outputs'!$B:$B,BN$9),"-")</f>
        <v>-</v>
      </c>
      <c r="BO49" s="324" t="str">
        <f>IFERROR(AVERAGEIFS('VISSIM Travel Time Outputs'!$G:$G,'VISSIM Travel Time Outputs'!$D:$D,$D49,'VISSIM Travel Time Outputs'!$A:$A,"AVG",'VISSIM Travel Time Outputs'!$B:$B,BO$9),"-")</f>
        <v>-</v>
      </c>
      <c r="BP49" s="324" t="str">
        <f>IFERROR(AVERAGEIFS('VISSIM Travel Time Outputs'!$G:$G,'VISSIM Travel Time Outputs'!$D:$D,$D49,'VISSIM Travel Time Outputs'!$A:$A,"AVG",'VISSIM Travel Time Outputs'!$B:$B,BP$9),"-")</f>
        <v>-</v>
      </c>
      <c r="BQ49" s="324" t="str">
        <f>IFERROR(AVERAGEIFS('VISSIM Travel Time Outputs'!$G:$G,'VISSIM Travel Time Outputs'!$D:$D,$D49,'VISSIM Travel Time Outputs'!$A:$A,"AVG",'VISSIM Travel Time Outputs'!$B:$B,BQ$9),"-")</f>
        <v>-</v>
      </c>
      <c r="BR49" s="324" t="str">
        <f>IFERROR(AVERAGEIFS('VISSIM Travel Time Outputs'!$G:$G,'VISSIM Travel Time Outputs'!$D:$D,$D49,'VISSIM Travel Time Outputs'!$A:$A,"AVG",'VISSIM Travel Time Outputs'!$B:$B,BR$9),"-")</f>
        <v>-</v>
      </c>
      <c r="BS49" s="324" t="str">
        <f>IFERROR(AVERAGEIFS('VISSIM Travel Time Outputs'!$G:$G,'VISSIM Travel Time Outputs'!$D:$D,$D49,'VISSIM Travel Time Outputs'!$A:$A,"AVG",'VISSIM Travel Time Outputs'!$B:$B,BS$9),"-")</f>
        <v>-</v>
      </c>
      <c r="BT49" s="324" t="str">
        <f>IFERROR(AVERAGEIFS('VISSIM Travel Time Outputs'!$G:$G,'VISSIM Travel Time Outputs'!$D:$D,$D49,'VISSIM Travel Time Outputs'!$A:$A,"AVG",'VISSIM Travel Time Outputs'!$B:$B,BT$9),"-")</f>
        <v>-</v>
      </c>
      <c r="BU49" s="324" t="str">
        <f>IFERROR(AVERAGEIFS('VISSIM Travel Time Outputs'!$G:$G,'VISSIM Travel Time Outputs'!$D:$D,$D49,'VISSIM Travel Time Outputs'!$A:$A,"AVG",'VISSIM Travel Time Outputs'!$B:$B,BU$9),"-")</f>
        <v>-</v>
      </c>
      <c r="BV49" s="324" t="str">
        <f>IFERROR(AVERAGEIFS('VISSIM Travel Time Outputs'!$G:$G,'VISSIM Travel Time Outputs'!$D:$D,$D49,'VISSIM Travel Time Outputs'!$A:$A,"AVG",'VISSIM Travel Time Outputs'!$B:$B,BV$9),"-")</f>
        <v>-</v>
      </c>
      <c r="BW49" s="324" t="str">
        <f>IFERROR(AVERAGEIFS('VISSIM Travel Time Outputs'!$G:$G,'VISSIM Travel Time Outputs'!$D:$D,$D49,'VISSIM Travel Time Outputs'!$A:$A,"AVG",'VISSIM Travel Time Outputs'!$B:$B,BW$9),"-")</f>
        <v>-</v>
      </c>
      <c r="BX49" s="324" t="str">
        <f>IFERROR(AVERAGEIFS('VISSIM Travel Time Outputs'!$G:$G,'VISSIM Travel Time Outputs'!$D:$D,$D49,'VISSIM Travel Time Outputs'!$A:$A,"AVG",'VISSIM Travel Time Outputs'!$B:$B,BX$9),"-")</f>
        <v>-</v>
      </c>
      <c r="BY49" s="324" t="str">
        <f>IFERROR(AVERAGEIFS('VISSIM Travel Time Outputs'!$G:$G,'VISSIM Travel Time Outputs'!$D:$D,$D49,'VISSIM Travel Time Outputs'!$A:$A,"AVG",'VISSIM Travel Time Outputs'!$B:$B,BY$9),"-")</f>
        <v>-</v>
      </c>
      <c r="BZ49" s="324" t="str">
        <f>IFERROR(AVERAGEIFS('VISSIM Travel Time Outputs'!$G:$G,'VISSIM Travel Time Outputs'!$D:$D,$D49,'VISSIM Travel Time Outputs'!$A:$A,"AVG",'VISSIM Travel Time Outputs'!$B:$B,BZ$9),"-")</f>
        <v>-</v>
      </c>
      <c r="CA49" s="324" t="str">
        <f>IFERROR(AVERAGEIFS('VISSIM Travel Time Outputs'!$G:$G,'VISSIM Travel Time Outputs'!$D:$D,$D49,'VISSIM Travel Time Outputs'!$A:$A,"AVG",'VISSIM Travel Time Outputs'!$B:$B,CA$9),"-")</f>
        <v>-</v>
      </c>
      <c r="CB49" s="325" t="str">
        <f>IFERROR(AVERAGEIFS('VISSIM Travel Time Outputs'!$G:$G,'VISSIM Travel Time Outputs'!$D:$D,$D49,'VISSIM Travel Time Outputs'!$A:$A,"AVG",'VISSIM Travel Time Outputs'!$B:$B,CB$9),"-")</f>
        <v>-</v>
      </c>
      <c r="CC49" s="254"/>
      <c r="CD49" s="209" t="str">
        <f t="shared" si="16"/>
        <v>--</v>
      </c>
      <c r="CE49" s="354" t="str">
        <f t="shared" si="17"/>
        <v>--</v>
      </c>
      <c r="CF49" s="325">
        <f t="shared" si="18"/>
        <v>0</v>
      </c>
      <c r="CG49" s="331"/>
      <c r="CH49" s="209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134"/>
      <c r="CX49" s="331"/>
      <c r="CY49" s="323"/>
      <c r="CZ49" s="324"/>
      <c r="DA49" s="324"/>
      <c r="DB49" s="324"/>
      <c r="DC49" s="324"/>
      <c r="DD49" s="324"/>
      <c r="DE49" s="324"/>
      <c r="DF49" s="324"/>
      <c r="DG49" s="324"/>
      <c r="DH49" s="324"/>
      <c r="DI49" s="324"/>
      <c r="DJ49" s="324"/>
      <c r="DK49" s="324"/>
      <c r="DL49" s="324"/>
      <c r="DM49" s="324"/>
      <c r="DN49" s="325"/>
      <c r="DO49" s="331"/>
      <c r="DP49" s="209" t="str">
        <f t="shared" si="19"/>
        <v>--</v>
      </c>
      <c r="DQ49" s="354" t="str">
        <f t="shared" si="20"/>
        <v>--</v>
      </c>
      <c r="DR49" s="325">
        <f t="shared" si="21"/>
        <v>0</v>
      </c>
      <c r="DS49" s="255"/>
      <c r="DT49" s="209" t="str">
        <f>IFERROR(TIME(0,0,AVERAGEIFS('VISSIM Travel Time Outputs'!$K:$K,'VISSIM Travel Time Outputs'!$D:$D,$D49,'VISSIM Travel Time Outputs'!$A:$A,"AVG",'VISSIM Travel Time Outputs'!$B:$B,DT$9)),"-")</f>
        <v>-</v>
      </c>
      <c r="DU49" s="34" t="str">
        <f>IFERROR(TIME(0,0,AVERAGEIFS('VISSIM Travel Time Outputs'!$K:$K,'VISSIM Travel Time Outputs'!$D:$D,$D49,'VISSIM Travel Time Outputs'!$A:$A,"AVG",'VISSIM Travel Time Outputs'!$B:$B,DU$9)),"-")</f>
        <v>-</v>
      </c>
      <c r="DV49" s="34" t="str">
        <f>IFERROR(TIME(0,0,AVERAGEIFS('VISSIM Travel Time Outputs'!$K:$K,'VISSIM Travel Time Outputs'!$D:$D,$D49,'VISSIM Travel Time Outputs'!$A:$A,"AVG",'VISSIM Travel Time Outputs'!$B:$B,DV$9)),"-")</f>
        <v>-</v>
      </c>
      <c r="DW49" s="34" t="str">
        <f>IFERROR(TIME(0,0,AVERAGEIFS('VISSIM Travel Time Outputs'!$K:$K,'VISSIM Travel Time Outputs'!$D:$D,$D49,'VISSIM Travel Time Outputs'!$A:$A,"AVG",'VISSIM Travel Time Outputs'!$B:$B,DW$9)),"-")</f>
        <v>-</v>
      </c>
      <c r="DX49" s="34" t="str">
        <f>IFERROR(TIME(0,0,AVERAGEIFS('VISSIM Travel Time Outputs'!$K:$K,'VISSIM Travel Time Outputs'!$D:$D,$D49,'VISSIM Travel Time Outputs'!$A:$A,"AVG",'VISSIM Travel Time Outputs'!$B:$B,DX$9)),"-")</f>
        <v>-</v>
      </c>
      <c r="DY49" s="34" t="str">
        <f>IFERROR(TIME(0,0,AVERAGEIFS('VISSIM Travel Time Outputs'!$K:$K,'VISSIM Travel Time Outputs'!$D:$D,$D49,'VISSIM Travel Time Outputs'!$A:$A,"AVG",'VISSIM Travel Time Outputs'!$B:$B,DY$9)),"-")</f>
        <v>-</v>
      </c>
      <c r="DZ49" s="34" t="str">
        <f>IFERROR(TIME(0,0,AVERAGEIFS('VISSIM Travel Time Outputs'!$K:$K,'VISSIM Travel Time Outputs'!$D:$D,$D49,'VISSIM Travel Time Outputs'!$A:$A,"AVG",'VISSIM Travel Time Outputs'!$B:$B,DZ$9)),"-")</f>
        <v>-</v>
      </c>
      <c r="EA49" s="34" t="str">
        <f>IFERROR(TIME(0,0,AVERAGEIFS('VISSIM Travel Time Outputs'!$K:$K,'VISSIM Travel Time Outputs'!$D:$D,$D49,'VISSIM Travel Time Outputs'!$A:$A,"AVG",'VISSIM Travel Time Outputs'!$B:$B,EA$9)),"-")</f>
        <v>-</v>
      </c>
      <c r="EB49" s="34" t="str">
        <f>IFERROR(TIME(0,0,AVERAGEIFS('VISSIM Travel Time Outputs'!$K:$K,'VISSIM Travel Time Outputs'!$D:$D,$D49,'VISSIM Travel Time Outputs'!$A:$A,"AVG",'VISSIM Travel Time Outputs'!$B:$B,EB$9)),"-")</f>
        <v>-</v>
      </c>
      <c r="EC49" s="34" t="str">
        <f>IFERROR(TIME(0,0,AVERAGEIFS('VISSIM Travel Time Outputs'!$K:$K,'VISSIM Travel Time Outputs'!$D:$D,$D49,'VISSIM Travel Time Outputs'!$A:$A,"AVG",'VISSIM Travel Time Outputs'!$B:$B,EC$9)),"-")</f>
        <v>-</v>
      </c>
      <c r="ED49" s="34" t="str">
        <f>IFERROR(TIME(0,0,AVERAGEIFS('VISSIM Travel Time Outputs'!$K:$K,'VISSIM Travel Time Outputs'!$D:$D,$D49,'VISSIM Travel Time Outputs'!$A:$A,"AVG",'VISSIM Travel Time Outputs'!$B:$B,ED$9)),"-")</f>
        <v>-</v>
      </c>
      <c r="EE49" s="34" t="str">
        <f>IFERROR(TIME(0,0,AVERAGEIFS('VISSIM Travel Time Outputs'!$K:$K,'VISSIM Travel Time Outputs'!$D:$D,$D49,'VISSIM Travel Time Outputs'!$A:$A,"AVG",'VISSIM Travel Time Outputs'!$B:$B,EE$9)),"-")</f>
        <v>-</v>
      </c>
      <c r="EF49" s="34" t="str">
        <f>IFERROR(TIME(0,0,AVERAGEIFS('VISSIM Travel Time Outputs'!$K:$K,'VISSIM Travel Time Outputs'!$D:$D,$D49,'VISSIM Travel Time Outputs'!$A:$A,"AVG",'VISSIM Travel Time Outputs'!$B:$B,EF$9)),"-")</f>
        <v>-</v>
      </c>
      <c r="EG49" s="34" t="str">
        <f>IFERROR(TIME(0,0,AVERAGEIFS('VISSIM Travel Time Outputs'!$K:$K,'VISSIM Travel Time Outputs'!$D:$D,$D49,'VISSIM Travel Time Outputs'!$A:$A,"AVG",'VISSIM Travel Time Outputs'!$B:$B,EG$9)),"-")</f>
        <v>-</v>
      </c>
      <c r="EH49" s="34" t="str">
        <f>IFERROR(TIME(0,0,AVERAGEIFS('VISSIM Travel Time Outputs'!$K:$K,'VISSIM Travel Time Outputs'!$D:$D,$D49,'VISSIM Travel Time Outputs'!$A:$A,"AVG",'VISSIM Travel Time Outputs'!$B:$B,EH$9)),"-")</f>
        <v>-</v>
      </c>
      <c r="EI49" s="134" t="str">
        <f>IFERROR(TIME(0,0,AVERAGEIFS('VISSIM Travel Time Outputs'!$K:$K,'VISSIM Travel Time Outputs'!$D:$D,$D49,'VISSIM Travel Time Outputs'!$A:$A,"AVG",'VISSIM Travel Time Outputs'!$B:$B,EI$9)),"-")</f>
        <v>-</v>
      </c>
      <c r="EJ49" s="126"/>
      <c r="EK49" s="323" t="str">
        <f>IFERROR(AVERAGEIFS('VISSIM Travel Time Outputs'!$H:$H,'VISSIM Travel Time Outputs'!$D:$D,$D49,'VISSIM Travel Time Outputs'!$A:$A,"AVG",'VISSIM Travel Time Outputs'!$B:$B,EK$9),"-")</f>
        <v>-</v>
      </c>
      <c r="EL49" s="324" t="str">
        <f>IFERROR(AVERAGEIFS('VISSIM Travel Time Outputs'!$H:$H,'VISSIM Travel Time Outputs'!$D:$D,$D49,'VISSIM Travel Time Outputs'!$A:$A,"AVG",'VISSIM Travel Time Outputs'!$B:$B,EL$9),"-")</f>
        <v>-</v>
      </c>
      <c r="EM49" s="324" t="str">
        <f>IFERROR(AVERAGEIFS('VISSIM Travel Time Outputs'!$H:$H,'VISSIM Travel Time Outputs'!$D:$D,$D49,'VISSIM Travel Time Outputs'!$A:$A,"AVG",'VISSIM Travel Time Outputs'!$B:$B,EM$9),"-")</f>
        <v>-</v>
      </c>
      <c r="EN49" s="324" t="str">
        <f>IFERROR(AVERAGEIFS('VISSIM Travel Time Outputs'!$H:$H,'VISSIM Travel Time Outputs'!$D:$D,$D49,'VISSIM Travel Time Outputs'!$A:$A,"AVG",'VISSIM Travel Time Outputs'!$B:$B,EN$9),"-")</f>
        <v>-</v>
      </c>
      <c r="EO49" s="324" t="str">
        <f>IFERROR(AVERAGEIFS('VISSIM Travel Time Outputs'!$H:$H,'VISSIM Travel Time Outputs'!$D:$D,$D49,'VISSIM Travel Time Outputs'!$A:$A,"AVG",'VISSIM Travel Time Outputs'!$B:$B,EO$9),"-")</f>
        <v>-</v>
      </c>
      <c r="EP49" s="324" t="str">
        <f>IFERROR(AVERAGEIFS('VISSIM Travel Time Outputs'!$H:$H,'VISSIM Travel Time Outputs'!$D:$D,$D49,'VISSIM Travel Time Outputs'!$A:$A,"AVG",'VISSIM Travel Time Outputs'!$B:$B,EP$9),"-")</f>
        <v>-</v>
      </c>
      <c r="EQ49" s="324" t="str">
        <f>IFERROR(AVERAGEIFS('VISSIM Travel Time Outputs'!$H:$H,'VISSIM Travel Time Outputs'!$D:$D,$D49,'VISSIM Travel Time Outputs'!$A:$A,"AVG",'VISSIM Travel Time Outputs'!$B:$B,EQ$9),"-")</f>
        <v>-</v>
      </c>
      <c r="ER49" s="324" t="str">
        <f>IFERROR(AVERAGEIFS('VISSIM Travel Time Outputs'!$H:$H,'VISSIM Travel Time Outputs'!$D:$D,$D49,'VISSIM Travel Time Outputs'!$A:$A,"AVG",'VISSIM Travel Time Outputs'!$B:$B,ER$9),"-")</f>
        <v>-</v>
      </c>
      <c r="ES49" s="324" t="str">
        <f>IFERROR(AVERAGEIFS('VISSIM Travel Time Outputs'!$H:$H,'VISSIM Travel Time Outputs'!$D:$D,$D49,'VISSIM Travel Time Outputs'!$A:$A,"AVG",'VISSIM Travel Time Outputs'!$B:$B,ES$9),"-")</f>
        <v>-</v>
      </c>
      <c r="ET49" s="324" t="str">
        <f>IFERROR(AVERAGEIFS('VISSIM Travel Time Outputs'!$H:$H,'VISSIM Travel Time Outputs'!$D:$D,$D49,'VISSIM Travel Time Outputs'!$A:$A,"AVG",'VISSIM Travel Time Outputs'!$B:$B,ET$9),"-")</f>
        <v>-</v>
      </c>
      <c r="EU49" s="324" t="str">
        <f>IFERROR(AVERAGEIFS('VISSIM Travel Time Outputs'!$H:$H,'VISSIM Travel Time Outputs'!$D:$D,$D49,'VISSIM Travel Time Outputs'!$A:$A,"AVG",'VISSIM Travel Time Outputs'!$B:$B,EU$9),"-")</f>
        <v>-</v>
      </c>
      <c r="EV49" s="324" t="str">
        <f>IFERROR(AVERAGEIFS('VISSIM Travel Time Outputs'!$H:$H,'VISSIM Travel Time Outputs'!$D:$D,$D49,'VISSIM Travel Time Outputs'!$A:$A,"AVG",'VISSIM Travel Time Outputs'!$B:$B,EV$9),"-")</f>
        <v>-</v>
      </c>
      <c r="EW49" s="324" t="str">
        <f>IFERROR(AVERAGEIFS('VISSIM Travel Time Outputs'!$H:$H,'VISSIM Travel Time Outputs'!$D:$D,$D49,'VISSIM Travel Time Outputs'!$A:$A,"AVG",'VISSIM Travel Time Outputs'!$B:$B,EW$9),"-")</f>
        <v>-</v>
      </c>
      <c r="EX49" s="324" t="str">
        <f>IFERROR(AVERAGEIFS('VISSIM Travel Time Outputs'!$H:$H,'VISSIM Travel Time Outputs'!$D:$D,$D49,'VISSIM Travel Time Outputs'!$A:$A,"AVG",'VISSIM Travel Time Outputs'!$B:$B,EX$9),"-")</f>
        <v>-</v>
      </c>
      <c r="EY49" s="324" t="str">
        <f>IFERROR(AVERAGEIFS('VISSIM Travel Time Outputs'!$H:$H,'VISSIM Travel Time Outputs'!$D:$D,$D49,'VISSIM Travel Time Outputs'!$A:$A,"AVG",'VISSIM Travel Time Outputs'!$B:$B,EY$9),"-")</f>
        <v>-</v>
      </c>
      <c r="EZ49" s="325" t="str">
        <f>IFERROR(AVERAGEIFS('VISSIM Travel Time Outputs'!$H:$H,'VISSIM Travel Time Outputs'!$D:$D,$D49,'VISSIM Travel Time Outputs'!$A:$A,"AVG",'VISSIM Travel Time Outputs'!$B:$B,EZ$9),"-")</f>
        <v>-</v>
      </c>
      <c r="FA49" s="254"/>
      <c r="FB49" s="209" t="str">
        <f t="shared" si="22"/>
        <v>--</v>
      </c>
      <c r="FC49" s="354" t="str">
        <f t="shared" si="23"/>
        <v>--</v>
      </c>
      <c r="FD49" s="325">
        <f t="shared" si="24"/>
        <v>0</v>
      </c>
      <c r="FE49" s="331"/>
      <c r="FF49" s="209" t="str">
        <f>IFERROR(GETPIVOTDATA("Average of TRAVTM(40)",#REF!,"TIMEINT",FF$9,"VEHICLETRAVELTIMEMEASUREMENT",$D49)/3600/24,"--")</f>
        <v>--</v>
      </c>
      <c r="FG49" s="34" t="str">
        <f>IFERROR(GETPIVOTDATA("Average of TRAVTM(40)",#REF!,"TIMEINT",FG$9,"VEHICLETRAVELTIMEMEASUREMENT",$D49)/3600/24,"--")</f>
        <v>--</v>
      </c>
      <c r="FH49" s="34" t="str">
        <f>IFERROR(GETPIVOTDATA("Average of TRAVTM(40)",#REF!,"TIMEINT",FH$9,"VEHICLETRAVELTIMEMEASUREMENT",$D49)/3600/24,"--")</f>
        <v>--</v>
      </c>
      <c r="FI49" s="34" t="str">
        <f>IFERROR(GETPIVOTDATA("Average of TRAVTM(40)",#REF!,"TIMEINT",FI$9,"VEHICLETRAVELTIMEMEASUREMENT",$D49)/3600/24,"--")</f>
        <v>--</v>
      </c>
      <c r="FJ49" s="34" t="str">
        <f>IFERROR(GETPIVOTDATA("Average of TRAVTM(40)",#REF!,"TIMEINT",FJ$9,"VEHICLETRAVELTIMEMEASUREMENT",$D49)/3600/24,"--")</f>
        <v>--</v>
      </c>
      <c r="FK49" s="34" t="str">
        <f>IFERROR(GETPIVOTDATA("Average of TRAVTM(40)",#REF!,"TIMEINT",FK$9,"VEHICLETRAVELTIMEMEASUREMENT",$D49)/3600/24,"--")</f>
        <v>--</v>
      </c>
      <c r="FL49" s="34" t="str">
        <f>IFERROR(GETPIVOTDATA("Average of TRAVTM(40)",#REF!,"TIMEINT",FL$9,"VEHICLETRAVELTIMEMEASUREMENT",$D49)/3600/24,"--")</f>
        <v>--</v>
      </c>
      <c r="FM49" s="34" t="str">
        <f>IFERROR(GETPIVOTDATA("Average of TRAVTM(40)",#REF!,"TIMEINT",FM$9,"VEHICLETRAVELTIMEMEASUREMENT",$D49)/3600/24,"--")</f>
        <v>--</v>
      </c>
      <c r="FN49" s="34" t="str">
        <f>IFERROR(GETPIVOTDATA("Average of TRAVTM(40)",#REF!,"TIMEINT",FN$9,"VEHICLETRAVELTIMEMEASUREMENT",$D49)/3600/24,"--")</f>
        <v>--</v>
      </c>
      <c r="FO49" s="34" t="str">
        <f>IFERROR(GETPIVOTDATA("Average of TRAVTM(40)",#REF!,"TIMEINT",FO$9,"VEHICLETRAVELTIMEMEASUREMENT",$D49)/3600/24,"--")</f>
        <v>--</v>
      </c>
      <c r="FP49" s="34" t="str">
        <f>IFERROR(GETPIVOTDATA("Average of TRAVTM(40)",#REF!,"TIMEINT",FP$9,"VEHICLETRAVELTIMEMEASUREMENT",$D49)/3600/24,"--")</f>
        <v>--</v>
      </c>
      <c r="FQ49" s="34" t="str">
        <f>IFERROR(GETPIVOTDATA("Average of TRAVTM(40)",#REF!,"TIMEINT",FQ$9,"VEHICLETRAVELTIMEMEASUREMENT",$D49)/3600/24,"--")</f>
        <v>--</v>
      </c>
      <c r="FR49" s="34" t="str">
        <f>IFERROR(GETPIVOTDATA("Average of TRAVTM(40)",#REF!,"TIMEINT",FR$9,"VEHICLETRAVELTIMEMEASUREMENT",$D49)/3600/24,"--")</f>
        <v>--</v>
      </c>
      <c r="FS49" s="34" t="str">
        <f>IFERROR(GETPIVOTDATA("Average of TRAVTM(40)",#REF!,"TIMEINT",FS$9,"VEHICLETRAVELTIMEMEASUREMENT",$D49)/3600/24,"--")</f>
        <v>--</v>
      </c>
      <c r="FT49" s="34" t="str">
        <f>IFERROR(GETPIVOTDATA("Average of TRAVTM(40)",#REF!,"TIMEINT",FT$9,"VEHICLETRAVELTIMEMEASUREMENT",$D49)/3600/24,"--")</f>
        <v>--</v>
      </c>
      <c r="FU49" s="134" t="str">
        <f>IFERROR(GETPIVOTDATA("Average of TRAVTM(40)",#REF!,"TIMEINT",FU$9,"VEHICLETRAVELTIMEMEASUREMENT",$D49)/3600/24,"--")</f>
        <v>--</v>
      </c>
      <c r="FV49" s="331"/>
      <c r="FW49" s="323" t="str">
        <f>IFERROR(GETPIVOTDATA("Average of VEHS(40)",#REF!,"TIMEINT",FW$9,"VEHICLETRAVELTIMEMEASUREMENT",$D49),"--")</f>
        <v>--</v>
      </c>
      <c r="FX49" s="324" t="str">
        <f>IFERROR(GETPIVOTDATA("Average of VEHS(40)",#REF!,"TIMEINT",FX$9,"VEHICLETRAVELTIMEMEASUREMENT",$D49),"--")</f>
        <v>--</v>
      </c>
      <c r="FY49" s="324" t="str">
        <f>IFERROR(GETPIVOTDATA("Average of VEHS(40)",#REF!,"TIMEINT",FY$9,"VEHICLETRAVELTIMEMEASUREMENT",$D49),"--")</f>
        <v>--</v>
      </c>
      <c r="FZ49" s="324" t="str">
        <f>IFERROR(GETPIVOTDATA("Average of VEHS(40)",#REF!,"TIMEINT",FZ$9,"VEHICLETRAVELTIMEMEASUREMENT",$D49),"--")</f>
        <v>--</v>
      </c>
      <c r="GA49" s="324" t="str">
        <f>IFERROR(GETPIVOTDATA("Average of VEHS(40)",#REF!,"TIMEINT",GA$9,"VEHICLETRAVELTIMEMEASUREMENT",$D49),"--")</f>
        <v>--</v>
      </c>
      <c r="GB49" s="324" t="str">
        <f>IFERROR(GETPIVOTDATA("Average of VEHS(40)",#REF!,"TIMEINT",GB$9,"VEHICLETRAVELTIMEMEASUREMENT",$D49),"--")</f>
        <v>--</v>
      </c>
      <c r="GC49" s="324" t="str">
        <f>IFERROR(GETPIVOTDATA("Average of VEHS(40)",#REF!,"TIMEINT",GC$9,"VEHICLETRAVELTIMEMEASUREMENT",$D49),"--")</f>
        <v>--</v>
      </c>
      <c r="GD49" s="324" t="str">
        <f>IFERROR(GETPIVOTDATA("Average of VEHS(40)",#REF!,"TIMEINT",GD$9,"VEHICLETRAVELTIMEMEASUREMENT",$D49),"--")</f>
        <v>--</v>
      </c>
      <c r="GE49" s="324" t="str">
        <f>IFERROR(GETPIVOTDATA("Average of VEHS(40)",#REF!,"TIMEINT",GE$9,"VEHICLETRAVELTIMEMEASUREMENT",$D49),"--")</f>
        <v>--</v>
      </c>
      <c r="GF49" s="324" t="str">
        <f>IFERROR(GETPIVOTDATA("Average of VEHS(40)",#REF!,"TIMEINT",GF$9,"VEHICLETRAVELTIMEMEASUREMENT",$D49),"--")</f>
        <v>--</v>
      </c>
      <c r="GG49" s="324" t="str">
        <f>IFERROR(GETPIVOTDATA("Average of VEHS(40)",#REF!,"TIMEINT",GG$9,"VEHICLETRAVELTIMEMEASUREMENT",$D49),"--")</f>
        <v>--</v>
      </c>
      <c r="GH49" s="324" t="str">
        <f>IFERROR(GETPIVOTDATA("Average of VEHS(40)",#REF!,"TIMEINT",GH$9,"VEHICLETRAVELTIMEMEASUREMENT",$D49),"--")</f>
        <v>--</v>
      </c>
      <c r="GI49" s="324" t="str">
        <f>IFERROR(GETPIVOTDATA("Average of VEHS(40)",#REF!,"TIMEINT",GI$9,"VEHICLETRAVELTIMEMEASUREMENT",$D49),"--")</f>
        <v>--</v>
      </c>
      <c r="GJ49" s="324" t="str">
        <f>IFERROR(GETPIVOTDATA("Average of VEHS(40)",#REF!,"TIMEINT",GJ$9,"VEHICLETRAVELTIMEMEASUREMENT",$D49),"--")</f>
        <v>--</v>
      </c>
      <c r="GK49" s="324" t="str">
        <f>IFERROR(GETPIVOTDATA("Average of VEHS(40)",#REF!,"TIMEINT",GK$9,"VEHICLETRAVELTIMEMEASUREMENT",$D49),"--")</f>
        <v>--</v>
      </c>
      <c r="GL49" s="325" t="str">
        <f>IFERROR(GETPIVOTDATA("Average of VEHS(40)",#REF!,"TIMEINT",GL$9,"VEHICLETRAVELTIMEMEASUREMENT",$D49),"--")</f>
        <v>--</v>
      </c>
      <c r="GM49" s="331"/>
      <c r="GN49" s="209" t="str">
        <f t="shared" si="25"/>
        <v>--</v>
      </c>
      <c r="GO49" s="354" t="str">
        <f t="shared" si="26"/>
        <v>--</v>
      </c>
      <c r="GP49" s="325">
        <f t="shared" si="27"/>
        <v>0</v>
      </c>
      <c r="GQ49" s="331"/>
      <c r="GR49" s="209" t="str">
        <f>IFERROR(GETPIVOTDATA("Average of TRAVTM(60)",#REF!,"TIMEINT",GR$9,"VEHICLETRAVELTIMEMEASUREMENT",$D49)/3600/24,"--")</f>
        <v>--</v>
      </c>
      <c r="GS49" s="34" t="str">
        <f>IFERROR(GETPIVOTDATA("Average of TRAVTM(60)",#REF!,"TIMEINT",GS$9,"VEHICLETRAVELTIMEMEASUREMENT",$D49)/3600/24,"--")</f>
        <v>--</v>
      </c>
      <c r="GT49" s="34" t="str">
        <f>IFERROR(GETPIVOTDATA("Average of TRAVTM(60)",#REF!,"TIMEINT",GT$9,"VEHICLETRAVELTIMEMEASUREMENT",$D49)/3600/24,"--")</f>
        <v>--</v>
      </c>
      <c r="GU49" s="34" t="str">
        <f>IFERROR(GETPIVOTDATA("Average of TRAVTM(60)",#REF!,"TIMEINT",GU$9,"VEHICLETRAVELTIMEMEASUREMENT",$D49)/3600/24,"--")</f>
        <v>--</v>
      </c>
      <c r="GV49" s="34" t="str">
        <f>IFERROR(GETPIVOTDATA("Average of TRAVTM(60)",#REF!,"TIMEINT",GV$9,"VEHICLETRAVELTIMEMEASUREMENT",$D49)/3600/24,"--")</f>
        <v>--</v>
      </c>
      <c r="GW49" s="34" t="str">
        <f>IFERROR(GETPIVOTDATA("Average of TRAVTM(60)",#REF!,"TIMEINT",GW$9,"VEHICLETRAVELTIMEMEASUREMENT",$D49)/3600/24,"--")</f>
        <v>--</v>
      </c>
      <c r="GX49" s="34" t="str">
        <f>IFERROR(GETPIVOTDATA("Average of TRAVTM(60)",#REF!,"TIMEINT",GX$9,"VEHICLETRAVELTIMEMEASUREMENT",$D49)/3600/24,"--")</f>
        <v>--</v>
      </c>
      <c r="GY49" s="34" t="str">
        <f>IFERROR(GETPIVOTDATA("Average of TRAVTM(60)",#REF!,"TIMEINT",GY$9,"VEHICLETRAVELTIMEMEASUREMENT",$D49)/3600/24,"--")</f>
        <v>--</v>
      </c>
      <c r="GZ49" s="34" t="str">
        <f>IFERROR(GETPIVOTDATA("Average of TRAVTM(60)",#REF!,"TIMEINT",GZ$9,"VEHICLETRAVELTIMEMEASUREMENT",$D49)/3600/24,"--")</f>
        <v>--</v>
      </c>
      <c r="HA49" s="34" t="str">
        <f>IFERROR(GETPIVOTDATA("Average of TRAVTM(60)",#REF!,"TIMEINT",HA$9,"VEHICLETRAVELTIMEMEASUREMENT",$D49)/3600/24,"--")</f>
        <v>--</v>
      </c>
      <c r="HB49" s="34" t="str">
        <f>IFERROR(GETPIVOTDATA("Average of TRAVTM(60)",#REF!,"TIMEINT",HB$9,"VEHICLETRAVELTIMEMEASUREMENT",$D49)/3600/24,"--")</f>
        <v>--</v>
      </c>
      <c r="HC49" s="34" t="str">
        <f>IFERROR(GETPIVOTDATA("Average of TRAVTM(60)",#REF!,"TIMEINT",HC$9,"VEHICLETRAVELTIMEMEASUREMENT",$D49)/3600/24,"--")</f>
        <v>--</v>
      </c>
      <c r="HD49" s="34" t="str">
        <f>IFERROR(GETPIVOTDATA("Average of TRAVTM(60)",#REF!,"TIMEINT",HD$9,"VEHICLETRAVELTIMEMEASUREMENT",$D49)/3600/24,"--")</f>
        <v>--</v>
      </c>
      <c r="HE49" s="34" t="str">
        <f>IFERROR(GETPIVOTDATA("Average of TRAVTM(60)",#REF!,"TIMEINT",HE$9,"VEHICLETRAVELTIMEMEASUREMENT",$D49)/3600/24,"--")</f>
        <v>--</v>
      </c>
      <c r="HF49" s="34" t="str">
        <f>IFERROR(GETPIVOTDATA("Average of TRAVTM(60)",#REF!,"TIMEINT",HF$9,"VEHICLETRAVELTIMEMEASUREMENT",$D49)/3600/24,"--")</f>
        <v>--</v>
      </c>
      <c r="HG49" s="134" t="str">
        <f>IFERROR(GETPIVOTDATA("Average of TRAVTM(60)",#REF!,"TIMEINT",HG$9,"VEHICLETRAVELTIMEMEASUREMENT",$D49)/3600/24,"--")</f>
        <v>--</v>
      </c>
      <c r="HH49" s="331"/>
      <c r="HI49" s="323" t="str">
        <f>IFERROR(GETPIVOTDATA("Average of VEHS(60)",#REF!,"TIMEINT",HI$9,"VEHICLETRAVELTIMEMEASUREMENT",$D49),"--")</f>
        <v>--</v>
      </c>
      <c r="HJ49" s="324" t="str">
        <f>IFERROR(GETPIVOTDATA("Average of VEHS(60)",#REF!,"TIMEINT",HJ$9,"VEHICLETRAVELTIMEMEASUREMENT",$D49),"--")</f>
        <v>--</v>
      </c>
      <c r="HK49" s="324" t="str">
        <f>IFERROR(GETPIVOTDATA("Average of VEHS(60)",#REF!,"TIMEINT",HK$9,"VEHICLETRAVELTIMEMEASUREMENT",$D49),"--")</f>
        <v>--</v>
      </c>
      <c r="HL49" s="324" t="str">
        <f>IFERROR(GETPIVOTDATA("Average of VEHS(60)",#REF!,"TIMEINT",HL$9,"VEHICLETRAVELTIMEMEASUREMENT",$D49),"--")</f>
        <v>--</v>
      </c>
      <c r="HM49" s="324" t="str">
        <f>IFERROR(GETPIVOTDATA("Average of VEHS(60)",#REF!,"TIMEINT",HM$9,"VEHICLETRAVELTIMEMEASUREMENT",$D49),"--")</f>
        <v>--</v>
      </c>
      <c r="HN49" s="324" t="str">
        <f>IFERROR(GETPIVOTDATA("Average of VEHS(60)",#REF!,"TIMEINT",HN$9,"VEHICLETRAVELTIMEMEASUREMENT",$D49),"--")</f>
        <v>--</v>
      </c>
      <c r="HO49" s="324" t="str">
        <f>IFERROR(GETPIVOTDATA("Average of VEHS(60)",#REF!,"TIMEINT",HO$9,"VEHICLETRAVELTIMEMEASUREMENT",$D49),"--")</f>
        <v>--</v>
      </c>
      <c r="HP49" s="324" t="str">
        <f>IFERROR(GETPIVOTDATA("Average of VEHS(60)",#REF!,"TIMEINT",HP$9,"VEHICLETRAVELTIMEMEASUREMENT",$D49),"--")</f>
        <v>--</v>
      </c>
      <c r="HQ49" s="324" t="str">
        <f>IFERROR(GETPIVOTDATA("Average of VEHS(60)",#REF!,"TIMEINT",HQ$9,"VEHICLETRAVELTIMEMEASUREMENT",$D49),"--")</f>
        <v>--</v>
      </c>
      <c r="HR49" s="324" t="str">
        <f>IFERROR(GETPIVOTDATA("Average of VEHS(60)",#REF!,"TIMEINT",HR$9,"VEHICLETRAVELTIMEMEASUREMENT",$D49),"--")</f>
        <v>--</v>
      </c>
      <c r="HS49" s="324" t="str">
        <f>IFERROR(GETPIVOTDATA("Average of VEHS(60)",#REF!,"TIMEINT",HS$9,"VEHICLETRAVELTIMEMEASUREMENT",$D49),"--")</f>
        <v>--</v>
      </c>
      <c r="HT49" s="324" t="str">
        <f>IFERROR(GETPIVOTDATA("Average of VEHS(60)",#REF!,"TIMEINT",HT$9,"VEHICLETRAVELTIMEMEASUREMENT",$D49),"--")</f>
        <v>--</v>
      </c>
      <c r="HU49" s="324" t="str">
        <f>IFERROR(GETPIVOTDATA("Average of VEHS(60)",#REF!,"TIMEINT",HU$9,"VEHICLETRAVELTIMEMEASUREMENT",$D49),"--")</f>
        <v>--</v>
      </c>
      <c r="HV49" s="324" t="str">
        <f>IFERROR(GETPIVOTDATA("Average of VEHS(60)",#REF!,"TIMEINT",HV$9,"VEHICLETRAVELTIMEMEASUREMENT",$D49),"--")</f>
        <v>--</v>
      </c>
      <c r="HW49" s="324" t="str">
        <f>IFERROR(GETPIVOTDATA("Average of VEHS(60)",#REF!,"TIMEINT",HW$9,"VEHICLETRAVELTIMEMEASUREMENT",$D49),"--")</f>
        <v>--</v>
      </c>
      <c r="HX49" s="325" t="str">
        <f>IFERROR(GETPIVOTDATA("Average of VEHS(60)",#REF!,"TIMEINT",HX$9,"VEHICLETRAVELTIMEMEASUREMENT",$D49),"--")</f>
        <v>--</v>
      </c>
      <c r="HY49" s="331"/>
      <c r="HZ49" s="209" t="str">
        <f t="shared" si="28"/>
        <v>--</v>
      </c>
      <c r="IA49" s="354" t="str">
        <f t="shared" si="29"/>
        <v>--</v>
      </c>
      <c r="IB49" s="325">
        <f t="shared" si="30"/>
        <v>0</v>
      </c>
      <c r="IC49" s="638"/>
      <c r="ID49" s="323" t="str">
        <f>IFERROR(AVERAGEIFS('VISSIM Travel Time Outputs'!#REF!,'VISSIM Travel Time Outputs'!#REF!,$D49,'VISSIM Travel Time Outputs'!#REF!,"AVG",'VISSIM Travel Time Outputs'!#REF!,ID$9),"-")</f>
        <v>-</v>
      </c>
      <c r="IE49" s="324" t="str">
        <f>IFERROR(AVERAGEIFS('VISSIM Travel Time Outputs'!#REF!,'VISSIM Travel Time Outputs'!#REF!,$D49,'VISSIM Travel Time Outputs'!#REF!,"AVG",'VISSIM Travel Time Outputs'!#REF!,IE$9),"-")</f>
        <v>-</v>
      </c>
      <c r="IF49" s="324" t="str">
        <f>IFERROR(AVERAGEIFS('VISSIM Travel Time Outputs'!#REF!,'VISSIM Travel Time Outputs'!#REF!,$D49,'VISSIM Travel Time Outputs'!#REF!,"AVG",'VISSIM Travel Time Outputs'!#REF!,IF$9),"-")</f>
        <v>-</v>
      </c>
      <c r="IG49" s="324" t="str">
        <f>IFERROR(AVERAGEIFS('VISSIM Travel Time Outputs'!#REF!,'VISSIM Travel Time Outputs'!#REF!,$D49,'VISSIM Travel Time Outputs'!#REF!,"AVG",'VISSIM Travel Time Outputs'!#REF!,IG$9),"-")</f>
        <v>-</v>
      </c>
      <c r="IH49" s="324" t="str">
        <f>IFERROR(AVERAGEIFS('VISSIM Travel Time Outputs'!#REF!,'VISSIM Travel Time Outputs'!#REF!,$D49,'VISSIM Travel Time Outputs'!#REF!,"AVG",'VISSIM Travel Time Outputs'!#REF!,IH$9),"-")</f>
        <v>-</v>
      </c>
      <c r="II49" s="324" t="str">
        <f>IFERROR(AVERAGEIFS('VISSIM Travel Time Outputs'!#REF!,'VISSIM Travel Time Outputs'!#REF!,$D49,'VISSIM Travel Time Outputs'!#REF!,"AVG",'VISSIM Travel Time Outputs'!#REF!,II$9),"-")</f>
        <v>-</v>
      </c>
      <c r="IJ49" s="324" t="str">
        <f>IFERROR(AVERAGEIFS('VISSIM Travel Time Outputs'!#REF!,'VISSIM Travel Time Outputs'!#REF!,$D49,'VISSIM Travel Time Outputs'!#REF!,"AVG",'VISSIM Travel Time Outputs'!#REF!,IJ$9),"-")</f>
        <v>-</v>
      </c>
      <c r="IK49" s="324" t="str">
        <f>IFERROR(AVERAGEIFS('VISSIM Travel Time Outputs'!#REF!,'VISSIM Travel Time Outputs'!#REF!,$D49,'VISSIM Travel Time Outputs'!#REF!,"AVG",'VISSIM Travel Time Outputs'!#REF!,IK$9),"-")</f>
        <v>-</v>
      </c>
      <c r="IL49" s="324" t="str">
        <f>IFERROR(AVERAGEIFS('VISSIM Travel Time Outputs'!#REF!,'VISSIM Travel Time Outputs'!#REF!,$D49,'VISSIM Travel Time Outputs'!#REF!,"AVG",'VISSIM Travel Time Outputs'!#REF!,IL$9),"-")</f>
        <v>-</v>
      </c>
      <c r="IM49" s="324" t="str">
        <f>IFERROR(AVERAGEIFS('VISSIM Travel Time Outputs'!#REF!,'VISSIM Travel Time Outputs'!#REF!,$D49,'VISSIM Travel Time Outputs'!#REF!,"AVG",'VISSIM Travel Time Outputs'!#REF!,IM$9),"-")</f>
        <v>-</v>
      </c>
      <c r="IN49" s="324" t="str">
        <f>IFERROR(AVERAGEIFS('VISSIM Travel Time Outputs'!#REF!,'VISSIM Travel Time Outputs'!#REF!,$D49,'VISSIM Travel Time Outputs'!#REF!,"AVG",'VISSIM Travel Time Outputs'!#REF!,IN$9),"-")</f>
        <v>-</v>
      </c>
      <c r="IO49" s="324" t="str">
        <f>IFERROR(AVERAGEIFS('VISSIM Travel Time Outputs'!#REF!,'VISSIM Travel Time Outputs'!#REF!,$D49,'VISSIM Travel Time Outputs'!#REF!,"AVG",'VISSIM Travel Time Outputs'!#REF!,IO$9),"-")</f>
        <v>-</v>
      </c>
      <c r="IP49" s="324" t="str">
        <f>IFERROR(AVERAGEIFS('VISSIM Travel Time Outputs'!#REF!,'VISSIM Travel Time Outputs'!#REF!,$D49,'VISSIM Travel Time Outputs'!#REF!,"AVG",'VISSIM Travel Time Outputs'!#REF!,IP$9),"-")</f>
        <v>-</v>
      </c>
      <c r="IQ49" s="324" t="str">
        <f>IFERROR(AVERAGEIFS('VISSIM Travel Time Outputs'!#REF!,'VISSIM Travel Time Outputs'!#REF!,$D49,'VISSIM Travel Time Outputs'!#REF!,"AVG",'VISSIM Travel Time Outputs'!#REF!,IQ$9),"-")</f>
        <v>-</v>
      </c>
      <c r="IR49" s="324" t="str">
        <f>IFERROR(AVERAGEIFS('VISSIM Travel Time Outputs'!#REF!,'VISSIM Travel Time Outputs'!#REF!,$D49,'VISSIM Travel Time Outputs'!#REF!,"AVG",'VISSIM Travel Time Outputs'!#REF!,IR$9),"-")</f>
        <v>-</v>
      </c>
      <c r="IS49" s="325" t="str">
        <f>IFERROR(AVERAGEIFS('VISSIM Travel Time Outputs'!#REF!,'VISSIM Travel Time Outputs'!#REF!,$D49,'VISSIM Travel Time Outputs'!#REF!,"AVG",'VISSIM Travel Time Outputs'!#REF!,IS$9),"-")</f>
        <v>-</v>
      </c>
      <c r="IT49" s="325" t="str">
        <f t="shared" si="31"/>
        <v>--</v>
      </c>
    </row>
    <row r="50" spans="1:254" x14ac:dyDescent="0.35">
      <c r="A50" s="252" t="str">
        <f t="shared" si="12"/>
        <v>H</v>
      </c>
      <c r="B50" s="577">
        <f t="shared" si="32"/>
        <v>41</v>
      </c>
      <c r="C50" s="413">
        <f>INDEX('Input - Travel Times'!$B$3:$AH$103,MATCH($B50,'Input - Travel Times'!$B$3:$B$103,0),MATCH(C$9,'Input - Travel Times'!$B$3:$AH$3,0))</f>
        <v>0</v>
      </c>
      <c r="D50" s="150">
        <f>INDEX('Input - Travel Times'!$B$3:$AH$103,MATCH($B50,'Input - Travel Times'!$B$3:$B$103,0),MATCH(D$9,'Input - Travel Times'!$B$3:$AH$3,0))</f>
        <v>0</v>
      </c>
      <c r="E50" s="518">
        <f>TIME(0,0,INDEX('Input - Travel Times'!$B$3:$AH$103,MATCH($B50,'Input - Travel Times'!$B$3:$B$103,0),MATCH(E$9,'Input - Travel Times'!$B$3:$AH$3,0)))</f>
        <v>0</v>
      </c>
      <c r="F50" s="518">
        <f>TIME(0,0,INDEX('Input - Travel Times'!$B$3:$AH$103,MATCH($B50,'Input - Travel Times'!$B$3:$B$103,0),MATCH(F$9,'Input - Travel Times'!$B$3:$AH$3,0)))</f>
        <v>0</v>
      </c>
      <c r="G50" s="518">
        <f>TIME(0,0,INDEX('Input - Travel Times'!$B$3:$AH$103,MATCH($B50,'Input - Travel Times'!$B$3:$B$103,0),MATCH(G$9,'Input - Travel Times'!$B$3:$AH$3,0)))</f>
        <v>0</v>
      </c>
      <c r="H50" s="518">
        <f>TIME(0,0,INDEX('Input - Travel Times'!$B$3:$AH$103,MATCH($B50,'Input - Travel Times'!$B$3:$B$103,0),MATCH(H$9,'Input - Travel Times'!$B$3:$AH$3,0)))</f>
        <v>0</v>
      </c>
      <c r="J50" s="209" t="str">
        <f>IFERROR(TIME(0,0,AVERAGEIFS('VISSIM Travel Time Outputs'!$I:$I,'VISSIM Travel Time Outputs'!$D:$D,$D50,'VISSIM Travel Time Outputs'!$A:$A,"AVG",'VISSIM Travel Time Outputs'!$B:$B,J$9)),"-")</f>
        <v>-</v>
      </c>
      <c r="K50" s="34" t="str">
        <f>IFERROR(TIME(0,0,AVERAGEIFS('VISSIM Travel Time Outputs'!$I:$I,'VISSIM Travel Time Outputs'!$D:$D,$D50,'VISSIM Travel Time Outputs'!$A:$A,"AVG",'VISSIM Travel Time Outputs'!$B:$B,K$9)),"-")</f>
        <v>-</v>
      </c>
      <c r="L50" s="34" t="str">
        <f>IFERROR(TIME(0,0,AVERAGEIFS('VISSIM Travel Time Outputs'!$I:$I,'VISSIM Travel Time Outputs'!$D:$D,$D50,'VISSIM Travel Time Outputs'!$A:$A,"AVG",'VISSIM Travel Time Outputs'!$B:$B,L$9)),"-")</f>
        <v>-</v>
      </c>
      <c r="M50" s="34" t="str">
        <f>IFERROR(TIME(0,0,AVERAGEIFS('VISSIM Travel Time Outputs'!$I:$I,'VISSIM Travel Time Outputs'!$D:$D,$D50,'VISSIM Travel Time Outputs'!$A:$A,"AVG",'VISSIM Travel Time Outputs'!$B:$B,M$9)),"-")</f>
        <v>-</v>
      </c>
      <c r="N50" s="34" t="str">
        <f>IFERROR(TIME(0,0,AVERAGEIFS('VISSIM Travel Time Outputs'!$I:$I,'VISSIM Travel Time Outputs'!$D:$D,$D50,'VISSIM Travel Time Outputs'!$A:$A,"AVG",'VISSIM Travel Time Outputs'!$B:$B,N$9)),"-")</f>
        <v>-</v>
      </c>
      <c r="O50" s="34" t="str">
        <f>IFERROR(TIME(0,0,AVERAGEIFS('VISSIM Travel Time Outputs'!$I:$I,'VISSIM Travel Time Outputs'!$D:$D,$D50,'VISSIM Travel Time Outputs'!$A:$A,"AVG",'VISSIM Travel Time Outputs'!$B:$B,O$9)),"-")</f>
        <v>-</v>
      </c>
      <c r="P50" s="34" t="str">
        <f>IFERROR(TIME(0,0,AVERAGEIFS('VISSIM Travel Time Outputs'!$I:$I,'VISSIM Travel Time Outputs'!$D:$D,$D50,'VISSIM Travel Time Outputs'!$A:$A,"AVG",'VISSIM Travel Time Outputs'!$B:$B,P$9)),"-")</f>
        <v>-</v>
      </c>
      <c r="Q50" s="34" t="str">
        <f>IFERROR(TIME(0,0,AVERAGEIFS('VISSIM Travel Time Outputs'!$I:$I,'VISSIM Travel Time Outputs'!$D:$D,$D50,'VISSIM Travel Time Outputs'!$A:$A,"AVG",'VISSIM Travel Time Outputs'!$B:$B,Q$9)),"-")</f>
        <v>-</v>
      </c>
      <c r="R50" s="34" t="str">
        <f>IFERROR(TIME(0,0,AVERAGEIFS('VISSIM Travel Time Outputs'!$I:$I,'VISSIM Travel Time Outputs'!$D:$D,$D50,'VISSIM Travel Time Outputs'!$A:$A,"AVG",'VISSIM Travel Time Outputs'!$B:$B,R$9)),"-")</f>
        <v>-</v>
      </c>
      <c r="S50" s="34" t="str">
        <f>IFERROR(TIME(0,0,AVERAGEIFS('VISSIM Travel Time Outputs'!$I:$I,'VISSIM Travel Time Outputs'!$D:$D,$D50,'VISSIM Travel Time Outputs'!$A:$A,"AVG",'VISSIM Travel Time Outputs'!$B:$B,S$9)),"-")</f>
        <v>-</v>
      </c>
      <c r="T50" s="34" t="str">
        <f>IFERROR(TIME(0,0,AVERAGEIFS('VISSIM Travel Time Outputs'!$I:$I,'VISSIM Travel Time Outputs'!$D:$D,$D50,'VISSIM Travel Time Outputs'!$A:$A,"AVG",'VISSIM Travel Time Outputs'!$B:$B,T$9)),"-")</f>
        <v>-</v>
      </c>
      <c r="U50" s="34" t="str">
        <f>IFERROR(TIME(0,0,AVERAGEIFS('VISSIM Travel Time Outputs'!$I:$I,'VISSIM Travel Time Outputs'!$D:$D,$D50,'VISSIM Travel Time Outputs'!$A:$A,"AVG",'VISSIM Travel Time Outputs'!$B:$B,U$9)),"-")</f>
        <v>-</v>
      </c>
      <c r="V50" s="34" t="str">
        <f>IFERROR(TIME(0,0,AVERAGEIFS('VISSIM Travel Time Outputs'!$I:$I,'VISSIM Travel Time Outputs'!$D:$D,$D50,'VISSIM Travel Time Outputs'!$A:$A,"AVG",'VISSIM Travel Time Outputs'!$B:$B,V$9)),"-")</f>
        <v>-</v>
      </c>
      <c r="W50" s="34" t="str">
        <f>IFERROR(TIME(0,0,AVERAGEIFS('VISSIM Travel Time Outputs'!$I:$I,'VISSIM Travel Time Outputs'!$D:$D,$D50,'VISSIM Travel Time Outputs'!$A:$A,"AVG",'VISSIM Travel Time Outputs'!$B:$B,W$9)),"-")</f>
        <v>-</v>
      </c>
      <c r="X50" s="34" t="str">
        <f>IFERROR(TIME(0,0,AVERAGEIFS('VISSIM Travel Time Outputs'!$I:$I,'VISSIM Travel Time Outputs'!$D:$D,$D50,'VISSIM Travel Time Outputs'!$A:$A,"AVG",'VISSIM Travel Time Outputs'!$B:$B,X$9)),"-")</f>
        <v>-</v>
      </c>
      <c r="Y50" s="134" t="str">
        <f>IFERROR(TIME(0,0,AVERAGEIFS('VISSIM Travel Time Outputs'!$I:$I,'VISSIM Travel Time Outputs'!$D:$D,$D50,'VISSIM Travel Time Outputs'!$A:$A,"AVG",'VISSIM Travel Time Outputs'!$B:$B,Y$9)),"-")</f>
        <v>-</v>
      </c>
      <c r="Z50" s="254"/>
      <c r="AA50" s="323" t="str">
        <f>IFERROR(AVERAGEIFS('VISSIM Travel Time Outputs'!$F:$F,'VISSIM Travel Time Outputs'!$D:$D,$D50,'VISSIM Travel Time Outputs'!$A:$A,"AVG",'VISSIM Travel Time Outputs'!$B:$B,AA$9),"-")</f>
        <v>-</v>
      </c>
      <c r="AB50" s="324" t="str">
        <f>IFERROR(AVERAGEIFS('VISSIM Travel Time Outputs'!$F:$F,'VISSIM Travel Time Outputs'!$D:$D,$D50,'VISSIM Travel Time Outputs'!$A:$A,"AVG",'VISSIM Travel Time Outputs'!$B:$B,AB$9),"-")</f>
        <v>-</v>
      </c>
      <c r="AC50" s="324" t="str">
        <f>IFERROR(AVERAGEIFS('VISSIM Travel Time Outputs'!$F:$F,'VISSIM Travel Time Outputs'!$D:$D,$D50,'VISSIM Travel Time Outputs'!$A:$A,"AVG",'VISSIM Travel Time Outputs'!$B:$B,AC$9),"-")</f>
        <v>-</v>
      </c>
      <c r="AD50" s="324" t="str">
        <f>IFERROR(AVERAGEIFS('VISSIM Travel Time Outputs'!$F:$F,'VISSIM Travel Time Outputs'!$D:$D,$D50,'VISSIM Travel Time Outputs'!$A:$A,"AVG",'VISSIM Travel Time Outputs'!$B:$B,AD$9),"-")</f>
        <v>-</v>
      </c>
      <c r="AE50" s="324" t="str">
        <f>IFERROR(AVERAGEIFS('VISSIM Travel Time Outputs'!$F:$F,'VISSIM Travel Time Outputs'!$D:$D,$D50,'VISSIM Travel Time Outputs'!$A:$A,"AVG",'VISSIM Travel Time Outputs'!$B:$B,AE$9),"-")</f>
        <v>-</v>
      </c>
      <c r="AF50" s="324" t="str">
        <f>IFERROR(AVERAGEIFS('VISSIM Travel Time Outputs'!$F:$F,'VISSIM Travel Time Outputs'!$D:$D,$D50,'VISSIM Travel Time Outputs'!$A:$A,"AVG",'VISSIM Travel Time Outputs'!$B:$B,AF$9),"-")</f>
        <v>-</v>
      </c>
      <c r="AG50" s="324" t="str">
        <f>IFERROR(AVERAGEIFS('VISSIM Travel Time Outputs'!$F:$F,'VISSIM Travel Time Outputs'!$D:$D,$D50,'VISSIM Travel Time Outputs'!$A:$A,"AVG",'VISSIM Travel Time Outputs'!$B:$B,AG$9),"-")</f>
        <v>-</v>
      </c>
      <c r="AH50" s="324" t="str">
        <f>IFERROR(AVERAGEIFS('VISSIM Travel Time Outputs'!$F:$F,'VISSIM Travel Time Outputs'!$D:$D,$D50,'VISSIM Travel Time Outputs'!$A:$A,"AVG",'VISSIM Travel Time Outputs'!$B:$B,AH$9),"-")</f>
        <v>-</v>
      </c>
      <c r="AI50" s="324" t="str">
        <f>IFERROR(AVERAGEIFS('VISSIM Travel Time Outputs'!$F:$F,'VISSIM Travel Time Outputs'!$D:$D,$D50,'VISSIM Travel Time Outputs'!$A:$A,"AVG",'VISSIM Travel Time Outputs'!$B:$B,AI$9),"-")</f>
        <v>-</v>
      </c>
      <c r="AJ50" s="324" t="str">
        <f>IFERROR(AVERAGEIFS('VISSIM Travel Time Outputs'!$F:$F,'VISSIM Travel Time Outputs'!$D:$D,$D50,'VISSIM Travel Time Outputs'!$A:$A,"AVG",'VISSIM Travel Time Outputs'!$B:$B,AJ$9),"-")</f>
        <v>-</v>
      </c>
      <c r="AK50" s="324" t="str">
        <f>IFERROR(AVERAGEIFS('VISSIM Travel Time Outputs'!$F:$F,'VISSIM Travel Time Outputs'!$D:$D,$D50,'VISSIM Travel Time Outputs'!$A:$A,"AVG",'VISSIM Travel Time Outputs'!$B:$B,AK$9),"-")</f>
        <v>-</v>
      </c>
      <c r="AL50" s="324" t="str">
        <f>IFERROR(AVERAGEIFS('VISSIM Travel Time Outputs'!$F:$F,'VISSIM Travel Time Outputs'!$D:$D,$D50,'VISSIM Travel Time Outputs'!$A:$A,"AVG",'VISSIM Travel Time Outputs'!$B:$B,AL$9),"-")</f>
        <v>-</v>
      </c>
      <c r="AM50" s="324" t="str">
        <f>IFERROR(AVERAGEIFS('VISSIM Travel Time Outputs'!$F:$F,'VISSIM Travel Time Outputs'!$D:$D,$D50,'VISSIM Travel Time Outputs'!$A:$A,"AVG",'VISSIM Travel Time Outputs'!$B:$B,AM$9),"-")</f>
        <v>-</v>
      </c>
      <c r="AN50" s="324" t="str">
        <f>IFERROR(AVERAGEIFS('VISSIM Travel Time Outputs'!$F:$F,'VISSIM Travel Time Outputs'!$D:$D,$D50,'VISSIM Travel Time Outputs'!$A:$A,"AVG",'VISSIM Travel Time Outputs'!$B:$B,AN$9),"-")</f>
        <v>-</v>
      </c>
      <c r="AO50" s="324" t="str">
        <f>IFERROR(AVERAGEIFS('VISSIM Travel Time Outputs'!$F:$F,'VISSIM Travel Time Outputs'!$D:$D,$D50,'VISSIM Travel Time Outputs'!$A:$A,"AVG",'VISSIM Travel Time Outputs'!$B:$B,AO$9),"-")</f>
        <v>-</v>
      </c>
      <c r="AP50" s="325" t="str">
        <f>IFERROR(AVERAGEIFS('VISSIM Travel Time Outputs'!$F:$F,'VISSIM Travel Time Outputs'!$D:$D,$D50,'VISSIM Travel Time Outputs'!$A:$A,"AVG",'VISSIM Travel Time Outputs'!$B:$B,AP$9),"-")</f>
        <v>-</v>
      </c>
      <c r="AQ50" s="331"/>
      <c r="AR50" s="209" t="str">
        <f t="shared" si="13"/>
        <v>--</v>
      </c>
      <c r="AS50" s="354" t="str">
        <f t="shared" si="14"/>
        <v>--</v>
      </c>
      <c r="AT50" s="325">
        <f t="shared" si="15"/>
        <v>0</v>
      </c>
      <c r="AU50" s="255"/>
      <c r="AV50" s="209" t="str">
        <f>IFERROR(TIME(0,0,AVERAGEIFS('VISSIM Travel Time Outputs'!$J:$J,'VISSIM Travel Time Outputs'!$D:$D,$D50,'VISSIM Travel Time Outputs'!$A:$A,"AVG",'VISSIM Travel Time Outputs'!$B:$B,AV$9)),"-")</f>
        <v>-</v>
      </c>
      <c r="AW50" s="34" t="str">
        <f>IFERROR(TIME(0,0,AVERAGEIFS('VISSIM Travel Time Outputs'!$J:$J,'VISSIM Travel Time Outputs'!$D:$D,$D50,'VISSIM Travel Time Outputs'!$A:$A,"AVG",'VISSIM Travel Time Outputs'!$B:$B,AW$9)),"-")</f>
        <v>-</v>
      </c>
      <c r="AX50" s="34" t="str">
        <f>IFERROR(TIME(0,0,AVERAGEIFS('VISSIM Travel Time Outputs'!$J:$J,'VISSIM Travel Time Outputs'!$D:$D,$D50,'VISSIM Travel Time Outputs'!$A:$A,"AVG",'VISSIM Travel Time Outputs'!$B:$B,AX$9)),"-")</f>
        <v>-</v>
      </c>
      <c r="AY50" s="34" t="str">
        <f>IFERROR(TIME(0,0,AVERAGEIFS('VISSIM Travel Time Outputs'!$J:$J,'VISSIM Travel Time Outputs'!$D:$D,$D50,'VISSIM Travel Time Outputs'!$A:$A,"AVG",'VISSIM Travel Time Outputs'!$B:$B,AY$9)),"-")</f>
        <v>-</v>
      </c>
      <c r="AZ50" s="34" t="str">
        <f>IFERROR(TIME(0,0,AVERAGEIFS('VISSIM Travel Time Outputs'!$J:$J,'VISSIM Travel Time Outputs'!$D:$D,$D50,'VISSIM Travel Time Outputs'!$A:$A,"AVG",'VISSIM Travel Time Outputs'!$B:$B,AZ$9)),"-")</f>
        <v>-</v>
      </c>
      <c r="BA50" s="34" t="str">
        <f>IFERROR(TIME(0,0,AVERAGEIFS('VISSIM Travel Time Outputs'!$J:$J,'VISSIM Travel Time Outputs'!$D:$D,$D50,'VISSIM Travel Time Outputs'!$A:$A,"AVG",'VISSIM Travel Time Outputs'!$B:$B,BA$9)),"-")</f>
        <v>-</v>
      </c>
      <c r="BB50" s="34" t="str">
        <f>IFERROR(TIME(0,0,AVERAGEIFS('VISSIM Travel Time Outputs'!$J:$J,'VISSIM Travel Time Outputs'!$D:$D,$D50,'VISSIM Travel Time Outputs'!$A:$A,"AVG",'VISSIM Travel Time Outputs'!$B:$B,BB$9)),"-")</f>
        <v>-</v>
      </c>
      <c r="BC50" s="34" t="str">
        <f>IFERROR(TIME(0,0,AVERAGEIFS('VISSIM Travel Time Outputs'!$J:$J,'VISSIM Travel Time Outputs'!$D:$D,$D50,'VISSIM Travel Time Outputs'!$A:$A,"AVG",'VISSIM Travel Time Outputs'!$B:$B,BC$9)),"-")</f>
        <v>-</v>
      </c>
      <c r="BD50" s="34" t="str">
        <f>IFERROR(TIME(0,0,AVERAGEIFS('VISSIM Travel Time Outputs'!$J:$J,'VISSIM Travel Time Outputs'!$D:$D,$D50,'VISSIM Travel Time Outputs'!$A:$A,"AVG",'VISSIM Travel Time Outputs'!$B:$B,BD$9)),"-")</f>
        <v>-</v>
      </c>
      <c r="BE50" s="34" t="str">
        <f>IFERROR(TIME(0,0,AVERAGEIFS('VISSIM Travel Time Outputs'!$J:$J,'VISSIM Travel Time Outputs'!$D:$D,$D50,'VISSIM Travel Time Outputs'!$A:$A,"AVG",'VISSIM Travel Time Outputs'!$B:$B,BE$9)),"-")</f>
        <v>-</v>
      </c>
      <c r="BF50" s="34" t="str">
        <f>IFERROR(TIME(0,0,AVERAGEIFS('VISSIM Travel Time Outputs'!$J:$J,'VISSIM Travel Time Outputs'!$D:$D,$D50,'VISSIM Travel Time Outputs'!$A:$A,"AVG",'VISSIM Travel Time Outputs'!$B:$B,BF$9)),"-")</f>
        <v>-</v>
      </c>
      <c r="BG50" s="34" t="str">
        <f>IFERROR(TIME(0,0,AVERAGEIFS('VISSIM Travel Time Outputs'!$J:$J,'VISSIM Travel Time Outputs'!$D:$D,$D50,'VISSIM Travel Time Outputs'!$A:$A,"AVG",'VISSIM Travel Time Outputs'!$B:$B,BG$9)),"-")</f>
        <v>-</v>
      </c>
      <c r="BH50" s="34" t="str">
        <f>IFERROR(TIME(0,0,AVERAGEIFS('VISSIM Travel Time Outputs'!$J:$J,'VISSIM Travel Time Outputs'!$D:$D,$D50,'VISSIM Travel Time Outputs'!$A:$A,"AVG",'VISSIM Travel Time Outputs'!$B:$B,BH$9)),"-")</f>
        <v>-</v>
      </c>
      <c r="BI50" s="34" t="str">
        <f>IFERROR(TIME(0,0,AVERAGEIFS('VISSIM Travel Time Outputs'!$J:$J,'VISSIM Travel Time Outputs'!$D:$D,$D50,'VISSIM Travel Time Outputs'!$A:$A,"AVG",'VISSIM Travel Time Outputs'!$B:$B,BI$9)),"-")</f>
        <v>-</v>
      </c>
      <c r="BJ50" s="34" t="str">
        <f>IFERROR(TIME(0,0,AVERAGEIFS('VISSIM Travel Time Outputs'!$J:$J,'VISSIM Travel Time Outputs'!$D:$D,$D50,'VISSIM Travel Time Outputs'!$A:$A,"AVG",'VISSIM Travel Time Outputs'!$B:$B,BJ$9)),"-")</f>
        <v>-</v>
      </c>
      <c r="BK50" s="134" t="str">
        <f>IFERROR(TIME(0,0,AVERAGEIFS('VISSIM Travel Time Outputs'!$J:$J,'VISSIM Travel Time Outputs'!$D:$D,$D50,'VISSIM Travel Time Outputs'!$A:$A,"AVG",'VISSIM Travel Time Outputs'!$B:$B,BK$9)),"-")</f>
        <v>-</v>
      </c>
      <c r="BL50" s="126"/>
      <c r="BM50" s="323" t="str">
        <f>IFERROR(AVERAGEIFS('VISSIM Travel Time Outputs'!$G:$G,'VISSIM Travel Time Outputs'!$D:$D,$D50,'VISSIM Travel Time Outputs'!$A:$A,"AVG",'VISSIM Travel Time Outputs'!$B:$B,BM$9),"-")</f>
        <v>-</v>
      </c>
      <c r="BN50" s="324" t="str">
        <f>IFERROR(AVERAGEIFS('VISSIM Travel Time Outputs'!$G:$G,'VISSIM Travel Time Outputs'!$D:$D,$D50,'VISSIM Travel Time Outputs'!$A:$A,"AVG",'VISSIM Travel Time Outputs'!$B:$B,BN$9),"-")</f>
        <v>-</v>
      </c>
      <c r="BO50" s="324" t="str">
        <f>IFERROR(AVERAGEIFS('VISSIM Travel Time Outputs'!$G:$G,'VISSIM Travel Time Outputs'!$D:$D,$D50,'VISSIM Travel Time Outputs'!$A:$A,"AVG",'VISSIM Travel Time Outputs'!$B:$B,BO$9),"-")</f>
        <v>-</v>
      </c>
      <c r="BP50" s="324" t="str">
        <f>IFERROR(AVERAGEIFS('VISSIM Travel Time Outputs'!$G:$G,'VISSIM Travel Time Outputs'!$D:$D,$D50,'VISSIM Travel Time Outputs'!$A:$A,"AVG",'VISSIM Travel Time Outputs'!$B:$B,BP$9),"-")</f>
        <v>-</v>
      </c>
      <c r="BQ50" s="324" t="str">
        <f>IFERROR(AVERAGEIFS('VISSIM Travel Time Outputs'!$G:$G,'VISSIM Travel Time Outputs'!$D:$D,$D50,'VISSIM Travel Time Outputs'!$A:$A,"AVG",'VISSIM Travel Time Outputs'!$B:$B,BQ$9),"-")</f>
        <v>-</v>
      </c>
      <c r="BR50" s="324" t="str">
        <f>IFERROR(AVERAGEIFS('VISSIM Travel Time Outputs'!$G:$G,'VISSIM Travel Time Outputs'!$D:$D,$D50,'VISSIM Travel Time Outputs'!$A:$A,"AVG",'VISSIM Travel Time Outputs'!$B:$B,BR$9),"-")</f>
        <v>-</v>
      </c>
      <c r="BS50" s="324" t="str">
        <f>IFERROR(AVERAGEIFS('VISSIM Travel Time Outputs'!$G:$G,'VISSIM Travel Time Outputs'!$D:$D,$D50,'VISSIM Travel Time Outputs'!$A:$A,"AVG",'VISSIM Travel Time Outputs'!$B:$B,BS$9),"-")</f>
        <v>-</v>
      </c>
      <c r="BT50" s="324" t="str">
        <f>IFERROR(AVERAGEIFS('VISSIM Travel Time Outputs'!$G:$G,'VISSIM Travel Time Outputs'!$D:$D,$D50,'VISSIM Travel Time Outputs'!$A:$A,"AVG",'VISSIM Travel Time Outputs'!$B:$B,BT$9),"-")</f>
        <v>-</v>
      </c>
      <c r="BU50" s="324" t="str">
        <f>IFERROR(AVERAGEIFS('VISSIM Travel Time Outputs'!$G:$G,'VISSIM Travel Time Outputs'!$D:$D,$D50,'VISSIM Travel Time Outputs'!$A:$A,"AVG",'VISSIM Travel Time Outputs'!$B:$B,BU$9),"-")</f>
        <v>-</v>
      </c>
      <c r="BV50" s="324" t="str">
        <f>IFERROR(AVERAGEIFS('VISSIM Travel Time Outputs'!$G:$G,'VISSIM Travel Time Outputs'!$D:$D,$D50,'VISSIM Travel Time Outputs'!$A:$A,"AVG",'VISSIM Travel Time Outputs'!$B:$B,BV$9),"-")</f>
        <v>-</v>
      </c>
      <c r="BW50" s="324" t="str">
        <f>IFERROR(AVERAGEIFS('VISSIM Travel Time Outputs'!$G:$G,'VISSIM Travel Time Outputs'!$D:$D,$D50,'VISSIM Travel Time Outputs'!$A:$A,"AVG",'VISSIM Travel Time Outputs'!$B:$B,BW$9),"-")</f>
        <v>-</v>
      </c>
      <c r="BX50" s="324" t="str">
        <f>IFERROR(AVERAGEIFS('VISSIM Travel Time Outputs'!$G:$G,'VISSIM Travel Time Outputs'!$D:$D,$D50,'VISSIM Travel Time Outputs'!$A:$A,"AVG",'VISSIM Travel Time Outputs'!$B:$B,BX$9),"-")</f>
        <v>-</v>
      </c>
      <c r="BY50" s="324" t="str">
        <f>IFERROR(AVERAGEIFS('VISSIM Travel Time Outputs'!$G:$G,'VISSIM Travel Time Outputs'!$D:$D,$D50,'VISSIM Travel Time Outputs'!$A:$A,"AVG",'VISSIM Travel Time Outputs'!$B:$B,BY$9),"-")</f>
        <v>-</v>
      </c>
      <c r="BZ50" s="324" t="str">
        <f>IFERROR(AVERAGEIFS('VISSIM Travel Time Outputs'!$G:$G,'VISSIM Travel Time Outputs'!$D:$D,$D50,'VISSIM Travel Time Outputs'!$A:$A,"AVG",'VISSIM Travel Time Outputs'!$B:$B,BZ$9),"-")</f>
        <v>-</v>
      </c>
      <c r="CA50" s="324" t="str">
        <f>IFERROR(AVERAGEIFS('VISSIM Travel Time Outputs'!$G:$G,'VISSIM Travel Time Outputs'!$D:$D,$D50,'VISSIM Travel Time Outputs'!$A:$A,"AVG",'VISSIM Travel Time Outputs'!$B:$B,CA$9),"-")</f>
        <v>-</v>
      </c>
      <c r="CB50" s="325" t="str">
        <f>IFERROR(AVERAGEIFS('VISSIM Travel Time Outputs'!$G:$G,'VISSIM Travel Time Outputs'!$D:$D,$D50,'VISSIM Travel Time Outputs'!$A:$A,"AVG",'VISSIM Travel Time Outputs'!$B:$B,CB$9),"-")</f>
        <v>-</v>
      </c>
      <c r="CC50" s="254"/>
      <c r="CD50" s="209" t="str">
        <f t="shared" si="16"/>
        <v>--</v>
      </c>
      <c r="CE50" s="354" t="str">
        <f t="shared" si="17"/>
        <v>--</v>
      </c>
      <c r="CF50" s="325">
        <f t="shared" si="18"/>
        <v>0</v>
      </c>
      <c r="CG50" s="331"/>
      <c r="CH50" s="209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134"/>
      <c r="CX50" s="331"/>
      <c r="CY50" s="323"/>
      <c r="CZ50" s="324"/>
      <c r="DA50" s="324"/>
      <c r="DB50" s="324"/>
      <c r="DC50" s="324"/>
      <c r="DD50" s="324"/>
      <c r="DE50" s="324"/>
      <c r="DF50" s="324"/>
      <c r="DG50" s="324"/>
      <c r="DH50" s="324"/>
      <c r="DI50" s="324"/>
      <c r="DJ50" s="324"/>
      <c r="DK50" s="324"/>
      <c r="DL50" s="324"/>
      <c r="DM50" s="324"/>
      <c r="DN50" s="325"/>
      <c r="DO50" s="331"/>
      <c r="DP50" s="209" t="str">
        <f t="shared" si="19"/>
        <v>--</v>
      </c>
      <c r="DQ50" s="354" t="str">
        <f t="shared" si="20"/>
        <v>--</v>
      </c>
      <c r="DR50" s="325">
        <f t="shared" si="21"/>
        <v>0</v>
      </c>
      <c r="DS50" s="255"/>
      <c r="DT50" s="209" t="str">
        <f>IFERROR(TIME(0,0,AVERAGEIFS('VISSIM Travel Time Outputs'!$K:$K,'VISSIM Travel Time Outputs'!$D:$D,$D50,'VISSIM Travel Time Outputs'!$A:$A,"AVG",'VISSIM Travel Time Outputs'!$B:$B,DT$9)),"-")</f>
        <v>-</v>
      </c>
      <c r="DU50" s="34" t="str">
        <f>IFERROR(TIME(0,0,AVERAGEIFS('VISSIM Travel Time Outputs'!$K:$K,'VISSIM Travel Time Outputs'!$D:$D,$D50,'VISSIM Travel Time Outputs'!$A:$A,"AVG",'VISSIM Travel Time Outputs'!$B:$B,DU$9)),"-")</f>
        <v>-</v>
      </c>
      <c r="DV50" s="34" t="str">
        <f>IFERROR(TIME(0,0,AVERAGEIFS('VISSIM Travel Time Outputs'!$K:$K,'VISSIM Travel Time Outputs'!$D:$D,$D50,'VISSIM Travel Time Outputs'!$A:$A,"AVG",'VISSIM Travel Time Outputs'!$B:$B,DV$9)),"-")</f>
        <v>-</v>
      </c>
      <c r="DW50" s="34" t="str">
        <f>IFERROR(TIME(0,0,AVERAGEIFS('VISSIM Travel Time Outputs'!$K:$K,'VISSIM Travel Time Outputs'!$D:$D,$D50,'VISSIM Travel Time Outputs'!$A:$A,"AVG",'VISSIM Travel Time Outputs'!$B:$B,DW$9)),"-")</f>
        <v>-</v>
      </c>
      <c r="DX50" s="34" t="str">
        <f>IFERROR(TIME(0,0,AVERAGEIFS('VISSIM Travel Time Outputs'!$K:$K,'VISSIM Travel Time Outputs'!$D:$D,$D50,'VISSIM Travel Time Outputs'!$A:$A,"AVG",'VISSIM Travel Time Outputs'!$B:$B,DX$9)),"-")</f>
        <v>-</v>
      </c>
      <c r="DY50" s="34" t="str">
        <f>IFERROR(TIME(0,0,AVERAGEIFS('VISSIM Travel Time Outputs'!$K:$K,'VISSIM Travel Time Outputs'!$D:$D,$D50,'VISSIM Travel Time Outputs'!$A:$A,"AVG",'VISSIM Travel Time Outputs'!$B:$B,DY$9)),"-")</f>
        <v>-</v>
      </c>
      <c r="DZ50" s="34" t="str">
        <f>IFERROR(TIME(0,0,AVERAGEIFS('VISSIM Travel Time Outputs'!$K:$K,'VISSIM Travel Time Outputs'!$D:$D,$D50,'VISSIM Travel Time Outputs'!$A:$A,"AVG",'VISSIM Travel Time Outputs'!$B:$B,DZ$9)),"-")</f>
        <v>-</v>
      </c>
      <c r="EA50" s="34" t="str">
        <f>IFERROR(TIME(0,0,AVERAGEIFS('VISSIM Travel Time Outputs'!$K:$K,'VISSIM Travel Time Outputs'!$D:$D,$D50,'VISSIM Travel Time Outputs'!$A:$A,"AVG",'VISSIM Travel Time Outputs'!$B:$B,EA$9)),"-")</f>
        <v>-</v>
      </c>
      <c r="EB50" s="34" t="str">
        <f>IFERROR(TIME(0,0,AVERAGEIFS('VISSIM Travel Time Outputs'!$K:$K,'VISSIM Travel Time Outputs'!$D:$D,$D50,'VISSIM Travel Time Outputs'!$A:$A,"AVG",'VISSIM Travel Time Outputs'!$B:$B,EB$9)),"-")</f>
        <v>-</v>
      </c>
      <c r="EC50" s="34" t="str">
        <f>IFERROR(TIME(0,0,AVERAGEIFS('VISSIM Travel Time Outputs'!$K:$K,'VISSIM Travel Time Outputs'!$D:$D,$D50,'VISSIM Travel Time Outputs'!$A:$A,"AVG",'VISSIM Travel Time Outputs'!$B:$B,EC$9)),"-")</f>
        <v>-</v>
      </c>
      <c r="ED50" s="34" t="str">
        <f>IFERROR(TIME(0,0,AVERAGEIFS('VISSIM Travel Time Outputs'!$K:$K,'VISSIM Travel Time Outputs'!$D:$D,$D50,'VISSIM Travel Time Outputs'!$A:$A,"AVG",'VISSIM Travel Time Outputs'!$B:$B,ED$9)),"-")</f>
        <v>-</v>
      </c>
      <c r="EE50" s="34" t="str">
        <f>IFERROR(TIME(0,0,AVERAGEIFS('VISSIM Travel Time Outputs'!$K:$K,'VISSIM Travel Time Outputs'!$D:$D,$D50,'VISSIM Travel Time Outputs'!$A:$A,"AVG",'VISSIM Travel Time Outputs'!$B:$B,EE$9)),"-")</f>
        <v>-</v>
      </c>
      <c r="EF50" s="34" t="str">
        <f>IFERROR(TIME(0,0,AVERAGEIFS('VISSIM Travel Time Outputs'!$K:$K,'VISSIM Travel Time Outputs'!$D:$D,$D50,'VISSIM Travel Time Outputs'!$A:$A,"AVG",'VISSIM Travel Time Outputs'!$B:$B,EF$9)),"-")</f>
        <v>-</v>
      </c>
      <c r="EG50" s="34" t="str">
        <f>IFERROR(TIME(0,0,AVERAGEIFS('VISSIM Travel Time Outputs'!$K:$K,'VISSIM Travel Time Outputs'!$D:$D,$D50,'VISSIM Travel Time Outputs'!$A:$A,"AVG",'VISSIM Travel Time Outputs'!$B:$B,EG$9)),"-")</f>
        <v>-</v>
      </c>
      <c r="EH50" s="34" t="str">
        <f>IFERROR(TIME(0,0,AVERAGEIFS('VISSIM Travel Time Outputs'!$K:$K,'VISSIM Travel Time Outputs'!$D:$D,$D50,'VISSIM Travel Time Outputs'!$A:$A,"AVG",'VISSIM Travel Time Outputs'!$B:$B,EH$9)),"-")</f>
        <v>-</v>
      </c>
      <c r="EI50" s="134" t="str">
        <f>IFERROR(TIME(0,0,AVERAGEIFS('VISSIM Travel Time Outputs'!$K:$K,'VISSIM Travel Time Outputs'!$D:$D,$D50,'VISSIM Travel Time Outputs'!$A:$A,"AVG",'VISSIM Travel Time Outputs'!$B:$B,EI$9)),"-")</f>
        <v>-</v>
      </c>
      <c r="EJ50" s="126"/>
      <c r="EK50" s="323" t="str">
        <f>IFERROR(AVERAGEIFS('VISSIM Travel Time Outputs'!$H:$H,'VISSIM Travel Time Outputs'!$D:$D,$D50,'VISSIM Travel Time Outputs'!$A:$A,"AVG",'VISSIM Travel Time Outputs'!$B:$B,EK$9),"-")</f>
        <v>-</v>
      </c>
      <c r="EL50" s="324" t="str">
        <f>IFERROR(AVERAGEIFS('VISSIM Travel Time Outputs'!$H:$H,'VISSIM Travel Time Outputs'!$D:$D,$D50,'VISSIM Travel Time Outputs'!$A:$A,"AVG",'VISSIM Travel Time Outputs'!$B:$B,EL$9),"-")</f>
        <v>-</v>
      </c>
      <c r="EM50" s="324" t="str">
        <f>IFERROR(AVERAGEIFS('VISSIM Travel Time Outputs'!$H:$H,'VISSIM Travel Time Outputs'!$D:$D,$D50,'VISSIM Travel Time Outputs'!$A:$A,"AVG",'VISSIM Travel Time Outputs'!$B:$B,EM$9),"-")</f>
        <v>-</v>
      </c>
      <c r="EN50" s="324" t="str">
        <f>IFERROR(AVERAGEIFS('VISSIM Travel Time Outputs'!$H:$H,'VISSIM Travel Time Outputs'!$D:$D,$D50,'VISSIM Travel Time Outputs'!$A:$A,"AVG",'VISSIM Travel Time Outputs'!$B:$B,EN$9),"-")</f>
        <v>-</v>
      </c>
      <c r="EO50" s="324" t="str">
        <f>IFERROR(AVERAGEIFS('VISSIM Travel Time Outputs'!$H:$H,'VISSIM Travel Time Outputs'!$D:$D,$D50,'VISSIM Travel Time Outputs'!$A:$A,"AVG",'VISSIM Travel Time Outputs'!$B:$B,EO$9),"-")</f>
        <v>-</v>
      </c>
      <c r="EP50" s="324" t="str">
        <f>IFERROR(AVERAGEIFS('VISSIM Travel Time Outputs'!$H:$H,'VISSIM Travel Time Outputs'!$D:$D,$D50,'VISSIM Travel Time Outputs'!$A:$A,"AVG",'VISSIM Travel Time Outputs'!$B:$B,EP$9),"-")</f>
        <v>-</v>
      </c>
      <c r="EQ50" s="324" t="str">
        <f>IFERROR(AVERAGEIFS('VISSIM Travel Time Outputs'!$H:$H,'VISSIM Travel Time Outputs'!$D:$D,$D50,'VISSIM Travel Time Outputs'!$A:$A,"AVG",'VISSIM Travel Time Outputs'!$B:$B,EQ$9),"-")</f>
        <v>-</v>
      </c>
      <c r="ER50" s="324" t="str">
        <f>IFERROR(AVERAGEIFS('VISSIM Travel Time Outputs'!$H:$H,'VISSIM Travel Time Outputs'!$D:$D,$D50,'VISSIM Travel Time Outputs'!$A:$A,"AVG",'VISSIM Travel Time Outputs'!$B:$B,ER$9),"-")</f>
        <v>-</v>
      </c>
      <c r="ES50" s="324" t="str">
        <f>IFERROR(AVERAGEIFS('VISSIM Travel Time Outputs'!$H:$H,'VISSIM Travel Time Outputs'!$D:$D,$D50,'VISSIM Travel Time Outputs'!$A:$A,"AVG",'VISSIM Travel Time Outputs'!$B:$B,ES$9),"-")</f>
        <v>-</v>
      </c>
      <c r="ET50" s="324" t="str">
        <f>IFERROR(AVERAGEIFS('VISSIM Travel Time Outputs'!$H:$H,'VISSIM Travel Time Outputs'!$D:$D,$D50,'VISSIM Travel Time Outputs'!$A:$A,"AVG",'VISSIM Travel Time Outputs'!$B:$B,ET$9),"-")</f>
        <v>-</v>
      </c>
      <c r="EU50" s="324" t="str">
        <f>IFERROR(AVERAGEIFS('VISSIM Travel Time Outputs'!$H:$H,'VISSIM Travel Time Outputs'!$D:$D,$D50,'VISSIM Travel Time Outputs'!$A:$A,"AVG",'VISSIM Travel Time Outputs'!$B:$B,EU$9),"-")</f>
        <v>-</v>
      </c>
      <c r="EV50" s="324" t="str">
        <f>IFERROR(AVERAGEIFS('VISSIM Travel Time Outputs'!$H:$H,'VISSIM Travel Time Outputs'!$D:$D,$D50,'VISSIM Travel Time Outputs'!$A:$A,"AVG",'VISSIM Travel Time Outputs'!$B:$B,EV$9),"-")</f>
        <v>-</v>
      </c>
      <c r="EW50" s="324" t="str">
        <f>IFERROR(AVERAGEIFS('VISSIM Travel Time Outputs'!$H:$H,'VISSIM Travel Time Outputs'!$D:$D,$D50,'VISSIM Travel Time Outputs'!$A:$A,"AVG",'VISSIM Travel Time Outputs'!$B:$B,EW$9),"-")</f>
        <v>-</v>
      </c>
      <c r="EX50" s="324" t="str">
        <f>IFERROR(AVERAGEIFS('VISSIM Travel Time Outputs'!$H:$H,'VISSIM Travel Time Outputs'!$D:$D,$D50,'VISSIM Travel Time Outputs'!$A:$A,"AVG",'VISSIM Travel Time Outputs'!$B:$B,EX$9),"-")</f>
        <v>-</v>
      </c>
      <c r="EY50" s="324" t="str">
        <f>IFERROR(AVERAGEIFS('VISSIM Travel Time Outputs'!$H:$H,'VISSIM Travel Time Outputs'!$D:$D,$D50,'VISSIM Travel Time Outputs'!$A:$A,"AVG",'VISSIM Travel Time Outputs'!$B:$B,EY$9),"-")</f>
        <v>-</v>
      </c>
      <c r="EZ50" s="325" t="str">
        <f>IFERROR(AVERAGEIFS('VISSIM Travel Time Outputs'!$H:$H,'VISSIM Travel Time Outputs'!$D:$D,$D50,'VISSIM Travel Time Outputs'!$A:$A,"AVG",'VISSIM Travel Time Outputs'!$B:$B,EZ$9),"-")</f>
        <v>-</v>
      </c>
      <c r="FA50" s="254"/>
      <c r="FB50" s="209" t="str">
        <f t="shared" si="22"/>
        <v>--</v>
      </c>
      <c r="FC50" s="354" t="str">
        <f t="shared" si="23"/>
        <v>--</v>
      </c>
      <c r="FD50" s="325">
        <f t="shared" si="24"/>
        <v>0</v>
      </c>
      <c r="FE50" s="331"/>
      <c r="FF50" s="209" t="str">
        <f>IFERROR(GETPIVOTDATA("Average of TRAVTM(40)",#REF!,"TIMEINT",FF$9,"VEHICLETRAVELTIMEMEASUREMENT",$D50)/3600/24,"--")</f>
        <v>--</v>
      </c>
      <c r="FG50" s="34" t="str">
        <f>IFERROR(GETPIVOTDATA("Average of TRAVTM(40)",#REF!,"TIMEINT",FG$9,"VEHICLETRAVELTIMEMEASUREMENT",$D50)/3600/24,"--")</f>
        <v>--</v>
      </c>
      <c r="FH50" s="34" t="str">
        <f>IFERROR(GETPIVOTDATA("Average of TRAVTM(40)",#REF!,"TIMEINT",FH$9,"VEHICLETRAVELTIMEMEASUREMENT",$D50)/3600/24,"--")</f>
        <v>--</v>
      </c>
      <c r="FI50" s="34" t="str">
        <f>IFERROR(GETPIVOTDATA("Average of TRAVTM(40)",#REF!,"TIMEINT",FI$9,"VEHICLETRAVELTIMEMEASUREMENT",$D50)/3600/24,"--")</f>
        <v>--</v>
      </c>
      <c r="FJ50" s="34" t="str">
        <f>IFERROR(GETPIVOTDATA("Average of TRAVTM(40)",#REF!,"TIMEINT",FJ$9,"VEHICLETRAVELTIMEMEASUREMENT",$D50)/3600/24,"--")</f>
        <v>--</v>
      </c>
      <c r="FK50" s="34" t="str">
        <f>IFERROR(GETPIVOTDATA("Average of TRAVTM(40)",#REF!,"TIMEINT",FK$9,"VEHICLETRAVELTIMEMEASUREMENT",$D50)/3600/24,"--")</f>
        <v>--</v>
      </c>
      <c r="FL50" s="34" t="str">
        <f>IFERROR(GETPIVOTDATA("Average of TRAVTM(40)",#REF!,"TIMEINT",FL$9,"VEHICLETRAVELTIMEMEASUREMENT",$D50)/3600/24,"--")</f>
        <v>--</v>
      </c>
      <c r="FM50" s="34" t="str">
        <f>IFERROR(GETPIVOTDATA("Average of TRAVTM(40)",#REF!,"TIMEINT",FM$9,"VEHICLETRAVELTIMEMEASUREMENT",$D50)/3600/24,"--")</f>
        <v>--</v>
      </c>
      <c r="FN50" s="34" t="str">
        <f>IFERROR(GETPIVOTDATA("Average of TRAVTM(40)",#REF!,"TIMEINT",FN$9,"VEHICLETRAVELTIMEMEASUREMENT",$D50)/3600/24,"--")</f>
        <v>--</v>
      </c>
      <c r="FO50" s="34" t="str">
        <f>IFERROR(GETPIVOTDATA("Average of TRAVTM(40)",#REF!,"TIMEINT",FO$9,"VEHICLETRAVELTIMEMEASUREMENT",$D50)/3600/24,"--")</f>
        <v>--</v>
      </c>
      <c r="FP50" s="34" t="str">
        <f>IFERROR(GETPIVOTDATA("Average of TRAVTM(40)",#REF!,"TIMEINT",FP$9,"VEHICLETRAVELTIMEMEASUREMENT",$D50)/3600/24,"--")</f>
        <v>--</v>
      </c>
      <c r="FQ50" s="34" t="str">
        <f>IFERROR(GETPIVOTDATA("Average of TRAVTM(40)",#REF!,"TIMEINT",FQ$9,"VEHICLETRAVELTIMEMEASUREMENT",$D50)/3600/24,"--")</f>
        <v>--</v>
      </c>
      <c r="FR50" s="34" t="str">
        <f>IFERROR(GETPIVOTDATA("Average of TRAVTM(40)",#REF!,"TIMEINT",FR$9,"VEHICLETRAVELTIMEMEASUREMENT",$D50)/3600/24,"--")</f>
        <v>--</v>
      </c>
      <c r="FS50" s="34" t="str">
        <f>IFERROR(GETPIVOTDATA("Average of TRAVTM(40)",#REF!,"TIMEINT",FS$9,"VEHICLETRAVELTIMEMEASUREMENT",$D50)/3600/24,"--")</f>
        <v>--</v>
      </c>
      <c r="FT50" s="34" t="str">
        <f>IFERROR(GETPIVOTDATA("Average of TRAVTM(40)",#REF!,"TIMEINT",FT$9,"VEHICLETRAVELTIMEMEASUREMENT",$D50)/3600/24,"--")</f>
        <v>--</v>
      </c>
      <c r="FU50" s="134" t="str">
        <f>IFERROR(GETPIVOTDATA("Average of TRAVTM(40)",#REF!,"TIMEINT",FU$9,"VEHICLETRAVELTIMEMEASUREMENT",$D50)/3600/24,"--")</f>
        <v>--</v>
      </c>
      <c r="FV50" s="331"/>
      <c r="FW50" s="323" t="str">
        <f>IFERROR(GETPIVOTDATA("Average of VEHS(40)",#REF!,"TIMEINT",FW$9,"VEHICLETRAVELTIMEMEASUREMENT",$D50),"--")</f>
        <v>--</v>
      </c>
      <c r="FX50" s="324" t="str">
        <f>IFERROR(GETPIVOTDATA("Average of VEHS(40)",#REF!,"TIMEINT",FX$9,"VEHICLETRAVELTIMEMEASUREMENT",$D50),"--")</f>
        <v>--</v>
      </c>
      <c r="FY50" s="324" t="str">
        <f>IFERROR(GETPIVOTDATA("Average of VEHS(40)",#REF!,"TIMEINT",FY$9,"VEHICLETRAVELTIMEMEASUREMENT",$D50),"--")</f>
        <v>--</v>
      </c>
      <c r="FZ50" s="324" t="str">
        <f>IFERROR(GETPIVOTDATA("Average of VEHS(40)",#REF!,"TIMEINT",FZ$9,"VEHICLETRAVELTIMEMEASUREMENT",$D50),"--")</f>
        <v>--</v>
      </c>
      <c r="GA50" s="324" t="str">
        <f>IFERROR(GETPIVOTDATA("Average of VEHS(40)",#REF!,"TIMEINT",GA$9,"VEHICLETRAVELTIMEMEASUREMENT",$D50),"--")</f>
        <v>--</v>
      </c>
      <c r="GB50" s="324" t="str">
        <f>IFERROR(GETPIVOTDATA("Average of VEHS(40)",#REF!,"TIMEINT",GB$9,"VEHICLETRAVELTIMEMEASUREMENT",$D50),"--")</f>
        <v>--</v>
      </c>
      <c r="GC50" s="324" t="str">
        <f>IFERROR(GETPIVOTDATA("Average of VEHS(40)",#REF!,"TIMEINT",GC$9,"VEHICLETRAVELTIMEMEASUREMENT",$D50),"--")</f>
        <v>--</v>
      </c>
      <c r="GD50" s="324" t="str">
        <f>IFERROR(GETPIVOTDATA("Average of VEHS(40)",#REF!,"TIMEINT",GD$9,"VEHICLETRAVELTIMEMEASUREMENT",$D50),"--")</f>
        <v>--</v>
      </c>
      <c r="GE50" s="324" t="str">
        <f>IFERROR(GETPIVOTDATA("Average of VEHS(40)",#REF!,"TIMEINT",GE$9,"VEHICLETRAVELTIMEMEASUREMENT",$D50),"--")</f>
        <v>--</v>
      </c>
      <c r="GF50" s="324" t="str">
        <f>IFERROR(GETPIVOTDATA("Average of VEHS(40)",#REF!,"TIMEINT",GF$9,"VEHICLETRAVELTIMEMEASUREMENT",$D50),"--")</f>
        <v>--</v>
      </c>
      <c r="GG50" s="324" t="str">
        <f>IFERROR(GETPIVOTDATA("Average of VEHS(40)",#REF!,"TIMEINT",GG$9,"VEHICLETRAVELTIMEMEASUREMENT",$D50),"--")</f>
        <v>--</v>
      </c>
      <c r="GH50" s="324" t="str">
        <f>IFERROR(GETPIVOTDATA("Average of VEHS(40)",#REF!,"TIMEINT",GH$9,"VEHICLETRAVELTIMEMEASUREMENT",$D50),"--")</f>
        <v>--</v>
      </c>
      <c r="GI50" s="324" t="str">
        <f>IFERROR(GETPIVOTDATA("Average of VEHS(40)",#REF!,"TIMEINT",GI$9,"VEHICLETRAVELTIMEMEASUREMENT",$D50),"--")</f>
        <v>--</v>
      </c>
      <c r="GJ50" s="324" t="str">
        <f>IFERROR(GETPIVOTDATA("Average of VEHS(40)",#REF!,"TIMEINT",GJ$9,"VEHICLETRAVELTIMEMEASUREMENT",$D50),"--")</f>
        <v>--</v>
      </c>
      <c r="GK50" s="324" t="str">
        <f>IFERROR(GETPIVOTDATA("Average of VEHS(40)",#REF!,"TIMEINT",GK$9,"VEHICLETRAVELTIMEMEASUREMENT",$D50),"--")</f>
        <v>--</v>
      </c>
      <c r="GL50" s="325" t="str">
        <f>IFERROR(GETPIVOTDATA("Average of VEHS(40)",#REF!,"TIMEINT",GL$9,"VEHICLETRAVELTIMEMEASUREMENT",$D50),"--")</f>
        <v>--</v>
      </c>
      <c r="GM50" s="331"/>
      <c r="GN50" s="209" t="str">
        <f t="shared" si="25"/>
        <v>--</v>
      </c>
      <c r="GO50" s="354" t="str">
        <f t="shared" si="26"/>
        <v>--</v>
      </c>
      <c r="GP50" s="325">
        <f t="shared" si="27"/>
        <v>0</v>
      </c>
      <c r="GQ50" s="331"/>
      <c r="GR50" s="209" t="str">
        <f>IFERROR(GETPIVOTDATA("Average of TRAVTM(60)",#REF!,"TIMEINT",GR$9,"VEHICLETRAVELTIMEMEASUREMENT",$D50)/3600/24,"--")</f>
        <v>--</v>
      </c>
      <c r="GS50" s="34" t="str">
        <f>IFERROR(GETPIVOTDATA("Average of TRAVTM(60)",#REF!,"TIMEINT",GS$9,"VEHICLETRAVELTIMEMEASUREMENT",$D50)/3600/24,"--")</f>
        <v>--</v>
      </c>
      <c r="GT50" s="34" t="str">
        <f>IFERROR(GETPIVOTDATA("Average of TRAVTM(60)",#REF!,"TIMEINT",GT$9,"VEHICLETRAVELTIMEMEASUREMENT",$D50)/3600/24,"--")</f>
        <v>--</v>
      </c>
      <c r="GU50" s="34" t="str">
        <f>IFERROR(GETPIVOTDATA("Average of TRAVTM(60)",#REF!,"TIMEINT",GU$9,"VEHICLETRAVELTIMEMEASUREMENT",$D50)/3600/24,"--")</f>
        <v>--</v>
      </c>
      <c r="GV50" s="34" t="str">
        <f>IFERROR(GETPIVOTDATA("Average of TRAVTM(60)",#REF!,"TIMEINT",GV$9,"VEHICLETRAVELTIMEMEASUREMENT",$D50)/3600/24,"--")</f>
        <v>--</v>
      </c>
      <c r="GW50" s="34" t="str">
        <f>IFERROR(GETPIVOTDATA("Average of TRAVTM(60)",#REF!,"TIMEINT",GW$9,"VEHICLETRAVELTIMEMEASUREMENT",$D50)/3600/24,"--")</f>
        <v>--</v>
      </c>
      <c r="GX50" s="34" t="str">
        <f>IFERROR(GETPIVOTDATA("Average of TRAVTM(60)",#REF!,"TIMEINT",GX$9,"VEHICLETRAVELTIMEMEASUREMENT",$D50)/3600/24,"--")</f>
        <v>--</v>
      </c>
      <c r="GY50" s="34" t="str">
        <f>IFERROR(GETPIVOTDATA("Average of TRAVTM(60)",#REF!,"TIMEINT",GY$9,"VEHICLETRAVELTIMEMEASUREMENT",$D50)/3600/24,"--")</f>
        <v>--</v>
      </c>
      <c r="GZ50" s="34" t="str">
        <f>IFERROR(GETPIVOTDATA("Average of TRAVTM(60)",#REF!,"TIMEINT",GZ$9,"VEHICLETRAVELTIMEMEASUREMENT",$D50)/3600/24,"--")</f>
        <v>--</v>
      </c>
      <c r="HA50" s="34" t="str">
        <f>IFERROR(GETPIVOTDATA("Average of TRAVTM(60)",#REF!,"TIMEINT",HA$9,"VEHICLETRAVELTIMEMEASUREMENT",$D50)/3600/24,"--")</f>
        <v>--</v>
      </c>
      <c r="HB50" s="34" t="str">
        <f>IFERROR(GETPIVOTDATA("Average of TRAVTM(60)",#REF!,"TIMEINT",HB$9,"VEHICLETRAVELTIMEMEASUREMENT",$D50)/3600/24,"--")</f>
        <v>--</v>
      </c>
      <c r="HC50" s="34" t="str">
        <f>IFERROR(GETPIVOTDATA("Average of TRAVTM(60)",#REF!,"TIMEINT",HC$9,"VEHICLETRAVELTIMEMEASUREMENT",$D50)/3600/24,"--")</f>
        <v>--</v>
      </c>
      <c r="HD50" s="34" t="str">
        <f>IFERROR(GETPIVOTDATA("Average of TRAVTM(60)",#REF!,"TIMEINT",HD$9,"VEHICLETRAVELTIMEMEASUREMENT",$D50)/3600/24,"--")</f>
        <v>--</v>
      </c>
      <c r="HE50" s="34" t="str">
        <f>IFERROR(GETPIVOTDATA("Average of TRAVTM(60)",#REF!,"TIMEINT",HE$9,"VEHICLETRAVELTIMEMEASUREMENT",$D50)/3600/24,"--")</f>
        <v>--</v>
      </c>
      <c r="HF50" s="34" t="str">
        <f>IFERROR(GETPIVOTDATA("Average of TRAVTM(60)",#REF!,"TIMEINT",HF$9,"VEHICLETRAVELTIMEMEASUREMENT",$D50)/3600/24,"--")</f>
        <v>--</v>
      </c>
      <c r="HG50" s="134" t="str">
        <f>IFERROR(GETPIVOTDATA("Average of TRAVTM(60)",#REF!,"TIMEINT",HG$9,"VEHICLETRAVELTIMEMEASUREMENT",$D50)/3600/24,"--")</f>
        <v>--</v>
      </c>
      <c r="HH50" s="331"/>
      <c r="HI50" s="323" t="str">
        <f>IFERROR(GETPIVOTDATA("Average of VEHS(60)",#REF!,"TIMEINT",HI$9,"VEHICLETRAVELTIMEMEASUREMENT",$D50),"--")</f>
        <v>--</v>
      </c>
      <c r="HJ50" s="324" t="str">
        <f>IFERROR(GETPIVOTDATA("Average of VEHS(60)",#REF!,"TIMEINT",HJ$9,"VEHICLETRAVELTIMEMEASUREMENT",$D50),"--")</f>
        <v>--</v>
      </c>
      <c r="HK50" s="324" t="str">
        <f>IFERROR(GETPIVOTDATA("Average of VEHS(60)",#REF!,"TIMEINT",HK$9,"VEHICLETRAVELTIMEMEASUREMENT",$D50),"--")</f>
        <v>--</v>
      </c>
      <c r="HL50" s="324" t="str">
        <f>IFERROR(GETPIVOTDATA("Average of VEHS(60)",#REF!,"TIMEINT",HL$9,"VEHICLETRAVELTIMEMEASUREMENT",$D50),"--")</f>
        <v>--</v>
      </c>
      <c r="HM50" s="324" t="str">
        <f>IFERROR(GETPIVOTDATA("Average of VEHS(60)",#REF!,"TIMEINT",HM$9,"VEHICLETRAVELTIMEMEASUREMENT",$D50),"--")</f>
        <v>--</v>
      </c>
      <c r="HN50" s="324" t="str">
        <f>IFERROR(GETPIVOTDATA("Average of VEHS(60)",#REF!,"TIMEINT",HN$9,"VEHICLETRAVELTIMEMEASUREMENT",$D50),"--")</f>
        <v>--</v>
      </c>
      <c r="HO50" s="324" t="str">
        <f>IFERROR(GETPIVOTDATA("Average of VEHS(60)",#REF!,"TIMEINT",HO$9,"VEHICLETRAVELTIMEMEASUREMENT",$D50),"--")</f>
        <v>--</v>
      </c>
      <c r="HP50" s="324" t="str">
        <f>IFERROR(GETPIVOTDATA("Average of VEHS(60)",#REF!,"TIMEINT",HP$9,"VEHICLETRAVELTIMEMEASUREMENT",$D50),"--")</f>
        <v>--</v>
      </c>
      <c r="HQ50" s="324" t="str">
        <f>IFERROR(GETPIVOTDATA("Average of VEHS(60)",#REF!,"TIMEINT",HQ$9,"VEHICLETRAVELTIMEMEASUREMENT",$D50),"--")</f>
        <v>--</v>
      </c>
      <c r="HR50" s="324" t="str">
        <f>IFERROR(GETPIVOTDATA("Average of VEHS(60)",#REF!,"TIMEINT",HR$9,"VEHICLETRAVELTIMEMEASUREMENT",$D50),"--")</f>
        <v>--</v>
      </c>
      <c r="HS50" s="324" t="str">
        <f>IFERROR(GETPIVOTDATA("Average of VEHS(60)",#REF!,"TIMEINT",HS$9,"VEHICLETRAVELTIMEMEASUREMENT",$D50),"--")</f>
        <v>--</v>
      </c>
      <c r="HT50" s="324" t="str">
        <f>IFERROR(GETPIVOTDATA("Average of VEHS(60)",#REF!,"TIMEINT",HT$9,"VEHICLETRAVELTIMEMEASUREMENT",$D50),"--")</f>
        <v>--</v>
      </c>
      <c r="HU50" s="324" t="str">
        <f>IFERROR(GETPIVOTDATA("Average of VEHS(60)",#REF!,"TIMEINT",HU$9,"VEHICLETRAVELTIMEMEASUREMENT",$D50),"--")</f>
        <v>--</v>
      </c>
      <c r="HV50" s="324" t="str">
        <f>IFERROR(GETPIVOTDATA("Average of VEHS(60)",#REF!,"TIMEINT",HV$9,"VEHICLETRAVELTIMEMEASUREMENT",$D50),"--")</f>
        <v>--</v>
      </c>
      <c r="HW50" s="324" t="str">
        <f>IFERROR(GETPIVOTDATA("Average of VEHS(60)",#REF!,"TIMEINT",HW$9,"VEHICLETRAVELTIMEMEASUREMENT",$D50),"--")</f>
        <v>--</v>
      </c>
      <c r="HX50" s="325" t="str">
        <f>IFERROR(GETPIVOTDATA("Average of VEHS(60)",#REF!,"TIMEINT",HX$9,"VEHICLETRAVELTIMEMEASUREMENT",$D50),"--")</f>
        <v>--</v>
      </c>
      <c r="HY50" s="331"/>
      <c r="HZ50" s="209" t="str">
        <f t="shared" si="28"/>
        <v>--</v>
      </c>
      <c r="IA50" s="354" t="str">
        <f t="shared" si="29"/>
        <v>--</v>
      </c>
      <c r="IB50" s="325">
        <f t="shared" si="30"/>
        <v>0</v>
      </c>
      <c r="IC50" s="638"/>
      <c r="ID50" s="323" t="str">
        <f>IFERROR(AVERAGEIFS('VISSIM Travel Time Outputs'!#REF!,'VISSIM Travel Time Outputs'!#REF!,$D50,'VISSIM Travel Time Outputs'!#REF!,"AVG",'VISSIM Travel Time Outputs'!#REF!,ID$9),"-")</f>
        <v>-</v>
      </c>
      <c r="IE50" s="324" t="str">
        <f>IFERROR(AVERAGEIFS('VISSIM Travel Time Outputs'!#REF!,'VISSIM Travel Time Outputs'!#REF!,$D50,'VISSIM Travel Time Outputs'!#REF!,"AVG",'VISSIM Travel Time Outputs'!#REF!,IE$9),"-")</f>
        <v>-</v>
      </c>
      <c r="IF50" s="324" t="str">
        <f>IFERROR(AVERAGEIFS('VISSIM Travel Time Outputs'!#REF!,'VISSIM Travel Time Outputs'!#REF!,$D50,'VISSIM Travel Time Outputs'!#REF!,"AVG",'VISSIM Travel Time Outputs'!#REF!,IF$9),"-")</f>
        <v>-</v>
      </c>
      <c r="IG50" s="324" t="str">
        <f>IFERROR(AVERAGEIFS('VISSIM Travel Time Outputs'!#REF!,'VISSIM Travel Time Outputs'!#REF!,$D50,'VISSIM Travel Time Outputs'!#REF!,"AVG",'VISSIM Travel Time Outputs'!#REF!,IG$9),"-")</f>
        <v>-</v>
      </c>
      <c r="IH50" s="324" t="str">
        <f>IFERROR(AVERAGEIFS('VISSIM Travel Time Outputs'!#REF!,'VISSIM Travel Time Outputs'!#REF!,$D50,'VISSIM Travel Time Outputs'!#REF!,"AVG",'VISSIM Travel Time Outputs'!#REF!,IH$9),"-")</f>
        <v>-</v>
      </c>
      <c r="II50" s="324" t="str">
        <f>IFERROR(AVERAGEIFS('VISSIM Travel Time Outputs'!#REF!,'VISSIM Travel Time Outputs'!#REF!,$D50,'VISSIM Travel Time Outputs'!#REF!,"AVG",'VISSIM Travel Time Outputs'!#REF!,II$9),"-")</f>
        <v>-</v>
      </c>
      <c r="IJ50" s="324" t="str">
        <f>IFERROR(AVERAGEIFS('VISSIM Travel Time Outputs'!#REF!,'VISSIM Travel Time Outputs'!#REF!,$D50,'VISSIM Travel Time Outputs'!#REF!,"AVG",'VISSIM Travel Time Outputs'!#REF!,IJ$9),"-")</f>
        <v>-</v>
      </c>
      <c r="IK50" s="324" t="str">
        <f>IFERROR(AVERAGEIFS('VISSIM Travel Time Outputs'!#REF!,'VISSIM Travel Time Outputs'!#REF!,$D50,'VISSIM Travel Time Outputs'!#REF!,"AVG",'VISSIM Travel Time Outputs'!#REF!,IK$9),"-")</f>
        <v>-</v>
      </c>
      <c r="IL50" s="324" t="str">
        <f>IFERROR(AVERAGEIFS('VISSIM Travel Time Outputs'!#REF!,'VISSIM Travel Time Outputs'!#REF!,$D50,'VISSIM Travel Time Outputs'!#REF!,"AVG",'VISSIM Travel Time Outputs'!#REF!,IL$9),"-")</f>
        <v>-</v>
      </c>
      <c r="IM50" s="324" t="str">
        <f>IFERROR(AVERAGEIFS('VISSIM Travel Time Outputs'!#REF!,'VISSIM Travel Time Outputs'!#REF!,$D50,'VISSIM Travel Time Outputs'!#REF!,"AVG",'VISSIM Travel Time Outputs'!#REF!,IM$9),"-")</f>
        <v>-</v>
      </c>
      <c r="IN50" s="324" t="str">
        <f>IFERROR(AVERAGEIFS('VISSIM Travel Time Outputs'!#REF!,'VISSIM Travel Time Outputs'!#REF!,$D50,'VISSIM Travel Time Outputs'!#REF!,"AVG",'VISSIM Travel Time Outputs'!#REF!,IN$9),"-")</f>
        <v>-</v>
      </c>
      <c r="IO50" s="324" t="str">
        <f>IFERROR(AVERAGEIFS('VISSIM Travel Time Outputs'!#REF!,'VISSIM Travel Time Outputs'!#REF!,$D50,'VISSIM Travel Time Outputs'!#REF!,"AVG",'VISSIM Travel Time Outputs'!#REF!,IO$9),"-")</f>
        <v>-</v>
      </c>
      <c r="IP50" s="324" t="str">
        <f>IFERROR(AVERAGEIFS('VISSIM Travel Time Outputs'!#REF!,'VISSIM Travel Time Outputs'!#REF!,$D50,'VISSIM Travel Time Outputs'!#REF!,"AVG",'VISSIM Travel Time Outputs'!#REF!,IP$9),"-")</f>
        <v>-</v>
      </c>
      <c r="IQ50" s="324" t="str">
        <f>IFERROR(AVERAGEIFS('VISSIM Travel Time Outputs'!#REF!,'VISSIM Travel Time Outputs'!#REF!,$D50,'VISSIM Travel Time Outputs'!#REF!,"AVG",'VISSIM Travel Time Outputs'!#REF!,IQ$9),"-")</f>
        <v>-</v>
      </c>
      <c r="IR50" s="324" t="str">
        <f>IFERROR(AVERAGEIFS('VISSIM Travel Time Outputs'!#REF!,'VISSIM Travel Time Outputs'!#REF!,$D50,'VISSIM Travel Time Outputs'!#REF!,"AVG",'VISSIM Travel Time Outputs'!#REF!,IR$9),"-")</f>
        <v>-</v>
      </c>
      <c r="IS50" s="325" t="str">
        <f>IFERROR(AVERAGEIFS('VISSIM Travel Time Outputs'!#REF!,'VISSIM Travel Time Outputs'!#REF!,$D50,'VISSIM Travel Time Outputs'!#REF!,"AVG",'VISSIM Travel Time Outputs'!#REF!,IS$9),"-")</f>
        <v>-</v>
      </c>
      <c r="IT50" s="325" t="str">
        <f t="shared" si="31"/>
        <v>--</v>
      </c>
    </row>
    <row r="51" spans="1:254" x14ac:dyDescent="0.35">
      <c r="A51" s="252" t="str">
        <f t="shared" si="12"/>
        <v>H</v>
      </c>
      <c r="B51" s="577">
        <f t="shared" si="32"/>
        <v>42</v>
      </c>
      <c r="C51" s="413">
        <f>INDEX('Input - Travel Times'!$B$3:$AH$103,MATCH($B51,'Input - Travel Times'!$B$3:$B$103,0),MATCH(C$9,'Input - Travel Times'!$B$3:$AH$3,0))</f>
        <v>0</v>
      </c>
      <c r="D51" s="150">
        <f>INDEX('Input - Travel Times'!$B$3:$AH$103,MATCH($B51,'Input - Travel Times'!$B$3:$B$103,0),MATCH(D$9,'Input - Travel Times'!$B$3:$AH$3,0))</f>
        <v>0</v>
      </c>
      <c r="E51" s="518">
        <f>TIME(0,0,INDEX('Input - Travel Times'!$B$3:$AH$103,MATCH($B51,'Input - Travel Times'!$B$3:$B$103,0),MATCH(E$9,'Input - Travel Times'!$B$3:$AH$3,0)))</f>
        <v>0</v>
      </c>
      <c r="F51" s="518">
        <f>TIME(0,0,INDEX('Input - Travel Times'!$B$3:$AH$103,MATCH($B51,'Input - Travel Times'!$B$3:$B$103,0),MATCH(F$9,'Input - Travel Times'!$B$3:$AH$3,0)))</f>
        <v>0</v>
      </c>
      <c r="G51" s="518">
        <f>TIME(0,0,INDEX('Input - Travel Times'!$B$3:$AH$103,MATCH($B51,'Input - Travel Times'!$B$3:$B$103,0),MATCH(G$9,'Input - Travel Times'!$B$3:$AH$3,0)))</f>
        <v>0</v>
      </c>
      <c r="H51" s="518">
        <f>TIME(0,0,INDEX('Input - Travel Times'!$B$3:$AH$103,MATCH($B51,'Input - Travel Times'!$B$3:$B$103,0),MATCH(H$9,'Input - Travel Times'!$B$3:$AH$3,0)))</f>
        <v>0</v>
      </c>
      <c r="J51" s="209" t="str">
        <f>IFERROR(TIME(0,0,AVERAGEIFS('VISSIM Travel Time Outputs'!$I:$I,'VISSIM Travel Time Outputs'!$D:$D,$D51,'VISSIM Travel Time Outputs'!$A:$A,"AVG",'VISSIM Travel Time Outputs'!$B:$B,J$9)),"-")</f>
        <v>-</v>
      </c>
      <c r="K51" s="34" t="str">
        <f>IFERROR(TIME(0,0,AVERAGEIFS('VISSIM Travel Time Outputs'!$I:$I,'VISSIM Travel Time Outputs'!$D:$D,$D51,'VISSIM Travel Time Outputs'!$A:$A,"AVG",'VISSIM Travel Time Outputs'!$B:$B,K$9)),"-")</f>
        <v>-</v>
      </c>
      <c r="L51" s="34" t="str">
        <f>IFERROR(TIME(0,0,AVERAGEIFS('VISSIM Travel Time Outputs'!$I:$I,'VISSIM Travel Time Outputs'!$D:$D,$D51,'VISSIM Travel Time Outputs'!$A:$A,"AVG",'VISSIM Travel Time Outputs'!$B:$B,L$9)),"-")</f>
        <v>-</v>
      </c>
      <c r="M51" s="34" t="str">
        <f>IFERROR(TIME(0,0,AVERAGEIFS('VISSIM Travel Time Outputs'!$I:$I,'VISSIM Travel Time Outputs'!$D:$D,$D51,'VISSIM Travel Time Outputs'!$A:$A,"AVG",'VISSIM Travel Time Outputs'!$B:$B,M$9)),"-")</f>
        <v>-</v>
      </c>
      <c r="N51" s="34" t="str">
        <f>IFERROR(TIME(0,0,AVERAGEIFS('VISSIM Travel Time Outputs'!$I:$I,'VISSIM Travel Time Outputs'!$D:$D,$D51,'VISSIM Travel Time Outputs'!$A:$A,"AVG",'VISSIM Travel Time Outputs'!$B:$B,N$9)),"-")</f>
        <v>-</v>
      </c>
      <c r="O51" s="34" t="str">
        <f>IFERROR(TIME(0,0,AVERAGEIFS('VISSIM Travel Time Outputs'!$I:$I,'VISSIM Travel Time Outputs'!$D:$D,$D51,'VISSIM Travel Time Outputs'!$A:$A,"AVG",'VISSIM Travel Time Outputs'!$B:$B,O$9)),"-")</f>
        <v>-</v>
      </c>
      <c r="P51" s="34" t="str">
        <f>IFERROR(TIME(0,0,AVERAGEIFS('VISSIM Travel Time Outputs'!$I:$I,'VISSIM Travel Time Outputs'!$D:$D,$D51,'VISSIM Travel Time Outputs'!$A:$A,"AVG",'VISSIM Travel Time Outputs'!$B:$B,P$9)),"-")</f>
        <v>-</v>
      </c>
      <c r="Q51" s="34" t="str">
        <f>IFERROR(TIME(0,0,AVERAGEIFS('VISSIM Travel Time Outputs'!$I:$I,'VISSIM Travel Time Outputs'!$D:$D,$D51,'VISSIM Travel Time Outputs'!$A:$A,"AVG",'VISSIM Travel Time Outputs'!$B:$B,Q$9)),"-")</f>
        <v>-</v>
      </c>
      <c r="R51" s="34" t="str">
        <f>IFERROR(TIME(0,0,AVERAGEIFS('VISSIM Travel Time Outputs'!$I:$I,'VISSIM Travel Time Outputs'!$D:$D,$D51,'VISSIM Travel Time Outputs'!$A:$A,"AVG",'VISSIM Travel Time Outputs'!$B:$B,R$9)),"-")</f>
        <v>-</v>
      </c>
      <c r="S51" s="34" t="str">
        <f>IFERROR(TIME(0,0,AVERAGEIFS('VISSIM Travel Time Outputs'!$I:$I,'VISSIM Travel Time Outputs'!$D:$D,$D51,'VISSIM Travel Time Outputs'!$A:$A,"AVG",'VISSIM Travel Time Outputs'!$B:$B,S$9)),"-")</f>
        <v>-</v>
      </c>
      <c r="T51" s="34" t="str">
        <f>IFERROR(TIME(0,0,AVERAGEIFS('VISSIM Travel Time Outputs'!$I:$I,'VISSIM Travel Time Outputs'!$D:$D,$D51,'VISSIM Travel Time Outputs'!$A:$A,"AVG",'VISSIM Travel Time Outputs'!$B:$B,T$9)),"-")</f>
        <v>-</v>
      </c>
      <c r="U51" s="34" t="str">
        <f>IFERROR(TIME(0,0,AVERAGEIFS('VISSIM Travel Time Outputs'!$I:$I,'VISSIM Travel Time Outputs'!$D:$D,$D51,'VISSIM Travel Time Outputs'!$A:$A,"AVG",'VISSIM Travel Time Outputs'!$B:$B,U$9)),"-")</f>
        <v>-</v>
      </c>
      <c r="V51" s="34" t="str">
        <f>IFERROR(TIME(0,0,AVERAGEIFS('VISSIM Travel Time Outputs'!$I:$I,'VISSIM Travel Time Outputs'!$D:$D,$D51,'VISSIM Travel Time Outputs'!$A:$A,"AVG",'VISSIM Travel Time Outputs'!$B:$B,V$9)),"-")</f>
        <v>-</v>
      </c>
      <c r="W51" s="34" t="str">
        <f>IFERROR(TIME(0,0,AVERAGEIFS('VISSIM Travel Time Outputs'!$I:$I,'VISSIM Travel Time Outputs'!$D:$D,$D51,'VISSIM Travel Time Outputs'!$A:$A,"AVG",'VISSIM Travel Time Outputs'!$B:$B,W$9)),"-")</f>
        <v>-</v>
      </c>
      <c r="X51" s="34" t="str">
        <f>IFERROR(TIME(0,0,AVERAGEIFS('VISSIM Travel Time Outputs'!$I:$I,'VISSIM Travel Time Outputs'!$D:$D,$D51,'VISSIM Travel Time Outputs'!$A:$A,"AVG",'VISSIM Travel Time Outputs'!$B:$B,X$9)),"-")</f>
        <v>-</v>
      </c>
      <c r="Y51" s="134" t="str">
        <f>IFERROR(TIME(0,0,AVERAGEIFS('VISSIM Travel Time Outputs'!$I:$I,'VISSIM Travel Time Outputs'!$D:$D,$D51,'VISSIM Travel Time Outputs'!$A:$A,"AVG",'VISSIM Travel Time Outputs'!$B:$B,Y$9)),"-")</f>
        <v>-</v>
      </c>
      <c r="Z51" s="254"/>
      <c r="AA51" s="323" t="str">
        <f>IFERROR(AVERAGEIFS('VISSIM Travel Time Outputs'!$F:$F,'VISSIM Travel Time Outputs'!$D:$D,$D51,'VISSIM Travel Time Outputs'!$A:$A,"AVG",'VISSIM Travel Time Outputs'!$B:$B,AA$9),"-")</f>
        <v>-</v>
      </c>
      <c r="AB51" s="324" t="str">
        <f>IFERROR(AVERAGEIFS('VISSIM Travel Time Outputs'!$F:$F,'VISSIM Travel Time Outputs'!$D:$D,$D51,'VISSIM Travel Time Outputs'!$A:$A,"AVG",'VISSIM Travel Time Outputs'!$B:$B,AB$9),"-")</f>
        <v>-</v>
      </c>
      <c r="AC51" s="324" t="str">
        <f>IFERROR(AVERAGEIFS('VISSIM Travel Time Outputs'!$F:$F,'VISSIM Travel Time Outputs'!$D:$D,$D51,'VISSIM Travel Time Outputs'!$A:$A,"AVG",'VISSIM Travel Time Outputs'!$B:$B,AC$9),"-")</f>
        <v>-</v>
      </c>
      <c r="AD51" s="324" t="str">
        <f>IFERROR(AVERAGEIFS('VISSIM Travel Time Outputs'!$F:$F,'VISSIM Travel Time Outputs'!$D:$D,$D51,'VISSIM Travel Time Outputs'!$A:$A,"AVG",'VISSIM Travel Time Outputs'!$B:$B,AD$9),"-")</f>
        <v>-</v>
      </c>
      <c r="AE51" s="324" t="str">
        <f>IFERROR(AVERAGEIFS('VISSIM Travel Time Outputs'!$F:$F,'VISSIM Travel Time Outputs'!$D:$D,$D51,'VISSIM Travel Time Outputs'!$A:$A,"AVG",'VISSIM Travel Time Outputs'!$B:$B,AE$9),"-")</f>
        <v>-</v>
      </c>
      <c r="AF51" s="324" t="str">
        <f>IFERROR(AVERAGEIFS('VISSIM Travel Time Outputs'!$F:$F,'VISSIM Travel Time Outputs'!$D:$D,$D51,'VISSIM Travel Time Outputs'!$A:$A,"AVG",'VISSIM Travel Time Outputs'!$B:$B,AF$9),"-")</f>
        <v>-</v>
      </c>
      <c r="AG51" s="324" t="str">
        <f>IFERROR(AVERAGEIFS('VISSIM Travel Time Outputs'!$F:$F,'VISSIM Travel Time Outputs'!$D:$D,$D51,'VISSIM Travel Time Outputs'!$A:$A,"AVG",'VISSIM Travel Time Outputs'!$B:$B,AG$9),"-")</f>
        <v>-</v>
      </c>
      <c r="AH51" s="324" t="str">
        <f>IFERROR(AVERAGEIFS('VISSIM Travel Time Outputs'!$F:$F,'VISSIM Travel Time Outputs'!$D:$D,$D51,'VISSIM Travel Time Outputs'!$A:$A,"AVG",'VISSIM Travel Time Outputs'!$B:$B,AH$9),"-")</f>
        <v>-</v>
      </c>
      <c r="AI51" s="324" t="str">
        <f>IFERROR(AVERAGEIFS('VISSIM Travel Time Outputs'!$F:$F,'VISSIM Travel Time Outputs'!$D:$D,$D51,'VISSIM Travel Time Outputs'!$A:$A,"AVG",'VISSIM Travel Time Outputs'!$B:$B,AI$9),"-")</f>
        <v>-</v>
      </c>
      <c r="AJ51" s="324" t="str">
        <f>IFERROR(AVERAGEIFS('VISSIM Travel Time Outputs'!$F:$F,'VISSIM Travel Time Outputs'!$D:$D,$D51,'VISSIM Travel Time Outputs'!$A:$A,"AVG",'VISSIM Travel Time Outputs'!$B:$B,AJ$9),"-")</f>
        <v>-</v>
      </c>
      <c r="AK51" s="324" t="str">
        <f>IFERROR(AVERAGEIFS('VISSIM Travel Time Outputs'!$F:$F,'VISSIM Travel Time Outputs'!$D:$D,$D51,'VISSIM Travel Time Outputs'!$A:$A,"AVG",'VISSIM Travel Time Outputs'!$B:$B,AK$9),"-")</f>
        <v>-</v>
      </c>
      <c r="AL51" s="324" t="str">
        <f>IFERROR(AVERAGEIFS('VISSIM Travel Time Outputs'!$F:$F,'VISSIM Travel Time Outputs'!$D:$D,$D51,'VISSIM Travel Time Outputs'!$A:$A,"AVG",'VISSIM Travel Time Outputs'!$B:$B,AL$9),"-")</f>
        <v>-</v>
      </c>
      <c r="AM51" s="324" t="str">
        <f>IFERROR(AVERAGEIFS('VISSIM Travel Time Outputs'!$F:$F,'VISSIM Travel Time Outputs'!$D:$D,$D51,'VISSIM Travel Time Outputs'!$A:$A,"AVG",'VISSIM Travel Time Outputs'!$B:$B,AM$9),"-")</f>
        <v>-</v>
      </c>
      <c r="AN51" s="324" t="str">
        <f>IFERROR(AVERAGEIFS('VISSIM Travel Time Outputs'!$F:$F,'VISSIM Travel Time Outputs'!$D:$D,$D51,'VISSIM Travel Time Outputs'!$A:$A,"AVG",'VISSIM Travel Time Outputs'!$B:$B,AN$9),"-")</f>
        <v>-</v>
      </c>
      <c r="AO51" s="324" t="str">
        <f>IFERROR(AVERAGEIFS('VISSIM Travel Time Outputs'!$F:$F,'VISSIM Travel Time Outputs'!$D:$D,$D51,'VISSIM Travel Time Outputs'!$A:$A,"AVG",'VISSIM Travel Time Outputs'!$B:$B,AO$9),"-")</f>
        <v>-</v>
      </c>
      <c r="AP51" s="325" t="str">
        <f>IFERROR(AVERAGEIFS('VISSIM Travel Time Outputs'!$F:$F,'VISSIM Travel Time Outputs'!$D:$D,$D51,'VISSIM Travel Time Outputs'!$A:$A,"AVG",'VISSIM Travel Time Outputs'!$B:$B,AP$9),"-")</f>
        <v>-</v>
      </c>
      <c r="AQ51" s="331"/>
      <c r="AR51" s="209" t="str">
        <f t="shared" si="13"/>
        <v>--</v>
      </c>
      <c r="AS51" s="354" t="str">
        <f t="shared" si="14"/>
        <v>--</v>
      </c>
      <c r="AT51" s="325">
        <f t="shared" si="15"/>
        <v>0</v>
      </c>
      <c r="AU51" s="255"/>
      <c r="AV51" s="209" t="str">
        <f>IFERROR(TIME(0,0,AVERAGEIFS('VISSIM Travel Time Outputs'!$J:$J,'VISSIM Travel Time Outputs'!$D:$D,$D51,'VISSIM Travel Time Outputs'!$A:$A,"AVG",'VISSIM Travel Time Outputs'!$B:$B,AV$9)),"-")</f>
        <v>-</v>
      </c>
      <c r="AW51" s="34" t="str">
        <f>IFERROR(TIME(0,0,AVERAGEIFS('VISSIM Travel Time Outputs'!$J:$J,'VISSIM Travel Time Outputs'!$D:$D,$D51,'VISSIM Travel Time Outputs'!$A:$A,"AVG",'VISSIM Travel Time Outputs'!$B:$B,AW$9)),"-")</f>
        <v>-</v>
      </c>
      <c r="AX51" s="34" t="str">
        <f>IFERROR(TIME(0,0,AVERAGEIFS('VISSIM Travel Time Outputs'!$J:$J,'VISSIM Travel Time Outputs'!$D:$D,$D51,'VISSIM Travel Time Outputs'!$A:$A,"AVG",'VISSIM Travel Time Outputs'!$B:$B,AX$9)),"-")</f>
        <v>-</v>
      </c>
      <c r="AY51" s="34" t="str">
        <f>IFERROR(TIME(0,0,AVERAGEIFS('VISSIM Travel Time Outputs'!$J:$J,'VISSIM Travel Time Outputs'!$D:$D,$D51,'VISSIM Travel Time Outputs'!$A:$A,"AVG",'VISSIM Travel Time Outputs'!$B:$B,AY$9)),"-")</f>
        <v>-</v>
      </c>
      <c r="AZ51" s="34" t="str">
        <f>IFERROR(TIME(0,0,AVERAGEIFS('VISSIM Travel Time Outputs'!$J:$J,'VISSIM Travel Time Outputs'!$D:$D,$D51,'VISSIM Travel Time Outputs'!$A:$A,"AVG",'VISSIM Travel Time Outputs'!$B:$B,AZ$9)),"-")</f>
        <v>-</v>
      </c>
      <c r="BA51" s="34" t="str">
        <f>IFERROR(TIME(0,0,AVERAGEIFS('VISSIM Travel Time Outputs'!$J:$J,'VISSIM Travel Time Outputs'!$D:$D,$D51,'VISSIM Travel Time Outputs'!$A:$A,"AVG",'VISSIM Travel Time Outputs'!$B:$B,BA$9)),"-")</f>
        <v>-</v>
      </c>
      <c r="BB51" s="34" t="str">
        <f>IFERROR(TIME(0,0,AVERAGEIFS('VISSIM Travel Time Outputs'!$J:$J,'VISSIM Travel Time Outputs'!$D:$D,$D51,'VISSIM Travel Time Outputs'!$A:$A,"AVG",'VISSIM Travel Time Outputs'!$B:$B,BB$9)),"-")</f>
        <v>-</v>
      </c>
      <c r="BC51" s="34" t="str">
        <f>IFERROR(TIME(0,0,AVERAGEIFS('VISSIM Travel Time Outputs'!$J:$J,'VISSIM Travel Time Outputs'!$D:$D,$D51,'VISSIM Travel Time Outputs'!$A:$A,"AVG",'VISSIM Travel Time Outputs'!$B:$B,BC$9)),"-")</f>
        <v>-</v>
      </c>
      <c r="BD51" s="34" t="str">
        <f>IFERROR(TIME(0,0,AVERAGEIFS('VISSIM Travel Time Outputs'!$J:$J,'VISSIM Travel Time Outputs'!$D:$D,$D51,'VISSIM Travel Time Outputs'!$A:$A,"AVG",'VISSIM Travel Time Outputs'!$B:$B,BD$9)),"-")</f>
        <v>-</v>
      </c>
      <c r="BE51" s="34" t="str">
        <f>IFERROR(TIME(0,0,AVERAGEIFS('VISSIM Travel Time Outputs'!$J:$J,'VISSIM Travel Time Outputs'!$D:$D,$D51,'VISSIM Travel Time Outputs'!$A:$A,"AVG",'VISSIM Travel Time Outputs'!$B:$B,BE$9)),"-")</f>
        <v>-</v>
      </c>
      <c r="BF51" s="34" t="str">
        <f>IFERROR(TIME(0,0,AVERAGEIFS('VISSIM Travel Time Outputs'!$J:$J,'VISSIM Travel Time Outputs'!$D:$D,$D51,'VISSIM Travel Time Outputs'!$A:$A,"AVG",'VISSIM Travel Time Outputs'!$B:$B,BF$9)),"-")</f>
        <v>-</v>
      </c>
      <c r="BG51" s="34" t="str">
        <f>IFERROR(TIME(0,0,AVERAGEIFS('VISSIM Travel Time Outputs'!$J:$J,'VISSIM Travel Time Outputs'!$D:$D,$D51,'VISSIM Travel Time Outputs'!$A:$A,"AVG",'VISSIM Travel Time Outputs'!$B:$B,BG$9)),"-")</f>
        <v>-</v>
      </c>
      <c r="BH51" s="34" t="str">
        <f>IFERROR(TIME(0,0,AVERAGEIFS('VISSIM Travel Time Outputs'!$J:$J,'VISSIM Travel Time Outputs'!$D:$D,$D51,'VISSIM Travel Time Outputs'!$A:$A,"AVG",'VISSIM Travel Time Outputs'!$B:$B,BH$9)),"-")</f>
        <v>-</v>
      </c>
      <c r="BI51" s="34" t="str">
        <f>IFERROR(TIME(0,0,AVERAGEIFS('VISSIM Travel Time Outputs'!$J:$J,'VISSIM Travel Time Outputs'!$D:$D,$D51,'VISSIM Travel Time Outputs'!$A:$A,"AVG",'VISSIM Travel Time Outputs'!$B:$B,BI$9)),"-")</f>
        <v>-</v>
      </c>
      <c r="BJ51" s="34" t="str">
        <f>IFERROR(TIME(0,0,AVERAGEIFS('VISSIM Travel Time Outputs'!$J:$J,'VISSIM Travel Time Outputs'!$D:$D,$D51,'VISSIM Travel Time Outputs'!$A:$A,"AVG",'VISSIM Travel Time Outputs'!$B:$B,BJ$9)),"-")</f>
        <v>-</v>
      </c>
      <c r="BK51" s="134" t="str">
        <f>IFERROR(TIME(0,0,AVERAGEIFS('VISSIM Travel Time Outputs'!$J:$J,'VISSIM Travel Time Outputs'!$D:$D,$D51,'VISSIM Travel Time Outputs'!$A:$A,"AVG",'VISSIM Travel Time Outputs'!$B:$B,BK$9)),"-")</f>
        <v>-</v>
      </c>
      <c r="BL51" s="126"/>
      <c r="BM51" s="323" t="str">
        <f>IFERROR(AVERAGEIFS('VISSIM Travel Time Outputs'!$G:$G,'VISSIM Travel Time Outputs'!$D:$D,$D51,'VISSIM Travel Time Outputs'!$A:$A,"AVG",'VISSIM Travel Time Outputs'!$B:$B,BM$9),"-")</f>
        <v>-</v>
      </c>
      <c r="BN51" s="324" t="str">
        <f>IFERROR(AVERAGEIFS('VISSIM Travel Time Outputs'!$G:$G,'VISSIM Travel Time Outputs'!$D:$D,$D51,'VISSIM Travel Time Outputs'!$A:$A,"AVG",'VISSIM Travel Time Outputs'!$B:$B,BN$9),"-")</f>
        <v>-</v>
      </c>
      <c r="BO51" s="324" t="str">
        <f>IFERROR(AVERAGEIFS('VISSIM Travel Time Outputs'!$G:$G,'VISSIM Travel Time Outputs'!$D:$D,$D51,'VISSIM Travel Time Outputs'!$A:$A,"AVG",'VISSIM Travel Time Outputs'!$B:$B,BO$9),"-")</f>
        <v>-</v>
      </c>
      <c r="BP51" s="324" t="str">
        <f>IFERROR(AVERAGEIFS('VISSIM Travel Time Outputs'!$G:$G,'VISSIM Travel Time Outputs'!$D:$D,$D51,'VISSIM Travel Time Outputs'!$A:$A,"AVG",'VISSIM Travel Time Outputs'!$B:$B,BP$9),"-")</f>
        <v>-</v>
      </c>
      <c r="BQ51" s="324" t="str">
        <f>IFERROR(AVERAGEIFS('VISSIM Travel Time Outputs'!$G:$G,'VISSIM Travel Time Outputs'!$D:$D,$D51,'VISSIM Travel Time Outputs'!$A:$A,"AVG",'VISSIM Travel Time Outputs'!$B:$B,BQ$9),"-")</f>
        <v>-</v>
      </c>
      <c r="BR51" s="324" t="str">
        <f>IFERROR(AVERAGEIFS('VISSIM Travel Time Outputs'!$G:$G,'VISSIM Travel Time Outputs'!$D:$D,$D51,'VISSIM Travel Time Outputs'!$A:$A,"AVG",'VISSIM Travel Time Outputs'!$B:$B,BR$9),"-")</f>
        <v>-</v>
      </c>
      <c r="BS51" s="324" t="str">
        <f>IFERROR(AVERAGEIFS('VISSIM Travel Time Outputs'!$G:$G,'VISSIM Travel Time Outputs'!$D:$D,$D51,'VISSIM Travel Time Outputs'!$A:$A,"AVG",'VISSIM Travel Time Outputs'!$B:$B,BS$9),"-")</f>
        <v>-</v>
      </c>
      <c r="BT51" s="324" t="str">
        <f>IFERROR(AVERAGEIFS('VISSIM Travel Time Outputs'!$G:$G,'VISSIM Travel Time Outputs'!$D:$D,$D51,'VISSIM Travel Time Outputs'!$A:$A,"AVG",'VISSIM Travel Time Outputs'!$B:$B,BT$9),"-")</f>
        <v>-</v>
      </c>
      <c r="BU51" s="324" t="str">
        <f>IFERROR(AVERAGEIFS('VISSIM Travel Time Outputs'!$G:$G,'VISSIM Travel Time Outputs'!$D:$D,$D51,'VISSIM Travel Time Outputs'!$A:$A,"AVG",'VISSIM Travel Time Outputs'!$B:$B,BU$9),"-")</f>
        <v>-</v>
      </c>
      <c r="BV51" s="324" t="str">
        <f>IFERROR(AVERAGEIFS('VISSIM Travel Time Outputs'!$G:$G,'VISSIM Travel Time Outputs'!$D:$D,$D51,'VISSIM Travel Time Outputs'!$A:$A,"AVG",'VISSIM Travel Time Outputs'!$B:$B,BV$9),"-")</f>
        <v>-</v>
      </c>
      <c r="BW51" s="324" t="str">
        <f>IFERROR(AVERAGEIFS('VISSIM Travel Time Outputs'!$G:$G,'VISSIM Travel Time Outputs'!$D:$D,$D51,'VISSIM Travel Time Outputs'!$A:$A,"AVG",'VISSIM Travel Time Outputs'!$B:$B,BW$9),"-")</f>
        <v>-</v>
      </c>
      <c r="BX51" s="324" t="str">
        <f>IFERROR(AVERAGEIFS('VISSIM Travel Time Outputs'!$G:$G,'VISSIM Travel Time Outputs'!$D:$D,$D51,'VISSIM Travel Time Outputs'!$A:$A,"AVG",'VISSIM Travel Time Outputs'!$B:$B,BX$9),"-")</f>
        <v>-</v>
      </c>
      <c r="BY51" s="324" t="str">
        <f>IFERROR(AVERAGEIFS('VISSIM Travel Time Outputs'!$G:$G,'VISSIM Travel Time Outputs'!$D:$D,$D51,'VISSIM Travel Time Outputs'!$A:$A,"AVG",'VISSIM Travel Time Outputs'!$B:$B,BY$9),"-")</f>
        <v>-</v>
      </c>
      <c r="BZ51" s="324" t="str">
        <f>IFERROR(AVERAGEIFS('VISSIM Travel Time Outputs'!$G:$G,'VISSIM Travel Time Outputs'!$D:$D,$D51,'VISSIM Travel Time Outputs'!$A:$A,"AVG",'VISSIM Travel Time Outputs'!$B:$B,BZ$9),"-")</f>
        <v>-</v>
      </c>
      <c r="CA51" s="324" t="str">
        <f>IFERROR(AVERAGEIFS('VISSIM Travel Time Outputs'!$G:$G,'VISSIM Travel Time Outputs'!$D:$D,$D51,'VISSIM Travel Time Outputs'!$A:$A,"AVG",'VISSIM Travel Time Outputs'!$B:$B,CA$9),"-")</f>
        <v>-</v>
      </c>
      <c r="CB51" s="325" t="str">
        <f>IFERROR(AVERAGEIFS('VISSIM Travel Time Outputs'!$G:$G,'VISSIM Travel Time Outputs'!$D:$D,$D51,'VISSIM Travel Time Outputs'!$A:$A,"AVG",'VISSIM Travel Time Outputs'!$B:$B,CB$9),"-")</f>
        <v>-</v>
      </c>
      <c r="CC51" s="254"/>
      <c r="CD51" s="209" t="str">
        <f t="shared" si="16"/>
        <v>--</v>
      </c>
      <c r="CE51" s="354" t="str">
        <f t="shared" si="17"/>
        <v>--</v>
      </c>
      <c r="CF51" s="325">
        <f t="shared" si="18"/>
        <v>0</v>
      </c>
      <c r="CG51" s="331"/>
      <c r="CH51" s="209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134"/>
      <c r="CX51" s="331"/>
      <c r="CY51" s="323"/>
      <c r="CZ51" s="324"/>
      <c r="DA51" s="324"/>
      <c r="DB51" s="324"/>
      <c r="DC51" s="324"/>
      <c r="DD51" s="324"/>
      <c r="DE51" s="324"/>
      <c r="DF51" s="324"/>
      <c r="DG51" s="324"/>
      <c r="DH51" s="324"/>
      <c r="DI51" s="324"/>
      <c r="DJ51" s="324"/>
      <c r="DK51" s="324"/>
      <c r="DL51" s="324"/>
      <c r="DM51" s="324"/>
      <c r="DN51" s="325"/>
      <c r="DO51" s="331"/>
      <c r="DP51" s="209" t="str">
        <f t="shared" si="19"/>
        <v>--</v>
      </c>
      <c r="DQ51" s="354" t="str">
        <f t="shared" si="20"/>
        <v>--</v>
      </c>
      <c r="DR51" s="325">
        <f t="shared" si="21"/>
        <v>0</v>
      </c>
      <c r="DS51" s="255"/>
      <c r="DT51" s="209" t="str">
        <f>IFERROR(TIME(0,0,AVERAGEIFS('VISSIM Travel Time Outputs'!$K:$K,'VISSIM Travel Time Outputs'!$D:$D,$D51,'VISSIM Travel Time Outputs'!$A:$A,"AVG",'VISSIM Travel Time Outputs'!$B:$B,DT$9)),"-")</f>
        <v>-</v>
      </c>
      <c r="DU51" s="34" t="str">
        <f>IFERROR(TIME(0,0,AVERAGEIFS('VISSIM Travel Time Outputs'!$K:$K,'VISSIM Travel Time Outputs'!$D:$D,$D51,'VISSIM Travel Time Outputs'!$A:$A,"AVG",'VISSIM Travel Time Outputs'!$B:$B,DU$9)),"-")</f>
        <v>-</v>
      </c>
      <c r="DV51" s="34" t="str">
        <f>IFERROR(TIME(0,0,AVERAGEIFS('VISSIM Travel Time Outputs'!$K:$K,'VISSIM Travel Time Outputs'!$D:$D,$D51,'VISSIM Travel Time Outputs'!$A:$A,"AVG",'VISSIM Travel Time Outputs'!$B:$B,DV$9)),"-")</f>
        <v>-</v>
      </c>
      <c r="DW51" s="34" t="str">
        <f>IFERROR(TIME(0,0,AVERAGEIFS('VISSIM Travel Time Outputs'!$K:$K,'VISSIM Travel Time Outputs'!$D:$D,$D51,'VISSIM Travel Time Outputs'!$A:$A,"AVG",'VISSIM Travel Time Outputs'!$B:$B,DW$9)),"-")</f>
        <v>-</v>
      </c>
      <c r="DX51" s="34" t="str">
        <f>IFERROR(TIME(0,0,AVERAGEIFS('VISSIM Travel Time Outputs'!$K:$K,'VISSIM Travel Time Outputs'!$D:$D,$D51,'VISSIM Travel Time Outputs'!$A:$A,"AVG",'VISSIM Travel Time Outputs'!$B:$B,DX$9)),"-")</f>
        <v>-</v>
      </c>
      <c r="DY51" s="34" t="str">
        <f>IFERROR(TIME(0,0,AVERAGEIFS('VISSIM Travel Time Outputs'!$K:$K,'VISSIM Travel Time Outputs'!$D:$D,$D51,'VISSIM Travel Time Outputs'!$A:$A,"AVG",'VISSIM Travel Time Outputs'!$B:$B,DY$9)),"-")</f>
        <v>-</v>
      </c>
      <c r="DZ51" s="34" t="str">
        <f>IFERROR(TIME(0,0,AVERAGEIFS('VISSIM Travel Time Outputs'!$K:$K,'VISSIM Travel Time Outputs'!$D:$D,$D51,'VISSIM Travel Time Outputs'!$A:$A,"AVG",'VISSIM Travel Time Outputs'!$B:$B,DZ$9)),"-")</f>
        <v>-</v>
      </c>
      <c r="EA51" s="34" t="str">
        <f>IFERROR(TIME(0,0,AVERAGEIFS('VISSIM Travel Time Outputs'!$K:$K,'VISSIM Travel Time Outputs'!$D:$D,$D51,'VISSIM Travel Time Outputs'!$A:$A,"AVG",'VISSIM Travel Time Outputs'!$B:$B,EA$9)),"-")</f>
        <v>-</v>
      </c>
      <c r="EB51" s="34" t="str">
        <f>IFERROR(TIME(0,0,AVERAGEIFS('VISSIM Travel Time Outputs'!$K:$K,'VISSIM Travel Time Outputs'!$D:$D,$D51,'VISSIM Travel Time Outputs'!$A:$A,"AVG",'VISSIM Travel Time Outputs'!$B:$B,EB$9)),"-")</f>
        <v>-</v>
      </c>
      <c r="EC51" s="34" t="str">
        <f>IFERROR(TIME(0,0,AVERAGEIFS('VISSIM Travel Time Outputs'!$K:$K,'VISSIM Travel Time Outputs'!$D:$D,$D51,'VISSIM Travel Time Outputs'!$A:$A,"AVG",'VISSIM Travel Time Outputs'!$B:$B,EC$9)),"-")</f>
        <v>-</v>
      </c>
      <c r="ED51" s="34" t="str">
        <f>IFERROR(TIME(0,0,AVERAGEIFS('VISSIM Travel Time Outputs'!$K:$K,'VISSIM Travel Time Outputs'!$D:$D,$D51,'VISSIM Travel Time Outputs'!$A:$A,"AVG",'VISSIM Travel Time Outputs'!$B:$B,ED$9)),"-")</f>
        <v>-</v>
      </c>
      <c r="EE51" s="34" t="str">
        <f>IFERROR(TIME(0,0,AVERAGEIFS('VISSIM Travel Time Outputs'!$K:$K,'VISSIM Travel Time Outputs'!$D:$D,$D51,'VISSIM Travel Time Outputs'!$A:$A,"AVG",'VISSIM Travel Time Outputs'!$B:$B,EE$9)),"-")</f>
        <v>-</v>
      </c>
      <c r="EF51" s="34" t="str">
        <f>IFERROR(TIME(0,0,AVERAGEIFS('VISSIM Travel Time Outputs'!$K:$K,'VISSIM Travel Time Outputs'!$D:$D,$D51,'VISSIM Travel Time Outputs'!$A:$A,"AVG",'VISSIM Travel Time Outputs'!$B:$B,EF$9)),"-")</f>
        <v>-</v>
      </c>
      <c r="EG51" s="34" t="str">
        <f>IFERROR(TIME(0,0,AVERAGEIFS('VISSIM Travel Time Outputs'!$K:$K,'VISSIM Travel Time Outputs'!$D:$D,$D51,'VISSIM Travel Time Outputs'!$A:$A,"AVG",'VISSIM Travel Time Outputs'!$B:$B,EG$9)),"-")</f>
        <v>-</v>
      </c>
      <c r="EH51" s="34" t="str">
        <f>IFERROR(TIME(0,0,AVERAGEIFS('VISSIM Travel Time Outputs'!$K:$K,'VISSIM Travel Time Outputs'!$D:$D,$D51,'VISSIM Travel Time Outputs'!$A:$A,"AVG",'VISSIM Travel Time Outputs'!$B:$B,EH$9)),"-")</f>
        <v>-</v>
      </c>
      <c r="EI51" s="134" t="str">
        <f>IFERROR(TIME(0,0,AVERAGEIFS('VISSIM Travel Time Outputs'!$K:$K,'VISSIM Travel Time Outputs'!$D:$D,$D51,'VISSIM Travel Time Outputs'!$A:$A,"AVG",'VISSIM Travel Time Outputs'!$B:$B,EI$9)),"-")</f>
        <v>-</v>
      </c>
      <c r="EJ51" s="126"/>
      <c r="EK51" s="323" t="str">
        <f>IFERROR(AVERAGEIFS('VISSIM Travel Time Outputs'!$H:$H,'VISSIM Travel Time Outputs'!$D:$D,$D51,'VISSIM Travel Time Outputs'!$A:$A,"AVG",'VISSIM Travel Time Outputs'!$B:$B,EK$9),"-")</f>
        <v>-</v>
      </c>
      <c r="EL51" s="324" t="str">
        <f>IFERROR(AVERAGEIFS('VISSIM Travel Time Outputs'!$H:$H,'VISSIM Travel Time Outputs'!$D:$D,$D51,'VISSIM Travel Time Outputs'!$A:$A,"AVG",'VISSIM Travel Time Outputs'!$B:$B,EL$9),"-")</f>
        <v>-</v>
      </c>
      <c r="EM51" s="324" t="str">
        <f>IFERROR(AVERAGEIFS('VISSIM Travel Time Outputs'!$H:$H,'VISSIM Travel Time Outputs'!$D:$D,$D51,'VISSIM Travel Time Outputs'!$A:$A,"AVG",'VISSIM Travel Time Outputs'!$B:$B,EM$9),"-")</f>
        <v>-</v>
      </c>
      <c r="EN51" s="324" t="str">
        <f>IFERROR(AVERAGEIFS('VISSIM Travel Time Outputs'!$H:$H,'VISSIM Travel Time Outputs'!$D:$D,$D51,'VISSIM Travel Time Outputs'!$A:$A,"AVG",'VISSIM Travel Time Outputs'!$B:$B,EN$9),"-")</f>
        <v>-</v>
      </c>
      <c r="EO51" s="324" t="str">
        <f>IFERROR(AVERAGEIFS('VISSIM Travel Time Outputs'!$H:$H,'VISSIM Travel Time Outputs'!$D:$D,$D51,'VISSIM Travel Time Outputs'!$A:$A,"AVG",'VISSIM Travel Time Outputs'!$B:$B,EO$9),"-")</f>
        <v>-</v>
      </c>
      <c r="EP51" s="324" t="str">
        <f>IFERROR(AVERAGEIFS('VISSIM Travel Time Outputs'!$H:$H,'VISSIM Travel Time Outputs'!$D:$D,$D51,'VISSIM Travel Time Outputs'!$A:$A,"AVG",'VISSIM Travel Time Outputs'!$B:$B,EP$9),"-")</f>
        <v>-</v>
      </c>
      <c r="EQ51" s="324" t="str">
        <f>IFERROR(AVERAGEIFS('VISSIM Travel Time Outputs'!$H:$H,'VISSIM Travel Time Outputs'!$D:$D,$D51,'VISSIM Travel Time Outputs'!$A:$A,"AVG",'VISSIM Travel Time Outputs'!$B:$B,EQ$9),"-")</f>
        <v>-</v>
      </c>
      <c r="ER51" s="324" t="str">
        <f>IFERROR(AVERAGEIFS('VISSIM Travel Time Outputs'!$H:$H,'VISSIM Travel Time Outputs'!$D:$D,$D51,'VISSIM Travel Time Outputs'!$A:$A,"AVG",'VISSIM Travel Time Outputs'!$B:$B,ER$9),"-")</f>
        <v>-</v>
      </c>
      <c r="ES51" s="324" t="str">
        <f>IFERROR(AVERAGEIFS('VISSIM Travel Time Outputs'!$H:$H,'VISSIM Travel Time Outputs'!$D:$D,$D51,'VISSIM Travel Time Outputs'!$A:$A,"AVG",'VISSIM Travel Time Outputs'!$B:$B,ES$9),"-")</f>
        <v>-</v>
      </c>
      <c r="ET51" s="324" t="str">
        <f>IFERROR(AVERAGEIFS('VISSIM Travel Time Outputs'!$H:$H,'VISSIM Travel Time Outputs'!$D:$D,$D51,'VISSIM Travel Time Outputs'!$A:$A,"AVG",'VISSIM Travel Time Outputs'!$B:$B,ET$9),"-")</f>
        <v>-</v>
      </c>
      <c r="EU51" s="324" t="str">
        <f>IFERROR(AVERAGEIFS('VISSIM Travel Time Outputs'!$H:$H,'VISSIM Travel Time Outputs'!$D:$D,$D51,'VISSIM Travel Time Outputs'!$A:$A,"AVG",'VISSIM Travel Time Outputs'!$B:$B,EU$9),"-")</f>
        <v>-</v>
      </c>
      <c r="EV51" s="324" t="str">
        <f>IFERROR(AVERAGEIFS('VISSIM Travel Time Outputs'!$H:$H,'VISSIM Travel Time Outputs'!$D:$D,$D51,'VISSIM Travel Time Outputs'!$A:$A,"AVG",'VISSIM Travel Time Outputs'!$B:$B,EV$9),"-")</f>
        <v>-</v>
      </c>
      <c r="EW51" s="324" t="str">
        <f>IFERROR(AVERAGEIFS('VISSIM Travel Time Outputs'!$H:$H,'VISSIM Travel Time Outputs'!$D:$D,$D51,'VISSIM Travel Time Outputs'!$A:$A,"AVG",'VISSIM Travel Time Outputs'!$B:$B,EW$9),"-")</f>
        <v>-</v>
      </c>
      <c r="EX51" s="324" t="str">
        <f>IFERROR(AVERAGEIFS('VISSIM Travel Time Outputs'!$H:$H,'VISSIM Travel Time Outputs'!$D:$D,$D51,'VISSIM Travel Time Outputs'!$A:$A,"AVG",'VISSIM Travel Time Outputs'!$B:$B,EX$9),"-")</f>
        <v>-</v>
      </c>
      <c r="EY51" s="324" t="str">
        <f>IFERROR(AVERAGEIFS('VISSIM Travel Time Outputs'!$H:$H,'VISSIM Travel Time Outputs'!$D:$D,$D51,'VISSIM Travel Time Outputs'!$A:$A,"AVG",'VISSIM Travel Time Outputs'!$B:$B,EY$9),"-")</f>
        <v>-</v>
      </c>
      <c r="EZ51" s="325" t="str">
        <f>IFERROR(AVERAGEIFS('VISSIM Travel Time Outputs'!$H:$H,'VISSIM Travel Time Outputs'!$D:$D,$D51,'VISSIM Travel Time Outputs'!$A:$A,"AVG",'VISSIM Travel Time Outputs'!$B:$B,EZ$9),"-")</f>
        <v>-</v>
      </c>
      <c r="FA51" s="254"/>
      <c r="FB51" s="209" t="str">
        <f t="shared" si="22"/>
        <v>--</v>
      </c>
      <c r="FC51" s="354" t="str">
        <f t="shared" si="23"/>
        <v>--</v>
      </c>
      <c r="FD51" s="325">
        <f t="shared" si="24"/>
        <v>0</v>
      </c>
      <c r="FE51" s="331"/>
      <c r="FF51" s="209" t="str">
        <f>IFERROR(GETPIVOTDATA("Average of TRAVTM(40)",#REF!,"TIMEINT",FF$9,"VEHICLETRAVELTIMEMEASUREMENT",$D51)/3600/24,"--")</f>
        <v>--</v>
      </c>
      <c r="FG51" s="34" t="str">
        <f>IFERROR(GETPIVOTDATA("Average of TRAVTM(40)",#REF!,"TIMEINT",FG$9,"VEHICLETRAVELTIMEMEASUREMENT",$D51)/3600/24,"--")</f>
        <v>--</v>
      </c>
      <c r="FH51" s="34" t="str">
        <f>IFERROR(GETPIVOTDATA("Average of TRAVTM(40)",#REF!,"TIMEINT",FH$9,"VEHICLETRAVELTIMEMEASUREMENT",$D51)/3600/24,"--")</f>
        <v>--</v>
      </c>
      <c r="FI51" s="34" t="str">
        <f>IFERROR(GETPIVOTDATA("Average of TRAVTM(40)",#REF!,"TIMEINT",FI$9,"VEHICLETRAVELTIMEMEASUREMENT",$D51)/3600/24,"--")</f>
        <v>--</v>
      </c>
      <c r="FJ51" s="34" t="str">
        <f>IFERROR(GETPIVOTDATA("Average of TRAVTM(40)",#REF!,"TIMEINT",FJ$9,"VEHICLETRAVELTIMEMEASUREMENT",$D51)/3600/24,"--")</f>
        <v>--</v>
      </c>
      <c r="FK51" s="34" t="str">
        <f>IFERROR(GETPIVOTDATA("Average of TRAVTM(40)",#REF!,"TIMEINT",FK$9,"VEHICLETRAVELTIMEMEASUREMENT",$D51)/3600/24,"--")</f>
        <v>--</v>
      </c>
      <c r="FL51" s="34" t="str">
        <f>IFERROR(GETPIVOTDATA("Average of TRAVTM(40)",#REF!,"TIMEINT",FL$9,"VEHICLETRAVELTIMEMEASUREMENT",$D51)/3600/24,"--")</f>
        <v>--</v>
      </c>
      <c r="FM51" s="34" t="str">
        <f>IFERROR(GETPIVOTDATA("Average of TRAVTM(40)",#REF!,"TIMEINT",FM$9,"VEHICLETRAVELTIMEMEASUREMENT",$D51)/3600/24,"--")</f>
        <v>--</v>
      </c>
      <c r="FN51" s="34" t="str">
        <f>IFERROR(GETPIVOTDATA("Average of TRAVTM(40)",#REF!,"TIMEINT",FN$9,"VEHICLETRAVELTIMEMEASUREMENT",$D51)/3600/24,"--")</f>
        <v>--</v>
      </c>
      <c r="FO51" s="34" t="str">
        <f>IFERROR(GETPIVOTDATA("Average of TRAVTM(40)",#REF!,"TIMEINT",FO$9,"VEHICLETRAVELTIMEMEASUREMENT",$D51)/3600/24,"--")</f>
        <v>--</v>
      </c>
      <c r="FP51" s="34" t="str">
        <f>IFERROR(GETPIVOTDATA("Average of TRAVTM(40)",#REF!,"TIMEINT",FP$9,"VEHICLETRAVELTIMEMEASUREMENT",$D51)/3600/24,"--")</f>
        <v>--</v>
      </c>
      <c r="FQ51" s="34" t="str">
        <f>IFERROR(GETPIVOTDATA("Average of TRAVTM(40)",#REF!,"TIMEINT",FQ$9,"VEHICLETRAVELTIMEMEASUREMENT",$D51)/3600/24,"--")</f>
        <v>--</v>
      </c>
      <c r="FR51" s="34" t="str">
        <f>IFERROR(GETPIVOTDATA("Average of TRAVTM(40)",#REF!,"TIMEINT",FR$9,"VEHICLETRAVELTIMEMEASUREMENT",$D51)/3600/24,"--")</f>
        <v>--</v>
      </c>
      <c r="FS51" s="34" t="str">
        <f>IFERROR(GETPIVOTDATA("Average of TRAVTM(40)",#REF!,"TIMEINT",FS$9,"VEHICLETRAVELTIMEMEASUREMENT",$D51)/3600/24,"--")</f>
        <v>--</v>
      </c>
      <c r="FT51" s="34" t="str">
        <f>IFERROR(GETPIVOTDATA("Average of TRAVTM(40)",#REF!,"TIMEINT",FT$9,"VEHICLETRAVELTIMEMEASUREMENT",$D51)/3600/24,"--")</f>
        <v>--</v>
      </c>
      <c r="FU51" s="134" t="str">
        <f>IFERROR(GETPIVOTDATA("Average of TRAVTM(40)",#REF!,"TIMEINT",FU$9,"VEHICLETRAVELTIMEMEASUREMENT",$D51)/3600/24,"--")</f>
        <v>--</v>
      </c>
      <c r="FV51" s="331"/>
      <c r="FW51" s="323" t="str">
        <f>IFERROR(GETPIVOTDATA("Average of VEHS(40)",#REF!,"TIMEINT",FW$9,"VEHICLETRAVELTIMEMEASUREMENT",$D51),"--")</f>
        <v>--</v>
      </c>
      <c r="FX51" s="324" t="str">
        <f>IFERROR(GETPIVOTDATA("Average of VEHS(40)",#REF!,"TIMEINT",FX$9,"VEHICLETRAVELTIMEMEASUREMENT",$D51),"--")</f>
        <v>--</v>
      </c>
      <c r="FY51" s="324" t="str">
        <f>IFERROR(GETPIVOTDATA("Average of VEHS(40)",#REF!,"TIMEINT",FY$9,"VEHICLETRAVELTIMEMEASUREMENT",$D51),"--")</f>
        <v>--</v>
      </c>
      <c r="FZ51" s="324" t="str">
        <f>IFERROR(GETPIVOTDATA("Average of VEHS(40)",#REF!,"TIMEINT",FZ$9,"VEHICLETRAVELTIMEMEASUREMENT",$D51),"--")</f>
        <v>--</v>
      </c>
      <c r="GA51" s="324" t="str">
        <f>IFERROR(GETPIVOTDATA("Average of VEHS(40)",#REF!,"TIMEINT",GA$9,"VEHICLETRAVELTIMEMEASUREMENT",$D51),"--")</f>
        <v>--</v>
      </c>
      <c r="GB51" s="324" t="str">
        <f>IFERROR(GETPIVOTDATA("Average of VEHS(40)",#REF!,"TIMEINT",GB$9,"VEHICLETRAVELTIMEMEASUREMENT",$D51),"--")</f>
        <v>--</v>
      </c>
      <c r="GC51" s="324" t="str">
        <f>IFERROR(GETPIVOTDATA("Average of VEHS(40)",#REF!,"TIMEINT",GC$9,"VEHICLETRAVELTIMEMEASUREMENT",$D51),"--")</f>
        <v>--</v>
      </c>
      <c r="GD51" s="324" t="str">
        <f>IFERROR(GETPIVOTDATA("Average of VEHS(40)",#REF!,"TIMEINT",GD$9,"VEHICLETRAVELTIMEMEASUREMENT",$D51),"--")</f>
        <v>--</v>
      </c>
      <c r="GE51" s="324" t="str">
        <f>IFERROR(GETPIVOTDATA("Average of VEHS(40)",#REF!,"TIMEINT",GE$9,"VEHICLETRAVELTIMEMEASUREMENT",$D51),"--")</f>
        <v>--</v>
      </c>
      <c r="GF51" s="324" t="str">
        <f>IFERROR(GETPIVOTDATA("Average of VEHS(40)",#REF!,"TIMEINT",GF$9,"VEHICLETRAVELTIMEMEASUREMENT",$D51),"--")</f>
        <v>--</v>
      </c>
      <c r="GG51" s="324" t="str">
        <f>IFERROR(GETPIVOTDATA("Average of VEHS(40)",#REF!,"TIMEINT",GG$9,"VEHICLETRAVELTIMEMEASUREMENT",$D51),"--")</f>
        <v>--</v>
      </c>
      <c r="GH51" s="324" t="str">
        <f>IFERROR(GETPIVOTDATA("Average of VEHS(40)",#REF!,"TIMEINT",GH$9,"VEHICLETRAVELTIMEMEASUREMENT",$D51),"--")</f>
        <v>--</v>
      </c>
      <c r="GI51" s="324" t="str">
        <f>IFERROR(GETPIVOTDATA("Average of VEHS(40)",#REF!,"TIMEINT",GI$9,"VEHICLETRAVELTIMEMEASUREMENT",$D51),"--")</f>
        <v>--</v>
      </c>
      <c r="GJ51" s="324" t="str">
        <f>IFERROR(GETPIVOTDATA("Average of VEHS(40)",#REF!,"TIMEINT",GJ$9,"VEHICLETRAVELTIMEMEASUREMENT",$D51),"--")</f>
        <v>--</v>
      </c>
      <c r="GK51" s="324" t="str">
        <f>IFERROR(GETPIVOTDATA("Average of VEHS(40)",#REF!,"TIMEINT",GK$9,"VEHICLETRAVELTIMEMEASUREMENT",$D51),"--")</f>
        <v>--</v>
      </c>
      <c r="GL51" s="325" t="str">
        <f>IFERROR(GETPIVOTDATA("Average of VEHS(40)",#REF!,"TIMEINT",GL$9,"VEHICLETRAVELTIMEMEASUREMENT",$D51),"--")</f>
        <v>--</v>
      </c>
      <c r="GM51" s="331"/>
      <c r="GN51" s="209" t="str">
        <f t="shared" si="25"/>
        <v>--</v>
      </c>
      <c r="GO51" s="354" t="str">
        <f t="shared" si="26"/>
        <v>--</v>
      </c>
      <c r="GP51" s="325">
        <f t="shared" si="27"/>
        <v>0</v>
      </c>
      <c r="GQ51" s="331"/>
      <c r="GR51" s="209" t="str">
        <f>IFERROR(GETPIVOTDATA("Average of TRAVTM(60)",#REF!,"TIMEINT",GR$9,"VEHICLETRAVELTIMEMEASUREMENT",$D51)/3600/24,"--")</f>
        <v>--</v>
      </c>
      <c r="GS51" s="34" t="str">
        <f>IFERROR(GETPIVOTDATA("Average of TRAVTM(60)",#REF!,"TIMEINT",GS$9,"VEHICLETRAVELTIMEMEASUREMENT",$D51)/3600/24,"--")</f>
        <v>--</v>
      </c>
      <c r="GT51" s="34" t="str">
        <f>IFERROR(GETPIVOTDATA("Average of TRAVTM(60)",#REF!,"TIMEINT",GT$9,"VEHICLETRAVELTIMEMEASUREMENT",$D51)/3600/24,"--")</f>
        <v>--</v>
      </c>
      <c r="GU51" s="34" t="str">
        <f>IFERROR(GETPIVOTDATA("Average of TRAVTM(60)",#REF!,"TIMEINT",GU$9,"VEHICLETRAVELTIMEMEASUREMENT",$D51)/3600/24,"--")</f>
        <v>--</v>
      </c>
      <c r="GV51" s="34" t="str">
        <f>IFERROR(GETPIVOTDATA("Average of TRAVTM(60)",#REF!,"TIMEINT",GV$9,"VEHICLETRAVELTIMEMEASUREMENT",$D51)/3600/24,"--")</f>
        <v>--</v>
      </c>
      <c r="GW51" s="34" t="str">
        <f>IFERROR(GETPIVOTDATA("Average of TRAVTM(60)",#REF!,"TIMEINT",GW$9,"VEHICLETRAVELTIMEMEASUREMENT",$D51)/3600/24,"--")</f>
        <v>--</v>
      </c>
      <c r="GX51" s="34" t="str">
        <f>IFERROR(GETPIVOTDATA("Average of TRAVTM(60)",#REF!,"TIMEINT",GX$9,"VEHICLETRAVELTIMEMEASUREMENT",$D51)/3600/24,"--")</f>
        <v>--</v>
      </c>
      <c r="GY51" s="34" t="str">
        <f>IFERROR(GETPIVOTDATA("Average of TRAVTM(60)",#REF!,"TIMEINT",GY$9,"VEHICLETRAVELTIMEMEASUREMENT",$D51)/3600/24,"--")</f>
        <v>--</v>
      </c>
      <c r="GZ51" s="34" t="str">
        <f>IFERROR(GETPIVOTDATA("Average of TRAVTM(60)",#REF!,"TIMEINT",GZ$9,"VEHICLETRAVELTIMEMEASUREMENT",$D51)/3600/24,"--")</f>
        <v>--</v>
      </c>
      <c r="HA51" s="34" t="str">
        <f>IFERROR(GETPIVOTDATA("Average of TRAVTM(60)",#REF!,"TIMEINT",HA$9,"VEHICLETRAVELTIMEMEASUREMENT",$D51)/3600/24,"--")</f>
        <v>--</v>
      </c>
      <c r="HB51" s="34" t="str">
        <f>IFERROR(GETPIVOTDATA("Average of TRAVTM(60)",#REF!,"TIMEINT",HB$9,"VEHICLETRAVELTIMEMEASUREMENT",$D51)/3600/24,"--")</f>
        <v>--</v>
      </c>
      <c r="HC51" s="34" t="str">
        <f>IFERROR(GETPIVOTDATA("Average of TRAVTM(60)",#REF!,"TIMEINT",HC$9,"VEHICLETRAVELTIMEMEASUREMENT",$D51)/3600/24,"--")</f>
        <v>--</v>
      </c>
      <c r="HD51" s="34" t="str">
        <f>IFERROR(GETPIVOTDATA("Average of TRAVTM(60)",#REF!,"TIMEINT",HD$9,"VEHICLETRAVELTIMEMEASUREMENT",$D51)/3600/24,"--")</f>
        <v>--</v>
      </c>
      <c r="HE51" s="34" t="str">
        <f>IFERROR(GETPIVOTDATA("Average of TRAVTM(60)",#REF!,"TIMEINT",HE$9,"VEHICLETRAVELTIMEMEASUREMENT",$D51)/3600/24,"--")</f>
        <v>--</v>
      </c>
      <c r="HF51" s="34" t="str">
        <f>IFERROR(GETPIVOTDATA("Average of TRAVTM(60)",#REF!,"TIMEINT",HF$9,"VEHICLETRAVELTIMEMEASUREMENT",$D51)/3600/24,"--")</f>
        <v>--</v>
      </c>
      <c r="HG51" s="134" t="str">
        <f>IFERROR(GETPIVOTDATA("Average of TRAVTM(60)",#REF!,"TIMEINT",HG$9,"VEHICLETRAVELTIMEMEASUREMENT",$D51)/3600/24,"--")</f>
        <v>--</v>
      </c>
      <c r="HH51" s="331"/>
      <c r="HI51" s="323" t="str">
        <f>IFERROR(GETPIVOTDATA("Average of VEHS(60)",#REF!,"TIMEINT",HI$9,"VEHICLETRAVELTIMEMEASUREMENT",$D51),"--")</f>
        <v>--</v>
      </c>
      <c r="HJ51" s="324" t="str">
        <f>IFERROR(GETPIVOTDATA("Average of VEHS(60)",#REF!,"TIMEINT",HJ$9,"VEHICLETRAVELTIMEMEASUREMENT",$D51),"--")</f>
        <v>--</v>
      </c>
      <c r="HK51" s="324" t="str">
        <f>IFERROR(GETPIVOTDATA("Average of VEHS(60)",#REF!,"TIMEINT",HK$9,"VEHICLETRAVELTIMEMEASUREMENT",$D51),"--")</f>
        <v>--</v>
      </c>
      <c r="HL51" s="324" t="str">
        <f>IFERROR(GETPIVOTDATA("Average of VEHS(60)",#REF!,"TIMEINT",HL$9,"VEHICLETRAVELTIMEMEASUREMENT",$D51),"--")</f>
        <v>--</v>
      </c>
      <c r="HM51" s="324" t="str">
        <f>IFERROR(GETPIVOTDATA("Average of VEHS(60)",#REF!,"TIMEINT",HM$9,"VEHICLETRAVELTIMEMEASUREMENT",$D51),"--")</f>
        <v>--</v>
      </c>
      <c r="HN51" s="324" t="str">
        <f>IFERROR(GETPIVOTDATA("Average of VEHS(60)",#REF!,"TIMEINT",HN$9,"VEHICLETRAVELTIMEMEASUREMENT",$D51),"--")</f>
        <v>--</v>
      </c>
      <c r="HO51" s="324" t="str">
        <f>IFERROR(GETPIVOTDATA("Average of VEHS(60)",#REF!,"TIMEINT",HO$9,"VEHICLETRAVELTIMEMEASUREMENT",$D51),"--")</f>
        <v>--</v>
      </c>
      <c r="HP51" s="324" t="str">
        <f>IFERROR(GETPIVOTDATA("Average of VEHS(60)",#REF!,"TIMEINT",HP$9,"VEHICLETRAVELTIMEMEASUREMENT",$D51),"--")</f>
        <v>--</v>
      </c>
      <c r="HQ51" s="324" t="str">
        <f>IFERROR(GETPIVOTDATA("Average of VEHS(60)",#REF!,"TIMEINT",HQ$9,"VEHICLETRAVELTIMEMEASUREMENT",$D51),"--")</f>
        <v>--</v>
      </c>
      <c r="HR51" s="324" t="str">
        <f>IFERROR(GETPIVOTDATA("Average of VEHS(60)",#REF!,"TIMEINT",HR$9,"VEHICLETRAVELTIMEMEASUREMENT",$D51),"--")</f>
        <v>--</v>
      </c>
      <c r="HS51" s="324" t="str">
        <f>IFERROR(GETPIVOTDATA("Average of VEHS(60)",#REF!,"TIMEINT",HS$9,"VEHICLETRAVELTIMEMEASUREMENT",$D51),"--")</f>
        <v>--</v>
      </c>
      <c r="HT51" s="324" t="str">
        <f>IFERROR(GETPIVOTDATA("Average of VEHS(60)",#REF!,"TIMEINT",HT$9,"VEHICLETRAVELTIMEMEASUREMENT",$D51),"--")</f>
        <v>--</v>
      </c>
      <c r="HU51" s="324" t="str">
        <f>IFERROR(GETPIVOTDATA("Average of VEHS(60)",#REF!,"TIMEINT",HU$9,"VEHICLETRAVELTIMEMEASUREMENT",$D51),"--")</f>
        <v>--</v>
      </c>
      <c r="HV51" s="324" t="str">
        <f>IFERROR(GETPIVOTDATA("Average of VEHS(60)",#REF!,"TIMEINT",HV$9,"VEHICLETRAVELTIMEMEASUREMENT",$D51),"--")</f>
        <v>--</v>
      </c>
      <c r="HW51" s="324" t="str">
        <f>IFERROR(GETPIVOTDATA("Average of VEHS(60)",#REF!,"TIMEINT",HW$9,"VEHICLETRAVELTIMEMEASUREMENT",$D51),"--")</f>
        <v>--</v>
      </c>
      <c r="HX51" s="325" t="str">
        <f>IFERROR(GETPIVOTDATA("Average of VEHS(60)",#REF!,"TIMEINT",HX$9,"VEHICLETRAVELTIMEMEASUREMENT",$D51),"--")</f>
        <v>--</v>
      </c>
      <c r="HY51" s="331"/>
      <c r="HZ51" s="209" t="str">
        <f t="shared" si="28"/>
        <v>--</v>
      </c>
      <c r="IA51" s="354" t="str">
        <f t="shared" si="29"/>
        <v>--</v>
      </c>
      <c r="IB51" s="325">
        <f t="shared" si="30"/>
        <v>0</v>
      </c>
      <c r="IC51" s="638"/>
      <c r="ID51" s="323" t="str">
        <f>IFERROR(AVERAGEIFS('VISSIM Travel Time Outputs'!#REF!,'VISSIM Travel Time Outputs'!#REF!,$D51,'VISSIM Travel Time Outputs'!#REF!,"AVG",'VISSIM Travel Time Outputs'!#REF!,ID$9),"-")</f>
        <v>-</v>
      </c>
      <c r="IE51" s="324" t="str">
        <f>IFERROR(AVERAGEIFS('VISSIM Travel Time Outputs'!#REF!,'VISSIM Travel Time Outputs'!#REF!,$D51,'VISSIM Travel Time Outputs'!#REF!,"AVG",'VISSIM Travel Time Outputs'!#REF!,IE$9),"-")</f>
        <v>-</v>
      </c>
      <c r="IF51" s="324" t="str">
        <f>IFERROR(AVERAGEIFS('VISSIM Travel Time Outputs'!#REF!,'VISSIM Travel Time Outputs'!#REF!,$D51,'VISSIM Travel Time Outputs'!#REF!,"AVG",'VISSIM Travel Time Outputs'!#REF!,IF$9),"-")</f>
        <v>-</v>
      </c>
      <c r="IG51" s="324" t="str">
        <f>IFERROR(AVERAGEIFS('VISSIM Travel Time Outputs'!#REF!,'VISSIM Travel Time Outputs'!#REF!,$D51,'VISSIM Travel Time Outputs'!#REF!,"AVG",'VISSIM Travel Time Outputs'!#REF!,IG$9),"-")</f>
        <v>-</v>
      </c>
      <c r="IH51" s="324" t="str">
        <f>IFERROR(AVERAGEIFS('VISSIM Travel Time Outputs'!#REF!,'VISSIM Travel Time Outputs'!#REF!,$D51,'VISSIM Travel Time Outputs'!#REF!,"AVG",'VISSIM Travel Time Outputs'!#REF!,IH$9),"-")</f>
        <v>-</v>
      </c>
      <c r="II51" s="324" t="str">
        <f>IFERROR(AVERAGEIFS('VISSIM Travel Time Outputs'!#REF!,'VISSIM Travel Time Outputs'!#REF!,$D51,'VISSIM Travel Time Outputs'!#REF!,"AVG",'VISSIM Travel Time Outputs'!#REF!,II$9),"-")</f>
        <v>-</v>
      </c>
      <c r="IJ51" s="324" t="str">
        <f>IFERROR(AVERAGEIFS('VISSIM Travel Time Outputs'!#REF!,'VISSIM Travel Time Outputs'!#REF!,$D51,'VISSIM Travel Time Outputs'!#REF!,"AVG",'VISSIM Travel Time Outputs'!#REF!,IJ$9),"-")</f>
        <v>-</v>
      </c>
      <c r="IK51" s="324" t="str">
        <f>IFERROR(AVERAGEIFS('VISSIM Travel Time Outputs'!#REF!,'VISSIM Travel Time Outputs'!#REF!,$D51,'VISSIM Travel Time Outputs'!#REF!,"AVG",'VISSIM Travel Time Outputs'!#REF!,IK$9),"-")</f>
        <v>-</v>
      </c>
      <c r="IL51" s="324" t="str">
        <f>IFERROR(AVERAGEIFS('VISSIM Travel Time Outputs'!#REF!,'VISSIM Travel Time Outputs'!#REF!,$D51,'VISSIM Travel Time Outputs'!#REF!,"AVG",'VISSIM Travel Time Outputs'!#REF!,IL$9),"-")</f>
        <v>-</v>
      </c>
      <c r="IM51" s="324" t="str">
        <f>IFERROR(AVERAGEIFS('VISSIM Travel Time Outputs'!#REF!,'VISSIM Travel Time Outputs'!#REF!,$D51,'VISSIM Travel Time Outputs'!#REF!,"AVG",'VISSIM Travel Time Outputs'!#REF!,IM$9),"-")</f>
        <v>-</v>
      </c>
      <c r="IN51" s="324" t="str">
        <f>IFERROR(AVERAGEIFS('VISSIM Travel Time Outputs'!#REF!,'VISSIM Travel Time Outputs'!#REF!,$D51,'VISSIM Travel Time Outputs'!#REF!,"AVG",'VISSIM Travel Time Outputs'!#REF!,IN$9),"-")</f>
        <v>-</v>
      </c>
      <c r="IO51" s="324" t="str">
        <f>IFERROR(AVERAGEIFS('VISSIM Travel Time Outputs'!#REF!,'VISSIM Travel Time Outputs'!#REF!,$D51,'VISSIM Travel Time Outputs'!#REF!,"AVG",'VISSIM Travel Time Outputs'!#REF!,IO$9),"-")</f>
        <v>-</v>
      </c>
      <c r="IP51" s="324" t="str">
        <f>IFERROR(AVERAGEIFS('VISSIM Travel Time Outputs'!#REF!,'VISSIM Travel Time Outputs'!#REF!,$D51,'VISSIM Travel Time Outputs'!#REF!,"AVG",'VISSIM Travel Time Outputs'!#REF!,IP$9),"-")</f>
        <v>-</v>
      </c>
      <c r="IQ51" s="324" t="str">
        <f>IFERROR(AVERAGEIFS('VISSIM Travel Time Outputs'!#REF!,'VISSIM Travel Time Outputs'!#REF!,$D51,'VISSIM Travel Time Outputs'!#REF!,"AVG",'VISSIM Travel Time Outputs'!#REF!,IQ$9),"-")</f>
        <v>-</v>
      </c>
      <c r="IR51" s="324" t="str">
        <f>IFERROR(AVERAGEIFS('VISSIM Travel Time Outputs'!#REF!,'VISSIM Travel Time Outputs'!#REF!,$D51,'VISSIM Travel Time Outputs'!#REF!,"AVG",'VISSIM Travel Time Outputs'!#REF!,IR$9),"-")</f>
        <v>-</v>
      </c>
      <c r="IS51" s="325" t="str">
        <f>IFERROR(AVERAGEIFS('VISSIM Travel Time Outputs'!#REF!,'VISSIM Travel Time Outputs'!#REF!,$D51,'VISSIM Travel Time Outputs'!#REF!,"AVG",'VISSIM Travel Time Outputs'!#REF!,IS$9),"-")</f>
        <v>-</v>
      </c>
      <c r="IT51" s="325" t="str">
        <f t="shared" si="31"/>
        <v>--</v>
      </c>
    </row>
    <row r="52" spans="1:254" x14ac:dyDescent="0.35">
      <c r="A52" s="252" t="str">
        <f t="shared" si="12"/>
        <v>H</v>
      </c>
      <c r="B52" s="577">
        <f t="shared" si="32"/>
        <v>43</v>
      </c>
      <c r="C52" s="413">
        <f>INDEX('Input - Travel Times'!$B$3:$AH$103,MATCH($B52,'Input - Travel Times'!$B$3:$B$103,0),MATCH(C$9,'Input - Travel Times'!$B$3:$AH$3,0))</f>
        <v>0</v>
      </c>
      <c r="D52" s="150">
        <f>INDEX('Input - Travel Times'!$B$3:$AH$103,MATCH($B52,'Input - Travel Times'!$B$3:$B$103,0),MATCH(D$9,'Input - Travel Times'!$B$3:$AH$3,0))</f>
        <v>0</v>
      </c>
      <c r="E52" s="518">
        <f>TIME(0,0,INDEX('Input - Travel Times'!$B$3:$AH$103,MATCH($B52,'Input - Travel Times'!$B$3:$B$103,0),MATCH(E$9,'Input - Travel Times'!$B$3:$AH$3,0)))</f>
        <v>0</v>
      </c>
      <c r="F52" s="518">
        <f>TIME(0,0,INDEX('Input - Travel Times'!$B$3:$AH$103,MATCH($B52,'Input - Travel Times'!$B$3:$B$103,0),MATCH(F$9,'Input - Travel Times'!$B$3:$AH$3,0)))</f>
        <v>0</v>
      </c>
      <c r="G52" s="518">
        <f>TIME(0,0,INDEX('Input - Travel Times'!$B$3:$AH$103,MATCH($B52,'Input - Travel Times'!$B$3:$B$103,0),MATCH(G$9,'Input - Travel Times'!$B$3:$AH$3,0)))</f>
        <v>0</v>
      </c>
      <c r="H52" s="518">
        <f>TIME(0,0,INDEX('Input - Travel Times'!$B$3:$AH$103,MATCH($B52,'Input - Travel Times'!$B$3:$B$103,0),MATCH(H$9,'Input - Travel Times'!$B$3:$AH$3,0)))</f>
        <v>0</v>
      </c>
      <c r="J52" s="209" t="str">
        <f>IFERROR(TIME(0,0,AVERAGEIFS('VISSIM Travel Time Outputs'!$I:$I,'VISSIM Travel Time Outputs'!$D:$D,$D52,'VISSIM Travel Time Outputs'!$A:$A,"AVG",'VISSIM Travel Time Outputs'!$B:$B,J$9)),"-")</f>
        <v>-</v>
      </c>
      <c r="K52" s="34" t="str">
        <f>IFERROR(TIME(0,0,AVERAGEIFS('VISSIM Travel Time Outputs'!$I:$I,'VISSIM Travel Time Outputs'!$D:$D,$D52,'VISSIM Travel Time Outputs'!$A:$A,"AVG",'VISSIM Travel Time Outputs'!$B:$B,K$9)),"-")</f>
        <v>-</v>
      </c>
      <c r="L52" s="34" t="str">
        <f>IFERROR(TIME(0,0,AVERAGEIFS('VISSIM Travel Time Outputs'!$I:$I,'VISSIM Travel Time Outputs'!$D:$D,$D52,'VISSIM Travel Time Outputs'!$A:$A,"AVG",'VISSIM Travel Time Outputs'!$B:$B,L$9)),"-")</f>
        <v>-</v>
      </c>
      <c r="M52" s="34" t="str">
        <f>IFERROR(TIME(0,0,AVERAGEIFS('VISSIM Travel Time Outputs'!$I:$I,'VISSIM Travel Time Outputs'!$D:$D,$D52,'VISSIM Travel Time Outputs'!$A:$A,"AVG",'VISSIM Travel Time Outputs'!$B:$B,M$9)),"-")</f>
        <v>-</v>
      </c>
      <c r="N52" s="34" t="str">
        <f>IFERROR(TIME(0,0,AVERAGEIFS('VISSIM Travel Time Outputs'!$I:$I,'VISSIM Travel Time Outputs'!$D:$D,$D52,'VISSIM Travel Time Outputs'!$A:$A,"AVG",'VISSIM Travel Time Outputs'!$B:$B,N$9)),"-")</f>
        <v>-</v>
      </c>
      <c r="O52" s="34" t="str">
        <f>IFERROR(TIME(0,0,AVERAGEIFS('VISSIM Travel Time Outputs'!$I:$I,'VISSIM Travel Time Outputs'!$D:$D,$D52,'VISSIM Travel Time Outputs'!$A:$A,"AVG",'VISSIM Travel Time Outputs'!$B:$B,O$9)),"-")</f>
        <v>-</v>
      </c>
      <c r="P52" s="34" t="str">
        <f>IFERROR(TIME(0,0,AVERAGEIFS('VISSIM Travel Time Outputs'!$I:$I,'VISSIM Travel Time Outputs'!$D:$D,$D52,'VISSIM Travel Time Outputs'!$A:$A,"AVG",'VISSIM Travel Time Outputs'!$B:$B,P$9)),"-")</f>
        <v>-</v>
      </c>
      <c r="Q52" s="34" t="str">
        <f>IFERROR(TIME(0,0,AVERAGEIFS('VISSIM Travel Time Outputs'!$I:$I,'VISSIM Travel Time Outputs'!$D:$D,$D52,'VISSIM Travel Time Outputs'!$A:$A,"AVG",'VISSIM Travel Time Outputs'!$B:$B,Q$9)),"-")</f>
        <v>-</v>
      </c>
      <c r="R52" s="34" t="str">
        <f>IFERROR(TIME(0,0,AVERAGEIFS('VISSIM Travel Time Outputs'!$I:$I,'VISSIM Travel Time Outputs'!$D:$D,$D52,'VISSIM Travel Time Outputs'!$A:$A,"AVG",'VISSIM Travel Time Outputs'!$B:$B,R$9)),"-")</f>
        <v>-</v>
      </c>
      <c r="S52" s="34" t="str">
        <f>IFERROR(TIME(0,0,AVERAGEIFS('VISSIM Travel Time Outputs'!$I:$I,'VISSIM Travel Time Outputs'!$D:$D,$D52,'VISSIM Travel Time Outputs'!$A:$A,"AVG",'VISSIM Travel Time Outputs'!$B:$B,S$9)),"-")</f>
        <v>-</v>
      </c>
      <c r="T52" s="34" t="str">
        <f>IFERROR(TIME(0,0,AVERAGEIFS('VISSIM Travel Time Outputs'!$I:$I,'VISSIM Travel Time Outputs'!$D:$D,$D52,'VISSIM Travel Time Outputs'!$A:$A,"AVG",'VISSIM Travel Time Outputs'!$B:$B,T$9)),"-")</f>
        <v>-</v>
      </c>
      <c r="U52" s="34" t="str">
        <f>IFERROR(TIME(0,0,AVERAGEIFS('VISSIM Travel Time Outputs'!$I:$I,'VISSIM Travel Time Outputs'!$D:$D,$D52,'VISSIM Travel Time Outputs'!$A:$A,"AVG",'VISSIM Travel Time Outputs'!$B:$B,U$9)),"-")</f>
        <v>-</v>
      </c>
      <c r="V52" s="34" t="str">
        <f>IFERROR(TIME(0,0,AVERAGEIFS('VISSIM Travel Time Outputs'!$I:$I,'VISSIM Travel Time Outputs'!$D:$D,$D52,'VISSIM Travel Time Outputs'!$A:$A,"AVG",'VISSIM Travel Time Outputs'!$B:$B,V$9)),"-")</f>
        <v>-</v>
      </c>
      <c r="W52" s="34" t="str">
        <f>IFERROR(TIME(0,0,AVERAGEIFS('VISSIM Travel Time Outputs'!$I:$I,'VISSIM Travel Time Outputs'!$D:$D,$D52,'VISSIM Travel Time Outputs'!$A:$A,"AVG",'VISSIM Travel Time Outputs'!$B:$B,W$9)),"-")</f>
        <v>-</v>
      </c>
      <c r="X52" s="34" t="str">
        <f>IFERROR(TIME(0,0,AVERAGEIFS('VISSIM Travel Time Outputs'!$I:$I,'VISSIM Travel Time Outputs'!$D:$D,$D52,'VISSIM Travel Time Outputs'!$A:$A,"AVG",'VISSIM Travel Time Outputs'!$B:$B,X$9)),"-")</f>
        <v>-</v>
      </c>
      <c r="Y52" s="134" t="str">
        <f>IFERROR(TIME(0,0,AVERAGEIFS('VISSIM Travel Time Outputs'!$I:$I,'VISSIM Travel Time Outputs'!$D:$D,$D52,'VISSIM Travel Time Outputs'!$A:$A,"AVG",'VISSIM Travel Time Outputs'!$B:$B,Y$9)),"-")</f>
        <v>-</v>
      </c>
      <c r="Z52" s="254"/>
      <c r="AA52" s="323" t="str">
        <f>IFERROR(AVERAGEIFS('VISSIM Travel Time Outputs'!$F:$F,'VISSIM Travel Time Outputs'!$D:$D,$D52,'VISSIM Travel Time Outputs'!$A:$A,"AVG",'VISSIM Travel Time Outputs'!$B:$B,AA$9),"-")</f>
        <v>-</v>
      </c>
      <c r="AB52" s="324" t="str">
        <f>IFERROR(AVERAGEIFS('VISSIM Travel Time Outputs'!$F:$F,'VISSIM Travel Time Outputs'!$D:$D,$D52,'VISSIM Travel Time Outputs'!$A:$A,"AVG",'VISSIM Travel Time Outputs'!$B:$B,AB$9),"-")</f>
        <v>-</v>
      </c>
      <c r="AC52" s="324" t="str">
        <f>IFERROR(AVERAGEIFS('VISSIM Travel Time Outputs'!$F:$F,'VISSIM Travel Time Outputs'!$D:$D,$D52,'VISSIM Travel Time Outputs'!$A:$A,"AVG",'VISSIM Travel Time Outputs'!$B:$B,AC$9),"-")</f>
        <v>-</v>
      </c>
      <c r="AD52" s="324" t="str">
        <f>IFERROR(AVERAGEIFS('VISSIM Travel Time Outputs'!$F:$F,'VISSIM Travel Time Outputs'!$D:$D,$D52,'VISSIM Travel Time Outputs'!$A:$A,"AVG",'VISSIM Travel Time Outputs'!$B:$B,AD$9),"-")</f>
        <v>-</v>
      </c>
      <c r="AE52" s="324" t="str">
        <f>IFERROR(AVERAGEIFS('VISSIM Travel Time Outputs'!$F:$F,'VISSIM Travel Time Outputs'!$D:$D,$D52,'VISSIM Travel Time Outputs'!$A:$A,"AVG",'VISSIM Travel Time Outputs'!$B:$B,AE$9),"-")</f>
        <v>-</v>
      </c>
      <c r="AF52" s="324" t="str">
        <f>IFERROR(AVERAGEIFS('VISSIM Travel Time Outputs'!$F:$F,'VISSIM Travel Time Outputs'!$D:$D,$D52,'VISSIM Travel Time Outputs'!$A:$A,"AVG",'VISSIM Travel Time Outputs'!$B:$B,AF$9),"-")</f>
        <v>-</v>
      </c>
      <c r="AG52" s="324" t="str">
        <f>IFERROR(AVERAGEIFS('VISSIM Travel Time Outputs'!$F:$F,'VISSIM Travel Time Outputs'!$D:$D,$D52,'VISSIM Travel Time Outputs'!$A:$A,"AVG",'VISSIM Travel Time Outputs'!$B:$B,AG$9),"-")</f>
        <v>-</v>
      </c>
      <c r="AH52" s="324" t="str">
        <f>IFERROR(AVERAGEIFS('VISSIM Travel Time Outputs'!$F:$F,'VISSIM Travel Time Outputs'!$D:$D,$D52,'VISSIM Travel Time Outputs'!$A:$A,"AVG",'VISSIM Travel Time Outputs'!$B:$B,AH$9),"-")</f>
        <v>-</v>
      </c>
      <c r="AI52" s="324" t="str">
        <f>IFERROR(AVERAGEIFS('VISSIM Travel Time Outputs'!$F:$F,'VISSIM Travel Time Outputs'!$D:$D,$D52,'VISSIM Travel Time Outputs'!$A:$A,"AVG",'VISSIM Travel Time Outputs'!$B:$B,AI$9),"-")</f>
        <v>-</v>
      </c>
      <c r="AJ52" s="324" t="str">
        <f>IFERROR(AVERAGEIFS('VISSIM Travel Time Outputs'!$F:$F,'VISSIM Travel Time Outputs'!$D:$D,$D52,'VISSIM Travel Time Outputs'!$A:$A,"AVG",'VISSIM Travel Time Outputs'!$B:$B,AJ$9),"-")</f>
        <v>-</v>
      </c>
      <c r="AK52" s="324" t="str">
        <f>IFERROR(AVERAGEIFS('VISSIM Travel Time Outputs'!$F:$F,'VISSIM Travel Time Outputs'!$D:$D,$D52,'VISSIM Travel Time Outputs'!$A:$A,"AVG",'VISSIM Travel Time Outputs'!$B:$B,AK$9),"-")</f>
        <v>-</v>
      </c>
      <c r="AL52" s="324" t="str">
        <f>IFERROR(AVERAGEIFS('VISSIM Travel Time Outputs'!$F:$F,'VISSIM Travel Time Outputs'!$D:$D,$D52,'VISSIM Travel Time Outputs'!$A:$A,"AVG",'VISSIM Travel Time Outputs'!$B:$B,AL$9),"-")</f>
        <v>-</v>
      </c>
      <c r="AM52" s="324" t="str">
        <f>IFERROR(AVERAGEIFS('VISSIM Travel Time Outputs'!$F:$F,'VISSIM Travel Time Outputs'!$D:$D,$D52,'VISSIM Travel Time Outputs'!$A:$A,"AVG",'VISSIM Travel Time Outputs'!$B:$B,AM$9),"-")</f>
        <v>-</v>
      </c>
      <c r="AN52" s="324" t="str">
        <f>IFERROR(AVERAGEIFS('VISSIM Travel Time Outputs'!$F:$F,'VISSIM Travel Time Outputs'!$D:$D,$D52,'VISSIM Travel Time Outputs'!$A:$A,"AVG",'VISSIM Travel Time Outputs'!$B:$B,AN$9),"-")</f>
        <v>-</v>
      </c>
      <c r="AO52" s="324" t="str">
        <f>IFERROR(AVERAGEIFS('VISSIM Travel Time Outputs'!$F:$F,'VISSIM Travel Time Outputs'!$D:$D,$D52,'VISSIM Travel Time Outputs'!$A:$A,"AVG",'VISSIM Travel Time Outputs'!$B:$B,AO$9),"-")</f>
        <v>-</v>
      </c>
      <c r="AP52" s="325" t="str">
        <f>IFERROR(AVERAGEIFS('VISSIM Travel Time Outputs'!$F:$F,'VISSIM Travel Time Outputs'!$D:$D,$D52,'VISSIM Travel Time Outputs'!$A:$A,"AVG",'VISSIM Travel Time Outputs'!$B:$B,AP$9),"-")</f>
        <v>-</v>
      </c>
      <c r="AQ52" s="331"/>
      <c r="AR52" s="209" t="str">
        <f t="shared" si="13"/>
        <v>--</v>
      </c>
      <c r="AS52" s="354" t="str">
        <f t="shared" si="14"/>
        <v>--</v>
      </c>
      <c r="AT52" s="325">
        <f t="shared" si="15"/>
        <v>0</v>
      </c>
      <c r="AU52" s="255"/>
      <c r="AV52" s="209" t="str">
        <f>IFERROR(TIME(0,0,AVERAGEIFS('VISSIM Travel Time Outputs'!$J:$J,'VISSIM Travel Time Outputs'!$D:$D,$D52,'VISSIM Travel Time Outputs'!$A:$A,"AVG",'VISSIM Travel Time Outputs'!$B:$B,AV$9)),"-")</f>
        <v>-</v>
      </c>
      <c r="AW52" s="34" t="str">
        <f>IFERROR(TIME(0,0,AVERAGEIFS('VISSIM Travel Time Outputs'!$J:$J,'VISSIM Travel Time Outputs'!$D:$D,$D52,'VISSIM Travel Time Outputs'!$A:$A,"AVG",'VISSIM Travel Time Outputs'!$B:$B,AW$9)),"-")</f>
        <v>-</v>
      </c>
      <c r="AX52" s="34" t="str">
        <f>IFERROR(TIME(0,0,AVERAGEIFS('VISSIM Travel Time Outputs'!$J:$J,'VISSIM Travel Time Outputs'!$D:$D,$D52,'VISSIM Travel Time Outputs'!$A:$A,"AVG",'VISSIM Travel Time Outputs'!$B:$B,AX$9)),"-")</f>
        <v>-</v>
      </c>
      <c r="AY52" s="34" t="str">
        <f>IFERROR(TIME(0,0,AVERAGEIFS('VISSIM Travel Time Outputs'!$J:$J,'VISSIM Travel Time Outputs'!$D:$D,$D52,'VISSIM Travel Time Outputs'!$A:$A,"AVG",'VISSIM Travel Time Outputs'!$B:$B,AY$9)),"-")</f>
        <v>-</v>
      </c>
      <c r="AZ52" s="34" t="str">
        <f>IFERROR(TIME(0,0,AVERAGEIFS('VISSIM Travel Time Outputs'!$J:$J,'VISSIM Travel Time Outputs'!$D:$D,$D52,'VISSIM Travel Time Outputs'!$A:$A,"AVG",'VISSIM Travel Time Outputs'!$B:$B,AZ$9)),"-")</f>
        <v>-</v>
      </c>
      <c r="BA52" s="34" t="str">
        <f>IFERROR(TIME(0,0,AVERAGEIFS('VISSIM Travel Time Outputs'!$J:$J,'VISSIM Travel Time Outputs'!$D:$D,$D52,'VISSIM Travel Time Outputs'!$A:$A,"AVG",'VISSIM Travel Time Outputs'!$B:$B,BA$9)),"-")</f>
        <v>-</v>
      </c>
      <c r="BB52" s="34" t="str">
        <f>IFERROR(TIME(0,0,AVERAGEIFS('VISSIM Travel Time Outputs'!$J:$J,'VISSIM Travel Time Outputs'!$D:$D,$D52,'VISSIM Travel Time Outputs'!$A:$A,"AVG",'VISSIM Travel Time Outputs'!$B:$B,BB$9)),"-")</f>
        <v>-</v>
      </c>
      <c r="BC52" s="34" t="str">
        <f>IFERROR(TIME(0,0,AVERAGEIFS('VISSIM Travel Time Outputs'!$J:$J,'VISSIM Travel Time Outputs'!$D:$D,$D52,'VISSIM Travel Time Outputs'!$A:$A,"AVG",'VISSIM Travel Time Outputs'!$B:$B,BC$9)),"-")</f>
        <v>-</v>
      </c>
      <c r="BD52" s="34" t="str">
        <f>IFERROR(TIME(0,0,AVERAGEIFS('VISSIM Travel Time Outputs'!$J:$J,'VISSIM Travel Time Outputs'!$D:$D,$D52,'VISSIM Travel Time Outputs'!$A:$A,"AVG",'VISSIM Travel Time Outputs'!$B:$B,BD$9)),"-")</f>
        <v>-</v>
      </c>
      <c r="BE52" s="34" t="str">
        <f>IFERROR(TIME(0,0,AVERAGEIFS('VISSIM Travel Time Outputs'!$J:$J,'VISSIM Travel Time Outputs'!$D:$D,$D52,'VISSIM Travel Time Outputs'!$A:$A,"AVG",'VISSIM Travel Time Outputs'!$B:$B,BE$9)),"-")</f>
        <v>-</v>
      </c>
      <c r="BF52" s="34" t="str">
        <f>IFERROR(TIME(0,0,AVERAGEIFS('VISSIM Travel Time Outputs'!$J:$J,'VISSIM Travel Time Outputs'!$D:$D,$D52,'VISSIM Travel Time Outputs'!$A:$A,"AVG",'VISSIM Travel Time Outputs'!$B:$B,BF$9)),"-")</f>
        <v>-</v>
      </c>
      <c r="BG52" s="34" t="str">
        <f>IFERROR(TIME(0,0,AVERAGEIFS('VISSIM Travel Time Outputs'!$J:$J,'VISSIM Travel Time Outputs'!$D:$D,$D52,'VISSIM Travel Time Outputs'!$A:$A,"AVG",'VISSIM Travel Time Outputs'!$B:$B,BG$9)),"-")</f>
        <v>-</v>
      </c>
      <c r="BH52" s="34" t="str">
        <f>IFERROR(TIME(0,0,AVERAGEIFS('VISSIM Travel Time Outputs'!$J:$J,'VISSIM Travel Time Outputs'!$D:$D,$D52,'VISSIM Travel Time Outputs'!$A:$A,"AVG",'VISSIM Travel Time Outputs'!$B:$B,BH$9)),"-")</f>
        <v>-</v>
      </c>
      <c r="BI52" s="34" t="str">
        <f>IFERROR(TIME(0,0,AVERAGEIFS('VISSIM Travel Time Outputs'!$J:$J,'VISSIM Travel Time Outputs'!$D:$D,$D52,'VISSIM Travel Time Outputs'!$A:$A,"AVG",'VISSIM Travel Time Outputs'!$B:$B,BI$9)),"-")</f>
        <v>-</v>
      </c>
      <c r="BJ52" s="34" t="str">
        <f>IFERROR(TIME(0,0,AVERAGEIFS('VISSIM Travel Time Outputs'!$J:$J,'VISSIM Travel Time Outputs'!$D:$D,$D52,'VISSIM Travel Time Outputs'!$A:$A,"AVG",'VISSIM Travel Time Outputs'!$B:$B,BJ$9)),"-")</f>
        <v>-</v>
      </c>
      <c r="BK52" s="134" t="str">
        <f>IFERROR(TIME(0,0,AVERAGEIFS('VISSIM Travel Time Outputs'!$J:$J,'VISSIM Travel Time Outputs'!$D:$D,$D52,'VISSIM Travel Time Outputs'!$A:$A,"AVG",'VISSIM Travel Time Outputs'!$B:$B,BK$9)),"-")</f>
        <v>-</v>
      </c>
      <c r="BL52" s="126"/>
      <c r="BM52" s="323" t="str">
        <f>IFERROR(AVERAGEIFS('VISSIM Travel Time Outputs'!$G:$G,'VISSIM Travel Time Outputs'!$D:$D,$D52,'VISSIM Travel Time Outputs'!$A:$A,"AVG",'VISSIM Travel Time Outputs'!$B:$B,BM$9),"-")</f>
        <v>-</v>
      </c>
      <c r="BN52" s="324" t="str">
        <f>IFERROR(AVERAGEIFS('VISSIM Travel Time Outputs'!$G:$G,'VISSIM Travel Time Outputs'!$D:$D,$D52,'VISSIM Travel Time Outputs'!$A:$A,"AVG",'VISSIM Travel Time Outputs'!$B:$B,BN$9),"-")</f>
        <v>-</v>
      </c>
      <c r="BO52" s="324" t="str">
        <f>IFERROR(AVERAGEIFS('VISSIM Travel Time Outputs'!$G:$G,'VISSIM Travel Time Outputs'!$D:$D,$D52,'VISSIM Travel Time Outputs'!$A:$A,"AVG",'VISSIM Travel Time Outputs'!$B:$B,BO$9),"-")</f>
        <v>-</v>
      </c>
      <c r="BP52" s="324" t="str">
        <f>IFERROR(AVERAGEIFS('VISSIM Travel Time Outputs'!$G:$G,'VISSIM Travel Time Outputs'!$D:$D,$D52,'VISSIM Travel Time Outputs'!$A:$A,"AVG",'VISSIM Travel Time Outputs'!$B:$B,BP$9),"-")</f>
        <v>-</v>
      </c>
      <c r="BQ52" s="324" t="str">
        <f>IFERROR(AVERAGEIFS('VISSIM Travel Time Outputs'!$G:$G,'VISSIM Travel Time Outputs'!$D:$D,$D52,'VISSIM Travel Time Outputs'!$A:$A,"AVG",'VISSIM Travel Time Outputs'!$B:$B,BQ$9),"-")</f>
        <v>-</v>
      </c>
      <c r="BR52" s="324" t="str">
        <f>IFERROR(AVERAGEIFS('VISSIM Travel Time Outputs'!$G:$G,'VISSIM Travel Time Outputs'!$D:$D,$D52,'VISSIM Travel Time Outputs'!$A:$A,"AVG",'VISSIM Travel Time Outputs'!$B:$B,BR$9),"-")</f>
        <v>-</v>
      </c>
      <c r="BS52" s="324" t="str">
        <f>IFERROR(AVERAGEIFS('VISSIM Travel Time Outputs'!$G:$G,'VISSIM Travel Time Outputs'!$D:$D,$D52,'VISSIM Travel Time Outputs'!$A:$A,"AVG",'VISSIM Travel Time Outputs'!$B:$B,BS$9),"-")</f>
        <v>-</v>
      </c>
      <c r="BT52" s="324" t="str">
        <f>IFERROR(AVERAGEIFS('VISSIM Travel Time Outputs'!$G:$G,'VISSIM Travel Time Outputs'!$D:$D,$D52,'VISSIM Travel Time Outputs'!$A:$A,"AVG",'VISSIM Travel Time Outputs'!$B:$B,BT$9),"-")</f>
        <v>-</v>
      </c>
      <c r="BU52" s="324" t="str">
        <f>IFERROR(AVERAGEIFS('VISSIM Travel Time Outputs'!$G:$G,'VISSIM Travel Time Outputs'!$D:$D,$D52,'VISSIM Travel Time Outputs'!$A:$A,"AVG",'VISSIM Travel Time Outputs'!$B:$B,BU$9),"-")</f>
        <v>-</v>
      </c>
      <c r="BV52" s="324" t="str">
        <f>IFERROR(AVERAGEIFS('VISSIM Travel Time Outputs'!$G:$G,'VISSIM Travel Time Outputs'!$D:$D,$D52,'VISSIM Travel Time Outputs'!$A:$A,"AVG",'VISSIM Travel Time Outputs'!$B:$B,BV$9),"-")</f>
        <v>-</v>
      </c>
      <c r="BW52" s="324" t="str">
        <f>IFERROR(AVERAGEIFS('VISSIM Travel Time Outputs'!$G:$G,'VISSIM Travel Time Outputs'!$D:$D,$D52,'VISSIM Travel Time Outputs'!$A:$A,"AVG",'VISSIM Travel Time Outputs'!$B:$B,BW$9),"-")</f>
        <v>-</v>
      </c>
      <c r="BX52" s="324" t="str">
        <f>IFERROR(AVERAGEIFS('VISSIM Travel Time Outputs'!$G:$G,'VISSIM Travel Time Outputs'!$D:$D,$D52,'VISSIM Travel Time Outputs'!$A:$A,"AVG",'VISSIM Travel Time Outputs'!$B:$B,BX$9),"-")</f>
        <v>-</v>
      </c>
      <c r="BY52" s="324" t="str">
        <f>IFERROR(AVERAGEIFS('VISSIM Travel Time Outputs'!$G:$G,'VISSIM Travel Time Outputs'!$D:$D,$D52,'VISSIM Travel Time Outputs'!$A:$A,"AVG",'VISSIM Travel Time Outputs'!$B:$B,BY$9),"-")</f>
        <v>-</v>
      </c>
      <c r="BZ52" s="324" t="str">
        <f>IFERROR(AVERAGEIFS('VISSIM Travel Time Outputs'!$G:$G,'VISSIM Travel Time Outputs'!$D:$D,$D52,'VISSIM Travel Time Outputs'!$A:$A,"AVG",'VISSIM Travel Time Outputs'!$B:$B,BZ$9),"-")</f>
        <v>-</v>
      </c>
      <c r="CA52" s="324" t="str">
        <f>IFERROR(AVERAGEIFS('VISSIM Travel Time Outputs'!$G:$G,'VISSIM Travel Time Outputs'!$D:$D,$D52,'VISSIM Travel Time Outputs'!$A:$A,"AVG",'VISSIM Travel Time Outputs'!$B:$B,CA$9),"-")</f>
        <v>-</v>
      </c>
      <c r="CB52" s="325" t="str">
        <f>IFERROR(AVERAGEIFS('VISSIM Travel Time Outputs'!$G:$G,'VISSIM Travel Time Outputs'!$D:$D,$D52,'VISSIM Travel Time Outputs'!$A:$A,"AVG",'VISSIM Travel Time Outputs'!$B:$B,CB$9),"-")</f>
        <v>-</v>
      </c>
      <c r="CC52" s="254"/>
      <c r="CD52" s="209" t="str">
        <f t="shared" si="16"/>
        <v>--</v>
      </c>
      <c r="CE52" s="354" t="str">
        <f t="shared" si="17"/>
        <v>--</v>
      </c>
      <c r="CF52" s="325">
        <f t="shared" si="18"/>
        <v>0</v>
      </c>
      <c r="CG52" s="331"/>
      <c r="CH52" s="209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134"/>
      <c r="CX52" s="331"/>
      <c r="CY52" s="323"/>
      <c r="CZ52" s="324"/>
      <c r="DA52" s="324"/>
      <c r="DB52" s="324"/>
      <c r="DC52" s="324"/>
      <c r="DD52" s="324"/>
      <c r="DE52" s="324"/>
      <c r="DF52" s="324"/>
      <c r="DG52" s="324"/>
      <c r="DH52" s="324"/>
      <c r="DI52" s="324"/>
      <c r="DJ52" s="324"/>
      <c r="DK52" s="324"/>
      <c r="DL52" s="324"/>
      <c r="DM52" s="324"/>
      <c r="DN52" s="325"/>
      <c r="DO52" s="331"/>
      <c r="DP52" s="209" t="str">
        <f t="shared" si="19"/>
        <v>--</v>
      </c>
      <c r="DQ52" s="354" t="str">
        <f t="shared" si="20"/>
        <v>--</v>
      </c>
      <c r="DR52" s="325">
        <f t="shared" si="21"/>
        <v>0</v>
      </c>
      <c r="DS52" s="255"/>
      <c r="DT52" s="209" t="str">
        <f>IFERROR(TIME(0,0,AVERAGEIFS('VISSIM Travel Time Outputs'!$K:$K,'VISSIM Travel Time Outputs'!$D:$D,$D52,'VISSIM Travel Time Outputs'!$A:$A,"AVG",'VISSIM Travel Time Outputs'!$B:$B,DT$9)),"-")</f>
        <v>-</v>
      </c>
      <c r="DU52" s="34" t="str">
        <f>IFERROR(TIME(0,0,AVERAGEIFS('VISSIM Travel Time Outputs'!$K:$K,'VISSIM Travel Time Outputs'!$D:$D,$D52,'VISSIM Travel Time Outputs'!$A:$A,"AVG",'VISSIM Travel Time Outputs'!$B:$B,DU$9)),"-")</f>
        <v>-</v>
      </c>
      <c r="DV52" s="34" t="str">
        <f>IFERROR(TIME(0,0,AVERAGEIFS('VISSIM Travel Time Outputs'!$K:$K,'VISSIM Travel Time Outputs'!$D:$D,$D52,'VISSIM Travel Time Outputs'!$A:$A,"AVG",'VISSIM Travel Time Outputs'!$B:$B,DV$9)),"-")</f>
        <v>-</v>
      </c>
      <c r="DW52" s="34" t="str">
        <f>IFERROR(TIME(0,0,AVERAGEIFS('VISSIM Travel Time Outputs'!$K:$K,'VISSIM Travel Time Outputs'!$D:$D,$D52,'VISSIM Travel Time Outputs'!$A:$A,"AVG",'VISSIM Travel Time Outputs'!$B:$B,DW$9)),"-")</f>
        <v>-</v>
      </c>
      <c r="DX52" s="34" t="str">
        <f>IFERROR(TIME(0,0,AVERAGEIFS('VISSIM Travel Time Outputs'!$K:$K,'VISSIM Travel Time Outputs'!$D:$D,$D52,'VISSIM Travel Time Outputs'!$A:$A,"AVG",'VISSIM Travel Time Outputs'!$B:$B,DX$9)),"-")</f>
        <v>-</v>
      </c>
      <c r="DY52" s="34" t="str">
        <f>IFERROR(TIME(0,0,AVERAGEIFS('VISSIM Travel Time Outputs'!$K:$K,'VISSIM Travel Time Outputs'!$D:$D,$D52,'VISSIM Travel Time Outputs'!$A:$A,"AVG",'VISSIM Travel Time Outputs'!$B:$B,DY$9)),"-")</f>
        <v>-</v>
      </c>
      <c r="DZ52" s="34" t="str">
        <f>IFERROR(TIME(0,0,AVERAGEIFS('VISSIM Travel Time Outputs'!$K:$K,'VISSIM Travel Time Outputs'!$D:$D,$D52,'VISSIM Travel Time Outputs'!$A:$A,"AVG",'VISSIM Travel Time Outputs'!$B:$B,DZ$9)),"-")</f>
        <v>-</v>
      </c>
      <c r="EA52" s="34" t="str">
        <f>IFERROR(TIME(0,0,AVERAGEIFS('VISSIM Travel Time Outputs'!$K:$K,'VISSIM Travel Time Outputs'!$D:$D,$D52,'VISSIM Travel Time Outputs'!$A:$A,"AVG",'VISSIM Travel Time Outputs'!$B:$B,EA$9)),"-")</f>
        <v>-</v>
      </c>
      <c r="EB52" s="34" t="str">
        <f>IFERROR(TIME(0,0,AVERAGEIFS('VISSIM Travel Time Outputs'!$K:$K,'VISSIM Travel Time Outputs'!$D:$D,$D52,'VISSIM Travel Time Outputs'!$A:$A,"AVG",'VISSIM Travel Time Outputs'!$B:$B,EB$9)),"-")</f>
        <v>-</v>
      </c>
      <c r="EC52" s="34" t="str">
        <f>IFERROR(TIME(0,0,AVERAGEIFS('VISSIM Travel Time Outputs'!$K:$K,'VISSIM Travel Time Outputs'!$D:$D,$D52,'VISSIM Travel Time Outputs'!$A:$A,"AVG",'VISSIM Travel Time Outputs'!$B:$B,EC$9)),"-")</f>
        <v>-</v>
      </c>
      <c r="ED52" s="34" t="str">
        <f>IFERROR(TIME(0,0,AVERAGEIFS('VISSIM Travel Time Outputs'!$K:$K,'VISSIM Travel Time Outputs'!$D:$D,$D52,'VISSIM Travel Time Outputs'!$A:$A,"AVG",'VISSIM Travel Time Outputs'!$B:$B,ED$9)),"-")</f>
        <v>-</v>
      </c>
      <c r="EE52" s="34" t="str">
        <f>IFERROR(TIME(0,0,AVERAGEIFS('VISSIM Travel Time Outputs'!$K:$K,'VISSIM Travel Time Outputs'!$D:$D,$D52,'VISSIM Travel Time Outputs'!$A:$A,"AVG",'VISSIM Travel Time Outputs'!$B:$B,EE$9)),"-")</f>
        <v>-</v>
      </c>
      <c r="EF52" s="34" t="str">
        <f>IFERROR(TIME(0,0,AVERAGEIFS('VISSIM Travel Time Outputs'!$K:$K,'VISSIM Travel Time Outputs'!$D:$D,$D52,'VISSIM Travel Time Outputs'!$A:$A,"AVG",'VISSIM Travel Time Outputs'!$B:$B,EF$9)),"-")</f>
        <v>-</v>
      </c>
      <c r="EG52" s="34" t="str">
        <f>IFERROR(TIME(0,0,AVERAGEIFS('VISSIM Travel Time Outputs'!$K:$K,'VISSIM Travel Time Outputs'!$D:$D,$D52,'VISSIM Travel Time Outputs'!$A:$A,"AVG",'VISSIM Travel Time Outputs'!$B:$B,EG$9)),"-")</f>
        <v>-</v>
      </c>
      <c r="EH52" s="34" t="str">
        <f>IFERROR(TIME(0,0,AVERAGEIFS('VISSIM Travel Time Outputs'!$K:$K,'VISSIM Travel Time Outputs'!$D:$D,$D52,'VISSIM Travel Time Outputs'!$A:$A,"AVG",'VISSIM Travel Time Outputs'!$B:$B,EH$9)),"-")</f>
        <v>-</v>
      </c>
      <c r="EI52" s="134" t="str">
        <f>IFERROR(TIME(0,0,AVERAGEIFS('VISSIM Travel Time Outputs'!$K:$K,'VISSIM Travel Time Outputs'!$D:$D,$D52,'VISSIM Travel Time Outputs'!$A:$A,"AVG",'VISSIM Travel Time Outputs'!$B:$B,EI$9)),"-")</f>
        <v>-</v>
      </c>
      <c r="EJ52" s="126"/>
      <c r="EK52" s="323" t="str">
        <f>IFERROR(AVERAGEIFS('VISSIM Travel Time Outputs'!$H:$H,'VISSIM Travel Time Outputs'!$D:$D,$D52,'VISSIM Travel Time Outputs'!$A:$A,"AVG",'VISSIM Travel Time Outputs'!$B:$B,EK$9),"-")</f>
        <v>-</v>
      </c>
      <c r="EL52" s="324" t="str">
        <f>IFERROR(AVERAGEIFS('VISSIM Travel Time Outputs'!$H:$H,'VISSIM Travel Time Outputs'!$D:$D,$D52,'VISSIM Travel Time Outputs'!$A:$A,"AVG",'VISSIM Travel Time Outputs'!$B:$B,EL$9),"-")</f>
        <v>-</v>
      </c>
      <c r="EM52" s="324" t="str">
        <f>IFERROR(AVERAGEIFS('VISSIM Travel Time Outputs'!$H:$H,'VISSIM Travel Time Outputs'!$D:$D,$D52,'VISSIM Travel Time Outputs'!$A:$A,"AVG",'VISSIM Travel Time Outputs'!$B:$B,EM$9),"-")</f>
        <v>-</v>
      </c>
      <c r="EN52" s="324" t="str">
        <f>IFERROR(AVERAGEIFS('VISSIM Travel Time Outputs'!$H:$H,'VISSIM Travel Time Outputs'!$D:$D,$D52,'VISSIM Travel Time Outputs'!$A:$A,"AVG",'VISSIM Travel Time Outputs'!$B:$B,EN$9),"-")</f>
        <v>-</v>
      </c>
      <c r="EO52" s="324" t="str">
        <f>IFERROR(AVERAGEIFS('VISSIM Travel Time Outputs'!$H:$H,'VISSIM Travel Time Outputs'!$D:$D,$D52,'VISSIM Travel Time Outputs'!$A:$A,"AVG",'VISSIM Travel Time Outputs'!$B:$B,EO$9),"-")</f>
        <v>-</v>
      </c>
      <c r="EP52" s="324" t="str">
        <f>IFERROR(AVERAGEIFS('VISSIM Travel Time Outputs'!$H:$H,'VISSIM Travel Time Outputs'!$D:$D,$D52,'VISSIM Travel Time Outputs'!$A:$A,"AVG",'VISSIM Travel Time Outputs'!$B:$B,EP$9),"-")</f>
        <v>-</v>
      </c>
      <c r="EQ52" s="324" t="str">
        <f>IFERROR(AVERAGEIFS('VISSIM Travel Time Outputs'!$H:$H,'VISSIM Travel Time Outputs'!$D:$D,$D52,'VISSIM Travel Time Outputs'!$A:$A,"AVG",'VISSIM Travel Time Outputs'!$B:$B,EQ$9),"-")</f>
        <v>-</v>
      </c>
      <c r="ER52" s="324" t="str">
        <f>IFERROR(AVERAGEIFS('VISSIM Travel Time Outputs'!$H:$H,'VISSIM Travel Time Outputs'!$D:$D,$D52,'VISSIM Travel Time Outputs'!$A:$A,"AVG",'VISSIM Travel Time Outputs'!$B:$B,ER$9),"-")</f>
        <v>-</v>
      </c>
      <c r="ES52" s="324" t="str">
        <f>IFERROR(AVERAGEIFS('VISSIM Travel Time Outputs'!$H:$H,'VISSIM Travel Time Outputs'!$D:$D,$D52,'VISSIM Travel Time Outputs'!$A:$A,"AVG",'VISSIM Travel Time Outputs'!$B:$B,ES$9),"-")</f>
        <v>-</v>
      </c>
      <c r="ET52" s="324" t="str">
        <f>IFERROR(AVERAGEIFS('VISSIM Travel Time Outputs'!$H:$H,'VISSIM Travel Time Outputs'!$D:$D,$D52,'VISSIM Travel Time Outputs'!$A:$A,"AVG",'VISSIM Travel Time Outputs'!$B:$B,ET$9),"-")</f>
        <v>-</v>
      </c>
      <c r="EU52" s="324" t="str">
        <f>IFERROR(AVERAGEIFS('VISSIM Travel Time Outputs'!$H:$H,'VISSIM Travel Time Outputs'!$D:$D,$D52,'VISSIM Travel Time Outputs'!$A:$A,"AVG",'VISSIM Travel Time Outputs'!$B:$B,EU$9),"-")</f>
        <v>-</v>
      </c>
      <c r="EV52" s="324" t="str">
        <f>IFERROR(AVERAGEIFS('VISSIM Travel Time Outputs'!$H:$H,'VISSIM Travel Time Outputs'!$D:$D,$D52,'VISSIM Travel Time Outputs'!$A:$A,"AVG",'VISSIM Travel Time Outputs'!$B:$B,EV$9),"-")</f>
        <v>-</v>
      </c>
      <c r="EW52" s="324" t="str">
        <f>IFERROR(AVERAGEIFS('VISSIM Travel Time Outputs'!$H:$H,'VISSIM Travel Time Outputs'!$D:$D,$D52,'VISSIM Travel Time Outputs'!$A:$A,"AVG",'VISSIM Travel Time Outputs'!$B:$B,EW$9),"-")</f>
        <v>-</v>
      </c>
      <c r="EX52" s="324" t="str">
        <f>IFERROR(AVERAGEIFS('VISSIM Travel Time Outputs'!$H:$H,'VISSIM Travel Time Outputs'!$D:$D,$D52,'VISSIM Travel Time Outputs'!$A:$A,"AVG",'VISSIM Travel Time Outputs'!$B:$B,EX$9),"-")</f>
        <v>-</v>
      </c>
      <c r="EY52" s="324" t="str">
        <f>IFERROR(AVERAGEIFS('VISSIM Travel Time Outputs'!$H:$H,'VISSIM Travel Time Outputs'!$D:$D,$D52,'VISSIM Travel Time Outputs'!$A:$A,"AVG",'VISSIM Travel Time Outputs'!$B:$B,EY$9),"-")</f>
        <v>-</v>
      </c>
      <c r="EZ52" s="325" t="str">
        <f>IFERROR(AVERAGEIFS('VISSIM Travel Time Outputs'!$H:$H,'VISSIM Travel Time Outputs'!$D:$D,$D52,'VISSIM Travel Time Outputs'!$A:$A,"AVG",'VISSIM Travel Time Outputs'!$B:$B,EZ$9),"-")</f>
        <v>-</v>
      </c>
      <c r="FA52" s="254"/>
      <c r="FB52" s="209" t="str">
        <f t="shared" si="22"/>
        <v>--</v>
      </c>
      <c r="FC52" s="354" t="str">
        <f t="shared" si="23"/>
        <v>--</v>
      </c>
      <c r="FD52" s="325">
        <f t="shared" si="24"/>
        <v>0</v>
      </c>
      <c r="FE52" s="331"/>
      <c r="FF52" s="209" t="str">
        <f>IFERROR(GETPIVOTDATA("Average of TRAVTM(40)",#REF!,"TIMEINT",FF$9,"VEHICLETRAVELTIMEMEASUREMENT",$D52)/3600/24,"--")</f>
        <v>--</v>
      </c>
      <c r="FG52" s="34" t="str">
        <f>IFERROR(GETPIVOTDATA("Average of TRAVTM(40)",#REF!,"TIMEINT",FG$9,"VEHICLETRAVELTIMEMEASUREMENT",$D52)/3600/24,"--")</f>
        <v>--</v>
      </c>
      <c r="FH52" s="34" t="str">
        <f>IFERROR(GETPIVOTDATA("Average of TRAVTM(40)",#REF!,"TIMEINT",FH$9,"VEHICLETRAVELTIMEMEASUREMENT",$D52)/3600/24,"--")</f>
        <v>--</v>
      </c>
      <c r="FI52" s="34" t="str">
        <f>IFERROR(GETPIVOTDATA("Average of TRAVTM(40)",#REF!,"TIMEINT",FI$9,"VEHICLETRAVELTIMEMEASUREMENT",$D52)/3600/24,"--")</f>
        <v>--</v>
      </c>
      <c r="FJ52" s="34" t="str">
        <f>IFERROR(GETPIVOTDATA("Average of TRAVTM(40)",#REF!,"TIMEINT",FJ$9,"VEHICLETRAVELTIMEMEASUREMENT",$D52)/3600/24,"--")</f>
        <v>--</v>
      </c>
      <c r="FK52" s="34" t="str">
        <f>IFERROR(GETPIVOTDATA("Average of TRAVTM(40)",#REF!,"TIMEINT",FK$9,"VEHICLETRAVELTIMEMEASUREMENT",$D52)/3600/24,"--")</f>
        <v>--</v>
      </c>
      <c r="FL52" s="34" t="str">
        <f>IFERROR(GETPIVOTDATA("Average of TRAVTM(40)",#REF!,"TIMEINT",FL$9,"VEHICLETRAVELTIMEMEASUREMENT",$D52)/3600/24,"--")</f>
        <v>--</v>
      </c>
      <c r="FM52" s="34" t="str">
        <f>IFERROR(GETPIVOTDATA("Average of TRAVTM(40)",#REF!,"TIMEINT",FM$9,"VEHICLETRAVELTIMEMEASUREMENT",$D52)/3600/24,"--")</f>
        <v>--</v>
      </c>
      <c r="FN52" s="34" t="str">
        <f>IFERROR(GETPIVOTDATA("Average of TRAVTM(40)",#REF!,"TIMEINT",FN$9,"VEHICLETRAVELTIMEMEASUREMENT",$D52)/3600/24,"--")</f>
        <v>--</v>
      </c>
      <c r="FO52" s="34" t="str">
        <f>IFERROR(GETPIVOTDATA("Average of TRAVTM(40)",#REF!,"TIMEINT",FO$9,"VEHICLETRAVELTIMEMEASUREMENT",$D52)/3600/24,"--")</f>
        <v>--</v>
      </c>
      <c r="FP52" s="34" t="str">
        <f>IFERROR(GETPIVOTDATA("Average of TRAVTM(40)",#REF!,"TIMEINT",FP$9,"VEHICLETRAVELTIMEMEASUREMENT",$D52)/3600/24,"--")</f>
        <v>--</v>
      </c>
      <c r="FQ52" s="34" t="str">
        <f>IFERROR(GETPIVOTDATA("Average of TRAVTM(40)",#REF!,"TIMEINT",FQ$9,"VEHICLETRAVELTIMEMEASUREMENT",$D52)/3600/24,"--")</f>
        <v>--</v>
      </c>
      <c r="FR52" s="34" t="str">
        <f>IFERROR(GETPIVOTDATA("Average of TRAVTM(40)",#REF!,"TIMEINT",FR$9,"VEHICLETRAVELTIMEMEASUREMENT",$D52)/3600/24,"--")</f>
        <v>--</v>
      </c>
      <c r="FS52" s="34" t="str">
        <f>IFERROR(GETPIVOTDATA("Average of TRAVTM(40)",#REF!,"TIMEINT",FS$9,"VEHICLETRAVELTIMEMEASUREMENT",$D52)/3600/24,"--")</f>
        <v>--</v>
      </c>
      <c r="FT52" s="34" t="str">
        <f>IFERROR(GETPIVOTDATA("Average of TRAVTM(40)",#REF!,"TIMEINT",FT$9,"VEHICLETRAVELTIMEMEASUREMENT",$D52)/3600/24,"--")</f>
        <v>--</v>
      </c>
      <c r="FU52" s="134" t="str">
        <f>IFERROR(GETPIVOTDATA("Average of TRAVTM(40)",#REF!,"TIMEINT",FU$9,"VEHICLETRAVELTIMEMEASUREMENT",$D52)/3600/24,"--")</f>
        <v>--</v>
      </c>
      <c r="FV52" s="331"/>
      <c r="FW52" s="323" t="str">
        <f>IFERROR(GETPIVOTDATA("Average of VEHS(40)",#REF!,"TIMEINT",FW$9,"VEHICLETRAVELTIMEMEASUREMENT",$D52),"--")</f>
        <v>--</v>
      </c>
      <c r="FX52" s="324" t="str">
        <f>IFERROR(GETPIVOTDATA("Average of VEHS(40)",#REF!,"TIMEINT",FX$9,"VEHICLETRAVELTIMEMEASUREMENT",$D52),"--")</f>
        <v>--</v>
      </c>
      <c r="FY52" s="324" t="str">
        <f>IFERROR(GETPIVOTDATA("Average of VEHS(40)",#REF!,"TIMEINT",FY$9,"VEHICLETRAVELTIMEMEASUREMENT",$D52),"--")</f>
        <v>--</v>
      </c>
      <c r="FZ52" s="324" t="str">
        <f>IFERROR(GETPIVOTDATA("Average of VEHS(40)",#REF!,"TIMEINT",FZ$9,"VEHICLETRAVELTIMEMEASUREMENT",$D52),"--")</f>
        <v>--</v>
      </c>
      <c r="GA52" s="324" t="str">
        <f>IFERROR(GETPIVOTDATA("Average of VEHS(40)",#REF!,"TIMEINT",GA$9,"VEHICLETRAVELTIMEMEASUREMENT",$D52),"--")</f>
        <v>--</v>
      </c>
      <c r="GB52" s="324" t="str">
        <f>IFERROR(GETPIVOTDATA("Average of VEHS(40)",#REF!,"TIMEINT",GB$9,"VEHICLETRAVELTIMEMEASUREMENT",$D52),"--")</f>
        <v>--</v>
      </c>
      <c r="GC52" s="324" t="str">
        <f>IFERROR(GETPIVOTDATA("Average of VEHS(40)",#REF!,"TIMEINT",GC$9,"VEHICLETRAVELTIMEMEASUREMENT",$D52),"--")</f>
        <v>--</v>
      </c>
      <c r="GD52" s="324" t="str">
        <f>IFERROR(GETPIVOTDATA("Average of VEHS(40)",#REF!,"TIMEINT",GD$9,"VEHICLETRAVELTIMEMEASUREMENT",$D52),"--")</f>
        <v>--</v>
      </c>
      <c r="GE52" s="324" t="str">
        <f>IFERROR(GETPIVOTDATA("Average of VEHS(40)",#REF!,"TIMEINT",GE$9,"VEHICLETRAVELTIMEMEASUREMENT",$D52),"--")</f>
        <v>--</v>
      </c>
      <c r="GF52" s="324" t="str">
        <f>IFERROR(GETPIVOTDATA("Average of VEHS(40)",#REF!,"TIMEINT",GF$9,"VEHICLETRAVELTIMEMEASUREMENT",$D52),"--")</f>
        <v>--</v>
      </c>
      <c r="GG52" s="324" t="str">
        <f>IFERROR(GETPIVOTDATA("Average of VEHS(40)",#REF!,"TIMEINT",GG$9,"VEHICLETRAVELTIMEMEASUREMENT",$D52),"--")</f>
        <v>--</v>
      </c>
      <c r="GH52" s="324" t="str">
        <f>IFERROR(GETPIVOTDATA("Average of VEHS(40)",#REF!,"TIMEINT",GH$9,"VEHICLETRAVELTIMEMEASUREMENT",$D52),"--")</f>
        <v>--</v>
      </c>
      <c r="GI52" s="324" t="str">
        <f>IFERROR(GETPIVOTDATA("Average of VEHS(40)",#REF!,"TIMEINT",GI$9,"VEHICLETRAVELTIMEMEASUREMENT",$D52),"--")</f>
        <v>--</v>
      </c>
      <c r="GJ52" s="324" t="str">
        <f>IFERROR(GETPIVOTDATA("Average of VEHS(40)",#REF!,"TIMEINT",GJ$9,"VEHICLETRAVELTIMEMEASUREMENT",$D52),"--")</f>
        <v>--</v>
      </c>
      <c r="GK52" s="324" t="str">
        <f>IFERROR(GETPIVOTDATA("Average of VEHS(40)",#REF!,"TIMEINT",GK$9,"VEHICLETRAVELTIMEMEASUREMENT",$D52),"--")</f>
        <v>--</v>
      </c>
      <c r="GL52" s="325" t="str">
        <f>IFERROR(GETPIVOTDATA("Average of VEHS(40)",#REF!,"TIMEINT",GL$9,"VEHICLETRAVELTIMEMEASUREMENT",$D52),"--")</f>
        <v>--</v>
      </c>
      <c r="GM52" s="331"/>
      <c r="GN52" s="209" t="str">
        <f t="shared" si="25"/>
        <v>--</v>
      </c>
      <c r="GO52" s="354" t="str">
        <f t="shared" si="26"/>
        <v>--</v>
      </c>
      <c r="GP52" s="325">
        <f t="shared" si="27"/>
        <v>0</v>
      </c>
      <c r="GQ52" s="331"/>
      <c r="GR52" s="209" t="str">
        <f>IFERROR(GETPIVOTDATA("Average of TRAVTM(60)",#REF!,"TIMEINT",GR$9,"VEHICLETRAVELTIMEMEASUREMENT",$D52)/3600/24,"--")</f>
        <v>--</v>
      </c>
      <c r="GS52" s="34" t="str">
        <f>IFERROR(GETPIVOTDATA("Average of TRAVTM(60)",#REF!,"TIMEINT",GS$9,"VEHICLETRAVELTIMEMEASUREMENT",$D52)/3600/24,"--")</f>
        <v>--</v>
      </c>
      <c r="GT52" s="34" t="str">
        <f>IFERROR(GETPIVOTDATA("Average of TRAVTM(60)",#REF!,"TIMEINT",GT$9,"VEHICLETRAVELTIMEMEASUREMENT",$D52)/3600/24,"--")</f>
        <v>--</v>
      </c>
      <c r="GU52" s="34" t="str">
        <f>IFERROR(GETPIVOTDATA("Average of TRAVTM(60)",#REF!,"TIMEINT",GU$9,"VEHICLETRAVELTIMEMEASUREMENT",$D52)/3600/24,"--")</f>
        <v>--</v>
      </c>
      <c r="GV52" s="34" t="str">
        <f>IFERROR(GETPIVOTDATA("Average of TRAVTM(60)",#REF!,"TIMEINT",GV$9,"VEHICLETRAVELTIMEMEASUREMENT",$D52)/3600/24,"--")</f>
        <v>--</v>
      </c>
      <c r="GW52" s="34" t="str">
        <f>IFERROR(GETPIVOTDATA("Average of TRAVTM(60)",#REF!,"TIMEINT",GW$9,"VEHICLETRAVELTIMEMEASUREMENT",$D52)/3600/24,"--")</f>
        <v>--</v>
      </c>
      <c r="GX52" s="34" t="str">
        <f>IFERROR(GETPIVOTDATA("Average of TRAVTM(60)",#REF!,"TIMEINT",GX$9,"VEHICLETRAVELTIMEMEASUREMENT",$D52)/3600/24,"--")</f>
        <v>--</v>
      </c>
      <c r="GY52" s="34" t="str">
        <f>IFERROR(GETPIVOTDATA("Average of TRAVTM(60)",#REF!,"TIMEINT",GY$9,"VEHICLETRAVELTIMEMEASUREMENT",$D52)/3600/24,"--")</f>
        <v>--</v>
      </c>
      <c r="GZ52" s="34" t="str">
        <f>IFERROR(GETPIVOTDATA("Average of TRAVTM(60)",#REF!,"TIMEINT",GZ$9,"VEHICLETRAVELTIMEMEASUREMENT",$D52)/3600/24,"--")</f>
        <v>--</v>
      </c>
      <c r="HA52" s="34" t="str">
        <f>IFERROR(GETPIVOTDATA("Average of TRAVTM(60)",#REF!,"TIMEINT",HA$9,"VEHICLETRAVELTIMEMEASUREMENT",$D52)/3600/24,"--")</f>
        <v>--</v>
      </c>
      <c r="HB52" s="34" t="str">
        <f>IFERROR(GETPIVOTDATA("Average of TRAVTM(60)",#REF!,"TIMEINT",HB$9,"VEHICLETRAVELTIMEMEASUREMENT",$D52)/3600/24,"--")</f>
        <v>--</v>
      </c>
      <c r="HC52" s="34" t="str">
        <f>IFERROR(GETPIVOTDATA("Average of TRAVTM(60)",#REF!,"TIMEINT",HC$9,"VEHICLETRAVELTIMEMEASUREMENT",$D52)/3600/24,"--")</f>
        <v>--</v>
      </c>
      <c r="HD52" s="34" t="str">
        <f>IFERROR(GETPIVOTDATA("Average of TRAVTM(60)",#REF!,"TIMEINT",HD$9,"VEHICLETRAVELTIMEMEASUREMENT",$D52)/3600/24,"--")</f>
        <v>--</v>
      </c>
      <c r="HE52" s="34" t="str">
        <f>IFERROR(GETPIVOTDATA("Average of TRAVTM(60)",#REF!,"TIMEINT",HE$9,"VEHICLETRAVELTIMEMEASUREMENT",$D52)/3600/24,"--")</f>
        <v>--</v>
      </c>
      <c r="HF52" s="34" t="str">
        <f>IFERROR(GETPIVOTDATA("Average of TRAVTM(60)",#REF!,"TIMEINT",HF$9,"VEHICLETRAVELTIMEMEASUREMENT",$D52)/3600/24,"--")</f>
        <v>--</v>
      </c>
      <c r="HG52" s="134" t="str">
        <f>IFERROR(GETPIVOTDATA("Average of TRAVTM(60)",#REF!,"TIMEINT",HG$9,"VEHICLETRAVELTIMEMEASUREMENT",$D52)/3600/24,"--")</f>
        <v>--</v>
      </c>
      <c r="HH52" s="331"/>
      <c r="HI52" s="323" t="str">
        <f>IFERROR(GETPIVOTDATA("Average of VEHS(60)",#REF!,"TIMEINT",HI$9,"VEHICLETRAVELTIMEMEASUREMENT",$D52),"--")</f>
        <v>--</v>
      </c>
      <c r="HJ52" s="324" t="str">
        <f>IFERROR(GETPIVOTDATA("Average of VEHS(60)",#REF!,"TIMEINT",HJ$9,"VEHICLETRAVELTIMEMEASUREMENT",$D52),"--")</f>
        <v>--</v>
      </c>
      <c r="HK52" s="324" t="str">
        <f>IFERROR(GETPIVOTDATA("Average of VEHS(60)",#REF!,"TIMEINT",HK$9,"VEHICLETRAVELTIMEMEASUREMENT",$D52),"--")</f>
        <v>--</v>
      </c>
      <c r="HL52" s="324" t="str">
        <f>IFERROR(GETPIVOTDATA("Average of VEHS(60)",#REF!,"TIMEINT",HL$9,"VEHICLETRAVELTIMEMEASUREMENT",$D52),"--")</f>
        <v>--</v>
      </c>
      <c r="HM52" s="324" t="str">
        <f>IFERROR(GETPIVOTDATA("Average of VEHS(60)",#REF!,"TIMEINT",HM$9,"VEHICLETRAVELTIMEMEASUREMENT",$D52),"--")</f>
        <v>--</v>
      </c>
      <c r="HN52" s="324" t="str">
        <f>IFERROR(GETPIVOTDATA("Average of VEHS(60)",#REF!,"TIMEINT",HN$9,"VEHICLETRAVELTIMEMEASUREMENT",$D52),"--")</f>
        <v>--</v>
      </c>
      <c r="HO52" s="324" t="str">
        <f>IFERROR(GETPIVOTDATA("Average of VEHS(60)",#REF!,"TIMEINT",HO$9,"VEHICLETRAVELTIMEMEASUREMENT",$D52),"--")</f>
        <v>--</v>
      </c>
      <c r="HP52" s="324" t="str">
        <f>IFERROR(GETPIVOTDATA("Average of VEHS(60)",#REF!,"TIMEINT",HP$9,"VEHICLETRAVELTIMEMEASUREMENT",$D52),"--")</f>
        <v>--</v>
      </c>
      <c r="HQ52" s="324" t="str">
        <f>IFERROR(GETPIVOTDATA("Average of VEHS(60)",#REF!,"TIMEINT",HQ$9,"VEHICLETRAVELTIMEMEASUREMENT",$D52),"--")</f>
        <v>--</v>
      </c>
      <c r="HR52" s="324" t="str">
        <f>IFERROR(GETPIVOTDATA("Average of VEHS(60)",#REF!,"TIMEINT",HR$9,"VEHICLETRAVELTIMEMEASUREMENT",$D52),"--")</f>
        <v>--</v>
      </c>
      <c r="HS52" s="324" t="str">
        <f>IFERROR(GETPIVOTDATA("Average of VEHS(60)",#REF!,"TIMEINT",HS$9,"VEHICLETRAVELTIMEMEASUREMENT",$D52),"--")</f>
        <v>--</v>
      </c>
      <c r="HT52" s="324" t="str">
        <f>IFERROR(GETPIVOTDATA("Average of VEHS(60)",#REF!,"TIMEINT",HT$9,"VEHICLETRAVELTIMEMEASUREMENT",$D52),"--")</f>
        <v>--</v>
      </c>
      <c r="HU52" s="324" t="str">
        <f>IFERROR(GETPIVOTDATA("Average of VEHS(60)",#REF!,"TIMEINT",HU$9,"VEHICLETRAVELTIMEMEASUREMENT",$D52),"--")</f>
        <v>--</v>
      </c>
      <c r="HV52" s="324" t="str">
        <f>IFERROR(GETPIVOTDATA("Average of VEHS(60)",#REF!,"TIMEINT",HV$9,"VEHICLETRAVELTIMEMEASUREMENT",$D52),"--")</f>
        <v>--</v>
      </c>
      <c r="HW52" s="324" t="str">
        <f>IFERROR(GETPIVOTDATA("Average of VEHS(60)",#REF!,"TIMEINT",HW$9,"VEHICLETRAVELTIMEMEASUREMENT",$D52),"--")</f>
        <v>--</v>
      </c>
      <c r="HX52" s="325" t="str">
        <f>IFERROR(GETPIVOTDATA("Average of VEHS(60)",#REF!,"TIMEINT",HX$9,"VEHICLETRAVELTIMEMEASUREMENT",$D52),"--")</f>
        <v>--</v>
      </c>
      <c r="HY52" s="331"/>
      <c r="HZ52" s="209" t="str">
        <f t="shared" si="28"/>
        <v>--</v>
      </c>
      <c r="IA52" s="354" t="str">
        <f t="shared" si="29"/>
        <v>--</v>
      </c>
      <c r="IB52" s="325">
        <f t="shared" si="30"/>
        <v>0</v>
      </c>
      <c r="IC52" s="638"/>
      <c r="ID52" s="323" t="str">
        <f>IFERROR(AVERAGEIFS('VISSIM Travel Time Outputs'!#REF!,'VISSIM Travel Time Outputs'!#REF!,$D52,'VISSIM Travel Time Outputs'!#REF!,"AVG",'VISSIM Travel Time Outputs'!#REF!,ID$9),"-")</f>
        <v>-</v>
      </c>
      <c r="IE52" s="324" t="str">
        <f>IFERROR(AVERAGEIFS('VISSIM Travel Time Outputs'!#REF!,'VISSIM Travel Time Outputs'!#REF!,$D52,'VISSIM Travel Time Outputs'!#REF!,"AVG",'VISSIM Travel Time Outputs'!#REF!,IE$9),"-")</f>
        <v>-</v>
      </c>
      <c r="IF52" s="324" t="str">
        <f>IFERROR(AVERAGEIFS('VISSIM Travel Time Outputs'!#REF!,'VISSIM Travel Time Outputs'!#REF!,$D52,'VISSIM Travel Time Outputs'!#REF!,"AVG",'VISSIM Travel Time Outputs'!#REF!,IF$9),"-")</f>
        <v>-</v>
      </c>
      <c r="IG52" s="324" t="str">
        <f>IFERROR(AVERAGEIFS('VISSIM Travel Time Outputs'!#REF!,'VISSIM Travel Time Outputs'!#REF!,$D52,'VISSIM Travel Time Outputs'!#REF!,"AVG",'VISSIM Travel Time Outputs'!#REF!,IG$9),"-")</f>
        <v>-</v>
      </c>
      <c r="IH52" s="324" t="str">
        <f>IFERROR(AVERAGEIFS('VISSIM Travel Time Outputs'!#REF!,'VISSIM Travel Time Outputs'!#REF!,$D52,'VISSIM Travel Time Outputs'!#REF!,"AVG",'VISSIM Travel Time Outputs'!#REF!,IH$9),"-")</f>
        <v>-</v>
      </c>
      <c r="II52" s="324" t="str">
        <f>IFERROR(AVERAGEIFS('VISSIM Travel Time Outputs'!#REF!,'VISSIM Travel Time Outputs'!#REF!,$D52,'VISSIM Travel Time Outputs'!#REF!,"AVG",'VISSIM Travel Time Outputs'!#REF!,II$9),"-")</f>
        <v>-</v>
      </c>
      <c r="IJ52" s="324" t="str">
        <f>IFERROR(AVERAGEIFS('VISSIM Travel Time Outputs'!#REF!,'VISSIM Travel Time Outputs'!#REF!,$D52,'VISSIM Travel Time Outputs'!#REF!,"AVG",'VISSIM Travel Time Outputs'!#REF!,IJ$9),"-")</f>
        <v>-</v>
      </c>
      <c r="IK52" s="324" t="str">
        <f>IFERROR(AVERAGEIFS('VISSIM Travel Time Outputs'!#REF!,'VISSIM Travel Time Outputs'!#REF!,$D52,'VISSIM Travel Time Outputs'!#REF!,"AVG",'VISSIM Travel Time Outputs'!#REF!,IK$9),"-")</f>
        <v>-</v>
      </c>
      <c r="IL52" s="324" t="str">
        <f>IFERROR(AVERAGEIFS('VISSIM Travel Time Outputs'!#REF!,'VISSIM Travel Time Outputs'!#REF!,$D52,'VISSIM Travel Time Outputs'!#REF!,"AVG",'VISSIM Travel Time Outputs'!#REF!,IL$9),"-")</f>
        <v>-</v>
      </c>
      <c r="IM52" s="324" t="str">
        <f>IFERROR(AVERAGEIFS('VISSIM Travel Time Outputs'!#REF!,'VISSIM Travel Time Outputs'!#REF!,$D52,'VISSIM Travel Time Outputs'!#REF!,"AVG",'VISSIM Travel Time Outputs'!#REF!,IM$9),"-")</f>
        <v>-</v>
      </c>
      <c r="IN52" s="324" t="str">
        <f>IFERROR(AVERAGEIFS('VISSIM Travel Time Outputs'!#REF!,'VISSIM Travel Time Outputs'!#REF!,$D52,'VISSIM Travel Time Outputs'!#REF!,"AVG",'VISSIM Travel Time Outputs'!#REF!,IN$9),"-")</f>
        <v>-</v>
      </c>
      <c r="IO52" s="324" t="str">
        <f>IFERROR(AVERAGEIFS('VISSIM Travel Time Outputs'!#REF!,'VISSIM Travel Time Outputs'!#REF!,$D52,'VISSIM Travel Time Outputs'!#REF!,"AVG",'VISSIM Travel Time Outputs'!#REF!,IO$9),"-")</f>
        <v>-</v>
      </c>
      <c r="IP52" s="324" t="str">
        <f>IFERROR(AVERAGEIFS('VISSIM Travel Time Outputs'!#REF!,'VISSIM Travel Time Outputs'!#REF!,$D52,'VISSIM Travel Time Outputs'!#REF!,"AVG",'VISSIM Travel Time Outputs'!#REF!,IP$9),"-")</f>
        <v>-</v>
      </c>
      <c r="IQ52" s="324" t="str">
        <f>IFERROR(AVERAGEIFS('VISSIM Travel Time Outputs'!#REF!,'VISSIM Travel Time Outputs'!#REF!,$D52,'VISSIM Travel Time Outputs'!#REF!,"AVG",'VISSIM Travel Time Outputs'!#REF!,IQ$9),"-")</f>
        <v>-</v>
      </c>
      <c r="IR52" s="324" t="str">
        <f>IFERROR(AVERAGEIFS('VISSIM Travel Time Outputs'!#REF!,'VISSIM Travel Time Outputs'!#REF!,$D52,'VISSIM Travel Time Outputs'!#REF!,"AVG",'VISSIM Travel Time Outputs'!#REF!,IR$9),"-")</f>
        <v>-</v>
      </c>
      <c r="IS52" s="325" t="str">
        <f>IFERROR(AVERAGEIFS('VISSIM Travel Time Outputs'!#REF!,'VISSIM Travel Time Outputs'!#REF!,$D52,'VISSIM Travel Time Outputs'!#REF!,"AVG",'VISSIM Travel Time Outputs'!#REF!,IS$9),"-")</f>
        <v>-</v>
      </c>
      <c r="IT52" s="325" t="str">
        <f t="shared" si="31"/>
        <v>--</v>
      </c>
    </row>
    <row r="53" spans="1:254" x14ac:dyDescent="0.35">
      <c r="A53" s="252" t="str">
        <f t="shared" si="12"/>
        <v>H</v>
      </c>
      <c r="B53" s="577">
        <f t="shared" si="32"/>
        <v>44</v>
      </c>
      <c r="C53" s="413">
        <f>INDEX('Input - Travel Times'!$B$3:$AH$103,MATCH($B53,'Input - Travel Times'!$B$3:$B$103,0),MATCH(C$9,'Input - Travel Times'!$B$3:$AH$3,0))</f>
        <v>0</v>
      </c>
      <c r="D53" s="150">
        <f>INDEX('Input - Travel Times'!$B$3:$AH$103,MATCH($B53,'Input - Travel Times'!$B$3:$B$103,0),MATCH(D$9,'Input - Travel Times'!$B$3:$AH$3,0))</f>
        <v>0</v>
      </c>
      <c r="E53" s="518">
        <f>TIME(0,0,INDEX('Input - Travel Times'!$B$3:$AH$103,MATCH($B53,'Input - Travel Times'!$B$3:$B$103,0),MATCH(E$9,'Input - Travel Times'!$B$3:$AH$3,0)))</f>
        <v>0</v>
      </c>
      <c r="F53" s="518">
        <f>TIME(0,0,INDEX('Input - Travel Times'!$B$3:$AH$103,MATCH($B53,'Input - Travel Times'!$B$3:$B$103,0),MATCH(F$9,'Input - Travel Times'!$B$3:$AH$3,0)))</f>
        <v>0</v>
      </c>
      <c r="G53" s="518">
        <f>TIME(0,0,INDEX('Input - Travel Times'!$B$3:$AH$103,MATCH($B53,'Input - Travel Times'!$B$3:$B$103,0),MATCH(G$9,'Input - Travel Times'!$B$3:$AH$3,0)))</f>
        <v>0</v>
      </c>
      <c r="H53" s="518">
        <f>TIME(0,0,INDEX('Input - Travel Times'!$B$3:$AH$103,MATCH($B53,'Input - Travel Times'!$B$3:$B$103,0),MATCH(H$9,'Input - Travel Times'!$B$3:$AH$3,0)))</f>
        <v>0</v>
      </c>
      <c r="J53" s="209" t="str">
        <f>IFERROR(TIME(0,0,AVERAGEIFS('VISSIM Travel Time Outputs'!$I:$I,'VISSIM Travel Time Outputs'!$D:$D,$D53,'VISSIM Travel Time Outputs'!$A:$A,"AVG",'VISSIM Travel Time Outputs'!$B:$B,J$9)),"-")</f>
        <v>-</v>
      </c>
      <c r="K53" s="34" t="str">
        <f>IFERROR(TIME(0,0,AVERAGEIFS('VISSIM Travel Time Outputs'!$I:$I,'VISSIM Travel Time Outputs'!$D:$D,$D53,'VISSIM Travel Time Outputs'!$A:$A,"AVG",'VISSIM Travel Time Outputs'!$B:$B,K$9)),"-")</f>
        <v>-</v>
      </c>
      <c r="L53" s="34" t="str">
        <f>IFERROR(TIME(0,0,AVERAGEIFS('VISSIM Travel Time Outputs'!$I:$I,'VISSIM Travel Time Outputs'!$D:$D,$D53,'VISSIM Travel Time Outputs'!$A:$A,"AVG",'VISSIM Travel Time Outputs'!$B:$B,L$9)),"-")</f>
        <v>-</v>
      </c>
      <c r="M53" s="34" t="str">
        <f>IFERROR(TIME(0,0,AVERAGEIFS('VISSIM Travel Time Outputs'!$I:$I,'VISSIM Travel Time Outputs'!$D:$D,$D53,'VISSIM Travel Time Outputs'!$A:$A,"AVG",'VISSIM Travel Time Outputs'!$B:$B,M$9)),"-")</f>
        <v>-</v>
      </c>
      <c r="N53" s="34" t="str">
        <f>IFERROR(TIME(0,0,AVERAGEIFS('VISSIM Travel Time Outputs'!$I:$I,'VISSIM Travel Time Outputs'!$D:$D,$D53,'VISSIM Travel Time Outputs'!$A:$A,"AVG",'VISSIM Travel Time Outputs'!$B:$B,N$9)),"-")</f>
        <v>-</v>
      </c>
      <c r="O53" s="34" t="str">
        <f>IFERROR(TIME(0,0,AVERAGEIFS('VISSIM Travel Time Outputs'!$I:$I,'VISSIM Travel Time Outputs'!$D:$D,$D53,'VISSIM Travel Time Outputs'!$A:$A,"AVG",'VISSIM Travel Time Outputs'!$B:$B,O$9)),"-")</f>
        <v>-</v>
      </c>
      <c r="P53" s="34" t="str">
        <f>IFERROR(TIME(0,0,AVERAGEIFS('VISSIM Travel Time Outputs'!$I:$I,'VISSIM Travel Time Outputs'!$D:$D,$D53,'VISSIM Travel Time Outputs'!$A:$A,"AVG",'VISSIM Travel Time Outputs'!$B:$B,P$9)),"-")</f>
        <v>-</v>
      </c>
      <c r="Q53" s="34" t="str">
        <f>IFERROR(TIME(0,0,AVERAGEIFS('VISSIM Travel Time Outputs'!$I:$I,'VISSIM Travel Time Outputs'!$D:$D,$D53,'VISSIM Travel Time Outputs'!$A:$A,"AVG",'VISSIM Travel Time Outputs'!$B:$B,Q$9)),"-")</f>
        <v>-</v>
      </c>
      <c r="R53" s="34" t="str">
        <f>IFERROR(TIME(0,0,AVERAGEIFS('VISSIM Travel Time Outputs'!$I:$I,'VISSIM Travel Time Outputs'!$D:$D,$D53,'VISSIM Travel Time Outputs'!$A:$A,"AVG",'VISSIM Travel Time Outputs'!$B:$B,R$9)),"-")</f>
        <v>-</v>
      </c>
      <c r="S53" s="34" t="str">
        <f>IFERROR(TIME(0,0,AVERAGEIFS('VISSIM Travel Time Outputs'!$I:$I,'VISSIM Travel Time Outputs'!$D:$D,$D53,'VISSIM Travel Time Outputs'!$A:$A,"AVG",'VISSIM Travel Time Outputs'!$B:$B,S$9)),"-")</f>
        <v>-</v>
      </c>
      <c r="T53" s="34" t="str">
        <f>IFERROR(TIME(0,0,AVERAGEIFS('VISSIM Travel Time Outputs'!$I:$I,'VISSIM Travel Time Outputs'!$D:$D,$D53,'VISSIM Travel Time Outputs'!$A:$A,"AVG",'VISSIM Travel Time Outputs'!$B:$B,T$9)),"-")</f>
        <v>-</v>
      </c>
      <c r="U53" s="34" t="str">
        <f>IFERROR(TIME(0,0,AVERAGEIFS('VISSIM Travel Time Outputs'!$I:$I,'VISSIM Travel Time Outputs'!$D:$D,$D53,'VISSIM Travel Time Outputs'!$A:$A,"AVG",'VISSIM Travel Time Outputs'!$B:$B,U$9)),"-")</f>
        <v>-</v>
      </c>
      <c r="V53" s="34" t="str">
        <f>IFERROR(TIME(0,0,AVERAGEIFS('VISSIM Travel Time Outputs'!$I:$I,'VISSIM Travel Time Outputs'!$D:$D,$D53,'VISSIM Travel Time Outputs'!$A:$A,"AVG",'VISSIM Travel Time Outputs'!$B:$B,V$9)),"-")</f>
        <v>-</v>
      </c>
      <c r="W53" s="34" t="str">
        <f>IFERROR(TIME(0,0,AVERAGEIFS('VISSIM Travel Time Outputs'!$I:$I,'VISSIM Travel Time Outputs'!$D:$D,$D53,'VISSIM Travel Time Outputs'!$A:$A,"AVG",'VISSIM Travel Time Outputs'!$B:$B,W$9)),"-")</f>
        <v>-</v>
      </c>
      <c r="X53" s="34" t="str">
        <f>IFERROR(TIME(0,0,AVERAGEIFS('VISSIM Travel Time Outputs'!$I:$I,'VISSIM Travel Time Outputs'!$D:$D,$D53,'VISSIM Travel Time Outputs'!$A:$A,"AVG",'VISSIM Travel Time Outputs'!$B:$B,X$9)),"-")</f>
        <v>-</v>
      </c>
      <c r="Y53" s="134" t="str">
        <f>IFERROR(TIME(0,0,AVERAGEIFS('VISSIM Travel Time Outputs'!$I:$I,'VISSIM Travel Time Outputs'!$D:$D,$D53,'VISSIM Travel Time Outputs'!$A:$A,"AVG",'VISSIM Travel Time Outputs'!$B:$B,Y$9)),"-")</f>
        <v>-</v>
      </c>
      <c r="Z53" s="254"/>
      <c r="AA53" s="323" t="str">
        <f>IFERROR(AVERAGEIFS('VISSIM Travel Time Outputs'!$F:$F,'VISSIM Travel Time Outputs'!$D:$D,$D53,'VISSIM Travel Time Outputs'!$A:$A,"AVG",'VISSIM Travel Time Outputs'!$B:$B,AA$9),"-")</f>
        <v>-</v>
      </c>
      <c r="AB53" s="324" t="str">
        <f>IFERROR(AVERAGEIFS('VISSIM Travel Time Outputs'!$F:$F,'VISSIM Travel Time Outputs'!$D:$D,$D53,'VISSIM Travel Time Outputs'!$A:$A,"AVG",'VISSIM Travel Time Outputs'!$B:$B,AB$9),"-")</f>
        <v>-</v>
      </c>
      <c r="AC53" s="324" t="str">
        <f>IFERROR(AVERAGEIFS('VISSIM Travel Time Outputs'!$F:$F,'VISSIM Travel Time Outputs'!$D:$D,$D53,'VISSIM Travel Time Outputs'!$A:$A,"AVG",'VISSIM Travel Time Outputs'!$B:$B,AC$9),"-")</f>
        <v>-</v>
      </c>
      <c r="AD53" s="324" t="str">
        <f>IFERROR(AVERAGEIFS('VISSIM Travel Time Outputs'!$F:$F,'VISSIM Travel Time Outputs'!$D:$D,$D53,'VISSIM Travel Time Outputs'!$A:$A,"AVG",'VISSIM Travel Time Outputs'!$B:$B,AD$9),"-")</f>
        <v>-</v>
      </c>
      <c r="AE53" s="324" t="str">
        <f>IFERROR(AVERAGEIFS('VISSIM Travel Time Outputs'!$F:$F,'VISSIM Travel Time Outputs'!$D:$D,$D53,'VISSIM Travel Time Outputs'!$A:$A,"AVG",'VISSIM Travel Time Outputs'!$B:$B,AE$9),"-")</f>
        <v>-</v>
      </c>
      <c r="AF53" s="324" t="str">
        <f>IFERROR(AVERAGEIFS('VISSIM Travel Time Outputs'!$F:$F,'VISSIM Travel Time Outputs'!$D:$D,$D53,'VISSIM Travel Time Outputs'!$A:$A,"AVG",'VISSIM Travel Time Outputs'!$B:$B,AF$9),"-")</f>
        <v>-</v>
      </c>
      <c r="AG53" s="324" t="str">
        <f>IFERROR(AVERAGEIFS('VISSIM Travel Time Outputs'!$F:$F,'VISSIM Travel Time Outputs'!$D:$D,$D53,'VISSIM Travel Time Outputs'!$A:$A,"AVG",'VISSIM Travel Time Outputs'!$B:$B,AG$9),"-")</f>
        <v>-</v>
      </c>
      <c r="AH53" s="324" t="str">
        <f>IFERROR(AVERAGEIFS('VISSIM Travel Time Outputs'!$F:$F,'VISSIM Travel Time Outputs'!$D:$D,$D53,'VISSIM Travel Time Outputs'!$A:$A,"AVG",'VISSIM Travel Time Outputs'!$B:$B,AH$9),"-")</f>
        <v>-</v>
      </c>
      <c r="AI53" s="324" t="str">
        <f>IFERROR(AVERAGEIFS('VISSIM Travel Time Outputs'!$F:$F,'VISSIM Travel Time Outputs'!$D:$D,$D53,'VISSIM Travel Time Outputs'!$A:$A,"AVG",'VISSIM Travel Time Outputs'!$B:$B,AI$9),"-")</f>
        <v>-</v>
      </c>
      <c r="AJ53" s="324" t="str">
        <f>IFERROR(AVERAGEIFS('VISSIM Travel Time Outputs'!$F:$F,'VISSIM Travel Time Outputs'!$D:$D,$D53,'VISSIM Travel Time Outputs'!$A:$A,"AVG",'VISSIM Travel Time Outputs'!$B:$B,AJ$9),"-")</f>
        <v>-</v>
      </c>
      <c r="AK53" s="324" t="str">
        <f>IFERROR(AVERAGEIFS('VISSIM Travel Time Outputs'!$F:$F,'VISSIM Travel Time Outputs'!$D:$D,$D53,'VISSIM Travel Time Outputs'!$A:$A,"AVG",'VISSIM Travel Time Outputs'!$B:$B,AK$9),"-")</f>
        <v>-</v>
      </c>
      <c r="AL53" s="324" t="str">
        <f>IFERROR(AVERAGEIFS('VISSIM Travel Time Outputs'!$F:$F,'VISSIM Travel Time Outputs'!$D:$D,$D53,'VISSIM Travel Time Outputs'!$A:$A,"AVG",'VISSIM Travel Time Outputs'!$B:$B,AL$9),"-")</f>
        <v>-</v>
      </c>
      <c r="AM53" s="324" t="str">
        <f>IFERROR(AVERAGEIFS('VISSIM Travel Time Outputs'!$F:$F,'VISSIM Travel Time Outputs'!$D:$D,$D53,'VISSIM Travel Time Outputs'!$A:$A,"AVG",'VISSIM Travel Time Outputs'!$B:$B,AM$9),"-")</f>
        <v>-</v>
      </c>
      <c r="AN53" s="324" t="str">
        <f>IFERROR(AVERAGEIFS('VISSIM Travel Time Outputs'!$F:$F,'VISSIM Travel Time Outputs'!$D:$D,$D53,'VISSIM Travel Time Outputs'!$A:$A,"AVG",'VISSIM Travel Time Outputs'!$B:$B,AN$9),"-")</f>
        <v>-</v>
      </c>
      <c r="AO53" s="324" t="str">
        <f>IFERROR(AVERAGEIFS('VISSIM Travel Time Outputs'!$F:$F,'VISSIM Travel Time Outputs'!$D:$D,$D53,'VISSIM Travel Time Outputs'!$A:$A,"AVG",'VISSIM Travel Time Outputs'!$B:$B,AO$9),"-")</f>
        <v>-</v>
      </c>
      <c r="AP53" s="325" t="str">
        <f>IFERROR(AVERAGEIFS('VISSIM Travel Time Outputs'!$F:$F,'VISSIM Travel Time Outputs'!$D:$D,$D53,'VISSIM Travel Time Outputs'!$A:$A,"AVG",'VISSIM Travel Time Outputs'!$B:$B,AP$9),"-")</f>
        <v>-</v>
      </c>
      <c r="AQ53" s="331"/>
      <c r="AR53" s="209" t="str">
        <f t="shared" si="13"/>
        <v>--</v>
      </c>
      <c r="AS53" s="354" t="str">
        <f t="shared" si="14"/>
        <v>--</v>
      </c>
      <c r="AT53" s="325">
        <f t="shared" si="15"/>
        <v>0</v>
      </c>
      <c r="AU53" s="255"/>
      <c r="AV53" s="209" t="str">
        <f>IFERROR(TIME(0,0,AVERAGEIFS('VISSIM Travel Time Outputs'!$J:$J,'VISSIM Travel Time Outputs'!$D:$D,$D53,'VISSIM Travel Time Outputs'!$A:$A,"AVG",'VISSIM Travel Time Outputs'!$B:$B,AV$9)),"-")</f>
        <v>-</v>
      </c>
      <c r="AW53" s="34" t="str">
        <f>IFERROR(TIME(0,0,AVERAGEIFS('VISSIM Travel Time Outputs'!$J:$J,'VISSIM Travel Time Outputs'!$D:$D,$D53,'VISSIM Travel Time Outputs'!$A:$A,"AVG",'VISSIM Travel Time Outputs'!$B:$B,AW$9)),"-")</f>
        <v>-</v>
      </c>
      <c r="AX53" s="34" t="str">
        <f>IFERROR(TIME(0,0,AVERAGEIFS('VISSIM Travel Time Outputs'!$J:$J,'VISSIM Travel Time Outputs'!$D:$D,$D53,'VISSIM Travel Time Outputs'!$A:$A,"AVG",'VISSIM Travel Time Outputs'!$B:$B,AX$9)),"-")</f>
        <v>-</v>
      </c>
      <c r="AY53" s="34" t="str">
        <f>IFERROR(TIME(0,0,AVERAGEIFS('VISSIM Travel Time Outputs'!$J:$J,'VISSIM Travel Time Outputs'!$D:$D,$D53,'VISSIM Travel Time Outputs'!$A:$A,"AVG",'VISSIM Travel Time Outputs'!$B:$B,AY$9)),"-")</f>
        <v>-</v>
      </c>
      <c r="AZ53" s="34" t="str">
        <f>IFERROR(TIME(0,0,AVERAGEIFS('VISSIM Travel Time Outputs'!$J:$J,'VISSIM Travel Time Outputs'!$D:$D,$D53,'VISSIM Travel Time Outputs'!$A:$A,"AVG",'VISSIM Travel Time Outputs'!$B:$B,AZ$9)),"-")</f>
        <v>-</v>
      </c>
      <c r="BA53" s="34" t="str">
        <f>IFERROR(TIME(0,0,AVERAGEIFS('VISSIM Travel Time Outputs'!$J:$J,'VISSIM Travel Time Outputs'!$D:$D,$D53,'VISSIM Travel Time Outputs'!$A:$A,"AVG",'VISSIM Travel Time Outputs'!$B:$B,BA$9)),"-")</f>
        <v>-</v>
      </c>
      <c r="BB53" s="34" t="str">
        <f>IFERROR(TIME(0,0,AVERAGEIFS('VISSIM Travel Time Outputs'!$J:$J,'VISSIM Travel Time Outputs'!$D:$D,$D53,'VISSIM Travel Time Outputs'!$A:$A,"AVG",'VISSIM Travel Time Outputs'!$B:$B,BB$9)),"-")</f>
        <v>-</v>
      </c>
      <c r="BC53" s="34" t="str">
        <f>IFERROR(TIME(0,0,AVERAGEIFS('VISSIM Travel Time Outputs'!$J:$J,'VISSIM Travel Time Outputs'!$D:$D,$D53,'VISSIM Travel Time Outputs'!$A:$A,"AVG",'VISSIM Travel Time Outputs'!$B:$B,BC$9)),"-")</f>
        <v>-</v>
      </c>
      <c r="BD53" s="34" t="str">
        <f>IFERROR(TIME(0,0,AVERAGEIFS('VISSIM Travel Time Outputs'!$J:$J,'VISSIM Travel Time Outputs'!$D:$D,$D53,'VISSIM Travel Time Outputs'!$A:$A,"AVG",'VISSIM Travel Time Outputs'!$B:$B,BD$9)),"-")</f>
        <v>-</v>
      </c>
      <c r="BE53" s="34" t="str">
        <f>IFERROR(TIME(0,0,AVERAGEIFS('VISSIM Travel Time Outputs'!$J:$J,'VISSIM Travel Time Outputs'!$D:$D,$D53,'VISSIM Travel Time Outputs'!$A:$A,"AVG",'VISSIM Travel Time Outputs'!$B:$B,BE$9)),"-")</f>
        <v>-</v>
      </c>
      <c r="BF53" s="34" t="str">
        <f>IFERROR(TIME(0,0,AVERAGEIFS('VISSIM Travel Time Outputs'!$J:$J,'VISSIM Travel Time Outputs'!$D:$D,$D53,'VISSIM Travel Time Outputs'!$A:$A,"AVG",'VISSIM Travel Time Outputs'!$B:$B,BF$9)),"-")</f>
        <v>-</v>
      </c>
      <c r="BG53" s="34" t="str">
        <f>IFERROR(TIME(0,0,AVERAGEIFS('VISSIM Travel Time Outputs'!$J:$J,'VISSIM Travel Time Outputs'!$D:$D,$D53,'VISSIM Travel Time Outputs'!$A:$A,"AVG",'VISSIM Travel Time Outputs'!$B:$B,BG$9)),"-")</f>
        <v>-</v>
      </c>
      <c r="BH53" s="34" t="str">
        <f>IFERROR(TIME(0,0,AVERAGEIFS('VISSIM Travel Time Outputs'!$J:$J,'VISSIM Travel Time Outputs'!$D:$D,$D53,'VISSIM Travel Time Outputs'!$A:$A,"AVG",'VISSIM Travel Time Outputs'!$B:$B,BH$9)),"-")</f>
        <v>-</v>
      </c>
      <c r="BI53" s="34" t="str">
        <f>IFERROR(TIME(0,0,AVERAGEIFS('VISSIM Travel Time Outputs'!$J:$J,'VISSIM Travel Time Outputs'!$D:$D,$D53,'VISSIM Travel Time Outputs'!$A:$A,"AVG",'VISSIM Travel Time Outputs'!$B:$B,BI$9)),"-")</f>
        <v>-</v>
      </c>
      <c r="BJ53" s="34" t="str">
        <f>IFERROR(TIME(0,0,AVERAGEIFS('VISSIM Travel Time Outputs'!$J:$J,'VISSIM Travel Time Outputs'!$D:$D,$D53,'VISSIM Travel Time Outputs'!$A:$A,"AVG",'VISSIM Travel Time Outputs'!$B:$B,BJ$9)),"-")</f>
        <v>-</v>
      </c>
      <c r="BK53" s="134" t="str">
        <f>IFERROR(TIME(0,0,AVERAGEIFS('VISSIM Travel Time Outputs'!$J:$J,'VISSIM Travel Time Outputs'!$D:$D,$D53,'VISSIM Travel Time Outputs'!$A:$A,"AVG",'VISSIM Travel Time Outputs'!$B:$B,BK$9)),"-")</f>
        <v>-</v>
      </c>
      <c r="BL53" s="126"/>
      <c r="BM53" s="323" t="str">
        <f>IFERROR(AVERAGEIFS('VISSIM Travel Time Outputs'!$G:$G,'VISSIM Travel Time Outputs'!$D:$D,$D53,'VISSIM Travel Time Outputs'!$A:$A,"AVG",'VISSIM Travel Time Outputs'!$B:$B,BM$9),"-")</f>
        <v>-</v>
      </c>
      <c r="BN53" s="324" t="str">
        <f>IFERROR(AVERAGEIFS('VISSIM Travel Time Outputs'!$G:$G,'VISSIM Travel Time Outputs'!$D:$D,$D53,'VISSIM Travel Time Outputs'!$A:$A,"AVG",'VISSIM Travel Time Outputs'!$B:$B,BN$9),"-")</f>
        <v>-</v>
      </c>
      <c r="BO53" s="324" t="str">
        <f>IFERROR(AVERAGEIFS('VISSIM Travel Time Outputs'!$G:$G,'VISSIM Travel Time Outputs'!$D:$D,$D53,'VISSIM Travel Time Outputs'!$A:$A,"AVG",'VISSIM Travel Time Outputs'!$B:$B,BO$9),"-")</f>
        <v>-</v>
      </c>
      <c r="BP53" s="324" t="str">
        <f>IFERROR(AVERAGEIFS('VISSIM Travel Time Outputs'!$G:$G,'VISSIM Travel Time Outputs'!$D:$D,$D53,'VISSIM Travel Time Outputs'!$A:$A,"AVG",'VISSIM Travel Time Outputs'!$B:$B,BP$9),"-")</f>
        <v>-</v>
      </c>
      <c r="BQ53" s="324" t="str">
        <f>IFERROR(AVERAGEIFS('VISSIM Travel Time Outputs'!$G:$G,'VISSIM Travel Time Outputs'!$D:$D,$D53,'VISSIM Travel Time Outputs'!$A:$A,"AVG",'VISSIM Travel Time Outputs'!$B:$B,BQ$9),"-")</f>
        <v>-</v>
      </c>
      <c r="BR53" s="324" t="str">
        <f>IFERROR(AVERAGEIFS('VISSIM Travel Time Outputs'!$G:$G,'VISSIM Travel Time Outputs'!$D:$D,$D53,'VISSIM Travel Time Outputs'!$A:$A,"AVG",'VISSIM Travel Time Outputs'!$B:$B,BR$9),"-")</f>
        <v>-</v>
      </c>
      <c r="BS53" s="324" t="str">
        <f>IFERROR(AVERAGEIFS('VISSIM Travel Time Outputs'!$G:$G,'VISSIM Travel Time Outputs'!$D:$D,$D53,'VISSIM Travel Time Outputs'!$A:$A,"AVG",'VISSIM Travel Time Outputs'!$B:$B,BS$9),"-")</f>
        <v>-</v>
      </c>
      <c r="BT53" s="324" t="str">
        <f>IFERROR(AVERAGEIFS('VISSIM Travel Time Outputs'!$G:$G,'VISSIM Travel Time Outputs'!$D:$D,$D53,'VISSIM Travel Time Outputs'!$A:$A,"AVG",'VISSIM Travel Time Outputs'!$B:$B,BT$9),"-")</f>
        <v>-</v>
      </c>
      <c r="BU53" s="324" t="str">
        <f>IFERROR(AVERAGEIFS('VISSIM Travel Time Outputs'!$G:$G,'VISSIM Travel Time Outputs'!$D:$D,$D53,'VISSIM Travel Time Outputs'!$A:$A,"AVG",'VISSIM Travel Time Outputs'!$B:$B,BU$9),"-")</f>
        <v>-</v>
      </c>
      <c r="BV53" s="324" t="str">
        <f>IFERROR(AVERAGEIFS('VISSIM Travel Time Outputs'!$G:$G,'VISSIM Travel Time Outputs'!$D:$D,$D53,'VISSIM Travel Time Outputs'!$A:$A,"AVG",'VISSIM Travel Time Outputs'!$B:$B,BV$9),"-")</f>
        <v>-</v>
      </c>
      <c r="BW53" s="324" t="str">
        <f>IFERROR(AVERAGEIFS('VISSIM Travel Time Outputs'!$G:$G,'VISSIM Travel Time Outputs'!$D:$D,$D53,'VISSIM Travel Time Outputs'!$A:$A,"AVG",'VISSIM Travel Time Outputs'!$B:$B,BW$9),"-")</f>
        <v>-</v>
      </c>
      <c r="BX53" s="324" t="str">
        <f>IFERROR(AVERAGEIFS('VISSIM Travel Time Outputs'!$G:$G,'VISSIM Travel Time Outputs'!$D:$D,$D53,'VISSIM Travel Time Outputs'!$A:$A,"AVG",'VISSIM Travel Time Outputs'!$B:$B,BX$9),"-")</f>
        <v>-</v>
      </c>
      <c r="BY53" s="324" t="str">
        <f>IFERROR(AVERAGEIFS('VISSIM Travel Time Outputs'!$G:$G,'VISSIM Travel Time Outputs'!$D:$D,$D53,'VISSIM Travel Time Outputs'!$A:$A,"AVG",'VISSIM Travel Time Outputs'!$B:$B,BY$9),"-")</f>
        <v>-</v>
      </c>
      <c r="BZ53" s="324" t="str">
        <f>IFERROR(AVERAGEIFS('VISSIM Travel Time Outputs'!$G:$G,'VISSIM Travel Time Outputs'!$D:$D,$D53,'VISSIM Travel Time Outputs'!$A:$A,"AVG",'VISSIM Travel Time Outputs'!$B:$B,BZ$9),"-")</f>
        <v>-</v>
      </c>
      <c r="CA53" s="324" t="str">
        <f>IFERROR(AVERAGEIFS('VISSIM Travel Time Outputs'!$G:$G,'VISSIM Travel Time Outputs'!$D:$D,$D53,'VISSIM Travel Time Outputs'!$A:$A,"AVG",'VISSIM Travel Time Outputs'!$B:$B,CA$9),"-")</f>
        <v>-</v>
      </c>
      <c r="CB53" s="325" t="str">
        <f>IFERROR(AVERAGEIFS('VISSIM Travel Time Outputs'!$G:$G,'VISSIM Travel Time Outputs'!$D:$D,$D53,'VISSIM Travel Time Outputs'!$A:$A,"AVG",'VISSIM Travel Time Outputs'!$B:$B,CB$9),"-")</f>
        <v>-</v>
      </c>
      <c r="CC53" s="254"/>
      <c r="CD53" s="209" t="str">
        <f t="shared" si="16"/>
        <v>--</v>
      </c>
      <c r="CE53" s="354" t="str">
        <f t="shared" si="17"/>
        <v>--</v>
      </c>
      <c r="CF53" s="325">
        <f t="shared" si="18"/>
        <v>0</v>
      </c>
      <c r="CG53" s="331"/>
      <c r="CH53" s="209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134"/>
      <c r="CX53" s="331"/>
      <c r="CY53" s="323"/>
      <c r="CZ53" s="324"/>
      <c r="DA53" s="324"/>
      <c r="DB53" s="324"/>
      <c r="DC53" s="324"/>
      <c r="DD53" s="324"/>
      <c r="DE53" s="324"/>
      <c r="DF53" s="324"/>
      <c r="DG53" s="324"/>
      <c r="DH53" s="324"/>
      <c r="DI53" s="324"/>
      <c r="DJ53" s="324"/>
      <c r="DK53" s="324"/>
      <c r="DL53" s="324"/>
      <c r="DM53" s="324"/>
      <c r="DN53" s="325"/>
      <c r="DO53" s="331"/>
      <c r="DP53" s="209" t="str">
        <f t="shared" si="19"/>
        <v>--</v>
      </c>
      <c r="DQ53" s="354" t="str">
        <f t="shared" si="20"/>
        <v>--</v>
      </c>
      <c r="DR53" s="325">
        <f t="shared" si="21"/>
        <v>0</v>
      </c>
      <c r="DS53" s="255"/>
      <c r="DT53" s="209" t="str">
        <f>IFERROR(TIME(0,0,AVERAGEIFS('VISSIM Travel Time Outputs'!$K:$K,'VISSIM Travel Time Outputs'!$D:$D,$D53,'VISSIM Travel Time Outputs'!$A:$A,"AVG",'VISSIM Travel Time Outputs'!$B:$B,DT$9)),"-")</f>
        <v>-</v>
      </c>
      <c r="DU53" s="34" t="str">
        <f>IFERROR(TIME(0,0,AVERAGEIFS('VISSIM Travel Time Outputs'!$K:$K,'VISSIM Travel Time Outputs'!$D:$D,$D53,'VISSIM Travel Time Outputs'!$A:$A,"AVG",'VISSIM Travel Time Outputs'!$B:$B,DU$9)),"-")</f>
        <v>-</v>
      </c>
      <c r="DV53" s="34" t="str">
        <f>IFERROR(TIME(0,0,AVERAGEIFS('VISSIM Travel Time Outputs'!$K:$K,'VISSIM Travel Time Outputs'!$D:$D,$D53,'VISSIM Travel Time Outputs'!$A:$A,"AVG",'VISSIM Travel Time Outputs'!$B:$B,DV$9)),"-")</f>
        <v>-</v>
      </c>
      <c r="DW53" s="34" t="str">
        <f>IFERROR(TIME(0,0,AVERAGEIFS('VISSIM Travel Time Outputs'!$K:$K,'VISSIM Travel Time Outputs'!$D:$D,$D53,'VISSIM Travel Time Outputs'!$A:$A,"AVG",'VISSIM Travel Time Outputs'!$B:$B,DW$9)),"-")</f>
        <v>-</v>
      </c>
      <c r="DX53" s="34" t="str">
        <f>IFERROR(TIME(0,0,AVERAGEIFS('VISSIM Travel Time Outputs'!$K:$K,'VISSIM Travel Time Outputs'!$D:$D,$D53,'VISSIM Travel Time Outputs'!$A:$A,"AVG",'VISSIM Travel Time Outputs'!$B:$B,DX$9)),"-")</f>
        <v>-</v>
      </c>
      <c r="DY53" s="34" t="str">
        <f>IFERROR(TIME(0,0,AVERAGEIFS('VISSIM Travel Time Outputs'!$K:$K,'VISSIM Travel Time Outputs'!$D:$D,$D53,'VISSIM Travel Time Outputs'!$A:$A,"AVG",'VISSIM Travel Time Outputs'!$B:$B,DY$9)),"-")</f>
        <v>-</v>
      </c>
      <c r="DZ53" s="34" t="str">
        <f>IFERROR(TIME(0,0,AVERAGEIFS('VISSIM Travel Time Outputs'!$K:$K,'VISSIM Travel Time Outputs'!$D:$D,$D53,'VISSIM Travel Time Outputs'!$A:$A,"AVG",'VISSIM Travel Time Outputs'!$B:$B,DZ$9)),"-")</f>
        <v>-</v>
      </c>
      <c r="EA53" s="34" t="str">
        <f>IFERROR(TIME(0,0,AVERAGEIFS('VISSIM Travel Time Outputs'!$K:$K,'VISSIM Travel Time Outputs'!$D:$D,$D53,'VISSIM Travel Time Outputs'!$A:$A,"AVG",'VISSIM Travel Time Outputs'!$B:$B,EA$9)),"-")</f>
        <v>-</v>
      </c>
      <c r="EB53" s="34" t="str">
        <f>IFERROR(TIME(0,0,AVERAGEIFS('VISSIM Travel Time Outputs'!$K:$K,'VISSIM Travel Time Outputs'!$D:$D,$D53,'VISSIM Travel Time Outputs'!$A:$A,"AVG",'VISSIM Travel Time Outputs'!$B:$B,EB$9)),"-")</f>
        <v>-</v>
      </c>
      <c r="EC53" s="34" t="str">
        <f>IFERROR(TIME(0,0,AVERAGEIFS('VISSIM Travel Time Outputs'!$K:$K,'VISSIM Travel Time Outputs'!$D:$D,$D53,'VISSIM Travel Time Outputs'!$A:$A,"AVG",'VISSIM Travel Time Outputs'!$B:$B,EC$9)),"-")</f>
        <v>-</v>
      </c>
      <c r="ED53" s="34" t="str">
        <f>IFERROR(TIME(0,0,AVERAGEIFS('VISSIM Travel Time Outputs'!$K:$K,'VISSIM Travel Time Outputs'!$D:$D,$D53,'VISSIM Travel Time Outputs'!$A:$A,"AVG",'VISSIM Travel Time Outputs'!$B:$B,ED$9)),"-")</f>
        <v>-</v>
      </c>
      <c r="EE53" s="34" t="str">
        <f>IFERROR(TIME(0,0,AVERAGEIFS('VISSIM Travel Time Outputs'!$K:$K,'VISSIM Travel Time Outputs'!$D:$D,$D53,'VISSIM Travel Time Outputs'!$A:$A,"AVG",'VISSIM Travel Time Outputs'!$B:$B,EE$9)),"-")</f>
        <v>-</v>
      </c>
      <c r="EF53" s="34" t="str">
        <f>IFERROR(TIME(0,0,AVERAGEIFS('VISSIM Travel Time Outputs'!$K:$K,'VISSIM Travel Time Outputs'!$D:$D,$D53,'VISSIM Travel Time Outputs'!$A:$A,"AVG",'VISSIM Travel Time Outputs'!$B:$B,EF$9)),"-")</f>
        <v>-</v>
      </c>
      <c r="EG53" s="34" t="str">
        <f>IFERROR(TIME(0,0,AVERAGEIFS('VISSIM Travel Time Outputs'!$K:$K,'VISSIM Travel Time Outputs'!$D:$D,$D53,'VISSIM Travel Time Outputs'!$A:$A,"AVG",'VISSIM Travel Time Outputs'!$B:$B,EG$9)),"-")</f>
        <v>-</v>
      </c>
      <c r="EH53" s="34" t="str">
        <f>IFERROR(TIME(0,0,AVERAGEIFS('VISSIM Travel Time Outputs'!$K:$K,'VISSIM Travel Time Outputs'!$D:$D,$D53,'VISSIM Travel Time Outputs'!$A:$A,"AVG",'VISSIM Travel Time Outputs'!$B:$B,EH$9)),"-")</f>
        <v>-</v>
      </c>
      <c r="EI53" s="134" t="str">
        <f>IFERROR(TIME(0,0,AVERAGEIFS('VISSIM Travel Time Outputs'!$K:$K,'VISSIM Travel Time Outputs'!$D:$D,$D53,'VISSIM Travel Time Outputs'!$A:$A,"AVG",'VISSIM Travel Time Outputs'!$B:$B,EI$9)),"-")</f>
        <v>-</v>
      </c>
      <c r="EJ53" s="126"/>
      <c r="EK53" s="323" t="str">
        <f>IFERROR(AVERAGEIFS('VISSIM Travel Time Outputs'!$H:$H,'VISSIM Travel Time Outputs'!$D:$D,$D53,'VISSIM Travel Time Outputs'!$A:$A,"AVG",'VISSIM Travel Time Outputs'!$B:$B,EK$9),"-")</f>
        <v>-</v>
      </c>
      <c r="EL53" s="324" t="str">
        <f>IFERROR(AVERAGEIFS('VISSIM Travel Time Outputs'!$H:$H,'VISSIM Travel Time Outputs'!$D:$D,$D53,'VISSIM Travel Time Outputs'!$A:$A,"AVG",'VISSIM Travel Time Outputs'!$B:$B,EL$9),"-")</f>
        <v>-</v>
      </c>
      <c r="EM53" s="324" t="str">
        <f>IFERROR(AVERAGEIFS('VISSIM Travel Time Outputs'!$H:$H,'VISSIM Travel Time Outputs'!$D:$D,$D53,'VISSIM Travel Time Outputs'!$A:$A,"AVG",'VISSIM Travel Time Outputs'!$B:$B,EM$9),"-")</f>
        <v>-</v>
      </c>
      <c r="EN53" s="324" t="str">
        <f>IFERROR(AVERAGEIFS('VISSIM Travel Time Outputs'!$H:$H,'VISSIM Travel Time Outputs'!$D:$D,$D53,'VISSIM Travel Time Outputs'!$A:$A,"AVG",'VISSIM Travel Time Outputs'!$B:$B,EN$9),"-")</f>
        <v>-</v>
      </c>
      <c r="EO53" s="324" t="str">
        <f>IFERROR(AVERAGEIFS('VISSIM Travel Time Outputs'!$H:$H,'VISSIM Travel Time Outputs'!$D:$D,$D53,'VISSIM Travel Time Outputs'!$A:$A,"AVG",'VISSIM Travel Time Outputs'!$B:$B,EO$9),"-")</f>
        <v>-</v>
      </c>
      <c r="EP53" s="324" t="str">
        <f>IFERROR(AVERAGEIFS('VISSIM Travel Time Outputs'!$H:$H,'VISSIM Travel Time Outputs'!$D:$D,$D53,'VISSIM Travel Time Outputs'!$A:$A,"AVG",'VISSIM Travel Time Outputs'!$B:$B,EP$9),"-")</f>
        <v>-</v>
      </c>
      <c r="EQ53" s="324" t="str">
        <f>IFERROR(AVERAGEIFS('VISSIM Travel Time Outputs'!$H:$H,'VISSIM Travel Time Outputs'!$D:$D,$D53,'VISSIM Travel Time Outputs'!$A:$A,"AVG",'VISSIM Travel Time Outputs'!$B:$B,EQ$9),"-")</f>
        <v>-</v>
      </c>
      <c r="ER53" s="324" t="str">
        <f>IFERROR(AVERAGEIFS('VISSIM Travel Time Outputs'!$H:$H,'VISSIM Travel Time Outputs'!$D:$D,$D53,'VISSIM Travel Time Outputs'!$A:$A,"AVG",'VISSIM Travel Time Outputs'!$B:$B,ER$9),"-")</f>
        <v>-</v>
      </c>
      <c r="ES53" s="324" t="str">
        <f>IFERROR(AVERAGEIFS('VISSIM Travel Time Outputs'!$H:$H,'VISSIM Travel Time Outputs'!$D:$D,$D53,'VISSIM Travel Time Outputs'!$A:$A,"AVG",'VISSIM Travel Time Outputs'!$B:$B,ES$9),"-")</f>
        <v>-</v>
      </c>
      <c r="ET53" s="324" t="str">
        <f>IFERROR(AVERAGEIFS('VISSIM Travel Time Outputs'!$H:$H,'VISSIM Travel Time Outputs'!$D:$D,$D53,'VISSIM Travel Time Outputs'!$A:$A,"AVG",'VISSIM Travel Time Outputs'!$B:$B,ET$9),"-")</f>
        <v>-</v>
      </c>
      <c r="EU53" s="324" t="str">
        <f>IFERROR(AVERAGEIFS('VISSIM Travel Time Outputs'!$H:$H,'VISSIM Travel Time Outputs'!$D:$D,$D53,'VISSIM Travel Time Outputs'!$A:$A,"AVG",'VISSIM Travel Time Outputs'!$B:$B,EU$9),"-")</f>
        <v>-</v>
      </c>
      <c r="EV53" s="324" t="str">
        <f>IFERROR(AVERAGEIFS('VISSIM Travel Time Outputs'!$H:$H,'VISSIM Travel Time Outputs'!$D:$D,$D53,'VISSIM Travel Time Outputs'!$A:$A,"AVG",'VISSIM Travel Time Outputs'!$B:$B,EV$9),"-")</f>
        <v>-</v>
      </c>
      <c r="EW53" s="324" t="str">
        <f>IFERROR(AVERAGEIFS('VISSIM Travel Time Outputs'!$H:$H,'VISSIM Travel Time Outputs'!$D:$D,$D53,'VISSIM Travel Time Outputs'!$A:$A,"AVG",'VISSIM Travel Time Outputs'!$B:$B,EW$9),"-")</f>
        <v>-</v>
      </c>
      <c r="EX53" s="324" t="str">
        <f>IFERROR(AVERAGEIFS('VISSIM Travel Time Outputs'!$H:$H,'VISSIM Travel Time Outputs'!$D:$D,$D53,'VISSIM Travel Time Outputs'!$A:$A,"AVG",'VISSIM Travel Time Outputs'!$B:$B,EX$9),"-")</f>
        <v>-</v>
      </c>
      <c r="EY53" s="324" t="str">
        <f>IFERROR(AVERAGEIFS('VISSIM Travel Time Outputs'!$H:$H,'VISSIM Travel Time Outputs'!$D:$D,$D53,'VISSIM Travel Time Outputs'!$A:$A,"AVG",'VISSIM Travel Time Outputs'!$B:$B,EY$9),"-")</f>
        <v>-</v>
      </c>
      <c r="EZ53" s="325" t="str">
        <f>IFERROR(AVERAGEIFS('VISSIM Travel Time Outputs'!$H:$H,'VISSIM Travel Time Outputs'!$D:$D,$D53,'VISSIM Travel Time Outputs'!$A:$A,"AVG",'VISSIM Travel Time Outputs'!$B:$B,EZ$9),"-")</f>
        <v>-</v>
      </c>
      <c r="FA53" s="254"/>
      <c r="FB53" s="209" t="str">
        <f t="shared" si="22"/>
        <v>--</v>
      </c>
      <c r="FC53" s="354" t="str">
        <f t="shared" si="23"/>
        <v>--</v>
      </c>
      <c r="FD53" s="325">
        <f t="shared" si="24"/>
        <v>0</v>
      </c>
      <c r="FE53" s="331"/>
      <c r="FF53" s="209" t="str">
        <f>IFERROR(GETPIVOTDATA("Average of TRAVTM(40)",#REF!,"TIMEINT",FF$9,"VEHICLETRAVELTIMEMEASUREMENT",$D53)/3600/24,"--")</f>
        <v>--</v>
      </c>
      <c r="FG53" s="34" t="str">
        <f>IFERROR(GETPIVOTDATA("Average of TRAVTM(40)",#REF!,"TIMEINT",FG$9,"VEHICLETRAVELTIMEMEASUREMENT",$D53)/3600/24,"--")</f>
        <v>--</v>
      </c>
      <c r="FH53" s="34" t="str">
        <f>IFERROR(GETPIVOTDATA("Average of TRAVTM(40)",#REF!,"TIMEINT",FH$9,"VEHICLETRAVELTIMEMEASUREMENT",$D53)/3600/24,"--")</f>
        <v>--</v>
      </c>
      <c r="FI53" s="34" t="str">
        <f>IFERROR(GETPIVOTDATA("Average of TRAVTM(40)",#REF!,"TIMEINT",FI$9,"VEHICLETRAVELTIMEMEASUREMENT",$D53)/3600/24,"--")</f>
        <v>--</v>
      </c>
      <c r="FJ53" s="34" t="str">
        <f>IFERROR(GETPIVOTDATA("Average of TRAVTM(40)",#REF!,"TIMEINT",FJ$9,"VEHICLETRAVELTIMEMEASUREMENT",$D53)/3600/24,"--")</f>
        <v>--</v>
      </c>
      <c r="FK53" s="34" t="str">
        <f>IFERROR(GETPIVOTDATA("Average of TRAVTM(40)",#REF!,"TIMEINT",FK$9,"VEHICLETRAVELTIMEMEASUREMENT",$D53)/3600/24,"--")</f>
        <v>--</v>
      </c>
      <c r="FL53" s="34" t="str">
        <f>IFERROR(GETPIVOTDATA("Average of TRAVTM(40)",#REF!,"TIMEINT",FL$9,"VEHICLETRAVELTIMEMEASUREMENT",$D53)/3600/24,"--")</f>
        <v>--</v>
      </c>
      <c r="FM53" s="34" t="str">
        <f>IFERROR(GETPIVOTDATA("Average of TRAVTM(40)",#REF!,"TIMEINT",FM$9,"VEHICLETRAVELTIMEMEASUREMENT",$D53)/3600/24,"--")</f>
        <v>--</v>
      </c>
      <c r="FN53" s="34" t="str">
        <f>IFERROR(GETPIVOTDATA("Average of TRAVTM(40)",#REF!,"TIMEINT",FN$9,"VEHICLETRAVELTIMEMEASUREMENT",$D53)/3600/24,"--")</f>
        <v>--</v>
      </c>
      <c r="FO53" s="34" t="str">
        <f>IFERROR(GETPIVOTDATA("Average of TRAVTM(40)",#REF!,"TIMEINT",FO$9,"VEHICLETRAVELTIMEMEASUREMENT",$D53)/3600/24,"--")</f>
        <v>--</v>
      </c>
      <c r="FP53" s="34" t="str">
        <f>IFERROR(GETPIVOTDATA("Average of TRAVTM(40)",#REF!,"TIMEINT",FP$9,"VEHICLETRAVELTIMEMEASUREMENT",$D53)/3600/24,"--")</f>
        <v>--</v>
      </c>
      <c r="FQ53" s="34" t="str">
        <f>IFERROR(GETPIVOTDATA("Average of TRAVTM(40)",#REF!,"TIMEINT",FQ$9,"VEHICLETRAVELTIMEMEASUREMENT",$D53)/3600/24,"--")</f>
        <v>--</v>
      </c>
      <c r="FR53" s="34" t="str">
        <f>IFERROR(GETPIVOTDATA("Average of TRAVTM(40)",#REF!,"TIMEINT",FR$9,"VEHICLETRAVELTIMEMEASUREMENT",$D53)/3600/24,"--")</f>
        <v>--</v>
      </c>
      <c r="FS53" s="34" t="str">
        <f>IFERROR(GETPIVOTDATA("Average of TRAVTM(40)",#REF!,"TIMEINT",FS$9,"VEHICLETRAVELTIMEMEASUREMENT",$D53)/3600/24,"--")</f>
        <v>--</v>
      </c>
      <c r="FT53" s="34" t="str">
        <f>IFERROR(GETPIVOTDATA("Average of TRAVTM(40)",#REF!,"TIMEINT",FT$9,"VEHICLETRAVELTIMEMEASUREMENT",$D53)/3600/24,"--")</f>
        <v>--</v>
      </c>
      <c r="FU53" s="134" t="str">
        <f>IFERROR(GETPIVOTDATA("Average of TRAVTM(40)",#REF!,"TIMEINT",FU$9,"VEHICLETRAVELTIMEMEASUREMENT",$D53)/3600/24,"--")</f>
        <v>--</v>
      </c>
      <c r="FV53" s="331"/>
      <c r="FW53" s="323" t="str">
        <f>IFERROR(GETPIVOTDATA("Average of VEHS(40)",#REF!,"TIMEINT",FW$9,"VEHICLETRAVELTIMEMEASUREMENT",$D53),"--")</f>
        <v>--</v>
      </c>
      <c r="FX53" s="324" t="str">
        <f>IFERROR(GETPIVOTDATA("Average of VEHS(40)",#REF!,"TIMEINT",FX$9,"VEHICLETRAVELTIMEMEASUREMENT",$D53),"--")</f>
        <v>--</v>
      </c>
      <c r="FY53" s="324" t="str">
        <f>IFERROR(GETPIVOTDATA("Average of VEHS(40)",#REF!,"TIMEINT",FY$9,"VEHICLETRAVELTIMEMEASUREMENT",$D53),"--")</f>
        <v>--</v>
      </c>
      <c r="FZ53" s="324" t="str">
        <f>IFERROR(GETPIVOTDATA("Average of VEHS(40)",#REF!,"TIMEINT",FZ$9,"VEHICLETRAVELTIMEMEASUREMENT",$D53),"--")</f>
        <v>--</v>
      </c>
      <c r="GA53" s="324" t="str">
        <f>IFERROR(GETPIVOTDATA("Average of VEHS(40)",#REF!,"TIMEINT",GA$9,"VEHICLETRAVELTIMEMEASUREMENT",$D53),"--")</f>
        <v>--</v>
      </c>
      <c r="GB53" s="324" t="str">
        <f>IFERROR(GETPIVOTDATA("Average of VEHS(40)",#REF!,"TIMEINT",GB$9,"VEHICLETRAVELTIMEMEASUREMENT",$D53),"--")</f>
        <v>--</v>
      </c>
      <c r="GC53" s="324" t="str">
        <f>IFERROR(GETPIVOTDATA("Average of VEHS(40)",#REF!,"TIMEINT",GC$9,"VEHICLETRAVELTIMEMEASUREMENT",$D53),"--")</f>
        <v>--</v>
      </c>
      <c r="GD53" s="324" t="str">
        <f>IFERROR(GETPIVOTDATA("Average of VEHS(40)",#REF!,"TIMEINT",GD$9,"VEHICLETRAVELTIMEMEASUREMENT",$D53),"--")</f>
        <v>--</v>
      </c>
      <c r="GE53" s="324" t="str">
        <f>IFERROR(GETPIVOTDATA("Average of VEHS(40)",#REF!,"TIMEINT",GE$9,"VEHICLETRAVELTIMEMEASUREMENT",$D53),"--")</f>
        <v>--</v>
      </c>
      <c r="GF53" s="324" t="str">
        <f>IFERROR(GETPIVOTDATA("Average of VEHS(40)",#REF!,"TIMEINT",GF$9,"VEHICLETRAVELTIMEMEASUREMENT",$D53),"--")</f>
        <v>--</v>
      </c>
      <c r="GG53" s="324" t="str">
        <f>IFERROR(GETPIVOTDATA("Average of VEHS(40)",#REF!,"TIMEINT",GG$9,"VEHICLETRAVELTIMEMEASUREMENT",$D53),"--")</f>
        <v>--</v>
      </c>
      <c r="GH53" s="324" t="str">
        <f>IFERROR(GETPIVOTDATA("Average of VEHS(40)",#REF!,"TIMEINT",GH$9,"VEHICLETRAVELTIMEMEASUREMENT",$D53),"--")</f>
        <v>--</v>
      </c>
      <c r="GI53" s="324" t="str">
        <f>IFERROR(GETPIVOTDATA("Average of VEHS(40)",#REF!,"TIMEINT",GI$9,"VEHICLETRAVELTIMEMEASUREMENT",$D53),"--")</f>
        <v>--</v>
      </c>
      <c r="GJ53" s="324" t="str">
        <f>IFERROR(GETPIVOTDATA("Average of VEHS(40)",#REF!,"TIMEINT",GJ$9,"VEHICLETRAVELTIMEMEASUREMENT",$D53),"--")</f>
        <v>--</v>
      </c>
      <c r="GK53" s="324" t="str">
        <f>IFERROR(GETPIVOTDATA("Average of VEHS(40)",#REF!,"TIMEINT",GK$9,"VEHICLETRAVELTIMEMEASUREMENT",$D53),"--")</f>
        <v>--</v>
      </c>
      <c r="GL53" s="325" t="str">
        <f>IFERROR(GETPIVOTDATA("Average of VEHS(40)",#REF!,"TIMEINT",GL$9,"VEHICLETRAVELTIMEMEASUREMENT",$D53),"--")</f>
        <v>--</v>
      </c>
      <c r="GM53" s="331"/>
      <c r="GN53" s="209" t="str">
        <f t="shared" si="25"/>
        <v>--</v>
      </c>
      <c r="GO53" s="354" t="str">
        <f t="shared" si="26"/>
        <v>--</v>
      </c>
      <c r="GP53" s="325">
        <f t="shared" si="27"/>
        <v>0</v>
      </c>
      <c r="GQ53" s="331"/>
      <c r="GR53" s="209" t="str">
        <f>IFERROR(GETPIVOTDATA("Average of TRAVTM(60)",#REF!,"TIMEINT",GR$9,"VEHICLETRAVELTIMEMEASUREMENT",$D53)/3600/24,"--")</f>
        <v>--</v>
      </c>
      <c r="GS53" s="34" t="str">
        <f>IFERROR(GETPIVOTDATA("Average of TRAVTM(60)",#REF!,"TIMEINT",GS$9,"VEHICLETRAVELTIMEMEASUREMENT",$D53)/3600/24,"--")</f>
        <v>--</v>
      </c>
      <c r="GT53" s="34" t="str">
        <f>IFERROR(GETPIVOTDATA("Average of TRAVTM(60)",#REF!,"TIMEINT",GT$9,"VEHICLETRAVELTIMEMEASUREMENT",$D53)/3600/24,"--")</f>
        <v>--</v>
      </c>
      <c r="GU53" s="34" t="str">
        <f>IFERROR(GETPIVOTDATA("Average of TRAVTM(60)",#REF!,"TIMEINT",GU$9,"VEHICLETRAVELTIMEMEASUREMENT",$D53)/3600/24,"--")</f>
        <v>--</v>
      </c>
      <c r="GV53" s="34" t="str">
        <f>IFERROR(GETPIVOTDATA("Average of TRAVTM(60)",#REF!,"TIMEINT",GV$9,"VEHICLETRAVELTIMEMEASUREMENT",$D53)/3600/24,"--")</f>
        <v>--</v>
      </c>
      <c r="GW53" s="34" t="str">
        <f>IFERROR(GETPIVOTDATA("Average of TRAVTM(60)",#REF!,"TIMEINT",GW$9,"VEHICLETRAVELTIMEMEASUREMENT",$D53)/3600/24,"--")</f>
        <v>--</v>
      </c>
      <c r="GX53" s="34" t="str">
        <f>IFERROR(GETPIVOTDATA("Average of TRAVTM(60)",#REF!,"TIMEINT",GX$9,"VEHICLETRAVELTIMEMEASUREMENT",$D53)/3600/24,"--")</f>
        <v>--</v>
      </c>
      <c r="GY53" s="34" t="str">
        <f>IFERROR(GETPIVOTDATA("Average of TRAVTM(60)",#REF!,"TIMEINT",GY$9,"VEHICLETRAVELTIMEMEASUREMENT",$D53)/3600/24,"--")</f>
        <v>--</v>
      </c>
      <c r="GZ53" s="34" t="str">
        <f>IFERROR(GETPIVOTDATA("Average of TRAVTM(60)",#REF!,"TIMEINT",GZ$9,"VEHICLETRAVELTIMEMEASUREMENT",$D53)/3600/24,"--")</f>
        <v>--</v>
      </c>
      <c r="HA53" s="34" t="str">
        <f>IFERROR(GETPIVOTDATA("Average of TRAVTM(60)",#REF!,"TIMEINT",HA$9,"VEHICLETRAVELTIMEMEASUREMENT",$D53)/3600/24,"--")</f>
        <v>--</v>
      </c>
      <c r="HB53" s="34" t="str">
        <f>IFERROR(GETPIVOTDATA("Average of TRAVTM(60)",#REF!,"TIMEINT",HB$9,"VEHICLETRAVELTIMEMEASUREMENT",$D53)/3600/24,"--")</f>
        <v>--</v>
      </c>
      <c r="HC53" s="34" t="str">
        <f>IFERROR(GETPIVOTDATA("Average of TRAVTM(60)",#REF!,"TIMEINT",HC$9,"VEHICLETRAVELTIMEMEASUREMENT",$D53)/3600/24,"--")</f>
        <v>--</v>
      </c>
      <c r="HD53" s="34" t="str">
        <f>IFERROR(GETPIVOTDATA("Average of TRAVTM(60)",#REF!,"TIMEINT",HD$9,"VEHICLETRAVELTIMEMEASUREMENT",$D53)/3600/24,"--")</f>
        <v>--</v>
      </c>
      <c r="HE53" s="34" t="str">
        <f>IFERROR(GETPIVOTDATA("Average of TRAVTM(60)",#REF!,"TIMEINT",HE$9,"VEHICLETRAVELTIMEMEASUREMENT",$D53)/3600/24,"--")</f>
        <v>--</v>
      </c>
      <c r="HF53" s="34" t="str">
        <f>IFERROR(GETPIVOTDATA("Average of TRAVTM(60)",#REF!,"TIMEINT",HF$9,"VEHICLETRAVELTIMEMEASUREMENT",$D53)/3600/24,"--")</f>
        <v>--</v>
      </c>
      <c r="HG53" s="134" t="str">
        <f>IFERROR(GETPIVOTDATA("Average of TRAVTM(60)",#REF!,"TIMEINT",HG$9,"VEHICLETRAVELTIMEMEASUREMENT",$D53)/3600/24,"--")</f>
        <v>--</v>
      </c>
      <c r="HH53" s="331"/>
      <c r="HI53" s="323" t="str">
        <f>IFERROR(GETPIVOTDATA("Average of VEHS(60)",#REF!,"TIMEINT",HI$9,"VEHICLETRAVELTIMEMEASUREMENT",$D53),"--")</f>
        <v>--</v>
      </c>
      <c r="HJ53" s="324" t="str">
        <f>IFERROR(GETPIVOTDATA("Average of VEHS(60)",#REF!,"TIMEINT",HJ$9,"VEHICLETRAVELTIMEMEASUREMENT",$D53),"--")</f>
        <v>--</v>
      </c>
      <c r="HK53" s="324" t="str">
        <f>IFERROR(GETPIVOTDATA("Average of VEHS(60)",#REF!,"TIMEINT",HK$9,"VEHICLETRAVELTIMEMEASUREMENT",$D53),"--")</f>
        <v>--</v>
      </c>
      <c r="HL53" s="324" t="str">
        <f>IFERROR(GETPIVOTDATA("Average of VEHS(60)",#REF!,"TIMEINT",HL$9,"VEHICLETRAVELTIMEMEASUREMENT",$D53),"--")</f>
        <v>--</v>
      </c>
      <c r="HM53" s="324" t="str">
        <f>IFERROR(GETPIVOTDATA("Average of VEHS(60)",#REF!,"TIMEINT",HM$9,"VEHICLETRAVELTIMEMEASUREMENT",$D53),"--")</f>
        <v>--</v>
      </c>
      <c r="HN53" s="324" t="str">
        <f>IFERROR(GETPIVOTDATA("Average of VEHS(60)",#REF!,"TIMEINT",HN$9,"VEHICLETRAVELTIMEMEASUREMENT",$D53),"--")</f>
        <v>--</v>
      </c>
      <c r="HO53" s="324" t="str">
        <f>IFERROR(GETPIVOTDATA("Average of VEHS(60)",#REF!,"TIMEINT",HO$9,"VEHICLETRAVELTIMEMEASUREMENT",$D53),"--")</f>
        <v>--</v>
      </c>
      <c r="HP53" s="324" t="str">
        <f>IFERROR(GETPIVOTDATA("Average of VEHS(60)",#REF!,"TIMEINT",HP$9,"VEHICLETRAVELTIMEMEASUREMENT",$D53),"--")</f>
        <v>--</v>
      </c>
      <c r="HQ53" s="324" t="str">
        <f>IFERROR(GETPIVOTDATA("Average of VEHS(60)",#REF!,"TIMEINT",HQ$9,"VEHICLETRAVELTIMEMEASUREMENT",$D53),"--")</f>
        <v>--</v>
      </c>
      <c r="HR53" s="324" t="str">
        <f>IFERROR(GETPIVOTDATA("Average of VEHS(60)",#REF!,"TIMEINT",HR$9,"VEHICLETRAVELTIMEMEASUREMENT",$D53),"--")</f>
        <v>--</v>
      </c>
      <c r="HS53" s="324" t="str">
        <f>IFERROR(GETPIVOTDATA("Average of VEHS(60)",#REF!,"TIMEINT",HS$9,"VEHICLETRAVELTIMEMEASUREMENT",$D53),"--")</f>
        <v>--</v>
      </c>
      <c r="HT53" s="324" t="str">
        <f>IFERROR(GETPIVOTDATA("Average of VEHS(60)",#REF!,"TIMEINT",HT$9,"VEHICLETRAVELTIMEMEASUREMENT",$D53),"--")</f>
        <v>--</v>
      </c>
      <c r="HU53" s="324" t="str">
        <f>IFERROR(GETPIVOTDATA("Average of VEHS(60)",#REF!,"TIMEINT",HU$9,"VEHICLETRAVELTIMEMEASUREMENT",$D53),"--")</f>
        <v>--</v>
      </c>
      <c r="HV53" s="324" t="str">
        <f>IFERROR(GETPIVOTDATA("Average of VEHS(60)",#REF!,"TIMEINT",HV$9,"VEHICLETRAVELTIMEMEASUREMENT",$D53),"--")</f>
        <v>--</v>
      </c>
      <c r="HW53" s="324" t="str">
        <f>IFERROR(GETPIVOTDATA("Average of VEHS(60)",#REF!,"TIMEINT",HW$9,"VEHICLETRAVELTIMEMEASUREMENT",$D53),"--")</f>
        <v>--</v>
      </c>
      <c r="HX53" s="325" t="str">
        <f>IFERROR(GETPIVOTDATA("Average of VEHS(60)",#REF!,"TIMEINT",HX$9,"VEHICLETRAVELTIMEMEASUREMENT",$D53),"--")</f>
        <v>--</v>
      </c>
      <c r="HY53" s="331"/>
      <c r="HZ53" s="209" t="str">
        <f t="shared" si="28"/>
        <v>--</v>
      </c>
      <c r="IA53" s="354" t="str">
        <f t="shared" si="29"/>
        <v>--</v>
      </c>
      <c r="IB53" s="325">
        <f t="shared" si="30"/>
        <v>0</v>
      </c>
      <c r="IC53" s="638"/>
      <c r="ID53" s="323" t="str">
        <f>IFERROR(AVERAGEIFS('VISSIM Travel Time Outputs'!#REF!,'VISSIM Travel Time Outputs'!#REF!,$D53,'VISSIM Travel Time Outputs'!#REF!,"AVG",'VISSIM Travel Time Outputs'!#REF!,ID$9),"-")</f>
        <v>-</v>
      </c>
      <c r="IE53" s="324" t="str">
        <f>IFERROR(AVERAGEIFS('VISSIM Travel Time Outputs'!#REF!,'VISSIM Travel Time Outputs'!#REF!,$D53,'VISSIM Travel Time Outputs'!#REF!,"AVG",'VISSIM Travel Time Outputs'!#REF!,IE$9),"-")</f>
        <v>-</v>
      </c>
      <c r="IF53" s="324" t="str">
        <f>IFERROR(AVERAGEIFS('VISSIM Travel Time Outputs'!#REF!,'VISSIM Travel Time Outputs'!#REF!,$D53,'VISSIM Travel Time Outputs'!#REF!,"AVG",'VISSIM Travel Time Outputs'!#REF!,IF$9),"-")</f>
        <v>-</v>
      </c>
      <c r="IG53" s="324" t="str">
        <f>IFERROR(AVERAGEIFS('VISSIM Travel Time Outputs'!#REF!,'VISSIM Travel Time Outputs'!#REF!,$D53,'VISSIM Travel Time Outputs'!#REF!,"AVG",'VISSIM Travel Time Outputs'!#REF!,IG$9),"-")</f>
        <v>-</v>
      </c>
      <c r="IH53" s="324" t="str">
        <f>IFERROR(AVERAGEIFS('VISSIM Travel Time Outputs'!#REF!,'VISSIM Travel Time Outputs'!#REF!,$D53,'VISSIM Travel Time Outputs'!#REF!,"AVG",'VISSIM Travel Time Outputs'!#REF!,IH$9),"-")</f>
        <v>-</v>
      </c>
      <c r="II53" s="324" t="str">
        <f>IFERROR(AVERAGEIFS('VISSIM Travel Time Outputs'!#REF!,'VISSIM Travel Time Outputs'!#REF!,$D53,'VISSIM Travel Time Outputs'!#REF!,"AVG",'VISSIM Travel Time Outputs'!#REF!,II$9),"-")</f>
        <v>-</v>
      </c>
      <c r="IJ53" s="324" t="str">
        <f>IFERROR(AVERAGEIFS('VISSIM Travel Time Outputs'!#REF!,'VISSIM Travel Time Outputs'!#REF!,$D53,'VISSIM Travel Time Outputs'!#REF!,"AVG",'VISSIM Travel Time Outputs'!#REF!,IJ$9),"-")</f>
        <v>-</v>
      </c>
      <c r="IK53" s="324" t="str">
        <f>IFERROR(AVERAGEIFS('VISSIM Travel Time Outputs'!#REF!,'VISSIM Travel Time Outputs'!#REF!,$D53,'VISSIM Travel Time Outputs'!#REF!,"AVG",'VISSIM Travel Time Outputs'!#REF!,IK$9),"-")</f>
        <v>-</v>
      </c>
      <c r="IL53" s="324" t="str">
        <f>IFERROR(AVERAGEIFS('VISSIM Travel Time Outputs'!#REF!,'VISSIM Travel Time Outputs'!#REF!,$D53,'VISSIM Travel Time Outputs'!#REF!,"AVG",'VISSIM Travel Time Outputs'!#REF!,IL$9),"-")</f>
        <v>-</v>
      </c>
      <c r="IM53" s="324" t="str">
        <f>IFERROR(AVERAGEIFS('VISSIM Travel Time Outputs'!#REF!,'VISSIM Travel Time Outputs'!#REF!,$D53,'VISSIM Travel Time Outputs'!#REF!,"AVG",'VISSIM Travel Time Outputs'!#REF!,IM$9),"-")</f>
        <v>-</v>
      </c>
      <c r="IN53" s="324" t="str">
        <f>IFERROR(AVERAGEIFS('VISSIM Travel Time Outputs'!#REF!,'VISSIM Travel Time Outputs'!#REF!,$D53,'VISSIM Travel Time Outputs'!#REF!,"AVG",'VISSIM Travel Time Outputs'!#REF!,IN$9),"-")</f>
        <v>-</v>
      </c>
      <c r="IO53" s="324" t="str">
        <f>IFERROR(AVERAGEIFS('VISSIM Travel Time Outputs'!#REF!,'VISSIM Travel Time Outputs'!#REF!,$D53,'VISSIM Travel Time Outputs'!#REF!,"AVG",'VISSIM Travel Time Outputs'!#REF!,IO$9),"-")</f>
        <v>-</v>
      </c>
      <c r="IP53" s="324" t="str">
        <f>IFERROR(AVERAGEIFS('VISSIM Travel Time Outputs'!#REF!,'VISSIM Travel Time Outputs'!#REF!,$D53,'VISSIM Travel Time Outputs'!#REF!,"AVG",'VISSIM Travel Time Outputs'!#REF!,IP$9),"-")</f>
        <v>-</v>
      </c>
      <c r="IQ53" s="324" t="str">
        <f>IFERROR(AVERAGEIFS('VISSIM Travel Time Outputs'!#REF!,'VISSIM Travel Time Outputs'!#REF!,$D53,'VISSIM Travel Time Outputs'!#REF!,"AVG",'VISSIM Travel Time Outputs'!#REF!,IQ$9),"-")</f>
        <v>-</v>
      </c>
      <c r="IR53" s="324" t="str">
        <f>IFERROR(AVERAGEIFS('VISSIM Travel Time Outputs'!#REF!,'VISSIM Travel Time Outputs'!#REF!,$D53,'VISSIM Travel Time Outputs'!#REF!,"AVG",'VISSIM Travel Time Outputs'!#REF!,IR$9),"-")</f>
        <v>-</v>
      </c>
      <c r="IS53" s="325" t="str">
        <f>IFERROR(AVERAGEIFS('VISSIM Travel Time Outputs'!#REF!,'VISSIM Travel Time Outputs'!#REF!,$D53,'VISSIM Travel Time Outputs'!#REF!,"AVG",'VISSIM Travel Time Outputs'!#REF!,IS$9),"-")</f>
        <v>-</v>
      </c>
      <c r="IT53" s="325" t="str">
        <f t="shared" si="31"/>
        <v>--</v>
      </c>
    </row>
    <row r="54" spans="1:254" x14ac:dyDescent="0.35">
      <c r="A54" s="252" t="str">
        <f t="shared" si="12"/>
        <v>H</v>
      </c>
      <c r="B54" s="577">
        <f t="shared" si="32"/>
        <v>45</v>
      </c>
      <c r="C54" s="413">
        <f>INDEX('Input - Travel Times'!$B$3:$AH$103,MATCH($B54,'Input - Travel Times'!$B$3:$B$103,0),MATCH(C$9,'Input - Travel Times'!$B$3:$AH$3,0))</f>
        <v>0</v>
      </c>
      <c r="D54" s="150">
        <f>INDEX('Input - Travel Times'!$B$3:$AH$103,MATCH($B54,'Input - Travel Times'!$B$3:$B$103,0),MATCH(D$9,'Input - Travel Times'!$B$3:$AH$3,0))</f>
        <v>0</v>
      </c>
      <c r="E54" s="518">
        <f>TIME(0,0,INDEX('Input - Travel Times'!$B$3:$AH$103,MATCH($B54,'Input - Travel Times'!$B$3:$B$103,0),MATCH(E$9,'Input - Travel Times'!$B$3:$AH$3,0)))</f>
        <v>0</v>
      </c>
      <c r="F54" s="518">
        <f>TIME(0,0,INDEX('Input - Travel Times'!$B$3:$AH$103,MATCH($B54,'Input - Travel Times'!$B$3:$B$103,0),MATCH(F$9,'Input - Travel Times'!$B$3:$AH$3,0)))</f>
        <v>0</v>
      </c>
      <c r="G54" s="518">
        <f>TIME(0,0,INDEX('Input - Travel Times'!$B$3:$AH$103,MATCH($B54,'Input - Travel Times'!$B$3:$B$103,0),MATCH(G$9,'Input - Travel Times'!$B$3:$AH$3,0)))</f>
        <v>0</v>
      </c>
      <c r="H54" s="518">
        <f>TIME(0,0,INDEX('Input - Travel Times'!$B$3:$AH$103,MATCH($B54,'Input - Travel Times'!$B$3:$B$103,0),MATCH(H$9,'Input - Travel Times'!$B$3:$AH$3,0)))</f>
        <v>0</v>
      </c>
      <c r="J54" s="209" t="str">
        <f>IFERROR(TIME(0,0,AVERAGEIFS('VISSIM Travel Time Outputs'!$I:$I,'VISSIM Travel Time Outputs'!$D:$D,$D54,'VISSIM Travel Time Outputs'!$A:$A,"AVG",'VISSIM Travel Time Outputs'!$B:$B,J$9)),"-")</f>
        <v>-</v>
      </c>
      <c r="K54" s="34" t="str">
        <f>IFERROR(TIME(0,0,AVERAGEIFS('VISSIM Travel Time Outputs'!$I:$I,'VISSIM Travel Time Outputs'!$D:$D,$D54,'VISSIM Travel Time Outputs'!$A:$A,"AVG",'VISSIM Travel Time Outputs'!$B:$B,K$9)),"-")</f>
        <v>-</v>
      </c>
      <c r="L54" s="34" t="str">
        <f>IFERROR(TIME(0,0,AVERAGEIFS('VISSIM Travel Time Outputs'!$I:$I,'VISSIM Travel Time Outputs'!$D:$D,$D54,'VISSIM Travel Time Outputs'!$A:$A,"AVG",'VISSIM Travel Time Outputs'!$B:$B,L$9)),"-")</f>
        <v>-</v>
      </c>
      <c r="M54" s="34" t="str">
        <f>IFERROR(TIME(0,0,AVERAGEIFS('VISSIM Travel Time Outputs'!$I:$I,'VISSIM Travel Time Outputs'!$D:$D,$D54,'VISSIM Travel Time Outputs'!$A:$A,"AVG",'VISSIM Travel Time Outputs'!$B:$B,M$9)),"-")</f>
        <v>-</v>
      </c>
      <c r="N54" s="34" t="str">
        <f>IFERROR(TIME(0,0,AVERAGEIFS('VISSIM Travel Time Outputs'!$I:$I,'VISSIM Travel Time Outputs'!$D:$D,$D54,'VISSIM Travel Time Outputs'!$A:$A,"AVG",'VISSIM Travel Time Outputs'!$B:$B,N$9)),"-")</f>
        <v>-</v>
      </c>
      <c r="O54" s="34" t="str">
        <f>IFERROR(TIME(0,0,AVERAGEIFS('VISSIM Travel Time Outputs'!$I:$I,'VISSIM Travel Time Outputs'!$D:$D,$D54,'VISSIM Travel Time Outputs'!$A:$A,"AVG",'VISSIM Travel Time Outputs'!$B:$B,O$9)),"-")</f>
        <v>-</v>
      </c>
      <c r="P54" s="34" t="str">
        <f>IFERROR(TIME(0,0,AVERAGEIFS('VISSIM Travel Time Outputs'!$I:$I,'VISSIM Travel Time Outputs'!$D:$D,$D54,'VISSIM Travel Time Outputs'!$A:$A,"AVG",'VISSIM Travel Time Outputs'!$B:$B,P$9)),"-")</f>
        <v>-</v>
      </c>
      <c r="Q54" s="34" t="str">
        <f>IFERROR(TIME(0,0,AVERAGEIFS('VISSIM Travel Time Outputs'!$I:$I,'VISSIM Travel Time Outputs'!$D:$D,$D54,'VISSIM Travel Time Outputs'!$A:$A,"AVG",'VISSIM Travel Time Outputs'!$B:$B,Q$9)),"-")</f>
        <v>-</v>
      </c>
      <c r="R54" s="34" t="str">
        <f>IFERROR(TIME(0,0,AVERAGEIFS('VISSIM Travel Time Outputs'!$I:$I,'VISSIM Travel Time Outputs'!$D:$D,$D54,'VISSIM Travel Time Outputs'!$A:$A,"AVG",'VISSIM Travel Time Outputs'!$B:$B,R$9)),"-")</f>
        <v>-</v>
      </c>
      <c r="S54" s="34" t="str">
        <f>IFERROR(TIME(0,0,AVERAGEIFS('VISSIM Travel Time Outputs'!$I:$I,'VISSIM Travel Time Outputs'!$D:$D,$D54,'VISSIM Travel Time Outputs'!$A:$A,"AVG",'VISSIM Travel Time Outputs'!$B:$B,S$9)),"-")</f>
        <v>-</v>
      </c>
      <c r="T54" s="34" t="str">
        <f>IFERROR(TIME(0,0,AVERAGEIFS('VISSIM Travel Time Outputs'!$I:$I,'VISSIM Travel Time Outputs'!$D:$D,$D54,'VISSIM Travel Time Outputs'!$A:$A,"AVG",'VISSIM Travel Time Outputs'!$B:$B,T$9)),"-")</f>
        <v>-</v>
      </c>
      <c r="U54" s="34" t="str">
        <f>IFERROR(TIME(0,0,AVERAGEIFS('VISSIM Travel Time Outputs'!$I:$I,'VISSIM Travel Time Outputs'!$D:$D,$D54,'VISSIM Travel Time Outputs'!$A:$A,"AVG",'VISSIM Travel Time Outputs'!$B:$B,U$9)),"-")</f>
        <v>-</v>
      </c>
      <c r="V54" s="34" t="str">
        <f>IFERROR(TIME(0,0,AVERAGEIFS('VISSIM Travel Time Outputs'!$I:$I,'VISSIM Travel Time Outputs'!$D:$D,$D54,'VISSIM Travel Time Outputs'!$A:$A,"AVG",'VISSIM Travel Time Outputs'!$B:$B,V$9)),"-")</f>
        <v>-</v>
      </c>
      <c r="W54" s="34" t="str">
        <f>IFERROR(TIME(0,0,AVERAGEIFS('VISSIM Travel Time Outputs'!$I:$I,'VISSIM Travel Time Outputs'!$D:$D,$D54,'VISSIM Travel Time Outputs'!$A:$A,"AVG",'VISSIM Travel Time Outputs'!$B:$B,W$9)),"-")</f>
        <v>-</v>
      </c>
      <c r="X54" s="34" t="str">
        <f>IFERROR(TIME(0,0,AVERAGEIFS('VISSIM Travel Time Outputs'!$I:$I,'VISSIM Travel Time Outputs'!$D:$D,$D54,'VISSIM Travel Time Outputs'!$A:$A,"AVG",'VISSIM Travel Time Outputs'!$B:$B,X$9)),"-")</f>
        <v>-</v>
      </c>
      <c r="Y54" s="134" t="str">
        <f>IFERROR(TIME(0,0,AVERAGEIFS('VISSIM Travel Time Outputs'!$I:$I,'VISSIM Travel Time Outputs'!$D:$D,$D54,'VISSIM Travel Time Outputs'!$A:$A,"AVG",'VISSIM Travel Time Outputs'!$B:$B,Y$9)),"-")</f>
        <v>-</v>
      </c>
      <c r="Z54" s="254"/>
      <c r="AA54" s="323" t="str">
        <f>IFERROR(AVERAGEIFS('VISSIM Travel Time Outputs'!$F:$F,'VISSIM Travel Time Outputs'!$D:$D,$D54,'VISSIM Travel Time Outputs'!$A:$A,"AVG",'VISSIM Travel Time Outputs'!$B:$B,AA$9),"-")</f>
        <v>-</v>
      </c>
      <c r="AB54" s="324" t="str">
        <f>IFERROR(AVERAGEIFS('VISSIM Travel Time Outputs'!$F:$F,'VISSIM Travel Time Outputs'!$D:$D,$D54,'VISSIM Travel Time Outputs'!$A:$A,"AVG",'VISSIM Travel Time Outputs'!$B:$B,AB$9),"-")</f>
        <v>-</v>
      </c>
      <c r="AC54" s="324" t="str">
        <f>IFERROR(AVERAGEIFS('VISSIM Travel Time Outputs'!$F:$F,'VISSIM Travel Time Outputs'!$D:$D,$D54,'VISSIM Travel Time Outputs'!$A:$A,"AVG",'VISSIM Travel Time Outputs'!$B:$B,AC$9),"-")</f>
        <v>-</v>
      </c>
      <c r="AD54" s="324" t="str">
        <f>IFERROR(AVERAGEIFS('VISSIM Travel Time Outputs'!$F:$F,'VISSIM Travel Time Outputs'!$D:$D,$D54,'VISSIM Travel Time Outputs'!$A:$A,"AVG",'VISSIM Travel Time Outputs'!$B:$B,AD$9),"-")</f>
        <v>-</v>
      </c>
      <c r="AE54" s="324" t="str">
        <f>IFERROR(AVERAGEIFS('VISSIM Travel Time Outputs'!$F:$F,'VISSIM Travel Time Outputs'!$D:$D,$D54,'VISSIM Travel Time Outputs'!$A:$A,"AVG",'VISSIM Travel Time Outputs'!$B:$B,AE$9),"-")</f>
        <v>-</v>
      </c>
      <c r="AF54" s="324" t="str">
        <f>IFERROR(AVERAGEIFS('VISSIM Travel Time Outputs'!$F:$F,'VISSIM Travel Time Outputs'!$D:$D,$D54,'VISSIM Travel Time Outputs'!$A:$A,"AVG",'VISSIM Travel Time Outputs'!$B:$B,AF$9),"-")</f>
        <v>-</v>
      </c>
      <c r="AG54" s="324" t="str">
        <f>IFERROR(AVERAGEIFS('VISSIM Travel Time Outputs'!$F:$F,'VISSIM Travel Time Outputs'!$D:$D,$D54,'VISSIM Travel Time Outputs'!$A:$A,"AVG",'VISSIM Travel Time Outputs'!$B:$B,AG$9),"-")</f>
        <v>-</v>
      </c>
      <c r="AH54" s="324" t="str">
        <f>IFERROR(AVERAGEIFS('VISSIM Travel Time Outputs'!$F:$F,'VISSIM Travel Time Outputs'!$D:$D,$D54,'VISSIM Travel Time Outputs'!$A:$A,"AVG",'VISSIM Travel Time Outputs'!$B:$B,AH$9),"-")</f>
        <v>-</v>
      </c>
      <c r="AI54" s="324" t="str">
        <f>IFERROR(AVERAGEIFS('VISSIM Travel Time Outputs'!$F:$F,'VISSIM Travel Time Outputs'!$D:$D,$D54,'VISSIM Travel Time Outputs'!$A:$A,"AVG",'VISSIM Travel Time Outputs'!$B:$B,AI$9),"-")</f>
        <v>-</v>
      </c>
      <c r="AJ54" s="324" t="str">
        <f>IFERROR(AVERAGEIFS('VISSIM Travel Time Outputs'!$F:$F,'VISSIM Travel Time Outputs'!$D:$D,$D54,'VISSIM Travel Time Outputs'!$A:$A,"AVG",'VISSIM Travel Time Outputs'!$B:$B,AJ$9),"-")</f>
        <v>-</v>
      </c>
      <c r="AK54" s="324" t="str">
        <f>IFERROR(AVERAGEIFS('VISSIM Travel Time Outputs'!$F:$F,'VISSIM Travel Time Outputs'!$D:$D,$D54,'VISSIM Travel Time Outputs'!$A:$A,"AVG",'VISSIM Travel Time Outputs'!$B:$B,AK$9),"-")</f>
        <v>-</v>
      </c>
      <c r="AL54" s="324" t="str">
        <f>IFERROR(AVERAGEIFS('VISSIM Travel Time Outputs'!$F:$F,'VISSIM Travel Time Outputs'!$D:$D,$D54,'VISSIM Travel Time Outputs'!$A:$A,"AVG",'VISSIM Travel Time Outputs'!$B:$B,AL$9),"-")</f>
        <v>-</v>
      </c>
      <c r="AM54" s="324" t="str">
        <f>IFERROR(AVERAGEIFS('VISSIM Travel Time Outputs'!$F:$F,'VISSIM Travel Time Outputs'!$D:$D,$D54,'VISSIM Travel Time Outputs'!$A:$A,"AVG",'VISSIM Travel Time Outputs'!$B:$B,AM$9),"-")</f>
        <v>-</v>
      </c>
      <c r="AN54" s="324" t="str">
        <f>IFERROR(AVERAGEIFS('VISSIM Travel Time Outputs'!$F:$F,'VISSIM Travel Time Outputs'!$D:$D,$D54,'VISSIM Travel Time Outputs'!$A:$A,"AVG",'VISSIM Travel Time Outputs'!$B:$B,AN$9),"-")</f>
        <v>-</v>
      </c>
      <c r="AO54" s="324" t="str">
        <f>IFERROR(AVERAGEIFS('VISSIM Travel Time Outputs'!$F:$F,'VISSIM Travel Time Outputs'!$D:$D,$D54,'VISSIM Travel Time Outputs'!$A:$A,"AVG",'VISSIM Travel Time Outputs'!$B:$B,AO$9),"-")</f>
        <v>-</v>
      </c>
      <c r="AP54" s="325" t="str">
        <f>IFERROR(AVERAGEIFS('VISSIM Travel Time Outputs'!$F:$F,'VISSIM Travel Time Outputs'!$D:$D,$D54,'VISSIM Travel Time Outputs'!$A:$A,"AVG",'VISSIM Travel Time Outputs'!$B:$B,AP$9),"-")</f>
        <v>-</v>
      </c>
      <c r="AQ54" s="331"/>
      <c r="AR54" s="209" t="str">
        <f t="shared" si="13"/>
        <v>--</v>
      </c>
      <c r="AS54" s="354" t="str">
        <f t="shared" si="14"/>
        <v>--</v>
      </c>
      <c r="AT54" s="325">
        <f t="shared" si="15"/>
        <v>0</v>
      </c>
      <c r="AU54" s="255"/>
      <c r="AV54" s="209" t="str">
        <f>IFERROR(TIME(0,0,AVERAGEIFS('VISSIM Travel Time Outputs'!$J:$J,'VISSIM Travel Time Outputs'!$D:$D,$D54,'VISSIM Travel Time Outputs'!$A:$A,"AVG",'VISSIM Travel Time Outputs'!$B:$B,AV$9)),"-")</f>
        <v>-</v>
      </c>
      <c r="AW54" s="34" t="str">
        <f>IFERROR(TIME(0,0,AVERAGEIFS('VISSIM Travel Time Outputs'!$J:$J,'VISSIM Travel Time Outputs'!$D:$D,$D54,'VISSIM Travel Time Outputs'!$A:$A,"AVG",'VISSIM Travel Time Outputs'!$B:$B,AW$9)),"-")</f>
        <v>-</v>
      </c>
      <c r="AX54" s="34" t="str">
        <f>IFERROR(TIME(0,0,AVERAGEIFS('VISSIM Travel Time Outputs'!$J:$J,'VISSIM Travel Time Outputs'!$D:$D,$D54,'VISSIM Travel Time Outputs'!$A:$A,"AVG",'VISSIM Travel Time Outputs'!$B:$B,AX$9)),"-")</f>
        <v>-</v>
      </c>
      <c r="AY54" s="34" t="str">
        <f>IFERROR(TIME(0,0,AVERAGEIFS('VISSIM Travel Time Outputs'!$J:$J,'VISSIM Travel Time Outputs'!$D:$D,$D54,'VISSIM Travel Time Outputs'!$A:$A,"AVG",'VISSIM Travel Time Outputs'!$B:$B,AY$9)),"-")</f>
        <v>-</v>
      </c>
      <c r="AZ54" s="34" t="str">
        <f>IFERROR(TIME(0,0,AVERAGEIFS('VISSIM Travel Time Outputs'!$J:$J,'VISSIM Travel Time Outputs'!$D:$D,$D54,'VISSIM Travel Time Outputs'!$A:$A,"AVG",'VISSIM Travel Time Outputs'!$B:$B,AZ$9)),"-")</f>
        <v>-</v>
      </c>
      <c r="BA54" s="34" t="str">
        <f>IFERROR(TIME(0,0,AVERAGEIFS('VISSIM Travel Time Outputs'!$J:$J,'VISSIM Travel Time Outputs'!$D:$D,$D54,'VISSIM Travel Time Outputs'!$A:$A,"AVG",'VISSIM Travel Time Outputs'!$B:$B,BA$9)),"-")</f>
        <v>-</v>
      </c>
      <c r="BB54" s="34" t="str">
        <f>IFERROR(TIME(0,0,AVERAGEIFS('VISSIM Travel Time Outputs'!$J:$J,'VISSIM Travel Time Outputs'!$D:$D,$D54,'VISSIM Travel Time Outputs'!$A:$A,"AVG",'VISSIM Travel Time Outputs'!$B:$B,BB$9)),"-")</f>
        <v>-</v>
      </c>
      <c r="BC54" s="34" t="str">
        <f>IFERROR(TIME(0,0,AVERAGEIFS('VISSIM Travel Time Outputs'!$J:$J,'VISSIM Travel Time Outputs'!$D:$D,$D54,'VISSIM Travel Time Outputs'!$A:$A,"AVG",'VISSIM Travel Time Outputs'!$B:$B,BC$9)),"-")</f>
        <v>-</v>
      </c>
      <c r="BD54" s="34" t="str">
        <f>IFERROR(TIME(0,0,AVERAGEIFS('VISSIM Travel Time Outputs'!$J:$J,'VISSIM Travel Time Outputs'!$D:$D,$D54,'VISSIM Travel Time Outputs'!$A:$A,"AVG",'VISSIM Travel Time Outputs'!$B:$B,BD$9)),"-")</f>
        <v>-</v>
      </c>
      <c r="BE54" s="34" t="str">
        <f>IFERROR(TIME(0,0,AVERAGEIFS('VISSIM Travel Time Outputs'!$J:$J,'VISSIM Travel Time Outputs'!$D:$D,$D54,'VISSIM Travel Time Outputs'!$A:$A,"AVG",'VISSIM Travel Time Outputs'!$B:$B,BE$9)),"-")</f>
        <v>-</v>
      </c>
      <c r="BF54" s="34" t="str">
        <f>IFERROR(TIME(0,0,AVERAGEIFS('VISSIM Travel Time Outputs'!$J:$J,'VISSIM Travel Time Outputs'!$D:$D,$D54,'VISSIM Travel Time Outputs'!$A:$A,"AVG",'VISSIM Travel Time Outputs'!$B:$B,BF$9)),"-")</f>
        <v>-</v>
      </c>
      <c r="BG54" s="34" t="str">
        <f>IFERROR(TIME(0,0,AVERAGEIFS('VISSIM Travel Time Outputs'!$J:$J,'VISSIM Travel Time Outputs'!$D:$D,$D54,'VISSIM Travel Time Outputs'!$A:$A,"AVG",'VISSIM Travel Time Outputs'!$B:$B,BG$9)),"-")</f>
        <v>-</v>
      </c>
      <c r="BH54" s="34" t="str">
        <f>IFERROR(TIME(0,0,AVERAGEIFS('VISSIM Travel Time Outputs'!$J:$J,'VISSIM Travel Time Outputs'!$D:$D,$D54,'VISSIM Travel Time Outputs'!$A:$A,"AVG",'VISSIM Travel Time Outputs'!$B:$B,BH$9)),"-")</f>
        <v>-</v>
      </c>
      <c r="BI54" s="34" t="str">
        <f>IFERROR(TIME(0,0,AVERAGEIFS('VISSIM Travel Time Outputs'!$J:$J,'VISSIM Travel Time Outputs'!$D:$D,$D54,'VISSIM Travel Time Outputs'!$A:$A,"AVG",'VISSIM Travel Time Outputs'!$B:$B,BI$9)),"-")</f>
        <v>-</v>
      </c>
      <c r="BJ54" s="34" t="str">
        <f>IFERROR(TIME(0,0,AVERAGEIFS('VISSIM Travel Time Outputs'!$J:$J,'VISSIM Travel Time Outputs'!$D:$D,$D54,'VISSIM Travel Time Outputs'!$A:$A,"AVG",'VISSIM Travel Time Outputs'!$B:$B,BJ$9)),"-")</f>
        <v>-</v>
      </c>
      <c r="BK54" s="134" t="str">
        <f>IFERROR(TIME(0,0,AVERAGEIFS('VISSIM Travel Time Outputs'!$J:$J,'VISSIM Travel Time Outputs'!$D:$D,$D54,'VISSIM Travel Time Outputs'!$A:$A,"AVG",'VISSIM Travel Time Outputs'!$B:$B,BK$9)),"-")</f>
        <v>-</v>
      </c>
      <c r="BL54" s="126"/>
      <c r="BM54" s="323" t="str">
        <f>IFERROR(AVERAGEIFS('VISSIM Travel Time Outputs'!$G:$G,'VISSIM Travel Time Outputs'!$D:$D,$D54,'VISSIM Travel Time Outputs'!$A:$A,"AVG",'VISSIM Travel Time Outputs'!$B:$B,BM$9),"-")</f>
        <v>-</v>
      </c>
      <c r="BN54" s="324" t="str">
        <f>IFERROR(AVERAGEIFS('VISSIM Travel Time Outputs'!$G:$G,'VISSIM Travel Time Outputs'!$D:$D,$D54,'VISSIM Travel Time Outputs'!$A:$A,"AVG",'VISSIM Travel Time Outputs'!$B:$B,BN$9),"-")</f>
        <v>-</v>
      </c>
      <c r="BO54" s="324" t="str">
        <f>IFERROR(AVERAGEIFS('VISSIM Travel Time Outputs'!$G:$G,'VISSIM Travel Time Outputs'!$D:$D,$D54,'VISSIM Travel Time Outputs'!$A:$A,"AVG",'VISSIM Travel Time Outputs'!$B:$B,BO$9),"-")</f>
        <v>-</v>
      </c>
      <c r="BP54" s="324" t="str">
        <f>IFERROR(AVERAGEIFS('VISSIM Travel Time Outputs'!$G:$G,'VISSIM Travel Time Outputs'!$D:$D,$D54,'VISSIM Travel Time Outputs'!$A:$A,"AVG",'VISSIM Travel Time Outputs'!$B:$B,BP$9),"-")</f>
        <v>-</v>
      </c>
      <c r="BQ54" s="324" t="str">
        <f>IFERROR(AVERAGEIFS('VISSIM Travel Time Outputs'!$G:$G,'VISSIM Travel Time Outputs'!$D:$D,$D54,'VISSIM Travel Time Outputs'!$A:$A,"AVG",'VISSIM Travel Time Outputs'!$B:$B,BQ$9),"-")</f>
        <v>-</v>
      </c>
      <c r="BR54" s="324" t="str">
        <f>IFERROR(AVERAGEIFS('VISSIM Travel Time Outputs'!$G:$G,'VISSIM Travel Time Outputs'!$D:$D,$D54,'VISSIM Travel Time Outputs'!$A:$A,"AVG",'VISSIM Travel Time Outputs'!$B:$B,BR$9),"-")</f>
        <v>-</v>
      </c>
      <c r="BS54" s="324" t="str">
        <f>IFERROR(AVERAGEIFS('VISSIM Travel Time Outputs'!$G:$G,'VISSIM Travel Time Outputs'!$D:$D,$D54,'VISSIM Travel Time Outputs'!$A:$A,"AVG",'VISSIM Travel Time Outputs'!$B:$B,BS$9),"-")</f>
        <v>-</v>
      </c>
      <c r="BT54" s="324" t="str">
        <f>IFERROR(AVERAGEIFS('VISSIM Travel Time Outputs'!$G:$G,'VISSIM Travel Time Outputs'!$D:$D,$D54,'VISSIM Travel Time Outputs'!$A:$A,"AVG",'VISSIM Travel Time Outputs'!$B:$B,BT$9),"-")</f>
        <v>-</v>
      </c>
      <c r="BU54" s="324" t="str">
        <f>IFERROR(AVERAGEIFS('VISSIM Travel Time Outputs'!$G:$G,'VISSIM Travel Time Outputs'!$D:$D,$D54,'VISSIM Travel Time Outputs'!$A:$A,"AVG",'VISSIM Travel Time Outputs'!$B:$B,BU$9),"-")</f>
        <v>-</v>
      </c>
      <c r="BV54" s="324" t="str">
        <f>IFERROR(AVERAGEIFS('VISSIM Travel Time Outputs'!$G:$G,'VISSIM Travel Time Outputs'!$D:$D,$D54,'VISSIM Travel Time Outputs'!$A:$A,"AVG",'VISSIM Travel Time Outputs'!$B:$B,BV$9),"-")</f>
        <v>-</v>
      </c>
      <c r="BW54" s="324" t="str">
        <f>IFERROR(AVERAGEIFS('VISSIM Travel Time Outputs'!$G:$G,'VISSIM Travel Time Outputs'!$D:$D,$D54,'VISSIM Travel Time Outputs'!$A:$A,"AVG",'VISSIM Travel Time Outputs'!$B:$B,BW$9),"-")</f>
        <v>-</v>
      </c>
      <c r="BX54" s="324" t="str">
        <f>IFERROR(AVERAGEIFS('VISSIM Travel Time Outputs'!$G:$G,'VISSIM Travel Time Outputs'!$D:$D,$D54,'VISSIM Travel Time Outputs'!$A:$A,"AVG",'VISSIM Travel Time Outputs'!$B:$B,BX$9),"-")</f>
        <v>-</v>
      </c>
      <c r="BY54" s="324" t="str">
        <f>IFERROR(AVERAGEIFS('VISSIM Travel Time Outputs'!$G:$G,'VISSIM Travel Time Outputs'!$D:$D,$D54,'VISSIM Travel Time Outputs'!$A:$A,"AVG",'VISSIM Travel Time Outputs'!$B:$B,BY$9),"-")</f>
        <v>-</v>
      </c>
      <c r="BZ54" s="324" t="str">
        <f>IFERROR(AVERAGEIFS('VISSIM Travel Time Outputs'!$G:$G,'VISSIM Travel Time Outputs'!$D:$D,$D54,'VISSIM Travel Time Outputs'!$A:$A,"AVG",'VISSIM Travel Time Outputs'!$B:$B,BZ$9),"-")</f>
        <v>-</v>
      </c>
      <c r="CA54" s="324" t="str">
        <f>IFERROR(AVERAGEIFS('VISSIM Travel Time Outputs'!$G:$G,'VISSIM Travel Time Outputs'!$D:$D,$D54,'VISSIM Travel Time Outputs'!$A:$A,"AVG",'VISSIM Travel Time Outputs'!$B:$B,CA$9),"-")</f>
        <v>-</v>
      </c>
      <c r="CB54" s="325" t="str">
        <f>IFERROR(AVERAGEIFS('VISSIM Travel Time Outputs'!$G:$G,'VISSIM Travel Time Outputs'!$D:$D,$D54,'VISSIM Travel Time Outputs'!$A:$A,"AVG",'VISSIM Travel Time Outputs'!$B:$B,CB$9),"-")</f>
        <v>-</v>
      </c>
      <c r="CC54" s="254"/>
      <c r="CD54" s="209" t="str">
        <f t="shared" si="16"/>
        <v>--</v>
      </c>
      <c r="CE54" s="354" t="str">
        <f t="shared" si="17"/>
        <v>--</v>
      </c>
      <c r="CF54" s="325">
        <f t="shared" si="18"/>
        <v>0</v>
      </c>
      <c r="CG54" s="331"/>
      <c r="CH54" s="209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134"/>
      <c r="CX54" s="331"/>
      <c r="CY54" s="323"/>
      <c r="CZ54" s="324"/>
      <c r="DA54" s="324"/>
      <c r="DB54" s="324"/>
      <c r="DC54" s="324"/>
      <c r="DD54" s="324"/>
      <c r="DE54" s="324"/>
      <c r="DF54" s="324"/>
      <c r="DG54" s="324"/>
      <c r="DH54" s="324"/>
      <c r="DI54" s="324"/>
      <c r="DJ54" s="324"/>
      <c r="DK54" s="324"/>
      <c r="DL54" s="324"/>
      <c r="DM54" s="324"/>
      <c r="DN54" s="325"/>
      <c r="DO54" s="331"/>
      <c r="DP54" s="209" t="str">
        <f t="shared" si="19"/>
        <v>--</v>
      </c>
      <c r="DQ54" s="354" t="str">
        <f t="shared" si="20"/>
        <v>--</v>
      </c>
      <c r="DR54" s="325">
        <f t="shared" si="21"/>
        <v>0</v>
      </c>
      <c r="DS54" s="255"/>
      <c r="DT54" s="209" t="str">
        <f>IFERROR(TIME(0,0,AVERAGEIFS('VISSIM Travel Time Outputs'!$K:$K,'VISSIM Travel Time Outputs'!$D:$D,$D54,'VISSIM Travel Time Outputs'!$A:$A,"AVG",'VISSIM Travel Time Outputs'!$B:$B,DT$9)),"-")</f>
        <v>-</v>
      </c>
      <c r="DU54" s="34" t="str">
        <f>IFERROR(TIME(0,0,AVERAGEIFS('VISSIM Travel Time Outputs'!$K:$K,'VISSIM Travel Time Outputs'!$D:$D,$D54,'VISSIM Travel Time Outputs'!$A:$A,"AVG",'VISSIM Travel Time Outputs'!$B:$B,DU$9)),"-")</f>
        <v>-</v>
      </c>
      <c r="DV54" s="34" t="str">
        <f>IFERROR(TIME(0,0,AVERAGEIFS('VISSIM Travel Time Outputs'!$K:$K,'VISSIM Travel Time Outputs'!$D:$D,$D54,'VISSIM Travel Time Outputs'!$A:$A,"AVG",'VISSIM Travel Time Outputs'!$B:$B,DV$9)),"-")</f>
        <v>-</v>
      </c>
      <c r="DW54" s="34" t="str">
        <f>IFERROR(TIME(0,0,AVERAGEIFS('VISSIM Travel Time Outputs'!$K:$K,'VISSIM Travel Time Outputs'!$D:$D,$D54,'VISSIM Travel Time Outputs'!$A:$A,"AVG",'VISSIM Travel Time Outputs'!$B:$B,DW$9)),"-")</f>
        <v>-</v>
      </c>
      <c r="DX54" s="34" t="str">
        <f>IFERROR(TIME(0,0,AVERAGEIFS('VISSIM Travel Time Outputs'!$K:$K,'VISSIM Travel Time Outputs'!$D:$D,$D54,'VISSIM Travel Time Outputs'!$A:$A,"AVG",'VISSIM Travel Time Outputs'!$B:$B,DX$9)),"-")</f>
        <v>-</v>
      </c>
      <c r="DY54" s="34" t="str">
        <f>IFERROR(TIME(0,0,AVERAGEIFS('VISSIM Travel Time Outputs'!$K:$K,'VISSIM Travel Time Outputs'!$D:$D,$D54,'VISSIM Travel Time Outputs'!$A:$A,"AVG",'VISSIM Travel Time Outputs'!$B:$B,DY$9)),"-")</f>
        <v>-</v>
      </c>
      <c r="DZ54" s="34" t="str">
        <f>IFERROR(TIME(0,0,AVERAGEIFS('VISSIM Travel Time Outputs'!$K:$K,'VISSIM Travel Time Outputs'!$D:$D,$D54,'VISSIM Travel Time Outputs'!$A:$A,"AVG",'VISSIM Travel Time Outputs'!$B:$B,DZ$9)),"-")</f>
        <v>-</v>
      </c>
      <c r="EA54" s="34" t="str">
        <f>IFERROR(TIME(0,0,AVERAGEIFS('VISSIM Travel Time Outputs'!$K:$K,'VISSIM Travel Time Outputs'!$D:$D,$D54,'VISSIM Travel Time Outputs'!$A:$A,"AVG",'VISSIM Travel Time Outputs'!$B:$B,EA$9)),"-")</f>
        <v>-</v>
      </c>
      <c r="EB54" s="34" t="str">
        <f>IFERROR(TIME(0,0,AVERAGEIFS('VISSIM Travel Time Outputs'!$K:$K,'VISSIM Travel Time Outputs'!$D:$D,$D54,'VISSIM Travel Time Outputs'!$A:$A,"AVG",'VISSIM Travel Time Outputs'!$B:$B,EB$9)),"-")</f>
        <v>-</v>
      </c>
      <c r="EC54" s="34" t="str">
        <f>IFERROR(TIME(0,0,AVERAGEIFS('VISSIM Travel Time Outputs'!$K:$K,'VISSIM Travel Time Outputs'!$D:$D,$D54,'VISSIM Travel Time Outputs'!$A:$A,"AVG",'VISSIM Travel Time Outputs'!$B:$B,EC$9)),"-")</f>
        <v>-</v>
      </c>
      <c r="ED54" s="34" t="str">
        <f>IFERROR(TIME(0,0,AVERAGEIFS('VISSIM Travel Time Outputs'!$K:$K,'VISSIM Travel Time Outputs'!$D:$D,$D54,'VISSIM Travel Time Outputs'!$A:$A,"AVG",'VISSIM Travel Time Outputs'!$B:$B,ED$9)),"-")</f>
        <v>-</v>
      </c>
      <c r="EE54" s="34" t="str">
        <f>IFERROR(TIME(0,0,AVERAGEIFS('VISSIM Travel Time Outputs'!$K:$K,'VISSIM Travel Time Outputs'!$D:$D,$D54,'VISSIM Travel Time Outputs'!$A:$A,"AVG",'VISSIM Travel Time Outputs'!$B:$B,EE$9)),"-")</f>
        <v>-</v>
      </c>
      <c r="EF54" s="34" t="str">
        <f>IFERROR(TIME(0,0,AVERAGEIFS('VISSIM Travel Time Outputs'!$K:$K,'VISSIM Travel Time Outputs'!$D:$D,$D54,'VISSIM Travel Time Outputs'!$A:$A,"AVG",'VISSIM Travel Time Outputs'!$B:$B,EF$9)),"-")</f>
        <v>-</v>
      </c>
      <c r="EG54" s="34" t="str">
        <f>IFERROR(TIME(0,0,AVERAGEIFS('VISSIM Travel Time Outputs'!$K:$K,'VISSIM Travel Time Outputs'!$D:$D,$D54,'VISSIM Travel Time Outputs'!$A:$A,"AVG",'VISSIM Travel Time Outputs'!$B:$B,EG$9)),"-")</f>
        <v>-</v>
      </c>
      <c r="EH54" s="34" t="str">
        <f>IFERROR(TIME(0,0,AVERAGEIFS('VISSIM Travel Time Outputs'!$K:$K,'VISSIM Travel Time Outputs'!$D:$D,$D54,'VISSIM Travel Time Outputs'!$A:$A,"AVG",'VISSIM Travel Time Outputs'!$B:$B,EH$9)),"-")</f>
        <v>-</v>
      </c>
      <c r="EI54" s="134" t="str">
        <f>IFERROR(TIME(0,0,AVERAGEIFS('VISSIM Travel Time Outputs'!$K:$K,'VISSIM Travel Time Outputs'!$D:$D,$D54,'VISSIM Travel Time Outputs'!$A:$A,"AVG",'VISSIM Travel Time Outputs'!$B:$B,EI$9)),"-")</f>
        <v>-</v>
      </c>
      <c r="EJ54" s="126"/>
      <c r="EK54" s="323" t="str">
        <f>IFERROR(AVERAGEIFS('VISSIM Travel Time Outputs'!$H:$H,'VISSIM Travel Time Outputs'!$D:$D,$D54,'VISSIM Travel Time Outputs'!$A:$A,"AVG",'VISSIM Travel Time Outputs'!$B:$B,EK$9),"-")</f>
        <v>-</v>
      </c>
      <c r="EL54" s="324" t="str">
        <f>IFERROR(AVERAGEIFS('VISSIM Travel Time Outputs'!$H:$H,'VISSIM Travel Time Outputs'!$D:$D,$D54,'VISSIM Travel Time Outputs'!$A:$A,"AVG",'VISSIM Travel Time Outputs'!$B:$B,EL$9),"-")</f>
        <v>-</v>
      </c>
      <c r="EM54" s="324" t="str">
        <f>IFERROR(AVERAGEIFS('VISSIM Travel Time Outputs'!$H:$H,'VISSIM Travel Time Outputs'!$D:$D,$D54,'VISSIM Travel Time Outputs'!$A:$A,"AVG",'VISSIM Travel Time Outputs'!$B:$B,EM$9),"-")</f>
        <v>-</v>
      </c>
      <c r="EN54" s="324" t="str">
        <f>IFERROR(AVERAGEIFS('VISSIM Travel Time Outputs'!$H:$H,'VISSIM Travel Time Outputs'!$D:$D,$D54,'VISSIM Travel Time Outputs'!$A:$A,"AVG",'VISSIM Travel Time Outputs'!$B:$B,EN$9),"-")</f>
        <v>-</v>
      </c>
      <c r="EO54" s="324" t="str">
        <f>IFERROR(AVERAGEIFS('VISSIM Travel Time Outputs'!$H:$H,'VISSIM Travel Time Outputs'!$D:$D,$D54,'VISSIM Travel Time Outputs'!$A:$A,"AVG",'VISSIM Travel Time Outputs'!$B:$B,EO$9),"-")</f>
        <v>-</v>
      </c>
      <c r="EP54" s="324" t="str">
        <f>IFERROR(AVERAGEIFS('VISSIM Travel Time Outputs'!$H:$H,'VISSIM Travel Time Outputs'!$D:$D,$D54,'VISSIM Travel Time Outputs'!$A:$A,"AVG",'VISSIM Travel Time Outputs'!$B:$B,EP$9),"-")</f>
        <v>-</v>
      </c>
      <c r="EQ54" s="324" t="str">
        <f>IFERROR(AVERAGEIFS('VISSIM Travel Time Outputs'!$H:$H,'VISSIM Travel Time Outputs'!$D:$D,$D54,'VISSIM Travel Time Outputs'!$A:$A,"AVG",'VISSIM Travel Time Outputs'!$B:$B,EQ$9),"-")</f>
        <v>-</v>
      </c>
      <c r="ER54" s="324" t="str">
        <f>IFERROR(AVERAGEIFS('VISSIM Travel Time Outputs'!$H:$H,'VISSIM Travel Time Outputs'!$D:$D,$D54,'VISSIM Travel Time Outputs'!$A:$A,"AVG",'VISSIM Travel Time Outputs'!$B:$B,ER$9),"-")</f>
        <v>-</v>
      </c>
      <c r="ES54" s="324" t="str">
        <f>IFERROR(AVERAGEIFS('VISSIM Travel Time Outputs'!$H:$H,'VISSIM Travel Time Outputs'!$D:$D,$D54,'VISSIM Travel Time Outputs'!$A:$A,"AVG",'VISSIM Travel Time Outputs'!$B:$B,ES$9),"-")</f>
        <v>-</v>
      </c>
      <c r="ET54" s="324" t="str">
        <f>IFERROR(AVERAGEIFS('VISSIM Travel Time Outputs'!$H:$H,'VISSIM Travel Time Outputs'!$D:$D,$D54,'VISSIM Travel Time Outputs'!$A:$A,"AVG",'VISSIM Travel Time Outputs'!$B:$B,ET$9),"-")</f>
        <v>-</v>
      </c>
      <c r="EU54" s="324" t="str">
        <f>IFERROR(AVERAGEIFS('VISSIM Travel Time Outputs'!$H:$H,'VISSIM Travel Time Outputs'!$D:$D,$D54,'VISSIM Travel Time Outputs'!$A:$A,"AVG",'VISSIM Travel Time Outputs'!$B:$B,EU$9),"-")</f>
        <v>-</v>
      </c>
      <c r="EV54" s="324" t="str">
        <f>IFERROR(AVERAGEIFS('VISSIM Travel Time Outputs'!$H:$H,'VISSIM Travel Time Outputs'!$D:$D,$D54,'VISSIM Travel Time Outputs'!$A:$A,"AVG",'VISSIM Travel Time Outputs'!$B:$B,EV$9),"-")</f>
        <v>-</v>
      </c>
      <c r="EW54" s="324" t="str">
        <f>IFERROR(AVERAGEIFS('VISSIM Travel Time Outputs'!$H:$H,'VISSIM Travel Time Outputs'!$D:$D,$D54,'VISSIM Travel Time Outputs'!$A:$A,"AVG",'VISSIM Travel Time Outputs'!$B:$B,EW$9),"-")</f>
        <v>-</v>
      </c>
      <c r="EX54" s="324" t="str">
        <f>IFERROR(AVERAGEIFS('VISSIM Travel Time Outputs'!$H:$H,'VISSIM Travel Time Outputs'!$D:$D,$D54,'VISSIM Travel Time Outputs'!$A:$A,"AVG",'VISSIM Travel Time Outputs'!$B:$B,EX$9),"-")</f>
        <v>-</v>
      </c>
      <c r="EY54" s="324" t="str">
        <f>IFERROR(AVERAGEIFS('VISSIM Travel Time Outputs'!$H:$H,'VISSIM Travel Time Outputs'!$D:$D,$D54,'VISSIM Travel Time Outputs'!$A:$A,"AVG",'VISSIM Travel Time Outputs'!$B:$B,EY$9),"-")</f>
        <v>-</v>
      </c>
      <c r="EZ54" s="325" t="str">
        <f>IFERROR(AVERAGEIFS('VISSIM Travel Time Outputs'!$H:$H,'VISSIM Travel Time Outputs'!$D:$D,$D54,'VISSIM Travel Time Outputs'!$A:$A,"AVG",'VISSIM Travel Time Outputs'!$B:$B,EZ$9),"-")</f>
        <v>-</v>
      </c>
      <c r="FA54" s="254"/>
      <c r="FB54" s="209" t="str">
        <f t="shared" si="22"/>
        <v>--</v>
      </c>
      <c r="FC54" s="354" t="str">
        <f t="shared" si="23"/>
        <v>--</v>
      </c>
      <c r="FD54" s="325">
        <f t="shared" si="24"/>
        <v>0</v>
      </c>
      <c r="FE54" s="331"/>
      <c r="FF54" s="209" t="str">
        <f>IFERROR(GETPIVOTDATA("Average of TRAVTM(40)",#REF!,"TIMEINT",FF$9,"VEHICLETRAVELTIMEMEASUREMENT",$D54)/3600/24,"--")</f>
        <v>--</v>
      </c>
      <c r="FG54" s="34" t="str">
        <f>IFERROR(GETPIVOTDATA("Average of TRAVTM(40)",#REF!,"TIMEINT",FG$9,"VEHICLETRAVELTIMEMEASUREMENT",$D54)/3600/24,"--")</f>
        <v>--</v>
      </c>
      <c r="FH54" s="34" t="str">
        <f>IFERROR(GETPIVOTDATA("Average of TRAVTM(40)",#REF!,"TIMEINT",FH$9,"VEHICLETRAVELTIMEMEASUREMENT",$D54)/3600/24,"--")</f>
        <v>--</v>
      </c>
      <c r="FI54" s="34" t="str">
        <f>IFERROR(GETPIVOTDATA("Average of TRAVTM(40)",#REF!,"TIMEINT",FI$9,"VEHICLETRAVELTIMEMEASUREMENT",$D54)/3600/24,"--")</f>
        <v>--</v>
      </c>
      <c r="FJ54" s="34" t="str">
        <f>IFERROR(GETPIVOTDATA("Average of TRAVTM(40)",#REF!,"TIMEINT",FJ$9,"VEHICLETRAVELTIMEMEASUREMENT",$D54)/3600/24,"--")</f>
        <v>--</v>
      </c>
      <c r="FK54" s="34" t="str">
        <f>IFERROR(GETPIVOTDATA("Average of TRAVTM(40)",#REF!,"TIMEINT",FK$9,"VEHICLETRAVELTIMEMEASUREMENT",$D54)/3600/24,"--")</f>
        <v>--</v>
      </c>
      <c r="FL54" s="34" t="str">
        <f>IFERROR(GETPIVOTDATA("Average of TRAVTM(40)",#REF!,"TIMEINT",FL$9,"VEHICLETRAVELTIMEMEASUREMENT",$D54)/3600/24,"--")</f>
        <v>--</v>
      </c>
      <c r="FM54" s="34" t="str">
        <f>IFERROR(GETPIVOTDATA("Average of TRAVTM(40)",#REF!,"TIMEINT",FM$9,"VEHICLETRAVELTIMEMEASUREMENT",$D54)/3600/24,"--")</f>
        <v>--</v>
      </c>
      <c r="FN54" s="34" t="str">
        <f>IFERROR(GETPIVOTDATA("Average of TRAVTM(40)",#REF!,"TIMEINT",FN$9,"VEHICLETRAVELTIMEMEASUREMENT",$D54)/3600/24,"--")</f>
        <v>--</v>
      </c>
      <c r="FO54" s="34" t="str">
        <f>IFERROR(GETPIVOTDATA("Average of TRAVTM(40)",#REF!,"TIMEINT",FO$9,"VEHICLETRAVELTIMEMEASUREMENT",$D54)/3600/24,"--")</f>
        <v>--</v>
      </c>
      <c r="FP54" s="34" t="str">
        <f>IFERROR(GETPIVOTDATA("Average of TRAVTM(40)",#REF!,"TIMEINT",FP$9,"VEHICLETRAVELTIMEMEASUREMENT",$D54)/3600/24,"--")</f>
        <v>--</v>
      </c>
      <c r="FQ54" s="34" t="str">
        <f>IFERROR(GETPIVOTDATA("Average of TRAVTM(40)",#REF!,"TIMEINT",FQ$9,"VEHICLETRAVELTIMEMEASUREMENT",$D54)/3600/24,"--")</f>
        <v>--</v>
      </c>
      <c r="FR54" s="34" t="str">
        <f>IFERROR(GETPIVOTDATA("Average of TRAVTM(40)",#REF!,"TIMEINT",FR$9,"VEHICLETRAVELTIMEMEASUREMENT",$D54)/3600/24,"--")</f>
        <v>--</v>
      </c>
      <c r="FS54" s="34" t="str">
        <f>IFERROR(GETPIVOTDATA("Average of TRAVTM(40)",#REF!,"TIMEINT",FS$9,"VEHICLETRAVELTIMEMEASUREMENT",$D54)/3600/24,"--")</f>
        <v>--</v>
      </c>
      <c r="FT54" s="34" t="str">
        <f>IFERROR(GETPIVOTDATA("Average of TRAVTM(40)",#REF!,"TIMEINT",FT$9,"VEHICLETRAVELTIMEMEASUREMENT",$D54)/3600/24,"--")</f>
        <v>--</v>
      </c>
      <c r="FU54" s="134" t="str">
        <f>IFERROR(GETPIVOTDATA("Average of TRAVTM(40)",#REF!,"TIMEINT",FU$9,"VEHICLETRAVELTIMEMEASUREMENT",$D54)/3600/24,"--")</f>
        <v>--</v>
      </c>
      <c r="FV54" s="331"/>
      <c r="FW54" s="323" t="str">
        <f>IFERROR(GETPIVOTDATA("Average of VEHS(40)",#REF!,"TIMEINT",FW$9,"VEHICLETRAVELTIMEMEASUREMENT",$D54),"--")</f>
        <v>--</v>
      </c>
      <c r="FX54" s="324" t="str">
        <f>IFERROR(GETPIVOTDATA("Average of VEHS(40)",#REF!,"TIMEINT",FX$9,"VEHICLETRAVELTIMEMEASUREMENT",$D54),"--")</f>
        <v>--</v>
      </c>
      <c r="FY54" s="324" t="str">
        <f>IFERROR(GETPIVOTDATA("Average of VEHS(40)",#REF!,"TIMEINT",FY$9,"VEHICLETRAVELTIMEMEASUREMENT",$D54),"--")</f>
        <v>--</v>
      </c>
      <c r="FZ54" s="324" t="str">
        <f>IFERROR(GETPIVOTDATA("Average of VEHS(40)",#REF!,"TIMEINT",FZ$9,"VEHICLETRAVELTIMEMEASUREMENT",$D54),"--")</f>
        <v>--</v>
      </c>
      <c r="GA54" s="324" t="str">
        <f>IFERROR(GETPIVOTDATA("Average of VEHS(40)",#REF!,"TIMEINT",GA$9,"VEHICLETRAVELTIMEMEASUREMENT",$D54),"--")</f>
        <v>--</v>
      </c>
      <c r="GB54" s="324" t="str">
        <f>IFERROR(GETPIVOTDATA("Average of VEHS(40)",#REF!,"TIMEINT",GB$9,"VEHICLETRAVELTIMEMEASUREMENT",$D54),"--")</f>
        <v>--</v>
      </c>
      <c r="GC54" s="324" t="str">
        <f>IFERROR(GETPIVOTDATA("Average of VEHS(40)",#REF!,"TIMEINT",GC$9,"VEHICLETRAVELTIMEMEASUREMENT",$D54),"--")</f>
        <v>--</v>
      </c>
      <c r="GD54" s="324" t="str">
        <f>IFERROR(GETPIVOTDATA("Average of VEHS(40)",#REF!,"TIMEINT",GD$9,"VEHICLETRAVELTIMEMEASUREMENT",$D54),"--")</f>
        <v>--</v>
      </c>
      <c r="GE54" s="324" t="str">
        <f>IFERROR(GETPIVOTDATA("Average of VEHS(40)",#REF!,"TIMEINT",GE$9,"VEHICLETRAVELTIMEMEASUREMENT",$D54),"--")</f>
        <v>--</v>
      </c>
      <c r="GF54" s="324" t="str">
        <f>IFERROR(GETPIVOTDATA("Average of VEHS(40)",#REF!,"TIMEINT",GF$9,"VEHICLETRAVELTIMEMEASUREMENT",$D54),"--")</f>
        <v>--</v>
      </c>
      <c r="GG54" s="324" t="str">
        <f>IFERROR(GETPIVOTDATA("Average of VEHS(40)",#REF!,"TIMEINT",GG$9,"VEHICLETRAVELTIMEMEASUREMENT",$D54),"--")</f>
        <v>--</v>
      </c>
      <c r="GH54" s="324" t="str">
        <f>IFERROR(GETPIVOTDATA("Average of VEHS(40)",#REF!,"TIMEINT",GH$9,"VEHICLETRAVELTIMEMEASUREMENT",$D54),"--")</f>
        <v>--</v>
      </c>
      <c r="GI54" s="324" t="str">
        <f>IFERROR(GETPIVOTDATA("Average of VEHS(40)",#REF!,"TIMEINT",GI$9,"VEHICLETRAVELTIMEMEASUREMENT",$D54),"--")</f>
        <v>--</v>
      </c>
      <c r="GJ54" s="324" t="str">
        <f>IFERROR(GETPIVOTDATA("Average of VEHS(40)",#REF!,"TIMEINT",GJ$9,"VEHICLETRAVELTIMEMEASUREMENT",$D54),"--")</f>
        <v>--</v>
      </c>
      <c r="GK54" s="324" t="str">
        <f>IFERROR(GETPIVOTDATA("Average of VEHS(40)",#REF!,"TIMEINT",GK$9,"VEHICLETRAVELTIMEMEASUREMENT",$D54),"--")</f>
        <v>--</v>
      </c>
      <c r="GL54" s="325" t="str">
        <f>IFERROR(GETPIVOTDATA("Average of VEHS(40)",#REF!,"TIMEINT",GL$9,"VEHICLETRAVELTIMEMEASUREMENT",$D54),"--")</f>
        <v>--</v>
      </c>
      <c r="GM54" s="331"/>
      <c r="GN54" s="209" t="str">
        <f t="shared" si="25"/>
        <v>--</v>
      </c>
      <c r="GO54" s="354" t="str">
        <f t="shared" si="26"/>
        <v>--</v>
      </c>
      <c r="GP54" s="325">
        <f t="shared" si="27"/>
        <v>0</v>
      </c>
      <c r="GQ54" s="331"/>
      <c r="GR54" s="209" t="str">
        <f>IFERROR(GETPIVOTDATA("Average of TRAVTM(60)",#REF!,"TIMEINT",GR$9,"VEHICLETRAVELTIMEMEASUREMENT",$D54)/3600/24,"--")</f>
        <v>--</v>
      </c>
      <c r="GS54" s="34" t="str">
        <f>IFERROR(GETPIVOTDATA("Average of TRAVTM(60)",#REF!,"TIMEINT",GS$9,"VEHICLETRAVELTIMEMEASUREMENT",$D54)/3600/24,"--")</f>
        <v>--</v>
      </c>
      <c r="GT54" s="34" t="str">
        <f>IFERROR(GETPIVOTDATA("Average of TRAVTM(60)",#REF!,"TIMEINT",GT$9,"VEHICLETRAVELTIMEMEASUREMENT",$D54)/3600/24,"--")</f>
        <v>--</v>
      </c>
      <c r="GU54" s="34" t="str">
        <f>IFERROR(GETPIVOTDATA("Average of TRAVTM(60)",#REF!,"TIMEINT",GU$9,"VEHICLETRAVELTIMEMEASUREMENT",$D54)/3600/24,"--")</f>
        <v>--</v>
      </c>
      <c r="GV54" s="34" t="str">
        <f>IFERROR(GETPIVOTDATA("Average of TRAVTM(60)",#REF!,"TIMEINT",GV$9,"VEHICLETRAVELTIMEMEASUREMENT",$D54)/3600/24,"--")</f>
        <v>--</v>
      </c>
      <c r="GW54" s="34" t="str">
        <f>IFERROR(GETPIVOTDATA("Average of TRAVTM(60)",#REF!,"TIMEINT",GW$9,"VEHICLETRAVELTIMEMEASUREMENT",$D54)/3600/24,"--")</f>
        <v>--</v>
      </c>
      <c r="GX54" s="34" t="str">
        <f>IFERROR(GETPIVOTDATA("Average of TRAVTM(60)",#REF!,"TIMEINT",GX$9,"VEHICLETRAVELTIMEMEASUREMENT",$D54)/3600/24,"--")</f>
        <v>--</v>
      </c>
      <c r="GY54" s="34" t="str">
        <f>IFERROR(GETPIVOTDATA("Average of TRAVTM(60)",#REF!,"TIMEINT",GY$9,"VEHICLETRAVELTIMEMEASUREMENT",$D54)/3600/24,"--")</f>
        <v>--</v>
      </c>
      <c r="GZ54" s="34" t="str">
        <f>IFERROR(GETPIVOTDATA("Average of TRAVTM(60)",#REF!,"TIMEINT",GZ$9,"VEHICLETRAVELTIMEMEASUREMENT",$D54)/3600/24,"--")</f>
        <v>--</v>
      </c>
      <c r="HA54" s="34" t="str">
        <f>IFERROR(GETPIVOTDATA("Average of TRAVTM(60)",#REF!,"TIMEINT",HA$9,"VEHICLETRAVELTIMEMEASUREMENT",$D54)/3600/24,"--")</f>
        <v>--</v>
      </c>
      <c r="HB54" s="34" t="str">
        <f>IFERROR(GETPIVOTDATA("Average of TRAVTM(60)",#REF!,"TIMEINT",HB$9,"VEHICLETRAVELTIMEMEASUREMENT",$D54)/3600/24,"--")</f>
        <v>--</v>
      </c>
      <c r="HC54" s="34" t="str">
        <f>IFERROR(GETPIVOTDATA("Average of TRAVTM(60)",#REF!,"TIMEINT",HC$9,"VEHICLETRAVELTIMEMEASUREMENT",$D54)/3600/24,"--")</f>
        <v>--</v>
      </c>
      <c r="HD54" s="34" t="str">
        <f>IFERROR(GETPIVOTDATA("Average of TRAVTM(60)",#REF!,"TIMEINT",HD$9,"VEHICLETRAVELTIMEMEASUREMENT",$D54)/3600/24,"--")</f>
        <v>--</v>
      </c>
      <c r="HE54" s="34" t="str">
        <f>IFERROR(GETPIVOTDATA("Average of TRAVTM(60)",#REF!,"TIMEINT",HE$9,"VEHICLETRAVELTIMEMEASUREMENT",$D54)/3600/24,"--")</f>
        <v>--</v>
      </c>
      <c r="HF54" s="34" t="str">
        <f>IFERROR(GETPIVOTDATA("Average of TRAVTM(60)",#REF!,"TIMEINT",HF$9,"VEHICLETRAVELTIMEMEASUREMENT",$D54)/3600/24,"--")</f>
        <v>--</v>
      </c>
      <c r="HG54" s="134" t="str">
        <f>IFERROR(GETPIVOTDATA("Average of TRAVTM(60)",#REF!,"TIMEINT",HG$9,"VEHICLETRAVELTIMEMEASUREMENT",$D54)/3600/24,"--")</f>
        <v>--</v>
      </c>
      <c r="HH54" s="331"/>
      <c r="HI54" s="323" t="str">
        <f>IFERROR(GETPIVOTDATA("Average of VEHS(60)",#REF!,"TIMEINT",HI$9,"VEHICLETRAVELTIMEMEASUREMENT",$D54),"--")</f>
        <v>--</v>
      </c>
      <c r="HJ54" s="324" t="str">
        <f>IFERROR(GETPIVOTDATA("Average of VEHS(60)",#REF!,"TIMEINT",HJ$9,"VEHICLETRAVELTIMEMEASUREMENT",$D54),"--")</f>
        <v>--</v>
      </c>
      <c r="HK54" s="324" t="str">
        <f>IFERROR(GETPIVOTDATA("Average of VEHS(60)",#REF!,"TIMEINT",HK$9,"VEHICLETRAVELTIMEMEASUREMENT",$D54),"--")</f>
        <v>--</v>
      </c>
      <c r="HL54" s="324" t="str">
        <f>IFERROR(GETPIVOTDATA("Average of VEHS(60)",#REF!,"TIMEINT",HL$9,"VEHICLETRAVELTIMEMEASUREMENT",$D54),"--")</f>
        <v>--</v>
      </c>
      <c r="HM54" s="324" t="str">
        <f>IFERROR(GETPIVOTDATA("Average of VEHS(60)",#REF!,"TIMEINT",HM$9,"VEHICLETRAVELTIMEMEASUREMENT",$D54),"--")</f>
        <v>--</v>
      </c>
      <c r="HN54" s="324" t="str">
        <f>IFERROR(GETPIVOTDATA("Average of VEHS(60)",#REF!,"TIMEINT",HN$9,"VEHICLETRAVELTIMEMEASUREMENT",$D54),"--")</f>
        <v>--</v>
      </c>
      <c r="HO54" s="324" t="str">
        <f>IFERROR(GETPIVOTDATA("Average of VEHS(60)",#REF!,"TIMEINT",HO$9,"VEHICLETRAVELTIMEMEASUREMENT",$D54),"--")</f>
        <v>--</v>
      </c>
      <c r="HP54" s="324" t="str">
        <f>IFERROR(GETPIVOTDATA("Average of VEHS(60)",#REF!,"TIMEINT",HP$9,"VEHICLETRAVELTIMEMEASUREMENT",$D54),"--")</f>
        <v>--</v>
      </c>
      <c r="HQ54" s="324" t="str">
        <f>IFERROR(GETPIVOTDATA("Average of VEHS(60)",#REF!,"TIMEINT",HQ$9,"VEHICLETRAVELTIMEMEASUREMENT",$D54),"--")</f>
        <v>--</v>
      </c>
      <c r="HR54" s="324" t="str">
        <f>IFERROR(GETPIVOTDATA("Average of VEHS(60)",#REF!,"TIMEINT",HR$9,"VEHICLETRAVELTIMEMEASUREMENT",$D54),"--")</f>
        <v>--</v>
      </c>
      <c r="HS54" s="324" t="str">
        <f>IFERROR(GETPIVOTDATA("Average of VEHS(60)",#REF!,"TIMEINT",HS$9,"VEHICLETRAVELTIMEMEASUREMENT",$D54),"--")</f>
        <v>--</v>
      </c>
      <c r="HT54" s="324" t="str">
        <f>IFERROR(GETPIVOTDATA("Average of VEHS(60)",#REF!,"TIMEINT",HT$9,"VEHICLETRAVELTIMEMEASUREMENT",$D54),"--")</f>
        <v>--</v>
      </c>
      <c r="HU54" s="324" t="str">
        <f>IFERROR(GETPIVOTDATA("Average of VEHS(60)",#REF!,"TIMEINT",HU$9,"VEHICLETRAVELTIMEMEASUREMENT",$D54),"--")</f>
        <v>--</v>
      </c>
      <c r="HV54" s="324" t="str">
        <f>IFERROR(GETPIVOTDATA("Average of VEHS(60)",#REF!,"TIMEINT",HV$9,"VEHICLETRAVELTIMEMEASUREMENT",$D54),"--")</f>
        <v>--</v>
      </c>
      <c r="HW54" s="324" t="str">
        <f>IFERROR(GETPIVOTDATA("Average of VEHS(60)",#REF!,"TIMEINT",HW$9,"VEHICLETRAVELTIMEMEASUREMENT",$D54),"--")</f>
        <v>--</v>
      </c>
      <c r="HX54" s="325" t="str">
        <f>IFERROR(GETPIVOTDATA("Average of VEHS(60)",#REF!,"TIMEINT",HX$9,"VEHICLETRAVELTIMEMEASUREMENT",$D54),"--")</f>
        <v>--</v>
      </c>
      <c r="HY54" s="331"/>
      <c r="HZ54" s="209" t="str">
        <f t="shared" si="28"/>
        <v>--</v>
      </c>
      <c r="IA54" s="354" t="str">
        <f t="shared" si="29"/>
        <v>--</v>
      </c>
      <c r="IB54" s="325">
        <f t="shared" si="30"/>
        <v>0</v>
      </c>
      <c r="IC54" s="638"/>
      <c r="ID54" s="323" t="str">
        <f>IFERROR(AVERAGEIFS('VISSIM Travel Time Outputs'!#REF!,'VISSIM Travel Time Outputs'!#REF!,$D54,'VISSIM Travel Time Outputs'!#REF!,"AVG",'VISSIM Travel Time Outputs'!#REF!,ID$9),"-")</f>
        <v>-</v>
      </c>
      <c r="IE54" s="324" t="str">
        <f>IFERROR(AVERAGEIFS('VISSIM Travel Time Outputs'!#REF!,'VISSIM Travel Time Outputs'!#REF!,$D54,'VISSIM Travel Time Outputs'!#REF!,"AVG",'VISSIM Travel Time Outputs'!#REF!,IE$9),"-")</f>
        <v>-</v>
      </c>
      <c r="IF54" s="324" t="str">
        <f>IFERROR(AVERAGEIFS('VISSIM Travel Time Outputs'!#REF!,'VISSIM Travel Time Outputs'!#REF!,$D54,'VISSIM Travel Time Outputs'!#REF!,"AVG",'VISSIM Travel Time Outputs'!#REF!,IF$9),"-")</f>
        <v>-</v>
      </c>
      <c r="IG54" s="324" t="str">
        <f>IFERROR(AVERAGEIFS('VISSIM Travel Time Outputs'!#REF!,'VISSIM Travel Time Outputs'!#REF!,$D54,'VISSIM Travel Time Outputs'!#REF!,"AVG",'VISSIM Travel Time Outputs'!#REF!,IG$9),"-")</f>
        <v>-</v>
      </c>
      <c r="IH54" s="324" t="str">
        <f>IFERROR(AVERAGEIFS('VISSIM Travel Time Outputs'!#REF!,'VISSIM Travel Time Outputs'!#REF!,$D54,'VISSIM Travel Time Outputs'!#REF!,"AVG",'VISSIM Travel Time Outputs'!#REF!,IH$9),"-")</f>
        <v>-</v>
      </c>
      <c r="II54" s="324" t="str">
        <f>IFERROR(AVERAGEIFS('VISSIM Travel Time Outputs'!#REF!,'VISSIM Travel Time Outputs'!#REF!,$D54,'VISSIM Travel Time Outputs'!#REF!,"AVG",'VISSIM Travel Time Outputs'!#REF!,II$9),"-")</f>
        <v>-</v>
      </c>
      <c r="IJ54" s="324" t="str">
        <f>IFERROR(AVERAGEIFS('VISSIM Travel Time Outputs'!#REF!,'VISSIM Travel Time Outputs'!#REF!,$D54,'VISSIM Travel Time Outputs'!#REF!,"AVG",'VISSIM Travel Time Outputs'!#REF!,IJ$9),"-")</f>
        <v>-</v>
      </c>
      <c r="IK54" s="324" t="str">
        <f>IFERROR(AVERAGEIFS('VISSIM Travel Time Outputs'!#REF!,'VISSIM Travel Time Outputs'!#REF!,$D54,'VISSIM Travel Time Outputs'!#REF!,"AVG",'VISSIM Travel Time Outputs'!#REF!,IK$9),"-")</f>
        <v>-</v>
      </c>
      <c r="IL54" s="324" t="str">
        <f>IFERROR(AVERAGEIFS('VISSIM Travel Time Outputs'!#REF!,'VISSIM Travel Time Outputs'!#REF!,$D54,'VISSIM Travel Time Outputs'!#REF!,"AVG",'VISSIM Travel Time Outputs'!#REF!,IL$9),"-")</f>
        <v>-</v>
      </c>
      <c r="IM54" s="324" t="str">
        <f>IFERROR(AVERAGEIFS('VISSIM Travel Time Outputs'!#REF!,'VISSIM Travel Time Outputs'!#REF!,$D54,'VISSIM Travel Time Outputs'!#REF!,"AVG",'VISSIM Travel Time Outputs'!#REF!,IM$9),"-")</f>
        <v>-</v>
      </c>
      <c r="IN54" s="324" t="str">
        <f>IFERROR(AVERAGEIFS('VISSIM Travel Time Outputs'!#REF!,'VISSIM Travel Time Outputs'!#REF!,$D54,'VISSIM Travel Time Outputs'!#REF!,"AVG",'VISSIM Travel Time Outputs'!#REF!,IN$9),"-")</f>
        <v>-</v>
      </c>
      <c r="IO54" s="324" t="str">
        <f>IFERROR(AVERAGEIFS('VISSIM Travel Time Outputs'!#REF!,'VISSIM Travel Time Outputs'!#REF!,$D54,'VISSIM Travel Time Outputs'!#REF!,"AVG",'VISSIM Travel Time Outputs'!#REF!,IO$9),"-")</f>
        <v>-</v>
      </c>
      <c r="IP54" s="324" t="str">
        <f>IFERROR(AVERAGEIFS('VISSIM Travel Time Outputs'!#REF!,'VISSIM Travel Time Outputs'!#REF!,$D54,'VISSIM Travel Time Outputs'!#REF!,"AVG",'VISSIM Travel Time Outputs'!#REF!,IP$9),"-")</f>
        <v>-</v>
      </c>
      <c r="IQ54" s="324" t="str">
        <f>IFERROR(AVERAGEIFS('VISSIM Travel Time Outputs'!#REF!,'VISSIM Travel Time Outputs'!#REF!,$D54,'VISSIM Travel Time Outputs'!#REF!,"AVG",'VISSIM Travel Time Outputs'!#REF!,IQ$9),"-")</f>
        <v>-</v>
      </c>
      <c r="IR54" s="324" t="str">
        <f>IFERROR(AVERAGEIFS('VISSIM Travel Time Outputs'!#REF!,'VISSIM Travel Time Outputs'!#REF!,$D54,'VISSIM Travel Time Outputs'!#REF!,"AVG",'VISSIM Travel Time Outputs'!#REF!,IR$9),"-")</f>
        <v>-</v>
      </c>
      <c r="IS54" s="325" t="str">
        <f>IFERROR(AVERAGEIFS('VISSIM Travel Time Outputs'!#REF!,'VISSIM Travel Time Outputs'!#REF!,$D54,'VISSIM Travel Time Outputs'!#REF!,"AVG",'VISSIM Travel Time Outputs'!#REF!,IS$9),"-")</f>
        <v>-</v>
      </c>
      <c r="IT54" s="325" t="str">
        <f t="shared" si="31"/>
        <v>--</v>
      </c>
    </row>
    <row r="55" spans="1:254" x14ac:dyDescent="0.35">
      <c r="A55" s="252" t="str">
        <f t="shared" si="12"/>
        <v>H</v>
      </c>
      <c r="B55" s="577">
        <f t="shared" si="32"/>
        <v>46</v>
      </c>
      <c r="C55" s="413">
        <f>INDEX('Input - Travel Times'!$B$3:$AH$103,MATCH($B55,'Input - Travel Times'!$B$3:$B$103,0),MATCH(C$9,'Input - Travel Times'!$B$3:$AH$3,0))</f>
        <v>0</v>
      </c>
      <c r="D55" s="150">
        <f>INDEX('Input - Travel Times'!$B$3:$AH$103,MATCH($B55,'Input - Travel Times'!$B$3:$B$103,0),MATCH(D$9,'Input - Travel Times'!$B$3:$AH$3,0))</f>
        <v>0</v>
      </c>
      <c r="E55" s="518">
        <f>TIME(0,0,INDEX('Input - Travel Times'!$B$3:$AH$103,MATCH($B55,'Input - Travel Times'!$B$3:$B$103,0),MATCH(E$9,'Input - Travel Times'!$B$3:$AH$3,0)))</f>
        <v>0</v>
      </c>
      <c r="F55" s="518">
        <f>TIME(0,0,INDEX('Input - Travel Times'!$B$3:$AH$103,MATCH($B55,'Input - Travel Times'!$B$3:$B$103,0),MATCH(F$9,'Input - Travel Times'!$B$3:$AH$3,0)))</f>
        <v>0</v>
      </c>
      <c r="G55" s="518">
        <f>TIME(0,0,INDEX('Input - Travel Times'!$B$3:$AH$103,MATCH($B55,'Input - Travel Times'!$B$3:$B$103,0),MATCH(G$9,'Input - Travel Times'!$B$3:$AH$3,0)))</f>
        <v>0</v>
      </c>
      <c r="H55" s="518">
        <f>TIME(0,0,INDEX('Input - Travel Times'!$B$3:$AH$103,MATCH($B55,'Input - Travel Times'!$B$3:$B$103,0),MATCH(H$9,'Input - Travel Times'!$B$3:$AH$3,0)))</f>
        <v>0</v>
      </c>
      <c r="J55" s="209" t="str">
        <f>IFERROR(TIME(0,0,AVERAGEIFS('VISSIM Travel Time Outputs'!$I:$I,'VISSIM Travel Time Outputs'!$D:$D,$D55,'VISSIM Travel Time Outputs'!$A:$A,"AVG",'VISSIM Travel Time Outputs'!$B:$B,J$9)),"-")</f>
        <v>-</v>
      </c>
      <c r="K55" s="34" t="str">
        <f>IFERROR(TIME(0,0,AVERAGEIFS('VISSIM Travel Time Outputs'!$I:$I,'VISSIM Travel Time Outputs'!$D:$D,$D55,'VISSIM Travel Time Outputs'!$A:$A,"AVG",'VISSIM Travel Time Outputs'!$B:$B,K$9)),"-")</f>
        <v>-</v>
      </c>
      <c r="L55" s="34" t="str">
        <f>IFERROR(TIME(0,0,AVERAGEIFS('VISSIM Travel Time Outputs'!$I:$I,'VISSIM Travel Time Outputs'!$D:$D,$D55,'VISSIM Travel Time Outputs'!$A:$A,"AVG",'VISSIM Travel Time Outputs'!$B:$B,L$9)),"-")</f>
        <v>-</v>
      </c>
      <c r="M55" s="34" t="str">
        <f>IFERROR(TIME(0,0,AVERAGEIFS('VISSIM Travel Time Outputs'!$I:$I,'VISSIM Travel Time Outputs'!$D:$D,$D55,'VISSIM Travel Time Outputs'!$A:$A,"AVG",'VISSIM Travel Time Outputs'!$B:$B,M$9)),"-")</f>
        <v>-</v>
      </c>
      <c r="N55" s="34" t="str">
        <f>IFERROR(TIME(0,0,AVERAGEIFS('VISSIM Travel Time Outputs'!$I:$I,'VISSIM Travel Time Outputs'!$D:$D,$D55,'VISSIM Travel Time Outputs'!$A:$A,"AVG",'VISSIM Travel Time Outputs'!$B:$B,N$9)),"-")</f>
        <v>-</v>
      </c>
      <c r="O55" s="34" t="str">
        <f>IFERROR(TIME(0,0,AVERAGEIFS('VISSIM Travel Time Outputs'!$I:$I,'VISSIM Travel Time Outputs'!$D:$D,$D55,'VISSIM Travel Time Outputs'!$A:$A,"AVG",'VISSIM Travel Time Outputs'!$B:$B,O$9)),"-")</f>
        <v>-</v>
      </c>
      <c r="P55" s="34" t="str">
        <f>IFERROR(TIME(0,0,AVERAGEIFS('VISSIM Travel Time Outputs'!$I:$I,'VISSIM Travel Time Outputs'!$D:$D,$D55,'VISSIM Travel Time Outputs'!$A:$A,"AVG",'VISSIM Travel Time Outputs'!$B:$B,P$9)),"-")</f>
        <v>-</v>
      </c>
      <c r="Q55" s="34" t="str">
        <f>IFERROR(TIME(0,0,AVERAGEIFS('VISSIM Travel Time Outputs'!$I:$I,'VISSIM Travel Time Outputs'!$D:$D,$D55,'VISSIM Travel Time Outputs'!$A:$A,"AVG",'VISSIM Travel Time Outputs'!$B:$B,Q$9)),"-")</f>
        <v>-</v>
      </c>
      <c r="R55" s="34" t="str">
        <f>IFERROR(TIME(0,0,AVERAGEIFS('VISSIM Travel Time Outputs'!$I:$I,'VISSIM Travel Time Outputs'!$D:$D,$D55,'VISSIM Travel Time Outputs'!$A:$A,"AVG",'VISSIM Travel Time Outputs'!$B:$B,R$9)),"-")</f>
        <v>-</v>
      </c>
      <c r="S55" s="34" t="str">
        <f>IFERROR(TIME(0,0,AVERAGEIFS('VISSIM Travel Time Outputs'!$I:$I,'VISSIM Travel Time Outputs'!$D:$D,$D55,'VISSIM Travel Time Outputs'!$A:$A,"AVG",'VISSIM Travel Time Outputs'!$B:$B,S$9)),"-")</f>
        <v>-</v>
      </c>
      <c r="T55" s="34" t="str">
        <f>IFERROR(TIME(0,0,AVERAGEIFS('VISSIM Travel Time Outputs'!$I:$I,'VISSIM Travel Time Outputs'!$D:$D,$D55,'VISSIM Travel Time Outputs'!$A:$A,"AVG",'VISSIM Travel Time Outputs'!$B:$B,T$9)),"-")</f>
        <v>-</v>
      </c>
      <c r="U55" s="34" t="str">
        <f>IFERROR(TIME(0,0,AVERAGEIFS('VISSIM Travel Time Outputs'!$I:$I,'VISSIM Travel Time Outputs'!$D:$D,$D55,'VISSIM Travel Time Outputs'!$A:$A,"AVG",'VISSIM Travel Time Outputs'!$B:$B,U$9)),"-")</f>
        <v>-</v>
      </c>
      <c r="V55" s="34" t="str">
        <f>IFERROR(TIME(0,0,AVERAGEIFS('VISSIM Travel Time Outputs'!$I:$I,'VISSIM Travel Time Outputs'!$D:$D,$D55,'VISSIM Travel Time Outputs'!$A:$A,"AVG",'VISSIM Travel Time Outputs'!$B:$B,V$9)),"-")</f>
        <v>-</v>
      </c>
      <c r="W55" s="34" t="str">
        <f>IFERROR(TIME(0,0,AVERAGEIFS('VISSIM Travel Time Outputs'!$I:$I,'VISSIM Travel Time Outputs'!$D:$D,$D55,'VISSIM Travel Time Outputs'!$A:$A,"AVG",'VISSIM Travel Time Outputs'!$B:$B,W$9)),"-")</f>
        <v>-</v>
      </c>
      <c r="X55" s="34" t="str">
        <f>IFERROR(TIME(0,0,AVERAGEIFS('VISSIM Travel Time Outputs'!$I:$I,'VISSIM Travel Time Outputs'!$D:$D,$D55,'VISSIM Travel Time Outputs'!$A:$A,"AVG",'VISSIM Travel Time Outputs'!$B:$B,X$9)),"-")</f>
        <v>-</v>
      </c>
      <c r="Y55" s="134" t="str">
        <f>IFERROR(TIME(0,0,AVERAGEIFS('VISSIM Travel Time Outputs'!$I:$I,'VISSIM Travel Time Outputs'!$D:$D,$D55,'VISSIM Travel Time Outputs'!$A:$A,"AVG",'VISSIM Travel Time Outputs'!$B:$B,Y$9)),"-")</f>
        <v>-</v>
      </c>
      <c r="Z55" s="254"/>
      <c r="AA55" s="323" t="str">
        <f>IFERROR(AVERAGEIFS('VISSIM Travel Time Outputs'!$F:$F,'VISSIM Travel Time Outputs'!$D:$D,$D55,'VISSIM Travel Time Outputs'!$A:$A,"AVG",'VISSIM Travel Time Outputs'!$B:$B,AA$9),"-")</f>
        <v>-</v>
      </c>
      <c r="AB55" s="324" t="str">
        <f>IFERROR(AVERAGEIFS('VISSIM Travel Time Outputs'!$F:$F,'VISSIM Travel Time Outputs'!$D:$D,$D55,'VISSIM Travel Time Outputs'!$A:$A,"AVG",'VISSIM Travel Time Outputs'!$B:$B,AB$9),"-")</f>
        <v>-</v>
      </c>
      <c r="AC55" s="324" t="str">
        <f>IFERROR(AVERAGEIFS('VISSIM Travel Time Outputs'!$F:$F,'VISSIM Travel Time Outputs'!$D:$D,$D55,'VISSIM Travel Time Outputs'!$A:$A,"AVG",'VISSIM Travel Time Outputs'!$B:$B,AC$9),"-")</f>
        <v>-</v>
      </c>
      <c r="AD55" s="324" t="str">
        <f>IFERROR(AVERAGEIFS('VISSIM Travel Time Outputs'!$F:$F,'VISSIM Travel Time Outputs'!$D:$D,$D55,'VISSIM Travel Time Outputs'!$A:$A,"AVG",'VISSIM Travel Time Outputs'!$B:$B,AD$9),"-")</f>
        <v>-</v>
      </c>
      <c r="AE55" s="324" t="str">
        <f>IFERROR(AVERAGEIFS('VISSIM Travel Time Outputs'!$F:$F,'VISSIM Travel Time Outputs'!$D:$D,$D55,'VISSIM Travel Time Outputs'!$A:$A,"AVG",'VISSIM Travel Time Outputs'!$B:$B,AE$9),"-")</f>
        <v>-</v>
      </c>
      <c r="AF55" s="324" t="str">
        <f>IFERROR(AVERAGEIFS('VISSIM Travel Time Outputs'!$F:$F,'VISSIM Travel Time Outputs'!$D:$D,$D55,'VISSIM Travel Time Outputs'!$A:$A,"AVG",'VISSIM Travel Time Outputs'!$B:$B,AF$9),"-")</f>
        <v>-</v>
      </c>
      <c r="AG55" s="324" t="str">
        <f>IFERROR(AVERAGEIFS('VISSIM Travel Time Outputs'!$F:$F,'VISSIM Travel Time Outputs'!$D:$D,$D55,'VISSIM Travel Time Outputs'!$A:$A,"AVG",'VISSIM Travel Time Outputs'!$B:$B,AG$9),"-")</f>
        <v>-</v>
      </c>
      <c r="AH55" s="324" t="str">
        <f>IFERROR(AVERAGEIFS('VISSIM Travel Time Outputs'!$F:$F,'VISSIM Travel Time Outputs'!$D:$D,$D55,'VISSIM Travel Time Outputs'!$A:$A,"AVG",'VISSIM Travel Time Outputs'!$B:$B,AH$9),"-")</f>
        <v>-</v>
      </c>
      <c r="AI55" s="324" t="str">
        <f>IFERROR(AVERAGEIFS('VISSIM Travel Time Outputs'!$F:$F,'VISSIM Travel Time Outputs'!$D:$D,$D55,'VISSIM Travel Time Outputs'!$A:$A,"AVG",'VISSIM Travel Time Outputs'!$B:$B,AI$9),"-")</f>
        <v>-</v>
      </c>
      <c r="AJ55" s="324" t="str">
        <f>IFERROR(AVERAGEIFS('VISSIM Travel Time Outputs'!$F:$F,'VISSIM Travel Time Outputs'!$D:$D,$D55,'VISSIM Travel Time Outputs'!$A:$A,"AVG",'VISSIM Travel Time Outputs'!$B:$B,AJ$9),"-")</f>
        <v>-</v>
      </c>
      <c r="AK55" s="324" t="str">
        <f>IFERROR(AVERAGEIFS('VISSIM Travel Time Outputs'!$F:$F,'VISSIM Travel Time Outputs'!$D:$D,$D55,'VISSIM Travel Time Outputs'!$A:$A,"AVG",'VISSIM Travel Time Outputs'!$B:$B,AK$9),"-")</f>
        <v>-</v>
      </c>
      <c r="AL55" s="324" t="str">
        <f>IFERROR(AVERAGEIFS('VISSIM Travel Time Outputs'!$F:$F,'VISSIM Travel Time Outputs'!$D:$D,$D55,'VISSIM Travel Time Outputs'!$A:$A,"AVG",'VISSIM Travel Time Outputs'!$B:$B,AL$9),"-")</f>
        <v>-</v>
      </c>
      <c r="AM55" s="324" t="str">
        <f>IFERROR(AVERAGEIFS('VISSIM Travel Time Outputs'!$F:$F,'VISSIM Travel Time Outputs'!$D:$D,$D55,'VISSIM Travel Time Outputs'!$A:$A,"AVG",'VISSIM Travel Time Outputs'!$B:$B,AM$9),"-")</f>
        <v>-</v>
      </c>
      <c r="AN55" s="324" t="str">
        <f>IFERROR(AVERAGEIFS('VISSIM Travel Time Outputs'!$F:$F,'VISSIM Travel Time Outputs'!$D:$D,$D55,'VISSIM Travel Time Outputs'!$A:$A,"AVG",'VISSIM Travel Time Outputs'!$B:$B,AN$9),"-")</f>
        <v>-</v>
      </c>
      <c r="AO55" s="324" t="str">
        <f>IFERROR(AVERAGEIFS('VISSIM Travel Time Outputs'!$F:$F,'VISSIM Travel Time Outputs'!$D:$D,$D55,'VISSIM Travel Time Outputs'!$A:$A,"AVG",'VISSIM Travel Time Outputs'!$B:$B,AO$9),"-")</f>
        <v>-</v>
      </c>
      <c r="AP55" s="325" t="str">
        <f>IFERROR(AVERAGEIFS('VISSIM Travel Time Outputs'!$F:$F,'VISSIM Travel Time Outputs'!$D:$D,$D55,'VISSIM Travel Time Outputs'!$A:$A,"AVG",'VISSIM Travel Time Outputs'!$B:$B,AP$9),"-")</f>
        <v>-</v>
      </c>
      <c r="AQ55" s="331"/>
      <c r="AR55" s="209" t="str">
        <f t="shared" si="13"/>
        <v>--</v>
      </c>
      <c r="AS55" s="354" t="str">
        <f t="shared" si="14"/>
        <v>--</v>
      </c>
      <c r="AT55" s="325">
        <f t="shared" si="15"/>
        <v>0</v>
      </c>
      <c r="AU55" s="255"/>
      <c r="AV55" s="209" t="str">
        <f>IFERROR(TIME(0,0,AVERAGEIFS('VISSIM Travel Time Outputs'!$J:$J,'VISSIM Travel Time Outputs'!$D:$D,$D55,'VISSIM Travel Time Outputs'!$A:$A,"AVG",'VISSIM Travel Time Outputs'!$B:$B,AV$9)),"-")</f>
        <v>-</v>
      </c>
      <c r="AW55" s="34" t="str">
        <f>IFERROR(TIME(0,0,AVERAGEIFS('VISSIM Travel Time Outputs'!$J:$J,'VISSIM Travel Time Outputs'!$D:$D,$D55,'VISSIM Travel Time Outputs'!$A:$A,"AVG",'VISSIM Travel Time Outputs'!$B:$B,AW$9)),"-")</f>
        <v>-</v>
      </c>
      <c r="AX55" s="34" t="str">
        <f>IFERROR(TIME(0,0,AVERAGEIFS('VISSIM Travel Time Outputs'!$J:$J,'VISSIM Travel Time Outputs'!$D:$D,$D55,'VISSIM Travel Time Outputs'!$A:$A,"AVG",'VISSIM Travel Time Outputs'!$B:$B,AX$9)),"-")</f>
        <v>-</v>
      </c>
      <c r="AY55" s="34" t="str">
        <f>IFERROR(TIME(0,0,AVERAGEIFS('VISSIM Travel Time Outputs'!$J:$J,'VISSIM Travel Time Outputs'!$D:$D,$D55,'VISSIM Travel Time Outputs'!$A:$A,"AVG",'VISSIM Travel Time Outputs'!$B:$B,AY$9)),"-")</f>
        <v>-</v>
      </c>
      <c r="AZ55" s="34" t="str">
        <f>IFERROR(TIME(0,0,AVERAGEIFS('VISSIM Travel Time Outputs'!$J:$J,'VISSIM Travel Time Outputs'!$D:$D,$D55,'VISSIM Travel Time Outputs'!$A:$A,"AVG",'VISSIM Travel Time Outputs'!$B:$B,AZ$9)),"-")</f>
        <v>-</v>
      </c>
      <c r="BA55" s="34" t="str">
        <f>IFERROR(TIME(0,0,AVERAGEIFS('VISSIM Travel Time Outputs'!$J:$J,'VISSIM Travel Time Outputs'!$D:$D,$D55,'VISSIM Travel Time Outputs'!$A:$A,"AVG",'VISSIM Travel Time Outputs'!$B:$B,BA$9)),"-")</f>
        <v>-</v>
      </c>
      <c r="BB55" s="34" t="str">
        <f>IFERROR(TIME(0,0,AVERAGEIFS('VISSIM Travel Time Outputs'!$J:$J,'VISSIM Travel Time Outputs'!$D:$D,$D55,'VISSIM Travel Time Outputs'!$A:$A,"AVG",'VISSIM Travel Time Outputs'!$B:$B,BB$9)),"-")</f>
        <v>-</v>
      </c>
      <c r="BC55" s="34" t="str">
        <f>IFERROR(TIME(0,0,AVERAGEIFS('VISSIM Travel Time Outputs'!$J:$J,'VISSIM Travel Time Outputs'!$D:$D,$D55,'VISSIM Travel Time Outputs'!$A:$A,"AVG",'VISSIM Travel Time Outputs'!$B:$B,BC$9)),"-")</f>
        <v>-</v>
      </c>
      <c r="BD55" s="34" t="str">
        <f>IFERROR(TIME(0,0,AVERAGEIFS('VISSIM Travel Time Outputs'!$J:$J,'VISSIM Travel Time Outputs'!$D:$D,$D55,'VISSIM Travel Time Outputs'!$A:$A,"AVG",'VISSIM Travel Time Outputs'!$B:$B,BD$9)),"-")</f>
        <v>-</v>
      </c>
      <c r="BE55" s="34" t="str">
        <f>IFERROR(TIME(0,0,AVERAGEIFS('VISSIM Travel Time Outputs'!$J:$J,'VISSIM Travel Time Outputs'!$D:$D,$D55,'VISSIM Travel Time Outputs'!$A:$A,"AVG",'VISSIM Travel Time Outputs'!$B:$B,BE$9)),"-")</f>
        <v>-</v>
      </c>
      <c r="BF55" s="34" t="str">
        <f>IFERROR(TIME(0,0,AVERAGEIFS('VISSIM Travel Time Outputs'!$J:$J,'VISSIM Travel Time Outputs'!$D:$D,$D55,'VISSIM Travel Time Outputs'!$A:$A,"AVG",'VISSIM Travel Time Outputs'!$B:$B,BF$9)),"-")</f>
        <v>-</v>
      </c>
      <c r="BG55" s="34" t="str">
        <f>IFERROR(TIME(0,0,AVERAGEIFS('VISSIM Travel Time Outputs'!$J:$J,'VISSIM Travel Time Outputs'!$D:$D,$D55,'VISSIM Travel Time Outputs'!$A:$A,"AVG",'VISSIM Travel Time Outputs'!$B:$B,BG$9)),"-")</f>
        <v>-</v>
      </c>
      <c r="BH55" s="34" t="str">
        <f>IFERROR(TIME(0,0,AVERAGEIFS('VISSIM Travel Time Outputs'!$J:$J,'VISSIM Travel Time Outputs'!$D:$D,$D55,'VISSIM Travel Time Outputs'!$A:$A,"AVG",'VISSIM Travel Time Outputs'!$B:$B,BH$9)),"-")</f>
        <v>-</v>
      </c>
      <c r="BI55" s="34" t="str">
        <f>IFERROR(TIME(0,0,AVERAGEIFS('VISSIM Travel Time Outputs'!$J:$J,'VISSIM Travel Time Outputs'!$D:$D,$D55,'VISSIM Travel Time Outputs'!$A:$A,"AVG",'VISSIM Travel Time Outputs'!$B:$B,BI$9)),"-")</f>
        <v>-</v>
      </c>
      <c r="BJ55" s="34" t="str">
        <f>IFERROR(TIME(0,0,AVERAGEIFS('VISSIM Travel Time Outputs'!$J:$J,'VISSIM Travel Time Outputs'!$D:$D,$D55,'VISSIM Travel Time Outputs'!$A:$A,"AVG",'VISSIM Travel Time Outputs'!$B:$B,BJ$9)),"-")</f>
        <v>-</v>
      </c>
      <c r="BK55" s="134" t="str">
        <f>IFERROR(TIME(0,0,AVERAGEIFS('VISSIM Travel Time Outputs'!$J:$J,'VISSIM Travel Time Outputs'!$D:$D,$D55,'VISSIM Travel Time Outputs'!$A:$A,"AVG",'VISSIM Travel Time Outputs'!$B:$B,BK$9)),"-")</f>
        <v>-</v>
      </c>
      <c r="BL55" s="126"/>
      <c r="BM55" s="323" t="str">
        <f>IFERROR(AVERAGEIFS('VISSIM Travel Time Outputs'!$G:$G,'VISSIM Travel Time Outputs'!$D:$D,$D55,'VISSIM Travel Time Outputs'!$A:$A,"AVG",'VISSIM Travel Time Outputs'!$B:$B,BM$9),"-")</f>
        <v>-</v>
      </c>
      <c r="BN55" s="324" t="str">
        <f>IFERROR(AVERAGEIFS('VISSIM Travel Time Outputs'!$G:$G,'VISSIM Travel Time Outputs'!$D:$D,$D55,'VISSIM Travel Time Outputs'!$A:$A,"AVG",'VISSIM Travel Time Outputs'!$B:$B,BN$9),"-")</f>
        <v>-</v>
      </c>
      <c r="BO55" s="324" t="str">
        <f>IFERROR(AVERAGEIFS('VISSIM Travel Time Outputs'!$G:$G,'VISSIM Travel Time Outputs'!$D:$D,$D55,'VISSIM Travel Time Outputs'!$A:$A,"AVG",'VISSIM Travel Time Outputs'!$B:$B,BO$9),"-")</f>
        <v>-</v>
      </c>
      <c r="BP55" s="324" t="str">
        <f>IFERROR(AVERAGEIFS('VISSIM Travel Time Outputs'!$G:$G,'VISSIM Travel Time Outputs'!$D:$D,$D55,'VISSIM Travel Time Outputs'!$A:$A,"AVG",'VISSIM Travel Time Outputs'!$B:$B,BP$9),"-")</f>
        <v>-</v>
      </c>
      <c r="BQ55" s="324" t="str">
        <f>IFERROR(AVERAGEIFS('VISSIM Travel Time Outputs'!$G:$G,'VISSIM Travel Time Outputs'!$D:$D,$D55,'VISSIM Travel Time Outputs'!$A:$A,"AVG",'VISSIM Travel Time Outputs'!$B:$B,BQ$9),"-")</f>
        <v>-</v>
      </c>
      <c r="BR55" s="324" t="str">
        <f>IFERROR(AVERAGEIFS('VISSIM Travel Time Outputs'!$G:$G,'VISSIM Travel Time Outputs'!$D:$D,$D55,'VISSIM Travel Time Outputs'!$A:$A,"AVG",'VISSIM Travel Time Outputs'!$B:$B,BR$9),"-")</f>
        <v>-</v>
      </c>
      <c r="BS55" s="324" t="str">
        <f>IFERROR(AVERAGEIFS('VISSIM Travel Time Outputs'!$G:$G,'VISSIM Travel Time Outputs'!$D:$D,$D55,'VISSIM Travel Time Outputs'!$A:$A,"AVG",'VISSIM Travel Time Outputs'!$B:$B,BS$9),"-")</f>
        <v>-</v>
      </c>
      <c r="BT55" s="324" t="str">
        <f>IFERROR(AVERAGEIFS('VISSIM Travel Time Outputs'!$G:$G,'VISSIM Travel Time Outputs'!$D:$D,$D55,'VISSIM Travel Time Outputs'!$A:$A,"AVG",'VISSIM Travel Time Outputs'!$B:$B,BT$9),"-")</f>
        <v>-</v>
      </c>
      <c r="BU55" s="324" t="str">
        <f>IFERROR(AVERAGEIFS('VISSIM Travel Time Outputs'!$G:$G,'VISSIM Travel Time Outputs'!$D:$D,$D55,'VISSIM Travel Time Outputs'!$A:$A,"AVG",'VISSIM Travel Time Outputs'!$B:$B,BU$9),"-")</f>
        <v>-</v>
      </c>
      <c r="BV55" s="324" t="str">
        <f>IFERROR(AVERAGEIFS('VISSIM Travel Time Outputs'!$G:$G,'VISSIM Travel Time Outputs'!$D:$D,$D55,'VISSIM Travel Time Outputs'!$A:$A,"AVG",'VISSIM Travel Time Outputs'!$B:$B,BV$9),"-")</f>
        <v>-</v>
      </c>
      <c r="BW55" s="324" t="str">
        <f>IFERROR(AVERAGEIFS('VISSIM Travel Time Outputs'!$G:$G,'VISSIM Travel Time Outputs'!$D:$D,$D55,'VISSIM Travel Time Outputs'!$A:$A,"AVG",'VISSIM Travel Time Outputs'!$B:$B,BW$9),"-")</f>
        <v>-</v>
      </c>
      <c r="BX55" s="324" t="str">
        <f>IFERROR(AVERAGEIFS('VISSIM Travel Time Outputs'!$G:$G,'VISSIM Travel Time Outputs'!$D:$D,$D55,'VISSIM Travel Time Outputs'!$A:$A,"AVG",'VISSIM Travel Time Outputs'!$B:$B,BX$9),"-")</f>
        <v>-</v>
      </c>
      <c r="BY55" s="324" t="str">
        <f>IFERROR(AVERAGEIFS('VISSIM Travel Time Outputs'!$G:$G,'VISSIM Travel Time Outputs'!$D:$D,$D55,'VISSIM Travel Time Outputs'!$A:$A,"AVG",'VISSIM Travel Time Outputs'!$B:$B,BY$9),"-")</f>
        <v>-</v>
      </c>
      <c r="BZ55" s="324" t="str">
        <f>IFERROR(AVERAGEIFS('VISSIM Travel Time Outputs'!$G:$G,'VISSIM Travel Time Outputs'!$D:$D,$D55,'VISSIM Travel Time Outputs'!$A:$A,"AVG",'VISSIM Travel Time Outputs'!$B:$B,BZ$9),"-")</f>
        <v>-</v>
      </c>
      <c r="CA55" s="324" t="str">
        <f>IFERROR(AVERAGEIFS('VISSIM Travel Time Outputs'!$G:$G,'VISSIM Travel Time Outputs'!$D:$D,$D55,'VISSIM Travel Time Outputs'!$A:$A,"AVG",'VISSIM Travel Time Outputs'!$B:$B,CA$9),"-")</f>
        <v>-</v>
      </c>
      <c r="CB55" s="325" t="str">
        <f>IFERROR(AVERAGEIFS('VISSIM Travel Time Outputs'!$G:$G,'VISSIM Travel Time Outputs'!$D:$D,$D55,'VISSIM Travel Time Outputs'!$A:$A,"AVG",'VISSIM Travel Time Outputs'!$B:$B,CB$9),"-")</f>
        <v>-</v>
      </c>
      <c r="CC55" s="254"/>
      <c r="CD55" s="209" t="str">
        <f t="shared" si="16"/>
        <v>--</v>
      </c>
      <c r="CE55" s="354" t="str">
        <f t="shared" si="17"/>
        <v>--</v>
      </c>
      <c r="CF55" s="325">
        <f t="shared" si="18"/>
        <v>0</v>
      </c>
      <c r="CG55" s="331"/>
      <c r="CH55" s="209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134"/>
      <c r="CX55" s="331"/>
      <c r="CY55" s="323"/>
      <c r="CZ55" s="324"/>
      <c r="DA55" s="324"/>
      <c r="DB55" s="324"/>
      <c r="DC55" s="324"/>
      <c r="DD55" s="324"/>
      <c r="DE55" s="324"/>
      <c r="DF55" s="324"/>
      <c r="DG55" s="324"/>
      <c r="DH55" s="324"/>
      <c r="DI55" s="324"/>
      <c r="DJ55" s="324"/>
      <c r="DK55" s="324"/>
      <c r="DL55" s="324"/>
      <c r="DM55" s="324"/>
      <c r="DN55" s="325"/>
      <c r="DO55" s="331"/>
      <c r="DP55" s="209" t="str">
        <f t="shared" si="19"/>
        <v>--</v>
      </c>
      <c r="DQ55" s="354" t="str">
        <f t="shared" si="20"/>
        <v>--</v>
      </c>
      <c r="DR55" s="325">
        <f t="shared" si="21"/>
        <v>0</v>
      </c>
      <c r="DS55" s="255"/>
      <c r="DT55" s="209" t="str">
        <f>IFERROR(TIME(0,0,AVERAGEIFS('VISSIM Travel Time Outputs'!$K:$K,'VISSIM Travel Time Outputs'!$D:$D,$D55,'VISSIM Travel Time Outputs'!$A:$A,"AVG",'VISSIM Travel Time Outputs'!$B:$B,DT$9)),"-")</f>
        <v>-</v>
      </c>
      <c r="DU55" s="34" t="str">
        <f>IFERROR(TIME(0,0,AVERAGEIFS('VISSIM Travel Time Outputs'!$K:$K,'VISSIM Travel Time Outputs'!$D:$D,$D55,'VISSIM Travel Time Outputs'!$A:$A,"AVG",'VISSIM Travel Time Outputs'!$B:$B,DU$9)),"-")</f>
        <v>-</v>
      </c>
      <c r="DV55" s="34" t="str">
        <f>IFERROR(TIME(0,0,AVERAGEIFS('VISSIM Travel Time Outputs'!$K:$K,'VISSIM Travel Time Outputs'!$D:$D,$D55,'VISSIM Travel Time Outputs'!$A:$A,"AVG",'VISSIM Travel Time Outputs'!$B:$B,DV$9)),"-")</f>
        <v>-</v>
      </c>
      <c r="DW55" s="34" t="str">
        <f>IFERROR(TIME(0,0,AVERAGEIFS('VISSIM Travel Time Outputs'!$K:$K,'VISSIM Travel Time Outputs'!$D:$D,$D55,'VISSIM Travel Time Outputs'!$A:$A,"AVG",'VISSIM Travel Time Outputs'!$B:$B,DW$9)),"-")</f>
        <v>-</v>
      </c>
      <c r="DX55" s="34" t="str">
        <f>IFERROR(TIME(0,0,AVERAGEIFS('VISSIM Travel Time Outputs'!$K:$K,'VISSIM Travel Time Outputs'!$D:$D,$D55,'VISSIM Travel Time Outputs'!$A:$A,"AVG",'VISSIM Travel Time Outputs'!$B:$B,DX$9)),"-")</f>
        <v>-</v>
      </c>
      <c r="DY55" s="34" t="str">
        <f>IFERROR(TIME(0,0,AVERAGEIFS('VISSIM Travel Time Outputs'!$K:$K,'VISSIM Travel Time Outputs'!$D:$D,$D55,'VISSIM Travel Time Outputs'!$A:$A,"AVG",'VISSIM Travel Time Outputs'!$B:$B,DY$9)),"-")</f>
        <v>-</v>
      </c>
      <c r="DZ55" s="34" t="str">
        <f>IFERROR(TIME(0,0,AVERAGEIFS('VISSIM Travel Time Outputs'!$K:$K,'VISSIM Travel Time Outputs'!$D:$D,$D55,'VISSIM Travel Time Outputs'!$A:$A,"AVG",'VISSIM Travel Time Outputs'!$B:$B,DZ$9)),"-")</f>
        <v>-</v>
      </c>
      <c r="EA55" s="34" t="str">
        <f>IFERROR(TIME(0,0,AVERAGEIFS('VISSIM Travel Time Outputs'!$K:$K,'VISSIM Travel Time Outputs'!$D:$D,$D55,'VISSIM Travel Time Outputs'!$A:$A,"AVG",'VISSIM Travel Time Outputs'!$B:$B,EA$9)),"-")</f>
        <v>-</v>
      </c>
      <c r="EB55" s="34" t="str">
        <f>IFERROR(TIME(0,0,AVERAGEIFS('VISSIM Travel Time Outputs'!$K:$K,'VISSIM Travel Time Outputs'!$D:$D,$D55,'VISSIM Travel Time Outputs'!$A:$A,"AVG",'VISSIM Travel Time Outputs'!$B:$B,EB$9)),"-")</f>
        <v>-</v>
      </c>
      <c r="EC55" s="34" t="str">
        <f>IFERROR(TIME(0,0,AVERAGEIFS('VISSIM Travel Time Outputs'!$K:$K,'VISSIM Travel Time Outputs'!$D:$D,$D55,'VISSIM Travel Time Outputs'!$A:$A,"AVG",'VISSIM Travel Time Outputs'!$B:$B,EC$9)),"-")</f>
        <v>-</v>
      </c>
      <c r="ED55" s="34" t="str">
        <f>IFERROR(TIME(0,0,AVERAGEIFS('VISSIM Travel Time Outputs'!$K:$K,'VISSIM Travel Time Outputs'!$D:$D,$D55,'VISSIM Travel Time Outputs'!$A:$A,"AVG",'VISSIM Travel Time Outputs'!$B:$B,ED$9)),"-")</f>
        <v>-</v>
      </c>
      <c r="EE55" s="34" t="str">
        <f>IFERROR(TIME(0,0,AVERAGEIFS('VISSIM Travel Time Outputs'!$K:$K,'VISSIM Travel Time Outputs'!$D:$D,$D55,'VISSIM Travel Time Outputs'!$A:$A,"AVG",'VISSIM Travel Time Outputs'!$B:$B,EE$9)),"-")</f>
        <v>-</v>
      </c>
      <c r="EF55" s="34" t="str">
        <f>IFERROR(TIME(0,0,AVERAGEIFS('VISSIM Travel Time Outputs'!$K:$K,'VISSIM Travel Time Outputs'!$D:$D,$D55,'VISSIM Travel Time Outputs'!$A:$A,"AVG",'VISSIM Travel Time Outputs'!$B:$B,EF$9)),"-")</f>
        <v>-</v>
      </c>
      <c r="EG55" s="34" t="str">
        <f>IFERROR(TIME(0,0,AVERAGEIFS('VISSIM Travel Time Outputs'!$K:$K,'VISSIM Travel Time Outputs'!$D:$D,$D55,'VISSIM Travel Time Outputs'!$A:$A,"AVG",'VISSIM Travel Time Outputs'!$B:$B,EG$9)),"-")</f>
        <v>-</v>
      </c>
      <c r="EH55" s="34" t="str">
        <f>IFERROR(TIME(0,0,AVERAGEIFS('VISSIM Travel Time Outputs'!$K:$K,'VISSIM Travel Time Outputs'!$D:$D,$D55,'VISSIM Travel Time Outputs'!$A:$A,"AVG",'VISSIM Travel Time Outputs'!$B:$B,EH$9)),"-")</f>
        <v>-</v>
      </c>
      <c r="EI55" s="134" t="str">
        <f>IFERROR(TIME(0,0,AVERAGEIFS('VISSIM Travel Time Outputs'!$K:$K,'VISSIM Travel Time Outputs'!$D:$D,$D55,'VISSIM Travel Time Outputs'!$A:$A,"AVG",'VISSIM Travel Time Outputs'!$B:$B,EI$9)),"-")</f>
        <v>-</v>
      </c>
      <c r="EJ55" s="126"/>
      <c r="EK55" s="323" t="str">
        <f>IFERROR(AVERAGEIFS('VISSIM Travel Time Outputs'!$H:$H,'VISSIM Travel Time Outputs'!$D:$D,$D55,'VISSIM Travel Time Outputs'!$A:$A,"AVG",'VISSIM Travel Time Outputs'!$B:$B,EK$9),"-")</f>
        <v>-</v>
      </c>
      <c r="EL55" s="324" t="str">
        <f>IFERROR(AVERAGEIFS('VISSIM Travel Time Outputs'!$H:$H,'VISSIM Travel Time Outputs'!$D:$D,$D55,'VISSIM Travel Time Outputs'!$A:$A,"AVG",'VISSIM Travel Time Outputs'!$B:$B,EL$9),"-")</f>
        <v>-</v>
      </c>
      <c r="EM55" s="324" t="str">
        <f>IFERROR(AVERAGEIFS('VISSIM Travel Time Outputs'!$H:$H,'VISSIM Travel Time Outputs'!$D:$D,$D55,'VISSIM Travel Time Outputs'!$A:$A,"AVG",'VISSIM Travel Time Outputs'!$B:$B,EM$9),"-")</f>
        <v>-</v>
      </c>
      <c r="EN55" s="324" t="str">
        <f>IFERROR(AVERAGEIFS('VISSIM Travel Time Outputs'!$H:$H,'VISSIM Travel Time Outputs'!$D:$D,$D55,'VISSIM Travel Time Outputs'!$A:$A,"AVG",'VISSIM Travel Time Outputs'!$B:$B,EN$9),"-")</f>
        <v>-</v>
      </c>
      <c r="EO55" s="324" t="str">
        <f>IFERROR(AVERAGEIFS('VISSIM Travel Time Outputs'!$H:$H,'VISSIM Travel Time Outputs'!$D:$D,$D55,'VISSIM Travel Time Outputs'!$A:$A,"AVG",'VISSIM Travel Time Outputs'!$B:$B,EO$9),"-")</f>
        <v>-</v>
      </c>
      <c r="EP55" s="324" t="str">
        <f>IFERROR(AVERAGEIFS('VISSIM Travel Time Outputs'!$H:$H,'VISSIM Travel Time Outputs'!$D:$D,$D55,'VISSIM Travel Time Outputs'!$A:$A,"AVG",'VISSIM Travel Time Outputs'!$B:$B,EP$9),"-")</f>
        <v>-</v>
      </c>
      <c r="EQ55" s="324" t="str">
        <f>IFERROR(AVERAGEIFS('VISSIM Travel Time Outputs'!$H:$H,'VISSIM Travel Time Outputs'!$D:$D,$D55,'VISSIM Travel Time Outputs'!$A:$A,"AVG",'VISSIM Travel Time Outputs'!$B:$B,EQ$9),"-")</f>
        <v>-</v>
      </c>
      <c r="ER55" s="324" t="str">
        <f>IFERROR(AVERAGEIFS('VISSIM Travel Time Outputs'!$H:$H,'VISSIM Travel Time Outputs'!$D:$D,$D55,'VISSIM Travel Time Outputs'!$A:$A,"AVG",'VISSIM Travel Time Outputs'!$B:$B,ER$9),"-")</f>
        <v>-</v>
      </c>
      <c r="ES55" s="324" t="str">
        <f>IFERROR(AVERAGEIFS('VISSIM Travel Time Outputs'!$H:$H,'VISSIM Travel Time Outputs'!$D:$D,$D55,'VISSIM Travel Time Outputs'!$A:$A,"AVG",'VISSIM Travel Time Outputs'!$B:$B,ES$9),"-")</f>
        <v>-</v>
      </c>
      <c r="ET55" s="324" t="str">
        <f>IFERROR(AVERAGEIFS('VISSIM Travel Time Outputs'!$H:$H,'VISSIM Travel Time Outputs'!$D:$D,$D55,'VISSIM Travel Time Outputs'!$A:$A,"AVG",'VISSIM Travel Time Outputs'!$B:$B,ET$9),"-")</f>
        <v>-</v>
      </c>
      <c r="EU55" s="324" t="str">
        <f>IFERROR(AVERAGEIFS('VISSIM Travel Time Outputs'!$H:$H,'VISSIM Travel Time Outputs'!$D:$D,$D55,'VISSIM Travel Time Outputs'!$A:$A,"AVG",'VISSIM Travel Time Outputs'!$B:$B,EU$9),"-")</f>
        <v>-</v>
      </c>
      <c r="EV55" s="324" t="str">
        <f>IFERROR(AVERAGEIFS('VISSIM Travel Time Outputs'!$H:$H,'VISSIM Travel Time Outputs'!$D:$D,$D55,'VISSIM Travel Time Outputs'!$A:$A,"AVG",'VISSIM Travel Time Outputs'!$B:$B,EV$9),"-")</f>
        <v>-</v>
      </c>
      <c r="EW55" s="324" t="str">
        <f>IFERROR(AVERAGEIFS('VISSIM Travel Time Outputs'!$H:$H,'VISSIM Travel Time Outputs'!$D:$D,$D55,'VISSIM Travel Time Outputs'!$A:$A,"AVG",'VISSIM Travel Time Outputs'!$B:$B,EW$9),"-")</f>
        <v>-</v>
      </c>
      <c r="EX55" s="324" t="str">
        <f>IFERROR(AVERAGEIFS('VISSIM Travel Time Outputs'!$H:$H,'VISSIM Travel Time Outputs'!$D:$D,$D55,'VISSIM Travel Time Outputs'!$A:$A,"AVG",'VISSIM Travel Time Outputs'!$B:$B,EX$9),"-")</f>
        <v>-</v>
      </c>
      <c r="EY55" s="324" t="str">
        <f>IFERROR(AVERAGEIFS('VISSIM Travel Time Outputs'!$H:$H,'VISSIM Travel Time Outputs'!$D:$D,$D55,'VISSIM Travel Time Outputs'!$A:$A,"AVG",'VISSIM Travel Time Outputs'!$B:$B,EY$9),"-")</f>
        <v>-</v>
      </c>
      <c r="EZ55" s="325" t="str">
        <f>IFERROR(AVERAGEIFS('VISSIM Travel Time Outputs'!$H:$H,'VISSIM Travel Time Outputs'!$D:$D,$D55,'VISSIM Travel Time Outputs'!$A:$A,"AVG",'VISSIM Travel Time Outputs'!$B:$B,EZ$9),"-")</f>
        <v>-</v>
      </c>
      <c r="FA55" s="254"/>
      <c r="FB55" s="209" t="str">
        <f t="shared" si="22"/>
        <v>--</v>
      </c>
      <c r="FC55" s="354" t="str">
        <f t="shared" si="23"/>
        <v>--</v>
      </c>
      <c r="FD55" s="325">
        <f t="shared" si="24"/>
        <v>0</v>
      </c>
      <c r="FE55" s="331"/>
      <c r="FF55" s="209" t="str">
        <f>IFERROR(GETPIVOTDATA("Average of TRAVTM(40)",#REF!,"TIMEINT",FF$9,"VEHICLETRAVELTIMEMEASUREMENT",$D55)/3600/24,"--")</f>
        <v>--</v>
      </c>
      <c r="FG55" s="34" t="str">
        <f>IFERROR(GETPIVOTDATA("Average of TRAVTM(40)",#REF!,"TIMEINT",FG$9,"VEHICLETRAVELTIMEMEASUREMENT",$D55)/3600/24,"--")</f>
        <v>--</v>
      </c>
      <c r="FH55" s="34" t="str">
        <f>IFERROR(GETPIVOTDATA("Average of TRAVTM(40)",#REF!,"TIMEINT",FH$9,"VEHICLETRAVELTIMEMEASUREMENT",$D55)/3600/24,"--")</f>
        <v>--</v>
      </c>
      <c r="FI55" s="34" t="str">
        <f>IFERROR(GETPIVOTDATA("Average of TRAVTM(40)",#REF!,"TIMEINT",FI$9,"VEHICLETRAVELTIMEMEASUREMENT",$D55)/3600/24,"--")</f>
        <v>--</v>
      </c>
      <c r="FJ55" s="34" t="str">
        <f>IFERROR(GETPIVOTDATA("Average of TRAVTM(40)",#REF!,"TIMEINT",FJ$9,"VEHICLETRAVELTIMEMEASUREMENT",$D55)/3600/24,"--")</f>
        <v>--</v>
      </c>
      <c r="FK55" s="34" t="str">
        <f>IFERROR(GETPIVOTDATA("Average of TRAVTM(40)",#REF!,"TIMEINT",FK$9,"VEHICLETRAVELTIMEMEASUREMENT",$D55)/3600/24,"--")</f>
        <v>--</v>
      </c>
      <c r="FL55" s="34" t="str">
        <f>IFERROR(GETPIVOTDATA("Average of TRAVTM(40)",#REF!,"TIMEINT",FL$9,"VEHICLETRAVELTIMEMEASUREMENT",$D55)/3600/24,"--")</f>
        <v>--</v>
      </c>
      <c r="FM55" s="34" t="str">
        <f>IFERROR(GETPIVOTDATA("Average of TRAVTM(40)",#REF!,"TIMEINT",FM$9,"VEHICLETRAVELTIMEMEASUREMENT",$D55)/3600/24,"--")</f>
        <v>--</v>
      </c>
      <c r="FN55" s="34" t="str">
        <f>IFERROR(GETPIVOTDATA("Average of TRAVTM(40)",#REF!,"TIMEINT",FN$9,"VEHICLETRAVELTIMEMEASUREMENT",$D55)/3600/24,"--")</f>
        <v>--</v>
      </c>
      <c r="FO55" s="34" t="str">
        <f>IFERROR(GETPIVOTDATA("Average of TRAVTM(40)",#REF!,"TIMEINT",FO$9,"VEHICLETRAVELTIMEMEASUREMENT",$D55)/3600/24,"--")</f>
        <v>--</v>
      </c>
      <c r="FP55" s="34" t="str">
        <f>IFERROR(GETPIVOTDATA("Average of TRAVTM(40)",#REF!,"TIMEINT",FP$9,"VEHICLETRAVELTIMEMEASUREMENT",$D55)/3600/24,"--")</f>
        <v>--</v>
      </c>
      <c r="FQ55" s="34" t="str">
        <f>IFERROR(GETPIVOTDATA("Average of TRAVTM(40)",#REF!,"TIMEINT",FQ$9,"VEHICLETRAVELTIMEMEASUREMENT",$D55)/3600/24,"--")</f>
        <v>--</v>
      </c>
      <c r="FR55" s="34" t="str">
        <f>IFERROR(GETPIVOTDATA("Average of TRAVTM(40)",#REF!,"TIMEINT",FR$9,"VEHICLETRAVELTIMEMEASUREMENT",$D55)/3600/24,"--")</f>
        <v>--</v>
      </c>
      <c r="FS55" s="34" t="str">
        <f>IFERROR(GETPIVOTDATA("Average of TRAVTM(40)",#REF!,"TIMEINT",FS$9,"VEHICLETRAVELTIMEMEASUREMENT",$D55)/3600/24,"--")</f>
        <v>--</v>
      </c>
      <c r="FT55" s="34" t="str">
        <f>IFERROR(GETPIVOTDATA("Average of TRAVTM(40)",#REF!,"TIMEINT",FT$9,"VEHICLETRAVELTIMEMEASUREMENT",$D55)/3600/24,"--")</f>
        <v>--</v>
      </c>
      <c r="FU55" s="134" t="str">
        <f>IFERROR(GETPIVOTDATA("Average of TRAVTM(40)",#REF!,"TIMEINT",FU$9,"VEHICLETRAVELTIMEMEASUREMENT",$D55)/3600/24,"--")</f>
        <v>--</v>
      </c>
      <c r="FV55" s="331"/>
      <c r="FW55" s="323" t="str">
        <f>IFERROR(GETPIVOTDATA("Average of VEHS(40)",#REF!,"TIMEINT",FW$9,"VEHICLETRAVELTIMEMEASUREMENT",$D55),"--")</f>
        <v>--</v>
      </c>
      <c r="FX55" s="324" t="str">
        <f>IFERROR(GETPIVOTDATA("Average of VEHS(40)",#REF!,"TIMEINT",FX$9,"VEHICLETRAVELTIMEMEASUREMENT",$D55),"--")</f>
        <v>--</v>
      </c>
      <c r="FY55" s="324" t="str">
        <f>IFERROR(GETPIVOTDATA("Average of VEHS(40)",#REF!,"TIMEINT",FY$9,"VEHICLETRAVELTIMEMEASUREMENT",$D55),"--")</f>
        <v>--</v>
      </c>
      <c r="FZ55" s="324" t="str">
        <f>IFERROR(GETPIVOTDATA("Average of VEHS(40)",#REF!,"TIMEINT",FZ$9,"VEHICLETRAVELTIMEMEASUREMENT",$D55),"--")</f>
        <v>--</v>
      </c>
      <c r="GA55" s="324" t="str">
        <f>IFERROR(GETPIVOTDATA("Average of VEHS(40)",#REF!,"TIMEINT",GA$9,"VEHICLETRAVELTIMEMEASUREMENT",$D55),"--")</f>
        <v>--</v>
      </c>
      <c r="GB55" s="324" t="str">
        <f>IFERROR(GETPIVOTDATA("Average of VEHS(40)",#REF!,"TIMEINT",GB$9,"VEHICLETRAVELTIMEMEASUREMENT",$D55),"--")</f>
        <v>--</v>
      </c>
      <c r="GC55" s="324" t="str">
        <f>IFERROR(GETPIVOTDATA("Average of VEHS(40)",#REF!,"TIMEINT",GC$9,"VEHICLETRAVELTIMEMEASUREMENT",$D55),"--")</f>
        <v>--</v>
      </c>
      <c r="GD55" s="324" t="str">
        <f>IFERROR(GETPIVOTDATA("Average of VEHS(40)",#REF!,"TIMEINT",GD$9,"VEHICLETRAVELTIMEMEASUREMENT",$D55),"--")</f>
        <v>--</v>
      </c>
      <c r="GE55" s="324" t="str">
        <f>IFERROR(GETPIVOTDATA("Average of VEHS(40)",#REF!,"TIMEINT",GE$9,"VEHICLETRAVELTIMEMEASUREMENT",$D55),"--")</f>
        <v>--</v>
      </c>
      <c r="GF55" s="324" t="str">
        <f>IFERROR(GETPIVOTDATA("Average of VEHS(40)",#REF!,"TIMEINT",GF$9,"VEHICLETRAVELTIMEMEASUREMENT",$D55),"--")</f>
        <v>--</v>
      </c>
      <c r="GG55" s="324" t="str">
        <f>IFERROR(GETPIVOTDATA("Average of VEHS(40)",#REF!,"TIMEINT",GG$9,"VEHICLETRAVELTIMEMEASUREMENT",$D55),"--")</f>
        <v>--</v>
      </c>
      <c r="GH55" s="324" t="str">
        <f>IFERROR(GETPIVOTDATA("Average of VEHS(40)",#REF!,"TIMEINT",GH$9,"VEHICLETRAVELTIMEMEASUREMENT",$D55),"--")</f>
        <v>--</v>
      </c>
      <c r="GI55" s="324" t="str">
        <f>IFERROR(GETPIVOTDATA("Average of VEHS(40)",#REF!,"TIMEINT",GI$9,"VEHICLETRAVELTIMEMEASUREMENT",$D55),"--")</f>
        <v>--</v>
      </c>
      <c r="GJ55" s="324" t="str">
        <f>IFERROR(GETPIVOTDATA("Average of VEHS(40)",#REF!,"TIMEINT",GJ$9,"VEHICLETRAVELTIMEMEASUREMENT",$D55),"--")</f>
        <v>--</v>
      </c>
      <c r="GK55" s="324" t="str">
        <f>IFERROR(GETPIVOTDATA("Average of VEHS(40)",#REF!,"TIMEINT",GK$9,"VEHICLETRAVELTIMEMEASUREMENT",$D55),"--")</f>
        <v>--</v>
      </c>
      <c r="GL55" s="325" t="str">
        <f>IFERROR(GETPIVOTDATA("Average of VEHS(40)",#REF!,"TIMEINT",GL$9,"VEHICLETRAVELTIMEMEASUREMENT",$D55),"--")</f>
        <v>--</v>
      </c>
      <c r="GM55" s="331"/>
      <c r="GN55" s="209" t="str">
        <f t="shared" si="25"/>
        <v>--</v>
      </c>
      <c r="GO55" s="354" t="str">
        <f t="shared" si="26"/>
        <v>--</v>
      </c>
      <c r="GP55" s="325">
        <f t="shared" si="27"/>
        <v>0</v>
      </c>
      <c r="GQ55" s="331"/>
      <c r="GR55" s="209" t="str">
        <f>IFERROR(GETPIVOTDATA("Average of TRAVTM(60)",#REF!,"TIMEINT",GR$9,"VEHICLETRAVELTIMEMEASUREMENT",$D55)/3600/24,"--")</f>
        <v>--</v>
      </c>
      <c r="GS55" s="34" t="str">
        <f>IFERROR(GETPIVOTDATA("Average of TRAVTM(60)",#REF!,"TIMEINT",GS$9,"VEHICLETRAVELTIMEMEASUREMENT",$D55)/3600/24,"--")</f>
        <v>--</v>
      </c>
      <c r="GT55" s="34" t="str">
        <f>IFERROR(GETPIVOTDATA("Average of TRAVTM(60)",#REF!,"TIMEINT",GT$9,"VEHICLETRAVELTIMEMEASUREMENT",$D55)/3600/24,"--")</f>
        <v>--</v>
      </c>
      <c r="GU55" s="34" t="str">
        <f>IFERROR(GETPIVOTDATA("Average of TRAVTM(60)",#REF!,"TIMEINT",GU$9,"VEHICLETRAVELTIMEMEASUREMENT",$D55)/3600/24,"--")</f>
        <v>--</v>
      </c>
      <c r="GV55" s="34" t="str">
        <f>IFERROR(GETPIVOTDATA("Average of TRAVTM(60)",#REF!,"TIMEINT",GV$9,"VEHICLETRAVELTIMEMEASUREMENT",$D55)/3600/24,"--")</f>
        <v>--</v>
      </c>
      <c r="GW55" s="34" t="str">
        <f>IFERROR(GETPIVOTDATA("Average of TRAVTM(60)",#REF!,"TIMEINT",GW$9,"VEHICLETRAVELTIMEMEASUREMENT",$D55)/3600/24,"--")</f>
        <v>--</v>
      </c>
      <c r="GX55" s="34" t="str">
        <f>IFERROR(GETPIVOTDATA("Average of TRAVTM(60)",#REF!,"TIMEINT",GX$9,"VEHICLETRAVELTIMEMEASUREMENT",$D55)/3600/24,"--")</f>
        <v>--</v>
      </c>
      <c r="GY55" s="34" t="str">
        <f>IFERROR(GETPIVOTDATA("Average of TRAVTM(60)",#REF!,"TIMEINT",GY$9,"VEHICLETRAVELTIMEMEASUREMENT",$D55)/3600/24,"--")</f>
        <v>--</v>
      </c>
      <c r="GZ55" s="34" t="str">
        <f>IFERROR(GETPIVOTDATA("Average of TRAVTM(60)",#REF!,"TIMEINT",GZ$9,"VEHICLETRAVELTIMEMEASUREMENT",$D55)/3600/24,"--")</f>
        <v>--</v>
      </c>
      <c r="HA55" s="34" t="str">
        <f>IFERROR(GETPIVOTDATA("Average of TRAVTM(60)",#REF!,"TIMEINT",HA$9,"VEHICLETRAVELTIMEMEASUREMENT",$D55)/3600/24,"--")</f>
        <v>--</v>
      </c>
      <c r="HB55" s="34" t="str">
        <f>IFERROR(GETPIVOTDATA("Average of TRAVTM(60)",#REF!,"TIMEINT",HB$9,"VEHICLETRAVELTIMEMEASUREMENT",$D55)/3600/24,"--")</f>
        <v>--</v>
      </c>
      <c r="HC55" s="34" t="str">
        <f>IFERROR(GETPIVOTDATA("Average of TRAVTM(60)",#REF!,"TIMEINT",HC$9,"VEHICLETRAVELTIMEMEASUREMENT",$D55)/3600/24,"--")</f>
        <v>--</v>
      </c>
      <c r="HD55" s="34" t="str">
        <f>IFERROR(GETPIVOTDATA("Average of TRAVTM(60)",#REF!,"TIMEINT",HD$9,"VEHICLETRAVELTIMEMEASUREMENT",$D55)/3600/24,"--")</f>
        <v>--</v>
      </c>
      <c r="HE55" s="34" t="str">
        <f>IFERROR(GETPIVOTDATA("Average of TRAVTM(60)",#REF!,"TIMEINT",HE$9,"VEHICLETRAVELTIMEMEASUREMENT",$D55)/3600/24,"--")</f>
        <v>--</v>
      </c>
      <c r="HF55" s="34" t="str">
        <f>IFERROR(GETPIVOTDATA("Average of TRAVTM(60)",#REF!,"TIMEINT",HF$9,"VEHICLETRAVELTIMEMEASUREMENT",$D55)/3600/24,"--")</f>
        <v>--</v>
      </c>
      <c r="HG55" s="134" t="str">
        <f>IFERROR(GETPIVOTDATA("Average of TRAVTM(60)",#REF!,"TIMEINT",HG$9,"VEHICLETRAVELTIMEMEASUREMENT",$D55)/3600/24,"--")</f>
        <v>--</v>
      </c>
      <c r="HH55" s="331"/>
      <c r="HI55" s="323" t="str">
        <f>IFERROR(GETPIVOTDATA("Average of VEHS(60)",#REF!,"TIMEINT",HI$9,"VEHICLETRAVELTIMEMEASUREMENT",$D55),"--")</f>
        <v>--</v>
      </c>
      <c r="HJ55" s="324" t="str">
        <f>IFERROR(GETPIVOTDATA("Average of VEHS(60)",#REF!,"TIMEINT",HJ$9,"VEHICLETRAVELTIMEMEASUREMENT",$D55),"--")</f>
        <v>--</v>
      </c>
      <c r="HK55" s="324" t="str">
        <f>IFERROR(GETPIVOTDATA("Average of VEHS(60)",#REF!,"TIMEINT",HK$9,"VEHICLETRAVELTIMEMEASUREMENT",$D55),"--")</f>
        <v>--</v>
      </c>
      <c r="HL55" s="324" t="str">
        <f>IFERROR(GETPIVOTDATA("Average of VEHS(60)",#REF!,"TIMEINT",HL$9,"VEHICLETRAVELTIMEMEASUREMENT",$D55),"--")</f>
        <v>--</v>
      </c>
      <c r="HM55" s="324" t="str">
        <f>IFERROR(GETPIVOTDATA("Average of VEHS(60)",#REF!,"TIMEINT",HM$9,"VEHICLETRAVELTIMEMEASUREMENT",$D55),"--")</f>
        <v>--</v>
      </c>
      <c r="HN55" s="324" t="str">
        <f>IFERROR(GETPIVOTDATA("Average of VEHS(60)",#REF!,"TIMEINT",HN$9,"VEHICLETRAVELTIMEMEASUREMENT",$D55),"--")</f>
        <v>--</v>
      </c>
      <c r="HO55" s="324" t="str">
        <f>IFERROR(GETPIVOTDATA("Average of VEHS(60)",#REF!,"TIMEINT",HO$9,"VEHICLETRAVELTIMEMEASUREMENT",$D55),"--")</f>
        <v>--</v>
      </c>
      <c r="HP55" s="324" t="str">
        <f>IFERROR(GETPIVOTDATA("Average of VEHS(60)",#REF!,"TIMEINT",HP$9,"VEHICLETRAVELTIMEMEASUREMENT",$D55),"--")</f>
        <v>--</v>
      </c>
      <c r="HQ55" s="324" t="str">
        <f>IFERROR(GETPIVOTDATA("Average of VEHS(60)",#REF!,"TIMEINT",HQ$9,"VEHICLETRAVELTIMEMEASUREMENT",$D55),"--")</f>
        <v>--</v>
      </c>
      <c r="HR55" s="324" t="str">
        <f>IFERROR(GETPIVOTDATA("Average of VEHS(60)",#REF!,"TIMEINT",HR$9,"VEHICLETRAVELTIMEMEASUREMENT",$D55),"--")</f>
        <v>--</v>
      </c>
      <c r="HS55" s="324" t="str">
        <f>IFERROR(GETPIVOTDATA("Average of VEHS(60)",#REF!,"TIMEINT",HS$9,"VEHICLETRAVELTIMEMEASUREMENT",$D55),"--")</f>
        <v>--</v>
      </c>
      <c r="HT55" s="324" t="str">
        <f>IFERROR(GETPIVOTDATA("Average of VEHS(60)",#REF!,"TIMEINT",HT$9,"VEHICLETRAVELTIMEMEASUREMENT",$D55),"--")</f>
        <v>--</v>
      </c>
      <c r="HU55" s="324" t="str">
        <f>IFERROR(GETPIVOTDATA("Average of VEHS(60)",#REF!,"TIMEINT",HU$9,"VEHICLETRAVELTIMEMEASUREMENT",$D55),"--")</f>
        <v>--</v>
      </c>
      <c r="HV55" s="324" t="str">
        <f>IFERROR(GETPIVOTDATA("Average of VEHS(60)",#REF!,"TIMEINT",HV$9,"VEHICLETRAVELTIMEMEASUREMENT",$D55),"--")</f>
        <v>--</v>
      </c>
      <c r="HW55" s="324" t="str">
        <f>IFERROR(GETPIVOTDATA("Average of VEHS(60)",#REF!,"TIMEINT",HW$9,"VEHICLETRAVELTIMEMEASUREMENT",$D55),"--")</f>
        <v>--</v>
      </c>
      <c r="HX55" s="325" t="str">
        <f>IFERROR(GETPIVOTDATA("Average of VEHS(60)",#REF!,"TIMEINT",HX$9,"VEHICLETRAVELTIMEMEASUREMENT",$D55),"--")</f>
        <v>--</v>
      </c>
      <c r="HY55" s="331"/>
      <c r="HZ55" s="209" t="str">
        <f t="shared" si="28"/>
        <v>--</v>
      </c>
      <c r="IA55" s="354" t="str">
        <f t="shared" si="29"/>
        <v>--</v>
      </c>
      <c r="IB55" s="325">
        <f t="shared" si="30"/>
        <v>0</v>
      </c>
      <c r="IC55" s="638"/>
      <c r="ID55" s="323" t="str">
        <f>IFERROR(AVERAGEIFS('VISSIM Travel Time Outputs'!#REF!,'VISSIM Travel Time Outputs'!#REF!,$D55,'VISSIM Travel Time Outputs'!#REF!,"AVG",'VISSIM Travel Time Outputs'!#REF!,ID$9),"-")</f>
        <v>-</v>
      </c>
      <c r="IE55" s="324" t="str">
        <f>IFERROR(AVERAGEIFS('VISSIM Travel Time Outputs'!#REF!,'VISSIM Travel Time Outputs'!#REF!,$D55,'VISSIM Travel Time Outputs'!#REF!,"AVG",'VISSIM Travel Time Outputs'!#REF!,IE$9),"-")</f>
        <v>-</v>
      </c>
      <c r="IF55" s="324" t="str">
        <f>IFERROR(AVERAGEIFS('VISSIM Travel Time Outputs'!#REF!,'VISSIM Travel Time Outputs'!#REF!,$D55,'VISSIM Travel Time Outputs'!#REF!,"AVG",'VISSIM Travel Time Outputs'!#REF!,IF$9),"-")</f>
        <v>-</v>
      </c>
      <c r="IG55" s="324" t="str">
        <f>IFERROR(AVERAGEIFS('VISSIM Travel Time Outputs'!#REF!,'VISSIM Travel Time Outputs'!#REF!,$D55,'VISSIM Travel Time Outputs'!#REF!,"AVG",'VISSIM Travel Time Outputs'!#REF!,IG$9),"-")</f>
        <v>-</v>
      </c>
      <c r="IH55" s="324" t="str">
        <f>IFERROR(AVERAGEIFS('VISSIM Travel Time Outputs'!#REF!,'VISSIM Travel Time Outputs'!#REF!,$D55,'VISSIM Travel Time Outputs'!#REF!,"AVG",'VISSIM Travel Time Outputs'!#REF!,IH$9),"-")</f>
        <v>-</v>
      </c>
      <c r="II55" s="324" t="str">
        <f>IFERROR(AVERAGEIFS('VISSIM Travel Time Outputs'!#REF!,'VISSIM Travel Time Outputs'!#REF!,$D55,'VISSIM Travel Time Outputs'!#REF!,"AVG",'VISSIM Travel Time Outputs'!#REF!,II$9),"-")</f>
        <v>-</v>
      </c>
      <c r="IJ55" s="324" t="str">
        <f>IFERROR(AVERAGEIFS('VISSIM Travel Time Outputs'!#REF!,'VISSIM Travel Time Outputs'!#REF!,$D55,'VISSIM Travel Time Outputs'!#REF!,"AVG",'VISSIM Travel Time Outputs'!#REF!,IJ$9),"-")</f>
        <v>-</v>
      </c>
      <c r="IK55" s="324" t="str">
        <f>IFERROR(AVERAGEIFS('VISSIM Travel Time Outputs'!#REF!,'VISSIM Travel Time Outputs'!#REF!,$D55,'VISSIM Travel Time Outputs'!#REF!,"AVG",'VISSIM Travel Time Outputs'!#REF!,IK$9),"-")</f>
        <v>-</v>
      </c>
      <c r="IL55" s="324" t="str">
        <f>IFERROR(AVERAGEIFS('VISSIM Travel Time Outputs'!#REF!,'VISSIM Travel Time Outputs'!#REF!,$D55,'VISSIM Travel Time Outputs'!#REF!,"AVG",'VISSIM Travel Time Outputs'!#REF!,IL$9),"-")</f>
        <v>-</v>
      </c>
      <c r="IM55" s="324" t="str">
        <f>IFERROR(AVERAGEIFS('VISSIM Travel Time Outputs'!#REF!,'VISSIM Travel Time Outputs'!#REF!,$D55,'VISSIM Travel Time Outputs'!#REF!,"AVG",'VISSIM Travel Time Outputs'!#REF!,IM$9),"-")</f>
        <v>-</v>
      </c>
      <c r="IN55" s="324" t="str">
        <f>IFERROR(AVERAGEIFS('VISSIM Travel Time Outputs'!#REF!,'VISSIM Travel Time Outputs'!#REF!,$D55,'VISSIM Travel Time Outputs'!#REF!,"AVG",'VISSIM Travel Time Outputs'!#REF!,IN$9),"-")</f>
        <v>-</v>
      </c>
      <c r="IO55" s="324" t="str">
        <f>IFERROR(AVERAGEIFS('VISSIM Travel Time Outputs'!#REF!,'VISSIM Travel Time Outputs'!#REF!,$D55,'VISSIM Travel Time Outputs'!#REF!,"AVG",'VISSIM Travel Time Outputs'!#REF!,IO$9),"-")</f>
        <v>-</v>
      </c>
      <c r="IP55" s="324" t="str">
        <f>IFERROR(AVERAGEIFS('VISSIM Travel Time Outputs'!#REF!,'VISSIM Travel Time Outputs'!#REF!,$D55,'VISSIM Travel Time Outputs'!#REF!,"AVG",'VISSIM Travel Time Outputs'!#REF!,IP$9),"-")</f>
        <v>-</v>
      </c>
      <c r="IQ55" s="324" t="str">
        <f>IFERROR(AVERAGEIFS('VISSIM Travel Time Outputs'!#REF!,'VISSIM Travel Time Outputs'!#REF!,$D55,'VISSIM Travel Time Outputs'!#REF!,"AVG",'VISSIM Travel Time Outputs'!#REF!,IQ$9),"-")</f>
        <v>-</v>
      </c>
      <c r="IR55" s="324" t="str">
        <f>IFERROR(AVERAGEIFS('VISSIM Travel Time Outputs'!#REF!,'VISSIM Travel Time Outputs'!#REF!,$D55,'VISSIM Travel Time Outputs'!#REF!,"AVG",'VISSIM Travel Time Outputs'!#REF!,IR$9),"-")</f>
        <v>-</v>
      </c>
      <c r="IS55" s="325" t="str">
        <f>IFERROR(AVERAGEIFS('VISSIM Travel Time Outputs'!#REF!,'VISSIM Travel Time Outputs'!#REF!,$D55,'VISSIM Travel Time Outputs'!#REF!,"AVG",'VISSIM Travel Time Outputs'!#REF!,IS$9),"-")</f>
        <v>-</v>
      </c>
      <c r="IT55" s="325" t="str">
        <f t="shared" si="31"/>
        <v>--</v>
      </c>
    </row>
    <row r="56" spans="1:254" x14ac:dyDescent="0.35">
      <c r="A56" s="252" t="str">
        <f t="shared" si="12"/>
        <v>H</v>
      </c>
      <c r="B56" s="319">
        <f t="shared" ref="B56:B75" si="33">B55+1</f>
        <v>47</v>
      </c>
      <c r="C56" s="413">
        <f>INDEX('Input - Travel Times'!$B$3:$AH$103,MATCH($B56,'Input - Travel Times'!$B$3:$B$103,0),MATCH(C$9,'Input - Travel Times'!$B$3:$AH$3,0))</f>
        <v>0</v>
      </c>
      <c r="D56" s="150">
        <f>INDEX('Input - Travel Times'!$B$3:$AH$103,MATCH($B56,'Input - Travel Times'!$B$3:$B$103,0),MATCH(D$9,'Input - Travel Times'!$B$3:$AH$3,0))</f>
        <v>0</v>
      </c>
      <c r="E56" s="518">
        <f>TIME(0,0,INDEX('Input - Travel Times'!$B$3:$AH$103,MATCH($B56,'Input - Travel Times'!$B$3:$B$103,0),MATCH(E$9,'Input - Travel Times'!$B$3:$AH$3,0)))</f>
        <v>0</v>
      </c>
      <c r="F56" s="518">
        <f>TIME(0,0,INDEX('Input - Travel Times'!$B$3:$AH$103,MATCH($B56,'Input - Travel Times'!$B$3:$B$103,0),MATCH(F$9,'Input - Travel Times'!$B$3:$AH$3,0)))</f>
        <v>0</v>
      </c>
      <c r="G56" s="518">
        <f>TIME(0,0,INDEX('Input - Travel Times'!$B$3:$AH$103,MATCH($B56,'Input - Travel Times'!$B$3:$B$103,0),MATCH(G$9,'Input - Travel Times'!$B$3:$AH$3,0)))</f>
        <v>0</v>
      </c>
      <c r="H56" s="518">
        <f>TIME(0,0,INDEX('Input - Travel Times'!$B$3:$AH$103,MATCH($B56,'Input - Travel Times'!$B$3:$B$103,0),MATCH(H$9,'Input - Travel Times'!$B$3:$AH$3,0)))</f>
        <v>0</v>
      </c>
      <c r="J56" s="209" t="str">
        <f>IFERROR(TIME(0,0,AVERAGEIFS('VISSIM Travel Time Outputs'!$I:$I,'VISSIM Travel Time Outputs'!$D:$D,$D56,'VISSIM Travel Time Outputs'!$A:$A,"AVG",'VISSIM Travel Time Outputs'!$B:$B,J$9)),"-")</f>
        <v>-</v>
      </c>
      <c r="K56" s="34" t="str">
        <f>IFERROR(TIME(0,0,AVERAGEIFS('VISSIM Travel Time Outputs'!$I:$I,'VISSIM Travel Time Outputs'!$D:$D,$D56,'VISSIM Travel Time Outputs'!$A:$A,"AVG",'VISSIM Travel Time Outputs'!$B:$B,K$9)),"-")</f>
        <v>-</v>
      </c>
      <c r="L56" s="34" t="str">
        <f>IFERROR(TIME(0,0,AVERAGEIFS('VISSIM Travel Time Outputs'!$I:$I,'VISSIM Travel Time Outputs'!$D:$D,$D56,'VISSIM Travel Time Outputs'!$A:$A,"AVG",'VISSIM Travel Time Outputs'!$B:$B,L$9)),"-")</f>
        <v>-</v>
      </c>
      <c r="M56" s="34" t="str">
        <f>IFERROR(TIME(0,0,AVERAGEIFS('VISSIM Travel Time Outputs'!$I:$I,'VISSIM Travel Time Outputs'!$D:$D,$D56,'VISSIM Travel Time Outputs'!$A:$A,"AVG",'VISSIM Travel Time Outputs'!$B:$B,M$9)),"-")</f>
        <v>-</v>
      </c>
      <c r="N56" s="34" t="str">
        <f>IFERROR(TIME(0,0,AVERAGEIFS('VISSIM Travel Time Outputs'!$I:$I,'VISSIM Travel Time Outputs'!$D:$D,$D56,'VISSIM Travel Time Outputs'!$A:$A,"AVG",'VISSIM Travel Time Outputs'!$B:$B,N$9)),"-")</f>
        <v>-</v>
      </c>
      <c r="O56" s="34" t="str">
        <f>IFERROR(TIME(0,0,AVERAGEIFS('VISSIM Travel Time Outputs'!$I:$I,'VISSIM Travel Time Outputs'!$D:$D,$D56,'VISSIM Travel Time Outputs'!$A:$A,"AVG",'VISSIM Travel Time Outputs'!$B:$B,O$9)),"-")</f>
        <v>-</v>
      </c>
      <c r="P56" s="34" t="str">
        <f>IFERROR(TIME(0,0,AVERAGEIFS('VISSIM Travel Time Outputs'!$I:$I,'VISSIM Travel Time Outputs'!$D:$D,$D56,'VISSIM Travel Time Outputs'!$A:$A,"AVG",'VISSIM Travel Time Outputs'!$B:$B,P$9)),"-")</f>
        <v>-</v>
      </c>
      <c r="Q56" s="34" t="str">
        <f>IFERROR(TIME(0,0,AVERAGEIFS('VISSIM Travel Time Outputs'!$I:$I,'VISSIM Travel Time Outputs'!$D:$D,$D56,'VISSIM Travel Time Outputs'!$A:$A,"AVG",'VISSIM Travel Time Outputs'!$B:$B,Q$9)),"-")</f>
        <v>-</v>
      </c>
      <c r="R56" s="34" t="str">
        <f>IFERROR(TIME(0,0,AVERAGEIFS('VISSIM Travel Time Outputs'!$I:$I,'VISSIM Travel Time Outputs'!$D:$D,$D56,'VISSIM Travel Time Outputs'!$A:$A,"AVG",'VISSIM Travel Time Outputs'!$B:$B,R$9)),"-")</f>
        <v>-</v>
      </c>
      <c r="S56" s="34" t="str">
        <f>IFERROR(TIME(0,0,AVERAGEIFS('VISSIM Travel Time Outputs'!$I:$I,'VISSIM Travel Time Outputs'!$D:$D,$D56,'VISSIM Travel Time Outputs'!$A:$A,"AVG",'VISSIM Travel Time Outputs'!$B:$B,S$9)),"-")</f>
        <v>-</v>
      </c>
      <c r="T56" s="34" t="str">
        <f>IFERROR(TIME(0,0,AVERAGEIFS('VISSIM Travel Time Outputs'!$I:$I,'VISSIM Travel Time Outputs'!$D:$D,$D56,'VISSIM Travel Time Outputs'!$A:$A,"AVG",'VISSIM Travel Time Outputs'!$B:$B,T$9)),"-")</f>
        <v>-</v>
      </c>
      <c r="U56" s="34" t="str">
        <f>IFERROR(TIME(0,0,AVERAGEIFS('VISSIM Travel Time Outputs'!$I:$I,'VISSIM Travel Time Outputs'!$D:$D,$D56,'VISSIM Travel Time Outputs'!$A:$A,"AVG",'VISSIM Travel Time Outputs'!$B:$B,U$9)),"-")</f>
        <v>-</v>
      </c>
      <c r="V56" s="34" t="str">
        <f>IFERROR(TIME(0,0,AVERAGEIFS('VISSIM Travel Time Outputs'!$I:$I,'VISSIM Travel Time Outputs'!$D:$D,$D56,'VISSIM Travel Time Outputs'!$A:$A,"AVG",'VISSIM Travel Time Outputs'!$B:$B,V$9)),"-")</f>
        <v>-</v>
      </c>
      <c r="W56" s="34" t="str">
        <f>IFERROR(TIME(0,0,AVERAGEIFS('VISSIM Travel Time Outputs'!$I:$I,'VISSIM Travel Time Outputs'!$D:$D,$D56,'VISSIM Travel Time Outputs'!$A:$A,"AVG",'VISSIM Travel Time Outputs'!$B:$B,W$9)),"-")</f>
        <v>-</v>
      </c>
      <c r="X56" s="34" t="str">
        <f>IFERROR(TIME(0,0,AVERAGEIFS('VISSIM Travel Time Outputs'!$I:$I,'VISSIM Travel Time Outputs'!$D:$D,$D56,'VISSIM Travel Time Outputs'!$A:$A,"AVG",'VISSIM Travel Time Outputs'!$B:$B,X$9)),"-")</f>
        <v>-</v>
      </c>
      <c r="Y56" s="134" t="str">
        <f>IFERROR(TIME(0,0,AVERAGEIFS('VISSIM Travel Time Outputs'!$I:$I,'VISSIM Travel Time Outputs'!$D:$D,$D56,'VISSIM Travel Time Outputs'!$A:$A,"AVG",'VISSIM Travel Time Outputs'!$B:$B,Y$9)),"-")</f>
        <v>-</v>
      </c>
      <c r="Z56" s="254"/>
      <c r="AA56" s="323" t="str">
        <f>IFERROR(AVERAGEIFS('VISSIM Travel Time Outputs'!$F:$F,'VISSIM Travel Time Outputs'!$D:$D,$D56,'VISSIM Travel Time Outputs'!$A:$A,"AVG",'VISSIM Travel Time Outputs'!$B:$B,AA$9),"-")</f>
        <v>-</v>
      </c>
      <c r="AB56" s="324" t="str">
        <f>IFERROR(AVERAGEIFS('VISSIM Travel Time Outputs'!$F:$F,'VISSIM Travel Time Outputs'!$D:$D,$D56,'VISSIM Travel Time Outputs'!$A:$A,"AVG",'VISSIM Travel Time Outputs'!$B:$B,AB$9),"-")</f>
        <v>-</v>
      </c>
      <c r="AC56" s="324" t="str">
        <f>IFERROR(AVERAGEIFS('VISSIM Travel Time Outputs'!$F:$F,'VISSIM Travel Time Outputs'!$D:$D,$D56,'VISSIM Travel Time Outputs'!$A:$A,"AVG",'VISSIM Travel Time Outputs'!$B:$B,AC$9),"-")</f>
        <v>-</v>
      </c>
      <c r="AD56" s="324" t="str">
        <f>IFERROR(AVERAGEIFS('VISSIM Travel Time Outputs'!$F:$F,'VISSIM Travel Time Outputs'!$D:$D,$D56,'VISSIM Travel Time Outputs'!$A:$A,"AVG",'VISSIM Travel Time Outputs'!$B:$B,AD$9),"-")</f>
        <v>-</v>
      </c>
      <c r="AE56" s="324" t="str">
        <f>IFERROR(AVERAGEIFS('VISSIM Travel Time Outputs'!$F:$F,'VISSIM Travel Time Outputs'!$D:$D,$D56,'VISSIM Travel Time Outputs'!$A:$A,"AVG",'VISSIM Travel Time Outputs'!$B:$B,AE$9),"-")</f>
        <v>-</v>
      </c>
      <c r="AF56" s="324" t="str">
        <f>IFERROR(AVERAGEIFS('VISSIM Travel Time Outputs'!$F:$F,'VISSIM Travel Time Outputs'!$D:$D,$D56,'VISSIM Travel Time Outputs'!$A:$A,"AVG",'VISSIM Travel Time Outputs'!$B:$B,AF$9),"-")</f>
        <v>-</v>
      </c>
      <c r="AG56" s="324" t="str">
        <f>IFERROR(AVERAGEIFS('VISSIM Travel Time Outputs'!$F:$F,'VISSIM Travel Time Outputs'!$D:$D,$D56,'VISSIM Travel Time Outputs'!$A:$A,"AVG",'VISSIM Travel Time Outputs'!$B:$B,AG$9),"-")</f>
        <v>-</v>
      </c>
      <c r="AH56" s="324" t="str">
        <f>IFERROR(AVERAGEIFS('VISSIM Travel Time Outputs'!$F:$F,'VISSIM Travel Time Outputs'!$D:$D,$D56,'VISSIM Travel Time Outputs'!$A:$A,"AVG",'VISSIM Travel Time Outputs'!$B:$B,AH$9),"-")</f>
        <v>-</v>
      </c>
      <c r="AI56" s="324" t="str">
        <f>IFERROR(AVERAGEIFS('VISSIM Travel Time Outputs'!$F:$F,'VISSIM Travel Time Outputs'!$D:$D,$D56,'VISSIM Travel Time Outputs'!$A:$A,"AVG",'VISSIM Travel Time Outputs'!$B:$B,AI$9),"-")</f>
        <v>-</v>
      </c>
      <c r="AJ56" s="324" t="str">
        <f>IFERROR(AVERAGEIFS('VISSIM Travel Time Outputs'!$F:$F,'VISSIM Travel Time Outputs'!$D:$D,$D56,'VISSIM Travel Time Outputs'!$A:$A,"AVG",'VISSIM Travel Time Outputs'!$B:$B,AJ$9),"-")</f>
        <v>-</v>
      </c>
      <c r="AK56" s="324" t="str">
        <f>IFERROR(AVERAGEIFS('VISSIM Travel Time Outputs'!$F:$F,'VISSIM Travel Time Outputs'!$D:$D,$D56,'VISSIM Travel Time Outputs'!$A:$A,"AVG",'VISSIM Travel Time Outputs'!$B:$B,AK$9),"-")</f>
        <v>-</v>
      </c>
      <c r="AL56" s="324" t="str">
        <f>IFERROR(AVERAGEIFS('VISSIM Travel Time Outputs'!$F:$F,'VISSIM Travel Time Outputs'!$D:$D,$D56,'VISSIM Travel Time Outputs'!$A:$A,"AVG",'VISSIM Travel Time Outputs'!$B:$B,AL$9),"-")</f>
        <v>-</v>
      </c>
      <c r="AM56" s="324" t="str">
        <f>IFERROR(AVERAGEIFS('VISSIM Travel Time Outputs'!$F:$F,'VISSIM Travel Time Outputs'!$D:$D,$D56,'VISSIM Travel Time Outputs'!$A:$A,"AVG",'VISSIM Travel Time Outputs'!$B:$B,AM$9),"-")</f>
        <v>-</v>
      </c>
      <c r="AN56" s="324" t="str">
        <f>IFERROR(AVERAGEIFS('VISSIM Travel Time Outputs'!$F:$F,'VISSIM Travel Time Outputs'!$D:$D,$D56,'VISSIM Travel Time Outputs'!$A:$A,"AVG",'VISSIM Travel Time Outputs'!$B:$B,AN$9),"-")</f>
        <v>-</v>
      </c>
      <c r="AO56" s="324" t="str">
        <f>IFERROR(AVERAGEIFS('VISSIM Travel Time Outputs'!$F:$F,'VISSIM Travel Time Outputs'!$D:$D,$D56,'VISSIM Travel Time Outputs'!$A:$A,"AVG",'VISSIM Travel Time Outputs'!$B:$B,AO$9),"-")</f>
        <v>-</v>
      </c>
      <c r="AP56" s="325" t="str">
        <f>IFERROR(AVERAGEIFS('VISSIM Travel Time Outputs'!$F:$F,'VISSIM Travel Time Outputs'!$D:$D,$D56,'VISSIM Travel Time Outputs'!$A:$A,"AVG",'VISSIM Travel Time Outputs'!$B:$B,AP$9),"-")</f>
        <v>-</v>
      </c>
      <c r="AQ56" s="331"/>
      <c r="AR56" s="209" t="str">
        <f t="shared" si="13"/>
        <v>--</v>
      </c>
      <c r="AS56" s="354" t="str">
        <f t="shared" si="14"/>
        <v>--</v>
      </c>
      <c r="AT56" s="325">
        <f t="shared" si="15"/>
        <v>0</v>
      </c>
      <c r="AU56" s="255"/>
      <c r="AV56" s="209" t="str">
        <f>IFERROR(TIME(0,0,AVERAGEIFS('VISSIM Travel Time Outputs'!$J:$J,'VISSIM Travel Time Outputs'!$D:$D,$D56,'VISSIM Travel Time Outputs'!$A:$A,"AVG",'VISSIM Travel Time Outputs'!$B:$B,AV$9)),"-")</f>
        <v>-</v>
      </c>
      <c r="AW56" s="34" t="str">
        <f>IFERROR(TIME(0,0,AVERAGEIFS('VISSIM Travel Time Outputs'!$J:$J,'VISSIM Travel Time Outputs'!$D:$D,$D56,'VISSIM Travel Time Outputs'!$A:$A,"AVG",'VISSIM Travel Time Outputs'!$B:$B,AW$9)),"-")</f>
        <v>-</v>
      </c>
      <c r="AX56" s="34" t="str">
        <f>IFERROR(TIME(0,0,AVERAGEIFS('VISSIM Travel Time Outputs'!$J:$J,'VISSIM Travel Time Outputs'!$D:$D,$D56,'VISSIM Travel Time Outputs'!$A:$A,"AVG",'VISSIM Travel Time Outputs'!$B:$B,AX$9)),"-")</f>
        <v>-</v>
      </c>
      <c r="AY56" s="34" t="str">
        <f>IFERROR(TIME(0,0,AVERAGEIFS('VISSIM Travel Time Outputs'!$J:$J,'VISSIM Travel Time Outputs'!$D:$D,$D56,'VISSIM Travel Time Outputs'!$A:$A,"AVG",'VISSIM Travel Time Outputs'!$B:$B,AY$9)),"-")</f>
        <v>-</v>
      </c>
      <c r="AZ56" s="34" t="str">
        <f>IFERROR(TIME(0,0,AVERAGEIFS('VISSIM Travel Time Outputs'!$J:$J,'VISSIM Travel Time Outputs'!$D:$D,$D56,'VISSIM Travel Time Outputs'!$A:$A,"AVG",'VISSIM Travel Time Outputs'!$B:$B,AZ$9)),"-")</f>
        <v>-</v>
      </c>
      <c r="BA56" s="34" t="str">
        <f>IFERROR(TIME(0,0,AVERAGEIFS('VISSIM Travel Time Outputs'!$J:$J,'VISSIM Travel Time Outputs'!$D:$D,$D56,'VISSIM Travel Time Outputs'!$A:$A,"AVG",'VISSIM Travel Time Outputs'!$B:$B,BA$9)),"-")</f>
        <v>-</v>
      </c>
      <c r="BB56" s="34" t="str">
        <f>IFERROR(TIME(0,0,AVERAGEIFS('VISSIM Travel Time Outputs'!$J:$J,'VISSIM Travel Time Outputs'!$D:$D,$D56,'VISSIM Travel Time Outputs'!$A:$A,"AVG",'VISSIM Travel Time Outputs'!$B:$B,BB$9)),"-")</f>
        <v>-</v>
      </c>
      <c r="BC56" s="34" t="str">
        <f>IFERROR(TIME(0,0,AVERAGEIFS('VISSIM Travel Time Outputs'!$J:$J,'VISSIM Travel Time Outputs'!$D:$D,$D56,'VISSIM Travel Time Outputs'!$A:$A,"AVG",'VISSIM Travel Time Outputs'!$B:$B,BC$9)),"-")</f>
        <v>-</v>
      </c>
      <c r="BD56" s="34" t="str">
        <f>IFERROR(TIME(0,0,AVERAGEIFS('VISSIM Travel Time Outputs'!$J:$J,'VISSIM Travel Time Outputs'!$D:$D,$D56,'VISSIM Travel Time Outputs'!$A:$A,"AVG",'VISSIM Travel Time Outputs'!$B:$B,BD$9)),"-")</f>
        <v>-</v>
      </c>
      <c r="BE56" s="34" t="str">
        <f>IFERROR(TIME(0,0,AVERAGEIFS('VISSIM Travel Time Outputs'!$J:$J,'VISSIM Travel Time Outputs'!$D:$D,$D56,'VISSIM Travel Time Outputs'!$A:$A,"AVG",'VISSIM Travel Time Outputs'!$B:$B,BE$9)),"-")</f>
        <v>-</v>
      </c>
      <c r="BF56" s="34" t="str">
        <f>IFERROR(TIME(0,0,AVERAGEIFS('VISSIM Travel Time Outputs'!$J:$J,'VISSIM Travel Time Outputs'!$D:$D,$D56,'VISSIM Travel Time Outputs'!$A:$A,"AVG",'VISSIM Travel Time Outputs'!$B:$B,BF$9)),"-")</f>
        <v>-</v>
      </c>
      <c r="BG56" s="34" t="str">
        <f>IFERROR(TIME(0,0,AVERAGEIFS('VISSIM Travel Time Outputs'!$J:$J,'VISSIM Travel Time Outputs'!$D:$D,$D56,'VISSIM Travel Time Outputs'!$A:$A,"AVG",'VISSIM Travel Time Outputs'!$B:$B,BG$9)),"-")</f>
        <v>-</v>
      </c>
      <c r="BH56" s="34" t="str">
        <f>IFERROR(TIME(0,0,AVERAGEIFS('VISSIM Travel Time Outputs'!$J:$J,'VISSIM Travel Time Outputs'!$D:$D,$D56,'VISSIM Travel Time Outputs'!$A:$A,"AVG",'VISSIM Travel Time Outputs'!$B:$B,BH$9)),"-")</f>
        <v>-</v>
      </c>
      <c r="BI56" s="34" t="str">
        <f>IFERROR(TIME(0,0,AVERAGEIFS('VISSIM Travel Time Outputs'!$J:$J,'VISSIM Travel Time Outputs'!$D:$D,$D56,'VISSIM Travel Time Outputs'!$A:$A,"AVG",'VISSIM Travel Time Outputs'!$B:$B,BI$9)),"-")</f>
        <v>-</v>
      </c>
      <c r="BJ56" s="34" t="str">
        <f>IFERROR(TIME(0,0,AVERAGEIFS('VISSIM Travel Time Outputs'!$J:$J,'VISSIM Travel Time Outputs'!$D:$D,$D56,'VISSIM Travel Time Outputs'!$A:$A,"AVG",'VISSIM Travel Time Outputs'!$B:$B,BJ$9)),"-")</f>
        <v>-</v>
      </c>
      <c r="BK56" s="134" t="str">
        <f>IFERROR(TIME(0,0,AVERAGEIFS('VISSIM Travel Time Outputs'!$J:$J,'VISSIM Travel Time Outputs'!$D:$D,$D56,'VISSIM Travel Time Outputs'!$A:$A,"AVG",'VISSIM Travel Time Outputs'!$B:$B,BK$9)),"-")</f>
        <v>-</v>
      </c>
      <c r="BL56" s="126"/>
      <c r="BM56" s="323" t="str">
        <f>IFERROR(AVERAGEIFS('VISSIM Travel Time Outputs'!$G:$G,'VISSIM Travel Time Outputs'!$D:$D,$D56,'VISSIM Travel Time Outputs'!$A:$A,"AVG",'VISSIM Travel Time Outputs'!$B:$B,BM$9),"-")</f>
        <v>-</v>
      </c>
      <c r="BN56" s="324" t="str">
        <f>IFERROR(AVERAGEIFS('VISSIM Travel Time Outputs'!$G:$G,'VISSIM Travel Time Outputs'!$D:$D,$D56,'VISSIM Travel Time Outputs'!$A:$A,"AVG",'VISSIM Travel Time Outputs'!$B:$B,BN$9),"-")</f>
        <v>-</v>
      </c>
      <c r="BO56" s="324" t="str">
        <f>IFERROR(AVERAGEIFS('VISSIM Travel Time Outputs'!$G:$G,'VISSIM Travel Time Outputs'!$D:$D,$D56,'VISSIM Travel Time Outputs'!$A:$A,"AVG",'VISSIM Travel Time Outputs'!$B:$B,BO$9),"-")</f>
        <v>-</v>
      </c>
      <c r="BP56" s="324" t="str">
        <f>IFERROR(AVERAGEIFS('VISSIM Travel Time Outputs'!$G:$G,'VISSIM Travel Time Outputs'!$D:$D,$D56,'VISSIM Travel Time Outputs'!$A:$A,"AVG",'VISSIM Travel Time Outputs'!$B:$B,BP$9),"-")</f>
        <v>-</v>
      </c>
      <c r="BQ56" s="324" t="str">
        <f>IFERROR(AVERAGEIFS('VISSIM Travel Time Outputs'!$G:$G,'VISSIM Travel Time Outputs'!$D:$D,$D56,'VISSIM Travel Time Outputs'!$A:$A,"AVG",'VISSIM Travel Time Outputs'!$B:$B,BQ$9),"-")</f>
        <v>-</v>
      </c>
      <c r="BR56" s="324" t="str">
        <f>IFERROR(AVERAGEIFS('VISSIM Travel Time Outputs'!$G:$G,'VISSIM Travel Time Outputs'!$D:$D,$D56,'VISSIM Travel Time Outputs'!$A:$A,"AVG",'VISSIM Travel Time Outputs'!$B:$B,BR$9),"-")</f>
        <v>-</v>
      </c>
      <c r="BS56" s="324" t="str">
        <f>IFERROR(AVERAGEIFS('VISSIM Travel Time Outputs'!$G:$G,'VISSIM Travel Time Outputs'!$D:$D,$D56,'VISSIM Travel Time Outputs'!$A:$A,"AVG",'VISSIM Travel Time Outputs'!$B:$B,BS$9),"-")</f>
        <v>-</v>
      </c>
      <c r="BT56" s="324" t="str">
        <f>IFERROR(AVERAGEIFS('VISSIM Travel Time Outputs'!$G:$G,'VISSIM Travel Time Outputs'!$D:$D,$D56,'VISSIM Travel Time Outputs'!$A:$A,"AVG",'VISSIM Travel Time Outputs'!$B:$B,BT$9),"-")</f>
        <v>-</v>
      </c>
      <c r="BU56" s="324" t="str">
        <f>IFERROR(AVERAGEIFS('VISSIM Travel Time Outputs'!$G:$G,'VISSIM Travel Time Outputs'!$D:$D,$D56,'VISSIM Travel Time Outputs'!$A:$A,"AVG",'VISSIM Travel Time Outputs'!$B:$B,BU$9),"-")</f>
        <v>-</v>
      </c>
      <c r="BV56" s="324" t="str">
        <f>IFERROR(AVERAGEIFS('VISSIM Travel Time Outputs'!$G:$G,'VISSIM Travel Time Outputs'!$D:$D,$D56,'VISSIM Travel Time Outputs'!$A:$A,"AVG",'VISSIM Travel Time Outputs'!$B:$B,BV$9),"-")</f>
        <v>-</v>
      </c>
      <c r="BW56" s="324" t="str">
        <f>IFERROR(AVERAGEIFS('VISSIM Travel Time Outputs'!$G:$G,'VISSIM Travel Time Outputs'!$D:$D,$D56,'VISSIM Travel Time Outputs'!$A:$A,"AVG",'VISSIM Travel Time Outputs'!$B:$B,BW$9),"-")</f>
        <v>-</v>
      </c>
      <c r="BX56" s="324" t="str">
        <f>IFERROR(AVERAGEIFS('VISSIM Travel Time Outputs'!$G:$G,'VISSIM Travel Time Outputs'!$D:$D,$D56,'VISSIM Travel Time Outputs'!$A:$A,"AVG",'VISSIM Travel Time Outputs'!$B:$B,BX$9),"-")</f>
        <v>-</v>
      </c>
      <c r="BY56" s="324" t="str">
        <f>IFERROR(AVERAGEIFS('VISSIM Travel Time Outputs'!$G:$G,'VISSIM Travel Time Outputs'!$D:$D,$D56,'VISSIM Travel Time Outputs'!$A:$A,"AVG",'VISSIM Travel Time Outputs'!$B:$B,BY$9),"-")</f>
        <v>-</v>
      </c>
      <c r="BZ56" s="324" t="str">
        <f>IFERROR(AVERAGEIFS('VISSIM Travel Time Outputs'!$G:$G,'VISSIM Travel Time Outputs'!$D:$D,$D56,'VISSIM Travel Time Outputs'!$A:$A,"AVG",'VISSIM Travel Time Outputs'!$B:$B,BZ$9),"-")</f>
        <v>-</v>
      </c>
      <c r="CA56" s="324" t="str">
        <f>IFERROR(AVERAGEIFS('VISSIM Travel Time Outputs'!$G:$G,'VISSIM Travel Time Outputs'!$D:$D,$D56,'VISSIM Travel Time Outputs'!$A:$A,"AVG",'VISSIM Travel Time Outputs'!$B:$B,CA$9),"-")</f>
        <v>-</v>
      </c>
      <c r="CB56" s="325" t="str">
        <f>IFERROR(AVERAGEIFS('VISSIM Travel Time Outputs'!$G:$G,'VISSIM Travel Time Outputs'!$D:$D,$D56,'VISSIM Travel Time Outputs'!$A:$A,"AVG",'VISSIM Travel Time Outputs'!$B:$B,CB$9),"-")</f>
        <v>-</v>
      </c>
      <c r="CC56" s="254"/>
      <c r="CD56" s="209" t="str">
        <f t="shared" si="16"/>
        <v>--</v>
      </c>
      <c r="CE56" s="354" t="str">
        <f t="shared" si="17"/>
        <v>--</v>
      </c>
      <c r="CF56" s="325">
        <f t="shared" si="18"/>
        <v>0</v>
      </c>
      <c r="CG56" s="331"/>
      <c r="CH56" s="209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134"/>
      <c r="CX56" s="331"/>
      <c r="CY56" s="323"/>
      <c r="CZ56" s="324"/>
      <c r="DA56" s="324"/>
      <c r="DB56" s="324"/>
      <c r="DC56" s="324"/>
      <c r="DD56" s="324"/>
      <c r="DE56" s="324"/>
      <c r="DF56" s="324"/>
      <c r="DG56" s="324"/>
      <c r="DH56" s="324"/>
      <c r="DI56" s="324"/>
      <c r="DJ56" s="324"/>
      <c r="DK56" s="324"/>
      <c r="DL56" s="324"/>
      <c r="DM56" s="324"/>
      <c r="DN56" s="325"/>
      <c r="DO56" s="331"/>
      <c r="DP56" s="209" t="str">
        <f t="shared" si="19"/>
        <v>--</v>
      </c>
      <c r="DQ56" s="354" t="str">
        <f t="shared" si="20"/>
        <v>--</v>
      </c>
      <c r="DR56" s="325">
        <f t="shared" si="21"/>
        <v>0</v>
      </c>
      <c r="DS56" s="255"/>
      <c r="DT56" s="209" t="str">
        <f>IFERROR(TIME(0,0,AVERAGEIFS('VISSIM Travel Time Outputs'!$K:$K,'VISSIM Travel Time Outputs'!$D:$D,$D56,'VISSIM Travel Time Outputs'!$A:$A,"AVG",'VISSIM Travel Time Outputs'!$B:$B,DT$9)),"-")</f>
        <v>-</v>
      </c>
      <c r="DU56" s="34" t="str">
        <f>IFERROR(TIME(0,0,AVERAGEIFS('VISSIM Travel Time Outputs'!$K:$K,'VISSIM Travel Time Outputs'!$D:$D,$D56,'VISSIM Travel Time Outputs'!$A:$A,"AVG",'VISSIM Travel Time Outputs'!$B:$B,DU$9)),"-")</f>
        <v>-</v>
      </c>
      <c r="DV56" s="34" t="str">
        <f>IFERROR(TIME(0,0,AVERAGEIFS('VISSIM Travel Time Outputs'!$K:$K,'VISSIM Travel Time Outputs'!$D:$D,$D56,'VISSIM Travel Time Outputs'!$A:$A,"AVG",'VISSIM Travel Time Outputs'!$B:$B,DV$9)),"-")</f>
        <v>-</v>
      </c>
      <c r="DW56" s="34" t="str">
        <f>IFERROR(TIME(0,0,AVERAGEIFS('VISSIM Travel Time Outputs'!$K:$K,'VISSIM Travel Time Outputs'!$D:$D,$D56,'VISSIM Travel Time Outputs'!$A:$A,"AVG",'VISSIM Travel Time Outputs'!$B:$B,DW$9)),"-")</f>
        <v>-</v>
      </c>
      <c r="DX56" s="34" t="str">
        <f>IFERROR(TIME(0,0,AVERAGEIFS('VISSIM Travel Time Outputs'!$K:$K,'VISSIM Travel Time Outputs'!$D:$D,$D56,'VISSIM Travel Time Outputs'!$A:$A,"AVG",'VISSIM Travel Time Outputs'!$B:$B,DX$9)),"-")</f>
        <v>-</v>
      </c>
      <c r="DY56" s="34" t="str">
        <f>IFERROR(TIME(0,0,AVERAGEIFS('VISSIM Travel Time Outputs'!$K:$K,'VISSIM Travel Time Outputs'!$D:$D,$D56,'VISSIM Travel Time Outputs'!$A:$A,"AVG",'VISSIM Travel Time Outputs'!$B:$B,DY$9)),"-")</f>
        <v>-</v>
      </c>
      <c r="DZ56" s="34" t="str">
        <f>IFERROR(TIME(0,0,AVERAGEIFS('VISSIM Travel Time Outputs'!$K:$K,'VISSIM Travel Time Outputs'!$D:$D,$D56,'VISSIM Travel Time Outputs'!$A:$A,"AVG",'VISSIM Travel Time Outputs'!$B:$B,DZ$9)),"-")</f>
        <v>-</v>
      </c>
      <c r="EA56" s="34" t="str">
        <f>IFERROR(TIME(0,0,AVERAGEIFS('VISSIM Travel Time Outputs'!$K:$K,'VISSIM Travel Time Outputs'!$D:$D,$D56,'VISSIM Travel Time Outputs'!$A:$A,"AVG",'VISSIM Travel Time Outputs'!$B:$B,EA$9)),"-")</f>
        <v>-</v>
      </c>
      <c r="EB56" s="34" t="str">
        <f>IFERROR(TIME(0,0,AVERAGEIFS('VISSIM Travel Time Outputs'!$K:$K,'VISSIM Travel Time Outputs'!$D:$D,$D56,'VISSIM Travel Time Outputs'!$A:$A,"AVG",'VISSIM Travel Time Outputs'!$B:$B,EB$9)),"-")</f>
        <v>-</v>
      </c>
      <c r="EC56" s="34" t="str">
        <f>IFERROR(TIME(0,0,AVERAGEIFS('VISSIM Travel Time Outputs'!$K:$K,'VISSIM Travel Time Outputs'!$D:$D,$D56,'VISSIM Travel Time Outputs'!$A:$A,"AVG",'VISSIM Travel Time Outputs'!$B:$B,EC$9)),"-")</f>
        <v>-</v>
      </c>
      <c r="ED56" s="34" t="str">
        <f>IFERROR(TIME(0,0,AVERAGEIFS('VISSIM Travel Time Outputs'!$K:$K,'VISSIM Travel Time Outputs'!$D:$D,$D56,'VISSIM Travel Time Outputs'!$A:$A,"AVG",'VISSIM Travel Time Outputs'!$B:$B,ED$9)),"-")</f>
        <v>-</v>
      </c>
      <c r="EE56" s="34" t="str">
        <f>IFERROR(TIME(0,0,AVERAGEIFS('VISSIM Travel Time Outputs'!$K:$K,'VISSIM Travel Time Outputs'!$D:$D,$D56,'VISSIM Travel Time Outputs'!$A:$A,"AVG",'VISSIM Travel Time Outputs'!$B:$B,EE$9)),"-")</f>
        <v>-</v>
      </c>
      <c r="EF56" s="34" t="str">
        <f>IFERROR(TIME(0,0,AVERAGEIFS('VISSIM Travel Time Outputs'!$K:$K,'VISSIM Travel Time Outputs'!$D:$D,$D56,'VISSIM Travel Time Outputs'!$A:$A,"AVG",'VISSIM Travel Time Outputs'!$B:$B,EF$9)),"-")</f>
        <v>-</v>
      </c>
      <c r="EG56" s="34" t="str">
        <f>IFERROR(TIME(0,0,AVERAGEIFS('VISSIM Travel Time Outputs'!$K:$K,'VISSIM Travel Time Outputs'!$D:$D,$D56,'VISSIM Travel Time Outputs'!$A:$A,"AVG",'VISSIM Travel Time Outputs'!$B:$B,EG$9)),"-")</f>
        <v>-</v>
      </c>
      <c r="EH56" s="34" t="str">
        <f>IFERROR(TIME(0,0,AVERAGEIFS('VISSIM Travel Time Outputs'!$K:$K,'VISSIM Travel Time Outputs'!$D:$D,$D56,'VISSIM Travel Time Outputs'!$A:$A,"AVG",'VISSIM Travel Time Outputs'!$B:$B,EH$9)),"-")</f>
        <v>-</v>
      </c>
      <c r="EI56" s="134" t="str">
        <f>IFERROR(TIME(0,0,AVERAGEIFS('VISSIM Travel Time Outputs'!$K:$K,'VISSIM Travel Time Outputs'!$D:$D,$D56,'VISSIM Travel Time Outputs'!$A:$A,"AVG",'VISSIM Travel Time Outputs'!$B:$B,EI$9)),"-")</f>
        <v>-</v>
      </c>
      <c r="EJ56" s="126"/>
      <c r="EK56" s="323" t="str">
        <f>IFERROR(AVERAGEIFS('VISSIM Travel Time Outputs'!$H:$H,'VISSIM Travel Time Outputs'!$D:$D,$D56,'VISSIM Travel Time Outputs'!$A:$A,"AVG",'VISSIM Travel Time Outputs'!$B:$B,EK$9),"-")</f>
        <v>-</v>
      </c>
      <c r="EL56" s="324" t="str">
        <f>IFERROR(AVERAGEIFS('VISSIM Travel Time Outputs'!$H:$H,'VISSIM Travel Time Outputs'!$D:$D,$D56,'VISSIM Travel Time Outputs'!$A:$A,"AVG",'VISSIM Travel Time Outputs'!$B:$B,EL$9),"-")</f>
        <v>-</v>
      </c>
      <c r="EM56" s="324" t="str">
        <f>IFERROR(AVERAGEIFS('VISSIM Travel Time Outputs'!$H:$H,'VISSIM Travel Time Outputs'!$D:$D,$D56,'VISSIM Travel Time Outputs'!$A:$A,"AVG",'VISSIM Travel Time Outputs'!$B:$B,EM$9),"-")</f>
        <v>-</v>
      </c>
      <c r="EN56" s="324" t="str">
        <f>IFERROR(AVERAGEIFS('VISSIM Travel Time Outputs'!$H:$H,'VISSIM Travel Time Outputs'!$D:$D,$D56,'VISSIM Travel Time Outputs'!$A:$A,"AVG",'VISSIM Travel Time Outputs'!$B:$B,EN$9),"-")</f>
        <v>-</v>
      </c>
      <c r="EO56" s="324" t="str">
        <f>IFERROR(AVERAGEIFS('VISSIM Travel Time Outputs'!$H:$H,'VISSIM Travel Time Outputs'!$D:$D,$D56,'VISSIM Travel Time Outputs'!$A:$A,"AVG",'VISSIM Travel Time Outputs'!$B:$B,EO$9),"-")</f>
        <v>-</v>
      </c>
      <c r="EP56" s="324" t="str">
        <f>IFERROR(AVERAGEIFS('VISSIM Travel Time Outputs'!$H:$H,'VISSIM Travel Time Outputs'!$D:$D,$D56,'VISSIM Travel Time Outputs'!$A:$A,"AVG",'VISSIM Travel Time Outputs'!$B:$B,EP$9),"-")</f>
        <v>-</v>
      </c>
      <c r="EQ56" s="324" t="str">
        <f>IFERROR(AVERAGEIFS('VISSIM Travel Time Outputs'!$H:$H,'VISSIM Travel Time Outputs'!$D:$D,$D56,'VISSIM Travel Time Outputs'!$A:$A,"AVG",'VISSIM Travel Time Outputs'!$B:$B,EQ$9),"-")</f>
        <v>-</v>
      </c>
      <c r="ER56" s="324" t="str">
        <f>IFERROR(AVERAGEIFS('VISSIM Travel Time Outputs'!$H:$H,'VISSIM Travel Time Outputs'!$D:$D,$D56,'VISSIM Travel Time Outputs'!$A:$A,"AVG",'VISSIM Travel Time Outputs'!$B:$B,ER$9),"-")</f>
        <v>-</v>
      </c>
      <c r="ES56" s="324" t="str">
        <f>IFERROR(AVERAGEIFS('VISSIM Travel Time Outputs'!$H:$H,'VISSIM Travel Time Outputs'!$D:$D,$D56,'VISSIM Travel Time Outputs'!$A:$A,"AVG",'VISSIM Travel Time Outputs'!$B:$B,ES$9),"-")</f>
        <v>-</v>
      </c>
      <c r="ET56" s="324" t="str">
        <f>IFERROR(AVERAGEIFS('VISSIM Travel Time Outputs'!$H:$H,'VISSIM Travel Time Outputs'!$D:$D,$D56,'VISSIM Travel Time Outputs'!$A:$A,"AVG",'VISSIM Travel Time Outputs'!$B:$B,ET$9),"-")</f>
        <v>-</v>
      </c>
      <c r="EU56" s="324" t="str">
        <f>IFERROR(AVERAGEIFS('VISSIM Travel Time Outputs'!$H:$H,'VISSIM Travel Time Outputs'!$D:$D,$D56,'VISSIM Travel Time Outputs'!$A:$A,"AVG",'VISSIM Travel Time Outputs'!$B:$B,EU$9),"-")</f>
        <v>-</v>
      </c>
      <c r="EV56" s="324" t="str">
        <f>IFERROR(AVERAGEIFS('VISSIM Travel Time Outputs'!$H:$H,'VISSIM Travel Time Outputs'!$D:$D,$D56,'VISSIM Travel Time Outputs'!$A:$A,"AVG",'VISSIM Travel Time Outputs'!$B:$B,EV$9),"-")</f>
        <v>-</v>
      </c>
      <c r="EW56" s="324" t="str">
        <f>IFERROR(AVERAGEIFS('VISSIM Travel Time Outputs'!$H:$H,'VISSIM Travel Time Outputs'!$D:$D,$D56,'VISSIM Travel Time Outputs'!$A:$A,"AVG",'VISSIM Travel Time Outputs'!$B:$B,EW$9),"-")</f>
        <v>-</v>
      </c>
      <c r="EX56" s="324" t="str">
        <f>IFERROR(AVERAGEIFS('VISSIM Travel Time Outputs'!$H:$H,'VISSIM Travel Time Outputs'!$D:$D,$D56,'VISSIM Travel Time Outputs'!$A:$A,"AVG",'VISSIM Travel Time Outputs'!$B:$B,EX$9),"-")</f>
        <v>-</v>
      </c>
      <c r="EY56" s="324" t="str">
        <f>IFERROR(AVERAGEIFS('VISSIM Travel Time Outputs'!$H:$H,'VISSIM Travel Time Outputs'!$D:$D,$D56,'VISSIM Travel Time Outputs'!$A:$A,"AVG",'VISSIM Travel Time Outputs'!$B:$B,EY$9),"-")</f>
        <v>-</v>
      </c>
      <c r="EZ56" s="325" t="str">
        <f>IFERROR(AVERAGEIFS('VISSIM Travel Time Outputs'!$H:$H,'VISSIM Travel Time Outputs'!$D:$D,$D56,'VISSIM Travel Time Outputs'!$A:$A,"AVG",'VISSIM Travel Time Outputs'!$B:$B,EZ$9),"-")</f>
        <v>-</v>
      </c>
      <c r="FA56" s="254"/>
      <c r="FB56" s="209" t="str">
        <f t="shared" si="22"/>
        <v>--</v>
      </c>
      <c r="FC56" s="354" t="str">
        <f t="shared" si="23"/>
        <v>--</v>
      </c>
      <c r="FD56" s="325">
        <f t="shared" si="24"/>
        <v>0</v>
      </c>
      <c r="FE56" s="331"/>
      <c r="FF56" s="209" t="str">
        <f>IFERROR(GETPIVOTDATA("Average of TRAVTM(40)",#REF!,"TIMEINT",FF$9,"VEHICLETRAVELTIMEMEASUREMENT",$D56)/3600/24,"--")</f>
        <v>--</v>
      </c>
      <c r="FG56" s="34" t="str">
        <f>IFERROR(GETPIVOTDATA("Average of TRAVTM(40)",#REF!,"TIMEINT",FG$9,"VEHICLETRAVELTIMEMEASUREMENT",$D56)/3600/24,"--")</f>
        <v>--</v>
      </c>
      <c r="FH56" s="34" t="str">
        <f>IFERROR(GETPIVOTDATA("Average of TRAVTM(40)",#REF!,"TIMEINT",FH$9,"VEHICLETRAVELTIMEMEASUREMENT",$D56)/3600/24,"--")</f>
        <v>--</v>
      </c>
      <c r="FI56" s="34" t="str">
        <f>IFERROR(GETPIVOTDATA("Average of TRAVTM(40)",#REF!,"TIMEINT",FI$9,"VEHICLETRAVELTIMEMEASUREMENT",$D56)/3600/24,"--")</f>
        <v>--</v>
      </c>
      <c r="FJ56" s="34" t="str">
        <f>IFERROR(GETPIVOTDATA("Average of TRAVTM(40)",#REF!,"TIMEINT",FJ$9,"VEHICLETRAVELTIMEMEASUREMENT",$D56)/3600/24,"--")</f>
        <v>--</v>
      </c>
      <c r="FK56" s="34" t="str">
        <f>IFERROR(GETPIVOTDATA("Average of TRAVTM(40)",#REF!,"TIMEINT",FK$9,"VEHICLETRAVELTIMEMEASUREMENT",$D56)/3600/24,"--")</f>
        <v>--</v>
      </c>
      <c r="FL56" s="34" t="str">
        <f>IFERROR(GETPIVOTDATA("Average of TRAVTM(40)",#REF!,"TIMEINT",FL$9,"VEHICLETRAVELTIMEMEASUREMENT",$D56)/3600/24,"--")</f>
        <v>--</v>
      </c>
      <c r="FM56" s="34" t="str">
        <f>IFERROR(GETPIVOTDATA("Average of TRAVTM(40)",#REF!,"TIMEINT",FM$9,"VEHICLETRAVELTIMEMEASUREMENT",$D56)/3600/24,"--")</f>
        <v>--</v>
      </c>
      <c r="FN56" s="34" t="str">
        <f>IFERROR(GETPIVOTDATA("Average of TRAVTM(40)",#REF!,"TIMEINT",FN$9,"VEHICLETRAVELTIMEMEASUREMENT",$D56)/3600/24,"--")</f>
        <v>--</v>
      </c>
      <c r="FO56" s="34" t="str">
        <f>IFERROR(GETPIVOTDATA("Average of TRAVTM(40)",#REF!,"TIMEINT",FO$9,"VEHICLETRAVELTIMEMEASUREMENT",$D56)/3600/24,"--")</f>
        <v>--</v>
      </c>
      <c r="FP56" s="34" t="str">
        <f>IFERROR(GETPIVOTDATA("Average of TRAVTM(40)",#REF!,"TIMEINT",FP$9,"VEHICLETRAVELTIMEMEASUREMENT",$D56)/3600/24,"--")</f>
        <v>--</v>
      </c>
      <c r="FQ56" s="34" t="str">
        <f>IFERROR(GETPIVOTDATA("Average of TRAVTM(40)",#REF!,"TIMEINT",FQ$9,"VEHICLETRAVELTIMEMEASUREMENT",$D56)/3600/24,"--")</f>
        <v>--</v>
      </c>
      <c r="FR56" s="34" t="str">
        <f>IFERROR(GETPIVOTDATA("Average of TRAVTM(40)",#REF!,"TIMEINT",FR$9,"VEHICLETRAVELTIMEMEASUREMENT",$D56)/3600/24,"--")</f>
        <v>--</v>
      </c>
      <c r="FS56" s="34" t="str">
        <f>IFERROR(GETPIVOTDATA("Average of TRAVTM(40)",#REF!,"TIMEINT",FS$9,"VEHICLETRAVELTIMEMEASUREMENT",$D56)/3600/24,"--")</f>
        <v>--</v>
      </c>
      <c r="FT56" s="34" t="str">
        <f>IFERROR(GETPIVOTDATA("Average of TRAVTM(40)",#REF!,"TIMEINT",FT$9,"VEHICLETRAVELTIMEMEASUREMENT",$D56)/3600/24,"--")</f>
        <v>--</v>
      </c>
      <c r="FU56" s="134" t="str">
        <f>IFERROR(GETPIVOTDATA("Average of TRAVTM(40)",#REF!,"TIMEINT",FU$9,"VEHICLETRAVELTIMEMEASUREMENT",$D56)/3600/24,"--")</f>
        <v>--</v>
      </c>
      <c r="FV56" s="331"/>
      <c r="FW56" s="323" t="str">
        <f>IFERROR(GETPIVOTDATA("Average of VEHS(40)",#REF!,"TIMEINT",FW$9,"VEHICLETRAVELTIMEMEASUREMENT",$D56),"--")</f>
        <v>--</v>
      </c>
      <c r="FX56" s="324" t="str">
        <f>IFERROR(GETPIVOTDATA("Average of VEHS(40)",#REF!,"TIMEINT",FX$9,"VEHICLETRAVELTIMEMEASUREMENT",$D56),"--")</f>
        <v>--</v>
      </c>
      <c r="FY56" s="324" t="str">
        <f>IFERROR(GETPIVOTDATA("Average of VEHS(40)",#REF!,"TIMEINT",FY$9,"VEHICLETRAVELTIMEMEASUREMENT",$D56),"--")</f>
        <v>--</v>
      </c>
      <c r="FZ56" s="324" t="str">
        <f>IFERROR(GETPIVOTDATA("Average of VEHS(40)",#REF!,"TIMEINT",FZ$9,"VEHICLETRAVELTIMEMEASUREMENT",$D56),"--")</f>
        <v>--</v>
      </c>
      <c r="GA56" s="324" t="str">
        <f>IFERROR(GETPIVOTDATA("Average of VEHS(40)",#REF!,"TIMEINT",GA$9,"VEHICLETRAVELTIMEMEASUREMENT",$D56),"--")</f>
        <v>--</v>
      </c>
      <c r="GB56" s="324" t="str">
        <f>IFERROR(GETPIVOTDATA("Average of VEHS(40)",#REF!,"TIMEINT",GB$9,"VEHICLETRAVELTIMEMEASUREMENT",$D56),"--")</f>
        <v>--</v>
      </c>
      <c r="GC56" s="324" t="str">
        <f>IFERROR(GETPIVOTDATA("Average of VEHS(40)",#REF!,"TIMEINT",GC$9,"VEHICLETRAVELTIMEMEASUREMENT",$D56),"--")</f>
        <v>--</v>
      </c>
      <c r="GD56" s="324" t="str">
        <f>IFERROR(GETPIVOTDATA("Average of VEHS(40)",#REF!,"TIMEINT",GD$9,"VEHICLETRAVELTIMEMEASUREMENT",$D56),"--")</f>
        <v>--</v>
      </c>
      <c r="GE56" s="324" t="str">
        <f>IFERROR(GETPIVOTDATA("Average of VEHS(40)",#REF!,"TIMEINT",GE$9,"VEHICLETRAVELTIMEMEASUREMENT",$D56),"--")</f>
        <v>--</v>
      </c>
      <c r="GF56" s="324" t="str">
        <f>IFERROR(GETPIVOTDATA("Average of VEHS(40)",#REF!,"TIMEINT",GF$9,"VEHICLETRAVELTIMEMEASUREMENT",$D56),"--")</f>
        <v>--</v>
      </c>
      <c r="GG56" s="324" t="str">
        <f>IFERROR(GETPIVOTDATA("Average of VEHS(40)",#REF!,"TIMEINT",GG$9,"VEHICLETRAVELTIMEMEASUREMENT",$D56),"--")</f>
        <v>--</v>
      </c>
      <c r="GH56" s="324" t="str">
        <f>IFERROR(GETPIVOTDATA("Average of VEHS(40)",#REF!,"TIMEINT",GH$9,"VEHICLETRAVELTIMEMEASUREMENT",$D56),"--")</f>
        <v>--</v>
      </c>
      <c r="GI56" s="324" t="str">
        <f>IFERROR(GETPIVOTDATA("Average of VEHS(40)",#REF!,"TIMEINT",GI$9,"VEHICLETRAVELTIMEMEASUREMENT",$D56),"--")</f>
        <v>--</v>
      </c>
      <c r="GJ56" s="324" t="str">
        <f>IFERROR(GETPIVOTDATA("Average of VEHS(40)",#REF!,"TIMEINT",GJ$9,"VEHICLETRAVELTIMEMEASUREMENT",$D56),"--")</f>
        <v>--</v>
      </c>
      <c r="GK56" s="324" t="str">
        <f>IFERROR(GETPIVOTDATA("Average of VEHS(40)",#REF!,"TIMEINT",GK$9,"VEHICLETRAVELTIMEMEASUREMENT",$D56),"--")</f>
        <v>--</v>
      </c>
      <c r="GL56" s="325" t="str">
        <f>IFERROR(GETPIVOTDATA("Average of VEHS(40)",#REF!,"TIMEINT",GL$9,"VEHICLETRAVELTIMEMEASUREMENT",$D56),"--")</f>
        <v>--</v>
      </c>
      <c r="GM56" s="331"/>
      <c r="GN56" s="209" t="str">
        <f t="shared" si="25"/>
        <v>--</v>
      </c>
      <c r="GO56" s="354" t="str">
        <f t="shared" si="26"/>
        <v>--</v>
      </c>
      <c r="GP56" s="325">
        <f t="shared" si="27"/>
        <v>0</v>
      </c>
      <c r="GQ56" s="331"/>
      <c r="GR56" s="209" t="str">
        <f>IFERROR(GETPIVOTDATA("Average of TRAVTM(60)",#REF!,"TIMEINT",GR$9,"VEHICLETRAVELTIMEMEASUREMENT",$D56)/3600/24,"--")</f>
        <v>--</v>
      </c>
      <c r="GS56" s="34" t="str">
        <f>IFERROR(GETPIVOTDATA("Average of TRAVTM(60)",#REF!,"TIMEINT",GS$9,"VEHICLETRAVELTIMEMEASUREMENT",$D56)/3600/24,"--")</f>
        <v>--</v>
      </c>
      <c r="GT56" s="34" t="str">
        <f>IFERROR(GETPIVOTDATA("Average of TRAVTM(60)",#REF!,"TIMEINT",GT$9,"VEHICLETRAVELTIMEMEASUREMENT",$D56)/3600/24,"--")</f>
        <v>--</v>
      </c>
      <c r="GU56" s="34" t="str">
        <f>IFERROR(GETPIVOTDATA("Average of TRAVTM(60)",#REF!,"TIMEINT",GU$9,"VEHICLETRAVELTIMEMEASUREMENT",$D56)/3600/24,"--")</f>
        <v>--</v>
      </c>
      <c r="GV56" s="34" t="str">
        <f>IFERROR(GETPIVOTDATA("Average of TRAVTM(60)",#REF!,"TIMEINT",GV$9,"VEHICLETRAVELTIMEMEASUREMENT",$D56)/3600/24,"--")</f>
        <v>--</v>
      </c>
      <c r="GW56" s="34" t="str">
        <f>IFERROR(GETPIVOTDATA("Average of TRAVTM(60)",#REF!,"TIMEINT",GW$9,"VEHICLETRAVELTIMEMEASUREMENT",$D56)/3600/24,"--")</f>
        <v>--</v>
      </c>
      <c r="GX56" s="34" t="str">
        <f>IFERROR(GETPIVOTDATA("Average of TRAVTM(60)",#REF!,"TIMEINT",GX$9,"VEHICLETRAVELTIMEMEASUREMENT",$D56)/3600/24,"--")</f>
        <v>--</v>
      </c>
      <c r="GY56" s="34" t="str">
        <f>IFERROR(GETPIVOTDATA("Average of TRAVTM(60)",#REF!,"TIMEINT",GY$9,"VEHICLETRAVELTIMEMEASUREMENT",$D56)/3600/24,"--")</f>
        <v>--</v>
      </c>
      <c r="GZ56" s="34" t="str">
        <f>IFERROR(GETPIVOTDATA("Average of TRAVTM(60)",#REF!,"TIMEINT",GZ$9,"VEHICLETRAVELTIMEMEASUREMENT",$D56)/3600/24,"--")</f>
        <v>--</v>
      </c>
      <c r="HA56" s="34" t="str">
        <f>IFERROR(GETPIVOTDATA("Average of TRAVTM(60)",#REF!,"TIMEINT",HA$9,"VEHICLETRAVELTIMEMEASUREMENT",$D56)/3600/24,"--")</f>
        <v>--</v>
      </c>
      <c r="HB56" s="34" t="str">
        <f>IFERROR(GETPIVOTDATA("Average of TRAVTM(60)",#REF!,"TIMEINT",HB$9,"VEHICLETRAVELTIMEMEASUREMENT",$D56)/3600/24,"--")</f>
        <v>--</v>
      </c>
      <c r="HC56" s="34" t="str">
        <f>IFERROR(GETPIVOTDATA("Average of TRAVTM(60)",#REF!,"TIMEINT",HC$9,"VEHICLETRAVELTIMEMEASUREMENT",$D56)/3600/24,"--")</f>
        <v>--</v>
      </c>
      <c r="HD56" s="34" t="str">
        <f>IFERROR(GETPIVOTDATA("Average of TRAVTM(60)",#REF!,"TIMEINT",HD$9,"VEHICLETRAVELTIMEMEASUREMENT",$D56)/3600/24,"--")</f>
        <v>--</v>
      </c>
      <c r="HE56" s="34" t="str">
        <f>IFERROR(GETPIVOTDATA("Average of TRAVTM(60)",#REF!,"TIMEINT",HE$9,"VEHICLETRAVELTIMEMEASUREMENT",$D56)/3600/24,"--")</f>
        <v>--</v>
      </c>
      <c r="HF56" s="34" t="str">
        <f>IFERROR(GETPIVOTDATA("Average of TRAVTM(60)",#REF!,"TIMEINT",HF$9,"VEHICLETRAVELTIMEMEASUREMENT",$D56)/3600/24,"--")</f>
        <v>--</v>
      </c>
      <c r="HG56" s="134" t="str">
        <f>IFERROR(GETPIVOTDATA("Average of TRAVTM(60)",#REF!,"TIMEINT",HG$9,"VEHICLETRAVELTIMEMEASUREMENT",$D56)/3600/24,"--")</f>
        <v>--</v>
      </c>
      <c r="HH56" s="331"/>
      <c r="HI56" s="323" t="str">
        <f>IFERROR(GETPIVOTDATA("Average of VEHS(60)",#REF!,"TIMEINT",HI$9,"VEHICLETRAVELTIMEMEASUREMENT",$D56),"--")</f>
        <v>--</v>
      </c>
      <c r="HJ56" s="324" t="str">
        <f>IFERROR(GETPIVOTDATA("Average of VEHS(60)",#REF!,"TIMEINT",HJ$9,"VEHICLETRAVELTIMEMEASUREMENT",$D56),"--")</f>
        <v>--</v>
      </c>
      <c r="HK56" s="324" t="str">
        <f>IFERROR(GETPIVOTDATA("Average of VEHS(60)",#REF!,"TIMEINT",HK$9,"VEHICLETRAVELTIMEMEASUREMENT",$D56),"--")</f>
        <v>--</v>
      </c>
      <c r="HL56" s="324" t="str">
        <f>IFERROR(GETPIVOTDATA("Average of VEHS(60)",#REF!,"TIMEINT",HL$9,"VEHICLETRAVELTIMEMEASUREMENT",$D56),"--")</f>
        <v>--</v>
      </c>
      <c r="HM56" s="324" t="str">
        <f>IFERROR(GETPIVOTDATA("Average of VEHS(60)",#REF!,"TIMEINT",HM$9,"VEHICLETRAVELTIMEMEASUREMENT",$D56),"--")</f>
        <v>--</v>
      </c>
      <c r="HN56" s="324" t="str">
        <f>IFERROR(GETPIVOTDATA("Average of VEHS(60)",#REF!,"TIMEINT",HN$9,"VEHICLETRAVELTIMEMEASUREMENT",$D56),"--")</f>
        <v>--</v>
      </c>
      <c r="HO56" s="324" t="str">
        <f>IFERROR(GETPIVOTDATA("Average of VEHS(60)",#REF!,"TIMEINT",HO$9,"VEHICLETRAVELTIMEMEASUREMENT",$D56),"--")</f>
        <v>--</v>
      </c>
      <c r="HP56" s="324" t="str">
        <f>IFERROR(GETPIVOTDATA("Average of VEHS(60)",#REF!,"TIMEINT",HP$9,"VEHICLETRAVELTIMEMEASUREMENT",$D56),"--")</f>
        <v>--</v>
      </c>
      <c r="HQ56" s="324" t="str">
        <f>IFERROR(GETPIVOTDATA("Average of VEHS(60)",#REF!,"TIMEINT",HQ$9,"VEHICLETRAVELTIMEMEASUREMENT",$D56),"--")</f>
        <v>--</v>
      </c>
      <c r="HR56" s="324" t="str">
        <f>IFERROR(GETPIVOTDATA("Average of VEHS(60)",#REF!,"TIMEINT",HR$9,"VEHICLETRAVELTIMEMEASUREMENT",$D56),"--")</f>
        <v>--</v>
      </c>
      <c r="HS56" s="324" t="str">
        <f>IFERROR(GETPIVOTDATA("Average of VEHS(60)",#REF!,"TIMEINT",HS$9,"VEHICLETRAVELTIMEMEASUREMENT",$D56),"--")</f>
        <v>--</v>
      </c>
      <c r="HT56" s="324" t="str">
        <f>IFERROR(GETPIVOTDATA("Average of VEHS(60)",#REF!,"TIMEINT",HT$9,"VEHICLETRAVELTIMEMEASUREMENT",$D56),"--")</f>
        <v>--</v>
      </c>
      <c r="HU56" s="324" t="str">
        <f>IFERROR(GETPIVOTDATA("Average of VEHS(60)",#REF!,"TIMEINT",HU$9,"VEHICLETRAVELTIMEMEASUREMENT",$D56),"--")</f>
        <v>--</v>
      </c>
      <c r="HV56" s="324" t="str">
        <f>IFERROR(GETPIVOTDATA("Average of VEHS(60)",#REF!,"TIMEINT",HV$9,"VEHICLETRAVELTIMEMEASUREMENT",$D56),"--")</f>
        <v>--</v>
      </c>
      <c r="HW56" s="324" t="str">
        <f>IFERROR(GETPIVOTDATA("Average of VEHS(60)",#REF!,"TIMEINT",HW$9,"VEHICLETRAVELTIMEMEASUREMENT",$D56),"--")</f>
        <v>--</v>
      </c>
      <c r="HX56" s="325" t="str">
        <f>IFERROR(GETPIVOTDATA("Average of VEHS(60)",#REF!,"TIMEINT",HX$9,"VEHICLETRAVELTIMEMEASUREMENT",$D56),"--")</f>
        <v>--</v>
      </c>
      <c r="HY56" s="331"/>
      <c r="HZ56" s="209" t="str">
        <f t="shared" si="28"/>
        <v>--</v>
      </c>
      <c r="IA56" s="354" t="str">
        <f t="shared" si="29"/>
        <v>--</v>
      </c>
      <c r="IB56" s="325">
        <f t="shared" si="30"/>
        <v>0</v>
      </c>
      <c r="IC56" s="638"/>
      <c r="ID56" s="323" t="str">
        <f>IFERROR(AVERAGEIFS('VISSIM Travel Time Outputs'!#REF!,'VISSIM Travel Time Outputs'!#REF!,$D56,'VISSIM Travel Time Outputs'!#REF!,"AVG",'VISSIM Travel Time Outputs'!#REF!,ID$9),"-")</f>
        <v>-</v>
      </c>
      <c r="IE56" s="324" t="str">
        <f>IFERROR(AVERAGEIFS('VISSIM Travel Time Outputs'!#REF!,'VISSIM Travel Time Outputs'!#REF!,$D56,'VISSIM Travel Time Outputs'!#REF!,"AVG",'VISSIM Travel Time Outputs'!#REF!,IE$9),"-")</f>
        <v>-</v>
      </c>
      <c r="IF56" s="324" t="str">
        <f>IFERROR(AVERAGEIFS('VISSIM Travel Time Outputs'!#REF!,'VISSIM Travel Time Outputs'!#REF!,$D56,'VISSIM Travel Time Outputs'!#REF!,"AVG",'VISSIM Travel Time Outputs'!#REF!,IF$9),"-")</f>
        <v>-</v>
      </c>
      <c r="IG56" s="324" t="str">
        <f>IFERROR(AVERAGEIFS('VISSIM Travel Time Outputs'!#REF!,'VISSIM Travel Time Outputs'!#REF!,$D56,'VISSIM Travel Time Outputs'!#REF!,"AVG",'VISSIM Travel Time Outputs'!#REF!,IG$9),"-")</f>
        <v>-</v>
      </c>
      <c r="IH56" s="324" t="str">
        <f>IFERROR(AVERAGEIFS('VISSIM Travel Time Outputs'!#REF!,'VISSIM Travel Time Outputs'!#REF!,$D56,'VISSIM Travel Time Outputs'!#REF!,"AVG",'VISSIM Travel Time Outputs'!#REF!,IH$9),"-")</f>
        <v>-</v>
      </c>
      <c r="II56" s="324" t="str">
        <f>IFERROR(AVERAGEIFS('VISSIM Travel Time Outputs'!#REF!,'VISSIM Travel Time Outputs'!#REF!,$D56,'VISSIM Travel Time Outputs'!#REF!,"AVG",'VISSIM Travel Time Outputs'!#REF!,II$9),"-")</f>
        <v>-</v>
      </c>
      <c r="IJ56" s="324" t="str">
        <f>IFERROR(AVERAGEIFS('VISSIM Travel Time Outputs'!#REF!,'VISSIM Travel Time Outputs'!#REF!,$D56,'VISSIM Travel Time Outputs'!#REF!,"AVG",'VISSIM Travel Time Outputs'!#REF!,IJ$9),"-")</f>
        <v>-</v>
      </c>
      <c r="IK56" s="324" t="str">
        <f>IFERROR(AVERAGEIFS('VISSIM Travel Time Outputs'!#REF!,'VISSIM Travel Time Outputs'!#REF!,$D56,'VISSIM Travel Time Outputs'!#REF!,"AVG",'VISSIM Travel Time Outputs'!#REF!,IK$9),"-")</f>
        <v>-</v>
      </c>
      <c r="IL56" s="324" t="str">
        <f>IFERROR(AVERAGEIFS('VISSIM Travel Time Outputs'!#REF!,'VISSIM Travel Time Outputs'!#REF!,$D56,'VISSIM Travel Time Outputs'!#REF!,"AVG",'VISSIM Travel Time Outputs'!#REF!,IL$9),"-")</f>
        <v>-</v>
      </c>
      <c r="IM56" s="324" t="str">
        <f>IFERROR(AVERAGEIFS('VISSIM Travel Time Outputs'!#REF!,'VISSIM Travel Time Outputs'!#REF!,$D56,'VISSIM Travel Time Outputs'!#REF!,"AVG",'VISSIM Travel Time Outputs'!#REF!,IM$9),"-")</f>
        <v>-</v>
      </c>
      <c r="IN56" s="324" t="str">
        <f>IFERROR(AVERAGEIFS('VISSIM Travel Time Outputs'!#REF!,'VISSIM Travel Time Outputs'!#REF!,$D56,'VISSIM Travel Time Outputs'!#REF!,"AVG",'VISSIM Travel Time Outputs'!#REF!,IN$9),"-")</f>
        <v>-</v>
      </c>
      <c r="IO56" s="324" t="str">
        <f>IFERROR(AVERAGEIFS('VISSIM Travel Time Outputs'!#REF!,'VISSIM Travel Time Outputs'!#REF!,$D56,'VISSIM Travel Time Outputs'!#REF!,"AVG",'VISSIM Travel Time Outputs'!#REF!,IO$9),"-")</f>
        <v>-</v>
      </c>
      <c r="IP56" s="324" t="str">
        <f>IFERROR(AVERAGEIFS('VISSIM Travel Time Outputs'!#REF!,'VISSIM Travel Time Outputs'!#REF!,$D56,'VISSIM Travel Time Outputs'!#REF!,"AVG",'VISSIM Travel Time Outputs'!#REF!,IP$9),"-")</f>
        <v>-</v>
      </c>
      <c r="IQ56" s="324" t="str">
        <f>IFERROR(AVERAGEIFS('VISSIM Travel Time Outputs'!#REF!,'VISSIM Travel Time Outputs'!#REF!,$D56,'VISSIM Travel Time Outputs'!#REF!,"AVG",'VISSIM Travel Time Outputs'!#REF!,IQ$9),"-")</f>
        <v>-</v>
      </c>
      <c r="IR56" s="324" t="str">
        <f>IFERROR(AVERAGEIFS('VISSIM Travel Time Outputs'!#REF!,'VISSIM Travel Time Outputs'!#REF!,$D56,'VISSIM Travel Time Outputs'!#REF!,"AVG",'VISSIM Travel Time Outputs'!#REF!,IR$9),"-")</f>
        <v>-</v>
      </c>
      <c r="IS56" s="325" t="str">
        <f>IFERROR(AVERAGEIFS('VISSIM Travel Time Outputs'!#REF!,'VISSIM Travel Time Outputs'!#REF!,$D56,'VISSIM Travel Time Outputs'!#REF!,"AVG",'VISSIM Travel Time Outputs'!#REF!,IS$9),"-")</f>
        <v>-</v>
      </c>
      <c r="IT56" s="325" t="str">
        <f t="shared" si="31"/>
        <v>--</v>
      </c>
    </row>
    <row r="57" spans="1:254" x14ac:dyDescent="0.35">
      <c r="A57" s="252" t="str">
        <f t="shared" si="12"/>
        <v>H</v>
      </c>
      <c r="B57" s="319">
        <f t="shared" si="33"/>
        <v>48</v>
      </c>
      <c r="C57" s="413">
        <f>INDEX('Input - Travel Times'!$B$3:$AH$103,MATCH($B57,'Input - Travel Times'!$B$3:$B$103,0),MATCH(C$9,'Input - Travel Times'!$B$3:$AH$3,0))</f>
        <v>0</v>
      </c>
      <c r="D57" s="150">
        <f>INDEX('Input - Travel Times'!$B$3:$AH$103,MATCH($B57,'Input - Travel Times'!$B$3:$B$103,0),MATCH(D$9,'Input - Travel Times'!$B$3:$AH$3,0))</f>
        <v>0</v>
      </c>
      <c r="E57" s="518">
        <f>TIME(0,0,INDEX('Input - Travel Times'!$B$3:$AH$103,MATCH($B57,'Input - Travel Times'!$B$3:$B$103,0),MATCH(E$9,'Input - Travel Times'!$B$3:$AH$3,0)))</f>
        <v>0</v>
      </c>
      <c r="F57" s="518">
        <f>TIME(0,0,INDEX('Input - Travel Times'!$B$3:$AH$103,MATCH($B57,'Input - Travel Times'!$B$3:$B$103,0),MATCH(F$9,'Input - Travel Times'!$B$3:$AH$3,0)))</f>
        <v>0</v>
      </c>
      <c r="G57" s="518">
        <f>TIME(0,0,INDEX('Input - Travel Times'!$B$3:$AH$103,MATCH($B57,'Input - Travel Times'!$B$3:$B$103,0),MATCH(G$9,'Input - Travel Times'!$B$3:$AH$3,0)))</f>
        <v>0</v>
      </c>
      <c r="H57" s="518">
        <f>TIME(0,0,INDEX('Input - Travel Times'!$B$3:$AH$103,MATCH($B57,'Input - Travel Times'!$B$3:$B$103,0),MATCH(H$9,'Input - Travel Times'!$B$3:$AH$3,0)))</f>
        <v>0</v>
      </c>
      <c r="J57" s="209" t="str">
        <f>IFERROR(TIME(0,0,AVERAGEIFS('VISSIM Travel Time Outputs'!$I:$I,'VISSIM Travel Time Outputs'!$D:$D,$D57,'VISSIM Travel Time Outputs'!$A:$A,"AVG",'VISSIM Travel Time Outputs'!$B:$B,J$9)),"-")</f>
        <v>-</v>
      </c>
      <c r="K57" s="34" t="str">
        <f>IFERROR(TIME(0,0,AVERAGEIFS('VISSIM Travel Time Outputs'!$I:$I,'VISSIM Travel Time Outputs'!$D:$D,$D57,'VISSIM Travel Time Outputs'!$A:$A,"AVG",'VISSIM Travel Time Outputs'!$B:$B,K$9)),"-")</f>
        <v>-</v>
      </c>
      <c r="L57" s="34" t="str">
        <f>IFERROR(TIME(0,0,AVERAGEIFS('VISSIM Travel Time Outputs'!$I:$I,'VISSIM Travel Time Outputs'!$D:$D,$D57,'VISSIM Travel Time Outputs'!$A:$A,"AVG",'VISSIM Travel Time Outputs'!$B:$B,L$9)),"-")</f>
        <v>-</v>
      </c>
      <c r="M57" s="34" t="str">
        <f>IFERROR(TIME(0,0,AVERAGEIFS('VISSIM Travel Time Outputs'!$I:$I,'VISSIM Travel Time Outputs'!$D:$D,$D57,'VISSIM Travel Time Outputs'!$A:$A,"AVG",'VISSIM Travel Time Outputs'!$B:$B,M$9)),"-")</f>
        <v>-</v>
      </c>
      <c r="N57" s="34" t="str">
        <f>IFERROR(TIME(0,0,AVERAGEIFS('VISSIM Travel Time Outputs'!$I:$I,'VISSIM Travel Time Outputs'!$D:$D,$D57,'VISSIM Travel Time Outputs'!$A:$A,"AVG",'VISSIM Travel Time Outputs'!$B:$B,N$9)),"-")</f>
        <v>-</v>
      </c>
      <c r="O57" s="34" t="str">
        <f>IFERROR(TIME(0,0,AVERAGEIFS('VISSIM Travel Time Outputs'!$I:$I,'VISSIM Travel Time Outputs'!$D:$D,$D57,'VISSIM Travel Time Outputs'!$A:$A,"AVG",'VISSIM Travel Time Outputs'!$B:$B,O$9)),"-")</f>
        <v>-</v>
      </c>
      <c r="P57" s="34" t="str">
        <f>IFERROR(TIME(0,0,AVERAGEIFS('VISSIM Travel Time Outputs'!$I:$I,'VISSIM Travel Time Outputs'!$D:$D,$D57,'VISSIM Travel Time Outputs'!$A:$A,"AVG",'VISSIM Travel Time Outputs'!$B:$B,P$9)),"-")</f>
        <v>-</v>
      </c>
      <c r="Q57" s="34" t="str">
        <f>IFERROR(TIME(0,0,AVERAGEIFS('VISSIM Travel Time Outputs'!$I:$I,'VISSIM Travel Time Outputs'!$D:$D,$D57,'VISSIM Travel Time Outputs'!$A:$A,"AVG",'VISSIM Travel Time Outputs'!$B:$B,Q$9)),"-")</f>
        <v>-</v>
      </c>
      <c r="R57" s="34" t="str">
        <f>IFERROR(TIME(0,0,AVERAGEIFS('VISSIM Travel Time Outputs'!$I:$I,'VISSIM Travel Time Outputs'!$D:$D,$D57,'VISSIM Travel Time Outputs'!$A:$A,"AVG",'VISSIM Travel Time Outputs'!$B:$B,R$9)),"-")</f>
        <v>-</v>
      </c>
      <c r="S57" s="34" t="str">
        <f>IFERROR(TIME(0,0,AVERAGEIFS('VISSIM Travel Time Outputs'!$I:$I,'VISSIM Travel Time Outputs'!$D:$D,$D57,'VISSIM Travel Time Outputs'!$A:$A,"AVG",'VISSIM Travel Time Outputs'!$B:$B,S$9)),"-")</f>
        <v>-</v>
      </c>
      <c r="T57" s="34" t="str">
        <f>IFERROR(TIME(0,0,AVERAGEIFS('VISSIM Travel Time Outputs'!$I:$I,'VISSIM Travel Time Outputs'!$D:$D,$D57,'VISSIM Travel Time Outputs'!$A:$A,"AVG",'VISSIM Travel Time Outputs'!$B:$B,T$9)),"-")</f>
        <v>-</v>
      </c>
      <c r="U57" s="34" t="str">
        <f>IFERROR(TIME(0,0,AVERAGEIFS('VISSIM Travel Time Outputs'!$I:$I,'VISSIM Travel Time Outputs'!$D:$D,$D57,'VISSIM Travel Time Outputs'!$A:$A,"AVG",'VISSIM Travel Time Outputs'!$B:$B,U$9)),"-")</f>
        <v>-</v>
      </c>
      <c r="V57" s="34" t="str">
        <f>IFERROR(TIME(0,0,AVERAGEIFS('VISSIM Travel Time Outputs'!$I:$I,'VISSIM Travel Time Outputs'!$D:$D,$D57,'VISSIM Travel Time Outputs'!$A:$A,"AVG",'VISSIM Travel Time Outputs'!$B:$B,V$9)),"-")</f>
        <v>-</v>
      </c>
      <c r="W57" s="34" t="str">
        <f>IFERROR(TIME(0,0,AVERAGEIFS('VISSIM Travel Time Outputs'!$I:$I,'VISSIM Travel Time Outputs'!$D:$D,$D57,'VISSIM Travel Time Outputs'!$A:$A,"AVG",'VISSIM Travel Time Outputs'!$B:$B,W$9)),"-")</f>
        <v>-</v>
      </c>
      <c r="X57" s="34" t="str">
        <f>IFERROR(TIME(0,0,AVERAGEIFS('VISSIM Travel Time Outputs'!$I:$I,'VISSIM Travel Time Outputs'!$D:$D,$D57,'VISSIM Travel Time Outputs'!$A:$A,"AVG",'VISSIM Travel Time Outputs'!$B:$B,X$9)),"-")</f>
        <v>-</v>
      </c>
      <c r="Y57" s="134" t="str">
        <f>IFERROR(TIME(0,0,AVERAGEIFS('VISSIM Travel Time Outputs'!$I:$I,'VISSIM Travel Time Outputs'!$D:$D,$D57,'VISSIM Travel Time Outputs'!$A:$A,"AVG",'VISSIM Travel Time Outputs'!$B:$B,Y$9)),"-")</f>
        <v>-</v>
      </c>
      <c r="Z57" s="254"/>
      <c r="AA57" s="323" t="str">
        <f>IFERROR(AVERAGEIFS('VISSIM Travel Time Outputs'!$F:$F,'VISSIM Travel Time Outputs'!$D:$D,$D57,'VISSIM Travel Time Outputs'!$A:$A,"AVG",'VISSIM Travel Time Outputs'!$B:$B,AA$9),"-")</f>
        <v>-</v>
      </c>
      <c r="AB57" s="324" t="str">
        <f>IFERROR(AVERAGEIFS('VISSIM Travel Time Outputs'!$F:$F,'VISSIM Travel Time Outputs'!$D:$D,$D57,'VISSIM Travel Time Outputs'!$A:$A,"AVG",'VISSIM Travel Time Outputs'!$B:$B,AB$9),"-")</f>
        <v>-</v>
      </c>
      <c r="AC57" s="324" t="str">
        <f>IFERROR(AVERAGEIFS('VISSIM Travel Time Outputs'!$F:$F,'VISSIM Travel Time Outputs'!$D:$D,$D57,'VISSIM Travel Time Outputs'!$A:$A,"AVG",'VISSIM Travel Time Outputs'!$B:$B,AC$9),"-")</f>
        <v>-</v>
      </c>
      <c r="AD57" s="324" t="str">
        <f>IFERROR(AVERAGEIFS('VISSIM Travel Time Outputs'!$F:$F,'VISSIM Travel Time Outputs'!$D:$D,$D57,'VISSIM Travel Time Outputs'!$A:$A,"AVG",'VISSIM Travel Time Outputs'!$B:$B,AD$9),"-")</f>
        <v>-</v>
      </c>
      <c r="AE57" s="324" t="str">
        <f>IFERROR(AVERAGEIFS('VISSIM Travel Time Outputs'!$F:$F,'VISSIM Travel Time Outputs'!$D:$D,$D57,'VISSIM Travel Time Outputs'!$A:$A,"AVG",'VISSIM Travel Time Outputs'!$B:$B,AE$9),"-")</f>
        <v>-</v>
      </c>
      <c r="AF57" s="324" t="str">
        <f>IFERROR(AVERAGEIFS('VISSIM Travel Time Outputs'!$F:$F,'VISSIM Travel Time Outputs'!$D:$D,$D57,'VISSIM Travel Time Outputs'!$A:$A,"AVG",'VISSIM Travel Time Outputs'!$B:$B,AF$9),"-")</f>
        <v>-</v>
      </c>
      <c r="AG57" s="324" t="str">
        <f>IFERROR(AVERAGEIFS('VISSIM Travel Time Outputs'!$F:$F,'VISSIM Travel Time Outputs'!$D:$D,$D57,'VISSIM Travel Time Outputs'!$A:$A,"AVG",'VISSIM Travel Time Outputs'!$B:$B,AG$9),"-")</f>
        <v>-</v>
      </c>
      <c r="AH57" s="324" t="str">
        <f>IFERROR(AVERAGEIFS('VISSIM Travel Time Outputs'!$F:$F,'VISSIM Travel Time Outputs'!$D:$D,$D57,'VISSIM Travel Time Outputs'!$A:$A,"AVG",'VISSIM Travel Time Outputs'!$B:$B,AH$9),"-")</f>
        <v>-</v>
      </c>
      <c r="AI57" s="324" t="str">
        <f>IFERROR(AVERAGEIFS('VISSIM Travel Time Outputs'!$F:$F,'VISSIM Travel Time Outputs'!$D:$D,$D57,'VISSIM Travel Time Outputs'!$A:$A,"AVG",'VISSIM Travel Time Outputs'!$B:$B,AI$9),"-")</f>
        <v>-</v>
      </c>
      <c r="AJ57" s="324" t="str">
        <f>IFERROR(AVERAGEIFS('VISSIM Travel Time Outputs'!$F:$F,'VISSIM Travel Time Outputs'!$D:$D,$D57,'VISSIM Travel Time Outputs'!$A:$A,"AVG",'VISSIM Travel Time Outputs'!$B:$B,AJ$9),"-")</f>
        <v>-</v>
      </c>
      <c r="AK57" s="324" t="str">
        <f>IFERROR(AVERAGEIFS('VISSIM Travel Time Outputs'!$F:$F,'VISSIM Travel Time Outputs'!$D:$D,$D57,'VISSIM Travel Time Outputs'!$A:$A,"AVG",'VISSIM Travel Time Outputs'!$B:$B,AK$9),"-")</f>
        <v>-</v>
      </c>
      <c r="AL57" s="324" t="str">
        <f>IFERROR(AVERAGEIFS('VISSIM Travel Time Outputs'!$F:$F,'VISSIM Travel Time Outputs'!$D:$D,$D57,'VISSIM Travel Time Outputs'!$A:$A,"AVG",'VISSIM Travel Time Outputs'!$B:$B,AL$9),"-")</f>
        <v>-</v>
      </c>
      <c r="AM57" s="324" t="str">
        <f>IFERROR(AVERAGEIFS('VISSIM Travel Time Outputs'!$F:$F,'VISSIM Travel Time Outputs'!$D:$D,$D57,'VISSIM Travel Time Outputs'!$A:$A,"AVG",'VISSIM Travel Time Outputs'!$B:$B,AM$9),"-")</f>
        <v>-</v>
      </c>
      <c r="AN57" s="324" t="str">
        <f>IFERROR(AVERAGEIFS('VISSIM Travel Time Outputs'!$F:$F,'VISSIM Travel Time Outputs'!$D:$D,$D57,'VISSIM Travel Time Outputs'!$A:$A,"AVG",'VISSIM Travel Time Outputs'!$B:$B,AN$9),"-")</f>
        <v>-</v>
      </c>
      <c r="AO57" s="324" t="str">
        <f>IFERROR(AVERAGEIFS('VISSIM Travel Time Outputs'!$F:$F,'VISSIM Travel Time Outputs'!$D:$D,$D57,'VISSIM Travel Time Outputs'!$A:$A,"AVG",'VISSIM Travel Time Outputs'!$B:$B,AO$9),"-")</f>
        <v>-</v>
      </c>
      <c r="AP57" s="325" t="str">
        <f>IFERROR(AVERAGEIFS('VISSIM Travel Time Outputs'!$F:$F,'VISSIM Travel Time Outputs'!$D:$D,$D57,'VISSIM Travel Time Outputs'!$A:$A,"AVG",'VISSIM Travel Time Outputs'!$B:$B,AP$9),"-")</f>
        <v>-</v>
      </c>
      <c r="AQ57" s="331"/>
      <c r="AR57" s="209" t="str">
        <f t="shared" si="13"/>
        <v>--</v>
      </c>
      <c r="AS57" s="354" t="str">
        <f t="shared" si="14"/>
        <v>--</v>
      </c>
      <c r="AT57" s="325">
        <f t="shared" si="15"/>
        <v>0</v>
      </c>
      <c r="AU57" s="255"/>
      <c r="AV57" s="209" t="str">
        <f>IFERROR(TIME(0,0,AVERAGEIFS('VISSIM Travel Time Outputs'!$J:$J,'VISSIM Travel Time Outputs'!$D:$D,$D57,'VISSIM Travel Time Outputs'!$A:$A,"AVG",'VISSIM Travel Time Outputs'!$B:$B,AV$9)),"-")</f>
        <v>-</v>
      </c>
      <c r="AW57" s="34" t="str">
        <f>IFERROR(TIME(0,0,AVERAGEIFS('VISSIM Travel Time Outputs'!$J:$J,'VISSIM Travel Time Outputs'!$D:$D,$D57,'VISSIM Travel Time Outputs'!$A:$A,"AVG",'VISSIM Travel Time Outputs'!$B:$B,AW$9)),"-")</f>
        <v>-</v>
      </c>
      <c r="AX57" s="34" t="str">
        <f>IFERROR(TIME(0,0,AVERAGEIFS('VISSIM Travel Time Outputs'!$J:$J,'VISSIM Travel Time Outputs'!$D:$D,$D57,'VISSIM Travel Time Outputs'!$A:$A,"AVG",'VISSIM Travel Time Outputs'!$B:$B,AX$9)),"-")</f>
        <v>-</v>
      </c>
      <c r="AY57" s="34" t="str">
        <f>IFERROR(TIME(0,0,AVERAGEIFS('VISSIM Travel Time Outputs'!$J:$J,'VISSIM Travel Time Outputs'!$D:$D,$D57,'VISSIM Travel Time Outputs'!$A:$A,"AVG",'VISSIM Travel Time Outputs'!$B:$B,AY$9)),"-")</f>
        <v>-</v>
      </c>
      <c r="AZ57" s="34" t="str">
        <f>IFERROR(TIME(0,0,AVERAGEIFS('VISSIM Travel Time Outputs'!$J:$J,'VISSIM Travel Time Outputs'!$D:$D,$D57,'VISSIM Travel Time Outputs'!$A:$A,"AVG",'VISSIM Travel Time Outputs'!$B:$B,AZ$9)),"-")</f>
        <v>-</v>
      </c>
      <c r="BA57" s="34" t="str">
        <f>IFERROR(TIME(0,0,AVERAGEIFS('VISSIM Travel Time Outputs'!$J:$J,'VISSIM Travel Time Outputs'!$D:$D,$D57,'VISSIM Travel Time Outputs'!$A:$A,"AVG",'VISSIM Travel Time Outputs'!$B:$B,BA$9)),"-")</f>
        <v>-</v>
      </c>
      <c r="BB57" s="34" t="str">
        <f>IFERROR(TIME(0,0,AVERAGEIFS('VISSIM Travel Time Outputs'!$J:$J,'VISSIM Travel Time Outputs'!$D:$D,$D57,'VISSIM Travel Time Outputs'!$A:$A,"AVG",'VISSIM Travel Time Outputs'!$B:$B,BB$9)),"-")</f>
        <v>-</v>
      </c>
      <c r="BC57" s="34" t="str">
        <f>IFERROR(TIME(0,0,AVERAGEIFS('VISSIM Travel Time Outputs'!$J:$J,'VISSIM Travel Time Outputs'!$D:$D,$D57,'VISSIM Travel Time Outputs'!$A:$A,"AVG",'VISSIM Travel Time Outputs'!$B:$B,BC$9)),"-")</f>
        <v>-</v>
      </c>
      <c r="BD57" s="34" t="str">
        <f>IFERROR(TIME(0,0,AVERAGEIFS('VISSIM Travel Time Outputs'!$J:$J,'VISSIM Travel Time Outputs'!$D:$D,$D57,'VISSIM Travel Time Outputs'!$A:$A,"AVG",'VISSIM Travel Time Outputs'!$B:$B,BD$9)),"-")</f>
        <v>-</v>
      </c>
      <c r="BE57" s="34" t="str">
        <f>IFERROR(TIME(0,0,AVERAGEIFS('VISSIM Travel Time Outputs'!$J:$J,'VISSIM Travel Time Outputs'!$D:$D,$D57,'VISSIM Travel Time Outputs'!$A:$A,"AVG",'VISSIM Travel Time Outputs'!$B:$B,BE$9)),"-")</f>
        <v>-</v>
      </c>
      <c r="BF57" s="34" t="str">
        <f>IFERROR(TIME(0,0,AVERAGEIFS('VISSIM Travel Time Outputs'!$J:$J,'VISSIM Travel Time Outputs'!$D:$D,$D57,'VISSIM Travel Time Outputs'!$A:$A,"AVG",'VISSIM Travel Time Outputs'!$B:$B,BF$9)),"-")</f>
        <v>-</v>
      </c>
      <c r="BG57" s="34" t="str">
        <f>IFERROR(TIME(0,0,AVERAGEIFS('VISSIM Travel Time Outputs'!$J:$J,'VISSIM Travel Time Outputs'!$D:$D,$D57,'VISSIM Travel Time Outputs'!$A:$A,"AVG",'VISSIM Travel Time Outputs'!$B:$B,BG$9)),"-")</f>
        <v>-</v>
      </c>
      <c r="BH57" s="34" t="str">
        <f>IFERROR(TIME(0,0,AVERAGEIFS('VISSIM Travel Time Outputs'!$J:$J,'VISSIM Travel Time Outputs'!$D:$D,$D57,'VISSIM Travel Time Outputs'!$A:$A,"AVG",'VISSIM Travel Time Outputs'!$B:$B,BH$9)),"-")</f>
        <v>-</v>
      </c>
      <c r="BI57" s="34" t="str">
        <f>IFERROR(TIME(0,0,AVERAGEIFS('VISSIM Travel Time Outputs'!$J:$J,'VISSIM Travel Time Outputs'!$D:$D,$D57,'VISSIM Travel Time Outputs'!$A:$A,"AVG",'VISSIM Travel Time Outputs'!$B:$B,BI$9)),"-")</f>
        <v>-</v>
      </c>
      <c r="BJ57" s="34" t="str">
        <f>IFERROR(TIME(0,0,AVERAGEIFS('VISSIM Travel Time Outputs'!$J:$J,'VISSIM Travel Time Outputs'!$D:$D,$D57,'VISSIM Travel Time Outputs'!$A:$A,"AVG",'VISSIM Travel Time Outputs'!$B:$B,BJ$9)),"-")</f>
        <v>-</v>
      </c>
      <c r="BK57" s="134" t="str">
        <f>IFERROR(TIME(0,0,AVERAGEIFS('VISSIM Travel Time Outputs'!$J:$J,'VISSIM Travel Time Outputs'!$D:$D,$D57,'VISSIM Travel Time Outputs'!$A:$A,"AVG",'VISSIM Travel Time Outputs'!$B:$B,BK$9)),"-")</f>
        <v>-</v>
      </c>
      <c r="BL57" s="126"/>
      <c r="BM57" s="323" t="str">
        <f>IFERROR(AVERAGEIFS('VISSIM Travel Time Outputs'!$G:$G,'VISSIM Travel Time Outputs'!$D:$D,$D57,'VISSIM Travel Time Outputs'!$A:$A,"AVG",'VISSIM Travel Time Outputs'!$B:$B,BM$9),"-")</f>
        <v>-</v>
      </c>
      <c r="BN57" s="324" t="str">
        <f>IFERROR(AVERAGEIFS('VISSIM Travel Time Outputs'!$G:$G,'VISSIM Travel Time Outputs'!$D:$D,$D57,'VISSIM Travel Time Outputs'!$A:$A,"AVG",'VISSIM Travel Time Outputs'!$B:$B,BN$9),"-")</f>
        <v>-</v>
      </c>
      <c r="BO57" s="324" t="str">
        <f>IFERROR(AVERAGEIFS('VISSIM Travel Time Outputs'!$G:$G,'VISSIM Travel Time Outputs'!$D:$D,$D57,'VISSIM Travel Time Outputs'!$A:$A,"AVG",'VISSIM Travel Time Outputs'!$B:$B,BO$9),"-")</f>
        <v>-</v>
      </c>
      <c r="BP57" s="324" t="str">
        <f>IFERROR(AVERAGEIFS('VISSIM Travel Time Outputs'!$G:$G,'VISSIM Travel Time Outputs'!$D:$D,$D57,'VISSIM Travel Time Outputs'!$A:$A,"AVG",'VISSIM Travel Time Outputs'!$B:$B,BP$9),"-")</f>
        <v>-</v>
      </c>
      <c r="BQ57" s="324" t="str">
        <f>IFERROR(AVERAGEIFS('VISSIM Travel Time Outputs'!$G:$G,'VISSIM Travel Time Outputs'!$D:$D,$D57,'VISSIM Travel Time Outputs'!$A:$A,"AVG",'VISSIM Travel Time Outputs'!$B:$B,BQ$9),"-")</f>
        <v>-</v>
      </c>
      <c r="BR57" s="324" t="str">
        <f>IFERROR(AVERAGEIFS('VISSIM Travel Time Outputs'!$G:$G,'VISSIM Travel Time Outputs'!$D:$D,$D57,'VISSIM Travel Time Outputs'!$A:$A,"AVG",'VISSIM Travel Time Outputs'!$B:$B,BR$9),"-")</f>
        <v>-</v>
      </c>
      <c r="BS57" s="324" t="str">
        <f>IFERROR(AVERAGEIFS('VISSIM Travel Time Outputs'!$G:$G,'VISSIM Travel Time Outputs'!$D:$D,$D57,'VISSIM Travel Time Outputs'!$A:$A,"AVG",'VISSIM Travel Time Outputs'!$B:$B,BS$9),"-")</f>
        <v>-</v>
      </c>
      <c r="BT57" s="324" t="str">
        <f>IFERROR(AVERAGEIFS('VISSIM Travel Time Outputs'!$G:$G,'VISSIM Travel Time Outputs'!$D:$D,$D57,'VISSIM Travel Time Outputs'!$A:$A,"AVG",'VISSIM Travel Time Outputs'!$B:$B,BT$9),"-")</f>
        <v>-</v>
      </c>
      <c r="BU57" s="324" t="str">
        <f>IFERROR(AVERAGEIFS('VISSIM Travel Time Outputs'!$G:$G,'VISSIM Travel Time Outputs'!$D:$D,$D57,'VISSIM Travel Time Outputs'!$A:$A,"AVG",'VISSIM Travel Time Outputs'!$B:$B,BU$9),"-")</f>
        <v>-</v>
      </c>
      <c r="BV57" s="324" t="str">
        <f>IFERROR(AVERAGEIFS('VISSIM Travel Time Outputs'!$G:$G,'VISSIM Travel Time Outputs'!$D:$D,$D57,'VISSIM Travel Time Outputs'!$A:$A,"AVG",'VISSIM Travel Time Outputs'!$B:$B,BV$9),"-")</f>
        <v>-</v>
      </c>
      <c r="BW57" s="324" t="str">
        <f>IFERROR(AVERAGEIFS('VISSIM Travel Time Outputs'!$G:$G,'VISSIM Travel Time Outputs'!$D:$D,$D57,'VISSIM Travel Time Outputs'!$A:$A,"AVG",'VISSIM Travel Time Outputs'!$B:$B,BW$9),"-")</f>
        <v>-</v>
      </c>
      <c r="BX57" s="324" t="str">
        <f>IFERROR(AVERAGEIFS('VISSIM Travel Time Outputs'!$G:$G,'VISSIM Travel Time Outputs'!$D:$D,$D57,'VISSIM Travel Time Outputs'!$A:$A,"AVG",'VISSIM Travel Time Outputs'!$B:$B,BX$9),"-")</f>
        <v>-</v>
      </c>
      <c r="BY57" s="324" t="str">
        <f>IFERROR(AVERAGEIFS('VISSIM Travel Time Outputs'!$G:$G,'VISSIM Travel Time Outputs'!$D:$D,$D57,'VISSIM Travel Time Outputs'!$A:$A,"AVG",'VISSIM Travel Time Outputs'!$B:$B,BY$9),"-")</f>
        <v>-</v>
      </c>
      <c r="BZ57" s="324" t="str">
        <f>IFERROR(AVERAGEIFS('VISSIM Travel Time Outputs'!$G:$G,'VISSIM Travel Time Outputs'!$D:$D,$D57,'VISSIM Travel Time Outputs'!$A:$A,"AVG",'VISSIM Travel Time Outputs'!$B:$B,BZ$9),"-")</f>
        <v>-</v>
      </c>
      <c r="CA57" s="324" t="str">
        <f>IFERROR(AVERAGEIFS('VISSIM Travel Time Outputs'!$G:$G,'VISSIM Travel Time Outputs'!$D:$D,$D57,'VISSIM Travel Time Outputs'!$A:$A,"AVG",'VISSIM Travel Time Outputs'!$B:$B,CA$9),"-")</f>
        <v>-</v>
      </c>
      <c r="CB57" s="325" t="str">
        <f>IFERROR(AVERAGEIFS('VISSIM Travel Time Outputs'!$G:$G,'VISSIM Travel Time Outputs'!$D:$D,$D57,'VISSIM Travel Time Outputs'!$A:$A,"AVG",'VISSIM Travel Time Outputs'!$B:$B,CB$9),"-")</f>
        <v>-</v>
      </c>
      <c r="CC57" s="254"/>
      <c r="CD57" s="209" t="str">
        <f t="shared" si="16"/>
        <v>--</v>
      </c>
      <c r="CE57" s="354" t="str">
        <f t="shared" si="17"/>
        <v>--</v>
      </c>
      <c r="CF57" s="325">
        <f t="shared" si="18"/>
        <v>0</v>
      </c>
      <c r="CG57" s="331"/>
      <c r="CH57" s="209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134"/>
      <c r="CX57" s="331"/>
      <c r="CY57" s="323"/>
      <c r="CZ57" s="324"/>
      <c r="DA57" s="324"/>
      <c r="DB57" s="324"/>
      <c r="DC57" s="324"/>
      <c r="DD57" s="324"/>
      <c r="DE57" s="324"/>
      <c r="DF57" s="324"/>
      <c r="DG57" s="324"/>
      <c r="DH57" s="324"/>
      <c r="DI57" s="324"/>
      <c r="DJ57" s="324"/>
      <c r="DK57" s="324"/>
      <c r="DL57" s="324"/>
      <c r="DM57" s="324"/>
      <c r="DN57" s="325"/>
      <c r="DO57" s="331"/>
      <c r="DP57" s="209" t="str">
        <f t="shared" si="19"/>
        <v>--</v>
      </c>
      <c r="DQ57" s="354" t="str">
        <f t="shared" si="20"/>
        <v>--</v>
      </c>
      <c r="DR57" s="325">
        <f t="shared" si="21"/>
        <v>0</v>
      </c>
      <c r="DS57" s="255"/>
      <c r="DT57" s="209" t="str">
        <f>IFERROR(TIME(0,0,AVERAGEIFS('VISSIM Travel Time Outputs'!$K:$K,'VISSIM Travel Time Outputs'!$D:$D,$D57,'VISSIM Travel Time Outputs'!$A:$A,"AVG",'VISSIM Travel Time Outputs'!$B:$B,DT$9)),"-")</f>
        <v>-</v>
      </c>
      <c r="DU57" s="34" t="str">
        <f>IFERROR(TIME(0,0,AVERAGEIFS('VISSIM Travel Time Outputs'!$K:$K,'VISSIM Travel Time Outputs'!$D:$D,$D57,'VISSIM Travel Time Outputs'!$A:$A,"AVG",'VISSIM Travel Time Outputs'!$B:$B,DU$9)),"-")</f>
        <v>-</v>
      </c>
      <c r="DV57" s="34" t="str">
        <f>IFERROR(TIME(0,0,AVERAGEIFS('VISSIM Travel Time Outputs'!$K:$K,'VISSIM Travel Time Outputs'!$D:$D,$D57,'VISSIM Travel Time Outputs'!$A:$A,"AVG",'VISSIM Travel Time Outputs'!$B:$B,DV$9)),"-")</f>
        <v>-</v>
      </c>
      <c r="DW57" s="34" t="str">
        <f>IFERROR(TIME(0,0,AVERAGEIFS('VISSIM Travel Time Outputs'!$K:$K,'VISSIM Travel Time Outputs'!$D:$D,$D57,'VISSIM Travel Time Outputs'!$A:$A,"AVG",'VISSIM Travel Time Outputs'!$B:$B,DW$9)),"-")</f>
        <v>-</v>
      </c>
      <c r="DX57" s="34" t="str">
        <f>IFERROR(TIME(0,0,AVERAGEIFS('VISSIM Travel Time Outputs'!$K:$K,'VISSIM Travel Time Outputs'!$D:$D,$D57,'VISSIM Travel Time Outputs'!$A:$A,"AVG",'VISSIM Travel Time Outputs'!$B:$B,DX$9)),"-")</f>
        <v>-</v>
      </c>
      <c r="DY57" s="34" t="str">
        <f>IFERROR(TIME(0,0,AVERAGEIFS('VISSIM Travel Time Outputs'!$K:$K,'VISSIM Travel Time Outputs'!$D:$D,$D57,'VISSIM Travel Time Outputs'!$A:$A,"AVG",'VISSIM Travel Time Outputs'!$B:$B,DY$9)),"-")</f>
        <v>-</v>
      </c>
      <c r="DZ57" s="34" t="str">
        <f>IFERROR(TIME(0,0,AVERAGEIFS('VISSIM Travel Time Outputs'!$K:$K,'VISSIM Travel Time Outputs'!$D:$D,$D57,'VISSIM Travel Time Outputs'!$A:$A,"AVG",'VISSIM Travel Time Outputs'!$B:$B,DZ$9)),"-")</f>
        <v>-</v>
      </c>
      <c r="EA57" s="34" t="str">
        <f>IFERROR(TIME(0,0,AVERAGEIFS('VISSIM Travel Time Outputs'!$K:$K,'VISSIM Travel Time Outputs'!$D:$D,$D57,'VISSIM Travel Time Outputs'!$A:$A,"AVG",'VISSIM Travel Time Outputs'!$B:$B,EA$9)),"-")</f>
        <v>-</v>
      </c>
      <c r="EB57" s="34" t="str">
        <f>IFERROR(TIME(0,0,AVERAGEIFS('VISSIM Travel Time Outputs'!$K:$K,'VISSIM Travel Time Outputs'!$D:$D,$D57,'VISSIM Travel Time Outputs'!$A:$A,"AVG",'VISSIM Travel Time Outputs'!$B:$B,EB$9)),"-")</f>
        <v>-</v>
      </c>
      <c r="EC57" s="34" t="str">
        <f>IFERROR(TIME(0,0,AVERAGEIFS('VISSIM Travel Time Outputs'!$K:$K,'VISSIM Travel Time Outputs'!$D:$D,$D57,'VISSIM Travel Time Outputs'!$A:$A,"AVG",'VISSIM Travel Time Outputs'!$B:$B,EC$9)),"-")</f>
        <v>-</v>
      </c>
      <c r="ED57" s="34" t="str">
        <f>IFERROR(TIME(0,0,AVERAGEIFS('VISSIM Travel Time Outputs'!$K:$K,'VISSIM Travel Time Outputs'!$D:$D,$D57,'VISSIM Travel Time Outputs'!$A:$A,"AVG",'VISSIM Travel Time Outputs'!$B:$B,ED$9)),"-")</f>
        <v>-</v>
      </c>
      <c r="EE57" s="34" t="str">
        <f>IFERROR(TIME(0,0,AVERAGEIFS('VISSIM Travel Time Outputs'!$K:$K,'VISSIM Travel Time Outputs'!$D:$D,$D57,'VISSIM Travel Time Outputs'!$A:$A,"AVG",'VISSIM Travel Time Outputs'!$B:$B,EE$9)),"-")</f>
        <v>-</v>
      </c>
      <c r="EF57" s="34" t="str">
        <f>IFERROR(TIME(0,0,AVERAGEIFS('VISSIM Travel Time Outputs'!$K:$K,'VISSIM Travel Time Outputs'!$D:$D,$D57,'VISSIM Travel Time Outputs'!$A:$A,"AVG",'VISSIM Travel Time Outputs'!$B:$B,EF$9)),"-")</f>
        <v>-</v>
      </c>
      <c r="EG57" s="34" t="str">
        <f>IFERROR(TIME(0,0,AVERAGEIFS('VISSIM Travel Time Outputs'!$K:$K,'VISSIM Travel Time Outputs'!$D:$D,$D57,'VISSIM Travel Time Outputs'!$A:$A,"AVG",'VISSIM Travel Time Outputs'!$B:$B,EG$9)),"-")</f>
        <v>-</v>
      </c>
      <c r="EH57" s="34" t="str">
        <f>IFERROR(TIME(0,0,AVERAGEIFS('VISSIM Travel Time Outputs'!$K:$K,'VISSIM Travel Time Outputs'!$D:$D,$D57,'VISSIM Travel Time Outputs'!$A:$A,"AVG",'VISSIM Travel Time Outputs'!$B:$B,EH$9)),"-")</f>
        <v>-</v>
      </c>
      <c r="EI57" s="134" t="str">
        <f>IFERROR(TIME(0,0,AVERAGEIFS('VISSIM Travel Time Outputs'!$K:$K,'VISSIM Travel Time Outputs'!$D:$D,$D57,'VISSIM Travel Time Outputs'!$A:$A,"AVG",'VISSIM Travel Time Outputs'!$B:$B,EI$9)),"-")</f>
        <v>-</v>
      </c>
      <c r="EJ57" s="126"/>
      <c r="EK57" s="323" t="str">
        <f>IFERROR(AVERAGEIFS('VISSIM Travel Time Outputs'!$H:$H,'VISSIM Travel Time Outputs'!$D:$D,$D57,'VISSIM Travel Time Outputs'!$A:$A,"AVG",'VISSIM Travel Time Outputs'!$B:$B,EK$9),"-")</f>
        <v>-</v>
      </c>
      <c r="EL57" s="324" t="str">
        <f>IFERROR(AVERAGEIFS('VISSIM Travel Time Outputs'!$H:$H,'VISSIM Travel Time Outputs'!$D:$D,$D57,'VISSIM Travel Time Outputs'!$A:$A,"AVG",'VISSIM Travel Time Outputs'!$B:$B,EL$9),"-")</f>
        <v>-</v>
      </c>
      <c r="EM57" s="324" t="str">
        <f>IFERROR(AVERAGEIFS('VISSIM Travel Time Outputs'!$H:$H,'VISSIM Travel Time Outputs'!$D:$D,$D57,'VISSIM Travel Time Outputs'!$A:$A,"AVG",'VISSIM Travel Time Outputs'!$B:$B,EM$9),"-")</f>
        <v>-</v>
      </c>
      <c r="EN57" s="324" t="str">
        <f>IFERROR(AVERAGEIFS('VISSIM Travel Time Outputs'!$H:$H,'VISSIM Travel Time Outputs'!$D:$D,$D57,'VISSIM Travel Time Outputs'!$A:$A,"AVG",'VISSIM Travel Time Outputs'!$B:$B,EN$9),"-")</f>
        <v>-</v>
      </c>
      <c r="EO57" s="324" t="str">
        <f>IFERROR(AVERAGEIFS('VISSIM Travel Time Outputs'!$H:$H,'VISSIM Travel Time Outputs'!$D:$D,$D57,'VISSIM Travel Time Outputs'!$A:$A,"AVG",'VISSIM Travel Time Outputs'!$B:$B,EO$9),"-")</f>
        <v>-</v>
      </c>
      <c r="EP57" s="324" t="str">
        <f>IFERROR(AVERAGEIFS('VISSIM Travel Time Outputs'!$H:$H,'VISSIM Travel Time Outputs'!$D:$D,$D57,'VISSIM Travel Time Outputs'!$A:$A,"AVG",'VISSIM Travel Time Outputs'!$B:$B,EP$9),"-")</f>
        <v>-</v>
      </c>
      <c r="EQ57" s="324" t="str">
        <f>IFERROR(AVERAGEIFS('VISSIM Travel Time Outputs'!$H:$H,'VISSIM Travel Time Outputs'!$D:$D,$D57,'VISSIM Travel Time Outputs'!$A:$A,"AVG",'VISSIM Travel Time Outputs'!$B:$B,EQ$9),"-")</f>
        <v>-</v>
      </c>
      <c r="ER57" s="324" t="str">
        <f>IFERROR(AVERAGEIFS('VISSIM Travel Time Outputs'!$H:$H,'VISSIM Travel Time Outputs'!$D:$D,$D57,'VISSIM Travel Time Outputs'!$A:$A,"AVG",'VISSIM Travel Time Outputs'!$B:$B,ER$9),"-")</f>
        <v>-</v>
      </c>
      <c r="ES57" s="324" t="str">
        <f>IFERROR(AVERAGEIFS('VISSIM Travel Time Outputs'!$H:$H,'VISSIM Travel Time Outputs'!$D:$D,$D57,'VISSIM Travel Time Outputs'!$A:$A,"AVG",'VISSIM Travel Time Outputs'!$B:$B,ES$9),"-")</f>
        <v>-</v>
      </c>
      <c r="ET57" s="324" t="str">
        <f>IFERROR(AVERAGEIFS('VISSIM Travel Time Outputs'!$H:$H,'VISSIM Travel Time Outputs'!$D:$D,$D57,'VISSIM Travel Time Outputs'!$A:$A,"AVG",'VISSIM Travel Time Outputs'!$B:$B,ET$9),"-")</f>
        <v>-</v>
      </c>
      <c r="EU57" s="324" t="str">
        <f>IFERROR(AVERAGEIFS('VISSIM Travel Time Outputs'!$H:$H,'VISSIM Travel Time Outputs'!$D:$D,$D57,'VISSIM Travel Time Outputs'!$A:$A,"AVG",'VISSIM Travel Time Outputs'!$B:$B,EU$9),"-")</f>
        <v>-</v>
      </c>
      <c r="EV57" s="324" t="str">
        <f>IFERROR(AVERAGEIFS('VISSIM Travel Time Outputs'!$H:$H,'VISSIM Travel Time Outputs'!$D:$D,$D57,'VISSIM Travel Time Outputs'!$A:$A,"AVG",'VISSIM Travel Time Outputs'!$B:$B,EV$9),"-")</f>
        <v>-</v>
      </c>
      <c r="EW57" s="324" t="str">
        <f>IFERROR(AVERAGEIFS('VISSIM Travel Time Outputs'!$H:$H,'VISSIM Travel Time Outputs'!$D:$D,$D57,'VISSIM Travel Time Outputs'!$A:$A,"AVG",'VISSIM Travel Time Outputs'!$B:$B,EW$9),"-")</f>
        <v>-</v>
      </c>
      <c r="EX57" s="324" t="str">
        <f>IFERROR(AVERAGEIFS('VISSIM Travel Time Outputs'!$H:$H,'VISSIM Travel Time Outputs'!$D:$D,$D57,'VISSIM Travel Time Outputs'!$A:$A,"AVG",'VISSIM Travel Time Outputs'!$B:$B,EX$9),"-")</f>
        <v>-</v>
      </c>
      <c r="EY57" s="324" t="str">
        <f>IFERROR(AVERAGEIFS('VISSIM Travel Time Outputs'!$H:$H,'VISSIM Travel Time Outputs'!$D:$D,$D57,'VISSIM Travel Time Outputs'!$A:$A,"AVG",'VISSIM Travel Time Outputs'!$B:$B,EY$9),"-")</f>
        <v>-</v>
      </c>
      <c r="EZ57" s="325" t="str">
        <f>IFERROR(AVERAGEIFS('VISSIM Travel Time Outputs'!$H:$H,'VISSIM Travel Time Outputs'!$D:$D,$D57,'VISSIM Travel Time Outputs'!$A:$A,"AVG",'VISSIM Travel Time Outputs'!$B:$B,EZ$9),"-")</f>
        <v>-</v>
      </c>
      <c r="FA57" s="254"/>
      <c r="FB57" s="209" t="str">
        <f t="shared" si="22"/>
        <v>--</v>
      </c>
      <c r="FC57" s="354" t="str">
        <f t="shared" si="23"/>
        <v>--</v>
      </c>
      <c r="FD57" s="325">
        <f t="shared" si="24"/>
        <v>0</v>
      </c>
      <c r="FE57" s="331"/>
      <c r="FF57" s="209" t="str">
        <f>IFERROR(GETPIVOTDATA("Average of TRAVTM(40)",#REF!,"TIMEINT",FF$9,"VEHICLETRAVELTIMEMEASUREMENT",$D57)/3600/24,"--")</f>
        <v>--</v>
      </c>
      <c r="FG57" s="34" t="str">
        <f>IFERROR(GETPIVOTDATA("Average of TRAVTM(40)",#REF!,"TIMEINT",FG$9,"VEHICLETRAVELTIMEMEASUREMENT",$D57)/3600/24,"--")</f>
        <v>--</v>
      </c>
      <c r="FH57" s="34" t="str">
        <f>IFERROR(GETPIVOTDATA("Average of TRAVTM(40)",#REF!,"TIMEINT",FH$9,"VEHICLETRAVELTIMEMEASUREMENT",$D57)/3600/24,"--")</f>
        <v>--</v>
      </c>
      <c r="FI57" s="34" t="str">
        <f>IFERROR(GETPIVOTDATA("Average of TRAVTM(40)",#REF!,"TIMEINT",FI$9,"VEHICLETRAVELTIMEMEASUREMENT",$D57)/3600/24,"--")</f>
        <v>--</v>
      </c>
      <c r="FJ57" s="34" t="str">
        <f>IFERROR(GETPIVOTDATA("Average of TRAVTM(40)",#REF!,"TIMEINT",FJ$9,"VEHICLETRAVELTIMEMEASUREMENT",$D57)/3600/24,"--")</f>
        <v>--</v>
      </c>
      <c r="FK57" s="34" t="str">
        <f>IFERROR(GETPIVOTDATA("Average of TRAVTM(40)",#REF!,"TIMEINT",FK$9,"VEHICLETRAVELTIMEMEASUREMENT",$D57)/3600/24,"--")</f>
        <v>--</v>
      </c>
      <c r="FL57" s="34" t="str">
        <f>IFERROR(GETPIVOTDATA("Average of TRAVTM(40)",#REF!,"TIMEINT",FL$9,"VEHICLETRAVELTIMEMEASUREMENT",$D57)/3600/24,"--")</f>
        <v>--</v>
      </c>
      <c r="FM57" s="34" t="str">
        <f>IFERROR(GETPIVOTDATA("Average of TRAVTM(40)",#REF!,"TIMEINT",FM$9,"VEHICLETRAVELTIMEMEASUREMENT",$D57)/3600/24,"--")</f>
        <v>--</v>
      </c>
      <c r="FN57" s="34" t="str">
        <f>IFERROR(GETPIVOTDATA("Average of TRAVTM(40)",#REF!,"TIMEINT",FN$9,"VEHICLETRAVELTIMEMEASUREMENT",$D57)/3600/24,"--")</f>
        <v>--</v>
      </c>
      <c r="FO57" s="34" t="str">
        <f>IFERROR(GETPIVOTDATA("Average of TRAVTM(40)",#REF!,"TIMEINT",FO$9,"VEHICLETRAVELTIMEMEASUREMENT",$D57)/3600/24,"--")</f>
        <v>--</v>
      </c>
      <c r="FP57" s="34" t="str">
        <f>IFERROR(GETPIVOTDATA("Average of TRAVTM(40)",#REF!,"TIMEINT",FP$9,"VEHICLETRAVELTIMEMEASUREMENT",$D57)/3600/24,"--")</f>
        <v>--</v>
      </c>
      <c r="FQ57" s="34" t="str">
        <f>IFERROR(GETPIVOTDATA("Average of TRAVTM(40)",#REF!,"TIMEINT",FQ$9,"VEHICLETRAVELTIMEMEASUREMENT",$D57)/3600/24,"--")</f>
        <v>--</v>
      </c>
      <c r="FR57" s="34" t="str">
        <f>IFERROR(GETPIVOTDATA("Average of TRAVTM(40)",#REF!,"TIMEINT",FR$9,"VEHICLETRAVELTIMEMEASUREMENT",$D57)/3600/24,"--")</f>
        <v>--</v>
      </c>
      <c r="FS57" s="34" t="str">
        <f>IFERROR(GETPIVOTDATA("Average of TRAVTM(40)",#REF!,"TIMEINT",FS$9,"VEHICLETRAVELTIMEMEASUREMENT",$D57)/3600/24,"--")</f>
        <v>--</v>
      </c>
      <c r="FT57" s="34" t="str">
        <f>IFERROR(GETPIVOTDATA("Average of TRAVTM(40)",#REF!,"TIMEINT",FT$9,"VEHICLETRAVELTIMEMEASUREMENT",$D57)/3600/24,"--")</f>
        <v>--</v>
      </c>
      <c r="FU57" s="134" t="str">
        <f>IFERROR(GETPIVOTDATA("Average of TRAVTM(40)",#REF!,"TIMEINT",FU$9,"VEHICLETRAVELTIMEMEASUREMENT",$D57)/3600/24,"--")</f>
        <v>--</v>
      </c>
      <c r="FV57" s="331"/>
      <c r="FW57" s="323" t="str">
        <f>IFERROR(GETPIVOTDATA("Average of VEHS(40)",#REF!,"TIMEINT",FW$9,"VEHICLETRAVELTIMEMEASUREMENT",$D57),"--")</f>
        <v>--</v>
      </c>
      <c r="FX57" s="324" t="str">
        <f>IFERROR(GETPIVOTDATA("Average of VEHS(40)",#REF!,"TIMEINT",FX$9,"VEHICLETRAVELTIMEMEASUREMENT",$D57),"--")</f>
        <v>--</v>
      </c>
      <c r="FY57" s="324" t="str">
        <f>IFERROR(GETPIVOTDATA("Average of VEHS(40)",#REF!,"TIMEINT",FY$9,"VEHICLETRAVELTIMEMEASUREMENT",$D57),"--")</f>
        <v>--</v>
      </c>
      <c r="FZ57" s="324" t="str">
        <f>IFERROR(GETPIVOTDATA("Average of VEHS(40)",#REF!,"TIMEINT",FZ$9,"VEHICLETRAVELTIMEMEASUREMENT",$D57),"--")</f>
        <v>--</v>
      </c>
      <c r="GA57" s="324" t="str">
        <f>IFERROR(GETPIVOTDATA("Average of VEHS(40)",#REF!,"TIMEINT",GA$9,"VEHICLETRAVELTIMEMEASUREMENT",$D57),"--")</f>
        <v>--</v>
      </c>
      <c r="GB57" s="324" t="str">
        <f>IFERROR(GETPIVOTDATA("Average of VEHS(40)",#REF!,"TIMEINT",GB$9,"VEHICLETRAVELTIMEMEASUREMENT",$D57),"--")</f>
        <v>--</v>
      </c>
      <c r="GC57" s="324" t="str">
        <f>IFERROR(GETPIVOTDATA("Average of VEHS(40)",#REF!,"TIMEINT",GC$9,"VEHICLETRAVELTIMEMEASUREMENT",$D57),"--")</f>
        <v>--</v>
      </c>
      <c r="GD57" s="324" t="str">
        <f>IFERROR(GETPIVOTDATA("Average of VEHS(40)",#REF!,"TIMEINT",GD$9,"VEHICLETRAVELTIMEMEASUREMENT",$D57),"--")</f>
        <v>--</v>
      </c>
      <c r="GE57" s="324" t="str">
        <f>IFERROR(GETPIVOTDATA("Average of VEHS(40)",#REF!,"TIMEINT",GE$9,"VEHICLETRAVELTIMEMEASUREMENT",$D57),"--")</f>
        <v>--</v>
      </c>
      <c r="GF57" s="324" t="str">
        <f>IFERROR(GETPIVOTDATA("Average of VEHS(40)",#REF!,"TIMEINT",GF$9,"VEHICLETRAVELTIMEMEASUREMENT",$D57),"--")</f>
        <v>--</v>
      </c>
      <c r="GG57" s="324" t="str">
        <f>IFERROR(GETPIVOTDATA("Average of VEHS(40)",#REF!,"TIMEINT",GG$9,"VEHICLETRAVELTIMEMEASUREMENT",$D57),"--")</f>
        <v>--</v>
      </c>
      <c r="GH57" s="324" t="str">
        <f>IFERROR(GETPIVOTDATA("Average of VEHS(40)",#REF!,"TIMEINT",GH$9,"VEHICLETRAVELTIMEMEASUREMENT",$D57),"--")</f>
        <v>--</v>
      </c>
      <c r="GI57" s="324" t="str">
        <f>IFERROR(GETPIVOTDATA("Average of VEHS(40)",#REF!,"TIMEINT",GI$9,"VEHICLETRAVELTIMEMEASUREMENT",$D57),"--")</f>
        <v>--</v>
      </c>
      <c r="GJ57" s="324" t="str">
        <f>IFERROR(GETPIVOTDATA("Average of VEHS(40)",#REF!,"TIMEINT",GJ$9,"VEHICLETRAVELTIMEMEASUREMENT",$D57),"--")</f>
        <v>--</v>
      </c>
      <c r="GK57" s="324" t="str">
        <f>IFERROR(GETPIVOTDATA("Average of VEHS(40)",#REF!,"TIMEINT",GK$9,"VEHICLETRAVELTIMEMEASUREMENT",$D57),"--")</f>
        <v>--</v>
      </c>
      <c r="GL57" s="325" t="str">
        <f>IFERROR(GETPIVOTDATA("Average of VEHS(40)",#REF!,"TIMEINT",GL$9,"VEHICLETRAVELTIMEMEASUREMENT",$D57),"--")</f>
        <v>--</v>
      </c>
      <c r="GM57" s="331"/>
      <c r="GN57" s="209" t="str">
        <f t="shared" si="25"/>
        <v>--</v>
      </c>
      <c r="GO57" s="354" t="str">
        <f t="shared" si="26"/>
        <v>--</v>
      </c>
      <c r="GP57" s="325">
        <f t="shared" si="27"/>
        <v>0</v>
      </c>
      <c r="GQ57" s="331"/>
      <c r="GR57" s="209" t="str">
        <f>IFERROR(GETPIVOTDATA("Average of TRAVTM(60)",#REF!,"TIMEINT",GR$9,"VEHICLETRAVELTIMEMEASUREMENT",$D57)/3600/24,"--")</f>
        <v>--</v>
      </c>
      <c r="GS57" s="34" t="str">
        <f>IFERROR(GETPIVOTDATA("Average of TRAVTM(60)",#REF!,"TIMEINT",GS$9,"VEHICLETRAVELTIMEMEASUREMENT",$D57)/3600/24,"--")</f>
        <v>--</v>
      </c>
      <c r="GT57" s="34" t="str">
        <f>IFERROR(GETPIVOTDATA("Average of TRAVTM(60)",#REF!,"TIMEINT",GT$9,"VEHICLETRAVELTIMEMEASUREMENT",$D57)/3600/24,"--")</f>
        <v>--</v>
      </c>
      <c r="GU57" s="34" t="str">
        <f>IFERROR(GETPIVOTDATA("Average of TRAVTM(60)",#REF!,"TIMEINT",GU$9,"VEHICLETRAVELTIMEMEASUREMENT",$D57)/3600/24,"--")</f>
        <v>--</v>
      </c>
      <c r="GV57" s="34" t="str">
        <f>IFERROR(GETPIVOTDATA("Average of TRAVTM(60)",#REF!,"TIMEINT",GV$9,"VEHICLETRAVELTIMEMEASUREMENT",$D57)/3600/24,"--")</f>
        <v>--</v>
      </c>
      <c r="GW57" s="34" t="str">
        <f>IFERROR(GETPIVOTDATA("Average of TRAVTM(60)",#REF!,"TIMEINT",GW$9,"VEHICLETRAVELTIMEMEASUREMENT",$D57)/3600/24,"--")</f>
        <v>--</v>
      </c>
      <c r="GX57" s="34" t="str">
        <f>IFERROR(GETPIVOTDATA("Average of TRAVTM(60)",#REF!,"TIMEINT",GX$9,"VEHICLETRAVELTIMEMEASUREMENT",$D57)/3600/24,"--")</f>
        <v>--</v>
      </c>
      <c r="GY57" s="34" t="str">
        <f>IFERROR(GETPIVOTDATA("Average of TRAVTM(60)",#REF!,"TIMEINT",GY$9,"VEHICLETRAVELTIMEMEASUREMENT",$D57)/3600/24,"--")</f>
        <v>--</v>
      </c>
      <c r="GZ57" s="34" t="str">
        <f>IFERROR(GETPIVOTDATA("Average of TRAVTM(60)",#REF!,"TIMEINT",GZ$9,"VEHICLETRAVELTIMEMEASUREMENT",$D57)/3600/24,"--")</f>
        <v>--</v>
      </c>
      <c r="HA57" s="34" t="str">
        <f>IFERROR(GETPIVOTDATA("Average of TRAVTM(60)",#REF!,"TIMEINT",HA$9,"VEHICLETRAVELTIMEMEASUREMENT",$D57)/3600/24,"--")</f>
        <v>--</v>
      </c>
      <c r="HB57" s="34" t="str">
        <f>IFERROR(GETPIVOTDATA("Average of TRAVTM(60)",#REF!,"TIMEINT",HB$9,"VEHICLETRAVELTIMEMEASUREMENT",$D57)/3600/24,"--")</f>
        <v>--</v>
      </c>
      <c r="HC57" s="34" t="str">
        <f>IFERROR(GETPIVOTDATA("Average of TRAVTM(60)",#REF!,"TIMEINT",HC$9,"VEHICLETRAVELTIMEMEASUREMENT",$D57)/3600/24,"--")</f>
        <v>--</v>
      </c>
      <c r="HD57" s="34" t="str">
        <f>IFERROR(GETPIVOTDATA("Average of TRAVTM(60)",#REF!,"TIMEINT",HD$9,"VEHICLETRAVELTIMEMEASUREMENT",$D57)/3600/24,"--")</f>
        <v>--</v>
      </c>
      <c r="HE57" s="34" t="str">
        <f>IFERROR(GETPIVOTDATA("Average of TRAVTM(60)",#REF!,"TIMEINT",HE$9,"VEHICLETRAVELTIMEMEASUREMENT",$D57)/3600/24,"--")</f>
        <v>--</v>
      </c>
      <c r="HF57" s="34" t="str">
        <f>IFERROR(GETPIVOTDATA("Average of TRAVTM(60)",#REF!,"TIMEINT",HF$9,"VEHICLETRAVELTIMEMEASUREMENT",$D57)/3600/24,"--")</f>
        <v>--</v>
      </c>
      <c r="HG57" s="134" t="str">
        <f>IFERROR(GETPIVOTDATA("Average of TRAVTM(60)",#REF!,"TIMEINT",HG$9,"VEHICLETRAVELTIMEMEASUREMENT",$D57)/3600/24,"--")</f>
        <v>--</v>
      </c>
      <c r="HH57" s="331"/>
      <c r="HI57" s="323" t="str">
        <f>IFERROR(GETPIVOTDATA("Average of VEHS(60)",#REF!,"TIMEINT",HI$9,"VEHICLETRAVELTIMEMEASUREMENT",$D57),"--")</f>
        <v>--</v>
      </c>
      <c r="HJ57" s="324" t="str">
        <f>IFERROR(GETPIVOTDATA("Average of VEHS(60)",#REF!,"TIMEINT",HJ$9,"VEHICLETRAVELTIMEMEASUREMENT",$D57),"--")</f>
        <v>--</v>
      </c>
      <c r="HK57" s="324" t="str">
        <f>IFERROR(GETPIVOTDATA("Average of VEHS(60)",#REF!,"TIMEINT",HK$9,"VEHICLETRAVELTIMEMEASUREMENT",$D57),"--")</f>
        <v>--</v>
      </c>
      <c r="HL57" s="324" t="str">
        <f>IFERROR(GETPIVOTDATA("Average of VEHS(60)",#REF!,"TIMEINT",HL$9,"VEHICLETRAVELTIMEMEASUREMENT",$D57),"--")</f>
        <v>--</v>
      </c>
      <c r="HM57" s="324" t="str">
        <f>IFERROR(GETPIVOTDATA("Average of VEHS(60)",#REF!,"TIMEINT",HM$9,"VEHICLETRAVELTIMEMEASUREMENT",$D57),"--")</f>
        <v>--</v>
      </c>
      <c r="HN57" s="324" t="str">
        <f>IFERROR(GETPIVOTDATA("Average of VEHS(60)",#REF!,"TIMEINT",HN$9,"VEHICLETRAVELTIMEMEASUREMENT",$D57),"--")</f>
        <v>--</v>
      </c>
      <c r="HO57" s="324" t="str">
        <f>IFERROR(GETPIVOTDATA("Average of VEHS(60)",#REF!,"TIMEINT",HO$9,"VEHICLETRAVELTIMEMEASUREMENT",$D57),"--")</f>
        <v>--</v>
      </c>
      <c r="HP57" s="324" t="str">
        <f>IFERROR(GETPIVOTDATA("Average of VEHS(60)",#REF!,"TIMEINT",HP$9,"VEHICLETRAVELTIMEMEASUREMENT",$D57),"--")</f>
        <v>--</v>
      </c>
      <c r="HQ57" s="324" t="str">
        <f>IFERROR(GETPIVOTDATA("Average of VEHS(60)",#REF!,"TIMEINT",HQ$9,"VEHICLETRAVELTIMEMEASUREMENT",$D57),"--")</f>
        <v>--</v>
      </c>
      <c r="HR57" s="324" t="str">
        <f>IFERROR(GETPIVOTDATA("Average of VEHS(60)",#REF!,"TIMEINT",HR$9,"VEHICLETRAVELTIMEMEASUREMENT",$D57),"--")</f>
        <v>--</v>
      </c>
      <c r="HS57" s="324" t="str">
        <f>IFERROR(GETPIVOTDATA("Average of VEHS(60)",#REF!,"TIMEINT",HS$9,"VEHICLETRAVELTIMEMEASUREMENT",$D57),"--")</f>
        <v>--</v>
      </c>
      <c r="HT57" s="324" t="str">
        <f>IFERROR(GETPIVOTDATA("Average of VEHS(60)",#REF!,"TIMEINT",HT$9,"VEHICLETRAVELTIMEMEASUREMENT",$D57),"--")</f>
        <v>--</v>
      </c>
      <c r="HU57" s="324" t="str">
        <f>IFERROR(GETPIVOTDATA("Average of VEHS(60)",#REF!,"TIMEINT",HU$9,"VEHICLETRAVELTIMEMEASUREMENT",$D57),"--")</f>
        <v>--</v>
      </c>
      <c r="HV57" s="324" t="str">
        <f>IFERROR(GETPIVOTDATA("Average of VEHS(60)",#REF!,"TIMEINT",HV$9,"VEHICLETRAVELTIMEMEASUREMENT",$D57),"--")</f>
        <v>--</v>
      </c>
      <c r="HW57" s="324" t="str">
        <f>IFERROR(GETPIVOTDATA("Average of VEHS(60)",#REF!,"TIMEINT",HW$9,"VEHICLETRAVELTIMEMEASUREMENT",$D57),"--")</f>
        <v>--</v>
      </c>
      <c r="HX57" s="325" t="str">
        <f>IFERROR(GETPIVOTDATA("Average of VEHS(60)",#REF!,"TIMEINT",HX$9,"VEHICLETRAVELTIMEMEASUREMENT",$D57),"--")</f>
        <v>--</v>
      </c>
      <c r="HY57" s="331"/>
      <c r="HZ57" s="209" t="str">
        <f t="shared" si="28"/>
        <v>--</v>
      </c>
      <c r="IA57" s="354" t="str">
        <f t="shared" si="29"/>
        <v>--</v>
      </c>
      <c r="IB57" s="325">
        <f t="shared" si="30"/>
        <v>0</v>
      </c>
      <c r="IC57" s="638"/>
      <c r="ID57" s="323" t="str">
        <f>IFERROR(AVERAGEIFS('VISSIM Travel Time Outputs'!#REF!,'VISSIM Travel Time Outputs'!#REF!,$D57,'VISSIM Travel Time Outputs'!#REF!,"AVG",'VISSIM Travel Time Outputs'!#REF!,ID$9),"-")</f>
        <v>-</v>
      </c>
      <c r="IE57" s="324" t="str">
        <f>IFERROR(AVERAGEIFS('VISSIM Travel Time Outputs'!#REF!,'VISSIM Travel Time Outputs'!#REF!,$D57,'VISSIM Travel Time Outputs'!#REF!,"AVG",'VISSIM Travel Time Outputs'!#REF!,IE$9),"-")</f>
        <v>-</v>
      </c>
      <c r="IF57" s="324" t="str">
        <f>IFERROR(AVERAGEIFS('VISSIM Travel Time Outputs'!#REF!,'VISSIM Travel Time Outputs'!#REF!,$D57,'VISSIM Travel Time Outputs'!#REF!,"AVG",'VISSIM Travel Time Outputs'!#REF!,IF$9),"-")</f>
        <v>-</v>
      </c>
      <c r="IG57" s="324" t="str">
        <f>IFERROR(AVERAGEIFS('VISSIM Travel Time Outputs'!#REF!,'VISSIM Travel Time Outputs'!#REF!,$D57,'VISSIM Travel Time Outputs'!#REF!,"AVG",'VISSIM Travel Time Outputs'!#REF!,IG$9),"-")</f>
        <v>-</v>
      </c>
      <c r="IH57" s="324" t="str">
        <f>IFERROR(AVERAGEIFS('VISSIM Travel Time Outputs'!#REF!,'VISSIM Travel Time Outputs'!#REF!,$D57,'VISSIM Travel Time Outputs'!#REF!,"AVG",'VISSIM Travel Time Outputs'!#REF!,IH$9),"-")</f>
        <v>-</v>
      </c>
      <c r="II57" s="324" t="str">
        <f>IFERROR(AVERAGEIFS('VISSIM Travel Time Outputs'!#REF!,'VISSIM Travel Time Outputs'!#REF!,$D57,'VISSIM Travel Time Outputs'!#REF!,"AVG",'VISSIM Travel Time Outputs'!#REF!,II$9),"-")</f>
        <v>-</v>
      </c>
      <c r="IJ57" s="324" t="str">
        <f>IFERROR(AVERAGEIFS('VISSIM Travel Time Outputs'!#REF!,'VISSIM Travel Time Outputs'!#REF!,$D57,'VISSIM Travel Time Outputs'!#REF!,"AVG",'VISSIM Travel Time Outputs'!#REF!,IJ$9),"-")</f>
        <v>-</v>
      </c>
      <c r="IK57" s="324" t="str">
        <f>IFERROR(AVERAGEIFS('VISSIM Travel Time Outputs'!#REF!,'VISSIM Travel Time Outputs'!#REF!,$D57,'VISSIM Travel Time Outputs'!#REF!,"AVG",'VISSIM Travel Time Outputs'!#REF!,IK$9),"-")</f>
        <v>-</v>
      </c>
      <c r="IL57" s="324" t="str">
        <f>IFERROR(AVERAGEIFS('VISSIM Travel Time Outputs'!#REF!,'VISSIM Travel Time Outputs'!#REF!,$D57,'VISSIM Travel Time Outputs'!#REF!,"AVG",'VISSIM Travel Time Outputs'!#REF!,IL$9),"-")</f>
        <v>-</v>
      </c>
      <c r="IM57" s="324" t="str">
        <f>IFERROR(AVERAGEIFS('VISSIM Travel Time Outputs'!#REF!,'VISSIM Travel Time Outputs'!#REF!,$D57,'VISSIM Travel Time Outputs'!#REF!,"AVG",'VISSIM Travel Time Outputs'!#REF!,IM$9),"-")</f>
        <v>-</v>
      </c>
      <c r="IN57" s="324" t="str">
        <f>IFERROR(AVERAGEIFS('VISSIM Travel Time Outputs'!#REF!,'VISSIM Travel Time Outputs'!#REF!,$D57,'VISSIM Travel Time Outputs'!#REF!,"AVG",'VISSIM Travel Time Outputs'!#REF!,IN$9),"-")</f>
        <v>-</v>
      </c>
      <c r="IO57" s="324" t="str">
        <f>IFERROR(AVERAGEIFS('VISSIM Travel Time Outputs'!#REF!,'VISSIM Travel Time Outputs'!#REF!,$D57,'VISSIM Travel Time Outputs'!#REF!,"AVG",'VISSIM Travel Time Outputs'!#REF!,IO$9),"-")</f>
        <v>-</v>
      </c>
      <c r="IP57" s="324" t="str">
        <f>IFERROR(AVERAGEIFS('VISSIM Travel Time Outputs'!#REF!,'VISSIM Travel Time Outputs'!#REF!,$D57,'VISSIM Travel Time Outputs'!#REF!,"AVG",'VISSIM Travel Time Outputs'!#REF!,IP$9),"-")</f>
        <v>-</v>
      </c>
      <c r="IQ57" s="324" t="str">
        <f>IFERROR(AVERAGEIFS('VISSIM Travel Time Outputs'!#REF!,'VISSIM Travel Time Outputs'!#REF!,$D57,'VISSIM Travel Time Outputs'!#REF!,"AVG",'VISSIM Travel Time Outputs'!#REF!,IQ$9),"-")</f>
        <v>-</v>
      </c>
      <c r="IR57" s="324" t="str">
        <f>IFERROR(AVERAGEIFS('VISSIM Travel Time Outputs'!#REF!,'VISSIM Travel Time Outputs'!#REF!,$D57,'VISSIM Travel Time Outputs'!#REF!,"AVG",'VISSIM Travel Time Outputs'!#REF!,IR$9),"-")</f>
        <v>-</v>
      </c>
      <c r="IS57" s="325" t="str">
        <f>IFERROR(AVERAGEIFS('VISSIM Travel Time Outputs'!#REF!,'VISSIM Travel Time Outputs'!#REF!,$D57,'VISSIM Travel Time Outputs'!#REF!,"AVG",'VISSIM Travel Time Outputs'!#REF!,IS$9),"-")</f>
        <v>-</v>
      </c>
      <c r="IT57" s="325" t="str">
        <f t="shared" si="31"/>
        <v>--</v>
      </c>
    </row>
    <row r="58" spans="1:254" x14ac:dyDescent="0.35">
      <c r="A58" s="252" t="str">
        <f t="shared" si="12"/>
        <v>H</v>
      </c>
      <c r="B58" s="319">
        <f t="shared" si="33"/>
        <v>49</v>
      </c>
      <c r="C58" s="413">
        <f>INDEX('Input - Travel Times'!$B$3:$AH$103,MATCH($B58,'Input - Travel Times'!$B$3:$B$103,0),MATCH(C$9,'Input - Travel Times'!$B$3:$AH$3,0))</f>
        <v>0</v>
      </c>
      <c r="D58" s="150">
        <f>INDEX('Input - Travel Times'!$B$3:$AH$103,MATCH($B58,'Input - Travel Times'!$B$3:$B$103,0),MATCH(D$9,'Input - Travel Times'!$B$3:$AH$3,0))</f>
        <v>0</v>
      </c>
      <c r="E58" s="518">
        <f>TIME(0,0,INDEX('Input - Travel Times'!$B$3:$AH$103,MATCH($B58,'Input - Travel Times'!$B$3:$B$103,0),MATCH(E$9,'Input - Travel Times'!$B$3:$AH$3,0)))</f>
        <v>0</v>
      </c>
      <c r="F58" s="518">
        <f>TIME(0,0,INDEX('Input - Travel Times'!$B$3:$AH$103,MATCH($B58,'Input - Travel Times'!$B$3:$B$103,0),MATCH(F$9,'Input - Travel Times'!$B$3:$AH$3,0)))</f>
        <v>0</v>
      </c>
      <c r="G58" s="518">
        <f>TIME(0,0,INDEX('Input - Travel Times'!$B$3:$AH$103,MATCH($B58,'Input - Travel Times'!$B$3:$B$103,0),MATCH(G$9,'Input - Travel Times'!$B$3:$AH$3,0)))</f>
        <v>0</v>
      </c>
      <c r="H58" s="518">
        <f>TIME(0,0,INDEX('Input - Travel Times'!$B$3:$AH$103,MATCH($B58,'Input - Travel Times'!$B$3:$B$103,0),MATCH(H$9,'Input - Travel Times'!$B$3:$AH$3,0)))</f>
        <v>0</v>
      </c>
      <c r="J58" s="209" t="str">
        <f>IFERROR(TIME(0,0,AVERAGEIFS('VISSIM Travel Time Outputs'!$I:$I,'VISSIM Travel Time Outputs'!$D:$D,$D58,'VISSIM Travel Time Outputs'!$A:$A,"AVG",'VISSIM Travel Time Outputs'!$B:$B,J$9)),"-")</f>
        <v>-</v>
      </c>
      <c r="K58" s="34" t="str">
        <f>IFERROR(TIME(0,0,AVERAGEIFS('VISSIM Travel Time Outputs'!$I:$I,'VISSIM Travel Time Outputs'!$D:$D,$D58,'VISSIM Travel Time Outputs'!$A:$A,"AVG",'VISSIM Travel Time Outputs'!$B:$B,K$9)),"-")</f>
        <v>-</v>
      </c>
      <c r="L58" s="34" t="str">
        <f>IFERROR(TIME(0,0,AVERAGEIFS('VISSIM Travel Time Outputs'!$I:$I,'VISSIM Travel Time Outputs'!$D:$D,$D58,'VISSIM Travel Time Outputs'!$A:$A,"AVG",'VISSIM Travel Time Outputs'!$B:$B,L$9)),"-")</f>
        <v>-</v>
      </c>
      <c r="M58" s="34" t="str">
        <f>IFERROR(TIME(0,0,AVERAGEIFS('VISSIM Travel Time Outputs'!$I:$I,'VISSIM Travel Time Outputs'!$D:$D,$D58,'VISSIM Travel Time Outputs'!$A:$A,"AVG",'VISSIM Travel Time Outputs'!$B:$B,M$9)),"-")</f>
        <v>-</v>
      </c>
      <c r="N58" s="34" t="str">
        <f>IFERROR(TIME(0,0,AVERAGEIFS('VISSIM Travel Time Outputs'!$I:$I,'VISSIM Travel Time Outputs'!$D:$D,$D58,'VISSIM Travel Time Outputs'!$A:$A,"AVG",'VISSIM Travel Time Outputs'!$B:$B,N$9)),"-")</f>
        <v>-</v>
      </c>
      <c r="O58" s="34" t="str">
        <f>IFERROR(TIME(0,0,AVERAGEIFS('VISSIM Travel Time Outputs'!$I:$I,'VISSIM Travel Time Outputs'!$D:$D,$D58,'VISSIM Travel Time Outputs'!$A:$A,"AVG",'VISSIM Travel Time Outputs'!$B:$B,O$9)),"-")</f>
        <v>-</v>
      </c>
      <c r="P58" s="34" t="str">
        <f>IFERROR(TIME(0,0,AVERAGEIFS('VISSIM Travel Time Outputs'!$I:$I,'VISSIM Travel Time Outputs'!$D:$D,$D58,'VISSIM Travel Time Outputs'!$A:$A,"AVG",'VISSIM Travel Time Outputs'!$B:$B,P$9)),"-")</f>
        <v>-</v>
      </c>
      <c r="Q58" s="34" t="str">
        <f>IFERROR(TIME(0,0,AVERAGEIFS('VISSIM Travel Time Outputs'!$I:$I,'VISSIM Travel Time Outputs'!$D:$D,$D58,'VISSIM Travel Time Outputs'!$A:$A,"AVG",'VISSIM Travel Time Outputs'!$B:$B,Q$9)),"-")</f>
        <v>-</v>
      </c>
      <c r="R58" s="34" t="str">
        <f>IFERROR(TIME(0,0,AVERAGEIFS('VISSIM Travel Time Outputs'!$I:$I,'VISSIM Travel Time Outputs'!$D:$D,$D58,'VISSIM Travel Time Outputs'!$A:$A,"AVG",'VISSIM Travel Time Outputs'!$B:$B,R$9)),"-")</f>
        <v>-</v>
      </c>
      <c r="S58" s="34" t="str">
        <f>IFERROR(TIME(0,0,AVERAGEIFS('VISSIM Travel Time Outputs'!$I:$I,'VISSIM Travel Time Outputs'!$D:$D,$D58,'VISSIM Travel Time Outputs'!$A:$A,"AVG",'VISSIM Travel Time Outputs'!$B:$B,S$9)),"-")</f>
        <v>-</v>
      </c>
      <c r="T58" s="34" t="str">
        <f>IFERROR(TIME(0,0,AVERAGEIFS('VISSIM Travel Time Outputs'!$I:$I,'VISSIM Travel Time Outputs'!$D:$D,$D58,'VISSIM Travel Time Outputs'!$A:$A,"AVG",'VISSIM Travel Time Outputs'!$B:$B,T$9)),"-")</f>
        <v>-</v>
      </c>
      <c r="U58" s="34" t="str">
        <f>IFERROR(TIME(0,0,AVERAGEIFS('VISSIM Travel Time Outputs'!$I:$I,'VISSIM Travel Time Outputs'!$D:$D,$D58,'VISSIM Travel Time Outputs'!$A:$A,"AVG",'VISSIM Travel Time Outputs'!$B:$B,U$9)),"-")</f>
        <v>-</v>
      </c>
      <c r="V58" s="34" t="str">
        <f>IFERROR(TIME(0,0,AVERAGEIFS('VISSIM Travel Time Outputs'!$I:$I,'VISSIM Travel Time Outputs'!$D:$D,$D58,'VISSIM Travel Time Outputs'!$A:$A,"AVG",'VISSIM Travel Time Outputs'!$B:$B,V$9)),"-")</f>
        <v>-</v>
      </c>
      <c r="W58" s="34" t="str">
        <f>IFERROR(TIME(0,0,AVERAGEIFS('VISSIM Travel Time Outputs'!$I:$I,'VISSIM Travel Time Outputs'!$D:$D,$D58,'VISSIM Travel Time Outputs'!$A:$A,"AVG",'VISSIM Travel Time Outputs'!$B:$B,W$9)),"-")</f>
        <v>-</v>
      </c>
      <c r="X58" s="34" t="str">
        <f>IFERROR(TIME(0,0,AVERAGEIFS('VISSIM Travel Time Outputs'!$I:$I,'VISSIM Travel Time Outputs'!$D:$D,$D58,'VISSIM Travel Time Outputs'!$A:$A,"AVG",'VISSIM Travel Time Outputs'!$B:$B,X$9)),"-")</f>
        <v>-</v>
      </c>
      <c r="Y58" s="134" t="str">
        <f>IFERROR(TIME(0,0,AVERAGEIFS('VISSIM Travel Time Outputs'!$I:$I,'VISSIM Travel Time Outputs'!$D:$D,$D58,'VISSIM Travel Time Outputs'!$A:$A,"AVG",'VISSIM Travel Time Outputs'!$B:$B,Y$9)),"-")</f>
        <v>-</v>
      </c>
      <c r="Z58" s="254"/>
      <c r="AA58" s="323" t="str">
        <f>IFERROR(AVERAGEIFS('VISSIM Travel Time Outputs'!$F:$F,'VISSIM Travel Time Outputs'!$D:$D,$D58,'VISSIM Travel Time Outputs'!$A:$A,"AVG",'VISSIM Travel Time Outputs'!$B:$B,AA$9),"-")</f>
        <v>-</v>
      </c>
      <c r="AB58" s="324" t="str">
        <f>IFERROR(AVERAGEIFS('VISSIM Travel Time Outputs'!$F:$F,'VISSIM Travel Time Outputs'!$D:$D,$D58,'VISSIM Travel Time Outputs'!$A:$A,"AVG",'VISSIM Travel Time Outputs'!$B:$B,AB$9),"-")</f>
        <v>-</v>
      </c>
      <c r="AC58" s="324" t="str">
        <f>IFERROR(AVERAGEIFS('VISSIM Travel Time Outputs'!$F:$F,'VISSIM Travel Time Outputs'!$D:$D,$D58,'VISSIM Travel Time Outputs'!$A:$A,"AVG",'VISSIM Travel Time Outputs'!$B:$B,AC$9),"-")</f>
        <v>-</v>
      </c>
      <c r="AD58" s="324" t="str">
        <f>IFERROR(AVERAGEIFS('VISSIM Travel Time Outputs'!$F:$F,'VISSIM Travel Time Outputs'!$D:$D,$D58,'VISSIM Travel Time Outputs'!$A:$A,"AVG",'VISSIM Travel Time Outputs'!$B:$B,AD$9),"-")</f>
        <v>-</v>
      </c>
      <c r="AE58" s="324" t="str">
        <f>IFERROR(AVERAGEIFS('VISSIM Travel Time Outputs'!$F:$F,'VISSIM Travel Time Outputs'!$D:$D,$D58,'VISSIM Travel Time Outputs'!$A:$A,"AVG",'VISSIM Travel Time Outputs'!$B:$B,AE$9),"-")</f>
        <v>-</v>
      </c>
      <c r="AF58" s="324" t="str">
        <f>IFERROR(AVERAGEIFS('VISSIM Travel Time Outputs'!$F:$F,'VISSIM Travel Time Outputs'!$D:$D,$D58,'VISSIM Travel Time Outputs'!$A:$A,"AVG",'VISSIM Travel Time Outputs'!$B:$B,AF$9),"-")</f>
        <v>-</v>
      </c>
      <c r="AG58" s="324" t="str">
        <f>IFERROR(AVERAGEIFS('VISSIM Travel Time Outputs'!$F:$F,'VISSIM Travel Time Outputs'!$D:$D,$D58,'VISSIM Travel Time Outputs'!$A:$A,"AVG",'VISSIM Travel Time Outputs'!$B:$B,AG$9),"-")</f>
        <v>-</v>
      </c>
      <c r="AH58" s="324" t="str">
        <f>IFERROR(AVERAGEIFS('VISSIM Travel Time Outputs'!$F:$F,'VISSIM Travel Time Outputs'!$D:$D,$D58,'VISSIM Travel Time Outputs'!$A:$A,"AVG",'VISSIM Travel Time Outputs'!$B:$B,AH$9),"-")</f>
        <v>-</v>
      </c>
      <c r="AI58" s="324" t="str">
        <f>IFERROR(AVERAGEIFS('VISSIM Travel Time Outputs'!$F:$F,'VISSIM Travel Time Outputs'!$D:$D,$D58,'VISSIM Travel Time Outputs'!$A:$A,"AVG",'VISSIM Travel Time Outputs'!$B:$B,AI$9),"-")</f>
        <v>-</v>
      </c>
      <c r="AJ58" s="324" t="str">
        <f>IFERROR(AVERAGEIFS('VISSIM Travel Time Outputs'!$F:$F,'VISSIM Travel Time Outputs'!$D:$D,$D58,'VISSIM Travel Time Outputs'!$A:$A,"AVG",'VISSIM Travel Time Outputs'!$B:$B,AJ$9),"-")</f>
        <v>-</v>
      </c>
      <c r="AK58" s="324" t="str">
        <f>IFERROR(AVERAGEIFS('VISSIM Travel Time Outputs'!$F:$F,'VISSIM Travel Time Outputs'!$D:$D,$D58,'VISSIM Travel Time Outputs'!$A:$A,"AVG",'VISSIM Travel Time Outputs'!$B:$B,AK$9),"-")</f>
        <v>-</v>
      </c>
      <c r="AL58" s="324" t="str">
        <f>IFERROR(AVERAGEIFS('VISSIM Travel Time Outputs'!$F:$F,'VISSIM Travel Time Outputs'!$D:$D,$D58,'VISSIM Travel Time Outputs'!$A:$A,"AVG",'VISSIM Travel Time Outputs'!$B:$B,AL$9),"-")</f>
        <v>-</v>
      </c>
      <c r="AM58" s="324" t="str">
        <f>IFERROR(AVERAGEIFS('VISSIM Travel Time Outputs'!$F:$F,'VISSIM Travel Time Outputs'!$D:$D,$D58,'VISSIM Travel Time Outputs'!$A:$A,"AVG",'VISSIM Travel Time Outputs'!$B:$B,AM$9),"-")</f>
        <v>-</v>
      </c>
      <c r="AN58" s="324" t="str">
        <f>IFERROR(AVERAGEIFS('VISSIM Travel Time Outputs'!$F:$F,'VISSIM Travel Time Outputs'!$D:$D,$D58,'VISSIM Travel Time Outputs'!$A:$A,"AVG",'VISSIM Travel Time Outputs'!$B:$B,AN$9),"-")</f>
        <v>-</v>
      </c>
      <c r="AO58" s="324" t="str">
        <f>IFERROR(AVERAGEIFS('VISSIM Travel Time Outputs'!$F:$F,'VISSIM Travel Time Outputs'!$D:$D,$D58,'VISSIM Travel Time Outputs'!$A:$A,"AVG",'VISSIM Travel Time Outputs'!$B:$B,AO$9),"-")</f>
        <v>-</v>
      </c>
      <c r="AP58" s="325" t="str">
        <f>IFERROR(AVERAGEIFS('VISSIM Travel Time Outputs'!$F:$F,'VISSIM Travel Time Outputs'!$D:$D,$D58,'VISSIM Travel Time Outputs'!$A:$A,"AVG",'VISSIM Travel Time Outputs'!$B:$B,AP$9),"-")</f>
        <v>-</v>
      </c>
      <c r="AQ58" s="331"/>
      <c r="AR58" s="209" t="str">
        <f t="shared" si="13"/>
        <v>--</v>
      </c>
      <c r="AS58" s="354" t="str">
        <f t="shared" si="14"/>
        <v>--</v>
      </c>
      <c r="AT58" s="325">
        <f t="shared" si="15"/>
        <v>0</v>
      </c>
      <c r="AU58" s="255"/>
      <c r="AV58" s="209" t="str">
        <f>IFERROR(TIME(0,0,AVERAGEIFS('VISSIM Travel Time Outputs'!$J:$J,'VISSIM Travel Time Outputs'!$D:$D,$D58,'VISSIM Travel Time Outputs'!$A:$A,"AVG",'VISSIM Travel Time Outputs'!$B:$B,AV$9)),"-")</f>
        <v>-</v>
      </c>
      <c r="AW58" s="34" t="str">
        <f>IFERROR(TIME(0,0,AVERAGEIFS('VISSIM Travel Time Outputs'!$J:$J,'VISSIM Travel Time Outputs'!$D:$D,$D58,'VISSIM Travel Time Outputs'!$A:$A,"AVG",'VISSIM Travel Time Outputs'!$B:$B,AW$9)),"-")</f>
        <v>-</v>
      </c>
      <c r="AX58" s="34" t="str">
        <f>IFERROR(TIME(0,0,AVERAGEIFS('VISSIM Travel Time Outputs'!$J:$J,'VISSIM Travel Time Outputs'!$D:$D,$D58,'VISSIM Travel Time Outputs'!$A:$A,"AVG",'VISSIM Travel Time Outputs'!$B:$B,AX$9)),"-")</f>
        <v>-</v>
      </c>
      <c r="AY58" s="34" t="str">
        <f>IFERROR(TIME(0,0,AVERAGEIFS('VISSIM Travel Time Outputs'!$J:$J,'VISSIM Travel Time Outputs'!$D:$D,$D58,'VISSIM Travel Time Outputs'!$A:$A,"AVG",'VISSIM Travel Time Outputs'!$B:$B,AY$9)),"-")</f>
        <v>-</v>
      </c>
      <c r="AZ58" s="34" t="str">
        <f>IFERROR(TIME(0,0,AVERAGEIFS('VISSIM Travel Time Outputs'!$J:$J,'VISSIM Travel Time Outputs'!$D:$D,$D58,'VISSIM Travel Time Outputs'!$A:$A,"AVG",'VISSIM Travel Time Outputs'!$B:$B,AZ$9)),"-")</f>
        <v>-</v>
      </c>
      <c r="BA58" s="34" t="str">
        <f>IFERROR(TIME(0,0,AVERAGEIFS('VISSIM Travel Time Outputs'!$J:$J,'VISSIM Travel Time Outputs'!$D:$D,$D58,'VISSIM Travel Time Outputs'!$A:$A,"AVG",'VISSIM Travel Time Outputs'!$B:$B,BA$9)),"-")</f>
        <v>-</v>
      </c>
      <c r="BB58" s="34" t="str">
        <f>IFERROR(TIME(0,0,AVERAGEIFS('VISSIM Travel Time Outputs'!$J:$J,'VISSIM Travel Time Outputs'!$D:$D,$D58,'VISSIM Travel Time Outputs'!$A:$A,"AVG",'VISSIM Travel Time Outputs'!$B:$B,BB$9)),"-")</f>
        <v>-</v>
      </c>
      <c r="BC58" s="34" t="str">
        <f>IFERROR(TIME(0,0,AVERAGEIFS('VISSIM Travel Time Outputs'!$J:$J,'VISSIM Travel Time Outputs'!$D:$D,$D58,'VISSIM Travel Time Outputs'!$A:$A,"AVG",'VISSIM Travel Time Outputs'!$B:$B,BC$9)),"-")</f>
        <v>-</v>
      </c>
      <c r="BD58" s="34" t="str">
        <f>IFERROR(TIME(0,0,AVERAGEIFS('VISSIM Travel Time Outputs'!$J:$J,'VISSIM Travel Time Outputs'!$D:$D,$D58,'VISSIM Travel Time Outputs'!$A:$A,"AVG",'VISSIM Travel Time Outputs'!$B:$B,BD$9)),"-")</f>
        <v>-</v>
      </c>
      <c r="BE58" s="34" t="str">
        <f>IFERROR(TIME(0,0,AVERAGEIFS('VISSIM Travel Time Outputs'!$J:$J,'VISSIM Travel Time Outputs'!$D:$D,$D58,'VISSIM Travel Time Outputs'!$A:$A,"AVG",'VISSIM Travel Time Outputs'!$B:$B,BE$9)),"-")</f>
        <v>-</v>
      </c>
      <c r="BF58" s="34" t="str">
        <f>IFERROR(TIME(0,0,AVERAGEIFS('VISSIM Travel Time Outputs'!$J:$J,'VISSIM Travel Time Outputs'!$D:$D,$D58,'VISSIM Travel Time Outputs'!$A:$A,"AVG",'VISSIM Travel Time Outputs'!$B:$B,BF$9)),"-")</f>
        <v>-</v>
      </c>
      <c r="BG58" s="34" t="str">
        <f>IFERROR(TIME(0,0,AVERAGEIFS('VISSIM Travel Time Outputs'!$J:$J,'VISSIM Travel Time Outputs'!$D:$D,$D58,'VISSIM Travel Time Outputs'!$A:$A,"AVG",'VISSIM Travel Time Outputs'!$B:$B,BG$9)),"-")</f>
        <v>-</v>
      </c>
      <c r="BH58" s="34" t="str">
        <f>IFERROR(TIME(0,0,AVERAGEIFS('VISSIM Travel Time Outputs'!$J:$J,'VISSIM Travel Time Outputs'!$D:$D,$D58,'VISSIM Travel Time Outputs'!$A:$A,"AVG",'VISSIM Travel Time Outputs'!$B:$B,BH$9)),"-")</f>
        <v>-</v>
      </c>
      <c r="BI58" s="34" t="str">
        <f>IFERROR(TIME(0,0,AVERAGEIFS('VISSIM Travel Time Outputs'!$J:$J,'VISSIM Travel Time Outputs'!$D:$D,$D58,'VISSIM Travel Time Outputs'!$A:$A,"AVG",'VISSIM Travel Time Outputs'!$B:$B,BI$9)),"-")</f>
        <v>-</v>
      </c>
      <c r="BJ58" s="34" t="str">
        <f>IFERROR(TIME(0,0,AVERAGEIFS('VISSIM Travel Time Outputs'!$J:$J,'VISSIM Travel Time Outputs'!$D:$D,$D58,'VISSIM Travel Time Outputs'!$A:$A,"AVG",'VISSIM Travel Time Outputs'!$B:$B,BJ$9)),"-")</f>
        <v>-</v>
      </c>
      <c r="BK58" s="134" t="str">
        <f>IFERROR(TIME(0,0,AVERAGEIFS('VISSIM Travel Time Outputs'!$J:$J,'VISSIM Travel Time Outputs'!$D:$D,$D58,'VISSIM Travel Time Outputs'!$A:$A,"AVG",'VISSIM Travel Time Outputs'!$B:$B,BK$9)),"-")</f>
        <v>-</v>
      </c>
      <c r="BL58" s="126"/>
      <c r="BM58" s="323" t="str">
        <f>IFERROR(AVERAGEIFS('VISSIM Travel Time Outputs'!$G:$G,'VISSIM Travel Time Outputs'!$D:$D,$D58,'VISSIM Travel Time Outputs'!$A:$A,"AVG",'VISSIM Travel Time Outputs'!$B:$B,BM$9),"-")</f>
        <v>-</v>
      </c>
      <c r="BN58" s="324" t="str">
        <f>IFERROR(AVERAGEIFS('VISSIM Travel Time Outputs'!$G:$G,'VISSIM Travel Time Outputs'!$D:$D,$D58,'VISSIM Travel Time Outputs'!$A:$A,"AVG",'VISSIM Travel Time Outputs'!$B:$B,BN$9),"-")</f>
        <v>-</v>
      </c>
      <c r="BO58" s="324" t="str">
        <f>IFERROR(AVERAGEIFS('VISSIM Travel Time Outputs'!$G:$G,'VISSIM Travel Time Outputs'!$D:$D,$D58,'VISSIM Travel Time Outputs'!$A:$A,"AVG",'VISSIM Travel Time Outputs'!$B:$B,BO$9),"-")</f>
        <v>-</v>
      </c>
      <c r="BP58" s="324" t="str">
        <f>IFERROR(AVERAGEIFS('VISSIM Travel Time Outputs'!$G:$G,'VISSIM Travel Time Outputs'!$D:$D,$D58,'VISSIM Travel Time Outputs'!$A:$A,"AVG",'VISSIM Travel Time Outputs'!$B:$B,BP$9),"-")</f>
        <v>-</v>
      </c>
      <c r="BQ58" s="324" t="str">
        <f>IFERROR(AVERAGEIFS('VISSIM Travel Time Outputs'!$G:$G,'VISSIM Travel Time Outputs'!$D:$D,$D58,'VISSIM Travel Time Outputs'!$A:$A,"AVG",'VISSIM Travel Time Outputs'!$B:$B,BQ$9),"-")</f>
        <v>-</v>
      </c>
      <c r="BR58" s="324" t="str">
        <f>IFERROR(AVERAGEIFS('VISSIM Travel Time Outputs'!$G:$G,'VISSIM Travel Time Outputs'!$D:$D,$D58,'VISSIM Travel Time Outputs'!$A:$A,"AVG",'VISSIM Travel Time Outputs'!$B:$B,BR$9),"-")</f>
        <v>-</v>
      </c>
      <c r="BS58" s="324" t="str">
        <f>IFERROR(AVERAGEIFS('VISSIM Travel Time Outputs'!$G:$G,'VISSIM Travel Time Outputs'!$D:$D,$D58,'VISSIM Travel Time Outputs'!$A:$A,"AVG",'VISSIM Travel Time Outputs'!$B:$B,BS$9),"-")</f>
        <v>-</v>
      </c>
      <c r="BT58" s="324" t="str">
        <f>IFERROR(AVERAGEIFS('VISSIM Travel Time Outputs'!$G:$G,'VISSIM Travel Time Outputs'!$D:$D,$D58,'VISSIM Travel Time Outputs'!$A:$A,"AVG",'VISSIM Travel Time Outputs'!$B:$B,BT$9),"-")</f>
        <v>-</v>
      </c>
      <c r="BU58" s="324" t="str">
        <f>IFERROR(AVERAGEIFS('VISSIM Travel Time Outputs'!$G:$G,'VISSIM Travel Time Outputs'!$D:$D,$D58,'VISSIM Travel Time Outputs'!$A:$A,"AVG",'VISSIM Travel Time Outputs'!$B:$B,BU$9),"-")</f>
        <v>-</v>
      </c>
      <c r="BV58" s="324" t="str">
        <f>IFERROR(AVERAGEIFS('VISSIM Travel Time Outputs'!$G:$G,'VISSIM Travel Time Outputs'!$D:$D,$D58,'VISSIM Travel Time Outputs'!$A:$A,"AVG",'VISSIM Travel Time Outputs'!$B:$B,BV$9),"-")</f>
        <v>-</v>
      </c>
      <c r="BW58" s="324" t="str">
        <f>IFERROR(AVERAGEIFS('VISSIM Travel Time Outputs'!$G:$G,'VISSIM Travel Time Outputs'!$D:$D,$D58,'VISSIM Travel Time Outputs'!$A:$A,"AVG",'VISSIM Travel Time Outputs'!$B:$B,BW$9),"-")</f>
        <v>-</v>
      </c>
      <c r="BX58" s="324" t="str">
        <f>IFERROR(AVERAGEIFS('VISSIM Travel Time Outputs'!$G:$G,'VISSIM Travel Time Outputs'!$D:$D,$D58,'VISSIM Travel Time Outputs'!$A:$A,"AVG",'VISSIM Travel Time Outputs'!$B:$B,BX$9),"-")</f>
        <v>-</v>
      </c>
      <c r="BY58" s="324" t="str">
        <f>IFERROR(AVERAGEIFS('VISSIM Travel Time Outputs'!$G:$G,'VISSIM Travel Time Outputs'!$D:$D,$D58,'VISSIM Travel Time Outputs'!$A:$A,"AVG",'VISSIM Travel Time Outputs'!$B:$B,BY$9),"-")</f>
        <v>-</v>
      </c>
      <c r="BZ58" s="324" t="str">
        <f>IFERROR(AVERAGEIFS('VISSIM Travel Time Outputs'!$G:$G,'VISSIM Travel Time Outputs'!$D:$D,$D58,'VISSIM Travel Time Outputs'!$A:$A,"AVG",'VISSIM Travel Time Outputs'!$B:$B,BZ$9),"-")</f>
        <v>-</v>
      </c>
      <c r="CA58" s="324" t="str">
        <f>IFERROR(AVERAGEIFS('VISSIM Travel Time Outputs'!$G:$G,'VISSIM Travel Time Outputs'!$D:$D,$D58,'VISSIM Travel Time Outputs'!$A:$A,"AVG",'VISSIM Travel Time Outputs'!$B:$B,CA$9),"-")</f>
        <v>-</v>
      </c>
      <c r="CB58" s="325" t="str">
        <f>IFERROR(AVERAGEIFS('VISSIM Travel Time Outputs'!$G:$G,'VISSIM Travel Time Outputs'!$D:$D,$D58,'VISSIM Travel Time Outputs'!$A:$A,"AVG",'VISSIM Travel Time Outputs'!$B:$B,CB$9),"-")</f>
        <v>-</v>
      </c>
      <c r="CC58" s="254"/>
      <c r="CD58" s="209" t="str">
        <f t="shared" si="16"/>
        <v>--</v>
      </c>
      <c r="CE58" s="354" t="str">
        <f t="shared" si="17"/>
        <v>--</v>
      </c>
      <c r="CF58" s="325">
        <f t="shared" si="18"/>
        <v>0</v>
      </c>
      <c r="CG58" s="331"/>
      <c r="CH58" s="209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134"/>
      <c r="CX58" s="331"/>
      <c r="CY58" s="323"/>
      <c r="CZ58" s="324"/>
      <c r="DA58" s="324"/>
      <c r="DB58" s="324"/>
      <c r="DC58" s="324"/>
      <c r="DD58" s="324"/>
      <c r="DE58" s="324"/>
      <c r="DF58" s="324"/>
      <c r="DG58" s="324"/>
      <c r="DH58" s="324"/>
      <c r="DI58" s="324"/>
      <c r="DJ58" s="324"/>
      <c r="DK58" s="324"/>
      <c r="DL58" s="324"/>
      <c r="DM58" s="324"/>
      <c r="DN58" s="325"/>
      <c r="DO58" s="331"/>
      <c r="DP58" s="209" t="str">
        <f t="shared" si="19"/>
        <v>--</v>
      </c>
      <c r="DQ58" s="354" t="str">
        <f t="shared" si="20"/>
        <v>--</v>
      </c>
      <c r="DR58" s="325">
        <f t="shared" si="21"/>
        <v>0</v>
      </c>
      <c r="DS58" s="255"/>
      <c r="DT58" s="209" t="str">
        <f>IFERROR(TIME(0,0,AVERAGEIFS('VISSIM Travel Time Outputs'!$K:$K,'VISSIM Travel Time Outputs'!$D:$D,$D58,'VISSIM Travel Time Outputs'!$A:$A,"AVG",'VISSIM Travel Time Outputs'!$B:$B,DT$9)),"-")</f>
        <v>-</v>
      </c>
      <c r="DU58" s="34" t="str">
        <f>IFERROR(TIME(0,0,AVERAGEIFS('VISSIM Travel Time Outputs'!$K:$K,'VISSIM Travel Time Outputs'!$D:$D,$D58,'VISSIM Travel Time Outputs'!$A:$A,"AVG",'VISSIM Travel Time Outputs'!$B:$B,DU$9)),"-")</f>
        <v>-</v>
      </c>
      <c r="DV58" s="34" t="str">
        <f>IFERROR(TIME(0,0,AVERAGEIFS('VISSIM Travel Time Outputs'!$K:$K,'VISSIM Travel Time Outputs'!$D:$D,$D58,'VISSIM Travel Time Outputs'!$A:$A,"AVG",'VISSIM Travel Time Outputs'!$B:$B,DV$9)),"-")</f>
        <v>-</v>
      </c>
      <c r="DW58" s="34" t="str">
        <f>IFERROR(TIME(0,0,AVERAGEIFS('VISSIM Travel Time Outputs'!$K:$K,'VISSIM Travel Time Outputs'!$D:$D,$D58,'VISSIM Travel Time Outputs'!$A:$A,"AVG",'VISSIM Travel Time Outputs'!$B:$B,DW$9)),"-")</f>
        <v>-</v>
      </c>
      <c r="DX58" s="34" t="str">
        <f>IFERROR(TIME(0,0,AVERAGEIFS('VISSIM Travel Time Outputs'!$K:$K,'VISSIM Travel Time Outputs'!$D:$D,$D58,'VISSIM Travel Time Outputs'!$A:$A,"AVG",'VISSIM Travel Time Outputs'!$B:$B,DX$9)),"-")</f>
        <v>-</v>
      </c>
      <c r="DY58" s="34" t="str">
        <f>IFERROR(TIME(0,0,AVERAGEIFS('VISSIM Travel Time Outputs'!$K:$K,'VISSIM Travel Time Outputs'!$D:$D,$D58,'VISSIM Travel Time Outputs'!$A:$A,"AVG",'VISSIM Travel Time Outputs'!$B:$B,DY$9)),"-")</f>
        <v>-</v>
      </c>
      <c r="DZ58" s="34" t="str">
        <f>IFERROR(TIME(0,0,AVERAGEIFS('VISSIM Travel Time Outputs'!$K:$K,'VISSIM Travel Time Outputs'!$D:$D,$D58,'VISSIM Travel Time Outputs'!$A:$A,"AVG",'VISSIM Travel Time Outputs'!$B:$B,DZ$9)),"-")</f>
        <v>-</v>
      </c>
      <c r="EA58" s="34" t="str">
        <f>IFERROR(TIME(0,0,AVERAGEIFS('VISSIM Travel Time Outputs'!$K:$K,'VISSIM Travel Time Outputs'!$D:$D,$D58,'VISSIM Travel Time Outputs'!$A:$A,"AVG",'VISSIM Travel Time Outputs'!$B:$B,EA$9)),"-")</f>
        <v>-</v>
      </c>
      <c r="EB58" s="34" t="str">
        <f>IFERROR(TIME(0,0,AVERAGEIFS('VISSIM Travel Time Outputs'!$K:$K,'VISSIM Travel Time Outputs'!$D:$D,$D58,'VISSIM Travel Time Outputs'!$A:$A,"AVG",'VISSIM Travel Time Outputs'!$B:$B,EB$9)),"-")</f>
        <v>-</v>
      </c>
      <c r="EC58" s="34" t="str">
        <f>IFERROR(TIME(0,0,AVERAGEIFS('VISSIM Travel Time Outputs'!$K:$K,'VISSIM Travel Time Outputs'!$D:$D,$D58,'VISSIM Travel Time Outputs'!$A:$A,"AVG",'VISSIM Travel Time Outputs'!$B:$B,EC$9)),"-")</f>
        <v>-</v>
      </c>
      <c r="ED58" s="34" t="str">
        <f>IFERROR(TIME(0,0,AVERAGEIFS('VISSIM Travel Time Outputs'!$K:$K,'VISSIM Travel Time Outputs'!$D:$D,$D58,'VISSIM Travel Time Outputs'!$A:$A,"AVG",'VISSIM Travel Time Outputs'!$B:$B,ED$9)),"-")</f>
        <v>-</v>
      </c>
      <c r="EE58" s="34" t="str">
        <f>IFERROR(TIME(0,0,AVERAGEIFS('VISSIM Travel Time Outputs'!$K:$K,'VISSIM Travel Time Outputs'!$D:$D,$D58,'VISSIM Travel Time Outputs'!$A:$A,"AVG",'VISSIM Travel Time Outputs'!$B:$B,EE$9)),"-")</f>
        <v>-</v>
      </c>
      <c r="EF58" s="34" t="str">
        <f>IFERROR(TIME(0,0,AVERAGEIFS('VISSIM Travel Time Outputs'!$K:$K,'VISSIM Travel Time Outputs'!$D:$D,$D58,'VISSIM Travel Time Outputs'!$A:$A,"AVG",'VISSIM Travel Time Outputs'!$B:$B,EF$9)),"-")</f>
        <v>-</v>
      </c>
      <c r="EG58" s="34" t="str">
        <f>IFERROR(TIME(0,0,AVERAGEIFS('VISSIM Travel Time Outputs'!$K:$K,'VISSIM Travel Time Outputs'!$D:$D,$D58,'VISSIM Travel Time Outputs'!$A:$A,"AVG",'VISSIM Travel Time Outputs'!$B:$B,EG$9)),"-")</f>
        <v>-</v>
      </c>
      <c r="EH58" s="34" t="str">
        <f>IFERROR(TIME(0,0,AVERAGEIFS('VISSIM Travel Time Outputs'!$K:$K,'VISSIM Travel Time Outputs'!$D:$D,$D58,'VISSIM Travel Time Outputs'!$A:$A,"AVG",'VISSIM Travel Time Outputs'!$B:$B,EH$9)),"-")</f>
        <v>-</v>
      </c>
      <c r="EI58" s="134" t="str">
        <f>IFERROR(TIME(0,0,AVERAGEIFS('VISSIM Travel Time Outputs'!$K:$K,'VISSIM Travel Time Outputs'!$D:$D,$D58,'VISSIM Travel Time Outputs'!$A:$A,"AVG",'VISSIM Travel Time Outputs'!$B:$B,EI$9)),"-")</f>
        <v>-</v>
      </c>
      <c r="EJ58" s="126"/>
      <c r="EK58" s="323" t="str">
        <f>IFERROR(AVERAGEIFS('VISSIM Travel Time Outputs'!$H:$H,'VISSIM Travel Time Outputs'!$D:$D,$D58,'VISSIM Travel Time Outputs'!$A:$A,"AVG",'VISSIM Travel Time Outputs'!$B:$B,EK$9),"-")</f>
        <v>-</v>
      </c>
      <c r="EL58" s="324" t="str">
        <f>IFERROR(AVERAGEIFS('VISSIM Travel Time Outputs'!$H:$H,'VISSIM Travel Time Outputs'!$D:$D,$D58,'VISSIM Travel Time Outputs'!$A:$A,"AVG",'VISSIM Travel Time Outputs'!$B:$B,EL$9),"-")</f>
        <v>-</v>
      </c>
      <c r="EM58" s="324" t="str">
        <f>IFERROR(AVERAGEIFS('VISSIM Travel Time Outputs'!$H:$H,'VISSIM Travel Time Outputs'!$D:$D,$D58,'VISSIM Travel Time Outputs'!$A:$A,"AVG",'VISSIM Travel Time Outputs'!$B:$B,EM$9),"-")</f>
        <v>-</v>
      </c>
      <c r="EN58" s="324" t="str">
        <f>IFERROR(AVERAGEIFS('VISSIM Travel Time Outputs'!$H:$H,'VISSIM Travel Time Outputs'!$D:$D,$D58,'VISSIM Travel Time Outputs'!$A:$A,"AVG",'VISSIM Travel Time Outputs'!$B:$B,EN$9),"-")</f>
        <v>-</v>
      </c>
      <c r="EO58" s="324" t="str">
        <f>IFERROR(AVERAGEIFS('VISSIM Travel Time Outputs'!$H:$H,'VISSIM Travel Time Outputs'!$D:$D,$D58,'VISSIM Travel Time Outputs'!$A:$A,"AVG",'VISSIM Travel Time Outputs'!$B:$B,EO$9),"-")</f>
        <v>-</v>
      </c>
      <c r="EP58" s="324" t="str">
        <f>IFERROR(AVERAGEIFS('VISSIM Travel Time Outputs'!$H:$H,'VISSIM Travel Time Outputs'!$D:$D,$D58,'VISSIM Travel Time Outputs'!$A:$A,"AVG",'VISSIM Travel Time Outputs'!$B:$B,EP$9),"-")</f>
        <v>-</v>
      </c>
      <c r="EQ58" s="324" t="str">
        <f>IFERROR(AVERAGEIFS('VISSIM Travel Time Outputs'!$H:$H,'VISSIM Travel Time Outputs'!$D:$D,$D58,'VISSIM Travel Time Outputs'!$A:$A,"AVG",'VISSIM Travel Time Outputs'!$B:$B,EQ$9),"-")</f>
        <v>-</v>
      </c>
      <c r="ER58" s="324" t="str">
        <f>IFERROR(AVERAGEIFS('VISSIM Travel Time Outputs'!$H:$H,'VISSIM Travel Time Outputs'!$D:$D,$D58,'VISSIM Travel Time Outputs'!$A:$A,"AVG",'VISSIM Travel Time Outputs'!$B:$B,ER$9),"-")</f>
        <v>-</v>
      </c>
      <c r="ES58" s="324" t="str">
        <f>IFERROR(AVERAGEIFS('VISSIM Travel Time Outputs'!$H:$H,'VISSIM Travel Time Outputs'!$D:$D,$D58,'VISSIM Travel Time Outputs'!$A:$A,"AVG",'VISSIM Travel Time Outputs'!$B:$B,ES$9),"-")</f>
        <v>-</v>
      </c>
      <c r="ET58" s="324" t="str">
        <f>IFERROR(AVERAGEIFS('VISSIM Travel Time Outputs'!$H:$H,'VISSIM Travel Time Outputs'!$D:$D,$D58,'VISSIM Travel Time Outputs'!$A:$A,"AVG",'VISSIM Travel Time Outputs'!$B:$B,ET$9),"-")</f>
        <v>-</v>
      </c>
      <c r="EU58" s="324" t="str">
        <f>IFERROR(AVERAGEIFS('VISSIM Travel Time Outputs'!$H:$H,'VISSIM Travel Time Outputs'!$D:$D,$D58,'VISSIM Travel Time Outputs'!$A:$A,"AVG",'VISSIM Travel Time Outputs'!$B:$B,EU$9),"-")</f>
        <v>-</v>
      </c>
      <c r="EV58" s="324" t="str">
        <f>IFERROR(AVERAGEIFS('VISSIM Travel Time Outputs'!$H:$H,'VISSIM Travel Time Outputs'!$D:$D,$D58,'VISSIM Travel Time Outputs'!$A:$A,"AVG",'VISSIM Travel Time Outputs'!$B:$B,EV$9),"-")</f>
        <v>-</v>
      </c>
      <c r="EW58" s="324" t="str">
        <f>IFERROR(AVERAGEIFS('VISSIM Travel Time Outputs'!$H:$H,'VISSIM Travel Time Outputs'!$D:$D,$D58,'VISSIM Travel Time Outputs'!$A:$A,"AVG",'VISSIM Travel Time Outputs'!$B:$B,EW$9),"-")</f>
        <v>-</v>
      </c>
      <c r="EX58" s="324" t="str">
        <f>IFERROR(AVERAGEIFS('VISSIM Travel Time Outputs'!$H:$H,'VISSIM Travel Time Outputs'!$D:$D,$D58,'VISSIM Travel Time Outputs'!$A:$A,"AVG",'VISSIM Travel Time Outputs'!$B:$B,EX$9),"-")</f>
        <v>-</v>
      </c>
      <c r="EY58" s="324" t="str">
        <f>IFERROR(AVERAGEIFS('VISSIM Travel Time Outputs'!$H:$H,'VISSIM Travel Time Outputs'!$D:$D,$D58,'VISSIM Travel Time Outputs'!$A:$A,"AVG",'VISSIM Travel Time Outputs'!$B:$B,EY$9),"-")</f>
        <v>-</v>
      </c>
      <c r="EZ58" s="325" t="str">
        <f>IFERROR(AVERAGEIFS('VISSIM Travel Time Outputs'!$H:$H,'VISSIM Travel Time Outputs'!$D:$D,$D58,'VISSIM Travel Time Outputs'!$A:$A,"AVG",'VISSIM Travel Time Outputs'!$B:$B,EZ$9),"-")</f>
        <v>-</v>
      </c>
      <c r="FA58" s="254"/>
      <c r="FB58" s="209" t="str">
        <f t="shared" si="22"/>
        <v>--</v>
      </c>
      <c r="FC58" s="354" t="str">
        <f t="shared" si="23"/>
        <v>--</v>
      </c>
      <c r="FD58" s="325">
        <f t="shared" si="24"/>
        <v>0</v>
      </c>
      <c r="FE58" s="331"/>
      <c r="FF58" s="209" t="str">
        <f>IFERROR(GETPIVOTDATA("Average of TRAVTM(40)",#REF!,"TIMEINT",FF$9,"VEHICLETRAVELTIMEMEASUREMENT",$D58)/3600/24,"--")</f>
        <v>--</v>
      </c>
      <c r="FG58" s="34" t="str">
        <f>IFERROR(GETPIVOTDATA("Average of TRAVTM(40)",#REF!,"TIMEINT",FG$9,"VEHICLETRAVELTIMEMEASUREMENT",$D58)/3600/24,"--")</f>
        <v>--</v>
      </c>
      <c r="FH58" s="34" t="str">
        <f>IFERROR(GETPIVOTDATA("Average of TRAVTM(40)",#REF!,"TIMEINT",FH$9,"VEHICLETRAVELTIMEMEASUREMENT",$D58)/3600/24,"--")</f>
        <v>--</v>
      </c>
      <c r="FI58" s="34" t="str">
        <f>IFERROR(GETPIVOTDATA("Average of TRAVTM(40)",#REF!,"TIMEINT",FI$9,"VEHICLETRAVELTIMEMEASUREMENT",$D58)/3600/24,"--")</f>
        <v>--</v>
      </c>
      <c r="FJ58" s="34" t="str">
        <f>IFERROR(GETPIVOTDATA("Average of TRAVTM(40)",#REF!,"TIMEINT",FJ$9,"VEHICLETRAVELTIMEMEASUREMENT",$D58)/3600/24,"--")</f>
        <v>--</v>
      </c>
      <c r="FK58" s="34" t="str">
        <f>IFERROR(GETPIVOTDATA("Average of TRAVTM(40)",#REF!,"TIMEINT",FK$9,"VEHICLETRAVELTIMEMEASUREMENT",$D58)/3600/24,"--")</f>
        <v>--</v>
      </c>
      <c r="FL58" s="34" t="str">
        <f>IFERROR(GETPIVOTDATA("Average of TRAVTM(40)",#REF!,"TIMEINT",FL$9,"VEHICLETRAVELTIMEMEASUREMENT",$D58)/3600/24,"--")</f>
        <v>--</v>
      </c>
      <c r="FM58" s="34" t="str">
        <f>IFERROR(GETPIVOTDATA("Average of TRAVTM(40)",#REF!,"TIMEINT",FM$9,"VEHICLETRAVELTIMEMEASUREMENT",$D58)/3600/24,"--")</f>
        <v>--</v>
      </c>
      <c r="FN58" s="34" t="str">
        <f>IFERROR(GETPIVOTDATA("Average of TRAVTM(40)",#REF!,"TIMEINT",FN$9,"VEHICLETRAVELTIMEMEASUREMENT",$D58)/3600/24,"--")</f>
        <v>--</v>
      </c>
      <c r="FO58" s="34" t="str">
        <f>IFERROR(GETPIVOTDATA("Average of TRAVTM(40)",#REF!,"TIMEINT",FO$9,"VEHICLETRAVELTIMEMEASUREMENT",$D58)/3600/24,"--")</f>
        <v>--</v>
      </c>
      <c r="FP58" s="34" t="str">
        <f>IFERROR(GETPIVOTDATA("Average of TRAVTM(40)",#REF!,"TIMEINT",FP$9,"VEHICLETRAVELTIMEMEASUREMENT",$D58)/3600/24,"--")</f>
        <v>--</v>
      </c>
      <c r="FQ58" s="34" t="str">
        <f>IFERROR(GETPIVOTDATA("Average of TRAVTM(40)",#REF!,"TIMEINT",FQ$9,"VEHICLETRAVELTIMEMEASUREMENT",$D58)/3600/24,"--")</f>
        <v>--</v>
      </c>
      <c r="FR58" s="34" t="str">
        <f>IFERROR(GETPIVOTDATA("Average of TRAVTM(40)",#REF!,"TIMEINT",FR$9,"VEHICLETRAVELTIMEMEASUREMENT",$D58)/3600/24,"--")</f>
        <v>--</v>
      </c>
      <c r="FS58" s="34" t="str">
        <f>IFERROR(GETPIVOTDATA("Average of TRAVTM(40)",#REF!,"TIMEINT",FS$9,"VEHICLETRAVELTIMEMEASUREMENT",$D58)/3600/24,"--")</f>
        <v>--</v>
      </c>
      <c r="FT58" s="34" t="str">
        <f>IFERROR(GETPIVOTDATA("Average of TRAVTM(40)",#REF!,"TIMEINT",FT$9,"VEHICLETRAVELTIMEMEASUREMENT",$D58)/3600/24,"--")</f>
        <v>--</v>
      </c>
      <c r="FU58" s="134" t="str">
        <f>IFERROR(GETPIVOTDATA("Average of TRAVTM(40)",#REF!,"TIMEINT",FU$9,"VEHICLETRAVELTIMEMEASUREMENT",$D58)/3600/24,"--")</f>
        <v>--</v>
      </c>
      <c r="FV58" s="331"/>
      <c r="FW58" s="323" t="str">
        <f>IFERROR(GETPIVOTDATA("Average of VEHS(40)",#REF!,"TIMEINT",FW$9,"VEHICLETRAVELTIMEMEASUREMENT",$D58),"--")</f>
        <v>--</v>
      </c>
      <c r="FX58" s="324" t="str">
        <f>IFERROR(GETPIVOTDATA("Average of VEHS(40)",#REF!,"TIMEINT",FX$9,"VEHICLETRAVELTIMEMEASUREMENT",$D58),"--")</f>
        <v>--</v>
      </c>
      <c r="FY58" s="324" t="str">
        <f>IFERROR(GETPIVOTDATA("Average of VEHS(40)",#REF!,"TIMEINT",FY$9,"VEHICLETRAVELTIMEMEASUREMENT",$D58),"--")</f>
        <v>--</v>
      </c>
      <c r="FZ58" s="324" t="str">
        <f>IFERROR(GETPIVOTDATA("Average of VEHS(40)",#REF!,"TIMEINT",FZ$9,"VEHICLETRAVELTIMEMEASUREMENT",$D58),"--")</f>
        <v>--</v>
      </c>
      <c r="GA58" s="324" t="str">
        <f>IFERROR(GETPIVOTDATA("Average of VEHS(40)",#REF!,"TIMEINT",GA$9,"VEHICLETRAVELTIMEMEASUREMENT",$D58),"--")</f>
        <v>--</v>
      </c>
      <c r="GB58" s="324" t="str">
        <f>IFERROR(GETPIVOTDATA("Average of VEHS(40)",#REF!,"TIMEINT",GB$9,"VEHICLETRAVELTIMEMEASUREMENT",$D58),"--")</f>
        <v>--</v>
      </c>
      <c r="GC58" s="324" t="str">
        <f>IFERROR(GETPIVOTDATA("Average of VEHS(40)",#REF!,"TIMEINT",GC$9,"VEHICLETRAVELTIMEMEASUREMENT",$D58),"--")</f>
        <v>--</v>
      </c>
      <c r="GD58" s="324" t="str">
        <f>IFERROR(GETPIVOTDATA("Average of VEHS(40)",#REF!,"TIMEINT",GD$9,"VEHICLETRAVELTIMEMEASUREMENT",$D58),"--")</f>
        <v>--</v>
      </c>
      <c r="GE58" s="324" t="str">
        <f>IFERROR(GETPIVOTDATA("Average of VEHS(40)",#REF!,"TIMEINT",GE$9,"VEHICLETRAVELTIMEMEASUREMENT",$D58),"--")</f>
        <v>--</v>
      </c>
      <c r="GF58" s="324" t="str">
        <f>IFERROR(GETPIVOTDATA("Average of VEHS(40)",#REF!,"TIMEINT",GF$9,"VEHICLETRAVELTIMEMEASUREMENT",$D58),"--")</f>
        <v>--</v>
      </c>
      <c r="GG58" s="324" t="str">
        <f>IFERROR(GETPIVOTDATA("Average of VEHS(40)",#REF!,"TIMEINT",GG$9,"VEHICLETRAVELTIMEMEASUREMENT",$D58),"--")</f>
        <v>--</v>
      </c>
      <c r="GH58" s="324" t="str">
        <f>IFERROR(GETPIVOTDATA("Average of VEHS(40)",#REF!,"TIMEINT",GH$9,"VEHICLETRAVELTIMEMEASUREMENT",$D58),"--")</f>
        <v>--</v>
      </c>
      <c r="GI58" s="324" t="str">
        <f>IFERROR(GETPIVOTDATA("Average of VEHS(40)",#REF!,"TIMEINT",GI$9,"VEHICLETRAVELTIMEMEASUREMENT",$D58),"--")</f>
        <v>--</v>
      </c>
      <c r="GJ58" s="324" t="str">
        <f>IFERROR(GETPIVOTDATA("Average of VEHS(40)",#REF!,"TIMEINT",GJ$9,"VEHICLETRAVELTIMEMEASUREMENT",$D58),"--")</f>
        <v>--</v>
      </c>
      <c r="GK58" s="324" t="str">
        <f>IFERROR(GETPIVOTDATA("Average of VEHS(40)",#REF!,"TIMEINT",GK$9,"VEHICLETRAVELTIMEMEASUREMENT",$D58),"--")</f>
        <v>--</v>
      </c>
      <c r="GL58" s="325" t="str">
        <f>IFERROR(GETPIVOTDATA("Average of VEHS(40)",#REF!,"TIMEINT",GL$9,"VEHICLETRAVELTIMEMEASUREMENT",$D58),"--")</f>
        <v>--</v>
      </c>
      <c r="GM58" s="331"/>
      <c r="GN58" s="209" t="str">
        <f t="shared" si="25"/>
        <v>--</v>
      </c>
      <c r="GO58" s="354" t="str">
        <f t="shared" si="26"/>
        <v>--</v>
      </c>
      <c r="GP58" s="325">
        <f t="shared" si="27"/>
        <v>0</v>
      </c>
      <c r="GQ58" s="331"/>
      <c r="GR58" s="209" t="str">
        <f>IFERROR(GETPIVOTDATA("Average of TRAVTM(60)",#REF!,"TIMEINT",GR$9,"VEHICLETRAVELTIMEMEASUREMENT",$D58)/3600/24,"--")</f>
        <v>--</v>
      </c>
      <c r="GS58" s="34" t="str">
        <f>IFERROR(GETPIVOTDATA("Average of TRAVTM(60)",#REF!,"TIMEINT",GS$9,"VEHICLETRAVELTIMEMEASUREMENT",$D58)/3600/24,"--")</f>
        <v>--</v>
      </c>
      <c r="GT58" s="34" t="str">
        <f>IFERROR(GETPIVOTDATA("Average of TRAVTM(60)",#REF!,"TIMEINT",GT$9,"VEHICLETRAVELTIMEMEASUREMENT",$D58)/3600/24,"--")</f>
        <v>--</v>
      </c>
      <c r="GU58" s="34" t="str">
        <f>IFERROR(GETPIVOTDATA("Average of TRAVTM(60)",#REF!,"TIMEINT",GU$9,"VEHICLETRAVELTIMEMEASUREMENT",$D58)/3600/24,"--")</f>
        <v>--</v>
      </c>
      <c r="GV58" s="34" t="str">
        <f>IFERROR(GETPIVOTDATA("Average of TRAVTM(60)",#REF!,"TIMEINT",GV$9,"VEHICLETRAVELTIMEMEASUREMENT",$D58)/3600/24,"--")</f>
        <v>--</v>
      </c>
      <c r="GW58" s="34" t="str">
        <f>IFERROR(GETPIVOTDATA("Average of TRAVTM(60)",#REF!,"TIMEINT",GW$9,"VEHICLETRAVELTIMEMEASUREMENT",$D58)/3600/24,"--")</f>
        <v>--</v>
      </c>
      <c r="GX58" s="34" t="str">
        <f>IFERROR(GETPIVOTDATA("Average of TRAVTM(60)",#REF!,"TIMEINT",GX$9,"VEHICLETRAVELTIMEMEASUREMENT",$D58)/3600/24,"--")</f>
        <v>--</v>
      </c>
      <c r="GY58" s="34" t="str">
        <f>IFERROR(GETPIVOTDATA("Average of TRAVTM(60)",#REF!,"TIMEINT",GY$9,"VEHICLETRAVELTIMEMEASUREMENT",$D58)/3600/24,"--")</f>
        <v>--</v>
      </c>
      <c r="GZ58" s="34" t="str">
        <f>IFERROR(GETPIVOTDATA("Average of TRAVTM(60)",#REF!,"TIMEINT",GZ$9,"VEHICLETRAVELTIMEMEASUREMENT",$D58)/3600/24,"--")</f>
        <v>--</v>
      </c>
      <c r="HA58" s="34" t="str">
        <f>IFERROR(GETPIVOTDATA("Average of TRAVTM(60)",#REF!,"TIMEINT",HA$9,"VEHICLETRAVELTIMEMEASUREMENT",$D58)/3600/24,"--")</f>
        <v>--</v>
      </c>
      <c r="HB58" s="34" t="str">
        <f>IFERROR(GETPIVOTDATA("Average of TRAVTM(60)",#REF!,"TIMEINT",HB$9,"VEHICLETRAVELTIMEMEASUREMENT",$D58)/3600/24,"--")</f>
        <v>--</v>
      </c>
      <c r="HC58" s="34" t="str">
        <f>IFERROR(GETPIVOTDATA("Average of TRAVTM(60)",#REF!,"TIMEINT",HC$9,"VEHICLETRAVELTIMEMEASUREMENT",$D58)/3600/24,"--")</f>
        <v>--</v>
      </c>
      <c r="HD58" s="34" t="str">
        <f>IFERROR(GETPIVOTDATA("Average of TRAVTM(60)",#REF!,"TIMEINT",HD$9,"VEHICLETRAVELTIMEMEASUREMENT",$D58)/3600/24,"--")</f>
        <v>--</v>
      </c>
      <c r="HE58" s="34" t="str">
        <f>IFERROR(GETPIVOTDATA("Average of TRAVTM(60)",#REF!,"TIMEINT",HE$9,"VEHICLETRAVELTIMEMEASUREMENT",$D58)/3600/24,"--")</f>
        <v>--</v>
      </c>
      <c r="HF58" s="34" t="str">
        <f>IFERROR(GETPIVOTDATA("Average of TRAVTM(60)",#REF!,"TIMEINT",HF$9,"VEHICLETRAVELTIMEMEASUREMENT",$D58)/3600/24,"--")</f>
        <v>--</v>
      </c>
      <c r="HG58" s="134" t="str">
        <f>IFERROR(GETPIVOTDATA("Average of TRAVTM(60)",#REF!,"TIMEINT",HG$9,"VEHICLETRAVELTIMEMEASUREMENT",$D58)/3600/24,"--")</f>
        <v>--</v>
      </c>
      <c r="HH58" s="331"/>
      <c r="HI58" s="323" t="str">
        <f>IFERROR(GETPIVOTDATA("Average of VEHS(60)",#REF!,"TIMEINT",HI$9,"VEHICLETRAVELTIMEMEASUREMENT",$D58),"--")</f>
        <v>--</v>
      </c>
      <c r="HJ58" s="324" t="str">
        <f>IFERROR(GETPIVOTDATA("Average of VEHS(60)",#REF!,"TIMEINT",HJ$9,"VEHICLETRAVELTIMEMEASUREMENT",$D58),"--")</f>
        <v>--</v>
      </c>
      <c r="HK58" s="324" t="str">
        <f>IFERROR(GETPIVOTDATA("Average of VEHS(60)",#REF!,"TIMEINT",HK$9,"VEHICLETRAVELTIMEMEASUREMENT",$D58),"--")</f>
        <v>--</v>
      </c>
      <c r="HL58" s="324" t="str">
        <f>IFERROR(GETPIVOTDATA("Average of VEHS(60)",#REF!,"TIMEINT",HL$9,"VEHICLETRAVELTIMEMEASUREMENT",$D58),"--")</f>
        <v>--</v>
      </c>
      <c r="HM58" s="324" t="str">
        <f>IFERROR(GETPIVOTDATA("Average of VEHS(60)",#REF!,"TIMEINT",HM$9,"VEHICLETRAVELTIMEMEASUREMENT",$D58),"--")</f>
        <v>--</v>
      </c>
      <c r="HN58" s="324" t="str">
        <f>IFERROR(GETPIVOTDATA("Average of VEHS(60)",#REF!,"TIMEINT",HN$9,"VEHICLETRAVELTIMEMEASUREMENT",$D58),"--")</f>
        <v>--</v>
      </c>
      <c r="HO58" s="324" t="str">
        <f>IFERROR(GETPIVOTDATA("Average of VEHS(60)",#REF!,"TIMEINT",HO$9,"VEHICLETRAVELTIMEMEASUREMENT",$D58),"--")</f>
        <v>--</v>
      </c>
      <c r="HP58" s="324" t="str">
        <f>IFERROR(GETPIVOTDATA("Average of VEHS(60)",#REF!,"TIMEINT",HP$9,"VEHICLETRAVELTIMEMEASUREMENT",$D58),"--")</f>
        <v>--</v>
      </c>
      <c r="HQ58" s="324" t="str">
        <f>IFERROR(GETPIVOTDATA("Average of VEHS(60)",#REF!,"TIMEINT",HQ$9,"VEHICLETRAVELTIMEMEASUREMENT",$D58),"--")</f>
        <v>--</v>
      </c>
      <c r="HR58" s="324" t="str">
        <f>IFERROR(GETPIVOTDATA("Average of VEHS(60)",#REF!,"TIMEINT",HR$9,"VEHICLETRAVELTIMEMEASUREMENT",$D58),"--")</f>
        <v>--</v>
      </c>
      <c r="HS58" s="324" t="str">
        <f>IFERROR(GETPIVOTDATA("Average of VEHS(60)",#REF!,"TIMEINT",HS$9,"VEHICLETRAVELTIMEMEASUREMENT",$D58),"--")</f>
        <v>--</v>
      </c>
      <c r="HT58" s="324" t="str">
        <f>IFERROR(GETPIVOTDATA("Average of VEHS(60)",#REF!,"TIMEINT",HT$9,"VEHICLETRAVELTIMEMEASUREMENT",$D58),"--")</f>
        <v>--</v>
      </c>
      <c r="HU58" s="324" t="str">
        <f>IFERROR(GETPIVOTDATA("Average of VEHS(60)",#REF!,"TIMEINT",HU$9,"VEHICLETRAVELTIMEMEASUREMENT",$D58),"--")</f>
        <v>--</v>
      </c>
      <c r="HV58" s="324" t="str">
        <f>IFERROR(GETPIVOTDATA("Average of VEHS(60)",#REF!,"TIMEINT",HV$9,"VEHICLETRAVELTIMEMEASUREMENT",$D58),"--")</f>
        <v>--</v>
      </c>
      <c r="HW58" s="324" t="str">
        <f>IFERROR(GETPIVOTDATA("Average of VEHS(60)",#REF!,"TIMEINT",HW$9,"VEHICLETRAVELTIMEMEASUREMENT",$D58),"--")</f>
        <v>--</v>
      </c>
      <c r="HX58" s="325" t="str">
        <f>IFERROR(GETPIVOTDATA("Average of VEHS(60)",#REF!,"TIMEINT",HX$9,"VEHICLETRAVELTIMEMEASUREMENT",$D58),"--")</f>
        <v>--</v>
      </c>
      <c r="HY58" s="331"/>
      <c r="HZ58" s="209" t="str">
        <f t="shared" si="28"/>
        <v>--</v>
      </c>
      <c r="IA58" s="354" t="str">
        <f t="shared" si="29"/>
        <v>--</v>
      </c>
      <c r="IB58" s="325">
        <f t="shared" si="30"/>
        <v>0</v>
      </c>
      <c r="IC58" s="638"/>
      <c r="ID58" s="323" t="str">
        <f>IFERROR(AVERAGEIFS('VISSIM Travel Time Outputs'!#REF!,'VISSIM Travel Time Outputs'!#REF!,$D58,'VISSIM Travel Time Outputs'!#REF!,"AVG",'VISSIM Travel Time Outputs'!#REF!,ID$9),"-")</f>
        <v>-</v>
      </c>
      <c r="IE58" s="324" t="str">
        <f>IFERROR(AVERAGEIFS('VISSIM Travel Time Outputs'!#REF!,'VISSIM Travel Time Outputs'!#REF!,$D58,'VISSIM Travel Time Outputs'!#REF!,"AVG",'VISSIM Travel Time Outputs'!#REF!,IE$9),"-")</f>
        <v>-</v>
      </c>
      <c r="IF58" s="324" t="str">
        <f>IFERROR(AVERAGEIFS('VISSIM Travel Time Outputs'!#REF!,'VISSIM Travel Time Outputs'!#REF!,$D58,'VISSIM Travel Time Outputs'!#REF!,"AVG",'VISSIM Travel Time Outputs'!#REF!,IF$9),"-")</f>
        <v>-</v>
      </c>
      <c r="IG58" s="324" t="str">
        <f>IFERROR(AVERAGEIFS('VISSIM Travel Time Outputs'!#REF!,'VISSIM Travel Time Outputs'!#REF!,$D58,'VISSIM Travel Time Outputs'!#REF!,"AVG",'VISSIM Travel Time Outputs'!#REF!,IG$9),"-")</f>
        <v>-</v>
      </c>
      <c r="IH58" s="324" t="str">
        <f>IFERROR(AVERAGEIFS('VISSIM Travel Time Outputs'!#REF!,'VISSIM Travel Time Outputs'!#REF!,$D58,'VISSIM Travel Time Outputs'!#REF!,"AVG",'VISSIM Travel Time Outputs'!#REF!,IH$9),"-")</f>
        <v>-</v>
      </c>
      <c r="II58" s="324" t="str">
        <f>IFERROR(AVERAGEIFS('VISSIM Travel Time Outputs'!#REF!,'VISSIM Travel Time Outputs'!#REF!,$D58,'VISSIM Travel Time Outputs'!#REF!,"AVG",'VISSIM Travel Time Outputs'!#REF!,II$9),"-")</f>
        <v>-</v>
      </c>
      <c r="IJ58" s="324" t="str">
        <f>IFERROR(AVERAGEIFS('VISSIM Travel Time Outputs'!#REF!,'VISSIM Travel Time Outputs'!#REF!,$D58,'VISSIM Travel Time Outputs'!#REF!,"AVG",'VISSIM Travel Time Outputs'!#REF!,IJ$9),"-")</f>
        <v>-</v>
      </c>
      <c r="IK58" s="324" t="str">
        <f>IFERROR(AVERAGEIFS('VISSIM Travel Time Outputs'!#REF!,'VISSIM Travel Time Outputs'!#REF!,$D58,'VISSIM Travel Time Outputs'!#REF!,"AVG",'VISSIM Travel Time Outputs'!#REF!,IK$9),"-")</f>
        <v>-</v>
      </c>
      <c r="IL58" s="324" t="str">
        <f>IFERROR(AVERAGEIFS('VISSIM Travel Time Outputs'!#REF!,'VISSIM Travel Time Outputs'!#REF!,$D58,'VISSIM Travel Time Outputs'!#REF!,"AVG",'VISSIM Travel Time Outputs'!#REF!,IL$9),"-")</f>
        <v>-</v>
      </c>
      <c r="IM58" s="324" t="str">
        <f>IFERROR(AVERAGEIFS('VISSIM Travel Time Outputs'!#REF!,'VISSIM Travel Time Outputs'!#REF!,$D58,'VISSIM Travel Time Outputs'!#REF!,"AVG",'VISSIM Travel Time Outputs'!#REF!,IM$9),"-")</f>
        <v>-</v>
      </c>
      <c r="IN58" s="324" t="str">
        <f>IFERROR(AVERAGEIFS('VISSIM Travel Time Outputs'!#REF!,'VISSIM Travel Time Outputs'!#REF!,$D58,'VISSIM Travel Time Outputs'!#REF!,"AVG",'VISSIM Travel Time Outputs'!#REF!,IN$9),"-")</f>
        <v>-</v>
      </c>
      <c r="IO58" s="324" t="str">
        <f>IFERROR(AVERAGEIFS('VISSIM Travel Time Outputs'!#REF!,'VISSIM Travel Time Outputs'!#REF!,$D58,'VISSIM Travel Time Outputs'!#REF!,"AVG",'VISSIM Travel Time Outputs'!#REF!,IO$9),"-")</f>
        <v>-</v>
      </c>
      <c r="IP58" s="324" t="str">
        <f>IFERROR(AVERAGEIFS('VISSIM Travel Time Outputs'!#REF!,'VISSIM Travel Time Outputs'!#REF!,$D58,'VISSIM Travel Time Outputs'!#REF!,"AVG",'VISSIM Travel Time Outputs'!#REF!,IP$9),"-")</f>
        <v>-</v>
      </c>
      <c r="IQ58" s="324" t="str">
        <f>IFERROR(AVERAGEIFS('VISSIM Travel Time Outputs'!#REF!,'VISSIM Travel Time Outputs'!#REF!,$D58,'VISSIM Travel Time Outputs'!#REF!,"AVG",'VISSIM Travel Time Outputs'!#REF!,IQ$9),"-")</f>
        <v>-</v>
      </c>
      <c r="IR58" s="324" t="str">
        <f>IFERROR(AVERAGEIFS('VISSIM Travel Time Outputs'!#REF!,'VISSIM Travel Time Outputs'!#REF!,$D58,'VISSIM Travel Time Outputs'!#REF!,"AVG",'VISSIM Travel Time Outputs'!#REF!,IR$9),"-")</f>
        <v>-</v>
      </c>
      <c r="IS58" s="325" t="str">
        <f>IFERROR(AVERAGEIFS('VISSIM Travel Time Outputs'!#REF!,'VISSIM Travel Time Outputs'!#REF!,$D58,'VISSIM Travel Time Outputs'!#REF!,"AVG",'VISSIM Travel Time Outputs'!#REF!,IS$9),"-")</f>
        <v>-</v>
      </c>
      <c r="IT58" s="325" t="str">
        <f t="shared" si="31"/>
        <v>--</v>
      </c>
    </row>
    <row r="59" spans="1:254" x14ac:dyDescent="0.35">
      <c r="A59" s="252" t="str">
        <f t="shared" si="12"/>
        <v>H</v>
      </c>
      <c r="B59" s="319">
        <f t="shared" si="33"/>
        <v>50</v>
      </c>
      <c r="C59" s="413">
        <f>INDEX('Input - Travel Times'!$B$3:$AH$103,MATCH($B59,'Input - Travel Times'!$B$3:$B$103,0),MATCH(C$9,'Input - Travel Times'!$B$3:$AH$3,0))</f>
        <v>0</v>
      </c>
      <c r="D59" s="150">
        <f>INDEX('Input - Travel Times'!$B$3:$AH$103,MATCH($B59,'Input - Travel Times'!$B$3:$B$103,0),MATCH(D$9,'Input - Travel Times'!$B$3:$AH$3,0))</f>
        <v>0</v>
      </c>
      <c r="E59" s="518">
        <f>TIME(0,0,INDEX('Input - Travel Times'!$B$3:$AH$103,MATCH($B59,'Input - Travel Times'!$B$3:$B$103,0),MATCH(E$9,'Input - Travel Times'!$B$3:$AH$3,0)))</f>
        <v>0</v>
      </c>
      <c r="F59" s="518">
        <f>TIME(0,0,INDEX('Input - Travel Times'!$B$3:$AH$103,MATCH($B59,'Input - Travel Times'!$B$3:$B$103,0),MATCH(F$9,'Input - Travel Times'!$B$3:$AH$3,0)))</f>
        <v>0</v>
      </c>
      <c r="G59" s="518">
        <f>TIME(0,0,INDEX('Input - Travel Times'!$B$3:$AH$103,MATCH($B59,'Input - Travel Times'!$B$3:$B$103,0),MATCH(G$9,'Input - Travel Times'!$B$3:$AH$3,0)))</f>
        <v>0</v>
      </c>
      <c r="H59" s="518">
        <f>TIME(0,0,INDEX('Input - Travel Times'!$B$3:$AH$103,MATCH($B59,'Input - Travel Times'!$B$3:$B$103,0),MATCH(H$9,'Input - Travel Times'!$B$3:$AH$3,0)))</f>
        <v>0</v>
      </c>
      <c r="J59" s="209" t="str">
        <f>IFERROR(TIME(0,0,AVERAGEIFS('VISSIM Travel Time Outputs'!$I:$I,'VISSIM Travel Time Outputs'!$D:$D,$D59,'VISSIM Travel Time Outputs'!$A:$A,"AVG",'VISSIM Travel Time Outputs'!$B:$B,J$9)),"-")</f>
        <v>-</v>
      </c>
      <c r="K59" s="34" t="str">
        <f>IFERROR(TIME(0,0,AVERAGEIFS('VISSIM Travel Time Outputs'!$I:$I,'VISSIM Travel Time Outputs'!$D:$D,$D59,'VISSIM Travel Time Outputs'!$A:$A,"AVG",'VISSIM Travel Time Outputs'!$B:$B,K$9)),"-")</f>
        <v>-</v>
      </c>
      <c r="L59" s="34" t="str">
        <f>IFERROR(TIME(0,0,AVERAGEIFS('VISSIM Travel Time Outputs'!$I:$I,'VISSIM Travel Time Outputs'!$D:$D,$D59,'VISSIM Travel Time Outputs'!$A:$A,"AVG",'VISSIM Travel Time Outputs'!$B:$B,L$9)),"-")</f>
        <v>-</v>
      </c>
      <c r="M59" s="34" t="str">
        <f>IFERROR(TIME(0,0,AVERAGEIFS('VISSIM Travel Time Outputs'!$I:$I,'VISSIM Travel Time Outputs'!$D:$D,$D59,'VISSIM Travel Time Outputs'!$A:$A,"AVG",'VISSIM Travel Time Outputs'!$B:$B,M$9)),"-")</f>
        <v>-</v>
      </c>
      <c r="N59" s="34" t="str">
        <f>IFERROR(TIME(0,0,AVERAGEIFS('VISSIM Travel Time Outputs'!$I:$I,'VISSIM Travel Time Outputs'!$D:$D,$D59,'VISSIM Travel Time Outputs'!$A:$A,"AVG",'VISSIM Travel Time Outputs'!$B:$B,N$9)),"-")</f>
        <v>-</v>
      </c>
      <c r="O59" s="34" t="str">
        <f>IFERROR(TIME(0,0,AVERAGEIFS('VISSIM Travel Time Outputs'!$I:$I,'VISSIM Travel Time Outputs'!$D:$D,$D59,'VISSIM Travel Time Outputs'!$A:$A,"AVG",'VISSIM Travel Time Outputs'!$B:$B,O$9)),"-")</f>
        <v>-</v>
      </c>
      <c r="P59" s="34" t="str">
        <f>IFERROR(TIME(0,0,AVERAGEIFS('VISSIM Travel Time Outputs'!$I:$I,'VISSIM Travel Time Outputs'!$D:$D,$D59,'VISSIM Travel Time Outputs'!$A:$A,"AVG",'VISSIM Travel Time Outputs'!$B:$B,P$9)),"-")</f>
        <v>-</v>
      </c>
      <c r="Q59" s="34" t="str">
        <f>IFERROR(TIME(0,0,AVERAGEIFS('VISSIM Travel Time Outputs'!$I:$I,'VISSIM Travel Time Outputs'!$D:$D,$D59,'VISSIM Travel Time Outputs'!$A:$A,"AVG",'VISSIM Travel Time Outputs'!$B:$B,Q$9)),"-")</f>
        <v>-</v>
      </c>
      <c r="R59" s="34" t="str">
        <f>IFERROR(TIME(0,0,AVERAGEIFS('VISSIM Travel Time Outputs'!$I:$I,'VISSIM Travel Time Outputs'!$D:$D,$D59,'VISSIM Travel Time Outputs'!$A:$A,"AVG",'VISSIM Travel Time Outputs'!$B:$B,R$9)),"-")</f>
        <v>-</v>
      </c>
      <c r="S59" s="34" t="str">
        <f>IFERROR(TIME(0,0,AVERAGEIFS('VISSIM Travel Time Outputs'!$I:$I,'VISSIM Travel Time Outputs'!$D:$D,$D59,'VISSIM Travel Time Outputs'!$A:$A,"AVG",'VISSIM Travel Time Outputs'!$B:$B,S$9)),"-")</f>
        <v>-</v>
      </c>
      <c r="T59" s="34" t="str">
        <f>IFERROR(TIME(0,0,AVERAGEIFS('VISSIM Travel Time Outputs'!$I:$I,'VISSIM Travel Time Outputs'!$D:$D,$D59,'VISSIM Travel Time Outputs'!$A:$A,"AVG",'VISSIM Travel Time Outputs'!$B:$B,T$9)),"-")</f>
        <v>-</v>
      </c>
      <c r="U59" s="34" t="str">
        <f>IFERROR(TIME(0,0,AVERAGEIFS('VISSIM Travel Time Outputs'!$I:$I,'VISSIM Travel Time Outputs'!$D:$D,$D59,'VISSIM Travel Time Outputs'!$A:$A,"AVG",'VISSIM Travel Time Outputs'!$B:$B,U$9)),"-")</f>
        <v>-</v>
      </c>
      <c r="V59" s="34" t="str">
        <f>IFERROR(TIME(0,0,AVERAGEIFS('VISSIM Travel Time Outputs'!$I:$I,'VISSIM Travel Time Outputs'!$D:$D,$D59,'VISSIM Travel Time Outputs'!$A:$A,"AVG",'VISSIM Travel Time Outputs'!$B:$B,V$9)),"-")</f>
        <v>-</v>
      </c>
      <c r="W59" s="34" t="str">
        <f>IFERROR(TIME(0,0,AVERAGEIFS('VISSIM Travel Time Outputs'!$I:$I,'VISSIM Travel Time Outputs'!$D:$D,$D59,'VISSIM Travel Time Outputs'!$A:$A,"AVG",'VISSIM Travel Time Outputs'!$B:$B,W$9)),"-")</f>
        <v>-</v>
      </c>
      <c r="X59" s="34" t="str">
        <f>IFERROR(TIME(0,0,AVERAGEIFS('VISSIM Travel Time Outputs'!$I:$I,'VISSIM Travel Time Outputs'!$D:$D,$D59,'VISSIM Travel Time Outputs'!$A:$A,"AVG",'VISSIM Travel Time Outputs'!$B:$B,X$9)),"-")</f>
        <v>-</v>
      </c>
      <c r="Y59" s="134" t="str">
        <f>IFERROR(TIME(0,0,AVERAGEIFS('VISSIM Travel Time Outputs'!$I:$I,'VISSIM Travel Time Outputs'!$D:$D,$D59,'VISSIM Travel Time Outputs'!$A:$A,"AVG",'VISSIM Travel Time Outputs'!$B:$B,Y$9)),"-")</f>
        <v>-</v>
      </c>
      <c r="Z59" s="254"/>
      <c r="AA59" s="323" t="str">
        <f>IFERROR(AVERAGEIFS('VISSIM Travel Time Outputs'!$F:$F,'VISSIM Travel Time Outputs'!$D:$D,$D59,'VISSIM Travel Time Outputs'!$A:$A,"AVG",'VISSIM Travel Time Outputs'!$B:$B,AA$9),"-")</f>
        <v>-</v>
      </c>
      <c r="AB59" s="324" t="str">
        <f>IFERROR(AVERAGEIFS('VISSIM Travel Time Outputs'!$F:$F,'VISSIM Travel Time Outputs'!$D:$D,$D59,'VISSIM Travel Time Outputs'!$A:$A,"AVG",'VISSIM Travel Time Outputs'!$B:$B,AB$9),"-")</f>
        <v>-</v>
      </c>
      <c r="AC59" s="324" t="str">
        <f>IFERROR(AVERAGEIFS('VISSIM Travel Time Outputs'!$F:$F,'VISSIM Travel Time Outputs'!$D:$D,$D59,'VISSIM Travel Time Outputs'!$A:$A,"AVG",'VISSIM Travel Time Outputs'!$B:$B,AC$9),"-")</f>
        <v>-</v>
      </c>
      <c r="AD59" s="324" t="str">
        <f>IFERROR(AVERAGEIFS('VISSIM Travel Time Outputs'!$F:$F,'VISSIM Travel Time Outputs'!$D:$D,$D59,'VISSIM Travel Time Outputs'!$A:$A,"AVG",'VISSIM Travel Time Outputs'!$B:$B,AD$9),"-")</f>
        <v>-</v>
      </c>
      <c r="AE59" s="324" t="str">
        <f>IFERROR(AVERAGEIFS('VISSIM Travel Time Outputs'!$F:$F,'VISSIM Travel Time Outputs'!$D:$D,$D59,'VISSIM Travel Time Outputs'!$A:$A,"AVG",'VISSIM Travel Time Outputs'!$B:$B,AE$9),"-")</f>
        <v>-</v>
      </c>
      <c r="AF59" s="324" t="str">
        <f>IFERROR(AVERAGEIFS('VISSIM Travel Time Outputs'!$F:$F,'VISSIM Travel Time Outputs'!$D:$D,$D59,'VISSIM Travel Time Outputs'!$A:$A,"AVG",'VISSIM Travel Time Outputs'!$B:$B,AF$9),"-")</f>
        <v>-</v>
      </c>
      <c r="AG59" s="324" t="str">
        <f>IFERROR(AVERAGEIFS('VISSIM Travel Time Outputs'!$F:$F,'VISSIM Travel Time Outputs'!$D:$D,$D59,'VISSIM Travel Time Outputs'!$A:$A,"AVG",'VISSIM Travel Time Outputs'!$B:$B,AG$9),"-")</f>
        <v>-</v>
      </c>
      <c r="AH59" s="324" t="str">
        <f>IFERROR(AVERAGEIFS('VISSIM Travel Time Outputs'!$F:$F,'VISSIM Travel Time Outputs'!$D:$D,$D59,'VISSIM Travel Time Outputs'!$A:$A,"AVG",'VISSIM Travel Time Outputs'!$B:$B,AH$9),"-")</f>
        <v>-</v>
      </c>
      <c r="AI59" s="324" t="str">
        <f>IFERROR(AVERAGEIFS('VISSIM Travel Time Outputs'!$F:$F,'VISSIM Travel Time Outputs'!$D:$D,$D59,'VISSIM Travel Time Outputs'!$A:$A,"AVG",'VISSIM Travel Time Outputs'!$B:$B,AI$9),"-")</f>
        <v>-</v>
      </c>
      <c r="AJ59" s="324" t="str">
        <f>IFERROR(AVERAGEIFS('VISSIM Travel Time Outputs'!$F:$F,'VISSIM Travel Time Outputs'!$D:$D,$D59,'VISSIM Travel Time Outputs'!$A:$A,"AVG",'VISSIM Travel Time Outputs'!$B:$B,AJ$9),"-")</f>
        <v>-</v>
      </c>
      <c r="AK59" s="324" t="str">
        <f>IFERROR(AVERAGEIFS('VISSIM Travel Time Outputs'!$F:$F,'VISSIM Travel Time Outputs'!$D:$D,$D59,'VISSIM Travel Time Outputs'!$A:$A,"AVG",'VISSIM Travel Time Outputs'!$B:$B,AK$9),"-")</f>
        <v>-</v>
      </c>
      <c r="AL59" s="324" t="str">
        <f>IFERROR(AVERAGEIFS('VISSIM Travel Time Outputs'!$F:$F,'VISSIM Travel Time Outputs'!$D:$D,$D59,'VISSIM Travel Time Outputs'!$A:$A,"AVG",'VISSIM Travel Time Outputs'!$B:$B,AL$9),"-")</f>
        <v>-</v>
      </c>
      <c r="AM59" s="324" t="str">
        <f>IFERROR(AVERAGEIFS('VISSIM Travel Time Outputs'!$F:$F,'VISSIM Travel Time Outputs'!$D:$D,$D59,'VISSIM Travel Time Outputs'!$A:$A,"AVG",'VISSIM Travel Time Outputs'!$B:$B,AM$9),"-")</f>
        <v>-</v>
      </c>
      <c r="AN59" s="324" t="str">
        <f>IFERROR(AVERAGEIFS('VISSIM Travel Time Outputs'!$F:$F,'VISSIM Travel Time Outputs'!$D:$D,$D59,'VISSIM Travel Time Outputs'!$A:$A,"AVG",'VISSIM Travel Time Outputs'!$B:$B,AN$9),"-")</f>
        <v>-</v>
      </c>
      <c r="AO59" s="324" t="str">
        <f>IFERROR(AVERAGEIFS('VISSIM Travel Time Outputs'!$F:$F,'VISSIM Travel Time Outputs'!$D:$D,$D59,'VISSIM Travel Time Outputs'!$A:$A,"AVG",'VISSIM Travel Time Outputs'!$B:$B,AO$9),"-")</f>
        <v>-</v>
      </c>
      <c r="AP59" s="325" t="str">
        <f>IFERROR(AVERAGEIFS('VISSIM Travel Time Outputs'!$F:$F,'VISSIM Travel Time Outputs'!$D:$D,$D59,'VISSIM Travel Time Outputs'!$A:$A,"AVG",'VISSIM Travel Time Outputs'!$B:$B,AP$9),"-")</f>
        <v>-</v>
      </c>
      <c r="AQ59" s="331"/>
      <c r="AR59" s="209" t="str">
        <f t="shared" si="13"/>
        <v>--</v>
      </c>
      <c r="AS59" s="354" t="str">
        <f t="shared" si="14"/>
        <v>--</v>
      </c>
      <c r="AT59" s="325">
        <f t="shared" si="15"/>
        <v>0</v>
      </c>
      <c r="AU59" s="255"/>
      <c r="AV59" s="209" t="str">
        <f>IFERROR(TIME(0,0,AVERAGEIFS('VISSIM Travel Time Outputs'!$J:$J,'VISSIM Travel Time Outputs'!$D:$D,$D59,'VISSIM Travel Time Outputs'!$A:$A,"AVG",'VISSIM Travel Time Outputs'!$B:$B,AV$9)),"-")</f>
        <v>-</v>
      </c>
      <c r="AW59" s="34" t="str">
        <f>IFERROR(TIME(0,0,AVERAGEIFS('VISSIM Travel Time Outputs'!$J:$J,'VISSIM Travel Time Outputs'!$D:$D,$D59,'VISSIM Travel Time Outputs'!$A:$A,"AVG",'VISSIM Travel Time Outputs'!$B:$B,AW$9)),"-")</f>
        <v>-</v>
      </c>
      <c r="AX59" s="34" t="str">
        <f>IFERROR(TIME(0,0,AVERAGEIFS('VISSIM Travel Time Outputs'!$J:$J,'VISSIM Travel Time Outputs'!$D:$D,$D59,'VISSIM Travel Time Outputs'!$A:$A,"AVG",'VISSIM Travel Time Outputs'!$B:$B,AX$9)),"-")</f>
        <v>-</v>
      </c>
      <c r="AY59" s="34" t="str">
        <f>IFERROR(TIME(0,0,AVERAGEIFS('VISSIM Travel Time Outputs'!$J:$J,'VISSIM Travel Time Outputs'!$D:$D,$D59,'VISSIM Travel Time Outputs'!$A:$A,"AVG",'VISSIM Travel Time Outputs'!$B:$B,AY$9)),"-")</f>
        <v>-</v>
      </c>
      <c r="AZ59" s="34" t="str">
        <f>IFERROR(TIME(0,0,AVERAGEIFS('VISSIM Travel Time Outputs'!$J:$J,'VISSIM Travel Time Outputs'!$D:$D,$D59,'VISSIM Travel Time Outputs'!$A:$A,"AVG",'VISSIM Travel Time Outputs'!$B:$B,AZ$9)),"-")</f>
        <v>-</v>
      </c>
      <c r="BA59" s="34" t="str">
        <f>IFERROR(TIME(0,0,AVERAGEIFS('VISSIM Travel Time Outputs'!$J:$J,'VISSIM Travel Time Outputs'!$D:$D,$D59,'VISSIM Travel Time Outputs'!$A:$A,"AVG",'VISSIM Travel Time Outputs'!$B:$B,BA$9)),"-")</f>
        <v>-</v>
      </c>
      <c r="BB59" s="34" t="str">
        <f>IFERROR(TIME(0,0,AVERAGEIFS('VISSIM Travel Time Outputs'!$J:$J,'VISSIM Travel Time Outputs'!$D:$D,$D59,'VISSIM Travel Time Outputs'!$A:$A,"AVG",'VISSIM Travel Time Outputs'!$B:$B,BB$9)),"-")</f>
        <v>-</v>
      </c>
      <c r="BC59" s="34" t="str">
        <f>IFERROR(TIME(0,0,AVERAGEIFS('VISSIM Travel Time Outputs'!$J:$J,'VISSIM Travel Time Outputs'!$D:$D,$D59,'VISSIM Travel Time Outputs'!$A:$A,"AVG",'VISSIM Travel Time Outputs'!$B:$B,BC$9)),"-")</f>
        <v>-</v>
      </c>
      <c r="BD59" s="34" t="str">
        <f>IFERROR(TIME(0,0,AVERAGEIFS('VISSIM Travel Time Outputs'!$J:$J,'VISSIM Travel Time Outputs'!$D:$D,$D59,'VISSIM Travel Time Outputs'!$A:$A,"AVG",'VISSIM Travel Time Outputs'!$B:$B,BD$9)),"-")</f>
        <v>-</v>
      </c>
      <c r="BE59" s="34" t="str">
        <f>IFERROR(TIME(0,0,AVERAGEIFS('VISSIM Travel Time Outputs'!$J:$J,'VISSIM Travel Time Outputs'!$D:$D,$D59,'VISSIM Travel Time Outputs'!$A:$A,"AVG",'VISSIM Travel Time Outputs'!$B:$B,BE$9)),"-")</f>
        <v>-</v>
      </c>
      <c r="BF59" s="34" t="str">
        <f>IFERROR(TIME(0,0,AVERAGEIFS('VISSIM Travel Time Outputs'!$J:$J,'VISSIM Travel Time Outputs'!$D:$D,$D59,'VISSIM Travel Time Outputs'!$A:$A,"AVG",'VISSIM Travel Time Outputs'!$B:$B,BF$9)),"-")</f>
        <v>-</v>
      </c>
      <c r="BG59" s="34" t="str">
        <f>IFERROR(TIME(0,0,AVERAGEIFS('VISSIM Travel Time Outputs'!$J:$J,'VISSIM Travel Time Outputs'!$D:$D,$D59,'VISSIM Travel Time Outputs'!$A:$A,"AVG",'VISSIM Travel Time Outputs'!$B:$B,BG$9)),"-")</f>
        <v>-</v>
      </c>
      <c r="BH59" s="34" t="str">
        <f>IFERROR(TIME(0,0,AVERAGEIFS('VISSIM Travel Time Outputs'!$J:$J,'VISSIM Travel Time Outputs'!$D:$D,$D59,'VISSIM Travel Time Outputs'!$A:$A,"AVG",'VISSIM Travel Time Outputs'!$B:$B,BH$9)),"-")</f>
        <v>-</v>
      </c>
      <c r="BI59" s="34" t="str">
        <f>IFERROR(TIME(0,0,AVERAGEIFS('VISSIM Travel Time Outputs'!$J:$J,'VISSIM Travel Time Outputs'!$D:$D,$D59,'VISSIM Travel Time Outputs'!$A:$A,"AVG",'VISSIM Travel Time Outputs'!$B:$B,BI$9)),"-")</f>
        <v>-</v>
      </c>
      <c r="BJ59" s="34" t="str">
        <f>IFERROR(TIME(0,0,AVERAGEIFS('VISSIM Travel Time Outputs'!$J:$J,'VISSIM Travel Time Outputs'!$D:$D,$D59,'VISSIM Travel Time Outputs'!$A:$A,"AVG",'VISSIM Travel Time Outputs'!$B:$B,BJ$9)),"-")</f>
        <v>-</v>
      </c>
      <c r="BK59" s="134" t="str">
        <f>IFERROR(TIME(0,0,AVERAGEIFS('VISSIM Travel Time Outputs'!$J:$J,'VISSIM Travel Time Outputs'!$D:$D,$D59,'VISSIM Travel Time Outputs'!$A:$A,"AVG",'VISSIM Travel Time Outputs'!$B:$B,BK$9)),"-")</f>
        <v>-</v>
      </c>
      <c r="BL59" s="126"/>
      <c r="BM59" s="323" t="str">
        <f>IFERROR(AVERAGEIFS('VISSIM Travel Time Outputs'!$G:$G,'VISSIM Travel Time Outputs'!$D:$D,$D59,'VISSIM Travel Time Outputs'!$A:$A,"AVG",'VISSIM Travel Time Outputs'!$B:$B,BM$9),"-")</f>
        <v>-</v>
      </c>
      <c r="BN59" s="324" t="str">
        <f>IFERROR(AVERAGEIFS('VISSIM Travel Time Outputs'!$G:$G,'VISSIM Travel Time Outputs'!$D:$D,$D59,'VISSIM Travel Time Outputs'!$A:$A,"AVG",'VISSIM Travel Time Outputs'!$B:$B,BN$9),"-")</f>
        <v>-</v>
      </c>
      <c r="BO59" s="324" t="str">
        <f>IFERROR(AVERAGEIFS('VISSIM Travel Time Outputs'!$G:$G,'VISSIM Travel Time Outputs'!$D:$D,$D59,'VISSIM Travel Time Outputs'!$A:$A,"AVG",'VISSIM Travel Time Outputs'!$B:$B,BO$9),"-")</f>
        <v>-</v>
      </c>
      <c r="BP59" s="324" t="str">
        <f>IFERROR(AVERAGEIFS('VISSIM Travel Time Outputs'!$G:$G,'VISSIM Travel Time Outputs'!$D:$D,$D59,'VISSIM Travel Time Outputs'!$A:$A,"AVG",'VISSIM Travel Time Outputs'!$B:$B,BP$9),"-")</f>
        <v>-</v>
      </c>
      <c r="BQ59" s="324" t="str">
        <f>IFERROR(AVERAGEIFS('VISSIM Travel Time Outputs'!$G:$G,'VISSIM Travel Time Outputs'!$D:$D,$D59,'VISSIM Travel Time Outputs'!$A:$A,"AVG",'VISSIM Travel Time Outputs'!$B:$B,BQ$9),"-")</f>
        <v>-</v>
      </c>
      <c r="BR59" s="324" t="str">
        <f>IFERROR(AVERAGEIFS('VISSIM Travel Time Outputs'!$G:$G,'VISSIM Travel Time Outputs'!$D:$D,$D59,'VISSIM Travel Time Outputs'!$A:$A,"AVG",'VISSIM Travel Time Outputs'!$B:$B,BR$9),"-")</f>
        <v>-</v>
      </c>
      <c r="BS59" s="324" t="str">
        <f>IFERROR(AVERAGEIFS('VISSIM Travel Time Outputs'!$G:$G,'VISSIM Travel Time Outputs'!$D:$D,$D59,'VISSIM Travel Time Outputs'!$A:$A,"AVG",'VISSIM Travel Time Outputs'!$B:$B,BS$9),"-")</f>
        <v>-</v>
      </c>
      <c r="BT59" s="324" t="str">
        <f>IFERROR(AVERAGEIFS('VISSIM Travel Time Outputs'!$G:$G,'VISSIM Travel Time Outputs'!$D:$D,$D59,'VISSIM Travel Time Outputs'!$A:$A,"AVG",'VISSIM Travel Time Outputs'!$B:$B,BT$9),"-")</f>
        <v>-</v>
      </c>
      <c r="BU59" s="324" t="str">
        <f>IFERROR(AVERAGEIFS('VISSIM Travel Time Outputs'!$G:$G,'VISSIM Travel Time Outputs'!$D:$D,$D59,'VISSIM Travel Time Outputs'!$A:$A,"AVG",'VISSIM Travel Time Outputs'!$B:$B,BU$9),"-")</f>
        <v>-</v>
      </c>
      <c r="BV59" s="324" t="str">
        <f>IFERROR(AVERAGEIFS('VISSIM Travel Time Outputs'!$G:$G,'VISSIM Travel Time Outputs'!$D:$D,$D59,'VISSIM Travel Time Outputs'!$A:$A,"AVG",'VISSIM Travel Time Outputs'!$B:$B,BV$9),"-")</f>
        <v>-</v>
      </c>
      <c r="BW59" s="324" t="str">
        <f>IFERROR(AVERAGEIFS('VISSIM Travel Time Outputs'!$G:$G,'VISSIM Travel Time Outputs'!$D:$D,$D59,'VISSIM Travel Time Outputs'!$A:$A,"AVG",'VISSIM Travel Time Outputs'!$B:$B,BW$9),"-")</f>
        <v>-</v>
      </c>
      <c r="BX59" s="324" t="str">
        <f>IFERROR(AVERAGEIFS('VISSIM Travel Time Outputs'!$G:$G,'VISSIM Travel Time Outputs'!$D:$D,$D59,'VISSIM Travel Time Outputs'!$A:$A,"AVG",'VISSIM Travel Time Outputs'!$B:$B,BX$9),"-")</f>
        <v>-</v>
      </c>
      <c r="BY59" s="324" t="str">
        <f>IFERROR(AVERAGEIFS('VISSIM Travel Time Outputs'!$G:$G,'VISSIM Travel Time Outputs'!$D:$D,$D59,'VISSIM Travel Time Outputs'!$A:$A,"AVG",'VISSIM Travel Time Outputs'!$B:$B,BY$9),"-")</f>
        <v>-</v>
      </c>
      <c r="BZ59" s="324" t="str">
        <f>IFERROR(AVERAGEIFS('VISSIM Travel Time Outputs'!$G:$G,'VISSIM Travel Time Outputs'!$D:$D,$D59,'VISSIM Travel Time Outputs'!$A:$A,"AVG",'VISSIM Travel Time Outputs'!$B:$B,BZ$9),"-")</f>
        <v>-</v>
      </c>
      <c r="CA59" s="324" t="str">
        <f>IFERROR(AVERAGEIFS('VISSIM Travel Time Outputs'!$G:$G,'VISSIM Travel Time Outputs'!$D:$D,$D59,'VISSIM Travel Time Outputs'!$A:$A,"AVG",'VISSIM Travel Time Outputs'!$B:$B,CA$9),"-")</f>
        <v>-</v>
      </c>
      <c r="CB59" s="325" t="str">
        <f>IFERROR(AVERAGEIFS('VISSIM Travel Time Outputs'!$G:$G,'VISSIM Travel Time Outputs'!$D:$D,$D59,'VISSIM Travel Time Outputs'!$A:$A,"AVG",'VISSIM Travel Time Outputs'!$B:$B,CB$9),"-")</f>
        <v>-</v>
      </c>
      <c r="CC59" s="254"/>
      <c r="CD59" s="209" t="str">
        <f t="shared" si="16"/>
        <v>--</v>
      </c>
      <c r="CE59" s="354" t="str">
        <f t="shared" si="17"/>
        <v>--</v>
      </c>
      <c r="CF59" s="325">
        <f t="shared" si="18"/>
        <v>0</v>
      </c>
      <c r="CG59" s="331"/>
      <c r="CH59" s="209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134"/>
      <c r="CX59" s="331"/>
      <c r="CY59" s="323"/>
      <c r="CZ59" s="324"/>
      <c r="DA59" s="324"/>
      <c r="DB59" s="324"/>
      <c r="DC59" s="324"/>
      <c r="DD59" s="324"/>
      <c r="DE59" s="324"/>
      <c r="DF59" s="324"/>
      <c r="DG59" s="324"/>
      <c r="DH59" s="324"/>
      <c r="DI59" s="324"/>
      <c r="DJ59" s="324"/>
      <c r="DK59" s="324"/>
      <c r="DL59" s="324"/>
      <c r="DM59" s="324"/>
      <c r="DN59" s="325"/>
      <c r="DO59" s="331"/>
      <c r="DP59" s="209" t="str">
        <f t="shared" si="19"/>
        <v>--</v>
      </c>
      <c r="DQ59" s="354" t="str">
        <f t="shared" si="20"/>
        <v>--</v>
      </c>
      <c r="DR59" s="325">
        <f t="shared" si="21"/>
        <v>0</v>
      </c>
      <c r="DS59" s="255"/>
      <c r="DT59" s="209" t="str">
        <f>IFERROR(TIME(0,0,AVERAGEIFS('VISSIM Travel Time Outputs'!$K:$K,'VISSIM Travel Time Outputs'!$D:$D,$D59,'VISSIM Travel Time Outputs'!$A:$A,"AVG",'VISSIM Travel Time Outputs'!$B:$B,DT$9)),"-")</f>
        <v>-</v>
      </c>
      <c r="DU59" s="34" t="str">
        <f>IFERROR(TIME(0,0,AVERAGEIFS('VISSIM Travel Time Outputs'!$K:$K,'VISSIM Travel Time Outputs'!$D:$D,$D59,'VISSIM Travel Time Outputs'!$A:$A,"AVG",'VISSIM Travel Time Outputs'!$B:$B,DU$9)),"-")</f>
        <v>-</v>
      </c>
      <c r="DV59" s="34" t="str">
        <f>IFERROR(TIME(0,0,AVERAGEIFS('VISSIM Travel Time Outputs'!$K:$K,'VISSIM Travel Time Outputs'!$D:$D,$D59,'VISSIM Travel Time Outputs'!$A:$A,"AVG",'VISSIM Travel Time Outputs'!$B:$B,DV$9)),"-")</f>
        <v>-</v>
      </c>
      <c r="DW59" s="34" t="str">
        <f>IFERROR(TIME(0,0,AVERAGEIFS('VISSIM Travel Time Outputs'!$K:$K,'VISSIM Travel Time Outputs'!$D:$D,$D59,'VISSIM Travel Time Outputs'!$A:$A,"AVG",'VISSIM Travel Time Outputs'!$B:$B,DW$9)),"-")</f>
        <v>-</v>
      </c>
      <c r="DX59" s="34" t="str">
        <f>IFERROR(TIME(0,0,AVERAGEIFS('VISSIM Travel Time Outputs'!$K:$K,'VISSIM Travel Time Outputs'!$D:$D,$D59,'VISSIM Travel Time Outputs'!$A:$A,"AVG",'VISSIM Travel Time Outputs'!$B:$B,DX$9)),"-")</f>
        <v>-</v>
      </c>
      <c r="DY59" s="34" t="str">
        <f>IFERROR(TIME(0,0,AVERAGEIFS('VISSIM Travel Time Outputs'!$K:$K,'VISSIM Travel Time Outputs'!$D:$D,$D59,'VISSIM Travel Time Outputs'!$A:$A,"AVG",'VISSIM Travel Time Outputs'!$B:$B,DY$9)),"-")</f>
        <v>-</v>
      </c>
      <c r="DZ59" s="34" t="str">
        <f>IFERROR(TIME(0,0,AVERAGEIFS('VISSIM Travel Time Outputs'!$K:$K,'VISSIM Travel Time Outputs'!$D:$D,$D59,'VISSIM Travel Time Outputs'!$A:$A,"AVG",'VISSIM Travel Time Outputs'!$B:$B,DZ$9)),"-")</f>
        <v>-</v>
      </c>
      <c r="EA59" s="34" t="str">
        <f>IFERROR(TIME(0,0,AVERAGEIFS('VISSIM Travel Time Outputs'!$K:$K,'VISSIM Travel Time Outputs'!$D:$D,$D59,'VISSIM Travel Time Outputs'!$A:$A,"AVG",'VISSIM Travel Time Outputs'!$B:$B,EA$9)),"-")</f>
        <v>-</v>
      </c>
      <c r="EB59" s="34" t="str">
        <f>IFERROR(TIME(0,0,AVERAGEIFS('VISSIM Travel Time Outputs'!$K:$K,'VISSIM Travel Time Outputs'!$D:$D,$D59,'VISSIM Travel Time Outputs'!$A:$A,"AVG",'VISSIM Travel Time Outputs'!$B:$B,EB$9)),"-")</f>
        <v>-</v>
      </c>
      <c r="EC59" s="34" t="str">
        <f>IFERROR(TIME(0,0,AVERAGEIFS('VISSIM Travel Time Outputs'!$K:$K,'VISSIM Travel Time Outputs'!$D:$D,$D59,'VISSIM Travel Time Outputs'!$A:$A,"AVG",'VISSIM Travel Time Outputs'!$B:$B,EC$9)),"-")</f>
        <v>-</v>
      </c>
      <c r="ED59" s="34" t="str">
        <f>IFERROR(TIME(0,0,AVERAGEIFS('VISSIM Travel Time Outputs'!$K:$K,'VISSIM Travel Time Outputs'!$D:$D,$D59,'VISSIM Travel Time Outputs'!$A:$A,"AVG",'VISSIM Travel Time Outputs'!$B:$B,ED$9)),"-")</f>
        <v>-</v>
      </c>
      <c r="EE59" s="34" t="str">
        <f>IFERROR(TIME(0,0,AVERAGEIFS('VISSIM Travel Time Outputs'!$K:$K,'VISSIM Travel Time Outputs'!$D:$D,$D59,'VISSIM Travel Time Outputs'!$A:$A,"AVG",'VISSIM Travel Time Outputs'!$B:$B,EE$9)),"-")</f>
        <v>-</v>
      </c>
      <c r="EF59" s="34" t="str">
        <f>IFERROR(TIME(0,0,AVERAGEIFS('VISSIM Travel Time Outputs'!$K:$K,'VISSIM Travel Time Outputs'!$D:$D,$D59,'VISSIM Travel Time Outputs'!$A:$A,"AVG",'VISSIM Travel Time Outputs'!$B:$B,EF$9)),"-")</f>
        <v>-</v>
      </c>
      <c r="EG59" s="34" t="str">
        <f>IFERROR(TIME(0,0,AVERAGEIFS('VISSIM Travel Time Outputs'!$K:$K,'VISSIM Travel Time Outputs'!$D:$D,$D59,'VISSIM Travel Time Outputs'!$A:$A,"AVG",'VISSIM Travel Time Outputs'!$B:$B,EG$9)),"-")</f>
        <v>-</v>
      </c>
      <c r="EH59" s="34" t="str">
        <f>IFERROR(TIME(0,0,AVERAGEIFS('VISSIM Travel Time Outputs'!$K:$K,'VISSIM Travel Time Outputs'!$D:$D,$D59,'VISSIM Travel Time Outputs'!$A:$A,"AVG",'VISSIM Travel Time Outputs'!$B:$B,EH$9)),"-")</f>
        <v>-</v>
      </c>
      <c r="EI59" s="134" t="str">
        <f>IFERROR(TIME(0,0,AVERAGEIFS('VISSIM Travel Time Outputs'!$K:$K,'VISSIM Travel Time Outputs'!$D:$D,$D59,'VISSIM Travel Time Outputs'!$A:$A,"AVG",'VISSIM Travel Time Outputs'!$B:$B,EI$9)),"-")</f>
        <v>-</v>
      </c>
      <c r="EJ59" s="126"/>
      <c r="EK59" s="323" t="str">
        <f>IFERROR(AVERAGEIFS('VISSIM Travel Time Outputs'!$H:$H,'VISSIM Travel Time Outputs'!$D:$D,$D59,'VISSIM Travel Time Outputs'!$A:$A,"AVG",'VISSIM Travel Time Outputs'!$B:$B,EK$9),"-")</f>
        <v>-</v>
      </c>
      <c r="EL59" s="324" t="str">
        <f>IFERROR(AVERAGEIFS('VISSIM Travel Time Outputs'!$H:$H,'VISSIM Travel Time Outputs'!$D:$D,$D59,'VISSIM Travel Time Outputs'!$A:$A,"AVG",'VISSIM Travel Time Outputs'!$B:$B,EL$9),"-")</f>
        <v>-</v>
      </c>
      <c r="EM59" s="324" t="str">
        <f>IFERROR(AVERAGEIFS('VISSIM Travel Time Outputs'!$H:$H,'VISSIM Travel Time Outputs'!$D:$D,$D59,'VISSIM Travel Time Outputs'!$A:$A,"AVG",'VISSIM Travel Time Outputs'!$B:$B,EM$9),"-")</f>
        <v>-</v>
      </c>
      <c r="EN59" s="324" t="str">
        <f>IFERROR(AVERAGEIFS('VISSIM Travel Time Outputs'!$H:$H,'VISSIM Travel Time Outputs'!$D:$D,$D59,'VISSIM Travel Time Outputs'!$A:$A,"AVG",'VISSIM Travel Time Outputs'!$B:$B,EN$9),"-")</f>
        <v>-</v>
      </c>
      <c r="EO59" s="324" t="str">
        <f>IFERROR(AVERAGEIFS('VISSIM Travel Time Outputs'!$H:$H,'VISSIM Travel Time Outputs'!$D:$D,$D59,'VISSIM Travel Time Outputs'!$A:$A,"AVG",'VISSIM Travel Time Outputs'!$B:$B,EO$9),"-")</f>
        <v>-</v>
      </c>
      <c r="EP59" s="324" t="str">
        <f>IFERROR(AVERAGEIFS('VISSIM Travel Time Outputs'!$H:$H,'VISSIM Travel Time Outputs'!$D:$D,$D59,'VISSIM Travel Time Outputs'!$A:$A,"AVG",'VISSIM Travel Time Outputs'!$B:$B,EP$9),"-")</f>
        <v>-</v>
      </c>
      <c r="EQ59" s="324" t="str">
        <f>IFERROR(AVERAGEIFS('VISSIM Travel Time Outputs'!$H:$H,'VISSIM Travel Time Outputs'!$D:$D,$D59,'VISSIM Travel Time Outputs'!$A:$A,"AVG",'VISSIM Travel Time Outputs'!$B:$B,EQ$9),"-")</f>
        <v>-</v>
      </c>
      <c r="ER59" s="324" t="str">
        <f>IFERROR(AVERAGEIFS('VISSIM Travel Time Outputs'!$H:$H,'VISSIM Travel Time Outputs'!$D:$D,$D59,'VISSIM Travel Time Outputs'!$A:$A,"AVG",'VISSIM Travel Time Outputs'!$B:$B,ER$9),"-")</f>
        <v>-</v>
      </c>
      <c r="ES59" s="324" t="str">
        <f>IFERROR(AVERAGEIFS('VISSIM Travel Time Outputs'!$H:$H,'VISSIM Travel Time Outputs'!$D:$D,$D59,'VISSIM Travel Time Outputs'!$A:$A,"AVG",'VISSIM Travel Time Outputs'!$B:$B,ES$9),"-")</f>
        <v>-</v>
      </c>
      <c r="ET59" s="324" t="str">
        <f>IFERROR(AVERAGEIFS('VISSIM Travel Time Outputs'!$H:$H,'VISSIM Travel Time Outputs'!$D:$D,$D59,'VISSIM Travel Time Outputs'!$A:$A,"AVG",'VISSIM Travel Time Outputs'!$B:$B,ET$9),"-")</f>
        <v>-</v>
      </c>
      <c r="EU59" s="324" t="str">
        <f>IFERROR(AVERAGEIFS('VISSIM Travel Time Outputs'!$H:$H,'VISSIM Travel Time Outputs'!$D:$D,$D59,'VISSIM Travel Time Outputs'!$A:$A,"AVG",'VISSIM Travel Time Outputs'!$B:$B,EU$9),"-")</f>
        <v>-</v>
      </c>
      <c r="EV59" s="324" t="str">
        <f>IFERROR(AVERAGEIFS('VISSIM Travel Time Outputs'!$H:$H,'VISSIM Travel Time Outputs'!$D:$D,$D59,'VISSIM Travel Time Outputs'!$A:$A,"AVG",'VISSIM Travel Time Outputs'!$B:$B,EV$9),"-")</f>
        <v>-</v>
      </c>
      <c r="EW59" s="324" t="str">
        <f>IFERROR(AVERAGEIFS('VISSIM Travel Time Outputs'!$H:$H,'VISSIM Travel Time Outputs'!$D:$D,$D59,'VISSIM Travel Time Outputs'!$A:$A,"AVG",'VISSIM Travel Time Outputs'!$B:$B,EW$9),"-")</f>
        <v>-</v>
      </c>
      <c r="EX59" s="324" t="str">
        <f>IFERROR(AVERAGEIFS('VISSIM Travel Time Outputs'!$H:$H,'VISSIM Travel Time Outputs'!$D:$D,$D59,'VISSIM Travel Time Outputs'!$A:$A,"AVG",'VISSIM Travel Time Outputs'!$B:$B,EX$9),"-")</f>
        <v>-</v>
      </c>
      <c r="EY59" s="324" t="str">
        <f>IFERROR(AVERAGEIFS('VISSIM Travel Time Outputs'!$H:$H,'VISSIM Travel Time Outputs'!$D:$D,$D59,'VISSIM Travel Time Outputs'!$A:$A,"AVG",'VISSIM Travel Time Outputs'!$B:$B,EY$9),"-")</f>
        <v>-</v>
      </c>
      <c r="EZ59" s="325" t="str">
        <f>IFERROR(AVERAGEIFS('VISSIM Travel Time Outputs'!$H:$H,'VISSIM Travel Time Outputs'!$D:$D,$D59,'VISSIM Travel Time Outputs'!$A:$A,"AVG",'VISSIM Travel Time Outputs'!$B:$B,EZ$9),"-")</f>
        <v>-</v>
      </c>
      <c r="FA59" s="254"/>
      <c r="FB59" s="209" t="str">
        <f t="shared" si="22"/>
        <v>--</v>
      </c>
      <c r="FC59" s="354" t="str">
        <f t="shared" si="23"/>
        <v>--</v>
      </c>
      <c r="FD59" s="325">
        <f t="shared" si="24"/>
        <v>0</v>
      </c>
      <c r="FE59" s="331"/>
      <c r="FF59" s="209" t="str">
        <f>IFERROR(GETPIVOTDATA("Average of TRAVTM(40)",#REF!,"TIMEINT",FF$9,"VEHICLETRAVELTIMEMEASUREMENT",$D59)/3600/24,"--")</f>
        <v>--</v>
      </c>
      <c r="FG59" s="34" t="str">
        <f>IFERROR(GETPIVOTDATA("Average of TRAVTM(40)",#REF!,"TIMEINT",FG$9,"VEHICLETRAVELTIMEMEASUREMENT",$D59)/3600/24,"--")</f>
        <v>--</v>
      </c>
      <c r="FH59" s="34" t="str">
        <f>IFERROR(GETPIVOTDATA("Average of TRAVTM(40)",#REF!,"TIMEINT",FH$9,"VEHICLETRAVELTIMEMEASUREMENT",$D59)/3600/24,"--")</f>
        <v>--</v>
      </c>
      <c r="FI59" s="34" t="str">
        <f>IFERROR(GETPIVOTDATA("Average of TRAVTM(40)",#REF!,"TIMEINT",FI$9,"VEHICLETRAVELTIMEMEASUREMENT",$D59)/3600/24,"--")</f>
        <v>--</v>
      </c>
      <c r="FJ59" s="34" t="str">
        <f>IFERROR(GETPIVOTDATA("Average of TRAVTM(40)",#REF!,"TIMEINT",FJ$9,"VEHICLETRAVELTIMEMEASUREMENT",$D59)/3600/24,"--")</f>
        <v>--</v>
      </c>
      <c r="FK59" s="34" t="str">
        <f>IFERROR(GETPIVOTDATA("Average of TRAVTM(40)",#REF!,"TIMEINT",FK$9,"VEHICLETRAVELTIMEMEASUREMENT",$D59)/3600/24,"--")</f>
        <v>--</v>
      </c>
      <c r="FL59" s="34" t="str">
        <f>IFERROR(GETPIVOTDATA("Average of TRAVTM(40)",#REF!,"TIMEINT",FL$9,"VEHICLETRAVELTIMEMEASUREMENT",$D59)/3600/24,"--")</f>
        <v>--</v>
      </c>
      <c r="FM59" s="34" t="str">
        <f>IFERROR(GETPIVOTDATA("Average of TRAVTM(40)",#REF!,"TIMEINT",FM$9,"VEHICLETRAVELTIMEMEASUREMENT",$D59)/3600/24,"--")</f>
        <v>--</v>
      </c>
      <c r="FN59" s="34" t="str">
        <f>IFERROR(GETPIVOTDATA("Average of TRAVTM(40)",#REF!,"TIMEINT",FN$9,"VEHICLETRAVELTIMEMEASUREMENT",$D59)/3600/24,"--")</f>
        <v>--</v>
      </c>
      <c r="FO59" s="34" t="str">
        <f>IFERROR(GETPIVOTDATA("Average of TRAVTM(40)",#REF!,"TIMEINT",FO$9,"VEHICLETRAVELTIMEMEASUREMENT",$D59)/3600/24,"--")</f>
        <v>--</v>
      </c>
      <c r="FP59" s="34" t="str">
        <f>IFERROR(GETPIVOTDATA("Average of TRAVTM(40)",#REF!,"TIMEINT",FP$9,"VEHICLETRAVELTIMEMEASUREMENT",$D59)/3600/24,"--")</f>
        <v>--</v>
      </c>
      <c r="FQ59" s="34" t="str">
        <f>IFERROR(GETPIVOTDATA("Average of TRAVTM(40)",#REF!,"TIMEINT",FQ$9,"VEHICLETRAVELTIMEMEASUREMENT",$D59)/3600/24,"--")</f>
        <v>--</v>
      </c>
      <c r="FR59" s="34" t="str">
        <f>IFERROR(GETPIVOTDATA("Average of TRAVTM(40)",#REF!,"TIMEINT",FR$9,"VEHICLETRAVELTIMEMEASUREMENT",$D59)/3600/24,"--")</f>
        <v>--</v>
      </c>
      <c r="FS59" s="34" t="str">
        <f>IFERROR(GETPIVOTDATA("Average of TRAVTM(40)",#REF!,"TIMEINT",FS$9,"VEHICLETRAVELTIMEMEASUREMENT",$D59)/3600/24,"--")</f>
        <v>--</v>
      </c>
      <c r="FT59" s="34" t="str">
        <f>IFERROR(GETPIVOTDATA("Average of TRAVTM(40)",#REF!,"TIMEINT",FT$9,"VEHICLETRAVELTIMEMEASUREMENT",$D59)/3600/24,"--")</f>
        <v>--</v>
      </c>
      <c r="FU59" s="134" t="str">
        <f>IFERROR(GETPIVOTDATA("Average of TRAVTM(40)",#REF!,"TIMEINT",FU$9,"VEHICLETRAVELTIMEMEASUREMENT",$D59)/3600/24,"--")</f>
        <v>--</v>
      </c>
      <c r="FV59" s="331"/>
      <c r="FW59" s="323" t="str">
        <f>IFERROR(GETPIVOTDATA("Average of VEHS(40)",#REF!,"TIMEINT",FW$9,"VEHICLETRAVELTIMEMEASUREMENT",$D59),"--")</f>
        <v>--</v>
      </c>
      <c r="FX59" s="324" t="str">
        <f>IFERROR(GETPIVOTDATA("Average of VEHS(40)",#REF!,"TIMEINT",FX$9,"VEHICLETRAVELTIMEMEASUREMENT",$D59),"--")</f>
        <v>--</v>
      </c>
      <c r="FY59" s="324" t="str">
        <f>IFERROR(GETPIVOTDATA("Average of VEHS(40)",#REF!,"TIMEINT",FY$9,"VEHICLETRAVELTIMEMEASUREMENT",$D59),"--")</f>
        <v>--</v>
      </c>
      <c r="FZ59" s="324" t="str">
        <f>IFERROR(GETPIVOTDATA("Average of VEHS(40)",#REF!,"TIMEINT",FZ$9,"VEHICLETRAVELTIMEMEASUREMENT",$D59),"--")</f>
        <v>--</v>
      </c>
      <c r="GA59" s="324" t="str">
        <f>IFERROR(GETPIVOTDATA("Average of VEHS(40)",#REF!,"TIMEINT",GA$9,"VEHICLETRAVELTIMEMEASUREMENT",$D59),"--")</f>
        <v>--</v>
      </c>
      <c r="GB59" s="324" t="str">
        <f>IFERROR(GETPIVOTDATA("Average of VEHS(40)",#REF!,"TIMEINT",GB$9,"VEHICLETRAVELTIMEMEASUREMENT",$D59),"--")</f>
        <v>--</v>
      </c>
      <c r="GC59" s="324" t="str">
        <f>IFERROR(GETPIVOTDATA("Average of VEHS(40)",#REF!,"TIMEINT",GC$9,"VEHICLETRAVELTIMEMEASUREMENT",$D59),"--")</f>
        <v>--</v>
      </c>
      <c r="GD59" s="324" t="str">
        <f>IFERROR(GETPIVOTDATA("Average of VEHS(40)",#REF!,"TIMEINT",GD$9,"VEHICLETRAVELTIMEMEASUREMENT",$D59),"--")</f>
        <v>--</v>
      </c>
      <c r="GE59" s="324" t="str">
        <f>IFERROR(GETPIVOTDATA("Average of VEHS(40)",#REF!,"TIMEINT",GE$9,"VEHICLETRAVELTIMEMEASUREMENT",$D59),"--")</f>
        <v>--</v>
      </c>
      <c r="GF59" s="324" t="str">
        <f>IFERROR(GETPIVOTDATA("Average of VEHS(40)",#REF!,"TIMEINT",GF$9,"VEHICLETRAVELTIMEMEASUREMENT",$D59),"--")</f>
        <v>--</v>
      </c>
      <c r="GG59" s="324" t="str">
        <f>IFERROR(GETPIVOTDATA("Average of VEHS(40)",#REF!,"TIMEINT",GG$9,"VEHICLETRAVELTIMEMEASUREMENT",$D59),"--")</f>
        <v>--</v>
      </c>
      <c r="GH59" s="324" t="str">
        <f>IFERROR(GETPIVOTDATA("Average of VEHS(40)",#REF!,"TIMEINT",GH$9,"VEHICLETRAVELTIMEMEASUREMENT",$D59),"--")</f>
        <v>--</v>
      </c>
      <c r="GI59" s="324" t="str">
        <f>IFERROR(GETPIVOTDATA("Average of VEHS(40)",#REF!,"TIMEINT",GI$9,"VEHICLETRAVELTIMEMEASUREMENT",$D59),"--")</f>
        <v>--</v>
      </c>
      <c r="GJ59" s="324" t="str">
        <f>IFERROR(GETPIVOTDATA("Average of VEHS(40)",#REF!,"TIMEINT",GJ$9,"VEHICLETRAVELTIMEMEASUREMENT",$D59),"--")</f>
        <v>--</v>
      </c>
      <c r="GK59" s="324" t="str">
        <f>IFERROR(GETPIVOTDATA("Average of VEHS(40)",#REF!,"TIMEINT",GK$9,"VEHICLETRAVELTIMEMEASUREMENT",$D59),"--")</f>
        <v>--</v>
      </c>
      <c r="GL59" s="325" t="str">
        <f>IFERROR(GETPIVOTDATA("Average of VEHS(40)",#REF!,"TIMEINT",GL$9,"VEHICLETRAVELTIMEMEASUREMENT",$D59),"--")</f>
        <v>--</v>
      </c>
      <c r="GM59" s="331"/>
      <c r="GN59" s="209" t="str">
        <f t="shared" si="25"/>
        <v>--</v>
      </c>
      <c r="GO59" s="354" t="str">
        <f t="shared" si="26"/>
        <v>--</v>
      </c>
      <c r="GP59" s="325">
        <f t="shared" si="27"/>
        <v>0</v>
      </c>
      <c r="GQ59" s="331"/>
      <c r="GR59" s="209" t="str">
        <f>IFERROR(GETPIVOTDATA("Average of TRAVTM(60)",#REF!,"TIMEINT",GR$9,"VEHICLETRAVELTIMEMEASUREMENT",$D59)/3600/24,"--")</f>
        <v>--</v>
      </c>
      <c r="GS59" s="34" t="str">
        <f>IFERROR(GETPIVOTDATA("Average of TRAVTM(60)",#REF!,"TIMEINT",GS$9,"VEHICLETRAVELTIMEMEASUREMENT",$D59)/3600/24,"--")</f>
        <v>--</v>
      </c>
      <c r="GT59" s="34" t="str">
        <f>IFERROR(GETPIVOTDATA("Average of TRAVTM(60)",#REF!,"TIMEINT",GT$9,"VEHICLETRAVELTIMEMEASUREMENT",$D59)/3600/24,"--")</f>
        <v>--</v>
      </c>
      <c r="GU59" s="34" t="str">
        <f>IFERROR(GETPIVOTDATA("Average of TRAVTM(60)",#REF!,"TIMEINT",GU$9,"VEHICLETRAVELTIMEMEASUREMENT",$D59)/3600/24,"--")</f>
        <v>--</v>
      </c>
      <c r="GV59" s="34" t="str">
        <f>IFERROR(GETPIVOTDATA("Average of TRAVTM(60)",#REF!,"TIMEINT",GV$9,"VEHICLETRAVELTIMEMEASUREMENT",$D59)/3600/24,"--")</f>
        <v>--</v>
      </c>
      <c r="GW59" s="34" t="str">
        <f>IFERROR(GETPIVOTDATA("Average of TRAVTM(60)",#REF!,"TIMEINT",GW$9,"VEHICLETRAVELTIMEMEASUREMENT",$D59)/3600/24,"--")</f>
        <v>--</v>
      </c>
      <c r="GX59" s="34" t="str">
        <f>IFERROR(GETPIVOTDATA("Average of TRAVTM(60)",#REF!,"TIMEINT",GX$9,"VEHICLETRAVELTIMEMEASUREMENT",$D59)/3600/24,"--")</f>
        <v>--</v>
      </c>
      <c r="GY59" s="34" t="str">
        <f>IFERROR(GETPIVOTDATA("Average of TRAVTM(60)",#REF!,"TIMEINT",GY$9,"VEHICLETRAVELTIMEMEASUREMENT",$D59)/3600/24,"--")</f>
        <v>--</v>
      </c>
      <c r="GZ59" s="34" t="str">
        <f>IFERROR(GETPIVOTDATA("Average of TRAVTM(60)",#REF!,"TIMEINT",GZ$9,"VEHICLETRAVELTIMEMEASUREMENT",$D59)/3600/24,"--")</f>
        <v>--</v>
      </c>
      <c r="HA59" s="34" t="str">
        <f>IFERROR(GETPIVOTDATA("Average of TRAVTM(60)",#REF!,"TIMEINT",HA$9,"VEHICLETRAVELTIMEMEASUREMENT",$D59)/3600/24,"--")</f>
        <v>--</v>
      </c>
      <c r="HB59" s="34" t="str">
        <f>IFERROR(GETPIVOTDATA("Average of TRAVTM(60)",#REF!,"TIMEINT",HB$9,"VEHICLETRAVELTIMEMEASUREMENT",$D59)/3600/24,"--")</f>
        <v>--</v>
      </c>
      <c r="HC59" s="34" t="str">
        <f>IFERROR(GETPIVOTDATA("Average of TRAVTM(60)",#REF!,"TIMEINT",HC$9,"VEHICLETRAVELTIMEMEASUREMENT",$D59)/3600/24,"--")</f>
        <v>--</v>
      </c>
      <c r="HD59" s="34" t="str">
        <f>IFERROR(GETPIVOTDATA("Average of TRAVTM(60)",#REF!,"TIMEINT",HD$9,"VEHICLETRAVELTIMEMEASUREMENT",$D59)/3600/24,"--")</f>
        <v>--</v>
      </c>
      <c r="HE59" s="34" t="str">
        <f>IFERROR(GETPIVOTDATA("Average of TRAVTM(60)",#REF!,"TIMEINT",HE$9,"VEHICLETRAVELTIMEMEASUREMENT",$D59)/3600/24,"--")</f>
        <v>--</v>
      </c>
      <c r="HF59" s="34" t="str">
        <f>IFERROR(GETPIVOTDATA("Average of TRAVTM(60)",#REF!,"TIMEINT",HF$9,"VEHICLETRAVELTIMEMEASUREMENT",$D59)/3600/24,"--")</f>
        <v>--</v>
      </c>
      <c r="HG59" s="134" t="str">
        <f>IFERROR(GETPIVOTDATA("Average of TRAVTM(60)",#REF!,"TIMEINT",HG$9,"VEHICLETRAVELTIMEMEASUREMENT",$D59)/3600/24,"--")</f>
        <v>--</v>
      </c>
      <c r="HH59" s="331"/>
      <c r="HI59" s="323" t="str">
        <f>IFERROR(GETPIVOTDATA("Average of VEHS(60)",#REF!,"TIMEINT",HI$9,"VEHICLETRAVELTIMEMEASUREMENT",$D59),"--")</f>
        <v>--</v>
      </c>
      <c r="HJ59" s="324" t="str">
        <f>IFERROR(GETPIVOTDATA("Average of VEHS(60)",#REF!,"TIMEINT",HJ$9,"VEHICLETRAVELTIMEMEASUREMENT",$D59),"--")</f>
        <v>--</v>
      </c>
      <c r="HK59" s="324" t="str">
        <f>IFERROR(GETPIVOTDATA("Average of VEHS(60)",#REF!,"TIMEINT",HK$9,"VEHICLETRAVELTIMEMEASUREMENT",$D59),"--")</f>
        <v>--</v>
      </c>
      <c r="HL59" s="324" t="str">
        <f>IFERROR(GETPIVOTDATA("Average of VEHS(60)",#REF!,"TIMEINT",HL$9,"VEHICLETRAVELTIMEMEASUREMENT",$D59),"--")</f>
        <v>--</v>
      </c>
      <c r="HM59" s="324" t="str">
        <f>IFERROR(GETPIVOTDATA("Average of VEHS(60)",#REF!,"TIMEINT",HM$9,"VEHICLETRAVELTIMEMEASUREMENT",$D59),"--")</f>
        <v>--</v>
      </c>
      <c r="HN59" s="324" t="str">
        <f>IFERROR(GETPIVOTDATA("Average of VEHS(60)",#REF!,"TIMEINT",HN$9,"VEHICLETRAVELTIMEMEASUREMENT",$D59),"--")</f>
        <v>--</v>
      </c>
      <c r="HO59" s="324" t="str">
        <f>IFERROR(GETPIVOTDATA("Average of VEHS(60)",#REF!,"TIMEINT",HO$9,"VEHICLETRAVELTIMEMEASUREMENT",$D59),"--")</f>
        <v>--</v>
      </c>
      <c r="HP59" s="324" t="str">
        <f>IFERROR(GETPIVOTDATA("Average of VEHS(60)",#REF!,"TIMEINT",HP$9,"VEHICLETRAVELTIMEMEASUREMENT",$D59),"--")</f>
        <v>--</v>
      </c>
      <c r="HQ59" s="324" t="str">
        <f>IFERROR(GETPIVOTDATA("Average of VEHS(60)",#REF!,"TIMEINT",HQ$9,"VEHICLETRAVELTIMEMEASUREMENT",$D59),"--")</f>
        <v>--</v>
      </c>
      <c r="HR59" s="324" t="str">
        <f>IFERROR(GETPIVOTDATA("Average of VEHS(60)",#REF!,"TIMEINT",HR$9,"VEHICLETRAVELTIMEMEASUREMENT",$D59),"--")</f>
        <v>--</v>
      </c>
      <c r="HS59" s="324" t="str">
        <f>IFERROR(GETPIVOTDATA("Average of VEHS(60)",#REF!,"TIMEINT",HS$9,"VEHICLETRAVELTIMEMEASUREMENT",$D59),"--")</f>
        <v>--</v>
      </c>
      <c r="HT59" s="324" t="str">
        <f>IFERROR(GETPIVOTDATA("Average of VEHS(60)",#REF!,"TIMEINT",HT$9,"VEHICLETRAVELTIMEMEASUREMENT",$D59),"--")</f>
        <v>--</v>
      </c>
      <c r="HU59" s="324" t="str">
        <f>IFERROR(GETPIVOTDATA("Average of VEHS(60)",#REF!,"TIMEINT",HU$9,"VEHICLETRAVELTIMEMEASUREMENT",$D59),"--")</f>
        <v>--</v>
      </c>
      <c r="HV59" s="324" t="str">
        <f>IFERROR(GETPIVOTDATA("Average of VEHS(60)",#REF!,"TIMEINT",HV$9,"VEHICLETRAVELTIMEMEASUREMENT",$D59),"--")</f>
        <v>--</v>
      </c>
      <c r="HW59" s="324" t="str">
        <f>IFERROR(GETPIVOTDATA("Average of VEHS(60)",#REF!,"TIMEINT",HW$9,"VEHICLETRAVELTIMEMEASUREMENT",$D59),"--")</f>
        <v>--</v>
      </c>
      <c r="HX59" s="325" t="str">
        <f>IFERROR(GETPIVOTDATA("Average of VEHS(60)",#REF!,"TIMEINT",HX$9,"VEHICLETRAVELTIMEMEASUREMENT",$D59),"--")</f>
        <v>--</v>
      </c>
      <c r="HY59" s="331"/>
      <c r="HZ59" s="209" t="str">
        <f t="shared" si="28"/>
        <v>--</v>
      </c>
      <c r="IA59" s="354" t="str">
        <f t="shared" si="29"/>
        <v>--</v>
      </c>
      <c r="IB59" s="325">
        <f t="shared" si="30"/>
        <v>0</v>
      </c>
      <c r="IC59" s="638"/>
      <c r="ID59" s="323" t="str">
        <f>IFERROR(AVERAGEIFS('VISSIM Travel Time Outputs'!#REF!,'VISSIM Travel Time Outputs'!#REF!,$D59,'VISSIM Travel Time Outputs'!#REF!,"AVG",'VISSIM Travel Time Outputs'!#REF!,ID$9),"-")</f>
        <v>-</v>
      </c>
      <c r="IE59" s="324" t="str">
        <f>IFERROR(AVERAGEIFS('VISSIM Travel Time Outputs'!#REF!,'VISSIM Travel Time Outputs'!#REF!,$D59,'VISSIM Travel Time Outputs'!#REF!,"AVG",'VISSIM Travel Time Outputs'!#REF!,IE$9),"-")</f>
        <v>-</v>
      </c>
      <c r="IF59" s="324" t="str">
        <f>IFERROR(AVERAGEIFS('VISSIM Travel Time Outputs'!#REF!,'VISSIM Travel Time Outputs'!#REF!,$D59,'VISSIM Travel Time Outputs'!#REF!,"AVG",'VISSIM Travel Time Outputs'!#REF!,IF$9),"-")</f>
        <v>-</v>
      </c>
      <c r="IG59" s="324" t="str">
        <f>IFERROR(AVERAGEIFS('VISSIM Travel Time Outputs'!#REF!,'VISSIM Travel Time Outputs'!#REF!,$D59,'VISSIM Travel Time Outputs'!#REF!,"AVG",'VISSIM Travel Time Outputs'!#REF!,IG$9),"-")</f>
        <v>-</v>
      </c>
      <c r="IH59" s="324" t="str">
        <f>IFERROR(AVERAGEIFS('VISSIM Travel Time Outputs'!#REF!,'VISSIM Travel Time Outputs'!#REF!,$D59,'VISSIM Travel Time Outputs'!#REF!,"AVG",'VISSIM Travel Time Outputs'!#REF!,IH$9),"-")</f>
        <v>-</v>
      </c>
      <c r="II59" s="324" t="str">
        <f>IFERROR(AVERAGEIFS('VISSIM Travel Time Outputs'!#REF!,'VISSIM Travel Time Outputs'!#REF!,$D59,'VISSIM Travel Time Outputs'!#REF!,"AVG",'VISSIM Travel Time Outputs'!#REF!,II$9),"-")</f>
        <v>-</v>
      </c>
      <c r="IJ59" s="324" t="str">
        <f>IFERROR(AVERAGEIFS('VISSIM Travel Time Outputs'!#REF!,'VISSIM Travel Time Outputs'!#REF!,$D59,'VISSIM Travel Time Outputs'!#REF!,"AVG",'VISSIM Travel Time Outputs'!#REF!,IJ$9),"-")</f>
        <v>-</v>
      </c>
      <c r="IK59" s="324" t="str">
        <f>IFERROR(AVERAGEIFS('VISSIM Travel Time Outputs'!#REF!,'VISSIM Travel Time Outputs'!#REF!,$D59,'VISSIM Travel Time Outputs'!#REF!,"AVG",'VISSIM Travel Time Outputs'!#REF!,IK$9),"-")</f>
        <v>-</v>
      </c>
      <c r="IL59" s="324" t="str">
        <f>IFERROR(AVERAGEIFS('VISSIM Travel Time Outputs'!#REF!,'VISSIM Travel Time Outputs'!#REF!,$D59,'VISSIM Travel Time Outputs'!#REF!,"AVG",'VISSIM Travel Time Outputs'!#REF!,IL$9),"-")</f>
        <v>-</v>
      </c>
      <c r="IM59" s="324" t="str">
        <f>IFERROR(AVERAGEIFS('VISSIM Travel Time Outputs'!#REF!,'VISSIM Travel Time Outputs'!#REF!,$D59,'VISSIM Travel Time Outputs'!#REF!,"AVG",'VISSIM Travel Time Outputs'!#REF!,IM$9),"-")</f>
        <v>-</v>
      </c>
      <c r="IN59" s="324" t="str">
        <f>IFERROR(AVERAGEIFS('VISSIM Travel Time Outputs'!#REF!,'VISSIM Travel Time Outputs'!#REF!,$D59,'VISSIM Travel Time Outputs'!#REF!,"AVG",'VISSIM Travel Time Outputs'!#REF!,IN$9),"-")</f>
        <v>-</v>
      </c>
      <c r="IO59" s="324" t="str">
        <f>IFERROR(AVERAGEIFS('VISSIM Travel Time Outputs'!#REF!,'VISSIM Travel Time Outputs'!#REF!,$D59,'VISSIM Travel Time Outputs'!#REF!,"AVG",'VISSIM Travel Time Outputs'!#REF!,IO$9),"-")</f>
        <v>-</v>
      </c>
      <c r="IP59" s="324" t="str">
        <f>IFERROR(AVERAGEIFS('VISSIM Travel Time Outputs'!#REF!,'VISSIM Travel Time Outputs'!#REF!,$D59,'VISSIM Travel Time Outputs'!#REF!,"AVG",'VISSIM Travel Time Outputs'!#REF!,IP$9),"-")</f>
        <v>-</v>
      </c>
      <c r="IQ59" s="324" t="str">
        <f>IFERROR(AVERAGEIFS('VISSIM Travel Time Outputs'!#REF!,'VISSIM Travel Time Outputs'!#REF!,$D59,'VISSIM Travel Time Outputs'!#REF!,"AVG",'VISSIM Travel Time Outputs'!#REF!,IQ$9),"-")</f>
        <v>-</v>
      </c>
      <c r="IR59" s="324" t="str">
        <f>IFERROR(AVERAGEIFS('VISSIM Travel Time Outputs'!#REF!,'VISSIM Travel Time Outputs'!#REF!,$D59,'VISSIM Travel Time Outputs'!#REF!,"AVG",'VISSIM Travel Time Outputs'!#REF!,IR$9),"-")</f>
        <v>-</v>
      </c>
      <c r="IS59" s="325" t="str">
        <f>IFERROR(AVERAGEIFS('VISSIM Travel Time Outputs'!#REF!,'VISSIM Travel Time Outputs'!#REF!,$D59,'VISSIM Travel Time Outputs'!#REF!,"AVG",'VISSIM Travel Time Outputs'!#REF!,IS$9),"-")</f>
        <v>-</v>
      </c>
      <c r="IT59" s="325" t="str">
        <f t="shared" si="31"/>
        <v>--</v>
      </c>
    </row>
    <row r="60" spans="1:254" x14ac:dyDescent="0.35">
      <c r="A60" s="252" t="str">
        <f t="shared" si="12"/>
        <v>H</v>
      </c>
      <c r="B60" s="319">
        <f t="shared" si="33"/>
        <v>51</v>
      </c>
      <c r="C60" s="413">
        <f>INDEX('Input - Travel Times'!$B$3:$AH$103,MATCH($B60,'Input - Travel Times'!$B$3:$B$103,0),MATCH(C$9,'Input - Travel Times'!$B$3:$AH$3,0))</f>
        <v>0</v>
      </c>
      <c r="D60" s="150">
        <f>INDEX('Input - Travel Times'!$B$3:$AH$103,MATCH($B60,'Input - Travel Times'!$B$3:$B$103,0),MATCH(D$9,'Input - Travel Times'!$B$3:$AH$3,0))</f>
        <v>0</v>
      </c>
      <c r="E60" s="518">
        <f>TIME(0,0,INDEX('Input - Travel Times'!$B$3:$AH$103,MATCH($B60,'Input - Travel Times'!$B$3:$B$103,0),MATCH(E$9,'Input - Travel Times'!$B$3:$AH$3,0)))</f>
        <v>0</v>
      </c>
      <c r="F60" s="518">
        <f>TIME(0,0,INDEX('Input - Travel Times'!$B$3:$AH$103,MATCH($B60,'Input - Travel Times'!$B$3:$B$103,0),MATCH(F$9,'Input - Travel Times'!$B$3:$AH$3,0)))</f>
        <v>0</v>
      </c>
      <c r="G60" s="518">
        <f>TIME(0,0,INDEX('Input - Travel Times'!$B$3:$AH$103,MATCH($B60,'Input - Travel Times'!$B$3:$B$103,0),MATCH(G$9,'Input - Travel Times'!$B$3:$AH$3,0)))</f>
        <v>0</v>
      </c>
      <c r="H60" s="518">
        <f>TIME(0,0,INDEX('Input - Travel Times'!$B$3:$AH$103,MATCH($B60,'Input - Travel Times'!$B$3:$B$103,0),MATCH(H$9,'Input - Travel Times'!$B$3:$AH$3,0)))</f>
        <v>0</v>
      </c>
      <c r="J60" s="209" t="str">
        <f>IFERROR(TIME(0,0,AVERAGEIFS('VISSIM Travel Time Outputs'!$I:$I,'VISSIM Travel Time Outputs'!$D:$D,$D60,'VISSIM Travel Time Outputs'!$A:$A,"AVG",'VISSIM Travel Time Outputs'!$B:$B,J$9)),"-")</f>
        <v>-</v>
      </c>
      <c r="K60" s="34" t="str">
        <f>IFERROR(TIME(0,0,AVERAGEIFS('VISSIM Travel Time Outputs'!$I:$I,'VISSIM Travel Time Outputs'!$D:$D,$D60,'VISSIM Travel Time Outputs'!$A:$A,"AVG",'VISSIM Travel Time Outputs'!$B:$B,K$9)),"-")</f>
        <v>-</v>
      </c>
      <c r="L60" s="34" t="str">
        <f>IFERROR(TIME(0,0,AVERAGEIFS('VISSIM Travel Time Outputs'!$I:$I,'VISSIM Travel Time Outputs'!$D:$D,$D60,'VISSIM Travel Time Outputs'!$A:$A,"AVG",'VISSIM Travel Time Outputs'!$B:$B,L$9)),"-")</f>
        <v>-</v>
      </c>
      <c r="M60" s="34" t="str">
        <f>IFERROR(TIME(0,0,AVERAGEIFS('VISSIM Travel Time Outputs'!$I:$I,'VISSIM Travel Time Outputs'!$D:$D,$D60,'VISSIM Travel Time Outputs'!$A:$A,"AVG",'VISSIM Travel Time Outputs'!$B:$B,M$9)),"-")</f>
        <v>-</v>
      </c>
      <c r="N60" s="34" t="str">
        <f>IFERROR(TIME(0,0,AVERAGEIFS('VISSIM Travel Time Outputs'!$I:$I,'VISSIM Travel Time Outputs'!$D:$D,$D60,'VISSIM Travel Time Outputs'!$A:$A,"AVG",'VISSIM Travel Time Outputs'!$B:$B,N$9)),"-")</f>
        <v>-</v>
      </c>
      <c r="O60" s="34" t="str">
        <f>IFERROR(TIME(0,0,AVERAGEIFS('VISSIM Travel Time Outputs'!$I:$I,'VISSIM Travel Time Outputs'!$D:$D,$D60,'VISSIM Travel Time Outputs'!$A:$A,"AVG",'VISSIM Travel Time Outputs'!$B:$B,O$9)),"-")</f>
        <v>-</v>
      </c>
      <c r="P60" s="34" t="str">
        <f>IFERROR(TIME(0,0,AVERAGEIFS('VISSIM Travel Time Outputs'!$I:$I,'VISSIM Travel Time Outputs'!$D:$D,$D60,'VISSIM Travel Time Outputs'!$A:$A,"AVG",'VISSIM Travel Time Outputs'!$B:$B,P$9)),"-")</f>
        <v>-</v>
      </c>
      <c r="Q60" s="34" t="str">
        <f>IFERROR(TIME(0,0,AVERAGEIFS('VISSIM Travel Time Outputs'!$I:$I,'VISSIM Travel Time Outputs'!$D:$D,$D60,'VISSIM Travel Time Outputs'!$A:$A,"AVG",'VISSIM Travel Time Outputs'!$B:$B,Q$9)),"-")</f>
        <v>-</v>
      </c>
      <c r="R60" s="34" t="str">
        <f>IFERROR(TIME(0,0,AVERAGEIFS('VISSIM Travel Time Outputs'!$I:$I,'VISSIM Travel Time Outputs'!$D:$D,$D60,'VISSIM Travel Time Outputs'!$A:$A,"AVG",'VISSIM Travel Time Outputs'!$B:$B,R$9)),"-")</f>
        <v>-</v>
      </c>
      <c r="S60" s="34" t="str">
        <f>IFERROR(TIME(0,0,AVERAGEIFS('VISSIM Travel Time Outputs'!$I:$I,'VISSIM Travel Time Outputs'!$D:$D,$D60,'VISSIM Travel Time Outputs'!$A:$A,"AVG",'VISSIM Travel Time Outputs'!$B:$B,S$9)),"-")</f>
        <v>-</v>
      </c>
      <c r="T60" s="34" t="str">
        <f>IFERROR(TIME(0,0,AVERAGEIFS('VISSIM Travel Time Outputs'!$I:$I,'VISSIM Travel Time Outputs'!$D:$D,$D60,'VISSIM Travel Time Outputs'!$A:$A,"AVG",'VISSIM Travel Time Outputs'!$B:$B,T$9)),"-")</f>
        <v>-</v>
      </c>
      <c r="U60" s="34" t="str">
        <f>IFERROR(TIME(0,0,AVERAGEIFS('VISSIM Travel Time Outputs'!$I:$I,'VISSIM Travel Time Outputs'!$D:$D,$D60,'VISSIM Travel Time Outputs'!$A:$A,"AVG",'VISSIM Travel Time Outputs'!$B:$B,U$9)),"-")</f>
        <v>-</v>
      </c>
      <c r="V60" s="34" t="str">
        <f>IFERROR(TIME(0,0,AVERAGEIFS('VISSIM Travel Time Outputs'!$I:$I,'VISSIM Travel Time Outputs'!$D:$D,$D60,'VISSIM Travel Time Outputs'!$A:$A,"AVG",'VISSIM Travel Time Outputs'!$B:$B,V$9)),"-")</f>
        <v>-</v>
      </c>
      <c r="W60" s="34" t="str">
        <f>IFERROR(TIME(0,0,AVERAGEIFS('VISSIM Travel Time Outputs'!$I:$I,'VISSIM Travel Time Outputs'!$D:$D,$D60,'VISSIM Travel Time Outputs'!$A:$A,"AVG",'VISSIM Travel Time Outputs'!$B:$B,W$9)),"-")</f>
        <v>-</v>
      </c>
      <c r="X60" s="34" t="str">
        <f>IFERROR(TIME(0,0,AVERAGEIFS('VISSIM Travel Time Outputs'!$I:$I,'VISSIM Travel Time Outputs'!$D:$D,$D60,'VISSIM Travel Time Outputs'!$A:$A,"AVG",'VISSIM Travel Time Outputs'!$B:$B,X$9)),"-")</f>
        <v>-</v>
      </c>
      <c r="Y60" s="134" t="str">
        <f>IFERROR(TIME(0,0,AVERAGEIFS('VISSIM Travel Time Outputs'!$I:$I,'VISSIM Travel Time Outputs'!$D:$D,$D60,'VISSIM Travel Time Outputs'!$A:$A,"AVG",'VISSIM Travel Time Outputs'!$B:$B,Y$9)),"-")</f>
        <v>-</v>
      </c>
      <c r="Z60" s="254"/>
      <c r="AA60" s="323" t="str">
        <f>IFERROR(AVERAGEIFS('VISSIM Travel Time Outputs'!$F:$F,'VISSIM Travel Time Outputs'!$D:$D,$D60,'VISSIM Travel Time Outputs'!$A:$A,"AVG",'VISSIM Travel Time Outputs'!$B:$B,AA$9),"-")</f>
        <v>-</v>
      </c>
      <c r="AB60" s="324" t="str">
        <f>IFERROR(AVERAGEIFS('VISSIM Travel Time Outputs'!$F:$F,'VISSIM Travel Time Outputs'!$D:$D,$D60,'VISSIM Travel Time Outputs'!$A:$A,"AVG",'VISSIM Travel Time Outputs'!$B:$B,AB$9),"-")</f>
        <v>-</v>
      </c>
      <c r="AC60" s="324" t="str">
        <f>IFERROR(AVERAGEIFS('VISSIM Travel Time Outputs'!$F:$F,'VISSIM Travel Time Outputs'!$D:$D,$D60,'VISSIM Travel Time Outputs'!$A:$A,"AVG",'VISSIM Travel Time Outputs'!$B:$B,AC$9),"-")</f>
        <v>-</v>
      </c>
      <c r="AD60" s="324" t="str">
        <f>IFERROR(AVERAGEIFS('VISSIM Travel Time Outputs'!$F:$F,'VISSIM Travel Time Outputs'!$D:$D,$D60,'VISSIM Travel Time Outputs'!$A:$A,"AVG",'VISSIM Travel Time Outputs'!$B:$B,AD$9),"-")</f>
        <v>-</v>
      </c>
      <c r="AE60" s="324" t="str">
        <f>IFERROR(AVERAGEIFS('VISSIM Travel Time Outputs'!$F:$F,'VISSIM Travel Time Outputs'!$D:$D,$D60,'VISSIM Travel Time Outputs'!$A:$A,"AVG",'VISSIM Travel Time Outputs'!$B:$B,AE$9),"-")</f>
        <v>-</v>
      </c>
      <c r="AF60" s="324" t="str">
        <f>IFERROR(AVERAGEIFS('VISSIM Travel Time Outputs'!$F:$F,'VISSIM Travel Time Outputs'!$D:$D,$D60,'VISSIM Travel Time Outputs'!$A:$A,"AVG",'VISSIM Travel Time Outputs'!$B:$B,AF$9),"-")</f>
        <v>-</v>
      </c>
      <c r="AG60" s="324" t="str">
        <f>IFERROR(AVERAGEIFS('VISSIM Travel Time Outputs'!$F:$F,'VISSIM Travel Time Outputs'!$D:$D,$D60,'VISSIM Travel Time Outputs'!$A:$A,"AVG",'VISSIM Travel Time Outputs'!$B:$B,AG$9),"-")</f>
        <v>-</v>
      </c>
      <c r="AH60" s="324" t="str">
        <f>IFERROR(AVERAGEIFS('VISSIM Travel Time Outputs'!$F:$F,'VISSIM Travel Time Outputs'!$D:$D,$D60,'VISSIM Travel Time Outputs'!$A:$A,"AVG",'VISSIM Travel Time Outputs'!$B:$B,AH$9),"-")</f>
        <v>-</v>
      </c>
      <c r="AI60" s="324" t="str">
        <f>IFERROR(AVERAGEIFS('VISSIM Travel Time Outputs'!$F:$F,'VISSIM Travel Time Outputs'!$D:$D,$D60,'VISSIM Travel Time Outputs'!$A:$A,"AVG",'VISSIM Travel Time Outputs'!$B:$B,AI$9),"-")</f>
        <v>-</v>
      </c>
      <c r="AJ60" s="324" t="str">
        <f>IFERROR(AVERAGEIFS('VISSIM Travel Time Outputs'!$F:$F,'VISSIM Travel Time Outputs'!$D:$D,$D60,'VISSIM Travel Time Outputs'!$A:$A,"AVG",'VISSIM Travel Time Outputs'!$B:$B,AJ$9),"-")</f>
        <v>-</v>
      </c>
      <c r="AK60" s="324" t="str">
        <f>IFERROR(AVERAGEIFS('VISSIM Travel Time Outputs'!$F:$F,'VISSIM Travel Time Outputs'!$D:$D,$D60,'VISSIM Travel Time Outputs'!$A:$A,"AVG",'VISSIM Travel Time Outputs'!$B:$B,AK$9),"-")</f>
        <v>-</v>
      </c>
      <c r="AL60" s="324" t="str">
        <f>IFERROR(AVERAGEIFS('VISSIM Travel Time Outputs'!$F:$F,'VISSIM Travel Time Outputs'!$D:$D,$D60,'VISSIM Travel Time Outputs'!$A:$A,"AVG",'VISSIM Travel Time Outputs'!$B:$B,AL$9),"-")</f>
        <v>-</v>
      </c>
      <c r="AM60" s="324" t="str">
        <f>IFERROR(AVERAGEIFS('VISSIM Travel Time Outputs'!$F:$F,'VISSIM Travel Time Outputs'!$D:$D,$D60,'VISSIM Travel Time Outputs'!$A:$A,"AVG",'VISSIM Travel Time Outputs'!$B:$B,AM$9),"-")</f>
        <v>-</v>
      </c>
      <c r="AN60" s="324" t="str">
        <f>IFERROR(AVERAGEIFS('VISSIM Travel Time Outputs'!$F:$F,'VISSIM Travel Time Outputs'!$D:$D,$D60,'VISSIM Travel Time Outputs'!$A:$A,"AVG",'VISSIM Travel Time Outputs'!$B:$B,AN$9),"-")</f>
        <v>-</v>
      </c>
      <c r="AO60" s="324" t="str">
        <f>IFERROR(AVERAGEIFS('VISSIM Travel Time Outputs'!$F:$F,'VISSIM Travel Time Outputs'!$D:$D,$D60,'VISSIM Travel Time Outputs'!$A:$A,"AVG",'VISSIM Travel Time Outputs'!$B:$B,AO$9),"-")</f>
        <v>-</v>
      </c>
      <c r="AP60" s="325" t="str">
        <f>IFERROR(AVERAGEIFS('VISSIM Travel Time Outputs'!$F:$F,'VISSIM Travel Time Outputs'!$D:$D,$D60,'VISSIM Travel Time Outputs'!$A:$A,"AVG",'VISSIM Travel Time Outputs'!$B:$B,AP$9),"-")</f>
        <v>-</v>
      </c>
      <c r="AQ60" s="331"/>
      <c r="AR60" s="209" t="str">
        <f t="shared" si="13"/>
        <v>--</v>
      </c>
      <c r="AS60" s="354" t="str">
        <f t="shared" si="14"/>
        <v>--</v>
      </c>
      <c r="AT60" s="325">
        <f t="shared" si="15"/>
        <v>0</v>
      </c>
      <c r="AU60" s="255"/>
      <c r="AV60" s="209" t="str">
        <f>IFERROR(TIME(0,0,AVERAGEIFS('VISSIM Travel Time Outputs'!$J:$J,'VISSIM Travel Time Outputs'!$D:$D,$D60,'VISSIM Travel Time Outputs'!$A:$A,"AVG",'VISSIM Travel Time Outputs'!$B:$B,AV$9)),"-")</f>
        <v>-</v>
      </c>
      <c r="AW60" s="34" t="str">
        <f>IFERROR(TIME(0,0,AVERAGEIFS('VISSIM Travel Time Outputs'!$J:$J,'VISSIM Travel Time Outputs'!$D:$D,$D60,'VISSIM Travel Time Outputs'!$A:$A,"AVG",'VISSIM Travel Time Outputs'!$B:$B,AW$9)),"-")</f>
        <v>-</v>
      </c>
      <c r="AX60" s="34" t="str">
        <f>IFERROR(TIME(0,0,AVERAGEIFS('VISSIM Travel Time Outputs'!$J:$J,'VISSIM Travel Time Outputs'!$D:$D,$D60,'VISSIM Travel Time Outputs'!$A:$A,"AVG",'VISSIM Travel Time Outputs'!$B:$B,AX$9)),"-")</f>
        <v>-</v>
      </c>
      <c r="AY60" s="34" t="str">
        <f>IFERROR(TIME(0,0,AVERAGEIFS('VISSIM Travel Time Outputs'!$J:$J,'VISSIM Travel Time Outputs'!$D:$D,$D60,'VISSIM Travel Time Outputs'!$A:$A,"AVG",'VISSIM Travel Time Outputs'!$B:$B,AY$9)),"-")</f>
        <v>-</v>
      </c>
      <c r="AZ60" s="34" t="str">
        <f>IFERROR(TIME(0,0,AVERAGEIFS('VISSIM Travel Time Outputs'!$J:$J,'VISSIM Travel Time Outputs'!$D:$D,$D60,'VISSIM Travel Time Outputs'!$A:$A,"AVG",'VISSIM Travel Time Outputs'!$B:$B,AZ$9)),"-")</f>
        <v>-</v>
      </c>
      <c r="BA60" s="34" t="str">
        <f>IFERROR(TIME(0,0,AVERAGEIFS('VISSIM Travel Time Outputs'!$J:$J,'VISSIM Travel Time Outputs'!$D:$D,$D60,'VISSIM Travel Time Outputs'!$A:$A,"AVG",'VISSIM Travel Time Outputs'!$B:$B,BA$9)),"-")</f>
        <v>-</v>
      </c>
      <c r="BB60" s="34" t="str">
        <f>IFERROR(TIME(0,0,AVERAGEIFS('VISSIM Travel Time Outputs'!$J:$J,'VISSIM Travel Time Outputs'!$D:$D,$D60,'VISSIM Travel Time Outputs'!$A:$A,"AVG",'VISSIM Travel Time Outputs'!$B:$B,BB$9)),"-")</f>
        <v>-</v>
      </c>
      <c r="BC60" s="34" t="str">
        <f>IFERROR(TIME(0,0,AVERAGEIFS('VISSIM Travel Time Outputs'!$J:$J,'VISSIM Travel Time Outputs'!$D:$D,$D60,'VISSIM Travel Time Outputs'!$A:$A,"AVG",'VISSIM Travel Time Outputs'!$B:$B,BC$9)),"-")</f>
        <v>-</v>
      </c>
      <c r="BD60" s="34" t="str">
        <f>IFERROR(TIME(0,0,AVERAGEIFS('VISSIM Travel Time Outputs'!$J:$J,'VISSIM Travel Time Outputs'!$D:$D,$D60,'VISSIM Travel Time Outputs'!$A:$A,"AVG",'VISSIM Travel Time Outputs'!$B:$B,BD$9)),"-")</f>
        <v>-</v>
      </c>
      <c r="BE60" s="34" t="str">
        <f>IFERROR(TIME(0,0,AVERAGEIFS('VISSIM Travel Time Outputs'!$J:$J,'VISSIM Travel Time Outputs'!$D:$D,$D60,'VISSIM Travel Time Outputs'!$A:$A,"AVG",'VISSIM Travel Time Outputs'!$B:$B,BE$9)),"-")</f>
        <v>-</v>
      </c>
      <c r="BF60" s="34" t="str">
        <f>IFERROR(TIME(0,0,AVERAGEIFS('VISSIM Travel Time Outputs'!$J:$J,'VISSIM Travel Time Outputs'!$D:$D,$D60,'VISSIM Travel Time Outputs'!$A:$A,"AVG",'VISSIM Travel Time Outputs'!$B:$B,BF$9)),"-")</f>
        <v>-</v>
      </c>
      <c r="BG60" s="34" t="str">
        <f>IFERROR(TIME(0,0,AVERAGEIFS('VISSIM Travel Time Outputs'!$J:$J,'VISSIM Travel Time Outputs'!$D:$D,$D60,'VISSIM Travel Time Outputs'!$A:$A,"AVG",'VISSIM Travel Time Outputs'!$B:$B,BG$9)),"-")</f>
        <v>-</v>
      </c>
      <c r="BH60" s="34" t="str">
        <f>IFERROR(TIME(0,0,AVERAGEIFS('VISSIM Travel Time Outputs'!$J:$J,'VISSIM Travel Time Outputs'!$D:$D,$D60,'VISSIM Travel Time Outputs'!$A:$A,"AVG",'VISSIM Travel Time Outputs'!$B:$B,BH$9)),"-")</f>
        <v>-</v>
      </c>
      <c r="BI60" s="34" t="str">
        <f>IFERROR(TIME(0,0,AVERAGEIFS('VISSIM Travel Time Outputs'!$J:$J,'VISSIM Travel Time Outputs'!$D:$D,$D60,'VISSIM Travel Time Outputs'!$A:$A,"AVG",'VISSIM Travel Time Outputs'!$B:$B,BI$9)),"-")</f>
        <v>-</v>
      </c>
      <c r="BJ60" s="34" t="str">
        <f>IFERROR(TIME(0,0,AVERAGEIFS('VISSIM Travel Time Outputs'!$J:$J,'VISSIM Travel Time Outputs'!$D:$D,$D60,'VISSIM Travel Time Outputs'!$A:$A,"AVG",'VISSIM Travel Time Outputs'!$B:$B,BJ$9)),"-")</f>
        <v>-</v>
      </c>
      <c r="BK60" s="134" t="str">
        <f>IFERROR(TIME(0,0,AVERAGEIFS('VISSIM Travel Time Outputs'!$J:$J,'VISSIM Travel Time Outputs'!$D:$D,$D60,'VISSIM Travel Time Outputs'!$A:$A,"AVG",'VISSIM Travel Time Outputs'!$B:$B,BK$9)),"-")</f>
        <v>-</v>
      </c>
      <c r="BL60" s="126"/>
      <c r="BM60" s="323" t="str">
        <f>IFERROR(AVERAGEIFS('VISSIM Travel Time Outputs'!$G:$G,'VISSIM Travel Time Outputs'!$D:$D,$D60,'VISSIM Travel Time Outputs'!$A:$A,"AVG",'VISSIM Travel Time Outputs'!$B:$B,BM$9),"-")</f>
        <v>-</v>
      </c>
      <c r="BN60" s="324" t="str">
        <f>IFERROR(AVERAGEIFS('VISSIM Travel Time Outputs'!$G:$G,'VISSIM Travel Time Outputs'!$D:$D,$D60,'VISSIM Travel Time Outputs'!$A:$A,"AVG",'VISSIM Travel Time Outputs'!$B:$B,BN$9),"-")</f>
        <v>-</v>
      </c>
      <c r="BO60" s="324" t="str">
        <f>IFERROR(AVERAGEIFS('VISSIM Travel Time Outputs'!$G:$G,'VISSIM Travel Time Outputs'!$D:$D,$D60,'VISSIM Travel Time Outputs'!$A:$A,"AVG",'VISSIM Travel Time Outputs'!$B:$B,BO$9),"-")</f>
        <v>-</v>
      </c>
      <c r="BP60" s="324" t="str">
        <f>IFERROR(AVERAGEIFS('VISSIM Travel Time Outputs'!$G:$G,'VISSIM Travel Time Outputs'!$D:$D,$D60,'VISSIM Travel Time Outputs'!$A:$A,"AVG",'VISSIM Travel Time Outputs'!$B:$B,BP$9),"-")</f>
        <v>-</v>
      </c>
      <c r="BQ60" s="324" t="str">
        <f>IFERROR(AVERAGEIFS('VISSIM Travel Time Outputs'!$G:$G,'VISSIM Travel Time Outputs'!$D:$D,$D60,'VISSIM Travel Time Outputs'!$A:$A,"AVG",'VISSIM Travel Time Outputs'!$B:$B,BQ$9),"-")</f>
        <v>-</v>
      </c>
      <c r="BR60" s="324" t="str">
        <f>IFERROR(AVERAGEIFS('VISSIM Travel Time Outputs'!$G:$G,'VISSIM Travel Time Outputs'!$D:$D,$D60,'VISSIM Travel Time Outputs'!$A:$A,"AVG",'VISSIM Travel Time Outputs'!$B:$B,BR$9),"-")</f>
        <v>-</v>
      </c>
      <c r="BS60" s="324" t="str">
        <f>IFERROR(AVERAGEIFS('VISSIM Travel Time Outputs'!$G:$G,'VISSIM Travel Time Outputs'!$D:$D,$D60,'VISSIM Travel Time Outputs'!$A:$A,"AVG",'VISSIM Travel Time Outputs'!$B:$B,BS$9),"-")</f>
        <v>-</v>
      </c>
      <c r="BT60" s="324" t="str">
        <f>IFERROR(AVERAGEIFS('VISSIM Travel Time Outputs'!$G:$G,'VISSIM Travel Time Outputs'!$D:$D,$D60,'VISSIM Travel Time Outputs'!$A:$A,"AVG",'VISSIM Travel Time Outputs'!$B:$B,BT$9),"-")</f>
        <v>-</v>
      </c>
      <c r="BU60" s="324" t="str">
        <f>IFERROR(AVERAGEIFS('VISSIM Travel Time Outputs'!$G:$G,'VISSIM Travel Time Outputs'!$D:$D,$D60,'VISSIM Travel Time Outputs'!$A:$A,"AVG",'VISSIM Travel Time Outputs'!$B:$B,BU$9),"-")</f>
        <v>-</v>
      </c>
      <c r="BV60" s="324" t="str">
        <f>IFERROR(AVERAGEIFS('VISSIM Travel Time Outputs'!$G:$G,'VISSIM Travel Time Outputs'!$D:$D,$D60,'VISSIM Travel Time Outputs'!$A:$A,"AVG",'VISSIM Travel Time Outputs'!$B:$B,BV$9),"-")</f>
        <v>-</v>
      </c>
      <c r="BW60" s="324" t="str">
        <f>IFERROR(AVERAGEIFS('VISSIM Travel Time Outputs'!$G:$G,'VISSIM Travel Time Outputs'!$D:$D,$D60,'VISSIM Travel Time Outputs'!$A:$A,"AVG",'VISSIM Travel Time Outputs'!$B:$B,BW$9),"-")</f>
        <v>-</v>
      </c>
      <c r="BX60" s="324" t="str">
        <f>IFERROR(AVERAGEIFS('VISSIM Travel Time Outputs'!$G:$G,'VISSIM Travel Time Outputs'!$D:$D,$D60,'VISSIM Travel Time Outputs'!$A:$A,"AVG",'VISSIM Travel Time Outputs'!$B:$B,BX$9),"-")</f>
        <v>-</v>
      </c>
      <c r="BY60" s="324" t="str">
        <f>IFERROR(AVERAGEIFS('VISSIM Travel Time Outputs'!$G:$G,'VISSIM Travel Time Outputs'!$D:$D,$D60,'VISSIM Travel Time Outputs'!$A:$A,"AVG",'VISSIM Travel Time Outputs'!$B:$B,BY$9),"-")</f>
        <v>-</v>
      </c>
      <c r="BZ60" s="324" t="str">
        <f>IFERROR(AVERAGEIFS('VISSIM Travel Time Outputs'!$G:$G,'VISSIM Travel Time Outputs'!$D:$D,$D60,'VISSIM Travel Time Outputs'!$A:$A,"AVG",'VISSIM Travel Time Outputs'!$B:$B,BZ$9),"-")</f>
        <v>-</v>
      </c>
      <c r="CA60" s="324" t="str">
        <f>IFERROR(AVERAGEIFS('VISSIM Travel Time Outputs'!$G:$G,'VISSIM Travel Time Outputs'!$D:$D,$D60,'VISSIM Travel Time Outputs'!$A:$A,"AVG",'VISSIM Travel Time Outputs'!$B:$B,CA$9),"-")</f>
        <v>-</v>
      </c>
      <c r="CB60" s="325" t="str">
        <f>IFERROR(AVERAGEIFS('VISSIM Travel Time Outputs'!$G:$G,'VISSIM Travel Time Outputs'!$D:$D,$D60,'VISSIM Travel Time Outputs'!$A:$A,"AVG",'VISSIM Travel Time Outputs'!$B:$B,CB$9),"-")</f>
        <v>-</v>
      </c>
      <c r="CC60" s="254"/>
      <c r="CD60" s="209" t="str">
        <f t="shared" si="16"/>
        <v>--</v>
      </c>
      <c r="CE60" s="354" t="str">
        <f t="shared" si="17"/>
        <v>--</v>
      </c>
      <c r="CF60" s="325">
        <f t="shared" si="18"/>
        <v>0</v>
      </c>
      <c r="CG60" s="331"/>
      <c r="CH60" s="209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134"/>
      <c r="CX60" s="331"/>
      <c r="CY60" s="323"/>
      <c r="CZ60" s="324"/>
      <c r="DA60" s="324"/>
      <c r="DB60" s="324"/>
      <c r="DC60" s="324"/>
      <c r="DD60" s="324"/>
      <c r="DE60" s="324"/>
      <c r="DF60" s="324"/>
      <c r="DG60" s="324"/>
      <c r="DH60" s="324"/>
      <c r="DI60" s="324"/>
      <c r="DJ60" s="324"/>
      <c r="DK60" s="324"/>
      <c r="DL60" s="324"/>
      <c r="DM60" s="324"/>
      <c r="DN60" s="325"/>
      <c r="DO60" s="331"/>
      <c r="DP60" s="209" t="str">
        <f t="shared" si="19"/>
        <v>--</v>
      </c>
      <c r="DQ60" s="354" t="str">
        <f t="shared" si="20"/>
        <v>--</v>
      </c>
      <c r="DR60" s="325">
        <f t="shared" si="21"/>
        <v>0</v>
      </c>
      <c r="DS60" s="255"/>
      <c r="DT60" s="209" t="str">
        <f>IFERROR(TIME(0,0,AVERAGEIFS('VISSIM Travel Time Outputs'!$K:$K,'VISSIM Travel Time Outputs'!$D:$D,$D60,'VISSIM Travel Time Outputs'!$A:$A,"AVG",'VISSIM Travel Time Outputs'!$B:$B,DT$9)),"-")</f>
        <v>-</v>
      </c>
      <c r="DU60" s="34" t="str">
        <f>IFERROR(TIME(0,0,AVERAGEIFS('VISSIM Travel Time Outputs'!$K:$K,'VISSIM Travel Time Outputs'!$D:$D,$D60,'VISSIM Travel Time Outputs'!$A:$A,"AVG",'VISSIM Travel Time Outputs'!$B:$B,DU$9)),"-")</f>
        <v>-</v>
      </c>
      <c r="DV60" s="34" t="str">
        <f>IFERROR(TIME(0,0,AVERAGEIFS('VISSIM Travel Time Outputs'!$K:$K,'VISSIM Travel Time Outputs'!$D:$D,$D60,'VISSIM Travel Time Outputs'!$A:$A,"AVG",'VISSIM Travel Time Outputs'!$B:$B,DV$9)),"-")</f>
        <v>-</v>
      </c>
      <c r="DW60" s="34" t="str">
        <f>IFERROR(TIME(0,0,AVERAGEIFS('VISSIM Travel Time Outputs'!$K:$K,'VISSIM Travel Time Outputs'!$D:$D,$D60,'VISSIM Travel Time Outputs'!$A:$A,"AVG",'VISSIM Travel Time Outputs'!$B:$B,DW$9)),"-")</f>
        <v>-</v>
      </c>
      <c r="DX60" s="34" t="str">
        <f>IFERROR(TIME(0,0,AVERAGEIFS('VISSIM Travel Time Outputs'!$K:$K,'VISSIM Travel Time Outputs'!$D:$D,$D60,'VISSIM Travel Time Outputs'!$A:$A,"AVG",'VISSIM Travel Time Outputs'!$B:$B,DX$9)),"-")</f>
        <v>-</v>
      </c>
      <c r="DY60" s="34" t="str">
        <f>IFERROR(TIME(0,0,AVERAGEIFS('VISSIM Travel Time Outputs'!$K:$K,'VISSIM Travel Time Outputs'!$D:$D,$D60,'VISSIM Travel Time Outputs'!$A:$A,"AVG",'VISSIM Travel Time Outputs'!$B:$B,DY$9)),"-")</f>
        <v>-</v>
      </c>
      <c r="DZ60" s="34" t="str">
        <f>IFERROR(TIME(0,0,AVERAGEIFS('VISSIM Travel Time Outputs'!$K:$K,'VISSIM Travel Time Outputs'!$D:$D,$D60,'VISSIM Travel Time Outputs'!$A:$A,"AVG",'VISSIM Travel Time Outputs'!$B:$B,DZ$9)),"-")</f>
        <v>-</v>
      </c>
      <c r="EA60" s="34" t="str">
        <f>IFERROR(TIME(0,0,AVERAGEIFS('VISSIM Travel Time Outputs'!$K:$K,'VISSIM Travel Time Outputs'!$D:$D,$D60,'VISSIM Travel Time Outputs'!$A:$A,"AVG",'VISSIM Travel Time Outputs'!$B:$B,EA$9)),"-")</f>
        <v>-</v>
      </c>
      <c r="EB60" s="34" t="str">
        <f>IFERROR(TIME(0,0,AVERAGEIFS('VISSIM Travel Time Outputs'!$K:$K,'VISSIM Travel Time Outputs'!$D:$D,$D60,'VISSIM Travel Time Outputs'!$A:$A,"AVG",'VISSIM Travel Time Outputs'!$B:$B,EB$9)),"-")</f>
        <v>-</v>
      </c>
      <c r="EC60" s="34" t="str">
        <f>IFERROR(TIME(0,0,AVERAGEIFS('VISSIM Travel Time Outputs'!$K:$K,'VISSIM Travel Time Outputs'!$D:$D,$D60,'VISSIM Travel Time Outputs'!$A:$A,"AVG",'VISSIM Travel Time Outputs'!$B:$B,EC$9)),"-")</f>
        <v>-</v>
      </c>
      <c r="ED60" s="34" t="str">
        <f>IFERROR(TIME(0,0,AVERAGEIFS('VISSIM Travel Time Outputs'!$K:$K,'VISSIM Travel Time Outputs'!$D:$D,$D60,'VISSIM Travel Time Outputs'!$A:$A,"AVG",'VISSIM Travel Time Outputs'!$B:$B,ED$9)),"-")</f>
        <v>-</v>
      </c>
      <c r="EE60" s="34" t="str">
        <f>IFERROR(TIME(0,0,AVERAGEIFS('VISSIM Travel Time Outputs'!$K:$K,'VISSIM Travel Time Outputs'!$D:$D,$D60,'VISSIM Travel Time Outputs'!$A:$A,"AVG",'VISSIM Travel Time Outputs'!$B:$B,EE$9)),"-")</f>
        <v>-</v>
      </c>
      <c r="EF60" s="34" t="str">
        <f>IFERROR(TIME(0,0,AVERAGEIFS('VISSIM Travel Time Outputs'!$K:$K,'VISSIM Travel Time Outputs'!$D:$D,$D60,'VISSIM Travel Time Outputs'!$A:$A,"AVG",'VISSIM Travel Time Outputs'!$B:$B,EF$9)),"-")</f>
        <v>-</v>
      </c>
      <c r="EG60" s="34" t="str">
        <f>IFERROR(TIME(0,0,AVERAGEIFS('VISSIM Travel Time Outputs'!$K:$K,'VISSIM Travel Time Outputs'!$D:$D,$D60,'VISSIM Travel Time Outputs'!$A:$A,"AVG",'VISSIM Travel Time Outputs'!$B:$B,EG$9)),"-")</f>
        <v>-</v>
      </c>
      <c r="EH60" s="34" t="str">
        <f>IFERROR(TIME(0,0,AVERAGEIFS('VISSIM Travel Time Outputs'!$K:$K,'VISSIM Travel Time Outputs'!$D:$D,$D60,'VISSIM Travel Time Outputs'!$A:$A,"AVG",'VISSIM Travel Time Outputs'!$B:$B,EH$9)),"-")</f>
        <v>-</v>
      </c>
      <c r="EI60" s="134" t="str">
        <f>IFERROR(TIME(0,0,AVERAGEIFS('VISSIM Travel Time Outputs'!$K:$K,'VISSIM Travel Time Outputs'!$D:$D,$D60,'VISSIM Travel Time Outputs'!$A:$A,"AVG",'VISSIM Travel Time Outputs'!$B:$B,EI$9)),"-")</f>
        <v>-</v>
      </c>
      <c r="EJ60" s="126"/>
      <c r="EK60" s="323" t="str">
        <f>IFERROR(AVERAGEIFS('VISSIM Travel Time Outputs'!$H:$H,'VISSIM Travel Time Outputs'!$D:$D,$D60,'VISSIM Travel Time Outputs'!$A:$A,"AVG",'VISSIM Travel Time Outputs'!$B:$B,EK$9),"-")</f>
        <v>-</v>
      </c>
      <c r="EL60" s="324" t="str">
        <f>IFERROR(AVERAGEIFS('VISSIM Travel Time Outputs'!$H:$H,'VISSIM Travel Time Outputs'!$D:$D,$D60,'VISSIM Travel Time Outputs'!$A:$A,"AVG",'VISSIM Travel Time Outputs'!$B:$B,EL$9),"-")</f>
        <v>-</v>
      </c>
      <c r="EM60" s="324" t="str">
        <f>IFERROR(AVERAGEIFS('VISSIM Travel Time Outputs'!$H:$H,'VISSIM Travel Time Outputs'!$D:$D,$D60,'VISSIM Travel Time Outputs'!$A:$A,"AVG",'VISSIM Travel Time Outputs'!$B:$B,EM$9),"-")</f>
        <v>-</v>
      </c>
      <c r="EN60" s="324" t="str">
        <f>IFERROR(AVERAGEIFS('VISSIM Travel Time Outputs'!$H:$H,'VISSIM Travel Time Outputs'!$D:$D,$D60,'VISSIM Travel Time Outputs'!$A:$A,"AVG",'VISSIM Travel Time Outputs'!$B:$B,EN$9),"-")</f>
        <v>-</v>
      </c>
      <c r="EO60" s="324" t="str">
        <f>IFERROR(AVERAGEIFS('VISSIM Travel Time Outputs'!$H:$H,'VISSIM Travel Time Outputs'!$D:$D,$D60,'VISSIM Travel Time Outputs'!$A:$A,"AVG",'VISSIM Travel Time Outputs'!$B:$B,EO$9),"-")</f>
        <v>-</v>
      </c>
      <c r="EP60" s="324" t="str">
        <f>IFERROR(AVERAGEIFS('VISSIM Travel Time Outputs'!$H:$H,'VISSIM Travel Time Outputs'!$D:$D,$D60,'VISSIM Travel Time Outputs'!$A:$A,"AVG",'VISSIM Travel Time Outputs'!$B:$B,EP$9),"-")</f>
        <v>-</v>
      </c>
      <c r="EQ60" s="324" t="str">
        <f>IFERROR(AVERAGEIFS('VISSIM Travel Time Outputs'!$H:$H,'VISSIM Travel Time Outputs'!$D:$D,$D60,'VISSIM Travel Time Outputs'!$A:$A,"AVG",'VISSIM Travel Time Outputs'!$B:$B,EQ$9),"-")</f>
        <v>-</v>
      </c>
      <c r="ER60" s="324" t="str">
        <f>IFERROR(AVERAGEIFS('VISSIM Travel Time Outputs'!$H:$H,'VISSIM Travel Time Outputs'!$D:$D,$D60,'VISSIM Travel Time Outputs'!$A:$A,"AVG",'VISSIM Travel Time Outputs'!$B:$B,ER$9),"-")</f>
        <v>-</v>
      </c>
      <c r="ES60" s="324" t="str">
        <f>IFERROR(AVERAGEIFS('VISSIM Travel Time Outputs'!$H:$H,'VISSIM Travel Time Outputs'!$D:$D,$D60,'VISSIM Travel Time Outputs'!$A:$A,"AVG",'VISSIM Travel Time Outputs'!$B:$B,ES$9),"-")</f>
        <v>-</v>
      </c>
      <c r="ET60" s="324" t="str">
        <f>IFERROR(AVERAGEIFS('VISSIM Travel Time Outputs'!$H:$H,'VISSIM Travel Time Outputs'!$D:$D,$D60,'VISSIM Travel Time Outputs'!$A:$A,"AVG",'VISSIM Travel Time Outputs'!$B:$B,ET$9),"-")</f>
        <v>-</v>
      </c>
      <c r="EU60" s="324" t="str">
        <f>IFERROR(AVERAGEIFS('VISSIM Travel Time Outputs'!$H:$H,'VISSIM Travel Time Outputs'!$D:$D,$D60,'VISSIM Travel Time Outputs'!$A:$A,"AVG",'VISSIM Travel Time Outputs'!$B:$B,EU$9),"-")</f>
        <v>-</v>
      </c>
      <c r="EV60" s="324" t="str">
        <f>IFERROR(AVERAGEIFS('VISSIM Travel Time Outputs'!$H:$H,'VISSIM Travel Time Outputs'!$D:$D,$D60,'VISSIM Travel Time Outputs'!$A:$A,"AVG",'VISSIM Travel Time Outputs'!$B:$B,EV$9),"-")</f>
        <v>-</v>
      </c>
      <c r="EW60" s="324" t="str">
        <f>IFERROR(AVERAGEIFS('VISSIM Travel Time Outputs'!$H:$H,'VISSIM Travel Time Outputs'!$D:$D,$D60,'VISSIM Travel Time Outputs'!$A:$A,"AVG",'VISSIM Travel Time Outputs'!$B:$B,EW$9),"-")</f>
        <v>-</v>
      </c>
      <c r="EX60" s="324" t="str">
        <f>IFERROR(AVERAGEIFS('VISSIM Travel Time Outputs'!$H:$H,'VISSIM Travel Time Outputs'!$D:$D,$D60,'VISSIM Travel Time Outputs'!$A:$A,"AVG",'VISSIM Travel Time Outputs'!$B:$B,EX$9),"-")</f>
        <v>-</v>
      </c>
      <c r="EY60" s="324" t="str">
        <f>IFERROR(AVERAGEIFS('VISSIM Travel Time Outputs'!$H:$H,'VISSIM Travel Time Outputs'!$D:$D,$D60,'VISSIM Travel Time Outputs'!$A:$A,"AVG",'VISSIM Travel Time Outputs'!$B:$B,EY$9),"-")</f>
        <v>-</v>
      </c>
      <c r="EZ60" s="325" t="str">
        <f>IFERROR(AVERAGEIFS('VISSIM Travel Time Outputs'!$H:$H,'VISSIM Travel Time Outputs'!$D:$D,$D60,'VISSIM Travel Time Outputs'!$A:$A,"AVG",'VISSIM Travel Time Outputs'!$B:$B,EZ$9),"-")</f>
        <v>-</v>
      </c>
      <c r="FA60" s="254"/>
      <c r="FB60" s="209" t="str">
        <f t="shared" si="22"/>
        <v>--</v>
      </c>
      <c r="FC60" s="354" t="str">
        <f t="shared" si="23"/>
        <v>--</v>
      </c>
      <c r="FD60" s="325">
        <f t="shared" si="24"/>
        <v>0</v>
      </c>
      <c r="FE60" s="331"/>
      <c r="FF60" s="209" t="str">
        <f>IFERROR(GETPIVOTDATA("Average of TRAVTM(40)",#REF!,"TIMEINT",FF$9,"VEHICLETRAVELTIMEMEASUREMENT",$D60)/3600/24,"--")</f>
        <v>--</v>
      </c>
      <c r="FG60" s="34" t="str">
        <f>IFERROR(GETPIVOTDATA("Average of TRAVTM(40)",#REF!,"TIMEINT",FG$9,"VEHICLETRAVELTIMEMEASUREMENT",$D60)/3600/24,"--")</f>
        <v>--</v>
      </c>
      <c r="FH60" s="34" t="str">
        <f>IFERROR(GETPIVOTDATA("Average of TRAVTM(40)",#REF!,"TIMEINT",FH$9,"VEHICLETRAVELTIMEMEASUREMENT",$D60)/3600/24,"--")</f>
        <v>--</v>
      </c>
      <c r="FI60" s="34" t="str">
        <f>IFERROR(GETPIVOTDATA("Average of TRAVTM(40)",#REF!,"TIMEINT",FI$9,"VEHICLETRAVELTIMEMEASUREMENT",$D60)/3600/24,"--")</f>
        <v>--</v>
      </c>
      <c r="FJ60" s="34" t="str">
        <f>IFERROR(GETPIVOTDATA("Average of TRAVTM(40)",#REF!,"TIMEINT",FJ$9,"VEHICLETRAVELTIMEMEASUREMENT",$D60)/3600/24,"--")</f>
        <v>--</v>
      </c>
      <c r="FK60" s="34" t="str">
        <f>IFERROR(GETPIVOTDATA("Average of TRAVTM(40)",#REF!,"TIMEINT",FK$9,"VEHICLETRAVELTIMEMEASUREMENT",$D60)/3600/24,"--")</f>
        <v>--</v>
      </c>
      <c r="FL60" s="34" t="str">
        <f>IFERROR(GETPIVOTDATA("Average of TRAVTM(40)",#REF!,"TIMEINT",FL$9,"VEHICLETRAVELTIMEMEASUREMENT",$D60)/3600/24,"--")</f>
        <v>--</v>
      </c>
      <c r="FM60" s="34" t="str">
        <f>IFERROR(GETPIVOTDATA("Average of TRAVTM(40)",#REF!,"TIMEINT",FM$9,"VEHICLETRAVELTIMEMEASUREMENT",$D60)/3600/24,"--")</f>
        <v>--</v>
      </c>
      <c r="FN60" s="34" t="str">
        <f>IFERROR(GETPIVOTDATA("Average of TRAVTM(40)",#REF!,"TIMEINT",FN$9,"VEHICLETRAVELTIMEMEASUREMENT",$D60)/3600/24,"--")</f>
        <v>--</v>
      </c>
      <c r="FO60" s="34" t="str">
        <f>IFERROR(GETPIVOTDATA("Average of TRAVTM(40)",#REF!,"TIMEINT",FO$9,"VEHICLETRAVELTIMEMEASUREMENT",$D60)/3600/24,"--")</f>
        <v>--</v>
      </c>
      <c r="FP60" s="34" t="str">
        <f>IFERROR(GETPIVOTDATA("Average of TRAVTM(40)",#REF!,"TIMEINT",FP$9,"VEHICLETRAVELTIMEMEASUREMENT",$D60)/3600/24,"--")</f>
        <v>--</v>
      </c>
      <c r="FQ60" s="34" t="str">
        <f>IFERROR(GETPIVOTDATA("Average of TRAVTM(40)",#REF!,"TIMEINT",FQ$9,"VEHICLETRAVELTIMEMEASUREMENT",$D60)/3600/24,"--")</f>
        <v>--</v>
      </c>
      <c r="FR60" s="34" t="str">
        <f>IFERROR(GETPIVOTDATA("Average of TRAVTM(40)",#REF!,"TIMEINT",FR$9,"VEHICLETRAVELTIMEMEASUREMENT",$D60)/3600/24,"--")</f>
        <v>--</v>
      </c>
      <c r="FS60" s="34" t="str">
        <f>IFERROR(GETPIVOTDATA("Average of TRAVTM(40)",#REF!,"TIMEINT",FS$9,"VEHICLETRAVELTIMEMEASUREMENT",$D60)/3600/24,"--")</f>
        <v>--</v>
      </c>
      <c r="FT60" s="34" t="str">
        <f>IFERROR(GETPIVOTDATA("Average of TRAVTM(40)",#REF!,"TIMEINT",FT$9,"VEHICLETRAVELTIMEMEASUREMENT",$D60)/3600/24,"--")</f>
        <v>--</v>
      </c>
      <c r="FU60" s="134" t="str">
        <f>IFERROR(GETPIVOTDATA("Average of TRAVTM(40)",#REF!,"TIMEINT",FU$9,"VEHICLETRAVELTIMEMEASUREMENT",$D60)/3600/24,"--")</f>
        <v>--</v>
      </c>
      <c r="FV60" s="331"/>
      <c r="FW60" s="323" t="str">
        <f>IFERROR(GETPIVOTDATA("Average of VEHS(40)",#REF!,"TIMEINT",FW$9,"VEHICLETRAVELTIMEMEASUREMENT",$D60),"--")</f>
        <v>--</v>
      </c>
      <c r="FX60" s="324" t="str">
        <f>IFERROR(GETPIVOTDATA("Average of VEHS(40)",#REF!,"TIMEINT",FX$9,"VEHICLETRAVELTIMEMEASUREMENT",$D60),"--")</f>
        <v>--</v>
      </c>
      <c r="FY60" s="324" t="str">
        <f>IFERROR(GETPIVOTDATA("Average of VEHS(40)",#REF!,"TIMEINT",FY$9,"VEHICLETRAVELTIMEMEASUREMENT",$D60),"--")</f>
        <v>--</v>
      </c>
      <c r="FZ60" s="324" t="str">
        <f>IFERROR(GETPIVOTDATA("Average of VEHS(40)",#REF!,"TIMEINT",FZ$9,"VEHICLETRAVELTIMEMEASUREMENT",$D60),"--")</f>
        <v>--</v>
      </c>
      <c r="GA60" s="324" t="str">
        <f>IFERROR(GETPIVOTDATA("Average of VEHS(40)",#REF!,"TIMEINT",GA$9,"VEHICLETRAVELTIMEMEASUREMENT",$D60),"--")</f>
        <v>--</v>
      </c>
      <c r="GB60" s="324" t="str">
        <f>IFERROR(GETPIVOTDATA("Average of VEHS(40)",#REF!,"TIMEINT",GB$9,"VEHICLETRAVELTIMEMEASUREMENT",$D60),"--")</f>
        <v>--</v>
      </c>
      <c r="GC60" s="324" t="str">
        <f>IFERROR(GETPIVOTDATA("Average of VEHS(40)",#REF!,"TIMEINT",GC$9,"VEHICLETRAVELTIMEMEASUREMENT",$D60),"--")</f>
        <v>--</v>
      </c>
      <c r="GD60" s="324" t="str">
        <f>IFERROR(GETPIVOTDATA("Average of VEHS(40)",#REF!,"TIMEINT",GD$9,"VEHICLETRAVELTIMEMEASUREMENT",$D60),"--")</f>
        <v>--</v>
      </c>
      <c r="GE60" s="324" t="str">
        <f>IFERROR(GETPIVOTDATA("Average of VEHS(40)",#REF!,"TIMEINT",GE$9,"VEHICLETRAVELTIMEMEASUREMENT",$D60),"--")</f>
        <v>--</v>
      </c>
      <c r="GF60" s="324" t="str">
        <f>IFERROR(GETPIVOTDATA("Average of VEHS(40)",#REF!,"TIMEINT",GF$9,"VEHICLETRAVELTIMEMEASUREMENT",$D60),"--")</f>
        <v>--</v>
      </c>
      <c r="GG60" s="324" t="str">
        <f>IFERROR(GETPIVOTDATA("Average of VEHS(40)",#REF!,"TIMEINT",GG$9,"VEHICLETRAVELTIMEMEASUREMENT",$D60),"--")</f>
        <v>--</v>
      </c>
      <c r="GH60" s="324" t="str">
        <f>IFERROR(GETPIVOTDATA("Average of VEHS(40)",#REF!,"TIMEINT",GH$9,"VEHICLETRAVELTIMEMEASUREMENT",$D60),"--")</f>
        <v>--</v>
      </c>
      <c r="GI60" s="324" t="str">
        <f>IFERROR(GETPIVOTDATA("Average of VEHS(40)",#REF!,"TIMEINT",GI$9,"VEHICLETRAVELTIMEMEASUREMENT",$D60),"--")</f>
        <v>--</v>
      </c>
      <c r="GJ60" s="324" t="str">
        <f>IFERROR(GETPIVOTDATA("Average of VEHS(40)",#REF!,"TIMEINT",GJ$9,"VEHICLETRAVELTIMEMEASUREMENT",$D60),"--")</f>
        <v>--</v>
      </c>
      <c r="GK60" s="324" t="str">
        <f>IFERROR(GETPIVOTDATA("Average of VEHS(40)",#REF!,"TIMEINT",GK$9,"VEHICLETRAVELTIMEMEASUREMENT",$D60),"--")</f>
        <v>--</v>
      </c>
      <c r="GL60" s="325" t="str">
        <f>IFERROR(GETPIVOTDATA("Average of VEHS(40)",#REF!,"TIMEINT",GL$9,"VEHICLETRAVELTIMEMEASUREMENT",$D60),"--")</f>
        <v>--</v>
      </c>
      <c r="GM60" s="331"/>
      <c r="GN60" s="209" t="str">
        <f t="shared" si="25"/>
        <v>--</v>
      </c>
      <c r="GO60" s="354" t="str">
        <f t="shared" si="26"/>
        <v>--</v>
      </c>
      <c r="GP60" s="325">
        <f t="shared" si="27"/>
        <v>0</v>
      </c>
      <c r="GQ60" s="331"/>
      <c r="GR60" s="209" t="str">
        <f>IFERROR(GETPIVOTDATA("Average of TRAVTM(60)",#REF!,"TIMEINT",GR$9,"VEHICLETRAVELTIMEMEASUREMENT",$D60)/3600/24,"--")</f>
        <v>--</v>
      </c>
      <c r="GS60" s="34" t="str">
        <f>IFERROR(GETPIVOTDATA("Average of TRAVTM(60)",#REF!,"TIMEINT",GS$9,"VEHICLETRAVELTIMEMEASUREMENT",$D60)/3600/24,"--")</f>
        <v>--</v>
      </c>
      <c r="GT60" s="34" t="str">
        <f>IFERROR(GETPIVOTDATA("Average of TRAVTM(60)",#REF!,"TIMEINT",GT$9,"VEHICLETRAVELTIMEMEASUREMENT",$D60)/3600/24,"--")</f>
        <v>--</v>
      </c>
      <c r="GU60" s="34" t="str">
        <f>IFERROR(GETPIVOTDATA("Average of TRAVTM(60)",#REF!,"TIMEINT",GU$9,"VEHICLETRAVELTIMEMEASUREMENT",$D60)/3600/24,"--")</f>
        <v>--</v>
      </c>
      <c r="GV60" s="34" t="str">
        <f>IFERROR(GETPIVOTDATA("Average of TRAVTM(60)",#REF!,"TIMEINT",GV$9,"VEHICLETRAVELTIMEMEASUREMENT",$D60)/3600/24,"--")</f>
        <v>--</v>
      </c>
      <c r="GW60" s="34" t="str">
        <f>IFERROR(GETPIVOTDATA("Average of TRAVTM(60)",#REF!,"TIMEINT",GW$9,"VEHICLETRAVELTIMEMEASUREMENT",$D60)/3600/24,"--")</f>
        <v>--</v>
      </c>
      <c r="GX60" s="34" t="str">
        <f>IFERROR(GETPIVOTDATA("Average of TRAVTM(60)",#REF!,"TIMEINT",GX$9,"VEHICLETRAVELTIMEMEASUREMENT",$D60)/3600/24,"--")</f>
        <v>--</v>
      </c>
      <c r="GY60" s="34" t="str">
        <f>IFERROR(GETPIVOTDATA("Average of TRAVTM(60)",#REF!,"TIMEINT",GY$9,"VEHICLETRAVELTIMEMEASUREMENT",$D60)/3600/24,"--")</f>
        <v>--</v>
      </c>
      <c r="GZ60" s="34" t="str">
        <f>IFERROR(GETPIVOTDATA("Average of TRAVTM(60)",#REF!,"TIMEINT",GZ$9,"VEHICLETRAVELTIMEMEASUREMENT",$D60)/3600/24,"--")</f>
        <v>--</v>
      </c>
      <c r="HA60" s="34" t="str">
        <f>IFERROR(GETPIVOTDATA("Average of TRAVTM(60)",#REF!,"TIMEINT",HA$9,"VEHICLETRAVELTIMEMEASUREMENT",$D60)/3600/24,"--")</f>
        <v>--</v>
      </c>
      <c r="HB60" s="34" t="str">
        <f>IFERROR(GETPIVOTDATA("Average of TRAVTM(60)",#REF!,"TIMEINT",HB$9,"VEHICLETRAVELTIMEMEASUREMENT",$D60)/3600/24,"--")</f>
        <v>--</v>
      </c>
      <c r="HC60" s="34" t="str">
        <f>IFERROR(GETPIVOTDATA("Average of TRAVTM(60)",#REF!,"TIMEINT",HC$9,"VEHICLETRAVELTIMEMEASUREMENT",$D60)/3600/24,"--")</f>
        <v>--</v>
      </c>
      <c r="HD60" s="34" t="str">
        <f>IFERROR(GETPIVOTDATA("Average of TRAVTM(60)",#REF!,"TIMEINT",HD$9,"VEHICLETRAVELTIMEMEASUREMENT",$D60)/3600/24,"--")</f>
        <v>--</v>
      </c>
      <c r="HE60" s="34" t="str">
        <f>IFERROR(GETPIVOTDATA("Average of TRAVTM(60)",#REF!,"TIMEINT",HE$9,"VEHICLETRAVELTIMEMEASUREMENT",$D60)/3600/24,"--")</f>
        <v>--</v>
      </c>
      <c r="HF60" s="34" t="str">
        <f>IFERROR(GETPIVOTDATA("Average of TRAVTM(60)",#REF!,"TIMEINT",HF$9,"VEHICLETRAVELTIMEMEASUREMENT",$D60)/3600/24,"--")</f>
        <v>--</v>
      </c>
      <c r="HG60" s="134" t="str">
        <f>IFERROR(GETPIVOTDATA("Average of TRAVTM(60)",#REF!,"TIMEINT",HG$9,"VEHICLETRAVELTIMEMEASUREMENT",$D60)/3600/24,"--")</f>
        <v>--</v>
      </c>
      <c r="HH60" s="331"/>
      <c r="HI60" s="323" t="str">
        <f>IFERROR(GETPIVOTDATA("Average of VEHS(60)",#REF!,"TIMEINT",HI$9,"VEHICLETRAVELTIMEMEASUREMENT",$D60),"--")</f>
        <v>--</v>
      </c>
      <c r="HJ60" s="324" t="str">
        <f>IFERROR(GETPIVOTDATA("Average of VEHS(60)",#REF!,"TIMEINT",HJ$9,"VEHICLETRAVELTIMEMEASUREMENT",$D60),"--")</f>
        <v>--</v>
      </c>
      <c r="HK60" s="324" t="str">
        <f>IFERROR(GETPIVOTDATA("Average of VEHS(60)",#REF!,"TIMEINT",HK$9,"VEHICLETRAVELTIMEMEASUREMENT",$D60),"--")</f>
        <v>--</v>
      </c>
      <c r="HL60" s="324" t="str">
        <f>IFERROR(GETPIVOTDATA("Average of VEHS(60)",#REF!,"TIMEINT",HL$9,"VEHICLETRAVELTIMEMEASUREMENT",$D60),"--")</f>
        <v>--</v>
      </c>
      <c r="HM60" s="324" t="str">
        <f>IFERROR(GETPIVOTDATA("Average of VEHS(60)",#REF!,"TIMEINT",HM$9,"VEHICLETRAVELTIMEMEASUREMENT",$D60),"--")</f>
        <v>--</v>
      </c>
      <c r="HN60" s="324" t="str">
        <f>IFERROR(GETPIVOTDATA("Average of VEHS(60)",#REF!,"TIMEINT",HN$9,"VEHICLETRAVELTIMEMEASUREMENT",$D60),"--")</f>
        <v>--</v>
      </c>
      <c r="HO60" s="324" t="str">
        <f>IFERROR(GETPIVOTDATA("Average of VEHS(60)",#REF!,"TIMEINT",HO$9,"VEHICLETRAVELTIMEMEASUREMENT",$D60),"--")</f>
        <v>--</v>
      </c>
      <c r="HP60" s="324" t="str">
        <f>IFERROR(GETPIVOTDATA("Average of VEHS(60)",#REF!,"TIMEINT",HP$9,"VEHICLETRAVELTIMEMEASUREMENT",$D60),"--")</f>
        <v>--</v>
      </c>
      <c r="HQ60" s="324" t="str">
        <f>IFERROR(GETPIVOTDATA("Average of VEHS(60)",#REF!,"TIMEINT",HQ$9,"VEHICLETRAVELTIMEMEASUREMENT",$D60),"--")</f>
        <v>--</v>
      </c>
      <c r="HR60" s="324" t="str">
        <f>IFERROR(GETPIVOTDATA("Average of VEHS(60)",#REF!,"TIMEINT",HR$9,"VEHICLETRAVELTIMEMEASUREMENT",$D60),"--")</f>
        <v>--</v>
      </c>
      <c r="HS60" s="324" t="str">
        <f>IFERROR(GETPIVOTDATA("Average of VEHS(60)",#REF!,"TIMEINT",HS$9,"VEHICLETRAVELTIMEMEASUREMENT",$D60),"--")</f>
        <v>--</v>
      </c>
      <c r="HT60" s="324" t="str">
        <f>IFERROR(GETPIVOTDATA("Average of VEHS(60)",#REF!,"TIMEINT",HT$9,"VEHICLETRAVELTIMEMEASUREMENT",$D60),"--")</f>
        <v>--</v>
      </c>
      <c r="HU60" s="324" t="str">
        <f>IFERROR(GETPIVOTDATA("Average of VEHS(60)",#REF!,"TIMEINT",HU$9,"VEHICLETRAVELTIMEMEASUREMENT",$D60),"--")</f>
        <v>--</v>
      </c>
      <c r="HV60" s="324" t="str">
        <f>IFERROR(GETPIVOTDATA("Average of VEHS(60)",#REF!,"TIMEINT",HV$9,"VEHICLETRAVELTIMEMEASUREMENT",$D60),"--")</f>
        <v>--</v>
      </c>
      <c r="HW60" s="324" t="str">
        <f>IFERROR(GETPIVOTDATA("Average of VEHS(60)",#REF!,"TIMEINT",HW$9,"VEHICLETRAVELTIMEMEASUREMENT",$D60),"--")</f>
        <v>--</v>
      </c>
      <c r="HX60" s="325" t="str">
        <f>IFERROR(GETPIVOTDATA("Average of VEHS(60)",#REF!,"TIMEINT",HX$9,"VEHICLETRAVELTIMEMEASUREMENT",$D60),"--")</f>
        <v>--</v>
      </c>
      <c r="HY60" s="331"/>
      <c r="HZ60" s="209" t="str">
        <f t="shared" si="28"/>
        <v>--</v>
      </c>
      <c r="IA60" s="354" t="str">
        <f t="shared" si="29"/>
        <v>--</v>
      </c>
      <c r="IB60" s="325">
        <f t="shared" si="30"/>
        <v>0</v>
      </c>
      <c r="IC60" s="638"/>
      <c r="ID60" s="323" t="str">
        <f>IFERROR(AVERAGEIFS('VISSIM Travel Time Outputs'!#REF!,'VISSIM Travel Time Outputs'!#REF!,$D60,'VISSIM Travel Time Outputs'!#REF!,"AVG",'VISSIM Travel Time Outputs'!#REF!,ID$9),"-")</f>
        <v>-</v>
      </c>
      <c r="IE60" s="324" t="str">
        <f>IFERROR(AVERAGEIFS('VISSIM Travel Time Outputs'!#REF!,'VISSIM Travel Time Outputs'!#REF!,$D60,'VISSIM Travel Time Outputs'!#REF!,"AVG",'VISSIM Travel Time Outputs'!#REF!,IE$9),"-")</f>
        <v>-</v>
      </c>
      <c r="IF60" s="324" t="str">
        <f>IFERROR(AVERAGEIFS('VISSIM Travel Time Outputs'!#REF!,'VISSIM Travel Time Outputs'!#REF!,$D60,'VISSIM Travel Time Outputs'!#REF!,"AVG",'VISSIM Travel Time Outputs'!#REF!,IF$9),"-")</f>
        <v>-</v>
      </c>
      <c r="IG60" s="324" t="str">
        <f>IFERROR(AVERAGEIFS('VISSIM Travel Time Outputs'!#REF!,'VISSIM Travel Time Outputs'!#REF!,$D60,'VISSIM Travel Time Outputs'!#REF!,"AVG",'VISSIM Travel Time Outputs'!#REF!,IG$9),"-")</f>
        <v>-</v>
      </c>
      <c r="IH60" s="324" t="str">
        <f>IFERROR(AVERAGEIFS('VISSIM Travel Time Outputs'!#REF!,'VISSIM Travel Time Outputs'!#REF!,$D60,'VISSIM Travel Time Outputs'!#REF!,"AVG",'VISSIM Travel Time Outputs'!#REF!,IH$9),"-")</f>
        <v>-</v>
      </c>
      <c r="II60" s="324" t="str">
        <f>IFERROR(AVERAGEIFS('VISSIM Travel Time Outputs'!#REF!,'VISSIM Travel Time Outputs'!#REF!,$D60,'VISSIM Travel Time Outputs'!#REF!,"AVG",'VISSIM Travel Time Outputs'!#REF!,II$9),"-")</f>
        <v>-</v>
      </c>
      <c r="IJ60" s="324" t="str">
        <f>IFERROR(AVERAGEIFS('VISSIM Travel Time Outputs'!#REF!,'VISSIM Travel Time Outputs'!#REF!,$D60,'VISSIM Travel Time Outputs'!#REF!,"AVG",'VISSIM Travel Time Outputs'!#REF!,IJ$9),"-")</f>
        <v>-</v>
      </c>
      <c r="IK60" s="324" t="str">
        <f>IFERROR(AVERAGEIFS('VISSIM Travel Time Outputs'!#REF!,'VISSIM Travel Time Outputs'!#REF!,$D60,'VISSIM Travel Time Outputs'!#REF!,"AVG",'VISSIM Travel Time Outputs'!#REF!,IK$9),"-")</f>
        <v>-</v>
      </c>
      <c r="IL60" s="324" t="str">
        <f>IFERROR(AVERAGEIFS('VISSIM Travel Time Outputs'!#REF!,'VISSIM Travel Time Outputs'!#REF!,$D60,'VISSIM Travel Time Outputs'!#REF!,"AVG",'VISSIM Travel Time Outputs'!#REF!,IL$9),"-")</f>
        <v>-</v>
      </c>
      <c r="IM60" s="324" t="str">
        <f>IFERROR(AVERAGEIFS('VISSIM Travel Time Outputs'!#REF!,'VISSIM Travel Time Outputs'!#REF!,$D60,'VISSIM Travel Time Outputs'!#REF!,"AVG",'VISSIM Travel Time Outputs'!#REF!,IM$9),"-")</f>
        <v>-</v>
      </c>
      <c r="IN60" s="324" t="str">
        <f>IFERROR(AVERAGEIFS('VISSIM Travel Time Outputs'!#REF!,'VISSIM Travel Time Outputs'!#REF!,$D60,'VISSIM Travel Time Outputs'!#REF!,"AVG",'VISSIM Travel Time Outputs'!#REF!,IN$9),"-")</f>
        <v>-</v>
      </c>
      <c r="IO60" s="324" t="str">
        <f>IFERROR(AVERAGEIFS('VISSIM Travel Time Outputs'!#REF!,'VISSIM Travel Time Outputs'!#REF!,$D60,'VISSIM Travel Time Outputs'!#REF!,"AVG",'VISSIM Travel Time Outputs'!#REF!,IO$9),"-")</f>
        <v>-</v>
      </c>
      <c r="IP60" s="324" t="str">
        <f>IFERROR(AVERAGEIFS('VISSIM Travel Time Outputs'!#REF!,'VISSIM Travel Time Outputs'!#REF!,$D60,'VISSIM Travel Time Outputs'!#REF!,"AVG",'VISSIM Travel Time Outputs'!#REF!,IP$9),"-")</f>
        <v>-</v>
      </c>
      <c r="IQ60" s="324" t="str">
        <f>IFERROR(AVERAGEIFS('VISSIM Travel Time Outputs'!#REF!,'VISSIM Travel Time Outputs'!#REF!,$D60,'VISSIM Travel Time Outputs'!#REF!,"AVG",'VISSIM Travel Time Outputs'!#REF!,IQ$9),"-")</f>
        <v>-</v>
      </c>
      <c r="IR60" s="324" t="str">
        <f>IFERROR(AVERAGEIFS('VISSIM Travel Time Outputs'!#REF!,'VISSIM Travel Time Outputs'!#REF!,$D60,'VISSIM Travel Time Outputs'!#REF!,"AVG",'VISSIM Travel Time Outputs'!#REF!,IR$9),"-")</f>
        <v>-</v>
      </c>
      <c r="IS60" s="325" t="str">
        <f>IFERROR(AVERAGEIFS('VISSIM Travel Time Outputs'!#REF!,'VISSIM Travel Time Outputs'!#REF!,$D60,'VISSIM Travel Time Outputs'!#REF!,"AVG",'VISSIM Travel Time Outputs'!#REF!,IS$9),"-")</f>
        <v>-</v>
      </c>
      <c r="IT60" s="325" t="str">
        <f t="shared" si="31"/>
        <v>--</v>
      </c>
    </row>
    <row r="61" spans="1:254" x14ac:dyDescent="0.35">
      <c r="A61" s="252" t="str">
        <f t="shared" si="12"/>
        <v>H</v>
      </c>
      <c r="B61" s="319">
        <f t="shared" si="33"/>
        <v>52</v>
      </c>
      <c r="C61" s="413">
        <f>INDEX('Input - Travel Times'!$B$3:$AH$103,MATCH($B61,'Input - Travel Times'!$B$3:$B$103,0),MATCH(C$9,'Input - Travel Times'!$B$3:$AH$3,0))</f>
        <v>0</v>
      </c>
      <c r="D61" s="150">
        <f>INDEX('Input - Travel Times'!$B$3:$AH$103,MATCH($B61,'Input - Travel Times'!$B$3:$B$103,0),MATCH(D$9,'Input - Travel Times'!$B$3:$AH$3,0))</f>
        <v>0</v>
      </c>
      <c r="E61" s="518">
        <f>TIME(0,0,INDEX('Input - Travel Times'!$B$3:$AH$103,MATCH($B61,'Input - Travel Times'!$B$3:$B$103,0),MATCH(E$9,'Input - Travel Times'!$B$3:$AH$3,0)))</f>
        <v>0</v>
      </c>
      <c r="F61" s="518">
        <f>TIME(0,0,INDEX('Input - Travel Times'!$B$3:$AH$103,MATCH($B61,'Input - Travel Times'!$B$3:$B$103,0),MATCH(F$9,'Input - Travel Times'!$B$3:$AH$3,0)))</f>
        <v>0</v>
      </c>
      <c r="G61" s="518">
        <f>TIME(0,0,INDEX('Input - Travel Times'!$B$3:$AH$103,MATCH($B61,'Input - Travel Times'!$B$3:$B$103,0),MATCH(G$9,'Input - Travel Times'!$B$3:$AH$3,0)))</f>
        <v>0</v>
      </c>
      <c r="H61" s="518">
        <f>TIME(0,0,INDEX('Input - Travel Times'!$B$3:$AH$103,MATCH($B61,'Input - Travel Times'!$B$3:$B$103,0),MATCH(H$9,'Input - Travel Times'!$B$3:$AH$3,0)))</f>
        <v>0</v>
      </c>
      <c r="J61" s="209" t="str">
        <f>IFERROR(TIME(0,0,AVERAGEIFS('VISSIM Travel Time Outputs'!$I:$I,'VISSIM Travel Time Outputs'!$D:$D,$D61,'VISSIM Travel Time Outputs'!$A:$A,"AVG",'VISSIM Travel Time Outputs'!$B:$B,J$9)),"-")</f>
        <v>-</v>
      </c>
      <c r="K61" s="34" t="str">
        <f>IFERROR(TIME(0,0,AVERAGEIFS('VISSIM Travel Time Outputs'!$I:$I,'VISSIM Travel Time Outputs'!$D:$D,$D61,'VISSIM Travel Time Outputs'!$A:$A,"AVG",'VISSIM Travel Time Outputs'!$B:$B,K$9)),"-")</f>
        <v>-</v>
      </c>
      <c r="L61" s="34" t="str">
        <f>IFERROR(TIME(0,0,AVERAGEIFS('VISSIM Travel Time Outputs'!$I:$I,'VISSIM Travel Time Outputs'!$D:$D,$D61,'VISSIM Travel Time Outputs'!$A:$A,"AVG",'VISSIM Travel Time Outputs'!$B:$B,L$9)),"-")</f>
        <v>-</v>
      </c>
      <c r="M61" s="34" t="str">
        <f>IFERROR(TIME(0,0,AVERAGEIFS('VISSIM Travel Time Outputs'!$I:$I,'VISSIM Travel Time Outputs'!$D:$D,$D61,'VISSIM Travel Time Outputs'!$A:$A,"AVG",'VISSIM Travel Time Outputs'!$B:$B,M$9)),"-")</f>
        <v>-</v>
      </c>
      <c r="N61" s="34" t="str">
        <f>IFERROR(TIME(0,0,AVERAGEIFS('VISSIM Travel Time Outputs'!$I:$I,'VISSIM Travel Time Outputs'!$D:$D,$D61,'VISSIM Travel Time Outputs'!$A:$A,"AVG",'VISSIM Travel Time Outputs'!$B:$B,N$9)),"-")</f>
        <v>-</v>
      </c>
      <c r="O61" s="34" t="str">
        <f>IFERROR(TIME(0,0,AVERAGEIFS('VISSIM Travel Time Outputs'!$I:$I,'VISSIM Travel Time Outputs'!$D:$D,$D61,'VISSIM Travel Time Outputs'!$A:$A,"AVG",'VISSIM Travel Time Outputs'!$B:$B,O$9)),"-")</f>
        <v>-</v>
      </c>
      <c r="P61" s="34" t="str">
        <f>IFERROR(TIME(0,0,AVERAGEIFS('VISSIM Travel Time Outputs'!$I:$I,'VISSIM Travel Time Outputs'!$D:$D,$D61,'VISSIM Travel Time Outputs'!$A:$A,"AVG",'VISSIM Travel Time Outputs'!$B:$B,P$9)),"-")</f>
        <v>-</v>
      </c>
      <c r="Q61" s="34" t="str">
        <f>IFERROR(TIME(0,0,AVERAGEIFS('VISSIM Travel Time Outputs'!$I:$I,'VISSIM Travel Time Outputs'!$D:$D,$D61,'VISSIM Travel Time Outputs'!$A:$A,"AVG",'VISSIM Travel Time Outputs'!$B:$B,Q$9)),"-")</f>
        <v>-</v>
      </c>
      <c r="R61" s="34" t="str">
        <f>IFERROR(TIME(0,0,AVERAGEIFS('VISSIM Travel Time Outputs'!$I:$I,'VISSIM Travel Time Outputs'!$D:$D,$D61,'VISSIM Travel Time Outputs'!$A:$A,"AVG",'VISSIM Travel Time Outputs'!$B:$B,R$9)),"-")</f>
        <v>-</v>
      </c>
      <c r="S61" s="34" t="str">
        <f>IFERROR(TIME(0,0,AVERAGEIFS('VISSIM Travel Time Outputs'!$I:$I,'VISSIM Travel Time Outputs'!$D:$D,$D61,'VISSIM Travel Time Outputs'!$A:$A,"AVG",'VISSIM Travel Time Outputs'!$B:$B,S$9)),"-")</f>
        <v>-</v>
      </c>
      <c r="T61" s="34" t="str">
        <f>IFERROR(TIME(0,0,AVERAGEIFS('VISSIM Travel Time Outputs'!$I:$I,'VISSIM Travel Time Outputs'!$D:$D,$D61,'VISSIM Travel Time Outputs'!$A:$A,"AVG",'VISSIM Travel Time Outputs'!$B:$B,T$9)),"-")</f>
        <v>-</v>
      </c>
      <c r="U61" s="34" t="str">
        <f>IFERROR(TIME(0,0,AVERAGEIFS('VISSIM Travel Time Outputs'!$I:$I,'VISSIM Travel Time Outputs'!$D:$D,$D61,'VISSIM Travel Time Outputs'!$A:$A,"AVG",'VISSIM Travel Time Outputs'!$B:$B,U$9)),"-")</f>
        <v>-</v>
      </c>
      <c r="V61" s="34" t="str">
        <f>IFERROR(TIME(0,0,AVERAGEIFS('VISSIM Travel Time Outputs'!$I:$I,'VISSIM Travel Time Outputs'!$D:$D,$D61,'VISSIM Travel Time Outputs'!$A:$A,"AVG",'VISSIM Travel Time Outputs'!$B:$B,V$9)),"-")</f>
        <v>-</v>
      </c>
      <c r="W61" s="34" t="str">
        <f>IFERROR(TIME(0,0,AVERAGEIFS('VISSIM Travel Time Outputs'!$I:$I,'VISSIM Travel Time Outputs'!$D:$D,$D61,'VISSIM Travel Time Outputs'!$A:$A,"AVG",'VISSIM Travel Time Outputs'!$B:$B,W$9)),"-")</f>
        <v>-</v>
      </c>
      <c r="X61" s="34" t="str">
        <f>IFERROR(TIME(0,0,AVERAGEIFS('VISSIM Travel Time Outputs'!$I:$I,'VISSIM Travel Time Outputs'!$D:$D,$D61,'VISSIM Travel Time Outputs'!$A:$A,"AVG",'VISSIM Travel Time Outputs'!$B:$B,X$9)),"-")</f>
        <v>-</v>
      </c>
      <c r="Y61" s="134" t="str">
        <f>IFERROR(TIME(0,0,AVERAGEIFS('VISSIM Travel Time Outputs'!$I:$I,'VISSIM Travel Time Outputs'!$D:$D,$D61,'VISSIM Travel Time Outputs'!$A:$A,"AVG",'VISSIM Travel Time Outputs'!$B:$B,Y$9)),"-")</f>
        <v>-</v>
      </c>
      <c r="Z61" s="254"/>
      <c r="AA61" s="323" t="str">
        <f>IFERROR(AVERAGEIFS('VISSIM Travel Time Outputs'!$F:$F,'VISSIM Travel Time Outputs'!$D:$D,$D61,'VISSIM Travel Time Outputs'!$A:$A,"AVG",'VISSIM Travel Time Outputs'!$B:$B,AA$9),"-")</f>
        <v>-</v>
      </c>
      <c r="AB61" s="324" t="str">
        <f>IFERROR(AVERAGEIFS('VISSIM Travel Time Outputs'!$F:$F,'VISSIM Travel Time Outputs'!$D:$D,$D61,'VISSIM Travel Time Outputs'!$A:$A,"AVG",'VISSIM Travel Time Outputs'!$B:$B,AB$9),"-")</f>
        <v>-</v>
      </c>
      <c r="AC61" s="324" t="str">
        <f>IFERROR(AVERAGEIFS('VISSIM Travel Time Outputs'!$F:$F,'VISSIM Travel Time Outputs'!$D:$D,$D61,'VISSIM Travel Time Outputs'!$A:$A,"AVG",'VISSIM Travel Time Outputs'!$B:$B,AC$9),"-")</f>
        <v>-</v>
      </c>
      <c r="AD61" s="324" t="str">
        <f>IFERROR(AVERAGEIFS('VISSIM Travel Time Outputs'!$F:$F,'VISSIM Travel Time Outputs'!$D:$D,$D61,'VISSIM Travel Time Outputs'!$A:$A,"AVG",'VISSIM Travel Time Outputs'!$B:$B,AD$9),"-")</f>
        <v>-</v>
      </c>
      <c r="AE61" s="324" t="str">
        <f>IFERROR(AVERAGEIFS('VISSIM Travel Time Outputs'!$F:$F,'VISSIM Travel Time Outputs'!$D:$D,$D61,'VISSIM Travel Time Outputs'!$A:$A,"AVG",'VISSIM Travel Time Outputs'!$B:$B,AE$9),"-")</f>
        <v>-</v>
      </c>
      <c r="AF61" s="324" t="str">
        <f>IFERROR(AVERAGEIFS('VISSIM Travel Time Outputs'!$F:$F,'VISSIM Travel Time Outputs'!$D:$D,$D61,'VISSIM Travel Time Outputs'!$A:$A,"AVG",'VISSIM Travel Time Outputs'!$B:$B,AF$9),"-")</f>
        <v>-</v>
      </c>
      <c r="AG61" s="324" t="str">
        <f>IFERROR(AVERAGEIFS('VISSIM Travel Time Outputs'!$F:$F,'VISSIM Travel Time Outputs'!$D:$D,$D61,'VISSIM Travel Time Outputs'!$A:$A,"AVG",'VISSIM Travel Time Outputs'!$B:$B,AG$9),"-")</f>
        <v>-</v>
      </c>
      <c r="AH61" s="324" t="str">
        <f>IFERROR(AVERAGEIFS('VISSIM Travel Time Outputs'!$F:$F,'VISSIM Travel Time Outputs'!$D:$D,$D61,'VISSIM Travel Time Outputs'!$A:$A,"AVG",'VISSIM Travel Time Outputs'!$B:$B,AH$9),"-")</f>
        <v>-</v>
      </c>
      <c r="AI61" s="324" t="str">
        <f>IFERROR(AVERAGEIFS('VISSIM Travel Time Outputs'!$F:$F,'VISSIM Travel Time Outputs'!$D:$D,$D61,'VISSIM Travel Time Outputs'!$A:$A,"AVG",'VISSIM Travel Time Outputs'!$B:$B,AI$9),"-")</f>
        <v>-</v>
      </c>
      <c r="AJ61" s="324" t="str">
        <f>IFERROR(AVERAGEIFS('VISSIM Travel Time Outputs'!$F:$F,'VISSIM Travel Time Outputs'!$D:$D,$D61,'VISSIM Travel Time Outputs'!$A:$A,"AVG",'VISSIM Travel Time Outputs'!$B:$B,AJ$9),"-")</f>
        <v>-</v>
      </c>
      <c r="AK61" s="324" t="str">
        <f>IFERROR(AVERAGEIFS('VISSIM Travel Time Outputs'!$F:$F,'VISSIM Travel Time Outputs'!$D:$D,$D61,'VISSIM Travel Time Outputs'!$A:$A,"AVG",'VISSIM Travel Time Outputs'!$B:$B,AK$9),"-")</f>
        <v>-</v>
      </c>
      <c r="AL61" s="324" t="str">
        <f>IFERROR(AVERAGEIFS('VISSIM Travel Time Outputs'!$F:$F,'VISSIM Travel Time Outputs'!$D:$D,$D61,'VISSIM Travel Time Outputs'!$A:$A,"AVG",'VISSIM Travel Time Outputs'!$B:$B,AL$9),"-")</f>
        <v>-</v>
      </c>
      <c r="AM61" s="324" t="str">
        <f>IFERROR(AVERAGEIFS('VISSIM Travel Time Outputs'!$F:$F,'VISSIM Travel Time Outputs'!$D:$D,$D61,'VISSIM Travel Time Outputs'!$A:$A,"AVG",'VISSIM Travel Time Outputs'!$B:$B,AM$9),"-")</f>
        <v>-</v>
      </c>
      <c r="AN61" s="324" t="str">
        <f>IFERROR(AVERAGEIFS('VISSIM Travel Time Outputs'!$F:$F,'VISSIM Travel Time Outputs'!$D:$D,$D61,'VISSIM Travel Time Outputs'!$A:$A,"AVG",'VISSIM Travel Time Outputs'!$B:$B,AN$9),"-")</f>
        <v>-</v>
      </c>
      <c r="AO61" s="324" t="str">
        <f>IFERROR(AVERAGEIFS('VISSIM Travel Time Outputs'!$F:$F,'VISSIM Travel Time Outputs'!$D:$D,$D61,'VISSIM Travel Time Outputs'!$A:$A,"AVG",'VISSIM Travel Time Outputs'!$B:$B,AO$9),"-")</f>
        <v>-</v>
      </c>
      <c r="AP61" s="325" t="str">
        <f>IFERROR(AVERAGEIFS('VISSIM Travel Time Outputs'!$F:$F,'VISSIM Travel Time Outputs'!$D:$D,$D61,'VISSIM Travel Time Outputs'!$A:$A,"AVG",'VISSIM Travel Time Outputs'!$B:$B,AP$9),"-")</f>
        <v>-</v>
      </c>
      <c r="AQ61" s="331"/>
      <c r="AR61" s="209" t="str">
        <f t="shared" si="13"/>
        <v>--</v>
      </c>
      <c r="AS61" s="354" t="str">
        <f t="shared" si="14"/>
        <v>--</v>
      </c>
      <c r="AT61" s="325">
        <f t="shared" si="15"/>
        <v>0</v>
      </c>
      <c r="AU61" s="255"/>
      <c r="AV61" s="209" t="str">
        <f>IFERROR(TIME(0,0,AVERAGEIFS('VISSIM Travel Time Outputs'!$J:$J,'VISSIM Travel Time Outputs'!$D:$D,$D61,'VISSIM Travel Time Outputs'!$A:$A,"AVG",'VISSIM Travel Time Outputs'!$B:$B,AV$9)),"-")</f>
        <v>-</v>
      </c>
      <c r="AW61" s="34" t="str">
        <f>IFERROR(TIME(0,0,AVERAGEIFS('VISSIM Travel Time Outputs'!$J:$J,'VISSIM Travel Time Outputs'!$D:$D,$D61,'VISSIM Travel Time Outputs'!$A:$A,"AVG",'VISSIM Travel Time Outputs'!$B:$B,AW$9)),"-")</f>
        <v>-</v>
      </c>
      <c r="AX61" s="34" t="str">
        <f>IFERROR(TIME(0,0,AVERAGEIFS('VISSIM Travel Time Outputs'!$J:$J,'VISSIM Travel Time Outputs'!$D:$D,$D61,'VISSIM Travel Time Outputs'!$A:$A,"AVG",'VISSIM Travel Time Outputs'!$B:$B,AX$9)),"-")</f>
        <v>-</v>
      </c>
      <c r="AY61" s="34" t="str">
        <f>IFERROR(TIME(0,0,AVERAGEIFS('VISSIM Travel Time Outputs'!$J:$J,'VISSIM Travel Time Outputs'!$D:$D,$D61,'VISSIM Travel Time Outputs'!$A:$A,"AVG",'VISSIM Travel Time Outputs'!$B:$B,AY$9)),"-")</f>
        <v>-</v>
      </c>
      <c r="AZ61" s="34" t="str">
        <f>IFERROR(TIME(0,0,AVERAGEIFS('VISSIM Travel Time Outputs'!$J:$J,'VISSIM Travel Time Outputs'!$D:$D,$D61,'VISSIM Travel Time Outputs'!$A:$A,"AVG",'VISSIM Travel Time Outputs'!$B:$B,AZ$9)),"-")</f>
        <v>-</v>
      </c>
      <c r="BA61" s="34" t="str">
        <f>IFERROR(TIME(0,0,AVERAGEIFS('VISSIM Travel Time Outputs'!$J:$J,'VISSIM Travel Time Outputs'!$D:$D,$D61,'VISSIM Travel Time Outputs'!$A:$A,"AVG",'VISSIM Travel Time Outputs'!$B:$B,BA$9)),"-")</f>
        <v>-</v>
      </c>
      <c r="BB61" s="34" t="str">
        <f>IFERROR(TIME(0,0,AVERAGEIFS('VISSIM Travel Time Outputs'!$J:$J,'VISSIM Travel Time Outputs'!$D:$D,$D61,'VISSIM Travel Time Outputs'!$A:$A,"AVG",'VISSIM Travel Time Outputs'!$B:$B,BB$9)),"-")</f>
        <v>-</v>
      </c>
      <c r="BC61" s="34" t="str">
        <f>IFERROR(TIME(0,0,AVERAGEIFS('VISSIM Travel Time Outputs'!$J:$J,'VISSIM Travel Time Outputs'!$D:$D,$D61,'VISSIM Travel Time Outputs'!$A:$A,"AVG",'VISSIM Travel Time Outputs'!$B:$B,BC$9)),"-")</f>
        <v>-</v>
      </c>
      <c r="BD61" s="34" t="str">
        <f>IFERROR(TIME(0,0,AVERAGEIFS('VISSIM Travel Time Outputs'!$J:$J,'VISSIM Travel Time Outputs'!$D:$D,$D61,'VISSIM Travel Time Outputs'!$A:$A,"AVG",'VISSIM Travel Time Outputs'!$B:$B,BD$9)),"-")</f>
        <v>-</v>
      </c>
      <c r="BE61" s="34" t="str">
        <f>IFERROR(TIME(0,0,AVERAGEIFS('VISSIM Travel Time Outputs'!$J:$J,'VISSIM Travel Time Outputs'!$D:$D,$D61,'VISSIM Travel Time Outputs'!$A:$A,"AVG",'VISSIM Travel Time Outputs'!$B:$B,BE$9)),"-")</f>
        <v>-</v>
      </c>
      <c r="BF61" s="34" t="str">
        <f>IFERROR(TIME(0,0,AVERAGEIFS('VISSIM Travel Time Outputs'!$J:$J,'VISSIM Travel Time Outputs'!$D:$D,$D61,'VISSIM Travel Time Outputs'!$A:$A,"AVG",'VISSIM Travel Time Outputs'!$B:$B,BF$9)),"-")</f>
        <v>-</v>
      </c>
      <c r="BG61" s="34" t="str">
        <f>IFERROR(TIME(0,0,AVERAGEIFS('VISSIM Travel Time Outputs'!$J:$J,'VISSIM Travel Time Outputs'!$D:$D,$D61,'VISSIM Travel Time Outputs'!$A:$A,"AVG",'VISSIM Travel Time Outputs'!$B:$B,BG$9)),"-")</f>
        <v>-</v>
      </c>
      <c r="BH61" s="34" t="str">
        <f>IFERROR(TIME(0,0,AVERAGEIFS('VISSIM Travel Time Outputs'!$J:$J,'VISSIM Travel Time Outputs'!$D:$D,$D61,'VISSIM Travel Time Outputs'!$A:$A,"AVG",'VISSIM Travel Time Outputs'!$B:$B,BH$9)),"-")</f>
        <v>-</v>
      </c>
      <c r="BI61" s="34" t="str">
        <f>IFERROR(TIME(0,0,AVERAGEIFS('VISSIM Travel Time Outputs'!$J:$J,'VISSIM Travel Time Outputs'!$D:$D,$D61,'VISSIM Travel Time Outputs'!$A:$A,"AVG",'VISSIM Travel Time Outputs'!$B:$B,BI$9)),"-")</f>
        <v>-</v>
      </c>
      <c r="BJ61" s="34" t="str">
        <f>IFERROR(TIME(0,0,AVERAGEIFS('VISSIM Travel Time Outputs'!$J:$J,'VISSIM Travel Time Outputs'!$D:$D,$D61,'VISSIM Travel Time Outputs'!$A:$A,"AVG",'VISSIM Travel Time Outputs'!$B:$B,BJ$9)),"-")</f>
        <v>-</v>
      </c>
      <c r="BK61" s="134" t="str">
        <f>IFERROR(TIME(0,0,AVERAGEIFS('VISSIM Travel Time Outputs'!$J:$J,'VISSIM Travel Time Outputs'!$D:$D,$D61,'VISSIM Travel Time Outputs'!$A:$A,"AVG",'VISSIM Travel Time Outputs'!$B:$B,BK$9)),"-")</f>
        <v>-</v>
      </c>
      <c r="BL61" s="126"/>
      <c r="BM61" s="323" t="str">
        <f>IFERROR(AVERAGEIFS('VISSIM Travel Time Outputs'!$G:$G,'VISSIM Travel Time Outputs'!$D:$D,$D61,'VISSIM Travel Time Outputs'!$A:$A,"AVG",'VISSIM Travel Time Outputs'!$B:$B,BM$9),"-")</f>
        <v>-</v>
      </c>
      <c r="BN61" s="324" t="str">
        <f>IFERROR(AVERAGEIFS('VISSIM Travel Time Outputs'!$G:$G,'VISSIM Travel Time Outputs'!$D:$D,$D61,'VISSIM Travel Time Outputs'!$A:$A,"AVG",'VISSIM Travel Time Outputs'!$B:$B,BN$9),"-")</f>
        <v>-</v>
      </c>
      <c r="BO61" s="324" t="str">
        <f>IFERROR(AVERAGEIFS('VISSIM Travel Time Outputs'!$G:$G,'VISSIM Travel Time Outputs'!$D:$D,$D61,'VISSIM Travel Time Outputs'!$A:$A,"AVG",'VISSIM Travel Time Outputs'!$B:$B,BO$9),"-")</f>
        <v>-</v>
      </c>
      <c r="BP61" s="324" t="str">
        <f>IFERROR(AVERAGEIFS('VISSIM Travel Time Outputs'!$G:$G,'VISSIM Travel Time Outputs'!$D:$D,$D61,'VISSIM Travel Time Outputs'!$A:$A,"AVG",'VISSIM Travel Time Outputs'!$B:$B,BP$9),"-")</f>
        <v>-</v>
      </c>
      <c r="BQ61" s="324" t="str">
        <f>IFERROR(AVERAGEIFS('VISSIM Travel Time Outputs'!$G:$G,'VISSIM Travel Time Outputs'!$D:$D,$D61,'VISSIM Travel Time Outputs'!$A:$A,"AVG",'VISSIM Travel Time Outputs'!$B:$B,BQ$9),"-")</f>
        <v>-</v>
      </c>
      <c r="BR61" s="324" t="str">
        <f>IFERROR(AVERAGEIFS('VISSIM Travel Time Outputs'!$G:$G,'VISSIM Travel Time Outputs'!$D:$D,$D61,'VISSIM Travel Time Outputs'!$A:$A,"AVG",'VISSIM Travel Time Outputs'!$B:$B,BR$9),"-")</f>
        <v>-</v>
      </c>
      <c r="BS61" s="324" t="str">
        <f>IFERROR(AVERAGEIFS('VISSIM Travel Time Outputs'!$G:$G,'VISSIM Travel Time Outputs'!$D:$D,$D61,'VISSIM Travel Time Outputs'!$A:$A,"AVG",'VISSIM Travel Time Outputs'!$B:$B,BS$9),"-")</f>
        <v>-</v>
      </c>
      <c r="BT61" s="324" t="str">
        <f>IFERROR(AVERAGEIFS('VISSIM Travel Time Outputs'!$G:$G,'VISSIM Travel Time Outputs'!$D:$D,$D61,'VISSIM Travel Time Outputs'!$A:$A,"AVG",'VISSIM Travel Time Outputs'!$B:$B,BT$9),"-")</f>
        <v>-</v>
      </c>
      <c r="BU61" s="324" t="str">
        <f>IFERROR(AVERAGEIFS('VISSIM Travel Time Outputs'!$G:$G,'VISSIM Travel Time Outputs'!$D:$D,$D61,'VISSIM Travel Time Outputs'!$A:$A,"AVG",'VISSIM Travel Time Outputs'!$B:$B,BU$9),"-")</f>
        <v>-</v>
      </c>
      <c r="BV61" s="324" t="str">
        <f>IFERROR(AVERAGEIFS('VISSIM Travel Time Outputs'!$G:$G,'VISSIM Travel Time Outputs'!$D:$D,$D61,'VISSIM Travel Time Outputs'!$A:$A,"AVG",'VISSIM Travel Time Outputs'!$B:$B,BV$9),"-")</f>
        <v>-</v>
      </c>
      <c r="BW61" s="324" t="str">
        <f>IFERROR(AVERAGEIFS('VISSIM Travel Time Outputs'!$G:$G,'VISSIM Travel Time Outputs'!$D:$D,$D61,'VISSIM Travel Time Outputs'!$A:$A,"AVG",'VISSIM Travel Time Outputs'!$B:$B,BW$9),"-")</f>
        <v>-</v>
      </c>
      <c r="BX61" s="324" t="str">
        <f>IFERROR(AVERAGEIFS('VISSIM Travel Time Outputs'!$G:$G,'VISSIM Travel Time Outputs'!$D:$D,$D61,'VISSIM Travel Time Outputs'!$A:$A,"AVG",'VISSIM Travel Time Outputs'!$B:$B,BX$9),"-")</f>
        <v>-</v>
      </c>
      <c r="BY61" s="324" t="str">
        <f>IFERROR(AVERAGEIFS('VISSIM Travel Time Outputs'!$G:$G,'VISSIM Travel Time Outputs'!$D:$D,$D61,'VISSIM Travel Time Outputs'!$A:$A,"AVG",'VISSIM Travel Time Outputs'!$B:$B,BY$9),"-")</f>
        <v>-</v>
      </c>
      <c r="BZ61" s="324" t="str">
        <f>IFERROR(AVERAGEIFS('VISSIM Travel Time Outputs'!$G:$G,'VISSIM Travel Time Outputs'!$D:$D,$D61,'VISSIM Travel Time Outputs'!$A:$A,"AVG",'VISSIM Travel Time Outputs'!$B:$B,BZ$9),"-")</f>
        <v>-</v>
      </c>
      <c r="CA61" s="324" t="str">
        <f>IFERROR(AVERAGEIFS('VISSIM Travel Time Outputs'!$G:$G,'VISSIM Travel Time Outputs'!$D:$D,$D61,'VISSIM Travel Time Outputs'!$A:$A,"AVG",'VISSIM Travel Time Outputs'!$B:$B,CA$9),"-")</f>
        <v>-</v>
      </c>
      <c r="CB61" s="325" t="str">
        <f>IFERROR(AVERAGEIFS('VISSIM Travel Time Outputs'!$G:$G,'VISSIM Travel Time Outputs'!$D:$D,$D61,'VISSIM Travel Time Outputs'!$A:$A,"AVG",'VISSIM Travel Time Outputs'!$B:$B,CB$9),"-")</f>
        <v>-</v>
      </c>
      <c r="CC61" s="254"/>
      <c r="CD61" s="209" t="str">
        <f t="shared" si="16"/>
        <v>--</v>
      </c>
      <c r="CE61" s="354" t="str">
        <f t="shared" si="17"/>
        <v>--</v>
      </c>
      <c r="CF61" s="325">
        <f t="shared" si="18"/>
        <v>0</v>
      </c>
      <c r="CG61" s="331"/>
      <c r="CH61" s="209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134"/>
      <c r="CX61" s="331"/>
      <c r="CY61" s="323"/>
      <c r="CZ61" s="324"/>
      <c r="DA61" s="324"/>
      <c r="DB61" s="324"/>
      <c r="DC61" s="324"/>
      <c r="DD61" s="324"/>
      <c r="DE61" s="324"/>
      <c r="DF61" s="324"/>
      <c r="DG61" s="324"/>
      <c r="DH61" s="324"/>
      <c r="DI61" s="324"/>
      <c r="DJ61" s="324"/>
      <c r="DK61" s="324"/>
      <c r="DL61" s="324"/>
      <c r="DM61" s="324"/>
      <c r="DN61" s="325"/>
      <c r="DO61" s="331"/>
      <c r="DP61" s="209" t="str">
        <f t="shared" si="19"/>
        <v>--</v>
      </c>
      <c r="DQ61" s="354" t="str">
        <f t="shared" si="20"/>
        <v>--</v>
      </c>
      <c r="DR61" s="325">
        <f t="shared" si="21"/>
        <v>0</v>
      </c>
      <c r="DS61" s="255"/>
      <c r="DT61" s="209" t="str">
        <f>IFERROR(TIME(0,0,AVERAGEIFS('VISSIM Travel Time Outputs'!$K:$K,'VISSIM Travel Time Outputs'!$D:$D,$D61,'VISSIM Travel Time Outputs'!$A:$A,"AVG",'VISSIM Travel Time Outputs'!$B:$B,DT$9)),"-")</f>
        <v>-</v>
      </c>
      <c r="DU61" s="34" t="str">
        <f>IFERROR(TIME(0,0,AVERAGEIFS('VISSIM Travel Time Outputs'!$K:$K,'VISSIM Travel Time Outputs'!$D:$D,$D61,'VISSIM Travel Time Outputs'!$A:$A,"AVG",'VISSIM Travel Time Outputs'!$B:$B,DU$9)),"-")</f>
        <v>-</v>
      </c>
      <c r="DV61" s="34" t="str">
        <f>IFERROR(TIME(0,0,AVERAGEIFS('VISSIM Travel Time Outputs'!$K:$K,'VISSIM Travel Time Outputs'!$D:$D,$D61,'VISSIM Travel Time Outputs'!$A:$A,"AVG",'VISSIM Travel Time Outputs'!$B:$B,DV$9)),"-")</f>
        <v>-</v>
      </c>
      <c r="DW61" s="34" t="str">
        <f>IFERROR(TIME(0,0,AVERAGEIFS('VISSIM Travel Time Outputs'!$K:$K,'VISSIM Travel Time Outputs'!$D:$D,$D61,'VISSIM Travel Time Outputs'!$A:$A,"AVG",'VISSIM Travel Time Outputs'!$B:$B,DW$9)),"-")</f>
        <v>-</v>
      </c>
      <c r="DX61" s="34" t="str">
        <f>IFERROR(TIME(0,0,AVERAGEIFS('VISSIM Travel Time Outputs'!$K:$K,'VISSIM Travel Time Outputs'!$D:$D,$D61,'VISSIM Travel Time Outputs'!$A:$A,"AVG",'VISSIM Travel Time Outputs'!$B:$B,DX$9)),"-")</f>
        <v>-</v>
      </c>
      <c r="DY61" s="34" t="str">
        <f>IFERROR(TIME(0,0,AVERAGEIFS('VISSIM Travel Time Outputs'!$K:$K,'VISSIM Travel Time Outputs'!$D:$D,$D61,'VISSIM Travel Time Outputs'!$A:$A,"AVG",'VISSIM Travel Time Outputs'!$B:$B,DY$9)),"-")</f>
        <v>-</v>
      </c>
      <c r="DZ61" s="34" t="str">
        <f>IFERROR(TIME(0,0,AVERAGEIFS('VISSIM Travel Time Outputs'!$K:$K,'VISSIM Travel Time Outputs'!$D:$D,$D61,'VISSIM Travel Time Outputs'!$A:$A,"AVG",'VISSIM Travel Time Outputs'!$B:$B,DZ$9)),"-")</f>
        <v>-</v>
      </c>
      <c r="EA61" s="34" t="str">
        <f>IFERROR(TIME(0,0,AVERAGEIFS('VISSIM Travel Time Outputs'!$K:$K,'VISSIM Travel Time Outputs'!$D:$D,$D61,'VISSIM Travel Time Outputs'!$A:$A,"AVG",'VISSIM Travel Time Outputs'!$B:$B,EA$9)),"-")</f>
        <v>-</v>
      </c>
      <c r="EB61" s="34" t="str">
        <f>IFERROR(TIME(0,0,AVERAGEIFS('VISSIM Travel Time Outputs'!$K:$K,'VISSIM Travel Time Outputs'!$D:$D,$D61,'VISSIM Travel Time Outputs'!$A:$A,"AVG",'VISSIM Travel Time Outputs'!$B:$B,EB$9)),"-")</f>
        <v>-</v>
      </c>
      <c r="EC61" s="34" t="str">
        <f>IFERROR(TIME(0,0,AVERAGEIFS('VISSIM Travel Time Outputs'!$K:$K,'VISSIM Travel Time Outputs'!$D:$D,$D61,'VISSIM Travel Time Outputs'!$A:$A,"AVG",'VISSIM Travel Time Outputs'!$B:$B,EC$9)),"-")</f>
        <v>-</v>
      </c>
      <c r="ED61" s="34" t="str">
        <f>IFERROR(TIME(0,0,AVERAGEIFS('VISSIM Travel Time Outputs'!$K:$K,'VISSIM Travel Time Outputs'!$D:$D,$D61,'VISSIM Travel Time Outputs'!$A:$A,"AVG",'VISSIM Travel Time Outputs'!$B:$B,ED$9)),"-")</f>
        <v>-</v>
      </c>
      <c r="EE61" s="34" t="str">
        <f>IFERROR(TIME(0,0,AVERAGEIFS('VISSIM Travel Time Outputs'!$K:$K,'VISSIM Travel Time Outputs'!$D:$D,$D61,'VISSIM Travel Time Outputs'!$A:$A,"AVG",'VISSIM Travel Time Outputs'!$B:$B,EE$9)),"-")</f>
        <v>-</v>
      </c>
      <c r="EF61" s="34" t="str">
        <f>IFERROR(TIME(0,0,AVERAGEIFS('VISSIM Travel Time Outputs'!$K:$K,'VISSIM Travel Time Outputs'!$D:$D,$D61,'VISSIM Travel Time Outputs'!$A:$A,"AVG",'VISSIM Travel Time Outputs'!$B:$B,EF$9)),"-")</f>
        <v>-</v>
      </c>
      <c r="EG61" s="34" t="str">
        <f>IFERROR(TIME(0,0,AVERAGEIFS('VISSIM Travel Time Outputs'!$K:$K,'VISSIM Travel Time Outputs'!$D:$D,$D61,'VISSIM Travel Time Outputs'!$A:$A,"AVG",'VISSIM Travel Time Outputs'!$B:$B,EG$9)),"-")</f>
        <v>-</v>
      </c>
      <c r="EH61" s="34" t="str">
        <f>IFERROR(TIME(0,0,AVERAGEIFS('VISSIM Travel Time Outputs'!$K:$K,'VISSIM Travel Time Outputs'!$D:$D,$D61,'VISSIM Travel Time Outputs'!$A:$A,"AVG",'VISSIM Travel Time Outputs'!$B:$B,EH$9)),"-")</f>
        <v>-</v>
      </c>
      <c r="EI61" s="134" t="str">
        <f>IFERROR(TIME(0,0,AVERAGEIFS('VISSIM Travel Time Outputs'!$K:$K,'VISSIM Travel Time Outputs'!$D:$D,$D61,'VISSIM Travel Time Outputs'!$A:$A,"AVG",'VISSIM Travel Time Outputs'!$B:$B,EI$9)),"-")</f>
        <v>-</v>
      </c>
      <c r="EJ61" s="126"/>
      <c r="EK61" s="323" t="str">
        <f>IFERROR(AVERAGEIFS('VISSIM Travel Time Outputs'!$H:$H,'VISSIM Travel Time Outputs'!$D:$D,$D61,'VISSIM Travel Time Outputs'!$A:$A,"AVG",'VISSIM Travel Time Outputs'!$B:$B,EK$9),"-")</f>
        <v>-</v>
      </c>
      <c r="EL61" s="324" t="str">
        <f>IFERROR(AVERAGEIFS('VISSIM Travel Time Outputs'!$H:$H,'VISSIM Travel Time Outputs'!$D:$D,$D61,'VISSIM Travel Time Outputs'!$A:$A,"AVG",'VISSIM Travel Time Outputs'!$B:$B,EL$9),"-")</f>
        <v>-</v>
      </c>
      <c r="EM61" s="324" t="str">
        <f>IFERROR(AVERAGEIFS('VISSIM Travel Time Outputs'!$H:$H,'VISSIM Travel Time Outputs'!$D:$D,$D61,'VISSIM Travel Time Outputs'!$A:$A,"AVG",'VISSIM Travel Time Outputs'!$B:$B,EM$9),"-")</f>
        <v>-</v>
      </c>
      <c r="EN61" s="324" t="str">
        <f>IFERROR(AVERAGEIFS('VISSIM Travel Time Outputs'!$H:$H,'VISSIM Travel Time Outputs'!$D:$D,$D61,'VISSIM Travel Time Outputs'!$A:$A,"AVG",'VISSIM Travel Time Outputs'!$B:$B,EN$9),"-")</f>
        <v>-</v>
      </c>
      <c r="EO61" s="324" t="str">
        <f>IFERROR(AVERAGEIFS('VISSIM Travel Time Outputs'!$H:$H,'VISSIM Travel Time Outputs'!$D:$D,$D61,'VISSIM Travel Time Outputs'!$A:$A,"AVG",'VISSIM Travel Time Outputs'!$B:$B,EO$9),"-")</f>
        <v>-</v>
      </c>
      <c r="EP61" s="324" t="str">
        <f>IFERROR(AVERAGEIFS('VISSIM Travel Time Outputs'!$H:$H,'VISSIM Travel Time Outputs'!$D:$D,$D61,'VISSIM Travel Time Outputs'!$A:$A,"AVG",'VISSIM Travel Time Outputs'!$B:$B,EP$9),"-")</f>
        <v>-</v>
      </c>
      <c r="EQ61" s="324" t="str">
        <f>IFERROR(AVERAGEIFS('VISSIM Travel Time Outputs'!$H:$H,'VISSIM Travel Time Outputs'!$D:$D,$D61,'VISSIM Travel Time Outputs'!$A:$A,"AVG",'VISSIM Travel Time Outputs'!$B:$B,EQ$9),"-")</f>
        <v>-</v>
      </c>
      <c r="ER61" s="324" t="str">
        <f>IFERROR(AVERAGEIFS('VISSIM Travel Time Outputs'!$H:$H,'VISSIM Travel Time Outputs'!$D:$D,$D61,'VISSIM Travel Time Outputs'!$A:$A,"AVG",'VISSIM Travel Time Outputs'!$B:$B,ER$9),"-")</f>
        <v>-</v>
      </c>
      <c r="ES61" s="324" t="str">
        <f>IFERROR(AVERAGEIFS('VISSIM Travel Time Outputs'!$H:$H,'VISSIM Travel Time Outputs'!$D:$D,$D61,'VISSIM Travel Time Outputs'!$A:$A,"AVG",'VISSIM Travel Time Outputs'!$B:$B,ES$9),"-")</f>
        <v>-</v>
      </c>
      <c r="ET61" s="324" t="str">
        <f>IFERROR(AVERAGEIFS('VISSIM Travel Time Outputs'!$H:$H,'VISSIM Travel Time Outputs'!$D:$D,$D61,'VISSIM Travel Time Outputs'!$A:$A,"AVG",'VISSIM Travel Time Outputs'!$B:$B,ET$9),"-")</f>
        <v>-</v>
      </c>
      <c r="EU61" s="324" t="str">
        <f>IFERROR(AVERAGEIFS('VISSIM Travel Time Outputs'!$H:$H,'VISSIM Travel Time Outputs'!$D:$D,$D61,'VISSIM Travel Time Outputs'!$A:$A,"AVG",'VISSIM Travel Time Outputs'!$B:$B,EU$9),"-")</f>
        <v>-</v>
      </c>
      <c r="EV61" s="324" t="str">
        <f>IFERROR(AVERAGEIFS('VISSIM Travel Time Outputs'!$H:$H,'VISSIM Travel Time Outputs'!$D:$D,$D61,'VISSIM Travel Time Outputs'!$A:$A,"AVG",'VISSIM Travel Time Outputs'!$B:$B,EV$9),"-")</f>
        <v>-</v>
      </c>
      <c r="EW61" s="324" t="str">
        <f>IFERROR(AVERAGEIFS('VISSIM Travel Time Outputs'!$H:$H,'VISSIM Travel Time Outputs'!$D:$D,$D61,'VISSIM Travel Time Outputs'!$A:$A,"AVG",'VISSIM Travel Time Outputs'!$B:$B,EW$9),"-")</f>
        <v>-</v>
      </c>
      <c r="EX61" s="324" t="str">
        <f>IFERROR(AVERAGEIFS('VISSIM Travel Time Outputs'!$H:$H,'VISSIM Travel Time Outputs'!$D:$D,$D61,'VISSIM Travel Time Outputs'!$A:$A,"AVG",'VISSIM Travel Time Outputs'!$B:$B,EX$9),"-")</f>
        <v>-</v>
      </c>
      <c r="EY61" s="324" t="str">
        <f>IFERROR(AVERAGEIFS('VISSIM Travel Time Outputs'!$H:$H,'VISSIM Travel Time Outputs'!$D:$D,$D61,'VISSIM Travel Time Outputs'!$A:$A,"AVG",'VISSIM Travel Time Outputs'!$B:$B,EY$9),"-")</f>
        <v>-</v>
      </c>
      <c r="EZ61" s="325" t="str">
        <f>IFERROR(AVERAGEIFS('VISSIM Travel Time Outputs'!$H:$H,'VISSIM Travel Time Outputs'!$D:$D,$D61,'VISSIM Travel Time Outputs'!$A:$A,"AVG",'VISSIM Travel Time Outputs'!$B:$B,EZ$9),"-")</f>
        <v>-</v>
      </c>
      <c r="FA61" s="254"/>
      <c r="FB61" s="209" t="str">
        <f t="shared" si="22"/>
        <v>--</v>
      </c>
      <c r="FC61" s="354" t="str">
        <f t="shared" si="23"/>
        <v>--</v>
      </c>
      <c r="FD61" s="325">
        <f t="shared" si="24"/>
        <v>0</v>
      </c>
      <c r="FE61" s="331"/>
      <c r="FF61" s="209" t="str">
        <f>IFERROR(GETPIVOTDATA("Average of TRAVTM(40)",#REF!,"TIMEINT",FF$9,"VEHICLETRAVELTIMEMEASUREMENT",$D61)/3600/24,"--")</f>
        <v>--</v>
      </c>
      <c r="FG61" s="34" t="str">
        <f>IFERROR(GETPIVOTDATA("Average of TRAVTM(40)",#REF!,"TIMEINT",FG$9,"VEHICLETRAVELTIMEMEASUREMENT",$D61)/3600/24,"--")</f>
        <v>--</v>
      </c>
      <c r="FH61" s="34" t="str">
        <f>IFERROR(GETPIVOTDATA("Average of TRAVTM(40)",#REF!,"TIMEINT",FH$9,"VEHICLETRAVELTIMEMEASUREMENT",$D61)/3600/24,"--")</f>
        <v>--</v>
      </c>
      <c r="FI61" s="34" t="str">
        <f>IFERROR(GETPIVOTDATA("Average of TRAVTM(40)",#REF!,"TIMEINT",FI$9,"VEHICLETRAVELTIMEMEASUREMENT",$D61)/3600/24,"--")</f>
        <v>--</v>
      </c>
      <c r="FJ61" s="34" t="str">
        <f>IFERROR(GETPIVOTDATA("Average of TRAVTM(40)",#REF!,"TIMEINT",FJ$9,"VEHICLETRAVELTIMEMEASUREMENT",$D61)/3600/24,"--")</f>
        <v>--</v>
      </c>
      <c r="FK61" s="34" t="str">
        <f>IFERROR(GETPIVOTDATA("Average of TRAVTM(40)",#REF!,"TIMEINT",FK$9,"VEHICLETRAVELTIMEMEASUREMENT",$D61)/3600/24,"--")</f>
        <v>--</v>
      </c>
      <c r="FL61" s="34" t="str">
        <f>IFERROR(GETPIVOTDATA("Average of TRAVTM(40)",#REF!,"TIMEINT",FL$9,"VEHICLETRAVELTIMEMEASUREMENT",$D61)/3600/24,"--")</f>
        <v>--</v>
      </c>
      <c r="FM61" s="34" t="str">
        <f>IFERROR(GETPIVOTDATA("Average of TRAVTM(40)",#REF!,"TIMEINT",FM$9,"VEHICLETRAVELTIMEMEASUREMENT",$D61)/3600/24,"--")</f>
        <v>--</v>
      </c>
      <c r="FN61" s="34" t="str">
        <f>IFERROR(GETPIVOTDATA("Average of TRAVTM(40)",#REF!,"TIMEINT",FN$9,"VEHICLETRAVELTIMEMEASUREMENT",$D61)/3600/24,"--")</f>
        <v>--</v>
      </c>
      <c r="FO61" s="34" t="str">
        <f>IFERROR(GETPIVOTDATA("Average of TRAVTM(40)",#REF!,"TIMEINT",FO$9,"VEHICLETRAVELTIMEMEASUREMENT",$D61)/3600/24,"--")</f>
        <v>--</v>
      </c>
      <c r="FP61" s="34" t="str">
        <f>IFERROR(GETPIVOTDATA("Average of TRAVTM(40)",#REF!,"TIMEINT",FP$9,"VEHICLETRAVELTIMEMEASUREMENT",$D61)/3600/24,"--")</f>
        <v>--</v>
      </c>
      <c r="FQ61" s="34" t="str">
        <f>IFERROR(GETPIVOTDATA("Average of TRAVTM(40)",#REF!,"TIMEINT",FQ$9,"VEHICLETRAVELTIMEMEASUREMENT",$D61)/3600/24,"--")</f>
        <v>--</v>
      </c>
      <c r="FR61" s="34" t="str">
        <f>IFERROR(GETPIVOTDATA("Average of TRAVTM(40)",#REF!,"TIMEINT",FR$9,"VEHICLETRAVELTIMEMEASUREMENT",$D61)/3600/24,"--")</f>
        <v>--</v>
      </c>
      <c r="FS61" s="34" t="str">
        <f>IFERROR(GETPIVOTDATA("Average of TRAVTM(40)",#REF!,"TIMEINT",FS$9,"VEHICLETRAVELTIMEMEASUREMENT",$D61)/3600/24,"--")</f>
        <v>--</v>
      </c>
      <c r="FT61" s="34" t="str">
        <f>IFERROR(GETPIVOTDATA("Average of TRAVTM(40)",#REF!,"TIMEINT",FT$9,"VEHICLETRAVELTIMEMEASUREMENT",$D61)/3600/24,"--")</f>
        <v>--</v>
      </c>
      <c r="FU61" s="134" t="str">
        <f>IFERROR(GETPIVOTDATA("Average of TRAVTM(40)",#REF!,"TIMEINT",FU$9,"VEHICLETRAVELTIMEMEASUREMENT",$D61)/3600/24,"--")</f>
        <v>--</v>
      </c>
      <c r="FV61" s="331"/>
      <c r="FW61" s="323" t="str">
        <f>IFERROR(GETPIVOTDATA("Average of VEHS(40)",#REF!,"TIMEINT",FW$9,"VEHICLETRAVELTIMEMEASUREMENT",$D61),"--")</f>
        <v>--</v>
      </c>
      <c r="FX61" s="324" t="str">
        <f>IFERROR(GETPIVOTDATA("Average of VEHS(40)",#REF!,"TIMEINT",FX$9,"VEHICLETRAVELTIMEMEASUREMENT",$D61),"--")</f>
        <v>--</v>
      </c>
      <c r="FY61" s="324" t="str">
        <f>IFERROR(GETPIVOTDATA("Average of VEHS(40)",#REF!,"TIMEINT",FY$9,"VEHICLETRAVELTIMEMEASUREMENT",$D61),"--")</f>
        <v>--</v>
      </c>
      <c r="FZ61" s="324" t="str">
        <f>IFERROR(GETPIVOTDATA("Average of VEHS(40)",#REF!,"TIMEINT",FZ$9,"VEHICLETRAVELTIMEMEASUREMENT",$D61),"--")</f>
        <v>--</v>
      </c>
      <c r="GA61" s="324" t="str">
        <f>IFERROR(GETPIVOTDATA("Average of VEHS(40)",#REF!,"TIMEINT",GA$9,"VEHICLETRAVELTIMEMEASUREMENT",$D61),"--")</f>
        <v>--</v>
      </c>
      <c r="GB61" s="324" t="str">
        <f>IFERROR(GETPIVOTDATA("Average of VEHS(40)",#REF!,"TIMEINT",GB$9,"VEHICLETRAVELTIMEMEASUREMENT",$D61),"--")</f>
        <v>--</v>
      </c>
      <c r="GC61" s="324" t="str">
        <f>IFERROR(GETPIVOTDATA("Average of VEHS(40)",#REF!,"TIMEINT",GC$9,"VEHICLETRAVELTIMEMEASUREMENT",$D61),"--")</f>
        <v>--</v>
      </c>
      <c r="GD61" s="324" t="str">
        <f>IFERROR(GETPIVOTDATA("Average of VEHS(40)",#REF!,"TIMEINT",GD$9,"VEHICLETRAVELTIMEMEASUREMENT",$D61),"--")</f>
        <v>--</v>
      </c>
      <c r="GE61" s="324" t="str">
        <f>IFERROR(GETPIVOTDATA("Average of VEHS(40)",#REF!,"TIMEINT",GE$9,"VEHICLETRAVELTIMEMEASUREMENT",$D61),"--")</f>
        <v>--</v>
      </c>
      <c r="GF61" s="324" t="str">
        <f>IFERROR(GETPIVOTDATA("Average of VEHS(40)",#REF!,"TIMEINT",GF$9,"VEHICLETRAVELTIMEMEASUREMENT",$D61),"--")</f>
        <v>--</v>
      </c>
      <c r="GG61" s="324" t="str">
        <f>IFERROR(GETPIVOTDATA("Average of VEHS(40)",#REF!,"TIMEINT",GG$9,"VEHICLETRAVELTIMEMEASUREMENT",$D61),"--")</f>
        <v>--</v>
      </c>
      <c r="GH61" s="324" t="str">
        <f>IFERROR(GETPIVOTDATA("Average of VEHS(40)",#REF!,"TIMEINT",GH$9,"VEHICLETRAVELTIMEMEASUREMENT",$D61),"--")</f>
        <v>--</v>
      </c>
      <c r="GI61" s="324" t="str">
        <f>IFERROR(GETPIVOTDATA("Average of VEHS(40)",#REF!,"TIMEINT",GI$9,"VEHICLETRAVELTIMEMEASUREMENT",$D61),"--")</f>
        <v>--</v>
      </c>
      <c r="GJ61" s="324" t="str">
        <f>IFERROR(GETPIVOTDATA("Average of VEHS(40)",#REF!,"TIMEINT",GJ$9,"VEHICLETRAVELTIMEMEASUREMENT",$D61),"--")</f>
        <v>--</v>
      </c>
      <c r="GK61" s="324" t="str">
        <f>IFERROR(GETPIVOTDATA("Average of VEHS(40)",#REF!,"TIMEINT",GK$9,"VEHICLETRAVELTIMEMEASUREMENT",$D61),"--")</f>
        <v>--</v>
      </c>
      <c r="GL61" s="325" t="str">
        <f>IFERROR(GETPIVOTDATA("Average of VEHS(40)",#REF!,"TIMEINT",GL$9,"VEHICLETRAVELTIMEMEASUREMENT",$D61),"--")</f>
        <v>--</v>
      </c>
      <c r="GM61" s="331"/>
      <c r="GN61" s="209" t="str">
        <f t="shared" si="25"/>
        <v>--</v>
      </c>
      <c r="GO61" s="354" t="str">
        <f t="shared" si="26"/>
        <v>--</v>
      </c>
      <c r="GP61" s="325">
        <f t="shared" si="27"/>
        <v>0</v>
      </c>
      <c r="GQ61" s="331"/>
      <c r="GR61" s="209" t="str">
        <f>IFERROR(GETPIVOTDATA("Average of TRAVTM(60)",#REF!,"TIMEINT",GR$9,"VEHICLETRAVELTIMEMEASUREMENT",$D61)/3600/24,"--")</f>
        <v>--</v>
      </c>
      <c r="GS61" s="34" t="str">
        <f>IFERROR(GETPIVOTDATA("Average of TRAVTM(60)",#REF!,"TIMEINT",GS$9,"VEHICLETRAVELTIMEMEASUREMENT",$D61)/3600/24,"--")</f>
        <v>--</v>
      </c>
      <c r="GT61" s="34" t="str">
        <f>IFERROR(GETPIVOTDATA("Average of TRAVTM(60)",#REF!,"TIMEINT",GT$9,"VEHICLETRAVELTIMEMEASUREMENT",$D61)/3600/24,"--")</f>
        <v>--</v>
      </c>
      <c r="GU61" s="34" t="str">
        <f>IFERROR(GETPIVOTDATA("Average of TRAVTM(60)",#REF!,"TIMEINT",GU$9,"VEHICLETRAVELTIMEMEASUREMENT",$D61)/3600/24,"--")</f>
        <v>--</v>
      </c>
      <c r="GV61" s="34" t="str">
        <f>IFERROR(GETPIVOTDATA("Average of TRAVTM(60)",#REF!,"TIMEINT",GV$9,"VEHICLETRAVELTIMEMEASUREMENT",$D61)/3600/24,"--")</f>
        <v>--</v>
      </c>
      <c r="GW61" s="34" t="str">
        <f>IFERROR(GETPIVOTDATA("Average of TRAVTM(60)",#REF!,"TIMEINT",GW$9,"VEHICLETRAVELTIMEMEASUREMENT",$D61)/3600/24,"--")</f>
        <v>--</v>
      </c>
      <c r="GX61" s="34" t="str">
        <f>IFERROR(GETPIVOTDATA("Average of TRAVTM(60)",#REF!,"TIMEINT",GX$9,"VEHICLETRAVELTIMEMEASUREMENT",$D61)/3600/24,"--")</f>
        <v>--</v>
      </c>
      <c r="GY61" s="34" t="str">
        <f>IFERROR(GETPIVOTDATA("Average of TRAVTM(60)",#REF!,"TIMEINT",GY$9,"VEHICLETRAVELTIMEMEASUREMENT",$D61)/3600/24,"--")</f>
        <v>--</v>
      </c>
      <c r="GZ61" s="34" t="str">
        <f>IFERROR(GETPIVOTDATA("Average of TRAVTM(60)",#REF!,"TIMEINT",GZ$9,"VEHICLETRAVELTIMEMEASUREMENT",$D61)/3600/24,"--")</f>
        <v>--</v>
      </c>
      <c r="HA61" s="34" t="str">
        <f>IFERROR(GETPIVOTDATA("Average of TRAVTM(60)",#REF!,"TIMEINT",HA$9,"VEHICLETRAVELTIMEMEASUREMENT",$D61)/3600/24,"--")</f>
        <v>--</v>
      </c>
      <c r="HB61" s="34" t="str">
        <f>IFERROR(GETPIVOTDATA("Average of TRAVTM(60)",#REF!,"TIMEINT",HB$9,"VEHICLETRAVELTIMEMEASUREMENT",$D61)/3600/24,"--")</f>
        <v>--</v>
      </c>
      <c r="HC61" s="34" t="str">
        <f>IFERROR(GETPIVOTDATA("Average of TRAVTM(60)",#REF!,"TIMEINT",HC$9,"VEHICLETRAVELTIMEMEASUREMENT",$D61)/3600/24,"--")</f>
        <v>--</v>
      </c>
      <c r="HD61" s="34" t="str">
        <f>IFERROR(GETPIVOTDATA("Average of TRAVTM(60)",#REF!,"TIMEINT",HD$9,"VEHICLETRAVELTIMEMEASUREMENT",$D61)/3600/24,"--")</f>
        <v>--</v>
      </c>
      <c r="HE61" s="34" t="str">
        <f>IFERROR(GETPIVOTDATA("Average of TRAVTM(60)",#REF!,"TIMEINT",HE$9,"VEHICLETRAVELTIMEMEASUREMENT",$D61)/3600/24,"--")</f>
        <v>--</v>
      </c>
      <c r="HF61" s="34" t="str">
        <f>IFERROR(GETPIVOTDATA("Average of TRAVTM(60)",#REF!,"TIMEINT",HF$9,"VEHICLETRAVELTIMEMEASUREMENT",$D61)/3600/24,"--")</f>
        <v>--</v>
      </c>
      <c r="HG61" s="134" t="str">
        <f>IFERROR(GETPIVOTDATA("Average of TRAVTM(60)",#REF!,"TIMEINT",HG$9,"VEHICLETRAVELTIMEMEASUREMENT",$D61)/3600/24,"--")</f>
        <v>--</v>
      </c>
      <c r="HH61" s="331"/>
      <c r="HI61" s="323" t="str">
        <f>IFERROR(GETPIVOTDATA("Average of VEHS(60)",#REF!,"TIMEINT",HI$9,"VEHICLETRAVELTIMEMEASUREMENT",$D61),"--")</f>
        <v>--</v>
      </c>
      <c r="HJ61" s="324" t="str">
        <f>IFERROR(GETPIVOTDATA("Average of VEHS(60)",#REF!,"TIMEINT",HJ$9,"VEHICLETRAVELTIMEMEASUREMENT",$D61),"--")</f>
        <v>--</v>
      </c>
      <c r="HK61" s="324" t="str">
        <f>IFERROR(GETPIVOTDATA("Average of VEHS(60)",#REF!,"TIMEINT",HK$9,"VEHICLETRAVELTIMEMEASUREMENT",$D61),"--")</f>
        <v>--</v>
      </c>
      <c r="HL61" s="324" t="str">
        <f>IFERROR(GETPIVOTDATA("Average of VEHS(60)",#REF!,"TIMEINT",HL$9,"VEHICLETRAVELTIMEMEASUREMENT",$D61),"--")</f>
        <v>--</v>
      </c>
      <c r="HM61" s="324" t="str">
        <f>IFERROR(GETPIVOTDATA("Average of VEHS(60)",#REF!,"TIMEINT",HM$9,"VEHICLETRAVELTIMEMEASUREMENT",$D61),"--")</f>
        <v>--</v>
      </c>
      <c r="HN61" s="324" t="str">
        <f>IFERROR(GETPIVOTDATA("Average of VEHS(60)",#REF!,"TIMEINT",HN$9,"VEHICLETRAVELTIMEMEASUREMENT",$D61),"--")</f>
        <v>--</v>
      </c>
      <c r="HO61" s="324" t="str">
        <f>IFERROR(GETPIVOTDATA("Average of VEHS(60)",#REF!,"TIMEINT",HO$9,"VEHICLETRAVELTIMEMEASUREMENT",$D61),"--")</f>
        <v>--</v>
      </c>
      <c r="HP61" s="324" t="str">
        <f>IFERROR(GETPIVOTDATA("Average of VEHS(60)",#REF!,"TIMEINT",HP$9,"VEHICLETRAVELTIMEMEASUREMENT",$D61),"--")</f>
        <v>--</v>
      </c>
      <c r="HQ61" s="324" t="str">
        <f>IFERROR(GETPIVOTDATA("Average of VEHS(60)",#REF!,"TIMEINT",HQ$9,"VEHICLETRAVELTIMEMEASUREMENT",$D61),"--")</f>
        <v>--</v>
      </c>
      <c r="HR61" s="324" t="str">
        <f>IFERROR(GETPIVOTDATA("Average of VEHS(60)",#REF!,"TIMEINT",HR$9,"VEHICLETRAVELTIMEMEASUREMENT",$D61),"--")</f>
        <v>--</v>
      </c>
      <c r="HS61" s="324" t="str">
        <f>IFERROR(GETPIVOTDATA("Average of VEHS(60)",#REF!,"TIMEINT",HS$9,"VEHICLETRAVELTIMEMEASUREMENT",$D61),"--")</f>
        <v>--</v>
      </c>
      <c r="HT61" s="324" t="str">
        <f>IFERROR(GETPIVOTDATA("Average of VEHS(60)",#REF!,"TIMEINT",HT$9,"VEHICLETRAVELTIMEMEASUREMENT",$D61),"--")</f>
        <v>--</v>
      </c>
      <c r="HU61" s="324" t="str">
        <f>IFERROR(GETPIVOTDATA("Average of VEHS(60)",#REF!,"TIMEINT",HU$9,"VEHICLETRAVELTIMEMEASUREMENT",$D61),"--")</f>
        <v>--</v>
      </c>
      <c r="HV61" s="324" t="str">
        <f>IFERROR(GETPIVOTDATA("Average of VEHS(60)",#REF!,"TIMEINT",HV$9,"VEHICLETRAVELTIMEMEASUREMENT",$D61),"--")</f>
        <v>--</v>
      </c>
      <c r="HW61" s="324" t="str">
        <f>IFERROR(GETPIVOTDATA("Average of VEHS(60)",#REF!,"TIMEINT",HW$9,"VEHICLETRAVELTIMEMEASUREMENT",$D61),"--")</f>
        <v>--</v>
      </c>
      <c r="HX61" s="325" t="str">
        <f>IFERROR(GETPIVOTDATA("Average of VEHS(60)",#REF!,"TIMEINT",HX$9,"VEHICLETRAVELTIMEMEASUREMENT",$D61),"--")</f>
        <v>--</v>
      </c>
      <c r="HY61" s="331"/>
      <c r="HZ61" s="209" t="str">
        <f t="shared" si="28"/>
        <v>--</v>
      </c>
      <c r="IA61" s="354" t="str">
        <f t="shared" si="29"/>
        <v>--</v>
      </c>
      <c r="IB61" s="325">
        <f t="shared" si="30"/>
        <v>0</v>
      </c>
      <c r="IC61" s="638"/>
      <c r="ID61" s="323" t="str">
        <f>IFERROR(AVERAGEIFS('VISSIM Travel Time Outputs'!#REF!,'VISSIM Travel Time Outputs'!#REF!,$D61,'VISSIM Travel Time Outputs'!#REF!,"AVG",'VISSIM Travel Time Outputs'!#REF!,ID$9),"-")</f>
        <v>-</v>
      </c>
      <c r="IE61" s="324" t="str">
        <f>IFERROR(AVERAGEIFS('VISSIM Travel Time Outputs'!#REF!,'VISSIM Travel Time Outputs'!#REF!,$D61,'VISSIM Travel Time Outputs'!#REF!,"AVG",'VISSIM Travel Time Outputs'!#REF!,IE$9),"-")</f>
        <v>-</v>
      </c>
      <c r="IF61" s="324" t="str">
        <f>IFERROR(AVERAGEIFS('VISSIM Travel Time Outputs'!#REF!,'VISSIM Travel Time Outputs'!#REF!,$D61,'VISSIM Travel Time Outputs'!#REF!,"AVG",'VISSIM Travel Time Outputs'!#REF!,IF$9),"-")</f>
        <v>-</v>
      </c>
      <c r="IG61" s="324" t="str">
        <f>IFERROR(AVERAGEIFS('VISSIM Travel Time Outputs'!#REF!,'VISSIM Travel Time Outputs'!#REF!,$D61,'VISSIM Travel Time Outputs'!#REF!,"AVG",'VISSIM Travel Time Outputs'!#REF!,IG$9),"-")</f>
        <v>-</v>
      </c>
      <c r="IH61" s="324" t="str">
        <f>IFERROR(AVERAGEIFS('VISSIM Travel Time Outputs'!#REF!,'VISSIM Travel Time Outputs'!#REF!,$D61,'VISSIM Travel Time Outputs'!#REF!,"AVG",'VISSIM Travel Time Outputs'!#REF!,IH$9),"-")</f>
        <v>-</v>
      </c>
      <c r="II61" s="324" t="str">
        <f>IFERROR(AVERAGEIFS('VISSIM Travel Time Outputs'!#REF!,'VISSIM Travel Time Outputs'!#REF!,$D61,'VISSIM Travel Time Outputs'!#REF!,"AVG",'VISSIM Travel Time Outputs'!#REF!,II$9),"-")</f>
        <v>-</v>
      </c>
      <c r="IJ61" s="324" t="str">
        <f>IFERROR(AVERAGEIFS('VISSIM Travel Time Outputs'!#REF!,'VISSIM Travel Time Outputs'!#REF!,$D61,'VISSIM Travel Time Outputs'!#REF!,"AVG",'VISSIM Travel Time Outputs'!#REF!,IJ$9),"-")</f>
        <v>-</v>
      </c>
      <c r="IK61" s="324" t="str">
        <f>IFERROR(AVERAGEIFS('VISSIM Travel Time Outputs'!#REF!,'VISSIM Travel Time Outputs'!#REF!,$D61,'VISSIM Travel Time Outputs'!#REF!,"AVG",'VISSIM Travel Time Outputs'!#REF!,IK$9),"-")</f>
        <v>-</v>
      </c>
      <c r="IL61" s="324" t="str">
        <f>IFERROR(AVERAGEIFS('VISSIM Travel Time Outputs'!#REF!,'VISSIM Travel Time Outputs'!#REF!,$D61,'VISSIM Travel Time Outputs'!#REF!,"AVG",'VISSIM Travel Time Outputs'!#REF!,IL$9),"-")</f>
        <v>-</v>
      </c>
      <c r="IM61" s="324" t="str">
        <f>IFERROR(AVERAGEIFS('VISSIM Travel Time Outputs'!#REF!,'VISSIM Travel Time Outputs'!#REF!,$D61,'VISSIM Travel Time Outputs'!#REF!,"AVG",'VISSIM Travel Time Outputs'!#REF!,IM$9),"-")</f>
        <v>-</v>
      </c>
      <c r="IN61" s="324" t="str">
        <f>IFERROR(AVERAGEIFS('VISSIM Travel Time Outputs'!#REF!,'VISSIM Travel Time Outputs'!#REF!,$D61,'VISSIM Travel Time Outputs'!#REF!,"AVG",'VISSIM Travel Time Outputs'!#REF!,IN$9),"-")</f>
        <v>-</v>
      </c>
      <c r="IO61" s="324" t="str">
        <f>IFERROR(AVERAGEIFS('VISSIM Travel Time Outputs'!#REF!,'VISSIM Travel Time Outputs'!#REF!,$D61,'VISSIM Travel Time Outputs'!#REF!,"AVG",'VISSIM Travel Time Outputs'!#REF!,IO$9),"-")</f>
        <v>-</v>
      </c>
      <c r="IP61" s="324" t="str">
        <f>IFERROR(AVERAGEIFS('VISSIM Travel Time Outputs'!#REF!,'VISSIM Travel Time Outputs'!#REF!,$D61,'VISSIM Travel Time Outputs'!#REF!,"AVG",'VISSIM Travel Time Outputs'!#REF!,IP$9),"-")</f>
        <v>-</v>
      </c>
      <c r="IQ61" s="324" t="str">
        <f>IFERROR(AVERAGEIFS('VISSIM Travel Time Outputs'!#REF!,'VISSIM Travel Time Outputs'!#REF!,$D61,'VISSIM Travel Time Outputs'!#REF!,"AVG",'VISSIM Travel Time Outputs'!#REF!,IQ$9),"-")</f>
        <v>-</v>
      </c>
      <c r="IR61" s="324" t="str">
        <f>IFERROR(AVERAGEIFS('VISSIM Travel Time Outputs'!#REF!,'VISSIM Travel Time Outputs'!#REF!,$D61,'VISSIM Travel Time Outputs'!#REF!,"AVG",'VISSIM Travel Time Outputs'!#REF!,IR$9),"-")</f>
        <v>-</v>
      </c>
      <c r="IS61" s="325" t="str">
        <f>IFERROR(AVERAGEIFS('VISSIM Travel Time Outputs'!#REF!,'VISSIM Travel Time Outputs'!#REF!,$D61,'VISSIM Travel Time Outputs'!#REF!,"AVG",'VISSIM Travel Time Outputs'!#REF!,IS$9),"-")</f>
        <v>-</v>
      </c>
      <c r="IT61" s="325" t="str">
        <f t="shared" si="31"/>
        <v>--</v>
      </c>
    </row>
    <row r="62" spans="1:254" x14ac:dyDescent="0.35">
      <c r="A62" s="252" t="str">
        <f t="shared" si="12"/>
        <v>H</v>
      </c>
      <c r="B62" s="319">
        <f t="shared" si="33"/>
        <v>53</v>
      </c>
      <c r="C62" s="413">
        <f>INDEX('Input - Travel Times'!$B$3:$AH$103,MATCH($B62,'Input - Travel Times'!$B$3:$B$103,0),MATCH(C$9,'Input - Travel Times'!$B$3:$AH$3,0))</f>
        <v>0</v>
      </c>
      <c r="D62" s="150">
        <f>INDEX('Input - Travel Times'!$B$3:$AH$103,MATCH($B62,'Input - Travel Times'!$B$3:$B$103,0),MATCH(D$9,'Input - Travel Times'!$B$3:$AH$3,0))</f>
        <v>0</v>
      </c>
      <c r="E62" s="518">
        <f>TIME(0,0,INDEX('Input - Travel Times'!$B$3:$AH$103,MATCH($B62,'Input - Travel Times'!$B$3:$B$103,0),MATCH(E$9,'Input - Travel Times'!$B$3:$AH$3,0)))</f>
        <v>0</v>
      </c>
      <c r="F62" s="518">
        <f>TIME(0,0,INDEX('Input - Travel Times'!$B$3:$AH$103,MATCH($B62,'Input - Travel Times'!$B$3:$B$103,0),MATCH(F$9,'Input - Travel Times'!$B$3:$AH$3,0)))</f>
        <v>0</v>
      </c>
      <c r="G62" s="518">
        <f>TIME(0,0,INDEX('Input - Travel Times'!$B$3:$AH$103,MATCH($B62,'Input - Travel Times'!$B$3:$B$103,0),MATCH(G$9,'Input - Travel Times'!$B$3:$AH$3,0)))</f>
        <v>0</v>
      </c>
      <c r="H62" s="518">
        <f>TIME(0,0,INDEX('Input - Travel Times'!$B$3:$AH$103,MATCH($B62,'Input - Travel Times'!$B$3:$B$103,0),MATCH(H$9,'Input - Travel Times'!$B$3:$AH$3,0)))</f>
        <v>0</v>
      </c>
      <c r="J62" s="209" t="str">
        <f>IFERROR(TIME(0,0,AVERAGEIFS('VISSIM Travel Time Outputs'!$I:$I,'VISSIM Travel Time Outputs'!$D:$D,$D62,'VISSIM Travel Time Outputs'!$A:$A,"AVG",'VISSIM Travel Time Outputs'!$B:$B,J$9)),"-")</f>
        <v>-</v>
      </c>
      <c r="K62" s="34" t="str">
        <f>IFERROR(TIME(0,0,AVERAGEIFS('VISSIM Travel Time Outputs'!$I:$I,'VISSIM Travel Time Outputs'!$D:$D,$D62,'VISSIM Travel Time Outputs'!$A:$A,"AVG",'VISSIM Travel Time Outputs'!$B:$B,K$9)),"-")</f>
        <v>-</v>
      </c>
      <c r="L62" s="34" t="str">
        <f>IFERROR(TIME(0,0,AVERAGEIFS('VISSIM Travel Time Outputs'!$I:$I,'VISSIM Travel Time Outputs'!$D:$D,$D62,'VISSIM Travel Time Outputs'!$A:$A,"AVG",'VISSIM Travel Time Outputs'!$B:$B,L$9)),"-")</f>
        <v>-</v>
      </c>
      <c r="M62" s="34" t="str">
        <f>IFERROR(TIME(0,0,AVERAGEIFS('VISSIM Travel Time Outputs'!$I:$I,'VISSIM Travel Time Outputs'!$D:$D,$D62,'VISSIM Travel Time Outputs'!$A:$A,"AVG",'VISSIM Travel Time Outputs'!$B:$B,M$9)),"-")</f>
        <v>-</v>
      </c>
      <c r="N62" s="34" t="str">
        <f>IFERROR(TIME(0,0,AVERAGEIFS('VISSIM Travel Time Outputs'!$I:$I,'VISSIM Travel Time Outputs'!$D:$D,$D62,'VISSIM Travel Time Outputs'!$A:$A,"AVG",'VISSIM Travel Time Outputs'!$B:$B,N$9)),"-")</f>
        <v>-</v>
      </c>
      <c r="O62" s="34" t="str">
        <f>IFERROR(TIME(0,0,AVERAGEIFS('VISSIM Travel Time Outputs'!$I:$I,'VISSIM Travel Time Outputs'!$D:$D,$D62,'VISSIM Travel Time Outputs'!$A:$A,"AVG",'VISSIM Travel Time Outputs'!$B:$B,O$9)),"-")</f>
        <v>-</v>
      </c>
      <c r="P62" s="34" t="str">
        <f>IFERROR(TIME(0,0,AVERAGEIFS('VISSIM Travel Time Outputs'!$I:$I,'VISSIM Travel Time Outputs'!$D:$D,$D62,'VISSIM Travel Time Outputs'!$A:$A,"AVG",'VISSIM Travel Time Outputs'!$B:$B,P$9)),"-")</f>
        <v>-</v>
      </c>
      <c r="Q62" s="34" t="str">
        <f>IFERROR(TIME(0,0,AVERAGEIFS('VISSIM Travel Time Outputs'!$I:$I,'VISSIM Travel Time Outputs'!$D:$D,$D62,'VISSIM Travel Time Outputs'!$A:$A,"AVG",'VISSIM Travel Time Outputs'!$B:$B,Q$9)),"-")</f>
        <v>-</v>
      </c>
      <c r="R62" s="34" t="str">
        <f>IFERROR(TIME(0,0,AVERAGEIFS('VISSIM Travel Time Outputs'!$I:$I,'VISSIM Travel Time Outputs'!$D:$D,$D62,'VISSIM Travel Time Outputs'!$A:$A,"AVG",'VISSIM Travel Time Outputs'!$B:$B,R$9)),"-")</f>
        <v>-</v>
      </c>
      <c r="S62" s="34" t="str">
        <f>IFERROR(TIME(0,0,AVERAGEIFS('VISSIM Travel Time Outputs'!$I:$I,'VISSIM Travel Time Outputs'!$D:$D,$D62,'VISSIM Travel Time Outputs'!$A:$A,"AVG",'VISSIM Travel Time Outputs'!$B:$B,S$9)),"-")</f>
        <v>-</v>
      </c>
      <c r="T62" s="34" t="str">
        <f>IFERROR(TIME(0,0,AVERAGEIFS('VISSIM Travel Time Outputs'!$I:$I,'VISSIM Travel Time Outputs'!$D:$D,$D62,'VISSIM Travel Time Outputs'!$A:$A,"AVG",'VISSIM Travel Time Outputs'!$B:$B,T$9)),"-")</f>
        <v>-</v>
      </c>
      <c r="U62" s="34" t="str">
        <f>IFERROR(TIME(0,0,AVERAGEIFS('VISSIM Travel Time Outputs'!$I:$I,'VISSIM Travel Time Outputs'!$D:$D,$D62,'VISSIM Travel Time Outputs'!$A:$A,"AVG",'VISSIM Travel Time Outputs'!$B:$B,U$9)),"-")</f>
        <v>-</v>
      </c>
      <c r="V62" s="34" t="str">
        <f>IFERROR(TIME(0,0,AVERAGEIFS('VISSIM Travel Time Outputs'!$I:$I,'VISSIM Travel Time Outputs'!$D:$D,$D62,'VISSIM Travel Time Outputs'!$A:$A,"AVG",'VISSIM Travel Time Outputs'!$B:$B,V$9)),"-")</f>
        <v>-</v>
      </c>
      <c r="W62" s="34" t="str">
        <f>IFERROR(TIME(0,0,AVERAGEIFS('VISSIM Travel Time Outputs'!$I:$I,'VISSIM Travel Time Outputs'!$D:$D,$D62,'VISSIM Travel Time Outputs'!$A:$A,"AVG",'VISSIM Travel Time Outputs'!$B:$B,W$9)),"-")</f>
        <v>-</v>
      </c>
      <c r="X62" s="34" t="str">
        <f>IFERROR(TIME(0,0,AVERAGEIFS('VISSIM Travel Time Outputs'!$I:$I,'VISSIM Travel Time Outputs'!$D:$D,$D62,'VISSIM Travel Time Outputs'!$A:$A,"AVG",'VISSIM Travel Time Outputs'!$B:$B,X$9)),"-")</f>
        <v>-</v>
      </c>
      <c r="Y62" s="134" t="str">
        <f>IFERROR(TIME(0,0,AVERAGEIFS('VISSIM Travel Time Outputs'!$I:$I,'VISSIM Travel Time Outputs'!$D:$D,$D62,'VISSIM Travel Time Outputs'!$A:$A,"AVG",'VISSIM Travel Time Outputs'!$B:$B,Y$9)),"-")</f>
        <v>-</v>
      </c>
      <c r="Z62" s="254"/>
      <c r="AA62" s="323" t="str">
        <f>IFERROR(AVERAGEIFS('VISSIM Travel Time Outputs'!$F:$F,'VISSIM Travel Time Outputs'!$D:$D,$D62,'VISSIM Travel Time Outputs'!$A:$A,"AVG",'VISSIM Travel Time Outputs'!$B:$B,AA$9),"-")</f>
        <v>-</v>
      </c>
      <c r="AB62" s="324" t="str">
        <f>IFERROR(AVERAGEIFS('VISSIM Travel Time Outputs'!$F:$F,'VISSIM Travel Time Outputs'!$D:$D,$D62,'VISSIM Travel Time Outputs'!$A:$A,"AVG",'VISSIM Travel Time Outputs'!$B:$B,AB$9),"-")</f>
        <v>-</v>
      </c>
      <c r="AC62" s="324" t="str">
        <f>IFERROR(AVERAGEIFS('VISSIM Travel Time Outputs'!$F:$F,'VISSIM Travel Time Outputs'!$D:$D,$D62,'VISSIM Travel Time Outputs'!$A:$A,"AVG",'VISSIM Travel Time Outputs'!$B:$B,AC$9),"-")</f>
        <v>-</v>
      </c>
      <c r="AD62" s="324" t="str">
        <f>IFERROR(AVERAGEIFS('VISSIM Travel Time Outputs'!$F:$F,'VISSIM Travel Time Outputs'!$D:$D,$D62,'VISSIM Travel Time Outputs'!$A:$A,"AVG",'VISSIM Travel Time Outputs'!$B:$B,AD$9),"-")</f>
        <v>-</v>
      </c>
      <c r="AE62" s="324" t="str">
        <f>IFERROR(AVERAGEIFS('VISSIM Travel Time Outputs'!$F:$F,'VISSIM Travel Time Outputs'!$D:$D,$D62,'VISSIM Travel Time Outputs'!$A:$A,"AVG",'VISSIM Travel Time Outputs'!$B:$B,AE$9),"-")</f>
        <v>-</v>
      </c>
      <c r="AF62" s="324" t="str">
        <f>IFERROR(AVERAGEIFS('VISSIM Travel Time Outputs'!$F:$F,'VISSIM Travel Time Outputs'!$D:$D,$D62,'VISSIM Travel Time Outputs'!$A:$A,"AVG",'VISSIM Travel Time Outputs'!$B:$B,AF$9),"-")</f>
        <v>-</v>
      </c>
      <c r="AG62" s="324" t="str">
        <f>IFERROR(AVERAGEIFS('VISSIM Travel Time Outputs'!$F:$F,'VISSIM Travel Time Outputs'!$D:$D,$D62,'VISSIM Travel Time Outputs'!$A:$A,"AVG",'VISSIM Travel Time Outputs'!$B:$B,AG$9),"-")</f>
        <v>-</v>
      </c>
      <c r="AH62" s="324" t="str">
        <f>IFERROR(AVERAGEIFS('VISSIM Travel Time Outputs'!$F:$F,'VISSIM Travel Time Outputs'!$D:$D,$D62,'VISSIM Travel Time Outputs'!$A:$A,"AVG",'VISSIM Travel Time Outputs'!$B:$B,AH$9),"-")</f>
        <v>-</v>
      </c>
      <c r="AI62" s="324" t="str">
        <f>IFERROR(AVERAGEIFS('VISSIM Travel Time Outputs'!$F:$F,'VISSIM Travel Time Outputs'!$D:$D,$D62,'VISSIM Travel Time Outputs'!$A:$A,"AVG",'VISSIM Travel Time Outputs'!$B:$B,AI$9),"-")</f>
        <v>-</v>
      </c>
      <c r="AJ62" s="324" t="str">
        <f>IFERROR(AVERAGEIFS('VISSIM Travel Time Outputs'!$F:$F,'VISSIM Travel Time Outputs'!$D:$D,$D62,'VISSIM Travel Time Outputs'!$A:$A,"AVG",'VISSIM Travel Time Outputs'!$B:$B,AJ$9),"-")</f>
        <v>-</v>
      </c>
      <c r="AK62" s="324" t="str">
        <f>IFERROR(AVERAGEIFS('VISSIM Travel Time Outputs'!$F:$F,'VISSIM Travel Time Outputs'!$D:$D,$D62,'VISSIM Travel Time Outputs'!$A:$A,"AVG",'VISSIM Travel Time Outputs'!$B:$B,AK$9),"-")</f>
        <v>-</v>
      </c>
      <c r="AL62" s="324" t="str">
        <f>IFERROR(AVERAGEIFS('VISSIM Travel Time Outputs'!$F:$F,'VISSIM Travel Time Outputs'!$D:$D,$D62,'VISSIM Travel Time Outputs'!$A:$A,"AVG",'VISSIM Travel Time Outputs'!$B:$B,AL$9),"-")</f>
        <v>-</v>
      </c>
      <c r="AM62" s="324" t="str">
        <f>IFERROR(AVERAGEIFS('VISSIM Travel Time Outputs'!$F:$F,'VISSIM Travel Time Outputs'!$D:$D,$D62,'VISSIM Travel Time Outputs'!$A:$A,"AVG",'VISSIM Travel Time Outputs'!$B:$B,AM$9),"-")</f>
        <v>-</v>
      </c>
      <c r="AN62" s="324" t="str">
        <f>IFERROR(AVERAGEIFS('VISSIM Travel Time Outputs'!$F:$F,'VISSIM Travel Time Outputs'!$D:$D,$D62,'VISSIM Travel Time Outputs'!$A:$A,"AVG",'VISSIM Travel Time Outputs'!$B:$B,AN$9),"-")</f>
        <v>-</v>
      </c>
      <c r="AO62" s="324" t="str">
        <f>IFERROR(AVERAGEIFS('VISSIM Travel Time Outputs'!$F:$F,'VISSIM Travel Time Outputs'!$D:$D,$D62,'VISSIM Travel Time Outputs'!$A:$A,"AVG",'VISSIM Travel Time Outputs'!$B:$B,AO$9),"-")</f>
        <v>-</v>
      </c>
      <c r="AP62" s="325" t="str">
        <f>IFERROR(AVERAGEIFS('VISSIM Travel Time Outputs'!$F:$F,'VISSIM Travel Time Outputs'!$D:$D,$D62,'VISSIM Travel Time Outputs'!$A:$A,"AVG",'VISSIM Travel Time Outputs'!$B:$B,AP$9),"-")</f>
        <v>-</v>
      </c>
      <c r="AQ62" s="331"/>
      <c r="AR62" s="209" t="str">
        <f t="shared" si="13"/>
        <v>--</v>
      </c>
      <c r="AS62" s="354" t="str">
        <f t="shared" si="14"/>
        <v>--</v>
      </c>
      <c r="AT62" s="325">
        <f t="shared" si="15"/>
        <v>0</v>
      </c>
      <c r="AU62" s="255"/>
      <c r="AV62" s="209" t="str">
        <f>IFERROR(TIME(0,0,AVERAGEIFS('VISSIM Travel Time Outputs'!$J:$J,'VISSIM Travel Time Outputs'!$D:$D,$D62,'VISSIM Travel Time Outputs'!$A:$A,"AVG",'VISSIM Travel Time Outputs'!$B:$B,AV$9)),"-")</f>
        <v>-</v>
      </c>
      <c r="AW62" s="34" t="str">
        <f>IFERROR(TIME(0,0,AVERAGEIFS('VISSIM Travel Time Outputs'!$J:$J,'VISSIM Travel Time Outputs'!$D:$D,$D62,'VISSIM Travel Time Outputs'!$A:$A,"AVG",'VISSIM Travel Time Outputs'!$B:$B,AW$9)),"-")</f>
        <v>-</v>
      </c>
      <c r="AX62" s="34" t="str">
        <f>IFERROR(TIME(0,0,AVERAGEIFS('VISSIM Travel Time Outputs'!$J:$J,'VISSIM Travel Time Outputs'!$D:$D,$D62,'VISSIM Travel Time Outputs'!$A:$A,"AVG",'VISSIM Travel Time Outputs'!$B:$B,AX$9)),"-")</f>
        <v>-</v>
      </c>
      <c r="AY62" s="34" t="str">
        <f>IFERROR(TIME(0,0,AVERAGEIFS('VISSIM Travel Time Outputs'!$J:$J,'VISSIM Travel Time Outputs'!$D:$D,$D62,'VISSIM Travel Time Outputs'!$A:$A,"AVG",'VISSIM Travel Time Outputs'!$B:$B,AY$9)),"-")</f>
        <v>-</v>
      </c>
      <c r="AZ62" s="34" t="str">
        <f>IFERROR(TIME(0,0,AVERAGEIFS('VISSIM Travel Time Outputs'!$J:$J,'VISSIM Travel Time Outputs'!$D:$D,$D62,'VISSIM Travel Time Outputs'!$A:$A,"AVG",'VISSIM Travel Time Outputs'!$B:$B,AZ$9)),"-")</f>
        <v>-</v>
      </c>
      <c r="BA62" s="34" t="str">
        <f>IFERROR(TIME(0,0,AVERAGEIFS('VISSIM Travel Time Outputs'!$J:$J,'VISSIM Travel Time Outputs'!$D:$D,$D62,'VISSIM Travel Time Outputs'!$A:$A,"AVG",'VISSIM Travel Time Outputs'!$B:$B,BA$9)),"-")</f>
        <v>-</v>
      </c>
      <c r="BB62" s="34" t="str">
        <f>IFERROR(TIME(0,0,AVERAGEIFS('VISSIM Travel Time Outputs'!$J:$J,'VISSIM Travel Time Outputs'!$D:$D,$D62,'VISSIM Travel Time Outputs'!$A:$A,"AVG",'VISSIM Travel Time Outputs'!$B:$B,BB$9)),"-")</f>
        <v>-</v>
      </c>
      <c r="BC62" s="34" t="str">
        <f>IFERROR(TIME(0,0,AVERAGEIFS('VISSIM Travel Time Outputs'!$J:$J,'VISSIM Travel Time Outputs'!$D:$D,$D62,'VISSIM Travel Time Outputs'!$A:$A,"AVG",'VISSIM Travel Time Outputs'!$B:$B,BC$9)),"-")</f>
        <v>-</v>
      </c>
      <c r="BD62" s="34" t="str">
        <f>IFERROR(TIME(0,0,AVERAGEIFS('VISSIM Travel Time Outputs'!$J:$J,'VISSIM Travel Time Outputs'!$D:$D,$D62,'VISSIM Travel Time Outputs'!$A:$A,"AVG",'VISSIM Travel Time Outputs'!$B:$B,BD$9)),"-")</f>
        <v>-</v>
      </c>
      <c r="BE62" s="34" t="str">
        <f>IFERROR(TIME(0,0,AVERAGEIFS('VISSIM Travel Time Outputs'!$J:$J,'VISSIM Travel Time Outputs'!$D:$D,$D62,'VISSIM Travel Time Outputs'!$A:$A,"AVG",'VISSIM Travel Time Outputs'!$B:$B,BE$9)),"-")</f>
        <v>-</v>
      </c>
      <c r="BF62" s="34" t="str">
        <f>IFERROR(TIME(0,0,AVERAGEIFS('VISSIM Travel Time Outputs'!$J:$J,'VISSIM Travel Time Outputs'!$D:$D,$D62,'VISSIM Travel Time Outputs'!$A:$A,"AVG",'VISSIM Travel Time Outputs'!$B:$B,BF$9)),"-")</f>
        <v>-</v>
      </c>
      <c r="BG62" s="34" t="str">
        <f>IFERROR(TIME(0,0,AVERAGEIFS('VISSIM Travel Time Outputs'!$J:$J,'VISSIM Travel Time Outputs'!$D:$D,$D62,'VISSIM Travel Time Outputs'!$A:$A,"AVG",'VISSIM Travel Time Outputs'!$B:$B,BG$9)),"-")</f>
        <v>-</v>
      </c>
      <c r="BH62" s="34" t="str">
        <f>IFERROR(TIME(0,0,AVERAGEIFS('VISSIM Travel Time Outputs'!$J:$J,'VISSIM Travel Time Outputs'!$D:$D,$D62,'VISSIM Travel Time Outputs'!$A:$A,"AVG",'VISSIM Travel Time Outputs'!$B:$B,BH$9)),"-")</f>
        <v>-</v>
      </c>
      <c r="BI62" s="34" t="str">
        <f>IFERROR(TIME(0,0,AVERAGEIFS('VISSIM Travel Time Outputs'!$J:$J,'VISSIM Travel Time Outputs'!$D:$D,$D62,'VISSIM Travel Time Outputs'!$A:$A,"AVG",'VISSIM Travel Time Outputs'!$B:$B,BI$9)),"-")</f>
        <v>-</v>
      </c>
      <c r="BJ62" s="34" t="str">
        <f>IFERROR(TIME(0,0,AVERAGEIFS('VISSIM Travel Time Outputs'!$J:$J,'VISSIM Travel Time Outputs'!$D:$D,$D62,'VISSIM Travel Time Outputs'!$A:$A,"AVG",'VISSIM Travel Time Outputs'!$B:$B,BJ$9)),"-")</f>
        <v>-</v>
      </c>
      <c r="BK62" s="134" t="str">
        <f>IFERROR(TIME(0,0,AVERAGEIFS('VISSIM Travel Time Outputs'!$J:$J,'VISSIM Travel Time Outputs'!$D:$D,$D62,'VISSIM Travel Time Outputs'!$A:$A,"AVG",'VISSIM Travel Time Outputs'!$B:$B,BK$9)),"-")</f>
        <v>-</v>
      </c>
      <c r="BL62" s="126"/>
      <c r="BM62" s="323" t="str">
        <f>IFERROR(AVERAGEIFS('VISSIM Travel Time Outputs'!$G:$G,'VISSIM Travel Time Outputs'!$D:$D,$D62,'VISSIM Travel Time Outputs'!$A:$A,"AVG",'VISSIM Travel Time Outputs'!$B:$B,BM$9),"-")</f>
        <v>-</v>
      </c>
      <c r="BN62" s="324" t="str">
        <f>IFERROR(AVERAGEIFS('VISSIM Travel Time Outputs'!$G:$G,'VISSIM Travel Time Outputs'!$D:$D,$D62,'VISSIM Travel Time Outputs'!$A:$A,"AVG",'VISSIM Travel Time Outputs'!$B:$B,BN$9),"-")</f>
        <v>-</v>
      </c>
      <c r="BO62" s="324" t="str">
        <f>IFERROR(AVERAGEIFS('VISSIM Travel Time Outputs'!$G:$G,'VISSIM Travel Time Outputs'!$D:$D,$D62,'VISSIM Travel Time Outputs'!$A:$A,"AVG",'VISSIM Travel Time Outputs'!$B:$B,BO$9),"-")</f>
        <v>-</v>
      </c>
      <c r="BP62" s="324" t="str">
        <f>IFERROR(AVERAGEIFS('VISSIM Travel Time Outputs'!$G:$G,'VISSIM Travel Time Outputs'!$D:$D,$D62,'VISSIM Travel Time Outputs'!$A:$A,"AVG",'VISSIM Travel Time Outputs'!$B:$B,BP$9),"-")</f>
        <v>-</v>
      </c>
      <c r="BQ62" s="324" t="str">
        <f>IFERROR(AVERAGEIFS('VISSIM Travel Time Outputs'!$G:$G,'VISSIM Travel Time Outputs'!$D:$D,$D62,'VISSIM Travel Time Outputs'!$A:$A,"AVG",'VISSIM Travel Time Outputs'!$B:$B,BQ$9),"-")</f>
        <v>-</v>
      </c>
      <c r="BR62" s="324" t="str">
        <f>IFERROR(AVERAGEIFS('VISSIM Travel Time Outputs'!$G:$G,'VISSIM Travel Time Outputs'!$D:$D,$D62,'VISSIM Travel Time Outputs'!$A:$A,"AVG",'VISSIM Travel Time Outputs'!$B:$B,BR$9),"-")</f>
        <v>-</v>
      </c>
      <c r="BS62" s="324" t="str">
        <f>IFERROR(AVERAGEIFS('VISSIM Travel Time Outputs'!$G:$G,'VISSIM Travel Time Outputs'!$D:$D,$D62,'VISSIM Travel Time Outputs'!$A:$A,"AVG",'VISSIM Travel Time Outputs'!$B:$B,BS$9),"-")</f>
        <v>-</v>
      </c>
      <c r="BT62" s="324" t="str">
        <f>IFERROR(AVERAGEIFS('VISSIM Travel Time Outputs'!$G:$G,'VISSIM Travel Time Outputs'!$D:$D,$D62,'VISSIM Travel Time Outputs'!$A:$A,"AVG",'VISSIM Travel Time Outputs'!$B:$B,BT$9),"-")</f>
        <v>-</v>
      </c>
      <c r="BU62" s="324" t="str">
        <f>IFERROR(AVERAGEIFS('VISSIM Travel Time Outputs'!$G:$G,'VISSIM Travel Time Outputs'!$D:$D,$D62,'VISSIM Travel Time Outputs'!$A:$A,"AVG",'VISSIM Travel Time Outputs'!$B:$B,BU$9),"-")</f>
        <v>-</v>
      </c>
      <c r="BV62" s="324" t="str">
        <f>IFERROR(AVERAGEIFS('VISSIM Travel Time Outputs'!$G:$G,'VISSIM Travel Time Outputs'!$D:$D,$D62,'VISSIM Travel Time Outputs'!$A:$A,"AVG",'VISSIM Travel Time Outputs'!$B:$B,BV$9),"-")</f>
        <v>-</v>
      </c>
      <c r="BW62" s="324" t="str">
        <f>IFERROR(AVERAGEIFS('VISSIM Travel Time Outputs'!$G:$G,'VISSIM Travel Time Outputs'!$D:$D,$D62,'VISSIM Travel Time Outputs'!$A:$A,"AVG",'VISSIM Travel Time Outputs'!$B:$B,BW$9),"-")</f>
        <v>-</v>
      </c>
      <c r="BX62" s="324" t="str">
        <f>IFERROR(AVERAGEIFS('VISSIM Travel Time Outputs'!$G:$G,'VISSIM Travel Time Outputs'!$D:$D,$D62,'VISSIM Travel Time Outputs'!$A:$A,"AVG",'VISSIM Travel Time Outputs'!$B:$B,BX$9),"-")</f>
        <v>-</v>
      </c>
      <c r="BY62" s="324" t="str">
        <f>IFERROR(AVERAGEIFS('VISSIM Travel Time Outputs'!$G:$G,'VISSIM Travel Time Outputs'!$D:$D,$D62,'VISSIM Travel Time Outputs'!$A:$A,"AVG",'VISSIM Travel Time Outputs'!$B:$B,BY$9),"-")</f>
        <v>-</v>
      </c>
      <c r="BZ62" s="324" t="str">
        <f>IFERROR(AVERAGEIFS('VISSIM Travel Time Outputs'!$G:$G,'VISSIM Travel Time Outputs'!$D:$D,$D62,'VISSIM Travel Time Outputs'!$A:$A,"AVG",'VISSIM Travel Time Outputs'!$B:$B,BZ$9),"-")</f>
        <v>-</v>
      </c>
      <c r="CA62" s="324" t="str">
        <f>IFERROR(AVERAGEIFS('VISSIM Travel Time Outputs'!$G:$G,'VISSIM Travel Time Outputs'!$D:$D,$D62,'VISSIM Travel Time Outputs'!$A:$A,"AVG",'VISSIM Travel Time Outputs'!$B:$B,CA$9),"-")</f>
        <v>-</v>
      </c>
      <c r="CB62" s="325" t="str">
        <f>IFERROR(AVERAGEIFS('VISSIM Travel Time Outputs'!$G:$G,'VISSIM Travel Time Outputs'!$D:$D,$D62,'VISSIM Travel Time Outputs'!$A:$A,"AVG",'VISSIM Travel Time Outputs'!$B:$B,CB$9),"-")</f>
        <v>-</v>
      </c>
      <c r="CC62" s="254"/>
      <c r="CD62" s="209" t="str">
        <f t="shared" si="16"/>
        <v>--</v>
      </c>
      <c r="CE62" s="354" t="str">
        <f t="shared" si="17"/>
        <v>--</v>
      </c>
      <c r="CF62" s="325">
        <f t="shared" si="18"/>
        <v>0</v>
      </c>
      <c r="CG62" s="331"/>
      <c r="CH62" s="209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134"/>
      <c r="CX62" s="331"/>
      <c r="CY62" s="323"/>
      <c r="CZ62" s="324"/>
      <c r="DA62" s="324"/>
      <c r="DB62" s="324"/>
      <c r="DC62" s="324"/>
      <c r="DD62" s="324"/>
      <c r="DE62" s="324"/>
      <c r="DF62" s="324"/>
      <c r="DG62" s="324"/>
      <c r="DH62" s="324"/>
      <c r="DI62" s="324"/>
      <c r="DJ62" s="324"/>
      <c r="DK62" s="324"/>
      <c r="DL62" s="324"/>
      <c r="DM62" s="324"/>
      <c r="DN62" s="325"/>
      <c r="DO62" s="331"/>
      <c r="DP62" s="209" t="str">
        <f t="shared" si="19"/>
        <v>--</v>
      </c>
      <c r="DQ62" s="354" t="str">
        <f t="shared" si="20"/>
        <v>--</v>
      </c>
      <c r="DR62" s="325">
        <f t="shared" si="21"/>
        <v>0</v>
      </c>
      <c r="DS62" s="255"/>
      <c r="DT62" s="209" t="str">
        <f>IFERROR(TIME(0,0,AVERAGEIFS('VISSIM Travel Time Outputs'!$K:$K,'VISSIM Travel Time Outputs'!$D:$D,$D62,'VISSIM Travel Time Outputs'!$A:$A,"AVG",'VISSIM Travel Time Outputs'!$B:$B,DT$9)),"-")</f>
        <v>-</v>
      </c>
      <c r="DU62" s="34" t="str">
        <f>IFERROR(TIME(0,0,AVERAGEIFS('VISSIM Travel Time Outputs'!$K:$K,'VISSIM Travel Time Outputs'!$D:$D,$D62,'VISSIM Travel Time Outputs'!$A:$A,"AVG",'VISSIM Travel Time Outputs'!$B:$B,DU$9)),"-")</f>
        <v>-</v>
      </c>
      <c r="DV62" s="34" t="str">
        <f>IFERROR(TIME(0,0,AVERAGEIFS('VISSIM Travel Time Outputs'!$K:$K,'VISSIM Travel Time Outputs'!$D:$D,$D62,'VISSIM Travel Time Outputs'!$A:$A,"AVG",'VISSIM Travel Time Outputs'!$B:$B,DV$9)),"-")</f>
        <v>-</v>
      </c>
      <c r="DW62" s="34" t="str">
        <f>IFERROR(TIME(0,0,AVERAGEIFS('VISSIM Travel Time Outputs'!$K:$K,'VISSIM Travel Time Outputs'!$D:$D,$D62,'VISSIM Travel Time Outputs'!$A:$A,"AVG",'VISSIM Travel Time Outputs'!$B:$B,DW$9)),"-")</f>
        <v>-</v>
      </c>
      <c r="DX62" s="34" t="str">
        <f>IFERROR(TIME(0,0,AVERAGEIFS('VISSIM Travel Time Outputs'!$K:$K,'VISSIM Travel Time Outputs'!$D:$D,$D62,'VISSIM Travel Time Outputs'!$A:$A,"AVG",'VISSIM Travel Time Outputs'!$B:$B,DX$9)),"-")</f>
        <v>-</v>
      </c>
      <c r="DY62" s="34" t="str">
        <f>IFERROR(TIME(0,0,AVERAGEIFS('VISSIM Travel Time Outputs'!$K:$K,'VISSIM Travel Time Outputs'!$D:$D,$D62,'VISSIM Travel Time Outputs'!$A:$A,"AVG",'VISSIM Travel Time Outputs'!$B:$B,DY$9)),"-")</f>
        <v>-</v>
      </c>
      <c r="DZ62" s="34" t="str">
        <f>IFERROR(TIME(0,0,AVERAGEIFS('VISSIM Travel Time Outputs'!$K:$K,'VISSIM Travel Time Outputs'!$D:$D,$D62,'VISSIM Travel Time Outputs'!$A:$A,"AVG",'VISSIM Travel Time Outputs'!$B:$B,DZ$9)),"-")</f>
        <v>-</v>
      </c>
      <c r="EA62" s="34" t="str">
        <f>IFERROR(TIME(0,0,AVERAGEIFS('VISSIM Travel Time Outputs'!$K:$K,'VISSIM Travel Time Outputs'!$D:$D,$D62,'VISSIM Travel Time Outputs'!$A:$A,"AVG",'VISSIM Travel Time Outputs'!$B:$B,EA$9)),"-")</f>
        <v>-</v>
      </c>
      <c r="EB62" s="34" t="str">
        <f>IFERROR(TIME(0,0,AVERAGEIFS('VISSIM Travel Time Outputs'!$K:$K,'VISSIM Travel Time Outputs'!$D:$D,$D62,'VISSIM Travel Time Outputs'!$A:$A,"AVG",'VISSIM Travel Time Outputs'!$B:$B,EB$9)),"-")</f>
        <v>-</v>
      </c>
      <c r="EC62" s="34" t="str">
        <f>IFERROR(TIME(0,0,AVERAGEIFS('VISSIM Travel Time Outputs'!$K:$K,'VISSIM Travel Time Outputs'!$D:$D,$D62,'VISSIM Travel Time Outputs'!$A:$A,"AVG",'VISSIM Travel Time Outputs'!$B:$B,EC$9)),"-")</f>
        <v>-</v>
      </c>
      <c r="ED62" s="34" t="str">
        <f>IFERROR(TIME(0,0,AVERAGEIFS('VISSIM Travel Time Outputs'!$K:$K,'VISSIM Travel Time Outputs'!$D:$D,$D62,'VISSIM Travel Time Outputs'!$A:$A,"AVG",'VISSIM Travel Time Outputs'!$B:$B,ED$9)),"-")</f>
        <v>-</v>
      </c>
      <c r="EE62" s="34" t="str">
        <f>IFERROR(TIME(0,0,AVERAGEIFS('VISSIM Travel Time Outputs'!$K:$K,'VISSIM Travel Time Outputs'!$D:$D,$D62,'VISSIM Travel Time Outputs'!$A:$A,"AVG",'VISSIM Travel Time Outputs'!$B:$B,EE$9)),"-")</f>
        <v>-</v>
      </c>
      <c r="EF62" s="34" t="str">
        <f>IFERROR(TIME(0,0,AVERAGEIFS('VISSIM Travel Time Outputs'!$K:$K,'VISSIM Travel Time Outputs'!$D:$D,$D62,'VISSIM Travel Time Outputs'!$A:$A,"AVG",'VISSIM Travel Time Outputs'!$B:$B,EF$9)),"-")</f>
        <v>-</v>
      </c>
      <c r="EG62" s="34" t="str">
        <f>IFERROR(TIME(0,0,AVERAGEIFS('VISSIM Travel Time Outputs'!$K:$K,'VISSIM Travel Time Outputs'!$D:$D,$D62,'VISSIM Travel Time Outputs'!$A:$A,"AVG",'VISSIM Travel Time Outputs'!$B:$B,EG$9)),"-")</f>
        <v>-</v>
      </c>
      <c r="EH62" s="34" t="str">
        <f>IFERROR(TIME(0,0,AVERAGEIFS('VISSIM Travel Time Outputs'!$K:$K,'VISSIM Travel Time Outputs'!$D:$D,$D62,'VISSIM Travel Time Outputs'!$A:$A,"AVG",'VISSIM Travel Time Outputs'!$B:$B,EH$9)),"-")</f>
        <v>-</v>
      </c>
      <c r="EI62" s="134" t="str">
        <f>IFERROR(TIME(0,0,AVERAGEIFS('VISSIM Travel Time Outputs'!$K:$K,'VISSIM Travel Time Outputs'!$D:$D,$D62,'VISSIM Travel Time Outputs'!$A:$A,"AVG",'VISSIM Travel Time Outputs'!$B:$B,EI$9)),"-")</f>
        <v>-</v>
      </c>
      <c r="EJ62" s="126"/>
      <c r="EK62" s="323" t="str">
        <f>IFERROR(AVERAGEIFS('VISSIM Travel Time Outputs'!$H:$H,'VISSIM Travel Time Outputs'!$D:$D,$D62,'VISSIM Travel Time Outputs'!$A:$A,"AVG",'VISSIM Travel Time Outputs'!$B:$B,EK$9),"-")</f>
        <v>-</v>
      </c>
      <c r="EL62" s="324" t="str">
        <f>IFERROR(AVERAGEIFS('VISSIM Travel Time Outputs'!$H:$H,'VISSIM Travel Time Outputs'!$D:$D,$D62,'VISSIM Travel Time Outputs'!$A:$A,"AVG",'VISSIM Travel Time Outputs'!$B:$B,EL$9),"-")</f>
        <v>-</v>
      </c>
      <c r="EM62" s="324" t="str">
        <f>IFERROR(AVERAGEIFS('VISSIM Travel Time Outputs'!$H:$H,'VISSIM Travel Time Outputs'!$D:$D,$D62,'VISSIM Travel Time Outputs'!$A:$A,"AVG",'VISSIM Travel Time Outputs'!$B:$B,EM$9),"-")</f>
        <v>-</v>
      </c>
      <c r="EN62" s="324" t="str">
        <f>IFERROR(AVERAGEIFS('VISSIM Travel Time Outputs'!$H:$H,'VISSIM Travel Time Outputs'!$D:$D,$D62,'VISSIM Travel Time Outputs'!$A:$A,"AVG",'VISSIM Travel Time Outputs'!$B:$B,EN$9),"-")</f>
        <v>-</v>
      </c>
      <c r="EO62" s="324" t="str">
        <f>IFERROR(AVERAGEIFS('VISSIM Travel Time Outputs'!$H:$H,'VISSIM Travel Time Outputs'!$D:$D,$D62,'VISSIM Travel Time Outputs'!$A:$A,"AVG",'VISSIM Travel Time Outputs'!$B:$B,EO$9),"-")</f>
        <v>-</v>
      </c>
      <c r="EP62" s="324" t="str">
        <f>IFERROR(AVERAGEIFS('VISSIM Travel Time Outputs'!$H:$H,'VISSIM Travel Time Outputs'!$D:$D,$D62,'VISSIM Travel Time Outputs'!$A:$A,"AVG",'VISSIM Travel Time Outputs'!$B:$B,EP$9),"-")</f>
        <v>-</v>
      </c>
      <c r="EQ62" s="324" t="str">
        <f>IFERROR(AVERAGEIFS('VISSIM Travel Time Outputs'!$H:$H,'VISSIM Travel Time Outputs'!$D:$D,$D62,'VISSIM Travel Time Outputs'!$A:$A,"AVG",'VISSIM Travel Time Outputs'!$B:$B,EQ$9),"-")</f>
        <v>-</v>
      </c>
      <c r="ER62" s="324" t="str">
        <f>IFERROR(AVERAGEIFS('VISSIM Travel Time Outputs'!$H:$H,'VISSIM Travel Time Outputs'!$D:$D,$D62,'VISSIM Travel Time Outputs'!$A:$A,"AVG",'VISSIM Travel Time Outputs'!$B:$B,ER$9),"-")</f>
        <v>-</v>
      </c>
      <c r="ES62" s="324" t="str">
        <f>IFERROR(AVERAGEIFS('VISSIM Travel Time Outputs'!$H:$H,'VISSIM Travel Time Outputs'!$D:$D,$D62,'VISSIM Travel Time Outputs'!$A:$A,"AVG",'VISSIM Travel Time Outputs'!$B:$B,ES$9),"-")</f>
        <v>-</v>
      </c>
      <c r="ET62" s="324" t="str">
        <f>IFERROR(AVERAGEIFS('VISSIM Travel Time Outputs'!$H:$H,'VISSIM Travel Time Outputs'!$D:$D,$D62,'VISSIM Travel Time Outputs'!$A:$A,"AVG",'VISSIM Travel Time Outputs'!$B:$B,ET$9),"-")</f>
        <v>-</v>
      </c>
      <c r="EU62" s="324" t="str">
        <f>IFERROR(AVERAGEIFS('VISSIM Travel Time Outputs'!$H:$H,'VISSIM Travel Time Outputs'!$D:$D,$D62,'VISSIM Travel Time Outputs'!$A:$A,"AVG",'VISSIM Travel Time Outputs'!$B:$B,EU$9),"-")</f>
        <v>-</v>
      </c>
      <c r="EV62" s="324" t="str">
        <f>IFERROR(AVERAGEIFS('VISSIM Travel Time Outputs'!$H:$H,'VISSIM Travel Time Outputs'!$D:$D,$D62,'VISSIM Travel Time Outputs'!$A:$A,"AVG",'VISSIM Travel Time Outputs'!$B:$B,EV$9),"-")</f>
        <v>-</v>
      </c>
      <c r="EW62" s="324" t="str">
        <f>IFERROR(AVERAGEIFS('VISSIM Travel Time Outputs'!$H:$H,'VISSIM Travel Time Outputs'!$D:$D,$D62,'VISSIM Travel Time Outputs'!$A:$A,"AVG",'VISSIM Travel Time Outputs'!$B:$B,EW$9),"-")</f>
        <v>-</v>
      </c>
      <c r="EX62" s="324" t="str">
        <f>IFERROR(AVERAGEIFS('VISSIM Travel Time Outputs'!$H:$H,'VISSIM Travel Time Outputs'!$D:$D,$D62,'VISSIM Travel Time Outputs'!$A:$A,"AVG",'VISSIM Travel Time Outputs'!$B:$B,EX$9),"-")</f>
        <v>-</v>
      </c>
      <c r="EY62" s="324" t="str">
        <f>IFERROR(AVERAGEIFS('VISSIM Travel Time Outputs'!$H:$H,'VISSIM Travel Time Outputs'!$D:$D,$D62,'VISSIM Travel Time Outputs'!$A:$A,"AVG",'VISSIM Travel Time Outputs'!$B:$B,EY$9),"-")</f>
        <v>-</v>
      </c>
      <c r="EZ62" s="325" t="str">
        <f>IFERROR(AVERAGEIFS('VISSIM Travel Time Outputs'!$H:$H,'VISSIM Travel Time Outputs'!$D:$D,$D62,'VISSIM Travel Time Outputs'!$A:$A,"AVG",'VISSIM Travel Time Outputs'!$B:$B,EZ$9),"-")</f>
        <v>-</v>
      </c>
      <c r="FA62" s="254"/>
      <c r="FB62" s="209" t="str">
        <f t="shared" si="22"/>
        <v>--</v>
      </c>
      <c r="FC62" s="354" t="str">
        <f t="shared" si="23"/>
        <v>--</v>
      </c>
      <c r="FD62" s="325">
        <f t="shared" si="24"/>
        <v>0</v>
      </c>
      <c r="FE62" s="331"/>
      <c r="FF62" s="209" t="str">
        <f>IFERROR(GETPIVOTDATA("Average of TRAVTM(40)",#REF!,"TIMEINT",FF$9,"VEHICLETRAVELTIMEMEASUREMENT",$D62)/3600/24,"--")</f>
        <v>--</v>
      </c>
      <c r="FG62" s="34" t="str">
        <f>IFERROR(GETPIVOTDATA("Average of TRAVTM(40)",#REF!,"TIMEINT",FG$9,"VEHICLETRAVELTIMEMEASUREMENT",$D62)/3600/24,"--")</f>
        <v>--</v>
      </c>
      <c r="FH62" s="34" t="str">
        <f>IFERROR(GETPIVOTDATA("Average of TRAVTM(40)",#REF!,"TIMEINT",FH$9,"VEHICLETRAVELTIMEMEASUREMENT",$D62)/3600/24,"--")</f>
        <v>--</v>
      </c>
      <c r="FI62" s="34" t="str">
        <f>IFERROR(GETPIVOTDATA("Average of TRAVTM(40)",#REF!,"TIMEINT",FI$9,"VEHICLETRAVELTIMEMEASUREMENT",$D62)/3600/24,"--")</f>
        <v>--</v>
      </c>
      <c r="FJ62" s="34" t="str">
        <f>IFERROR(GETPIVOTDATA("Average of TRAVTM(40)",#REF!,"TIMEINT",FJ$9,"VEHICLETRAVELTIMEMEASUREMENT",$D62)/3600/24,"--")</f>
        <v>--</v>
      </c>
      <c r="FK62" s="34" t="str">
        <f>IFERROR(GETPIVOTDATA("Average of TRAVTM(40)",#REF!,"TIMEINT",FK$9,"VEHICLETRAVELTIMEMEASUREMENT",$D62)/3600/24,"--")</f>
        <v>--</v>
      </c>
      <c r="FL62" s="34" t="str">
        <f>IFERROR(GETPIVOTDATA("Average of TRAVTM(40)",#REF!,"TIMEINT",FL$9,"VEHICLETRAVELTIMEMEASUREMENT",$D62)/3600/24,"--")</f>
        <v>--</v>
      </c>
      <c r="FM62" s="34" t="str">
        <f>IFERROR(GETPIVOTDATA("Average of TRAVTM(40)",#REF!,"TIMEINT",FM$9,"VEHICLETRAVELTIMEMEASUREMENT",$D62)/3600/24,"--")</f>
        <v>--</v>
      </c>
      <c r="FN62" s="34" t="str">
        <f>IFERROR(GETPIVOTDATA("Average of TRAVTM(40)",#REF!,"TIMEINT",FN$9,"VEHICLETRAVELTIMEMEASUREMENT",$D62)/3600/24,"--")</f>
        <v>--</v>
      </c>
      <c r="FO62" s="34" t="str">
        <f>IFERROR(GETPIVOTDATA("Average of TRAVTM(40)",#REF!,"TIMEINT",FO$9,"VEHICLETRAVELTIMEMEASUREMENT",$D62)/3600/24,"--")</f>
        <v>--</v>
      </c>
      <c r="FP62" s="34" t="str">
        <f>IFERROR(GETPIVOTDATA("Average of TRAVTM(40)",#REF!,"TIMEINT",FP$9,"VEHICLETRAVELTIMEMEASUREMENT",$D62)/3600/24,"--")</f>
        <v>--</v>
      </c>
      <c r="FQ62" s="34" t="str">
        <f>IFERROR(GETPIVOTDATA("Average of TRAVTM(40)",#REF!,"TIMEINT",FQ$9,"VEHICLETRAVELTIMEMEASUREMENT",$D62)/3600/24,"--")</f>
        <v>--</v>
      </c>
      <c r="FR62" s="34" t="str">
        <f>IFERROR(GETPIVOTDATA("Average of TRAVTM(40)",#REF!,"TIMEINT",FR$9,"VEHICLETRAVELTIMEMEASUREMENT",$D62)/3600/24,"--")</f>
        <v>--</v>
      </c>
      <c r="FS62" s="34" t="str">
        <f>IFERROR(GETPIVOTDATA("Average of TRAVTM(40)",#REF!,"TIMEINT",FS$9,"VEHICLETRAVELTIMEMEASUREMENT",$D62)/3600/24,"--")</f>
        <v>--</v>
      </c>
      <c r="FT62" s="34" t="str">
        <f>IFERROR(GETPIVOTDATA("Average of TRAVTM(40)",#REF!,"TIMEINT",FT$9,"VEHICLETRAVELTIMEMEASUREMENT",$D62)/3600/24,"--")</f>
        <v>--</v>
      </c>
      <c r="FU62" s="134" t="str">
        <f>IFERROR(GETPIVOTDATA("Average of TRAVTM(40)",#REF!,"TIMEINT",FU$9,"VEHICLETRAVELTIMEMEASUREMENT",$D62)/3600/24,"--")</f>
        <v>--</v>
      </c>
      <c r="FV62" s="331"/>
      <c r="FW62" s="323" t="str">
        <f>IFERROR(GETPIVOTDATA("Average of VEHS(40)",#REF!,"TIMEINT",FW$9,"VEHICLETRAVELTIMEMEASUREMENT",$D62),"--")</f>
        <v>--</v>
      </c>
      <c r="FX62" s="324" t="str">
        <f>IFERROR(GETPIVOTDATA("Average of VEHS(40)",#REF!,"TIMEINT",FX$9,"VEHICLETRAVELTIMEMEASUREMENT",$D62),"--")</f>
        <v>--</v>
      </c>
      <c r="FY62" s="324" t="str">
        <f>IFERROR(GETPIVOTDATA("Average of VEHS(40)",#REF!,"TIMEINT",FY$9,"VEHICLETRAVELTIMEMEASUREMENT",$D62),"--")</f>
        <v>--</v>
      </c>
      <c r="FZ62" s="324" t="str">
        <f>IFERROR(GETPIVOTDATA("Average of VEHS(40)",#REF!,"TIMEINT",FZ$9,"VEHICLETRAVELTIMEMEASUREMENT",$D62),"--")</f>
        <v>--</v>
      </c>
      <c r="GA62" s="324" t="str">
        <f>IFERROR(GETPIVOTDATA("Average of VEHS(40)",#REF!,"TIMEINT",GA$9,"VEHICLETRAVELTIMEMEASUREMENT",$D62),"--")</f>
        <v>--</v>
      </c>
      <c r="GB62" s="324" t="str">
        <f>IFERROR(GETPIVOTDATA("Average of VEHS(40)",#REF!,"TIMEINT",GB$9,"VEHICLETRAVELTIMEMEASUREMENT",$D62),"--")</f>
        <v>--</v>
      </c>
      <c r="GC62" s="324" t="str">
        <f>IFERROR(GETPIVOTDATA("Average of VEHS(40)",#REF!,"TIMEINT",GC$9,"VEHICLETRAVELTIMEMEASUREMENT",$D62),"--")</f>
        <v>--</v>
      </c>
      <c r="GD62" s="324" t="str">
        <f>IFERROR(GETPIVOTDATA("Average of VEHS(40)",#REF!,"TIMEINT",GD$9,"VEHICLETRAVELTIMEMEASUREMENT",$D62),"--")</f>
        <v>--</v>
      </c>
      <c r="GE62" s="324" t="str">
        <f>IFERROR(GETPIVOTDATA("Average of VEHS(40)",#REF!,"TIMEINT",GE$9,"VEHICLETRAVELTIMEMEASUREMENT",$D62),"--")</f>
        <v>--</v>
      </c>
      <c r="GF62" s="324" t="str">
        <f>IFERROR(GETPIVOTDATA("Average of VEHS(40)",#REF!,"TIMEINT",GF$9,"VEHICLETRAVELTIMEMEASUREMENT",$D62),"--")</f>
        <v>--</v>
      </c>
      <c r="GG62" s="324" t="str">
        <f>IFERROR(GETPIVOTDATA("Average of VEHS(40)",#REF!,"TIMEINT",GG$9,"VEHICLETRAVELTIMEMEASUREMENT",$D62),"--")</f>
        <v>--</v>
      </c>
      <c r="GH62" s="324" t="str">
        <f>IFERROR(GETPIVOTDATA("Average of VEHS(40)",#REF!,"TIMEINT",GH$9,"VEHICLETRAVELTIMEMEASUREMENT",$D62),"--")</f>
        <v>--</v>
      </c>
      <c r="GI62" s="324" t="str">
        <f>IFERROR(GETPIVOTDATA("Average of VEHS(40)",#REF!,"TIMEINT",GI$9,"VEHICLETRAVELTIMEMEASUREMENT",$D62),"--")</f>
        <v>--</v>
      </c>
      <c r="GJ62" s="324" t="str">
        <f>IFERROR(GETPIVOTDATA("Average of VEHS(40)",#REF!,"TIMEINT",GJ$9,"VEHICLETRAVELTIMEMEASUREMENT",$D62),"--")</f>
        <v>--</v>
      </c>
      <c r="GK62" s="324" t="str">
        <f>IFERROR(GETPIVOTDATA("Average of VEHS(40)",#REF!,"TIMEINT",GK$9,"VEHICLETRAVELTIMEMEASUREMENT",$D62),"--")</f>
        <v>--</v>
      </c>
      <c r="GL62" s="325" t="str">
        <f>IFERROR(GETPIVOTDATA("Average of VEHS(40)",#REF!,"TIMEINT",GL$9,"VEHICLETRAVELTIMEMEASUREMENT",$D62),"--")</f>
        <v>--</v>
      </c>
      <c r="GM62" s="331"/>
      <c r="GN62" s="209" t="str">
        <f t="shared" si="25"/>
        <v>--</v>
      </c>
      <c r="GO62" s="354" t="str">
        <f t="shared" si="26"/>
        <v>--</v>
      </c>
      <c r="GP62" s="325">
        <f t="shared" si="27"/>
        <v>0</v>
      </c>
      <c r="GQ62" s="331"/>
      <c r="GR62" s="209" t="str">
        <f>IFERROR(GETPIVOTDATA("Average of TRAVTM(60)",#REF!,"TIMEINT",GR$9,"VEHICLETRAVELTIMEMEASUREMENT",$D62)/3600/24,"--")</f>
        <v>--</v>
      </c>
      <c r="GS62" s="34" t="str">
        <f>IFERROR(GETPIVOTDATA("Average of TRAVTM(60)",#REF!,"TIMEINT",GS$9,"VEHICLETRAVELTIMEMEASUREMENT",$D62)/3600/24,"--")</f>
        <v>--</v>
      </c>
      <c r="GT62" s="34" t="str">
        <f>IFERROR(GETPIVOTDATA("Average of TRAVTM(60)",#REF!,"TIMEINT",GT$9,"VEHICLETRAVELTIMEMEASUREMENT",$D62)/3600/24,"--")</f>
        <v>--</v>
      </c>
      <c r="GU62" s="34" t="str">
        <f>IFERROR(GETPIVOTDATA("Average of TRAVTM(60)",#REF!,"TIMEINT",GU$9,"VEHICLETRAVELTIMEMEASUREMENT",$D62)/3600/24,"--")</f>
        <v>--</v>
      </c>
      <c r="GV62" s="34" t="str">
        <f>IFERROR(GETPIVOTDATA("Average of TRAVTM(60)",#REF!,"TIMEINT",GV$9,"VEHICLETRAVELTIMEMEASUREMENT",$D62)/3600/24,"--")</f>
        <v>--</v>
      </c>
      <c r="GW62" s="34" t="str">
        <f>IFERROR(GETPIVOTDATA("Average of TRAVTM(60)",#REF!,"TIMEINT",GW$9,"VEHICLETRAVELTIMEMEASUREMENT",$D62)/3600/24,"--")</f>
        <v>--</v>
      </c>
      <c r="GX62" s="34" t="str">
        <f>IFERROR(GETPIVOTDATA("Average of TRAVTM(60)",#REF!,"TIMEINT",GX$9,"VEHICLETRAVELTIMEMEASUREMENT",$D62)/3600/24,"--")</f>
        <v>--</v>
      </c>
      <c r="GY62" s="34" t="str">
        <f>IFERROR(GETPIVOTDATA("Average of TRAVTM(60)",#REF!,"TIMEINT",GY$9,"VEHICLETRAVELTIMEMEASUREMENT",$D62)/3600/24,"--")</f>
        <v>--</v>
      </c>
      <c r="GZ62" s="34" t="str">
        <f>IFERROR(GETPIVOTDATA("Average of TRAVTM(60)",#REF!,"TIMEINT",GZ$9,"VEHICLETRAVELTIMEMEASUREMENT",$D62)/3600/24,"--")</f>
        <v>--</v>
      </c>
      <c r="HA62" s="34" t="str">
        <f>IFERROR(GETPIVOTDATA("Average of TRAVTM(60)",#REF!,"TIMEINT",HA$9,"VEHICLETRAVELTIMEMEASUREMENT",$D62)/3600/24,"--")</f>
        <v>--</v>
      </c>
      <c r="HB62" s="34" t="str">
        <f>IFERROR(GETPIVOTDATA("Average of TRAVTM(60)",#REF!,"TIMEINT",HB$9,"VEHICLETRAVELTIMEMEASUREMENT",$D62)/3600/24,"--")</f>
        <v>--</v>
      </c>
      <c r="HC62" s="34" t="str">
        <f>IFERROR(GETPIVOTDATA("Average of TRAVTM(60)",#REF!,"TIMEINT",HC$9,"VEHICLETRAVELTIMEMEASUREMENT",$D62)/3600/24,"--")</f>
        <v>--</v>
      </c>
      <c r="HD62" s="34" t="str">
        <f>IFERROR(GETPIVOTDATA("Average of TRAVTM(60)",#REF!,"TIMEINT",HD$9,"VEHICLETRAVELTIMEMEASUREMENT",$D62)/3600/24,"--")</f>
        <v>--</v>
      </c>
      <c r="HE62" s="34" t="str">
        <f>IFERROR(GETPIVOTDATA("Average of TRAVTM(60)",#REF!,"TIMEINT",HE$9,"VEHICLETRAVELTIMEMEASUREMENT",$D62)/3600/24,"--")</f>
        <v>--</v>
      </c>
      <c r="HF62" s="34" t="str">
        <f>IFERROR(GETPIVOTDATA("Average of TRAVTM(60)",#REF!,"TIMEINT",HF$9,"VEHICLETRAVELTIMEMEASUREMENT",$D62)/3600/24,"--")</f>
        <v>--</v>
      </c>
      <c r="HG62" s="134" t="str">
        <f>IFERROR(GETPIVOTDATA("Average of TRAVTM(60)",#REF!,"TIMEINT",HG$9,"VEHICLETRAVELTIMEMEASUREMENT",$D62)/3600/24,"--")</f>
        <v>--</v>
      </c>
      <c r="HH62" s="331"/>
      <c r="HI62" s="323" t="str">
        <f>IFERROR(GETPIVOTDATA("Average of VEHS(60)",#REF!,"TIMEINT",HI$9,"VEHICLETRAVELTIMEMEASUREMENT",$D62),"--")</f>
        <v>--</v>
      </c>
      <c r="HJ62" s="324" t="str">
        <f>IFERROR(GETPIVOTDATA("Average of VEHS(60)",#REF!,"TIMEINT",HJ$9,"VEHICLETRAVELTIMEMEASUREMENT",$D62),"--")</f>
        <v>--</v>
      </c>
      <c r="HK62" s="324" t="str">
        <f>IFERROR(GETPIVOTDATA("Average of VEHS(60)",#REF!,"TIMEINT",HK$9,"VEHICLETRAVELTIMEMEASUREMENT",$D62),"--")</f>
        <v>--</v>
      </c>
      <c r="HL62" s="324" t="str">
        <f>IFERROR(GETPIVOTDATA("Average of VEHS(60)",#REF!,"TIMEINT",HL$9,"VEHICLETRAVELTIMEMEASUREMENT",$D62),"--")</f>
        <v>--</v>
      </c>
      <c r="HM62" s="324" t="str">
        <f>IFERROR(GETPIVOTDATA("Average of VEHS(60)",#REF!,"TIMEINT",HM$9,"VEHICLETRAVELTIMEMEASUREMENT",$D62),"--")</f>
        <v>--</v>
      </c>
      <c r="HN62" s="324" t="str">
        <f>IFERROR(GETPIVOTDATA("Average of VEHS(60)",#REF!,"TIMEINT",HN$9,"VEHICLETRAVELTIMEMEASUREMENT",$D62),"--")</f>
        <v>--</v>
      </c>
      <c r="HO62" s="324" t="str">
        <f>IFERROR(GETPIVOTDATA("Average of VEHS(60)",#REF!,"TIMEINT",HO$9,"VEHICLETRAVELTIMEMEASUREMENT",$D62),"--")</f>
        <v>--</v>
      </c>
      <c r="HP62" s="324" t="str">
        <f>IFERROR(GETPIVOTDATA("Average of VEHS(60)",#REF!,"TIMEINT",HP$9,"VEHICLETRAVELTIMEMEASUREMENT",$D62),"--")</f>
        <v>--</v>
      </c>
      <c r="HQ62" s="324" t="str">
        <f>IFERROR(GETPIVOTDATA("Average of VEHS(60)",#REF!,"TIMEINT",HQ$9,"VEHICLETRAVELTIMEMEASUREMENT",$D62),"--")</f>
        <v>--</v>
      </c>
      <c r="HR62" s="324" t="str">
        <f>IFERROR(GETPIVOTDATA("Average of VEHS(60)",#REF!,"TIMEINT",HR$9,"VEHICLETRAVELTIMEMEASUREMENT",$D62),"--")</f>
        <v>--</v>
      </c>
      <c r="HS62" s="324" t="str">
        <f>IFERROR(GETPIVOTDATA("Average of VEHS(60)",#REF!,"TIMEINT",HS$9,"VEHICLETRAVELTIMEMEASUREMENT",$D62),"--")</f>
        <v>--</v>
      </c>
      <c r="HT62" s="324" t="str">
        <f>IFERROR(GETPIVOTDATA("Average of VEHS(60)",#REF!,"TIMEINT",HT$9,"VEHICLETRAVELTIMEMEASUREMENT",$D62),"--")</f>
        <v>--</v>
      </c>
      <c r="HU62" s="324" t="str">
        <f>IFERROR(GETPIVOTDATA("Average of VEHS(60)",#REF!,"TIMEINT",HU$9,"VEHICLETRAVELTIMEMEASUREMENT",$D62),"--")</f>
        <v>--</v>
      </c>
      <c r="HV62" s="324" t="str">
        <f>IFERROR(GETPIVOTDATA("Average of VEHS(60)",#REF!,"TIMEINT",HV$9,"VEHICLETRAVELTIMEMEASUREMENT",$D62),"--")</f>
        <v>--</v>
      </c>
      <c r="HW62" s="324" t="str">
        <f>IFERROR(GETPIVOTDATA("Average of VEHS(60)",#REF!,"TIMEINT",HW$9,"VEHICLETRAVELTIMEMEASUREMENT",$D62),"--")</f>
        <v>--</v>
      </c>
      <c r="HX62" s="325" t="str">
        <f>IFERROR(GETPIVOTDATA("Average of VEHS(60)",#REF!,"TIMEINT",HX$9,"VEHICLETRAVELTIMEMEASUREMENT",$D62),"--")</f>
        <v>--</v>
      </c>
      <c r="HY62" s="331"/>
      <c r="HZ62" s="209" t="str">
        <f t="shared" si="28"/>
        <v>--</v>
      </c>
      <c r="IA62" s="354" t="str">
        <f t="shared" si="29"/>
        <v>--</v>
      </c>
      <c r="IB62" s="325">
        <f t="shared" si="30"/>
        <v>0</v>
      </c>
      <c r="IC62" s="638"/>
      <c r="ID62" s="323" t="str">
        <f>IFERROR(AVERAGEIFS('VISSIM Travel Time Outputs'!#REF!,'VISSIM Travel Time Outputs'!#REF!,$D62,'VISSIM Travel Time Outputs'!#REF!,"AVG",'VISSIM Travel Time Outputs'!#REF!,ID$9),"-")</f>
        <v>-</v>
      </c>
      <c r="IE62" s="324" t="str">
        <f>IFERROR(AVERAGEIFS('VISSIM Travel Time Outputs'!#REF!,'VISSIM Travel Time Outputs'!#REF!,$D62,'VISSIM Travel Time Outputs'!#REF!,"AVG",'VISSIM Travel Time Outputs'!#REF!,IE$9),"-")</f>
        <v>-</v>
      </c>
      <c r="IF62" s="324" t="str">
        <f>IFERROR(AVERAGEIFS('VISSIM Travel Time Outputs'!#REF!,'VISSIM Travel Time Outputs'!#REF!,$D62,'VISSIM Travel Time Outputs'!#REF!,"AVG",'VISSIM Travel Time Outputs'!#REF!,IF$9),"-")</f>
        <v>-</v>
      </c>
      <c r="IG62" s="324" t="str">
        <f>IFERROR(AVERAGEIFS('VISSIM Travel Time Outputs'!#REF!,'VISSIM Travel Time Outputs'!#REF!,$D62,'VISSIM Travel Time Outputs'!#REF!,"AVG",'VISSIM Travel Time Outputs'!#REF!,IG$9),"-")</f>
        <v>-</v>
      </c>
      <c r="IH62" s="324" t="str">
        <f>IFERROR(AVERAGEIFS('VISSIM Travel Time Outputs'!#REF!,'VISSIM Travel Time Outputs'!#REF!,$D62,'VISSIM Travel Time Outputs'!#REF!,"AVG",'VISSIM Travel Time Outputs'!#REF!,IH$9),"-")</f>
        <v>-</v>
      </c>
      <c r="II62" s="324" t="str">
        <f>IFERROR(AVERAGEIFS('VISSIM Travel Time Outputs'!#REF!,'VISSIM Travel Time Outputs'!#REF!,$D62,'VISSIM Travel Time Outputs'!#REF!,"AVG",'VISSIM Travel Time Outputs'!#REF!,II$9),"-")</f>
        <v>-</v>
      </c>
      <c r="IJ62" s="324" t="str">
        <f>IFERROR(AVERAGEIFS('VISSIM Travel Time Outputs'!#REF!,'VISSIM Travel Time Outputs'!#REF!,$D62,'VISSIM Travel Time Outputs'!#REF!,"AVG",'VISSIM Travel Time Outputs'!#REF!,IJ$9),"-")</f>
        <v>-</v>
      </c>
      <c r="IK62" s="324" t="str">
        <f>IFERROR(AVERAGEIFS('VISSIM Travel Time Outputs'!#REF!,'VISSIM Travel Time Outputs'!#REF!,$D62,'VISSIM Travel Time Outputs'!#REF!,"AVG",'VISSIM Travel Time Outputs'!#REF!,IK$9),"-")</f>
        <v>-</v>
      </c>
      <c r="IL62" s="324" t="str">
        <f>IFERROR(AVERAGEIFS('VISSIM Travel Time Outputs'!#REF!,'VISSIM Travel Time Outputs'!#REF!,$D62,'VISSIM Travel Time Outputs'!#REF!,"AVG",'VISSIM Travel Time Outputs'!#REF!,IL$9),"-")</f>
        <v>-</v>
      </c>
      <c r="IM62" s="324" t="str">
        <f>IFERROR(AVERAGEIFS('VISSIM Travel Time Outputs'!#REF!,'VISSIM Travel Time Outputs'!#REF!,$D62,'VISSIM Travel Time Outputs'!#REF!,"AVG",'VISSIM Travel Time Outputs'!#REF!,IM$9),"-")</f>
        <v>-</v>
      </c>
      <c r="IN62" s="324" t="str">
        <f>IFERROR(AVERAGEIFS('VISSIM Travel Time Outputs'!#REF!,'VISSIM Travel Time Outputs'!#REF!,$D62,'VISSIM Travel Time Outputs'!#REF!,"AVG",'VISSIM Travel Time Outputs'!#REF!,IN$9),"-")</f>
        <v>-</v>
      </c>
      <c r="IO62" s="324" t="str">
        <f>IFERROR(AVERAGEIFS('VISSIM Travel Time Outputs'!#REF!,'VISSIM Travel Time Outputs'!#REF!,$D62,'VISSIM Travel Time Outputs'!#REF!,"AVG",'VISSIM Travel Time Outputs'!#REF!,IO$9),"-")</f>
        <v>-</v>
      </c>
      <c r="IP62" s="324" t="str">
        <f>IFERROR(AVERAGEIFS('VISSIM Travel Time Outputs'!#REF!,'VISSIM Travel Time Outputs'!#REF!,$D62,'VISSIM Travel Time Outputs'!#REF!,"AVG",'VISSIM Travel Time Outputs'!#REF!,IP$9),"-")</f>
        <v>-</v>
      </c>
      <c r="IQ62" s="324" t="str">
        <f>IFERROR(AVERAGEIFS('VISSIM Travel Time Outputs'!#REF!,'VISSIM Travel Time Outputs'!#REF!,$D62,'VISSIM Travel Time Outputs'!#REF!,"AVG",'VISSIM Travel Time Outputs'!#REF!,IQ$9),"-")</f>
        <v>-</v>
      </c>
      <c r="IR62" s="324" t="str">
        <f>IFERROR(AVERAGEIFS('VISSIM Travel Time Outputs'!#REF!,'VISSIM Travel Time Outputs'!#REF!,$D62,'VISSIM Travel Time Outputs'!#REF!,"AVG",'VISSIM Travel Time Outputs'!#REF!,IR$9),"-")</f>
        <v>-</v>
      </c>
      <c r="IS62" s="325" t="str">
        <f>IFERROR(AVERAGEIFS('VISSIM Travel Time Outputs'!#REF!,'VISSIM Travel Time Outputs'!#REF!,$D62,'VISSIM Travel Time Outputs'!#REF!,"AVG",'VISSIM Travel Time Outputs'!#REF!,IS$9),"-")</f>
        <v>-</v>
      </c>
      <c r="IT62" s="325" t="str">
        <f t="shared" si="31"/>
        <v>--</v>
      </c>
    </row>
    <row r="63" spans="1:254" x14ac:dyDescent="0.35">
      <c r="A63" s="252" t="str">
        <f t="shared" si="12"/>
        <v>H</v>
      </c>
      <c r="B63" s="319">
        <f t="shared" si="33"/>
        <v>54</v>
      </c>
      <c r="C63" s="413">
        <f>INDEX('Input - Travel Times'!$B$3:$AH$103,MATCH($B63,'Input - Travel Times'!$B$3:$B$103,0),MATCH(C$9,'Input - Travel Times'!$B$3:$AH$3,0))</f>
        <v>0</v>
      </c>
      <c r="D63" s="150">
        <f>INDEX('Input - Travel Times'!$B$3:$AH$103,MATCH($B63,'Input - Travel Times'!$B$3:$B$103,0),MATCH(D$9,'Input - Travel Times'!$B$3:$AH$3,0))</f>
        <v>0</v>
      </c>
      <c r="E63" s="518">
        <f>TIME(0,0,INDEX('Input - Travel Times'!$B$3:$AH$103,MATCH($B63,'Input - Travel Times'!$B$3:$B$103,0),MATCH(E$9,'Input - Travel Times'!$B$3:$AH$3,0)))</f>
        <v>0</v>
      </c>
      <c r="F63" s="518">
        <f>TIME(0,0,INDEX('Input - Travel Times'!$B$3:$AH$103,MATCH($B63,'Input - Travel Times'!$B$3:$B$103,0),MATCH(F$9,'Input - Travel Times'!$B$3:$AH$3,0)))</f>
        <v>0</v>
      </c>
      <c r="G63" s="518">
        <f>TIME(0,0,INDEX('Input - Travel Times'!$B$3:$AH$103,MATCH($B63,'Input - Travel Times'!$B$3:$B$103,0),MATCH(G$9,'Input - Travel Times'!$B$3:$AH$3,0)))</f>
        <v>0</v>
      </c>
      <c r="H63" s="518">
        <f>TIME(0,0,INDEX('Input - Travel Times'!$B$3:$AH$103,MATCH($B63,'Input - Travel Times'!$B$3:$B$103,0),MATCH(H$9,'Input - Travel Times'!$B$3:$AH$3,0)))</f>
        <v>0</v>
      </c>
      <c r="J63" s="209" t="str">
        <f>IFERROR(TIME(0,0,AVERAGEIFS('VISSIM Travel Time Outputs'!$I:$I,'VISSIM Travel Time Outputs'!$D:$D,$D63,'VISSIM Travel Time Outputs'!$A:$A,"AVG",'VISSIM Travel Time Outputs'!$B:$B,J$9)),"-")</f>
        <v>-</v>
      </c>
      <c r="K63" s="34" t="str">
        <f>IFERROR(TIME(0,0,AVERAGEIFS('VISSIM Travel Time Outputs'!$I:$I,'VISSIM Travel Time Outputs'!$D:$D,$D63,'VISSIM Travel Time Outputs'!$A:$A,"AVG",'VISSIM Travel Time Outputs'!$B:$B,K$9)),"-")</f>
        <v>-</v>
      </c>
      <c r="L63" s="34" t="str">
        <f>IFERROR(TIME(0,0,AVERAGEIFS('VISSIM Travel Time Outputs'!$I:$I,'VISSIM Travel Time Outputs'!$D:$D,$D63,'VISSIM Travel Time Outputs'!$A:$A,"AVG",'VISSIM Travel Time Outputs'!$B:$B,L$9)),"-")</f>
        <v>-</v>
      </c>
      <c r="M63" s="34" t="str">
        <f>IFERROR(TIME(0,0,AVERAGEIFS('VISSIM Travel Time Outputs'!$I:$I,'VISSIM Travel Time Outputs'!$D:$D,$D63,'VISSIM Travel Time Outputs'!$A:$A,"AVG",'VISSIM Travel Time Outputs'!$B:$B,M$9)),"-")</f>
        <v>-</v>
      </c>
      <c r="N63" s="34" t="str">
        <f>IFERROR(TIME(0,0,AVERAGEIFS('VISSIM Travel Time Outputs'!$I:$I,'VISSIM Travel Time Outputs'!$D:$D,$D63,'VISSIM Travel Time Outputs'!$A:$A,"AVG",'VISSIM Travel Time Outputs'!$B:$B,N$9)),"-")</f>
        <v>-</v>
      </c>
      <c r="O63" s="34" t="str">
        <f>IFERROR(TIME(0,0,AVERAGEIFS('VISSIM Travel Time Outputs'!$I:$I,'VISSIM Travel Time Outputs'!$D:$D,$D63,'VISSIM Travel Time Outputs'!$A:$A,"AVG",'VISSIM Travel Time Outputs'!$B:$B,O$9)),"-")</f>
        <v>-</v>
      </c>
      <c r="P63" s="34" t="str">
        <f>IFERROR(TIME(0,0,AVERAGEIFS('VISSIM Travel Time Outputs'!$I:$I,'VISSIM Travel Time Outputs'!$D:$D,$D63,'VISSIM Travel Time Outputs'!$A:$A,"AVG",'VISSIM Travel Time Outputs'!$B:$B,P$9)),"-")</f>
        <v>-</v>
      </c>
      <c r="Q63" s="34" t="str">
        <f>IFERROR(TIME(0,0,AVERAGEIFS('VISSIM Travel Time Outputs'!$I:$I,'VISSIM Travel Time Outputs'!$D:$D,$D63,'VISSIM Travel Time Outputs'!$A:$A,"AVG",'VISSIM Travel Time Outputs'!$B:$B,Q$9)),"-")</f>
        <v>-</v>
      </c>
      <c r="R63" s="34" t="str">
        <f>IFERROR(TIME(0,0,AVERAGEIFS('VISSIM Travel Time Outputs'!$I:$I,'VISSIM Travel Time Outputs'!$D:$D,$D63,'VISSIM Travel Time Outputs'!$A:$A,"AVG",'VISSIM Travel Time Outputs'!$B:$B,R$9)),"-")</f>
        <v>-</v>
      </c>
      <c r="S63" s="34" t="str">
        <f>IFERROR(TIME(0,0,AVERAGEIFS('VISSIM Travel Time Outputs'!$I:$I,'VISSIM Travel Time Outputs'!$D:$D,$D63,'VISSIM Travel Time Outputs'!$A:$A,"AVG",'VISSIM Travel Time Outputs'!$B:$B,S$9)),"-")</f>
        <v>-</v>
      </c>
      <c r="T63" s="34" t="str">
        <f>IFERROR(TIME(0,0,AVERAGEIFS('VISSIM Travel Time Outputs'!$I:$I,'VISSIM Travel Time Outputs'!$D:$D,$D63,'VISSIM Travel Time Outputs'!$A:$A,"AVG",'VISSIM Travel Time Outputs'!$B:$B,T$9)),"-")</f>
        <v>-</v>
      </c>
      <c r="U63" s="34" t="str">
        <f>IFERROR(TIME(0,0,AVERAGEIFS('VISSIM Travel Time Outputs'!$I:$I,'VISSIM Travel Time Outputs'!$D:$D,$D63,'VISSIM Travel Time Outputs'!$A:$A,"AVG",'VISSIM Travel Time Outputs'!$B:$B,U$9)),"-")</f>
        <v>-</v>
      </c>
      <c r="V63" s="34" t="str">
        <f>IFERROR(TIME(0,0,AVERAGEIFS('VISSIM Travel Time Outputs'!$I:$I,'VISSIM Travel Time Outputs'!$D:$D,$D63,'VISSIM Travel Time Outputs'!$A:$A,"AVG",'VISSIM Travel Time Outputs'!$B:$B,V$9)),"-")</f>
        <v>-</v>
      </c>
      <c r="W63" s="34" t="str">
        <f>IFERROR(TIME(0,0,AVERAGEIFS('VISSIM Travel Time Outputs'!$I:$I,'VISSIM Travel Time Outputs'!$D:$D,$D63,'VISSIM Travel Time Outputs'!$A:$A,"AVG",'VISSIM Travel Time Outputs'!$B:$B,W$9)),"-")</f>
        <v>-</v>
      </c>
      <c r="X63" s="34" t="str">
        <f>IFERROR(TIME(0,0,AVERAGEIFS('VISSIM Travel Time Outputs'!$I:$I,'VISSIM Travel Time Outputs'!$D:$D,$D63,'VISSIM Travel Time Outputs'!$A:$A,"AVG",'VISSIM Travel Time Outputs'!$B:$B,X$9)),"-")</f>
        <v>-</v>
      </c>
      <c r="Y63" s="134" t="str">
        <f>IFERROR(TIME(0,0,AVERAGEIFS('VISSIM Travel Time Outputs'!$I:$I,'VISSIM Travel Time Outputs'!$D:$D,$D63,'VISSIM Travel Time Outputs'!$A:$A,"AVG",'VISSIM Travel Time Outputs'!$B:$B,Y$9)),"-")</f>
        <v>-</v>
      </c>
      <c r="Z63" s="254"/>
      <c r="AA63" s="323" t="str">
        <f>IFERROR(AVERAGEIFS('VISSIM Travel Time Outputs'!$F:$F,'VISSIM Travel Time Outputs'!$D:$D,$D63,'VISSIM Travel Time Outputs'!$A:$A,"AVG",'VISSIM Travel Time Outputs'!$B:$B,AA$9),"-")</f>
        <v>-</v>
      </c>
      <c r="AB63" s="324" t="str">
        <f>IFERROR(AVERAGEIFS('VISSIM Travel Time Outputs'!$F:$F,'VISSIM Travel Time Outputs'!$D:$D,$D63,'VISSIM Travel Time Outputs'!$A:$A,"AVG",'VISSIM Travel Time Outputs'!$B:$B,AB$9),"-")</f>
        <v>-</v>
      </c>
      <c r="AC63" s="324" t="str">
        <f>IFERROR(AVERAGEIFS('VISSIM Travel Time Outputs'!$F:$F,'VISSIM Travel Time Outputs'!$D:$D,$D63,'VISSIM Travel Time Outputs'!$A:$A,"AVG",'VISSIM Travel Time Outputs'!$B:$B,AC$9),"-")</f>
        <v>-</v>
      </c>
      <c r="AD63" s="324" t="str">
        <f>IFERROR(AVERAGEIFS('VISSIM Travel Time Outputs'!$F:$F,'VISSIM Travel Time Outputs'!$D:$D,$D63,'VISSIM Travel Time Outputs'!$A:$A,"AVG",'VISSIM Travel Time Outputs'!$B:$B,AD$9),"-")</f>
        <v>-</v>
      </c>
      <c r="AE63" s="324" t="str">
        <f>IFERROR(AVERAGEIFS('VISSIM Travel Time Outputs'!$F:$F,'VISSIM Travel Time Outputs'!$D:$D,$D63,'VISSIM Travel Time Outputs'!$A:$A,"AVG",'VISSIM Travel Time Outputs'!$B:$B,AE$9),"-")</f>
        <v>-</v>
      </c>
      <c r="AF63" s="324" t="str">
        <f>IFERROR(AVERAGEIFS('VISSIM Travel Time Outputs'!$F:$F,'VISSIM Travel Time Outputs'!$D:$D,$D63,'VISSIM Travel Time Outputs'!$A:$A,"AVG",'VISSIM Travel Time Outputs'!$B:$B,AF$9),"-")</f>
        <v>-</v>
      </c>
      <c r="AG63" s="324" t="str">
        <f>IFERROR(AVERAGEIFS('VISSIM Travel Time Outputs'!$F:$F,'VISSIM Travel Time Outputs'!$D:$D,$D63,'VISSIM Travel Time Outputs'!$A:$A,"AVG",'VISSIM Travel Time Outputs'!$B:$B,AG$9),"-")</f>
        <v>-</v>
      </c>
      <c r="AH63" s="324" t="str">
        <f>IFERROR(AVERAGEIFS('VISSIM Travel Time Outputs'!$F:$F,'VISSIM Travel Time Outputs'!$D:$D,$D63,'VISSIM Travel Time Outputs'!$A:$A,"AVG",'VISSIM Travel Time Outputs'!$B:$B,AH$9),"-")</f>
        <v>-</v>
      </c>
      <c r="AI63" s="324" t="str">
        <f>IFERROR(AVERAGEIFS('VISSIM Travel Time Outputs'!$F:$F,'VISSIM Travel Time Outputs'!$D:$D,$D63,'VISSIM Travel Time Outputs'!$A:$A,"AVG",'VISSIM Travel Time Outputs'!$B:$B,AI$9),"-")</f>
        <v>-</v>
      </c>
      <c r="AJ63" s="324" t="str">
        <f>IFERROR(AVERAGEIFS('VISSIM Travel Time Outputs'!$F:$F,'VISSIM Travel Time Outputs'!$D:$D,$D63,'VISSIM Travel Time Outputs'!$A:$A,"AVG",'VISSIM Travel Time Outputs'!$B:$B,AJ$9),"-")</f>
        <v>-</v>
      </c>
      <c r="AK63" s="324" t="str">
        <f>IFERROR(AVERAGEIFS('VISSIM Travel Time Outputs'!$F:$F,'VISSIM Travel Time Outputs'!$D:$D,$D63,'VISSIM Travel Time Outputs'!$A:$A,"AVG",'VISSIM Travel Time Outputs'!$B:$B,AK$9),"-")</f>
        <v>-</v>
      </c>
      <c r="AL63" s="324" t="str">
        <f>IFERROR(AVERAGEIFS('VISSIM Travel Time Outputs'!$F:$F,'VISSIM Travel Time Outputs'!$D:$D,$D63,'VISSIM Travel Time Outputs'!$A:$A,"AVG",'VISSIM Travel Time Outputs'!$B:$B,AL$9),"-")</f>
        <v>-</v>
      </c>
      <c r="AM63" s="324" t="str">
        <f>IFERROR(AVERAGEIFS('VISSIM Travel Time Outputs'!$F:$F,'VISSIM Travel Time Outputs'!$D:$D,$D63,'VISSIM Travel Time Outputs'!$A:$A,"AVG",'VISSIM Travel Time Outputs'!$B:$B,AM$9),"-")</f>
        <v>-</v>
      </c>
      <c r="AN63" s="324" t="str">
        <f>IFERROR(AVERAGEIFS('VISSIM Travel Time Outputs'!$F:$F,'VISSIM Travel Time Outputs'!$D:$D,$D63,'VISSIM Travel Time Outputs'!$A:$A,"AVG",'VISSIM Travel Time Outputs'!$B:$B,AN$9),"-")</f>
        <v>-</v>
      </c>
      <c r="AO63" s="324" t="str">
        <f>IFERROR(AVERAGEIFS('VISSIM Travel Time Outputs'!$F:$F,'VISSIM Travel Time Outputs'!$D:$D,$D63,'VISSIM Travel Time Outputs'!$A:$A,"AVG",'VISSIM Travel Time Outputs'!$B:$B,AO$9),"-")</f>
        <v>-</v>
      </c>
      <c r="AP63" s="325" t="str">
        <f>IFERROR(AVERAGEIFS('VISSIM Travel Time Outputs'!$F:$F,'VISSIM Travel Time Outputs'!$D:$D,$D63,'VISSIM Travel Time Outputs'!$A:$A,"AVG",'VISSIM Travel Time Outputs'!$B:$B,AP$9),"-")</f>
        <v>-</v>
      </c>
      <c r="AQ63" s="331"/>
      <c r="AR63" s="209" t="str">
        <f t="shared" si="13"/>
        <v>--</v>
      </c>
      <c r="AS63" s="354" t="str">
        <f t="shared" si="14"/>
        <v>--</v>
      </c>
      <c r="AT63" s="325">
        <f t="shared" si="15"/>
        <v>0</v>
      </c>
      <c r="AU63" s="255"/>
      <c r="AV63" s="209" t="str">
        <f>IFERROR(TIME(0,0,AVERAGEIFS('VISSIM Travel Time Outputs'!$J:$J,'VISSIM Travel Time Outputs'!$D:$D,$D63,'VISSIM Travel Time Outputs'!$A:$A,"AVG",'VISSIM Travel Time Outputs'!$B:$B,AV$9)),"-")</f>
        <v>-</v>
      </c>
      <c r="AW63" s="34" t="str">
        <f>IFERROR(TIME(0,0,AVERAGEIFS('VISSIM Travel Time Outputs'!$J:$J,'VISSIM Travel Time Outputs'!$D:$D,$D63,'VISSIM Travel Time Outputs'!$A:$A,"AVG",'VISSIM Travel Time Outputs'!$B:$B,AW$9)),"-")</f>
        <v>-</v>
      </c>
      <c r="AX63" s="34" t="str">
        <f>IFERROR(TIME(0,0,AVERAGEIFS('VISSIM Travel Time Outputs'!$J:$J,'VISSIM Travel Time Outputs'!$D:$D,$D63,'VISSIM Travel Time Outputs'!$A:$A,"AVG",'VISSIM Travel Time Outputs'!$B:$B,AX$9)),"-")</f>
        <v>-</v>
      </c>
      <c r="AY63" s="34" t="str">
        <f>IFERROR(TIME(0,0,AVERAGEIFS('VISSIM Travel Time Outputs'!$J:$J,'VISSIM Travel Time Outputs'!$D:$D,$D63,'VISSIM Travel Time Outputs'!$A:$A,"AVG",'VISSIM Travel Time Outputs'!$B:$B,AY$9)),"-")</f>
        <v>-</v>
      </c>
      <c r="AZ63" s="34" t="str">
        <f>IFERROR(TIME(0,0,AVERAGEIFS('VISSIM Travel Time Outputs'!$J:$J,'VISSIM Travel Time Outputs'!$D:$D,$D63,'VISSIM Travel Time Outputs'!$A:$A,"AVG",'VISSIM Travel Time Outputs'!$B:$B,AZ$9)),"-")</f>
        <v>-</v>
      </c>
      <c r="BA63" s="34" t="str">
        <f>IFERROR(TIME(0,0,AVERAGEIFS('VISSIM Travel Time Outputs'!$J:$J,'VISSIM Travel Time Outputs'!$D:$D,$D63,'VISSIM Travel Time Outputs'!$A:$A,"AVG",'VISSIM Travel Time Outputs'!$B:$B,BA$9)),"-")</f>
        <v>-</v>
      </c>
      <c r="BB63" s="34" t="str">
        <f>IFERROR(TIME(0,0,AVERAGEIFS('VISSIM Travel Time Outputs'!$J:$J,'VISSIM Travel Time Outputs'!$D:$D,$D63,'VISSIM Travel Time Outputs'!$A:$A,"AVG",'VISSIM Travel Time Outputs'!$B:$B,BB$9)),"-")</f>
        <v>-</v>
      </c>
      <c r="BC63" s="34" t="str">
        <f>IFERROR(TIME(0,0,AVERAGEIFS('VISSIM Travel Time Outputs'!$J:$J,'VISSIM Travel Time Outputs'!$D:$D,$D63,'VISSIM Travel Time Outputs'!$A:$A,"AVG",'VISSIM Travel Time Outputs'!$B:$B,BC$9)),"-")</f>
        <v>-</v>
      </c>
      <c r="BD63" s="34" t="str">
        <f>IFERROR(TIME(0,0,AVERAGEIFS('VISSIM Travel Time Outputs'!$J:$J,'VISSIM Travel Time Outputs'!$D:$D,$D63,'VISSIM Travel Time Outputs'!$A:$A,"AVG",'VISSIM Travel Time Outputs'!$B:$B,BD$9)),"-")</f>
        <v>-</v>
      </c>
      <c r="BE63" s="34" t="str">
        <f>IFERROR(TIME(0,0,AVERAGEIFS('VISSIM Travel Time Outputs'!$J:$J,'VISSIM Travel Time Outputs'!$D:$D,$D63,'VISSIM Travel Time Outputs'!$A:$A,"AVG",'VISSIM Travel Time Outputs'!$B:$B,BE$9)),"-")</f>
        <v>-</v>
      </c>
      <c r="BF63" s="34" t="str">
        <f>IFERROR(TIME(0,0,AVERAGEIFS('VISSIM Travel Time Outputs'!$J:$J,'VISSIM Travel Time Outputs'!$D:$D,$D63,'VISSIM Travel Time Outputs'!$A:$A,"AVG",'VISSIM Travel Time Outputs'!$B:$B,BF$9)),"-")</f>
        <v>-</v>
      </c>
      <c r="BG63" s="34" t="str">
        <f>IFERROR(TIME(0,0,AVERAGEIFS('VISSIM Travel Time Outputs'!$J:$J,'VISSIM Travel Time Outputs'!$D:$D,$D63,'VISSIM Travel Time Outputs'!$A:$A,"AVG",'VISSIM Travel Time Outputs'!$B:$B,BG$9)),"-")</f>
        <v>-</v>
      </c>
      <c r="BH63" s="34" t="str">
        <f>IFERROR(TIME(0,0,AVERAGEIFS('VISSIM Travel Time Outputs'!$J:$J,'VISSIM Travel Time Outputs'!$D:$D,$D63,'VISSIM Travel Time Outputs'!$A:$A,"AVG",'VISSIM Travel Time Outputs'!$B:$B,BH$9)),"-")</f>
        <v>-</v>
      </c>
      <c r="BI63" s="34" t="str">
        <f>IFERROR(TIME(0,0,AVERAGEIFS('VISSIM Travel Time Outputs'!$J:$J,'VISSIM Travel Time Outputs'!$D:$D,$D63,'VISSIM Travel Time Outputs'!$A:$A,"AVG",'VISSIM Travel Time Outputs'!$B:$B,BI$9)),"-")</f>
        <v>-</v>
      </c>
      <c r="BJ63" s="34" t="str">
        <f>IFERROR(TIME(0,0,AVERAGEIFS('VISSIM Travel Time Outputs'!$J:$J,'VISSIM Travel Time Outputs'!$D:$D,$D63,'VISSIM Travel Time Outputs'!$A:$A,"AVG",'VISSIM Travel Time Outputs'!$B:$B,BJ$9)),"-")</f>
        <v>-</v>
      </c>
      <c r="BK63" s="134" t="str">
        <f>IFERROR(TIME(0,0,AVERAGEIFS('VISSIM Travel Time Outputs'!$J:$J,'VISSIM Travel Time Outputs'!$D:$D,$D63,'VISSIM Travel Time Outputs'!$A:$A,"AVG",'VISSIM Travel Time Outputs'!$B:$B,BK$9)),"-")</f>
        <v>-</v>
      </c>
      <c r="BL63" s="126"/>
      <c r="BM63" s="323" t="str">
        <f>IFERROR(AVERAGEIFS('VISSIM Travel Time Outputs'!$G:$G,'VISSIM Travel Time Outputs'!$D:$D,$D63,'VISSIM Travel Time Outputs'!$A:$A,"AVG",'VISSIM Travel Time Outputs'!$B:$B,BM$9),"-")</f>
        <v>-</v>
      </c>
      <c r="BN63" s="324" t="str">
        <f>IFERROR(AVERAGEIFS('VISSIM Travel Time Outputs'!$G:$G,'VISSIM Travel Time Outputs'!$D:$D,$D63,'VISSIM Travel Time Outputs'!$A:$A,"AVG",'VISSIM Travel Time Outputs'!$B:$B,BN$9),"-")</f>
        <v>-</v>
      </c>
      <c r="BO63" s="324" t="str">
        <f>IFERROR(AVERAGEIFS('VISSIM Travel Time Outputs'!$G:$G,'VISSIM Travel Time Outputs'!$D:$D,$D63,'VISSIM Travel Time Outputs'!$A:$A,"AVG",'VISSIM Travel Time Outputs'!$B:$B,BO$9),"-")</f>
        <v>-</v>
      </c>
      <c r="BP63" s="324" t="str">
        <f>IFERROR(AVERAGEIFS('VISSIM Travel Time Outputs'!$G:$G,'VISSIM Travel Time Outputs'!$D:$D,$D63,'VISSIM Travel Time Outputs'!$A:$A,"AVG",'VISSIM Travel Time Outputs'!$B:$B,BP$9),"-")</f>
        <v>-</v>
      </c>
      <c r="BQ63" s="324" t="str">
        <f>IFERROR(AVERAGEIFS('VISSIM Travel Time Outputs'!$G:$G,'VISSIM Travel Time Outputs'!$D:$D,$D63,'VISSIM Travel Time Outputs'!$A:$A,"AVG",'VISSIM Travel Time Outputs'!$B:$B,BQ$9),"-")</f>
        <v>-</v>
      </c>
      <c r="BR63" s="324" t="str">
        <f>IFERROR(AVERAGEIFS('VISSIM Travel Time Outputs'!$G:$G,'VISSIM Travel Time Outputs'!$D:$D,$D63,'VISSIM Travel Time Outputs'!$A:$A,"AVG",'VISSIM Travel Time Outputs'!$B:$B,BR$9),"-")</f>
        <v>-</v>
      </c>
      <c r="BS63" s="324" t="str">
        <f>IFERROR(AVERAGEIFS('VISSIM Travel Time Outputs'!$G:$G,'VISSIM Travel Time Outputs'!$D:$D,$D63,'VISSIM Travel Time Outputs'!$A:$A,"AVG",'VISSIM Travel Time Outputs'!$B:$B,BS$9),"-")</f>
        <v>-</v>
      </c>
      <c r="BT63" s="324" t="str">
        <f>IFERROR(AVERAGEIFS('VISSIM Travel Time Outputs'!$G:$G,'VISSIM Travel Time Outputs'!$D:$D,$D63,'VISSIM Travel Time Outputs'!$A:$A,"AVG",'VISSIM Travel Time Outputs'!$B:$B,BT$9),"-")</f>
        <v>-</v>
      </c>
      <c r="BU63" s="324" t="str">
        <f>IFERROR(AVERAGEIFS('VISSIM Travel Time Outputs'!$G:$G,'VISSIM Travel Time Outputs'!$D:$D,$D63,'VISSIM Travel Time Outputs'!$A:$A,"AVG",'VISSIM Travel Time Outputs'!$B:$B,BU$9),"-")</f>
        <v>-</v>
      </c>
      <c r="BV63" s="324" t="str">
        <f>IFERROR(AVERAGEIFS('VISSIM Travel Time Outputs'!$G:$G,'VISSIM Travel Time Outputs'!$D:$D,$D63,'VISSIM Travel Time Outputs'!$A:$A,"AVG",'VISSIM Travel Time Outputs'!$B:$B,BV$9),"-")</f>
        <v>-</v>
      </c>
      <c r="BW63" s="324" t="str">
        <f>IFERROR(AVERAGEIFS('VISSIM Travel Time Outputs'!$G:$G,'VISSIM Travel Time Outputs'!$D:$D,$D63,'VISSIM Travel Time Outputs'!$A:$A,"AVG",'VISSIM Travel Time Outputs'!$B:$B,BW$9),"-")</f>
        <v>-</v>
      </c>
      <c r="BX63" s="324" t="str">
        <f>IFERROR(AVERAGEIFS('VISSIM Travel Time Outputs'!$G:$G,'VISSIM Travel Time Outputs'!$D:$D,$D63,'VISSIM Travel Time Outputs'!$A:$A,"AVG",'VISSIM Travel Time Outputs'!$B:$B,BX$9),"-")</f>
        <v>-</v>
      </c>
      <c r="BY63" s="324" t="str">
        <f>IFERROR(AVERAGEIFS('VISSIM Travel Time Outputs'!$G:$G,'VISSIM Travel Time Outputs'!$D:$D,$D63,'VISSIM Travel Time Outputs'!$A:$A,"AVG",'VISSIM Travel Time Outputs'!$B:$B,BY$9),"-")</f>
        <v>-</v>
      </c>
      <c r="BZ63" s="324" t="str">
        <f>IFERROR(AVERAGEIFS('VISSIM Travel Time Outputs'!$G:$G,'VISSIM Travel Time Outputs'!$D:$D,$D63,'VISSIM Travel Time Outputs'!$A:$A,"AVG",'VISSIM Travel Time Outputs'!$B:$B,BZ$9),"-")</f>
        <v>-</v>
      </c>
      <c r="CA63" s="324" t="str">
        <f>IFERROR(AVERAGEIFS('VISSIM Travel Time Outputs'!$G:$G,'VISSIM Travel Time Outputs'!$D:$D,$D63,'VISSIM Travel Time Outputs'!$A:$A,"AVG",'VISSIM Travel Time Outputs'!$B:$B,CA$9),"-")</f>
        <v>-</v>
      </c>
      <c r="CB63" s="325" t="str">
        <f>IFERROR(AVERAGEIFS('VISSIM Travel Time Outputs'!$G:$G,'VISSIM Travel Time Outputs'!$D:$D,$D63,'VISSIM Travel Time Outputs'!$A:$A,"AVG",'VISSIM Travel Time Outputs'!$B:$B,CB$9),"-")</f>
        <v>-</v>
      </c>
      <c r="CC63" s="254"/>
      <c r="CD63" s="209" t="str">
        <f t="shared" si="16"/>
        <v>--</v>
      </c>
      <c r="CE63" s="354" t="str">
        <f t="shared" si="17"/>
        <v>--</v>
      </c>
      <c r="CF63" s="325">
        <f t="shared" si="18"/>
        <v>0</v>
      </c>
      <c r="CG63" s="331"/>
      <c r="CH63" s="209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134"/>
      <c r="CX63" s="331"/>
      <c r="CY63" s="323"/>
      <c r="CZ63" s="324"/>
      <c r="DA63" s="324"/>
      <c r="DB63" s="324"/>
      <c r="DC63" s="324"/>
      <c r="DD63" s="324"/>
      <c r="DE63" s="324"/>
      <c r="DF63" s="324"/>
      <c r="DG63" s="324"/>
      <c r="DH63" s="324"/>
      <c r="DI63" s="324"/>
      <c r="DJ63" s="324"/>
      <c r="DK63" s="324"/>
      <c r="DL63" s="324"/>
      <c r="DM63" s="324"/>
      <c r="DN63" s="325"/>
      <c r="DO63" s="331"/>
      <c r="DP63" s="209" t="str">
        <f t="shared" si="19"/>
        <v>--</v>
      </c>
      <c r="DQ63" s="354" t="str">
        <f t="shared" si="20"/>
        <v>--</v>
      </c>
      <c r="DR63" s="325">
        <f t="shared" si="21"/>
        <v>0</v>
      </c>
      <c r="DS63" s="255"/>
      <c r="DT63" s="209" t="str">
        <f>IFERROR(TIME(0,0,AVERAGEIFS('VISSIM Travel Time Outputs'!$K:$K,'VISSIM Travel Time Outputs'!$D:$D,$D63,'VISSIM Travel Time Outputs'!$A:$A,"AVG",'VISSIM Travel Time Outputs'!$B:$B,DT$9)),"-")</f>
        <v>-</v>
      </c>
      <c r="DU63" s="34" t="str">
        <f>IFERROR(TIME(0,0,AVERAGEIFS('VISSIM Travel Time Outputs'!$K:$K,'VISSIM Travel Time Outputs'!$D:$D,$D63,'VISSIM Travel Time Outputs'!$A:$A,"AVG",'VISSIM Travel Time Outputs'!$B:$B,DU$9)),"-")</f>
        <v>-</v>
      </c>
      <c r="DV63" s="34" t="str">
        <f>IFERROR(TIME(0,0,AVERAGEIFS('VISSIM Travel Time Outputs'!$K:$K,'VISSIM Travel Time Outputs'!$D:$D,$D63,'VISSIM Travel Time Outputs'!$A:$A,"AVG",'VISSIM Travel Time Outputs'!$B:$B,DV$9)),"-")</f>
        <v>-</v>
      </c>
      <c r="DW63" s="34" t="str">
        <f>IFERROR(TIME(0,0,AVERAGEIFS('VISSIM Travel Time Outputs'!$K:$K,'VISSIM Travel Time Outputs'!$D:$D,$D63,'VISSIM Travel Time Outputs'!$A:$A,"AVG",'VISSIM Travel Time Outputs'!$B:$B,DW$9)),"-")</f>
        <v>-</v>
      </c>
      <c r="DX63" s="34" t="str">
        <f>IFERROR(TIME(0,0,AVERAGEIFS('VISSIM Travel Time Outputs'!$K:$K,'VISSIM Travel Time Outputs'!$D:$D,$D63,'VISSIM Travel Time Outputs'!$A:$A,"AVG",'VISSIM Travel Time Outputs'!$B:$B,DX$9)),"-")</f>
        <v>-</v>
      </c>
      <c r="DY63" s="34" t="str">
        <f>IFERROR(TIME(0,0,AVERAGEIFS('VISSIM Travel Time Outputs'!$K:$K,'VISSIM Travel Time Outputs'!$D:$D,$D63,'VISSIM Travel Time Outputs'!$A:$A,"AVG",'VISSIM Travel Time Outputs'!$B:$B,DY$9)),"-")</f>
        <v>-</v>
      </c>
      <c r="DZ63" s="34" t="str">
        <f>IFERROR(TIME(0,0,AVERAGEIFS('VISSIM Travel Time Outputs'!$K:$K,'VISSIM Travel Time Outputs'!$D:$D,$D63,'VISSIM Travel Time Outputs'!$A:$A,"AVG",'VISSIM Travel Time Outputs'!$B:$B,DZ$9)),"-")</f>
        <v>-</v>
      </c>
      <c r="EA63" s="34" t="str">
        <f>IFERROR(TIME(0,0,AVERAGEIFS('VISSIM Travel Time Outputs'!$K:$K,'VISSIM Travel Time Outputs'!$D:$D,$D63,'VISSIM Travel Time Outputs'!$A:$A,"AVG",'VISSIM Travel Time Outputs'!$B:$B,EA$9)),"-")</f>
        <v>-</v>
      </c>
      <c r="EB63" s="34" t="str">
        <f>IFERROR(TIME(0,0,AVERAGEIFS('VISSIM Travel Time Outputs'!$K:$K,'VISSIM Travel Time Outputs'!$D:$D,$D63,'VISSIM Travel Time Outputs'!$A:$A,"AVG",'VISSIM Travel Time Outputs'!$B:$B,EB$9)),"-")</f>
        <v>-</v>
      </c>
      <c r="EC63" s="34" t="str">
        <f>IFERROR(TIME(0,0,AVERAGEIFS('VISSIM Travel Time Outputs'!$K:$K,'VISSIM Travel Time Outputs'!$D:$D,$D63,'VISSIM Travel Time Outputs'!$A:$A,"AVG",'VISSIM Travel Time Outputs'!$B:$B,EC$9)),"-")</f>
        <v>-</v>
      </c>
      <c r="ED63" s="34" t="str">
        <f>IFERROR(TIME(0,0,AVERAGEIFS('VISSIM Travel Time Outputs'!$K:$K,'VISSIM Travel Time Outputs'!$D:$D,$D63,'VISSIM Travel Time Outputs'!$A:$A,"AVG",'VISSIM Travel Time Outputs'!$B:$B,ED$9)),"-")</f>
        <v>-</v>
      </c>
      <c r="EE63" s="34" t="str">
        <f>IFERROR(TIME(0,0,AVERAGEIFS('VISSIM Travel Time Outputs'!$K:$K,'VISSIM Travel Time Outputs'!$D:$D,$D63,'VISSIM Travel Time Outputs'!$A:$A,"AVG",'VISSIM Travel Time Outputs'!$B:$B,EE$9)),"-")</f>
        <v>-</v>
      </c>
      <c r="EF63" s="34" t="str">
        <f>IFERROR(TIME(0,0,AVERAGEIFS('VISSIM Travel Time Outputs'!$K:$K,'VISSIM Travel Time Outputs'!$D:$D,$D63,'VISSIM Travel Time Outputs'!$A:$A,"AVG",'VISSIM Travel Time Outputs'!$B:$B,EF$9)),"-")</f>
        <v>-</v>
      </c>
      <c r="EG63" s="34" t="str">
        <f>IFERROR(TIME(0,0,AVERAGEIFS('VISSIM Travel Time Outputs'!$K:$K,'VISSIM Travel Time Outputs'!$D:$D,$D63,'VISSIM Travel Time Outputs'!$A:$A,"AVG",'VISSIM Travel Time Outputs'!$B:$B,EG$9)),"-")</f>
        <v>-</v>
      </c>
      <c r="EH63" s="34" t="str">
        <f>IFERROR(TIME(0,0,AVERAGEIFS('VISSIM Travel Time Outputs'!$K:$K,'VISSIM Travel Time Outputs'!$D:$D,$D63,'VISSIM Travel Time Outputs'!$A:$A,"AVG",'VISSIM Travel Time Outputs'!$B:$B,EH$9)),"-")</f>
        <v>-</v>
      </c>
      <c r="EI63" s="134" t="str">
        <f>IFERROR(TIME(0,0,AVERAGEIFS('VISSIM Travel Time Outputs'!$K:$K,'VISSIM Travel Time Outputs'!$D:$D,$D63,'VISSIM Travel Time Outputs'!$A:$A,"AVG",'VISSIM Travel Time Outputs'!$B:$B,EI$9)),"-")</f>
        <v>-</v>
      </c>
      <c r="EJ63" s="126"/>
      <c r="EK63" s="323" t="str">
        <f>IFERROR(AVERAGEIFS('VISSIM Travel Time Outputs'!$H:$H,'VISSIM Travel Time Outputs'!$D:$D,$D63,'VISSIM Travel Time Outputs'!$A:$A,"AVG",'VISSIM Travel Time Outputs'!$B:$B,EK$9),"-")</f>
        <v>-</v>
      </c>
      <c r="EL63" s="324" t="str">
        <f>IFERROR(AVERAGEIFS('VISSIM Travel Time Outputs'!$H:$H,'VISSIM Travel Time Outputs'!$D:$D,$D63,'VISSIM Travel Time Outputs'!$A:$A,"AVG",'VISSIM Travel Time Outputs'!$B:$B,EL$9),"-")</f>
        <v>-</v>
      </c>
      <c r="EM63" s="324" t="str">
        <f>IFERROR(AVERAGEIFS('VISSIM Travel Time Outputs'!$H:$H,'VISSIM Travel Time Outputs'!$D:$D,$D63,'VISSIM Travel Time Outputs'!$A:$A,"AVG",'VISSIM Travel Time Outputs'!$B:$B,EM$9),"-")</f>
        <v>-</v>
      </c>
      <c r="EN63" s="324" t="str">
        <f>IFERROR(AVERAGEIFS('VISSIM Travel Time Outputs'!$H:$H,'VISSIM Travel Time Outputs'!$D:$D,$D63,'VISSIM Travel Time Outputs'!$A:$A,"AVG",'VISSIM Travel Time Outputs'!$B:$B,EN$9),"-")</f>
        <v>-</v>
      </c>
      <c r="EO63" s="324" t="str">
        <f>IFERROR(AVERAGEIFS('VISSIM Travel Time Outputs'!$H:$H,'VISSIM Travel Time Outputs'!$D:$D,$D63,'VISSIM Travel Time Outputs'!$A:$A,"AVG",'VISSIM Travel Time Outputs'!$B:$B,EO$9),"-")</f>
        <v>-</v>
      </c>
      <c r="EP63" s="324" t="str">
        <f>IFERROR(AVERAGEIFS('VISSIM Travel Time Outputs'!$H:$H,'VISSIM Travel Time Outputs'!$D:$D,$D63,'VISSIM Travel Time Outputs'!$A:$A,"AVG",'VISSIM Travel Time Outputs'!$B:$B,EP$9),"-")</f>
        <v>-</v>
      </c>
      <c r="EQ63" s="324" t="str">
        <f>IFERROR(AVERAGEIFS('VISSIM Travel Time Outputs'!$H:$H,'VISSIM Travel Time Outputs'!$D:$D,$D63,'VISSIM Travel Time Outputs'!$A:$A,"AVG",'VISSIM Travel Time Outputs'!$B:$B,EQ$9),"-")</f>
        <v>-</v>
      </c>
      <c r="ER63" s="324" t="str">
        <f>IFERROR(AVERAGEIFS('VISSIM Travel Time Outputs'!$H:$H,'VISSIM Travel Time Outputs'!$D:$D,$D63,'VISSIM Travel Time Outputs'!$A:$A,"AVG",'VISSIM Travel Time Outputs'!$B:$B,ER$9),"-")</f>
        <v>-</v>
      </c>
      <c r="ES63" s="324" t="str">
        <f>IFERROR(AVERAGEIFS('VISSIM Travel Time Outputs'!$H:$H,'VISSIM Travel Time Outputs'!$D:$D,$D63,'VISSIM Travel Time Outputs'!$A:$A,"AVG",'VISSIM Travel Time Outputs'!$B:$B,ES$9),"-")</f>
        <v>-</v>
      </c>
      <c r="ET63" s="324" t="str">
        <f>IFERROR(AVERAGEIFS('VISSIM Travel Time Outputs'!$H:$H,'VISSIM Travel Time Outputs'!$D:$D,$D63,'VISSIM Travel Time Outputs'!$A:$A,"AVG",'VISSIM Travel Time Outputs'!$B:$B,ET$9),"-")</f>
        <v>-</v>
      </c>
      <c r="EU63" s="324" t="str">
        <f>IFERROR(AVERAGEIFS('VISSIM Travel Time Outputs'!$H:$H,'VISSIM Travel Time Outputs'!$D:$D,$D63,'VISSIM Travel Time Outputs'!$A:$A,"AVG",'VISSIM Travel Time Outputs'!$B:$B,EU$9),"-")</f>
        <v>-</v>
      </c>
      <c r="EV63" s="324" t="str">
        <f>IFERROR(AVERAGEIFS('VISSIM Travel Time Outputs'!$H:$H,'VISSIM Travel Time Outputs'!$D:$D,$D63,'VISSIM Travel Time Outputs'!$A:$A,"AVG",'VISSIM Travel Time Outputs'!$B:$B,EV$9),"-")</f>
        <v>-</v>
      </c>
      <c r="EW63" s="324" t="str">
        <f>IFERROR(AVERAGEIFS('VISSIM Travel Time Outputs'!$H:$H,'VISSIM Travel Time Outputs'!$D:$D,$D63,'VISSIM Travel Time Outputs'!$A:$A,"AVG",'VISSIM Travel Time Outputs'!$B:$B,EW$9),"-")</f>
        <v>-</v>
      </c>
      <c r="EX63" s="324" t="str">
        <f>IFERROR(AVERAGEIFS('VISSIM Travel Time Outputs'!$H:$H,'VISSIM Travel Time Outputs'!$D:$D,$D63,'VISSIM Travel Time Outputs'!$A:$A,"AVG",'VISSIM Travel Time Outputs'!$B:$B,EX$9),"-")</f>
        <v>-</v>
      </c>
      <c r="EY63" s="324" t="str">
        <f>IFERROR(AVERAGEIFS('VISSIM Travel Time Outputs'!$H:$H,'VISSIM Travel Time Outputs'!$D:$D,$D63,'VISSIM Travel Time Outputs'!$A:$A,"AVG",'VISSIM Travel Time Outputs'!$B:$B,EY$9),"-")</f>
        <v>-</v>
      </c>
      <c r="EZ63" s="325" t="str">
        <f>IFERROR(AVERAGEIFS('VISSIM Travel Time Outputs'!$H:$H,'VISSIM Travel Time Outputs'!$D:$D,$D63,'VISSIM Travel Time Outputs'!$A:$A,"AVG",'VISSIM Travel Time Outputs'!$B:$B,EZ$9),"-")</f>
        <v>-</v>
      </c>
      <c r="FA63" s="254"/>
      <c r="FB63" s="209" t="str">
        <f t="shared" si="22"/>
        <v>--</v>
      </c>
      <c r="FC63" s="354" t="str">
        <f t="shared" si="23"/>
        <v>--</v>
      </c>
      <c r="FD63" s="325">
        <f t="shared" si="24"/>
        <v>0</v>
      </c>
      <c r="FE63" s="331"/>
      <c r="FF63" s="209" t="str">
        <f>IFERROR(GETPIVOTDATA("Average of TRAVTM(40)",#REF!,"TIMEINT",FF$9,"VEHICLETRAVELTIMEMEASUREMENT",$D63)/3600/24,"--")</f>
        <v>--</v>
      </c>
      <c r="FG63" s="34" t="str">
        <f>IFERROR(GETPIVOTDATA("Average of TRAVTM(40)",#REF!,"TIMEINT",FG$9,"VEHICLETRAVELTIMEMEASUREMENT",$D63)/3600/24,"--")</f>
        <v>--</v>
      </c>
      <c r="FH63" s="34" t="str">
        <f>IFERROR(GETPIVOTDATA("Average of TRAVTM(40)",#REF!,"TIMEINT",FH$9,"VEHICLETRAVELTIMEMEASUREMENT",$D63)/3600/24,"--")</f>
        <v>--</v>
      </c>
      <c r="FI63" s="34" t="str">
        <f>IFERROR(GETPIVOTDATA("Average of TRAVTM(40)",#REF!,"TIMEINT",FI$9,"VEHICLETRAVELTIMEMEASUREMENT",$D63)/3600/24,"--")</f>
        <v>--</v>
      </c>
      <c r="FJ63" s="34" t="str">
        <f>IFERROR(GETPIVOTDATA("Average of TRAVTM(40)",#REF!,"TIMEINT",FJ$9,"VEHICLETRAVELTIMEMEASUREMENT",$D63)/3600/24,"--")</f>
        <v>--</v>
      </c>
      <c r="FK63" s="34" t="str">
        <f>IFERROR(GETPIVOTDATA("Average of TRAVTM(40)",#REF!,"TIMEINT",FK$9,"VEHICLETRAVELTIMEMEASUREMENT",$D63)/3600/24,"--")</f>
        <v>--</v>
      </c>
      <c r="FL63" s="34" t="str">
        <f>IFERROR(GETPIVOTDATA("Average of TRAVTM(40)",#REF!,"TIMEINT",FL$9,"VEHICLETRAVELTIMEMEASUREMENT",$D63)/3600/24,"--")</f>
        <v>--</v>
      </c>
      <c r="FM63" s="34" t="str">
        <f>IFERROR(GETPIVOTDATA("Average of TRAVTM(40)",#REF!,"TIMEINT",FM$9,"VEHICLETRAVELTIMEMEASUREMENT",$D63)/3600/24,"--")</f>
        <v>--</v>
      </c>
      <c r="FN63" s="34" t="str">
        <f>IFERROR(GETPIVOTDATA("Average of TRAVTM(40)",#REF!,"TIMEINT",FN$9,"VEHICLETRAVELTIMEMEASUREMENT",$D63)/3600/24,"--")</f>
        <v>--</v>
      </c>
      <c r="FO63" s="34" t="str">
        <f>IFERROR(GETPIVOTDATA("Average of TRAVTM(40)",#REF!,"TIMEINT",FO$9,"VEHICLETRAVELTIMEMEASUREMENT",$D63)/3600/24,"--")</f>
        <v>--</v>
      </c>
      <c r="FP63" s="34" t="str">
        <f>IFERROR(GETPIVOTDATA("Average of TRAVTM(40)",#REF!,"TIMEINT",FP$9,"VEHICLETRAVELTIMEMEASUREMENT",$D63)/3600/24,"--")</f>
        <v>--</v>
      </c>
      <c r="FQ63" s="34" t="str">
        <f>IFERROR(GETPIVOTDATA("Average of TRAVTM(40)",#REF!,"TIMEINT",FQ$9,"VEHICLETRAVELTIMEMEASUREMENT",$D63)/3600/24,"--")</f>
        <v>--</v>
      </c>
      <c r="FR63" s="34" t="str">
        <f>IFERROR(GETPIVOTDATA("Average of TRAVTM(40)",#REF!,"TIMEINT",FR$9,"VEHICLETRAVELTIMEMEASUREMENT",$D63)/3600/24,"--")</f>
        <v>--</v>
      </c>
      <c r="FS63" s="34" t="str">
        <f>IFERROR(GETPIVOTDATA("Average of TRAVTM(40)",#REF!,"TIMEINT",FS$9,"VEHICLETRAVELTIMEMEASUREMENT",$D63)/3600/24,"--")</f>
        <v>--</v>
      </c>
      <c r="FT63" s="34" t="str">
        <f>IFERROR(GETPIVOTDATA("Average of TRAVTM(40)",#REF!,"TIMEINT",FT$9,"VEHICLETRAVELTIMEMEASUREMENT",$D63)/3600/24,"--")</f>
        <v>--</v>
      </c>
      <c r="FU63" s="134" t="str">
        <f>IFERROR(GETPIVOTDATA("Average of TRAVTM(40)",#REF!,"TIMEINT",FU$9,"VEHICLETRAVELTIMEMEASUREMENT",$D63)/3600/24,"--")</f>
        <v>--</v>
      </c>
      <c r="FV63" s="331"/>
      <c r="FW63" s="323" t="str">
        <f>IFERROR(GETPIVOTDATA("Average of VEHS(40)",#REF!,"TIMEINT",FW$9,"VEHICLETRAVELTIMEMEASUREMENT",$D63),"--")</f>
        <v>--</v>
      </c>
      <c r="FX63" s="324" t="str">
        <f>IFERROR(GETPIVOTDATA("Average of VEHS(40)",#REF!,"TIMEINT",FX$9,"VEHICLETRAVELTIMEMEASUREMENT",$D63),"--")</f>
        <v>--</v>
      </c>
      <c r="FY63" s="324" t="str">
        <f>IFERROR(GETPIVOTDATA("Average of VEHS(40)",#REF!,"TIMEINT",FY$9,"VEHICLETRAVELTIMEMEASUREMENT",$D63),"--")</f>
        <v>--</v>
      </c>
      <c r="FZ63" s="324" t="str">
        <f>IFERROR(GETPIVOTDATA("Average of VEHS(40)",#REF!,"TIMEINT",FZ$9,"VEHICLETRAVELTIMEMEASUREMENT",$D63),"--")</f>
        <v>--</v>
      </c>
      <c r="GA63" s="324" t="str">
        <f>IFERROR(GETPIVOTDATA("Average of VEHS(40)",#REF!,"TIMEINT",GA$9,"VEHICLETRAVELTIMEMEASUREMENT",$D63),"--")</f>
        <v>--</v>
      </c>
      <c r="GB63" s="324" t="str">
        <f>IFERROR(GETPIVOTDATA("Average of VEHS(40)",#REF!,"TIMEINT",GB$9,"VEHICLETRAVELTIMEMEASUREMENT",$D63),"--")</f>
        <v>--</v>
      </c>
      <c r="GC63" s="324" t="str">
        <f>IFERROR(GETPIVOTDATA("Average of VEHS(40)",#REF!,"TIMEINT",GC$9,"VEHICLETRAVELTIMEMEASUREMENT",$D63),"--")</f>
        <v>--</v>
      </c>
      <c r="GD63" s="324" t="str">
        <f>IFERROR(GETPIVOTDATA("Average of VEHS(40)",#REF!,"TIMEINT",GD$9,"VEHICLETRAVELTIMEMEASUREMENT",$D63),"--")</f>
        <v>--</v>
      </c>
      <c r="GE63" s="324" t="str">
        <f>IFERROR(GETPIVOTDATA("Average of VEHS(40)",#REF!,"TIMEINT",GE$9,"VEHICLETRAVELTIMEMEASUREMENT",$D63),"--")</f>
        <v>--</v>
      </c>
      <c r="GF63" s="324" t="str">
        <f>IFERROR(GETPIVOTDATA("Average of VEHS(40)",#REF!,"TIMEINT",GF$9,"VEHICLETRAVELTIMEMEASUREMENT",$D63),"--")</f>
        <v>--</v>
      </c>
      <c r="GG63" s="324" t="str">
        <f>IFERROR(GETPIVOTDATA("Average of VEHS(40)",#REF!,"TIMEINT",GG$9,"VEHICLETRAVELTIMEMEASUREMENT",$D63),"--")</f>
        <v>--</v>
      </c>
      <c r="GH63" s="324" t="str">
        <f>IFERROR(GETPIVOTDATA("Average of VEHS(40)",#REF!,"TIMEINT",GH$9,"VEHICLETRAVELTIMEMEASUREMENT",$D63),"--")</f>
        <v>--</v>
      </c>
      <c r="GI63" s="324" t="str">
        <f>IFERROR(GETPIVOTDATA("Average of VEHS(40)",#REF!,"TIMEINT",GI$9,"VEHICLETRAVELTIMEMEASUREMENT",$D63),"--")</f>
        <v>--</v>
      </c>
      <c r="GJ63" s="324" t="str">
        <f>IFERROR(GETPIVOTDATA("Average of VEHS(40)",#REF!,"TIMEINT",GJ$9,"VEHICLETRAVELTIMEMEASUREMENT",$D63),"--")</f>
        <v>--</v>
      </c>
      <c r="GK63" s="324" t="str">
        <f>IFERROR(GETPIVOTDATA("Average of VEHS(40)",#REF!,"TIMEINT",GK$9,"VEHICLETRAVELTIMEMEASUREMENT",$D63),"--")</f>
        <v>--</v>
      </c>
      <c r="GL63" s="325" t="str">
        <f>IFERROR(GETPIVOTDATA("Average of VEHS(40)",#REF!,"TIMEINT",GL$9,"VEHICLETRAVELTIMEMEASUREMENT",$D63),"--")</f>
        <v>--</v>
      </c>
      <c r="GM63" s="331"/>
      <c r="GN63" s="209" t="str">
        <f t="shared" si="25"/>
        <v>--</v>
      </c>
      <c r="GO63" s="354" t="str">
        <f t="shared" si="26"/>
        <v>--</v>
      </c>
      <c r="GP63" s="325">
        <f t="shared" si="27"/>
        <v>0</v>
      </c>
      <c r="GQ63" s="331"/>
      <c r="GR63" s="209" t="str">
        <f>IFERROR(GETPIVOTDATA("Average of TRAVTM(60)",#REF!,"TIMEINT",GR$9,"VEHICLETRAVELTIMEMEASUREMENT",$D63)/3600/24,"--")</f>
        <v>--</v>
      </c>
      <c r="GS63" s="34" t="str">
        <f>IFERROR(GETPIVOTDATA("Average of TRAVTM(60)",#REF!,"TIMEINT",GS$9,"VEHICLETRAVELTIMEMEASUREMENT",$D63)/3600/24,"--")</f>
        <v>--</v>
      </c>
      <c r="GT63" s="34" t="str">
        <f>IFERROR(GETPIVOTDATA("Average of TRAVTM(60)",#REF!,"TIMEINT",GT$9,"VEHICLETRAVELTIMEMEASUREMENT",$D63)/3600/24,"--")</f>
        <v>--</v>
      </c>
      <c r="GU63" s="34" t="str">
        <f>IFERROR(GETPIVOTDATA("Average of TRAVTM(60)",#REF!,"TIMEINT",GU$9,"VEHICLETRAVELTIMEMEASUREMENT",$D63)/3600/24,"--")</f>
        <v>--</v>
      </c>
      <c r="GV63" s="34" t="str">
        <f>IFERROR(GETPIVOTDATA("Average of TRAVTM(60)",#REF!,"TIMEINT",GV$9,"VEHICLETRAVELTIMEMEASUREMENT",$D63)/3600/24,"--")</f>
        <v>--</v>
      </c>
      <c r="GW63" s="34" t="str">
        <f>IFERROR(GETPIVOTDATA("Average of TRAVTM(60)",#REF!,"TIMEINT",GW$9,"VEHICLETRAVELTIMEMEASUREMENT",$D63)/3600/24,"--")</f>
        <v>--</v>
      </c>
      <c r="GX63" s="34" t="str">
        <f>IFERROR(GETPIVOTDATA("Average of TRAVTM(60)",#REF!,"TIMEINT",GX$9,"VEHICLETRAVELTIMEMEASUREMENT",$D63)/3600/24,"--")</f>
        <v>--</v>
      </c>
      <c r="GY63" s="34" t="str">
        <f>IFERROR(GETPIVOTDATA("Average of TRAVTM(60)",#REF!,"TIMEINT",GY$9,"VEHICLETRAVELTIMEMEASUREMENT",$D63)/3600/24,"--")</f>
        <v>--</v>
      </c>
      <c r="GZ63" s="34" t="str">
        <f>IFERROR(GETPIVOTDATA("Average of TRAVTM(60)",#REF!,"TIMEINT",GZ$9,"VEHICLETRAVELTIMEMEASUREMENT",$D63)/3600/24,"--")</f>
        <v>--</v>
      </c>
      <c r="HA63" s="34" t="str">
        <f>IFERROR(GETPIVOTDATA("Average of TRAVTM(60)",#REF!,"TIMEINT",HA$9,"VEHICLETRAVELTIMEMEASUREMENT",$D63)/3600/24,"--")</f>
        <v>--</v>
      </c>
      <c r="HB63" s="34" t="str">
        <f>IFERROR(GETPIVOTDATA("Average of TRAVTM(60)",#REF!,"TIMEINT",HB$9,"VEHICLETRAVELTIMEMEASUREMENT",$D63)/3600/24,"--")</f>
        <v>--</v>
      </c>
      <c r="HC63" s="34" t="str">
        <f>IFERROR(GETPIVOTDATA("Average of TRAVTM(60)",#REF!,"TIMEINT",HC$9,"VEHICLETRAVELTIMEMEASUREMENT",$D63)/3600/24,"--")</f>
        <v>--</v>
      </c>
      <c r="HD63" s="34" t="str">
        <f>IFERROR(GETPIVOTDATA("Average of TRAVTM(60)",#REF!,"TIMEINT",HD$9,"VEHICLETRAVELTIMEMEASUREMENT",$D63)/3600/24,"--")</f>
        <v>--</v>
      </c>
      <c r="HE63" s="34" t="str">
        <f>IFERROR(GETPIVOTDATA("Average of TRAVTM(60)",#REF!,"TIMEINT",HE$9,"VEHICLETRAVELTIMEMEASUREMENT",$D63)/3600/24,"--")</f>
        <v>--</v>
      </c>
      <c r="HF63" s="34" t="str">
        <f>IFERROR(GETPIVOTDATA("Average of TRAVTM(60)",#REF!,"TIMEINT",HF$9,"VEHICLETRAVELTIMEMEASUREMENT",$D63)/3600/24,"--")</f>
        <v>--</v>
      </c>
      <c r="HG63" s="134" t="str">
        <f>IFERROR(GETPIVOTDATA("Average of TRAVTM(60)",#REF!,"TIMEINT",HG$9,"VEHICLETRAVELTIMEMEASUREMENT",$D63)/3600/24,"--")</f>
        <v>--</v>
      </c>
      <c r="HH63" s="331"/>
      <c r="HI63" s="323" t="str">
        <f>IFERROR(GETPIVOTDATA("Average of VEHS(60)",#REF!,"TIMEINT",HI$9,"VEHICLETRAVELTIMEMEASUREMENT",$D63),"--")</f>
        <v>--</v>
      </c>
      <c r="HJ63" s="324" t="str">
        <f>IFERROR(GETPIVOTDATA("Average of VEHS(60)",#REF!,"TIMEINT",HJ$9,"VEHICLETRAVELTIMEMEASUREMENT",$D63),"--")</f>
        <v>--</v>
      </c>
      <c r="HK63" s="324" t="str">
        <f>IFERROR(GETPIVOTDATA("Average of VEHS(60)",#REF!,"TIMEINT",HK$9,"VEHICLETRAVELTIMEMEASUREMENT",$D63),"--")</f>
        <v>--</v>
      </c>
      <c r="HL63" s="324" t="str">
        <f>IFERROR(GETPIVOTDATA("Average of VEHS(60)",#REF!,"TIMEINT",HL$9,"VEHICLETRAVELTIMEMEASUREMENT",$D63),"--")</f>
        <v>--</v>
      </c>
      <c r="HM63" s="324" t="str">
        <f>IFERROR(GETPIVOTDATA("Average of VEHS(60)",#REF!,"TIMEINT",HM$9,"VEHICLETRAVELTIMEMEASUREMENT",$D63),"--")</f>
        <v>--</v>
      </c>
      <c r="HN63" s="324" t="str">
        <f>IFERROR(GETPIVOTDATA("Average of VEHS(60)",#REF!,"TIMEINT",HN$9,"VEHICLETRAVELTIMEMEASUREMENT",$D63),"--")</f>
        <v>--</v>
      </c>
      <c r="HO63" s="324" t="str">
        <f>IFERROR(GETPIVOTDATA("Average of VEHS(60)",#REF!,"TIMEINT",HO$9,"VEHICLETRAVELTIMEMEASUREMENT",$D63),"--")</f>
        <v>--</v>
      </c>
      <c r="HP63" s="324" t="str">
        <f>IFERROR(GETPIVOTDATA("Average of VEHS(60)",#REF!,"TIMEINT",HP$9,"VEHICLETRAVELTIMEMEASUREMENT",$D63),"--")</f>
        <v>--</v>
      </c>
      <c r="HQ63" s="324" t="str">
        <f>IFERROR(GETPIVOTDATA("Average of VEHS(60)",#REF!,"TIMEINT",HQ$9,"VEHICLETRAVELTIMEMEASUREMENT",$D63),"--")</f>
        <v>--</v>
      </c>
      <c r="HR63" s="324" t="str">
        <f>IFERROR(GETPIVOTDATA("Average of VEHS(60)",#REF!,"TIMEINT",HR$9,"VEHICLETRAVELTIMEMEASUREMENT",$D63),"--")</f>
        <v>--</v>
      </c>
      <c r="HS63" s="324" t="str">
        <f>IFERROR(GETPIVOTDATA("Average of VEHS(60)",#REF!,"TIMEINT",HS$9,"VEHICLETRAVELTIMEMEASUREMENT",$D63),"--")</f>
        <v>--</v>
      </c>
      <c r="HT63" s="324" t="str">
        <f>IFERROR(GETPIVOTDATA("Average of VEHS(60)",#REF!,"TIMEINT",HT$9,"VEHICLETRAVELTIMEMEASUREMENT",$D63),"--")</f>
        <v>--</v>
      </c>
      <c r="HU63" s="324" t="str">
        <f>IFERROR(GETPIVOTDATA("Average of VEHS(60)",#REF!,"TIMEINT",HU$9,"VEHICLETRAVELTIMEMEASUREMENT",$D63),"--")</f>
        <v>--</v>
      </c>
      <c r="HV63" s="324" t="str">
        <f>IFERROR(GETPIVOTDATA("Average of VEHS(60)",#REF!,"TIMEINT",HV$9,"VEHICLETRAVELTIMEMEASUREMENT",$D63),"--")</f>
        <v>--</v>
      </c>
      <c r="HW63" s="324" t="str">
        <f>IFERROR(GETPIVOTDATA("Average of VEHS(60)",#REF!,"TIMEINT",HW$9,"VEHICLETRAVELTIMEMEASUREMENT",$D63),"--")</f>
        <v>--</v>
      </c>
      <c r="HX63" s="325" t="str">
        <f>IFERROR(GETPIVOTDATA("Average of VEHS(60)",#REF!,"TIMEINT",HX$9,"VEHICLETRAVELTIMEMEASUREMENT",$D63),"--")</f>
        <v>--</v>
      </c>
      <c r="HY63" s="331"/>
      <c r="HZ63" s="209" t="str">
        <f t="shared" si="28"/>
        <v>--</v>
      </c>
      <c r="IA63" s="354" t="str">
        <f t="shared" si="29"/>
        <v>--</v>
      </c>
      <c r="IB63" s="325">
        <f t="shared" si="30"/>
        <v>0</v>
      </c>
      <c r="IC63" s="638"/>
      <c r="ID63" s="323" t="str">
        <f>IFERROR(AVERAGEIFS('VISSIM Travel Time Outputs'!#REF!,'VISSIM Travel Time Outputs'!#REF!,$D63,'VISSIM Travel Time Outputs'!#REF!,"AVG",'VISSIM Travel Time Outputs'!#REF!,ID$9),"-")</f>
        <v>-</v>
      </c>
      <c r="IE63" s="324" t="str">
        <f>IFERROR(AVERAGEIFS('VISSIM Travel Time Outputs'!#REF!,'VISSIM Travel Time Outputs'!#REF!,$D63,'VISSIM Travel Time Outputs'!#REF!,"AVG",'VISSIM Travel Time Outputs'!#REF!,IE$9),"-")</f>
        <v>-</v>
      </c>
      <c r="IF63" s="324" t="str">
        <f>IFERROR(AVERAGEIFS('VISSIM Travel Time Outputs'!#REF!,'VISSIM Travel Time Outputs'!#REF!,$D63,'VISSIM Travel Time Outputs'!#REF!,"AVG",'VISSIM Travel Time Outputs'!#REF!,IF$9),"-")</f>
        <v>-</v>
      </c>
      <c r="IG63" s="324" t="str">
        <f>IFERROR(AVERAGEIFS('VISSIM Travel Time Outputs'!#REF!,'VISSIM Travel Time Outputs'!#REF!,$D63,'VISSIM Travel Time Outputs'!#REF!,"AVG",'VISSIM Travel Time Outputs'!#REF!,IG$9),"-")</f>
        <v>-</v>
      </c>
      <c r="IH63" s="324" t="str">
        <f>IFERROR(AVERAGEIFS('VISSIM Travel Time Outputs'!#REF!,'VISSIM Travel Time Outputs'!#REF!,$D63,'VISSIM Travel Time Outputs'!#REF!,"AVG",'VISSIM Travel Time Outputs'!#REF!,IH$9),"-")</f>
        <v>-</v>
      </c>
      <c r="II63" s="324" t="str">
        <f>IFERROR(AVERAGEIFS('VISSIM Travel Time Outputs'!#REF!,'VISSIM Travel Time Outputs'!#REF!,$D63,'VISSIM Travel Time Outputs'!#REF!,"AVG",'VISSIM Travel Time Outputs'!#REF!,II$9),"-")</f>
        <v>-</v>
      </c>
      <c r="IJ63" s="324" t="str">
        <f>IFERROR(AVERAGEIFS('VISSIM Travel Time Outputs'!#REF!,'VISSIM Travel Time Outputs'!#REF!,$D63,'VISSIM Travel Time Outputs'!#REF!,"AVG",'VISSIM Travel Time Outputs'!#REF!,IJ$9),"-")</f>
        <v>-</v>
      </c>
      <c r="IK63" s="324" t="str">
        <f>IFERROR(AVERAGEIFS('VISSIM Travel Time Outputs'!#REF!,'VISSIM Travel Time Outputs'!#REF!,$D63,'VISSIM Travel Time Outputs'!#REF!,"AVG",'VISSIM Travel Time Outputs'!#REF!,IK$9),"-")</f>
        <v>-</v>
      </c>
      <c r="IL63" s="324" t="str">
        <f>IFERROR(AVERAGEIFS('VISSIM Travel Time Outputs'!#REF!,'VISSIM Travel Time Outputs'!#REF!,$D63,'VISSIM Travel Time Outputs'!#REF!,"AVG",'VISSIM Travel Time Outputs'!#REF!,IL$9),"-")</f>
        <v>-</v>
      </c>
      <c r="IM63" s="324" t="str">
        <f>IFERROR(AVERAGEIFS('VISSIM Travel Time Outputs'!#REF!,'VISSIM Travel Time Outputs'!#REF!,$D63,'VISSIM Travel Time Outputs'!#REF!,"AVG",'VISSIM Travel Time Outputs'!#REF!,IM$9),"-")</f>
        <v>-</v>
      </c>
      <c r="IN63" s="324" t="str">
        <f>IFERROR(AVERAGEIFS('VISSIM Travel Time Outputs'!#REF!,'VISSIM Travel Time Outputs'!#REF!,$D63,'VISSIM Travel Time Outputs'!#REF!,"AVG",'VISSIM Travel Time Outputs'!#REF!,IN$9),"-")</f>
        <v>-</v>
      </c>
      <c r="IO63" s="324" t="str">
        <f>IFERROR(AVERAGEIFS('VISSIM Travel Time Outputs'!#REF!,'VISSIM Travel Time Outputs'!#REF!,$D63,'VISSIM Travel Time Outputs'!#REF!,"AVG",'VISSIM Travel Time Outputs'!#REF!,IO$9),"-")</f>
        <v>-</v>
      </c>
      <c r="IP63" s="324" t="str">
        <f>IFERROR(AVERAGEIFS('VISSIM Travel Time Outputs'!#REF!,'VISSIM Travel Time Outputs'!#REF!,$D63,'VISSIM Travel Time Outputs'!#REF!,"AVG",'VISSIM Travel Time Outputs'!#REF!,IP$9),"-")</f>
        <v>-</v>
      </c>
      <c r="IQ63" s="324" t="str">
        <f>IFERROR(AVERAGEIFS('VISSIM Travel Time Outputs'!#REF!,'VISSIM Travel Time Outputs'!#REF!,$D63,'VISSIM Travel Time Outputs'!#REF!,"AVG",'VISSIM Travel Time Outputs'!#REF!,IQ$9),"-")</f>
        <v>-</v>
      </c>
      <c r="IR63" s="324" t="str">
        <f>IFERROR(AVERAGEIFS('VISSIM Travel Time Outputs'!#REF!,'VISSIM Travel Time Outputs'!#REF!,$D63,'VISSIM Travel Time Outputs'!#REF!,"AVG",'VISSIM Travel Time Outputs'!#REF!,IR$9),"-")</f>
        <v>-</v>
      </c>
      <c r="IS63" s="325" t="str">
        <f>IFERROR(AVERAGEIFS('VISSIM Travel Time Outputs'!#REF!,'VISSIM Travel Time Outputs'!#REF!,$D63,'VISSIM Travel Time Outputs'!#REF!,"AVG",'VISSIM Travel Time Outputs'!#REF!,IS$9),"-")</f>
        <v>-</v>
      </c>
      <c r="IT63" s="325" t="str">
        <f t="shared" si="31"/>
        <v>--</v>
      </c>
    </row>
    <row r="64" spans="1:254" x14ac:dyDescent="0.35">
      <c r="A64" s="252" t="str">
        <f t="shared" si="12"/>
        <v>H</v>
      </c>
      <c r="B64" s="319">
        <f t="shared" si="33"/>
        <v>55</v>
      </c>
      <c r="C64" s="413">
        <f>INDEX('Input - Travel Times'!$B$3:$AH$103,MATCH($B64,'Input - Travel Times'!$B$3:$B$103,0),MATCH(C$9,'Input - Travel Times'!$B$3:$AH$3,0))</f>
        <v>0</v>
      </c>
      <c r="D64" s="150">
        <f>INDEX('Input - Travel Times'!$B$3:$AH$103,MATCH($B64,'Input - Travel Times'!$B$3:$B$103,0),MATCH(D$9,'Input - Travel Times'!$B$3:$AH$3,0))</f>
        <v>0</v>
      </c>
      <c r="E64" s="518">
        <f>TIME(0,0,INDEX('Input - Travel Times'!$B$3:$AH$103,MATCH($B64,'Input - Travel Times'!$B$3:$B$103,0),MATCH(E$9,'Input - Travel Times'!$B$3:$AH$3,0)))</f>
        <v>0</v>
      </c>
      <c r="F64" s="518">
        <f>TIME(0,0,INDEX('Input - Travel Times'!$B$3:$AH$103,MATCH($B64,'Input - Travel Times'!$B$3:$B$103,0),MATCH(F$9,'Input - Travel Times'!$B$3:$AH$3,0)))</f>
        <v>0</v>
      </c>
      <c r="G64" s="518">
        <f>TIME(0,0,INDEX('Input - Travel Times'!$B$3:$AH$103,MATCH($B64,'Input - Travel Times'!$B$3:$B$103,0),MATCH(G$9,'Input - Travel Times'!$B$3:$AH$3,0)))</f>
        <v>0</v>
      </c>
      <c r="H64" s="518">
        <f>TIME(0,0,INDEX('Input - Travel Times'!$B$3:$AH$103,MATCH($B64,'Input - Travel Times'!$B$3:$B$103,0),MATCH(H$9,'Input - Travel Times'!$B$3:$AH$3,0)))</f>
        <v>0</v>
      </c>
      <c r="J64" s="209" t="str">
        <f>IFERROR(TIME(0,0,AVERAGEIFS('VISSIM Travel Time Outputs'!$I:$I,'VISSIM Travel Time Outputs'!$D:$D,$D64,'VISSIM Travel Time Outputs'!$A:$A,"AVG",'VISSIM Travel Time Outputs'!$B:$B,J$9)),"-")</f>
        <v>-</v>
      </c>
      <c r="K64" s="34" t="str">
        <f>IFERROR(TIME(0,0,AVERAGEIFS('VISSIM Travel Time Outputs'!$I:$I,'VISSIM Travel Time Outputs'!$D:$D,$D64,'VISSIM Travel Time Outputs'!$A:$A,"AVG",'VISSIM Travel Time Outputs'!$B:$B,K$9)),"-")</f>
        <v>-</v>
      </c>
      <c r="L64" s="34" t="str">
        <f>IFERROR(TIME(0,0,AVERAGEIFS('VISSIM Travel Time Outputs'!$I:$I,'VISSIM Travel Time Outputs'!$D:$D,$D64,'VISSIM Travel Time Outputs'!$A:$A,"AVG",'VISSIM Travel Time Outputs'!$B:$B,L$9)),"-")</f>
        <v>-</v>
      </c>
      <c r="M64" s="34" t="str">
        <f>IFERROR(TIME(0,0,AVERAGEIFS('VISSIM Travel Time Outputs'!$I:$I,'VISSIM Travel Time Outputs'!$D:$D,$D64,'VISSIM Travel Time Outputs'!$A:$A,"AVG",'VISSIM Travel Time Outputs'!$B:$B,M$9)),"-")</f>
        <v>-</v>
      </c>
      <c r="N64" s="34" t="str">
        <f>IFERROR(TIME(0,0,AVERAGEIFS('VISSIM Travel Time Outputs'!$I:$I,'VISSIM Travel Time Outputs'!$D:$D,$D64,'VISSIM Travel Time Outputs'!$A:$A,"AVG",'VISSIM Travel Time Outputs'!$B:$B,N$9)),"-")</f>
        <v>-</v>
      </c>
      <c r="O64" s="34" t="str">
        <f>IFERROR(TIME(0,0,AVERAGEIFS('VISSIM Travel Time Outputs'!$I:$I,'VISSIM Travel Time Outputs'!$D:$D,$D64,'VISSIM Travel Time Outputs'!$A:$A,"AVG",'VISSIM Travel Time Outputs'!$B:$B,O$9)),"-")</f>
        <v>-</v>
      </c>
      <c r="P64" s="34" t="str">
        <f>IFERROR(TIME(0,0,AVERAGEIFS('VISSIM Travel Time Outputs'!$I:$I,'VISSIM Travel Time Outputs'!$D:$D,$D64,'VISSIM Travel Time Outputs'!$A:$A,"AVG",'VISSIM Travel Time Outputs'!$B:$B,P$9)),"-")</f>
        <v>-</v>
      </c>
      <c r="Q64" s="34" t="str">
        <f>IFERROR(TIME(0,0,AVERAGEIFS('VISSIM Travel Time Outputs'!$I:$I,'VISSIM Travel Time Outputs'!$D:$D,$D64,'VISSIM Travel Time Outputs'!$A:$A,"AVG",'VISSIM Travel Time Outputs'!$B:$B,Q$9)),"-")</f>
        <v>-</v>
      </c>
      <c r="R64" s="34" t="str">
        <f>IFERROR(TIME(0,0,AVERAGEIFS('VISSIM Travel Time Outputs'!$I:$I,'VISSIM Travel Time Outputs'!$D:$D,$D64,'VISSIM Travel Time Outputs'!$A:$A,"AVG",'VISSIM Travel Time Outputs'!$B:$B,R$9)),"-")</f>
        <v>-</v>
      </c>
      <c r="S64" s="34" t="str">
        <f>IFERROR(TIME(0,0,AVERAGEIFS('VISSIM Travel Time Outputs'!$I:$I,'VISSIM Travel Time Outputs'!$D:$D,$D64,'VISSIM Travel Time Outputs'!$A:$A,"AVG",'VISSIM Travel Time Outputs'!$B:$B,S$9)),"-")</f>
        <v>-</v>
      </c>
      <c r="T64" s="34" t="str">
        <f>IFERROR(TIME(0,0,AVERAGEIFS('VISSIM Travel Time Outputs'!$I:$I,'VISSIM Travel Time Outputs'!$D:$D,$D64,'VISSIM Travel Time Outputs'!$A:$A,"AVG",'VISSIM Travel Time Outputs'!$B:$B,T$9)),"-")</f>
        <v>-</v>
      </c>
      <c r="U64" s="34" t="str">
        <f>IFERROR(TIME(0,0,AVERAGEIFS('VISSIM Travel Time Outputs'!$I:$I,'VISSIM Travel Time Outputs'!$D:$D,$D64,'VISSIM Travel Time Outputs'!$A:$A,"AVG",'VISSIM Travel Time Outputs'!$B:$B,U$9)),"-")</f>
        <v>-</v>
      </c>
      <c r="V64" s="34" t="str">
        <f>IFERROR(TIME(0,0,AVERAGEIFS('VISSIM Travel Time Outputs'!$I:$I,'VISSIM Travel Time Outputs'!$D:$D,$D64,'VISSIM Travel Time Outputs'!$A:$A,"AVG",'VISSIM Travel Time Outputs'!$B:$B,V$9)),"-")</f>
        <v>-</v>
      </c>
      <c r="W64" s="34" t="str">
        <f>IFERROR(TIME(0,0,AVERAGEIFS('VISSIM Travel Time Outputs'!$I:$I,'VISSIM Travel Time Outputs'!$D:$D,$D64,'VISSIM Travel Time Outputs'!$A:$A,"AVG",'VISSIM Travel Time Outputs'!$B:$B,W$9)),"-")</f>
        <v>-</v>
      </c>
      <c r="X64" s="34" t="str">
        <f>IFERROR(TIME(0,0,AVERAGEIFS('VISSIM Travel Time Outputs'!$I:$I,'VISSIM Travel Time Outputs'!$D:$D,$D64,'VISSIM Travel Time Outputs'!$A:$A,"AVG",'VISSIM Travel Time Outputs'!$B:$B,X$9)),"-")</f>
        <v>-</v>
      </c>
      <c r="Y64" s="134" t="str">
        <f>IFERROR(TIME(0,0,AVERAGEIFS('VISSIM Travel Time Outputs'!$I:$I,'VISSIM Travel Time Outputs'!$D:$D,$D64,'VISSIM Travel Time Outputs'!$A:$A,"AVG",'VISSIM Travel Time Outputs'!$B:$B,Y$9)),"-")</f>
        <v>-</v>
      </c>
      <c r="Z64" s="254"/>
      <c r="AA64" s="323" t="str">
        <f>IFERROR(AVERAGEIFS('VISSIM Travel Time Outputs'!$F:$F,'VISSIM Travel Time Outputs'!$D:$D,$D64,'VISSIM Travel Time Outputs'!$A:$A,"AVG",'VISSIM Travel Time Outputs'!$B:$B,AA$9),"-")</f>
        <v>-</v>
      </c>
      <c r="AB64" s="324" t="str">
        <f>IFERROR(AVERAGEIFS('VISSIM Travel Time Outputs'!$F:$F,'VISSIM Travel Time Outputs'!$D:$D,$D64,'VISSIM Travel Time Outputs'!$A:$A,"AVG",'VISSIM Travel Time Outputs'!$B:$B,AB$9),"-")</f>
        <v>-</v>
      </c>
      <c r="AC64" s="324" t="str">
        <f>IFERROR(AVERAGEIFS('VISSIM Travel Time Outputs'!$F:$F,'VISSIM Travel Time Outputs'!$D:$D,$D64,'VISSIM Travel Time Outputs'!$A:$A,"AVG",'VISSIM Travel Time Outputs'!$B:$B,AC$9),"-")</f>
        <v>-</v>
      </c>
      <c r="AD64" s="324" t="str">
        <f>IFERROR(AVERAGEIFS('VISSIM Travel Time Outputs'!$F:$F,'VISSIM Travel Time Outputs'!$D:$D,$D64,'VISSIM Travel Time Outputs'!$A:$A,"AVG",'VISSIM Travel Time Outputs'!$B:$B,AD$9),"-")</f>
        <v>-</v>
      </c>
      <c r="AE64" s="324" t="str">
        <f>IFERROR(AVERAGEIFS('VISSIM Travel Time Outputs'!$F:$F,'VISSIM Travel Time Outputs'!$D:$D,$D64,'VISSIM Travel Time Outputs'!$A:$A,"AVG",'VISSIM Travel Time Outputs'!$B:$B,AE$9),"-")</f>
        <v>-</v>
      </c>
      <c r="AF64" s="324" t="str">
        <f>IFERROR(AVERAGEIFS('VISSIM Travel Time Outputs'!$F:$F,'VISSIM Travel Time Outputs'!$D:$D,$D64,'VISSIM Travel Time Outputs'!$A:$A,"AVG",'VISSIM Travel Time Outputs'!$B:$B,AF$9),"-")</f>
        <v>-</v>
      </c>
      <c r="AG64" s="324" t="str">
        <f>IFERROR(AVERAGEIFS('VISSIM Travel Time Outputs'!$F:$F,'VISSIM Travel Time Outputs'!$D:$D,$D64,'VISSIM Travel Time Outputs'!$A:$A,"AVG",'VISSIM Travel Time Outputs'!$B:$B,AG$9),"-")</f>
        <v>-</v>
      </c>
      <c r="AH64" s="324" t="str">
        <f>IFERROR(AVERAGEIFS('VISSIM Travel Time Outputs'!$F:$F,'VISSIM Travel Time Outputs'!$D:$D,$D64,'VISSIM Travel Time Outputs'!$A:$A,"AVG",'VISSIM Travel Time Outputs'!$B:$B,AH$9),"-")</f>
        <v>-</v>
      </c>
      <c r="AI64" s="324" t="str">
        <f>IFERROR(AVERAGEIFS('VISSIM Travel Time Outputs'!$F:$F,'VISSIM Travel Time Outputs'!$D:$D,$D64,'VISSIM Travel Time Outputs'!$A:$A,"AVG",'VISSIM Travel Time Outputs'!$B:$B,AI$9),"-")</f>
        <v>-</v>
      </c>
      <c r="AJ64" s="324" t="str">
        <f>IFERROR(AVERAGEIFS('VISSIM Travel Time Outputs'!$F:$F,'VISSIM Travel Time Outputs'!$D:$D,$D64,'VISSIM Travel Time Outputs'!$A:$A,"AVG",'VISSIM Travel Time Outputs'!$B:$B,AJ$9),"-")</f>
        <v>-</v>
      </c>
      <c r="AK64" s="324" t="str">
        <f>IFERROR(AVERAGEIFS('VISSIM Travel Time Outputs'!$F:$F,'VISSIM Travel Time Outputs'!$D:$D,$D64,'VISSIM Travel Time Outputs'!$A:$A,"AVG",'VISSIM Travel Time Outputs'!$B:$B,AK$9),"-")</f>
        <v>-</v>
      </c>
      <c r="AL64" s="324" t="str">
        <f>IFERROR(AVERAGEIFS('VISSIM Travel Time Outputs'!$F:$F,'VISSIM Travel Time Outputs'!$D:$D,$D64,'VISSIM Travel Time Outputs'!$A:$A,"AVG",'VISSIM Travel Time Outputs'!$B:$B,AL$9),"-")</f>
        <v>-</v>
      </c>
      <c r="AM64" s="324" t="str">
        <f>IFERROR(AVERAGEIFS('VISSIM Travel Time Outputs'!$F:$F,'VISSIM Travel Time Outputs'!$D:$D,$D64,'VISSIM Travel Time Outputs'!$A:$A,"AVG",'VISSIM Travel Time Outputs'!$B:$B,AM$9),"-")</f>
        <v>-</v>
      </c>
      <c r="AN64" s="324" t="str">
        <f>IFERROR(AVERAGEIFS('VISSIM Travel Time Outputs'!$F:$F,'VISSIM Travel Time Outputs'!$D:$D,$D64,'VISSIM Travel Time Outputs'!$A:$A,"AVG",'VISSIM Travel Time Outputs'!$B:$B,AN$9),"-")</f>
        <v>-</v>
      </c>
      <c r="AO64" s="324" t="str">
        <f>IFERROR(AVERAGEIFS('VISSIM Travel Time Outputs'!$F:$F,'VISSIM Travel Time Outputs'!$D:$D,$D64,'VISSIM Travel Time Outputs'!$A:$A,"AVG",'VISSIM Travel Time Outputs'!$B:$B,AO$9),"-")</f>
        <v>-</v>
      </c>
      <c r="AP64" s="325" t="str">
        <f>IFERROR(AVERAGEIFS('VISSIM Travel Time Outputs'!$F:$F,'VISSIM Travel Time Outputs'!$D:$D,$D64,'VISSIM Travel Time Outputs'!$A:$A,"AVG",'VISSIM Travel Time Outputs'!$B:$B,AP$9),"-")</f>
        <v>-</v>
      </c>
      <c r="AQ64" s="331"/>
      <c r="AR64" s="209" t="str">
        <f t="shared" si="13"/>
        <v>--</v>
      </c>
      <c r="AS64" s="354" t="str">
        <f t="shared" si="14"/>
        <v>--</v>
      </c>
      <c r="AT64" s="325">
        <f t="shared" si="15"/>
        <v>0</v>
      </c>
      <c r="AU64" s="255"/>
      <c r="AV64" s="209" t="str">
        <f>IFERROR(TIME(0,0,AVERAGEIFS('VISSIM Travel Time Outputs'!$J:$J,'VISSIM Travel Time Outputs'!$D:$D,$D64,'VISSIM Travel Time Outputs'!$A:$A,"AVG",'VISSIM Travel Time Outputs'!$B:$B,AV$9)),"-")</f>
        <v>-</v>
      </c>
      <c r="AW64" s="34" t="str">
        <f>IFERROR(TIME(0,0,AVERAGEIFS('VISSIM Travel Time Outputs'!$J:$J,'VISSIM Travel Time Outputs'!$D:$D,$D64,'VISSIM Travel Time Outputs'!$A:$A,"AVG",'VISSIM Travel Time Outputs'!$B:$B,AW$9)),"-")</f>
        <v>-</v>
      </c>
      <c r="AX64" s="34" t="str">
        <f>IFERROR(TIME(0,0,AVERAGEIFS('VISSIM Travel Time Outputs'!$J:$J,'VISSIM Travel Time Outputs'!$D:$D,$D64,'VISSIM Travel Time Outputs'!$A:$A,"AVG",'VISSIM Travel Time Outputs'!$B:$B,AX$9)),"-")</f>
        <v>-</v>
      </c>
      <c r="AY64" s="34" t="str">
        <f>IFERROR(TIME(0,0,AVERAGEIFS('VISSIM Travel Time Outputs'!$J:$J,'VISSIM Travel Time Outputs'!$D:$D,$D64,'VISSIM Travel Time Outputs'!$A:$A,"AVG",'VISSIM Travel Time Outputs'!$B:$B,AY$9)),"-")</f>
        <v>-</v>
      </c>
      <c r="AZ64" s="34" t="str">
        <f>IFERROR(TIME(0,0,AVERAGEIFS('VISSIM Travel Time Outputs'!$J:$J,'VISSIM Travel Time Outputs'!$D:$D,$D64,'VISSIM Travel Time Outputs'!$A:$A,"AVG",'VISSIM Travel Time Outputs'!$B:$B,AZ$9)),"-")</f>
        <v>-</v>
      </c>
      <c r="BA64" s="34" t="str">
        <f>IFERROR(TIME(0,0,AVERAGEIFS('VISSIM Travel Time Outputs'!$J:$J,'VISSIM Travel Time Outputs'!$D:$D,$D64,'VISSIM Travel Time Outputs'!$A:$A,"AVG",'VISSIM Travel Time Outputs'!$B:$B,BA$9)),"-")</f>
        <v>-</v>
      </c>
      <c r="BB64" s="34" t="str">
        <f>IFERROR(TIME(0,0,AVERAGEIFS('VISSIM Travel Time Outputs'!$J:$J,'VISSIM Travel Time Outputs'!$D:$D,$D64,'VISSIM Travel Time Outputs'!$A:$A,"AVG",'VISSIM Travel Time Outputs'!$B:$B,BB$9)),"-")</f>
        <v>-</v>
      </c>
      <c r="BC64" s="34" t="str">
        <f>IFERROR(TIME(0,0,AVERAGEIFS('VISSIM Travel Time Outputs'!$J:$J,'VISSIM Travel Time Outputs'!$D:$D,$D64,'VISSIM Travel Time Outputs'!$A:$A,"AVG",'VISSIM Travel Time Outputs'!$B:$B,BC$9)),"-")</f>
        <v>-</v>
      </c>
      <c r="BD64" s="34" t="str">
        <f>IFERROR(TIME(0,0,AVERAGEIFS('VISSIM Travel Time Outputs'!$J:$J,'VISSIM Travel Time Outputs'!$D:$D,$D64,'VISSIM Travel Time Outputs'!$A:$A,"AVG",'VISSIM Travel Time Outputs'!$B:$B,BD$9)),"-")</f>
        <v>-</v>
      </c>
      <c r="BE64" s="34" t="str">
        <f>IFERROR(TIME(0,0,AVERAGEIFS('VISSIM Travel Time Outputs'!$J:$J,'VISSIM Travel Time Outputs'!$D:$D,$D64,'VISSIM Travel Time Outputs'!$A:$A,"AVG",'VISSIM Travel Time Outputs'!$B:$B,BE$9)),"-")</f>
        <v>-</v>
      </c>
      <c r="BF64" s="34" t="str">
        <f>IFERROR(TIME(0,0,AVERAGEIFS('VISSIM Travel Time Outputs'!$J:$J,'VISSIM Travel Time Outputs'!$D:$D,$D64,'VISSIM Travel Time Outputs'!$A:$A,"AVG",'VISSIM Travel Time Outputs'!$B:$B,BF$9)),"-")</f>
        <v>-</v>
      </c>
      <c r="BG64" s="34" t="str">
        <f>IFERROR(TIME(0,0,AVERAGEIFS('VISSIM Travel Time Outputs'!$J:$J,'VISSIM Travel Time Outputs'!$D:$D,$D64,'VISSIM Travel Time Outputs'!$A:$A,"AVG",'VISSIM Travel Time Outputs'!$B:$B,BG$9)),"-")</f>
        <v>-</v>
      </c>
      <c r="BH64" s="34" t="str">
        <f>IFERROR(TIME(0,0,AVERAGEIFS('VISSIM Travel Time Outputs'!$J:$J,'VISSIM Travel Time Outputs'!$D:$D,$D64,'VISSIM Travel Time Outputs'!$A:$A,"AVG",'VISSIM Travel Time Outputs'!$B:$B,BH$9)),"-")</f>
        <v>-</v>
      </c>
      <c r="BI64" s="34" t="str">
        <f>IFERROR(TIME(0,0,AVERAGEIFS('VISSIM Travel Time Outputs'!$J:$J,'VISSIM Travel Time Outputs'!$D:$D,$D64,'VISSIM Travel Time Outputs'!$A:$A,"AVG",'VISSIM Travel Time Outputs'!$B:$B,BI$9)),"-")</f>
        <v>-</v>
      </c>
      <c r="BJ64" s="34" t="str">
        <f>IFERROR(TIME(0,0,AVERAGEIFS('VISSIM Travel Time Outputs'!$J:$J,'VISSIM Travel Time Outputs'!$D:$D,$D64,'VISSIM Travel Time Outputs'!$A:$A,"AVG",'VISSIM Travel Time Outputs'!$B:$B,BJ$9)),"-")</f>
        <v>-</v>
      </c>
      <c r="BK64" s="134" t="str">
        <f>IFERROR(TIME(0,0,AVERAGEIFS('VISSIM Travel Time Outputs'!$J:$J,'VISSIM Travel Time Outputs'!$D:$D,$D64,'VISSIM Travel Time Outputs'!$A:$A,"AVG",'VISSIM Travel Time Outputs'!$B:$B,BK$9)),"-")</f>
        <v>-</v>
      </c>
      <c r="BL64" s="126"/>
      <c r="BM64" s="323" t="str">
        <f>IFERROR(AVERAGEIFS('VISSIM Travel Time Outputs'!$G:$G,'VISSIM Travel Time Outputs'!$D:$D,$D64,'VISSIM Travel Time Outputs'!$A:$A,"AVG",'VISSIM Travel Time Outputs'!$B:$B,BM$9),"-")</f>
        <v>-</v>
      </c>
      <c r="BN64" s="324" t="str">
        <f>IFERROR(AVERAGEIFS('VISSIM Travel Time Outputs'!$G:$G,'VISSIM Travel Time Outputs'!$D:$D,$D64,'VISSIM Travel Time Outputs'!$A:$A,"AVG",'VISSIM Travel Time Outputs'!$B:$B,BN$9),"-")</f>
        <v>-</v>
      </c>
      <c r="BO64" s="324" t="str">
        <f>IFERROR(AVERAGEIFS('VISSIM Travel Time Outputs'!$G:$G,'VISSIM Travel Time Outputs'!$D:$D,$D64,'VISSIM Travel Time Outputs'!$A:$A,"AVG",'VISSIM Travel Time Outputs'!$B:$B,BO$9),"-")</f>
        <v>-</v>
      </c>
      <c r="BP64" s="324" t="str">
        <f>IFERROR(AVERAGEIFS('VISSIM Travel Time Outputs'!$G:$G,'VISSIM Travel Time Outputs'!$D:$D,$D64,'VISSIM Travel Time Outputs'!$A:$A,"AVG",'VISSIM Travel Time Outputs'!$B:$B,BP$9),"-")</f>
        <v>-</v>
      </c>
      <c r="BQ64" s="324" t="str">
        <f>IFERROR(AVERAGEIFS('VISSIM Travel Time Outputs'!$G:$G,'VISSIM Travel Time Outputs'!$D:$D,$D64,'VISSIM Travel Time Outputs'!$A:$A,"AVG",'VISSIM Travel Time Outputs'!$B:$B,BQ$9),"-")</f>
        <v>-</v>
      </c>
      <c r="BR64" s="324" t="str">
        <f>IFERROR(AVERAGEIFS('VISSIM Travel Time Outputs'!$G:$G,'VISSIM Travel Time Outputs'!$D:$D,$D64,'VISSIM Travel Time Outputs'!$A:$A,"AVG",'VISSIM Travel Time Outputs'!$B:$B,BR$9),"-")</f>
        <v>-</v>
      </c>
      <c r="BS64" s="324" t="str">
        <f>IFERROR(AVERAGEIFS('VISSIM Travel Time Outputs'!$G:$G,'VISSIM Travel Time Outputs'!$D:$D,$D64,'VISSIM Travel Time Outputs'!$A:$A,"AVG",'VISSIM Travel Time Outputs'!$B:$B,BS$9),"-")</f>
        <v>-</v>
      </c>
      <c r="BT64" s="324" t="str">
        <f>IFERROR(AVERAGEIFS('VISSIM Travel Time Outputs'!$G:$G,'VISSIM Travel Time Outputs'!$D:$D,$D64,'VISSIM Travel Time Outputs'!$A:$A,"AVG",'VISSIM Travel Time Outputs'!$B:$B,BT$9),"-")</f>
        <v>-</v>
      </c>
      <c r="BU64" s="324" t="str">
        <f>IFERROR(AVERAGEIFS('VISSIM Travel Time Outputs'!$G:$G,'VISSIM Travel Time Outputs'!$D:$D,$D64,'VISSIM Travel Time Outputs'!$A:$A,"AVG",'VISSIM Travel Time Outputs'!$B:$B,BU$9),"-")</f>
        <v>-</v>
      </c>
      <c r="BV64" s="324" t="str">
        <f>IFERROR(AVERAGEIFS('VISSIM Travel Time Outputs'!$G:$G,'VISSIM Travel Time Outputs'!$D:$D,$D64,'VISSIM Travel Time Outputs'!$A:$A,"AVG",'VISSIM Travel Time Outputs'!$B:$B,BV$9),"-")</f>
        <v>-</v>
      </c>
      <c r="BW64" s="324" t="str">
        <f>IFERROR(AVERAGEIFS('VISSIM Travel Time Outputs'!$G:$G,'VISSIM Travel Time Outputs'!$D:$D,$D64,'VISSIM Travel Time Outputs'!$A:$A,"AVG",'VISSIM Travel Time Outputs'!$B:$B,BW$9),"-")</f>
        <v>-</v>
      </c>
      <c r="BX64" s="324" t="str">
        <f>IFERROR(AVERAGEIFS('VISSIM Travel Time Outputs'!$G:$G,'VISSIM Travel Time Outputs'!$D:$D,$D64,'VISSIM Travel Time Outputs'!$A:$A,"AVG",'VISSIM Travel Time Outputs'!$B:$B,BX$9),"-")</f>
        <v>-</v>
      </c>
      <c r="BY64" s="324" t="str">
        <f>IFERROR(AVERAGEIFS('VISSIM Travel Time Outputs'!$G:$G,'VISSIM Travel Time Outputs'!$D:$D,$D64,'VISSIM Travel Time Outputs'!$A:$A,"AVG",'VISSIM Travel Time Outputs'!$B:$B,BY$9),"-")</f>
        <v>-</v>
      </c>
      <c r="BZ64" s="324" t="str">
        <f>IFERROR(AVERAGEIFS('VISSIM Travel Time Outputs'!$G:$G,'VISSIM Travel Time Outputs'!$D:$D,$D64,'VISSIM Travel Time Outputs'!$A:$A,"AVG",'VISSIM Travel Time Outputs'!$B:$B,BZ$9),"-")</f>
        <v>-</v>
      </c>
      <c r="CA64" s="324" t="str">
        <f>IFERROR(AVERAGEIFS('VISSIM Travel Time Outputs'!$G:$G,'VISSIM Travel Time Outputs'!$D:$D,$D64,'VISSIM Travel Time Outputs'!$A:$A,"AVG",'VISSIM Travel Time Outputs'!$B:$B,CA$9),"-")</f>
        <v>-</v>
      </c>
      <c r="CB64" s="325" t="str">
        <f>IFERROR(AVERAGEIFS('VISSIM Travel Time Outputs'!$G:$G,'VISSIM Travel Time Outputs'!$D:$D,$D64,'VISSIM Travel Time Outputs'!$A:$A,"AVG",'VISSIM Travel Time Outputs'!$B:$B,CB$9),"-")</f>
        <v>-</v>
      </c>
      <c r="CC64" s="254"/>
      <c r="CD64" s="209" t="str">
        <f t="shared" si="16"/>
        <v>--</v>
      </c>
      <c r="CE64" s="354" t="str">
        <f t="shared" si="17"/>
        <v>--</v>
      </c>
      <c r="CF64" s="325">
        <f t="shared" si="18"/>
        <v>0</v>
      </c>
      <c r="CG64" s="331"/>
      <c r="CH64" s="209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134"/>
      <c r="CX64" s="331"/>
      <c r="CY64" s="323"/>
      <c r="CZ64" s="324"/>
      <c r="DA64" s="324"/>
      <c r="DB64" s="324"/>
      <c r="DC64" s="324"/>
      <c r="DD64" s="324"/>
      <c r="DE64" s="324"/>
      <c r="DF64" s="324"/>
      <c r="DG64" s="324"/>
      <c r="DH64" s="324"/>
      <c r="DI64" s="324"/>
      <c r="DJ64" s="324"/>
      <c r="DK64" s="324"/>
      <c r="DL64" s="324"/>
      <c r="DM64" s="324"/>
      <c r="DN64" s="325"/>
      <c r="DO64" s="331"/>
      <c r="DP64" s="209" t="str">
        <f t="shared" si="19"/>
        <v>--</v>
      </c>
      <c r="DQ64" s="354" t="str">
        <f t="shared" si="20"/>
        <v>--</v>
      </c>
      <c r="DR64" s="325">
        <f t="shared" si="21"/>
        <v>0</v>
      </c>
      <c r="DS64" s="255"/>
      <c r="DT64" s="209" t="str">
        <f>IFERROR(TIME(0,0,AVERAGEIFS('VISSIM Travel Time Outputs'!$K:$K,'VISSIM Travel Time Outputs'!$D:$D,$D64,'VISSIM Travel Time Outputs'!$A:$A,"AVG",'VISSIM Travel Time Outputs'!$B:$B,DT$9)),"-")</f>
        <v>-</v>
      </c>
      <c r="DU64" s="34" t="str">
        <f>IFERROR(TIME(0,0,AVERAGEIFS('VISSIM Travel Time Outputs'!$K:$K,'VISSIM Travel Time Outputs'!$D:$D,$D64,'VISSIM Travel Time Outputs'!$A:$A,"AVG",'VISSIM Travel Time Outputs'!$B:$B,DU$9)),"-")</f>
        <v>-</v>
      </c>
      <c r="DV64" s="34" t="str">
        <f>IFERROR(TIME(0,0,AVERAGEIFS('VISSIM Travel Time Outputs'!$K:$K,'VISSIM Travel Time Outputs'!$D:$D,$D64,'VISSIM Travel Time Outputs'!$A:$A,"AVG",'VISSIM Travel Time Outputs'!$B:$B,DV$9)),"-")</f>
        <v>-</v>
      </c>
      <c r="DW64" s="34" t="str">
        <f>IFERROR(TIME(0,0,AVERAGEIFS('VISSIM Travel Time Outputs'!$K:$K,'VISSIM Travel Time Outputs'!$D:$D,$D64,'VISSIM Travel Time Outputs'!$A:$A,"AVG",'VISSIM Travel Time Outputs'!$B:$B,DW$9)),"-")</f>
        <v>-</v>
      </c>
      <c r="DX64" s="34" t="str">
        <f>IFERROR(TIME(0,0,AVERAGEIFS('VISSIM Travel Time Outputs'!$K:$K,'VISSIM Travel Time Outputs'!$D:$D,$D64,'VISSIM Travel Time Outputs'!$A:$A,"AVG",'VISSIM Travel Time Outputs'!$B:$B,DX$9)),"-")</f>
        <v>-</v>
      </c>
      <c r="DY64" s="34" t="str">
        <f>IFERROR(TIME(0,0,AVERAGEIFS('VISSIM Travel Time Outputs'!$K:$K,'VISSIM Travel Time Outputs'!$D:$D,$D64,'VISSIM Travel Time Outputs'!$A:$A,"AVG",'VISSIM Travel Time Outputs'!$B:$B,DY$9)),"-")</f>
        <v>-</v>
      </c>
      <c r="DZ64" s="34" t="str">
        <f>IFERROR(TIME(0,0,AVERAGEIFS('VISSIM Travel Time Outputs'!$K:$K,'VISSIM Travel Time Outputs'!$D:$D,$D64,'VISSIM Travel Time Outputs'!$A:$A,"AVG",'VISSIM Travel Time Outputs'!$B:$B,DZ$9)),"-")</f>
        <v>-</v>
      </c>
      <c r="EA64" s="34" t="str">
        <f>IFERROR(TIME(0,0,AVERAGEIFS('VISSIM Travel Time Outputs'!$K:$K,'VISSIM Travel Time Outputs'!$D:$D,$D64,'VISSIM Travel Time Outputs'!$A:$A,"AVG",'VISSIM Travel Time Outputs'!$B:$B,EA$9)),"-")</f>
        <v>-</v>
      </c>
      <c r="EB64" s="34" t="str">
        <f>IFERROR(TIME(0,0,AVERAGEIFS('VISSIM Travel Time Outputs'!$K:$K,'VISSIM Travel Time Outputs'!$D:$D,$D64,'VISSIM Travel Time Outputs'!$A:$A,"AVG",'VISSIM Travel Time Outputs'!$B:$B,EB$9)),"-")</f>
        <v>-</v>
      </c>
      <c r="EC64" s="34" t="str">
        <f>IFERROR(TIME(0,0,AVERAGEIFS('VISSIM Travel Time Outputs'!$K:$K,'VISSIM Travel Time Outputs'!$D:$D,$D64,'VISSIM Travel Time Outputs'!$A:$A,"AVG",'VISSIM Travel Time Outputs'!$B:$B,EC$9)),"-")</f>
        <v>-</v>
      </c>
      <c r="ED64" s="34" t="str">
        <f>IFERROR(TIME(0,0,AVERAGEIFS('VISSIM Travel Time Outputs'!$K:$K,'VISSIM Travel Time Outputs'!$D:$D,$D64,'VISSIM Travel Time Outputs'!$A:$A,"AVG",'VISSIM Travel Time Outputs'!$B:$B,ED$9)),"-")</f>
        <v>-</v>
      </c>
      <c r="EE64" s="34" t="str">
        <f>IFERROR(TIME(0,0,AVERAGEIFS('VISSIM Travel Time Outputs'!$K:$K,'VISSIM Travel Time Outputs'!$D:$D,$D64,'VISSIM Travel Time Outputs'!$A:$A,"AVG",'VISSIM Travel Time Outputs'!$B:$B,EE$9)),"-")</f>
        <v>-</v>
      </c>
      <c r="EF64" s="34" t="str">
        <f>IFERROR(TIME(0,0,AVERAGEIFS('VISSIM Travel Time Outputs'!$K:$K,'VISSIM Travel Time Outputs'!$D:$D,$D64,'VISSIM Travel Time Outputs'!$A:$A,"AVG",'VISSIM Travel Time Outputs'!$B:$B,EF$9)),"-")</f>
        <v>-</v>
      </c>
      <c r="EG64" s="34" t="str">
        <f>IFERROR(TIME(0,0,AVERAGEIFS('VISSIM Travel Time Outputs'!$K:$K,'VISSIM Travel Time Outputs'!$D:$D,$D64,'VISSIM Travel Time Outputs'!$A:$A,"AVG",'VISSIM Travel Time Outputs'!$B:$B,EG$9)),"-")</f>
        <v>-</v>
      </c>
      <c r="EH64" s="34" t="str">
        <f>IFERROR(TIME(0,0,AVERAGEIFS('VISSIM Travel Time Outputs'!$K:$K,'VISSIM Travel Time Outputs'!$D:$D,$D64,'VISSIM Travel Time Outputs'!$A:$A,"AVG",'VISSIM Travel Time Outputs'!$B:$B,EH$9)),"-")</f>
        <v>-</v>
      </c>
      <c r="EI64" s="134" t="str">
        <f>IFERROR(TIME(0,0,AVERAGEIFS('VISSIM Travel Time Outputs'!$K:$K,'VISSIM Travel Time Outputs'!$D:$D,$D64,'VISSIM Travel Time Outputs'!$A:$A,"AVG",'VISSIM Travel Time Outputs'!$B:$B,EI$9)),"-")</f>
        <v>-</v>
      </c>
      <c r="EJ64" s="126"/>
      <c r="EK64" s="323" t="str">
        <f>IFERROR(AVERAGEIFS('VISSIM Travel Time Outputs'!$H:$H,'VISSIM Travel Time Outputs'!$D:$D,$D64,'VISSIM Travel Time Outputs'!$A:$A,"AVG",'VISSIM Travel Time Outputs'!$B:$B,EK$9),"-")</f>
        <v>-</v>
      </c>
      <c r="EL64" s="324" t="str">
        <f>IFERROR(AVERAGEIFS('VISSIM Travel Time Outputs'!$H:$H,'VISSIM Travel Time Outputs'!$D:$D,$D64,'VISSIM Travel Time Outputs'!$A:$A,"AVG",'VISSIM Travel Time Outputs'!$B:$B,EL$9),"-")</f>
        <v>-</v>
      </c>
      <c r="EM64" s="324" t="str">
        <f>IFERROR(AVERAGEIFS('VISSIM Travel Time Outputs'!$H:$H,'VISSIM Travel Time Outputs'!$D:$D,$D64,'VISSIM Travel Time Outputs'!$A:$A,"AVG",'VISSIM Travel Time Outputs'!$B:$B,EM$9),"-")</f>
        <v>-</v>
      </c>
      <c r="EN64" s="324" t="str">
        <f>IFERROR(AVERAGEIFS('VISSIM Travel Time Outputs'!$H:$H,'VISSIM Travel Time Outputs'!$D:$D,$D64,'VISSIM Travel Time Outputs'!$A:$A,"AVG",'VISSIM Travel Time Outputs'!$B:$B,EN$9),"-")</f>
        <v>-</v>
      </c>
      <c r="EO64" s="324" t="str">
        <f>IFERROR(AVERAGEIFS('VISSIM Travel Time Outputs'!$H:$H,'VISSIM Travel Time Outputs'!$D:$D,$D64,'VISSIM Travel Time Outputs'!$A:$A,"AVG",'VISSIM Travel Time Outputs'!$B:$B,EO$9),"-")</f>
        <v>-</v>
      </c>
      <c r="EP64" s="324" t="str">
        <f>IFERROR(AVERAGEIFS('VISSIM Travel Time Outputs'!$H:$H,'VISSIM Travel Time Outputs'!$D:$D,$D64,'VISSIM Travel Time Outputs'!$A:$A,"AVG",'VISSIM Travel Time Outputs'!$B:$B,EP$9),"-")</f>
        <v>-</v>
      </c>
      <c r="EQ64" s="324" t="str">
        <f>IFERROR(AVERAGEIFS('VISSIM Travel Time Outputs'!$H:$H,'VISSIM Travel Time Outputs'!$D:$D,$D64,'VISSIM Travel Time Outputs'!$A:$A,"AVG",'VISSIM Travel Time Outputs'!$B:$B,EQ$9),"-")</f>
        <v>-</v>
      </c>
      <c r="ER64" s="324" t="str">
        <f>IFERROR(AVERAGEIFS('VISSIM Travel Time Outputs'!$H:$H,'VISSIM Travel Time Outputs'!$D:$D,$D64,'VISSIM Travel Time Outputs'!$A:$A,"AVG",'VISSIM Travel Time Outputs'!$B:$B,ER$9),"-")</f>
        <v>-</v>
      </c>
      <c r="ES64" s="324" t="str">
        <f>IFERROR(AVERAGEIFS('VISSIM Travel Time Outputs'!$H:$H,'VISSIM Travel Time Outputs'!$D:$D,$D64,'VISSIM Travel Time Outputs'!$A:$A,"AVG",'VISSIM Travel Time Outputs'!$B:$B,ES$9),"-")</f>
        <v>-</v>
      </c>
      <c r="ET64" s="324" t="str">
        <f>IFERROR(AVERAGEIFS('VISSIM Travel Time Outputs'!$H:$H,'VISSIM Travel Time Outputs'!$D:$D,$D64,'VISSIM Travel Time Outputs'!$A:$A,"AVG",'VISSIM Travel Time Outputs'!$B:$B,ET$9),"-")</f>
        <v>-</v>
      </c>
      <c r="EU64" s="324" t="str">
        <f>IFERROR(AVERAGEIFS('VISSIM Travel Time Outputs'!$H:$H,'VISSIM Travel Time Outputs'!$D:$D,$D64,'VISSIM Travel Time Outputs'!$A:$A,"AVG",'VISSIM Travel Time Outputs'!$B:$B,EU$9),"-")</f>
        <v>-</v>
      </c>
      <c r="EV64" s="324" t="str">
        <f>IFERROR(AVERAGEIFS('VISSIM Travel Time Outputs'!$H:$H,'VISSIM Travel Time Outputs'!$D:$D,$D64,'VISSIM Travel Time Outputs'!$A:$A,"AVG",'VISSIM Travel Time Outputs'!$B:$B,EV$9),"-")</f>
        <v>-</v>
      </c>
      <c r="EW64" s="324" t="str">
        <f>IFERROR(AVERAGEIFS('VISSIM Travel Time Outputs'!$H:$H,'VISSIM Travel Time Outputs'!$D:$D,$D64,'VISSIM Travel Time Outputs'!$A:$A,"AVG",'VISSIM Travel Time Outputs'!$B:$B,EW$9),"-")</f>
        <v>-</v>
      </c>
      <c r="EX64" s="324" t="str">
        <f>IFERROR(AVERAGEIFS('VISSIM Travel Time Outputs'!$H:$H,'VISSIM Travel Time Outputs'!$D:$D,$D64,'VISSIM Travel Time Outputs'!$A:$A,"AVG",'VISSIM Travel Time Outputs'!$B:$B,EX$9),"-")</f>
        <v>-</v>
      </c>
      <c r="EY64" s="324" t="str">
        <f>IFERROR(AVERAGEIFS('VISSIM Travel Time Outputs'!$H:$H,'VISSIM Travel Time Outputs'!$D:$D,$D64,'VISSIM Travel Time Outputs'!$A:$A,"AVG",'VISSIM Travel Time Outputs'!$B:$B,EY$9),"-")</f>
        <v>-</v>
      </c>
      <c r="EZ64" s="325" t="str">
        <f>IFERROR(AVERAGEIFS('VISSIM Travel Time Outputs'!$H:$H,'VISSIM Travel Time Outputs'!$D:$D,$D64,'VISSIM Travel Time Outputs'!$A:$A,"AVG",'VISSIM Travel Time Outputs'!$B:$B,EZ$9),"-")</f>
        <v>-</v>
      </c>
      <c r="FA64" s="254"/>
      <c r="FB64" s="209" t="str">
        <f t="shared" si="22"/>
        <v>--</v>
      </c>
      <c r="FC64" s="354" t="str">
        <f t="shared" si="23"/>
        <v>--</v>
      </c>
      <c r="FD64" s="325">
        <f t="shared" si="24"/>
        <v>0</v>
      </c>
      <c r="FE64" s="331"/>
      <c r="FF64" s="209" t="str">
        <f>IFERROR(GETPIVOTDATA("Average of TRAVTM(40)",#REF!,"TIMEINT",FF$9,"VEHICLETRAVELTIMEMEASUREMENT",$D64)/3600/24,"--")</f>
        <v>--</v>
      </c>
      <c r="FG64" s="34" t="str">
        <f>IFERROR(GETPIVOTDATA("Average of TRAVTM(40)",#REF!,"TIMEINT",FG$9,"VEHICLETRAVELTIMEMEASUREMENT",$D64)/3600/24,"--")</f>
        <v>--</v>
      </c>
      <c r="FH64" s="34" t="str">
        <f>IFERROR(GETPIVOTDATA("Average of TRAVTM(40)",#REF!,"TIMEINT",FH$9,"VEHICLETRAVELTIMEMEASUREMENT",$D64)/3600/24,"--")</f>
        <v>--</v>
      </c>
      <c r="FI64" s="34" t="str">
        <f>IFERROR(GETPIVOTDATA("Average of TRAVTM(40)",#REF!,"TIMEINT",FI$9,"VEHICLETRAVELTIMEMEASUREMENT",$D64)/3600/24,"--")</f>
        <v>--</v>
      </c>
      <c r="FJ64" s="34" t="str">
        <f>IFERROR(GETPIVOTDATA("Average of TRAVTM(40)",#REF!,"TIMEINT",FJ$9,"VEHICLETRAVELTIMEMEASUREMENT",$D64)/3600/24,"--")</f>
        <v>--</v>
      </c>
      <c r="FK64" s="34" t="str">
        <f>IFERROR(GETPIVOTDATA("Average of TRAVTM(40)",#REF!,"TIMEINT",FK$9,"VEHICLETRAVELTIMEMEASUREMENT",$D64)/3600/24,"--")</f>
        <v>--</v>
      </c>
      <c r="FL64" s="34" t="str">
        <f>IFERROR(GETPIVOTDATA("Average of TRAVTM(40)",#REF!,"TIMEINT",FL$9,"VEHICLETRAVELTIMEMEASUREMENT",$D64)/3600/24,"--")</f>
        <v>--</v>
      </c>
      <c r="FM64" s="34" t="str">
        <f>IFERROR(GETPIVOTDATA("Average of TRAVTM(40)",#REF!,"TIMEINT",FM$9,"VEHICLETRAVELTIMEMEASUREMENT",$D64)/3600/24,"--")</f>
        <v>--</v>
      </c>
      <c r="FN64" s="34" t="str">
        <f>IFERROR(GETPIVOTDATA("Average of TRAVTM(40)",#REF!,"TIMEINT",FN$9,"VEHICLETRAVELTIMEMEASUREMENT",$D64)/3600/24,"--")</f>
        <v>--</v>
      </c>
      <c r="FO64" s="34" t="str">
        <f>IFERROR(GETPIVOTDATA("Average of TRAVTM(40)",#REF!,"TIMEINT",FO$9,"VEHICLETRAVELTIMEMEASUREMENT",$D64)/3600/24,"--")</f>
        <v>--</v>
      </c>
      <c r="FP64" s="34" t="str">
        <f>IFERROR(GETPIVOTDATA("Average of TRAVTM(40)",#REF!,"TIMEINT",FP$9,"VEHICLETRAVELTIMEMEASUREMENT",$D64)/3600/24,"--")</f>
        <v>--</v>
      </c>
      <c r="FQ64" s="34" t="str">
        <f>IFERROR(GETPIVOTDATA("Average of TRAVTM(40)",#REF!,"TIMEINT",FQ$9,"VEHICLETRAVELTIMEMEASUREMENT",$D64)/3600/24,"--")</f>
        <v>--</v>
      </c>
      <c r="FR64" s="34" t="str">
        <f>IFERROR(GETPIVOTDATA("Average of TRAVTM(40)",#REF!,"TIMEINT",FR$9,"VEHICLETRAVELTIMEMEASUREMENT",$D64)/3600/24,"--")</f>
        <v>--</v>
      </c>
      <c r="FS64" s="34" t="str">
        <f>IFERROR(GETPIVOTDATA("Average of TRAVTM(40)",#REF!,"TIMEINT",FS$9,"VEHICLETRAVELTIMEMEASUREMENT",$D64)/3600/24,"--")</f>
        <v>--</v>
      </c>
      <c r="FT64" s="34" t="str">
        <f>IFERROR(GETPIVOTDATA("Average of TRAVTM(40)",#REF!,"TIMEINT",FT$9,"VEHICLETRAVELTIMEMEASUREMENT",$D64)/3600/24,"--")</f>
        <v>--</v>
      </c>
      <c r="FU64" s="134" t="str">
        <f>IFERROR(GETPIVOTDATA("Average of TRAVTM(40)",#REF!,"TIMEINT",FU$9,"VEHICLETRAVELTIMEMEASUREMENT",$D64)/3600/24,"--")</f>
        <v>--</v>
      </c>
      <c r="FV64" s="331"/>
      <c r="FW64" s="323" t="str">
        <f>IFERROR(GETPIVOTDATA("Average of VEHS(40)",#REF!,"TIMEINT",FW$9,"VEHICLETRAVELTIMEMEASUREMENT",$D64),"--")</f>
        <v>--</v>
      </c>
      <c r="FX64" s="324" t="str">
        <f>IFERROR(GETPIVOTDATA("Average of VEHS(40)",#REF!,"TIMEINT",FX$9,"VEHICLETRAVELTIMEMEASUREMENT",$D64),"--")</f>
        <v>--</v>
      </c>
      <c r="FY64" s="324" t="str">
        <f>IFERROR(GETPIVOTDATA("Average of VEHS(40)",#REF!,"TIMEINT",FY$9,"VEHICLETRAVELTIMEMEASUREMENT",$D64),"--")</f>
        <v>--</v>
      </c>
      <c r="FZ64" s="324" t="str">
        <f>IFERROR(GETPIVOTDATA("Average of VEHS(40)",#REF!,"TIMEINT",FZ$9,"VEHICLETRAVELTIMEMEASUREMENT",$D64),"--")</f>
        <v>--</v>
      </c>
      <c r="GA64" s="324" t="str">
        <f>IFERROR(GETPIVOTDATA("Average of VEHS(40)",#REF!,"TIMEINT",GA$9,"VEHICLETRAVELTIMEMEASUREMENT",$D64),"--")</f>
        <v>--</v>
      </c>
      <c r="GB64" s="324" t="str">
        <f>IFERROR(GETPIVOTDATA("Average of VEHS(40)",#REF!,"TIMEINT",GB$9,"VEHICLETRAVELTIMEMEASUREMENT",$D64),"--")</f>
        <v>--</v>
      </c>
      <c r="GC64" s="324" t="str">
        <f>IFERROR(GETPIVOTDATA("Average of VEHS(40)",#REF!,"TIMEINT",GC$9,"VEHICLETRAVELTIMEMEASUREMENT",$D64),"--")</f>
        <v>--</v>
      </c>
      <c r="GD64" s="324" t="str">
        <f>IFERROR(GETPIVOTDATA("Average of VEHS(40)",#REF!,"TIMEINT",GD$9,"VEHICLETRAVELTIMEMEASUREMENT",$D64),"--")</f>
        <v>--</v>
      </c>
      <c r="GE64" s="324" t="str">
        <f>IFERROR(GETPIVOTDATA("Average of VEHS(40)",#REF!,"TIMEINT",GE$9,"VEHICLETRAVELTIMEMEASUREMENT",$D64),"--")</f>
        <v>--</v>
      </c>
      <c r="GF64" s="324" t="str">
        <f>IFERROR(GETPIVOTDATA("Average of VEHS(40)",#REF!,"TIMEINT",GF$9,"VEHICLETRAVELTIMEMEASUREMENT",$D64),"--")</f>
        <v>--</v>
      </c>
      <c r="GG64" s="324" t="str">
        <f>IFERROR(GETPIVOTDATA("Average of VEHS(40)",#REF!,"TIMEINT",GG$9,"VEHICLETRAVELTIMEMEASUREMENT",$D64),"--")</f>
        <v>--</v>
      </c>
      <c r="GH64" s="324" t="str">
        <f>IFERROR(GETPIVOTDATA("Average of VEHS(40)",#REF!,"TIMEINT",GH$9,"VEHICLETRAVELTIMEMEASUREMENT",$D64),"--")</f>
        <v>--</v>
      </c>
      <c r="GI64" s="324" t="str">
        <f>IFERROR(GETPIVOTDATA("Average of VEHS(40)",#REF!,"TIMEINT",GI$9,"VEHICLETRAVELTIMEMEASUREMENT",$D64),"--")</f>
        <v>--</v>
      </c>
      <c r="GJ64" s="324" t="str">
        <f>IFERROR(GETPIVOTDATA("Average of VEHS(40)",#REF!,"TIMEINT",GJ$9,"VEHICLETRAVELTIMEMEASUREMENT",$D64),"--")</f>
        <v>--</v>
      </c>
      <c r="GK64" s="324" t="str">
        <f>IFERROR(GETPIVOTDATA("Average of VEHS(40)",#REF!,"TIMEINT",GK$9,"VEHICLETRAVELTIMEMEASUREMENT",$D64),"--")</f>
        <v>--</v>
      </c>
      <c r="GL64" s="325" t="str">
        <f>IFERROR(GETPIVOTDATA("Average of VEHS(40)",#REF!,"TIMEINT",GL$9,"VEHICLETRAVELTIMEMEASUREMENT",$D64),"--")</f>
        <v>--</v>
      </c>
      <c r="GM64" s="331"/>
      <c r="GN64" s="209" t="str">
        <f t="shared" si="25"/>
        <v>--</v>
      </c>
      <c r="GO64" s="354" t="str">
        <f t="shared" si="26"/>
        <v>--</v>
      </c>
      <c r="GP64" s="325">
        <f t="shared" si="27"/>
        <v>0</v>
      </c>
      <c r="GQ64" s="331"/>
      <c r="GR64" s="209" t="str">
        <f>IFERROR(GETPIVOTDATA("Average of TRAVTM(60)",#REF!,"TIMEINT",GR$9,"VEHICLETRAVELTIMEMEASUREMENT",$D64)/3600/24,"--")</f>
        <v>--</v>
      </c>
      <c r="GS64" s="34" t="str">
        <f>IFERROR(GETPIVOTDATA("Average of TRAVTM(60)",#REF!,"TIMEINT",GS$9,"VEHICLETRAVELTIMEMEASUREMENT",$D64)/3600/24,"--")</f>
        <v>--</v>
      </c>
      <c r="GT64" s="34" t="str">
        <f>IFERROR(GETPIVOTDATA("Average of TRAVTM(60)",#REF!,"TIMEINT",GT$9,"VEHICLETRAVELTIMEMEASUREMENT",$D64)/3600/24,"--")</f>
        <v>--</v>
      </c>
      <c r="GU64" s="34" t="str">
        <f>IFERROR(GETPIVOTDATA("Average of TRAVTM(60)",#REF!,"TIMEINT",GU$9,"VEHICLETRAVELTIMEMEASUREMENT",$D64)/3600/24,"--")</f>
        <v>--</v>
      </c>
      <c r="GV64" s="34" t="str">
        <f>IFERROR(GETPIVOTDATA("Average of TRAVTM(60)",#REF!,"TIMEINT",GV$9,"VEHICLETRAVELTIMEMEASUREMENT",$D64)/3600/24,"--")</f>
        <v>--</v>
      </c>
      <c r="GW64" s="34" t="str">
        <f>IFERROR(GETPIVOTDATA("Average of TRAVTM(60)",#REF!,"TIMEINT",GW$9,"VEHICLETRAVELTIMEMEASUREMENT",$D64)/3600/24,"--")</f>
        <v>--</v>
      </c>
      <c r="GX64" s="34" t="str">
        <f>IFERROR(GETPIVOTDATA("Average of TRAVTM(60)",#REF!,"TIMEINT",GX$9,"VEHICLETRAVELTIMEMEASUREMENT",$D64)/3600/24,"--")</f>
        <v>--</v>
      </c>
      <c r="GY64" s="34" t="str">
        <f>IFERROR(GETPIVOTDATA("Average of TRAVTM(60)",#REF!,"TIMEINT",GY$9,"VEHICLETRAVELTIMEMEASUREMENT",$D64)/3600/24,"--")</f>
        <v>--</v>
      </c>
      <c r="GZ64" s="34" t="str">
        <f>IFERROR(GETPIVOTDATA("Average of TRAVTM(60)",#REF!,"TIMEINT",GZ$9,"VEHICLETRAVELTIMEMEASUREMENT",$D64)/3600/24,"--")</f>
        <v>--</v>
      </c>
      <c r="HA64" s="34" t="str">
        <f>IFERROR(GETPIVOTDATA("Average of TRAVTM(60)",#REF!,"TIMEINT",HA$9,"VEHICLETRAVELTIMEMEASUREMENT",$D64)/3600/24,"--")</f>
        <v>--</v>
      </c>
      <c r="HB64" s="34" t="str">
        <f>IFERROR(GETPIVOTDATA("Average of TRAVTM(60)",#REF!,"TIMEINT",HB$9,"VEHICLETRAVELTIMEMEASUREMENT",$D64)/3600/24,"--")</f>
        <v>--</v>
      </c>
      <c r="HC64" s="34" t="str">
        <f>IFERROR(GETPIVOTDATA("Average of TRAVTM(60)",#REF!,"TIMEINT",HC$9,"VEHICLETRAVELTIMEMEASUREMENT",$D64)/3600/24,"--")</f>
        <v>--</v>
      </c>
      <c r="HD64" s="34" t="str">
        <f>IFERROR(GETPIVOTDATA("Average of TRAVTM(60)",#REF!,"TIMEINT",HD$9,"VEHICLETRAVELTIMEMEASUREMENT",$D64)/3600/24,"--")</f>
        <v>--</v>
      </c>
      <c r="HE64" s="34" t="str">
        <f>IFERROR(GETPIVOTDATA("Average of TRAVTM(60)",#REF!,"TIMEINT",HE$9,"VEHICLETRAVELTIMEMEASUREMENT",$D64)/3600/24,"--")</f>
        <v>--</v>
      </c>
      <c r="HF64" s="34" t="str">
        <f>IFERROR(GETPIVOTDATA("Average of TRAVTM(60)",#REF!,"TIMEINT",HF$9,"VEHICLETRAVELTIMEMEASUREMENT",$D64)/3600/24,"--")</f>
        <v>--</v>
      </c>
      <c r="HG64" s="134" t="str">
        <f>IFERROR(GETPIVOTDATA("Average of TRAVTM(60)",#REF!,"TIMEINT",HG$9,"VEHICLETRAVELTIMEMEASUREMENT",$D64)/3600/24,"--")</f>
        <v>--</v>
      </c>
      <c r="HH64" s="331"/>
      <c r="HI64" s="323" t="str">
        <f>IFERROR(GETPIVOTDATA("Average of VEHS(60)",#REF!,"TIMEINT",HI$9,"VEHICLETRAVELTIMEMEASUREMENT",$D64),"--")</f>
        <v>--</v>
      </c>
      <c r="HJ64" s="324" t="str">
        <f>IFERROR(GETPIVOTDATA("Average of VEHS(60)",#REF!,"TIMEINT",HJ$9,"VEHICLETRAVELTIMEMEASUREMENT",$D64),"--")</f>
        <v>--</v>
      </c>
      <c r="HK64" s="324" t="str">
        <f>IFERROR(GETPIVOTDATA("Average of VEHS(60)",#REF!,"TIMEINT",HK$9,"VEHICLETRAVELTIMEMEASUREMENT",$D64),"--")</f>
        <v>--</v>
      </c>
      <c r="HL64" s="324" t="str">
        <f>IFERROR(GETPIVOTDATA("Average of VEHS(60)",#REF!,"TIMEINT",HL$9,"VEHICLETRAVELTIMEMEASUREMENT",$D64),"--")</f>
        <v>--</v>
      </c>
      <c r="HM64" s="324" t="str">
        <f>IFERROR(GETPIVOTDATA("Average of VEHS(60)",#REF!,"TIMEINT",HM$9,"VEHICLETRAVELTIMEMEASUREMENT",$D64),"--")</f>
        <v>--</v>
      </c>
      <c r="HN64" s="324" t="str">
        <f>IFERROR(GETPIVOTDATA("Average of VEHS(60)",#REF!,"TIMEINT",HN$9,"VEHICLETRAVELTIMEMEASUREMENT",$D64),"--")</f>
        <v>--</v>
      </c>
      <c r="HO64" s="324" t="str">
        <f>IFERROR(GETPIVOTDATA("Average of VEHS(60)",#REF!,"TIMEINT",HO$9,"VEHICLETRAVELTIMEMEASUREMENT",$D64),"--")</f>
        <v>--</v>
      </c>
      <c r="HP64" s="324" t="str">
        <f>IFERROR(GETPIVOTDATA("Average of VEHS(60)",#REF!,"TIMEINT",HP$9,"VEHICLETRAVELTIMEMEASUREMENT",$D64),"--")</f>
        <v>--</v>
      </c>
      <c r="HQ64" s="324" t="str">
        <f>IFERROR(GETPIVOTDATA("Average of VEHS(60)",#REF!,"TIMEINT",HQ$9,"VEHICLETRAVELTIMEMEASUREMENT",$D64),"--")</f>
        <v>--</v>
      </c>
      <c r="HR64" s="324" t="str">
        <f>IFERROR(GETPIVOTDATA("Average of VEHS(60)",#REF!,"TIMEINT",HR$9,"VEHICLETRAVELTIMEMEASUREMENT",$D64),"--")</f>
        <v>--</v>
      </c>
      <c r="HS64" s="324" t="str">
        <f>IFERROR(GETPIVOTDATA("Average of VEHS(60)",#REF!,"TIMEINT",HS$9,"VEHICLETRAVELTIMEMEASUREMENT",$D64),"--")</f>
        <v>--</v>
      </c>
      <c r="HT64" s="324" t="str">
        <f>IFERROR(GETPIVOTDATA("Average of VEHS(60)",#REF!,"TIMEINT",HT$9,"VEHICLETRAVELTIMEMEASUREMENT",$D64),"--")</f>
        <v>--</v>
      </c>
      <c r="HU64" s="324" t="str">
        <f>IFERROR(GETPIVOTDATA("Average of VEHS(60)",#REF!,"TIMEINT",HU$9,"VEHICLETRAVELTIMEMEASUREMENT",$D64),"--")</f>
        <v>--</v>
      </c>
      <c r="HV64" s="324" t="str">
        <f>IFERROR(GETPIVOTDATA("Average of VEHS(60)",#REF!,"TIMEINT",HV$9,"VEHICLETRAVELTIMEMEASUREMENT",$D64),"--")</f>
        <v>--</v>
      </c>
      <c r="HW64" s="324" t="str">
        <f>IFERROR(GETPIVOTDATA("Average of VEHS(60)",#REF!,"TIMEINT",HW$9,"VEHICLETRAVELTIMEMEASUREMENT",$D64),"--")</f>
        <v>--</v>
      </c>
      <c r="HX64" s="325" t="str">
        <f>IFERROR(GETPIVOTDATA("Average of VEHS(60)",#REF!,"TIMEINT",HX$9,"VEHICLETRAVELTIMEMEASUREMENT",$D64),"--")</f>
        <v>--</v>
      </c>
      <c r="HY64" s="331"/>
      <c r="HZ64" s="209" t="str">
        <f t="shared" si="28"/>
        <v>--</v>
      </c>
      <c r="IA64" s="354" t="str">
        <f t="shared" si="29"/>
        <v>--</v>
      </c>
      <c r="IB64" s="325">
        <f t="shared" si="30"/>
        <v>0</v>
      </c>
      <c r="IC64" s="638"/>
      <c r="ID64" s="323" t="str">
        <f>IFERROR(AVERAGEIFS('VISSIM Travel Time Outputs'!#REF!,'VISSIM Travel Time Outputs'!#REF!,$D64,'VISSIM Travel Time Outputs'!#REF!,"AVG",'VISSIM Travel Time Outputs'!#REF!,ID$9),"-")</f>
        <v>-</v>
      </c>
      <c r="IE64" s="324" t="str">
        <f>IFERROR(AVERAGEIFS('VISSIM Travel Time Outputs'!#REF!,'VISSIM Travel Time Outputs'!#REF!,$D64,'VISSIM Travel Time Outputs'!#REF!,"AVG",'VISSIM Travel Time Outputs'!#REF!,IE$9),"-")</f>
        <v>-</v>
      </c>
      <c r="IF64" s="324" t="str">
        <f>IFERROR(AVERAGEIFS('VISSIM Travel Time Outputs'!#REF!,'VISSIM Travel Time Outputs'!#REF!,$D64,'VISSIM Travel Time Outputs'!#REF!,"AVG",'VISSIM Travel Time Outputs'!#REF!,IF$9),"-")</f>
        <v>-</v>
      </c>
      <c r="IG64" s="324" t="str">
        <f>IFERROR(AVERAGEIFS('VISSIM Travel Time Outputs'!#REF!,'VISSIM Travel Time Outputs'!#REF!,$D64,'VISSIM Travel Time Outputs'!#REF!,"AVG",'VISSIM Travel Time Outputs'!#REF!,IG$9),"-")</f>
        <v>-</v>
      </c>
      <c r="IH64" s="324" t="str">
        <f>IFERROR(AVERAGEIFS('VISSIM Travel Time Outputs'!#REF!,'VISSIM Travel Time Outputs'!#REF!,$D64,'VISSIM Travel Time Outputs'!#REF!,"AVG",'VISSIM Travel Time Outputs'!#REF!,IH$9),"-")</f>
        <v>-</v>
      </c>
      <c r="II64" s="324" t="str">
        <f>IFERROR(AVERAGEIFS('VISSIM Travel Time Outputs'!#REF!,'VISSIM Travel Time Outputs'!#REF!,$D64,'VISSIM Travel Time Outputs'!#REF!,"AVG",'VISSIM Travel Time Outputs'!#REF!,II$9),"-")</f>
        <v>-</v>
      </c>
      <c r="IJ64" s="324" t="str">
        <f>IFERROR(AVERAGEIFS('VISSIM Travel Time Outputs'!#REF!,'VISSIM Travel Time Outputs'!#REF!,$D64,'VISSIM Travel Time Outputs'!#REF!,"AVG",'VISSIM Travel Time Outputs'!#REF!,IJ$9),"-")</f>
        <v>-</v>
      </c>
      <c r="IK64" s="324" t="str">
        <f>IFERROR(AVERAGEIFS('VISSIM Travel Time Outputs'!#REF!,'VISSIM Travel Time Outputs'!#REF!,$D64,'VISSIM Travel Time Outputs'!#REF!,"AVG",'VISSIM Travel Time Outputs'!#REF!,IK$9),"-")</f>
        <v>-</v>
      </c>
      <c r="IL64" s="324" t="str">
        <f>IFERROR(AVERAGEIFS('VISSIM Travel Time Outputs'!#REF!,'VISSIM Travel Time Outputs'!#REF!,$D64,'VISSIM Travel Time Outputs'!#REF!,"AVG",'VISSIM Travel Time Outputs'!#REF!,IL$9),"-")</f>
        <v>-</v>
      </c>
      <c r="IM64" s="324" t="str">
        <f>IFERROR(AVERAGEIFS('VISSIM Travel Time Outputs'!#REF!,'VISSIM Travel Time Outputs'!#REF!,$D64,'VISSIM Travel Time Outputs'!#REF!,"AVG",'VISSIM Travel Time Outputs'!#REF!,IM$9),"-")</f>
        <v>-</v>
      </c>
      <c r="IN64" s="324" t="str">
        <f>IFERROR(AVERAGEIFS('VISSIM Travel Time Outputs'!#REF!,'VISSIM Travel Time Outputs'!#REF!,$D64,'VISSIM Travel Time Outputs'!#REF!,"AVG",'VISSIM Travel Time Outputs'!#REF!,IN$9),"-")</f>
        <v>-</v>
      </c>
      <c r="IO64" s="324" t="str">
        <f>IFERROR(AVERAGEIFS('VISSIM Travel Time Outputs'!#REF!,'VISSIM Travel Time Outputs'!#REF!,$D64,'VISSIM Travel Time Outputs'!#REF!,"AVG",'VISSIM Travel Time Outputs'!#REF!,IO$9),"-")</f>
        <v>-</v>
      </c>
      <c r="IP64" s="324" t="str">
        <f>IFERROR(AVERAGEIFS('VISSIM Travel Time Outputs'!#REF!,'VISSIM Travel Time Outputs'!#REF!,$D64,'VISSIM Travel Time Outputs'!#REF!,"AVG",'VISSIM Travel Time Outputs'!#REF!,IP$9),"-")</f>
        <v>-</v>
      </c>
      <c r="IQ64" s="324" t="str">
        <f>IFERROR(AVERAGEIFS('VISSIM Travel Time Outputs'!#REF!,'VISSIM Travel Time Outputs'!#REF!,$D64,'VISSIM Travel Time Outputs'!#REF!,"AVG",'VISSIM Travel Time Outputs'!#REF!,IQ$9),"-")</f>
        <v>-</v>
      </c>
      <c r="IR64" s="324" t="str">
        <f>IFERROR(AVERAGEIFS('VISSIM Travel Time Outputs'!#REF!,'VISSIM Travel Time Outputs'!#REF!,$D64,'VISSIM Travel Time Outputs'!#REF!,"AVG",'VISSIM Travel Time Outputs'!#REF!,IR$9),"-")</f>
        <v>-</v>
      </c>
      <c r="IS64" s="325" t="str">
        <f>IFERROR(AVERAGEIFS('VISSIM Travel Time Outputs'!#REF!,'VISSIM Travel Time Outputs'!#REF!,$D64,'VISSIM Travel Time Outputs'!#REF!,"AVG",'VISSIM Travel Time Outputs'!#REF!,IS$9),"-")</f>
        <v>-</v>
      </c>
      <c r="IT64" s="325" t="str">
        <f t="shared" si="31"/>
        <v>--</v>
      </c>
    </row>
    <row r="65" spans="1:254" x14ac:dyDescent="0.35">
      <c r="A65" s="252" t="str">
        <f t="shared" si="12"/>
        <v>H</v>
      </c>
      <c r="B65" s="319">
        <f t="shared" si="33"/>
        <v>56</v>
      </c>
      <c r="C65" s="413">
        <f>INDEX('Input - Travel Times'!$B$3:$AH$103,MATCH($B65,'Input - Travel Times'!$B$3:$B$103,0),MATCH(C$9,'Input - Travel Times'!$B$3:$AH$3,0))</f>
        <v>0</v>
      </c>
      <c r="D65" s="150">
        <f>INDEX('Input - Travel Times'!$B$3:$AH$103,MATCH($B65,'Input - Travel Times'!$B$3:$B$103,0),MATCH(D$9,'Input - Travel Times'!$B$3:$AH$3,0))</f>
        <v>0</v>
      </c>
      <c r="E65" s="518">
        <f>TIME(0,0,INDEX('Input - Travel Times'!$B$3:$AH$103,MATCH($B65,'Input - Travel Times'!$B$3:$B$103,0),MATCH(E$9,'Input - Travel Times'!$B$3:$AH$3,0)))</f>
        <v>0</v>
      </c>
      <c r="F65" s="518">
        <f>TIME(0,0,INDEX('Input - Travel Times'!$B$3:$AH$103,MATCH($B65,'Input - Travel Times'!$B$3:$B$103,0),MATCH(F$9,'Input - Travel Times'!$B$3:$AH$3,0)))</f>
        <v>0</v>
      </c>
      <c r="G65" s="518">
        <f>TIME(0,0,INDEX('Input - Travel Times'!$B$3:$AH$103,MATCH($B65,'Input - Travel Times'!$B$3:$B$103,0),MATCH(G$9,'Input - Travel Times'!$B$3:$AH$3,0)))</f>
        <v>0</v>
      </c>
      <c r="H65" s="518">
        <f>TIME(0,0,INDEX('Input - Travel Times'!$B$3:$AH$103,MATCH($B65,'Input - Travel Times'!$B$3:$B$103,0),MATCH(H$9,'Input - Travel Times'!$B$3:$AH$3,0)))</f>
        <v>0</v>
      </c>
      <c r="J65" s="209" t="str">
        <f>IFERROR(TIME(0,0,AVERAGEIFS('VISSIM Travel Time Outputs'!$I:$I,'VISSIM Travel Time Outputs'!$D:$D,$D65,'VISSIM Travel Time Outputs'!$A:$A,"AVG",'VISSIM Travel Time Outputs'!$B:$B,J$9)),"-")</f>
        <v>-</v>
      </c>
      <c r="K65" s="34" t="str">
        <f>IFERROR(TIME(0,0,AVERAGEIFS('VISSIM Travel Time Outputs'!$I:$I,'VISSIM Travel Time Outputs'!$D:$D,$D65,'VISSIM Travel Time Outputs'!$A:$A,"AVG",'VISSIM Travel Time Outputs'!$B:$B,K$9)),"-")</f>
        <v>-</v>
      </c>
      <c r="L65" s="34" t="str">
        <f>IFERROR(TIME(0,0,AVERAGEIFS('VISSIM Travel Time Outputs'!$I:$I,'VISSIM Travel Time Outputs'!$D:$D,$D65,'VISSIM Travel Time Outputs'!$A:$A,"AVG",'VISSIM Travel Time Outputs'!$B:$B,L$9)),"-")</f>
        <v>-</v>
      </c>
      <c r="M65" s="34" t="str">
        <f>IFERROR(TIME(0,0,AVERAGEIFS('VISSIM Travel Time Outputs'!$I:$I,'VISSIM Travel Time Outputs'!$D:$D,$D65,'VISSIM Travel Time Outputs'!$A:$A,"AVG",'VISSIM Travel Time Outputs'!$B:$B,M$9)),"-")</f>
        <v>-</v>
      </c>
      <c r="N65" s="34" t="str">
        <f>IFERROR(TIME(0,0,AVERAGEIFS('VISSIM Travel Time Outputs'!$I:$I,'VISSIM Travel Time Outputs'!$D:$D,$D65,'VISSIM Travel Time Outputs'!$A:$A,"AVG",'VISSIM Travel Time Outputs'!$B:$B,N$9)),"-")</f>
        <v>-</v>
      </c>
      <c r="O65" s="34" t="str">
        <f>IFERROR(TIME(0,0,AVERAGEIFS('VISSIM Travel Time Outputs'!$I:$I,'VISSIM Travel Time Outputs'!$D:$D,$D65,'VISSIM Travel Time Outputs'!$A:$A,"AVG",'VISSIM Travel Time Outputs'!$B:$B,O$9)),"-")</f>
        <v>-</v>
      </c>
      <c r="P65" s="34" t="str">
        <f>IFERROR(TIME(0,0,AVERAGEIFS('VISSIM Travel Time Outputs'!$I:$I,'VISSIM Travel Time Outputs'!$D:$D,$D65,'VISSIM Travel Time Outputs'!$A:$A,"AVG",'VISSIM Travel Time Outputs'!$B:$B,P$9)),"-")</f>
        <v>-</v>
      </c>
      <c r="Q65" s="34" t="str">
        <f>IFERROR(TIME(0,0,AVERAGEIFS('VISSIM Travel Time Outputs'!$I:$I,'VISSIM Travel Time Outputs'!$D:$D,$D65,'VISSIM Travel Time Outputs'!$A:$A,"AVG",'VISSIM Travel Time Outputs'!$B:$B,Q$9)),"-")</f>
        <v>-</v>
      </c>
      <c r="R65" s="34" t="str">
        <f>IFERROR(TIME(0,0,AVERAGEIFS('VISSIM Travel Time Outputs'!$I:$I,'VISSIM Travel Time Outputs'!$D:$D,$D65,'VISSIM Travel Time Outputs'!$A:$A,"AVG",'VISSIM Travel Time Outputs'!$B:$B,R$9)),"-")</f>
        <v>-</v>
      </c>
      <c r="S65" s="34" t="str">
        <f>IFERROR(TIME(0,0,AVERAGEIFS('VISSIM Travel Time Outputs'!$I:$I,'VISSIM Travel Time Outputs'!$D:$D,$D65,'VISSIM Travel Time Outputs'!$A:$A,"AVG",'VISSIM Travel Time Outputs'!$B:$B,S$9)),"-")</f>
        <v>-</v>
      </c>
      <c r="T65" s="34" t="str">
        <f>IFERROR(TIME(0,0,AVERAGEIFS('VISSIM Travel Time Outputs'!$I:$I,'VISSIM Travel Time Outputs'!$D:$D,$D65,'VISSIM Travel Time Outputs'!$A:$A,"AVG",'VISSIM Travel Time Outputs'!$B:$B,T$9)),"-")</f>
        <v>-</v>
      </c>
      <c r="U65" s="34" t="str">
        <f>IFERROR(TIME(0,0,AVERAGEIFS('VISSIM Travel Time Outputs'!$I:$I,'VISSIM Travel Time Outputs'!$D:$D,$D65,'VISSIM Travel Time Outputs'!$A:$A,"AVG",'VISSIM Travel Time Outputs'!$B:$B,U$9)),"-")</f>
        <v>-</v>
      </c>
      <c r="V65" s="34" t="str">
        <f>IFERROR(TIME(0,0,AVERAGEIFS('VISSIM Travel Time Outputs'!$I:$I,'VISSIM Travel Time Outputs'!$D:$D,$D65,'VISSIM Travel Time Outputs'!$A:$A,"AVG",'VISSIM Travel Time Outputs'!$B:$B,V$9)),"-")</f>
        <v>-</v>
      </c>
      <c r="W65" s="34" t="str">
        <f>IFERROR(TIME(0,0,AVERAGEIFS('VISSIM Travel Time Outputs'!$I:$I,'VISSIM Travel Time Outputs'!$D:$D,$D65,'VISSIM Travel Time Outputs'!$A:$A,"AVG",'VISSIM Travel Time Outputs'!$B:$B,W$9)),"-")</f>
        <v>-</v>
      </c>
      <c r="X65" s="34" t="str">
        <f>IFERROR(TIME(0,0,AVERAGEIFS('VISSIM Travel Time Outputs'!$I:$I,'VISSIM Travel Time Outputs'!$D:$D,$D65,'VISSIM Travel Time Outputs'!$A:$A,"AVG",'VISSIM Travel Time Outputs'!$B:$B,X$9)),"-")</f>
        <v>-</v>
      </c>
      <c r="Y65" s="134" t="str">
        <f>IFERROR(TIME(0,0,AVERAGEIFS('VISSIM Travel Time Outputs'!$I:$I,'VISSIM Travel Time Outputs'!$D:$D,$D65,'VISSIM Travel Time Outputs'!$A:$A,"AVG",'VISSIM Travel Time Outputs'!$B:$B,Y$9)),"-")</f>
        <v>-</v>
      </c>
      <c r="Z65" s="254"/>
      <c r="AA65" s="323" t="str">
        <f>IFERROR(AVERAGEIFS('VISSIM Travel Time Outputs'!$F:$F,'VISSIM Travel Time Outputs'!$D:$D,$D65,'VISSIM Travel Time Outputs'!$A:$A,"AVG",'VISSIM Travel Time Outputs'!$B:$B,AA$9),"-")</f>
        <v>-</v>
      </c>
      <c r="AB65" s="324" t="str">
        <f>IFERROR(AVERAGEIFS('VISSIM Travel Time Outputs'!$F:$F,'VISSIM Travel Time Outputs'!$D:$D,$D65,'VISSIM Travel Time Outputs'!$A:$A,"AVG",'VISSIM Travel Time Outputs'!$B:$B,AB$9),"-")</f>
        <v>-</v>
      </c>
      <c r="AC65" s="324" t="str">
        <f>IFERROR(AVERAGEIFS('VISSIM Travel Time Outputs'!$F:$F,'VISSIM Travel Time Outputs'!$D:$D,$D65,'VISSIM Travel Time Outputs'!$A:$A,"AVG",'VISSIM Travel Time Outputs'!$B:$B,AC$9),"-")</f>
        <v>-</v>
      </c>
      <c r="AD65" s="324" t="str">
        <f>IFERROR(AVERAGEIFS('VISSIM Travel Time Outputs'!$F:$F,'VISSIM Travel Time Outputs'!$D:$D,$D65,'VISSIM Travel Time Outputs'!$A:$A,"AVG",'VISSIM Travel Time Outputs'!$B:$B,AD$9),"-")</f>
        <v>-</v>
      </c>
      <c r="AE65" s="324" t="str">
        <f>IFERROR(AVERAGEIFS('VISSIM Travel Time Outputs'!$F:$F,'VISSIM Travel Time Outputs'!$D:$D,$D65,'VISSIM Travel Time Outputs'!$A:$A,"AVG",'VISSIM Travel Time Outputs'!$B:$B,AE$9),"-")</f>
        <v>-</v>
      </c>
      <c r="AF65" s="324" t="str">
        <f>IFERROR(AVERAGEIFS('VISSIM Travel Time Outputs'!$F:$F,'VISSIM Travel Time Outputs'!$D:$D,$D65,'VISSIM Travel Time Outputs'!$A:$A,"AVG",'VISSIM Travel Time Outputs'!$B:$B,AF$9),"-")</f>
        <v>-</v>
      </c>
      <c r="AG65" s="324" t="str">
        <f>IFERROR(AVERAGEIFS('VISSIM Travel Time Outputs'!$F:$F,'VISSIM Travel Time Outputs'!$D:$D,$D65,'VISSIM Travel Time Outputs'!$A:$A,"AVG",'VISSIM Travel Time Outputs'!$B:$B,AG$9),"-")</f>
        <v>-</v>
      </c>
      <c r="AH65" s="324" t="str">
        <f>IFERROR(AVERAGEIFS('VISSIM Travel Time Outputs'!$F:$F,'VISSIM Travel Time Outputs'!$D:$D,$D65,'VISSIM Travel Time Outputs'!$A:$A,"AVG",'VISSIM Travel Time Outputs'!$B:$B,AH$9),"-")</f>
        <v>-</v>
      </c>
      <c r="AI65" s="324" t="str">
        <f>IFERROR(AVERAGEIFS('VISSIM Travel Time Outputs'!$F:$F,'VISSIM Travel Time Outputs'!$D:$D,$D65,'VISSIM Travel Time Outputs'!$A:$A,"AVG",'VISSIM Travel Time Outputs'!$B:$B,AI$9),"-")</f>
        <v>-</v>
      </c>
      <c r="AJ65" s="324" t="str">
        <f>IFERROR(AVERAGEIFS('VISSIM Travel Time Outputs'!$F:$F,'VISSIM Travel Time Outputs'!$D:$D,$D65,'VISSIM Travel Time Outputs'!$A:$A,"AVG",'VISSIM Travel Time Outputs'!$B:$B,AJ$9),"-")</f>
        <v>-</v>
      </c>
      <c r="AK65" s="324" t="str">
        <f>IFERROR(AVERAGEIFS('VISSIM Travel Time Outputs'!$F:$F,'VISSIM Travel Time Outputs'!$D:$D,$D65,'VISSIM Travel Time Outputs'!$A:$A,"AVG",'VISSIM Travel Time Outputs'!$B:$B,AK$9),"-")</f>
        <v>-</v>
      </c>
      <c r="AL65" s="324" t="str">
        <f>IFERROR(AVERAGEIFS('VISSIM Travel Time Outputs'!$F:$F,'VISSIM Travel Time Outputs'!$D:$D,$D65,'VISSIM Travel Time Outputs'!$A:$A,"AVG",'VISSIM Travel Time Outputs'!$B:$B,AL$9),"-")</f>
        <v>-</v>
      </c>
      <c r="AM65" s="324" t="str">
        <f>IFERROR(AVERAGEIFS('VISSIM Travel Time Outputs'!$F:$F,'VISSIM Travel Time Outputs'!$D:$D,$D65,'VISSIM Travel Time Outputs'!$A:$A,"AVG",'VISSIM Travel Time Outputs'!$B:$B,AM$9),"-")</f>
        <v>-</v>
      </c>
      <c r="AN65" s="324" t="str">
        <f>IFERROR(AVERAGEIFS('VISSIM Travel Time Outputs'!$F:$F,'VISSIM Travel Time Outputs'!$D:$D,$D65,'VISSIM Travel Time Outputs'!$A:$A,"AVG",'VISSIM Travel Time Outputs'!$B:$B,AN$9),"-")</f>
        <v>-</v>
      </c>
      <c r="AO65" s="324" t="str">
        <f>IFERROR(AVERAGEIFS('VISSIM Travel Time Outputs'!$F:$F,'VISSIM Travel Time Outputs'!$D:$D,$D65,'VISSIM Travel Time Outputs'!$A:$A,"AVG",'VISSIM Travel Time Outputs'!$B:$B,AO$9),"-")</f>
        <v>-</v>
      </c>
      <c r="AP65" s="325" t="str">
        <f>IFERROR(AVERAGEIFS('VISSIM Travel Time Outputs'!$F:$F,'VISSIM Travel Time Outputs'!$D:$D,$D65,'VISSIM Travel Time Outputs'!$A:$A,"AVG",'VISSIM Travel Time Outputs'!$B:$B,AP$9),"-")</f>
        <v>-</v>
      </c>
      <c r="AQ65" s="331"/>
      <c r="AR65" s="209" t="str">
        <f t="shared" si="13"/>
        <v>--</v>
      </c>
      <c r="AS65" s="354" t="str">
        <f t="shared" si="14"/>
        <v>--</v>
      </c>
      <c r="AT65" s="325">
        <f t="shared" si="15"/>
        <v>0</v>
      </c>
      <c r="AU65" s="255"/>
      <c r="AV65" s="209" t="str">
        <f>IFERROR(TIME(0,0,AVERAGEIFS('VISSIM Travel Time Outputs'!$J:$J,'VISSIM Travel Time Outputs'!$D:$D,$D65,'VISSIM Travel Time Outputs'!$A:$A,"AVG",'VISSIM Travel Time Outputs'!$B:$B,AV$9)),"-")</f>
        <v>-</v>
      </c>
      <c r="AW65" s="34" t="str">
        <f>IFERROR(TIME(0,0,AVERAGEIFS('VISSIM Travel Time Outputs'!$J:$J,'VISSIM Travel Time Outputs'!$D:$D,$D65,'VISSIM Travel Time Outputs'!$A:$A,"AVG",'VISSIM Travel Time Outputs'!$B:$B,AW$9)),"-")</f>
        <v>-</v>
      </c>
      <c r="AX65" s="34" t="str">
        <f>IFERROR(TIME(0,0,AVERAGEIFS('VISSIM Travel Time Outputs'!$J:$J,'VISSIM Travel Time Outputs'!$D:$D,$D65,'VISSIM Travel Time Outputs'!$A:$A,"AVG",'VISSIM Travel Time Outputs'!$B:$B,AX$9)),"-")</f>
        <v>-</v>
      </c>
      <c r="AY65" s="34" t="str">
        <f>IFERROR(TIME(0,0,AVERAGEIFS('VISSIM Travel Time Outputs'!$J:$J,'VISSIM Travel Time Outputs'!$D:$D,$D65,'VISSIM Travel Time Outputs'!$A:$A,"AVG",'VISSIM Travel Time Outputs'!$B:$B,AY$9)),"-")</f>
        <v>-</v>
      </c>
      <c r="AZ65" s="34" t="str">
        <f>IFERROR(TIME(0,0,AVERAGEIFS('VISSIM Travel Time Outputs'!$J:$J,'VISSIM Travel Time Outputs'!$D:$D,$D65,'VISSIM Travel Time Outputs'!$A:$A,"AVG",'VISSIM Travel Time Outputs'!$B:$B,AZ$9)),"-")</f>
        <v>-</v>
      </c>
      <c r="BA65" s="34" t="str">
        <f>IFERROR(TIME(0,0,AVERAGEIFS('VISSIM Travel Time Outputs'!$J:$J,'VISSIM Travel Time Outputs'!$D:$D,$D65,'VISSIM Travel Time Outputs'!$A:$A,"AVG",'VISSIM Travel Time Outputs'!$B:$B,BA$9)),"-")</f>
        <v>-</v>
      </c>
      <c r="BB65" s="34" t="str">
        <f>IFERROR(TIME(0,0,AVERAGEIFS('VISSIM Travel Time Outputs'!$J:$J,'VISSIM Travel Time Outputs'!$D:$D,$D65,'VISSIM Travel Time Outputs'!$A:$A,"AVG",'VISSIM Travel Time Outputs'!$B:$B,BB$9)),"-")</f>
        <v>-</v>
      </c>
      <c r="BC65" s="34" t="str">
        <f>IFERROR(TIME(0,0,AVERAGEIFS('VISSIM Travel Time Outputs'!$J:$J,'VISSIM Travel Time Outputs'!$D:$D,$D65,'VISSIM Travel Time Outputs'!$A:$A,"AVG",'VISSIM Travel Time Outputs'!$B:$B,BC$9)),"-")</f>
        <v>-</v>
      </c>
      <c r="BD65" s="34" t="str">
        <f>IFERROR(TIME(0,0,AVERAGEIFS('VISSIM Travel Time Outputs'!$J:$J,'VISSIM Travel Time Outputs'!$D:$D,$D65,'VISSIM Travel Time Outputs'!$A:$A,"AVG",'VISSIM Travel Time Outputs'!$B:$B,BD$9)),"-")</f>
        <v>-</v>
      </c>
      <c r="BE65" s="34" t="str">
        <f>IFERROR(TIME(0,0,AVERAGEIFS('VISSIM Travel Time Outputs'!$J:$J,'VISSIM Travel Time Outputs'!$D:$D,$D65,'VISSIM Travel Time Outputs'!$A:$A,"AVG",'VISSIM Travel Time Outputs'!$B:$B,BE$9)),"-")</f>
        <v>-</v>
      </c>
      <c r="BF65" s="34" t="str">
        <f>IFERROR(TIME(0,0,AVERAGEIFS('VISSIM Travel Time Outputs'!$J:$J,'VISSIM Travel Time Outputs'!$D:$D,$D65,'VISSIM Travel Time Outputs'!$A:$A,"AVG",'VISSIM Travel Time Outputs'!$B:$B,BF$9)),"-")</f>
        <v>-</v>
      </c>
      <c r="BG65" s="34" t="str">
        <f>IFERROR(TIME(0,0,AVERAGEIFS('VISSIM Travel Time Outputs'!$J:$J,'VISSIM Travel Time Outputs'!$D:$D,$D65,'VISSIM Travel Time Outputs'!$A:$A,"AVG",'VISSIM Travel Time Outputs'!$B:$B,BG$9)),"-")</f>
        <v>-</v>
      </c>
      <c r="BH65" s="34" t="str">
        <f>IFERROR(TIME(0,0,AVERAGEIFS('VISSIM Travel Time Outputs'!$J:$J,'VISSIM Travel Time Outputs'!$D:$D,$D65,'VISSIM Travel Time Outputs'!$A:$A,"AVG",'VISSIM Travel Time Outputs'!$B:$B,BH$9)),"-")</f>
        <v>-</v>
      </c>
      <c r="BI65" s="34" t="str">
        <f>IFERROR(TIME(0,0,AVERAGEIFS('VISSIM Travel Time Outputs'!$J:$J,'VISSIM Travel Time Outputs'!$D:$D,$D65,'VISSIM Travel Time Outputs'!$A:$A,"AVG",'VISSIM Travel Time Outputs'!$B:$B,BI$9)),"-")</f>
        <v>-</v>
      </c>
      <c r="BJ65" s="34" t="str">
        <f>IFERROR(TIME(0,0,AVERAGEIFS('VISSIM Travel Time Outputs'!$J:$J,'VISSIM Travel Time Outputs'!$D:$D,$D65,'VISSIM Travel Time Outputs'!$A:$A,"AVG",'VISSIM Travel Time Outputs'!$B:$B,BJ$9)),"-")</f>
        <v>-</v>
      </c>
      <c r="BK65" s="134" t="str">
        <f>IFERROR(TIME(0,0,AVERAGEIFS('VISSIM Travel Time Outputs'!$J:$J,'VISSIM Travel Time Outputs'!$D:$D,$D65,'VISSIM Travel Time Outputs'!$A:$A,"AVG",'VISSIM Travel Time Outputs'!$B:$B,BK$9)),"-")</f>
        <v>-</v>
      </c>
      <c r="BL65" s="126"/>
      <c r="BM65" s="323" t="str">
        <f>IFERROR(AVERAGEIFS('VISSIM Travel Time Outputs'!$G:$G,'VISSIM Travel Time Outputs'!$D:$D,$D65,'VISSIM Travel Time Outputs'!$A:$A,"AVG",'VISSIM Travel Time Outputs'!$B:$B,BM$9),"-")</f>
        <v>-</v>
      </c>
      <c r="BN65" s="324" t="str">
        <f>IFERROR(AVERAGEIFS('VISSIM Travel Time Outputs'!$G:$G,'VISSIM Travel Time Outputs'!$D:$D,$D65,'VISSIM Travel Time Outputs'!$A:$A,"AVG",'VISSIM Travel Time Outputs'!$B:$B,BN$9),"-")</f>
        <v>-</v>
      </c>
      <c r="BO65" s="324" t="str">
        <f>IFERROR(AVERAGEIFS('VISSIM Travel Time Outputs'!$G:$G,'VISSIM Travel Time Outputs'!$D:$D,$D65,'VISSIM Travel Time Outputs'!$A:$A,"AVG",'VISSIM Travel Time Outputs'!$B:$B,BO$9),"-")</f>
        <v>-</v>
      </c>
      <c r="BP65" s="324" t="str">
        <f>IFERROR(AVERAGEIFS('VISSIM Travel Time Outputs'!$G:$G,'VISSIM Travel Time Outputs'!$D:$D,$D65,'VISSIM Travel Time Outputs'!$A:$A,"AVG",'VISSIM Travel Time Outputs'!$B:$B,BP$9),"-")</f>
        <v>-</v>
      </c>
      <c r="BQ65" s="324" t="str">
        <f>IFERROR(AVERAGEIFS('VISSIM Travel Time Outputs'!$G:$G,'VISSIM Travel Time Outputs'!$D:$D,$D65,'VISSIM Travel Time Outputs'!$A:$A,"AVG",'VISSIM Travel Time Outputs'!$B:$B,BQ$9),"-")</f>
        <v>-</v>
      </c>
      <c r="BR65" s="324" t="str">
        <f>IFERROR(AVERAGEIFS('VISSIM Travel Time Outputs'!$G:$G,'VISSIM Travel Time Outputs'!$D:$D,$D65,'VISSIM Travel Time Outputs'!$A:$A,"AVG",'VISSIM Travel Time Outputs'!$B:$B,BR$9),"-")</f>
        <v>-</v>
      </c>
      <c r="BS65" s="324" t="str">
        <f>IFERROR(AVERAGEIFS('VISSIM Travel Time Outputs'!$G:$G,'VISSIM Travel Time Outputs'!$D:$D,$D65,'VISSIM Travel Time Outputs'!$A:$A,"AVG",'VISSIM Travel Time Outputs'!$B:$B,BS$9),"-")</f>
        <v>-</v>
      </c>
      <c r="BT65" s="324" t="str">
        <f>IFERROR(AVERAGEIFS('VISSIM Travel Time Outputs'!$G:$G,'VISSIM Travel Time Outputs'!$D:$D,$D65,'VISSIM Travel Time Outputs'!$A:$A,"AVG",'VISSIM Travel Time Outputs'!$B:$B,BT$9),"-")</f>
        <v>-</v>
      </c>
      <c r="BU65" s="324" t="str">
        <f>IFERROR(AVERAGEIFS('VISSIM Travel Time Outputs'!$G:$G,'VISSIM Travel Time Outputs'!$D:$D,$D65,'VISSIM Travel Time Outputs'!$A:$A,"AVG",'VISSIM Travel Time Outputs'!$B:$B,BU$9),"-")</f>
        <v>-</v>
      </c>
      <c r="BV65" s="324" t="str">
        <f>IFERROR(AVERAGEIFS('VISSIM Travel Time Outputs'!$G:$G,'VISSIM Travel Time Outputs'!$D:$D,$D65,'VISSIM Travel Time Outputs'!$A:$A,"AVG",'VISSIM Travel Time Outputs'!$B:$B,BV$9),"-")</f>
        <v>-</v>
      </c>
      <c r="BW65" s="324" t="str">
        <f>IFERROR(AVERAGEIFS('VISSIM Travel Time Outputs'!$G:$G,'VISSIM Travel Time Outputs'!$D:$D,$D65,'VISSIM Travel Time Outputs'!$A:$A,"AVG",'VISSIM Travel Time Outputs'!$B:$B,BW$9),"-")</f>
        <v>-</v>
      </c>
      <c r="BX65" s="324" t="str">
        <f>IFERROR(AVERAGEIFS('VISSIM Travel Time Outputs'!$G:$G,'VISSIM Travel Time Outputs'!$D:$D,$D65,'VISSIM Travel Time Outputs'!$A:$A,"AVG",'VISSIM Travel Time Outputs'!$B:$B,BX$9),"-")</f>
        <v>-</v>
      </c>
      <c r="BY65" s="324" t="str">
        <f>IFERROR(AVERAGEIFS('VISSIM Travel Time Outputs'!$G:$G,'VISSIM Travel Time Outputs'!$D:$D,$D65,'VISSIM Travel Time Outputs'!$A:$A,"AVG",'VISSIM Travel Time Outputs'!$B:$B,BY$9),"-")</f>
        <v>-</v>
      </c>
      <c r="BZ65" s="324" t="str">
        <f>IFERROR(AVERAGEIFS('VISSIM Travel Time Outputs'!$G:$G,'VISSIM Travel Time Outputs'!$D:$D,$D65,'VISSIM Travel Time Outputs'!$A:$A,"AVG",'VISSIM Travel Time Outputs'!$B:$B,BZ$9),"-")</f>
        <v>-</v>
      </c>
      <c r="CA65" s="324" t="str">
        <f>IFERROR(AVERAGEIFS('VISSIM Travel Time Outputs'!$G:$G,'VISSIM Travel Time Outputs'!$D:$D,$D65,'VISSIM Travel Time Outputs'!$A:$A,"AVG",'VISSIM Travel Time Outputs'!$B:$B,CA$9),"-")</f>
        <v>-</v>
      </c>
      <c r="CB65" s="325" t="str">
        <f>IFERROR(AVERAGEIFS('VISSIM Travel Time Outputs'!$G:$G,'VISSIM Travel Time Outputs'!$D:$D,$D65,'VISSIM Travel Time Outputs'!$A:$A,"AVG",'VISSIM Travel Time Outputs'!$B:$B,CB$9),"-")</f>
        <v>-</v>
      </c>
      <c r="CC65" s="254"/>
      <c r="CD65" s="209" t="str">
        <f t="shared" si="16"/>
        <v>--</v>
      </c>
      <c r="CE65" s="354" t="str">
        <f t="shared" si="17"/>
        <v>--</v>
      </c>
      <c r="CF65" s="325">
        <f t="shared" si="18"/>
        <v>0</v>
      </c>
      <c r="CG65" s="331"/>
      <c r="CH65" s="209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134"/>
      <c r="CX65" s="331"/>
      <c r="CY65" s="323"/>
      <c r="CZ65" s="324"/>
      <c r="DA65" s="324"/>
      <c r="DB65" s="324"/>
      <c r="DC65" s="324"/>
      <c r="DD65" s="324"/>
      <c r="DE65" s="324"/>
      <c r="DF65" s="324"/>
      <c r="DG65" s="324"/>
      <c r="DH65" s="324"/>
      <c r="DI65" s="324"/>
      <c r="DJ65" s="324"/>
      <c r="DK65" s="324"/>
      <c r="DL65" s="324"/>
      <c r="DM65" s="324"/>
      <c r="DN65" s="325"/>
      <c r="DO65" s="331"/>
      <c r="DP65" s="209" t="str">
        <f t="shared" si="19"/>
        <v>--</v>
      </c>
      <c r="DQ65" s="354" t="str">
        <f t="shared" si="20"/>
        <v>--</v>
      </c>
      <c r="DR65" s="325">
        <f t="shared" si="21"/>
        <v>0</v>
      </c>
      <c r="DS65" s="255"/>
      <c r="DT65" s="209" t="str">
        <f>IFERROR(TIME(0,0,AVERAGEIFS('VISSIM Travel Time Outputs'!$K:$K,'VISSIM Travel Time Outputs'!$D:$D,$D65,'VISSIM Travel Time Outputs'!$A:$A,"AVG",'VISSIM Travel Time Outputs'!$B:$B,DT$9)),"-")</f>
        <v>-</v>
      </c>
      <c r="DU65" s="34" t="str">
        <f>IFERROR(TIME(0,0,AVERAGEIFS('VISSIM Travel Time Outputs'!$K:$K,'VISSIM Travel Time Outputs'!$D:$D,$D65,'VISSIM Travel Time Outputs'!$A:$A,"AVG",'VISSIM Travel Time Outputs'!$B:$B,DU$9)),"-")</f>
        <v>-</v>
      </c>
      <c r="DV65" s="34" t="str">
        <f>IFERROR(TIME(0,0,AVERAGEIFS('VISSIM Travel Time Outputs'!$K:$K,'VISSIM Travel Time Outputs'!$D:$D,$D65,'VISSIM Travel Time Outputs'!$A:$A,"AVG",'VISSIM Travel Time Outputs'!$B:$B,DV$9)),"-")</f>
        <v>-</v>
      </c>
      <c r="DW65" s="34" t="str">
        <f>IFERROR(TIME(0,0,AVERAGEIFS('VISSIM Travel Time Outputs'!$K:$K,'VISSIM Travel Time Outputs'!$D:$D,$D65,'VISSIM Travel Time Outputs'!$A:$A,"AVG",'VISSIM Travel Time Outputs'!$B:$B,DW$9)),"-")</f>
        <v>-</v>
      </c>
      <c r="DX65" s="34" t="str">
        <f>IFERROR(TIME(0,0,AVERAGEIFS('VISSIM Travel Time Outputs'!$K:$K,'VISSIM Travel Time Outputs'!$D:$D,$D65,'VISSIM Travel Time Outputs'!$A:$A,"AVG",'VISSIM Travel Time Outputs'!$B:$B,DX$9)),"-")</f>
        <v>-</v>
      </c>
      <c r="DY65" s="34" t="str">
        <f>IFERROR(TIME(0,0,AVERAGEIFS('VISSIM Travel Time Outputs'!$K:$K,'VISSIM Travel Time Outputs'!$D:$D,$D65,'VISSIM Travel Time Outputs'!$A:$A,"AVG",'VISSIM Travel Time Outputs'!$B:$B,DY$9)),"-")</f>
        <v>-</v>
      </c>
      <c r="DZ65" s="34" t="str">
        <f>IFERROR(TIME(0,0,AVERAGEIFS('VISSIM Travel Time Outputs'!$K:$K,'VISSIM Travel Time Outputs'!$D:$D,$D65,'VISSIM Travel Time Outputs'!$A:$A,"AVG",'VISSIM Travel Time Outputs'!$B:$B,DZ$9)),"-")</f>
        <v>-</v>
      </c>
      <c r="EA65" s="34" t="str">
        <f>IFERROR(TIME(0,0,AVERAGEIFS('VISSIM Travel Time Outputs'!$K:$K,'VISSIM Travel Time Outputs'!$D:$D,$D65,'VISSIM Travel Time Outputs'!$A:$A,"AVG",'VISSIM Travel Time Outputs'!$B:$B,EA$9)),"-")</f>
        <v>-</v>
      </c>
      <c r="EB65" s="34" t="str">
        <f>IFERROR(TIME(0,0,AVERAGEIFS('VISSIM Travel Time Outputs'!$K:$K,'VISSIM Travel Time Outputs'!$D:$D,$D65,'VISSIM Travel Time Outputs'!$A:$A,"AVG",'VISSIM Travel Time Outputs'!$B:$B,EB$9)),"-")</f>
        <v>-</v>
      </c>
      <c r="EC65" s="34" t="str">
        <f>IFERROR(TIME(0,0,AVERAGEIFS('VISSIM Travel Time Outputs'!$K:$K,'VISSIM Travel Time Outputs'!$D:$D,$D65,'VISSIM Travel Time Outputs'!$A:$A,"AVG",'VISSIM Travel Time Outputs'!$B:$B,EC$9)),"-")</f>
        <v>-</v>
      </c>
      <c r="ED65" s="34" t="str">
        <f>IFERROR(TIME(0,0,AVERAGEIFS('VISSIM Travel Time Outputs'!$K:$K,'VISSIM Travel Time Outputs'!$D:$D,$D65,'VISSIM Travel Time Outputs'!$A:$A,"AVG",'VISSIM Travel Time Outputs'!$B:$B,ED$9)),"-")</f>
        <v>-</v>
      </c>
      <c r="EE65" s="34" t="str">
        <f>IFERROR(TIME(0,0,AVERAGEIFS('VISSIM Travel Time Outputs'!$K:$K,'VISSIM Travel Time Outputs'!$D:$D,$D65,'VISSIM Travel Time Outputs'!$A:$A,"AVG",'VISSIM Travel Time Outputs'!$B:$B,EE$9)),"-")</f>
        <v>-</v>
      </c>
      <c r="EF65" s="34" t="str">
        <f>IFERROR(TIME(0,0,AVERAGEIFS('VISSIM Travel Time Outputs'!$K:$K,'VISSIM Travel Time Outputs'!$D:$D,$D65,'VISSIM Travel Time Outputs'!$A:$A,"AVG",'VISSIM Travel Time Outputs'!$B:$B,EF$9)),"-")</f>
        <v>-</v>
      </c>
      <c r="EG65" s="34" t="str">
        <f>IFERROR(TIME(0,0,AVERAGEIFS('VISSIM Travel Time Outputs'!$K:$K,'VISSIM Travel Time Outputs'!$D:$D,$D65,'VISSIM Travel Time Outputs'!$A:$A,"AVG",'VISSIM Travel Time Outputs'!$B:$B,EG$9)),"-")</f>
        <v>-</v>
      </c>
      <c r="EH65" s="34" t="str">
        <f>IFERROR(TIME(0,0,AVERAGEIFS('VISSIM Travel Time Outputs'!$K:$K,'VISSIM Travel Time Outputs'!$D:$D,$D65,'VISSIM Travel Time Outputs'!$A:$A,"AVG",'VISSIM Travel Time Outputs'!$B:$B,EH$9)),"-")</f>
        <v>-</v>
      </c>
      <c r="EI65" s="134" t="str">
        <f>IFERROR(TIME(0,0,AVERAGEIFS('VISSIM Travel Time Outputs'!$K:$K,'VISSIM Travel Time Outputs'!$D:$D,$D65,'VISSIM Travel Time Outputs'!$A:$A,"AVG",'VISSIM Travel Time Outputs'!$B:$B,EI$9)),"-")</f>
        <v>-</v>
      </c>
      <c r="EJ65" s="126"/>
      <c r="EK65" s="323" t="str">
        <f>IFERROR(AVERAGEIFS('VISSIM Travel Time Outputs'!$H:$H,'VISSIM Travel Time Outputs'!$D:$D,$D65,'VISSIM Travel Time Outputs'!$A:$A,"AVG",'VISSIM Travel Time Outputs'!$B:$B,EK$9),"-")</f>
        <v>-</v>
      </c>
      <c r="EL65" s="324" t="str">
        <f>IFERROR(AVERAGEIFS('VISSIM Travel Time Outputs'!$H:$H,'VISSIM Travel Time Outputs'!$D:$D,$D65,'VISSIM Travel Time Outputs'!$A:$A,"AVG",'VISSIM Travel Time Outputs'!$B:$B,EL$9),"-")</f>
        <v>-</v>
      </c>
      <c r="EM65" s="324" t="str">
        <f>IFERROR(AVERAGEIFS('VISSIM Travel Time Outputs'!$H:$H,'VISSIM Travel Time Outputs'!$D:$D,$D65,'VISSIM Travel Time Outputs'!$A:$A,"AVG",'VISSIM Travel Time Outputs'!$B:$B,EM$9),"-")</f>
        <v>-</v>
      </c>
      <c r="EN65" s="324" t="str">
        <f>IFERROR(AVERAGEIFS('VISSIM Travel Time Outputs'!$H:$H,'VISSIM Travel Time Outputs'!$D:$D,$D65,'VISSIM Travel Time Outputs'!$A:$A,"AVG",'VISSIM Travel Time Outputs'!$B:$B,EN$9),"-")</f>
        <v>-</v>
      </c>
      <c r="EO65" s="324" t="str">
        <f>IFERROR(AVERAGEIFS('VISSIM Travel Time Outputs'!$H:$H,'VISSIM Travel Time Outputs'!$D:$D,$D65,'VISSIM Travel Time Outputs'!$A:$A,"AVG",'VISSIM Travel Time Outputs'!$B:$B,EO$9),"-")</f>
        <v>-</v>
      </c>
      <c r="EP65" s="324" t="str">
        <f>IFERROR(AVERAGEIFS('VISSIM Travel Time Outputs'!$H:$H,'VISSIM Travel Time Outputs'!$D:$D,$D65,'VISSIM Travel Time Outputs'!$A:$A,"AVG",'VISSIM Travel Time Outputs'!$B:$B,EP$9),"-")</f>
        <v>-</v>
      </c>
      <c r="EQ65" s="324" t="str">
        <f>IFERROR(AVERAGEIFS('VISSIM Travel Time Outputs'!$H:$H,'VISSIM Travel Time Outputs'!$D:$D,$D65,'VISSIM Travel Time Outputs'!$A:$A,"AVG",'VISSIM Travel Time Outputs'!$B:$B,EQ$9),"-")</f>
        <v>-</v>
      </c>
      <c r="ER65" s="324" t="str">
        <f>IFERROR(AVERAGEIFS('VISSIM Travel Time Outputs'!$H:$H,'VISSIM Travel Time Outputs'!$D:$D,$D65,'VISSIM Travel Time Outputs'!$A:$A,"AVG",'VISSIM Travel Time Outputs'!$B:$B,ER$9),"-")</f>
        <v>-</v>
      </c>
      <c r="ES65" s="324" t="str">
        <f>IFERROR(AVERAGEIFS('VISSIM Travel Time Outputs'!$H:$H,'VISSIM Travel Time Outputs'!$D:$D,$D65,'VISSIM Travel Time Outputs'!$A:$A,"AVG",'VISSIM Travel Time Outputs'!$B:$B,ES$9),"-")</f>
        <v>-</v>
      </c>
      <c r="ET65" s="324" t="str">
        <f>IFERROR(AVERAGEIFS('VISSIM Travel Time Outputs'!$H:$H,'VISSIM Travel Time Outputs'!$D:$D,$D65,'VISSIM Travel Time Outputs'!$A:$A,"AVG",'VISSIM Travel Time Outputs'!$B:$B,ET$9),"-")</f>
        <v>-</v>
      </c>
      <c r="EU65" s="324" t="str">
        <f>IFERROR(AVERAGEIFS('VISSIM Travel Time Outputs'!$H:$H,'VISSIM Travel Time Outputs'!$D:$D,$D65,'VISSIM Travel Time Outputs'!$A:$A,"AVG",'VISSIM Travel Time Outputs'!$B:$B,EU$9),"-")</f>
        <v>-</v>
      </c>
      <c r="EV65" s="324" t="str">
        <f>IFERROR(AVERAGEIFS('VISSIM Travel Time Outputs'!$H:$H,'VISSIM Travel Time Outputs'!$D:$D,$D65,'VISSIM Travel Time Outputs'!$A:$A,"AVG",'VISSIM Travel Time Outputs'!$B:$B,EV$9),"-")</f>
        <v>-</v>
      </c>
      <c r="EW65" s="324" t="str">
        <f>IFERROR(AVERAGEIFS('VISSIM Travel Time Outputs'!$H:$H,'VISSIM Travel Time Outputs'!$D:$D,$D65,'VISSIM Travel Time Outputs'!$A:$A,"AVG",'VISSIM Travel Time Outputs'!$B:$B,EW$9),"-")</f>
        <v>-</v>
      </c>
      <c r="EX65" s="324" t="str">
        <f>IFERROR(AVERAGEIFS('VISSIM Travel Time Outputs'!$H:$H,'VISSIM Travel Time Outputs'!$D:$D,$D65,'VISSIM Travel Time Outputs'!$A:$A,"AVG",'VISSIM Travel Time Outputs'!$B:$B,EX$9),"-")</f>
        <v>-</v>
      </c>
      <c r="EY65" s="324" t="str">
        <f>IFERROR(AVERAGEIFS('VISSIM Travel Time Outputs'!$H:$H,'VISSIM Travel Time Outputs'!$D:$D,$D65,'VISSIM Travel Time Outputs'!$A:$A,"AVG",'VISSIM Travel Time Outputs'!$B:$B,EY$9),"-")</f>
        <v>-</v>
      </c>
      <c r="EZ65" s="325" t="str">
        <f>IFERROR(AVERAGEIFS('VISSIM Travel Time Outputs'!$H:$H,'VISSIM Travel Time Outputs'!$D:$D,$D65,'VISSIM Travel Time Outputs'!$A:$A,"AVG",'VISSIM Travel Time Outputs'!$B:$B,EZ$9),"-")</f>
        <v>-</v>
      </c>
      <c r="FA65" s="254"/>
      <c r="FB65" s="209" t="str">
        <f t="shared" si="22"/>
        <v>--</v>
      </c>
      <c r="FC65" s="354" t="str">
        <f t="shared" si="23"/>
        <v>--</v>
      </c>
      <c r="FD65" s="325">
        <f t="shared" si="24"/>
        <v>0</v>
      </c>
      <c r="FE65" s="331"/>
      <c r="FF65" s="209" t="str">
        <f>IFERROR(GETPIVOTDATA("Average of TRAVTM(40)",#REF!,"TIMEINT",FF$9,"VEHICLETRAVELTIMEMEASUREMENT",$D65)/3600/24,"--")</f>
        <v>--</v>
      </c>
      <c r="FG65" s="34" t="str">
        <f>IFERROR(GETPIVOTDATA("Average of TRAVTM(40)",#REF!,"TIMEINT",FG$9,"VEHICLETRAVELTIMEMEASUREMENT",$D65)/3600/24,"--")</f>
        <v>--</v>
      </c>
      <c r="FH65" s="34" t="str">
        <f>IFERROR(GETPIVOTDATA("Average of TRAVTM(40)",#REF!,"TIMEINT",FH$9,"VEHICLETRAVELTIMEMEASUREMENT",$D65)/3600/24,"--")</f>
        <v>--</v>
      </c>
      <c r="FI65" s="34" t="str">
        <f>IFERROR(GETPIVOTDATA("Average of TRAVTM(40)",#REF!,"TIMEINT",FI$9,"VEHICLETRAVELTIMEMEASUREMENT",$D65)/3600/24,"--")</f>
        <v>--</v>
      </c>
      <c r="FJ65" s="34" t="str">
        <f>IFERROR(GETPIVOTDATA("Average of TRAVTM(40)",#REF!,"TIMEINT",FJ$9,"VEHICLETRAVELTIMEMEASUREMENT",$D65)/3600/24,"--")</f>
        <v>--</v>
      </c>
      <c r="FK65" s="34" t="str">
        <f>IFERROR(GETPIVOTDATA("Average of TRAVTM(40)",#REF!,"TIMEINT",FK$9,"VEHICLETRAVELTIMEMEASUREMENT",$D65)/3600/24,"--")</f>
        <v>--</v>
      </c>
      <c r="FL65" s="34" t="str">
        <f>IFERROR(GETPIVOTDATA("Average of TRAVTM(40)",#REF!,"TIMEINT",FL$9,"VEHICLETRAVELTIMEMEASUREMENT",$D65)/3600/24,"--")</f>
        <v>--</v>
      </c>
      <c r="FM65" s="34" t="str">
        <f>IFERROR(GETPIVOTDATA("Average of TRAVTM(40)",#REF!,"TIMEINT",FM$9,"VEHICLETRAVELTIMEMEASUREMENT",$D65)/3600/24,"--")</f>
        <v>--</v>
      </c>
      <c r="FN65" s="34" t="str">
        <f>IFERROR(GETPIVOTDATA("Average of TRAVTM(40)",#REF!,"TIMEINT",FN$9,"VEHICLETRAVELTIMEMEASUREMENT",$D65)/3600/24,"--")</f>
        <v>--</v>
      </c>
      <c r="FO65" s="34" t="str">
        <f>IFERROR(GETPIVOTDATA("Average of TRAVTM(40)",#REF!,"TIMEINT",FO$9,"VEHICLETRAVELTIMEMEASUREMENT",$D65)/3600/24,"--")</f>
        <v>--</v>
      </c>
      <c r="FP65" s="34" t="str">
        <f>IFERROR(GETPIVOTDATA("Average of TRAVTM(40)",#REF!,"TIMEINT",FP$9,"VEHICLETRAVELTIMEMEASUREMENT",$D65)/3600/24,"--")</f>
        <v>--</v>
      </c>
      <c r="FQ65" s="34" t="str">
        <f>IFERROR(GETPIVOTDATA("Average of TRAVTM(40)",#REF!,"TIMEINT",FQ$9,"VEHICLETRAVELTIMEMEASUREMENT",$D65)/3600/24,"--")</f>
        <v>--</v>
      </c>
      <c r="FR65" s="34" t="str">
        <f>IFERROR(GETPIVOTDATA("Average of TRAVTM(40)",#REF!,"TIMEINT",FR$9,"VEHICLETRAVELTIMEMEASUREMENT",$D65)/3600/24,"--")</f>
        <v>--</v>
      </c>
      <c r="FS65" s="34" t="str">
        <f>IFERROR(GETPIVOTDATA("Average of TRAVTM(40)",#REF!,"TIMEINT",FS$9,"VEHICLETRAVELTIMEMEASUREMENT",$D65)/3600/24,"--")</f>
        <v>--</v>
      </c>
      <c r="FT65" s="34" t="str">
        <f>IFERROR(GETPIVOTDATA("Average of TRAVTM(40)",#REF!,"TIMEINT",FT$9,"VEHICLETRAVELTIMEMEASUREMENT",$D65)/3600/24,"--")</f>
        <v>--</v>
      </c>
      <c r="FU65" s="134" t="str">
        <f>IFERROR(GETPIVOTDATA("Average of TRAVTM(40)",#REF!,"TIMEINT",FU$9,"VEHICLETRAVELTIMEMEASUREMENT",$D65)/3600/24,"--")</f>
        <v>--</v>
      </c>
      <c r="FV65" s="331"/>
      <c r="FW65" s="323" t="str">
        <f>IFERROR(GETPIVOTDATA("Average of VEHS(40)",#REF!,"TIMEINT",FW$9,"VEHICLETRAVELTIMEMEASUREMENT",$D65),"--")</f>
        <v>--</v>
      </c>
      <c r="FX65" s="324" t="str">
        <f>IFERROR(GETPIVOTDATA("Average of VEHS(40)",#REF!,"TIMEINT",FX$9,"VEHICLETRAVELTIMEMEASUREMENT",$D65),"--")</f>
        <v>--</v>
      </c>
      <c r="FY65" s="324" t="str">
        <f>IFERROR(GETPIVOTDATA("Average of VEHS(40)",#REF!,"TIMEINT",FY$9,"VEHICLETRAVELTIMEMEASUREMENT",$D65),"--")</f>
        <v>--</v>
      </c>
      <c r="FZ65" s="324" t="str">
        <f>IFERROR(GETPIVOTDATA("Average of VEHS(40)",#REF!,"TIMEINT",FZ$9,"VEHICLETRAVELTIMEMEASUREMENT",$D65),"--")</f>
        <v>--</v>
      </c>
      <c r="GA65" s="324" t="str">
        <f>IFERROR(GETPIVOTDATA("Average of VEHS(40)",#REF!,"TIMEINT",GA$9,"VEHICLETRAVELTIMEMEASUREMENT",$D65),"--")</f>
        <v>--</v>
      </c>
      <c r="GB65" s="324" t="str">
        <f>IFERROR(GETPIVOTDATA("Average of VEHS(40)",#REF!,"TIMEINT",GB$9,"VEHICLETRAVELTIMEMEASUREMENT",$D65),"--")</f>
        <v>--</v>
      </c>
      <c r="GC65" s="324" t="str">
        <f>IFERROR(GETPIVOTDATA("Average of VEHS(40)",#REF!,"TIMEINT",GC$9,"VEHICLETRAVELTIMEMEASUREMENT",$D65),"--")</f>
        <v>--</v>
      </c>
      <c r="GD65" s="324" t="str">
        <f>IFERROR(GETPIVOTDATA("Average of VEHS(40)",#REF!,"TIMEINT",GD$9,"VEHICLETRAVELTIMEMEASUREMENT",$D65),"--")</f>
        <v>--</v>
      </c>
      <c r="GE65" s="324" t="str">
        <f>IFERROR(GETPIVOTDATA("Average of VEHS(40)",#REF!,"TIMEINT",GE$9,"VEHICLETRAVELTIMEMEASUREMENT",$D65),"--")</f>
        <v>--</v>
      </c>
      <c r="GF65" s="324" t="str">
        <f>IFERROR(GETPIVOTDATA("Average of VEHS(40)",#REF!,"TIMEINT",GF$9,"VEHICLETRAVELTIMEMEASUREMENT",$D65),"--")</f>
        <v>--</v>
      </c>
      <c r="GG65" s="324" t="str">
        <f>IFERROR(GETPIVOTDATA("Average of VEHS(40)",#REF!,"TIMEINT",GG$9,"VEHICLETRAVELTIMEMEASUREMENT",$D65),"--")</f>
        <v>--</v>
      </c>
      <c r="GH65" s="324" t="str">
        <f>IFERROR(GETPIVOTDATA("Average of VEHS(40)",#REF!,"TIMEINT",GH$9,"VEHICLETRAVELTIMEMEASUREMENT",$D65),"--")</f>
        <v>--</v>
      </c>
      <c r="GI65" s="324" t="str">
        <f>IFERROR(GETPIVOTDATA("Average of VEHS(40)",#REF!,"TIMEINT",GI$9,"VEHICLETRAVELTIMEMEASUREMENT",$D65),"--")</f>
        <v>--</v>
      </c>
      <c r="GJ65" s="324" t="str">
        <f>IFERROR(GETPIVOTDATA("Average of VEHS(40)",#REF!,"TIMEINT",GJ$9,"VEHICLETRAVELTIMEMEASUREMENT",$D65),"--")</f>
        <v>--</v>
      </c>
      <c r="GK65" s="324" t="str">
        <f>IFERROR(GETPIVOTDATA("Average of VEHS(40)",#REF!,"TIMEINT",GK$9,"VEHICLETRAVELTIMEMEASUREMENT",$D65),"--")</f>
        <v>--</v>
      </c>
      <c r="GL65" s="325" t="str">
        <f>IFERROR(GETPIVOTDATA("Average of VEHS(40)",#REF!,"TIMEINT",GL$9,"VEHICLETRAVELTIMEMEASUREMENT",$D65),"--")</f>
        <v>--</v>
      </c>
      <c r="GM65" s="331"/>
      <c r="GN65" s="209" t="str">
        <f t="shared" si="25"/>
        <v>--</v>
      </c>
      <c r="GO65" s="354" t="str">
        <f t="shared" si="26"/>
        <v>--</v>
      </c>
      <c r="GP65" s="325">
        <f t="shared" si="27"/>
        <v>0</v>
      </c>
      <c r="GQ65" s="331"/>
      <c r="GR65" s="209" t="str">
        <f>IFERROR(GETPIVOTDATA("Average of TRAVTM(60)",#REF!,"TIMEINT",GR$9,"VEHICLETRAVELTIMEMEASUREMENT",$D65)/3600/24,"--")</f>
        <v>--</v>
      </c>
      <c r="GS65" s="34" t="str">
        <f>IFERROR(GETPIVOTDATA("Average of TRAVTM(60)",#REF!,"TIMEINT",GS$9,"VEHICLETRAVELTIMEMEASUREMENT",$D65)/3600/24,"--")</f>
        <v>--</v>
      </c>
      <c r="GT65" s="34" t="str">
        <f>IFERROR(GETPIVOTDATA("Average of TRAVTM(60)",#REF!,"TIMEINT",GT$9,"VEHICLETRAVELTIMEMEASUREMENT",$D65)/3600/24,"--")</f>
        <v>--</v>
      </c>
      <c r="GU65" s="34" t="str">
        <f>IFERROR(GETPIVOTDATA("Average of TRAVTM(60)",#REF!,"TIMEINT",GU$9,"VEHICLETRAVELTIMEMEASUREMENT",$D65)/3600/24,"--")</f>
        <v>--</v>
      </c>
      <c r="GV65" s="34" t="str">
        <f>IFERROR(GETPIVOTDATA("Average of TRAVTM(60)",#REF!,"TIMEINT",GV$9,"VEHICLETRAVELTIMEMEASUREMENT",$D65)/3600/24,"--")</f>
        <v>--</v>
      </c>
      <c r="GW65" s="34" t="str">
        <f>IFERROR(GETPIVOTDATA("Average of TRAVTM(60)",#REF!,"TIMEINT",GW$9,"VEHICLETRAVELTIMEMEASUREMENT",$D65)/3600/24,"--")</f>
        <v>--</v>
      </c>
      <c r="GX65" s="34" t="str">
        <f>IFERROR(GETPIVOTDATA("Average of TRAVTM(60)",#REF!,"TIMEINT",GX$9,"VEHICLETRAVELTIMEMEASUREMENT",$D65)/3600/24,"--")</f>
        <v>--</v>
      </c>
      <c r="GY65" s="34" t="str">
        <f>IFERROR(GETPIVOTDATA("Average of TRAVTM(60)",#REF!,"TIMEINT",GY$9,"VEHICLETRAVELTIMEMEASUREMENT",$D65)/3600/24,"--")</f>
        <v>--</v>
      </c>
      <c r="GZ65" s="34" t="str">
        <f>IFERROR(GETPIVOTDATA("Average of TRAVTM(60)",#REF!,"TIMEINT",GZ$9,"VEHICLETRAVELTIMEMEASUREMENT",$D65)/3600/24,"--")</f>
        <v>--</v>
      </c>
      <c r="HA65" s="34" t="str">
        <f>IFERROR(GETPIVOTDATA("Average of TRAVTM(60)",#REF!,"TIMEINT",HA$9,"VEHICLETRAVELTIMEMEASUREMENT",$D65)/3600/24,"--")</f>
        <v>--</v>
      </c>
      <c r="HB65" s="34" t="str">
        <f>IFERROR(GETPIVOTDATA("Average of TRAVTM(60)",#REF!,"TIMEINT",HB$9,"VEHICLETRAVELTIMEMEASUREMENT",$D65)/3600/24,"--")</f>
        <v>--</v>
      </c>
      <c r="HC65" s="34" t="str">
        <f>IFERROR(GETPIVOTDATA("Average of TRAVTM(60)",#REF!,"TIMEINT",HC$9,"VEHICLETRAVELTIMEMEASUREMENT",$D65)/3600/24,"--")</f>
        <v>--</v>
      </c>
      <c r="HD65" s="34" t="str">
        <f>IFERROR(GETPIVOTDATA("Average of TRAVTM(60)",#REF!,"TIMEINT",HD$9,"VEHICLETRAVELTIMEMEASUREMENT",$D65)/3600/24,"--")</f>
        <v>--</v>
      </c>
      <c r="HE65" s="34" t="str">
        <f>IFERROR(GETPIVOTDATA("Average of TRAVTM(60)",#REF!,"TIMEINT",HE$9,"VEHICLETRAVELTIMEMEASUREMENT",$D65)/3600/24,"--")</f>
        <v>--</v>
      </c>
      <c r="HF65" s="34" t="str">
        <f>IFERROR(GETPIVOTDATA("Average of TRAVTM(60)",#REF!,"TIMEINT",HF$9,"VEHICLETRAVELTIMEMEASUREMENT",$D65)/3600/24,"--")</f>
        <v>--</v>
      </c>
      <c r="HG65" s="134" t="str">
        <f>IFERROR(GETPIVOTDATA("Average of TRAVTM(60)",#REF!,"TIMEINT",HG$9,"VEHICLETRAVELTIMEMEASUREMENT",$D65)/3600/24,"--")</f>
        <v>--</v>
      </c>
      <c r="HH65" s="331"/>
      <c r="HI65" s="323" t="str">
        <f>IFERROR(GETPIVOTDATA("Average of VEHS(60)",#REF!,"TIMEINT",HI$9,"VEHICLETRAVELTIMEMEASUREMENT",$D65),"--")</f>
        <v>--</v>
      </c>
      <c r="HJ65" s="324" t="str">
        <f>IFERROR(GETPIVOTDATA("Average of VEHS(60)",#REF!,"TIMEINT",HJ$9,"VEHICLETRAVELTIMEMEASUREMENT",$D65),"--")</f>
        <v>--</v>
      </c>
      <c r="HK65" s="324" t="str">
        <f>IFERROR(GETPIVOTDATA("Average of VEHS(60)",#REF!,"TIMEINT",HK$9,"VEHICLETRAVELTIMEMEASUREMENT",$D65),"--")</f>
        <v>--</v>
      </c>
      <c r="HL65" s="324" t="str">
        <f>IFERROR(GETPIVOTDATA("Average of VEHS(60)",#REF!,"TIMEINT",HL$9,"VEHICLETRAVELTIMEMEASUREMENT",$D65),"--")</f>
        <v>--</v>
      </c>
      <c r="HM65" s="324" t="str">
        <f>IFERROR(GETPIVOTDATA("Average of VEHS(60)",#REF!,"TIMEINT",HM$9,"VEHICLETRAVELTIMEMEASUREMENT",$D65),"--")</f>
        <v>--</v>
      </c>
      <c r="HN65" s="324" t="str">
        <f>IFERROR(GETPIVOTDATA("Average of VEHS(60)",#REF!,"TIMEINT",HN$9,"VEHICLETRAVELTIMEMEASUREMENT",$D65),"--")</f>
        <v>--</v>
      </c>
      <c r="HO65" s="324" t="str">
        <f>IFERROR(GETPIVOTDATA("Average of VEHS(60)",#REF!,"TIMEINT",HO$9,"VEHICLETRAVELTIMEMEASUREMENT",$D65),"--")</f>
        <v>--</v>
      </c>
      <c r="HP65" s="324" t="str">
        <f>IFERROR(GETPIVOTDATA("Average of VEHS(60)",#REF!,"TIMEINT",HP$9,"VEHICLETRAVELTIMEMEASUREMENT",$D65),"--")</f>
        <v>--</v>
      </c>
      <c r="HQ65" s="324" t="str">
        <f>IFERROR(GETPIVOTDATA("Average of VEHS(60)",#REF!,"TIMEINT",HQ$9,"VEHICLETRAVELTIMEMEASUREMENT",$D65),"--")</f>
        <v>--</v>
      </c>
      <c r="HR65" s="324" t="str">
        <f>IFERROR(GETPIVOTDATA("Average of VEHS(60)",#REF!,"TIMEINT",HR$9,"VEHICLETRAVELTIMEMEASUREMENT",$D65),"--")</f>
        <v>--</v>
      </c>
      <c r="HS65" s="324" t="str">
        <f>IFERROR(GETPIVOTDATA("Average of VEHS(60)",#REF!,"TIMEINT",HS$9,"VEHICLETRAVELTIMEMEASUREMENT",$D65),"--")</f>
        <v>--</v>
      </c>
      <c r="HT65" s="324" t="str">
        <f>IFERROR(GETPIVOTDATA("Average of VEHS(60)",#REF!,"TIMEINT",HT$9,"VEHICLETRAVELTIMEMEASUREMENT",$D65),"--")</f>
        <v>--</v>
      </c>
      <c r="HU65" s="324" t="str">
        <f>IFERROR(GETPIVOTDATA("Average of VEHS(60)",#REF!,"TIMEINT",HU$9,"VEHICLETRAVELTIMEMEASUREMENT",$D65),"--")</f>
        <v>--</v>
      </c>
      <c r="HV65" s="324" t="str">
        <f>IFERROR(GETPIVOTDATA("Average of VEHS(60)",#REF!,"TIMEINT",HV$9,"VEHICLETRAVELTIMEMEASUREMENT",$D65),"--")</f>
        <v>--</v>
      </c>
      <c r="HW65" s="324" t="str">
        <f>IFERROR(GETPIVOTDATA("Average of VEHS(60)",#REF!,"TIMEINT",HW$9,"VEHICLETRAVELTIMEMEASUREMENT",$D65),"--")</f>
        <v>--</v>
      </c>
      <c r="HX65" s="325" t="str">
        <f>IFERROR(GETPIVOTDATA("Average of VEHS(60)",#REF!,"TIMEINT",HX$9,"VEHICLETRAVELTIMEMEASUREMENT",$D65),"--")</f>
        <v>--</v>
      </c>
      <c r="HY65" s="331"/>
      <c r="HZ65" s="209" t="str">
        <f t="shared" si="28"/>
        <v>--</v>
      </c>
      <c r="IA65" s="354" t="str">
        <f t="shared" si="29"/>
        <v>--</v>
      </c>
      <c r="IB65" s="325">
        <f t="shared" si="30"/>
        <v>0</v>
      </c>
      <c r="IC65" s="638"/>
      <c r="ID65" s="323" t="str">
        <f>IFERROR(AVERAGEIFS('VISSIM Travel Time Outputs'!#REF!,'VISSIM Travel Time Outputs'!#REF!,$D65,'VISSIM Travel Time Outputs'!#REF!,"AVG",'VISSIM Travel Time Outputs'!#REF!,ID$9),"-")</f>
        <v>-</v>
      </c>
      <c r="IE65" s="324" t="str">
        <f>IFERROR(AVERAGEIFS('VISSIM Travel Time Outputs'!#REF!,'VISSIM Travel Time Outputs'!#REF!,$D65,'VISSIM Travel Time Outputs'!#REF!,"AVG",'VISSIM Travel Time Outputs'!#REF!,IE$9),"-")</f>
        <v>-</v>
      </c>
      <c r="IF65" s="324" t="str">
        <f>IFERROR(AVERAGEIFS('VISSIM Travel Time Outputs'!#REF!,'VISSIM Travel Time Outputs'!#REF!,$D65,'VISSIM Travel Time Outputs'!#REF!,"AVG",'VISSIM Travel Time Outputs'!#REF!,IF$9),"-")</f>
        <v>-</v>
      </c>
      <c r="IG65" s="324" t="str">
        <f>IFERROR(AVERAGEIFS('VISSIM Travel Time Outputs'!#REF!,'VISSIM Travel Time Outputs'!#REF!,$D65,'VISSIM Travel Time Outputs'!#REF!,"AVG",'VISSIM Travel Time Outputs'!#REF!,IG$9),"-")</f>
        <v>-</v>
      </c>
      <c r="IH65" s="324" t="str">
        <f>IFERROR(AVERAGEIFS('VISSIM Travel Time Outputs'!#REF!,'VISSIM Travel Time Outputs'!#REF!,$D65,'VISSIM Travel Time Outputs'!#REF!,"AVG",'VISSIM Travel Time Outputs'!#REF!,IH$9),"-")</f>
        <v>-</v>
      </c>
      <c r="II65" s="324" t="str">
        <f>IFERROR(AVERAGEIFS('VISSIM Travel Time Outputs'!#REF!,'VISSIM Travel Time Outputs'!#REF!,$D65,'VISSIM Travel Time Outputs'!#REF!,"AVG",'VISSIM Travel Time Outputs'!#REF!,II$9),"-")</f>
        <v>-</v>
      </c>
      <c r="IJ65" s="324" t="str">
        <f>IFERROR(AVERAGEIFS('VISSIM Travel Time Outputs'!#REF!,'VISSIM Travel Time Outputs'!#REF!,$D65,'VISSIM Travel Time Outputs'!#REF!,"AVG",'VISSIM Travel Time Outputs'!#REF!,IJ$9),"-")</f>
        <v>-</v>
      </c>
      <c r="IK65" s="324" t="str">
        <f>IFERROR(AVERAGEIFS('VISSIM Travel Time Outputs'!#REF!,'VISSIM Travel Time Outputs'!#REF!,$D65,'VISSIM Travel Time Outputs'!#REF!,"AVG",'VISSIM Travel Time Outputs'!#REF!,IK$9),"-")</f>
        <v>-</v>
      </c>
      <c r="IL65" s="324" t="str">
        <f>IFERROR(AVERAGEIFS('VISSIM Travel Time Outputs'!#REF!,'VISSIM Travel Time Outputs'!#REF!,$D65,'VISSIM Travel Time Outputs'!#REF!,"AVG",'VISSIM Travel Time Outputs'!#REF!,IL$9),"-")</f>
        <v>-</v>
      </c>
      <c r="IM65" s="324" t="str">
        <f>IFERROR(AVERAGEIFS('VISSIM Travel Time Outputs'!#REF!,'VISSIM Travel Time Outputs'!#REF!,$D65,'VISSIM Travel Time Outputs'!#REF!,"AVG",'VISSIM Travel Time Outputs'!#REF!,IM$9),"-")</f>
        <v>-</v>
      </c>
      <c r="IN65" s="324" t="str">
        <f>IFERROR(AVERAGEIFS('VISSIM Travel Time Outputs'!#REF!,'VISSIM Travel Time Outputs'!#REF!,$D65,'VISSIM Travel Time Outputs'!#REF!,"AVG",'VISSIM Travel Time Outputs'!#REF!,IN$9),"-")</f>
        <v>-</v>
      </c>
      <c r="IO65" s="324" t="str">
        <f>IFERROR(AVERAGEIFS('VISSIM Travel Time Outputs'!#REF!,'VISSIM Travel Time Outputs'!#REF!,$D65,'VISSIM Travel Time Outputs'!#REF!,"AVG",'VISSIM Travel Time Outputs'!#REF!,IO$9),"-")</f>
        <v>-</v>
      </c>
      <c r="IP65" s="324" t="str">
        <f>IFERROR(AVERAGEIFS('VISSIM Travel Time Outputs'!#REF!,'VISSIM Travel Time Outputs'!#REF!,$D65,'VISSIM Travel Time Outputs'!#REF!,"AVG",'VISSIM Travel Time Outputs'!#REF!,IP$9),"-")</f>
        <v>-</v>
      </c>
      <c r="IQ65" s="324" t="str">
        <f>IFERROR(AVERAGEIFS('VISSIM Travel Time Outputs'!#REF!,'VISSIM Travel Time Outputs'!#REF!,$D65,'VISSIM Travel Time Outputs'!#REF!,"AVG",'VISSIM Travel Time Outputs'!#REF!,IQ$9),"-")</f>
        <v>-</v>
      </c>
      <c r="IR65" s="324" t="str">
        <f>IFERROR(AVERAGEIFS('VISSIM Travel Time Outputs'!#REF!,'VISSIM Travel Time Outputs'!#REF!,$D65,'VISSIM Travel Time Outputs'!#REF!,"AVG",'VISSIM Travel Time Outputs'!#REF!,IR$9),"-")</f>
        <v>-</v>
      </c>
      <c r="IS65" s="325" t="str">
        <f>IFERROR(AVERAGEIFS('VISSIM Travel Time Outputs'!#REF!,'VISSIM Travel Time Outputs'!#REF!,$D65,'VISSIM Travel Time Outputs'!#REF!,"AVG",'VISSIM Travel Time Outputs'!#REF!,IS$9),"-")</f>
        <v>-</v>
      </c>
      <c r="IT65" s="325" t="str">
        <f t="shared" si="31"/>
        <v>--</v>
      </c>
    </row>
    <row r="66" spans="1:254" x14ac:dyDescent="0.35">
      <c r="A66" s="252" t="str">
        <f t="shared" si="12"/>
        <v>H</v>
      </c>
      <c r="B66" s="319">
        <f t="shared" si="33"/>
        <v>57</v>
      </c>
      <c r="C66" s="413">
        <f>INDEX('Input - Travel Times'!$B$3:$AH$103,MATCH($B66,'Input - Travel Times'!$B$3:$B$103,0),MATCH(C$9,'Input - Travel Times'!$B$3:$AH$3,0))</f>
        <v>0</v>
      </c>
      <c r="D66" s="150">
        <f>INDEX('Input - Travel Times'!$B$3:$AH$103,MATCH($B66,'Input - Travel Times'!$B$3:$B$103,0),MATCH(D$9,'Input - Travel Times'!$B$3:$AH$3,0))</f>
        <v>0</v>
      </c>
      <c r="E66" s="518">
        <f>TIME(0,0,INDEX('Input - Travel Times'!$B$3:$AH$103,MATCH($B66,'Input - Travel Times'!$B$3:$B$103,0),MATCH(E$9,'Input - Travel Times'!$B$3:$AH$3,0)))</f>
        <v>0</v>
      </c>
      <c r="F66" s="518">
        <f>TIME(0,0,INDEX('Input - Travel Times'!$B$3:$AH$103,MATCH($B66,'Input - Travel Times'!$B$3:$B$103,0),MATCH(F$9,'Input - Travel Times'!$B$3:$AH$3,0)))</f>
        <v>0</v>
      </c>
      <c r="G66" s="518">
        <f>TIME(0,0,INDEX('Input - Travel Times'!$B$3:$AH$103,MATCH($B66,'Input - Travel Times'!$B$3:$B$103,0),MATCH(G$9,'Input - Travel Times'!$B$3:$AH$3,0)))</f>
        <v>0</v>
      </c>
      <c r="H66" s="518">
        <f>TIME(0,0,INDEX('Input - Travel Times'!$B$3:$AH$103,MATCH($B66,'Input - Travel Times'!$B$3:$B$103,0),MATCH(H$9,'Input - Travel Times'!$B$3:$AH$3,0)))</f>
        <v>0</v>
      </c>
      <c r="J66" s="209" t="str">
        <f>IFERROR(TIME(0,0,AVERAGEIFS('VISSIM Travel Time Outputs'!$I:$I,'VISSIM Travel Time Outputs'!$D:$D,$D66,'VISSIM Travel Time Outputs'!$A:$A,"AVG",'VISSIM Travel Time Outputs'!$B:$B,J$9)),"-")</f>
        <v>-</v>
      </c>
      <c r="K66" s="34" t="str">
        <f>IFERROR(TIME(0,0,AVERAGEIFS('VISSIM Travel Time Outputs'!$I:$I,'VISSIM Travel Time Outputs'!$D:$D,$D66,'VISSIM Travel Time Outputs'!$A:$A,"AVG",'VISSIM Travel Time Outputs'!$B:$B,K$9)),"-")</f>
        <v>-</v>
      </c>
      <c r="L66" s="34" t="str">
        <f>IFERROR(TIME(0,0,AVERAGEIFS('VISSIM Travel Time Outputs'!$I:$I,'VISSIM Travel Time Outputs'!$D:$D,$D66,'VISSIM Travel Time Outputs'!$A:$A,"AVG",'VISSIM Travel Time Outputs'!$B:$B,L$9)),"-")</f>
        <v>-</v>
      </c>
      <c r="M66" s="34" t="str">
        <f>IFERROR(TIME(0,0,AVERAGEIFS('VISSIM Travel Time Outputs'!$I:$I,'VISSIM Travel Time Outputs'!$D:$D,$D66,'VISSIM Travel Time Outputs'!$A:$A,"AVG",'VISSIM Travel Time Outputs'!$B:$B,M$9)),"-")</f>
        <v>-</v>
      </c>
      <c r="N66" s="34" t="str">
        <f>IFERROR(TIME(0,0,AVERAGEIFS('VISSIM Travel Time Outputs'!$I:$I,'VISSIM Travel Time Outputs'!$D:$D,$D66,'VISSIM Travel Time Outputs'!$A:$A,"AVG",'VISSIM Travel Time Outputs'!$B:$B,N$9)),"-")</f>
        <v>-</v>
      </c>
      <c r="O66" s="34" t="str">
        <f>IFERROR(TIME(0,0,AVERAGEIFS('VISSIM Travel Time Outputs'!$I:$I,'VISSIM Travel Time Outputs'!$D:$D,$D66,'VISSIM Travel Time Outputs'!$A:$A,"AVG",'VISSIM Travel Time Outputs'!$B:$B,O$9)),"-")</f>
        <v>-</v>
      </c>
      <c r="P66" s="34" t="str">
        <f>IFERROR(TIME(0,0,AVERAGEIFS('VISSIM Travel Time Outputs'!$I:$I,'VISSIM Travel Time Outputs'!$D:$D,$D66,'VISSIM Travel Time Outputs'!$A:$A,"AVG",'VISSIM Travel Time Outputs'!$B:$B,P$9)),"-")</f>
        <v>-</v>
      </c>
      <c r="Q66" s="34" t="str">
        <f>IFERROR(TIME(0,0,AVERAGEIFS('VISSIM Travel Time Outputs'!$I:$I,'VISSIM Travel Time Outputs'!$D:$D,$D66,'VISSIM Travel Time Outputs'!$A:$A,"AVG",'VISSIM Travel Time Outputs'!$B:$B,Q$9)),"-")</f>
        <v>-</v>
      </c>
      <c r="R66" s="34" t="str">
        <f>IFERROR(TIME(0,0,AVERAGEIFS('VISSIM Travel Time Outputs'!$I:$I,'VISSIM Travel Time Outputs'!$D:$D,$D66,'VISSIM Travel Time Outputs'!$A:$A,"AVG",'VISSIM Travel Time Outputs'!$B:$B,R$9)),"-")</f>
        <v>-</v>
      </c>
      <c r="S66" s="34" t="str">
        <f>IFERROR(TIME(0,0,AVERAGEIFS('VISSIM Travel Time Outputs'!$I:$I,'VISSIM Travel Time Outputs'!$D:$D,$D66,'VISSIM Travel Time Outputs'!$A:$A,"AVG",'VISSIM Travel Time Outputs'!$B:$B,S$9)),"-")</f>
        <v>-</v>
      </c>
      <c r="T66" s="34" t="str">
        <f>IFERROR(TIME(0,0,AVERAGEIFS('VISSIM Travel Time Outputs'!$I:$I,'VISSIM Travel Time Outputs'!$D:$D,$D66,'VISSIM Travel Time Outputs'!$A:$A,"AVG",'VISSIM Travel Time Outputs'!$B:$B,T$9)),"-")</f>
        <v>-</v>
      </c>
      <c r="U66" s="34" t="str">
        <f>IFERROR(TIME(0,0,AVERAGEIFS('VISSIM Travel Time Outputs'!$I:$I,'VISSIM Travel Time Outputs'!$D:$D,$D66,'VISSIM Travel Time Outputs'!$A:$A,"AVG",'VISSIM Travel Time Outputs'!$B:$B,U$9)),"-")</f>
        <v>-</v>
      </c>
      <c r="V66" s="34" t="str">
        <f>IFERROR(TIME(0,0,AVERAGEIFS('VISSIM Travel Time Outputs'!$I:$I,'VISSIM Travel Time Outputs'!$D:$D,$D66,'VISSIM Travel Time Outputs'!$A:$A,"AVG",'VISSIM Travel Time Outputs'!$B:$B,V$9)),"-")</f>
        <v>-</v>
      </c>
      <c r="W66" s="34" t="str">
        <f>IFERROR(TIME(0,0,AVERAGEIFS('VISSIM Travel Time Outputs'!$I:$I,'VISSIM Travel Time Outputs'!$D:$D,$D66,'VISSIM Travel Time Outputs'!$A:$A,"AVG",'VISSIM Travel Time Outputs'!$B:$B,W$9)),"-")</f>
        <v>-</v>
      </c>
      <c r="X66" s="34" t="str">
        <f>IFERROR(TIME(0,0,AVERAGEIFS('VISSIM Travel Time Outputs'!$I:$I,'VISSIM Travel Time Outputs'!$D:$D,$D66,'VISSIM Travel Time Outputs'!$A:$A,"AVG",'VISSIM Travel Time Outputs'!$B:$B,X$9)),"-")</f>
        <v>-</v>
      </c>
      <c r="Y66" s="134" t="str">
        <f>IFERROR(TIME(0,0,AVERAGEIFS('VISSIM Travel Time Outputs'!$I:$I,'VISSIM Travel Time Outputs'!$D:$D,$D66,'VISSIM Travel Time Outputs'!$A:$A,"AVG",'VISSIM Travel Time Outputs'!$B:$B,Y$9)),"-")</f>
        <v>-</v>
      </c>
      <c r="Z66" s="254"/>
      <c r="AA66" s="323" t="str">
        <f>IFERROR(AVERAGEIFS('VISSIM Travel Time Outputs'!$F:$F,'VISSIM Travel Time Outputs'!$D:$D,$D66,'VISSIM Travel Time Outputs'!$A:$A,"AVG",'VISSIM Travel Time Outputs'!$B:$B,AA$9),"-")</f>
        <v>-</v>
      </c>
      <c r="AB66" s="324" t="str">
        <f>IFERROR(AVERAGEIFS('VISSIM Travel Time Outputs'!$F:$F,'VISSIM Travel Time Outputs'!$D:$D,$D66,'VISSIM Travel Time Outputs'!$A:$A,"AVG",'VISSIM Travel Time Outputs'!$B:$B,AB$9),"-")</f>
        <v>-</v>
      </c>
      <c r="AC66" s="324" t="str">
        <f>IFERROR(AVERAGEIFS('VISSIM Travel Time Outputs'!$F:$F,'VISSIM Travel Time Outputs'!$D:$D,$D66,'VISSIM Travel Time Outputs'!$A:$A,"AVG",'VISSIM Travel Time Outputs'!$B:$B,AC$9),"-")</f>
        <v>-</v>
      </c>
      <c r="AD66" s="324" t="str">
        <f>IFERROR(AVERAGEIFS('VISSIM Travel Time Outputs'!$F:$F,'VISSIM Travel Time Outputs'!$D:$D,$D66,'VISSIM Travel Time Outputs'!$A:$A,"AVG",'VISSIM Travel Time Outputs'!$B:$B,AD$9),"-")</f>
        <v>-</v>
      </c>
      <c r="AE66" s="324" t="str">
        <f>IFERROR(AVERAGEIFS('VISSIM Travel Time Outputs'!$F:$F,'VISSIM Travel Time Outputs'!$D:$D,$D66,'VISSIM Travel Time Outputs'!$A:$A,"AVG",'VISSIM Travel Time Outputs'!$B:$B,AE$9),"-")</f>
        <v>-</v>
      </c>
      <c r="AF66" s="324" t="str">
        <f>IFERROR(AVERAGEIFS('VISSIM Travel Time Outputs'!$F:$F,'VISSIM Travel Time Outputs'!$D:$D,$D66,'VISSIM Travel Time Outputs'!$A:$A,"AVG",'VISSIM Travel Time Outputs'!$B:$B,AF$9),"-")</f>
        <v>-</v>
      </c>
      <c r="AG66" s="324" t="str">
        <f>IFERROR(AVERAGEIFS('VISSIM Travel Time Outputs'!$F:$F,'VISSIM Travel Time Outputs'!$D:$D,$D66,'VISSIM Travel Time Outputs'!$A:$A,"AVG",'VISSIM Travel Time Outputs'!$B:$B,AG$9),"-")</f>
        <v>-</v>
      </c>
      <c r="AH66" s="324" t="str">
        <f>IFERROR(AVERAGEIFS('VISSIM Travel Time Outputs'!$F:$F,'VISSIM Travel Time Outputs'!$D:$D,$D66,'VISSIM Travel Time Outputs'!$A:$A,"AVG",'VISSIM Travel Time Outputs'!$B:$B,AH$9),"-")</f>
        <v>-</v>
      </c>
      <c r="AI66" s="324" t="str">
        <f>IFERROR(AVERAGEIFS('VISSIM Travel Time Outputs'!$F:$F,'VISSIM Travel Time Outputs'!$D:$D,$D66,'VISSIM Travel Time Outputs'!$A:$A,"AVG",'VISSIM Travel Time Outputs'!$B:$B,AI$9),"-")</f>
        <v>-</v>
      </c>
      <c r="AJ66" s="324" t="str">
        <f>IFERROR(AVERAGEIFS('VISSIM Travel Time Outputs'!$F:$F,'VISSIM Travel Time Outputs'!$D:$D,$D66,'VISSIM Travel Time Outputs'!$A:$A,"AVG",'VISSIM Travel Time Outputs'!$B:$B,AJ$9),"-")</f>
        <v>-</v>
      </c>
      <c r="AK66" s="324" t="str">
        <f>IFERROR(AVERAGEIFS('VISSIM Travel Time Outputs'!$F:$F,'VISSIM Travel Time Outputs'!$D:$D,$D66,'VISSIM Travel Time Outputs'!$A:$A,"AVG",'VISSIM Travel Time Outputs'!$B:$B,AK$9),"-")</f>
        <v>-</v>
      </c>
      <c r="AL66" s="324" t="str">
        <f>IFERROR(AVERAGEIFS('VISSIM Travel Time Outputs'!$F:$F,'VISSIM Travel Time Outputs'!$D:$D,$D66,'VISSIM Travel Time Outputs'!$A:$A,"AVG",'VISSIM Travel Time Outputs'!$B:$B,AL$9),"-")</f>
        <v>-</v>
      </c>
      <c r="AM66" s="324" t="str">
        <f>IFERROR(AVERAGEIFS('VISSIM Travel Time Outputs'!$F:$F,'VISSIM Travel Time Outputs'!$D:$D,$D66,'VISSIM Travel Time Outputs'!$A:$A,"AVG",'VISSIM Travel Time Outputs'!$B:$B,AM$9),"-")</f>
        <v>-</v>
      </c>
      <c r="AN66" s="324" t="str">
        <f>IFERROR(AVERAGEIFS('VISSIM Travel Time Outputs'!$F:$F,'VISSIM Travel Time Outputs'!$D:$D,$D66,'VISSIM Travel Time Outputs'!$A:$A,"AVG",'VISSIM Travel Time Outputs'!$B:$B,AN$9),"-")</f>
        <v>-</v>
      </c>
      <c r="AO66" s="324" t="str">
        <f>IFERROR(AVERAGEIFS('VISSIM Travel Time Outputs'!$F:$F,'VISSIM Travel Time Outputs'!$D:$D,$D66,'VISSIM Travel Time Outputs'!$A:$A,"AVG",'VISSIM Travel Time Outputs'!$B:$B,AO$9),"-")</f>
        <v>-</v>
      </c>
      <c r="AP66" s="325" t="str">
        <f>IFERROR(AVERAGEIFS('VISSIM Travel Time Outputs'!$F:$F,'VISSIM Travel Time Outputs'!$D:$D,$D66,'VISSIM Travel Time Outputs'!$A:$A,"AVG",'VISSIM Travel Time Outputs'!$B:$B,AP$9),"-")</f>
        <v>-</v>
      </c>
      <c r="AQ66" s="331"/>
      <c r="AR66" s="209" t="str">
        <f t="shared" si="13"/>
        <v>--</v>
      </c>
      <c r="AS66" s="354" t="str">
        <f t="shared" si="14"/>
        <v>--</v>
      </c>
      <c r="AT66" s="325">
        <f t="shared" si="15"/>
        <v>0</v>
      </c>
      <c r="AU66" s="255"/>
      <c r="AV66" s="209" t="str">
        <f>IFERROR(TIME(0,0,AVERAGEIFS('VISSIM Travel Time Outputs'!$J:$J,'VISSIM Travel Time Outputs'!$D:$D,$D66,'VISSIM Travel Time Outputs'!$A:$A,"AVG",'VISSIM Travel Time Outputs'!$B:$B,AV$9)),"-")</f>
        <v>-</v>
      </c>
      <c r="AW66" s="34" t="str">
        <f>IFERROR(TIME(0,0,AVERAGEIFS('VISSIM Travel Time Outputs'!$J:$J,'VISSIM Travel Time Outputs'!$D:$D,$D66,'VISSIM Travel Time Outputs'!$A:$A,"AVG",'VISSIM Travel Time Outputs'!$B:$B,AW$9)),"-")</f>
        <v>-</v>
      </c>
      <c r="AX66" s="34" t="str">
        <f>IFERROR(TIME(0,0,AVERAGEIFS('VISSIM Travel Time Outputs'!$J:$J,'VISSIM Travel Time Outputs'!$D:$D,$D66,'VISSIM Travel Time Outputs'!$A:$A,"AVG",'VISSIM Travel Time Outputs'!$B:$B,AX$9)),"-")</f>
        <v>-</v>
      </c>
      <c r="AY66" s="34" t="str">
        <f>IFERROR(TIME(0,0,AVERAGEIFS('VISSIM Travel Time Outputs'!$J:$J,'VISSIM Travel Time Outputs'!$D:$D,$D66,'VISSIM Travel Time Outputs'!$A:$A,"AVG",'VISSIM Travel Time Outputs'!$B:$B,AY$9)),"-")</f>
        <v>-</v>
      </c>
      <c r="AZ66" s="34" t="str">
        <f>IFERROR(TIME(0,0,AVERAGEIFS('VISSIM Travel Time Outputs'!$J:$J,'VISSIM Travel Time Outputs'!$D:$D,$D66,'VISSIM Travel Time Outputs'!$A:$A,"AVG",'VISSIM Travel Time Outputs'!$B:$B,AZ$9)),"-")</f>
        <v>-</v>
      </c>
      <c r="BA66" s="34" t="str">
        <f>IFERROR(TIME(0,0,AVERAGEIFS('VISSIM Travel Time Outputs'!$J:$J,'VISSIM Travel Time Outputs'!$D:$D,$D66,'VISSIM Travel Time Outputs'!$A:$A,"AVG",'VISSIM Travel Time Outputs'!$B:$B,BA$9)),"-")</f>
        <v>-</v>
      </c>
      <c r="BB66" s="34" t="str">
        <f>IFERROR(TIME(0,0,AVERAGEIFS('VISSIM Travel Time Outputs'!$J:$J,'VISSIM Travel Time Outputs'!$D:$D,$D66,'VISSIM Travel Time Outputs'!$A:$A,"AVG",'VISSIM Travel Time Outputs'!$B:$B,BB$9)),"-")</f>
        <v>-</v>
      </c>
      <c r="BC66" s="34" t="str">
        <f>IFERROR(TIME(0,0,AVERAGEIFS('VISSIM Travel Time Outputs'!$J:$J,'VISSIM Travel Time Outputs'!$D:$D,$D66,'VISSIM Travel Time Outputs'!$A:$A,"AVG",'VISSIM Travel Time Outputs'!$B:$B,BC$9)),"-")</f>
        <v>-</v>
      </c>
      <c r="BD66" s="34" t="str">
        <f>IFERROR(TIME(0,0,AVERAGEIFS('VISSIM Travel Time Outputs'!$J:$J,'VISSIM Travel Time Outputs'!$D:$D,$D66,'VISSIM Travel Time Outputs'!$A:$A,"AVG",'VISSIM Travel Time Outputs'!$B:$B,BD$9)),"-")</f>
        <v>-</v>
      </c>
      <c r="BE66" s="34" t="str">
        <f>IFERROR(TIME(0,0,AVERAGEIFS('VISSIM Travel Time Outputs'!$J:$J,'VISSIM Travel Time Outputs'!$D:$D,$D66,'VISSIM Travel Time Outputs'!$A:$A,"AVG",'VISSIM Travel Time Outputs'!$B:$B,BE$9)),"-")</f>
        <v>-</v>
      </c>
      <c r="BF66" s="34" t="str">
        <f>IFERROR(TIME(0,0,AVERAGEIFS('VISSIM Travel Time Outputs'!$J:$J,'VISSIM Travel Time Outputs'!$D:$D,$D66,'VISSIM Travel Time Outputs'!$A:$A,"AVG",'VISSIM Travel Time Outputs'!$B:$B,BF$9)),"-")</f>
        <v>-</v>
      </c>
      <c r="BG66" s="34" t="str">
        <f>IFERROR(TIME(0,0,AVERAGEIFS('VISSIM Travel Time Outputs'!$J:$J,'VISSIM Travel Time Outputs'!$D:$D,$D66,'VISSIM Travel Time Outputs'!$A:$A,"AVG",'VISSIM Travel Time Outputs'!$B:$B,BG$9)),"-")</f>
        <v>-</v>
      </c>
      <c r="BH66" s="34" t="str">
        <f>IFERROR(TIME(0,0,AVERAGEIFS('VISSIM Travel Time Outputs'!$J:$J,'VISSIM Travel Time Outputs'!$D:$D,$D66,'VISSIM Travel Time Outputs'!$A:$A,"AVG",'VISSIM Travel Time Outputs'!$B:$B,BH$9)),"-")</f>
        <v>-</v>
      </c>
      <c r="BI66" s="34" t="str">
        <f>IFERROR(TIME(0,0,AVERAGEIFS('VISSIM Travel Time Outputs'!$J:$J,'VISSIM Travel Time Outputs'!$D:$D,$D66,'VISSIM Travel Time Outputs'!$A:$A,"AVG",'VISSIM Travel Time Outputs'!$B:$B,BI$9)),"-")</f>
        <v>-</v>
      </c>
      <c r="BJ66" s="34" t="str">
        <f>IFERROR(TIME(0,0,AVERAGEIFS('VISSIM Travel Time Outputs'!$J:$J,'VISSIM Travel Time Outputs'!$D:$D,$D66,'VISSIM Travel Time Outputs'!$A:$A,"AVG",'VISSIM Travel Time Outputs'!$B:$B,BJ$9)),"-")</f>
        <v>-</v>
      </c>
      <c r="BK66" s="134" t="str">
        <f>IFERROR(TIME(0,0,AVERAGEIFS('VISSIM Travel Time Outputs'!$J:$J,'VISSIM Travel Time Outputs'!$D:$D,$D66,'VISSIM Travel Time Outputs'!$A:$A,"AVG",'VISSIM Travel Time Outputs'!$B:$B,BK$9)),"-")</f>
        <v>-</v>
      </c>
      <c r="BL66" s="126"/>
      <c r="BM66" s="323" t="str">
        <f>IFERROR(AVERAGEIFS('VISSIM Travel Time Outputs'!$G:$G,'VISSIM Travel Time Outputs'!$D:$D,$D66,'VISSIM Travel Time Outputs'!$A:$A,"AVG",'VISSIM Travel Time Outputs'!$B:$B,BM$9),"-")</f>
        <v>-</v>
      </c>
      <c r="BN66" s="324" t="str">
        <f>IFERROR(AVERAGEIFS('VISSIM Travel Time Outputs'!$G:$G,'VISSIM Travel Time Outputs'!$D:$D,$D66,'VISSIM Travel Time Outputs'!$A:$A,"AVG",'VISSIM Travel Time Outputs'!$B:$B,BN$9),"-")</f>
        <v>-</v>
      </c>
      <c r="BO66" s="324" t="str">
        <f>IFERROR(AVERAGEIFS('VISSIM Travel Time Outputs'!$G:$G,'VISSIM Travel Time Outputs'!$D:$D,$D66,'VISSIM Travel Time Outputs'!$A:$A,"AVG",'VISSIM Travel Time Outputs'!$B:$B,BO$9),"-")</f>
        <v>-</v>
      </c>
      <c r="BP66" s="324" t="str">
        <f>IFERROR(AVERAGEIFS('VISSIM Travel Time Outputs'!$G:$G,'VISSIM Travel Time Outputs'!$D:$D,$D66,'VISSIM Travel Time Outputs'!$A:$A,"AVG",'VISSIM Travel Time Outputs'!$B:$B,BP$9),"-")</f>
        <v>-</v>
      </c>
      <c r="BQ66" s="324" t="str">
        <f>IFERROR(AVERAGEIFS('VISSIM Travel Time Outputs'!$G:$G,'VISSIM Travel Time Outputs'!$D:$D,$D66,'VISSIM Travel Time Outputs'!$A:$A,"AVG",'VISSIM Travel Time Outputs'!$B:$B,BQ$9),"-")</f>
        <v>-</v>
      </c>
      <c r="BR66" s="324" t="str">
        <f>IFERROR(AVERAGEIFS('VISSIM Travel Time Outputs'!$G:$G,'VISSIM Travel Time Outputs'!$D:$D,$D66,'VISSIM Travel Time Outputs'!$A:$A,"AVG",'VISSIM Travel Time Outputs'!$B:$B,BR$9),"-")</f>
        <v>-</v>
      </c>
      <c r="BS66" s="324" t="str">
        <f>IFERROR(AVERAGEIFS('VISSIM Travel Time Outputs'!$G:$G,'VISSIM Travel Time Outputs'!$D:$D,$D66,'VISSIM Travel Time Outputs'!$A:$A,"AVG",'VISSIM Travel Time Outputs'!$B:$B,BS$9),"-")</f>
        <v>-</v>
      </c>
      <c r="BT66" s="324" t="str">
        <f>IFERROR(AVERAGEIFS('VISSIM Travel Time Outputs'!$G:$G,'VISSIM Travel Time Outputs'!$D:$D,$D66,'VISSIM Travel Time Outputs'!$A:$A,"AVG",'VISSIM Travel Time Outputs'!$B:$B,BT$9),"-")</f>
        <v>-</v>
      </c>
      <c r="BU66" s="324" t="str">
        <f>IFERROR(AVERAGEIFS('VISSIM Travel Time Outputs'!$G:$G,'VISSIM Travel Time Outputs'!$D:$D,$D66,'VISSIM Travel Time Outputs'!$A:$A,"AVG",'VISSIM Travel Time Outputs'!$B:$B,BU$9),"-")</f>
        <v>-</v>
      </c>
      <c r="BV66" s="324" t="str">
        <f>IFERROR(AVERAGEIFS('VISSIM Travel Time Outputs'!$G:$G,'VISSIM Travel Time Outputs'!$D:$D,$D66,'VISSIM Travel Time Outputs'!$A:$A,"AVG",'VISSIM Travel Time Outputs'!$B:$B,BV$9),"-")</f>
        <v>-</v>
      </c>
      <c r="BW66" s="324" t="str">
        <f>IFERROR(AVERAGEIFS('VISSIM Travel Time Outputs'!$G:$G,'VISSIM Travel Time Outputs'!$D:$D,$D66,'VISSIM Travel Time Outputs'!$A:$A,"AVG",'VISSIM Travel Time Outputs'!$B:$B,BW$9),"-")</f>
        <v>-</v>
      </c>
      <c r="BX66" s="324" t="str">
        <f>IFERROR(AVERAGEIFS('VISSIM Travel Time Outputs'!$G:$G,'VISSIM Travel Time Outputs'!$D:$D,$D66,'VISSIM Travel Time Outputs'!$A:$A,"AVG",'VISSIM Travel Time Outputs'!$B:$B,BX$9),"-")</f>
        <v>-</v>
      </c>
      <c r="BY66" s="324" t="str">
        <f>IFERROR(AVERAGEIFS('VISSIM Travel Time Outputs'!$G:$G,'VISSIM Travel Time Outputs'!$D:$D,$D66,'VISSIM Travel Time Outputs'!$A:$A,"AVG",'VISSIM Travel Time Outputs'!$B:$B,BY$9),"-")</f>
        <v>-</v>
      </c>
      <c r="BZ66" s="324" t="str">
        <f>IFERROR(AVERAGEIFS('VISSIM Travel Time Outputs'!$G:$G,'VISSIM Travel Time Outputs'!$D:$D,$D66,'VISSIM Travel Time Outputs'!$A:$A,"AVG",'VISSIM Travel Time Outputs'!$B:$B,BZ$9),"-")</f>
        <v>-</v>
      </c>
      <c r="CA66" s="324" t="str">
        <f>IFERROR(AVERAGEIFS('VISSIM Travel Time Outputs'!$G:$G,'VISSIM Travel Time Outputs'!$D:$D,$D66,'VISSIM Travel Time Outputs'!$A:$A,"AVG",'VISSIM Travel Time Outputs'!$B:$B,CA$9),"-")</f>
        <v>-</v>
      </c>
      <c r="CB66" s="325" t="str">
        <f>IFERROR(AVERAGEIFS('VISSIM Travel Time Outputs'!$G:$G,'VISSIM Travel Time Outputs'!$D:$D,$D66,'VISSIM Travel Time Outputs'!$A:$A,"AVG",'VISSIM Travel Time Outputs'!$B:$B,CB$9),"-")</f>
        <v>-</v>
      </c>
      <c r="CC66" s="254"/>
      <c r="CD66" s="209" t="str">
        <f t="shared" si="16"/>
        <v>--</v>
      </c>
      <c r="CE66" s="354" t="str">
        <f t="shared" si="17"/>
        <v>--</v>
      </c>
      <c r="CF66" s="325">
        <f t="shared" si="18"/>
        <v>0</v>
      </c>
      <c r="CG66" s="331"/>
      <c r="CH66" s="209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134"/>
      <c r="CX66" s="331"/>
      <c r="CY66" s="323"/>
      <c r="CZ66" s="324"/>
      <c r="DA66" s="324"/>
      <c r="DB66" s="324"/>
      <c r="DC66" s="324"/>
      <c r="DD66" s="324"/>
      <c r="DE66" s="324"/>
      <c r="DF66" s="324"/>
      <c r="DG66" s="324"/>
      <c r="DH66" s="324"/>
      <c r="DI66" s="324"/>
      <c r="DJ66" s="324"/>
      <c r="DK66" s="324"/>
      <c r="DL66" s="324"/>
      <c r="DM66" s="324"/>
      <c r="DN66" s="325"/>
      <c r="DO66" s="331"/>
      <c r="DP66" s="209" t="str">
        <f t="shared" si="19"/>
        <v>--</v>
      </c>
      <c r="DQ66" s="354" t="str">
        <f t="shared" si="20"/>
        <v>--</v>
      </c>
      <c r="DR66" s="325">
        <f t="shared" si="21"/>
        <v>0</v>
      </c>
      <c r="DS66" s="255"/>
      <c r="DT66" s="209" t="str">
        <f>IFERROR(TIME(0,0,AVERAGEIFS('VISSIM Travel Time Outputs'!$K:$K,'VISSIM Travel Time Outputs'!$D:$D,$D66,'VISSIM Travel Time Outputs'!$A:$A,"AVG",'VISSIM Travel Time Outputs'!$B:$B,DT$9)),"-")</f>
        <v>-</v>
      </c>
      <c r="DU66" s="34" t="str">
        <f>IFERROR(TIME(0,0,AVERAGEIFS('VISSIM Travel Time Outputs'!$K:$K,'VISSIM Travel Time Outputs'!$D:$D,$D66,'VISSIM Travel Time Outputs'!$A:$A,"AVG",'VISSIM Travel Time Outputs'!$B:$B,DU$9)),"-")</f>
        <v>-</v>
      </c>
      <c r="DV66" s="34" t="str">
        <f>IFERROR(TIME(0,0,AVERAGEIFS('VISSIM Travel Time Outputs'!$K:$K,'VISSIM Travel Time Outputs'!$D:$D,$D66,'VISSIM Travel Time Outputs'!$A:$A,"AVG",'VISSIM Travel Time Outputs'!$B:$B,DV$9)),"-")</f>
        <v>-</v>
      </c>
      <c r="DW66" s="34" t="str">
        <f>IFERROR(TIME(0,0,AVERAGEIFS('VISSIM Travel Time Outputs'!$K:$K,'VISSIM Travel Time Outputs'!$D:$D,$D66,'VISSIM Travel Time Outputs'!$A:$A,"AVG",'VISSIM Travel Time Outputs'!$B:$B,DW$9)),"-")</f>
        <v>-</v>
      </c>
      <c r="DX66" s="34" t="str">
        <f>IFERROR(TIME(0,0,AVERAGEIFS('VISSIM Travel Time Outputs'!$K:$K,'VISSIM Travel Time Outputs'!$D:$D,$D66,'VISSIM Travel Time Outputs'!$A:$A,"AVG",'VISSIM Travel Time Outputs'!$B:$B,DX$9)),"-")</f>
        <v>-</v>
      </c>
      <c r="DY66" s="34" t="str">
        <f>IFERROR(TIME(0,0,AVERAGEIFS('VISSIM Travel Time Outputs'!$K:$K,'VISSIM Travel Time Outputs'!$D:$D,$D66,'VISSIM Travel Time Outputs'!$A:$A,"AVG",'VISSIM Travel Time Outputs'!$B:$B,DY$9)),"-")</f>
        <v>-</v>
      </c>
      <c r="DZ66" s="34" t="str">
        <f>IFERROR(TIME(0,0,AVERAGEIFS('VISSIM Travel Time Outputs'!$K:$K,'VISSIM Travel Time Outputs'!$D:$D,$D66,'VISSIM Travel Time Outputs'!$A:$A,"AVG",'VISSIM Travel Time Outputs'!$B:$B,DZ$9)),"-")</f>
        <v>-</v>
      </c>
      <c r="EA66" s="34" t="str">
        <f>IFERROR(TIME(0,0,AVERAGEIFS('VISSIM Travel Time Outputs'!$K:$K,'VISSIM Travel Time Outputs'!$D:$D,$D66,'VISSIM Travel Time Outputs'!$A:$A,"AVG",'VISSIM Travel Time Outputs'!$B:$B,EA$9)),"-")</f>
        <v>-</v>
      </c>
      <c r="EB66" s="34" t="str">
        <f>IFERROR(TIME(0,0,AVERAGEIFS('VISSIM Travel Time Outputs'!$K:$K,'VISSIM Travel Time Outputs'!$D:$D,$D66,'VISSIM Travel Time Outputs'!$A:$A,"AVG",'VISSIM Travel Time Outputs'!$B:$B,EB$9)),"-")</f>
        <v>-</v>
      </c>
      <c r="EC66" s="34" t="str">
        <f>IFERROR(TIME(0,0,AVERAGEIFS('VISSIM Travel Time Outputs'!$K:$K,'VISSIM Travel Time Outputs'!$D:$D,$D66,'VISSIM Travel Time Outputs'!$A:$A,"AVG",'VISSIM Travel Time Outputs'!$B:$B,EC$9)),"-")</f>
        <v>-</v>
      </c>
      <c r="ED66" s="34" t="str">
        <f>IFERROR(TIME(0,0,AVERAGEIFS('VISSIM Travel Time Outputs'!$K:$K,'VISSIM Travel Time Outputs'!$D:$D,$D66,'VISSIM Travel Time Outputs'!$A:$A,"AVG",'VISSIM Travel Time Outputs'!$B:$B,ED$9)),"-")</f>
        <v>-</v>
      </c>
      <c r="EE66" s="34" t="str">
        <f>IFERROR(TIME(0,0,AVERAGEIFS('VISSIM Travel Time Outputs'!$K:$K,'VISSIM Travel Time Outputs'!$D:$D,$D66,'VISSIM Travel Time Outputs'!$A:$A,"AVG",'VISSIM Travel Time Outputs'!$B:$B,EE$9)),"-")</f>
        <v>-</v>
      </c>
      <c r="EF66" s="34" t="str">
        <f>IFERROR(TIME(0,0,AVERAGEIFS('VISSIM Travel Time Outputs'!$K:$K,'VISSIM Travel Time Outputs'!$D:$D,$D66,'VISSIM Travel Time Outputs'!$A:$A,"AVG",'VISSIM Travel Time Outputs'!$B:$B,EF$9)),"-")</f>
        <v>-</v>
      </c>
      <c r="EG66" s="34" t="str">
        <f>IFERROR(TIME(0,0,AVERAGEIFS('VISSIM Travel Time Outputs'!$K:$K,'VISSIM Travel Time Outputs'!$D:$D,$D66,'VISSIM Travel Time Outputs'!$A:$A,"AVG",'VISSIM Travel Time Outputs'!$B:$B,EG$9)),"-")</f>
        <v>-</v>
      </c>
      <c r="EH66" s="34" t="str">
        <f>IFERROR(TIME(0,0,AVERAGEIFS('VISSIM Travel Time Outputs'!$K:$K,'VISSIM Travel Time Outputs'!$D:$D,$D66,'VISSIM Travel Time Outputs'!$A:$A,"AVG",'VISSIM Travel Time Outputs'!$B:$B,EH$9)),"-")</f>
        <v>-</v>
      </c>
      <c r="EI66" s="134" t="str">
        <f>IFERROR(TIME(0,0,AVERAGEIFS('VISSIM Travel Time Outputs'!$K:$K,'VISSIM Travel Time Outputs'!$D:$D,$D66,'VISSIM Travel Time Outputs'!$A:$A,"AVG",'VISSIM Travel Time Outputs'!$B:$B,EI$9)),"-")</f>
        <v>-</v>
      </c>
      <c r="EJ66" s="126"/>
      <c r="EK66" s="323" t="str">
        <f>IFERROR(AVERAGEIFS('VISSIM Travel Time Outputs'!$H:$H,'VISSIM Travel Time Outputs'!$D:$D,$D66,'VISSIM Travel Time Outputs'!$A:$A,"AVG",'VISSIM Travel Time Outputs'!$B:$B,EK$9),"-")</f>
        <v>-</v>
      </c>
      <c r="EL66" s="324" t="str">
        <f>IFERROR(AVERAGEIFS('VISSIM Travel Time Outputs'!$H:$H,'VISSIM Travel Time Outputs'!$D:$D,$D66,'VISSIM Travel Time Outputs'!$A:$A,"AVG",'VISSIM Travel Time Outputs'!$B:$B,EL$9),"-")</f>
        <v>-</v>
      </c>
      <c r="EM66" s="324" t="str">
        <f>IFERROR(AVERAGEIFS('VISSIM Travel Time Outputs'!$H:$H,'VISSIM Travel Time Outputs'!$D:$D,$D66,'VISSIM Travel Time Outputs'!$A:$A,"AVG",'VISSIM Travel Time Outputs'!$B:$B,EM$9),"-")</f>
        <v>-</v>
      </c>
      <c r="EN66" s="324" t="str">
        <f>IFERROR(AVERAGEIFS('VISSIM Travel Time Outputs'!$H:$H,'VISSIM Travel Time Outputs'!$D:$D,$D66,'VISSIM Travel Time Outputs'!$A:$A,"AVG",'VISSIM Travel Time Outputs'!$B:$B,EN$9),"-")</f>
        <v>-</v>
      </c>
      <c r="EO66" s="324" t="str">
        <f>IFERROR(AVERAGEIFS('VISSIM Travel Time Outputs'!$H:$H,'VISSIM Travel Time Outputs'!$D:$D,$D66,'VISSIM Travel Time Outputs'!$A:$A,"AVG",'VISSIM Travel Time Outputs'!$B:$B,EO$9),"-")</f>
        <v>-</v>
      </c>
      <c r="EP66" s="324" t="str">
        <f>IFERROR(AVERAGEIFS('VISSIM Travel Time Outputs'!$H:$H,'VISSIM Travel Time Outputs'!$D:$D,$D66,'VISSIM Travel Time Outputs'!$A:$A,"AVG",'VISSIM Travel Time Outputs'!$B:$B,EP$9),"-")</f>
        <v>-</v>
      </c>
      <c r="EQ66" s="324" t="str">
        <f>IFERROR(AVERAGEIFS('VISSIM Travel Time Outputs'!$H:$H,'VISSIM Travel Time Outputs'!$D:$D,$D66,'VISSIM Travel Time Outputs'!$A:$A,"AVG",'VISSIM Travel Time Outputs'!$B:$B,EQ$9),"-")</f>
        <v>-</v>
      </c>
      <c r="ER66" s="324" t="str">
        <f>IFERROR(AVERAGEIFS('VISSIM Travel Time Outputs'!$H:$H,'VISSIM Travel Time Outputs'!$D:$D,$D66,'VISSIM Travel Time Outputs'!$A:$A,"AVG",'VISSIM Travel Time Outputs'!$B:$B,ER$9),"-")</f>
        <v>-</v>
      </c>
      <c r="ES66" s="324" t="str">
        <f>IFERROR(AVERAGEIFS('VISSIM Travel Time Outputs'!$H:$H,'VISSIM Travel Time Outputs'!$D:$D,$D66,'VISSIM Travel Time Outputs'!$A:$A,"AVG",'VISSIM Travel Time Outputs'!$B:$B,ES$9),"-")</f>
        <v>-</v>
      </c>
      <c r="ET66" s="324" t="str">
        <f>IFERROR(AVERAGEIFS('VISSIM Travel Time Outputs'!$H:$H,'VISSIM Travel Time Outputs'!$D:$D,$D66,'VISSIM Travel Time Outputs'!$A:$A,"AVG",'VISSIM Travel Time Outputs'!$B:$B,ET$9),"-")</f>
        <v>-</v>
      </c>
      <c r="EU66" s="324" t="str">
        <f>IFERROR(AVERAGEIFS('VISSIM Travel Time Outputs'!$H:$H,'VISSIM Travel Time Outputs'!$D:$D,$D66,'VISSIM Travel Time Outputs'!$A:$A,"AVG",'VISSIM Travel Time Outputs'!$B:$B,EU$9),"-")</f>
        <v>-</v>
      </c>
      <c r="EV66" s="324" t="str">
        <f>IFERROR(AVERAGEIFS('VISSIM Travel Time Outputs'!$H:$H,'VISSIM Travel Time Outputs'!$D:$D,$D66,'VISSIM Travel Time Outputs'!$A:$A,"AVG",'VISSIM Travel Time Outputs'!$B:$B,EV$9),"-")</f>
        <v>-</v>
      </c>
      <c r="EW66" s="324" t="str">
        <f>IFERROR(AVERAGEIFS('VISSIM Travel Time Outputs'!$H:$H,'VISSIM Travel Time Outputs'!$D:$D,$D66,'VISSIM Travel Time Outputs'!$A:$A,"AVG",'VISSIM Travel Time Outputs'!$B:$B,EW$9),"-")</f>
        <v>-</v>
      </c>
      <c r="EX66" s="324" t="str">
        <f>IFERROR(AVERAGEIFS('VISSIM Travel Time Outputs'!$H:$H,'VISSIM Travel Time Outputs'!$D:$D,$D66,'VISSIM Travel Time Outputs'!$A:$A,"AVG",'VISSIM Travel Time Outputs'!$B:$B,EX$9),"-")</f>
        <v>-</v>
      </c>
      <c r="EY66" s="324" t="str">
        <f>IFERROR(AVERAGEIFS('VISSIM Travel Time Outputs'!$H:$H,'VISSIM Travel Time Outputs'!$D:$D,$D66,'VISSIM Travel Time Outputs'!$A:$A,"AVG",'VISSIM Travel Time Outputs'!$B:$B,EY$9),"-")</f>
        <v>-</v>
      </c>
      <c r="EZ66" s="325" t="str">
        <f>IFERROR(AVERAGEIFS('VISSIM Travel Time Outputs'!$H:$H,'VISSIM Travel Time Outputs'!$D:$D,$D66,'VISSIM Travel Time Outputs'!$A:$A,"AVG",'VISSIM Travel Time Outputs'!$B:$B,EZ$9),"-")</f>
        <v>-</v>
      </c>
      <c r="FA66" s="254"/>
      <c r="FB66" s="209" t="str">
        <f t="shared" si="22"/>
        <v>--</v>
      </c>
      <c r="FC66" s="354" t="str">
        <f t="shared" si="23"/>
        <v>--</v>
      </c>
      <c r="FD66" s="325">
        <f t="shared" si="24"/>
        <v>0</v>
      </c>
      <c r="FE66" s="331"/>
      <c r="FF66" s="209" t="str">
        <f>IFERROR(GETPIVOTDATA("Average of TRAVTM(40)",#REF!,"TIMEINT",FF$9,"VEHICLETRAVELTIMEMEASUREMENT",$D66)/3600/24,"--")</f>
        <v>--</v>
      </c>
      <c r="FG66" s="34" t="str">
        <f>IFERROR(GETPIVOTDATA("Average of TRAVTM(40)",#REF!,"TIMEINT",FG$9,"VEHICLETRAVELTIMEMEASUREMENT",$D66)/3600/24,"--")</f>
        <v>--</v>
      </c>
      <c r="FH66" s="34" t="str">
        <f>IFERROR(GETPIVOTDATA("Average of TRAVTM(40)",#REF!,"TIMEINT",FH$9,"VEHICLETRAVELTIMEMEASUREMENT",$D66)/3600/24,"--")</f>
        <v>--</v>
      </c>
      <c r="FI66" s="34" t="str">
        <f>IFERROR(GETPIVOTDATA("Average of TRAVTM(40)",#REF!,"TIMEINT",FI$9,"VEHICLETRAVELTIMEMEASUREMENT",$D66)/3600/24,"--")</f>
        <v>--</v>
      </c>
      <c r="FJ66" s="34" t="str">
        <f>IFERROR(GETPIVOTDATA("Average of TRAVTM(40)",#REF!,"TIMEINT",FJ$9,"VEHICLETRAVELTIMEMEASUREMENT",$D66)/3600/24,"--")</f>
        <v>--</v>
      </c>
      <c r="FK66" s="34" t="str">
        <f>IFERROR(GETPIVOTDATA("Average of TRAVTM(40)",#REF!,"TIMEINT",FK$9,"VEHICLETRAVELTIMEMEASUREMENT",$D66)/3600/24,"--")</f>
        <v>--</v>
      </c>
      <c r="FL66" s="34" t="str">
        <f>IFERROR(GETPIVOTDATA("Average of TRAVTM(40)",#REF!,"TIMEINT",FL$9,"VEHICLETRAVELTIMEMEASUREMENT",$D66)/3600/24,"--")</f>
        <v>--</v>
      </c>
      <c r="FM66" s="34" t="str">
        <f>IFERROR(GETPIVOTDATA("Average of TRAVTM(40)",#REF!,"TIMEINT",FM$9,"VEHICLETRAVELTIMEMEASUREMENT",$D66)/3600/24,"--")</f>
        <v>--</v>
      </c>
      <c r="FN66" s="34" t="str">
        <f>IFERROR(GETPIVOTDATA("Average of TRAVTM(40)",#REF!,"TIMEINT",FN$9,"VEHICLETRAVELTIMEMEASUREMENT",$D66)/3600/24,"--")</f>
        <v>--</v>
      </c>
      <c r="FO66" s="34" t="str">
        <f>IFERROR(GETPIVOTDATA("Average of TRAVTM(40)",#REF!,"TIMEINT",FO$9,"VEHICLETRAVELTIMEMEASUREMENT",$D66)/3600/24,"--")</f>
        <v>--</v>
      </c>
      <c r="FP66" s="34" t="str">
        <f>IFERROR(GETPIVOTDATA("Average of TRAVTM(40)",#REF!,"TIMEINT",FP$9,"VEHICLETRAVELTIMEMEASUREMENT",$D66)/3600/24,"--")</f>
        <v>--</v>
      </c>
      <c r="FQ66" s="34" t="str">
        <f>IFERROR(GETPIVOTDATA("Average of TRAVTM(40)",#REF!,"TIMEINT",FQ$9,"VEHICLETRAVELTIMEMEASUREMENT",$D66)/3600/24,"--")</f>
        <v>--</v>
      </c>
      <c r="FR66" s="34" t="str">
        <f>IFERROR(GETPIVOTDATA("Average of TRAVTM(40)",#REF!,"TIMEINT",FR$9,"VEHICLETRAVELTIMEMEASUREMENT",$D66)/3600/24,"--")</f>
        <v>--</v>
      </c>
      <c r="FS66" s="34" t="str">
        <f>IFERROR(GETPIVOTDATA("Average of TRAVTM(40)",#REF!,"TIMEINT",FS$9,"VEHICLETRAVELTIMEMEASUREMENT",$D66)/3600/24,"--")</f>
        <v>--</v>
      </c>
      <c r="FT66" s="34" t="str">
        <f>IFERROR(GETPIVOTDATA("Average of TRAVTM(40)",#REF!,"TIMEINT",FT$9,"VEHICLETRAVELTIMEMEASUREMENT",$D66)/3600/24,"--")</f>
        <v>--</v>
      </c>
      <c r="FU66" s="134" t="str">
        <f>IFERROR(GETPIVOTDATA("Average of TRAVTM(40)",#REF!,"TIMEINT",FU$9,"VEHICLETRAVELTIMEMEASUREMENT",$D66)/3600/24,"--")</f>
        <v>--</v>
      </c>
      <c r="FV66" s="331"/>
      <c r="FW66" s="323" t="str">
        <f>IFERROR(GETPIVOTDATA("Average of VEHS(40)",#REF!,"TIMEINT",FW$9,"VEHICLETRAVELTIMEMEASUREMENT",$D66),"--")</f>
        <v>--</v>
      </c>
      <c r="FX66" s="324" t="str">
        <f>IFERROR(GETPIVOTDATA("Average of VEHS(40)",#REF!,"TIMEINT",FX$9,"VEHICLETRAVELTIMEMEASUREMENT",$D66),"--")</f>
        <v>--</v>
      </c>
      <c r="FY66" s="324" t="str">
        <f>IFERROR(GETPIVOTDATA("Average of VEHS(40)",#REF!,"TIMEINT",FY$9,"VEHICLETRAVELTIMEMEASUREMENT",$D66),"--")</f>
        <v>--</v>
      </c>
      <c r="FZ66" s="324" t="str">
        <f>IFERROR(GETPIVOTDATA("Average of VEHS(40)",#REF!,"TIMEINT",FZ$9,"VEHICLETRAVELTIMEMEASUREMENT",$D66),"--")</f>
        <v>--</v>
      </c>
      <c r="GA66" s="324" t="str">
        <f>IFERROR(GETPIVOTDATA("Average of VEHS(40)",#REF!,"TIMEINT",GA$9,"VEHICLETRAVELTIMEMEASUREMENT",$D66),"--")</f>
        <v>--</v>
      </c>
      <c r="GB66" s="324" t="str">
        <f>IFERROR(GETPIVOTDATA("Average of VEHS(40)",#REF!,"TIMEINT",GB$9,"VEHICLETRAVELTIMEMEASUREMENT",$D66),"--")</f>
        <v>--</v>
      </c>
      <c r="GC66" s="324" t="str">
        <f>IFERROR(GETPIVOTDATA("Average of VEHS(40)",#REF!,"TIMEINT",GC$9,"VEHICLETRAVELTIMEMEASUREMENT",$D66),"--")</f>
        <v>--</v>
      </c>
      <c r="GD66" s="324" t="str">
        <f>IFERROR(GETPIVOTDATA("Average of VEHS(40)",#REF!,"TIMEINT",GD$9,"VEHICLETRAVELTIMEMEASUREMENT",$D66),"--")</f>
        <v>--</v>
      </c>
      <c r="GE66" s="324" t="str">
        <f>IFERROR(GETPIVOTDATA("Average of VEHS(40)",#REF!,"TIMEINT",GE$9,"VEHICLETRAVELTIMEMEASUREMENT",$D66),"--")</f>
        <v>--</v>
      </c>
      <c r="GF66" s="324" t="str">
        <f>IFERROR(GETPIVOTDATA("Average of VEHS(40)",#REF!,"TIMEINT",GF$9,"VEHICLETRAVELTIMEMEASUREMENT",$D66),"--")</f>
        <v>--</v>
      </c>
      <c r="GG66" s="324" t="str">
        <f>IFERROR(GETPIVOTDATA("Average of VEHS(40)",#REF!,"TIMEINT",GG$9,"VEHICLETRAVELTIMEMEASUREMENT",$D66),"--")</f>
        <v>--</v>
      </c>
      <c r="GH66" s="324" t="str">
        <f>IFERROR(GETPIVOTDATA("Average of VEHS(40)",#REF!,"TIMEINT",GH$9,"VEHICLETRAVELTIMEMEASUREMENT",$D66),"--")</f>
        <v>--</v>
      </c>
      <c r="GI66" s="324" t="str">
        <f>IFERROR(GETPIVOTDATA("Average of VEHS(40)",#REF!,"TIMEINT",GI$9,"VEHICLETRAVELTIMEMEASUREMENT",$D66),"--")</f>
        <v>--</v>
      </c>
      <c r="GJ66" s="324" t="str">
        <f>IFERROR(GETPIVOTDATA("Average of VEHS(40)",#REF!,"TIMEINT",GJ$9,"VEHICLETRAVELTIMEMEASUREMENT",$D66),"--")</f>
        <v>--</v>
      </c>
      <c r="GK66" s="324" t="str">
        <f>IFERROR(GETPIVOTDATA("Average of VEHS(40)",#REF!,"TIMEINT",GK$9,"VEHICLETRAVELTIMEMEASUREMENT",$D66),"--")</f>
        <v>--</v>
      </c>
      <c r="GL66" s="325" t="str">
        <f>IFERROR(GETPIVOTDATA("Average of VEHS(40)",#REF!,"TIMEINT",GL$9,"VEHICLETRAVELTIMEMEASUREMENT",$D66),"--")</f>
        <v>--</v>
      </c>
      <c r="GM66" s="331"/>
      <c r="GN66" s="209" t="str">
        <f t="shared" si="25"/>
        <v>--</v>
      </c>
      <c r="GO66" s="354" t="str">
        <f t="shared" si="26"/>
        <v>--</v>
      </c>
      <c r="GP66" s="325">
        <f t="shared" si="27"/>
        <v>0</v>
      </c>
      <c r="GQ66" s="331"/>
      <c r="GR66" s="209" t="str">
        <f>IFERROR(GETPIVOTDATA("Average of TRAVTM(60)",#REF!,"TIMEINT",GR$9,"VEHICLETRAVELTIMEMEASUREMENT",$D66)/3600/24,"--")</f>
        <v>--</v>
      </c>
      <c r="GS66" s="34" t="str">
        <f>IFERROR(GETPIVOTDATA("Average of TRAVTM(60)",#REF!,"TIMEINT",GS$9,"VEHICLETRAVELTIMEMEASUREMENT",$D66)/3600/24,"--")</f>
        <v>--</v>
      </c>
      <c r="GT66" s="34" t="str">
        <f>IFERROR(GETPIVOTDATA("Average of TRAVTM(60)",#REF!,"TIMEINT",GT$9,"VEHICLETRAVELTIMEMEASUREMENT",$D66)/3600/24,"--")</f>
        <v>--</v>
      </c>
      <c r="GU66" s="34" t="str">
        <f>IFERROR(GETPIVOTDATA("Average of TRAVTM(60)",#REF!,"TIMEINT",GU$9,"VEHICLETRAVELTIMEMEASUREMENT",$D66)/3600/24,"--")</f>
        <v>--</v>
      </c>
      <c r="GV66" s="34" t="str">
        <f>IFERROR(GETPIVOTDATA("Average of TRAVTM(60)",#REF!,"TIMEINT",GV$9,"VEHICLETRAVELTIMEMEASUREMENT",$D66)/3600/24,"--")</f>
        <v>--</v>
      </c>
      <c r="GW66" s="34" t="str">
        <f>IFERROR(GETPIVOTDATA("Average of TRAVTM(60)",#REF!,"TIMEINT",GW$9,"VEHICLETRAVELTIMEMEASUREMENT",$D66)/3600/24,"--")</f>
        <v>--</v>
      </c>
      <c r="GX66" s="34" t="str">
        <f>IFERROR(GETPIVOTDATA("Average of TRAVTM(60)",#REF!,"TIMEINT",GX$9,"VEHICLETRAVELTIMEMEASUREMENT",$D66)/3600/24,"--")</f>
        <v>--</v>
      </c>
      <c r="GY66" s="34" t="str">
        <f>IFERROR(GETPIVOTDATA("Average of TRAVTM(60)",#REF!,"TIMEINT",GY$9,"VEHICLETRAVELTIMEMEASUREMENT",$D66)/3600/24,"--")</f>
        <v>--</v>
      </c>
      <c r="GZ66" s="34" t="str">
        <f>IFERROR(GETPIVOTDATA("Average of TRAVTM(60)",#REF!,"TIMEINT",GZ$9,"VEHICLETRAVELTIMEMEASUREMENT",$D66)/3600/24,"--")</f>
        <v>--</v>
      </c>
      <c r="HA66" s="34" t="str">
        <f>IFERROR(GETPIVOTDATA("Average of TRAVTM(60)",#REF!,"TIMEINT",HA$9,"VEHICLETRAVELTIMEMEASUREMENT",$D66)/3600/24,"--")</f>
        <v>--</v>
      </c>
      <c r="HB66" s="34" t="str">
        <f>IFERROR(GETPIVOTDATA("Average of TRAVTM(60)",#REF!,"TIMEINT",HB$9,"VEHICLETRAVELTIMEMEASUREMENT",$D66)/3600/24,"--")</f>
        <v>--</v>
      </c>
      <c r="HC66" s="34" t="str">
        <f>IFERROR(GETPIVOTDATA("Average of TRAVTM(60)",#REF!,"TIMEINT",HC$9,"VEHICLETRAVELTIMEMEASUREMENT",$D66)/3600/24,"--")</f>
        <v>--</v>
      </c>
      <c r="HD66" s="34" t="str">
        <f>IFERROR(GETPIVOTDATA("Average of TRAVTM(60)",#REF!,"TIMEINT",HD$9,"VEHICLETRAVELTIMEMEASUREMENT",$D66)/3600/24,"--")</f>
        <v>--</v>
      </c>
      <c r="HE66" s="34" t="str">
        <f>IFERROR(GETPIVOTDATA("Average of TRAVTM(60)",#REF!,"TIMEINT",HE$9,"VEHICLETRAVELTIMEMEASUREMENT",$D66)/3600/24,"--")</f>
        <v>--</v>
      </c>
      <c r="HF66" s="34" t="str">
        <f>IFERROR(GETPIVOTDATA("Average of TRAVTM(60)",#REF!,"TIMEINT",HF$9,"VEHICLETRAVELTIMEMEASUREMENT",$D66)/3600/24,"--")</f>
        <v>--</v>
      </c>
      <c r="HG66" s="134" t="str">
        <f>IFERROR(GETPIVOTDATA("Average of TRAVTM(60)",#REF!,"TIMEINT",HG$9,"VEHICLETRAVELTIMEMEASUREMENT",$D66)/3600/24,"--")</f>
        <v>--</v>
      </c>
      <c r="HH66" s="331"/>
      <c r="HI66" s="323" t="str">
        <f>IFERROR(GETPIVOTDATA("Average of VEHS(60)",#REF!,"TIMEINT",HI$9,"VEHICLETRAVELTIMEMEASUREMENT",$D66),"--")</f>
        <v>--</v>
      </c>
      <c r="HJ66" s="324" t="str">
        <f>IFERROR(GETPIVOTDATA("Average of VEHS(60)",#REF!,"TIMEINT",HJ$9,"VEHICLETRAVELTIMEMEASUREMENT",$D66),"--")</f>
        <v>--</v>
      </c>
      <c r="HK66" s="324" t="str">
        <f>IFERROR(GETPIVOTDATA("Average of VEHS(60)",#REF!,"TIMEINT",HK$9,"VEHICLETRAVELTIMEMEASUREMENT",$D66),"--")</f>
        <v>--</v>
      </c>
      <c r="HL66" s="324" t="str">
        <f>IFERROR(GETPIVOTDATA("Average of VEHS(60)",#REF!,"TIMEINT",HL$9,"VEHICLETRAVELTIMEMEASUREMENT",$D66),"--")</f>
        <v>--</v>
      </c>
      <c r="HM66" s="324" t="str">
        <f>IFERROR(GETPIVOTDATA("Average of VEHS(60)",#REF!,"TIMEINT",HM$9,"VEHICLETRAVELTIMEMEASUREMENT",$D66),"--")</f>
        <v>--</v>
      </c>
      <c r="HN66" s="324" t="str">
        <f>IFERROR(GETPIVOTDATA("Average of VEHS(60)",#REF!,"TIMEINT",HN$9,"VEHICLETRAVELTIMEMEASUREMENT",$D66),"--")</f>
        <v>--</v>
      </c>
      <c r="HO66" s="324" t="str">
        <f>IFERROR(GETPIVOTDATA("Average of VEHS(60)",#REF!,"TIMEINT",HO$9,"VEHICLETRAVELTIMEMEASUREMENT",$D66),"--")</f>
        <v>--</v>
      </c>
      <c r="HP66" s="324" t="str">
        <f>IFERROR(GETPIVOTDATA("Average of VEHS(60)",#REF!,"TIMEINT",HP$9,"VEHICLETRAVELTIMEMEASUREMENT",$D66),"--")</f>
        <v>--</v>
      </c>
      <c r="HQ66" s="324" t="str">
        <f>IFERROR(GETPIVOTDATA("Average of VEHS(60)",#REF!,"TIMEINT",HQ$9,"VEHICLETRAVELTIMEMEASUREMENT",$D66),"--")</f>
        <v>--</v>
      </c>
      <c r="HR66" s="324" t="str">
        <f>IFERROR(GETPIVOTDATA("Average of VEHS(60)",#REF!,"TIMEINT",HR$9,"VEHICLETRAVELTIMEMEASUREMENT",$D66),"--")</f>
        <v>--</v>
      </c>
      <c r="HS66" s="324" t="str">
        <f>IFERROR(GETPIVOTDATA("Average of VEHS(60)",#REF!,"TIMEINT",HS$9,"VEHICLETRAVELTIMEMEASUREMENT",$D66),"--")</f>
        <v>--</v>
      </c>
      <c r="HT66" s="324" t="str">
        <f>IFERROR(GETPIVOTDATA("Average of VEHS(60)",#REF!,"TIMEINT",HT$9,"VEHICLETRAVELTIMEMEASUREMENT",$D66),"--")</f>
        <v>--</v>
      </c>
      <c r="HU66" s="324" t="str">
        <f>IFERROR(GETPIVOTDATA("Average of VEHS(60)",#REF!,"TIMEINT",HU$9,"VEHICLETRAVELTIMEMEASUREMENT",$D66),"--")</f>
        <v>--</v>
      </c>
      <c r="HV66" s="324" t="str">
        <f>IFERROR(GETPIVOTDATA("Average of VEHS(60)",#REF!,"TIMEINT",HV$9,"VEHICLETRAVELTIMEMEASUREMENT",$D66),"--")</f>
        <v>--</v>
      </c>
      <c r="HW66" s="324" t="str">
        <f>IFERROR(GETPIVOTDATA("Average of VEHS(60)",#REF!,"TIMEINT",HW$9,"VEHICLETRAVELTIMEMEASUREMENT",$D66),"--")</f>
        <v>--</v>
      </c>
      <c r="HX66" s="325" t="str">
        <f>IFERROR(GETPIVOTDATA("Average of VEHS(60)",#REF!,"TIMEINT",HX$9,"VEHICLETRAVELTIMEMEASUREMENT",$D66),"--")</f>
        <v>--</v>
      </c>
      <c r="HY66" s="331"/>
      <c r="HZ66" s="209" t="str">
        <f t="shared" si="28"/>
        <v>--</v>
      </c>
      <c r="IA66" s="354" t="str">
        <f t="shared" si="29"/>
        <v>--</v>
      </c>
      <c r="IB66" s="325">
        <f t="shared" si="30"/>
        <v>0</v>
      </c>
      <c r="IC66" s="638"/>
      <c r="ID66" s="323" t="str">
        <f>IFERROR(AVERAGEIFS('VISSIM Travel Time Outputs'!#REF!,'VISSIM Travel Time Outputs'!#REF!,$D66,'VISSIM Travel Time Outputs'!#REF!,"AVG",'VISSIM Travel Time Outputs'!#REF!,ID$9),"-")</f>
        <v>-</v>
      </c>
      <c r="IE66" s="324" t="str">
        <f>IFERROR(AVERAGEIFS('VISSIM Travel Time Outputs'!#REF!,'VISSIM Travel Time Outputs'!#REF!,$D66,'VISSIM Travel Time Outputs'!#REF!,"AVG",'VISSIM Travel Time Outputs'!#REF!,IE$9),"-")</f>
        <v>-</v>
      </c>
      <c r="IF66" s="324" t="str">
        <f>IFERROR(AVERAGEIFS('VISSIM Travel Time Outputs'!#REF!,'VISSIM Travel Time Outputs'!#REF!,$D66,'VISSIM Travel Time Outputs'!#REF!,"AVG",'VISSIM Travel Time Outputs'!#REF!,IF$9),"-")</f>
        <v>-</v>
      </c>
      <c r="IG66" s="324" t="str">
        <f>IFERROR(AVERAGEIFS('VISSIM Travel Time Outputs'!#REF!,'VISSIM Travel Time Outputs'!#REF!,$D66,'VISSIM Travel Time Outputs'!#REF!,"AVG",'VISSIM Travel Time Outputs'!#REF!,IG$9),"-")</f>
        <v>-</v>
      </c>
      <c r="IH66" s="324" t="str">
        <f>IFERROR(AVERAGEIFS('VISSIM Travel Time Outputs'!#REF!,'VISSIM Travel Time Outputs'!#REF!,$D66,'VISSIM Travel Time Outputs'!#REF!,"AVG",'VISSIM Travel Time Outputs'!#REF!,IH$9),"-")</f>
        <v>-</v>
      </c>
      <c r="II66" s="324" t="str">
        <f>IFERROR(AVERAGEIFS('VISSIM Travel Time Outputs'!#REF!,'VISSIM Travel Time Outputs'!#REF!,$D66,'VISSIM Travel Time Outputs'!#REF!,"AVG",'VISSIM Travel Time Outputs'!#REF!,II$9),"-")</f>
        <v>-</v>
      </c>
      <c r="IJ66" s="324" t="str">
        <f>IFERROR(AVERAGEIFS('VISSIM Travel Time Outputs'!#REF!,'VISSIM Travel Time Outputs'!#REF!,$D66,'VISSIM Travel Time Outputs'!#REF!,"AVG",'VISSIM Travel Time Outputs'!#REF!,IJ$9),"-")</f>
        <v>-</v>
      </c>
      <c r="IK66" s="324" t="str">
        <f>IFERROR(AVERAGEIFS('VISSIM Travel Time Outputs'!#REF!,'VISSIM Travel Time Outputs'!#REF!,$D66,'VISSIM Travel Time Outputs'!#REF!,"AVG",'VISSIM Travel Time Outputs'!#REF!,IK$9),"-")</f>
        <v>-</v>
      </c>
      <c r="IL66" s="324" t="str">
        <f>IFERROR(AVERAGEIFS('VISSIM Travel Time Outputs'!#REF!,'VISSIM Travel Time Outputs'!#REF!,$D66,'VISSIM Travel Time Outputs'!#REF!,"AVG",'VISSIM Travel Time Outputs'!#REF!,IL$9),"-")</f>
        <v>-</v>
      </c>
      <c r="IM66" s="324" t="str">
        <f>IFERROR(AVERAGEIFS('VISSIM Travel Time Outputs'!#REF!,'VISSIM Travel Time Outputs'!#REF!,$D66,'VISSIM Travel Time Outputs'!#REF!,"AVG",'VISSIM Travel Time Outputs'!#REF!,IM$9),"-")</f>
        <v>-</v>
      </c>
      <c r="IN66" s="324" t="str">
        <f>IFERROR(AVERAGEIFS('VISSIM Travel Time Outputs'!#REF!,'VISSIM Travel Time Outputs'!#REF!,$D66,'VISSIM Travel Time Outputs'!#REF!,"AVG",'VISSIM Travel Time Outputs'!#REF!,IN$9),"-")</f>
        <v>-</v>
      </c>
      <c r="IO66" s="324" t="str">
        <f>IFERROR(AVERAGEIFS('VISSIM Travel Time Outputs'!#REF!,'VISSIM Travel Time Outputs'!#REF!,$D66,'VISSIM Travel Time Outputs'!#REF!,"AVG",'VISSIM Travel Time Outputs'!#REF!,IO$9),"-")</f>
        <v>-</v>
      </c>
      <c r="IP66" s="324" t="str">
        <f>IFERROR(AVERAGEIFS('VISSIM Travel Time Outputs'!#REF!,'VISSIM Travel Time Outputs'!#REF!,$D66,'VISSIM Travel Time Outputs'!#REF!,"AVG",'VISSIM Travel Time Outputs'!#REF!,IP$9),"-")</f>
        <v>-</v>
      </c>
      <c r="IQ66" s="324" t="str">
        <f>IFERROR(AVERAGEIFS('VISSIM Travel Time Outputs'!#REF!,'VISSIM Travel Time Outputs'!#REF!,$D66,'VISSIM Travel Time Outputs'!#REF!,"AVG",'VISSIM Travel Time Outputs'!#REF!,IQ$9),"-")</f>
        <v>-</v>
      </c>
      <c r="IR66" s="324" t="str">
        <f>IFERROR(AVERAGEIFS('VISSIM Travel Time Outputs'!#REF!,'VISSIM Travel Time Outputs'!#REF!,$D66,'VISSIM Travel Time Outputs'!#REF!,"AVG",'VISSIM Travel Time Outputs'!#REF!,IR$9),"-")</f>
        <v>-</v>
      </c>
      <c r="IS66" s="325" t="str">
        <f>IFERROR(AVERAGEIFS('VISSIM Travel Time Outputs'!#REF!,'VISSIM Travel Time Outputs'!#REF!,$D66,'VISSIM Travel Time Outputs'!#REF!,"AVG",'VISSIM Travel Time Outputs'!#REF!,IS$9),"-")</f>
        <v>-</v>
      </c>
      <c r="IT66" s="325" t="str">
        <f t="shared" si="31"/>
        <v>--</v>
      </c>
    </row>
    <row r="67" spans="1:254" x14ac:dyDescent="0.35">
      <c r="A67" s="252" t="str">
        <f t="shared" si="12"/>
        <v>H</v>
      </c>
      <c r="B67" s="319">
        <f t="shared" si="33"/>
        <v>58</v>
      </c>
      <c r="C67" s="413">
        <f>INDEX('Input - Travel Times'!$B$3:$AH$103,MATCH($B67,'Input - Travel Times'!$B$3:$B$103,0),MATCH(C$9,'Input - Travel Times'!$B$3:$AH$3,0))</f>
        <v>0</v>
      </c>
      <c r="D67" s="150">
        <f>INDEX('Input - Travel Times'!$B$3:$AH$103,MATCH($B67,'Input - Travel Times'!$B$3:$B$103,0),MATCH(D$9,'Input - Travel Times'!$B$3:$AH$3,0))</f>
        <v>0</v>
      </c>
      <c r="E67" s="518">
        <f>TIME(0,0,INDEX('Input - Travel Times'!$B$3:$AH$103,MATCH($B67,'Input - Travel Times'!$B$3:$B$103,0),MATCH(E$9,'Input - Travel Times'!$B$3:$AH$3,0)))</f>
        <v>0</v>
      </c>
      <c r="F67" s="518">
        <f>TIME(0,0,INDEX('Input - Travel Times'!$B$3:$AH$103,MATCH($B67,'Input - Travel Times'!$B$3:$B$103,0),MATCH(F$9,'Input - Travel Times'!$B$3:$AH$3,0)))</f>
        <v>0</v>
      </c>
      <c r="G67" s="518">
        <f>TIME(0,0,INDEX('Input - Travel Times'!$B$3:$AH$103,MATCH($B67,'Input - Travel Times'!$B$3:$B$103,0),MATCH(G$9,'Input - Travel Times'!$B$3:$AH$3,0)))</f>
        <v>0</v>
      </c>
      <c r="H67" s="518">
        <f>TIME(0,0,INDEX('Input - Travel Times'!$B$3:$AH$103,MATCH($B67,'Input - Travel Times'!$B$3:$B$103,0),MATCH(H$9,'Input - Travel Times'!$B$3:$AH$3,0)))</f>
        <v>0</v>
      </c>
      <c r="J67" s="209" t="str">
        <f>IFERROR(TIME(0,0,AVERAGEIFS('VISSIM Travel Time Outputs'!$I:$I,'VISSIM Travel Time Outputs'!$D:$D,$D67,'VISSIM Travel Time Outputs'!$A:$A,"AVG",'VISSIM Travel Time Outputs'!$B:$B,J$9)),"-")</f>
        <v>-</v>
      </c>
      <c r="K67" s="34" t="str">
        <f>IFERROR(TIME(0,0,AVERAGEIFS('VISSIM Travel Time Outputs'!$I:$I,'VISSIM Travel Time Outputs'!$D:$D,$D67,'VISSIM Travel Time Outputs'!$A:$A,"AVG",'VISSIM Travel Time Outputs'!$B:$B,K$9)),"-")</f>
        <v>-</v>
      </c>
      <c r="L67" s="34" t="str">
        <f>IFERROR(TIME(0,0,AVERAGEIFS('VISSIM Travel Time Outputs'!$I:$I,'VISSIM Travel Time Outputs'!$D:$D,$D67,'VISSIM Travel Time Outputs'!$A:$A,"AVG",'VISSIM Travel Time Outputs'!$B:$B,L$9)),"-")</f>
        <v>-</v>
      </c>
      <c r="M67" s="34" t="str">
        <f>IFERROR(TIME(0,0,AVERAGEIFS('VISSIM Travel Time Outputs'!$I:$I,'VISSIM Travel Time Outputs'!$D:$D,$D67,'VISSIM Travel Time Outputs'!$A:$A,"AVG",'VISSIM Travel Time Outputs'!$B:$B,M$9)),"-")</f>
        <v>-</v>
      </c>
      <c r="N67" s="34" t="str">
        <f>IFERROR(TIME(0,0,AVERAGEIFS('VISSIM Travel Time Outputs'!$I:$I,'VISSIM Travel Time Outputs'!$D:$D,$D67,'VISSIM Travel Time Outputs'!$A:$A,"AVG",'VISSIM Travel Time Outputs'!$B:$B,N$9)),"-")</f>
        <v>-</v>
      </c>
      <c r="O67" s="34" t="str">
        <f>IFERROR(TIME(0,0,AVERAGEIFS('VISSIM Travel Time Outputs'!$I:$I,'VISSIM Travel Time Outputs'!$D:$D,$D67,'VISSIM Travel Time Outputs'!$A:$A,"AVG",'VISSIM Travel Time Outputs'!$B:$B,O$9)),"-")</f>
        <v>-</v>
      </c>
      <c r="P67" s="34" t="str">
        <f>IFERROR(TIME(0,0,AVERAGEIFS('VISSIM Travel Time Outputs'!$I:$I,'VISSIM Travel Time Outputs'!$D:$D,$D67,'VISSIM Travel Time Outputs'!$A:$A,"AVG",'VISSIM Travel Time Outputs'!$B:$B,P$9)),"-")</f>
        <v>-</v>
      </c>
      <c r="Q67" s="34" t="str">
        <f>IFERROR(TIME(0,0,AVERAGEIFS('VISSIM Travel Time Outputs'!$I:$I,'VISSIM Travel Time Outputs'!$D:$D,$D67,'VISSIM Travel Time Outputs'!$A:$A,"AVG",'VISSIM Travel Time Outputs'!$B:$B,Q$9)),"-")</f>
        <v>-</v>
      </c>
      <c r="R67" s="34" t="str">
        <f>IFERROR(TIME(0,0,AVERAGEIFS('VISSIM Travel Time Outputs'!$I:$I,'VISSIM Travel Time Outputs'!$D:$D,$D67,'VISSIM Travel Time Outputs'!$A:$A,"AVG",'VISSIM Travel Time Outputs'!$B:$B,R$9)),"-")</f>
        <v>-</v>
      </c>
      <c r="S67" s="34" t="str">
        <f>IFERROR(TIME(0,0,AVERAGEIFS('VISSIM Travel Time Outputs'!$I:$I,'VISSIM Travel Time Outputs'!$D:$D,$D67,'VISSIM Travel Time Outputs'!$A:$A,"AVG",'VISSIM Travel Time Outputs'!$B:$B,S$9)),"-")</f>
        <v>-</v>
      </c>
      <c r="T67" s="34" t="str">
        <f>IFERROR(TIME(0,0,AVERAGEIFS('VISSIM Travel Time Outputs'!$I:$I,'VISSIM Travel Time Outputs'!$D:$D,$D67,'VISSIM Travel Time Outputs'!$A:$A,"AVG",'VISSIM Travel Time Outputs'!$B:$B,T$9)),"-")</f>
        <v>-</v>
      </c>
      <c r="U67" s="34" t="str">
        <f>IFERROR(TIME(0,0,AVERAGEIFS('VISSIM Travel Time Outputs'!$I:$I,'VISSIM Travel Time Outputs'!$D:$D,$D67,'VISSIM Travel Time Outputs'!$A:$A,"AVG",'VISSIM Travel Time Outputs'!$B:$B,U$9)),"-")</f>
        <v>-</v>
      </c>
      <c r="V67" s="34" t="str">
        <f>IFERROR(TIME(0,0,AVERAGEIFS('VISSIM Travel Time Outputs'!$I:$I,'VISSIM Travel Time Outputs'!$D:$D,$D67,'VISSIM Travel Time Outputs'!$A:$A,"AVG",'VISSIM Travel Time Outputs'!$B:$B,V$9)),"-")</f>
        <v>-</v>
      </c>
      <c r="W67" s="34" t="str">
        <f>IFERROR(TIME(0,0,AVERAGEIFS('VISSIM Travel Time Outputs'!$I:$I,'VISSIM Travel Time Outputs'!$D:$D,$D67,'VISSIM Travel Time Outputs'!$A:$A,"AVG",'VISSIM Travel Time Outputs'!$B:$B,W$9)),"-")</f>
        <v>-</v>
      </c>
      <c r="X67" s="34" t="str">
        <f>IFERROR(TIME(0,0,AVERAGEIFS('VISSIM Travel Time Outputs'!$I:$I,'VISSIM Travel Time Outputs'!$D:$D,$D67,'VISSIM Travel Time Outputs'!$A:$A,"AVG",'VISSIM Travel Time Outputs'!$B:$B,X$9)),"-")</f>
        <v>-</v>
      </c>
      <c r="Y67" s="134" t="str">
        <f>IFERROR(TIME(0,0,AVERAGEIFS('VISSIM Travel Time Outputs'!$I:$I,'VISSIM Travel Time Outputs'!$D:$D,$D67,'VISSIM Travel Time Outputs'!$A:$A,"AVG",'VISSIM Travel Time Outputs'!$B:$B,Y$9)),"-")</f>
        <v>-</v>
      </c>
      <c r="Z67" s="254"/>
      <c r="AA67" s="323" t="str">
        <f>IFERROR(AVERAGEIFS('VISSIM Travel Time Outputs'!$F:$F,'VISSIM Travel Time Outputs'!$D:$D,$D67,'VISSIM Travel Time Outputs'!$A:$A,"AVG",'VISSIM Travel Time Outputs'!$B:$B,AA$9),"-")</f>
        <v>-</v>
      </c>
      <c r="AB67" s="324" t="str">
        <f>IFERROR(AVERAGEIFS('VISSIM Travel Time Outputs'!$F:$F,'VISSIM Travel Time Outputs'!$D:$D,$D67,'VISSIM Travel Time Outputs'!$A:$A,"AVG",'VISSIM Travel Time Outputs'!$B:$B,AB$9),"-")</f>
        <v>-</v>
      </c>
      <c r="AC67" s="324" t="str">
        <f>IFERROR(AVERAGEIFS('VISSIM Travel Time Outputs'!$F:$F,'VISSIM Travel Time Outputs'!$D:$D,$D67,'VISSIM Travel Time Outputs'!$A:$A,"AVG",'VISSIM Travel Time Outputs'!$B:$B,AC$9),"-")</f>
        <v>-</v>
      </c>
      <c r="AD67" s="324" t="str">
        <f>IFERROR(AVERAGEIFS('VISSIM Travel Time Outputs'!$F:$F,'VISSIM Travel Time Outputs'!$D:$D,$D67,'VISSIM Travel Time Outputs'!$A:$A,"AVG",'VISSIM Travel Time Outputs'!$B:$B,AD$9),"-")</f>
        <v>-</v>
      </c>
      <c r="AE67" s="324" t="str">
        <f>IFERROR(AVERAGEIFS('VISSIM Travel Time Outputs'!$F:$F,'VISSIM Travel Time Outputs'!$D:$D,$D67,'VISSIM Travel Time Outputs'!$A:$A,"AVG",'VISSIM Travel Time Outputs'!$B:$B,AE$9),"-")</f>
        <v>-</v>
      </c>
      <c r="AF67" s="324" t="str">
        <f>IFERROR(AVERAGEIFS('VISSIM Travel Time Outputs'!$F:$F,'VISSIM Travel Time Outputs'!$D:$D,$D67,'VISSIM Travel Time Outputs'!$A:$A,"AVG",'VISSIM Travel Time Outputs'!$B:$B,AF$9),"-")</f>
        <v>-</v>
      </c>
      <c r="AG67" s="324" t="str">
        <f>IFERROR(AVERAGEIFS('VISSIM Travel Time Outputs'!$F:$F,'VISSIM Travel Time Outputs'!$D:$D,$D67,'VISSIM Travel Time Outputs'!$A:$A,"AVG",'VISSIM Travel Time Outputs'!$B:$B,AG$9),"-")</f>
        <v>-</v>
      </c>
      <c r="AH67" s="324" t="str">
        <f>IFERROR(AVERAGEIFS('VISSIM Travel Time Outputs'!$F:$F,'VISSIM Travel Time Outputs'!$D:$D,$D67,'VISSIM Travel Time Outputs'!$A:$A,"AVG",'VISSIM Travel Time Outputs'!$B:$B,AH$9),"-")</f>
        <v>-</v>
      </c>
      <c r="AI67" s="324" t="str">
        <f>IFERROR(AVERAGEIFS('VISSIM Travel Time Outputs'!$F:$F,'VISSIM Travel Time Outputs'!$D:$D,$D67,'VISSIM Travel Time Outputs'!$A:$A,"AVG",'VISSIM Travel Time Outputs'!$B:$B,AI$9),"-")</f>
        <v>-</v>
      </c>
      <c r="AJ67" s="324" t="str">
        <f>IFERROR(AVERAGEIFS('VISSIM Travel Time Outputs'!$F:$F,'VISSIM Travel Time Outputs'!$D:$D,$D67,'VISSIM Travel Time Outputs'!$A:$A,"AVG",'VISSIM Travel Time Outputs'!$B:$B,AJ$9),"-")</f>
        <v>-</v>
      </c>
      <c r="AK67" s="324" t="str">
        <f>IFERROR(AVERAGEIFS('VISSIM Travel Time Outputs'!$F:$F,'VISSIM Travel Time Outputs'!$D:$D,$D67,'VISSIM Travel Time Outputs'!$A:$A,"AVG",'VISSIM Travel Time Outputs'!$B:$B,AK$9),"-")</f>
        <v>-</v>
      </c>
      <c r="AL67" s="324" t="str">
        <f>IFERROR(AVERAGEIFS('VISSIM Travel Time Outputs'!$F:$F,'VISSIM Travel Time Outputs'!$D:$D,$D67,'VISSIM Travel Time Outputs'!$A:$A,"AVG",'VISSIM Travel Time Outputs'!$B:$B,AL$9),"-")</f>
        <v>-</v>
      </c>
      <c r="AM67" s="324" t="str">
        <f>IFERROR(AVERAGEIFS('VISSIM Travel Time Outputs'!$F:$F,'VISSIM Travel Time Outputs'!$D:$D,$D67,'VISSIM Travel Time Outputs'!$A:$A,"AVG",'VISSIM Travel Time Outputs'!$B:$B,AM$9),"-")</f>
        <v>-</v>
      </c>
      <c r="AN67" s="324" t="str">
        <f>IFERROR(AVERAGEIFS('VISSIM Travel Time Outputs'!$F:$F,'VISSIM Travel Time Outputs'!$D:$D,$D67,'VISSIM Travel Time Outputs'!$A:$A,"AVG",'VISSIM Travel Time Outputs'!$B:$B,AN$9),"-")</f>
        <v>-</v>
      </c>
      <c r="AO67" s="324" t="str">
        <f>IFERROR(AVERAGEIFS('VISSIM Travel Time Outputs'!$F:$F,'VISSIM Travel Time Outputs'!$D:$D,$D67,'VISSIM Travel Time Outputs'!$A:$A,"AVG",'VISSIM Travel Time Outputs'!$B:$B,AO$9),"-")</f>
        <v>-</v>
      </c>
      <c r="AP67" s="325" t="str">
        <f>IFERROR(AVERAGEIFS('VISSIM Travel Time Outputs'!$F:$F,'VISSIM Travel Time Outputs'!$D:$D,$D67,'VISSIM Travel Time Outputs'!$A:$A,"AVG",'VISSIM Travel Time Outputs'!$B:$B,AP$9),"-")</f>
        <v>-</v>
      </c>
      <c r="AQ67" s="331"/>
      <c r="AR67" s="209" t="str">
        <f t="shared" si="13"/>
        <v>--</v>
      </c>
      <c r="AS67" s="354" t="str">
        <f t="shared" si="14"/>
        <v>--</v>
      </c>
      <c r="AT67" s="325">
        <f t="shared" si="15"/>
        <v>0</v>
      </c>
      <c r="AU67" s="255"/>
      <c r="AV67" s="209" t="str">
        <f>IFERROR(TIME(0,0,AVERAGEIFS('VISSIM Travel Time Outputs'!$J:$J,'VISSIM Travel Time Outputs'!$D:$D,$D67,'VISSIM Travel Time Outputs'!$A:$A,"AVG",'VISSIM Travel Time Outputs'!$B:$B,AV$9)),"-")</f>
        <v>-</v>
      </c>
      <c r="AW67" s="34" t="str">
        <f>IFERROR(TIME(0,0,AVERAGEIFS('VISSIM Travel Time Outputs'!$J:$J,'VISSIM Travel Time Outputs'!$D:$D,$D67,'VISSIM Travel Time Outputs'!$A:$A,"AVG",'VISSIM Travel Time Outputs'!$B:$B,AW$9)),"-")</f>
        <v>-</v>
      </c>
      <c r="AX67" s="34" t="str">
        <f>IFERROR(TIME(0,0,AVERAGEIFS('VISSIM Travel Time Outputs'!$J:$J,'VISSIM Travel Time Outputs'!$D:$D,$D67,'VISSIM Travel Time Outputs'!$A:$A,"AVG",'VISSIM Travel Time Outputs'!$B:$B,AX$9)),"-")</f>
        <v>-</v>
      </c>
      <c r="AY67" s="34" t="str">
        <f>IFERROR(TIME(0,0,AVERAGEIFS('VISSIM Travel Time Outputs'!$J:$J,'VISSIM Travel Time Outputs'!$D:$D,$D67,'VISSIM Travel Time Outputs'!$A:$A,"AVG",'VISSIM Travel Time Outputs'!$B:$B,AY$9)),"-")</f>
        <v>-</v>
      </c>
      <c r="AZ67" s="34" t="str">
        <f>IFERROR(TIME(0,0,AVERAGEIFS('VISSIM Travel Time Outputs'!$J:$J,'VISSIM Travel Time Outputs'!$D:$D,$D67,'VISSIM Travel Time Outputs'!$A:$A,"AVG",'VISSIM Travel Time Outputs'!$B:$B,AZ$9)),"-")</f>
        <v>-</v>
      </c>
      <c r="BA67" s="34" t="str">
        <f>IFERROR(TIME(0,0,AVERAGEIFS('VISSIM Travel Time Outputs'!$J:$J,'VISSIM Travel Time Outputs'!$D:$D,$D67,'VISSIM Travel Time Outputs'!$A:$A,"AVG",'VISSIM Travel Time Outputs'!$B:$B,BA$9)),"-")</f>
        <v>-</v>
      </c>
      <c r="BB67" s="34" t="str">
        <f>IFERROR(TIME(0,0,AVERAGEIFS('VISSIM Travel Time Outputs'!$J:$J,'VISSIM Travel Time Outputs'!$D:$D,$D67,'VISSIM Travel Time Outputs'!$A:$A,"AVG",'VISSIM Travel Time Outputs'!$B:$B,BB$9)),"-")</f>
        <v>-</v>
      </c>
      <c r="BC67" s="34" t="str">
        <f>IFERROR(TIME(0,0,AVERAGEIFS('VISSIM Travel Time Outputs'!$J:$J,'VISSIM Travel Time Outputs'!$D:$D,$D67,'VISSIM Travel Time Outputs'!$A:$A,"AVG",'VISSIM Travel Time Outputs'!$B:$B,BC$9)),"-")</f>
        <v>-</v>
      </c>
      <c r="BD67" s="34" t="str">
        <f>IFERROR(TIME(0,0,AVERAGEIFS('VISSIM Travel Time Outputs'!$J:$J,'VISSIM Travel Time Outputs'!$D:$D,$D67,'VISSIM Travel Time Outputs'!$A:$A,"AVG",'VISSIM Travel Time Outputs'!$B:$B,BD$9)),"-")</f>
        <v>-</v>
      </c>
      <c r="BE67" s="34" t="str">
        <f>IFERROR(TIME(0,0,AVERAGEIFS('VISSIM Travel Time Outputs'!$J:$J,'VISSIM Travel Time Outputs'!$D:$D,$D67,'VISSIM Travel Time Outputs'!$A:$A,"AVG",'VISSIM Travel Time Outputs'!$B:$B,BE$9)),"-")</f>
        <v>-</v>
      </c>
      <c r="BF67" s="34" t="str">
        <f>IFERROR(TIME(0,0,AVERAGEIFS('VISSIM Travel Time Outputs'!$J:$J,'VISSIM Travel Time Outputs'!$D:$D,$D67,'VISSIM Travel Time Outputs'!$A:$A,"AVG",'VISSIM Travel Time Outputs'!$B:$B,BF$9)),"-")</f>
        <v>-</v>
      </c>
      <c r="BG67" s="34" t="str">
        <f>IFERROR(TIME(0,0,AVERAGEIFS('VISSIM Travel Time Outputs'!$J:$J,'VISSIM Travel Time Outputs'!$D:$D,$D67,'VISSIM Travel Time Outputs'!$A:$A,"AVG",'VISSIM Travel Time Outputs'!$B:$B,BG$9)),"-")</f>
        <v>-</v>
      </c>
      <c r="BH67" s="34" t="str">
        <f>IFERROR(TIME(0,0,AVERAGEIFS('VISSIM Travel Time Outputs'!$J:$J,'VISSIM Travel Time Outputs'!$D:$D,$D67,'VISSIM Travel Time Outputs'!$A:$A,"AVG",'VISSIM Travel Time Outputs'!$B:$B,BH$9)),"-")</f>
        <v>-</v>
      </c>
      <c r="BI67" s="34" t="str">
        <f>IFERROR(TIME(0,0,AVERAGEIFS('VISSIM Travel Time Outputs'!$J:$J,'VISSIM Travel Time Outputs'!$D:$D,$D67,'VISSIM Travel Time Outputs'!$A:$A,"AVG",'VISSIM Travel Time Outputs'!$B:$B,BI$9)),"-")</f>
        <v>-</v>
      </c>
      <c r="BJ67" s="34" t="str">
        <f>IFERROR(TIME(0,0,AVERAGEIFS('VISSIM Travel Time Outputs'!$J:$J,'VISSIM Travel Time Outputs'!$D:$D,$D67,'VISSIM Travel Time Outputs'!$A:$A,"AVG",'VISSIM Travel Time Outputs'!$B:$B,BJ$9)),"-")</f>
        <v>-</v>
      </c>
      <c r="BK67" s="134" t="str">
        <f>IFERROR(TIME(0,0,AVERAGEIFS('VISSIM Travel Time Outputs'!$J:$J,'VISSIM Travel Time Outputs'!$D:$D,$D67,'VISSIM Travel Time Outputs'!$A:$A,"AVG",'VISSIM Travel Time Outputs'!$B:$B,BK$9)),"-")</f>
        <v>-</v>
      </c>
      <c r="BL67" s="126"/>
      <c r="BM67" s="323" t="str">
        <f>IFERROR(AVERAGEIFS('VISSIM Travel Time Outputs'!$G:$G,'VISSIM Travel Time Outputs'!$D:$D,$D67,'VISSIM Travel Time Outputs'!$A:$A,"AVG",'VISSIM Travel Time Outputs'!$B:$B,BM$9),"-")</f>
        <v>-</v>
      </c>
      <c r="BN67" s="324" t="str">
        <f>IFERROR(AVERAGEIFS('VISSIM Travel Time Outputs'!$G:$G,'VISSIM Travel Time Outputs'!$D:$D,$D67,'VISSIM Travel Time Outputs'!$A:$A,"AVG",'VISSIM Travel Time Outputs'!$B:$B,BN$9),"-")</f>
        <v>-</v>
      </c>
      <c r="BO67" s="324" t="str">
        <f>IFERROR(AVERAGEIFS('VISSIM Travel Time Outputs'!$G:$G,'VISSIM Travel Time Outputs'!$D:$D,$D67,'VISSIM Travel Time Outputs'!$A:$A,"AVG",'VISSIM Travel Time Outputs'!$B:$B,BO$9),"-")</f>
        <v>-</v>
      </c>
      <c r="BP67" s="324" t="str">
        <f>IFERROR(AVERAGEIFS('VISSIM Travel Time Outputs'!$G:$G,'VISSIM Travel Time Outputs'!$D:$D,$D67,'VISSIM Travel Time Outputs'!$A:$A,"AVG",'VISSIM Travel Time Outputs'!$B:$B,BP$9),"-")</f>
        <v>-</v>
      </c>
      <c r="BQ67" s="324" t="str">
        <f>IFERROR(AVERAGEIFS('VISSIM Travel Time Outputs'!$G:$G,'VISSIM Travel Time Outputs'!$D:$D,$D67,'VISSIM Travel Time Outputs'!$A:$A,"AVG",'VISSIM Travel Time Outputs'!$B:$B,BQ$9),"-")</f>
        <v>-</v>
      </c>
      <c r="BR67" s="324" t="str">
        <f>IFERROR(AVERAGEIFS('VISSIM Travel Time Outputs'!$G:$G,'VISSIM Travel Time Outputs'!$D:$D,$D67,'VISSIM Travel Time Outputs'!$A:$A,"AVG",'VISSIM Travel Time Outputs'!$B:$B,BR$9),"-")</f>
        <v>-</v>
      </c>
      <c r="BS67" s="324" t="str">
        <f>IFERROR(AVERAGEIFS('VISSIM Travel Time Outputs'!$G:$G,'VISSIM Travel Time Outputs'!$D:$D,$D67,'VISSIM Travel Time Outputs'!$A:$A,"AVG",'VISSIM Travel Time Outputs'!$B:$B,BS$9),"-")</f>
        <v>-</v>
      </c>
      <c r="BT67" s="324" t="str">
        <f>IFERROR(AVERAGEIFS('VISSIM Travel Time Outputs'!$G:$G,'VISSIM Travel Time Outputs'!$D:$D,$D67,'VISSIM Travel Time Outputs'!$A:$A,"AVG",'VISSIM Travel Time Outputs'!$B:$B,BT$9),"-")</f>
        <v>-</v>
      </c>
      <c r="BU67" s="324" t="str">
        <f>IFERROR(AVERAGEIFS('VISSIM Travel Time Outputs'!$G:$G,'VISSIM Travel Time Outputs'!$D:$D,$D67,'VISSIM Travel Time Outputs'!$A:$A,"AVG",'VISSIM Travel Time Outputs'!$B:$B,BU$9),"-")</f>
        <v>-</v>
      </c>
      <c r="BV67" s="324" t="str">
        <f>IFERROR(AVERAGEIFS('VISSIM Travel Time Outputs'!$G:$G,'VISSIM Travel Time Outputs'!$D:$D,$D67,'VISSIM Travel Time Outputs'!$A:$A,"AVG",'VISSIM Travel Time Outputs'!$B:$B,BV$9),"-")</f>
        <v>-</v>
      </c>
      <c r="BW67" s="324" t="str">
        <f>IFERROR(AVERAGEIFS('VISSIM Travel Time Outputs'!$G:$G,'VISSIM Travel Time Outputs'!$D:$D,$D67,'VISSIM Travel Time Outputs'!$A:$A,"AVG",'VISSIM Travel Time Outputs'!$B:$B,BW$9),"-")</f>
        <v>-</v>
      </c>
      <c r="BX67" s="324" t="str">
        <f>IFERROR(AVERAGEIFS('VISSIM Travel Time Outputs'!$G:$G,'VISSIM Travel Time Outputs'!$D:$D,$D67,'VISSIM Travel Time Outputs'!$A:$A,"AVG",'VISSIM Travel Time Outputs'!$B:$B,BX$9),"-")</f>
        <v>-</v>
      </c>
      <c r="BY67" s="324" t="str">
        <f>IFERROR(AVERAGEIFS('VISSIM Travel Time Outputs'!$G:$G,'VISSIM Travel Time Outputs'!$D:$D,$D67,'VISSIM Travel Time Outputs'!$A:$A,"AVG",'VISSIM Travel Time Outputs'!$B:$B,BY$9),"-")</f>
        <v>-</v>
      </c>
      <c r="BZ67" s="324" t="str">
        <f>IFERROR(AVERAGEIFS('VISSIM Travel Time Outputs'!$G:$G,'VISSIM Travel Time Outputs'!$D:$D,$D67,'VISSIM Travel Time Outputs'!$A:$A,"AVG",'VISSIM Travel Time Outputs'!$B:$B,BZ$9),"-")</f>
        <v>-</v>
      </c>
      <c r="CA67" s="324" t="str">
        <f>IFERROR(AVERAGEIFS('VISSIM Travel Time Outputs'!$G:$G,'VISSIM Travel Time Outputs'!$D:$D,$D67,'VISSIM Travel Time Outputs'!$A:$A,"AVG",'VISSIM Travel Time Outputs'!$B:$B,CA$9),"-")</f>
        <v>-</v>
      </c>
      <c r="CB67" s="325" t="str">
        <f>IFERROR(AVERAGEIFS('VISSIM Travel Time Outputs'!$G:$G,'VISSIM Travel Time Outputs'!$D:$D,$D67,'VISSIM Travel Time Outputs'!$A:$A,"AVG",'VISSIM Travel Time Outputs'!$B:$B,CB$9),"-")</f>
        <v>-</v>
      </c>
      <c r="CC67" s="254"/>
      <c r="CD67" s="209" t="str">
        <f t="shared" si="16"/>
        <v>--</v>
      </c>
      <c r="CE67" s="354" t="str">
        <f t="shared" si="17"/>
        <v>--</v>
      </c>
      <c r="CF67" s="325">
        <f t="shared" si="18"/>
        <v>0</v>
      </c>
      <c r="CG67" s="331"/>
      <c r="CH67" s="209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134"/>
      <c r="CX67" s="331"/>
      <c r="CY67" s="323"/>
      <c r="CZ67" s="324"/>
      <c r="DA67" s="324"/>
      <c r="DB67" s="324"/>
      <c r="DC67" s="324"/>
      <c r="DD67" s="324"/>
      <c r="DE67" s="324"/>
      <c r="DF67" s="324"/>
      <c r="DG67" s="324"/>
      <c r="DH67" s="324"/>
      <c r="DI67" s="324"/>
      <c r="DJ67" s="324"/>
      <c r="DK67" s="324"/>
      <c r="DL67" s="324"/>
      <c r="DM67" s="324"/>
      <c r="DN67" s="325"/>
      <c r="DO67" s="331"/>
      <c r="DP67" s="209" t="str">
        <f t="shared" si="19"/>
        <v>--</v>
      </c>
      <c r="DQ67" s="354" t="str">
        <f t="shared" si="20"/>
        <v>--</v>
      </c>
      <c r="DR67" s="325">
        <f t="shared" si="21"/>
        <v>0</v>
      </c>
      <c r="DS67" s="255"/>
      <c r="DT67" s="209" t="str">
        <f>IFERROR(TIME(0,0,AVERAGEIFS('VISSIM Travel Time Outputs'!$K:$K,'VISSIM Travel Time Outputs'!$D:$D,$D67,'VISSIM Travel Time Outputs'!$A:$A,"AVG",'VISSIM Travel Time Outputs'!$B:$B,DT$9)),"-")</f>
        <v>-</v>
      </c>
      <c r="DU67" s="34" t="str">
        <f>IFERROR(TIME(0,0,AVERAGEIFS('VISSIM Travel Time Outputs'!$K:$K,'VISSIM Travel Time Outputs'!$D:$D,$D67,'VISSIM Travel Time Outputs'!$A:$A,"AVG",'VISSIM Travel Time Outputs'!$B:$B,DU$9)),"-")</f>
        <v>-</v>
      </c>
      <c r="DV67" s="34" t="str">
        <f>IFERROR(TIME(0,0,AVERAGEIFS('VISSIM Travel Time Outputs'!$K:$K,'VISSIM Travel Time Outputs'!$D:$D,$D67,'VISSIM Travel Time Outputs'!$A:$A,"AVG",'VISSIM Travel Time Outputs'!$B:$B,DV$9)),"-")</f>
        <v>-</v>
      </c>
      <c r="DW67" s="34" t="str">
        <f>IFERROR(TIME(0,0,AVERAGEIFS('VISSIM Travel Time Outputs'!$K:$K,'VISSIM Travel Time Outputs'!$D:$D,$D67,'VISSIM Travel Time Outputs'!$A:$A,"AVG",'VISSIM Travel Time Outputs'!$B:$B,DW$9)),"-")</f>
        <v>-</v>
      </c>
      <c r="DX67" s="34" t="str">
        <f>IFERROR(TIME(0,0,AVERAGEIFS('VISSIM Travel Time Outputs'!$K:$K,'VISSIM Travel Time Outputs'!$D:$D,$D67,'VISSIM Travel Time Outputs'!$A:$A,"AVG",'VISSIM Travel Time Outputs'!$B:$B,DX$9)),"-")</f>
        <v>-</v>
      </c>
      <c r="DY67" s="34" t="str">
        <f>IFERROR(TIME(0,0,AVERAGEIFS('VISSIM Travel Time Outputs'!$K:$K,'VISSIM Travel Time Outputs'!$D:$D,$D67,'VISSIM Travel Time Outputs'!$A:$A,"AVG",'VISSIM Travel Time Outputs'!$B:$B,DY$9)),"-")</f>
        <v>-</v>
      </c>
      <c r="DZ67" s="34" t="str">
        <f>IFERROR(TIME(0,0,AVERAGEIFS('VISSIM Travel Time Outputs'!$K:$K,'VISSIM Travel Time Outputs'!$D:$D,$D67,'VISSIM Travel Time Outputs'!$A:$A,"AVG",'VISSIM Travel Time Outputs'!$B:$B,DZ$9)),"-")</f>
        <v>-</v>
      </c>
      <c r="EA67" s="34" t="str">
        <f>IFERROR(TIME(0,0,AVERAGEIFS('VISSIM Travel Time Outputs'!$K:$K,'VISSIM Travel Time Outputs'!$D:$D,$D67,'VISSIM Travel Time Outputs'!$A:$A,"AVG",'VISSIM Travel Time Outputs'!$B:$B,EA$9)),"-")</f>
        <v>-</v>
      </c>
      <c r="EB67" s="34" t="str">
        <f>IFERROR(TIME(0,0,AVERAGEIFS('VISSIM Travel Time Outputs'!$K:$K,'VISSIM Travel Time Outputs'!$D:$D,$D67,'VISSIM Travel Time Outputs'!$A:$A,"AVG",'VISSIM Travel Time Outputs'!$B:$B,EB$9)),"-")</f>
        <v>-</v>
      </c>
      <c r="EC67" s="34" t="str">
        <f>IFERROR(TIME(0,0,AVERAGEIFS('VISSIM Travel Time Outputs'!$K:$K,'VISSIM Travel Time Outputs'!$D:$D,$D67,'VISSIM Travel Time Outputs'!$A:$A,"AVG",'VISSIM Travel Time Outputs'!$B:$B,EC$9)),"-")</f>
        <v>-</v>
      </c>
      <c r="ED67" s="34" t="str">
        <f>IFERROR(TIME(0,0,AVERAGEIFS('VISSIM Travel Time Outputs'!$K:$K,'VISSIM Travel Time Outputs'!$D:$D,$D67,'VISSIM Travel Time Outputs'!$A:$A,"AVG",'VISSIM Travel Time Outputs'!$B:$B,ED$9)),"-")</f>
        <v>-</v>
      </c>
      <c r="EE67" s="34" t="str">
        <f>IFERROR(TIME(0,0,AVERAGEIFS('VISSIM Travel Time Outputs'!$K:$K,'VISSIM Travel Time Outputs'!$D:$D,$D67,'VISSIM Travel Time Outputs'!$A:$A,"AVG",'VISSIM Travel Time Outputs'!$B:$B,EE$9)),"-")</f>
        <v>-</v>
      </c>
      <c r="EF67" s="34" t="str">
        <f>IFERROR(TIME(0,0,AVERAGEIFS('VISSIM Travel Time Outputs'!$K:$K,'VISSIM Travel Time Outputs'!$D:$D,$D67,'VISSIM Travel Time Outputs'!$A:$A,"AVG",'VISSIM Travel Time Outputs'!$B:$B,EF$9)),"-")</f>
        <v>-</v>
      </c>
      <c r="EG67" s="34" t="str">
        <f>IFERROR(TIME(0,0,AVERAGEIFS('VISSIM Travel Time Outputs'!$K:$K,'VISSIM Travel Time Outputs'!$D:$D,$D67,'VISSIM Travel Time Outputs'!$A:$A,"AVG",'VISSIM Travel Time Outputs'!$B:$B,EG$9)),"-")</f>
        <v>-</v>
      </c>
      <c r="EH67" s="34" t="str">
        <f>IFERROR(TIME(0,0,AVERAGEIFS('VISSIM Travel Time Outputs'!$K:$K,'VISSIM Travel Time Outputs'!$D:$D,$D67,'VISSIM Travel Time Outputs'!$A:$A,"AVG",'VISSIM Travel Time Outputs'!$B:$B,EH$9)),"-")</f>
        <v>-</v>
      </c>
      <c r="EI67" s="134" t="str">
        <f>IFERROR(TIME(0,0,AVERAGEIFS('VISSIM Travel Time Outputs'!$K:$K,'VISSIM Travel Time Outputs'!$D:$D,$D67,'VISSIM Travel Time Outputs'!$A:$A,"AVG",'VISSIM Travel Time Outputs'!$B:$B,EI$9)),"-")</f>
        <v>-</v>
      </c>
      <c r="EJ67" s="126"/>
      <c r="EK67" s="323" t="str">
        <f>IFERROR(AVERAGEIFS('VISSIM Travel Time Outputs'!$H:$H,'VISSIM Travel Time Outputs'!$D:$D,$D67,'VISSIM Travel Time Outputs'!$A:$A,"AVG",'VISSIM Travel Time Outputs'!$B:$B,EK$9),"-")</f>
        <v>-</v>
      </c>
      <c r="EL67" s="324" t="str">
        <f>IFERROR(AVERAGEIFS('VISSIM Travel Time Outputs'!$H:$H,'VISSIM Travel Time Outputs'!$D:$D,$D67,'VISSIM Travel Time Outputs'!$A:$A,"AVG",'VISSIM Travel Time Outputs'!$B:$B,EL$9),"-")</f>
        <v>-</v>
      </c>
      <c r="EM67" s="324" t="str">
        <f>IFERROR(AVERAGEIFS('VISSIM Travel Time Outputs'!$H:$H,'VISSIM Travel Time Outputs'!$D:$D,$D67,'VISSIM Travel Time Outputs'!$A:$A,"AVG",'VISSIM Travel Time Outputs'!$B:$B,EM$9),"-")</f>
        <v>-</v>
      </c>
      <c r="EN67" s="324" t="str">
        <f>IFERROR(AVERAGEIFS('VISSIM Travel Time Outputs'!$H:$H,'VISSIM Travel Time Outputs'!$D:$D,$D67,'VISSIM Travel Time Outputs'!$A:$A,"AVG",'VISSIM Travel Time Outputs'!$B:$B,EN$9),"-")</f>
        <v>-</v>
      </c>
      <c r="EO67" s="324" t="str">
        <f>IFERROR(AVERAGEIFS('VISSIM Travel Time Outputs'!$H:$H,'VISSIM Travel Time Outputs'!$D:$D,$D67,'VISSIM Travel Time Outputs'!$A:$A,"AVG",'VISSIM Travel Time Outputs'!$B:$B,EO$9),"-")</f>
        <v>-</v>
      </c>
      <c r="EP67" s="324" t="str">
        <f>IFERROR(AVERAGEIFS('VISSIM Travel Time Outputs'!$H:$H,'VISSIM Travel Time Outputs'!$D:$D,$D67,'VISSIM Travel Time Outputs'!$A:$A,"AVG",'VISSIM Travel Time Outputs'!$B:$B,EP$9),"-")</f>
        <v>-</v>
      </c>
      <c r="EQ67" s="324" t="str">
        <f>IFERROR(AVERAGEIFS('VISSIM Travel Time Outputs'!$H:$H,'VISSIM Travel Time Outputs'!$D:$D,$D67,'VISSIM Travel Time Outputs'!$A:$A,"AVG",'VISSIM Travel Time Outputs'!$B:$B,EQ$9),"-")</f>
        <v>-</v>
      </c>
      <c r="ER67" s="324" t="str">
        <f>IFERROR(AVERAGEIFS('VISSIM Travel Time Outputs'!$H:$H,'VISSIM Travel Time Outputs'!$D:$D,$D67,'VISSIM Travel Time Outputs'!$A:$A,"AVG",'VISSIM Travel Time Outputs'!$B:$B,ER$9),"-")</f>
        <v>-</v>
      </c>
      <c r="ES67" s="324" t="str">
        <f>IFERROR(AVERAGEIFS('VISSIM Travel Time Outputs'!$H:$H,'VISSIM Travel Time Outputs'!$D:$D,$D67,'VISSIM Travel Time Outputs'!$A:$A,"AVG",'VISSIM Travel Time Outputs'!$B:$B,ES$9),"-")</f>
        <v>-</v>
      </c>
      <c r="ET67" s="324" t="str">
        <f>IFERROR(AVERAGEIFS('VISSIM Travel Time Outputs'!$H:$H,'VISSIM Travel Time Outputs'!$D:$D,$D67,'VISSIM Travel Time Outputs'!$A:$A,"AVG",'VISSIM Travel Time Outputs'!$B:$B,ET$9),"-")</f>
        <v>-</v>
      </c>
      <c r="EU67" s="324" t="str">
        <f>IFERROR(AVERAGEIFS('VISSIM Travel Time Outputs'!$H:$H,'VISSIM Travel Time Outputs'!$D:$D,$D67,'VISSIM Travel Time Outputs'!$A:$A,"AVG",'VISSIM Travel Time Outputs'!$B:$B,EU$9),"-")</f>
        <v>-</v>
      </c>
      <c r="EV67" s="324" t="str">
        <f>IFERROR(AVERAGEIFS('VISSIM Travel Time Outputs'!$H:$H,'VISSIM Travel Time Outputs'!$D:$D,$D67,'VISSIM Travel Time Outputs'!$A:$A,"AVG",'VISSIM Travel Time Outputs'!$B:$B,EV$9),"-")</f>
        <v>-</v>
      </c>
      <c r="EW67" s="324" t="str">
        <f>IFERROR(AVERAGEIFS('VISSIM Travel Time Outputs'!$H:$H,'VISSIM Travel Time Outputs'!$D:$D,$D67,'VISSIM Travel Time Outputs'!$A:$A,"AVG",'VISSIM Travel Time Outputs'!$B:$B,EW$9),"-")</f>
        <v>-</v>
      </c>
      <c r="EX67" s="324" t="str">
        <f>IFERROR(AVERAGEIFS('VISSIM Travel Time Outputs'!$H:$H,'VISSIM Travel Time Outputs'!$D:$D,$D67,'VISSIM Travel Time Outputs'!$A:$A,"AVG",'VISSIM Travel Time Outputs'!$B:$B,EX$9),"-")</f>
        <v>-</v>
      </c>
      <c r="EY67" s="324" t="str">
        <f>IFERROR(AVERAGEIFS('VISSIM Travel Time Outputs'!$H:$H,'VISSIM Travel Time Outputs'!$D:$D,$D67,'VISSIM Travel Time Outputs'!$A:$A,"AVG",'VISSIM Travel Time Outputs'!$B:$B,EY$9),"-")</f>
        <v>-</v>
      </c>
      <c r="EZ67" s="325" t="str">
        <f>IFERROR(AVERAGEIFS('VISSIM Travel Time Outputs'!$H:$H,'VISSIM Travel Time Outputs'!$D:$D,$D67,'VISSIM Travel Time Outputs'!$A:$A,"AVG",'VISSIM Travel Time Outputs'!$B:$B,EZ$9),"-")</f>
        <v>-</v>
      </c>
      <c r="FA67" s="254"/>
      <c r="FB67" s="209" t="str">
        <f t="shared" si="22"/>
        <v>--</v>
      </c>
      <c r="FC67" s="354" t="str">
        <f t="shared" si="23"/>
        <v>--</v>
      </c>
      <c r="FD67" s="325">
        <f t="shared" si="24"/>
        <v>0</v>
      </c>
      <c r="FE67" s="331"/>
      <c r="FF67" s="209" t="str">
        <f>IFERROR(GETPIVOTDATA("Average of TRAVTM(40)",#REF!,"TIMEINT",FF$9,"VEHICLETRAVELTIMEMEASUREMENT",$D67)/3600/24,"--")</f>
        <v>--</v>
      </c>
      <c r="FG67" s="34" t="str">
        <f>IFERROR(GETPIVOTDATA("Average of TRAVTM(40)",#REF!,"TIMEINT",FG$9,"VEHICLETRAVELTIMEMEASUREMENT",$D67)/3600/24,"--")</f>
        <v>--</v>
      </c>
      <c r="FH67" s="34" t="str">
        <f>IFERROR(GETPIVOTDATA("Average of TRAVTM(40)",#REF!,"TIMEINT",FH$9,"VEHICLETRAVELTIMEMEASUREMENT",$D67)/3600/24,"--")</f>
        <v>--</v>
      </c>
      <c r="FI67" s="34" t="str">
        <f>IFERROR(GETPIVOTDATA("Average of TRAVTM(40)",#REF!,"TIMEINT",FI$9,"VEHICLETRAVELTIMEMEASUREMENT",$D67)/3600/24,"--")</f>
        <v>--</v>
      </c>
      <c r="FJ67" s="34" t="str">
        <f>IFERROR(GETPIVOTDATA("Average of TRAVTM(40)",#REF!,"TIMEINT",FJ$9,"VEHICLETRAVELTIMEMEASUREMENT",$D67)/3600/24,"--")</f>
        <v>--</v>
      </c>
      <c r="FK67" s="34" t="str">
        <f>IFERROR(GETPIVOTDATA("Average of TRAVTM(40)",#REF!,"TIMEINT",FK$9,"VEHICLETRAVELTIMEMEASUREMENT",$D67)/3600/24,"--")</f>
        <v>--</v>
      </c>
      <c r="FL67" s="34" t="str">
        <f>IFERROR(GETPIVOTDATA("Average of TRAVTM(40)",#REF!,"TIMEINT",FL$9,"VEHICLETRAVELTIMEMEASUREMENT",$D67)/3600/24,"--")</f>
        <v>--</v>
      </c>
      <c r="FM67" s="34" t="str">
        <f>IFERROR(GETPIVOTDATA("Average of TRAVTM(40)",#REF!,"TIMEINT",FM$9,"VEHICLETRAVELTIMEMEASUREMENT",$D67)/3600/24,"--")</f>
        <v>--</v>
      </c>
      <c r="FN67" s="34" t="str">
        <f>IFERROR(GETPIVOTDATA("Average of TRAVTM(40)",#REF!,"TIMEINT",FN$9,"VEHICLETRAVELTIMEMEASUREMENT",$D67)/3600/24,"--")</f>
        <v>--</v>
      </c>
      <c r="FO67" s="34" t="str">
        <f>IFERROR(GETPIVOTDATA("Average of TRAVTM(40)",#REF!,"TIMEINT",FO$9,"VEHICLETRAVELTIMEMEASUREMENT",$D67)/3600/24,"--")</f>
        <v>--</v>
      </c>
      <c r="FP67" s="34" t="str">
        <f>IFERROR(GETPIVOTDATA("Average of TRAVTM(40)",#REF!,"TIMEINT",FP$9,"VEHICLETRAVELTIMEMEASUREMENT",$D67)/3600/24,"--")</f>
        <v>--</v>
      </c>
      <c r="FQ67" s="34" t="str">
        <f>IFERROR(GETPIVOTDATA("Average of TRAVTM(40)",#REF!,"TIMEINT",FQ$9,"VEHICLETRAVELTIMEMEASUREMENT",$D67)/3600/24,"--")</f>
        <v>--</v>
      </c>
      <c r="FR67" s="34" t="str">
        <f>IFERROR(GETPIVOTDATA("Average of TRAVTM(40)",#REF!,"TIMEINT",FR$9,"VEHICLETRAVELTIMEMEASUREMENT",$D67)/3600/24,"--")</f>
        <v>--</v>
      </c>
      <c r="FS67" s="34" t="str">
        <f>IFERROR(GETPIVOTDATA("Average of TRAVTM(40)",#REF!,"TIMEINT",FS$9,"VEHICLETRAVELTIMEMEASUREMENT",$D67)/3600/24,"--")</f>
        <v>--</v>
      </c>
      <c r="FT67" s="34" t="str">
        <f>IFERROR(GETPIVOTDATA("Average of TRAVTM(40)",#REF!,"TIMEINT",FT$9,"VEHICLETRAVELTIMEMEASUREMENT",$D67)/3600/24,"--")</f>
        <v>--</v>
      </c>
      <c r="FU67" s="134" t="str">
        <f>IFERROR(GETPIVOTDATA("Average of TRAVTM(40)",#REF!,"TIMEINT",FU$9,"VEHICLETRAVELTIMEMEASUREMENT",$D67)/3600/24,"--")</f>
        <v>--</v>
      </c>
      <c r="FV67" s="331"/>
      <c r="FW67" s="323" t="str">
        <f>IFERROR(GETPIVOTDATA("Average of VEHS(40)",#REF!,"TIMEINT",FW$9,"VEHICLETRAVELTIMEMEASUREMENT",$D67),"--")</f>
        <v>--</v>
      </c>
      <c r="FX67" s="324" t="str">
        <f>IFERROR(GETPIVOTDATA("Average of VEHS(40)",#REF!,"TIMEINT",FX$9,"VEHICLETRAVELTIMEMEASUREMENT",$D67),"--")</f>
        <v>--</v>
      </c>
      <c r="FY67" s="324" t="str">
        <f>IFERROR(GETPIVOTDATA("Average of VEHS(40)",#REF!,"TIMEINT",FY$9,"VEHICLETRAVELTIMEMEASUREMENT",$D67),"--")</f>
        <v>--</v>
      </c>
      <c r="FZ67" s="324" t="str">
        <f>IFERROR(GETPIVOTDATA("Average of VEHS(40)",#REF!,"TIMEINT",FZ$9,"VEHICLETRAVELTIMEMEASUREMENT",$D67),"--")</f>
        <v>--</v>
      </c>
      <c r="GA67" s="324" t="str">
        <f>IFERROR(GETPIVOTDATA("Average of VEHS(40)",#REF!,"TIMEINT",GA$9,"VEHICLETRAVELTIMEMEASUREMENT",$D67),"--")</f>
        <v>--</v>
      </c>
      <c r="GB67" s="324" t="str">
        <f>IFERROR(GETPIVOTDATA("Average of VEHS(40)",#REF!,"TIMEINT",GB$9,"VEHICLETRAVELTIMEMEASUREMENT",$D67),"--")</f>
        <v>--</v>
      </c>
      <c r="GC67" s="324" t="str">
        <f>IFERROR(GETPIVOTDATA("Average of VEHS(40)",#REF!,"TIMEINT",GC$9,"VEHICLETRAVELTIMEMEASUREMENT",$D67),"--")</f>
        <v>--</v>
      </c>
      <c r="GD67" s="324" t="str">
        <f>IFERROR(GETPIVOTDATA("Average of VEHS(40)",#REF!,"TIMEINT",GD$9,"VEHICLETRAVELTIMEMEASUREMENT",$D67),"--")</f>
        <v>--</v>
      </c>
      <c r="GE67" s="324" t="str">
        <f>IFERROR(GETPIVOTDATA("Average of VEHS(40)",#REF!,"TIMEINT",GE$9,"VEHICLETRAVELTIMEMEASUREMENT",$D67),"--")</f>
        <v>--</v>
      </c>
      <c r="GF67" s="324" t="str">
        <f>IFERROR(GETPIVOTDATA("Average of VEHS(40)",#REF!,"TIMEINT",GF$9,"VEHICLETRAVELTIMEMEASUREMENT",$D67),"--")</f>
        <v>--</v>
      </c>
      <c r="GG67" s="324" t="str">
        <f>IFERROR(GETPIVOTDATA("Average of VEHS(40)",#REF!,"TIMEINT",GG$9,"VEHICLETRAVELTIMEMEASUREMENT",$D67),"--")</f>
        <v>--</v>
      </c>
      <c r="GH67" s="324" t="str">
        <f>IFERROR(GETPIVOTDATA("Average of VEHS(40)",#REF!,"TIMEINT",GH$9,"VEHICLETRAVELTIMEMEASUREMENT",$D67),"--")</f>
        <v>--</v>
      </c>
      <c r="GI67" s="324" t="str">
        <f>IFERROR(GETPIVOTDATA("Average of VEHS(40)",#REF!,"TIMEINT",GI$9,"VEHICLETRAVELTIMEMEASUREMENT",$D67),"--")</f>
        <v>--</v>
      </c>
      <c r="GJ67" s="324" t="str">
        <f>IFERROR(GETPIVOTDATA("Average of VEHS(40)",#REF!,"TIMEINT",GJ$9,"VEHICLETRAVELTIMEMEASUREMENT",$D67),"--")</f>
        <v>--</v>
      </c>
      <c r="GK67" s="324" t="str">
        <f>IFERROR(GETPIVOTDATA("Average of VEHS(40)",#REF!,"TIMEINT",GK$9,"VEHICLETRAVELTIMEMEASUREMENT",$D67),"--")</f>
        <v>--</v>
      </c>
      <c r="GL67" s="325" t="str">
        <f>IFERROR(GETPIVOTDATA("Average of VEHS(40)",#REF!,"TIMEINT",GL$9,"VEHICLETRAVELTIMEMEASUREMENT",$D67),"--")</f>
        <v>--</v>
      </c>
      <c r="GM67" s="331"/>
      <c r="GN67" s="209" t="str">
        <f t="shared" si="25"/>
        <v>--</v>
      </c>
      <c r="GO67" s="354" t="str">
        <f t="shared" si="26"/>
        <v>--</v>
      </c>
      <c r="GP67" s="325">
        <f t="shared" si="27"/>
        <v>0</v>
      </c>
      <c r="GQ67" s="331"/>
      <c r="GR67" s="209" t="str">
        <f>IFERROR(GETPIVOTDATA("Average of TRAVTM(60)",#REF!,"TIMEINT",GR$9,"VEHICLETRAVELTIMEMEASUREMENT",$D67)/3600/24,"--")</f>
        <v>--</v>
      </c>
      <c r="GS67" s="34" t="str">
        <f>IFERROR(GETPIVOTDATA("Average of TRAVTM(60)",#REF!,"TIMEINT",GS$9,"VEHICLETRAVELTIMEMEASUREMENT",$D67)/3600/24,"--")</f>
        <v>--</v>
      </c>
      <c r="GT67" s="34" t="str">
        <f>IFERROR(GETPIVOTDATA("Average of TRAVTM(60)",#REF!,"TIMEINT",GT$9,"VEHICLETRAVELTIMEMEASUREMENT",$D67)/3600/24,"--")</f>
        <v>--</v>
      </c>
      <c r="GU67" s="34" t="str">
        <f>IFERROR(GETPIVOTDATA("Average of TRAVTM(60)",#REF!,"TIMEINT",GU$9,"VEHICLETRAVELTIMEMEASUREMENT",$D67)/3600/24,"--")</f>
        <v>--</v>
      </c>
      <c r="GV67" s="34" t="str">
        <f>IFERROR(GETPIVOTDATA("Average of TRAVTM(60)",#REF!,"TIMEINT",GV$9,"VEHICLETRAVELTIMEMEASUREMENT",$D67)/3600/24,"--")</f>
        <v>--</v>
      </c>
      <c r="GW67" s="34" t="str">
        <f>IFERROR(GETPIVOTDATA("Average of TRAVTM(60)",#REF!,"TIMEINT",GW$9,"VEHICLETRAVELTIMEMEASUREMENT",$D67)/3600/24,"--")</f>
        <v>--</v>
      </c>
      <c r="GX67" s="34" t="str">
        <f>IFERROR(GETPIVOTDATA("Average of TRAVTM(60)",#REF!,"TIMEINT",GX$9,"VEHICLETRAVELTIMEMEASUREMENT",$D67)/3600/24,"--")</f>
        <v>--</v>
      </c>
      <c r="GY67" s="34" t="str">
        <f>IFERROR(GETPIVOTDATA("Average of TRAVTM(60)",#REF!,"TIMEINT",GY$9,"VEHICLETRAVELTIMEMEASUREMENT",$D67)/3600/24,"--")</f>
        <v>--</v>
      </c>
      <c r="GZ67" s="34" t="str">
        <f>IFERROR(GETPIVOTDATA("Average of TRAVTM(60)",#REF!,"TIMEINT",GZ$9,"VEHICLETRAVELTIMEMEASUREMENT",$D67)/3600/24,"--")</f>
        <v>--</v>
      </c>
      <c r="HA67" s="34" t="str">
        <f>IFERROR(GETPIVOTDATA("Average of TRAVTM(60)",#REF!,"TIMEINT",HA$9,"VEHICLETRAVELTIMEMEASUREMENT",$D67)/3600/24,"--")</f>
        <v>--</v>
      </c>
      <c r="HB67" s="34" t="str">
        <f>IFERROR(GETPIVOTDATA("Average of TRAVTM(60)",#REF!,"TIMEINT",HB$9,"VEHICLETRAVELTIMEMEASUREMENT",$D67)/3600/24,"--")</f>
        <v>--</v>
      </c>
      <c r="HC67" s="34" t="str">
        <f>IFERROR(GETPIVOTDATA("Average of TRAVTM(60)",#REF!,"TIMEINT",HC$9,"VEHICLETRAVELTIMEMEASUREMENT",$D67)/3600/24,"--")</f>
        <v>--</v>
      </c>
      <c r="HD67" s="34" t="str">
        <f>IFERROR(GETPIVOTDATA("Average of TRAVTM(60)",#REF!,"TIMEINT",HD$9,"VEHICLETRAVELTIMEMEASUREMENT",$D67)/3600/24,"--")</f>
        <v>--</v>
      </c>
      <c r="HE67" s="34" t="str">
        <f>IFERROR(GETPIVOTDATA("Average of TRAVTM(60)",#REF!,"TIMEINT",HE$9,"VEHICLETRAVELTIMEMEASUREMENT",$D67)/3600/24,"--")</f>
        <v>--</v>
      </c>
      <c r="HF67" s="34" t="str">
        <f>IFERROR(GETPIVOTDATA("Average of TRAVTM(60)",#REF!,"TIMEINT",HF$9,"VEHICLETRAVELTIMEMEASUREMENT",$D67)/3600/24,"--")</f>
        <v>--</v>
      </c>
      <c r="HG67" s="134" t="str">
        <f>IFERROR(GETPIVOTDATA("Average of TRAVTM(60)",#REF!,"TIMEINT",HG$9,"VEHICLETRAVELTIMEMEASUREMENT",$D67)/3600/24,"--")</f>
        <v>--</v>
      </c>
      <c r="HH67" s="331"/>
      <c r="HI67" s="323" t="str">
        <f>IFERROR(GETPIVOTDATA("Average of VEHS(60)",#REF!,"TIMEINT",HI$9,"VEHICLETRAVELTIMEMEASUREMENT",$D67),"--")</f>
        <v>--</v>
      </c>
      <c r="HJ67" s="324" t="str">
        <f>IFERROR(GETPIVOTDATA("Average of VEHS(60)",#REF!,"TIMEINT",HJ$9,"VEHICLETRAVELTIMEMEASUREMENT",$D67),"--")</f>
        <v>--</v>
      </c>
      <c r="HK67" s="324" t="str">
        <f>IFERROR(GETPIVOTDATA("Average of VEHS(60)",#REF!,"TIMEINT",HK$9,"VEHICLETRAVELTIMEMEASUREMENT",$D67),"--")</f>
        <v>--</v>
      </c>
      <c r="HL67" s="324" t="str">
        <f>IFERROR(GETPIVOTDATA("Average of VEHS(60)",#REF!,"TIMEINT",HL$9,"VEHICLETRAVELTIMEMEASUREMENT",$D67),"--")</f>
        <v>--</v>
      </c>
      <c r="HM67" s="324" t="str">
        <f>IFERROR(GETPIVOTDATA("Average of VEHS(60)",#REF!,"TIMEINT",HM$9,"VEHICLETRAVELTIMEMEASUREMENT",$D67),"--")</f>
        <v>--</v>
      </c>
      <c r="HN67" s="324" t="str">
        <f>IFERROR(GETPIVOTDATA("Average of VEHS(60)",#REF!,"TIMEINT",HN$9,"VEHICLETRAVELTIMEMEASUREMENT",$D67),"--")</f>
        <v>--</v>
      </c>
      <c r="HO67" s="324" t="str">
        <f>IFERROR(GETPIVOTDATA("Average of VEHS(60)",#REF!,"TIMEINT",HO$9,"VEHICLETRAVELTIMEMEASUREMENT",$D67),"--")</f>
        <v>--</v>
      </c>
      <c r="HP67" s="324" t="str">
        <f>IFERROR(GETPIVOTDATA("Average of VEHS(60)",#REF!,"TIMEINT",HP$9,"VEHICLETRAVELTIMEMEASUREMENT",$D67),"--")</f>
        <v>--</v>
      </c>
      <c r="HQ67" s="324" t="str">
        <f>IFERROR(GETPIVOTDATA("Average of VEHS(60)",#REF!,"TIMEINT",HQ$9,"VEHICLETRAVELTIMEMEASUREMENT",$D67),"--")</f>
        <v>--</v>
      </c>
      <c r="HR67" s="324" t="str">
        <f>IFERROR(GETPIVOTDATA("Average of VEHS(60)",#REF!,"TIMEINT",HR$9,"VEHICLETRAVELTIMEMEASUREMENT",$D67),"--")</f>
        <v>--</v>
      </c>
      <c r="HS67" s="324" t="str">
        <f>IFERROR(GETPIVOTDATA("Average of VEHS(60)",#REF!,"TIMEINT",HS$9,"VEHICLETRAVELTIMEMEASUREMENT",$D67),"--")</f>
        <v>--</v>
      </c>
      <c r="HT67" s="324" t="str">
        <f>IFERROR(GETPIVOTDATA("Average of VEHS(60)",#REF!,"TIMEINT",HT$9,"VEHICLETRAVELTIMEMEASUREMENT",$D67),"--")</f>
        <v>--</v>
      </c>
      <c r="HU67" s="324" t="str">
        <f>IFERROR(GETPIVOTDATA("Average of VEHS(60)",#REF!,"TIMEINT",HU$9,"VEHICLETRAVELTIMEMEASUREMENT",$D67),"--")</f>
        <v>--</v>
      </c>
      <c r="HV67" s="324" t="str">
        <f>IFERROR(GETPIVOTDATA("Average of VEHS(60)",#REF!,"TIMEINT",HV$9,"VEHICLETRAVELTIMEMEASUREMENT",$D67),"--")</f>
        <v>--</v>
      </c>
      <c r="HW67" s="324" t="str">
        <f>IFERROR(GETPIVOTDATA("Average of VEHS(60)",#REF!,"TIMEINT",HW$9,"VEHICLETRAVELTIMEMEASUREMENT",$D67),"--")</f>
        <v>--</v>
      </c>
      <c r="HX67" s="325" t="str">
        <f>IFERROR(GETPIVOTDATA("Average of VEHS(60)",#REF!,"TIMEINT",HX$9,"VEHICLETRAVELTIMEMEASUREMENT",$D67),"--")</f>
        <v>--</v>
      </c>
      <c r="HY67" s="331"/>
      <c r="HZ67" s="209" t="str">
        <f t="shared" si="28"/>
        <v>--</v>
      </c>
      <c r="IA67" s="354" t="str">
        <f t="shared" si="29"/>
        <v>--</v>
      </c>
      <c r="IB67" s="325">
        <f t="shared" si="30"/>
        <v>0</v>
      </c>
      <c r="IC67" s="638"/>
      <c r="ID67" s="323" t="str">
        <f>IFERROR(AVERAGEIFS('VISSIM Travel Time Outputs'!#REF!,'VISSIM Travel Time Outputs'!#REF!,$D67,'VISSIM Travel Time Outputs'!#REF!,"AVG",'VISSIM Travel Time Outputs'!#REF!,ID$9),"-")</f>
        <v>-</v>
      </c>
      <c r="IE67" s="324" t="str">
        <f>IFERROR(AVERAGEIFS('VISSIM Travel Time Outputs'!#REF!,'VISSIM Travel Time Outputs'!#REF!,$D67,'VISSIM Travel Time Outputs'!#REF!,"AVG",'VISSIM Travel Time Outputs'!#REF!,IE$9),"-")</f>
        <v>-</v>
      </c>
      <c r="IF67" s="324" t="str">
        <f>IFERROR(AVERAGEIFS('VISSIM Travel Time Outputs'!#REF!,'VISSIM Travel Time Outputs'!#REF!,$D67,'VISSIM Travel Time Outputs'!#REF!,"AVG",'VISSIM Travel Time Outputs'!#REF!,IF$9),"-")</f>
        <v>-</v>
      </c>
      <c r="IG67" s="324" t="str">
        <f>IFERROR(AVERAGEIFS('VISSIM Travel Time Outputs'!#REF!,'VISSIM Travel Time Outputs'!#REF!,$D67,'VISSIM Travel Time Outputs'!#REF!,"AVG",'VISSIM Travel Time Outputs'!#REF!,IG$9),"-")</f>
        <v>-</v>
      </c>
      <c r="IH67" s="324" t="str">
        <f>IFERROR(AVERAGEIFS('VISSIM Travel Time Outputs'!#REF!,'VISSIM Travel Time Outputs'!#REF!,$D67,'VISSIM Travel Time Outputs'!#REF!,"AVG",'VISSIM Travel Time Outputs'!#REF!,IH$9),"-")</f>
        <v>-</v>
      </c>
      <c r="II67" s="324" t="str">
        <f>IFERROR(AVERAGEIFS('VISSIM Travel Time Outputs'!#REF!,'VISSIM Travel Time Outputs'!#REF!,$D67,'VISSIM Travel Time Outputs'!#REF!,"AVG",'VISSIM Travel Time Outputs'!#REF!,II$9),"-")</f>
        <v>-</v>
      </c>
      <c r="IJ67" s="324" t="str">
        <f>IFERROR(AVERAGEIFS('VISSIM Travel Time Outputs'!#REF!,'VISSIM Travel Time Outputs'!#REF!,$D67,'VISSIM Travel Time Outputs'!#REF!,"AVG",'VISSIM Travel Time Outputs'!#REF!,IJ$9),"-")</f>
        <v>-</v>
      </c>
      <c r="IK67" s="324" t="str">
        <f>IFERROR(AVERAGEIFS('VISSIM Travel Time Outputs'!#REF!,'VISSIM Travel Time Outputs'!#REF!,$D67,'VISSIM Travel Time Outputs'!#REF!,"AVG",'VISSIM Travel Time Outputs'!#REF!,IK$9),"-")</f>
        <v>-</v>
      </c>
      <c r="IL67" s="324" t="str">
        <f>IFERROR(AVERAGEIFS('VISSIM Travel Time Outputs'!#REF!,'VISSIM Travel Time Outputs'!#REF!,$D67,'VISSIM Travel Time Outputs'!#REF!,"AVG",'VISSIM Travel Time Outputs'!#REF!,IL$9),"-")</f>
        <v>-</v>
      </c>
      <c r="IM67" s="324" t="str">
        <f>IFERROR(AVERAGEIFS('VISSIM Travel Time Outputs'!#REF!,'VISSIM Travel Time Outputs'!#REF!,$D67,'VISSIM Travel Time Outputs'!#REF!,"AVG",'VISSIM Travel Time Outputs'!#REF!,IM$9),"-")</f>
        <v>-</v>
      </c>
      <c r="IN67" s="324" t="str">
        <f>IFERROR(AVERAGEIFS('VISSIM Travel Time Outputs'!#REF!,'VISSIM Travel Time Outputs'!#REF!,$D67,'VISSIM Travel Time Outputs'!#REF!,"AVG",'VISSIM Travel Time Outputs'!#REF!,IN$9),"-")</f>
        <v>-</v>
      </c>
      <c r="IO67" s="324" t="str">
        <f>IFERROR(AVERAGEIFS('VISSIM Travel Time Outputs'!#REF!,'VISSIM Travel Time Outputs'!#REF!,$D67,'VISSIM Travel Time Outputs'!#REF!,"AVG",'VISSIM Travel Time Outputs'!#REF!,IO$9),"-")</f>
        <v>-</v>
      </c>
      <c r="IP67" s="324" t="str">
        <f>IFERROR(AVERAGEIFS('VISSIM Travel Time Outputs'!#REF!,'VISSIM Travel Time Outputs'!#REF!,$D67,'VISSIM Travel Time Outputs'!#REF!,"AVG",'VISSIM Travel Time Outputs'!#REF!,IP$9),"-")</f>
        <v>-</v>
      </c>
      <c r="IQ67" s="324" t="str">
        <f>IFERROR(AVERAGEIFS('VISSIM Travel Time Outputs'!#REF!,'VISSIM Travel Time Outputs'!#REF!,$D67,'VISSIM Travel Time Outputs'!#REF!,"AVG",'VISSIM Travel Time Outputs'!#REF!,IQ$9),"-")</f>
        <v>-</v>
      </c>
      <c r="IR67" s="324" t="str">
        <f>IFERROR(AVERAGEIFS('VISSIM Travel Time Outputs'!#REF!,'VISSIM Travel Time Outputs'!#REF!,$D67,'VISSIM Travel Time Outputs'!#REF!,"AVG",'VISSIM Travel Time Outputs'!#REF!,IR$9),"-")</f>
        <v>-</v>
      </c>
      <c r="IS67" s="325" t="str">
        <f>IFERROR(AVERAGEIFS('VISSIM Travel Time Outputs'!#REF!,'VISSIM Travel Time Outputs'!#REF!,$D67,'VISSIM Travel Time Outputs'!#REF!,"AVG",'VISSIM Travel Time Outputs'!#REF!,IS$9),"-")</f>
        <v>-</v>
      </c>
      <c r="IT67" s="325" t="str">
        <f t="shared" si="31"/>
        <v>--</v>
      </c>
    </row>
    <row r="68" spans="1:254" x14ac:dyDescent="0.35">
      <c r="A68" s="252" t="str">
        <f t="shared" si="12"/>
        <v>H</v>
      </c>
      <c r="B68" s="319">
        <f t="shared" si="33"/>
        <v>59</v>
      </c>
      <c r="C68" s="413">
        <f>INDEX('Input - Travel Times'!$B$3:$AH$103,MATCH($B68,'Input - Travel Times'!$B$3:$B$103,0),MATCH(C$9,'Input - Travel Times'!$B$3:$AH$3,0))</f>
        <v>0</v>
      </c>
      <c r="D68" s="150">
        <f>INDEX('Input - Travel Times'!$B$3:$AH$103,MATCH($B68,'Input - Travel Times'!$B$3:$B$103,0),MATCH(D$9,'Input - Travel Times'!$B$3:$AH$3,0))</f>
        <v>0</v>
      </c>
      <c r="E68" s="518">
        <f>TIME(0,0,INDEX('Input - Travel Times'!$B$3:$AH$103,MATCH($B68,'Input - Travel Times'!$B$3:$B$103,0),MATCH(E$9,'Input - Travel Times'!$B$3:$AH$3,0)))</f>
        <v>0</v>
      </c>
      <c r="F68" s="518">
        <f>TIME(0,0,INDEX('Input - Travel Times'!$B$3:$AH$103,MATCH($B68,'Input - Travel Times'!$B$3:$B$103,0),MATCH(F$9,'Input - Travel Times'!$B$3:$AH$3,0)))</f>
        <v>0</v>
      </c>
      <c r="G68" s="518">
        <f>TIME(0,0,INDEX('Input - Travel Times'!$B$3:$AH$103,MATCH($B68,'Input - Travel Times'!$B$3:$B$103,0),MATCH(G$9,'Input - Travel Times'!$B$3:$AH$3,0)))</f>
        <v>0</v>
      </c>
      <c r="H68" s="518">
        <f>TIME(0,0,INDEX('Input - Travel Times'!$B$3:$AH$103,MATCH($B68,'Input - Travel Times'!$B$3:$B$103,0),MATCH(H$9,'Input - Travel Times'!$B$3:$AH$3,0)))</f>
        <v>0</v>
      </c>
      <c r="J68" s="209" t="str">
        <f>IFERROR(TIME(0,0,AVERAGEIFS('VISSIM Travel Time Outputs'!$I:$I,'VISSIM Travel Time Outputs'!$D:$D,$D68,'VISSIM Travel Time Outputs'!$A:$A,"AVG",'VISSIM Travel Time Outputs'!$B:$B,J$9)),"-")</f>
        <v>-</v>
      </c>
      <c r="K68" s="34" t="str">
        <f>IFERROR(TIME(0,0,AVERAGEIFS('VISSIM Travel Time Outputs'!$I:$I,'VISSIM Travel Time Outputs'!$D:$D,$D68,'VISSIM Travel Time Outputs'!$A:$A,"AVG",'VISSIM Travel Time Outputs'!$B:$B,K$9)),"-")</f>
        <v>-</v>
      </c>
      <c r="L68" s="34" t="str">
        <f>IFERROR(TIME(0,0,AVERAGEIFS('VISSIM Travel Time Outputs'!$I:$I,'VISSIM Travel Time Outputs'!$D:$D,$D68,'VISSIM Travel Time Outputs'!$A:$A,"AVG",'VISSIM Travel Time Outputs'!$B:$B,L$9)),"-")</f>
        <v>-</v>
      </c>
      <c r="M68" s="34" t="str">
        <f>IFERROR(TIME(0,0,AVERAGEIFS('VISSIM Travel Time Outputs'!$I:$I,'VISSIM Travel Time Outputs'!$D:$D,$D68,'VISSIM Travel Time Outputs'!$A:$A,"AVG",'VISSIM Travel Time Outputs'!$B:$B,M$9)),"-")</f>
        <v>-</v>
      </c>
      <c r="N68" s="34" t="str">
        <f>IFERROR(TIME(0,0,AVERAGEIFS('VISSIM Travel Time Outputs'!$I:$I,'VISSIM Travel Time Outputs'!$D:$D,$D68,'VISSIM Travel Time Outputs'!$A:$A,"AVG",'VISSIM Travel Time Outputs'!$B:$B,N$9)),"-")</f>
        <v>-</v>
      </c>
      <c r="O68" s="34" t="str">
        <f>IFERROR(TIME(0,0,AVERAGEIFS('VISSIM Travel Time Outputs'!$I:$I,'VISSIM Travel Time Outputs'!$D:$D,$D68,'VISSIM Travel Time Outputs'!$A:$A,"AVG",'VISSIM Travel Time Outputs'!$B:$B,O$9)),"-")</f>
        <v>-</v>
      </c>
      <c r="P68" s="34" t="str">
        <f>IFERROR(TIME(0,0,AVERAGEIFS('VISSIM Travel Time Outputs'!$I:$I,'VISSIM Travel Time Outputs'!$D:$D,$D68,'VISSIM Travel Time Outputs'!$A:$A,"AVG",'VISSIM Travel Time Outputs'!$B:$B,P$9)),"-")</f>
        <v>-</v>
      </c>
      <c r="Q68" s="34" t="str">
        <f>IFERROR(TIME(0,0,AVERAGEIFS('VISSIM Travel Time Outputs'!$I:$I,'VISSIM Travel Time Outputs'!$D:$D,$D68,'VISSIM Travel Time Outputs'!$A:$A,"AVG",'VISSIM Travel Time Outputs'!$B:$B,Q$9)),"-")</f>
        <v>-</v>
      </c>
      <c r="R68" s="34" t="str">
        <f>IFERROR(TIME(0,0,AVERAGEIFS('VISSIM Travel Time Outputs'!$I:$I,'VISSIM Travel Time Outputs'!$D:$D,$D68,'VISSIM Travel Time Outputs'!$A:$A,"AVG",'VISSIM Travel Time Outputs'!$B:$B,R$9)),"-")</f>
        <v>-</v>
      </c>
      <c r="S68" s="34" t="str">
        <f>IFERROR(TIME(0,0,AVERAGEIFS('VISSIM Travel Time Outputs'!$I:$I,'VISSIM Travel Time Outputs'!$D:$D,$D68,'VISSIM Travel Time Outputs'!$A:$A,"AVG",'VISSIM Travel Time Outputs'!$B:$B,S$9)),"-")</f>
        <v>-</v>
      </c>
      <c r="T68" s="34" t="str">
        <f>IFERROR(TIME(0,0,AVERAGEIFS('VISSIM Travel Time Outputs'!$I:$I,'VISSIM Travel Time Outputs'!$D:$D,$D68,'VISSIM Travel Time Outputs'!$A:$A,"AVG",'VISSIM Travel Time Outputs'!$B:$B,T$9)),"-")</f>
        <v>-</v>
      </c>
      <c r="U68" s="34" t="str">
        <f>IFERROR(TIME(0,0,AVERAGEIFS('VISSIM Travel Time Outputs'!$I:$I,'VISSIM Travel Time Outputs'!$D:$D,$D68,'VISSIM Travel Time Outputs'!$A:$A,"AVG",'VISSIM Travel Time Outputs'!$B:$B,U$9)),"-")</f>
        <v>-</v>
      </c>
      <c r="V68" s="34" t="str">
        <f>IFERROR(TIME(0,0,AVERAGEIFS('VISSIM Travel Time Outputs'!$I:$I,'VISSIM Travel Time Outputs'!$D:$D,$D68,'VISSIM Travel Time Outputs'!$A:$A,"AVG",'VISSIM Travel Time Outputs'!$B:$B,V$9)),"-")</f>
        <v>-</v>
      </c>
      <c r="W68" s="34" t="str">
        <f>IFERROR(TIME(0,0,AVERAGEIFS('VISSIM Travel Time Outputs'!$I:$I,'VISSIM Travel Time Outputs'!$D:$D,$D68,'VISSIM Travel Time Outputs'!$A:$A,"AVG",'VISSIM Travel Time Outputs'!$B:$B,W$9)),"-")</f>
        <v>-</v>
      </c>
      <c r="X68" s="34" t="str">
        <f>IFERROR(TIME(0,0,AVERAGEIFS('VISSIM Travel Time Outputs'!$I:$I,'VISSIM Travel Time Outputs'!$D:$D,$D68,'VISSIM Travel Time Outputs'!$A:$A,"AVG",'VISSIM Travel Time Outputs'!$B:$B,X$9)),"-")</f>
        <v>-</v>
      </c>
      <c r="Y68" s="134" t="str">
        <f>IFERROR(TIME(0,0,AVERAGEIFS('VISSIM Travel Time Outputs'!$I:$I,'VISSIM Travel Time Outputs'!$D:$D,$D68,'VISSIM Travel Time Outputs'!$A:$A,"AVG",'VISSIM Travel Time Outputs'!$B:$B,Y$9)),"-")</f>
        <v>-</v>
      </c>
      <c r="Z68" s="254"/>
      <c r="AA68" s="323" t="str">
        <f>IFERROR(AVERAGEIFS('VISSIM Travel Time Outputs'!$F:$F,'VISSIM Travel Time Outputs'!$D:$D,$D68,'VISSIM Travel Time Outputs'!$A:$A,"AVG",'VISSIM Travel Time Outputs'!$B:$B,AA$9),"-")</f>
        <v>-</v>
      </c>
      <c r="AB68" s="324" t="str">
        <f>IFERROR(AVERAGEIFS('VISSIM Travel Time Outputs'!$F:$F,'VISSIM Travel Time Outputs'!$D:$D,$D68,'VISSIM Travel Time Outputs'!$A:$A,"AVG",'VISSIM Travel Time Outputs'!$B:$B,AB$9),"-")</f>
        <v>-</v>
      </c>
      <c r="AC68" s="324" t="str">
        <f>IFERROR(AVERAGEIFS('VISSIM Travel Time Outputs'!$F:$F,'VISSIM Travel Time Outputs'!$D:$D,$D68,'VISSIM Travel Time Outputs'!$A:$A,"AVG",'VISSIM Travel Time Outputs'!$B:$B,AC$9),"-")</f>
        <v>-</v>
      </c>
      <c r="AD68" s="324" t="str">
        <f>IFERROR(AVERAGEIFS('VISSIM Travel Time Outputs'!$F:$F,'VISSIM Travel Time Outputs'!$D:$D,$D68,'VISSIM Travel Time Outputs'!$A:$A,"AVG",'VISSIM Travel Time Outputs'!$B:$B,AD$9),"-")</f>
        <v>-</v>
      </c>
      <c r="AE68" s="324" t="str">
        <f>IFERROR(AVERAGEIFS('VISSIM Travel Time Outputs'!$F:$F,'VISSIM Travel Time Outputs'!$D:$D,$D68,'VISSIM Travel Time Outputs'!$A:$A,"AVG",'VISSIM Travel Time Outputs'!$B:$B,AE$9),"-")</f>
        <v>-</v>
      </c>
      <c r="AF68" s="324" t="str">
        <f>IFERROR(AVERAGEIFS('VISSIM Travel Time Outputs'!$F:$F,'VISSIM Travel Time Outputs'!$D:$D,$D68,'VISSIM Travel Time Outputs'!$A:$A,"AVG",'VISSIM Travel Time Outputs'!$B:$B,AF$9),"-")</f>
        <v>-</v>
      </c>
      <c r="AG68" s="324" t="str">
        <f>IFERROR(AVERAGEIFS('VISSIM Travel Time Outputs'!$F:$F,'VISSIM Travel Time Outputs'!$D:$D,$D68,'VISSIM Travel Time Outputs'!$A:$A,"AVG",'VISSIM Travel Time Outputs'!$B:$B,AG$9),"-")</f>
        <v>-</v>
      </c>
      <c r="AH68" s="324" t="str">
        <f>IFERROR(AVERAGEIFS('VISSIM Travel Time Outputs'!$F:$F,'VISSIM Travel Time Outputs'!$D:$D,$D68,'VISSIM Travel Time Outputs'!$A:$A,"AVG",'VISSIM Travel Time Outputs'!$B:$B,AH$9),"-")</f>
        <v>-</v>
      </c>
      <c r="AI68" s="324" t="str">
        <f>IFERROR(AVERAGEIFS('VISSIM Travel Time Outputs'!$F:$F,'VISSIM Travel Time Outputs'!$D:$D,$D68,'VISSIM Travel Time Outputs'!$A:$A,"AVG",'VISSIM Travel Time Outputs'!$B:$B,AI$9),"-")</f>
        <v>-</v>
      </c>
      <c r="AJ68" s="324" t="str">
        <f>IFERROR(AVERAGEIFS('VISSIM Travel Time Outputs'!$F:$F,'VISSIM Travel Time Outputs'!$D:$D,$D68,'VISSIM Travel Time Outputs'!$A:$A,"AVG",'VISSIM Travel Time Outputs'!$B:$B,AJ$9),"-")</f>
        <v>-</v>
      </c>
      <c r="AK68" s="324" t="str">
        <f>IFERROR(AVERAGEIFS('VISSIM Travel Time Outputs'!$F:$F,'VISSIM Travel Time Outputs'!$D:$D,$D68,'VISSIM Travel Time Outputs'!$A:$A,"AVG",'VISSIM Travel Time Outputs'!$B:$B,AK$9),"-")</f>
        <v>-</v>
      </c>
      <c r="AL68" s="324" t="str">
        <f>IFERROR(AVERAGEIFS('VISSIM Travel Time Outputs'!$F:$F,'VISSIM Travel Time Outputs'!$D:$D,$D68,'VISSIM Travel Time Outputs'!$A:$A,"AVG",'VISSIM Travel Time Outputs'!$B:$B,AL$9),"-")</f>
        <v>-</v>
      </c>
      <c r="AM68" s="324" t="str">
        <f>IFERROR(AVERAGEIFS('VISSIM Travel Time Outputs'!$F:$F,'VISSIM Travel Time Outputs'!$D:$D,$D68,'VISSIM Travel Time Outputs'!$A:$A,"AVG",'VISSIM Travel Time Outputs'!$B:$B,AM$9),"-")</f>
        <v>-</v>
      </c>
      <c r="AN68" s="324" t="str">
        <f>IFERROR(AVERAGEIFS('VISSIM Travel Time Outputs'!$F:$F,'VISSIM Travel Time Outputs'!$D:$D,$D68,'VISSIM Travel Time Outputs'!$A:$A,"AVG",'VISSIM Travel Time Outputs'!$B:$B,AN$9),"-")</f>
        <v>-</v>
      </c>
      <c r="AO68" s="324" t="str">
        <f>IFERROR(AVERAGEIFS('VISSIM Travel Time Outputs'!$F:$F,'VISSIM Travel Time Outputs'!$D:$D,$D68,'VISSIM Travel Time Outputs'!$A:$A,"AVG",'VISSIM Travel Time Outputs'!$B:$B,AO$9),"-")</f>
        <v>-</v>
      </c>
      <c r="AP68" s="325" t="str">
        <f>IFERROR(AVERAGEIFS('VISSIM Travel Time Outputs'!$F:$F,'VISSIM Travel Time Outputs'!$D:$D,$D68,'VISSIM Travel Time Outputs'!$A:$A,"AVG",'VISSIM Travel Time Outputs'!$B:$B,AP$9),"-")</f>
        <v>-</v>
      </c>
      <c r="AQ68" s="331"/>
      <c r="AR68" s="209" t="str">
        <f t="shared" si="13"/>
        <v>--</v>
      </c>
      <c r="AS68" s="354" t="str">
        <f t="shared" si="14"/>
        <v>--</v>
      </c>
      <c r="AT68" s="325">
        <f t="shared" si="15"/>
        <v>0</v>
      </c>
      <c r="AU68" s="255"/>
      <c r="AV68" s="209" t="str">
        <f>IFERROR(TIME(0,0,AVERAGEIFS('VISSIM Travel Time Outputs'!$J:$J,'VISSIM Travel Time Outputs'!$D:$D,$D68,'VISSIM Travel Time Outputs'!$A:$A,"AVG",'VISSIM Travel Time Outputs'!$B:$B,AV$9)),"-")</f>
        <v>-</v>
      </c>
      <c r="AW68" s="34" t="str">
        <f>IFERROR(TIME(0,0,AVERAGEIFS('VISSIM Travel Time Outputs'!$J:$J,'VISSIM Travel Time Outputs'!$D:$D,$D68,'VISSIM Travel Time Outputs'!$A:$A,"AVG",'VISSIM Travel Time Outputs'!$B:$B,AW$9)),"-")</f>
        <v>-</v>
      </c>
      <c r="AX68" s="34" t="str">
        <f>IFERROR(TIME(0,0,AVERAGEIFS('VISSIM Travel Time Outputs'!$J:$J,'VISSIM Travel Time Outputs'!$D:$D,$D68,'VISSIM Travel Time Outputs'!$A:$A,"AVG",'VISSIM Travel Time Outputs'!$B:$B,AX$9)),"-")</f>
        <v>-</v>
      </c>
      <c r="AY68" s="34" t="str">
        <f>IFERROR(TIME(0,0,AVERAGEIFS('VISSIM Travel Time Outputs'!$J:$J,'VISSIM Travel Time Outputs'!$D:$D,$D68,'VISSIM Travel Time Outputs'!$A:$A,"AVG",'VISSIM Travel Time Outputs'!$B:$B,AY$9)),"-")</f>
        <v>-</v>
      </c>
      <c r="AZ68" s="34" t="str">
        <f>IFERROR(TIME(0,0,AVERAGEIFS('VISSIM Travel Time Outputs'!$J:$J,'VISSIM Travel Time Outputs'!$D:$D,$D68,'VISSIM Travel Time Outputs'!$A:$A,"AVG",'VISSIM Travel Time Outputs'!$B:$B,AZ$9)),"-")</f>
        <v>-</v>
      </c>
      <c r="BA68" s="34" t="str">
        <f>IFERROR(TIME(0,0,AVERAGEIFS('VISSIM Travel Time Outputs'!$J:$J,'VISSIM Travel Time Outputs'!$D:$D,$D68,'VISSIM Travel Time Outputs'!$A:$A,"AVG",'VISSIM Travel Time Outputs'!$B:$B,BA$9)),"-")</f>
        <v>-</v>
      </c>
      <c r="BB68" s="34" t="str">
        <f>IFERROR(TIME(0,0,AVERAGEIFS('VISSIM Travel Time Outputs'!$J:$J,'VISSIM Travel Time Outputs'!$D:$D,$D68,'VISSIM Travel Time Outputs'!$A:$A,"AVG",'VISSIM Travel Time Outputs'!$B:$B,BB$9)),"-")</f>
        <v>-</v>
      </c>
      <c r="BC68" s="34" t="str">
        <f>IFERROR(TIME(0,0,AVERAGEIFS('VISSIM Travel Time Outputs'!$J:$J,'VISSIM Travel Time Outputs'!$D:$D,$D68,'VISSIM Travel Time Outputs'!$A:$A,"AVG",'VISSIM Travel Time Outputs'!$B:$B,BC$9)),"-")</f>
        <v>-</v>
      </c>
      <c r="BD68" s="34" t="str">
        <f>IFERROR(TIME(0,0,AVERAGEIFS('VISSIM Travel Time Outputs'!$J:$J,'VISSIM Travel Time Outputs'!$D:$D,$D68,'VISSIM Travel Time Outputs'!$A:$A,"AVG",'VISSIM Travel Time Outputs'!$B:$B,BD$9)),"-")</f>
        <v>-</v>
      </c>
      <c r="BE68" s="34" t="str">
        <f>IFERROR(TIME(0,0,AVERAGEIFS('VISSIM Travel Time Outputs'!$J:$J,'VISSIM Travel Time Outputs'!$D:$D,$D68,'VISSIM Travel Time Outputs'!$A:$A,"AVG",'VISSIM Travel Time Outputs'!$B:$B,BE$9)),"-")</f>
        <v>-</v>
      </c>
      <c r="BF68" s="34" t="str">
        <f>IFERROR(TIME(0,0,AVERAGEIFS('VISSIM Travel Time Outputs'!$J:$J,'VISSIM Travel Time Outputs'!$D:$D,$D68,'VISSIM Travel Time Outputs'!$A:$A,"AVG",'VISSIM Travel Time Outputs'!$B:$B,BF$9)),"-")</f>
        <v>-</v>
      </c>
      <c r="BG68" s="34" t="str">
        <f>IFERROR(TIME(0,0,AVERAGEIFS('VISSIM Travel Time Outputs'!$J:$J,'VISSIM Travel Time Outputs'!$D:$D,$D68,'VISSIM Travel Time Outputs'!$A:$A,"AVG",'VISSIM Travel Time Outputs'!$B:$B,BG$9)),"-")</f>
        <v>-</v>
      </c>
      <c r="BH68" s="34" t="str">
        <f>IFERROR(TIME(0,0,AVERAGEIFS('VISSIM Travel Time Outputs'!$J:$J,'VISSIM Travel Time Outputs'!$D:$D,$D68,'VISSIM Travel Time Outputs'!$A:$A,"AVG",'VISSIM Travel Time Outputs'!$B:$B,BH$9)),"-")</f>
        <v>-</v>
      </c>
      <c r="BI68" s="34" t="str">
        <f>IFERROR(TIME(0,0,AVERAGEIFS('VISSIM Travel Time Outputs'!$J:$J,'VISSIM Travel Time Outputs'!$D:$D,$D68,'VISSIM Travel Time Outputs'!$A:$A,"AVG",'VISSIM Travel Time Outputs'!$B:$B,BI$9)),"-")</f>
        <v>-</v>
      </c>
      <c r="BJ68" s="34" t="str">
        <f>IFERROR(TIME(0,0,AVERAGEIFS('VISSIM Travel Time Outputs'!$J:$J,'VISSIM Travel Time Outputs'!$D:$D,$D68,'VISSIM Travel Time Outputs'!$A:$A,"AVG",'VISSIM Travel Time Outputs'!$B:$B,BJ$9)),"-")</f>
        <v>-</v>
      </c>
      <c r="BK68" s="134" t="str">
        <f>IFERROR(TIME(0,0,AVERAGEIFS('VISSIM Travel Time Outputs'!$J:$J,'VISSIM Travel Time Outputs'!$D:$D,$D68,'VISSIM Travel Time Outputs'!$A:$A,"AVG",'VISSIM Travel Time Outputs'!$B:$B,BK$9)),"-")</f>
        <v>-</v>
      </c>
      <c r="BL68" s="126"/>
      <c r="BM68" s="323" t="str">
        <f>IFERROR(AVERAGEIFS('VISSIM Travel Time Outputs'!$G:$G,'VISSIM Travel Time Outputs'!$D:$D,$D68,'VISSIM Travel Time Outputs'!$A:$A,"AVG",'VISSIM Travel Time Outputs'!$B:$B,BM$9),"-")</f>
        <v>-</v>
      </c>
      <c r="BN68" s="324" t="str">
        <f>IFERROR(AVERAGEIFS('VISSIM Travel Time Outputs'!$G:$G,'VISSIM Travel Time Outputs'!$D:$D,$D68,'VISSIM Travel Time Outputs'!$A:$A,"AVG",'VISSIM Travel Time Outputs'!$B:$B,BN$9),"-")</f>
        <v>-</v>
      </c>
      <c r="BO68" s="324" t="str">
        <f>IFERROR(AVERAGEIFS('VISSIM Travel Time Outputs'!$G:$G,'VISSIM Travel Time Outputs'!$D:$D,$D68,'VISSIM Travel Time Outputs'!$A:$A,"AVG",'VISSIM Travel Time Outputs'!$B:$B,BO$9),"-")</f>
        <v>-</v>
      </c>
      <c r="BP68" s="324" t="str">
        <f>IFERROR(AVERAGEIFS('VISSIM Travel Time Outputs'!$G:$G,'VISSIM Travel Time Outputs'!$D:$D,$D68,'VISSIM Travel Time Outputs'!$A:$A,"AVG",'VISSIM Travel Time Outputs'!$B:$B,BP$9),"-")</f>
        <v>-</v>
      </c>
      <c r="BQ68" s="324" t="str">
        <f>IFERROR(AVERAGEIFS('VISSIM Travel Time Outputs'!$G:$G,'VISSIM Travel Time Outputs'!$D:$D,$D68,'VISSIM Travel Time Outputs'!$A:$A,"AVG",'VISSIM Travel Time Outputs'!$B:$B,BQ$9),"-")</f>
        <v>-</v>
      </c>
      <c r="BR68" s="324" t="str">
        <f>IFERROR(AVERAGEIFS('VISSIM Travel Time Outputs'!$G:$G,'VISSIM Travel Time Outputs'!$D:$D,$D68,'VISSIM Travel Time Outputs'!$A:$A,"AVG",'VISSIM Travel Time Outputs'!$B:$B,BR$9),"-")</f>
        <v>-</v>
      </c>
      <c r="BS68" s="324" t="str">
        <f>IFERROR(AVERAGEIFS('VISSIM Travel Time Outputs'!$G:$G,'VISSIM Travel Time Outputs'!$D:$D,$D68,'VISSIM Travel Time Outputs'!$A:$A,"AVG",'VISSIM Travel Time Outputs'!$B:$B,BS$9),"-")</f>
        <v>-</v>
      </c>
      <c r="BT68" s="324" t="str">
        <f>IFERROR(AVERAGEIFS('VISSIM Travel Time Outputs'!$G:$G,'VISSIM Travel Time Outputs'!$D:$D,$D68,'VISSIM Travel Time Outputs'!$A:$A,"AVG",'VISSIM Travel Time Outputs'!$B:$B,BT$9),"-")</f>
        <v>-</v>
      </c>
      <c r="BU68" s="324" t="str">
        <f>IFERROR(AVERAGEIFS('VISSIM Travel Time Outputs'!$G:$G,'VISSIM Travel Time Outputs'!$D:$D,$D68,'VISSIM Travel Time Outputs'!$A:$A,"AVG",'VISSIM Travel Time Outputs'!$B:$B,BU$9),"-")</f>
        <v>-</v>
      </c>
      <c r="BV68" s="324" t="str">
        <f>IFERROR(AVERAGEIFS('VISSIM Travel Time Outputs'!$G:$G,'VISSIM Travel Time Outputs'!$D:$D,$D68,'VISSIM Travel Time Outputs'!$A:$A,"AVG",'VISSIM Travel Time Outputs'!$B:$B,BV$9),"-")</f>
        <v>-</v>
      </c>
      <c r="BW68" s="324" t="str">
        <f>IFERROR(AVERAGEIFS('VISSIM Travel Time Outputs'!$G:$G,'VISSIM Travel Time Outputs'!$D:$D,$D68,'VISSIM Travel Time Outputs'!$A:$A,"AVG",'VISSIM Travel Time Outputs'!$B:$B,BW$9),"-")</f>
        <v>-</v>
      </c>
      <c r="BX68" s="324" t="str">
        <f>IFERROR(AVERAGEIFS('VISSIM Travel Time Outputs'!$G:$G,'VISSIM Travel Time Outputs'!$D:$D,$D68,'VISSIM Travel Time Outputs'!$A:$A,"AVG",'VISSIM Travel Time Outputs'!$B:$B,BX$9),"-")</f>
        <v>-</v>
      </c>
      <c r="BY68" s="324" t="str">
        <f>IFERROR(AVERAGEIFS('VISSIM Travel Time Outputs'!$G:$G,'VISSIM Travel Time Outputs'!$D:$D,$D68,'VISSIM Travel Time Outputs'!$A:$A,"AVG",'VISSIM Travel Time Outputs'!$B:$B,BY$9),"-")</f>
        <v>-</v>
      </c>
      <c r="BZ68" s="324" t="str">
        <f>IFERROR(AVERAGEIFS('VISSIM Travel Time Outputs'!$G:$G,'VISSIM Travel Time Outputs'!$D:$D,$D68,'VISSIM Travel Time Outputs'!$A:$A,"AVG",'VISSIM Travel Time Outputs'!$B:$B,BZ$9),"-")</f>
        <v>-</v>
      </c>
      <c r="CA68" s="324" t="str">
        <f>IFERROR(AVERAGEIFS('VISSIM Travel Time Outputs'!$G:$G,'VISSIM Travel Time Outputs'!$D:$D,$D68,'VISSIM Travel Time Outputs'!$A:$A,"AVG",'VISSIM Travel Time Outputs'!$B:$B,CA$9),"-")</f>
        <v>-</v>
      </c>
      <c r="CB68" s="325" t="str">
        <f>IFERROR(AVERAGEIFS('VISSIM Travel Time Outputs'!$G:$G,'VISSIM Travel Time Outputs'!$D:$D,$D68,'VISSIM Travel Time Outputs'!$A:$A,"AVG",'VISSIM Travel Time Outputs'!$B:$B,CB$9),"-")</f>
        <v>-</v>
      </c>
      <c r="CC68" s="254"/>
      <c r="CD68" s="209" t="str">
        <f t="shared" si="16"/>
        <v>--</v>
      </c>
      <c r="CE68" s="354" t="str">
        <f t="shared" si="17"/>
        <v>--</v>
      </c>
      <c r="CF68" s="325">
        <f t="shared" si="18"/>
        <v>0</v>
      </c>
      <c r="CG68" s="331"/>
      <c r="CH68" s="209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134"/>
      <c r="CX68" s="331"/>
      <c r="CY68" s="323"/>
      <c r="CZ68" s="324"/>
      <c r="DA68" s="324"/>
      <c r="DB68" s="324"/>
      <c r="DC68" s="324"/>
      <c r="DD68" s="324"/>
      <c r="DE68" s="324"/>
      <c r="DF68" s="324"/>
      <c r="DG68" s="324"/>
      <c r="DH68" s="324"/>
      <c r="DI68" s="324"/>
      <c r="DJ68" s="324"/>
      <c r="DK68" s="324"/>
      <c r="DL68" s="324"/>
      <c r="DM68" s="324"/>
      <c r="DN68" s="325"/>
      <c r="DO68" s="331"/>
      <c r="DP68" s="209" t="str">
        <f t="shared" si="19"/>
        <v>--</v>
      </c>
      <c r="DQ68" s="354" t="str">
        <f t="shared" si="20"/>
        <v>--</v>
      </c>
      <c r="DR68" s="325">
        <f t="shared" si="21"/>
        <v>0</v>
      </c>
      <c r="DS68" s="255"/>
      <c r="DT68" s="209" t="str">
        <f>IFERROR(TIME(0,0,AVERAGEIFS('VISSIM Travel Time Outputs'!$K:$K,'VISSIM Travel Time Outputs'!$D:$D,$D68,'VISSIM Travel Time Outputs'!$A:$A,"AVG",'VISSIM Travel Time Outputs'!$B:$B,DT$9)),"-")</f>
        <v>-</v>
      </c>
      <c r="DU68" s="34" t="str">
        <f>IFERROR(TIME(0,0,AVERAGEIFS('VISSIM Travel Time Outputs'!$K:$K,'VISSIM Travel Time Outputs'!$D:$D,$D68,'VISSIM Travel Time Outputs'!$A:$A,"AVG",'VISSIM Travel Time Outputs'!$B:$B,DU$9)),"-")</f>
        <v>-</v>
      </c>
      <c r="DV68" s="34" t="str">
        <f>IFERROR(TIME(0,0,AVERAGEIFS('VISSIM Travel Time Outputs'!$K:$K,'VISSIM Travel Time Outputs'!$D:$D,$D68,'VISSIM Travel Time Outputs'!$A:$A,"AVG",'VISSIM Travel Time Outputs'!$B:$B,DV$9)),"-")</f>
        <v>-</v>
      </c>
      <c r="DW68" s="34" t="str">
        <f>IFERROR(TIME(0,0,AVERAGEIFS('VISSIM Travel Time Outputs'!$K:$K,'VISSIM Travel Time Outputs'!$D:$D,$D68,'VISSIM Travel Time Outputs'!$A:$A,"AVG",'VISSIM Travel Time Outputs'!$B:$B,DW$9)),"-")</f>
        <v>-</v>
      </c>
      <c r="DX68" s="34" t="str">
        <f>IFERROR(TIME(0,0,AVERAGEIFS('VISSIM Travel Time Outputs'!$K:$K,'VISSIM Travel Time Outputs'!$D:$D,$D68,'VISSIM Travel Time Outputs'!$A:$A,"AVG",'VISSIM Travel Time Outputs'!$B:$B,DX$9)),"-")</f>
        <v>-</v>
      </c>
      <c r="DY68" s="34" t="str">
        <f>IFERROR(TIME(0,0,AVERAGEIFS('VISSIM Travel Time Outputs'!$K:$K,'VISSIM Travel Time Outputs'!$D:$D,$D68,'VISSIM Travel Time Outputs'!$A:$A,"AVG",'VISSIM Travel Time Outputs'!$B:$B,DY$9)),"-")</f>
        <v>-</v>
      </c>
      <c r="DZ68" s="34" t="str">
        <f>IFERROR(TIME(0,0,AVERAGEIFS('VISSIM Travel Time Outputs'!$K:$K,'VISSIM Travel Time Outputs'!$D:$D,$D68,'VISSIM Travel Time Outputs'!$A:$A,"AVG",'VISSIM Travel Time Outputs'!$B:$B,DZ$9)),"-")</f>
        <v>-</v>
      </c>
      <c r="EA68" s="34" t="str">
        <f>IFERROR(TIME(0,0,AVERAGEIFS('VISSIM Travel Time Outputs'!$K:$K,'VISSIM Travel Time Outputs'!$D:$D,$D68,'VISSIM Travel Time Outputs'!$A:$A,"AVG",'VISSIM Travel Time Outputs'!$B:$B,EA$9)),"-")</f>
        <v>-</v>
      </c>
      <c r="EB68" s="34" t="str">
        <f>IFERROR(TIME(0,0,AVERAGEIFS('VISSIM Travel Time Outputs'!$K:$K,'VISSIM Travel Time Outputs'!$D:$D,$D68,'VISSIM Travel Time Outputs'!$A:$A,"AVG",'VISSIM Travel Time Outputs'!$B:$B,EB$9)),"-")</f>
        <v>-</v>
      </c>
      <c r="EC68" s="34" t="str">
        <f>IFERROR(TIME(0,0,AVERAGEIFS('VISSIM Travel Time Outputs'!$K:$K,'VISSIM Travel Time Outputs'!$D:$D,$D68,'VISSIM Travel Time Outputs'!$A:$A,"AVG",'VISSIM Travel Time Outputs'!$B:$B,EC$9)),"-")</f>
        <v>-</v>
      </c>
      <c r="ED68" s="34" t="str">
        <f>IFERROR(TIME(0,0,AVERAGEIFS('VISSIM Travel Time Outputs'!$K:$K,'VISSIM Travel Time Outputs'!$D:$D,$D68,'VISSIM Travel Time Outputs'!$A:$A,"AVG",'VISSIM Travel Time Outputs'!$B:$B,ED$9)),"-")</f>
        <v>-</v>
      </c>
      <c r="EE68" s="34" t="str">
        <f>IFERROR(TIME(0,0,AVERAGEIFS('VISSIM Travel Time Outputs'!$K:$K,'VISSIM Travel Time Outputs'!$D:$D,$D68,'VISSIM Travel Time Outputs'!$A:$A,"AVG",'VISSIM Travel Time Outputs'!$B:$B,EE$9)),"-")</f>
        <v>-</v>
      </c>
      <c r="EF68" s="34" t="str">
        <f>IFERROR(TIME(0,0,AVERAGEIFS('VISSIM Travel Time Outputs'!$K:$K,'VISSIM Travel Time Outputs'!$D:$D,$D68,'VISSIM Travel Time Outputs'!$A:$A,"AVG",'VISSIM Travel Time Outputs'!$B:$B,EF$9)),"-")</f>
        <v>-</v>
      </c>
      <c r="EG68" s="34" t="str">
        <f>IFERROR(TIME(0,0,AVERAGEIFS('VISSIM Travel Time Outputs'!$K:$K,'VISSIM Travel Time Outputs'!$D:$D,$D68,'VISSIM Travel Time Outputs'!$A:$A,"AVG",'VISSIM Travel Time Outputs'!$B:$B,EG$9)),"-")</f>
        <v>-</v>
      </c>
      <c r="EH68" s="34" t="str">
        <f>IFERROR(TIME(0,0,AVERAGEIFS('VISSIM Travel Time Outputs'!$K:$K,'VISSIM Travel Time Outputs'!$D:$D,$D68,'VISSIM Travel Time Outputs'!$A:$A,"AVG",'VISSIM Travel Time Outputs'!$B:$B,EH$9)),"-")</f>
        <v>-</v>
      </c>
      <c r="EI68" s="134" t="str">
        <f>IFERROR(TIME(0,0,AVERAGEIFS('VISSIM Travel Time Outputs'!$K:$K,'VISSIM Travel Time Outputs'!$D:$D,$D68,'VISSIM Travel Time Outputs'!$A:$A,"AVG",'VISSIM Travel Time Outputs'!$B:$B,EI$9)),"-")</f>
        <v>-</v>
      </c>
      <c r="EJ68" s="126"/>
      <c r="EK68" s="323" t="str">
        <f>IFERROR(AVERAGEIFS('VISSIM Travel Time Outputs'!$H:$H,'VISSIM Travel Time Outputs'!$D:$D,$D68,'VISSIM Travel Time Outputs'!$A:$A,"AVG",'VISSIM Travel Time Outputs'!$B:$B,EK$9),"-")</f>
        <v>-</v>
      </c>
      <c r="EL68" s="324" t="str">
        <f>IFERROR(AVERAGEIFS('VISSIM Travel Time Outputs'!$H:$H,'VISSIM Travel Time Outputs'!$D:$D,$D68,'VISSIM Travel Time Outputs'!$A:$A,"AVG",'VISSIM Travel Time Outputs'!$B:$B,EL$9),"-")</f>
        <v>-</v>
      </c>
      <c r="EM68" s="324" t="str">
        <f>IFERROR(AVERAGEIFS('VISSIM Travel Time Outputs'!$H:$H,'VISSIM Travel Time Outputs'!$D:$D,$D68,'VISSIM Travel Time Outputs'!$A:$A,"AVG",'VISSIM Travel Time Outputs'!$B:$B,EM$9),"-")</f>
        <v>-</v>
      </c>
      <c r="EN68" s="324" t="str">
        <f>IFERROR(AVERAGEIFS('VISSIM Travel Time Outputs'!$H:$H,'VISSIM Travel Time Outputs'!$D:$D,$D68,'VISSIM Travel Time Outputs'!$A:$A,"AVG",'VISSIM Travel Time Outputs'!$B:$B,EN$9),"-")</f>
        <v>-</v>
      </c>
      <c r="EO68" s="324" t="str">
        <f>IFERROR(AVERAGEIFS('VISSIM Travel Time Outputs'!$H:$H,'VISSIM Travel Time Outputs'!$D:$D,$D68,'VISSIM Travel Time Outputs'!$A:$A,"AVG",'VISSIM Travel Time Outputs'!$B:$B,EO$9),"-")</f>
        <v>-</v>
      </c>
      <c r="EP68" s="324" t="str">
        <f>IFERROR(AVERAGEIFS('VISSIM Travel Time Outputs'!$H:$H,'VISSIM Travel Time Outputs'!$D:$D,$D68,'VISSIM Travel Time Outputs'!$A:$A,"AVG",'VISSIM Travel Time Outputs'!$B:$B,EP$9),"-")</f>
        <v>-</v>
      </c>
      <c r="EQ68" s="324" t="str">
        <f>IFERROR(AVERAGEIFS('VISSIM Travel Time Outputs'!$H:$H,'VISSIM Travel Time Outputs'!$D:$D,$D68,'VISSIM Travel Time Outputs'!$A:$A,"AVG",'VISSIM Travel Time Outputs'!$B:$B,EQ$9),"-")</f>
        <v>-</v>
      </c>
      <c r="ER68" s="324" t="str">
        <f>IFERROR(AVERAGEIFS('VISSIM Travel Time Outputs'!$H:$H,'VISSIM Travel Time Outputs'!$D:$D,$D68,'VISSIM Travel Time Outputs'!$A:$A,"AVG",'VISSIM Travel Time Outputs'!$B:$B,ER$9),"-")</f>
        <v>-</v>
      </c>
      <c r="ES68" s="324" t="str">
        <f>IFERROR(AVERAGEIFS('VISSIM Travel Time Outputs'!$H:$H,'VISSIM Travel Time Outputs'!$D:$D,$D68,'VISSIM Travel Time Outputs'!$A:$A,"AVG",'VISSIM Travel Time Outputs'!$B:$B,ES$9),"-")</f>
        <v>-</v>
      </c>
      <c r="ET68" s="324" t="str">
        <f>IFERROR(AVERAGEIFS('VISSIM Travel Time Outputs'!$H:$H,'VISSIM Travel Time Outputs'!$D:$D,$D68,'VISSIM Travel Time Outputs'!$A:$A,"AVG",'VISSIM Travel Time Outputs'!$B:$B,ET$9),"-")</f>
        <v>-</v>
      </c>
      <c r="EU68" s="324" t="str">
        <f>IFERROR(AVERAGEIFS('VISSIM Travel Time Outputs'!$H:$H,'VISSIM Travel Time Outputs'!$D:$D,$D68,'VISSIM Travel Time Outputs'!$A:$A,"AVG",'VISSIM Travel Time Outputs'!$B:$B,EU$9),"-")</f>
        <v>-</v>
      </c>
      <c r="EV68" s="324" t="str">
        <f>IFERROR(AVERAGEIFS('VISSIM Travel Time Outputs'!$H:$H,'VISSIM Travel Time Outputs'!$D:$D,$D68,'VISSIM Travel Time Outputs'!$A:$A,"AVG",'VISSIM Travel Time Outputs'!$B:$B,EV$9),"-")</f>
        <v>-</v>
      </c>
      <c r="EW68" s="324" t="str">
        <f>IFERROR(AVERAGEIFS('VISSIM Travel Time Outputs'!$H:$H,'VISSIM Travel Time Outputs'!$D:$D,$D68,'VISSIM Travel Time Outputs'!$A:$A,"AVG",'VISSIM Travel Time Outputs'!$B:$B,EW$9),"-")</f>
        <v>-</v>
      </c>
      <c r="EX68" s="324" t="str">
        <f>IFERROR(AVERAGEIFS('VISSIM Travel Time Outputs'!$H:$H,'VISSIM Travel Time Outputs'!$D:$D,$D68,'VISSIM Travel Time Outputs'!$A:$A,"AVG",'VISSIM Travel Time Outputs'!$B:$B,EX$9),"-")</f>
        <v>-</v>
      </c>
      <c r="EY68" s="324" t="str">
        <f>IFERROR(AVERAGEIFS('VISSIM Travel Time Outputs'!$H:$H,'VISSIM Travel Time Outputs'!$D:$D,$D68,'VISSIM Travel Time Outputs'!$A:$A,"AVG",'VISSIM Travel Time Outputs'!$B:$B,EY$9),"-")</f>
        <v>-</v>
      </c>
      <c r="EZ68" s="325" t="str">
        <f>IFERROR(AVERAGEIFS('VISSIM Travel Time Outputs'!$H:$H,'VISSIM Travel Time Outputs'!$D:$D,$D68,'VISSIM Travel Time Outputs'!$A:$A,"AVG",'VISSIM Travel Time Outputs'!$B:$B,EZ$9),"-")</f>
        <v>-</v>
      </c>
      <c r="FA68" s="254"/>
      <c r="FB68" s="209" t="str">
        <f t="shared" si="22"/>
        <v>--</v>
      </c>
      <c r="FC68" s="354" t="str">
        <f t="shared" si="23"/>
        <v>--</v>
      </c>
      <c r="FD68" s="325">
        <f t="shared" si="24"/>
        <v>0</v>
      </c>
      <c r="FE68" s="331"/>
      <c r="FF68" s="209" t="str">
        <f>IFERROR(GETPIVOTDATA("Average of TRAVTM(40)",#REF!,"TIMEINT",FF$9,"VEHICLETRAVELTIMEMEASUREMENT",$D68)/3600/24,"--")</f>
        <v>--</v>
      </c>
      <c r="FG68" s="34" t="str">
        <f>IFERROR(GETPIVOTDATA("Average of TRAVTM(40)",#REF!,"TIMEINT",FG$9,"VEHICLETRAVELTIMEMEASUREMENT",$D68)/3600/24,"--")</f>
        <v>--</v>
      </c>
      <c r="FH68" s="34" t="str">
        <f>IFERROR(GETPIVOTDATA("Average of TRAVTM(40)",#REF!,"TIMEINT",FH$9,"VEHICLETRAVELTIMEMEASUREMENT",$D68)/3600/24,"--")</f>
        <v>--</v>
      </c>
      <c r="FI68" s="34" t="str">
        <f>IFERROR(GETPIVOTDATA("Average of TRAVTM(40)",#REF!,"TIMEINT",FI$9,"VEHICLETRAVELTIMEMEASUREMENT",$D68)/3600/24,"--")</f>
        <v>--</v>
      </c>
      <c r="FJ68" s="34" t="str">
        <f>IFERROR(GETPIVOTDATA("Average of TRAVTM(40)",#REF!,"TIMEINT",FJ$9,"VEHICLETRAVELTIMEMEASUREMENT",$D68)/3600/24,"--")</f>
        <v>--</v>
      </c>
      <c r="FK68" s="34" t="str">
        <f>IFERROR(GETPIVOTDATA("Average of TRAVTM(40)",#REF!,"TIMEINT",FK$9,"VEHICLETRAVELTIMEMEASUREMENT",$D68)/3600/24,"--")</f>
        <v>--</v>
      </c>
      <c r="FL68" s="34" t="str">
        <f>IFERROR(GETPIVOTDATA("Average of TRAVTM(40)",#REF!,"TIMEINT",FL$9,"VEHICLETRAVELTIMEMEASUREMENT",$D68)/3600/24,"--")</f>
        <v>--</v>
      </c>
      <c r="FM68" s="34" t="str">
        <f>IFERROR(GETPIVOTDATA("Average of TRAVTM(40)",#REF!,"TIMEINT",FM$9,"VEHICLETRAVELTIMEMEASUREMENT",$D68)/3600/24,"--")</f>
        <v>--</v>
      </c>
      <c r="FN68" s="34" t="str">
        <f>IFERROR(GETPIVOTDATA("Average of TRAVTM(40)",#REF!,"TIMEINT",FN$9,"VEHICLETRAVELTIMEMEASUREMENT",$D68)/3600/24,"--")</f>
        <v>--</v>
      </c>
      <c r="FO68" s="34" t="str">
        <f>IFERROR(GETPIVOTDATA("Average of TRAVTM(40)",#REF!,"TIMEINT",FO$9,"VEHICLETRAVELTIMEMEASUREMENT",$D68)/3600/24,"--")</f>
        <v>--</v>
      </c>
      <c r="FP68" s="34" t="str">
        <f>IFERROR(GETPIVOTDATA("Average of TRAVTM(40)",#REF!,"TIMEINT",FP$9,"VEHICLETRAVELTIMEMEASUREMENT",$D68)/3600/24,"--")</f>
        <v>--</v>
      </c>
      <c r="FQ68" s="34" t="str">
        <f>IFERROR(GETPIVOTDATA("Average of TRAVTM(40)",#REF!,"TIMEINT",FQ$9,"VEHICLETRAVELTIMEMEASUREMENT",$D68)/3600/24,"--")</f>
        <v>--</v>
      </c>
      <c r="FR68" s="34" t="str">
        <f>IFERROR(GETPIVOTDATA("Average of TRAVTM(40)",#REF!,"TIMEINT",FR$9,"VEHICLETRAVELTIMEMEASUREMENT",$D68)/3600/24,"--")</f>
        <v>--</v>
      </c>
      <c r="FS68" s="34" t="str">
        <f>IFERROR(GETPIVOTDATA("Average of TRAVTM(40)",#REF!,"TIMEINT",FS$9,"VEHICLETRAVELTIMEMEASUREMENT",$D68)/3600/24,"--")</f>
        <v>--</v>
      </c>
      <c r="FT68" s="34" t="str">
        <f>IFERROR(GETPIVOTDATA("Average of TRAVTM(40)",#REF!,"TIMEINT",FT$9,"VEHICLETRAVELTIMEMEASUREMENT",$D68)/3600/24,"--")</f>
        <v>--</v>
      </c>
      <c r="FU68" s="134" t="str">
        <f>IFERROR(GETPIVOTDATA("Average of TRAVTM(40)",#REF!,"TIMEINT",FU$9,"VEHICLETRAVELTIMEMEASUREMENT",$D68)/3600/24,"--")</f>
        <v>--</v>
      </c>
      <c r="FV68" s="331"/>
      <c r="FW68" s="323" t="str">
        <f>IFERROR(GETPIVOTDATA("Average of VEHS(40)",#REF!,"TIMEINT",FW$9,"VEHICLETRAVELTIMEMEASUREMENT",$D68),"--")</f>
        <v>--</v>
      </c>
      <c r="FX68" s="324" t="str">
        <f>IFERROR(GETPIVOTDATA("Average of VEHS(40)",#REF!,"TIMEINT",FX$9,"VEHICLETRAVELTIMEMEASUREMENT",$D68),"--")</f>
        <v>--</v>
      </c>
      <c r="FY68" s="324" t="str">
        <f>IFERROR(GETPIVOTDATA("Average of VEHS(40)",#REF!,"TIMEINT",FY$9,"VEHICLETRAVELTIMEMEASUREMENT",$D68),"--")</f>
        <v>--</v>
      </c>
      <c r="FZ68" s="324" t="str">
        <f>IFERROR(GETPIVOTDATA("Average of VEHS(40)",#REF!,"TIMEINT",FZ$9,"VEHICLETRAVELTIMEMEASUREMENT",$D68),"--")</f>
        <v>--</v>
      </c>
      <c r="GA68" s="324" t="str">
        <f>IFERROR(GETPIVOTDATA("Average of VEHS(40)",#REF!,"TIMEINT",GA$9,"VEHICLETRAVELTIMEMEASUREMENT",$D68),"--")</f>
        <v>--</v>
      </c>
      <c r="GB68" s="324" t="str">
        <f>IFERROR(GETPIVOTDATA("Average of VEHS(40)",#REF!,"TIMEINT",GB$9,"VEHICLETRAVELTIMEMEASUREMENT",$D68),"--")</f>
        <v>--</v>
      </c>
      <c r="GC68" s="324" t="str">
        <f>IFERROR(GETPIVOTDATA("Average of VEHS(40)",#REF!,"TIMEINT",GC$9,"VEHICLETRAVELTIMEMEASUREMENT",$D68),"--")</f>
        <v>--</v>
      </c>
      <c r="GD68" s="324" t="str">
        <f>IFERROR(GETPIVOTDATA("Average of VEHS(40)",#REF!,"TIMEINT",GD$9,"VEHICLETRAVELTIMEMEASUREMENT",$D68),"--")</f>
        <v>--</v>
      </c>
      <c r="GE68" s="324" t="str">
        <f>IFERROR(GETPIVOTDATA("Average of VEHS(40)",#REF!,"TIMEINT",GE$9,"VEHICLETRAVELTIMEMEASUREMENT",$D68),"--")</f>
        <v>--</v>
      </c>
      <c r="GF68" s="324" t="str">
        <f>IFERROR(GETPIVOTDATA("Average of VEHS(40)",#REF!,"TIMEINT",GF$9,"VEHICLETRAVELTIMEMEASUREMENT",$D68),"--")</f>
        <v>--</v>
      </c>
      <c r="GG68" s="324" t="str">
        <f>IFERROR(GETPIVOTDATA("Average of VEHS(40)",#REF!,"TIMEINT",GG$9,"VEHICLETRAVELTIMEMEASUREMENT",$D68),"--")</f>
        <v>--</v>
      </c>
      <c r="GH68" s="324" t="str">
        <f>IFERROR(GETPIVOTDATA("Average of VEHS(40)",#REF!,"TIMEINT",GH$9,"VEHICLETRAVELTIMEMEASUREMENT",$D68),"--")</f>
        <v>--</v>
      </c>
      <c r="GI68" s="324" t="str">
        <f>IFERROR(GETPIVOTDATA("Average of VEHS(40)",#REF!,"TIMEINT",GI$9,"VEHICLETRAVELTIMEMEASUREMENT",$D68),"--")</f>
        <v>--</v>
      </c>
      <c r="GJ68" s="324" t="str">
        <f>IFERROR(GETPIVOTDATA("Average of VEHS(40)",#REF!,"TIMEINT",GJ$9,"VEHICLETRAVELTIMEMEASUREMENT",$D68),"--")</f>
        <v>--</v>
      </c>
      <c r="GK68" s="324" t="str">
        <f>IFERROR(GETPIVOTDATA("Average of VEHS(40)",#REF!,"TIMEINT",GK$9,"VEHICLETRAVELTIMEMEASUREMENT",$D68),"--")</f>
        <v>--</v>
      </c>
      <c r="GL68" s="325" t="str">
        <f>IFERROR(GETPIVOTDATA("Average of VEHS(40)",#REF!,"TIMEINT",GL$9,"VEHICLETRAVELTIMEMEASUREMENT",$D68),"--")</f>
        <v>--</v>
      </c>
      <c r="GM68" s="331"/>
      <c r="GN68" s="209" t="str">
        <f t="shared" si="25"/>
        <v>--</v>
      </c>
      <c r="GO68" s="354" t="str">
        <f t="shared" si="26"/>
        <v>--</v>
      </c>
      <c r="GP68" s="325">
        <f t="shared" si="27"/>
        <v>0</v>
      </c>
      <c r="GQ68" s="331"/>
      <c r="GR68" s="209" t="str">
        <f>IFERROR(GETPIVOTDATA("Average of TRAVTM(60)",#REF!,"TIMEINT",GR$9,"VEHICLETRAVELTIMEMEASUREMENT",$D68)/3600/24,"--")</f>
        <v>--</v>
      </c>
      <c r="GS68" s="34" t="str">
        <f>IFERROR(GETPIVOTDATA("Average of TRAVTM(60)",#REF!,"TIMEINT",GS$9,"VEHICLETRAVELTIMEMEASUREMENT",$D68)/3600/24,"--")</f>
        <v>--</v>
      </c>
      <c r="GT68" s="34" t="str">
        <f>IFERROR(GETPIVOTDATA("Average of TRAVTM(60)",#REF!,"TIMEINT",GT$9,"VEHICLETRAVELTIMEMEASUREMENT",$D68)/3600/24,"--")</f>
        <v>--</v>
      </c>
      <c r="GU68" s="34" t="str">
        <f>IFERROR(GETPIVOTDATA("Average of TRAVTM(60)",#REF!,"TIMEINT",GU$9,"VEHICLETRAVELTIMEMEASUREMENT",$D68)/3600/24,"--")</f>
        <v>--</v>
      </c>
      <c r="GV68" s="34" t="str">
        <f>IFERROR(GETPIVOTDATA("Average of TRAVTM(60)",#REF!,"TIMEINT",GV$9,"VEHICLETRAVELTIMEMEASUREMENT",$D68)/3600/24,"--")</f>
        <v>--</v>
      </c>
      <c r="GW68" s="34" t="str">
        <f>IFERROR(GETPIVOTDATA("Average of TRAVTM(60)",#REF!,"TIMEINT",GW$9,"VEHICLETRAVELTIMEMEASUREMENT",$D68)/3600/24,"--")</f>
        <v>--</v>
      </c>
      <c r="GX68" s="34" t="str">
        <f>IFERROR(GETPIVOTDATA("Average of TRAVTM(60)",#REF!,"TIMEINT",GX$9,"VEHICLETRAVELTIMEMEASUREMENT",$D68)/3600/24,"--")</f>
        <v>--</v>
      </c>
      <c r="GY68" s="34" t="str">
        <f>IFERROR(GETPIVOTDATA("Average of TRAVTM(60)",#REF!,"TIMEINT",GY$9,"VEHICLETRAVELTIMEMEASUREMENT",$D68)/3600/24,"--")</f>
        <v>--</v>
      </c>
      <c r="GZ68" s="34" t="str">
        <f>IFERROR(GETPIVOTDATA("Average of TRAVTM(60)",#REF!,"TIMEINT",GZ$9,"VEHICLETRAVELTIMEMEASUREMENT",$D68)/3600/24,"--")</f>
        <v>--</v>
      </c>
      <c r="HA68" s="34" t="str">
        <f>IFERROR(GETPIVOTDATA("Average of TRAVTM(60)",#REF!,"TIMEINT",HA$9,"VEHICLETRAVELTIMEMEASUREMENT",$D68)/3600/24,"--")</f>
        <v>--</v>
      </c>
      <c r="HB68" s="34" t="str">
        <f>IFERROR(GETPIVOTDATA("Average of TRAVTM(60)",#REF!,"TIMEINT",HB$9,"VEHICLETRAVELTIMEMEASUREMENT",$D68)/3600/24,"--")</f>
        <v>--</v>
      </c>
      <c r="HC68" s="34" t="str">
        <f>IFERROR(GETPIVOTDATA("Average of TRAVTM(60)",#REF!,"TIMEINT",HC$9,"VEHICLETRAVELTIMEMEASUREMENT",$D68)/3600/24,"--")</f>
        <v>--</v>
      </c>
      <c r="HD68" s="34" t="str">
        <f>IFERROR(GETPIVOTDATA("Average of TRAVTM(60)",#REF!,"TIMEINT",HD$9,"VEHICLETRAVELTIMEMEASUREMENT",$D68)/3600/24,"--")</f>
        <v>--</v>
      </c>
      <c r="HE68" s="34" t="str">
        <f>IFERROR(GETPIVOTDATA("Average of TRAVTM(60)",#REF!,"TIMEINT",HE$9,"VEHICLETRAVELTIMEMEASUREMENT",$D68)/3600/24,"--")</f>
        <v>--</v>
      </c>
      <c r="HF68" s="34" t="str">
        <f>IFERROR(GETPIVOTDATA("Average of TRAVTM(60)",#REF!,"TIMEINT",HF$9,"VEHICLETRAVELTIMEMEASUREMENT",$D68)/3600/24,"--")</f>
        <v>--</v>
      </c>
      <c r="HG68" s="134" t="str">
        <f>IFERROR(GETPIVOTDATA("Average of TRAVTM(60)",#REF!,"TIMEINT",HG$9,"VEHICLETRAVELTIMEMEASUREMENT",$D68)/3600/24,"--")</f>
        <v>--</v>
      </c>
      <c r="HH68" s="331"/>
      <c r="HI68" s="323" t="str">
        <f>IFERROR(GETPIVOTDATA("Average of VEHS(60)",#REF!,"TIMEINT",HI$9,"VEHICLETRAVELTIMEMEASUREMENT",$D68),"--")</f>
        <v>--</v>
      </c>
      <c r="HJ68" s="324" t="str">
        <f>IFERROR(GETPIVOTDATA("Average of VEHS(60)",#REF!,"TIMEINT",HJ$9,"VEHICLETRAVELTIMEMEASUREMENT",$D68),"--")</f>
        <v>--</v>
      </c>
      <c r="HK68" s="324" t="str">
        <f>IFERROR(GETPIVOTDATA("Average of VEHS(60)",#REF!,"TIMEINT",HK$9,"VEHICLETRAVELTIMEMEASUREMENT",$D68),"--")</f>
        <v>--</v>
      </c>
      <c r="HL68" s="324" t="str">
        <f>IFERROR(GETPIVOTDATA("Average of VEHS(60)",#REF!,"TIMEINT",HL$9,"VEHICLETRAVELTIMEMEASUREMENT",$D68),"--")</f>
        <v>--</v>
      </c>
      <c r="HM68" s="324" t="str">
        <f>IFERROR(GETPIVOTDATA("Average of VEHS(60)",#REF!,"TIMEINT",HM$9,"VEHICLETRAVELTIMEMEASUREMENT",$D68),"--")</f>
        <v>--</v>
      </c>
      <c r="HN68" s="324" t="str">
        <f>IFERROR(GETPIVOTDATA("Average of VEHS(60)",#REF!,"TIMEINT",HN$9,"VEHICLETRAVELTIMEMEASUREMENT",$D68),"--")</f>
        <v>--</v>
      </c>
      <c r="HO68" s="324" t="str">
        <f>IFERROR(GETPIVOTDATA("Average of VEHS(60)",#REF!,"TIMEINT",HO$9,"VEHICLETRAVELTIMEMEASUREMENT",$D68),"--")</f>
        <v>--</v>
      </c>
      <c r="HP68" s="324" t="str">
        <f>IFERROR(GETPIVOTDATA("Average of VEHS(60)",#REF!,"TIMEINT",HP$9,"VEHICLETRAVELTIMEMEASUREMENT",$D68),"--")</f>
        <v>--</v>
      </c>
      <c r="HQ68" s="324" t="str">
        <f>IFERROR(GETPIVOTDATA("Average of VEHS(60)",#REF!,"TIMEINT",HQ$9,"VEHICLETRAVELTIMEMEASUREMENT",$D68),"--")</f>
        <v>--</v>
      </c>
      <c r="HR68" s="324" t="str">
        <f>IFERROR(GETPIVOTDATA("Average of VEHS(60)",#REF!,"TIMEINT",HR$9,"VEHICLETRAVELTIMEMEASUREMENT",$D68),"--")</f>
        <v>--</v>
      </c>
      <c r="HS68" s="324" t="str">
        <f>IFERROR(GETPIVOTDATA("Average of VEHS(60)",#REF!,"TIMEINT",HS$9,"VEHICLETRAVELTIMEMEASUREMENT",$D68),"--")</f>
        <v>--</v>
      </c>
      <c r="HT68" s="324" t="str">
        <f>IFERROR(GETPIVOTDATA("Average of VEHS(60)",#REF!,"TIMEINT",HT$9,"VEHICLETRAVELTIMEMEASUREMENT",$D68),"--")</f>
        <v>--</v>
      </c>
      <c r="HU68" s="324" t="str">
        <f>IFERROR(GETPIVOTDATA("Average of VEHS(60)",#REF!,"TIMEINT",HU$9,"VEHICLETRAVELTIMEMEASUREMENT",$D68),"--")</f>
        <v>--</v>
      </c>
      <c r="HV68" s="324" t="str">
        <f>IFERROR(GETPIVOTDATA("Average of VEHS(60)",#REF!,"TIMEINT",HV$9,"VEHICLETRAVELTIMEMEASUREMENT",$D68),"--")</f>
        <v>--</v>
      </c>
      <c r="HW68" s="324" t="str">
        <f>IFERROR(GETPIVOTDATA("Average of VEHS(60)",#REF!,"TIMEINT",HW$9,"VEHICLETRAVELTIMEMEASUREMENT",$D68),"--")</f>
        <v>--</v>
      </c>
      <c r="HX68" s="325" t="str">
        <f>IFERROR(GETPIVOTDATA("Average of VEHS(60)",#REF!,"TIMEINT",HX$9,"VEHICLETRAVELTIMEMEASUREMENT",$D68),"--")</f>
        <v>--</v>
      </c>
      <c r="HY68" s="331"/>
      <c r="HZ68" s="209" t="str">
        <f t="shared" si="28"/>
        <v>--</v>
      </c>
      <c r="IA68" s="354" t="str">
        <f t="shared" si="29"/>
        <v>--</v>
      </c>
      <c r="IB68" s="325">
        <f t="shared" si="30"/>
        <v>0</v>
      </c>
      <c r="IC68" s="638"/>
      <c r="ID68" s="323" t="str">
        <f>IFERROR(AVERAGEIFS('VISSIM Travel Time Outputs'!#REF!,'VISSIM Travel Time Outputs'!#REF!,$D68,'VISSIM Travel Time Outputs'!#REF!,"AVG",'VISSIM Travel Time Outputs'!#REF!,ID$9),"-")</f>
        <v>-</v>
      </c>
      <c r="IE68" s="324" t="str">
        <f>IFERROR(AVERAGEIFS('VISSIM Travel Time Outputs'!#REF!,'VISSIM Travel Time Outputs'!#REF!,$D68,'VISSIM Travel Time Outputs'!#REF!,"AVG",'VISSIM Travel Time Outputs'!#REF!,IE$9),"-")</f>
        <v>-</v>
      </c>
      <c r="IF68" s="324" t="str">
        <f>IFERROR(AVERAGEIFS('VISSIM Travel Time Outputs'!#REF!,'VISSIM Travel Time Outputs'!#REF!,$D68,'VISSIM Travel Time Outputs'!#REF!,"AVG",'VISSIM Travel Time Outputs'!#REF!,IF$9),"-")</f>
        <v>-</v>
      </c>
      <c r="IG68" s="324" t="str">
        <f>IFERROR(AVERAGEIFS('VISSIM Travel Time Outputs'!#REF!,'VISSIM Travel Time Outputs'!#REF!,$D68,'VISSIM Travel Time Outputs'!#REF!,"AVG",'VISSIM Travel Time Outputs'!#REF!,IG$9),"-")</f>
        <v>-</v>
      </c>
      <c r="IH68" s="324" t="str">
        <f>IFERROR(AVERAGEIFS('VISSIM Travel Time Outputs'!#REF!,'VISSIM Travel Time Outputs'!#REF!,$D68,'VISSIM Travel Time Outputs'!#REF!,"AVG",'VISSIM Travel Time Outputs'!#REF!,IH$9),"-")</f>
        <v>-</v>
      </c>
      <c r="II68" s="324" t="str">
        <f>IFERROR(AVERAGEIFS('VISSIM Travel Time Outputs'!#REF!,'VISSIM Travel Time Outputs'!#REF!,$D68,'VISSIM Travel Time Outputs'!#REF!,"AVG",'VISSIM Travel Time Outputs'!#REF!,II$9),"-")</f>
        <v>-</v>
      </c>
      <c r="IJ68" s="324" t="str">
        <f>IFERROR(AVERAGEIFS('VISSIM Travel Time Outputs'!#REF!,'VISSIM Travel Time Outputs'!#REF!,$D68,'VISSIM Travel Time Outputs'!#REF!,"AVG",'VISSIM Travel Time Outputs'!#REF!,IJ$9),"-")</f>
        <v>-</v>
      </c>
      <c r="IK68" s="324" t="str">
        <f>IFERROR(AVERAGEIFS('VISSIM Travel Time Outputs'!#REF!,'VISSIM Travel Time Outputs'!#REF!,$D68,'VISSIM Travel Time Outputs'!#REF!,"AVG",'VISSIM Travel Time Outputs'!#REF!,IK$9),"-")</f>
        <v>-</v>
      </c>
      <c r="IL68" s="324" t="str">
        <f>IFERROR(AVERAGEIFS('VISSIM Travel Time Outputs'!#REF!,'VISSIM Travel Time Outputs'!#REF!,$D68,'VISSIM Travel Time Outputs'!#REF!,"AVG",'VISSIM Travel Time Outputs'!#REF!,IL$9),"-")</f>
        <v>-</v>
      </c>
      <c r="IM68" s="324" t="str">
        <f>IFERROR(AVERAGEIFS('VISSIM Travel Time Outputs'!#REF!,'VISSIM Travel Time Outputs'!#REF!,$D68,'VISSIM Travel Time Outputs'!#REF!,"AVG",'VISSIM Travel Time Outputs'!#REF!,IM$9),"-")</f>
        <v>-</v>
      </c>
      <c r="IN68" s="324" t="str">
        <f>IFERROR(AVERAGEIFS('VISSIM Travel Time Outputs'!#REF!,'VISSIM Travel Time Outputs'!#REF!,$D68,'VISSIM Travel Time Outputs'!#REF!,"AVG",'VISSIM Travel Time Outputs'!#REF!,IN$9),"-")</f>
        <v>-</v>
      </c>
      <c r="IO68" s="324" t="str">
        <f>IFERROR(AVERAGEIFS('VISSIM Travel Time Outputs'!#REF!,'VISSIM Travel Time Outputs'!#REF!,$D68,'VISSIM Travel Time Outputs'!#REF!,"AVG",'VISSIM Travel Time Outputs'!#REF!,IO$9),"-")</f>
        <v>-</v>
      </c>
      <c r="IP68" s="324" t="str">
        <f>IFERROR(AVERAGEIFS('VISSIM Travel Time Outputs'!#REF!,'VISSIM Travel Time Outputs'!#REF!,$D68,'VISSIM Travel Time Outputs'!#REF!,"AVG",'VISSIM Travel Time Outputs'!#REF!,IP$9),"-")</f>
        <v>-</v>
      </c>
      <c r="IQ68" s="324" t="str">
        <f>IFERROR(AVERAGEIFS('VISSIM Travel Time Outputs'!#REF!,'VISSIM Travel Time Outputs'!#REF!,$D68,'VISSIM Travel Time Outputs'!#REF!,"AVG",'VISSIM Travel Time Outputs'!#REF!,IQ$9),"-")</f>
        <v>-</v>
      </c>
      <c r="IR68" s="324" t="str">
        <f>IFERROR(AVERAGEIFS('VISSIM Travel Time Outputs'!#REF!,'VISSIM Travel Time Outputs'!#REF!,$D68,'VISSIM Travel Time Outputs'!#REF!,"AVG",'VISSIM Travel Time Outputs'!#REF!,IR$9),"-")</f>
        <v>-</v>
      </c>
      <c r="IS68" s="325" t="str">
        <f>IFERROR(AVERAGEIFS('VISSIM Travel Time Outputs'!#REF!,'VISSIM Travel Time Outputs'!#REF!,$D68,'VISSIM Travel Time Outputs'!#REF!,"AVG",'VISSIM Travel Time Outputs'!#REF!,IS$9),"-")</f>
        <v>-</v>
      </c>
      <c r="IT68" s="325" t="str">
        <f t="shared" si="31"/>
        <v>--</v>
      </c>
    </row>
    <row r="69" spans="1:254" x14ac:dyDescent="0.35">
      <c r="A69" s="252" t="str">
        <f t="shared" si="12"/>
        <v>H</v>
      </c>
      <c r="B69" s="319">
        <f t="shared" si="33"/>
        <v>60</v>
      </c>
      <c r="C69" s="413">
        <f>INDEX('Input - Travel Times'!$B$3:$AH$103,MATCH($B69,'Input - Travel Times'!$B$3:$B$103,0),MATCH(C$9,'Input - Travel Times'!$B$3:$AH$3,0))</f>
        <v>0</v>
      </c>
      <c r="D69" s="150">
        <f>INDEX('Input - Travel Times'!$B$3:$AH$103,MATCH($B69,'Input - Travel Times'!$B$3:$B$103,0),MATCH(D$9,'Input - Travel Times'!$B$3:$AH$3,0))</f>
        <v>0</v>
      </c>
      <c r="E69" s="518">
        <f>TIME(0,0,INDEX('Input - Travel Times'!$B$3:$AH$103,MATCH($B69,'Input - Travel Times'!$B$3:$B$103,0),MATCH(E$9,'Input - Travel Times'!$B$3:$AH$3,0)))</f>
        <v>0</v>
      </c>
      <c r="F69" s="518">
        <f>TIME(0,0,INDEX('Input - Travel Times'!$B$3:$AH$103,MATCH($B69,'Input - Travel Times'!$B$3:$B$103,0),MATCH(F$9,'Input - Travel Times'!$B$3:$AH$3,0)))</f>
        <v>0</v>
      </c>
      <c r="G69" s="518">
        <f>TIME(0,0,INDEX('Input - Travel Times'!$B$3:$AH$103,MATCH($B69,'Input - Travel Times'!$B$3:$B$103,0),MATCH(G$9,'Input - Travel Times'!$B$3:$AH$3,0)))</f>
        <v>0</v>
      </c>
      <c r="H69" s="518">
        <f>TIME(0,0,INDEX('Input - Travel Times'!$B$3:$AH$103,MATCH($B69,'Input - Travel Times'!$B$3:$B$103,0),MATCH(H$9,'Input - Travel Times'!$B$3:$AH$3,0)))</f>
        <v>0</v>
      </c>
      <c r="J69" s="209" t="str">
        <f>IFERROR(TIME(0,0,AVERAGEIFS('VISSIM Travel Time Outputs'!$I:$I,'VISSIM Travel Time Outputs'!$D:$D,$D69,'VISSIM Travel Time Outputs'!$A:$A,"AVG",'VISSIM Travel Time Outputs'!$B:$B,J$9)),"-")</f>
        <v>-</v>
      </c>
      <c r="K69" s="34" t="str">
        <f>IFERROR(TIME(0,0,AVERAGEIFS('VISSIM Travel Time Outputs'!$I:$I,'VISSIM Travel Time Outputs'!$D:$D,$D69,'VISSIM Travel Time Outputs'!$A:$A,"AVG",'VISSIM Travel Time Outputs'!$B:$B,K$9)),"-")</f>
        <v>-</v>
      </c>
      <c r="L69" s="34" t="str">
        <f>IFERROR(TIME(0,0,AVERAGEIFS('VISSIM Travel Time Outputs'!$I:$I,'VISSIM Travel Time Outputs'!$D:$D,$D69,'VISSIM Travel Time Outputs'!$A:$A,"AVG",'VISSIM Travel Time Outputs'!$B:$B,L$9)),"-")</f>
        <v>-</v>
      </c>
      <c r="M69" s="34" t="str">
        <f>IFERROR(TIME(0,0,AVERAGEIFS('VISSIM Travel Time Outputs'!$I:$I,'VISSIM Travel Time Outputs'!$D:$D,$D69,'VISSIM Travel Time Outputs'!$A:$A,"AVG",'VISSIM Travel Time Outputs'!$B:$B,M$9)),"-")</f>
        <v>-</v>
      </c>
      <c r="N69" s="34" t="str">
        <f>IFERROR(TIME(0,0,AVERAGEIFS('VISSIM Travel Time Outputs'!$I:$I,'VISSIM Travel Time Outputs'!$D:$D,$D69,'VISSIM Travel Time Outputs'!$A:$A,"AVG",'VISSIM Travel Time Outputs'!$B:$B,N$9)),"-")</f>
        <v>-</v>
      </c>
      <c r="O69" s="34" t="str">
        <f>IFERROR(TIME(0,0,AVERAGEIFS('VISSIM Travel Time Outputs'!$I:$I,'VISSIM Travel Time Outputs'!$D:$D,$D69,'VISSIM Travel Time Outputs'!$A:$A,"AVG",'VISSIM Travel Time Outputs'!$B:$B,O$9)),"-")</f>
        <v>-</v>
      </c>
      <c r="P69" s="34" t="str">
        <f>IFERROR(TIME(0,0,AVERAGEIFS('VISSIM Travel Time Outputs'!$I:$I,'VISSIM Travel Time Outputs'!$D:$D,$D69,'VISSIM Travel Time Outputs'!$A:$A,"AVG",'VISSIM Travel Time Outputs'!$B:$B,P$9)),"-")</f>
        <v>-</v>
      </c>
      <c r="Q69" s="34" t="str">
        <f>IFERROR(TIME(0,0,AVERAGEIFS('VISSIM Travel Time Outputs'!$I:$I,'VISSIM Travel Time Outputs'!$D:$D,$D69,'VISSIM Travel Time Outputs'!$A:$A,"AVG",'VISSIM Travel Time Outputs'!$B:$B,Q$9)),"-")</f>
        <v>-</v>
      </c>
      <c r="R69" s="34" t="str">
        <f>IFERROR(TIME(0,0,AVERAGEIFS('VISSIM Travel Time Outputs'!$I:$I,'VISSIM Travel Time Outputs'!$D:$D,$D69,'VISSIM Travel Time Outputs'!$A:$A,"AVG",'VISSIM Travel Time Outputs'!$B:$B,R$9)),"-")</f>
        <v>-</v>
      </c>
      <c r="S69" s="34" t="str">
        <f>IFERROR(TIME(0,0,AVERAGEIFS('VISSIM Travel Time Outputs'!$I:$I,'VISSIM Travel Time Outputs'!$D:$D,$D69,'VISSIM Travel Time Outputs'!$A:$A,"AVG",'VISSIM Travel Time Outputs'!$B:$B,S$9)),"-")</f>
        <v>-</v>
      </c>
      <c r="T69" s="34" t="str">
        <f>IFERROR(TIME(0,0,AVERAGEIFS('VISSIM Travel Time Outputs'!$I:$I,'VISSIM Travel Time Outputs'!$D:$D,$D69,'VISSIM Travel Time Outputs'!$A:$A,"AVG",'VISSIM Travel Time Outputs'!$B:$B,T$9)),"-")</f>
        <v>-</v>
      </c>
      <c r="U69" s="34" t="str">
        <f>IFERROR(TIME(0,0,AVERAGEIFS('VISSIM Travel Time Outputs'!$I:$I,'VISSIM Travel Time Outputs'!$D:$D,$D69,'VISSIM Travel Time Outputs'!$A:$A,"AVG",'VISSIM Travel Time Outputs'!$B:$B,U$9)),"-")</f>
        <v>-</v>
      </c>
      <c r="V69" s="34" t="str">
        <f>IFERROR(TIME(0,0,AVERAGEIFS('VISSIM Travel Time Outputs'!$I:$I,'VISSIM Travel Time Outputs'!$D:$D,$D69,'VISSIM Travel Time Outputs'!$A:$A,"AVG",'VISSIM Travel Time Outputs'!$B:$B,V$9)),"-")</f>
        <v>-</v>
      </c>
      <c r="W69" s="34" t="str">
        <f>IFERROR(TIME(0,0,AVERAGEIFS('VISSIM Travel Time Outputs'!$I:$I,'VISSIM Travel Time Outputs'!$D:$D,$D69,'VISSIM Travel Time Outputs'!$A:$A,"AVG",'VISSIM Travel Time Outputs'!$B:$B,W$9)),"-")</f>
        <v>-</v>
      </c>
      <c r="X69" s="34" t="str">
        <f>IFERROR(TIME(0,0,AVERAGEIFS('VISSIM Travel Time Outputs'!$I:$I,'VISSIM Travel Time Outputs'!$D:$D,$D69,'VISSIM Travel Time Outputs'!$A:$A,"AVG",'VISSIM Travel Time Outputs'!$B:$B,X$9)),"-")</f>
        <v>-</v>
      </c>
      <c r="Y69" s="134" t="str">
        <f>IFERROR(TIME(0,0,AVERAGEIFS('VISSIM Travel Time Outputs'!$I:$I,'VISSIM Travel Time Outputs'!$D:$D,$D69,'VISSIM Travel Time Outputs'!$A:$A,"AVG",'VISSIM Travel Time Outputs'!$B:$B,Y$9)),"-")</f>
        <v>-</v>
      </c>
      <c r="Z69" s="254"/>
      <c r="AA69" s="323" t="str">
        <f>IFERROR(AVERAGEIFS('VISSIM Travel Time Outputs'!$F:$F,'VISSIM Travel Time Outputs'!$D:$D,$D69,'VISSIM Travel Time Outputs'!$A:$A,"AVG",'VISSIM Travel Time Outputs'!$B:$B,AA$9),"-")</f>
        <v>-</v>
      </c>
      <c r="AB69" s="324" t="str">
        <f>IFERROR(AVERAGEIFS('VISSIM Travel Time Outputs'!$F:$F,'VISSIM Travel Time Outputs'!$D:$D,$D69,'VISSIM Travel Time Outputs'!$A:$A,"AVG",'VISSIM Travel Time Outputs'!$B:$B,AB$9),"-")</f>
        <v>-</v>
      </c>
      <c r="AC69" s="324" t="str">
        <f>IFERROR(AVERAGEIFS('VISSIM Travel Time Outputs'!$F:$F,'VISSIM Travel Time Outputs'!$D:$D,$D69,'VISSIM Travel Time Outputs'!$A:$A,"AVG",'VISSIM Travel Time Outputs'!$B:$B,AC$9),"-")</f>
        <v>-</v>
      </c>
      <c r="AD69" s="324" t="str">
        <f>IFERROR(AVERAGEIFS('VISSIM Travel Time Outputs'!$F:$F,'VISSIM Travel Time Outputs'!$D:$D,$D69,'VISSIM Travel Time Outputs'!$A:$A,"AVG",'VISSIM Travel Time Outputs'!$B:$B,AD$9),"-")</f>
        <v>-</v>
      </c>
      <c r="AE69" s="324" t="str">
        <f>IFERROR(AVERAGEIFS('VISSIM Travel Time Outputs'!$F:$F,'VISSIM Travel Time Outputs'!$D:$D,$D69,'VISSIM Travel Time Outputs'!$A:$A,"AVG",'VISSIM Travel Time Outputs'!$B:$B,AE$9),"-")</f>
        <v>-</v>
      </c>
      <c r="AF69" s="324" t="str">
        <f>IFERROR(AVERAGEIFS('VISSIM Travel Time Outputs'!$F:$F,'VISSIM Travel Time Outputs'!$D:$D,$D69,'VISSIM Travel Time Outputs'!$A:$A,"AVG",'VISSIM Travel Time Outputs'!$B:$B,AF$9),"-")</f>
        <v>-</v>
      </c>
      <c r="AG69" s="324" t="str">
        <f>IFERROR(AVERAGEIFS('VISSIM Travel Time Outputs'!$F:$F,'VISSIM Travel Time Outputs'!$D:$D,$D69,'VISSIM Travel Time Outputs'!$A:$A,"AVG",'VISSIM Travel Time Outputs'!$B:$B,AG$9),"-")</f>
        <v>-</v>
      </c>
      <c r="AH69" s="324" t="str">
        <f>IFERROR(AVERAGEIFS('VISSIM Travel Time Outputs'!$F:$F,'VISSIM Travel Time Outputs'!$D:$D,$D69,'VISSIM Travel Time Outputs'!$A:$A,"AVG",'VISSIM Travel Time Outputs'!$B:$B,AH$9),"-")</f>
        <v>-</v>
      </c>
      <c r="AI69" s="324" t="str">
        <f>IFERROR(AVERAGEIFS('VISSIM Travel Time Outputs'!$F:$F,'VISSIM Travel Time Outputs'!$D:$D,$D69,'VISSIM Travel Time Outputs'!$A:$A,"AVG",'VISSIM Travel Time Outputs'!$B:$B,AI$9),"-")</f>
        <v>-</v>
      </c>
      <c r="AJ69" s="324" t="str">
        <f>IFERROR(AVERAGEIFS('VISSIM Travel Time Outputs'!$F:$F,'VISSIM Travel Time Outputs'!$D:$D,$D69,'VISSIM Travel Time Outputs'!$A:$A,"AVG",'VISSIM Travel Time Outputs'!$B:$B,AJ$9),"-")</f>
        <v>-</v>
      </c>
      <c r="AK69" s="324" t="str">
        <f>IFERROR(AVERAGEIFS('VISSIM Travel Time Outputs'!$F:$F,'VISSIM Travel Time Outputs'!$D:$D,$D69,'VISSIM Travel Time Outputs'!$A:$A,"AVG",'VISSIM Travel Time Outputs'!$B:$B,AK$9),"-")</f>
        <v>-</v>
      </c>
      <c r="AL69" s="324" t="str">
        <f>IFERROR(AVERAGEIFS('VISSIM Travel Time Outputs'!$F:$F,'VISSIM Travel Time Outputs'!$D:$D,$D69,'VISSIM Travel Time Outputs'!$A:$A,"AVG",'VISSIM Travel Time Outputs'!$B:$B,AL$9),"-")</f>
        <v>-</v>
      </c>
      <c r="AM69" s="324" t="str">
        <f>IFERROR(AVERAGEIFS('VISSIM Travel Time Outputs'!$F:$F,'VISSIM Travel Time Outputs'!$D:$D,$D69,'VISSIM Travel Time Outputs'!$A:$A,"AVG",'VISSIM Travel Time Outputs'!$B:$B,AM$9),"-")</f>
        <v>-</v>
      </c>
      <c r="AN69" s="324" t="str">
        <f>IFERROR(AVERAGEIFS('VISSIM Travel Time Outputs'!$F:$F,'VISSIM Travel Time Outputs'!$D:$D,$D69,'VISSIM Travel Time Outputs'!$A:$A,"AVG",'VISSIM Travel Time Outputs'!$B:$B,AN$9),"-")</f>
        <v>-</v>
      </c>
      <c r="AO69" s="324" t="str">
        <f>IFERROR(AVERAGEIFS('VISSIM Travel Time Outputs'!$F:$F,'VISSIM Travel Time Outputs'!$D:$D,$D69,'VISSIM Travel Time Outputs'!$A:$A,"AVG",'VISSIM Travel Time Outputs'!$B:$B,AO$9),"-")</f>
        <v>-</v>
      </c>
      <c r="AP69" s="325" t="str">
        <f>IFERROR(AVERAGEIFS('VISSIM Travel Time Outputs'!$F:$F,'VISSIM Travel Time Outputs'!$D:$D,$D69,'VISSIM Travel Time Outputs'!$A:$A,"AVG",'VISSIM Travel Time Outputs'!$B:$B,AP$9),"-")</f>
        <v>-</v>
      </c>
      <c r="AQ69" s="331"/>
      <c r="AR69" s="209" t="str">
        <f t="shared" si="13"/>
        <v>--</v>
      </c>
      <c r="AS69" s="354" t="str">
        <f t="shared" si="14"/>
        <v>--</v>
      </c>
      <c r="AT69" s="325">
        <f t="shared" si="15"/>
        <v>0</v>
      </c>
      <c r="AU69" s="255"/>
      <c r="AV69" s="209" t="str">
        <f>IFERROR(TIME(0,0,AVERAGEIFS('VISSIM Travel Time Outputs'!$J:$J,'VISSIM Travel Time Outputs'!$D:$D,$D69,'VISSIM Travel Time Outputs'!$A:$A,"AVG",'VISSIM Travel Time Outputs'!$B:$B,AV$9)),"-")</f>
        <v>-</v>
      </c>
      <c r="AW69" s="34" t="str">
        <f>IFERROR(TIME(0,0,AVERAGEIFS('VISSIM Travel Time Outputs'!$J:$J,'VISSIM Travel Time Outputs'!$D:$D,$D69,'VISSIM Travel Time Outputs'!$A:$A,"AVG",'VISSIM Travel Time Outputs'!$B:$B,AW$9)),"-")</f>
        <v>-</v>
      </c>
      <c r="AX69" s="34" t="str">
        <f>IFERROR(TIME(0,0,AVERAGEIFS('VISSIM Travel Time Outputs'!$J:$J,'VISSIM Travel Time Outputs'!$D:$D,$D69,'VISSIM Travel Time Outputs'!$A:$A,"AVG",'VISSIM Travel Time Outputs'!$B:$B,AX$9)),"-")</f>
        <v>-</v>
      </c>
      <c r="AY69" s="34" t="str">
        <f>IFERROR(TIME(0,0,AVERAGEIFS('VISSIM Travel Time Outputs'!$J:$J,'VISSIM Travel Time Outputs'!$D:$D,$D69,'VISSIM Travel Time Outputs'!$A:$A,"AVG",'VISSIM Travel Time Outputs'!$B:$B,AY$9)),"-")</f>
        <v>-</v>
      </c>
      <c r="AZ69" s="34" t="str">
        <f>IFERROR(TIME(0,0,AVERAGEIFS('VISSIM Travel Time Outputs'!$J:$J,'VISSIM Travel Time Outputs'!$D:$D,$D69,'VISSIM Travel Time Outputs'!$A:$A,"AVG",'VISSIM Travel Time Outputs'!$B:$B,AZ$9)),"-")</f>
        <v>-</v>
      </c>
      <c r="BA69" s="34" t="str">
        <f>IFERROR(TIME(0,0,AVERAGEIFS('VISSIM Travel Time Outputs'!$J:$J,'VISSIM Travel Time Outputs'!$D:$D,$D69,'VISSIM Travel Time Outputs'!$A:$A,"AVG",'VISSIM Travel Time Outputs'!$B:$B,BA$9)),"-")</f>
        <v>-</v>
      </c>
      <c r="BB69" s="34" t="str">
        <f>IFERROR(TIME(0,0,AVERAGEIFS('VISSIM Travel Time Outputs'!$J:$J,'VISSIM Travel Time Outputs'!$D:$D,$D69,'VISSIM Travel Time Outputs'!$A:$A,"AVG",'VISSIM Travel Time Outputs'!$B:$B,BB$9)),"-")</f>
        <v>-</v>
      </c>
      <c r="BC69" s="34" t="str">
        <f>IFERROR(TIME(0,0,AVERAGEIFS('VISSIM Travel Time Outputs'!$J:$J,'VISSIM Travel Time Outputs'!$D:$D,$D69,'VISSIM Travel Time Outputs'!$A:$A,"AVG",'VISSIM Travel Time Outputs'!$B:$B,BC$9)),"-")</f>
        <v>-</v>
      </c>
      <c r="BD69" s="34" t="str">
        <f>IFERROR(TIME(0,0,AVERAGEIFS('VISSIM Travel Time Outputs'!$J:$J,'VISSIM Travel Time Outputs'!$D:$D,$D69,'VISSIM Travel Time Outputs'!$A:$A,"AVG",'VISSIM Travel Time Outputs'!$B:$B,BD$9)),"-")</f>
        <v>-</v>
      </c>
      <c r="BE69" s="34" t="str">
        <f>IFERROR(TIME(0,0,AVERAGEIFS('VISSIM Travel Time Outputs'!$J:$J,'VISSIM Travel Time Outputs'!$D:$D,$D69,'VISSIM Travel Time Outputs'!$A:$A,"AVG",'VISSIM Travel Time Outputs'!$B:$B,BE$9)),"-")</f>
        <v>-</v>
      </c>
      <c r="BF69" s="34" t="str">
        <f>IFERROR(TIME(0,0,AVERAGEIFS('VISSIM Travel Time Outputs'!$J:$J,'VISSIM Travel Time Outputs'!$D:$D,$D69,'VISSIM Travel Time Outputs'!$A:$A,"AVG",'VISSIM Travel Time Outputs'!$B:$B,BF$9)),"-")</f>
        <v>-</v>
      </c>
      <c r="BG69" s="34" t="str">
        <f>IFERROR(TIME(0,0,AVERAGEIFS('VISSIM Travel Time Outputs'!$J:$J,'VISSIM Travel Time Outputs'!$D:$D,$D69,'VISSIM Travel Time Outputs'!$A:$A,"AVG",'VISSIM Travel Time Outputs'!$B:$B,BG$9)),"-")</f>
        <v>-</v>
      </c>
      <c r="BH69" s="34" t="str">
        <f>IFERROR(TIME(0,0,AVERAGEIFS('VISSIM Travel Time Outputs'!$J:$J,'VISSIM Travel Time Outputs'!$D:$D,$D69,'VISSIM Travel Time Outputs'!$A:$A,"AVG",'VISSIM Travel Time Outputs'!$B:$B,BH$9)),"-")</f>
        <v>-</v>
      </c>
      <c r="BI69" s="34" t="str">
        <f>IFERROR(TIME(0,0,AVERAGEIFS('VISSIM Travel Time Outputs'!$J:$J,'VISSIM Travel Time Outputs'!$D:$D,$D69,'VISSIM Travel Time Outputs'!$A:$A,"AVG",'VISSIM Travel Time Outputs'!$B:$B,BI$9)),"-")</f>
        <v>-</v>
      </c>
      <c r="BJ69" s="34" t="str">
        <f>IFERROR(TIME(0,0,AVERAGEIFS('VISSIM Travel Time Outputs'!$J:$J,'VISSIM Travel Time Outputs'!$D:$D,$D69,'VISSIM Travel Time Outputs'!$A:$A,"AVG",'VISSIM Travel Time Outputs'!$B:$B,BJ$9)),"-")</f>
        <v>-</v>
      </c>
      <c r="BK69" s="134" t="str">
        <f>IFERROR(TIME(0,0,AVERAGEIFS('VISSIM Travel Time Outputs'!$J:$J,'VISSIM Travel Time Outputs'!$D:$D,$D69,'VISSIM Travel Time Outputs'!$A:$A,"AVG",'VISSIM Travel Time Outputs'!$B:$B,BK$9)),"-")</f>
        <v>-</v>
      </c>
      <c r="BL69" s="126"/>
      <c r="BM69" s="323" t="str">
        <f>IFERROR(AVERAGEIFS('VISSIM Travel Time Outputs'!$G:$G,'VISSIM Travel Time Outputs'!$D:$D,$D69,'VISSIM Travel Time Outputs'!$A:$A,"AVG",'VISSIM Travel Time Outputs'!$B:$B,BM$9),"-")</f>
        <v>-</v>
      </c>
      <c r="BN69" s="324" t="str">
        <f>IFERROR(AVERAGEIFS('VISSIM Travel Time Outputs'!$G:$G,'VISSIM Travel Time Outputs'!$D:$D,$D69,'VISSIM Travel Time Outputs'!$A:$A,"AVG",'VISSIM Travel Time Outputs'!$B:$B,BN$9),"-")</f>
        <v>-</v>
      </c>
      <c r="BO69" s="324" t="str">
        <f>IFERROR(AVERAGEIFS('VISSIM Travel Time Outputs'!$G:$G,'VISSIM Travel Time Outputs'!$D:$D,$D69,'VISSIM Travel Time Outputs'!$A:$A,"AVG",'VISSIM Travel Time Outputs'!$B:$B,BO$9),"-")</f>
        <v>-</v>
      </c>
      <c r="BP69" s="324" t="str">
        <f>IFERROR(AVERAGEIFS('VISSIM Travel Time Outputs'!$G:$G,'VISSIM Travel Time Outputs'!$D:$D,$D69,'VISSIM Travel Time Outputs'!$A:$A,"AVG",'VISSIM Travel Time Outputs'!$B:$B,BP$9),"-")</f>
        <v>-</v>
      </c>
      <c r="BQ69" s="324" t="str">
        <f>IFERROR(AVERAGEIFS('VISSIM Travel Time Outputs'!$G:$G,'VISSIM Travel Time Outputs'!$D:$D,$D69,'VISSIM Travel Time Outputs'!$A:$A,"AVG",'VISSIM Travel Time Outputs'!$B:$B,BQ$9),"-")</f>
        <v>-</v>
      </c>
      <c r="BR69" s="324" t="str">
        <f>IFERROR(AVERAGEIFS('VISSIM Travel Time Outputs'!$G:$G,'VISSIM Travel Time Outputs'!$D:$D,$D69,'VISSIM Travel Time Outputs'!$A:$A,"AVG",'VISSIM Travel Time Outputs'!$B:$B,BR$9),"-")</f>
        <v>-</v>
      </c>
      <c r="BS69" s="324" t="str">
        <f>IFERROR(AVERAGEIFS('VISSIM Travel Time Outputs'!$G:$G,'VISSIM Travel Time Outputs'!$D:$D,$D69,'VISSIM Travel Time Outputs'!$A:$A,"AVG",'VISSIM Travel Time Outputs'!$B:$B,BS$9),"-")</f>
        <v>-</v>
      </c>
      <c r="BT69" s="324" t="str">
        <f>IFERROR(AVERAGEIFS('VISSIM Travel Time Outputs'!$G:$G,'VISSIM Travel Time Outputs'!$D:$D,$D69,'VISSIM Travel Time Outputs'!$A:$A,"AVG",'VISSIM Travel Time Outputs'!$B:$B,BT$9),"-")</f>
        <v>-</v>
      </c>
      <c r="BU69" s="324" t="str">
        <f>IFERROR(AVERAGEIFS('VISSIM Travel Time Outputs'!$G:$G,'VISSIM Travel Time Outputs'!$D:$D,$D69,'VISSIM Travel Time Outputs'!$A:$A,"AVG",'VISSIM Travel Time Outputs'!$B:$B,BU$9),"-")</f>
        <v>-</v>
      </c>
      <c r="BV69" s="324" t="str">
        <f>IFERROR(AVERAGEIFS('VISSIM Travel Time Outputs'!$G:$G,'VISSIM Travel Time Outputs'!$D:$D,$D69,'VISSIM Travel Time Outputs'!$A:$A,"AVG",'VISSIM Travel Time Outputs'!$B:$B,BV$9),"-")</f>
        <v>-</v>
      </c>
      <c r="BW69" s="324" t="str">
        <f>IFERROR(AVERAGEIFS('VISSIM Travel Time Outputs'!$G:$G,'VISSIM Travel Time Outputs'!$D:$D,$D69,'VISSIM Travel Time Outputs'!$A:$A,"AVG",'VISSIM Travel Time Outputs'!$B:$B,BW$9),"-")</f>
        <v>-</v>
      </c>
      <c r="BX69" s="324" t="str">
        <f>IFERROR(AVERAGEIFS('VISSIM Travel Time Outputs'!$G:$G,'VISSIM Travel Time Outputs'!$D:$D,$D69,'VISSIM Travel Time Outputs'!$A:$A,"AVG",'VISSIM Travel Time Outputs'!$B:$B,BX$9),"-")</f>
        <v>-</v>
      </c>
      <c r="BY69" s="324" t="str">
        <f>IFERROR(AVERAGEIFS('VISSIM Travel Time Outputs'!$G:$G,'VISSIM Travel Time Outputs'!$D:$D,$D69,'VISSIM Travel Time Outputs'!$A:$A,"AVG",'VISSIM Travel Time Outputs'!$B:$B,BY$9),"-")</f>
        <v>-</v>
      </c>
      <c r="BZ69" s="324" t="str">
        <f>IFERROR(AVERAGEIFS('VISSIM Travel Time Outputs'!$G:$G,'VISSIM Travel Time Outputs'!$D:$D,$D69,'VISSIM Travel Time Outputs'!$A:$A,"AVG",'VISSIM Travel Time Outputs'!$B:$B,BZ$9),"-")</f>
        <v>-</v>
      </c>
      <c r="CA69" s="324" t="str">
        <f>IFERROR(AVERAGEIFS('VISSIM Travel Time Outputs'!$G:$G,'VISSIM Travel Time Outputs'!$D:$D,$D69,'VISSIM Travel Time Outputs'!$A:$A,"AVG",'VISSIM Travel Time Outputs'!$B:$B,CA$9),"-")</f>
        <v>-</v>
      </c>
      <c r="CB69" s="325" t="str">
        <f>IFERROR(AVERAGEIFS('VISSIM Travel Time Outputs'!$G:$G,'VISSIM Travel Time Outputs'!$D:$D,$D69,'VISSIM Travel Time Outputs'!$A:$A,"AVG",'VISSIM Travel Time Outputs'!$B:$B,CB$9),"-")</f>
        <v>-</v>
      </c>
      <c r="CC69" s="254"/>
      <c r="CD69" s="209" t="str">
        <f t="shared" si="16"/>
        <v>--</v>
      </c>
      <c r="CE69" s="354" t="str">
        <f t="shared" si="17"/>
        <v>--</v>
      </c>
      <c r="CF69" s="325">
        <f t="shared" si="18"/>
        <v>0</v>
      </c>
      <c r="CG69" s="331"/>
      <c r="CH69" s="209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134"/>
      <c r="CX69" s="331"/>
      <c r="CY69" s="323"/>
      <c r="CZ69" s="324"/>
      <c r="DA69" s="324"/>
      <c r="DB69" s="324"/>
      <c r="DC69" s="324"/>
      <c r="DD69" s="324"/>
      <c r="DE69" s="324"/>
      <c r="DF69" s="324"/>
      <c r="DG69" s="324"/>
      <c r="DH69" s="324"/>
      <c r="DI69" s="324"/>
      <c r="DJ69" s="324"/>
      <c r="DK69" s="324"/>
      <c r="DL69" s="324"/>
      <c r="DM69" s="324"/>
      <c r="DN69" s="325"/>
      <c r="DO69" s="331"/>
      <c r="DP69" s="209" t="str">
        <f t="shared" si="19"/>
        <v>--</v>
      </c>
      <c r="DQ69" s="354" t="str">
        <f t="shared" si="20"/>
        <v>--</v>
      </c>
      <c r="DR69" s="325">
        <f t="shared" si="21"/>
        <v>0</v>
      </c>
      <c r="DS69" s="255"/>
      <c r="DT69" s="209" t="str">
        <f>IFERROR(TIME(0,0,AVERAGEIFS('VISSIM Travel Time Outputs'!$K:$K,'VISSIM Travel Time Outputs'!$D:$D,$D69,'VISSIM Travel Time Outputs'!$A:$A,"AVG",'VISSIM Travel Time Outputs'!$B:$B,DT$9)),"-")</f>
        <v>-</v>
      </c>
      <c r="DU69" s="34" t="str">
        <f>IFERROR(TIME(0,0,AVERAGEIFS('VISSIM Travel Time Outputs'!$K:$K,'VISSIM Travel Time Outputs'!$D:$D,$D69,'VISSIM Travel Time Outputs'!$A:$A,"AVG",'VISSIM Travel Time Outputs'!$B:$B,DU$9)),"-")</f>
        <v>-</v>
      </c>
      <c r="DV69" s="34" t="str">
        <f>IFERROR(TIME(0,0,AVERAGEIFS('VISSIM Travel Time Outputs'!$K:$K,'VISSIM Travel Time Outputs'!$D:$D,$D69,'VISSIM Travel Time Outputs'!$A:$A,"AVG",'VISSIM Travel Time Outputs'!$B:$B,DV$9)),"-")</f>
        <v>-</v>
      </c>
      <c r="DW69" s="34" t="str">
        <f>IFERROR(TIME(0,0,AVERAGEIFS('VISSIM Travel Time Outputs'!$K:$K,'VISSIM Travel Time Outputs'!$D:$D,$D69,'VISSIM Travel Time Outputs'!$A:$A,"AVG",'VISSIM Travel Time Outputs'!$B:$B,DW$9)),"-")</f>
        <v>-</v>
      </c>
      <c r="DX69" s="34" t="str">
        <f>IFERROR(TIME(0,0,AVERAGEIFS('VISSIM Travel Time Outputs'!$K:$K,'VISSIM Travel Time Outputs'!$D:$D,$D69,'VISSIM Travel Time Outputs'!$A:$A,"AVG",'VISSIM Travel Time Outputs'!$B:$B,DX$9)),"-")</f>
        <v>-</v>
      </c>
      <c r="DY69" s="34" t="str">
        <f>IFERROR(TIME(0,0,AVERAGEIFS('VISSIM Travel Time Outputs'!$K:$K,'VISSIM Travel Time Outputs'!$D:$D,$D69,'VISSIM Travel Time Outputs'!$A:$A,"AVG",'VISSIM Travel Time Outputs'!$B:$B,DY$9)),"-")</f>
        <v>-</v>
      </c>
      <c r="DZ69" s="34" t="str">
        <f>IFERROR(TIME(0,0,AVERAGEIFS('VISSIM Travel Time Outputs'!$K:$K,'VISSIM Travel Time Outputs'!$D:$D,$D69,'VISSIM Travel Time Outputs'!$A:$A,"AVG",'VISSIM Travel Time Outputs'!$B:$B,DZ$9)),"-")</f>
        <v>-</v>
      </c>
      <c r="EA69" s="34" t="str">
        <f>IFERROR(TIME(0,0,AVERAGEIFS('VISSIM Travel Time Outputs'!$K:$K,'VISSIM Travel Time Outputs'!$D:$D,$D69,'VISSIM Travel Time Outputs'!$A:$A,"AVG",'VISSIM Travel Time Outputs'!$B:$B,EA$9)),"-")</f>
        <v>-</v>
      </c>
      <c r="EB69" s="34" t="str">
        <f>IFERROR(TIME(0,0,AVERAGEIFS('VISSIM Travel Time Outputs'!$K:$K,'VISSIM Travel Time Outputs'!$D:$D,$D69,'VISSIM Travel Time Outputs'!$A:$A,"AVG",'VISSIM Travel Time Outputs'!$B:$B,EB$9)),"-")</f>
        <v>-</v>
      </c>
      <c r="EC69" s="34" t="str">
        <f>IFERROR(TIME(0,0,AVERAGEIFS('VISSIM Travel Time Outputs'!$K:$K,'VISSIM Travel Time Outputs'!$D:$D,$D69,'VISSIM Travel Time Outputs'!$A:$A,"AVG",'VISSIM Travel Time Outputs'!$B:$B,EC$9)),"-")</f>
        <v>-</v>
      </c>
      <c r="ED69" s="34" t="str">
        <f>IFERROR(TIME(0,0,AVERAGEIFS('VISSIM Travel Time Outputs'!$K:$K,'VISSIM Travel Time Outputs'!$D:$D,$D69,'VISSIM Travel Time Outputs'!$A:$A,"AVG",'VISSIM Travel Time Outputs'!$B:$B,ED$9)),"-")</f>
        <v>-</v>
      </c>
      <c r="EE69" s="34" t="str">
        <f>IFERROR(TIME(0,0,AVERAGEIFS('VISSIM Travel Time Outputs'!$K:$K,'VISSIM Travel Time Outputs'!$D:$D,$D69,'VISSIM Travel Time Outputs'!$A:$A,"AVG",'VISSIM Travel Time Outputs'!$B:$B,EE$9)),"-")</f>
        <v>-</v>
      </c>
      <c r="EF69" s="34" t="str">
        <f>IFERROR(TIME(0,0,AVERAGEIFS('VISSIM Travel Time Outputs'!$K:$K,'VISSIM Travel Time Outputs'!$D:$D,$D69,'VISSIM Travel Time Outputs'!$A:$A,"AVG",'VISSIM Travel Time Outputs'!$B:$B,EF$9)),"-")</f>
        <v>-</v>
      </c>
      <c r="EG69" s="34" t="str">
        <f>IFERROR(TIME(0,0,AVERAGEIFS('VISSIM Travel Time Outputs'!$K:$K,'VISSIM Travel Time Outputs'!$D:$D,$D69,'VISSIM Travel Time Outputs'!$A:$A,"AVG",'VISSIM Travel Time Outputs'!$B:$B,EG$9)),"-")</f>
        <v>-</v>
      </c>
      <c r="EH69" s="34" t="str">
        <f>IFERROR(TIME(0,0,AVERAGEIFS('VISSIM Travel Time Outputs'!$K:$K,'VISSIM Travel Time Outputs'!$D:$D,$D69,'VISSIM Travel Time Outputs'!$A:$A,"AVG",'VISSIM Travel Time Outputs'!$B:$B,EH$9)),"-")</f>
        <v>-</v>
      </c>
      <c r="EI69" s="134" t="str">
        <f>IFERROR(TIME(0,0,AVERAGEIFS('VISSIM Travel Time Outputs'!$K:$K,'VISSIM Travel Time Outputs'!$D:$D,$D69,'VISSIM Travel Time Outputs'!$A:$A,"AVG",'VISSIM Travel Time Outputs'!$B:$B,EI$9)),"-")</f>
        <v>-</v>
      </c>
      <c r="EJ69" s="126"/>
      <c r="EK69" s="323" t="str">
        <f>IFERROR(AVERAGEIFS('VISSIM Travel Time Outputs'!$H:$H,'VISSIM Travel Time Outputs'!$D:$D,$D69,'VISSIM Travel Time Outputs'!$A:$A,"AVG",'VISSIM Travel Time Outputs'!$B:$B,EK$9),"-")</f>
        <v>-</v>
      </c>
      <c r="EL69" s="324" t="str">
        <f>IFERROR(AVERAGEIFS('VISSIM Travel Time Outputs'!$H:$H,'VISSIM Travel Time Outputs'!$D:$D,$D69,'VISSIM Travel Time Outputs'!$A:$A,"AVG",'VISSIM Travel Time Outputs'!$B:$B,EL$9),"-")</f>
        <v>-</v>
      </c>
      <c r="EM69" s="324" t="str">
        <f>IFERROR(AVERAGEIFS('VISSIM Travel Time Outputs'!$H:$H,'VISSIM Travel Time Outputs'!$D:$D,$D69,'VISSIM Travel Time Outputs'!$A:$A,"AVG",'VISSIM Travel Time Outputs'!$B:$B,EM$9),"-")</f>
        <v>-</v>
      </c>
      <c r="EN69" s="324" t="str">
        <f>IFERROR(AVERAGEIFS('VISSIM Travel Time Outputs'!$H:$H,'VISSIM Travel Time Outputs'!$D:$D,$D69,'VISSIM Travel Time Outputs'!$A:$A,"AVG",'VISSIM Travel Time Outputs'!$B:$B,EN$9),"-")</f>
        <v>-</v>
      </c>
      <c r="EO69" s="324" t="str">
        <f>IFERROR(AVERAGEIFS('VISSIM Travel Time Outputs'!$H:$H,'VISSIM Travel Time Outputs'!$D:$D,$D69,'VISSIM Travel Time Outputs'!$A:$A,"AVG",'VISSIM Travel Time Outputs'!$B:$B,EO$9),"-")</f>
        <v>-</v>
      </c>
      <c r="EP69" s="324" t="str">
        <f>IFERROR(AVERAGEIFS('VISSIM Travel Time Outputs'!$H:$H,'VISSIM Travel Time Outputs'!$D:$D,$D69,'VISSIM Travel Time Outputs'!$A:$A,"AVG",'VISSIM Travel Time Outputs'!$B:$B,EP$9),"-")</f>
        <v>-</v>
      </c>
      <c r="EQ69" s="324" t="str">
        <f>IFERROR(AVERAGEIFS('VISSIM Travel Time Outputs'!$H:$H,'VISSIM Travel Time Outputs'!$D:$D,$D69,'VISSIM Travel Time Outputs'!$A:$A,"AVG",'VISSIM Travel Time Outputs'!$B:$B,EQ$9),"-")</f>
        <v>-</v>
      </c>
      <c r="ER69" s="324" t="str">
        <f>IFERROR(AVERAGEIFS('VISSIM Travel Time Outputs'!$H:$H,'VISSIM Travel Time Outputs'!$D:$D,$D69,'VISSIM Travel Time Outputs'!$A:$A,"AVG",'VISSIM Travel Time Outputs'!$B:$B,ER$9),"-")</f>
        <v>-</v>
      </c>
      <c r="ES69" s="324" t="str">
        <f>IFERROR(AVERAGEIFS('VISSIM Travel Time Outputs'!$H:$H,'VISSIM Travel Time Outputs'!$D:$D,$D69,'VISSIM Travel Time Outputs'!$A:$A,"AVG",'VISSIM Travel Time Outputs'!$B:$B,ES$9),"-")</f>
        <v>-</v>
      </c>
      <c r="ET69" s="324" t="str">
        <f>IFERROR(AVERAGEIFS('VISSIM Travel Time Outputs'!$H:$H,'VISSIM Travel Time Outputs'!$D:$D,$D69,'VISSIM Travel Time Outputs'!$A:$A,"AVG",'VISSIM Travel Time Outputs'!$B:$B,ET$9),"-")</f>
        <v>-</v>
      </c>
      <c r="EU69" s="324" t="str">
        <f>IFERROR(AVERAGEIFS('VISSIM Travel Time Outputs'!$H:$H,'VISSIM Travel Time Outputs'!$D:$D,$D69,'VISSIM Travel Time Outputs'!$A:$A,"AVG",'VISSIM Travel Time Outputs'!$B:$B,EU$9),"-")</f>
        <v>-</v>
      </c>
      <c r="EV69" s="324" t="str">
        <f>IFERROR(AVERAGEIFS('VISSIM Travel Time Outputs'!$H:$H,'VISSIM Travel Time Outputs'!$D:$D,$D69,'VISSIM Travel Time Outputs'!$A:$A,"AVG",'VISSIM Travel Time Outputs'!$B:$B,EV$9),"-")</f>
        <v>-</v>
      </c>
      <c r="EW69" s="324" t="str">
        <f>IFERROR(AVERAGEIFS('VISSIM Travel Time Outputs'!$H:$H,'VISSIM Travel Time Outputs'!$D:$D,$D69,'VISSIM Travel Time Outputs'!$A:$A,"AVG",'VISSIM Travel Time Outputs'!$B:$B,EW$9),"-")</f>
        <v>-</v>
      </c>
      <c r="EX69" s="324" t="str">
        <f>IFERROR(AVERAGEIFS('VISSIM Travel Time Outputs'!$H:$H,'VISSIM Travel Time Outputs'!$D:$D,$D69,'VISSIM Travel Time Outputs'!$A:$A,"AVG",'VISSIM Travel Time Outputs'!$B:$B,EX$9),"-")</f>
        <v>-</v>
      </c>
      <c r="EY69" s="324" t="str">
        <f>IFERROR(AVERAGEIFS('VISSIM Travel Time Outputs'!$H:$H,'VISSIM Travel Time Outputs'!$D:$D,$D69,'VISSIM Travel Time Outputs'!$A:$A,"AVG",'VISSIM Travel Time Outputs'!$B:$B,EY$9),"-")</f>
        <v>-</v>
      </c>
      <c r="EZ69" s="325" t="str">
        <f>IFERROR(AVERAGEIFS('VISSIM Travel Time Outputs'!$H:$H,'VISSIM Travel Time Outputs'!$D:$D,$D69,'VISSIM Travel Time Outputs'!$A:$A,"AVG",'VISSIM Travel Time Outputs'!$B:$B,EZ$9),"-")</f>
        <v>-</v>
      </c>
      <c r="FA69" s="254"/>
      <c r="FB69" s="209" t="str">
        <f t="shared" si="22"/>
        <v>--</v>
      </c>
      <c r="FC69" s="354" t="str">
        <f t="shared" si="23"/>
        <v>--</v>
      </c>
      <c r="FD69" s="325">
        <f t="shared" si="24"/>
        <v>0</v>
      </c>
      <c r="FE69" s="331"/>
      <c r="FF69" s="209" t="str">
        <f>IFERROR(GETPIVOTDATA("Average of TRAVTM(40)",#REF!,"TIMEINT",FF$9,"VEHICLETRAVELTIMEMEASUREMENT",$D69)/3600/24,"--")</f>
        <v>--</v>
      </c>
      <c r="FG69" s="34" t="str">
        <f>IFERROR(GETPIVOTDATA("Average of TRAVTM(40)",#REF!,"TIMEINT",FG$9,"VEHICLETRAVELTIMEMEASUREMENT",$D69)/3600/24,"--")</f>
        <v>--</v>
      </c>
      <c r="FH69" s="34" t="str">
        <f>IFERROR(GETPIVOTDATA("Average of TRAVTM(40)",#REF!,"TIMEINT",FH$9,"VEHICLETRAVELTIMEMEASUREMENT",$D69)/3600/24,"--")</f>
        <v>--</v>
      </c>
      <c r="FI69" s="34" t="str">
        <f>IFERROR(GETPIVOTDATA("Average of TRAVTM(40)",#REF!,"TIMEINT",FI$9,"VEHICLETRAVELTIMEMEASUREMENT",$D69)/3600/24,"--")</f>
        <v>--</v>
      </c>
      <c r="FJ69" s="34" t="str">
        <f>IFERROR(GETPIVOTDATA("Average of TRAVTM(40)",#REF!,"TIMEINT",FJ$9,"VEHICLETRAVELTIMEMEASUREMENT",$D69)/3600/24,"--")</f>
        <v>--</v>
      </c>
      <c r="FK69" s="34" t="str">
        <f>IFERROR(GETPIVOTDATA("Average of TRAVTM(40)",#REF!,"TIMEINT",FK$9,"VEHICLETRAVELTIMEMEASUREMENT",$D69)/3600/24,"--")</f>
        <v>--</v>
      </c>
      <c r="FL69" s="34" t="str">
        <f>IFERROR(GETPIVOTDATA("Average of TRAVTM(40)",#REF!,"TIMEINT",FL$9,"VEHICLETRAVELTIMEMEASUREMENT",$D69)/3600/24,"--")</f>
        <v>--</v>
      </c>
      <c r="FM69" s="34" t="str">
        <f>IFERROR(GETPIVOTDATA("Average of TRAVTM(40)",#REF!,"TIMEINT",FM$9,"VEHICLETRAVELTIMEMEASUREMENT",$D69)/3600/24,"--")</f>
        <v>--</v>
      </c>
      <c r="FN69" s="34" t="str">
        <f>IFERROR(GETPIVOTDATA("Average of TRAVTM(40)",#REF!,"TIMEINT",FN$9,"VEHICLETRAVELTIMEMEASUREMENT",$D69)/3600/24,"--")</f>
        <v>--</v>
      </c>
      <c r="FO69" s="34" t="str">
        <f>IFERROR(GETPIVOTDATA("Average of TRAVTM(40)",#REF!,"TIMEINT",FO$9,"VEHICLETRAVELTIMEMEASUREMENT",$D69)/3600/24,"--")</f>
        <v>--</v>
      </c>
      <c r="FP69" s="34" t="str">
        <f>IFERROR(GETPIVOTDATA("Average of TRAVTM(40)",#REF!,"TIMEINT",FP$9,"VEHICLETRAVELTIMEMEASUREMENT",$D69)/3600/24,"--")</f>
        <v>--</v>
      </c>
      <c r="FQ69" s="34" t="str">
        <f>IFERROR(GETPIVOTDATA("Average of TRAVTM(40)",#REF!,"TIMEINT",FQ$9,"VEHICLETRAVELTIMEMEASUREMENT",$D69)/3600/24,"--")</f>
        <v>--</v>
      </c>
      <c r="FR69" s="34" t="str">
        <f>IFERROR(GETPIVOTDATA("Average of TRAVTM(40)",#REF!,"TIMEINT",FR$9,"VEHICLETRAVELTIMEMEASUREMENT",$D69)/3600/24,"--")</f>
        <v>--</v>
      </c>
      <c r="FS69" s="34" t="str">
        <f>IFERROR(GETPIVOTDATA("Average of TRAVTM(40)",#REF!,"TIMEINT",FS$9,"VEHICLETRAVELTIMEMEASUREMENT",$D69)/3600/24,"--")</f>
        <v>--</v>
      </c>
      <c r="FT69" s="34" t="str">
        <f>IFERROR(GETPIVOTDATA("Average of TRAVTM(40)",#REF!,"TIMEINT",FT$9,"VEHICLETRAVELTIMEMEASUREMENT",$D69)/3600/24,"--")</f>
        <v>--</v>
      </c>
      <c r="FU69" s="134" t="str">
        <f>IFERROR(GETPIVOTDATA("Average of TRAVTM(40)",#REF!,"TIMEINT",FU$9,"VEHICLETRAVELTIMEMEASUREMENT",$D69)/3600/24,"--")</f>
        <v>--</v>
      </c>
      <c r="FV69" s="331"/>
      <c r="FW69" s="323" t="str">
        <f>IFERROR(GETPIVOTDATA("Average of VEHS(40)",#REF!,"TIMEINT",FW$9,"VEHICLETRAVELTIMEMEASUREMENT",$D69),"--")</f>
        <v>--</v>
      </c>
      <c r="FX69" s="324" t="str">
        <f>IFERROR(GETPIVOTDATA("Average of VEHS(40)",#REF!,"TIMEINT",FX$9,"VEHICLETRAVELTIMEMEASUREMENT",$D69),"--")</f>
        <v>--</v>
      </c>
      <c r="FY69" s="324" t="str">
        <f>IFERROR(GETPIVOTDATA("Average of VEHS(40)",#REF!,"TIMEINT",FY$9,"VEHICLETRAVELTIMEMEASUREMENT",$D69),"--")</f>
        <v>--</v>
      </c>
      <c r="FZ69" s="324" t="str">
        <f>IFERROR(GETPIVOTDATA("Average of VEHS(40)",#REF!,"TIMEINT",FZ$9,"VEHICLETRAVELTIMEMEASUREMENT",$D69),"--")</f>
        <v>--</v>
      </c>
      <c r="GA69" s="324" t="str">
        <f>IFERROR(GETPIVOTDATA("Average of VEHS(40)",#REF!,"TIMEINT",GA$9,"VEHICLETRAVELTIMEMEASUREMENT",$D69),"--")</f>
        <v>--</v>
      </c>
      <c r="GB69" s="324" t="str">
        <f>IFERROR(GETPIVOTDATA("Average of VEHS(40)",#REF!,"TIMEINT",GB$9,"VEHICLETRAVELTIMEMEASUREMENT",$D69),"--")</f>
        <v>--</v>
      </c>
      <c r="GC69" s="324" t="str">
        <f>IFERROR(GETPIVOTDATA("Average of VEHS(40)",#REF!,"TIMEINT",GC$9,"VEHICLETRAVELTIMEMEASUREMENT",$D69),"--")</f>
        <v>--</v>
      </c>
      <c r="GD69" s="324" t="str">
        <f>IFERROR(GETPIVOTDATA("Average of VEHS(40)",#REF!,"TIMEINT",GD$9,"VEHICLETRAVELTIMEMEASUREMENT",$D69),"--")</f>
        <v>--</v>
      </c>
      <c r="GE69" s="324" t="str">
        <f>IFERROR(GETPIVOTDATA("Average of VEHS(40)",#REF!,"TIMEINT",GE$9,"VEHICLETRAVELTIMEMEASUREMENT",$D69),"--")</f>
        <v>--</v>
      </c>
      <c r="GF69" s="324" t="str">
        <f>IFERROR(GETPIVOTDATA("Average of VEHS(40)",#REF!,"TIMEINT",GF$9,"VEHICLETRAVELTIMEMEASUREMENT",$D69),"--")</f>
        <v>--</v>
      </c>
      <c r="GG69" s="324" t="str">
        <f>IFERROR(GETPIVOTDATA("Average of VEHS(40)",#REF!,"TIMEINT",GG$9,"VEHICLETRAVELTIMEMEASUREMENT",$D69),"--")</f>
        <v>--</v>
      </c>
      <c r="GH69" s="324" t="str">
        <f>IFERROR(GETPIVOTDATA("Average of VEHS(40)",#REF!,"TIMEINT",GH$9,"VEHICLETRAVELTIMEMEASUREMENT",$D69),"--")</f>
        <v>--</v>
      </c>
      <c r="GI69" s="324" t="str">
        <f>IFERROR(GETPIVOTDATA("Average of VEHS(40)",#REF!,"TIMEINT",GI$9,"VEHICLETRAVELTIMEMEASUREMENT",$D69),"--")</f>
        <v>--</v>
      </c>
      <c r="GJ69" s="324" t="str">
        <f>IFERROR(GETPIVOTDATA("Average of VEHS(40)",#REF!,"TIMEINT",GJ$9,"VEHICLETRAVELTIMEMEASUREMENT",$D69),"--")</f>
        <v>--</v>
      </c>
      <c r="GK69" s="324" t="str">
        <f>IFERROR(GETPIVOTDATA("Average of VEHS(40)",#REF!,"TIMEINT",GK$9,"VEHICLETRAVELTIMEMEASUREMENT",$D69),"--")</f>
        <v>--</v>
      </c>
      <c r="GL69" s="325" t="str">
        <f>IFERROR(GETPIVOTDATA("Average of VEHS(40)",#REF!,"TIMEINT",GL$9,"VEHICLETRAVELTIMEMEASUREMENT",$D69),"--")</f>
        <v>--</v>
      </c>
      <c r="GM69" s="331"/>
      <c r="GN69" s="209" t="str">
        <f t="shared" si="25"/>
        <v>--</v>
      </c>
      <c r="GO69" s="354" t="str">
        <f t="shared" si="26"/>
        <v>--</v>
      </c>
      <c r="GP69" s="325">
        <f t="shared" si="27"/>
        <v>0</v>
      </c>
      <c r="GQ69" s="331"/>
      <c r="GR69" s="209" t="str">
        <f>IFERROR(GETPIVOTDATA("Average of TRAVTM(60)",#REF!,"TIMEINT",GR$9,"VEHICLETRAVELTIMEMEASUREMENT",$D69)/3600/24,"--")</f>
        <v>--</v>
      </c>
      <c r="GS69" s="34" t="str">
        <f>IFERROR(GETPIVOTDATA("Average of TRAVTM(60)",#REF!,"TIMEINT",GS$9,"VEHICLETRAVELTIMEMEASUREMENT",$D69)/3600/24,"--")</f>
        <v>--</v>
      </c>
      <c r="GT69" s="34" t="str">
        <f>IFERROR(GETPIVOTDATA("Average of TRAVTM(60)",#REF!,"TIMEINT",GT$9,"VEHICLETRAVELTIMEMEASUREMENT",$D69)/3600/24,"--")</f>
        <v>--</v>
      </c>
      <c r="GU69" s="34" t="str">
        <f>IFERROR(GETPIVOTDATA("Average of TRAVTM(60)",#REF!,"TIMEINT",GU$9,"VEHICLETRAVELTIMEMEASUREMENT",$D69)/3600/24,"--")</f>
        <v>--</v>
      </c>
      <c r="GV69" s="34" t="str">
        <f>IFERROR(GETPIVOTDATA("Average of TRAVTM(60)",#REF!,"TIMEINT",GV$9,"VEHICLETRAVELTIMEMEASUREMENT",$D69)/3600/24,"--")</f>
        <v>--</v>
      </c>
      <c r="GW69" s="34" t="str">
        <f>IFERROR(GETPIVOTDATA("Average of TRAVTM(60)",#REF!,"TIMEINT",GW$9,"VEHICLETRAVELTIMEMEASUREMENT",$D69)/3600/24,"--")</f>
        <v>--</v>
      </c>
      <c r="GX69" s="34" t="str">
        <f>IFERROR(GETPIVOTDATA("Average of TRAVTM(60)",#REF!,"TIMEINT",GX$9,"VEHICLETRAVELTIMEMEASUREMENT",$D69)/3600/24,"--")</f>
        <v>--</v>
      </c>
      <c r="GY69" s="34" t="str">
        <f>IFERROR(GETPIVOTDATA("Average of TRAVTM(60)",#REF!,"TIMEINT",GY$9,"VEHICLETRAVELTIMEMEASUREMENT",$D69)/3600/24,"--")</f>
        <v>--</v>
      </c>
      <c r="GZ69" s="34" t="str">
        <f>IFERROR(GETPIVOTDATA("Average of TRAVTM(60)",#REF!,"TIMEINT",GZ$9,"VEHICLETRAVELTIMEMEASUREMENT",$D69)/3600/24,"--")</f>
        <v>--</v>
      </c>
      <c r="HA69" s="34" t="str">
        <f>IFERROR(GETPIVOTDATA("Average of TRAVTM(60)",#REF!,"TIMEINT",HA$9,"VEHICLETRAVELTIMEMEASUREMENT",$D69)/3600/24,"--")</f>
        <v>--</v>
      </c>
      <c r="HB69" s="34" t="str">
        <f>IFERROR(GETPIVOTDATA("Average of TRAVTM(60)",#REF!,"TIMEINT",HB$9,"VEHICLETRAVELTIMEMEASUREMENT",$D69)/3600/24,"--")</f>
        <v>--</v>
      </c>
      <c r="HC69" s="34" t="str">
        <f>IFERROR(GETPIVOTDATA("Average of TRAVTM(60)",#REF!,"TIMEINT",HC$9,"VEHICLETRAVELTIMEMEASUREMENT",$D69)/3600/24,"--")</f>
        <v>--</v>
      </c>
      <c r="HD69" s="34" t="str">
        <f>IFERROR(GETPIVOTDATA("Average of TRAVTM(60)",#REF!,"TIMEINT",HD$9,"VEHICLETRAVELTIMEMEASUREMENT",$D69)/3600/24,"--")</f>
        <v>--</v>
      </c>
      <c r="HE69" s="34" t="str">
        <f>IFERROR(GETPIVOTDATA("Average of TRAVTM(60)",#REF!,"TIMEINT",HE$9,"VEHICLETRAVELTIMEMEASUREMENT",$D69)/3600/24,"--")</f>
        <v>--</v>
      </c>
      <c r="HF69" s="34" t="str">
        <f>IFERROR(GETPIVOTDATA("Average of TRAVTM(60)",#REF!,"TIMEINT",HF$9,"VEHICLETRAVELTIMEMEASUREMENT",$D69)/3600/24,"--")</f>
        <v>--</v>
      </c>
      <c r="HG69" s="134" t="str">
        <f>IFERROR(GETPIVOTDATA("Average of TRAVTM(60)",#REF!,"TIMEINT",HG$9,"VEHICLETRAVELTIMEMEASUREMENT",$D69)/3600/24,"--")</f>
        <v>--</v>
      </c>
      <c r="HH69" s="331"/>
      <c r="HI69" s="323" t="str">
        <f>IFERROR(GETPIVOTDATA("Average of VEHS(60)",#REF!,"TIMEINT",HI$9,"VEHICLETRAVELTIMEMEASUREMENT",$D69),"--")</f>
        <v>--</v>
      </c>
      <c r="HJ69" s="324" t="str">
        <f>IFERROR(GETPIVOTDATA("Average of VEHS(60)",#REF!,"TIMEINT",HJ$9,"VEHICLETRAVELTIMEMEASUREMENT",$D69),"--")</f>
        <v>--</v>
      </c>
      <c r="HK69" s="324" t="str">
        <f>IFERROR(GETPIVOTDATA("Average of VEHS(60)",#REF!,"TIMEINT",HK$9,"VEHICLETRAVELTIMEMEASUREMENT",$D69),"--")</f>
        <v>--</v>
      </c>
      <c r="HL69" s="324" t="str">
        <f>IFERROR(GETPIVOTDATA("Average of VEHS(60)",#REF!,"TIMEINT",HL$9,"VEHICLETRAVELTIMEMEASUREMENT",$D69),"--")</f>
        <v>--</v>
      </c>
      <c r="HM69" s="324" t="str">
        <f>IFERROR(GETPIVOTDATA("Average of VEHS(60)",#REF!,"TIMEINT",HM$9,"VEHICLETRAVELTIMEMEASUREMENT",$D69),"--")</f>
        <v>--</v>
      </c>
      <c r="HN69" s="324" t="str">
        <f>IFERROR(GETPIVOTDATA("Average of VEHS(60)",#REF!,"TIMEINT",HN$9,"VEHICLETRAVELTIMEMEASUREMENT",$D69),"--")</f>
        <v>--</v>
      </c>
      <c r="HO69" s="324" t="str">
        <f>IFERROR(GETPIVOTDATA("Average of VEHS(60)",#REF!,"TIMEINT",HO$9,"VEHICLETRAVELTIMEMEASUREMENT",$D69),"--")</f>
        <v>--</v>
      </c>
      <c r="HP69" s="324" t="str">
        <f>IFERROR(GETPIVOTDATA("Average of VEHS(60)",#REF!,"TIMEINT",HP$9,"VEHICLETRAVELTIMEMEASUREMENT",$D69),"--")</f>
        <v>--</v>
      </c>
      <c r="HQ69" s="324" t="str">
        <f>IFERROR(GETPIVOTDATA("Average of VEHS(60)",#REF!,"TIMEINT",HQ$9,"VEHICLETRAVELTIMEMEASUREMENT",$D69),"--")</f>
        <v>--</v>
      </c>
      <c r="HR69" s="324" t="str">
        <f>IFERROR(GETPIVOTDATA("Average of VEHS(60)",#REF!,"TIMEINT",HR$9,"VEHICLETRAVELTIMEMEASUREMENT",$D69),"--")</f>
        <v>--</v>
      </c>
      <c r="HS69" s="324" t="str">
        <f>IFERROR(GETPIVOTDATA("Average of VEHS(60)",#REF!,"TIMEINT",HS$9,"VEHICLETRAVELTIMEMEASUREMENT",$D69),"--")</f>
        <v>--</v>
      </c>
      <c r="HT69" s="324" t="str">
        <f>IFERROR(GETPIVOTDATA("Average of VEHS(60)",#REF!,"TIMEINT",HT$9,"VEHICLETRAVELTIMEMEASUREMENT",$D69),"--")</f>
        <v>--</v>
      </c>
      <c r="HU69" s="324" t="str">
        <f>IFERROR(GETPIVOTDATA("Average of VEHS(60)",#REF!,"TIMEINT",HU$9,"VEHICLETRAVELTIMEMEASUREMENT",$D69),"--")</f>
        <v>--</v>
      </c>
      <c r="HV69" s="324" t="str">
        <f>IFERROR(GETPIVOTDATA("Average of VEHS(60)",#REF!,"TIMEINT",HV$9,"VEHICLETRAVELTIMEMEASUREMENT",$D69),"--")</f>
        <v>--</v>
      </c>
      <c r="HW69" s="324" t="str">
        <f>IFERROR(GETPIVOTDATA("Average of VEHS(60)",#REF!,"TIMEINT",HW$9,"VEHICLETRAVELTIMEMEASUREMENT",$D69),"--")</f>
        <v>--</v>
      </c>
      <c r="HX69" s="325" t="str">
        <f>IFERROR(GETPIVOTDATA("Average of VEHS(60)",#REF!,"TIMEINT",HX$9,"VEHICLETRAVELTIMEMEASUREMENT",$D69),"--")</f>
        <v>--</v>
      </c>
      <c r="HY69" s="331"/>
      <c r="HZ69" s="209" t="str">
        <f t="shared" si="28"/>
        <v>--</v>
      </c>
      <c r="IA69" s="354" t="str">
        <f t="shared" si="29"/>
        <v>--</v>
      </c>
      <c r="IB69" s="325">
        <f t="shared" si="30"/>
        <v>0</v>
      </c>
      <c r="IC69" s="638"/>
      <c r="ID69" s="323" t="str">
        <f>IFERROR(AVERAGEIFS('VISSIM Travel Time Outputs'!#REF!,'VISSIM Travel Time Outputs'!#REF!,$D69,'VISSIM Travel Time Outputs'!#REF!,"AVG",'VISSIM Travel Time Outputs'!#REF!,ID$9),"-")</f>
        <v>-</v>
      </c>
      <c r="IE69" s="324" t="str">
        <f>IFERROR(AVERAGEIFS('VISSIM Travel Time Outputs'!#REF!,'VISSIM Travel Time Outputs'!#REF!,$D69,'VISSIM Travel Time Outputs'!#REF!,"AVG",'VISSIM Travel Time Outputs'!#REF!,IE$9),"-")</f>
        <v>-</v>
      </c>
      <c r="IF69" s="324" t="str">
        <f>IFERROR(AVERAGEIFS('VISSIM Travel Time Outputs'!#REF!,'VISSIM Travel Time Outputs'!#REF!,$D69,'VISSIM Travel Time Outputs'!#REF!,"AVG",'VISSIM Travel Time Outputs'!#REF!,IF$9),"-")</f>
        <v>-</v>
      </c>
      <c r="IG69" s="324" t="str">
        <f>IFERROR(AVERAGEIFS('VISSIM Travel Time Outputs'!#REF!,'VISSIM Travel Time Outputs'!#REF!,$D69,'VISSIM Travel Time Outputs'!#REF!,"AVG",'VISSIM Travel Time Outputs'!#REF!,IG$9),"-")</f>
        <v>-</v>
      </c>
      <c r="IH69" s="324" t="str">
        <f>IFERROR(AVERAGEIFS('VISSIM Travel Time Outputs'!#REF!,'VISSIM Travel Time Outputs'!#REF!,$D69,'VISSIM Travel Time Outputs'!#REF!,"AVG",'VISSIM Travel Time Outputs'!#REF!,IH$9),"-")</f>
        <v>-</v>
      </c>
      <c r="II69" s="324" t="str">
        <f>IFERROR(AVERAGEIFS('VISSIM Travel Time Outputs'!#REF!,'VISSIM Travel Time Outputs'!#REF!,$D69,'VISSIM Travel Time Outputs'!#REF!,"AVG",'VISSIM Travel Time Outputs'!#REF!,II$9),"-")</f>
        <v>-</v>
      </c>
      <c r="IJ69" s="324" t="str">
        <f>IFERROR(AVERAGEIFS('VISSIM Travel Time Outputs'!#REF!,'VISSIM Travel Time Outputs'!#REF!,$D69,'VISSIM Travel Time Outputs'!#REF!,"AVG",'VISSIM Travel Time Outputs'!#REF!,IJ$9),"-")</f>
        <v>-</v>
      </c>
      <c r="IK69" s="324" t="str">
        <f>IFERROR(AVERAGEIFS('VISSIM Travel Time Outputs'!#REF!,'VISSIM Travel Time Outputs'!#REF!,$D69,'VISSIM Travel Time Outputs'!#REF!,"AVG",'VISSIM Travel Time Outputs'!#REF!,IK$9),"-")</f>
        <v>-</v>
      </c>
      <c r="IL69" s="324" t="str">
        <f>IFERROR(AVERAGEIFS('VISSIM Travel Time Outputs'!#REF!,'VISSIM Travel Time Outputs'!#REF!,$D69,'VISSIM Travel Time Outputs'!#REF!,"AVG",'VISSIM Travel Time Outputs'!#REF!,IL$9),"-")</f>
        <v>-</v>
      </c>
      <c r="IM69" s="324" t="str">
        <f>IFERROR(AVERAGEIFS('VISSIM Travel Time Outputs'!#REF!,'VISSIM Travel Time Outputs'!#REF!,$D69,'VISSIM Travel Time Outputs'!#REF!,"AVG",'VISSIM Travel Time Outputs'!#REF!,IM$9),"-")</f>
        <v>-</v>
      </c>
      <c r="IN69" s="324" t="str">
        <f>IFERROR(AVERAGEIFS('VISSIM Travel Time Outputs'!#REF!,'VISSIM Travel Time Outputs'!#REF!,$D69,'VISSIM Travel Time Outputs'!#REF!,"AVG",'VISSIM Travel Time Outputs'!#REF!,IN$9),"-")</f>
        <v>-</v>
      </c>
      <c r="IO69" s="324" t="str">
        <f>IFERROR(AVERAGEIFS('VISSIM Travel Time Outputs'!#REF!,'VISSIM Travel Time Outputs'!#REF!,$D69,'VISSIM Travel Time Outputs'!#REF!,"AVG",'VISSIM Travel Time Outputs'!#REF!,IO$9),"-")</f>
        <v>-</v>
      </c>
      <c r="IP69" s="324" t="str">
        <f>IFERROR(AVERAGEIFS('VISSIM Travel Time Outputs'!#REF!,'VISSIM Travel Time Outputs'!#REF!,$D69,'VISSIM Travel Time Outputs'!#REF!,"AVG",'VISSIM Travel Time Outputs'!#REF!,IP$9),"-")</f>
        <v>-</v>
      </c>
      <c r="IQ69" s="324" t="str">
        <f>IFERROR(AVERAGEIFS('VISSIM Travel Time Outputs'!#REF!,'VISSIM Travel Time Outputs'!#REF!,$D69,'VISSIM Travel Time Outputs'!#REF!,"AVG",'VISSIM Travel Time Outputs'!#REF!,IQ$9),"-")</f>
        <v>-</v>
      </c>
      <c r="IR69" s="324" t="str">
        <f>IFERROR(AVERAGEIFS('VISSIM Travel Time Outputs'!#REF!,'VISSIM Travel Time Outputs'!#REF!,$D69,'VISSIM Travel Time Outputs'!#REF!,"AVG",'VISSIM Travel Time Outputs'!#REF!,IR$9),"-")</f>
        <v>-</v>
      </c>
      <c r="IS69" s="325" t="str">
        <f>IFERROR(AVERAGEIFS('VISSIM Travel Time Outputs'!#REF!,'VISSIM Travel Time Outputs'!#REF!,$D69,'VISSIM Travel Time Outputs'!#REF!,"AVG",'VISSIM Travel Time Outputs'!#REF!,IS$9),"-")</f>
        <v>-</v>
      </c>
      <c r="IT69" s="325" t="str">
        <f t="shared" si="31"/>
        <v>--</v>
      </c>
    </row>
    <row r="70" spans="1:254" x14ac:dyDescent="0.35">
      <c r="A70" s="252" t="str">
        <f t="shared" si="12"/>
        <v>H</v>
      </c>
      <c r="B70" s="319">
        <f t="shared" si="33"/>
        <v>61</v>
      </c>
      <c r="C70" s="413">
        <f>INDEX('Input - Travel Times'!$B$3:$AH$103,MATCH($B70,'Input - Travel Times'!$B$3:$B$103,0),MATCH(C$9,'Input - Travel Times'!$B$3:$AH$3,0))</f>
        <v>0</v>
      </c>
      <c r="D70" s="150">
        <f>INDEX('Input - Travel Times'!$B$3:$AH$103,MATCH($B70,'Input - Travel Times'!$B$3:$B$103,0),MATCH(D$9,'Input - Travel Times'!$B$3:$AH$3,0))</f>
        <v>0</v>
      </c>
      <c r="E70" s="518">
        <f>TIME(0,0,INDEX('Input - Travel Times'!$B$3:$AH$103,MATCH($B70,'Input - Travel Times'!$B$3:$B$103,0),MATCH(E$9,'Input - Travel Times'!$B$3:$AH$3,0)))</f>
        <v>0</v>
      </c>
      <c r="F70" s="518">
        <f>TIME(0,0,INDEX('Input - Travel Times'!$B$3:$AH$103,MATCH($B70,'Input - Travel Times'!$B$3:$B$103,0),MATCH(F$9,'Input - Travel Times'!$B$3:$AH$3,0)))</f>
        <v>0</v>
      </c>
      <c r="G70" s="518">
        <f>TIME(0,0,INDEX('Input - Travel Times'!$B$3:$AH$103,MATCH($B70,'Input - Travel Times'!$B$3:$B$103,0),MATCH(G$9,'Input - Travel Times'!$B$3:$AH$3,0)))</f>
        <v>0</v>
      </c>
      <c r="H70" s="518">
        <f>TIME(0,0,INDEX('Input - Travel Times'!$B$3:$AH$103,MATCH($B70,'Input - Travel Times'!$B$3:$B$103,0),MATCH(H$9,'Input - Travel Times'!$B$3:$AH$3,0)))</f>
        <v>0</v>
      </c>
      <c r="J70" s="209" t="str">
        <f>IFERROR(TIME(0,0,AVERAGEIFS('VISSIM Travel Time Outputs'!$I:$I,'VISSIM Travel Time Outputs'!$D:$D,$D70,'VISSIM Travel Time Outputs'!$A:$A,"AVG",'VISSIM Travel Time Outputs'!$B:$B,J$9)),"-")</f>
        <v>-</v>
      </c>
      <c r="K70" s="34" t="str">
        <f>IFERROR(TIME(0,0,AVERAGEIFS('VISSIM Travel Time Outputs'!$I:$I,'VISSIM Travel Time Outputs'!$D:$D,$D70,'VISSIM Travel Time Outputs'!$A:$A,"AVG",'VISSIM Travel Time Outputs'!$B:$B,K$9)),"-")</f>
        <v>-</v>
      </c>
      <c r="L70" s="34" t="str">
        <f>IFERROR(TIME(0,0,AVERAGEIFS('VISSIM Travel Time Outputs'!$I:$I,'VISSIM Travel Time Outputs'!$D:$D,$D70,'VISSIM Travel Time Outputs'!$A:$A,"AVG",'VISSIM Travel Time Outputs'!$B:$B,L$9)),"-")</f>
        <v>-</v>
      </c>
      <c r="M70" s="34" t="str">
        <f>IFERROR(TIME(0,0,AVERAGEIFS('VISSIM Travel Time Outputs'!$I:$I,'VISSIM Travel Time Outputs'!$D:$D,$D70,'VISSIM Travel Time Outputs'!$A:$A,"AVG",'VISSIM Travel Time Outputs'!$B:$B,M$9)),"-")</f>
        <v>-</v>
      </c>
      <c r="N70" s="34" t="str">
        <f>IFERROR(TIME(0,0,AVERAGEIFS('VISSIM Travel Time Outputs'!$I:$I,'VISSIM Travel Time Outputs'!$D:$D,$D70,'VISSIM Travel Time Outputs'!$A:$A,"AVG",'VISSIM Travel Time Outputs'!$B:$B,N$9)),"-")</f>
        <v>-</v>
      </c>
      <c r="O70" s="34" t="str">
        <f>IFERROR(TIME(0,0,AVERAGEIFS('VISSIM Travel Time Outputs'!$I:$I,'VISSIM Travel Time Outputs'!$D:$D,$D70,'VISSIM Travel Time Outputs'!$A:$A,"AVG",'VISSIM Travel Time Outputs'!$B:$B,O$9)),"-")</f>
        <v>-</v>
      </c>
      <c r="P70" s="34" t="str">
        <f>IFERROR(TIME(0,0,AVERAGEIFS('VISSIM Travel Time Outputs'!$I:$I,'VISSIM Travel Time Outputs'!$D:$D,$D70,'VISSIM Travel Time Outputs'!$A:$A,"AVG",'VISSIM Travel Time Outputs'!$B:$B,P$9)),"-")</f>
        <v>-</v>
      </c>
      <c r="Q70" s="34" t="str">
        <f>IFERROR(TIME(0,0,AVERAGEIFS('VISSIM Travel Time Outputs'!$I:$I,'VISSIM Travel Time Outputs'!$D:$D,$D70,'VISSIM Travel Time Outputs'!$A:$A,"AVG",'VISSIM Travel Time Outputs'!$B:$B,Q$9)),"-")</f>
        <v>-</v>
      </c>
      <c r="R70" s="34" t="str">
        <f>IFERROR(TIME(0,0,AVERAGEIFS('VISSIM Travel Time Outputs'!$I:$I,'VISSIM Travel Time Outputs'!$D:$D,$D70,'VISSIM Travel Time Outputs'!$A:$A,"AVG",'VISSIM Travel Time Outputs'!$B:$B,R$9)),"-")</f>
        <v>-</v>
      </c>
      <c r="S70" s="34" t="str">
        <f>IFERROR(TIME(0,0,AVERAGEIFS('VISSIM Travel Time Outputs'!$I:$I,'VISSIM Travel Time Outputs'!$D:$D,$D70,'VISSIM Travel Time Outputs'!$A:$A,"AVG",'VISSIM Travel Time Outputs'!$B:$B,S$9)),"-")</f>
        <v>-</v>
      </c>
      <c r="T70" s="34" t="str">
        <f>IFERROR(TIME(0,0,AVERAGEIFS('VISSIM Travel Time Outputs'!$I:$I,'VISSIM Travel Time Outputs'!$D:$D,$D70,'VISSIM Travel Time Outputs'!$A:$A,"AVG",'VISSIM Travel Time Outputs'!$B:$B,T$9)),"-")</f>
        <v>-</v>
      </c>
      <c r="U70" s="34" t="str">
        <f>IFERROR(TIME(0,0,AVERAGEIFS('VISSIM Travel Time Outputs'!$I:$I,'VISSIM Travel Time Outputs'!$D:$D,$D70,'VISSIM Travel Time Outputs'!$A:$A,"AVG",'VISSIM Travel Time Outputs'!$B:$B,U$9)),"-")</f>
        <v>-</v>
      </c>
      <c r="V70" s="34" t="str">
        <f>IFERROR(TIME(0,0,AVERAGEIFS('VISSIM Travel Time Outputs'!$I:$I,'VISSIM Travel Time Outputs'!$D:$D,$D70,'VISSIM Travel Time Outputs'!$A:$A,"AVG",'VISSIM Travel Time Outputs'!$B:$B,V$9)),"-")</f>
        <v>-</v>
      </c>
      <c r="W70" s="34" t="str">
        <f>IFERROR(TIME(0,0,AVERAGEIFS('VISSIM Travel Time Outputs'!$I:$I,'VISSIM Travel Time Outputs'!$D:$D,$D70,'VISSIM Travel Time Outputs'!$A:$A,"AVG",'VISSIM Travel Time Outputs'!$B:$B,W$9)),"-")</f>
        <v>-</v>
      </c>
      <c r="X70" s="34" t="str">
        <f>IFERROR(TIME(0,0,AVERAGEIFS('VISSIM Travel Time Outputs'!$I:$I,'VISSIM Travel Time Outputs'!$D:$D,$D70,'VISSIM Travel Time Outputs'!$A:$A,"AVG",'VISSIM Travel Time Outputs'!$B:$B,X$9)),"-")</f>
        <v>-</v>
      </c>
      <c r="Y70" s="134" t="str">
        <f>IFERROR(TIME(0,0,AVERAGEIFS('VISSIM Travel Time Outputs'!$I:$I,'VISSIM Travel Time Outputs'!$D:$D,$D70,'VISSIM Travel Time Outputs'!$A:$A,"AVG",'VISSIM Travel Time Outputs'!$B:$B,Y$9)),"-")</f>
        <v>-</v>
      </c>
      <c r="Z70" s="254"/>
      <c r="AA70" s="323" t="str">
        <f>IFERROR(AVERAGEIFS('VISSIM Travel Time Outputs'!$F:$F,'VISSIM Travel Time Outputs'!$D:$D,$D70,'VISSIM Travel Time Outputs'!$A:$A,"AVG",'VISSIM Travel Time Outputs'!$B:$B,AA$9),"-")</f>
        <v>-</v>
      </c>
      <c r="AB70" s="324" t="str">
        <f>IFERROR(AVERAGEIFS('VISSIM Travel Time Outputs'!$F:$F,'VISSIM Travel Time Outputs'!$D:$D,$D70,'VISSIM Travel Time Outputs'!$A:$A,"AVG",'VISSIM Travel Time Outputs'!$B:$B,AB$9),"-")</f>
        <v>-</v>
      </c>
      <c r="AC70" s="324" t="str">
        <f>IFERROR(AVERAGEIFS('VISSIM Travel Time Outputs'!$F:$F,'VISSIM Travel Time Outputs'!$D:$D,$D70,'VISSIM Travel Time Outputs'!$A:$A,"AVG",'VISSIM Travel Time Outputs'!$B:$B,AC$9),"-")</f>
        <v>-</v>
      </c>
      <c r="AD70" s="324" t="str">
        <f>IFERROR(AVERAGEIFS('VISSIM Travel Time Outputs'!$F:$F,'VISSIM Travel Time Outputs'!$D:$D,$D70,'VISSIM Travel Time Outputs'!$A:$A,"AVG",'VISSIM Travel Time Outputs'!$B:$B,AD$9),"-")</f>
        <v>-</v>
      </c>
      <c r="AE70" s="324" t="str">
        <f>IFERROR(AVERAGEIFS('VISSIM Travel Time Outputs'!$F:$F,'VISSIM Travel Time Outputs'!$D:$D,$D70,'VISSIM Travel Time Outputs'!$A:$A,"AVG",'VISSIM Travel Time Outputs'!$B:$B,AE$9),"-")</f>
        <v>-</v>
      </c>
      <c r="AF70" s="324" t="str">
        <f>IFERROR(AVERAGEIFS('VISSIM Travel Time Outputs'!$F:$F,'VISSIM Travel Time Outputs'!$D:$D,$D70,'VISSIM Travel Time Outputs'!$A:$A,"AVG",'VISSIM Travel Time Outputs'!$B:$B,AF$9),"-")</f>
        <v>-</v>
      </c>
      <c r="AG70" s="324" t="str">
        <f>IFERROR(AVERAGEIFS('VISSIM Travel Time Outputs'!$F:$F,'VISSIM Travel Time Outputs'!$D:$D,$D70,'VISSIM Travel Time Outputs'!$A:$A,"AVG",'VISSIM Travel Time Outputs'!$B:$B,AG$9),"-")</f>
        <v>-</v>
      </c>
      <c r="AH70" s="324" t="str">
        <f>IFERROR(AVERAGEIFS('VISSIM Travel Time Outputs'!$F:$F,'VISSIM Travel Time Outputs'!$D:$D,$D70,'VISSIM Travel Time Outputs'!$A:$A,"AVG",'VISSIM Travel Time Outputs'!$B:$B,AH$9),"-")</f>
        <v>-</v>
      </c>
      <c r="AI70" s="324" t="str">
        <f>IFERROR(AVERAGEIFS('VISSIM Travel Time Outputs'!$F:$F,'VISSIM Travel Time Outputs'!$D:$D,$D70,'VISSIM Travel Time Outputs'!$A:$A,"AVG",'VISSIM Travel Time Outputs'!$B:$B,AI$9),"-")</f>
        <v>-</v>
      </c>
      <c r="AJ70" s="324" t="str">
        <f>IFERROR(AVERAGEIFS('VISSIM Travel Time Outputs'!$F:$F,'VISSIM Travel Time Outputs'!$D:$D,$D70,'VISSIM Travel Time Outputs'!$A:$A,"AVG",'VISSIM Travel Time Outputs'!$B:$B,AJ$9),"-")</f>
        <v>-</v>
      </c>
      <c r="AK70" s="324" t="str">
        <f>IFERROR(AVERAGEIFS('VISSIM Travel Time Outputs'!$F:$F,'VISSIM Travel Time Outputs'!$D:$D,$D70,'VISSIM Travel Time Outputs'!$A:$A,"AVG",'VISSIM Travel Time Outputs'!$B:$B,AK$9),"-")</f>
        <v>-</v>
      </c>
      <c r="AL70" s="324" t="str">
        <f>IFERROR(AVERAGEIFS('VISSIM Travel Time Outputs'!$F:$F,'VISSIM Travel Time Outputs'!$D:$D,$D70,'VISSIM Travel Time Outputs'!$A:$A,"AVG",'VISSIM Travel Time Outputs'!$B:$B,AL$9),"-")</f>
        <v>-</v>
      </c>
      <c r="AM70" s="324" t="str">
        <f>IFERROR(AVERAGEIFS('VISSIM Travel Time Outputs'!$F:$F,'VISSIM Travel Time Outputs'!$D:$D,$D70,'VISSIM Travel Time Outputs'!$A:$A,"AVG",'VISSIM Travel Time Outputs'!$B:$B,AM$9),"-")</f>
        <v>-</v>
      </c>
      <c r="AN70" s="324" t="str">
        <f>IFERROR(AVERAGEIFS('VISSIM Travel Time Outputs'!$F:$F,'VISSIM Travel Time Outputs'!$D:$D,$D70,'VISSIM Travel Time Outputs'!$A:$A,"AVG",'VISSIM Travel Time Outputs'!$B:$B,AN$9),"-")</f>
        <v>-</v>
      </c>
      <c r="AO70" s="324" t="str">
        <f>IFERROR(AVERAGEIFS('VISSIM Travel Time Outputs'!$F:$F,'VISSIM Travel Time Outputs'!$D:$D,$D70,'VISSIM Travel Time Outputs'!$A:$A,"AVG",'VISSIM Travel Time Outputs'!$B:$B,AO$9),"-")</f>
        <v>-</v>
      </c>
      <c r="AP70" s="325" t="str">
        <f>IFERROR(AVERAGEIFS('VISSIM Travel Time Outputs'!$F:$F,'VISSIM Travel Time Outputs'!$D:$D,$D70,'VISSIM Travel Time Outputs'!$A:$A,"AVG",'VISSIM Travel Time Outputs'!$B:$B,AP$9),"-")</f>
        <v>-</v>
      </c>
      <c r="AQ70" s="331"/>
      <c r="AR70" s="209" t="str">
        <f t="shared" si="13"/>
        <v>--</v>
      </c>
      <c r="AS70" s="354" t="str">
        <f t="shared" si="14"/>
        <v>--</v>
      </c>
      <c r="AT70" s="325">
        <f t="shared" si="15"/>
        <v>0</v>
      </c>
      <c r="AU70" s="255"/>
      <c r="AV70" s="209" t="str">
        <f>IFERROR(TIME(0,0,AVERAGEIFS('VISSIM Travel Time Outputs'!$J:$J,'VISSIM Travel Time Outputs'!$D:$D,$D70,'VISSIM Travel Time Outputs'!$A:$A,"AVG",'VISSIM Travel Time Outputs'!$B:$B,AV$9)),"-")</f>
        <v>-</v>
      </c>
      <c r="AW70" s="34" t="str">
        <f>IFERROR(TIME(0,0,AVERAGEIFS('VISSIM Travel Time Outputs'!$J:$J,'VISSIM Travel Time Outputs'!$D:$D,$D70,'VISSIM Travel Time Outputs'!$A:$A,"AVG",'VISSIM Travel Time Outputs'!$B:$B,AW$9)),"-")</f>
        <v>-</v>
      </c>
      <c r="AX70" s="34" t="str">
        <f>IFERROR(TIME(0,0,AVERAGEIFS('VISSIM Travel Time Outputs'!$J:$J,'VISSIM Travel Time Outputs'!$D:$D,$D70,'VISSIM Travel Time Outputs'!$A:$A,"AVG",'VISSIM Travel Time Outputs'!$B:$B,AX$9)),"-")</f>
        <v>-</v>
      </c>
      <c r="AY70" s="34" t="str">
        <f>IFERROR(TIME(0,0,AVERAGEIFS('VISSIM Travel Time Outputs'!$J:$J,'VISSIM Travel Time Outputs'!$D:$D,$D70,'VISSIM Travel Time Outputs'!$A:$A,"AVG",'VISSIM Travel Time Outputs'!$B:$B,AY$9)),"-")</f>
        <v>-</v>
      </c>
      <c r="AZ70" s="34" t="str">
        <f>IFERROR(TIME(0,0,AVERAGEIFS('VISSIM Travel Time Outputs'!$J:$J,'VISSIM Travel Time Outputs'!$D:$D,$D70,'VISSIM Travel Time Outputs'!$A:$A,"AVG",'VISSIM Travel Time Outputs'!$B:$B,AZ$9)),"-")</f>
        <v>-</v>
      </c>
      <c r="BA70" s="34" t="str">
        <f>IFERROR(TIME(0,0,AVERAGEIFS('VISSIM Travel Time Outputs'!$J:$J,'VISSIM Travel Time Outputs'!$D:$D,$D70,'VISSIM Travel Time Outputs'!$A:$A,"AVG",'VISSIM Travel Time Outputs'!$B:$B,BA$9)),"-")</f>
        <v>-</v>
      </c>
      <c r="BB70" s="34" t="str">
        <f>IFERROR(TIME(0,0,AVERAGEIFS('VISSIM Travel Time Outputs'!$J:$J,'VISSIM Travel Time Outputs'!$D:$D,$D70,'VISSIM Travel Time Outputs'!$A:$A,"AVG",'VISSIM Travel Time Outputs'!$B:$B,BB$9)),"-")</f>
        <v>-</v>
      </c>
      <c r="BC70" s="34" t="str">
        <f>IFERROR(TIME(0,0,AVERAGEIFS('VISSIM Travel Time Outputs'!$J:$J,'VISSIM Travel Time Outputs'!$D:$D,$D70,'VISSIM Travel Time Outputs'!$A:$A,"AVG",'VISSIM Travel Time Outputs'!$B:$B,BC$9)),"-")</f>
        <v>-</v>
      </c>
      <c r="BD70" s="34" t="str">
        <f>IFERROR(TIME(0,0,AVERAGEIFS('VISSIM Travel Time Outputs'!$J:$J,'VISSIM Travel Time Outputs'!$D:$D,$D70,'VISSIM Travel Time Outputs'!$A:$A,"AVG",'VISSIM Travel Time Outputs'!$B:$B,BD$9)),"-")</f>
        <v>-</v>
      </c>
      <c r="BE70" s="34" t="str">
        <f>IFERROR(TIME(0,0,AVERAGEIFS('VISSIM Travel Time Outputs'!$J:$J,'VISSIM Travel Time Outputs'!$D:$D,$D70,'VISSIM Travel Time Outputs'!$A:$A,"AVG",'VISSIM Travel Time Outputs'!$B:$B,BE$9)),"-")</f>
        <v>-</v>
      </c>
      <c r="BF70" s="34" t="str">
        <f>IFERROR(TIME(0,0,AVERAGEIFS('VISSIM Travel Time Outputs'!$J:$J,'VISSIM Travel Time Outputs'!$D:$D,$D70,'VISSIM Travel Time Outputs'!$A:$A,"AVG",'VISSIM Travel Time Outputs'!$B:$B,BF$9)),"-")</f>
        <v>-</v>
      </c>
      <c r="BG70" s="34" t="str">
        <f>IFERROR(TIME(0,0,AVERAGEIFS('VISSIM Travel Time Outputs'!$J:$J,'VISSIM Travel Time Outputs'!$D:$D,$D70,'VISSIM Travel Time Outputs'!$A:$A,"AVG",'VISSIM Travel Time Outputs'!$B:$B,BG$9)),"-")</f>
        <v>-</v>
      </c>
      <c r="BH70" s="34" t="str">
        <f>IFERROR(TIME(0,0,AVERAGEIFS('VISSIM Travel Time Outputs'!$J:$J,'VISSIM Travel Time Outputs'!$D:$D,$D70,'VISSIM Travel Time Outputs'!$A:$A,"AVG",'VISSIM Travel Time Outputs'!$B:$B,BH$9)),"-")</f>
        <v>-</v>
      </c>
      <c r="BI70" s="34" t="str">
        <f>IFERROR(TIME(0,0,AVERAGEIFS('VISSIM Travel Time Outputs'!$J:$J,'VISSIM Travel Time Outputs'!$D:$D,$D70,'VISSIM Travel Time Outputs'!$A:$A,"AVG",'VISSIM Travel Time Outputs'!$B:$B,BI$9)),"-")</f>
        <v>-</v>
      </c>
      <c r="BJ70" s="34" t="str">
        <f>IFERROR(TIME(0,0,AVERAGEIFS('VISSIM Travel Time Outputs'!$J:$J,'VISSIM Travel Time Outputs'!$D:$D,$D70,'VISSIM Travel Time Outputs'!$A:$A,"AVG",'VISSIM Travel Time Outputs'!$B:$B,BJ$9)),"-")</f>
        <v>-</v>
      </c>
      <c r="BK70" s="134" t="str">
        <f>IFERROR(TIME(0,0,AVERAGEIFS('VISSIM Travel Time Outputs'!$J:$J,'VISSIM Travel Time Outputs'!$D:$D,$D70,'VISSIM Travel Time Outputs'!$A:$A,"AVG",'VISSIM Travel Time Outputs'!$B:$B,BK$9)),"-")</f>
        <v>-</v>
      </c>
      <c r="BL70" s="126"/>
      <c r="BM70" s="323" t="str">
        <f>IFERROR(AVERAGEIFS('VISSIM Travel Time Outputs'!$G:$G,'VISSIM Travel Time Outputs'!$D:$D,$D70,'VISSIM Travel Time Outputs'!$A:$A,"AVG",'VISSIM Travel Time Outputs'!$B:$B,BM$9),"-")</f>
        <v>-</v>
      </c>
      <c r="BN70" s="324" t="str">
        <f>IFERROR(AVERAGEIFS('VISSIM Travel Time Outputs'!$G:$G,'VISSIM Travel Time Outputs'!$D:$D,$D70,'VISSIM Travel Time Outputs'!$A:$A,"AVG",'VISSIM Travel Time Outputs'!$B:$B,BN$9),"-")</f>
        <v>-</v>
      </c>
      <c r="BO70" s="324" t="str">
        <f>IFERROR(AVERAGEIFS('VISSIM Travel Time Outputs'!$G:$G,'VISSIM Travel Time Outputs'!$D:$D,$D70,'VISSIM Travel Time Outputs'!$A:$A,"AVG",'VISSIM Travel Time Outputs'!$B:$B,BO$9),"-")</f>
        <v>-</v>
      </c>
      <c r="BP70" s="324" t="str">
        <f>IFERROR(AVERAGEIFS('VISSIM Travel Time Outputs'!$G:$G,'VISSIM Travel Time Outputs'!$D:$D,$D70,'VISSIM Travel Time Outputs'!$A:$A,"AVG",'VISSIM Travel Time Outputs'!$B:$B,BP$9),"-")</f>
        <v>-</v>
      </c>
      <c r="BQ70" s="324" t="str">
        <f>IFERROR(AVERAGEIFS('VISSIM Travel Time Outputs'!$G:$G,'VISSIM Travel Time Outputs'!$D:$D,$D70,'VISSIM Travel Time Outputs'!$A:$A,"AVG",'VISSIM Travel Time Outputs'!$B:$B,BQ$9),"-")</f>
        <v>-</v>
      </c>
      <c r="BR70" s="324" t="str">
        <f>IFERROR(AVERAGEIFS('VISSIM Travel Time Outputs'!$G:$G,'VISSIM Travel Time Outputs'!$D:$D,$D70,'VISSIM Travel Time Outputs'!$A:$A,"AVG",'VISSIM Travel Time Outputs'!$B:$B,BR$9),"-")</f>
        <v>-</v>
      </c>
      <c r="BS70" s="324" t="str">
        <f>IFERROR(AVERAGEIFS('VISSIM Travel Time Outputs'!$G:$G,'VISSIM Travel Time Outputs'!$D:$D,$D70,'VISSIM Travel Time Outputs'!$A:$A,"AVG",'VISSIM Travel Time Outputs'!$B:$B,BS$9),"-")</f>
        <v>-</v>
      </c>
      <c r="BT70" s="324" t="str">
        <f>IFERROR(AVERAGEIFS('VISSIM Travel Time Outputs'!$G:$G,'VISSIM Travel Time Outputs'!$D:$D,$D70,'VISSIM Travel Time Outputs'!$A:$A,"AVG",'VISSIM Travel Time Outputs'!$B:$B,BT$9),"-")</f>
        <v>-</v>
      </c>
      <c r="BU70" s="324" t="str">
        <f>IFERROR(AVERAGEIFS('VISSIM Travel Time Outputs'!$G:$G,'VISSIM Travel Time Outputs'!$D:$D,$D70,'VISSIM Travel Time Outputs'!$A:$A,"AVG",'VISSIM Travel Time Outputs'!$B:$B,BU$9),"-")</f>
        <v>-</v>
      </c>
      <c r="BV70" s="324" t="str">
        <f>IFERROR(AVERAGEIFS('VISSIM Travel Time Outputs'!$G:$G,'VISSIM Travel Time Outputs'!$D:$D,$D70,'VISSIM Travel Time Outputs'!$A:$A,"AVG",'VISSIM Travel Time Outputs'!$B:$B,BV$9),"-")</f>
        <v>-</v>
      </c>
      <c r="BW70" s="324" t="str">
        <f>IFERROR(AVERAGEIFS('VISSIM Travel Time Outputs'!$G:$G,'VISSIM Travel Time Outputs'!$D:$D,$D70,'VISSIM Travel Time Outputs'!$A:$A,"AVG",'VISSIM Travel Time Outputs'!$B:$B,BW$9),"-")</f>
        <v>-</v>
      </c>
      <c r="BX70" s="324" t="str">
        <f>IFERROR(AVERAGEIFS('VISSIM Travel Time Outputs'!$G:$G,'VISSIM Travel Time Outputs'!$D:$D,$D70,'VISSIM Travel Time Outputs'!$A:$A,"AVG",'VISSIM Travel Time Outputs'!$B:$B,BX$9),"-")</f>
        <v>-</v>
      </c>
      <c r="BY70" s="324" t="str">
        <f>IFERROR(AVERAGEIFS('VISSIM Travel Time Outputs'!$G:$G,'VISSIM Travel Time Outputs'!$D:$D,$D70,'VISSIM Travel Time Outputs'!$A:$A,"AVG",'VISSIM Travel Time Outputs'!$B:$B,BY$9),"-")</f>
        <v>-</v>
      </c>
      <c r="BZ70" s="324" t="str">
        <f>IFERROR(AVERAGEIFS('VISSIM Travel Time Outputs'!$G:$G,'VISSIM Travel Time Outputs'!$D:$D,$D70,'VISSIM Travel Time Outputs'!$A:$A,"AVG",'VISSIM Travel Time Outputs'!$B:$B,BZ$9),"-")</f>
        <v>-</v>
      </c>
      <c r="CA70" s="324" t="str">
        <f>IFERROR(AVERAGEIFS('VISSIM Travel Time Outputs'!$G:$G,'VISSIM Travel Time Outputs'!$D:$D,$D70,'VISSIM Travel Time Outputs'!$A:$A,"AVG",'VISSIM Travel Time Outputs'!$B:$B,CA$9),"-")</f>
        <v>-</v>
      </c>
      <c r="CB70" s="325" t="str">
        <f>IFERROR(AVERAGEIFS('VISSIM Travel Time Outputs'!$G:$G,'VISSIM Travel Time Outputs'!$D:$D,$D70,'VISSIM Travel Time Outputs'!$A:$A,"AVG",'VISSIM Travel Time Outputs'!$B:$B,CB$9),"-")</f>
        <v>-</v>
      </c>
      <c r="CC70" s="254"/>
      <c r="CD70" s="209" t="str">
        <f t="shared" si="16"/>
        <v>--</v>
      </c>
      <c r="CE70" s="354" t="str">
        <f t="shared" si="17"/>
        <v>--</v>
      </c>
      <c r="CF70" s="325">
        <f t="shared" si="18"/>
        <v>0</v>
      </c>
      <c r="CG70" s="331"/>
      <c r="CH70" s="209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134"/>
      <c r="CX70" s="331"/>
      <c r="CY70" s="323"/>
      <c r="CZ70" s="324"/>
      <c r="DA70" s="324"/>
      <c r="DB70" s="324"/>
      <c r="DC70" s="324"/>
      <c r="DD70" s="324"/>
      <c r="DE70" s="324"/>
      <c r="DF70" s="324"/>
      <c r="DG70" s="324"/>
      <c r="DH70" s="324"/>
      <c r="DI70" s="324"/>
      <c r="DJ70" s="324"/>
      <c r="DK70" s="324"/>
      <c r="DL70" s="324"/>
      <c r="DM70" s="324"/>
      <c r="DN70" s="325"/>
      <c r="DO70" s="331"/>
      <c r="DP70" s="209" t="str">
        <f t="shared" si="19"/>
        <v>--</v>
      </c>
      <c r="DQ70" s="354" t="str">
        <f t="shared" si="20"/>
        <v>--</v>
      </c>
      <c r="DR70" s="325">
        <f t="shared" si="21"/>
        <v>0</v>
      </c>
      <c r="DS70" s="255"/>
      <c r="DT70" s="209" t="str">
        <f>IFERROR(TIME(0,0,AVERAGEIFS('VISSIM Travel Time Outputs'!$K:$K,'VISSIM Travel Time Outputs'!$D:$D,$D70,'VISSIM Travel Time Outputs'!$A:$A,"AVG",'VISSIM Travel Time Outputs'!$B:$B,DT$9)),"-")</f>
        <v>-</v>
      </c>
      <c r="DU70" s="34" t="str">
        <f>IFERROR(TIME(0,0,AVERAGEIFS('VISSIM Travel Time Outputs'!$K:$K,'VISSIM Travel Time Outputs'!$D:$D,$D70,'VISSIM Travel Time Outputs'!$A:$A,"AVG",'VISSIM Travel Time Outputs'!$B:$B,DU$9)),"-")</f>
        <v>-</v>
      </c>
      <c r="DV70" s="34" t="str">
        <f>IFERROR(TIME(0,0,AVERAGEIFS('VISSIM Travel Time Outputs'!$K:$K,'VISSIM Travel Time Outputs'!$D:$D,$D70,'VISSIM Travel Time Outputs'!$A:$A,"AVG",'VISSIM Travel Time Outputs'!$B:$B,DV$9)),"-")</f>
        <v>-</v>
      </c>
      <c r="DW70" s="34" t="str">
        <f>IFERROR(TIME(0,0,AVERAGEIFS('VISSIM Travel Time Outputs'!$K:$K,'VISSIM Travel Time Outputs'!$D:$D,$D70,'VISSIM Travel Time Outputs'!$A:$A,"AVG",'VISSIM Travel Time Outputs'!$B:$B,DW$9)),"-")</f>
        <v>-</v>
      </c>
      <c r="DX70" s="34" t="str">
        <f>IFERROR(TIME(0,0,AVERAGEIFS('VISSIM Travel Time Outputs'!$K:$K,'VISSIM Travel Time Outputs'!$D:$D,$D70,'VISSIM Travel Time Outputs'!$A:$A,"AVG",'VISSIM Travel Time Outputs'!$B:$B,DX$9)),"-")</f>
        <v>-</v>
      </c>
      <c r="DY70" s="34" t="str">
        <f>IFERROR(TIME(0,0,AVERAGEIFS('VISSIM Travel Time Outputs'!$K:$K,'VISSIM Travel Time Outputs'!$D:$D,$D70,'VISSIM Travel Time Outputs'!$A:$A,"AVG",'VISSIM Travel Time Outputs'!$B:$B,DY$9)),"-")</f>
        <v>-</v>
      </c>
      <c r="DZ70" s="34" t="str">
        <f>IFERROR(TIME(0,0,AVERAGEIFS('VISSIM Travel Time Outputs'!$K:$K,'VISSIM Travel Time Outputs'!$D:$D,$D70,'VISSIM Travel Time Outputs'!$A:$A,"AVG",'VISSIM Travel Time Outputs'!$B:$B,DZ$9)),"-")</f>
        <v>-</v>
      </c>
      <c r="EA70" s="34" t="str">
        <f>IFERROR(TIME(0,0,AVERAGEIFS('VISSIM Travel Time Outputs'!$K:$K,'VISSIM Travel Time Outputs'!$D:$D,$D70,'VISSIM Travel Time Outputs'!$A:$A,"AVG",'VISSIM Travel Time Outputs'!$B:$B,EA$9)),"-")</f>
        <v>-</v>
      </c>
      <c r="EB70" s="34" t="str">
        <f>IFERROR(TIME(0,0,AVERAGEIFS('VISSIM Travel Time Outputs'!$K:$K,'VISSIM Travel Time Outputs'!$D:$D,$D70,'VISSIM Travel Time Outputs'!$A:$A,"AVG",'VISSIM Travel Time Outputs'!$B:$B,EB$9)),"-")</f>
        <v>-</v>
      </c>
      <c r="EC70" s="34" t="str">
        <f>IFERROR(TIME(0,0,AVERAGEIFS('VISSIM Travel Time Outputs'!$K:$K,'VISSIM Travel Time Outputs'!$D:$D,$D70,'VISSIM Travel Time Outputs'!$A:$A,"AVG",'VISSIM Travel Time Outputs'!$B:$B,EC$9)),"-")</f>
        <v>-</v>
      </c>
      <c r="ED70" s="34" t="str">
        <f>IFERROR(TIME(0,0,AVERAGEIFS('VISSIM Travel Time Outputs'!$K:$K,'VISSIM Travel Time Outputs'!$D:$D,$D70,'VISSIM Travel Time Outputs'!$A:$A,"AVG",'VISSIM Travel Time Outputs'!$B:$B,ED$9)),"-")</f>
        <v>-</v>
      </c>
      <c r="EE70" s="34" t="str">
        <f>IFERROR(TIME(0,0,AVERAGEIFS('VISSIM Travel Time Outputs'!$K:$K,'VISSIM Travel Time Outputs'!$D:$D,$D70,'VISSIM Travel Time Outputs'!$A:$A,"AVG",'VISSIM Travel Time Outputs'!$B:$B,EE$9)),"-")</f>
        <v>-</v>
      </c>
      <c r="EF70" s="34" t="str">
        <f>IFERROR(TIME(0,0,AVERAGEIFS('VISSIM Travel Time Outputs'!$K:$K,'VISSIM Travel Time Outputs'!$D:$D,$D70,'VISSIM Travel Time Outputs'!$A:$A,"AVG",'VISSIM Travel Time Outputs'!$B:$B,EF$9)),"-")</f>
        <v>-</v>
      </c>
      <c r="EG70" s="34" t="str">
        <f>IFERROR(TIME(0,0,AVERAGEIFS('VISSIM Travel Time Outputs'!$K:$K,'VISSIM Travel Time Outputs'!$D:$D,$D70,'VISSIM Travel Time Outputs'!$A:$A,"AVG",'VISSIM Travel Time Outputs'!$B:$B,EG$9)),"-")</f>
        <v>-</v>
      </c>
      <c r="EH70" s="34" t="str">
        <f>IFERROR(TIME(0,0,AVERAGEIFS('VISSIM Travel Time Outputs'!$K:$K,'VISSIM Travel Time Outputs'!$D:$D,$D70,'VISSIM Travel Time Outputs'!$A:$A,"AVG",'VISSIM Travel Time Outputs'!$B:$B,EH$9)),"-")</f>
        <v>-</v>
      </c>
      <c r="EI70" s="134" t="str">
        <f>IFERROR(TIME(0,0,AVERAGEIFS('VISSIM Travel Time Outputs'!$K:$K,'VISSIM Travel Time Outputs'!$D:$D,$D70,'VISSIM Travel Time Outputs'!$A:$A,"AVG",'VISSIM Travel Time Outputs'!$B:$B,EI$9)),"-")</f>
        <v>-</v>
      </c>
      <c r="EJ70" s="126"/>
      <c r="EK70" s="323" t="str">
        <f>IFERROR(AVERAGEIFS('VISSIM Travel Time Outputs'!$H:$H,'VISSIM Travel Time Outputs'!$D:$D,$D70,'VISSIM Travel Time Outputs'!$A:$A,"AVG",'VISSIM Travel Time Outputs'!$B:$B,EK$9),"-")</f>
        <v>-</v>
      </c>
      <c r="EL70" s="324" t="str">
        <f>IFERROR(AVERAGEIFS('VISSIM Travel Time Outputs'!$H:$H,'VISSIM Travel Time Outputs'!$D:$D,$D70,'VISSIM Travel Time Outputs'!$A:$A,"AVG",'VISSIM Travel Time Outputs'!$B:$B,EL$9),"-")</f>
        <v>-</v>
      </c>
      <c r="EM70" s="324" t="str">
        <f>IFERROR(AVERAGEIFS('VISSIM Travel Time Outputs'!$H:$H,'VISSIM Travel Time Outputs'!$D:$D,$D70,'VISSIM Travel Time Outputs'!$A:$A,"AVG",'VISSIM Travel Time Outputs'!$B:$B,EM$9),"-")</f>
        <v>-</v>
      </c>
      <c r="EN70" s="324" t="str">
        <f>IFERROR(AVERAGEIFS('VISSIM Travel Time Outputs'!$H:$H,'VISSIM Travel Time Outputs'!$D:$D,$D70,'VISSIM Travel Time Outputs'!$A:$A,"AVG",'VISSIM Travel Time Outputs'!$B:$B,EN$9),"-")</f>
        <v>-</v>
      </c>
      <c r="EO70" s="324" t="str">
        <f>IFERROR(AVERAGEIFS('VISSIM Travel Time Outputs'!$H:$H,'VISSIM Travel Time Outputs'!$D:$D,$D70,'VISSIM Travel Time Outputs'!$A:$A,"AVG",'VISSIM Travel Time Outputs'!$B:$B,EO$9),"-")</f>
        <v>-</v>
      </c>
      <c r="EP70" s="324" t="str">
        <f>IFERROR(AVERAGEIFS('VISSIM Travel Time Outputs'!$H:$H,'VISSIM Travel Time Outputs'!$D:$D,$D70,'VISSIM Travel Time Outputs'!$A:$A,"AVG",'VISSIM Travel Time Outputs'!$B:$B,EP$9),"-")</f>
        <v>-</v>
      </c>
      <c r="EQ70" s="324" t="str">
        <f>IFERROR(AVERAGEIFS('VISSIM Travel Time Outputs'!$H:$H,'VISSIM Travel Time Outputs'!$D:$D,$D70,'VISSIM Travel Time Outputs'!$A:$A,"AVG",'VISSIM Travel Time Outputs'!$B:$B,EQ$9),"-")</f>
        <v>-</v>
      </c>
      <c r="ER70" s="324" t="str">
        <f>IFERROR(AVERAGEIFS('VISSIM Travel Time Outputs'!$H:$H,'VISSIM Travel Time Outputs'!$D:$D,$D70,'VISSIM Travel Time Outputs'!$A:$A,"AVG",'VISSIM Travel Time Outputs'!$B:$B,ER$9),"-")</f>
        <v>-</v>
      </c>
      <c r="ES70" s="324" t="str">
        <f>IFERROR(AVERAGEIFS('VISSIM Travel Time Outputs'!$H:$H,'VISSIM Travel Time Outputs'!$D:$D,$D70,'VISSIM Travel Time Outputs'!$A:$A,"AVG",'VISSIM Travel Time Outputs'!$B:$B,ES$9),"-")</f>
        <v>-</v>
      </c>
      <c r="ET70" s="324" t="str">
        <f>IFERROR(AVERAGEIFS('VISSIM Travel Time Outputs'!$H:$H,'VISSIM Travel Time Outputs'!$D:$D,$D70,'VISSIM Travel Time Outputs'!$A:$A,"AVG",'VISSIM Travel Time Outputs'!$B:$B,ET$9),"-")</f>
        <v>-</v>
      </c>
      <c r="EU70" s="324" t="str">
        <f>IFERROR(AVERAGEIFS('VISSIM Travel Time Outputs'!$H:$H,'VISSIM Travel Time Outputs'!$D:$D,$D70,'VISSIM Travel Time Outputs'!$A:$A,"AVG",'VISSIM Travel Time Outputs'!$B:$B,EU$9),"-")</f>
        <v>-</v>
      </c>
      <c r="EV70" s="324" t="str">
        <f>IFERROR(AVERAGEIFS('VISSIM Travel Time Outputs'!$H:$H,'VISSIM Travel Time Outputs'!$D:$D,$D70,'VISSIM Travel Time Outputs'!$A:$A,"AVG",'VISSIM Travel Time Outputs'!$B:$B,EV$9),"-")</f>
        <v>-</v>
      </c>
      <c r="EW70" s="324" t="str">
        <f>IFERROR(AVERAGEIFS('VISSIM Travel Time Outputs'!$H:$H,'VISSIM Travel Time Outputs'!$D:$D,$D70,'VISSIM Travel Time Outputs'!$A:$A,"AVG",'VISSIM Travel Time Outputs'!$B:$B,EW$9),"-")</f>
        <v>-</v>
      </c>
      <c r="EX70" s="324" t="str">
        <f>IFERROR(AVERAGEIFS('VISSIM Travel Time Outputs'!$H:$H,'VISSIM Travel Time Outputs'!$D:$D,$D70,'VISSIM Travel Time Outputs'!$A:$A,"AVG",'VISSIM Travel Time Outputs'!$B:$B,EX$9),"-")</f>
        <v>-</v>
      </c>
      <c r="EY70" s="324" t="str">
        <f>IFERROR(AVERAGEIFS('VISSIM Travel Time Outputs'!$H:$H,'VISSIM Travel Time Outputs'!$D:$D,$D70,'VISSIM Travel Time Outputs'!$A:$A,"AVG",'VISSIM Travel Time Outputs'!$B:$B,EY$9),"-")</f>
        <v>-</v>
      </c>
      <c r="EZ70" s="325" t="str">
        <f>IFERROR(AVERAGEIFS('VISSIM Travel Time Outputs'!$H:$H,'VISSIM Travel Time Outputs'!$D:$D,$D70,'VISSIM Travel Time Outputs'!$A:$A,"AVG",'VISSIM Travel Time Outputs'!$B:$B,EZ$9),"-")</f>
        <v>-</v>
      </c>
      <c r="FA70" s="254"/>
      <c r="FB70" s="209" t="str">
        <f t="shared" si="22"/>
        <v>--</v>
      </c>
      <c r="FC70" s="354" t="str">
        <f t="shared" si="23"/>
        <v>--</v>
      </c>
      <c r="FD70" s="325">
        <f t="shared" si="24"/>
        <v>0</v>
      </c>
      <c r="FE70" s="331"/>
      <c r="FF70" s="209" t="str">
        <f>IFERROR(GETPIVOTDATA("Average of TRAVTM(40)",#REF!,"TIMEINT",FF$9,"VEHICLETRAVELTIMEMEASUREMENT",$D70)/3600/24,"--")</f>
        <v>--</v>
      </c>
      <c r="FG70" s="34" t="str">
        <f>IFERROR(GETPIVOTDATA("Average of TRAVTM(40)",#REF!,"TIMEINT",FG$9,"VEHICLETRAVELTIMEMEASUREMENT",$D70)/3600/24,"--")</f>
        <v>--</v>
      </c>
      <c r="FH70" s="34" t="str">
        <f>IFERROR(GETPIVOTDATA("Average of TRAVTM(40)",#REF!,"TIMEINT",FH$9,"VEHICLETRAVELTIMEMEASUREMENT",$D70)/3600/24,"--")</f>
        <v>--</v>
      </c>
      <c r="FI70" s="34" t="str">
        <f>IFERROR(GETPIVOTDATA("Average of TRAVTM(40)",#REF!,"TIMEINT",FI$9,"VEHICLETRAVELTIMEMEASUREMENT",$D70)/3600/24,"--")</f>
        <v>--</v>
      </c>
      <c r="FJ70" s="34" t="str">
        <f>IFERROR(GETPIVOTDATA("Average of TRAVTM(40)",#REF!,"TIMEINT",FJ$9,"VEHICLETRAVELTIMEMEASUREMENT",$D70)/3600/24,"--")</f>
        <v>--</v>
      </c>
      <c r="FK70" s="34" t="str">
        <f>IFERROR(GETPIVOTDATA("Average of TRAVTM(40)",#REF!,"TIMEINT",FK$9,"VEHICLETRAVELTIMEMEASUREMENT",$D70)/3600/24,"--")</f>
        <v>--</v>
      </c>
      <c r="FL70" s="34" t="str">
        <f>IFERROR(GETPIVOTDATA("Average of TRAVTM(40)",#REF!,"TIMEINT",FL$9,"VEHICLETRAVELTIMEMEASUREMENT",$D70)/3600/24,"--")</f>
        <v>--</v>
      </c>
      <c r="FM70" s="34" t="str">
        <f>IFERROR(GETPIVOTDATA("Average of TRAVTM(40)",#REF!,"TIMEINT",FM$9,"VEHICLETRAVELTIMEMEASUREMENT",$D70)/3600/24,"--")</f>
        <v>--</v>
      </c>
      <c r="FN70" s="34" t="str">
        <f>IFERROR(GETPIVOTDATA("Average of TRAVTM(40)",#REF!,"TIMEINT",FN$9,"VEHICLETRAVELTIMEMEASUREMENT",$D70)/3600/24,"--")</f>
        <v>--</v>
      </c>
      <c r="FO70" s="34" t="str">
        <f>IFERROR(GETPIVOTDATA("Average of TRAVTM(40)",#REF!,"TIMEINT",FO$9,"VEHICLETRAVELTIMEMEASUREMENT",$D70)/3600/24,"--")</f>
        <v>--</v>
      </c>
      <c r="FP70" s="34" t="str">
        <f>IFERROR(GETPIVOTDATA("Average of TRAVTM(40)",#REF!,"TIMEINT",FP$9,"VEHICLETRAVELTIMEMEASUREMENT",$D70)/3600/24,"--")</f>
        <v>--</v>
      </c>
      <c r="FQ70" s="34" t="str">
        <f>IFERROR(GETPIVOTDATA("Average of TRAVTM(40)",#REF!,"TIMEINT",FQ$9,"VEHICLETRAVELTIMEMEASUREMENT",$D70)/3600/24,"--")</f>
        <v>--</v>
      </c>
      <c r="FR70" s="34" t="str">
        <f>IFERROR(GETPIVOTDATA("Average of TRAVTM(40)",#REF!,"TIMEINT",FR$9,"VEHICLETRAVELTIMEMEASUREMENT",$D70)/3600/24,"--")</f>
        <v>--</v>
      </c>
      <c r="FS70" s="34" t="str">
        <f>IFERROR(GETPIVOTDATA("Average of TRAVTM(40)",#REF!,"TIMEINT",FS$9,"VEHICLETRAVELTIMEMEASUREMENT",$D70)/3600/24,"--")</f>
        <v>--</v>
      </c>
      <c r="FT70" s="34" t="str">
        <f>IFERROR(GETPIVOTDATA("Average of TRAVTM(40)",#REF!,"TIMEINT",FT$9,"VEHICLETRAVELTIMEMEASUREMENT",$D70)/3600/24,"--")</f>
        <v>--</v>
      </c>
      <c r="FU70" s="134" t="str">
        <f>IFERROR(GETPIVOTDATA("Average of TRAVTM(40)",#REF!,"TIMEINT",FU$9,"VEHICLETRAVELTIMEMEASUREMENT",$D70)/3600/24,"--")</f>
        <v>--</v>
      </c>
      <c r="FV70" s="331"/>
      <c r="FW70" s="323" t="str">
        <f>IFERROR(GETPIVOTDATA("Average of VEHS(40)",#REF!,"TIMEINT",FW$9,"VEHICLETRAVELTIMEMEASUREMENT",$D70),"--")</f>
        <v>--</v>
      </c>
      <c r="FX70" s="324" t="str">
        <f>IFERROR(GETPIVOTDATA("Average of VEHS(40)",#REF!,"TIMEINT",FX$9,"VEHICLETRAVELTIMEMEASUREMENT",$D70),"--")</f>
        <v>--</v>
      </c>
      <c r="FY70" s="324" t="str">
        <f>IFERROR(GETPIVOTDATA("Average of VEHS(40)",#REF!,"TIMEINT",FY$9,"VEHICLETRAVELTIMEMEASUREMENT",$D70),"--")</f>
        <v>--</v>
      </c>
      <c r="FZ70" s="324" t="str">
        <f>IFERROR(GETPIVOTDATA("Average of VEHS(40)",#REF!,"TIMEINT",FZ$9,"VEHICLETRAVELTIMEMEASUREMENT",$D70),"--")</f>
        <v>--</v>
      </c>
      <c r="GA70" s="324" t="str">
        <f>IFERROR(GETPIVOTDATA("Average of VEHS(40)",#REF!,"TIMEINT",GA$9,"VEHICLETRAVELTIMEMEASUREMENT",$D70),"--")</f>
        <v>--</v>
      </c>
      <c r="GB70" s="324" t="str">
        <f>IFERROR(GETPIVOTDATA("Average of VEHS(40)",#REF!,"TIMEINT",GB$9,"VEHICLETRAVELTIMEMEASUREMENT",$D70),"--")</f>
        <v>--</v>
      </c>
      <c r="GC70" s="324" t="str">
        <f>IFERROR(GETPIVOTDATA("Average of VEHS(40)",#REF!,"TIMEINT",GC$9,"VEHICLETRAVELTIMEMEASUREMENT",$D70),"--")</f>
        <v>--</v>
      </c>
      <c r="GD70" s="324" t="str">
        <f>IFERROR(GETPIVOTDATA("Average of VEHS(40)",#REF!,"TIMEINT",GD$9,"VEHICLETRAVELTIMEMEASUREMENT",$D70),"--")</f>
        <v>--</v>
      </c>
      <c r="GE70" s="324" t="str">
        <f>IFERROR(GETPIVOTDATA("Average of VEHS(40)",#REF!,"TIMEINT",GE$9,"VEHICLETRAVELTIMEMEASUREMENT",$D70),"--")</f>
        <v>--</v>
      </c>
      <c r="GF70" s="324" t="str">
        <f>IFERROR(GETPIVOTDATA("Average of VEHS(40)",#REF!,"TIMEINT",GF$9,"VEHICLETRAVELTIMEMEASUREMENT",$D70),"--")</f>
        <v>--</v>
      </c>
      <c r="GG70" s="324" t="str">
        <f>IFERROR(GETPIVOTDATA("Average of VEHS(40)",#REF!,"TIMEINT",GG$9,"VEHICLETRAVELTIMEMEASUREMENT",$D70),"--")</f>
        <v>--</v>
      </c>
      <c r="GH70" s="324" t="str">
        <f>IFERROR(GETPIVOTDATA("Average of VEHS(40)",#REF!,"TIMEINT",GH$9,"VEHICLETRAVELTIMEMEASUREMENT",$D70),"--")</f>
        <v>--</v>
      </c>
      <c r="GI70" s="324" t="str">
        <f>IFERROR(GETPIVOTDATA("Average of VEHS(40)",#REF!,"TIMEINT",GI$9,"VEHICLETRAVELTIMEMEASUREMENT",$D70),"--")</f>
        <v>--</v>
      </c>
      <c r="GJ70" s="324" t="str">
        <f>IFERROR(GETPIVOTDATA("Average of VEHS(40)",#REF!,"TIMEINT",GJ$9,"VEHICLETRAVELTIMEMEASUREMENT",$D70),"--")</f>
        <v>--</v>
      </c>
      <c r="GK70" s="324" t="str">
        <f>IFERROR(GETPIVOTDATA("Average of VEHS(40)",#REF!,"TIMEINT",GK$9,"VEHICLETRAVELTIMEMEASUREMENT",$D70),"--")</f>
        <v>--</v>
      </c>
      <c r="GL70" s="325" t="str">
        <f>IFERROR(GETPIVOTDATA("Average of VEHS(40)",#REF!,"TIMEINT",GL$9,"VEHICLETRAVELTIMEMEASUREMENT",$D70),"--")</f>
        <v>--</v>
      </c>
      <c r="GM70" s="331"/>
      <c r="GN70" s="209" t="str">
        <f t="shared" si="25"/>
        <v>--</v>
      </c>
      <c r="GO70" s="354" t="str">
        <f t="shared" si="26"/>
        <v>--</v>
      </c>
      <c r="GP70" s="325">
        <f t="shared" si="27"/>
        <v>0</v>
      </c>
      <c r="GQ70" s="331"/>
      <c r="GR70" s="209" t="str">
        <f>IFERROR(GETPIVOTDATA("Average of TRAVTM(60)",#REF!,"TIMEINT",GR$9,"VEHICLETRAVELTIMEMEASUREMENT",$D70)/3600/24,"--")</f>
        <v>--</v>
      </c>
      <c r="GS70" s="34" t="str">
        <f>IFERROR(GETPIVOTDATA("Average of TRAVTM(60)",#REF!,"TIMEINT",GS$9,"VEHICLETRAVELTIMEMEASUREMENT",$D70)/3600/24,"--")</f>
        <v>--</v>
      </c>
      <c r="GT70" s="34" t="str">
        <f>IFERROR(GETPIVOTDATA("Average of TRAVTM(60)",#REF!,"TIMEINT",GT$9,"VEHICLETRAVELTIMEMEASUREMENT",$D70)/3600/24,"--")</f>
        <v>--</v>
      </c>
      <c r="GU70" s="34" t="str">
        <f>IFERROR(GETPIVOTDATA("Average of TRAVTM(60)",#REF!,"TIMEINT",GU$9,"VEHICLETRAVELTIMEMEASUREMENT",$D70)/3600/24,"--")</f>
        <v>--</v>
      </c>
      <c r="GV70" s="34" t="str">
        <f>IFERROR(GETPIVOTDATA("Average of TRAVTM(60)",#REF!,"TIMEINT",GV$9,"VEHICLETRAVELTIMEMEASUREMENT",$D70)/3600/24,"--")</f>
        <v>--</v>
      </c>
      <c r="GW70" s="34" t="str">
        <f>IFERROR(GETPIVOTDATA("Average of TRAVTM(60)",#REF!,"TIMEINT",GW$9,"VEHICLETRAVELTIMEMEASUREMENT",$D70)/3600/24,"--")</f>
        <v>--</v>
      </c>
      <c r="GX70" s="34" t="str">
        <f>IFERROR(GETPIVOTDATA("Average of TRAVTM(60)",#REF!,"TIMEINT",GX$9,"VEHICLETRAVELTIMEMEASUREMENT",$D70)/3600/24,"--")</f>
        <v>--</v>
      </c>
      <c r="GY70" s="34" t="str">
        <f>IFERROR(GETPIVOTDATA("Average of TRAVTM(60)",#REF!,"TIMEINT",GY$9,"VEHICLETRAVELTIMEMEASUREMENT",$D70)/3600/24,"--")</f>
        <v>--</v>
      </c>
      <c r="GZ70" s="34" t="str">
        <f>IFERROR(GETPIVOTDATA("Average of TRAVTM(60)",#REF!,"TIMEINT",GZ$9,"VEHICLETRAVELTIMEMEASUREMENT",$D70)/3600/24,"--")</f>
        <v>--</v>
      </c>
      <c r="HA70" s="34" t="str">
        <f>IFERROR(GETPIVOTDATA("Average of TRAVTM(60)",#REF!,"TIMEINT",HA$9,"VEHICLETRAVELTIMEMEASUREMENT",$D70)/3600/24,"--")</f>
        <v>--</v>
      </c>
      <c r="HB70" s="34" t="str">
        <f>IFERROR(GETPIVOTDATA("Average of TRAVTM(60)",#REF!,"TIMEINT",HB$9,"VEHICLETRAVELTIMEMEASUREMENT",$D70)/3600/24,"--")</f>
        <v>--</v>
      </c>
      <c r="HC70" s="34" t="str">
        <f>IFERROR(GETPIVOTDATA("Average of TRAVTM(60)",#REF!,"TIMEINT",HC$9,"VEHICLETRAVELTIMEMEASUREMENT",$D70)/3600/24,"--")</f>
        <v>--</v>
      </c>
      <c r="HD70" s="34" t="str">
        <f>IFERROR(GETPIVOTDATA("Average of TRAVTM(60)",#REF!,"TIMEINT",HD$9,"VEHICLETRAVELTIMEMEASUREMENT",$D70)/3600/24,"--")</f>
        <v>--</v>
      </c>
      <c r="HE70" s="34" t="str">
        <f>IFERROR(GETPIVOTDATA("Average of TRAVTM(60)",#REF!,"TIMEINT",HE$9,"VEHICLETRAVELTIMEMEASUREMENT",$D70)/3600/24,"--")</f>
        <v>--</v>
      </c>
      <c r="HF70" s="34" t="str">
        <f>IFERROR(GETPIVOTDATA("Average of TRAVTM(60)",#REF!,"TIMEINT",HF$9,"VEHICLETRAVELTIMEMEASUREMENT",$D70)/3600/24,"--")</f>
        <v>--</v>
      </c>
      <c r="HG70" s="134" t="str">
        <f>IFERROR(GETPIVOTDATA("Average of TRAVTM(60)",#REF!,"TIMEINT",HG$9,"VEHICLETRAVELTIMEMEASUREMENT",$D70)/3600/24,"--")</f>
        <v>--</v>
      </c>
      <c r="HH70" s="331"/>
      <c r="HI70" s="323" t="str">
        <f>IFERROR(GETPIVOTDATA("Average of VEHS(60)",#REF!,"TIMEINT",HI$9,"VEHICLETRAVELTIMEMEASUREMENT",$D70),"--")</f>
        <v>--</v>
      </c>
      <c r="HJ70" s="324" t="str">
        <f>IFERROR(GETPIVOTDATA("Average of VEHS(60)",#REF!,"TIMEINT",HJ$9,"VEHICLETRAVELTIMEMEASUREMENT",$D70),"--")</f>
        <v>--</v>
      </c>
      <c r="HK70" s="324" t="str">
        <f>IFERROR(GETPIVOTDATA("Average of VEHS(60)",#REF!,"TIMEINT",HK$9,"VEHICLETRAVELTIMEMEASUREMENT",$D70),"--")</f>
        <v>--</v>
      </c>
      <c r="HL70" s="324" t="str">
        <f>IFERROR(GETPIVOTDATA("Average of VEHS(60)",#REF!,"TIMEINT",HL$9,"VEHICLETRAVELTIMEMEASUREMENT",$D70),"--")</f>
        <v>--</v>
      </c>
      <c r="HM70" s="324" t="str">
        <f>IFERROR(GETPIVOTDATA("Average of VEHS(60)",#REF!,"TIMEINT",HM$9,"VEHICLETRAVELTIMEMEASUREMENT",$D70),"--")</f>
        <v>--</v>
      </c>
      <c r="HN70" s="324" t="str">
        <f>IFERROR(GETPIVOTDATA("Average of VEHS(60)",#REF!,"TIMEINT",HN$9,"VEHICLETRAVELTIMEMEASUREMENT",$D70),"--")</f>
        <v>--</v>
      </c>
      <c r="HO70" s="324" t="str">
        <f>IFERROR(GETPIVOTDATA("Average of VEHS(60)",#REF!,"TIMEINT",HO$9,"VEHICLETRAVELTIMEMEASUREMENT",$D70),"--")</f>
        <v>--</v>
      </c>
      <c r="HP70" s="324" t="str">
        <f>IFERROR(GETPIVOTDATA("Average of VEHS(60)",#REF!,"TIMEINT",HP$9,"VEHICLETRAVELTIMEMEASUREMENT",$D70),"--")</f>
        <v>--</v>
      </c>
      <c r="HQ70" s="324" t="str">
        <f>IFERROR(GETPIVOTDATA("Average of VEHS(60)",#REF!,"TIMEINT",HQ$9,"VEHICLETRAVELTIMEMEASUREMENT",$D70),"--")</f>
        <v>--</v>
      </c>
      <c r="HR70" s="324" t="str">
        <f>IFERROR(GETPIVOTDATA("Average of VEHS(60)",#REF!,"TIMEINT",HR$9,"VEHICLETRAVELTIMEMEASUREMENT",$D70),"--")</f>
        <v>--</v>
      </c>
      <c r="HS70" s="324" t="str">
        <f>IFERROR(GETPIVOTDATA("Average of VEHS(60)",#REF!,"TIMEINT",HS$9,"VEHICLETRAVELTIMEMEASUREMENT",$D70),"--")</f>
        <v>--</v>
      </c>
      <c r="HT70" s="324" t="str">
        <f>IFERROR(GETPIVOTDATA("Average of VEHS(60)",#REF!,"TIMEINT",HT$9,"VEHICLETRAVELTIMEMEASUREMENT",$D70),"--")</f>
        <v>--</v>
      </c>
      <c r="HU70" s="324" t="str">
        <f>IFERROR(GETPIVOTDATA("Average of VEHS(60)",#REF!,"TIMEINT",HU$9,"VEHICLETRAVELTIMEMEASUREMENT",$D70),"--")</f>
        <v>--</v>
      </c>
      <c r="HV70" s="324" t="str">
        <f>IFERROR(GETPIVOTDATA("Average of VEHS(60)",#REF!,"TIMEINT",HV$9,"VEHICLETRAVELTIMEMEASUREMENT",$D70),"--")</f>
        <v>--</v>
      </c>
      <c r="HW70" s="324" t="str">
        <f>IFERROR(GETPIVOTDATA("Average of VEHS(60)",#REF!,"TIMEINT",HW$9,"VEHICLETRAVELTIMEMEASUREMENT",$D70),"--")</f>
        <v>--</v>
      </c>
      <c r="HX70" s="325" t="str">
        <f>IFERROR(GETPIVOTDATA("Average of VEHS(60)",#REF!,"TIMEINT",HX$9,"VEHICLETRAVELTIMEMEASUREMENT",$D70),"--")</f>
        <v>--</v>
      </c>
      <c r="HY70" s="331"/>
      <c r="HZ70" s="209" t="str">
        <f t="shared" si="28"/>
        <v>--</v>
      </c>
      <c r="IA70" s="354" t="str">
        <f t="shared" si="29"/>
        <v>--</v>
      </c>
      <c r="IB70" s="325">
        <f t="shared" si="30"/>
        <v>0</v>
      </c>
      <c r="IC70" s="638"/>
      <c r="ID70" s="323" t="str">
        <f>IFERROR(AVERAGEIFS('VISSIM Travel Time Outputs'!#REF!,'VISSIM Travel Time Outputs'!#REF!,$D70,'VISSIM Travel Time Outputs'!#REF!,"AVG",'VISSIM Travel Time Outputs'!#REF!,ID$9),"-")</f>
        <v>-</v>
      </c>
      <c r="IE70" s="324" t="str">
        <f>IFERROR(AVERAGEIFS('VISSIM Travel Time Outputs'!#REF!,'VISSIM Travel Time Outputs'!#REF!,$D70,'VISSIM Travel Time Outputs'!#REF!,"AVG",'VISSIM Travel Time Outputs'!#REF!,IE$9),"-")</f>
        <v>-</v>
      </c>
      <c r="IF70" s="324" t="str">
        <f>IFERROR(AVERAGEIFS('VISSIM Travel Time Outputs'!#REF!,'VISSIM Travel Time Outputs'!#REF!,$D70,'VISSIM Travel Time Outputs'!#REF!,"AVG",'VISSIM Travel Time Outputs'!#REF!,IF$9),"-")</f>
        <v>-</v>
      </c>
      <c r="IG70" s="324" t="str">
        <f>IFERROR(AVERAGEIFS('VISSIM Travel Time Outputs'!#REF!,'VISSIM Travel Time Outputs'!#REF!,$D70,'VISSIM Travel Time Outputs'!#REF!,"AVG",'VISSIM Travel Time Outputs'!#REF!,IG$9),"-")</f>
        <v>-</v>
      </c>
      <c r="IH70" s="324" t="str">
        <f>IFERROR(AVERAGEIFS('VISSIM Travel Time Outputs'!#REF!,'VISSIM Travel Time Outputs'!#REF!,$D70,'VISSIM Travel Time Outputs'!#REF!,"AVG",'VISSIM Travel Time Outputs'!#REF!,IH$9),"-")</f>
        <v>-</v>
      </c>
      <c r="II70" s="324" t="str">
        <f>IFERROR(AVERAGEIFS('VISSIM Travel Time Outputs'!#REF!,'VISSIM Travel Time Outputs'!#REF!,$D70,'VISSIM Travel Time Outputs'!#REF!,"AVG",'VISSIM Travel Time Outputs'!#REF!,II$9),"-")</f>
        <v>-</v>
      </c>
      <c r="IJ70" s="324" t="str">
        <f>IFERROR(AVERAGEIFS('VISSIM Travel Time Outputs'!#REF!,'VISSIM Travel Time Outputs'!#REF!,$D70,'VISSIM Travel Time Outputs'!#REF!,"AVG",'VISSIM Travel Time Outputs'!#REF!,IJ$9),"-")</f>
        <v>-</v>
      </c>
      <c r="IK70" s="324" t="str">
        <f>IFERROR(AVERAGEIFS('VISSIM Travel Time Outputs'!#REF!,'VISSIM Travel Time Outputs'!#REF!,$D70,'VISSIM Travel Time Outputs'!#REF!,"AVG",'VISSIM Travel Time Outputs'!#REF!,IK$9),"-")</f>
        <v>-</v>
      </c>
      <c r="IL70" s="324" t="str">
        <f>IFERROR(AVERAGEIFS('VISSIM Travel Time Outputs'!#REF!,'VISSIM Travel Time Outputs'!#REF!,$D70,'VISSIM Travel Time Outputs'!#REF!,"AVG",'VISSIM Travel Time Outputs'!#REF!,IL$9),"-")</f>
        <v>-</v>
      </c>
      <c r="IM70" s="324" t="str">
        <f>IFERROR(AVERAGEIFS('VISSIM Travel Time Outputs'!#REF!,'VISSIM Travel Time Outputs'!#REF!,$D70,'VISSIM Travel Time Outputs'!#REF!,"AVG",'VISSIM Travel Time Outputs'!#REF!,IM$9),"-")</f>
        <v>-</v>
      </c>
      <c r="IN70" s="324" t="str">
        <f>IFERROR(AVERAGEIFS('VISSIM Travel Time Outputs'!#REF!,'VISSIM Travel Time Outputs'!#REF!,$D70,'VISSIM Travel Time Outputs'!#REF!,"AVG",'VISSIM Travel Time Outputs'!#REF!,IN$9),"-")</f>
        <v>-</v>
      </c>
      <c r="IO70" s="324" t="str">
        <f>IFERROR(AVERAGEIFS('VISSIM Travel Time Outputs'!#REF!,'VISSIM Travel Time Outputs'!#REF!,$D70,'VISSIM Travel Time Outputs'!#REF!,"AVG",'VISSIM Travel Time Outputs'!#REF!,IO$9),"-")</f>
        <v>-</v>
      </c>
      <c r="IP70" s="324" t="str">
        <f>IFERROR(AVERAGEIFS('VISSIM Travel Time Outputs'!#REF!,'VISSIM Travel Time Outputs'!#REF!,$D70,'VISSIM Travel Time Outputs'!#REF!,"AVG",'VISSIM Travel Time Outputs'!#REF!,IP$9),"-")</f>
        <v>-</v>
      </c>
      <c r="IQ70" s="324" t="str">
        <f>IFERROR(AVERAGEIFS('VISSIM Travel Time Outputs'!#REF!,'VISSIM Travel Time Outputs'!#REF!,$D70,'VISSIM Travel Time Outputs'!#REF!,"AVG",'VISSIM Travel Time Outputs'!#REF!,IQ$9),"-")</f>
        <v>-</v>
      </c>
      <c r="IR70" s="324" t="str">
        <f>IFERROR(AVERAGEIFS('VISSIM Travel Time Outputs'!#REF!,'VISSIM Travel Time Outputs'!#REF!,$D70,'VISSIM Travel Time Outputs'!#REF!,"AVG",'VISSIM Travel Time Outputs'!#REF!,IR$9),"-")</f>
        <v>-</v>
      </c>
      <c r="IS70" s="325" t="str">
        <f>IFERROR(AVERAGEIFS('VISSIM Travel Time Outputs'!#REF!,'VISSIM Travel Time Outputs'!#REF!,$D70,'VISSIM Travel Time Outputs'!#REF!,"AVG",'VISSIM Travel Time Outputs'!#REF!,IS$9),"-")</f>
        <v>-</v>
      </c>
      <c r="IT70" s="325" t="str">
        <f t="shared" si="31"/>
        <v>--</v>
      </c>
    </row>
    <row r="71" spans="1:254" x14ac:dyDescent="0.35">
      <c r="A71" s="252" t="str">
        <f t="shared" si="12"/>
        <v>H</v>
      </c>
      <c r="B71" s="319">
        <f t="shared" si="33"/>
        <v>62</v>
      </c>
      <c r="C71" s="413">
        <f>INDEX('Input - Travel Times'!$B$3:$AH$103,MATCH($B71,'Input - Travel Times'!$B$3:$B$103,0),MATCH(C$9,'Input - Travel Times'!$B$3:$AH$3,0))</f>
        <v>0</v>
      </c>
      <c r="D71" s="150">
        <f>INDEX('Input - Travel Times'!$B$3:$AH$103,MATCH($B71,'Input - Travel Times'!$B$3:$B$103,0),MATCH(D$9,'Input - Travel Times'!$B$3:$AH$3,0))</f>
        <v>0</v>
      </c>
      <c r="E71" s="518">
        <f>TIME(0,0,INDEX('Input - Travel Times'!$B$3:$AH$103,MATCH($B71,'Input - Travel Times'!$B$3:$B$103,0),MATCH(E$9,'Input - Travel Times'!$B$3:$AH$3,0)))</f>
        <v>0</v>
      </c>
      <c r="F71" s="518">
        <f>TIME(0,0,INDEX('Input - Travel Times'!$B$3:$AH$103,MATCH($B71,'Input - Travel Times'!$B$3:$B$103,0),MATCH(F$9,'Input - Travel Times'!$B$3:$AH$3,0)))</f>
        <v>0</v>
      </c>
      <c r="G71" s="518">
        <f>TIME(0,0,INDEX('Input - Travel Times'!$B$3:$AH$103,MATCH($B71,'Input - Travel Times'!$B$3:$B$103,0),MATCH(G$9,'Input - Travel Times'!$B$3:$AH$3,0)))</f>
        <v>0</v>
      </c>
      <c r="H71" s="518">
        <f>TIME(0,0,INDEX('Input - Travel Times'!$B$3:$AH$103,MATCH($B71,'Input - Travel Times'!$B$3:$B$103,0),MATCH(H$9,'Input - Travel Times'!$B$3:$AH$3,0)))</f>
        <v>0</v>
      </c>
      <c r="J71" s="209" t="str">
        <f>IFERROR(TIME(0,0,AVERAGEIFS('VISSIM Travel Time Outputs'!$I:$I,'VISSIM Travel Time Outputs'!$D:$D,$D71,'VISSIM Travel Time Outputs'!$A:$A,"AVG",'VISSIM Travel Time Outputs'!$B:$B,J$9)),"-")</f>
        <v>-</v>
      </c>
      <c r="K71" s="34" t="str">
        <f>IFERROR(TIME(0,0,AVERAGEIFS('VISSIM Travel Time Outputs'!$I:$I,'VISSIM Travel Time Outputs'!$D:$D,$D71,'VISSIM Travel Time Outputs'!$A:$A,"AVG",'VISSIM Travel Time Outputs'!$B:$B,K$9)),"-")</f>
        <v>-</v>
      </c>
      <c r="L71" s="34" t="str">
        <f>IFERROR(TIME(0,0,AVERAGEIFS('VISSIM Travel Time Outputs'!$I:$I,'VISSIM Travel Time Outputs'!$D:$D,$D71,'VISSIM Travel Time Outputs'!$A:$A,"AVG",'VISSIM Travel Time Outputs'!$B:$B,L$9)),"-")</f>
        <v>-</v>
      </c>
      <c r="M71" s="34" t="str">
        <f>IFERROR(TIME(0,0,AVERAGEIFS('VISSIM Travel Time Outputs'!$I:$I,'VISSIM Travel Time Outputs'!$D:$D,$D71,'VISSIM Travel Time Outputs'!$A:$A,"AVG",'VISSIM Travel Time Outputs'!$B:$B,M$9)),"-")</f>
        <v>-</v>
      </c>
      <c r="N71" s="34" t="str">
        <f>IFERROR(TIME(0,0,AVERAGEIFS('VISSIM Travel Time Outputs'!$I:$I,'VISSIM Travel Time Outputs'!$D:$D,$D71,'VISSIM Travel Time Outputs'!$A:$A,"AVG",'VISSIM Travel Time Outputs'!$B:$B,N$9)),"-")</f>
        <v>-</v>
      </c>
      <c r="O71" s="34" t="str">
        <f>IFERROR(TIME(0,0,AVERAGEIFS('VISSIM Travel Time Outputs'!$I:$I,'VISSIM Travel Time Outputs'!$D:$D,$D71,'VISSIM Travel Time Outputs'!$A:$A,"AVG",'VISSIM Travel Time Outputs'!$B:$B,O$9)),"-")</f>
        <v>-</v>
      </c>
      <c r="P71" s="34" t="str">
        <f>IFERROR(TIME(0,0,AVERAGEIFS('VISSIM Travel Time Outputs'!$I:$I,'VISSIM Travel Time Outputs'!$D:$D,$D71,'VISSIM Travel Time Outputs'!$A:$A,"AVG",'VISSIM Travel Time Outputs'!$B:$B,P$9)),"-")</f>
        <v>-</v>
      </c>
      <c r="Q71" s="34" t="str">
        <f>IFERROR(TIME(0,0,AVERAGEIFS('VISSIM Travel Time Outputs'!$I:$I,'VISSIM Travel Time Outputs'!$D:$D,$D71,'VISSIM Travel Time Outputs'!$A:$A,"AVG",'VISSIM Travel Time Outputs'!$B:$B,Q$9)),"-")</f>
        <v>-</v>
      </c>
      <c r="R71" s="34" t="str">
        <f>IFERROR(TIME(0,0,AVERAGEIFS('VISSIM Travel Time Outputs'!$I:$I,'VISSIM Travel Time Outputs'!$D:$D,$D71,'VISSIM Travel Time Outputs'!$A:$A,"AVG",'VISSIM Travel Time Outputs'!$B:$B,R$9)),"-")</f>
        <v>-</v>
      </c>
      <c r="S71" s="34" t="str">
        <f>IFERROR(TIME(0,0,AVERAGEIFS('VISSIM Travel Time Outputs'!$I:$I,'VISSIM Travel Time Outputs'!$D:$D,$D71,'VISSIM Travel Time Outputs'!$A:$A,"AVG",'VISSIM Travel Time Outputs'!$B:$B,S$9)),"-")</f>
        <v>-</v>
      </c>
      <c r="T71" s="34" t="str">
        <f>IFERROR(TIME(0,0,AVERAGEIFS('VISSIM Travel Time Outputs'!$I:$I,'VISSIM Travel Time Outputs'!$D:$D,$D71,'VISSIM Travel Time Outputs'!$A:$A,"AVG",'VISSIM Travel Time Outputs'!$B:$B,T$9)),"-")</f>
        <v>-</v>
      </c>
      <c r="U71" s="34" t="str">
        <f>IFERROR(TIME(0,0,AVERAGEIFS('VISSIM Travel Time Outputs'!$I:$I,'VISSIM Travel Time Outputs'!$D:$D,$D71,'VISSIM Travel Time Outputs'!$A:$A,"AVG",'VISSIM Travel Time Outputs'!$B:$B,U$9)),"-")</f>
        <v>-</v>
      </c>
      <c r="V71" s="34" t="str">
        <f>IFERROR(TIME(0,0,AVERAGEIFS('VISSIM Travel Time Outputs'!$I:$I,'VISSIM Travel Time Outputs'!$D:$D,$D71,'VISSIM Travel Time Outputs'!$A:$A,"AVG",'VISSIM Travel Time Outputs'!$B:$B,V$9)),"-")</f>
        <v>-</v>
      </c>
      <c r="W71" s="34" t="str">
        <f>IFERROR(TIME(0,0,AVERAGEIFS('VISSIM Travel Time Outputs'!$I:$I,'VISSIM Travel Time Outputs'!$D:$D,$D71,'VISSIM Travel Time Outputs'!$A:$A,"AVG",'VISSIM Travel Time Outputs'!$B:$B,W$9)),"-")</f>
        <v>-</v>
      </c>
      <c r="X71" s="34" t="str">
        <f>IFERROR(TIME(0,0,AVERAGEIFS('VISSIM Travel Time Outputs'!$I:$I,'VISSIM Travel Time Outputs'!$D:$D,$D71,'VISSIM Travel Time Outputs'!$A:$A,"AVG",'VISSIM Travel Time Outputs'!$B:$B,X$9)),"-")</f>
        <v>-</v>
      </c>
      <c r="Y71" s="134" t="str">
        <f>IFERROR(TIME(0,0,AVERAGEIFS('VISSIM Travel Time Outputs'!$I:$I,'VISSIM Travel Time Outputs'!$D:$D,$D71,'VISSIM Travel Time Outputs'!$A:$A,"AVG",'VISSIM Travel Time Outputs'!$B:$B,Y$9)),"-")</f>
        <v>-</v>
      </c>
      <c r="Z71" s="254"/>
      <c r="AA71" s="323" t="str">
        <f>IFERROR(AVERAGEIFS('VISSIM Travel Time Outputs'!$F:$F,'VISSIM Travel Time Outputs'!$D:$D,$D71,'VISSIM Travel Time Outputs'!$A:$A,"AVG",'VISSIM Travel Time Outputs'!$B:$B,AA$9),"-")</f>
        <v>-</v>
      </c>
      <c r="AB71" s="324" t="str">
        <f>IFERROR(AVERAGEIFS('VISSIM Travel Time Outputs'!$F:$F,'VISSIM Travel Time Outputs'!$D:$D,$D71,'VISSIM Travel Time Outputs'!$A:$A,"AVG",'VISSIM Travel Time Outputs'!$B:$B,AB$9),"-")</f>
        <v>-</v>
      </c>
      <c r="AC71" s="324" t="str">
        <f>IFERROR(AVERAGEIFS('VISSIM Travel Time Outputs'!$F:$F,'VISSIM Travel Time Outputs'!$D:$D,$D71,'VISSIM Travel Time Outputs'!$A:$A,"AVG",'VISSIM Travel Time Outputs'!$B:$B,AC$9),"-")</f>
        <v>-</v>
      </c>
      <c r="AD71" s="324" t="str">
        <f>IFERROR(AVERAGEIFS('VISSIM Travel Time Outputs'!$F:$F,'VISSIM Travel Time Outputs'!$D:$D,$D71,'VISSIM Travel Time Outputs'!$A:$A,"AVG",'VISSIM Travel Time Outputs'!$B:$B,AD$9),"-")</f>
        <v>-</v>
      </c>
      <c r="AE71" s="324" t="str">
        <f>IFERROR(AVERAGEIFS('VISSIM Travel Time Outputs'!$F:$F,'VISSIM Travel Time Outputs'!$D:$D,$D71,'VISSIM Travel Time Outputs'!$A:$A,"AVG",'VISSIM Travel Time Outputs'!$B:$B,AE$9),"-")</f>
        <v>-</v>
      </c>
      <c r="AF71" s="324" t="str">
        <f>IFERROR(AVERAGEIFS('VISSIM Travel Time Outputs'!$F:$F,'VISSIM Travel Time Outputs'!$D:$D,$D71,'VISSIM Travel Time Outputs'!$A:$A,"AVG",'VISSIM Travel Time Outputs'!$B:$B,AF$9),"-")</f>
        <v>-</v>
      </c>
      <c r="AG71" s="324" t="str">
        <f>IFERROR(AVERAGEIFS('VISSIM Travel Time Outputs'!$F:$F,'VISSIM Travel Time Outputs'!$D:$D,$D71,'VISSIM Travel Time Outputs'!$A:$A,"AVG",'VISSIM Travel Time Outputs'!$B:$B,AG$9),"-")</f>
        <v>-</v>
      </c>
      <c r="AH71" s="324" t="str">
        <f>IFERROR(AVERAGEIFS('VISSIM Travel Time Outputs'!$F:$F,'VISSIM Travel Time Outputs'!$D:$D,$D71,'VISSIM Travel Time Outputs'!$A:$A,"AVG",'VISSIM Travel Time Outputs'!$B:$B,AH$9),"-")</f>
        <v>-</v>
      </c>
      <c r="AI71" s="324" t="str">
        <f>IFERROR(AVERAGEIFS('VISSIM Travel Time Outputs'!$F:$F,'VISSIM Travel Time Outputs'!$D:$D,$D71,'VISSIM Travel Time Outputs'!$A:$A,"AVG",'VISSIM Travel Time Outputs'!$B:$B,AI$9),"-")</f>
        <v>-</v>
      </c>
      <c r="AJ71" s="324" t="str">
        <f>IFERROR(AVERAGEIFS('VISSIM Travel Time Outputs'!$F:$F,'VISSIM Travel Time Outputs'!$D:$D,$D71,'VISSIM Travel Time Outputs'!$A:$A,"AVG",'VISSIM Travel Time Outputs'!$B:$B,AJ$9),"-")</f>
        <v>-</v>
      </c>
      <c r="AK71" s="324" t="str">
        <f>IFERROR(AVERAGEIFS('VISSIM Travel Time Outputs'!$F:$F,'VISSIM Travel Time Outputs'!$D:$D,$D71,'VISSIM Travel Time Outputs'!$A:$A,"AVG",'VISSIM Travel Time Outputs'!$B:$B,AK$9),"-")</f>
        <v>-</v>
      </c>
      <c r="AL71" s="324" t="str">
        <f>IFERROR(AVERAGEIFS('VISSIM Travel Time Outputs'!$F:$F,'VISSIM Travel Time Outputs'!$D:$D,$D71,'VISSIM Travel Time Outputs'!$A:$A,"AVG",'VISSIM Travel Time Outputs'!$B:$B,AL$9),"-")</f>
        <v>-</v>
      </c>
      <c r="AM71" s="324" t="str">
        <f>IFERROR(AVERAGEIFS('VISSIM Travel Time Outputs'!$F:$F,'VISSIM Travel Time Outputs'!$D:$D,$D71,'VISSIM Travel Time Outputs'!$A:$A,"AVG",'VISSIM Travel Time Outputs'!$B:$B,AM$9),"-")</f>
        <v>-</v>
      </c>
      <c r="AN71" s="324" t="str">
        <f>IFERROR(AVERAGEIFS('VISSIM Travel Time Outputs'!$F:$F,'VISSIM Travel Time Outputs'!$D:$D,$D71,'VISSIM Travel Time Outputs'!$A:$A,"AVG",'VISSIM Travel Time Outputs'!$B:$B,AN$9),"-")</f>
        <v>-</v>
      </c>
      <c r="AO71" s="324" t="str">
        <f>IFERROR(AVERAGEIFS('VISSIM Travel Time Outputs'!$F:$F,'VISSIM Travel Time Outputs'!$D:$D,$D71,'VISSIM Travel Time Outputs'!$A:$A,"AVG",'VISSIM Travel Time Outputs'!$B:$B,AO$9),"-")</f>
        <v>-</v>
      </c>
      <c r="AP71" s="325" t="str">
        <f>IFERROR(AVERAGEIFS('VISSIM Travel Time Outputs'!$F:$F,'VISSIM Travel Time Outputs'!$D:$D,$D71,'VISSIM Travel Time Outputs'!$A:$A,"AVG",'VISSIM Travel Time Outputs'!$B:$B,AP$9),"-")</f>
        <v>-</v>
      </c>
      <c r="AQ71" s="331"/>
      <c r="AR71" s="209" t="str">
        <f t="shared" si="13"/>
        <v>--</v>
      </c>
      <c r="AS71" s="354" t="str">
        <f t="shared" si="14"/>
        <v>--</v>
      </c>
      <c r="AT71" s="325">
        <f t="shared" si="15"/>
        <v>0</v>
      </c>
      <c r="AU71" s="255"/>
      <c r="AV71" s="209" t="str">
        <f>IFERROR(TIME(0,0,AVERAGEIFS('VISSIM Travel Time Outputs'!$J:$J,'VISSIM Travel Time Outputs'!$D:$D,$D71,'VISSIM Travel Time Outputs'!$A:$A,"AVG",'VISSIM Travel Time Outputs'!$B:$B,AV$9)),"-")</f>
        <v>-</v>
      </c>
      <c r="AW71" s="34" t="str">
        <f>IFERROR(TIME(0,0,AVERAGEIFS('VISSIM Travel Time Outputs'!$J:$J,'VISSIM Travel Time Outputs'!$D:$D,$D71,'VISSIM Travel Time Outputs'!$A:$A,"AVG",'VISSIM Travel Time Outputs'!$B:$B,AW$9)),"-")</f>
        <v>-</v>
      </c>
      <c r="AX71" s="34" t="str">
        <f>IFERROR(TIME(0,0,AVERAGEIFS('VISSIM Travel Time Outputs'!$J:$J,'VISSIM Travel Time Outputs'!$D:$D,$D71,'VISSIM Travel Time Outputs'!$A:$A,"AVG",'VISSIM Travel Time Outputs'!$B:$B,AX$9)),"-")</f>
        <v>-</v>
      </c>
      <c r="AY71" s="34" t="str">
        <f>IFERROR(TIME(0,0,AVERAGEIFS('VISSIM Travel Time Outputs'!$J:$J,'VISSIM Travel Time Outputs'!$D:$D,$D71,'VISSIM Travel Time Outputs'!$A:$A,"AVG",'VISSIM Travel Time Outputs'!$B:$B,AY$9)),"-")</f>
        <v>-</v>
      </c>
      <c r="AZ71" s="34" t="str">
        <f>IFERROR(TIME(0,0,AVERAGEIFS('VISSIM Travel Time Outputs'!$J:$J,'VISSIM Travel Time Outputs'!$D:$D,$D71,'VISSIM Travel Time Outputs'!$A:$A,"AVG",'VISSIM Travel Time Outputs'!$B:$B,AZ$9)),"-")</f>
        <v>-</v>
      </c>
      <c r="BA71" s="34" t="str">
        <f>IFERROR(TIME(0,0,AVERAGEIFS('VISSIM Travel Time Outputs'!$J:$J,'VISSIM Travel Time Outputs'!$D:$D,$D71,'VISSIM Travel Time Outputs'!$A:$A,"AVG",'VISSIM Travel Time Outputs'!$B:$B,BA$9)),"-")</f>
        <v>-</v>
      </c>
      <c r="BB71" s="34" t="str">
        <f>IFERROR(TIME(0,0,AVERAGEIFS('VISSIM Travel Time Outputs'!$J:$J,'VISSIM Travel Time Outputs'!$D:$D,$D71,'VISSIM Travel Time Outputs'!$A:$A,"AVG",'VISSIM Travel Time Outputs'!$B:$B,BB$9)),"-")</f>
        <v>-</v>
      </c>
      <c r="BC71" s="34" t="str">
        <f>IFERROR(TIME(0,0,AVERAGEIFS('VISSIM Travel Time Outputs'!$J:$J,'VISSIM Travel Time Outputs'!$D:$D,$D71,'VISSIM Travel Time Outputs'!$A:$A,"AVG",'VISSIM Travel Time Outputs'!$B:$B,BC$9)),"-")</f>
        <v>-</v>
      </c>
      <c r="BD71" s="34" t="str">
        <f>IFERROR(TIME(0,0,AVERAGEIFS('VISSIM Travel Time Outputs'!$J:$J,'VISSIM Travel Time Outputs'!$D:$D,$D71,'VISSIM Travel Time Outputs'!$A:$A,"AVG",'VISSIM Travel Time Outputs'!$B:$B,BD$9)),"-")</f>
        <v>-</v>
      </c>
      <c r="BE71" s="34" t="str">
        <f>IFERROR(TIME(0,0,AVERAGEIFS('VISSIM Travel Time Outputs'!$J:$J,'VISSIM Travel Time Outputs'!$D:$D,$D71,'VISSIM Travel Time Outputs'!$A:$A,"AVG",'VISSIM Travel Time Outputs'!$B:$B,BE$9)),"-")</f>
        <v>-</v>
      </c>
      <c r="BF71" s="34" t="str">
        <f>IFERROR(TIME(0,0,AVERAGEIFS('VISSIM Travel Time Outputs'!$J:$J,'VISSIM Travel Time Outputs'!$D:$D,$D71,'VISSIM Travel Time Outputs'!$A:$A,"AVG",'VISSIM Travel Time Outputs'!$B:$B,BF$9)),"-")</f>
        <v>-</v>
      </c>
      <c r="BG71" s="34" t="str">
        <f>IFERROR(TIME(0,0,AVERAGEIFS('VISSIM Travel Time Outputs'!$J:$J,'VISSIM Travel Time Outputs'!$D:$D,$D71,'VISSIM Travel Time Outputs'!$A:$A,"AVG",'VISSIM Travel Time Outputs'!$B:$B,BG$9)),"-")</f>
        <v>-</v>
      </c>
      <c r="BH71" s="34" t="str">
        <f>IFERROR(TIME(0,0,AVERAGEIFS('VISSIM Travel Time Outputs'!$J:$J,'VISSIM Travel Time Outputs'!$D:$D,$D71,'VISSIM Travel Time Outputs'!$A:$A,"AVG",'VISSIM Travel Time Outputs'!$B:$B,BH$9)),"-")</f>
        <v>-</v>
      </c>
      <c r="BI71" s="34" t="str">
        <f>IFERROR(TIME(0,0,AVERAGEIFS('VISSIM Travel Time Outputs'!$J:$J,'VISSIM Travel Time Outputs'!$D:$D,$D71,'VISSIM Travel Time Outputs'!$A:$A,"AVG",'VISSIM Travel Time Outputs'!$B:$B,BI$9)),"-")</f>
        <v>-</v>
      </c>
      <c r="BJ71" s="34" t="str">
        <f>IFERROR(TIME(0,0,AVERAGEIFS('VISSIM Travel Time Outputs'!$J:$J,'VISSIM Travel Time Outputs'!$D:$D,$D71,'VISSIM Travel Time Outputs'!$A:$A,"AVG",'VISSIM Travel Time Outputs'!$B:$B,BJ$9)),"-")</f>
        <v>-</v>
      </c>
      <c r="BK71" s="134" t="str">
        <f>IFERROR(TIME(0,0,AVERAGEIFS('VISSIM Travel Time Outputs'!$J:$J,'VISSIM Travel Time Outputs'!$D:$D,$D71,'VISSIM Travel Time Outputs'!$A:$A,"AVG",'VISSIM Travel Time Outputs'!$B:$B,BK$9)),"-")</f>
        <v>-</v>
      </c>
      <c r="BL71" s="126"/>
      <c r="BM71" s="323" t="str">
        <f>IFERROR(AVERAGEIFS('VISSIM Travel Time Outputs'!$G:$G,'VISSIM Travel Time Outputs'!$D:$D,$D71,'VISSIM Travel Time Outputs'!$A:$A,"AVG",'VISSIM Travel Time Outputs'!$B:$B,BM$9),"-")</f>
        <v>-</v>
      </c>
      <c r="BN71" s="324" t="str">
        <f>IFERROR(AVERAGEIFS('VISSIM Travel Time Outputs'!$G:$G,'VISSIM Travel Time Outputs'!$D:$D,$D71,'VISSIM Travel Time Outputs'!$A:$A,"AVG",'VISSIM Travel Time Outputs'!$B:$B,BN$9),"-")</f>
        <v>-</v>
      </c>
      <c r="BO71" s="324" t="str">
        <f>IFERROR(AVERAGEIFS('VISSIM Travel Time Outputs'!$G:$G,'VISSIM Travel Time Outputs'!$D:$D,$D71,'VISSIM Travel Time Outputs'!$A:$A,"AVG",'VISSIM Travel Time Outputs'!$B:$B,BO$9),"-")</f>
        <v>-</v>
      </c>
      <c r="BP71" s="324" t="str">
        <f>IFERROR(AVERAGEIFS('VISSIM Travel Time Outputs'!$G:$G,'VISSIM Travel Time Outputs'!$D:$D,$D71,'VISSIM Travel Time Outputs'!$A:$A,"AVG",'VISSIM Travel Time Outputs'!$B:$B,BP$9),"-")</f>
        <v>-</v>
      </c>
      <c r="BQ71" s="324" t="str">
        <f>IFERROR(AVERAGEIFS('VISSIM Travel Time Outputs'!$G:$G,'VISSIM Travel Time Outputs'!$D:$D,$D71,'VISSIM Travel Time Outputs'!$A:$A,"AVG",'VISSIM Travel Time Outputs'!$B:$B,BQ$9),"-")</f>
        <v>-</v>
      </c>
      <c r="BR71" s="324" t="str">
        <f>IFERROR(AVERAGEIFS('VISSIM Travel Time Outputs'!$G:$G,'VISSIM Travel Time Outputs'!$D:$D,$D71,'VISSIM Travel Time Outputs'!$A:$A,"AVG",'VISSIM Travel Time Outputs'!$B:$B,BR$9),"-")</f>
        <v>-</v>
      </c>
      <c r="BS71" s="324" t="str">
        <f>IFERROR(AVERAGEIFS('VISSIM Travel Time Outputs'!$G:$G,'VISSIM Travel Time Outputs'!$D:$D,$D71,'VISSIM Travel Time Outputs'!$A:$A,"AVG",'VISSIM Travel Time Outputs'!$B:$B,BS$9),"-")</f>
        <v>-</v>
      </c>
      <c r="BT71" s="324" t="str">
        <f>IFERROR(AVERAGEIFS('VISSIM Travel Time Outputs'!$G:$G,'VISSIM Travel Time Outputs'!$D:$D,$D71,'VISSIM Travel Time Outputs'!$A:$A,"AVG",'VISSIM Travel Time Outputs'!$B:$B,BT$9),"-")</f>
        <v>-</v>
      </c>
      <c r="BU71" s="324" t="str">
        <f>IFERROR(AVERAGEIFS('VISSIM Travel Time Outputs'!$G:$G,'VISSIM Travel Time Outputs'!$D:$D,$D71,'VISSIM Travel Time Outputs'!$A:$A,"AVG",'VISSIM Travel Time Outputs'!$B:$B,BU$9),"-")</f>
        <v>-</v>
      </c>
      <c r="BV71" s="324" t="str">
        <f>IFERROR(AVERAGEIFS('VISSIM Travel Time Outputs'!$G:$G,'VISSIM Travel Time Outputs'!$D:$D,$D71,'VISSIM Travel Time Outputs'!$A:$A,"AVG",'VISSIM Travel Time Outputs'!$B:$B,BV$9),"-")</f>
        <v>-</v>
      </c>
      <c r="BW71" s="324" t="str">
        <f>IFERROR(AVERAGEIFS('VISSIM Travel Time Outputs'!$G:$G,'VISSIM Travel Time Outputs'!$D:$D,$D71,'VISSIM Travel Time Outputs'!$A:$A,"AVG",'VISSIM Travel Time Outputs'!$B:$B,BW$9),"-")</f>
        <v>-</v>
      </c>
      <c r="BX71" s="324" t="str">
        <f>IFERROR(AVERAGEIFS('VISSIM Travel Time Outputs'!$G:$G,'VISSIM Travel Time Outputs'!$D:$D,$D71,'VISSIM Travel Time Outputs'!$A:$A,"AVG",'VISSIM Travel Time Outputs'!$B:$B,BX$9),"-")</f>
        <v>-</v>
      </c>
      <c r="BY71" s="324" t="str">
        <f>IFERROR(AVERAGEIFS('VISSIM Travel Time Outputs'!$G:$G,'VISSIM Travel Time Outputs'!$D:$D,$D71,'VISSIM Travel Time Outputs'!$A:$A,"AVG",'VISSIM Travel Time Outputs'!$B:$B,BY$9),"-")</f>
        <v>-</v>
      </c>
      <c r="BZ71" s="324" t="str">
        <f>IFERROR(AVERAGEIFS('VISSIM Travel Time Outputs'!$G:$G,'VISSIM Travel Time Outputs'!$D:$D,$D71,'VISSIM Travel Time Outputs'!$A:$A,"AVG",'VISSIM Travel Time Outputs'!$B:$B,BZ$9),"-")</f>
        <v>-</v>
      </c>
      <c r="CA71" s="324" t="str">
        <f>IFERROR(AVERAGEIFS('VISSIM Travel Time Outputs'!$G:$G,'VISSIM Travel Time Outputs'!$D:$D,$D71,'VISSIM Travel Time Outputs'!$A:$A,"AVG",'VISSIM Travel Time Outputs'!$B:$B,CA$9),"-")</f>
        <v>-</v>
      </c>
      <c r="CB71" s="325" t="str">
        <f>IFERROR(AVERAGEIFS('VISSIM Travel Time Outputs'!$G:$G,'VISSIM Travel Time Outputs'!$D:$D,$D71,'VISSIM Travel Time Outputs'!$A:$A,"AVG",'VISSIM Travel Time Outputs'!$B:$B,CB$9),"-")</f>
        <v>-</v>
      </c>
      <c r="CC71" s="254"/>
      <c r="CD71" s="209" t="str">
        <f t="shared" si="16"/>
        <v>--</v>
      </c>
      <c r="CE71" s="354" t="str">
        <f t="shared" si="17"/>
        <v>--</v>
      </c>
      <c r="CF71" s="325">
        <f t="shared" si="18"/>
        <v>0</v>
      </c>
      <c r="CG71" s="331"/>
      <c r="CH71" s="209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134"/>
      <c r="CX71" s="331"/>
      <c r="CY71" s="323"/>
      <c r="CZ71" s="324"/>
      <c r="DA71" s="324"/>
      <c r="DB71" s="324"/>
      <c r="DC71" s="324"/>
      <c r="DD71" s="324"/>
      <c r="DE71" s="324"/>
      <c r="DF71" s="324"/>
      <c r="DG71" s="324"/>
      <c r="DH71" s="324"/>
      <c r="DI71" s="324"/>
      <c r="DJ71" s="324"/>
      <c r="DK71" s="324"/>
      <c r="DL71" s="324"/>
      <c r="DM71" s="324"/>
      <c r="DN71" s="325"/>
      <c r="DO71" s="331"/>
      <c r="DP71" s="209" t="str">
        <f t="shared" si="19"/>
        <v>--</v>
      </c>
      <c r="DQ71" s="354" t="str">
        <f t="shared" si="20"/>
        <v>--</v>
      </c>
      <c r="DR71" s="325">
        <f t="shared" si="21"/>
        <v>0</v>
      </c>
      <c r="DS71" s="255"/>
      <c r="DT71" s="209" t="str">
        <f>IFERROR(TIME(0,0,AVERAGEIFS('VISSIM Travel Time Outputs'!$K:$K,'VISSIM Travel Time Outputs'!$D:$D,$D71,'VISSIM Travel Time Outputs'!$A:$A,"AVG",'VISSIM Travel Time Outputs'!$B:$B,DT$9)),"-")</f>
        <v>-</v>
      </c>
      <c r="DU71" s="34" t="str">
        <f>IFERROR(TIME(0,0,AVERAGEIFS('VISSIM Travel Time Outputs'!$K:$K,'VISSIM Travel Time Outputs'!$D:$D,$D71,'VISSIM Travel Time Outputs'!$A:$A,"AVG",'VISSIM Travel Time Outputs'!$B:$B,DU$9)),"-")</f>
        <v>-</v>
      </c>
      <c r="DV71" s="34" t="str">
        <f>IFERROR(TIME(0,0,AVERAGEIFS('VISSIM Travel Time Outputs'!$K:$K,'VISSIM Travel Time Outputs'!$D:$D,$D71,'VISSIM Travel Time Outputs'!$A:$A,"AVG",'VISSIM Travel Time Outputs'!$B:$B,DV$9)),"-")</f>
        <v>-</v>
      </c>
      <c r="DW71" s="34" t="str">
        <f>IFERROR(TIME(0,0,AVERAGEIFS('VISSIM Travel Time Outputs'!$K:$K,'VISSIM Travel Time Outputs'!$D:$D,$D71,'VISSIM Travel Time Outputs'!$A:$A,"AVG",'VISSIM Travel Time Outputs'!$B:$B,DW$9)),"-")</f>
        <v>-</v>
      </c>
      <c r="DX71" s="34" t="str">
        <f>IFERROR(TIME(0,0,AVERAGEIFS('VISSIM Travel Time Outputs'!$K:$K,'VISSIM Travel Time Outputs'!$D:$D,$D71,'VISSIM Travel Time Outputs'!$A:$A,"AVG",'VISSIM Travel Time Outputs'!$B:$B,DX$9)),"-")</f>
        <v>-</v>
      </c>
      <c r="DY71" s="34" t="str">
        <f>IFERROR(TIME(0,0,AVERAGEIFS('VISSIM Travel Time Outputs'!$K:$K,'VISSIM Travel Time Outputs'!$D:$D,$D71,'VISSIM Travel Time Outputs'!$A:$A,"AVG",'VISSIM Travel Time Outputs'!$B:$B,DY$9)),"-")</f>
        <v>-</v>
      </c>
      <c r="DZ71" s="34" t="str">
        <f>IFERROR(TIME(0,0,AVERAGEIFS('VISSIM Travel Time Outputs'!$K:$K,'VISSIM Travel Time Outputs'!$D:$D,$D71,'VISSIM Travel Time Outputs'!$A:$A,"AVG",'VISSIM Travel Time Outputs'!$B:$B,DZ$9)),"-")</f>
        <v>-</v>
      </c>
      <c r="EA71" s="34" t="str">
        <f>IFERROR(TIME(0,0,AVERAGEIFS('VISSIM Travel Time Outputs'!$K:$K,'VISSIM Travel Time Outputs'!$D:$D,$D71,'VISSIM Travel Time Outputs'!$A:$A,"AVG",'VISSIM Travel Time Outputs'!$B:$B,EA$9)),"-")</f>
        <v>-</v>
      </c>
      <c r="EB71" s="34" t="str">
        <f>IFERROR(TIME(0,0,AVERAGEIFS('VISSIM Travel Time Outputs'!$K:$K,'VISSIM Travel Time Outputs'!$D:$D,$D71,'VISSIM Travel Time Outputs'!$A:$A,"AVG",'VISSIM Travel Time Outputs'!$B:$B,EB$9)),"-")</f>
        <v>-</v>
      </c>
      <c r="EC71" s="34" t="str">
        <f>IFERROR(TIME(0,0,AVERAGEIFS('VISSIM Travel Time Outputs'!$K:$K,'VISSIM Travel Time Outputs'!$D:$D,$D71,'VISSIM Travel Time Outputs'!$A:$A,"AVG",'VISSIM Travel Time Outputs'!$B:$B,EC$9)),"-")</f>
        <v>-</v>
      </c>
      <c r="ED71" s="34" t="str">
        <f>IFERROR(TIME(0,0,AVERAGEIFS('VISSIM Travel Time Outputs'!$K:$K,'VISSIM Travel Time Outputs'!$D:$D,$D71,'VISSIM Travel Time Outputs'!$A:$A,"AVG",'VISSIM Travel Time Outputs'!$B:$B,ED$9)),"-")</f>
        <v>-</v>
      </c>
      <c r="EE71" s="34" t="str">
        <f>IFERROR(TIME(0,0,AVERAGEIFS('VISSIM Travel Time Outputs'!$K:$K,'VISSIM Travel Time Outputs'!$D:$D,$D71,'VISSIM Travel Time Outputs'!$A:$A,"AVG",'VISSIM Travel Time Outputs'!$B:$B,EE$9)),"-")</f>
        <v>-</v>
      </c>
      <c r="EF71" s="34" t="str">
        <f>IFERROR(TIME(0,0,AVERAGEIFS('VISSIM Travel Time Outputs'!$K:$K,'VISSIM Travel Time Outputs'!$D:$D,$D71,'VISSIM Travel Time Outputs'!$A:$A,"AVG",'VISSIM Travel Time Outputs'!$B:$B,EF$9)),"-")</f>
        <v>-</v>
      </c>
      <c r="EG71" s="34" t="str">
        <f>IFERROR(TIME(0,0,AVERAGEIFS('VISSIM Travel Time Outputs'!$K:$K,'VISSIM Travel Time Outputs'!$D:$D,$D71,'VISSIM Travel Time Outputs'!$A:$A,"AVG",'VISSIM Travel Time Outputs'!$B:$B,EG$9)),"-")</f>
        <v>-</v>
      </c>
      <c r="EH71" s="34" t="str">
        <f>IFERROR(TIME(0,0,AVERAGEIFS('VISSIM Travel Time Outputs'!$K:$K,'VISSIM Travel Time Outputs'!$D:$D,$D71,'VISSIM Travel Time Outputs'!$A:$A,"AVG",'VISSIM Travel Time Outputs'!$B:$B,EH$9)),"-")</f>
        <v>-</v>
      </c>
      <c r="EI71" s="134" t="str">
        <f>IFERROR(TIME(0,0,AVERAGEIFS('VISSIM Travel Time Outputs'!$K:$K,'VISSIM Travel Time Outputs'!$D:$D,$D71,'VISSIM Travel Time Outputs'!$A:$A,"AVG",'VISSIM Travel Time Outputs'!$B:$B,EI$9)),"-")</f>
        <v>-</v>
      </c>
      <c r="EJ71" s="126"/>
      <c r="EK71" s="323" t="str">
        <f>IFERROR(AVERAGEIFS('VISSIM Travel Time Outputs'!$H:$H,'VISSIM Travel Time Outputs'!$D:$D,$D71,'VISSIM Travel Time Outputs'!$A:$A,"AVG",'VISSIM Travel Time Outputs'!$B:$B,EK$9),"-")</f>
        <v>-</v>
      </c>
      <c r="EL71" s="324" t="str">
        <f>IFERROR(AVERAGEIFS('VISSIM Travel Time Outputs'!$H:$H,'VISSIM Travel Time Outputs'!$D:$D,$D71,'VISSIM Travel Time Outputs'!$A:$A,"AVG",'VISSIM Travel Time Outputs'!$B:$B,EL$9),"-")</f>
        <v>-</v>
      </c>
      <c r="EM71" s="324" t="str">
        <f>IFERROR(AVERAGEIFS('VISSIM Travel Time Outputs'!$H:$H,'VISSIM Travel Time Outputs'!$D:$D,$D71,'VISSIM Travel Time Outputs'!$A:$A,"AVG",'VISSIM Travel Time Outputs'!$B:$B,EM$9),"-")</f>
        <v>-</v>
      </c>
      <c r="EN71" s="324" t="str">
        <f>IFERROR(AVERAGEIFS('VISSIM Travel Time Outputs'!$H:$H,'VISSIM Travel Time Outputs'!$D:$D,$D71,'VISSIM Travel Time Outputs'!$A:$A,"AVG",'VISSIM Travel Time Outputs'!$B:$B,EN$9),"-")</f>
        <v>-</v>
      </c>
      <c r="EO71" s="324" t="str">
        <f>IFERROR(AVERAGEIFS('VISSIM Travel Time Outputs'!$H:$H,'VISSIM Travel Time Outputs'!$D:$D,$D71,'VISSIM Travel Time Outputs'!$A:$A,"AVG",'VISSIM Travel Time Outputs'!$B:$B,EO$9),"-")</f>
        <v>-</v>
      </c>
      <c r="EP71" s="324" t="str">
        <f>IFERROR(AVERAGEIFS('VISSIM Travel Time Outputs'!$H:$H,'VISSIM Travel Time Outputs'!$D:$D,$D71,'VISSIM Travel Time Outputs'!$A:$A,"AVG",'VISSIM Travel Time Outputs'!$B:$B,EP$9),"-")</f>
        <v>-</v>
      </c>
      <c r="EQ71" s="324" t="str">
        <f>IFERROR(AVERAGEIFS('VISSIM Travel Time Outputs'!$H:$H,'VISSIM Travel Time Outputs'!$D:$D,$D71,'VISSIM Travel Time Outputs'!$A:$A,"AVG",'VISSIM Travel Time Outputs'!$B:$B,EQ$9),"-")</f>
        <v>-</v>
      </c>
      <c r="ER71" s="324" t="str">
        <f>IFERROR(AVERAGEIFS('VISSIM Travel Time Outputs'!$H:$H,'VISSIM Travel Time Outputs'!$D:$D,$D71,'VISSIM Travel Time Outputs'!$A:$A,"AVG",'VISSIM Travel Time Outputs'!$B:$B,ER$9),"-")</f>
        <v>-</v>
      </c>
      <c r="ES71" s="324" t="str">
        <f>IFERROR(AVERAGEIFS('VISSIM Travel Time Outputs'!$H:$H,'VISSIM Travel Time Outputs'!$D:$D,$D71,'VISSIM Travel Time Outputs'!$A:$A,"AVG",'VISSIM Travel Time Outputs'!$B:$B,ES$9),"-")</f>
        <v>-</v>
      </c>
      <c r="ET71" s="324" t="str">
        <f>IFERROR(AVERAGEIFS('VISSIM Travel Time Outputs'!$H:$H,'VISSIM Travel Time Outputs'!$D:$D,$D71,'VISSIM Travel Time Outputs'!$A:$A,"AVG",'VISSIM Travel Time Outputs'!$B:$B,ET$9),"-")</f>
        <v>-</v>
      </c>
      <c r="EU71" s="324" t="str">
        <f>IFERROR(AVERAGEIFS('VISSIM Travel Time Outputs'!$H:$H,'VISSIM Travel Time Outputs'!$D:$D,$D71,'VISSIM Travel Time Outputs'!$A:$A,"AVG",'VISSIM Travel Time Outputs'!$B:$B,EU$9),"-")</f>
        <v>-</v>
      </c>
      <c r="EV71" s="324" t="str">
        <f>IFERROR(AVERAGEIFS('VISSIM Travel Time Outputs'!$H:$H,'VISSIM Travel Time Outputs'!$D:$D,$D71,'VISSIM Travel Time Outputs'!$A:$A,"AVG",'VISSIM Travel Time Outputs'!$B:$B,EV$9),"-")</f>
        <v>-</v>
      </c>
      <c r="EW71" s="324" t="str">
        <f>IFERROR(AVERAGEIFS('VISSIM Travel Time Outputs'!$H:$H,'VISSIM Travel Time Outputs'!$D:$D,$D71,'VISSIM Travel Time Outputs'!$A:$A,"AVG",'VISSIM Travel Time Outputs'!$B:$B,EW$9),"-")</f>
        <v>-</v>
      </c>
      <c r="EX71" s="324" t="str">
        <f>IFERROR(AVERAGEIFS('VISSIM Travel Time Outputs'!$H:$H,'VISSIM Travel Time Outputs'!$D:$D,$D71,'VISSIM Travel Time Outputs'!$A:$A,"AVG",'VISSIM Travel Time Outputs'!$B:$B,EX$9),"-")</f>
        <v>-</v>
      </c>
      <c r="EY71" s="324" t="str">
        <f>IFERROR(AVERAGEIFS('VISSIM Travel Time Outputs'!$H:$H,'VISSIM Travel Time Outputs'!$D:$D,$D71,'VISSIM Travel Time Outputs'!$A:$A,"AVG",'VISSIM Travel Time Outputs'!$B:$B,EY$9),"-")</f>
        <v>-</v>
      </c>
      <c r="EZ71" s="325" t="str">
        <f>IFERROR(AVERAGEIFS('VISSIM Travel Time Outputs'!$H:$H,'VISSIM Travel Time Outputs'!$D:$D,$D71,'VISSIM Travel Time Outputs'!$A:$A,"AVG",'VISSIM Travel Time Outputs'!$B:$B,EZ$9),"-")</f>
        <v>-</v>
      </c>
      <c r="FA71" s="254"/>
      <c r="FB71" s="209" t="str">
        <f t="shared" si="22"/>
        <v>--</v>
      </c>
      <c r="FC71" s="354" t="str">
        <f t="shared" si="23"/>
        <v>--</v>
      </c>
      <c r="FD71" s="325">
        <f t="shared" si="24"/>
        <v>0</v>
      </c>
      <c r="FE71" s="331"/>
      <c r="FF71" s="209" t="str">
        <f>IFERROR(GETPIVOTDATA("Average of TRAVTM(40)",#REF!,"TIMEINT",FF$9,"VEHICLETRAVELTIMEMEASUREMENT",$D71)/3600/24,"--")</f>
        <v>--</v>
      </c>
      <c r="FG71" s="34" t="str">
        <f>IFERROR(GETPIVOTDATA("Average of TRAVTM(40)",#REF!,"TIMEINT",FG$9,"VEHICLETRAVELTIMEMEASUREMENT",$D71)/3600/24,"--")</f>
        <v>--</v>
      </c>
      <c r="FH71" s="34" t="str">
        <f>IFERROR(GETPIVOTDATA("Average of TRAVTM(40)",#REF!,"TIMEINT",FH$9,"VEHICLETRAVELTIMEMEASUREMENT",$D71)/3600/24,"--")</f>
        <v>--</v>
      </c>
      <c r="FI71" s="34" t="str">
        <f>IFERROR(GETPIVOTDATA("Average of TRAVTM(40)",#REF!,"TIMEINT",FI$9,"VEHICLETRAVELTIMEMEASUREMENT",$D71)/3600/24,"--")</f>
        <v>--</v>
      </c>
      <c r="FJ71" s="34" t="str">
        <f>IFERROR(GETPIVOTDATA("Average of TRAVTM(40)",#REF!,"TIMEINT",FJ$9,"VEHICLETRAVELTIMEMEASUREMENT",$D71)/3600/24,"--")</f>
        <v>--</v>
      </c>
      <c r="FK71" s="34" t="str">
        <f>IFERROR(GETPIVOTDATA("Average of TRAVTM(40)",#REF!,"TIMEINT",FK$9,"VEHICLETRAVELTIMEMEASUREMENT",$D71)/3600/24,"--")</f>
        <v>--</v>
      </c>
      <c r="FL71" s="34" t="str">
        <f>IFERROR(GETPIVOTDATA("Average of TRAVTM(40)",#REF!,"TIMEINT",FL$9,"VEHICLETRAVELTIMEMEASUREMENT",$D71)/3600/24,"--")</f>
        <v>--</v>
      </c>
      <c r="FM71" s="34" t="str">
        <f>IFERROR(GETPIVOTDATA("Average of TRAVTM(40)",#REF!,"TIMEINT",FM$9,"VEHICLETRAVELTIMEMEASUREMENT",$D71)/3600/24,"--")</f>
        <v>--</v>
      </c>
      <c r="FN71" s="34" t="str">
        <f>IFERROR(GETPIVOTDATA("Average of TRAVTM(40)",#REF!,"TIMEINT",FN$9,"VEHICLETRAVELTIMEMEASUREMENT",$D71)/3600/24,"--")</f>
        <v>--</v>
      </c>
      <c r="FO71" s="34" t="str">
        <f>IFERROR(GETPIVOTDATA("Average of TRAVTM(40)",#REF!,"TIMEINT",FO$9,"VEHICLETRAVELTIMEMEASUREMENT",$D71)/3600/24,"--")</f>
        <v>--</v>
      </c>
      <c r="FP71" s="34" t="str">
        <f>IFERROR(GETPIVOTDATA("Average of TRAVTM(40)",#REF!,"TIMEINT",FP$9,"VEHICLETRAVELTIMEMEASUREMENT",$D71)/3600/24,"--")</f>
        <v>--</v>
      </c>
      <c r="FQ71" s="34" t="str">
        <f>IFERROR(GETPIVOTDATA("Average of TRAVTM(40)",#REF!,"TIMEINT",FQ$9,"VEHICLETRAVELTIMEMEASUREMENT",$D71)/3600/24,"--")</f>
        <v>--</v>
      </c>
      <c r="FR71" s="34" t="str">
        <f>IFERROR(GETPIVOTDATA("Average of TRAVTM(40)",#REF!,"TIMEINT",FR$9,"VEHICLETRAVELTIMEMEASUREMENT",$D71)/3600/24,"--")</f>
        <v>--</v>
      </c>
      <c r="FS71" s="34" t="str">
        <f>IFERROR(GETPIVOTDATA("Average of TRAVTM(40)",#REF!,"TIMEINT",FS$9,"VEHICLETRAVELTIMEMEASUREMENT",$D71)/3600/24,"--")</f>
        <v>--</v>
      </c>
      <c r="FT71" s="34" t="str">
        <f>IFERROR(GETPIVOTDATA("Average of TRAVTM(40)",#REF!,"TIMEINT",FT$9,"VEHICLETRAVELTIMEMEASUREMENT",$D71)/3600/24,"--")</f>
        <v>--</v>
      </c>
      <c r="FU71" s="134" t="str">
        <f>IFERROR(GETPIVOTDATA("Average of TRAVTM(40)",#REF!,"TIMEINT",FU$9,"VEHICLETRAVELTIMEMEASUREMENT",$D71)/3600/24,"--")</f>
        <v>--</v>
      </c>
      <c r="FV71" s="331"/>
      <c r="FW71" s="323" t="str">
        <f>IFERROR(GETPIVOTDATA("Average of VEHS(40)",#REF!,"TIMEINT",FW$9,"VEHICLETRAVELTIMEMEASUREMENT",$D71),"--")</f>
        <v>--</v>
      </c>
      <c r="FX71" s="324" t="str">
        <f>IFERROR(GETPIVOTDATA("Average of VEHS(40)",#REF!,"TIMEINT",FX$9,"VEHICLETRAVELTIMEMEASUREMENT",$D71),"--")</f>
        <v>--</v>
      </c>
      <c r="FY71" s="324" t="str">
        <f>IFERROR(GETPIVOTDATA("Average of VEHS(40)",#REF!,"TIMEINT",FY$9,"VEHICLETRAVELTIMEMEASUREMENT",$D71),"--")</f>
        <v>--</v>
      </c>
      <c r="FZ71" s="324" t="str">
        <f>IFERROR(GETPIVOTDATA("Average of VEHS(40)",#REF!,"TIMEINT",FZ$9,"VEHICLETRAVELTIMEMEASUREMENT",$D71),"--")</f>
        <v>--</v>
      </c>
      <c r="GA71" s="324" t="str">
        <f>IFERROR(GETPIVOTDATA("Average of VEHS(40)",#REF!,"TIMEINT",GA$9,"VEHICLETRAVELTIMEMEASUREMENT",$D71),"--")</f>
        <v>--</v>
      </c>
      <c r="GB71" s="324" t="str">
        <f>IFERROR(GETPIVOTDATA("Average of VEHS(40)",#REF!,"TIMEINT",GB$9,"VEHICLETRAVELTIMEMEASUREMENT",$D71),"--")</f>
        <v>--</v>
      </c>
      <c r="GC71" s="324" t="str">
        <f>IFERROR(GETPIVOTDATA("Average of VEHS(40)",#REF!,"TIMEINT",GC$9,"VEHICLETRAVELTIMEMEASUREMENT",$D71),"--")</f>
        <v>--</v>
      </c>
      <c r="GD71" s="324" t="str">
        <f>IFERROR(GETPIVOTDATA("Average of VEHS(40)",#REF!,"TIMEINT",GD$9,"VEHICLETRAVELTIMEMEASUREMENT",$D71),"--")</f>
        <v>--</v>
      </c>
      <c r="GE71" s="324" t="str">
        <f>IFERROR(GETPIVOTDATA("Average of VEHS(40)",#REF!,"TIMEINT",GE$9,"VEHICLETRAVELTIMEMEASUREMENT",$D71),"--")</f>
        <v>--</v>
      </c>
      <c r="GF71" s="324" t="str">
        <f>IFERROR(GETPIVOTDATA("Average of VEHS(40)",#REF!,"TIMEINT",GF$9,"VEHICLETRAVELTIMEMEASUREMENT",$D71),"--")</f>
        <v>--</v>
      </c>
      <c r="GG71" s="324" t="str">
        <f>IFERROR(GETPIVOTDATA("Average of VEHS(40)",#REF!,"TIMEINT",GG$9,"VEHICLETRAVELTIMEMEASUREMENT",$D71),"--")</f>
        <v>--</v>
      </c>
      <c r="GH71" s="324" t="str">
        <f>IFERROR(GETPIVOTDATA("Average of VEHS(40)",#REF!,"TIMEINT",GH$9,"VEHICLETRAVELTIMEMEASUREMENT",$D71),"--")</f>
        <v>--</v>
      </c>
      <c r="GI71" s="324" t="str">
        <f>IFERROR(GETPIVOTDATA("Average of VEHS(40)",#REF!,"TIMEINT",GI$9,"VEHICLETRAVELTIMEMEASUREMENT",$D71),"--")</f>
        <v>--</v>
      </c>
      <c r="GJ71" s="324" t="str">
        <f>IFERROR(GETPIVOTDATA("Average of VEHS(40)",#REF!,"TIMEINT",GJ$9,"VEHICLETRAVELTIMEMEASUREMENT",$D71),"--")</f>
        <v>--</v>
      </c>
      <c r="GK71" s="324" t="str">
        <f>IFERROR(GETPIVOTDATA("Average of VEHS(40)",#REF!,"TIMEINT",GK$9,"VEHICLETRAVELTIMEMEASUREMENT",$D71),"--")</f>
        <v>--</v>
      </c>
      <c r="GL71" s="325" t="str">
        <f>IFERROR(GETPIVOTDATA("Average of VEHS(40)",#REF!,"TIMEINT",GL$9,"VEHICLETRAVELTIMEMEASUREMENT",$D71),"--")</f>
        <v>--</v>
      </c>
      <c r="GM71" s="331"/>
      <c r="GN71" s="209" t="str">
        <f t="shared" si="25"/>
        <v>--</v>
      </c>
      <c r="GO71" s="354" t="str">
        <f t="shared" si="26"/>
        <v>--</v>
      </c>
      <c r="GP71" s="325">
        <f t="shared" si="27"/>
        <v>0</v>
      </c>
      <c r="GQ71" s="331"/>
      <c r="GR71" s="209" t="str">
        <f>IFERROR(GETPIVOTDATA("Average of TRAVTM(60)",#REF!,"TIMEINT",GR$9,"VEHICLETRAVELTIMEMEASUREMENT",$D71)/3600/24,"--")</f>
        <v>--</v>
      </c>
      <c r="GS71" s="34" t="str">
        <f>IFERROR(GETPIVOTDATA("Average of TRAVTM(60)",#REF!,"TIMEINT",GS$9,"VEHICLETRAVELTIMEMEASUREMENT",$D71)/3600/24,"--")</f>
        <v>--</v>
      </c>
      <c r="GT71" s="34" t="str">
        <f>IFERROR(GETPIVOTDATA("Average of TRAVTM(60)",#REF!,"TIMEINT",GT$9,"VEHICLETRAVELTIMEMEASUREMENT",$D71)/3600/24,"--")</f>
        <v>--</v>
      </c>
      <c r="GU71" s="34" t="str">
        <f>IFERROR(GETPIVOTDATA("Average of TRAVTM(60)",#REF!,"TIMEINT",GU$9,"VEHICLETRAVELTIMEMEASUREMENT",$D71)/3600/24,"--")</f>
        <v>--</v>
      </c>
      <c r="GV71" s="34" t="str">
        <f>IFERROR(GETPIVOTDATA("Average of TRAVTM(60)",#REF!,"TIMEINT",GV$9,"VEHICLETRAVELTIMEMEASUREMENT",$D71)/3600/24,"--")</f>
        <v>--</v>
      </c>
      <c r="GW71" s="34" t="str">
        <f>IFERROR(GETPIVOTDATA("Average of TRAVTM(60)",#REF!,"TIMEINT",GW$9,"VEHICLETRAVELTIMEMEASUREMENT",$D71)/3600/24,"--")</f>
        <v>--</v>
      </c>
      <c r="GX71" s="34" t="str">
        <f>IFERROR(GETPIVOTDATA("Average of TRAVTM(60)",#REF!,"TIMEINT",GX$9,"VEHICLETRAVELTIMEMEASUREMENT",$D71)/3600/24,"--")</f>
        <v>--</v>
      </c>
      <c r="GY71" s="34" t="str">
        <f>IFERROR(GETPIVOTDATA("Average of TRAVTM(60)",#REF!,"TIMEINT",GY$9,"VEHICLETRAVELTIMEMEASUREMENT",$D71)/3600/24,"--")</f>
        <v>--</v>
      </c>
      <c r="GZ71" s="34" t="str">
        <f>IFERROR(GETPIVOTDATA("Average of TRAVTM(60)",#REF!,"TIMEINT",GZ$9,"VEHICLETRAVELTIMEMEASUREMENT",$D71)/3600/24,"--")</f>
        <v>--</v>
      </c>
      <c r="HA71" s="34" t="str">
        <f>IFERROR(GETPIVOTDATA("Average of TRAVTM(60)",#REF!,"TIMEINT",HA$9,"VEHICLETRAVELTIMEMEASUREMENT",$D71)/3600/24,"--")</f>
        <v>--</v>
      </c>
      <c r="HB71" s="34" t="str">
        <f>IFERROR(GETPIVOTDATA("Average of TRAVTM(60)",#REF!,"TIMEINT",HB$9,"VEHICLETRAVELTIMEMEASUREMENT",$D71)/3600/24,"--")</f>
        <v>--</v>
      </c>
      <c r="HC71" s="34" t="str">
        <f>IFERROR(GETPIVOTDATA("Average of TRAVTM(60)",#REF!,"TIMEINT",HC$9,"VEHICLETRAVELTIMEMEASUREMENT",$D71)/3600/24,"--")</f>
        <v>--</v>
      </c>
      <c r="HD71" s="34" t="str">
        <f>IFERROR(GETPIVOTDATA("Average of TRAVTM(60)",#REF!,"TIMEINT",HD$9,"VEHICLETRAVELTIMEMEASUREMENT",$D71)/3600/24,"--")</f>
        <v>--</v>
      </c>
      <c r="HE71" s="34" t="str">
        <f>IFERROR(GETPIVOTDATA("Average of TRAVTM(60)",#REF!,"TIMEINT",HE$9,"VEHICLETRAVELTIMEMEASUREMENT",$D71)/3600/24,"--")</f>
        <v>--</v>
      </c>
      <c r="HF71" s="34" t="str">
        <f>IFERROR(GETPIVOTDATA("Average of TRAVTM(60)",#REF!,"TIMEINT",HF$9,"VEHICLETRAVELTIMEMEASUREMENT",$D71)/3600/24,"--")</f>
        <v>--</v>
      </c>
      <c r="HG71" s="134" t="str">
        <f>IFERROR(GETPIVOTDATA("Average of TRAVTM(60)",#REF!,"TIMEINT",HG$9,"VEHICLETRAVELTIMEMEASUREMENT",$D71)/3600/24,"--")</f>
        <v>--</v>
      </c>
      <c r="HH71" s="331"/>
      <c r="HI71" s="323" t="str">
        <f>IFERROR(GETPIVOTDATA("Average of VEHS(60)",#REF!,"TIMEINT",HI$9,"VEHICLETRAVELTIMEMEASUREMENT",$D71),"--")</f>
        <v>--</v>
      </c>
      <c r="HJ71" s="324" t="str">
        <f>IFERROR(GETPIVOTDATA("Average of VEHS(60)",#REF!,"TIMEINT",HJ$9,"VEHICLETRAVELTIMEMEASUREMENT",$D71),"--")</f>
        <v>--</v>
      </c>
      <c r="HK71" s="324" t="str">
        <f>IFERROR(GETPIVOTDATA("Average of VEHS(60)",#REF!,"TIMEINT",HK$9,"VEHICLETRAVELTIMEMEASUREMENT",$D71),"--")</f>
        <v>--</v>
      </c>
      <c r="HL71" s="324" t="str">
        <f>IFERROR(GETPIVOTDATA("Average of VEHS(60)",#REF!,"TIMEINT",HL$9,"VEHICLETRAVELTIMEMEASUREMENT",$D71),"--")</f>
        <v>--</v>
      </c>
      <c r="HM71" s="324" t="str">
        <f>IFERROR(GETPIVOTDATA("Average of VEHS(60)",#REF!,"TIMEINT",HM$9,"VEHICLETRAVELTIMEMEASUREMENT",$D71),"--")</f>
        <v>--</v>
      </c>
      <c r="HN71" s="324" t="str">
        <f>IFERROR(GETPIVOTDATA("Average of VEHS(60)",#REF!,"TIMEINT",HN$9,"VEHICLETRAVELTIMEMEASUREMENT",$D71),"--")</f>
        <v>--</v>
      </c>
      <c r="HO71" s="324" t="str">
        <f>IFERROR(GETPIVOTDATA("Average of VEHS(60)",#REF!,"TIMEINT",HO$9,"VEHICLETRAVELTIMEMEASUREMENT",$D71),"--")</f>
        <v>--</v>
      </c>
      <c r="HP71" s="324" t="str">
        <f>IFERROR(GETPIVOTDATA("Average of VEHS(60)",#REF!,"TIMEINT",HP$9,"VEHICLETRAVELTIMEMEASUREMENT",$D71),"--")</f>
        <v>--</v>
      </c>
      <c r="HQ71" s="324" t="str">
        <f>IFERROR(GETPIVOTDATA("Average of VEHS(60)",#REF!,"TIMEINT",HQ$9,"VEHICLETRAVELTIMEMEASUREMENT",$D71),"--")</f>
        <v>--</v>
      </c>
      <c r="HR71" s="324" t="str">
        <f>IFERROR(GETPIVOTDATA("Average of VEHS(60)",#REF!,"TIMEINT",HR$9,"VEHICLETRAVELTIMEMEASUREMENT",$D71),"--")</f>
        <v>--</v>
      </c>
      <c r="HS71" s="324" t="str">
        <f>IFERROR(GETPIVOTDATA("Average of VEHS(60)",#REF!,"TIMEINT",HS$9,"VEHICLETRAVELTIMEMEASUREMENT",$D71),"--")</f>
        <v>--</v>
      </c>
      <c r="HT71" s="324" t="str">
        <f>IFERROR(GETPIVOTDATA("Average of VEHS(60)",#REF!,"TIMEINT",HT$9,"VEHICLETRAVELTIMEMEASUREMENT",$D71),"--")</f>
        <v>--</v>
      </c>
      <c r="HU71" s="324" t="str">
        <f>IFERROR(GETPIVOTDATA("Average of VEHS(60)",#REF!,"TIMEINT",HU$9,"VEHICLETRAVELTIMEMEASUREMENT",$D71),"--")</f>
        <v>--</v>
      </c>
      <c r="HV71" s="324" t="str">
        <f>IFERROR(GETPIVOTDATA("Average of VEHS(60)",#REF!,"TIMEINT",HV$9,"VEHICLETRAVELTIMEMEASUREMENT",$D71),"--")</f>
        <v>--</v>
      </c>
      <c r="HW71" s="324" t="str">
        <f>IFERROR(GETPIVOTDATA("Average of VEHS(60)",#REF!,"TIMEINT",HW$9,"VEHICLETRAVELTIMEMEASUREMENT",$D71),"--")</f>
        <v>--</v>
      </c>
      <c r="HX71" s="325" t="str">
        <f>IFERROR(GETPIVOTDATA("Average of VEHS(60)",#REF!,"TIMEINT",HX$9,"VEHICLETRAVELTIMEMEASUREMENT",$D71),"--")</f>
        <v>--</v>
      </c>
      <c r="HY71" s="331"/>
      <c r="HZ71" s="209" t="str">
        <f t="shared" si="28"/>
        <v>--</v>
      </c>
      <c r="IA71" s="354" t="str">
        <f t="shared" si="29"/>
        <v>--</v>
      </c>
      <c r="IB71" s="325">
        <f t="shared" si="30"/>
        <v>0</v>
      </c>
      <c r="IC71" s="638"/>
      <c r="ID71" s="323" t="str">
        <f>IFERROR(AVERAGEIFS('VISSIM Travel Time Outputs'!#REF!,'VISSIM Travel Time Outputs'!#REF!,$D71,'VISSIM Travel Time Outputs'!#REF!,"AVG",'VISSIM Travel Time Outputs'!#REF!,ID$9),"-")</f>
        <v>-</v>
      </c>
      <c r="IE71" s="324" t="str">
        <f>IFERROR(AVERAGEIFS('VISSIM Travel Time Outputs'!#REF!,'VISSIM Travel Time Outputs'!#REF!,$D71,'VISSIM Travel Time Outputs'!#REF!,"AVG",'VISSIM Travel Time Outputs'!#REF!,IE$9),"-")</f>
        <v>-</v>
      </c>
      <c r="IF71" s="324" t="str">
        <f>IFERROR(AVERAGEIFS('VISSIM Travel Time Outputs'!#REF!,'VISSIM Travel Time Outputs'!#REF!,$D71,'VISSIM Travel Time Outputs'!#REF!,"AVG",'VISSIM Travel Time Outputs'!#REF!,IF$9),"-")</f>
        <v>-</v>
      </c>
      <c r="IG71" s="324" t="str">
        <f>IFERROR(AVERAGEIFS('VISSIM Travel Time Outputs'!#REF!,'VISSIM Travel Time Outputs'!#REF!,$D71,'VISSIM Travel Time Outputs'!#REF!,"AVG",'VISSIM Travel Time Outputs'!#REF!,IG$9),"-")</f>
        <v>-</v>
      </c>
      <c r="IH71" s="324" t="str">
        <f>IFERROR(AVERAGEIFS('VISSIM Travel Time Outputs'!#REF!,'VISSIM Travel Time Outputs'!#REF!,$D71,'VISSIM Travel Time Outputs'!#REF!,"AVG",'VISSIM Travel Time Outputs'!#REF!,IH$9),"-")</f>
        <v>-</v>
      </c>
      <c r="II71" s="324" t="str">
        <f>IFERROR(AVERAGEIFS('VISSIM Travel Time Outputs'!#REF!,'VISSIM Travel Time Outputs'!#REF!,$D71,'VISSIM Travel Time Outputs'!#REF!,"AVG",'VISSIM Travel Time Outputs'!#REF!,II$9),"-")</f>
        <v>-</v>
      </c>
      <c r="IJ71" s="324" t="str">
        <f>IFERROR(AVERAGEIFS('VISSIM Travel Time Outputs'!#REF!,'VISSIM Travel Time Outputs'!#REF!,$D71,'VISSIM Travel Time Outputs'!#REF!,"AVG",'VISSIM Travel Time Outputs'!#REF!,IJ$9),"-")</f>
        <v>-</v>
      </c>
      <c r="IK71" s="324" t="str">
        <f>IFERROR(AVERAGEIFS('VISSIM Travel Time Outputs'!#REF!,'VISSIM Travel Time Outputs'!#REF!,$D71,'VISSIM Travel Time Outputs'!#REF!,"AVG",'VISSIM Travel Time Outputs'!#REF!,IK$9),"-")</f>
        <v>-</v>
      </c>
      <c r="IL71" s="324" t="str">
        <f>IFERROR(AVERAGEIFS('VISSIM Travel Time Outputs'!#REF!,'VISSIM Travel Time Outputs'!#REF!,$D71,'VISSIM Travel Time Outputs'!#REF!,"AVG",'VISSIM Travel Time Outputs'!#REF!,IL$9),"-")</f>
        <v>-</v>
      </c>
      <c r="IM71" s="324" t="str">
        <f>IFERROR(AVERAGEIFS('VISSIM Travel Time Outputs'!#REF!,'VISSIM Travel Time Outputs'!#REF!,$D71,'VISSIM Travel Time Outputs'!#REF!,"AVG",'VISSIM Travel Time Outputs'!#REF!,IM$9),"-")</f>
        <v>-</v>
      </c>
      <c r="IN71" s="324" t="str">
        <f>IFERROR(AVERAGEIFS('VISSIM Travel Time Outputs'!#REF!,'VISSIM Travel Time Outputs'!#REF!,$D71,'VISSIM Travel Time Outputs'!#REF!,"AVG",'VISSIM Travel Time Outputs'!#REF!,IN$9),"-")</f>
        <v>-</v>
      </c>
      <c r="IO71" s="324" t="str">
        <f>IFERROR(AVERAGEIFS('VISSIM Travel Time Outputs'!#REF!,'VISSIM Travel Time Outputs'!#REF!,$D71,'VISSIM Travel Time Outputs'!#REF!,"AVG",'VISSIM Travel Time Outputs'!#REF!,IO$9),"-")</f>
        <v>-</v>
      </c>
      <c r="IP71" s="324" t="str">
        <f>IFERROR(AVERAGEIFS('VISSIM Travel Time Outputs'!#REF!,'VISSIM Travel Time Outputs'!#REF!,$D71,'VISSIM Travel Time Outputs'!#REF!,"AVG",'VISSIM Travel Time Outputs'!#REF!,IP$9),"-")</f>
        <v>-</v>
      </c>
      <c r="IQ71" s="324" t="str">
        <f>IFERROR(AVERAGEIFS('VISSIM Travel Time Outputs'!#REF!,'VISSIM Travel Time Outputs'!#REF!,$D71,'VISSIM Travel Time Outputs'!#REF!,"AVG",'VISSIM Travel Time Outputs'!#REF!,IQ$9),"-")</f>
        <v>-</v>
      </c>
      <c r="IR71" s="324" t="str">
        <f>IFERROR(AVERAGEIFS('VISSIM Travel Time Outputs'!#REF!,'VISSIM Travel Time Outputs'!#REF!,$D71,'VISSIM Travel Time Outputs'!#REF!,"AVG",'VISSIM Travel Time Outputs'!#REF!,IR$9),"-")</f>
        <v>-</v>
      </c>
      <c r="IS71" s="325" t="str">
        <f>IFERROR(AVERAGEIFS('VISSIM Travel Time Outputs'!#REF!,'VISSIM Travel Time Outputs'!#REF!,$D71,'VISSIM Travel Time Outputs'!#REF!,"AVG",'VISSIM Travel Time Outputs'!#REF!,IS$9),"-")</f>
        <v>-</v>
      </c>
      <c r="IT71" s="325" t="str">
        <f t="shared" si="31"/>
        <v>--</v>
      </c>
    </row>
    <row r="72" spans="1:254" x14ac:dyDescent="0.35">
      <c r="A72" s="252" t="str">
        <f t="shared" si="12"/>
        <v>H</v>
      </c>
      <c r="B72" s="319">
        <f t="shared" si="33"/>
        <v>63</v>
      </c>
      <c r="C72" s="413">
        <f>INDEX('Input - Travel Times'!$B$3:$AH$103,MATCH($B72,'Input - Travel Times'!$B$3:$B$103,0),MATCH(C$9,'Input - Travel Times'!$B$3:$AH$3,0))</f>
        <v>0</v>
      </c>
      <c r="D72" s="150">
        <f>INDEX('Input - Travel Times'!$B$3:$AH$103,MATCH($B72,'Input - Travel Times'!$B$3:$B$103,0),MATCH(D$9,'Input - Travel Times'!$B$3:$AH$3,0))</f>
        <v>0</v>
      </c>
      <c r="E72" s="518">
        <f>TIME(0,0,INDEX('Input - Travel Times'!$B$3:$AH$103,MATCH($B72,'Input - Travel Times'!$B$3:$B$103,0),MATCH(E$9,'Input - Travel Times'!$B$3:$AH$3,0)))</f>
        <v>0</v>
      </c>
      <c r="F72" s="518">
        <f>TIME(0,0,INDEX('Input - Travel Times'!$B$3:$AH$103,MATCH($B72,'Input - Travel Times'!$B$3:$B$103,0),MATCH(F$9,'Input - Travel Times'!$B$3:$AH$3,0)))</f>
        <v>0</v>
      </c>
      <c r="G72" s="518">
        <f>TIME(0,0,INDEX('Input - Travel Times'!$B$3:$AH$103,MATCH($B72,'Input - Travel Times'!$B$3:$B$103,0),MATCH(G$9,'Input - Travel Times'!$B$3:$AH$3,0)))</f>
        <v>0</v>
      </c>
      <c r="H72" s="518">
        <f>TIME(0,0,INDEX('Input - Travel Times'!$B$3:$AH$103,MATCH($B72,'Input - Travel Times'!$B$3:$B$103,0),MATCH(H$9,'Input - Travel Times'!$B$3:$AH$3,0)))</f>
        <v>0</v>
      </c>
      <c r="J72" s="209" t="str">
        <f>IFERROR(TIME(0,0,AVERAGEIFS('VISSIM Travel Time Outputs'!$I:$I,'VISSIM Travel Time Outputs'!$D:$D,$D72,'VISSIM Travel Time Outputs'!$A:$A,"AVG",'VISSIM Travel Time Outputs'!$B:$B,J$9)),"-")</f>
        <v>-</v>
      </c>
      <c r="K72" s="34" t="str">
        <f>IFERROR(TIME(0,0,AVERAGEIFS('VISSIM Travel Time Outputs'!$I:$I,'VISSIM Travel Time Outputs'!$D:$D,$D72,'VISSIM Travel Time Outputs'!$A:$A,"AVG",'VISSIM Travel Time Outputs'!$B:$B,K$9)),"-")</f>
        <v>-</v>
      </c>
      <c r="L72" s="34" t="str">
        <f>IFERROR(TIME(0,0,AVERAGEIFS('VISSIM Travel Time Outputs'!$I:$I,'VISSIM Travel Time Outputs'!$D:$D,$D72,'VISSIM Travel Time Outputs'!$A:$A,"AVG",'VISSIM Travel Time Outputs'!$B:$B,L$9)),"-")</f>
        <v>-</v>
      </c>
      <c r="M72" s="34" t="str">
        <f>IFERROR(TIME(0,0,AVERAGEIFS('VISSIM Travel Time Outputs'!$I:$I,'VISSIM Travel Time Outputs'!$D:$D,$D72,'VISSIM Travel Time Outputs'!$A:$A,"AVG",'VISSIM Travel Time Outputs'!$B:$B,M$9)),"-")</f>
        <v>-</v>
      </c>
      <c r="N72" s="34" t="str">
        <f>IFERROR(TIME(0,0,AVERAGEIFS('VISSIM Travel Time Outputs'!$I:$I,'VISSIM Travel Time Outputs'!$D:$D,$D72,'VISSIM Travel Time Outputs'!$A:$A,"AVG",'VISSIM Travel Time Outputs'!$B:$B,N$9)),"-")</f>
        <v>-</v>
      </c>
      <c r="O72" s="34" t="str">
        <f>IFERROR(TIME(0,0,AVERAGEIFS('VISSIM Travel Time Outputs'!$I:$I,'VISSIM Travel Time Outputs'!$D:$D,$D72,'VISSIM Travel Time Outputs'!$A:$A,"AVG",'VISSIM Travel Time Outputs'!$B:$B,O$9)),"-")</f>
        <v>-</v>
      </c>
      <c r="P72" s="34" t="str">
        <f>IFERROR(TIME(0,0,AVERAGEIFS('VISSIM Travel Time Outputs'!$I:$I,'VISSIM Travel Time Outputs'!$D:$D,$D72,'VISSIM Travel Time Outputs'!$A:$A,"AVG",'VISSIM Travel Time Outputs'!$B:$B,P$9)),"-")</f>
        <v>-</v>
      </c>
      <c r="Q72" s="34" t="str">
        <f>IFERROR(TIME(0,0,AVERAGEIFS('VISSIM Travel Time Outputs'!$I:$I,'VISSIM Travel Time Outputs'!$D:$D,$D72,'VISSIM Travel Time Outputs'!$A:$A,"AVG",'VISSIM Travel Time Outputs'!$B:$B,Q$9)),"-")</f>
        <v>-</v>
      </c>
      <c r="R72" s="34" t="str">
        <f>IFERROR(TIME(0,0,AVERAGEIFS('VISSIM Travel Time Outputs'!$I:$I,'VISSIM Travel Time Outputs'!$D:$D,$D72,'VISSIM Travel Time Outputs'!$A:$A,"AVG",'VISSIM Travel Time Outputs'!$B:$B,R$9)),"-")</f>
        <v>-</v>
      </c>
      <c r="S72" s="34" t="str">
        <f>IFERROR(TIME(0,0,AVERAGEIFS('VISSIM Travel Time Outputs'!$I:$I,'VISSIM Travel Time Outputs'!$D:$D,$D72,'VISSIM Travel Time Outputs'!$A:$A,"AVG",'VISSIM Travel Time Outputs'!$B:$B,S$9)),"-")</f>
        <v>-</v>
      </c>
      <c r="T72" s="34" t="str">
        <f>IFERROR(TIME(0,0,AVERAGEIFS('VISSIM Travel Time Outputs'!$I:$I,'VISSIM Travel Time Outputs'!$D:$D,$D72,'VISSIM Travel Time Outputs'!$A:$A,"AVG",'VISSIM Travel Time Outputs'!$B:$B,T$9)),"-")</f>
        <v>-</v>
      </c>
      <c r="U72" s="34" t="str">
        <f>IFERROR(TIME(0,0,AVERAGEIFS('VISSIM Travel Time Outputs'!$I:$I,'VISSIM Travel Time Outputs'!$D:$D,$D72,'VISSIM Travel Time Outputs'!$A:$A,"AVG",'VISSIM Travel Time Outputs'!$B:$B,U$9)),"-")</f>
        <v>-</v>
      </c>
      <c r="V72" s="34" t="str">
        <f>IFERROR(TIME(0,0,AVERAGEIFS('VISSIM Travel Time Outputs'!$I:$I,'VISSIM Travel Time Outputs'!$D:$D,$D72,'VISSIM Travel Time Outputs'!$A:$A,"AVG",'VISSIM Travel Time Outputs'!$B:$B,V$9)),"-")</f>
        <v>-</v>
      </c>
      <c r="W72" s="34" t="str">
        <f>IFERROR(TIME(0,0,AVERAGEIFS('VISSIM Travel Time Outputs'!$I:$I,'VISSIM Travel Time Outputs'!$D:$D,$D72,'VISSIM Travel Time Outputs'!$A:$A,"AVG",'VISSIM Travel Time Outputs'!$B:$B,W$9)),"-")</f>
        <v>-</v>
      </c>
      <c r="X72" s="34" t="str">
        <f>IFERROR(TIME(0,0,AVERAGEIFS('VISSIM Travel Time Outputs'!$I:$I,'VISSIM Travel Time Outputs'!$D:$D,$D72,'VISSIM Travel Time Outputs'!$A:$A,"AVG",'VISSIM Travel Time Outputs'!$B:$B,X$9)),"-")</f>
        <v>-</v>
      </c>
      <c r="Y72" s="134" t="str">
        <f>IFERROR(TIME(0,0,AVERAGEIFS('VISSIM Travel Time Outputs'!$I:$I,'VISSIM Travel Time Outputs'!$D:$D,$D72,'VISSIM Travel Time Outputs'!$A:$A,"AVG",'VISSIM Travel Time Outputs'!$B:$B,Y$9)),"-")</f>
        <v>-</v>
      </c>
      <c r="Z72" s="254"/>
      <c r="AA72" s="323" t="str">
        <f>IFERROR(AVERAGEIFS('VISSIM Travel Time Outputs'!$F:$F,'VISSIM Travel Time Outputs'!$D:$D,$D72,'VISSIM Travel Time Outputs'!$A:$A,"AVG",'VISSIM Travel Time Outputs'!$B:$B,AA$9),"-")</f>
        <v>-</v>
      </c>
      <c r="AB72" s="324" t="str">
        <f>IFERROR(AVERAGEIFS('VISSIM Travel Time Outputs'!$F:$F,'VISSIM Travel Time Outputs'!$D:$D,$D72,'VISSIM Travel Time Outputs'!$A:$A,"AVG",'VISSIM Travel Time Outputs'!$B:$B,AB$9),"-")</f>
        <v>-</v>
      </c>
      <c r="AC72" s="324" t="str">
        <f>IFERROR(AVERAGEIFS('VISSIM Travel Time Outputs'!$F:$F,'VISSIM Travel Time Outputs'!$D:$D,$D72,'VISSIM Travel Time Outputs'!$A:$A,"AVG",'VISSIM Travel Time Outputs'!$B:$B,AC$9),"-")</f>
        <v>-</v>
      </c>
      <c r="AD72" s="324" t="str">
        <f>IFERROR(AVERAGEIFS('VISSIM Travel Time Outputs'!$F:$F,'VISSIM Travel Time Outputs'!$D:$D,$D72,'VISSIM Travel Time Outputs'!$A:$A,"AVG",'VISSIM Travel Time Outputs'!$B:$B,AD$9),"-")</f>
        <v>-</v>
      </c>
      <c r="AE72" s="324" t="str">
        <f>IFERROR(AVERAGEIFS('VISSIM Travel Time Outputs'!$F:$F,'VISSIM Travel Time Outputs'!$D:$D,$D72,'VISSIM Travel Time Outputs'!$A:$A,"AVG",'VISSIM Travel Time Outputs'!$B:$B,AE$9),"-")</f>
        <v>-</v>
      </c>
      <c r="AF72" s="324" t="str">
        <f>IFERROR(AVERAGEIFS('VISSIM Travel Time Outputs'!$F:$F,'VISSIM Travel Time Outputs'!$D:$D,$D72,'VISSIM Travel Time Outputs'!$A:$A,"AVG",'VISSIM Travel Time Outputs'!$B:$B,AF$9),"-")</f>
        <v>-</v>
      </c>
      <c r="AG72" s="324" t="str">
        <f>IFERROR(AVERAGEIFS('VISSIM Travel Time Outputs'!$F:$F,'VISSIM Travel Time Outputs'!$D:$D,$D72,'VISSIM Travel Time Outputs'!$A:$A,"AVG",'VISSIM Travel Time Outputs'!$B:$B,AG$9),"-")</f>
        <v>-</v>
      </c>
      <c r="AH72" s="324" t="str">
        <f>IFERROR(AVERAGEIFS('VISSIM Travel Time Outputs'!$F:$F,'VISSIM Travel Time Outputs'!$D:$D,$D72,'VISSIM Travel Time Outputs'!$A:$A,"AVG",'VISSIM Travel Time Outputs'!$B:$B,AH$9),"-")</f>
        <v>-</v>
      </c>
      <c r="AI72" s="324" t="str">
        <f>IFERROR(AVERAGEIFS('VISSIM Travel Time Outputs'!$F:$F,'VISSIM Travel Time Outputs'!$D:$D,$D72,'VISSIM Travel Time Outputs'!$A:$A,"AVG",'VISSIM Travel Time Outputs'!$B:$B,AI$9),"-")</f>
        <v>-</v>
      </c>
      <c r="AJ72" s="324" t="str">
        <f>IFERROR(AVERAGEIFS('VISSIM Travel Time Outputs'!$F:$F,'VISSIM Travel Time Outputs'!$D:$D,$D72,'VISSIM Travel Time Outputs'!$A:$A,"AVG",'VISSIM Travel Time Outputs'!$B:$B,AJ$9),"-")</f>
        <v>-</v>
      </c>
      <c r="AK72" s="324" t="str">
        <f>IFERROR(AVERAGEIFS('VISSIM Travel Time Outputs'!$F:$F,'VISSIM Travel Time Outputs'!$D:$D,$D72,'VISSIM Travel Time Outputs'!$A:$A,"AVG",'VISSIM Travel Time Outputs'!$B:$B,AK$9),"-")</f>
        <v>-</v>
      </c>
      <c r="AL72" s="324" t="str">
        <f>IFERROR(AVERAGEIFS('VISSIM Travel Time Outputs'!$F:$F,'VISSIM Travel Time Outputs'!$D:$D,$D72,'VISSIM Travel Time Outputs'!$A:$A,"AVG",'VISSIM Travel Time Outputs'!$B:$B,AL$9),"-")</f>
        <v>-</v>
      </c>
      <c r="AM72" s="324" t="str">
        <f>IFERROR(AVERAGEIFS('VISSIM Travel Time Outputs'!$F:$F,'VISSIM Travel Time Outputs'!$D:$D,$D72,'VISSIM Travel Time Outputs'!$A:$A,"AVG",'VISSIM Travel Time Outputs'!$B:$B,AM$9),"-")</f>
        <v>-</v>
      </c>
      <c r="AN72" s="324" t="str">
        <f>IFERROR(AVERAGEIFS('VISSIM Travel Time Outputs'!$F:$F,'VISSIM Travel Time Outputs'!$D:$D,$D72,'VISSIM Travel Time Outputs'!$A:$A,"AVG",'VISSIM Travel Time Outputs'!$B:$B,AN$9),"-")</f>
        <v>-</v>
      </c>
      <c r="AO72" s="324" t="str">
        <f>IFERROR(AVERAGEIFS('VISSIM Travel Time Outputs'!$F:$F,'VISSIM Travel Time Outputs'!$D:$D,$D72,'VISSIM Travel Time Outputs'!$A:$A,"AVG",'VISSIM Travel Time Outputs'!$B:$B,AO$9),"-")</f>
        <v>-</v>
      </c>
      <c r="AP72" s="325" t="str">
        <f>IFERROR(AVERAGEIFS('VISSIM Travel Time Outputs'!$F:$F,'VISSIM Travel Time Outputs'!$D:$D,$D72,'VISSIM Travel Time Outputs'!$A:$A,"AVG",'VISSIM Travel Time Outputs'!$B:$B,AP$9),"-")</f>
        <v>-</v>
      </c>
      <c r="AQ72" s="331"/>
      <c r="AR72" s="209" t="str">
        <f t="shared" si="13"/>
        <v>--</v>
      </c>
      <c r="AS72" s="354" t="str">
        <f t="shared" si="14"/>
        <v>--</v>
      </c>
      <c r="AT72" s="325">
        <f t="shared" si="15"/>
        <v>0</v>
      </c>
      <c r="AU72" s="255"/>
      <c r="AV72" s="209" t="str">
        <f>IFERROR(TIME(0,0,AVERAGEIFS('VISSIM Travel Time Outputs'!$J:$J,'VISSIM Travel Time Outputs'!$D:$D,$D72,'VISSIM Travel Time Outputs'!$A:$A,"AVG",'VISSIM Travel Time Outputs'!$B:$B,AV$9)),"-")</f>
        <v>-</v>
      </c>
      <c r="AW72" s="34" t="str">
        <f>IFERROR(TIME(0,0,AVERAGEIFS('VISSIM Travel Time Outputs'!$J:$J,'VISSIM Travel Time Outputs'!$D:$D,$D72,'VISSIM Travel Time Outputs'!$A:$A,"AVG",'VISSIM Travel Time Outputs'!$B:$B,AW$9)),"-")</f>
        <v>-</v>
      </c>
      <c r="AX72" s="34" t="str">
        <f>IFERROR(TIME(0,0,AVERAGEIFS('VISSIM Travel Time Outputs'!$J:$J,'VISSIM Travel Time Outputs'!$D:$D,$D72,'VISSIM Travel Time Outputs'!$A:$A,"AVG",'VISSIM Travel Time Outputs'!$B:$B,AX$9)),"-")</f>
        <v>-</v>
      </c>
      <c r="AY72" s="34" t="str">
        <f>IFERROR(TIME(0,0,AVERAGEIFS('VISSIM Travel Time Outputs'!$J:$J,'VISSIM Travel Time Outputs'!$D:$D,$D72,'VISSIM Travel Time Outputs'!$A:$A,"AVG",'VISSIM Travel Time Outputs'!$B:$B,AY$9)),"-")</f>
        <v>-</v>
      </c>
      <c r="AZ72" s="34" t="str">
        <f>IFERROR(TIME(0,0,AVERAGEIFS('VISSIM Travel Time Outputs'!$J:$J,'VISSIM Travel Time Outputs'!$D:$D,$D72,'VISSIM Travel Time Outputs'!$A:$A,"AVG",'VISSIM Travel Time Outputs'!$B:$B,AZ$9)),"-")</f>
        <v>-</v>
      </c>
      <c r="BA72" s="34" t="str">
        <f>IFERROR(TIME(0,0,AVERAGEIFS('VISSIM Travel Time Outputs'!$J:$J,'VISSIM Travel Time Outputs'!$D:$D,$D72,'VISSIM Travel Time Outputs'!$A:$A,"AVG",'VISSIM Travel Time Outputs'!$B:$B,BA$9)),"-")</f>
        <v>-</v>
      </c>
      <c r="BB72" s="34" t="str">
        <f>IFERROR(TIME(0,0,AVERAGEIFS('VISSIM Travel Time Outputs'!$J:$J,'VISSIM Travel Time Outputs'!$D:$D,$D72,'VISSIM Travel Time Outputs'!$A:$A,"AVG",'VISSIM Travel Time Outputs'!$B:$B,BB$9)),"-")</f>
        <v>-</v>
      </c>
      <c r="BC72" s="34" t="str">
        <f>IFERROR(TIME(0,0,AVERAGEIFS('VISSIM Travel Time Outputs'!$J:$J,'VISSIM Travel Time Outputs'!$D:$D,$D72,'VISSIM Travel Time Outputs'!$A:$A,"AVG",'VISSIM Travel Time Outputs'!$B:$B,BC$9)),"-")</f>
        <v>-</v>
      </c>
      <c r="BD72" s="34" t="str">
        <f>IFERROR(TIME(0,0,AVERAGEIFS('VISSIM Travel Time Outputs'!$J:$J,'VISSIM Travel Time Outputs'!$D:$D,$D72,'VISSIM Travel Time Outputs'!$A:$A,"AVG",'VISSIM Travel Time Outputs'!$B:$B,BD$9)),"-")</f>
        <v>-</v>
      </c>
      <c r="BE72" s="34" t="str">
        <f>IFERROR(TIME(0,0,AVERAGEIFS('VISSIM Travel Time Outputs'!$J:$J,'VISSIM Travel Time Outputs'!$D:$D,$D72,'VISSIM Travel Time Outputs'!$A:$A,"AVG",'VISSIM Travel Time Outputs'!$B:$B,BE$9)),"-")</f>
        <v>-</v>
      </c>
      <c r="BF72" s="34" t="str">
        <f>IFERROR(TIME(0,0,AVERAGEIFS('VISSIM Travel Time Outputs'!$J:$J,'VISSIM Travel Time Outputs'!$D:$D,$D72,'VISSIM Travel Time Outputs'!$A:$A,"AVG",'VISSIM Travel Time Outputs'!$B:$B,BF$9)),"-")</f>
        <v>-</v>
      </c>
      <c r="BG72" s="34" t="str">
        <f>IFERROR(TIME(0,0,AVERAGEIFS('VISSIM Travel Time Outputs'!$J:$J,'VISSIM Travel Time Outputs'!$D:$D,$D72,'VISSIM Travel Time Outputs'!$A:$A,"AVG",'VISSIM Travel Time Outputs'!$B:$B,BG$9)),"-")</f>
        <v>-</v>
      </c>
      <c r="BH72" s="34" t="str">
        <f>IFERROR(TIME(0,0,AVERAGEIFS('VISSIM Travel Time Outputs'!$J:$J,'VISSIM Travel Time Outputs'!$D:$D,$D72,'VISSIM Travel Time Outputs'!$A:$A,"AVG",'VISSIM Travel Time Outputs'!$B:$B,BH$9)),"-")</f>
        <v>-</v>
      </c>
      <c r="BI72" s="34" t="str">
        <f>IFERROR(TIME(0,0,AVERAGEIFS('VISSIM Travel Time Outputs'!$J:$J,'VISSIM Travel Time Outputs'!$D:$D,$D72,'VISSIM Travel Time Outputs'!$A:$A,"AVG",'VISSIM Travel Time Outputs'!$B:$B,BI$9)),"-")</f>
        <v>-</v>
      </c>
      <c r="BJ72" s="34" t="str">
        <f>IFERROR(TIME(0,0,AVERAGEIFS('VISSIM Travel Time Outputs'!$J:$J,'VISSIM Travel Time Outputs'!$D:$D,$D72,'VISSIM Travel Time Outputs'!$A:$A,"AVG",'VISSIM Travel Time Outputs'!$B:$B,BJ$9)),"-")</f>
        <v>-</v>
      </c>
      <c r="BK72" s="134" t="str">
        <f>IFERROR(TIME(0,0,AVERAGEIFS('VISSIM Travel Time Outputs'!$J:$J,'VISSIM Travel Time Outputs'!$D:$D,$D72,'VISSIM Travel Time Outputs'!$A:$A,"AVG",'VISSIM Travel Time Outputs'!$B:$B,BK$9)),"-")</f>
        <v>-</v>
      </c>
      <c r="BL72" s="126"/>
      <c r="BM72" s="323" t="str">
        <f>IFERROR(AVERAGEIFS('VISSIM Travel Time Outputs'!$G:$G,'VISSIM Travel Time Outputs'!$D:$D,$D72,'VISSIM Travel Time Outputs'!$A:$A,"AVG",'VISSIM Travel Time Outputs'!$B:$B,BM$9),"-")</f>
        <v>-</v>
      </c>
      <c r="BN72" s="324" t="str">
        <f>IFERROR(AVERAGEIFS('VISSIM Travel Time Outputs'!$G:$G,'VISSIM Travel Time Outputs'!$D:$D,$D72,'VISSIM Travel Time Outputs'!$A:$A,"AVG",'VISSIM Travel Time Outputs'!$B:$B,BN$9),"-")</f>
        <v>-</v>
      </c>
      <c r="BO72" s="324" t="str">
        <f>IFERROR(AVERAGEIFS('VISSIM Travel Time Outputs'!$G:$G,'VISSIM Travel Time Outputs'!$D:$D,$D72,'VISSIM Travel Time Outputs'!$A:$A,"AVG",'VISSIM Travel Time Outputs'!$B:$B,BO$9),"-")</f>
        <v>-</v>
      </c>
      <c r="BP72" s="324" t="str">
        <f>IFERROR(AVERAGEIFS('VISSIM Travel Time Outputs'!$G:$G,'VISSIM Travel Time Outputs'!$D:$D,$D72,'VISSIM Travel Time Outputs'!$A:$A,"AVG",'VISSIM Travel Time Outputs'!$B:$B,BP$9),"-")</f>
        <v>-</v>
      </c>
      <c r="BQ72" s="324" t="str">
        <f>IFERROR(AVERAGEIFS('VISSIM Travel Time Outputs'!$G:$G,'VISSIM Travel Time Outputs'!$D:$D,$D72,'VISSIM Travel Time Outputs'!$A:$A,"AVG",'VISSIM Travel Time Outputs'!$B:$B,BQ$9),"-")</f>
        <v>-</v>
      </c>
      <c r="BR72" s="324" t="str">
        <f>IFERROR(AVERAGEIFS('VISSIM Travel Time Outputs'!$G:$G,'VISSIM Travel Time Outputs'!$D:$D,$D72,'VISSIM Travel Time Outputs'!$A:$A,"AVG",'VISSIM Travel Time Outputs'!$B:$B,BR$9),"-")</f>
        <v>-</v>
      </c>
      <c r="BS72" s="324" t="str">
        <f>IFERROR(AVERAGEIFS('VISSIM Travel Time Outputs'!$G:$G,'VISSIM Travel Time Outputs'!$D:$D,$D72,'VISSIM Travel Time Outputs'!$A:$A,"AVG",'VISSIM Travel Time Outputs'!$B:$B,BS$9),"-")</f>
        <v>-</v>
      </c>
      <c r="BT72" s="324" t="str">
        <f>IFERROR(AVERAGEIFS('VISSIM Travel Time Outputs'!$G:$G,'VISSIM Travel Time Outputs'!$D:$D,$D72,'VISSIM Travel Time Outputs'!$A:$A,"AVG",'VISSIM Travel Time Outputs'!$B:$B,BT$9),"-")</f>
        <v>-</v>
      </c>
      <c r="BU72" s="324" t="str">
        <f>IFERROR(AVERAGEIFS('VISSIM Travel Time Outputs'!$G:$G,'VISSIM Travel Time Outputs'!$D:$D,$D72,'VISSIM Travel Time Outputs'!$A:$A,"AVG",'VISSIM Travel Time Outputs'!$B:$B,BU$9),"-")</f>
        <v>-</v>
      </c>
      <c r="BV72" s="324" t="str">
        <f>IFERROR(AVERAGEIFS('VISSIM Travel Time Outputs'!$G:$G,'VISSIM Travel Time Outputs'!$D:$D,$D72,'VISSIM Travel Time Outputs'!$A:$A,"AVG",'VISSIM Travel Time Outputs'!$B:$B,BV$9),"-")</f>
        <v>-</v>
      </c>
      <c r="BW72" s="324" t="str">
        <f>IFERROR(AVERAGEIFS('VISSIM Travel Time Outputs'!$G:$G,'VISSIM Travel Time Outputs'!$D:$D,$D72,'VISSIM Travel Time Outputs'!$A:$A,"AVG",'VISSIM Travel Time Outputs'!$B:$B,BW$9),"-")</f>
        <v>-</v>
      </c>
      <c r="BX72" s="324" t="str">
        <f>IFERROR(AVERAGEIFS('VISSIM Travel Time Outputs'!$G:$G,'VISSIM Travel Time Outputs'!$D:$D,$D72,'VISSIM Travel Time Outputs'!$A:$A,"AVG",'VISSIM Travel Time Outputs'!$B:$B,BX$9),"-")</f>
        <v>-</v>
      </c>
      <c r="BY72" s="324" t="str">
        <f>IFERROR(AVERAGEIFS('VISSIM Travel Time Outputs'!$G:$G,'VISSIM Travel Time Outputs'!$D:$D,$D72,'VISSIM Travel Time Outputs'!$A:$A,"AVG",'VISSIM Travel Time Outputs'!$B:$B,BY$9),"-")</f>
        <v>-</v>
      </c>
      <c r="BZ72" s="324" t="str">
        <f>IFERROR(AVERAGEIFS('VISSIM Travel Time Outputs'!$G:$G,'VISSIM Travel Time Outputs'!$D:$D,$D72,'VISSIM Travel Time Outputs'!$A:$A,"AVG",'VISSIM Travel Time Outputs'!$B:$B,BZ$9),"-")</f>
        <v>-</v>
      </c>
      <c r="CA72" s="324" t="str">
        <f>IFERROR(AVERAGEIFS('VISSIM Travel Time Outputs'!$G:$G,'VISSIM Travel Time Outputs'!$D:$D,$D72,'VISSIM Travel Time Outputs'!$A:$A,"AVG",'VISSIM Travel Time Outputs'!$B:$B,CA$9),"-")</f>
        <v>-</v>
      </c>
      <c r="CB72" s="325" t="str">
        <f>IFERROR(AVERAGEIFS('VISSIM Travel Time Outputs'!$G:$G,'VISSIM Travel Time Outputs'!$D:$D,$D72,'VISSIM Travel Time Outputs'!$A:$A,"AVG",'VISSIM Travel Time Outputs'!$B:$B,CB$9),"-")</f>
        <v>-</v>
      </c>
      <c r="CC72" s="254"/>
      <c r="CD72" s="209" t="str">
        <f t="shared" si="16"/>
        <v>--</v>
      </c>
      <c r="CE72" s="354" t="str">
        <f t="shared" si="17"/>
        <v>--</v>
      </c>
      <c r="CF72" s="325">
        <f t="shared" si="18"/>
        <v>0</v>
      </c>
      <c r="CG72" s="331"/>
      <c r="CH72" s="209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134"/>
      <c r="CX72" s="331"/>
      <c r="CY72" s="323"/>
      <c r="CZ72" s="324"/>
      <c r="DA72" s="324"/>
      <c r="DB72" s="324"/>
      <c r="DC72" s="324"/>
      <c r="DD72" s="324"/>
      <c r="DE72" s="324"/>
      <c r="DF72" s="324"/>
      <c r="DG72" s="324"/>
      <c r="DH72" s="324"/>
      <c r="DI72" s="324"/>
      <c r="DJ72" s="324"/>
      <c r="DK72" s="324"/>
      <c r="DL72" s="324"/>
      <c r="DM72" s="324"/>
      <c r="DN72" s="325"/>
      <c r="DO72" s="331"/>
      <c r="DP72" s="209" t="str">
        <f t="shared" si="19"/>
        <v>--</v>
      </c>
      <c r="DQ72" s="354" t="str">
        <f t="shared" si="20"/>
        <v>--</v>
      </c>
      <c r="DR72" s="325">
        <f t="shared" si="21"/>
        <v>0</v>
      </c>
      <c r="DS72" s="255"/>
      <c r="DT72" s="209" t="str">
        <f>IFERROR(TIME(0,0,AVERAGEIFS('VISSIM Travel Time Outputs'!$K:$K,'VISSIM Travel Time Outputs'!$D:$D,$D72,'VISSIM Travel Time Outputs'!$A:$A,"AVG",'VISSIM Travel Time Outputs'!$B:$B,DT$9)),"-")</f>
        <v>-</v>
      </c>
      <c r="DU72" s="34" t="str">
        <f>IFERROR(TIME(0,0,AVERAGEIFS('VISSIM Travel Time Outputs'!$K:$K,'VISSIM Travel Time Outputs'!$D:$D,$D72,'VISSIM Travel Time Outputs'!$A:$A,"AVG",'VISSIM Travel Time Outputs'!$B:$B,DU$9)),"-")</f>
        <v>-</v>
      </c>
      <c r="DV72" s="34" t="str">
        <f>IFERROR(TIME(0,0,AVERAGEIFS('VISSIM Travel Time Outputs'!$K:$K,'VISSIM Travel Time Outputs'!$D:$D,$D72,'VISSIM Travel Time Outputs'!$A:$A,"AVG",'VISSIM Travel Time Outputs'!$B:$B,DV$9)),"-")</f>
        <v>-</v>
      </c>
      <c r="DW72" s="34" t="str">
        <f>IFERROR(TIME(0,0,AVERAGEIFS('VISSIM Travel Time Outputs'!$K:$K,'VISSIM Travel Time Outputs'!$D:$D,$D72,'VISSIM Travel Time Outputs'!$A:$A,"AVG",'VISSIM Travel Time Outputs'!$B:$B,DW$9)),"-")</f>
        <v>-</v>
      </c>
      <c r="DX72" s="34" t="str">
        <f>IFERROR(TIME(0,0,AVERAGEIFS('VISSIM Travel Time Outputs'!$K:$K,'VISSIM Travel Time Outputs'!$D:$D,$D72,'VISSIM Travel Time Outputs'!$A:$A,"AVG",'VISSIM Travel Time Outputs'!$B:$B,DX$9)),"-")</f>
        <v>-</v>
      </c>
      <c r="DY72" s="34" t="str">
        <f>IFERROR(TIME(0,0,AVERAGEIFS('VISSIM Travel Time Outputs'!$K:$K,'VISSIM Travel Time Outputs'!$D:$D,$D72,'VISSIM Travel Time Outputs'!$A:$A,"AVG",'VISSIM Travel Time Outputs'!$B:$B,DY$9)),"-")</f>
        <v>-</v>
      </c>
      <c r="DZ72" s="34" t="str">
        <f>IFERROR(TIME(0,0,AVERAGEIFS('VISSIM Travel Time Outputs'!$K:$K,'VISSIM Travel Time Outputs'!$D:$D,$D72,'VISSIM Travel Time Outputs'!$A:$A,"AVG",'VISSIM Travel Time Outputs'!$B:$B,DZ$9)),"-")</f>
        <v>-</v>
      </c>
      <c r="EA72" s="34" t="str">
        <f>IFERROR(TIME(0,0,AVERAGEIFS('VISSIM Travel Time Outputs'!$K:$K,'VISSIM Travel Time Outputs'!$D:$D,$D72,'VISSIM Travel Time Outputs'!$A:$A,"AVG",'VISSIM Travel Time Outputs'!$B:$B,EA$9)),"-")</f>
        <v>-</v>
      </c>
      <c r="EB72" s="34" t="str">
        <f>IFERROR(TIME(0,0,AVERAGEIFS('VISSIM Travel Time Outputs'!$K:$K,'VISSIM Travel Time Outputs'!$D:$D,$D72,'VISSIM Travel Time Outputs'!$A:$A,"AVG",'VISSIM Travel Time Outputs'!$B:$B,EB$9)),"-")</f>
        <v>-</v>
      </c>
      <c r="EC72" s="34" t="str">
        <f>IFERROR(TIME(0,0,AVERAGEIFS('VISSIM Travel Time Outputs'!$K:$K,'VISSIM Travel Time Outputs'!$D:$D,$D72,'VISSIM Travel Time Outputs'!$A:$A,"AVG",'VISSIM Travel Time Outputs'!$B:$B,EC$9)),"-")</f>
        <v>-</v>
      </c>
      <c r="ED72" s="34" t="str">
        <f>IFERROR(TIME(0,0,AVERAGEIFS('VISSIM Travel Time Outputs'!$K:$K,'VISSIM Travel Time Outputs'!$D:$D,$D72,'VISSIM Travel Time Outputs'!$A:$A,"AVG",'VISSIM Travel Time Outputs'!$B:$B,ED$9)),"-")</f>
        <v>-</v>
      </c>
      <c r="EE72" s="34" t="str">
        <f>IFERROR(TIME(0,0,AVERAGEIFS('VISSIM Travel Time Outputs'!$K:$K,'VISSIM Travel Time Outputs'!$D:$D,$D72,'VISSIM Travel Time Outputs'!$A:$A,"AVG",'VISSIM Travel Time Outputs'!$B:$B,EE$9)),"-")</f>
        <v>-</v>
      </c>
      <c r="EF72" s="34" t="str">
        <f>IFERROR(TIME(0,0,AVERAGEIFS('VISSIM Travel Time Outputs'!$K:$K,'VISSIM Travel Time Outputs'!$D:$D,$D72,'VISSIM Travel Time Outputs'!$A:$A,"AVG",'VISSIM Travel Time Outputs'!$B:$B,EF$9)),"-")</f>
        <v>-</v>
      </c>
      <c r="EG72" s="34" t="str">
        <f>IFERROR(TIME(0,0,AVERAGEIFS('VISSIM Travel Time Outputs'!$K:$K,'VISSIM Travel Time Outputs'!$D:$D,$D72,'VISSIM Travel Time Outputs'!$A:$A,"AVG",'VISSIM Travel Time Outputs'!$B:$B,EG$9)),"-")</f>
        <v>-</v>
      </c>
      <c r="EH72" s="34" t="str">
        <f>IFERROR(TIME(0,0,AVERAGEIFS('VISSIM Travel Time Outputs'!$K:$K,'VISSIM Travel Time Outputs'!$D:$D,$D72,'VISSIM Travel Time Outputs'!$A:$A,"AVG",'VISSIM Travel Time Outputs'!$B:$B,EH$9)),"-")</f>
        <v>-</v>
      </c>
      <c r="EI72" s="134" t="str">
        <f>IFERROR(TIME(0,0,AVERAGEIFS('VISSIM Travel Time Outputs'!$K:$K,'VISSIM Travel Time Outputs'!$D:$D,$D72,'VISSIM Travel Time Outputs'!$A:$A,"AVG",'VISSIM Travel Time Outputs'!$B:$B,EI$9)),"-")</f>
        <v>-</v>
      </c>
      <c r="EJ72" s="126"/>
      <c r="EK72" s="323" t="str">
        <f>IFERROR(AVERAGEIFS('VISSIM Travel Time Outputs'!$H:$H,'VISSIM Travel Time Outputs'!$D:$D,$D72,'VISSIM Travel Time Outputs'!$A:$A,"AVG",'VISSIM Travel Time Outputs'!$B:$B,EK$9),"-")</f>
        <v>-</v>
      </c>
      <c r="EL72" s="324" t="str">
        <f>IFERROR(AVERAGEIFS('VISSIM Travel Time Outputs'!$H:$H,'VISSIM Travel Time Outputs'!$D:$D,$D72,'VISSIM Travel Time Outputs'!$A:$A,"AVG",'VISSIM Travel Time Outputs'!$B:$B,EL$9),"-")</f>
        <v>-</v>
      </c>
      <c r="EM72" s="324" t="str">
        <f>IFERROR(AVERAGEIFS('VISSIM Travel Time Outputs'!$H:$H,'VISSIM Travel Time Outputs'!$D:$D,$D72,'VISSIM Travel Time Outputs'!$A:$A,"AVG",'VISSIM Travel Time Outputs'!$B:$B,EM$9),"-")</f>
        <v>-</v>
      </c>
      <c r="EN72" s="324" t="str">
        <f>IFERROR(AVERAGEIFS('VISSIM Travel Time Outputs'!$H:$H,'VISSIM Travel Time Outputs'!$D:$D,$D72,'VISSIM Travel Time Outputs'!$A:$A,"AVG",'VISSIM Travel Time Outputs'!$B:$B,EN$9),"-")</f>
        <v>-</v>
      </c>
      <c r="EO72" s="324" t="str">
        <f>IFERROR(AVERAGEIFS('VISSIM Travel Time Outputs'!$H:$H,'VISSIM Travel Time Outputs'!$D:$D,$D72,'VISSIM Travel Time Outputs'!$A:$A,"AVG",'VISSIM Travel Time Outputs'!$B:$B,EO$9),"-")</f>
        <v>-</v>
      </c>
      <c r="EP72" s="324" t="str">
        <f>IFERROR(AVERAGEIFS('VISSIM Travel Time Outputs'!$H:$H,'VISSIM Travel Time Outputs'!$D:$D,$D72,'VISSIM Travel Time Outputs'!$A:$A,"AVG",'VISSIM Travel Time Outputs'!$B:$B,EP$9),"-")</f>
        <v>-</v>
      </c>
      <c r="EQ72" s="324" t="str">
        <f>IFERROR(AVERAGEIFS('VISSIM Travel Time Outputs'!$H:$H,'VISSIM Travel Time Outputs'!$D:$D,$D72,'VISSIM Travel Time Outputs'!$A:$A,"AVG",'VISSIM Travel Time Outputs'!$B:$B,EQ$9),"-")</f>
        <v>-</v>
      </c>
      <c r="ER72" s="324" t="str">
        <f>IFERROR(AVERAGEIFS('VISSIM Travel Time Outputs'!$H:$H,'VISSIM Travel Time Outputs'!$D:$D,$D72,'VISSIM Travel Time Outputs'!$A:$A,"AVG",'VISSIM Travel Time Outputs'!$B:$B,ER$9),"-")</f>
        <v>-</v>
      </c>
      <c r="ES72" s="324" t="str">
        <f>IFERROR(AVERAGEIFS('VISSIM Travel Time Outputs'!$H:$H,'VISSIM Travel Time Outputs'!$D:$D,$D72,'VISSIM Travel Time Outputs'!$A:$A,"AVG",'VISSIM Travel Time Outputs'!$B:$B,ES$9),"-")</f>
        <v>-</v>
      </c>
      <c r="ET72" s="324" t="str">
        <f>IFERROR(AVERAGEIFS('VISSIM Travel Time Outputs'!$H:$H,'VISSIM Travel Time Outputs'!$D:$D,$D72,'VISSIM Travel Time Outputs'!$A:$A,"AVG",'VISSIM Travel Time Outputs'!$B:$B,ET$9),"-")</f>
        <v>-</v>
      </c>
      <c r="EU72" s="324" t="str">
        <f>IFERROR(AVERAGEIFS('VISSIM Travel Time Outputs'!$H:$H,'VISSIM Travel Time Outputs'!$D:$D,$D72,'VISSIM Travel Time Outputs'!$A:$A,"AVG",'VISSIM Travel Time Outputs'!$B:$B,EU$9),"-")</f>
        <v>-</v>
      </c>
      <c r="EV72" s="324" t="str">
        <f>IFERROR(AVERAGEIFS('VISSIM Travel Time Outputs'!$H:$H,'VISSIM Travel Time Outputs'!$D:$D,$D72,'VISSIM Travel Time Outputs'!$A:$A,"AVG",'VISSIM Travel Time Outputs'!$B:$B,EV$9),"-")</f>
        <v>-</v>
      </c>
      <c r="EW72" s="324" t="str">
        <f>IFERROR(AVERAGEIFS('VISSIM Travel Time Outputs'!$H:$H,'VISSIM Travel Time Outputs'!$D:$D,$D72,'VISSIM Travel Time Outputs'!$A:$A,"AVG",'VISSIM Travel Time Outputs'!$B:$B,EW$9),"-")</f>
        <v>-</v>
      </c>
      <c r="EX72" s="324" t="str">
        <f>IFERROR(AVERAGEIFS('VISSIM Travel Time Outputs'!$H:$H,'VISSIM Travel Time Outputs'!$D:$D,$D72,'VISSIM Travel Time Outputs'!$A:$A,"AVG",'VISSIM Travel Time Outputs'!$B:$B,EX$9),"-")</f>
        <v>-</v>
      </c>
      <c r="EY72" s="324" t="str">
        <f>IFERROR(AVERAGEIFS('VISSIM Travel Time Outputs'!$H:$H,'VISSIM Travel Time Outputs'!$D:$D,$D72,'VISSIM Travel Time Outputs'!$A:$A,"AVG",'VISSIM Travel Time Outputs'!$B:$B,EY$9),"-")</f>
        <v>-</v>
      </c>
      <c r="EZ72" s="325" t="str">
        <f>IFERROR(AVERAGEIFS('VISSIM Travel Time Outputs'!$H:$H,'VISSIM Travel Time Outputs'!$D:$D,$D72,'VISSIM Travel Time Outputs'!$A:$A,"AVG",'VISSIM Travel Time Outputs'!$B:$B,EZ$9),"-")</f>
        <v>-</v>
      </c>
      <c r="FA72" s="254"/>
      <c r="FB72" s="209" t="str">
        <f t="shared" si="22"/>
        <v>--</v>
      </c>
      <c r="FC72" s="354" t="str">
        <f t="shared" si="23"/>
        <v>--</v>
      </c>
      <c r="FD72" s="325">
        <f t="shared" si="24"/>
        <v>0</v>
      </c>
      <c r="FE72" s="331"/>
      <c r="FF72" s="209" t="str">
        <f>IFERROR(GETPIVOTDATA("Average of TRAVTM(40)",#REF!,"TIMEINT",FF$9,"VEHICLETRAVELTIMEMEASUREMENT",$D72)/3600/24,"--")</f>
        <v>--</v>
      </c>
      <c r="FG72" s="34" t="str">
        <f>IFERROR(GETPIVOTDATA("Average of TRAVTM(40)",#REF!,"TIMEINT",FG$9,"VEHICLETRAVELTIMEMEASUREMENT",$D72)/3600/24,"--")</f>
        <v>--</v>
      </c>
      <c r="FH72" s="34" t="str">
        <f>IFERROR(GETPIVOTDATA("Average of TRAVTM(40)",#REF!,"TIMEINT",FH$9,"VEHICLETRAVELTIMEMEASUREMENT",$D72)/3600/24,"--")</f>
        <v>--</v>
      </c>
      <c r="FI72" s="34" t="str">
        <f>IFERROR(GETPIVOTDATA("Average of TRAVTM(40)",#REF!,"TIMEINT",FI$9,"VEHICLETRAVELTIMEMEASUREMENT",$D72)/3600/24,"--")</f>
        <v>--</v>
      </c>
      <c r="FJ72" s="34" t="str">
        <f>IFERROR(GETPIVOTDATA("Average of TRAVTM(40)",#REF!,"TIMEINT",FJ$9,"VEHICLETRAVELTIMEMEASUREMENT",$D72)/3600/24,"--")</f>
        <v>--</v>
      </c>
      <c r="FK72" s="34" t="str">
        <f>IFERROR(GETPIVOTDATA("Average of TRAVTM(40)",#REF!,"TIMEINT",FK$9,"VEHICLETRAVELTIMEMEASUREMENT",$D72)/3600/24,"--")</f>
        <v>--</v>
      </c>
      <c r="FL72" s="34" t="str">
        <f>IFERROR(GETPIVOTDATA("Average of TRAVTM(40)",#REF!,"TIMEINT",FL$9,"VEHICLETRAVELTIMEMEASUREMENT",$D72)/3600/24,"--")</f>
        <v>--</v>
      </c>
      <c r="FM72" s="34" t="str">
        <f>IFERROR(GETPIVOTDATA("Average of TRAVTM(40)",#REF!,"TIMEINT",FM$9,"VEHICLETRAVELTIMEMEASUREMENT",$D72)/3600/24,"--")</f>
        <v>--</v>
      </c>
      <c r="FN72" s="34" t="str">
        <f>IFERROR(GETPIVOTDATA("Average of TRAVTM(40)",#REF!,"TIMEINT",FN$9,"VEHICLETRAVELTIMEMEASUREMENT",$D72)/3600/24,"--")</f>
        <v>--</v>
      </c>
      <c r="FO72" s="34" t="str">
        <f>IFERROR(GETPIVOTDATA("Average of TRAVTM(40)",#REF!,"TIMEINT",FO$9,"VEHICLETRAVELTIMEMEASUREMENT",$D72)/3600/24,"--")</f>
        <v>--</v>
      </c>
      <c r="FP72" s="34" t="str">
        <f>IFERROR(GETPIVOTDATA("Average of TRAVTM(40)",#REF!,"TIMEINT",FP$9,"VEHICLETRAVELTIMEMEASUREMENT",$D72)/3600/24,"--")</f>
        <v>--</v>
      </c>
      <c r="FQ72" s="34" t="str">
        <f>IFERROR(GETPIVOTDATA("Average of TRAVTM(40)",#REF!,"TIMEINT",FQ$9,"VEHICLETRAVELTIMEMEASUREMENT",$D72)/3600/24,"--")</f>
        <v>--</v>
      </c>
      <c r="FR72" s="34" t="str">
        <f>IFERROR(GETPIVOTDATA("Average of TRAVTM(40)",#REF!,"TIMEINT",FR$9,"VEHICLETRAVELTIMEMEASUREMENT",$D72)/3600/24,"--")</f>
        <v>--</v>
      </c>
      <c r="FS72" s="34" t="str">
        <f>IFERROR(GETPIVOTDATA("Average of TRAVTM(40)",#REF!,"TIMEINT",FS$9,"VEHICLETRAVELTIMEMEASUREMENT",$D72)/3600/24,"--")</f>
        <v>--</v>
      </c>
      <c r="FT72" s="34" t="str">
        <f>IFERROR(GETPIVOTDATA("Average of TRAVTM(40)",#REF!,"TIMEINT",FT$9,"VEHICLETRAVELTIMEMEASUREMENT",$D72)/3600/24,"--")</f>
        <v>--</v>
      </c>
      <c r="FU72" s="134" t="str">
        <f>IFERROR(GETPIVOTDATA("Average of TRAVTM(40)",#REF!,"TIMEINT",FU$9,"VEHICLETRAVELTIMEMEASUREMENT",$D72)/3600/24,"--")</f>
        <v>--</v>
      </c>
      <c r="FV72" s="331"/>
      <c r="FW72" s="323" t="str">
        <f>IFERROR(GETPIVOTDATA("Average of VEHS(40)",#REF!,"TIMEINT",FW$9,"VEHICLETRAVELTIMEMEASUREMENT",$D72),"--")</f>
        <v>--</v>
      </c>
      <c r="FX72" s="324" t="str">
        <f>IFERROR(GETPIVOTDATA("Average of VEHS(40)",#REF!,"TIMEINT",FX$9,"VEHICLETRAVELTIMEMEASUREMENT",$D72),"--")</f>
        <v>--</v>
      </c>
      <c r="FY72" s="324" t="str">
        <f>IFERROR(GETPIVOTDATA("Average of VEHS(40)",#REF!,"TIMEINT",FY$9,"VEHICLETRAVELTIMEMEASUREMENT",$D72),"--")</f>
        <v>--</v>
      </c>
      <c r="FZ72" s="324" t="str">
        <f>IFERROR(GETPIVOTDATA("Average of VEHS(40)",#REF!,"TIMEINT",FZ$9,"VEHICLETRAVELTIMEMEASUREMENT",$D72),"--")</f>
        <v>--</v>
      </c>
      <c r="GA72" s="324" t="str">
        <f>IFERROR(GETPIVOTDATA("Average of VEHS(40)",#REF!,"TIMEINT",GA$9,"VEHICLETRAVELTIMEMEASUREMENT",$D72),"--")</f>
        <v>--</v>
      </c>
      <c r="GB72" s="324" t="str">
        <f>IFERROR(GETPIVOTDATA("Average of VEHS(40)",#REF!,"TIMEINT",GB$9,"VEHICLETRAVELTIMEMEASUREMENT",$D72),"--")</f>
        <v>--</v>
      </c>
      <c r="GC72" s="324" t="str">
        <f>IFERROR(GETPIVOTDATA("Average of VEHS(40)",#REF!,"TIMEINT",GC$9,"VEHICLETRAVELTIMEMEASUREMENT",$D72),"--")</f>
        <v>--</v>
      </c>
      <c r="GD72" s="324" t="str">
        <f>IFERROR(GETPIVOTDATA("Average of VEHS(40)",#REF!,"TIMEINT",GD$9,"VEHICLETRAVELTIMEMEASUREMENT",$D72),"--")</f>
        <v>--</v>
      </c>
      <c r="GE72" s="324" t="str">
        <f>IFERROR(GETPIVOTDATA("Average of VEHS(40)",#REF!,"TIMEINT",GE$9,"VEHICLETRAVELTIMEMEASUREMENT",$D72),"--")</f>
        <v>--</v>
      </c>
      <c r="GF72" s="324" t="str">
        <f>IFERROR(GETPIVOTDATA("Average of VEHS(40)",#REF!,"TIMEINT",GF$9,"VEHICLETRAVELTIMEMEASUREMENT",$D72),"--")</f>
        <v>--</v>
      </c>
      <c r="GG72" s="324" t="str">
        <f>IFERROR(GETPIVOTDATA("Average of VEHS(40)",#REF!,"TIMEINT",GG$9,"VEHICLETRAVELTIMEMEASUREMENT",$D72),"--")</f>
        <v>--</v>
      </c>
      <c r="GH72" s="324" t="str">
        <f>IFERROR(GETPIVOTDATA("Average of VEHS(40)",#REF!,"TIMEINT",GH$9,"VEHICLETRAVELTIMEMEASUREMENT",$D72),"--")</f>
        <v>--</v>
      </c>
      <c r="GI72" s="324" t="str">
        <f>IFERROR(GETPIVOTDATA("Average of VEHS(40)",#REF!,"TIMEINT",GI$9,"VEHICLETRAVELTIMEMEASUREMENT",$D72),"--")</f>
        <v>--</v>
      </c>
      <c r="GJ72" s="324" t="str">
        <f>IFERROR(GETPIVOTDATA("Average of VEHS(40)",#REF!,"TIMEINT",GJ$9,"VEHICLETRAVELTIMEMEASUREMENT",$D72),"--")</f>
        <v>--</v>
      </c>
      <c r="GK72" s="324" t="str">
        <f>IFERROR(GETPIVOTDATA("Average of VEHS(40)",#REF!,"TIMEINT",GK$9,"VEHICLETRAVELTIMEMEASUREMENT",$D72),"--")</f>
        <v>--</v>
      </c>
      <c r="GL72" s="325" t="str">
        <f>IFERROR(GETPIVOTDATA("Average of VEHS(40)",#REF!,"TIMEINT",GL$9,"VEHICLETRAVELTIMEMEASUREMENT",$D72),"--")</f>
        <v>--</v>
      </c>
      <c r="GM72" s="331"/>
      <c r="GN72" s="209" t="str">
        <f t="shared" si="25"/>
        <v>--</v>
      </c>
      <c r="GO72" s="354" t="str">
        <f t="shared" si="26"/>
        <v>--</v>
      </c>
      <c r="GP72" s="325">
        <f t="shared" si="27"/>
        <v>0</v>
      </c>
      <c r="GQ72" s="331"/>
      <c r="GR72" s="209" t="str">
        <f>IFERROR(GETPIVOTDATA("Average of TRAVTM(60)",#REF!,"TIMEINT",GR$9,"VEHICLETRAVELTIMEMEASUREMENT",$D72)/3600/24,"--")</f>
        <v>--</v>
      </c>
      <c r="GS72" s="34" t="str">
        <f>IFERROR(GETPIVOTDATA("Average of TRAVTM(60)",#REF!,"TIMEINT",GS$9,"VEHICLETRAVELTIMEMEASUREMENT",$D72)/3600/24,"--")</f>
        <v>--</v>
      </c>
      <c r="GT72" s="34" t="str">
        <f>IFERROR(GETPIVOTDATA("Average of TRAVTM(60)",#REF!,"TIMEINT",GT$9,"VEHICLETRAVELTIMEMEASUREMENT",$D72)/3600/24,"--")</f>
        <v>--</v>
      </c>
      <c r="GU72" s="34" t="str">
        <f>IFERROR(GETPIVOTDATA("Average of TRAVTM(60)",#REF!,"TIMEINT",GU$9,"VEHICLETRAVELTIMEMEASUREMENT",$D72)/3600/24,"--")</f>
        <v>--</v>
      </c>
      <c r="GV72" s="34" t="str">
        <f>IFERROR(GETPIVOTDATA("Average of TRAVTM(60)",#REF!,"TIMEINT",GV$9,"VEHICLETRAVELTIMEMEASUREMENT",$D72)/3600/24,"--")</f>
        <v>--</v>
      </c>
      <c r="GW72" s="34" t="str">
        <f>IFERROR(GETPIVOTDATA("Average of TRAVTM(60)",#REF!,"TIMEINT",GW$9,"VEHICLETRAVELTIMEMEASUREMENT",$D72)/3600/24,"--")</f>
        <v>--</v>
      </c>
      <c r="GX72" s="34" t="str">
        <f>IFERROR(GETPIVOTDATA("Average of TRAVTM(60)",#REF!,"TIMEINT",GX$9,"VEHICLETRAVELTIMEMEASUREMENT",$D72)/3600/24,"--")</f>
        <v>--</v>
      </c>
      <c r="GY72" s="34" t="str">
        <f>IFERROR(GETPIVOTDATA("Average of TRAVTM(60)",#REF!,"TIMEINT",GY$9,"VEHICLETRAVELTIMEMEASUREMENT",$D72)/3600/24,"--")</f>
        <v>--</v>
      </c>
      <c r="GZ72" s="34" t="str">
        <f>IFERROR(GETPIVOTDATA("Average of TRAVTM(60)",#REF!,"TIMEINT",GZ$9,"VEHICLETRAVELTIMEMEASUREMENT",$D72)/3600/24,"--")</f>
        <v>--</v>
      </c>
      <c r="HA72" s="34" t="str">
        <f>IFERROR(GETPIVOTDATA("Average of TRAVTM(60)",#REF!,"TIMEINT",HA$9,"VEHICLETRAVELTIMEMEASUREMENT",$D72)/3600/24,"--")</f>
        <v>--</v>
      </c>
      <c r="HB72" s="34" t="str">
        <f>IFERROR(GETPIVOTDATA("Average of TRAVTM(60)",#REF!,"TIMEINT",HB$9,"VEHICLETRAVELTIMEMEASUREMENT",$D72)/3600/24,"--")</f>
        <v>--</v>
      </c>
      <c r="HC72" s="34" t="str">
        <f>IFERROR(GETPIVOTDATA("Average of TRAVTM(60)",#REF!,"TIMEINT",HC$9,"VEHICLETRAVELTIMEMEASUREMENT",$D72)/3600/24,"--")</f>
        <v>--</v>
      </c>
      <c r="HD72" s="34" t="str">
        <f>IFERROR(GETPIVOTDATA("Average of TRAVTM(60)",#REF!,"TIMEINT",HD$9,"VEHICLETRAVELTIMEMEASUREMENT",$D72)/3600/24,"--")</f>
        <v>--</v>
      </c>
      <c r="HE72" s="34" t="str">
        <f>IFERROR(GETPIVOTDATA("Average of TRAVTM(60)",#REF!,"TIMEINT",HE$9,"VEHICLETRAVELTIMEMEASUREMENT",$D72)/3600/24,"--")</f>
        <v>--</v>
      </c>
      <c r="HF72" s="34" t="str">
        <f>IFERROR(GETPIVOTDATA("Average of TRAVTM(60)",#REF!,"TIMEINT",HF$9,"VEHICLETRAVELTIMEMEASUREMENT",$D72)/3600/24,"--")</f>
        <v>--</v>
      </c>
      <c r="HG72" s="134" t="str">
        <f>IFERROR(GETPIVOTDATA("Average of TRAVTM(60)",#REF!,"TIMEINT",HG$9,"VEHICLETRAVELTIMEMEASUREMENT",$D72)/3600/24,"--")</f>
        <v>--</v>
      </c>
      <c r="HH72" s="331"/>
      <c r="HI72" s="323" t="str">
        <f>IFERROR(GETPIVOTDATA("Average of VEHS(60)",#REF!,"TIMEINT",HI$9,"VEHICLETRAVELTIMEMEASUREMENT",$D72),"--")</f>
        <v>--</v>
      </c>
      <c r="HJ72" s="324" t="str">
        <f>IFERROR(GETPIVOTDATA("Average of VEHS(60)",#REF!,"TIMEINT",HJ$9,"VEHICLETRAVELTIMEMEASUREMENT",$D72),"--")</f>
        <v>--</v>
      </c>
      <c r="HK72" s="324" t="str">
        <f>IFERROR(GETPIVOTDATA("Average of VEHS(60)",#REF!,"TIMEINT",HK$9,"VEHICLETRAVELTIMEMEASUREMENT",$D72),"--")</f>
        <v>--</v>
      </c>
      <c r="HL72" s="324" t="str">
        <f>IFERROR(GETPIVOTDATA("Average of VEHS(60)",#REF!,"TIMEINT",HL$9,"VEHICLETRAVELTIMEMEASUREMENT",$D72),"--")</f>
        <v>--</v>
      </c>
      <c r="HM72" s="324" t="str">
        <f>IFERROR(GETPIVOTDATA("Average of VEHS(60)",#REF!,"TIMEINT",HM$9,"VEHICLETRAVELTIMEMEASUREMENT",$D72),"--")</f>
        <v>--</v>
      </c>
      <c r="HN72" s="324" t="str">
        <f>IFERROR(GETPIVOTDATA("Average of VEHS(60)",#REF!,"TIMEINT",HN$9,"VEHICLETRAVELTIMEMEASUREMENT",$D72),"--")</f>
        <v>--</v>
      </c>
      <c r="HO72" s="324" t="str">
        <f>IFERROR(GETPIVOTDATA("Average of VEHS(60)",#REF!,"TIMEINT",HO$9,"VEHICLETRAVELTIMEMEASUREMENT",$D72),"--")</f>
        <v>--</v>
      </c>
      <c r="HP72" s="324" t="str">
        <f>IFERROR(GETPIVOTDATA("Average of VEHS(60)",#REF!,"TIMEINT",HP$9,"VEHICLETRAVELTIMEMEASUREMENT",$D72),"--")</f>
        <v>--</v>
      </c>
      <c r="HQ72" s="324" t="str">
        <f>IFERROR(GETPIVOTDATA("Average of VEHS(60)",#REF!,"TIMEINT",HQ$9,"VEHICLETRAVELTIMEMEASUREMENT",$D72),"--")</f>
        <v>--</v>
      </c>
      <c r="HR72" s="324" t="str">
        <f>IFERROR(GETPIVOTDATA("Average of VEHS(60)",#REF!,"TIMEINT",HR$9,"VEHICLETRAVELTIMEMEASUREMENT",$D72),"--")</f>
        <v>--</v>
      </c>
      <c r="HS72" s="324" t="str">
        <f>IFERROR(GETPIVOTDATA("Average of VEHS(60)",#REF!,"TIMEINT",HS$9,"VEHICLETRAVELTIMEMEASUREMENT",$D72),"--")</f>
        <v>--</v>
      </c>
      <c r="HT72" s="324" t="str">
        <f>IFERROR(GETPIVOTDATA("Average of VEHS(60)",#REF!,"TIMEINT",HT$9,"VEHICLETRAVELTIMEMEASUREMENT",$D72),"--")</f>
        <v>--</v>
      </c>
      <c r="HU72" s="324" t="str">
        <f>IFERROR(GETPIVOTDATA("Average of VEHS(60)",#REF!,"TIMEINT",HU$9,"VEHICLETRAVELTIMEMEASUREMENT",$D72),"--")</f>
        <v>--</v>
      </c>
      <c r="HV72" s="324" t="str">
        <f>IFERROR(GETPIVOTDATA("Average of VEHS(60)",#REF!,"TIMEINT",HV$9,"VEHICLETRAVELTIMEMEASUREMENT",$D72),"--")</f>
        <v>--</v>
      </c>
      <c r="HW72" s="324" t="str">
        <f>IFERROR(GETPIVOTDATA("Average of VEHS(60)",#REF!,"TIMEINT",HW$9,"VEHICLETRAVELTIMEMEASUREMENT",$D72),"--")</f>
        <v>--</v>
      </c>
      <c r="HX72" s="325" t="str">
        <f>IFERROR(GETPIVOTDATA("Average of VEHS(60)",#REF!,"TIMEINT",HX$9,"VEHICLETRAVELTIMEMEASUREMENT",$D72),"--")</f>
        <v>--</v>
      </c>
      <c r="HY72" s="331"/>
      <c r="HZ72" s="209" t="str">
        <f t="shared" si="28"/>
        <v>--</v>
      </c>
      <c r="IA72" s="354" t="str">
        <f t="shared" si="29"/>
        <v>--</v>
      </c>
      <c r="IB72" s="325">
        <f t="shared" si="30"/>
        <v>0</v>
      </c>
      <c r="IC72" s="638"/>
      <c r="ID72" s="323" t="str">
        <f>IFERROR(AVERAGEIFS('VISSIM Travel Time Outputs'!#REF!,'VISSIM Travel Time Outputs'!#REF!,$D72,'VISSIM Travel Time Outputs'!#REF!,"AVG",'VISSIM Travel Time Outputs'!#REF!,ID$9),"-")</f>
        <v>-</v>
      </c>
      <c r="IE72" s="324" t="str">
        <f>IFERROR(AVERAGEIFS('VISSIM Travel Time Outputs'!#REF!,'VISSIM Travel Time Outputs'!#REF!,$D72,'VISSIM Travel Time Outputs'!#REF!,"AVG",'VISSIM Travel Time Outputs'!#REF!,IE$9),"-")</f>
        <v>-</v>
      </c>
      <c r="IF72" s="324" t="str">
        <f>IFERROR(AVERAGEIFS('VISSIM Travel Time Outputs'!#REF!,'VISSIM Travel Time Outputs'!#REF!,$D72,'VISSIM Travel Time Outputs'!#REF!,"AVG",'VISSIM Travel Time Outputs'!#REF!,IF$9),"-")</f>
        <v>-</v>
      </c>
      <c r="IG72" s="324" t="str">
        <f>IFERROR(AVERAGEIFS('VISSIM Travel Time Outputs'!#REF!,'VISSIM Travel Time Outputs'!#REF!,$D72,'VISSIM Travel Time Outputs'!#REF!,"AVG",'VISSIM Travel Time Outputs'!#REF!,IG$9),"-")</f>
        <v>-</v>
      </c>
      <c r="IH72" s="324" t="str">
        <f>IFERROR(AVERAGEIFS('VISSIM Travel Time Outputs'!#REF!,'VISSIM Travel Time Outputs'!#REF!,$D72,'VISSIM Travel Time Outputs'!#REF!,"AVG",'VISSIM Travel Time Outputs'!#REF!,IH$9),"-")</f>
        <v>-</v>
      </c>
      <c r="II72" s="324" t="str">
        <f>IFERROR(AVERAGEIFS('VISSIM Travel Time Outputs'!#REF!,'VISSIM Travel Time Outputs'!#REF!,$D72,'VISSIM Travel Time Outputs'!#REF!,"AVG",'VISSIM Travel Time Outputs'!#REF!,II$9),"-")</f>
        <v>-</v>
      </c>
      <c r="IJ72" s="324" t="str">
        <f>IFERROR(AVERAGEIFS('VISSIM Travel Time Outputs'!#REF!,'VISSIM Travel Time Outputs'!#REF!,$D72,'VISSIM Travel Time Outputs'!#REF!,"AVG",'VISSIM Travel Time Outputs'!#REF!,IJ$9),"-")</f>
        <v>-</v>
      </c>
      <c r="IK72" s="324" t="str">
        <f>IFERROR(AVERAGEIFS('VISSIM Travel Time Outputs'!#REF!,'VISSIM Travel Time Outputs'!#REF!,$D72,'VISSIM Travel Time Outputs'!#REF!,"AVG",'VISSIM Travel Time Outputs'!#REF!,IK$9),"-")</f>
        <v>-</v>
      </c>
      <c r="IL72" s="324" t="str">
        <f>IFERROR(AVERAGEIFS('VISSIM Travel Time Outputs'!#REF!,'VISSIM Travel Time Outputs'!#REF!,$D72,'VISSIM Travel Time Outputs'!#REF!,"AVG",'VISSIM Travel Time Outputs'!#REF!,IL$9),"-")</f>
        <v>-</v>
      </c>
      <c r="IM72" s="324" t="str">
        <f>IFERROR(AVERAGEIFS('VISSIM Travel Time Outputs'!#REF!,'VISSIM Travel Time Outputs'!#REF!,$D72,'VISSIM Travel Time Outputs'!#REF!,"AVG",'VISSIM Travel Time Outputs'!#REF!,IM$9),"-")</f>
        <v>-</v>
      </c>
      <c r="IN72" s="324" t="str">
        <f>IFERROR(AVERAGEIFS('VISSIM Travel Time Outputs'!#REF!,'VISSIM Travel Time Outputs'!#REF!,$D72,'VISSIM Travel Time Outputs'!#REF!,"AVG",'VISSIM Travel Time Outputs'!#REF!,IN$9),"-")</f>
        <v>-</v>
      </c>
      <c r="IO72" s="324" t="str">
        <f>IFERROR(AVERAGEIFS('VISSIM Travel Time Outputs'!#REF!,'VISSIM Travel Time Outputs'!#REF!,$D72,'VISSIM Travel Time Outputs'!#REF!,"AVG",'VISSIM Travel Time Outputs'!#REF!,IO$9),"-")</f>
        <v>-</v>
      </c>
      <c r="IP72" s="324" t="str">
        <f>IFERROR(AVERAGEIFS('VISSIM Travel Time Outputs'!#REF!,'VISSIM Travel Time Outputs'!#REF!,$D72,'VISSIM Travel Time Outputs'!#REF!,"AVG",'VISSIM Travel Time Outputs'!#REF!,IP$9),"-")</f>
        <v>-</v>
      </c>
      <c r="IQ72" s="324" t="str">
        <f>IFERROR(AVERAGEIFS('VISSIM Travel Time Outputs'!#REF!,'VISSIM Travel Time Outputs'!#REF!,$D72,'VISSIM Travel Time Outputs'!#REF!,"AVG",'VISSIM Travel Time Outputs'!#REF!,IQ$9),"-")</f>
        <v>-</v>
      </c>
      <c r="IR72" s="324" t="str">
        <f>IFERROR(AVERAGEIFS('VISSIM Travel Time Outputs'!#REF!,'VISSIM Travel Time Outputs'!#REF!,$D72,'VISSIM Travel Time Outputs'!#REF!,"AVG",'VISSIM Travel Time Outputs'!#REF!,IR$9),"-")</f>
        <v>-</v>
      </c>
      <c r="IS72" s="325" t="str">
        <f>IFERROR(AVERAGEIFS('VISSIM Travel Time Outputs'!#REF!,'VISSIM Travel Time Outputs'!#REF!,$D72,'VISSIM Travel Time Outputs'!#REF!,"AVG",'VISSIM Travel Time Outputs'!#REF!,IS$9),"-")</f>
        <v>-</v>
      </c>
      <c r="IT72" s="325" t="str">
        <f t="shared" si="31"/>
        <v>--</v>
      </c>
    </row>
    <row r="73" spans="1:254" x14ac:dyDescent="0.35">
      <c r="A73" s="252" t="str">
        <f t="shared" si="12"/>
        <v>H</v>
      </c>
      <c r="B73" s="319">
        <f t="shared" si="33"/>
        <v>64</v>
      </c>
      <c r="C73" s="413">
        <f>INDEX('Input - Travel Times'!$B$3:$AH$103,MATCH($B73,'Input - Travel Times'!$B$3:$B$103,0),MATCH(C$9,'Input - Travel Times'!$B$3:$AH$3,0))</f>
        <v>0</v>
      </c>
      <c r="D73" s="150">
        <f>INDEX('Input - Travel Times'!$B$3:$AH$103,MATCH($B73,'Input - Travel Times'!$B$3:$B$103,0),MATCH(D$9,'Input - Travel Times'!$B$3:$AH$3,0))</f>
        <v>0</v>
      </c>
      <c r="E73" s="518">
        <f>TIME(0,0,INDEX('Input - Travel Times'!$B$3:$AH$103,MATCH($B73,'Input - Travel Times'!$B$3:$B$103,0),MATCH(E$9,'Input - Travel Times'!$B$3:$AH$3,0)))</f>
        <v>0</v>
      </c>
      <c r="F73" s="518">
        <f>TIME(0,0,INDEX('Input - Travel Times'!$B$3:$AH$103,MATCH($B73,'Input - Travel Times'!$B$3:$B$103,0),MATCH(F$9,'Input - Travel Times'!$B$3:$AH$3,0)))</f>
        <v>0</v>
      </c>
      <c r="G73" s="518">
        <f>TIME(0,0,INDEX('Input - Travel Times'!$B$3:$AH$103,MATCH($B73,'Input - Travel Times'!$B$3:$B$103,0),MATCH(G$9,'Input - Travel Times'!$B$3:$AH$3,0)))</f>
        <v>0</v>
      </c>
      <c r="H73" s="518">
        <f>TIME(0,0,INDEX('Input - Travel Times'!$B$3:$AH$103,MATCH($B73,'Input - Travel Times'!$B$3:$B$103,0),MATCH(H$9,'Input - Travel Times'!$B$3:$AH$3,0)))</f>
        <v>0</v>
      </c>
      <c r="J73" s="209" t="str">
        <f>IFERROR(TIME(0,0,AVERAGEIFS('VISSIM Travel Time Outputs'!$I:$I,'VISSIM Travel Time Outputs'!$D:$D,$D73,'VISSIM Travel Time Outputs'!$A:$A,"AVG",'VISSIM Travel Time Outputs'!$B:$B,J$9)),"-")</f>
        <v>-</v>
      </c>
      <c r="K73" s="34" t="str">
        <f>IFERROR(TIME(0,0,AVERAGEIFS('VISSIM Travel Time Outputs'!$I:$I,'VISSIM Travel Time Outputs'!$D:$D,$D73,'VISSIM Travel Time Outputs'!$A:$A,"AVG",'VISSIM Travel Time Outputs'!$B:$B,K$9)),"-")</f>
        <v>-</v>
      </c>
      <c r="L73" s="34" t="str">
        <f>IFERROR(TIME(0,0,AVERAGEIFS('VISSIM Travel Time Outputs'!$I:$I,'VISSIM Travel Time Outputs'!$D:$D,$D73,'VISSIM Travel Time Outputs'!$A:$A,"AVG",'VISSIM Travel Time Outputs'!$B:$B,L$9)),"-")</f>
        <v>-</v>
      </c>
      <c r="M73" s="34" t="str">
        <f>IFERROR(TIME(0,0,AVERAGEIFS('VISSIM Travel Time Outputs'!$I:$I,'VISSIM Travel Time Outputs'!$D:$D,$D73,'VISSIM Travel Time Outputs'!$A:$A,"AVG",'VISSIM Travel Time Outputs'!$B:$B,M$9)),"-")</f>
        <v>-</v>
      </c>
      <c r="N73" s="34" t="str">
        <f>IFERROR(TIME(0,0,AVERAGEIFS('VISSIM Travel Time Outputs'!$I:$I,'VISSIM Travel Time Outputs'!$D:$D,$D73,'VISSIM Travel Time Outputs'!$A:$A,"AVG",'VISSIM Travel Time Outputs'!$B:$B,N$9)),"-")</f>
        <v>-</v>
      </c>
      <c r="O73" s="34" t="str">
        <f>IFERROR(TIME(0,0,AVERAGEIFS('VISSIM Travel Time Outputs'!$I:$I,'VISSIM Travel Time Outputs'!$D:$D,$D73,'VISSIM Travel Time Outputs'!$A:$A,"AVG",'VISSIM Travel Time Outputs'!$B:$B,O$9)),"-")</f>
        <v>-</v>
      </c>
      <c r="P73" s="34" t="str">
        <f>IFERROR(TIME(0,0,AVERAGEIFS('VISSIM Travel Time Outputs'!$I:$I,'VISSIM Travel Time Outputs'!$D:$D,$D73,'VISSIM Travel Time Outputs'!$A:$A,"AVG",'VISSIM Travel Time Outputs'!$B:$B,P$9)),"-")</f>
        <v>-</v>
      </c>
      <c r="Q73" s="34" t="str">
        <f>IFERROR(TIME(0,0,AVERAGEIFS('VISSIM Travel Time Outputs'!$I:$I,'VISSIM Travel Time Outputs'!$D:$D,$D73,'VISSIM Travel Time Outputs'!$A:$A,"AVG",'VISSIM Travel Time Outputs'!$B:$B,Q$9)),"-")</f>
        <v>-</v>
      </c>
      <c r="R73" s="34" t="str">
        <f>IFERROR(TIME(0,0,AVERAGEIFS('VISSIM Travel Time Outputs'!$I:$I,'VISSIM Travel Time Outputs'!$D:$D,$D73,'VISSIM Travel Time Outputs'!$A:$A,"AVG",'VISSIM Travel Time Outputs'!$B:$B,R$9)),"-")</f>
        <v>-</v>
      </c>
      <c r="S73" s="34" t="str">
        <f>IFERROR(TIME(0,0,AVERAGEIFS('VISSIM Travel Time Outputs'!$I:$I,'VISSIM Travel Time Outputs'!$D:$D,$D73,'VISSIM Travel Time Outputs'!$A:$A,"AVG",'VISSIM Travel Time Outputs'!$B:$B,S$9)),"-")</f>
        <v>-</v>
      </c>
      <c r="T73" s="34" t="str">
        <f>IFERROR(TIME(0,0,AVERAGEIFS('VISSIM Travel Time Outputs'!$I:$I,'VISSIM Travel Time Outputs'!$D:$D,$D73,'VISSIM Travel Time Outputs'!$A:$A,"AVG",'VISSIM Travel Time Outputs'!$B:$B,T$9)),"-")</f>
        <v>-</v>
      </c>
      <c r="U73" s="34" t="str">
        <f>IFERROR(TIME(0,0,AVERAGEIFS('VISSIM Travel Time Outputs'!$I:$I,'VISSIM Travel Time Outputs'!$D:$D,$D73,'VISSIM Travel Time Outputs'!$A:$A,"AVG",'VISSIM Travel Time Outputs'!$B:$B,U$9)),"-")</f>
        <v>-</v>
      </c>
      <c r="V73" s="34" t="str">
        <f>IFERROR(TIME(0,0,AVERAGEIFS('VISSIM Travel Time Outputs'!$I:$I,'VISSIM Travel Time Outputs'!$D:$D,$D73,'VISSIM Travel Time Outputs'!$A:$A,"AVG",'VISSIM Travel Time Outputs'!$B:$B,V$9)),"-")</f>
        <v>-</v>
      </c>
      <c r="W73" s="34" t="str">
        <f>IFERROR(TIME(0,0,AVERAGEIFS('VISSIM Travel Time Outputs'!$I:$I,'VISSIM Travel Time Outputs'!$D:$D,$D73,'VISSIM Travel Time Outputs'!$A:$A,"AVG",'VISSIM Travel Time Outputs'!$B:$B,W$9)),"-")</f>
        <v>-</v>
      </c>
      <c r="X73" s="34" t="str">
        <f>IFERROR(TIME(0,0,AVERAGEIFS('VISSIM Travel Time Outputs'!$I:$I,'VISSIM Travel Time Outputs'!$D:$D,$D73,'VISSIM Travel Time Outputs'!$A:$A,"AVG",'VISSIM Travel Time Outputs'!$B:$B,X$9)),"-")</f>
        <v>-</v>
      </c>
      <c r="Y73" s="134" t="str">
        <f>IFERROR(TIME(0,0,AVERAGEIFS('VISSIM Travel Time Outputs'!$I:$I,'VISSIM Travel Time Outputs'!$D:$D,$D73,'VISSIM Travel Time Outputs'!$A:$A,"AVG",'VISSIM Travel Time Outputs'!$B:$B,Y$9)),"-")</f>
        <v>-</v>
      </c>
      <c r="Z73" s="254"/>
      <c r="AA73" s="323" t="str">
        <f>IFERROR(AVERAGEIFS('VISSIM Travel Time Outputs'!$F:$F,'VISSIM Travel Time Outputs'!$D:$D,$D73,'VISSIM Travel Time Outputs'!$A:$A,"AVG",'VISSIM Travel Time Outputs'!$B:$B,AA$9),"-")</f>
        <v>-</v>
      </c>
      <c r="AB73" s="324" t="str">
        <f>IFERROR(AVERAGEIFS('VISSIM Travel Time Outputs'!$F:$F,'VISSIM Travel Time Outputs'!$D:$D,$D73,'VISSIM Travel Time Outputs'!$A:$A,"AVG",'VISSIM Travel Time Outputs'!$B:$B,AB$9),"-")</f>
        <v>-</v>
      </c>
      <c r="AC73" s="324" t="str">
        <f>IFERROR(AVERAGEIFS('VISSIM Travel Time Outputs'!$F:$F,'VISSIM Travel Time Outputs'!$D:$D,$D73,'VISSIM Travel Time Outputs'!$A:$A,"AVG",'VISSIM Travel Time Outputs'!$B:$B,AC$9),"-")</f>
        <v>-</v>
      </c>
      <c r="AD73" s="324" t="str">
        <f>IFERROR(AVERAGEIFS('VISSIM Travel Time Outputs'!$F:$F,'VISSIM Travel Time Outputs'!$D:$D,$D73,'VISSIM Travel Time Outputs'!$A:$A,"AVG",'VISSIM Travel Time Outputs'!$B:$B,AD$9),"-")</f>
        <v>-</v>
      </c>
      <c r="AE73" s="324" t="str">
        <f>IFERROR(AVERAGEIFS('VISSIM Travel Time Outputs'!$F:$F,'VISSIM Travel Time Outputs'!$D:$D,$D73,'VISSIM Travel Time Outputs'!$A:$A,"AVG",'VISSIM Travel Time Outputs'!$B:$B,AE$9),"-")</f>
        <v>-</v>
      </c>
      <c r="AF73" s="324" t="str">
        <f>IFERROR(AVERAGEIFS('VISSIM Travel Time Outputs'!$F:$F,'VISSIM Travel Time Outputs'!$D:$D,$D73,'VISSIM Travel Time Outputs'!$A:$A,"AVG",'VISSIM Travel Time Outputs'!$B:$B,AF$9),"-")</f>
        <v>-</v>
      </c>
      <c r="AG73" s="324" t="str">
        <f>IFERROR(AVERAGEIFS('VISSIM Travel Time Outputs'!$F:$F,'VISSIM Travel Time Outputs'!$D:$D,$D73,'VISSIM Travel Time Outputs'!$A:$A,"AVG",'VISSIM Travel Time Outputs'!$B:$B,AG$9),"-")</f>
        <v>-</v>
      </c>
      <c r="AH73" s="324" t="str">
        <f>IFERROR(AVERAGEIFS('VISSIM Travel Time Outputs'!$F:$F,'VISSIM Travel Time Outputs'!$D:$D,$D73,'VISSIM Travel Time Outputs'!$A:$A,"AVG",'VISSIM Travel Time Outputs'!$B:$B,AH$9),"-")</f>
        <v>-</v>
      </c>
      <c r="AI73" s="324" t="str">
        <f>IFERROR(AVERAGEIFS('VISSIM Travel Time Outputs'!$F:$F,'VISSIM Travel Time Outputs'!$D:$D,$D73,'VISSIM Travel Time Outputs'!$A:$A,"AVG",'VISSIM Travel Time Outputs'!$B:$B,AI$9),"-")</f>
        <v>-</v>
      </c>
      <c r="AJ73" s="324" t="str">
        <f>IFERROR(AVERAGEIFS('VISSIM Travel Time Outputs'!$F:$F,'VISSIM Travel Time Outputs'!$D:$D,$D73,'VISSIM Travel Time Outputs'!$A:$A,"AVG",'VISSIM Travel Time Outputs'!$B:$B,AJ$9),"-")</f>
        <v>-</v>
      </c>
      <c r="AK73" s="324" t="str">
        <f>IFERROR(AVERAGEIFS('VISSIM Travel Time Outputs'!$F:$F,'VISSIM Travel Time Outputs'!$D:$D,$D73,'VISSIM Travel Time Outputs'!$A:$A,"AVG",'VISSIM Travel Time Outputs'!$B:$B,AK$9),"-")</f>
        <v>-</v>
      </c>
      <c r="AL73" s="324" t="str">
        <f>IFERROR(AVERAGEIFS('VISSIM Travel Time Outputs'!$F:$F,'VISSIM Travel Time Outputs'!$D:$D,$D73,'VISSIM Travel Time Outputs'!$A:$A,"AVG",'VISSIM Travel Time Outputs'!$B:$B,AL$9),"-")</f>
        <v>-</v>
      </c>
      <c r="AM73" s="324" t="str">
        <f>IFERROR(AVERAGEIFS('VISSIM Travel Time Outputs'!$F:$F,'VISSIM Travel Time Outputs'!$D:$D,$D73,'VISSIM Travel Time Outputs'!$A:$A,"AVG",'VISSIM Travel Time Outputs'!$B:$B,AM$9),"-")</f>
        <v>-</v>
      </c>
      <c r="AN73" s="324" t="str">
        <f>IFERROR(AVERAGEIFS('VISSIM Travel Time Outputs'!$F:$F,'VISSIM Travel Time Outputs'!$D:$D,$D73,'VISSIM Travel Time Outputs'!$A:$A,"AVG",'VISSIM Travel Time Outputs'!$B:$B,AN$9),"-")</f>
        <v>-</v>
      </c>
      <c r="AO73" s="324" t="str">
        <f>IFERROR(AVERAGEIFS('VISSIM Travel Time Outputs'!$F:$F,'VISSIM Travel Time Outputs'!$D:$D,$D73,'VISSIM Travel Time Outputs'!$A:$A,"AVG",'VISSIM Travel Time Outputs'!$B:$B,AO$9),"-")</f>
        <v>-</v>
      </c>
      <c r="AP73" s="325" t="str">
        <f>IFERROR(AVERAGEIFS('VISSIM Travel Time Outputs'!$F:$F,'VISSIM Travel Time Outputs'!$D:$D,$D73,'VISSIM Travel Time Outputs'!$A:$A,"AVG",'VISSIM Travel Time Outputs'!$B:$B,AP$9),"-")</f>
        <v>-</v>
      </c>
      <c r="AQ73" s="331"/>
      <c r="AR73" s="209" t="str">
        <f t="shared" si="13"/>
        <v>--</v>
      </c>
      <c r="AS73" s="354" t="str">
        <f t="shared" si="14"/>
        <v>--</v>
      </c>
      <c r="AT73" s="325">
        <f t="shared" si="15"/>
        <v>0</v>
      </c>
      <c r="AU73" s="255"/>
      <c r="AV73" s="209" t="str">
        <f>IFERROR(TIME(0,0,AVERAGEIFS('VISSIM Travel Time Outputs'!$J:$J,'VISSIM Travel Time Outputs'!$D:$D,$D73,'VISSIM Travel Time Outputs'!$A:$A,"AVG",'VISSIM Travel Time Outputs'!$B:$B,AV$9)),"-")</f>
        <v>-</v>
      </c>
      <c r="AW73" s="34" t="str">
        <f>IFERROR(TIME(0,0,AVERAGEIFS('VISSIM Travel Time Outputs'!$J:$J,'VISSIM Travel Time Outputs'!$D:$D,$D73,'VISSIM Travel Time Outputs'!$A:$A,"AVG",'VISSIM Travel Time Outputs'!$B:$B,AW$9)),"-")</f>
        <v>-</v>
      </c>
      <c r="AX73" s="34" t="str">
        <f>IFERROR(TIME(0,0,AVERAGEIFS('VISSIM Travel Time Outputs'!$J:$J,'VISSIM Travel Time Outputs'!$D:$D,$D73,'VISSIM Travel Time Outputs'!$A:$A,"AVG",'VISSIM Travel Time Outputs'!$B:$B,AX$9)),"-")</f>
        <v>-</v>
      </c>
      <c r="AY73" s="34" t="str">
        <f>IFERROR(TIME(0,0,AVERAGEIFS('VISSIM Travel Time Outputs'!$J:$J,'VISSIM Travel Time Outputs'!$D:$D,$D73,'VISSIM Travel Time Outputs'!$A:$A,"AVG",'VISSIM Travel Time Outputs'!$B:$B,AY$9)),"-")</f>
        <v>-</v>
      </c>
      <c r="AZ73" s="34" t="str">
        <f>IFERROR(TIME(0,0,AVERAGEIFS('VISSIM Travel Time Outputs'!$J:$J,'VISSIM Travel Time Outputs'!$D:$D,$D73,'VISSIM Travel Time Outputs'!$A:$A,"AVG",'VISSIM Travel Time Outputs'!$B:$B,AZ$9)),"-")</f>
        <v>-</v>
      </c>
      <c r="BA73" s="34" t="str">
        <f>IFERROR(TIME(0,0,AVERAGEIFS('VISSIM Travel Time Outputs'!$J:$J,'VISSIM Travel Time Outputs'!$D:$D,$D73,'VISSIM Travel Time Outputs'!$A:$A,"AVG",'VISSIM Travel Time Outputs'!$B:$B,BA$9)),"-")</f>
        <v>-</v>
      </c>
      <c r="BB73" s="34" t="str">
        <f>IFERROR(TIME(0,0,AVERAGEIFS('VISSIM Travel Time Outputs'!$J:$J,'VISSIM Travel Time Outputs'!$D:$D,$D73,'VISSIM Travel Time Outputs'!$A:$A,"AVG",'VISSIM Travel Time Outputs'!$B:$B,BB$9)),"-")</f>
        <v>-</v>
      </c>
      <c r="BC73" s="34" t="str">
        <f>IFERROR(TIME(0,0,AVERAGEIFS('VISSIM Travel Time Outputs'!$J:$J,'VISSIM Travel Time Outputs'!$D:$D,$D73,'VISSIM Travel Time Outputs'!$A:$A,"AVG",'VISSIM Travel Time Outputs'!$B:$B,BC$9)),"-")</f>
        <v>-</v>
      </c>
      <c r="BD73" s="34" t="str">
        <f>IFERROR(TIME(0,0,AVERAGEIFS('VISSIM Travel Time Outputs'!$J:$J,'VISSIM Travel Time Outputs'!$D:$D,$D73,'VISSIM Travel Time Outputs'!$A:$A,"AVG",'VISSIM Travel Time Outputs'!$B:$B,BD$9)),"-")</f>
        <v>-</v>
      </c>
      <c r="BE73" s="34" t="str">
        <f>IFERROR(TIME(0,0,AVERAGEIFS('VISSIM Travel Time Outputs'!$J:$J,'VISSIM Travel Time Outputs'!$D:$D,$D73,'VISSIM Travel Time Outputs'!$A:$A,"AVG",'VISSIM Travel Time Outputs'!$B:$B,BE$9)),"-")</f>
        <v>-</v>
      </c>
      <c r="BF73" s="34" t="str">
        <f>IFERROR(TIME(0,0,AVERAGEIFS('VISSIM Travel Time Outputs'!$J:$J,'VISSIM Travel Time Outputs'!$D:$D,$D73,'VISSIM Travel Time Outputs'!$A:$A,"AVG",'VISSIM Travel Time Outputs'!$B:$B,BF$9)),"-")</f>
        <v>-</v>
      </c>
      <c r="BG73" s="34" t="str">
        <f>IFERROR(TIME(0,0,AVERAGEIFS('VISSIM Travel Time Outputs'!$J:$J,'VISSIM Travel Time Outputs'!$D:$D,$D73,'VISSIM Travel Time Outputs'!$A:$A,"AVG",'VISSIM Travel Time Outputs'!$B:$B,BG$9)),"-")</f>
        <v>-</v>
      </c>
      <c r="BH73" s="34" t="str">
        <f>IFERROR(TIME(0,0,AVERAGEIFS('VISSIM Travel Time Outputs'!$J:$J,'VISSIM Travel Time Outputs'!$D:$D,$D73,'VISSIM Travel Time Outputs'!$A:$A,"AVG",'VISSIM Travel Time Outputs'!$B:$B,BH$9)),"-")</f>
        <v>-</v>
      </c>
      <c r="BI73" s="34" t="str">
        <f>IFERROR(TIME(0,0,AVERAGEIFS('VISSIM Travel Time Outputs'!$J:$J,'VISSIM Travel Time Outputs'!$D:$D,$D73,'VISSIM Travel Time Outputs'!$A:$A,"AVG",'VISSIM Travel Time Outputs'!$B:$B,BI$9)),"-")</f>
        <v>-</v>
      </c>
      <c r="BJ73" s="34" t="str">
        <f>IFERROR(TIME(0,0,AVERAGEIFS('VISSIM Travel Time Outputs'!$J:$J,'VISSIM Travel Time Outputs'!$D:$D,$D73,'VISSIM Travel Time Outputs'!$A:$A,"AVG",'VISSIM Travel Time Outputs'!$B:$B,BJ$9)),"-")</f>
        <v>-</v>
      </c>
      <c r="BK73" s="134" t="str">
        <f>IFERROR(TIME(0,0,AVERAGEIFS('VISSIM Travel Time Outputs'!$J:$J,'VISSIM Travel Time Outputs'!$D:$D,$D73,'VISSIM Travel Time Outputs'!$A:$A,"AVG",'VISSIM Travel Time Outputs'!$B:$B,BK$9)),"-")</f>
        <v>-</v>
      </c>
      <c r="BL73" s="126"/>
      <c r="BM73" s="323" t="str">
        <f>IFERROR(AVERAGEIFS('VISSIM Travel Time Outputs'!$G:$G,'VISSIM Travel Time Outputs'!$D:$D,$D73,'VISSIM Travel Time Outputs'!$A:$A,"AVG",'VISSIM Travel Time Outputs'!$B:$B,BM$9),"-")</f>
        <v>-</v>
      </c>
      <c r="BN73" s="324" t="str">
        <f>IFERROR(AVERAGEIFS('VISSIM Travel Time Outputs'!$G:$G,'VISSIM Travel Time Outputs'!$D:$D,$D73,'VISSIM Travel Time Outputs'!$A:$A,"AVG",'VISSIM Travel Time Outputs'!$B:$B,BN$9),"-")</f>
        <v>-</v>
      </c>
      <c r="BO73" s="324" t="str">
        <f>IFERROR(AVERAGEIFS('VISSIM Travel Time Outputs'!$G:$G,'VISSIM Travel Time Outputs'!$D:$D,$D73,'VISSIM Travel Time Outputs'!$A:$A,"AVG",'VISSIM Travel Time Outputs'!$B:$B,BO$9),"-")</f>
        <v>-</v>
      </c>
      <c r="BP73" s="324" t="str">
        <f>IFERROR(AVERAGEIFS('VISSIM Travel Time Outputs'!$G:$G,'VISSIM Travel Time Outputs'!$D:$D,$D73,'VISSIM Travel Time Outputs'!$A:$A,"AVG",'VISSIM Travel Time Outputs'!$B:$B,BP$9),"-")</f>
        <v>-</v>
      </c>
      <c r="BQ73" s="324" t="str">
        <f>IFERROR(AVERAGEIFS('VISSIM Travel Time Outputs'!$G:$G,'VISSIM Travel Time Outputs'!$D:$D,$D73,'VISSIM Travel Time Outputs'!$A:$A,"AVG",'VISSIM Travel Time Outputs'!$B:$B,BQ$9),"-")</f>
        <v>-</v>
      </c>
      <c r="BR73" s="324" t="str">
        <f>IFERROR(AVERAGEIFS('VISSIM Travel Time Outputs'!$G:$G,'VISSIM Travel Time Outputs'!$D:$D,$D73,'VISSIM Travel Time Outputs'!$A:$A,"AVG",'VISSIM Travel Time Outputs'!$B:$B,BR$9),"-")</f>
        <v>-</v>
      </c>
      <c r="BS73" s="324" t="str">
        <f>IFERROR(AVERAGEIFS('VISSIM Travel Time Outputs'!$G:$G,'VISSIM Travel Time Outputs'!$D:$D,$D73,'VISSIM Travel Time Outputs'!$A:$A,"AVG",'VISSIM Travel Time Outputs'!$B:$B,BS$9),"-")</f>
        <v>-</v>
      </c>
      <c r="BT73" s="324" t="str">
        <f>IFERROR(AVERAGEIFS('VISSIM Travel Time Outputs'!$G:$G,'VISSIM Travel Time Outputs'!$D:$D,$D73,'VISSIM Travel Time Outputs'!$A:$A,"AVG",'VISSIM Travel Time Outputs'!$B:$B,BT$9),"-")</f>
        <v>-</v>
      </c>
      <c r="BU73" s="324" t="str">
        <f>IFERROR(AVERAGEIFS('VISSIM Travel Time Outputs'!$G:$G,'VISSIM Travel Time Outputs'!$D:$D,$D73,'VISSIM Travel Time Outputs'!$A:$A,"AVG",'VISSIM Travel Time Outputs'!$B:$B,BU$9),"-")</f>
        <v>-</v>
      </c>
      <c r="BV73" s="324" t="str">
        <f>IFERROR(AVERAGEIFS('VISSIM Travel Time Outputs'!$G:$G,'VISSIM Travel Time Outputs'!$D:$D,$D73,'VISSIM Travel Time Outputs'!$A:$A,"AVG",'VISSIM Travel Time Outputs'!$B:$B,BV$9),"-")</f>
        <v>-</v>
      </c>
      <c r="BW73" s="324" t="str">
        <f>IFERROR(AVERAGEIFS('VISSIM Travel Time Outputs'!$G:$G,'VISSIM Travel Time Outputs'!$D:$D,$D73,'VISSIM Travel Time Outputs'!$A:$A,"AVG",'VISSIM Travel Time Outputs'!$B:$B,BW$9),"-")</f>
        <v>-</v>
      </c>
      <c r="BX73" s="324" t="str">
        <f>IFERROR(AVERAGEIFS('VISSIM Travel Time Outputs'!$G:$G,'VISSIM Travel Time Outputs'!$D:$D,$D73,'VISSIM Travel Time Outputs'!$A:$A,"AVG",'VISSIM Travel Time Outputs'!$B:$B,BX$9),"-")</f>
        <v>-</v>
      </c>
      <c r="BY73" s="324" t="str">
        <f>IFERROR(AVERAGEIFS('VISSIM Travel Time Outputs'!$G:$G,'VISSIM Travel Time Outputs'!$D:$D,$D73,'VISSIM Travel Time Outputs'!$A:$A,"AVG",'VISSIM Travel Time Outputs'!$B:$B,BY$9),"-")</f>
        <v>-</v>
      </c>
      <c r="BZ73" s="324" t="str">
        <f>IFERROR(AVERAGEIFS('VISSIM Travel Time Outputs'!$G:$G,'VISSIM Travel Time Outputs'!$D:$D,$D73,'VISSIM Travel Time Outputs'!$A:$A,"AVG",'VISSIM Travel Time Outputs'!$B:$B,BZ$9),"-")</f>
        <v>-</v>
      </c>
      <c r="CA73" s="324" t="str">
        <f>IFERROR(AVERAGEIFS('VISSIM Travel Time Outputs'!$G:$G,'VISSIM Travel Time Outputs'!$D:$D,$D73,'VISSIM Travel Time Outputs'!$A:$A,"AVG",'VISSIM Travel Time Outputs'!$B:$B,CA$9),"-")</f>
        <v>-</v>
      </c>
      <c r="CB73" s="325" t="str">
        <f>IFERROR(AVERAGEIFS('VISSIM Travel Time Outputs'!$G:$G,'VISSIM Travel Time Outputs'!$D:$D,$D73,'VISSIM Travel Time Outputs'!$A:$A,"AVG",'VISSIM Travel Time Outputs'!$B:$B,CB$9),"-")</f>
        <v>-</v>
      </c>
      <c r="CC73" s="254"/>
      <c r="CD73" s="209" t="str">
        <f t="shared" si="16"/>
        <v>--</v>
      </c>
      <c r="CE73" s="354" t="str">
        <f t="shared" si="17"/>
        <v>--</v>
      </c>
      <c r="CF73" s="325">
        <f t="shared" si="18"/>
        <v>0</v>
      </c>
      <c r="CG73" s="331"/>
      <c r="CH73" s="209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134"/>
      <c r="CX73" s="331"/>
      <c r="CY73" s="323"/>
      <c r="CZ73" s="324"/>
      <c r="DA73" s="324"/>
      <c r="DB73" s="324"/>
      <c r="DC73" s="324"/>
      <c r="DD73" s="324"/>
      <c r="DE73" s="324"/>
      <c r="DF73" s="324"/>
      <c r="DG73" s="324"/>
      <c r="DH73" s="324"/>
      <c r="DI73" s="324"/>
      <c r="DJ73" s="324"/>
      <c r="DK73" s="324"/>
      <c r="DL73" s="324"/>
      <c r="DM73" s="324"/>
      <c r="DN73" s="325"/>
      <c r="DO73" s="331"/>
      <c r="DP73" s="209" t="str">
        <f t="shared" si="19"/>
        <v>--</v>
      </c>
      <c r="DQ73" s="354" t="str">
        <f t="shared" si="20"/>
        <v>--</v>
      </c>
      <c r="DR73" s="325">
        <f t="shared" si="21"/>
        <v>0</v>
      </c>
      <c r="DS73" s="255"/>
      <c r="DT73" s="209" t="str">
        <f>IFERROR(TIME(0,0,AVERAGEIFS('VISSIM Travel Time Outputs'!$K:$K,'VISSIM Travel Time Outputs'!$D:$D,$D73,'VISSIM Travel Time Outputs'!$A:$A,"AVG",'VISSIM Travel Time Outputs'!$B:$B,DT$9)),"-")</f>
        <v>-</v>
      </c>
      <c r="DU73" s="34" t="str">
        <f>IFERROR(TIME(0,0,AVERAGEIFS('VISSIM Travel Time Outputs'!$K:$K,'VISSIM Travel Time Outputs'!$D:$D,$D73,'VISSIM Travel Time Outputs'!$A:$A,"AVG",'VISSIM Travel Time Outputs'!$B:$B,DU$9)),"-")</f>
        <v>-</v>
      </c>
      <c r="DV73" s="34" t="str">
        <f>IFERROR(TIME(0,0,AVERAGEIFS('VISSIM Travel Time Outputs'!$K:$K,'VISSIM Travel Time Outputs'!$D:$D,$D73,'VISSIM Travel Time Outputs'!$A:$A,"AVG",'VISSIM Travel Time Outputs'!$B:$B,DV$9)),"-")</f>
        <v>-</v>
      </c>
      <c r="DW73" s="34" t="str">
        <f>IFERROR(TIME(0,0,AVERAGEIFS('VISSIM Travel Time Outputs'!$K:$K,'VISSIM Travel Time Outputs'!$D:$D,$D73,'VISSIM Travel Time Outputs'!$A:$A,"AVG",'VISSIM Travel Time Outputs'!$B:$B,DW$9)),"-")</f>
        <v>-</v>
      </c>
      <c r="DX73" s="34" t="str">
        <f>IFERROR(TIME(0,0,AVERAGEIFS('VISSIM Travel Time Outputs'!$K:$K,'VISSIM Travel Time Outputs'!$D:$D,$D73,'VISSIM Travel Time Outputs'!$A:$A,"AVG",'VISSIM Travel Time Outputs'!$B:$B,DX$9)),"-")</f>
        <v>-</v>
      </c>
      <c r="DY73" s="34" t="str">
        <f>IFERROR(TIME(0,0,AVERAGEIFS('VISSIM Travel Time Outputs'!$K:$K,'VISSIM Travel Time Outputs'!$D:$D,$D73,'VISSIM Travel Time Outputs'!$A:$A,"AVG",'VISSIM Travel Time Outputs'!$B:$B,DY$9)),"-")</f>
        <v>-</v>
      </c>
      <c r="DZ73" s="34" t="str">
        <f>IFERROR(TIME(0,0,AVERAGEIFS('VISSIM Travel Time Outputs'!$K:$K,'VISSIM Travel Time Outputs'!$D:$D,$D73,'VISSIM Travel Time Outputs'!$A:$A,"AVG",'VISSIM Travel Time Outputs'!$B:$B,DZ$9)),"-")</f>
        <v>-</v>
      </c>
      <c r="EA73" s="34" t="str">
        <f>IFERROR(TIME(0,0,AVERAGEIFS('VISSIM Travel Time Outputs'!$K:$K,'VISSIM Travel Time Outputs'!$D:$D,$D73,'VISSIM Travel Time Outputs'!$A:$A,"AVG",'VISSIM Travel Time Outputs'!$B:$B,EA$9)),"-")</f>
        <v>-</v>
      </c>
      <c r="EB73" s="34" t="str">
        <f>IFERROR(TIME(0,0,AVERAGEIFS('VISSIM Travel Time Outputs'!$K:$K,'VISSIM Travel Time Outputs'!$D:$D,$D73,'VISSIM Travel Time Outputs'!$A:$A,"AVG",'VISSIM Travel Time Outputs'!$B:$B,EB$9)),"-")</f>
        <v>-</v>
      </c>
      <c r="EC73" s="34" t="str">
        <f>IFERROR(TIME(0,0,AVERAGEIFS('VISSIM Travel Time Outputs'!$K:$K,'VISSIM Travel Time Outputs'!$D:$D,$D73,'VISSIM Travel Time Outputs'!$A:$A,"AVG",'VISSIM Travel Time Outputs'!$B:$B,EC$9)),"-")</f>
        <v>-</v>
      </c>
      <c r="ED73" s="34" t="str">
        <f>IFERROR(TIME(0,0,AVERAGEIFS('VISSIM Travel Time Outputs'!$K:$K,'VISSIM Travel Time Outputs'!$D:$D,$D73,'VISSIM Travel Time Outputs'!$A:$A,"AVG",'VISSIM Travel Time Outputs'!$B:$B,ED$9)),"-")</f>
        <v>-</v>
      </c>
      <c r="EE73" s="34" t="str">
        <f>IFERROR(TIME(0,0,AVERAGEIFS('VISSIM Travel Time Outputs'!$K:$K,'VISSIM Travel Time Outputs'!$D:$D,$D73,'VISSIM Travel Time Outputs'!$A:$A,"AVG",'VISSIM Travel Time Outputs'!$B:$B,EE$9)),"-")</f>
        <v>-</v>
      </c>
      <c r="EF73" s="34" t="str">
        <f>IFERROR(TIME(0,0,AVERAGEIFS('VISSIM Travel Time Outputs'!$K:$K,'VISSIM Travel Time Outputs'!$D:$D,$D73,'VISSIM Travel Time Outputs'!$A:$A,"AVG",'VISSIM Travel Time Outputs'!$B:$B,EF$9)),"-")</f>
        <v>-</v>
      </c>
      <c r="EG73" s="34" t="str">
        <f>IFERROR(TIME(0,0,AVERAGEIFS('VISSIM Travel Time Outputs'!$K:$K,'VISSIM Travel Time Outputs'!$D:$D,$D73,'VISSIM Travel Time Outputs'!$A:$A,"AVG",'VISSIM Travel Time Outputs'!$B:$B,EG$9)),"-")</f>
        <v>-</v>
      </c>
      <c r="EH73" s="34" t="str">
        <f>IFERROR(TIME(0,0,AVERAGEIFS('VISSIM Travel Time Outputs'!$K:$K,'VISSIM Travel Time Outputs'!$D:$D,$D73,'VISSIM Travel Time Outputs'!$A:$A,"AVG",'VISSIM Travel Time Outputs'!$B:$B,EH$9)),"-")</f>
        <v>-</v>
      </c>
      <c r="EI73" s="134" t="str">
        <f>IFERROR(TIME(0,0,AVERAGEIFS('VISSIM Travel Time Outputs'!$K:$K,'VISSIM Travel Time Outputs'!$D:$D,$D73,'VISSIM Travel Time Outputs'!$A:$A,"AVG",'VISSIM Travel Time Outputs'!$B:$B,EI$9)),"-")</f>
        <v>-</v>
      </c>
      <c r="EJ73" s="126"/>
      <c r="EK73" s="323" t="str">
        <f>IFERROR(AVERAGEIFS('VISSIM Travel Time Outputs'!$H:$H,'VISSIM Travel Time Outputs'!$D:$D,$D73,'VISSIM Travel Time Outputs'!$A:$A,"AVG",'VISSIM Travel Time Outputs'!$B:$B,EK$9),"-")</f>
        <v>-</v>
      </c>
      <c r="EL73" s="324" t="str">
        <f>IFERROR(AVERAGEIFS('VISSIM Travel Time Outputs'!$H:$H,'VISSIM Travel Time Outputs'!$D:$D,$D73,'VISSIM Travel Time Outputs'!$A:$A,"AVG",'VISSIM Travel Time Outputs'!$B:$B,EL$9),"-")</f>
        <v>-</v>
      </c>
      <c r="EM73" s="324" t="str">
        <f>IFERROR(AVERAGEIFS('VISSIM Travel Time Outputs'!$H:$H,'VISSIM Travel Time Outputs'!$D:$D,$D73,'VISSIM Travel Time Outputs'!$A:$A,"AVG",'VISSIM Travel Time Outputs'!$B:$B,EM$9),"-")</f>
        <v>-</v>
      </c>
      <c r="EN73" s="324" t="str">
        <f>IFERROR(AVERAGEIFS('VISSIM Travel Time Outputs'!$H:$H,'VISSIM Travel Time Outputs'!$D:$D,$D73,'VISSIM Travel Time Outputs'!$A:$A,"AVG",'VISSIM Travel Time Outputs'!$B:$B,EN$9),"-")</f>
        <v>-</v>
      </c>
      <c r="EO73" s="324" t="str">
        <f>IFERROR(AVERAGEIFS('VISSIM Travel Time Outputs'!$H:$H,'VISSIM Travel Time Outputs'!$D:$D,$D73,'VISSIM Travel Time Outputs'!$A:$A,"AVG",'VISSIM Travel Time Outputs'!$B:$B,EO$9),"-")</f>
        <v>-</v>
      </c>
      <c r="EP73" s="324" t="str">
        <f>IFERROR(AVERAGEIFS('VISSIM Travel Time Outputs'!$H:$H,'VISSIM Travel Time Outputs'!$D:$D,$D73,'VISSIM Travel Time Outputs'!$A:$A,"AVG",'VISSIM Travel Time Outputs'!$B:$B,EP$9),"-")</f>
        <v>-</v>
      </c>
      <c r="EQ73" s="324" t="str">
        <f>IFERROR(AVERAGEIFS('VISSIM Travel Time Outputs'!$H:$H,'VISSIM Travel Time Outputs'!$D:$D,$D73,'VISSIM Travel Time Outputs'!$A:$A,"AVG",'VISSIM Travel Time Outputs'!$B:$B,EQ$9),"-")</f>
        <v>-</v>
      </c>
      <c r="ER73" s="324" t="str">
        <f>IFERROR(AVERAGEIFS('VISSIM Travel Time Outputs'!$H:$H,'VISSIM Travel Time Outputs'!$D:$D,$D73,'VISSIM Travel Time Outputs'!$A:$A,"AVG",'VISSIM Travel Time Outputs'!$B:$B,ER$9),"-")</f>
        <v>-</v>
      </c>
      <c r="ES73" s="324" t="str">
        <f>IFERROR(AVERAGEIFS('VISSIM Travel Time Outputs'!$H:$H,'VISSIM Travel Time Outputs'!$D:$D,$D73,'VISSIM Travel Time Outputs'!$A:$A,"AVG",'VISSIM Travel Time Outputs'!$B:$B,ES$9),"-")</f>
        <v>-</v>
      </c>
      <c r="ET73" s="324" t="str">
        <f>IFERROR(AVERAGEIFS('VISSIM Travel Time Outputs'!$H:$H,'VISSIM Travel Time Outputs'!$D:$D,$D73,'VISSIM Travel Time Outputs'!$A:$A,"AVG",'VISSIM Travel Time Outputs'!$B:$B,ET$9),"-")</f>
        <v>-</v>
      </c>
      <c r="EU73" s="324" t="str">
        <f>IFERROR(AVERAGEIFS('VISSIM Travel Time Outputs'!$H:$H,'VISSIM Travel Time Outputs'!$D:$D,$D73,'VISSIM Travel Time Outputs'!$A:$A,"AVG",'VISSIM Travel Time Outputs'!$B:$B,EU$9),"-")</f>
        <v>-</v>
      </c>
      <c r="EV73" s="324" t="str">
        <f>IFERROR(AVERAGEIFS('VISSIM Travel Time Outputs'!$H:$H,'VISSIM Travel Time Outputs'!$D:$D,$D73,'VISSIM Travel Time Outputs'!$A:$A,"AVG",'VISSIM Travel Time Outputs'!$B:$B,EV$9),"-")</f>
        <v>-</v>
      </c>
      <c r="EW73" s="324" t="str">
        <f>IFERROR(AVERAGEIFS('VISSIM Travel Time Outputs'!$H:$H,'VISSIM Travel Time Outputs'!$D:$D,$D73,'VISSIM Travel Time Outputs'!$A:$A,"AVG",'VISSIM Travel Time Outputs'!$B:$B,EW$9),"-")</f>
        <v>-</v>
      </c>
      <c r="EX73" s="324" t="str">
        <f>IFERROR(AVERAGEIFS('VISSIM Travel Time Outputs'!$H:$H,'VISSIM Travel Time Outputs'!$D:$D,$D73,'VISSIM Travel Time Outputs'!$A:$A,"AVG",'VISSIM Travel Time Outputs'!$B:$B,EX$9),"-")</f>
        <v>-</v>
      </c>
      <c r="EY73" s="324" t="str">
        <f>IFERROR(AVERAGEIFS('VISSIM Travel Time Outputs'!$H:$H,'VISSIM Travel Time Outputs'!$D:$D,$D73,'VISSIM Travel Time Outputs'!$A:$A,"AVG",'VISSIM Travel Time Outputs'!$B:$B,EY$9),"-")</f>
        <v>-</v>
      </c>
      <c r="EZ73" s="325" t="str">
        <f>IFERROR(AVERAGEIFS('VISSIM Travel Time Outputs'!$H:$H,'VISSIM Travel Time Outputs'!$D:$D,$D73,'VISSIM Travel Time Outputs'!$A:$A,"AVG",'VISSIM Travel Time Outputs'!$B:$B,EZ$9),"-")</f>
        <v>-</v>
      </c>
      <c r="FA73" s="254"/>
      <c r="FB73" s="209" t="str">
        <f t="shared" si="22"/>
        <v>--</v>
      </c>
      <c r="FC73" s="354" t="str">
        <f t="shared" si="23"/>
        <v>--</v>
      </c>
      <c r="FD73" s="325">
        <f t="shared" si="24"/>
        <v>0</v>
      </c>
      <c r="FE73" s="331"/>
      <c r="FF73" s="209" t="str">
        <f>IFERROR(GETPIVOTDATA("Average of TRAVTM(40)",#REF!,"TIMEINT",FF$9,"VEHICLETRAVELTIMEMEASUREMENT",$D73)/3600/24,"--")</f>
        <v>--</v>
      </c>
      <c r="FG73" s="34" t="str">
        <f>IFERROR(GETPIVOTDATA("Average of TRAVTM(40)",#REF!,"TIMEINT",FG$9,"VEHICLETRAVELTIMEMEASUREMENT",$D73)/3600/24,"--")</f>
        <v>--</v>
      </c>
      <c r="FH73" s="34" t="str">
        <f>IFERROR(GETPIVOTDATA("Average of TRAVTM(40)",#REF!,"TIMEINT",FH$9,"VEHICLETRAVELTIMEMEASUREMENT",$D73)/3600/24,"--")</f>
        <v>--</v>
      </c>
      <c r="FI73" s="34" t="str">
        <f>IFERROR(GETPIVOTDATA("Average of TRAVTM(40)",#REF!,"TIMEINT",FI$9,"VEHICLETRAVELTIMEMEASUREMENT",$D73)/3600/24,"--")</f>
        <v>--</v>
      </c>
      <c r="FJ73" s="34" t="str">
        <f>IFERROR(GETPIVOTDATA("Average of TRAVTM(40)",#REF!,"TIMEINT",FJ$9,"VEHICLETRAVELTIMEMEASUREMENT",$D73)/3600/24,"--")</f>
        <v>--</v>
      </c>
      <c r="FK73" s="34" t="str">
        <f>IFERROR(GETPIVOTDATA("Average of TRAVTM(40)",#REF!,"TIMEINT",FK$9,"VEHICLETRAVELTIMEMEASUREMENT",$D73)/3600/24,"--")</f>
        <v>--</v>
      </c>
      <c r="FL73" s="34" t="str">
        <f>IFERROR(GETPIVOTDATA("Average of TRAVTM(40)",#REF!,"TIMEINT",FL$9,"VEHICLETRAVELTIMEMEASUREMENT",$D73)/3600/24,"--")</f>
        <v>--</v>
      </c>
      <c r="FM73" s="34" t="str">
        <f>IFERROR(GETPIVOTDATA("Average of TRAVTM(40)",#REF!,"TIMEINT",FM$9,"VEHICLETRAVELTIMEMEASUREMENT",$D73)/3600/24,"--")</f>
        <v>--</v>
      </c>
      <c r="FN73" s="34" t="str">
        <f>IFERROR(GETPIVOTDATA("Average of TRAVTM(40)",#REF!,"TIMEINT",FN$9,"VEHICLETRAVELTIMEMEASUREMENT",$D73)/3600/24,"--")</f>
        <v>--</v>
      </c>
      <c r="FO73" s="34" t="str">
        <f>IFERROR(GETPIVOTDATA("Average of TRAVTM(40)",#REF!,"TIMEINT",FO$9,"VEHICLETRAVELTIMEMEASUREMENT",$D73)/3600/24,"--")</f>
        <v>--</v>
      </c>
      <c r="FP73" s="34" t="str">
        <f>IFERROR(GETPIVOTDATA("Average of TRAVTM(40)",#REF!,"TIMEINT",FP$9,"VEHICLETRAVELTIMEMEASUREMENT",$D73)/3600/24,"--")</f>
        <v>--</v>
      </c>
      <c r="FQ73" s="34" t="str">
        <f>IFERROR(GETPIVOTDATA("Average of TRAVTM(40)",#REF!,"TIMEINT",FQ$9,"VEHICLETRAVELTIMEMEASUREMENT",$D73)/3600/24,"--")</f>
        <v>--</v>
      </c>
      <c r="FR73" s="34" t="str">
        <f>IFERROR(GETPIVOTDATA("Average of TRAVTM(40)",#REF!,"TIMEINT",FR$9,"VEHICLETRAVELTIMEMEASUREMENT",$D73)/3600/24,"--")</f>
        <v>--</v>
      </c>
      <c r="FS73" s="34" t="str">
        <f>IFERROR(GETPIVOTDATA("Average of TRAVTM(40)",#REF!,"TIMEINT",FS$9,"VEHICLETRAVELTIMEMEASUREMENT",$D73)/3600/24,"--")</f>
        <v>--</v>
      </c>
      <c r="FT73" s="34" t="str">
        <f>IFERROR(GETPIVOTDATA("Average of TRAVTM(40)",#REF!,"TIMEINT",FT$9,"VEHICLETRAVELTIMEMEASUREMENT",$D73)/3600/24,"--")</f>
        <v>--</v>
      </c>
      <c r="FU73" s="134" t="str">
        <f>IFERROR(GETPIVOTDATA("Average of TRAVTM(40)",#REF!,"TIMEINT",FU$9,"VEHICLETRAVELTIMEMEASUREMENT",$D73)/3600/24,"--")</f>
        <v>--</v>
      </c>
      <c r="FV73" s="331"/>
      <c r="FW73" s="323" t="str">
        <f>IFERROR(GETPIVOTDATA("Average of VEHS(40)",#REF!,"TIMEINT",FW$9,"VEHICLETRAVELTIMEMEASUREMENT",$D73),"--")</f>
        <v>--</v>
      </c>
      <c r="FX73" s="324" t="str">
        <f>IFERROR(GETPIVOTDATA("Average of VEHS(40)",#REF!,"TIMEINT",FX$9,"VEHICLETRAVELTIMEMEASUREMENT",$D73),"--")</f>
        <v>--</v>
      </c>
      <c r="FY73" s="324" t="str">
        <f>IFERROR(GETPIVOTDATA("Average of VEHS(40)",#REF!,"TIMEINT",FY$9,"VEHICLETRAVELTIMEMEASUREMENT",$D73),"--")</f>
        <v>--</v>
      </c>
      <c r="FZ73" s="324" t="str">
        <f>IFERROR(GETPIVOTDATA("Average of VEHS(40)",#REF!,"TIMEINT",FZ$9,"VEHICLETRAVELTIMEMEASUREMENT",$D73),"--")</f>
        <v>--</v>
      </c>
      <c r="GA73" s="324" t="str">
        <f>IFERROR(GETPIVOTDATA("Average of VEHS(40)",#REF!,"TIMEINT",GA$9,"VEHICLETRAVELTIMEMEASUREMENT",$D73),"--")</f>
        <v>--</v>
      </c>
      <c r="GB73" s="324" t="str">
        <f>IFERROR(GETPIVOTDATA("Average of VEHS(40)",#REF!,"TIMEINT",GB$9,"VEHICLETRAVELTIMEMEASUREMENT",$D73),"--")</f>
        <v>--</v>
      </c>
      <c r="GC73" s="324" t="str">
        <f>IFERROR(GETPIVOTDATA("Average of VEHS(40)",#REF!,"TIMEINT",GC$9,"VEHICLETRAVELTIMEMEASUREMENT",$D73),"--")</f>
        <v>--</v>
      </c>
      <c r="GD73" s="324" t="str">
        <f>IFERROR(GETPIVOTDATA("Average of VEHS(40)",#REF!,"TIMEINT",GD$9,"VEHICLETRAVELTIMEMEASUREMENT",$D73),"--")</f>
        <v>--</v>
      </c>
      <c r="GE73" s="324" t="str">
        <f>IFERROR(GETPIVOTDATA("Average of VEHS(40)",#REF!,"TIMEINT",GE$9,"VEHICLETRAVELTIMEMEASUREMENT",$D73),"--")</f>
        <v>--</v>
      </c>
      <c r="GF73" s="324" t="str">
        <f>IFERROR(GETPIVOTDATA("Average of VEHS(40)",#REF!,"TIMEINT",GF$9,"VEHICLETRAVELTIMEMEASUREMENT",$D73),"--")</f>
        <v>--</v>
      </c>
      <c r="GG73" s="324" t="str">
        <f>IFERROR(GETPIVOTDATA("Average of VEHS(40)",#REF!,"TIMEINT",GG$9,"VEHICLETRAVELTIMEMEASUREMENT",$D73),"--")</f>
        <v>--</v>
      </c>
      <c r="GH73" s="324" t="str">
        <f>IFERROR(GETPIVOTDATA("Average of VEHS(40)",#REF!,"TIMEINT",GH$9,"VEHICLETRAVELTIMEMEASUREMENT",$D73),"--")</f>
        <v>--</v>
      </c>
      <c r="GI73" s="324" t="str">
        <f>IFERROR(GETPIVOTDATA("Average of VEHS(40)",#REF!,"TIMEINT",GI$9,"VEHICLETRAVELTIMEMEASUREMENT",$D73),"--")</f>
        <v>--</v>
      </c>
      <c r="GJ73" s="324" t="str">
        <f>IFERROR(GETPIVOTDATA("Average of VEHS(40)",#REF!,"TIMEINT",GJ$9,"VEHICLETRAVELTIMEMEASUREMENT",$D73),"--")</f>
        <v>--</v>
      </c>
      <c r="GK73" s="324" t="str">
        <f>IFERROR(GETPIVOTDATA("Average of VEHS(40)",#REF!,"TIMEINT",GK$9,"VEHICLETRAVELTIMEMEASUREMENT",$D73),"--")</f>
        <v>--</v>
      </c>
      <c r="GL73" s="325" t="str">
        <f>IFERROR(GETPIVOTDATA("Average of VEHS(40)",#REF!,"TIMEINT",GL$9,"VEHICLETRAVELTIMEMEASUREMENT",$D73),"--")</f>
        <v>--</v>
      </c>
      <c r="GM73" s="331"/>
      <c r="GN73" s="209" t="str">
        <f t="shared" si="25"/>
        <v>--</v>
      </c>
      <c r="GO73" s="354" t="str">
        <f t="shared" si="26"/>
        <v>--</v>
      </c>
      <c r="GP73" s="325">
        <f t="shared" si="27"/>
        <v>0</v>
      </c>
      <c r="GQ73" s="331"/>
      <c r="GR73" s="209" t="str">
        <f>IFERROR(GETPIVOTDATA("Average of TRAVTM(60)",#REF!,"TIMEINT",GR$9,"VEHICLETRAVELTIMEMEASUREMENT",$D73)/3600/24,"--")</f>
        <v>--</v>
      </c>
      <c r="GS73" s="34" t="str">
        <f>IFERROR(GETPIVOTDATA("Average of TRAVTM(60)",#REF!,"TIMEINT",GS$9,"VEHICLETRAVELTIMEMEASUREMENT",$D73)/3600/24,"--")</f>
        <v>--</v>
      </c>
      <c r="GT73" s="34" t="str">
        <f>IFERROR(GETPIVOTDATA("Average of TRAVTM(60)",#REF!,"TIMEINT",GT$9,"VEHICLETRAVELTIMEMEASUREMENT",$D73)/3600/24,"--")</f>
        <v>--</v>
      </c>
      <c r="GU73" s="34" t="str">
        <f>IFERROR(GETPIVOTDATA("Average of TRAVTM(60)",#REF!,"TIMEINT",GU$9,"VEHICLETRAVELTIMEMEASUREMENT",$D73)/3600/24,"--")</f>
        <v>--</v>
      </c>
      <c r="GV73" s="34" t="str">
        <f>IFERROR(GETPIVOTDATA("Average of TRAVTM(60)",#REF!,"TIMEINT",GV$9,"VEHICLETRAVELTIMEMEASUREMENT",$D73)/3600/24,"--")</f>
        <v>--</v>
      </c>
      <c r="GW73" s="34" t="str">
        <f>IFERROR(GETPIVOTDATA("Average of TRAVTM(60)",#REF!,"TIMEINT",GW$9,"VEHICLETRAVELTIMEMEASUREMENT",$D73)/3600/24,"--")</f>
        <v>--</v>
      </c>
      <c r="GX73" s="34" t="str">
        <f>IFERROR(GETPIVOTDATA("Average of TRAVTM(60)",#REF!,"TIMEINT",GX$9,"VEHICLETRAVELTIMEMEASUREMENT",$D73)/3600/24,"--")</f>
        <v>--</v>
      </c>
      <c r="GY73" s="34" t="str">
        <f>IFERROR(GETPIVOTDATA("Average of TRAVTM(60)",#REF!,"TIMEINT",GY$9,"VEHICLETRAVELTIMEMEASUREMENT",$D73)/3600/24,"--")</f>
        <v>--</v>
      </c>
      <c r="GZ73" s="34" t="str">
        <f>IFERROR(GETPIVOTDATA("Average of TRAVTM(60)",#REF!,"TIMEINT",GZ$9,"VEHICLETRAVELTIMEMEASUREMENT",$D73)/3600/24,"--")</f>
        <v>--</v>
      </c>
      <c r="HA73" s="34" t="str">
        <f>IFERROR(GETPIVOTDATA("Average of TRAVTM(60)",#REF!,"TIMEINT",HA$9,"VEHICLETRAVELTIMEMEASUREMENT",$D73)/3600/24,"--")</f>
        <v>--</v>
      </c>
      <c r="HB73" s="34" t="str">
        <f>IFERROR(GETPIVOTDATA("Average of TRAVTM(60)",#REF!,"TIMEINT",HB$9,"VEHICLETRAVELTIMEMEASUREMENT",$D73)/3600/24,"--")</f>
        <v>--</v>
      </c>
      <c r="HC73" s="34" t="str">
        <f>IFERROR(GETPIVOTDATA("Average of TRAVTM(60)",#REF!,"TIMEINT",HC$9,"VEHICLETRAVELTIMEMEASUREMENT",$D73)/3600/24,"--")</f>
        <v>--</v>
      </c>
      <c r="HD73" s="34" t="str">
        <f>IFERROR(GETPIVOTDATA("Average of TRAVTM(60)",#REF!,"TIMEINT",HD$9,"VEHICLETRAVELTIMEMEASUREMENT",$D73)/3600/24,"--")</f>
        <v>--</v>
      </c>
      <c r="HE73" s="34" t="str">
        <f>IFERROR(GETPIVOTDATA("Average of TRAVTM(60)",#REF!,"TIMEINT",HE$9,"VEHICLETRAVELTIMEMEASUREMENT",$D73)/3600/24,"--")</f>
        <v>--</v>
      </c>
      <c r="HF73" s="34" t="str">
        <f>IFERROR(GETPIVOTDATA("Average of TRAVTM(60)",#REF!,"TIMEINT",HF$9,"VEHICLETRAVELTIMEMEASUREMENT",$D73)/3600/24,"--")</f>
        <v>--</v>
      </c>
      <c r="HG73" s="134" t="str">
        <f>IFERROR(GETPIVOTDATA("Average of TRAVTM(60)",#REF!,"TIMEINT",HG$9,"VEHICLETRAVELTIMEMEASUREMENT",$D73)/3600/24,"--")</f>
        <v>--</v>
      </c>
      <c r="HH73" s="331"/>
      <c r="HI73" s="323" t="str">
        <f>IFERROR(GETPIVOTDATA("Average of VEHS(60)",#REF!,"TIMEINT",HI$9,"VEHICLETRAVELTIMEMEASUREMENT",$D73),"--")</f>
        <v>--</v>
      </c>
      <c r="HJ73" s="324" t="str">
        <f>IFERROR(GETPIVOTDATA("Average of VEHS(60)",#REF!,"TIMEINT",HJ$9,"VEHICLETRAVELTIMEMEASUREMENT",$D73),"--")</f>
        <v>--</v>
      </c>
      <c r="HK73" s="324" t="str">
        <f>IFERROR(GETPIVOTDATA("Average of VEHS(60)",#REF!,"TIMEINT",HK$9,"VEHICLETRAVELTIMEMEASUREMENT",$D73),"--")</f>
        <v>--</v>
      </c>
      <c r="HL73" s="324" t="str">
        <f>IFERROR(GETPIVOTDATA("Average of VEHS(60)",#REF!,"TIMEINT",HL$9,"VEHICLETRAVELTIMEMEASUREMENT",$D73),"--")</f>
        <v>--</v>
      </c>
      <c r="HM73" s="324" t="str">
        <f>IFERROR(GETPIVOTDATA("Average of VEHS(60)",#REF!,"TIMEINT",HM$9,"VEHICLETRAVELTIMEMEASUREMENT",$D73),"--")</f>
        <v>--</v>
      </c>
      <c r="HN73" s="324" t="str">
        <f>IFERROR(GETPIVOTDATA("Average of VEHS(60)",#REF!,"TIMEINT",HN$9,"VEHICLETRAVELTIMEMEASUREMENT",$D73),"--")</f>
        <v>--</v>
      </c>
      <c r="HO73" s="324" t="str">
        <f>IFERROR(GETPIVOTDATA("Average of VEHS(60)",#REF!,"TIMEINT",HO$9,"VEHICLETRAVELTIMEMEASUREMENT",$D73),"--")</f>
        <v>--</v>
      </c>
      <c r="HP73" s="324" t="str">
        <f>IFERROR(GETPIVOTDATA("Average of VEHS(60)",#REF!,"TIMEINT",HP$9,"VEHICLETRAVELTIMEMEASUREMENT",$D73),"--")</f>
        <v>--</v>
      </c>
      <c r="HQ73" s="324" t="str">
        <f>IFERROR(GETPIVOTDATA("Average of VEHS(60)",#REF!,"TIMEINT",HQ$9,"VEHICLETRAVELTIMEMEASUREMENT",$D73),"--")</f>
        <v>--</v>
      </c>
      <c r="HR73" s="324" t="str">
        <f>IFERROR(GETPIVOTDATA("Average of VEHS(60)",#REF!,"TIMEINT",HR$9,"VEHICLETRAVELTIMEMEASUREMENT",$D73),"--")</f>
        <v>--</v>
      </c>
      <c r="HS73" s="324" t="str">
        <f>IFERROR(GETPIVOTDATA("Average of VEHS(60)",#REF!,"TIMEINT",HS$9,"VEHICLETRAVELTIMEMEASUREMENT",$D73),"--")</f>
        <v>--</v>
      </c>
      <c r="HT73" s="324" t="str">
        <f>IFERROR(GETPIVOTDATA("Average of VEHS(60)",#REF!,"TIMEINT",HT$9,"VEHICLETRAVELTIMEMEASUREMENT",$D73),"--")</f>
        <v>--</v>
      </c>
      <c r="HU73" s="324" t="str">
        <f>IFERROR(GETPIVOTDATA("Average of VEHS(60)",#REF!,"TIMEINT",HU$9,"VEHICLETRAVELTIMEMEASUREMENT",$D73),"--")</f>
        <v>--</v>
      </c>
      <c r="HV73" s="324" t="str">
        <f>IFERROR(GETPIVOTDATA("Average of VEHS(60)",#REF!,"TIMEINT",HV$9,"VEHICLETRAVELTIMEMEASUREMENT",$D73),"--")</f>
        <v>--</v>
      </c>
      <c r="HW73" s="324" t="str">
        <f>IFERROR(GETPIVOTDATA("Average of VEHS(60)",#REF!,"TIMEINT",HW$9,"VEHICLETRAVELTIMEMEASUREMENT",$D73),"--")</f>
        <v>--</v>
      </c>
      <c r="HX73" s="325" t="str">
        <f>IFERROR(GETPIVOTDATA("Average of VEHS(60)",#REF!,"TIMEINT",HX$9,"VEHICLETRAVELTIMEMEASUREMENT",$D73),"--")</f>
        <v>--</v>
      </c>
      <c r="HY73" s="331"/>
      <c r="HZ73" s="209" t="str">
        <f t="shared" si="28"/>
        <v>--</v>
      </c>
      <c r="IA73" s="354" t="str">
        <f t="shared" si="29"/>
        <v>--</v>
      </c>
      <c r="IB73" s="325">
        <f t="shared" si="30"/>
        <v>0</v>
      </c>
      <c r="IC73" s="638"/>
      <c r="ID73" s="323" t="str">
        <f>IFERROR(AVERAGEIFS('VISSIM Travel Time Outputs'!#REF!,'VISSIM Travel Time Outputs'!#REF!,$D73,'VISSIM Travel Time Outputs'!#REF!,"AVG",'VISSIM Travel Time Outputs'!#REF!,ID$9),"-")</f>
        <v>-</v>
      </c>
      <c r="IE73" s="324" t="str">
        <f>IFERROR(AVERAGEIFS('VISSIM Travel Time Outputs'!#REF!,'VISSIM Travel Time Outputs'!#REF!,$D73,'VISSIM Travel Time Outputs'!#REF!,"AVG",'VISSIM Travel Time Outputs'!#REF!,IE$9),"-")</f>
        <v>-</v>
      </c>
      <c r="IF73" s="324" t="str">
        <f>IFERROR(AVERAGEIFS('VISSIM Travel Time Outputs'!#REF!,'VISSIM Travel Time Outputs'!#REF!,$D73,'VISSIM Travel Time Outputs'!#REF!,"AVG",'VISSIM Travel Time Outputs'!#REF!,IF$9),"-")</f>
        <v>-</v>
      </c>
      <c r="IG73" s="324" t="str">
        <f>IFERROR(AVERAGEIFS('VISSIM Travel Time Outputs'!#REF!,'VISSIM Travel Time Outputs'!#REF!,$D73,'VISSIM Travel Time Outputs'!#REF!,"AVG",'VISSIM Travel Time Outputs'!#REF!,IG$9),"-")</f>
        <v>-</v>
      </c>
      <c r="IH73" s="324" t="str">
        <f>IFERROR(AVERAGEIFS('VISSIM Travel Time Outputs'!#REF!,'VISSIM Travel Time Outputs'!#REF!,$D73,'VISSIM Travel Time Outputs'!#REF!,"AVG",'VISSIM Travel Time Outputs'!#REF!,IH$9),"-")</f>
        <v>-</v>
      </c>
      <c r="II73" s="324" t="str">
        <f>IFERROR(AVERAGEIFS('VISSIM Travel Time Outputs'!#REF!,'VISSIM Travel Time Outputs'!#REF!,$D73,'VISSIM Travel Time Outputs'!#REF!,"AVG",'VISSIM Travel Time Outputs'!#REF!,II$9),"-")</f>
        <v>-</v>
      </c>
      <c r="IJ73" s="324" t="str">
        <f>IFERROR(AVERAGEIFS('VISSIM Travel Time Outputs'!#REF!,'VISSIM Travel Time Outputs'!#REF!,$D73,'VISSIM Travel Time Outputs'!#REF!,"AVG",'VISSIM Travel Time Outputs'!#REF!,IJ$9),"-")</f>
        <v>-</v>
      </c>
      <c r="IK73" s="324" t="str">
        <f>IFERROR(AVERAGEIFS('VISSIM Travel Time Outputs'!#REF!,'VISSIM Travel Time Outputs'!#REF!,$D73,'VISSIM Travel Time Outputs'!#REF!,"AVG",'VISSIM Travel Time Outputs'!#REF!,IK$9),"-")</f>
        <v>-</v>
      </c>
      <c r="IL73" s="324" t="str">
        <f>IFERROR(AVERAGEIFS('VISSIM Travel Time Outputs'!#REF!,'VISSIM Travel Time Outputs'!#REF!,$D73,'VISSIM Travel Time Outputs'!#REF!,"AVG",'VISSIM Travel Time Outputs'!#REF!,IL$9),"-")</f>
        <v>-</v>
      </c>
      <c r="IM73" s="324" t="str">
        <f>IFERROR(AVERAGEIFS('VISSIM Travel Time Outputs'!#REF!,'VISSIM Travel Time Outputs'!#REF!,$D73,'VISSIM Travel Time Outputs'!#REF!,"AVG",'VISSIM Travel Time Outputs'!#REF!,IM$9),"-")</f>
        <v>-</v>
      </c>
      <c r="IN73" s="324" t="str">
        <f>IFERROR(AVERAGEIFS('VISSIM Travel Time Outputs'!#REF!,'VISSIM Travel Time Outputs'!#REF!,$D73,'VISSIM Travel Time Outputs'!#REF!,"AVG",'VISSIM Travel Time Outputs'!#REF!,IN$9),"-")</f>
        <v>-</v>
      </c>
      <c r="IO73" s="324" t="str">
        <f>IFERROR(AVERAGEIFS('VISSIM Travel Time Outputs'!#REF!,'VISSIM Travel Time Outputs'!#REF!,$D73,'VISSIM Travel Time Outputs'!#REF!,"AVG",'VISSIM Travel Time Outputs'!#REF!,IO$9),"-")</f>
        <v>-</v>
      </c>
      <c r="IP73" s="324" t="str">
        <f>IFERROR(AVERAGEIFS('VISSIM Travel Time Outputs'!#REF!,'VISSIM Travel Time Outputs'!#REF!,$D73,'VISSIM Travel Time Outputs'!#REF!,"AVG",'VISSIM Travel Time Outputs'!#REF!,IP$9),"-")</f>
        <v>-</v>
      </c>
      <c r="IQ73" s="324" t="str">
        <f>IFERROR(AVERAGEIFS('VISSIM Travel Time Outputs'!#REF!,'VISSIM Travel Time Outputs'!#REF!,$D73,'VISSIM Travel Time Outputs'!#REF!,"AVG",'VISSIM Travel Time Outputs'!#REF!,IQ$9),"-")</f>
        <v>-</v>
      </c>
      <c r="IR73" s="324" t="str">
        <f>IFERROR(AVERAGEIFS('VISSIM Travel Time Outputs'!#REF!,'VISSIM Travel Time Outputs'!#REF!,$D73,'VISSIM Travel Time Outputs'!#REF!,"AVG",'VISSIM Travel Time Outputs'!#REF!,IR$9),"-")</f>
        <v>-</v>
      </c>
      <c r="IS73" s="325" t="str">
        <f>IFERROR(AVERAGEIFS('VISSIM Travel Time Outputs'!#REF!,'VISSIM Travel Time Outputs'!#REF!,$D73,'VISSIM Travel Time Outputs'!#REF!,"AVG",'VISSIM Travel Time Outputs'!#REF!,IS$9),"-")</f>
        <v>-</v>
      </c>
      <c r="IT73" s="325" t="str">
        <f t="shared" si="31"/>
        <v>--</v>
      </c>
    </row>
    <row r="74" spans="1:254" x14ac:dyDescent="0.35">
      <c r="A74" s="252" t="str">
        <f t="shared" si="12"/>
        <v>H</v>
      </c>
      <c r="B74" s="319">
        <f t="shared" si="33"/>
        <v>65</v>
      </c>
      <c r="C74" s="413">
        <f>INDEX('Input - Travel Times'!$B$3:$AH$103,MATCH($B74,'Input - Travel Times'!$B$3:$B$103,0),MATCH(C$9,'Input - Travel Times'!$B$3:$AH$3,0))</f>
        <v>0</v>
      </c>
      <c r="D74" s="150">
        <f>INDEX('Input - Travel Times'!$B$3:$AH$103,MATCH($B74,'Input - Travel Times'!$B$3:$B$103,0),MATCH(D$9,'Input - Travel Times'!$B$3:$AH$3,0))</f>
        <v>0</v>
      </c>
      <c r="E74" s="518">
        <f>TIME(0,0,INDEX('Input - Travel Times'!$B$3:$AH$103,MATCH($B74,'Input - Travel Times'!$B$3:$B$103,0),MATCH(E$9,'Input - Travel Times'!$B$3:$AH$3,0)))</f>
        <v>0</v>
      </c>
      <c r="F74" s="518">
        <f>TIME(0,0,INDEX('Input - Travel Times'!$B$3:$AH$103,MATCH($B74,'Input - Travel Times'!$B$3:$B$103,0),MATCH(F$9,'Input - Travel Times'!$B$3:$AH$3,0)))</f>
        <v>0</v>
      </c>
      <c r="G74" s="518">
        <f>TIME(0,0,INDEX('Input - Travel Times'!$B$3:$AH$103,MATCH($B74,'Input - Travel Times'!$B$3:$B$103,0),MATCH(G$9,'Input - Travel Times'!$B$3:$AH$3,0)))</f>
        <v>0</v>
      </c>
      <c r="H74" s="518">
        <f>TIME(0,0,INDEX('Input - Travel Times'!$B$3:$AH$103,MATCH($B74,'Input - Travel Times'!$B$3:$B$103,0),MATCH(H$9,'Input - Travel Times'!$B$3:$AH$3,0)))</f>
        <v>0</v>
      </c>
      <c r="J74" s="209" t="str">
        <f>IFERROR(TIME(0,0,AVERAGEIFS('VISSIM Travel Time Outputs'!$I:$I,'VISSIM Travel Time Outputs'!$D:$D,$D74,'VISSIM Travel Time Outputs'!$A:$A,"AVG",'VISSIM Travel Time Outputs'!$B:$B,J$9)),"-")</f>
        <v>-</v>
      </c>
      <c r="K74" s="34" t="str">
        <f>IFERROR(TIME(0,0,AVERAGEIFS('VISSIM Travel Time Outputs'!$I:$I,'VISSIM Travel Time Outputs'!$D:$D,$D74,'VISSIM Travel Time Outputs'!$A:$A,"AVG",'VISSIM Travel Time Outputs'!$B:$B,K$9)),"-")</f>
        <v>-</v>
      </c>
      <c r="L74" s="34" t="str">
        <f>IFERROR(TIME(0,0,AVERAGEIFS('VISSIM Travel Time Outputs'!$I:$I,'VISSIM Travel Time Outputs'!$D:$D,$D74,'VISSIM Travel Time Outputs'!$A:$A,"AVG",'VISSIM Travel Time Outputs'!$B:$B,L$9)),"-")</f>
        <v>-</v>
      </c>
      <c r="M74" s="34" t="str">
        <f>IFERROR(TIME(0,0,AVERAGEIFS('VISSIM Travel Time Outputs'!$I:$I,'VISSIM Travel Time Outputs'!$D:$D,$D74,'VISSIM Travel Time Outputs'!$A:$A,"AVG",'VISSIM Travel Time Outputs'!$B:$B,M$9)),"-")</f>
        <v>-</v>
      </c>
      <c r="N74" s="34" t="str">
        <f>IFERROR(TIME(0,0,AVERAGEIFS('VISSIM Travel Time Outputs'!$I:$I,'VISSIM Travel Time Outputs'!$D:$D,$D74,'VISSIM Travel Time Outputs'!$A:$A,"AVG",'VISSIM Travel Time Outputs'!$B:$B,N$9)),"-")</f>
        <v>-</v>
      </c>
      <c r="O74" s="34" t="str">
        <f>IFERROR(TIME(0,0,AVERAGEIFS('VISSIM Travel Time Outputs'!$I:$I,'VISSIM Travel Time Outputs'!$D:$D,$D74,'VISSIM Travel Time Outputs'!$A:$A,"AVG",'VISSIM Travel Time Outputs'!$B:$B,O$9)),"-")</f>
        <v>-</v>
      </c>
      <c r="P74" s="34" t="str">
        <f>IFERROR(TIME(0,0,AVERAGEIFS('VISSIM Travel Time Outputs'!$I:$I,'VISSIM Travel Time Outputs'!$D:$D,$D74,'VISSIM Travel Time Outputs'!$A:$A,"AVG",'VISSIM Travel Time Outputs'!$B:$B,P$9)),"-")</f>
        <v>-</v>
      </c>
      <c r="Q74" s="34" t="str">
        <f>IFERROR(TIME(0,0,AVERAGEIFS('VISSIM Travel Time Outputs'!$I:$I,'VISSIM Travel Time Outputs'!$D:$D,$D74,'VISSIM Travel Time Outputs'!$A:$A,"AVG",'VISSIM Travel Time Outputs'!$B:$B,Q$9)),"-")</f>
        <v>-</v>
      </c>
      <c r="R74" s="34" t="str">
        <f>IFERROR(TIME(0,0,AVERAGEIFS('VISSIM Travel Time Outputs'!$I:$I,'VISSIM Travel Time Outputs'!$D:$D,$D74,'VISSIM Travel Time Outputs'!$A:$A,"AVG",'VISSIM Travel Time Outputs'!$B:$B,R$9)),"-")</f>
        <v>-</v>
      </c>
      <c r="S74" s="34" t="str">
        <f>IFERROR(TIME(0,0,AVERAGEIFS('VISSIM Travel Time Outputs'!$I:$I,'VISSIM Travel Time Outputs'!$D:$D,$D74,'VISSIM Travel Time Outputs'!$A:$A,"AVG",'VISSIM Travel Time Outputs'!$B:$B,S$9)),"-")</f>
        <v>-</v>
      </c>
      <c r="T74" s="34" t="str">
        <f>IFERROR(TIME(0,0,AVERAGEIFS('VISSIM Travel Time Outputs'!$I:$I,'VISSIM Travel Time Outputs'!$D:$D,$D74,'VISSIM Travel Time Outputs'!$A:$A,"AVG",'VISSIM Travel Time Outputs'!$B:$B,T$9)),"-")</f>
        <v>-</v>
      </c>
      <c r="U74" s="34" t="str">
        <f>IFERROR(TIME(0,0,AVERAGEIFS('VISSIM Travel Time Outputs'!$I:$I,'VISSIM Travel Time Outputs'!$D:$D,$D74,'VISSIM Travel Time Outputs'!$A:$A,"AVG",'VISSIM Travel Time Outputs'!$B:$B,U$9)),"-")</f>
        <v>-</v>
      </c>
      <c r="V74" s="34" t="str">
        <f>IFERROR(TIME(0,0,AVERAGEIFS('VISSIM Travel Time Outputs'!$I:$I,'VISSIM Travel Time Outputs'!$D:$D,$D74,'VISSIM Travel Time Outputs'!$A:$A,"AVG",'VISSIM Travel Time Outputs'!$B:$B,V$9)),"-")</f>
        <v>-</v>
      </c>
      <c r="W74" s="34" t="str">
        <f>IFERROR(TIME(0,0,AVERAGEIFS('VISSIM Travel Time Outputs'!$I:$I,'VISSIM Travel Time Outputs'!$D:$D,$D74,'VISSIM Travel Time Outputs'!$A:$A,"AVG",'VISSIM Travel Time Outputs'!$B:$B,W$9)),"-")</f>
        <v>-</v>
      </c>
      <c r="X74" s="34" t="str">
        <f>IFERROR(TIME(0,0,AVERAGEIFS('VISSIM Travel Time Outputs'!$I:$I,'VISSIM Travel Time Outputs'!$D:$D,$D74,'VISSIM Travel Time Outputs'!$A:$A,"AVG",'VISSIM Travel Time Outputs'!$B:$B,X$9)),"-")</f>
        <v>-</v>
      </c>
      <c r="Y74" s="134" t="str">
        <f>IFERROR(TIME(0,0,AVERAGEIFS('VISSIM Travel Time Outputs'!$I:$I,'VISSIM Travel Time Outputs'!$D:$D,$D74,'VISSIM Travel Time Outputs'!$A:$A,"AVG",'VISSIM Travel Time Outputs'!$B:$B,Y$9)),"-")</f>
        <v>-</v>
      </c>
      <c r="Z74" s="254"/>
      <c r="AA74" s="323" t="str">
        <f>IFERROR(AVERAGEIFS('VISSIM Travel Time Outputs'!$F:$F,'VISSIM Travel Time Outputs'!$D:$D,$D74,'VISSIM Travel Time Outputs'!$A:$A,"AVG",'VISSIM Travel Time Outputs'!$B:$B,AA$9),"-")</f>
        <v>-</v>
      </c>
      <c r="AB74" s="324" t="str">
        <f>IFERROR(AVERAGEIFS('VISSIM Travel Time Outputs'!$F:$F,'VISSIM Travel Time Outputs'!$D:$D,$D74,'VISSIM Travel Time Outputs'!$A:$A,"AVG",'VISSIM Travel Time Outputs'!$B:$B,AB$9),"-")</f>
        <v>-</v>
      </c>
      <c r="AC74" s="324" t="str">
        <f>IFERROR(AVERAGEIFS('VISSIM Travel Time Outputs'!$F:$F,'VISSIM Travel Time Outputs'!$D:$D,$D74,'VISSIM Travel Time Outputs'!$A:$A,"AVG",'VISSIM Travel Time Outputs'!$B:$B,AC$9),"-")</f>
        <v>-</v>
      </c>
      <c r="AD74" s="324" t="str">
        <f>IFERROR(AVERAGEIFS('VISSIM Travel Time Outputs'!$F:$F,'VISSIM Travel Time Outputs'!$D:$D,$D74,'VISSIM Travel Time Outputs'!$A:$A,"AVG",'VISSIM Travel Time Outputs'!$B:$B,AD$9),"-")</f>
        <v>-</v>
      </c>
      <c r="AE74" s="324" t="str">
        <f>IFERROR(AVERAGEIFS('VISSIM Travel Time Outputs'!$F:$F,'VISSIM Travel Time Outputs'!$D:$D,$D74,'VISSIM Travel Time Outputs'!$A:$A,"AVG",'VISSIM Travel Time Outputs'!$B:$B,AE$9),"-")</f>
        <v>-</v>
      </c>
      <c r="AF74" s="324" t="str">
        <f>IFERROR(AVERAGEIFS('VISSIM Travel Time Outputs'!$F:$F,'VISSIM Travel Time Outputs'!$D:$D,$D74,'VISSIM Travel Time Outputs'!$A:$A,"AVG",'VISSIM Travel Time Outputs'!$B:$B,AF$9),"-")</f>
        <v>-</v>
      </c>
      <c r="AG74" s="324" t="str">
        <f>IFERROR(AVERAGEIFS('VISSIM Travel Time Outputs'!$F:$F,'VISSIM Travel Time Outputs'!$D:$D,$D74,'VISSIM Travel Time Outputs'!$A:$A,"AVG",'VISSIM Travel Time Outputs'!$B:$B,AG$9),"-")</f>
        <v>-</v>
      </c>
      <c r="AH74" s="324" t="str">
        <f>IFERROR(AVERAGEIFS('VISSIM Travel Time Outputs'!$F:$F,'VISSIM Travel Time Outputs'!$D:$D,$D74,'VISSIM Travel Time Outputs'!$A:$A,"AVG",'VISSIM Travel Time Outputs'!$B:$B,AH$9),"-")</f>
        <v>-</v>
      </c>
      <c r="AI74" s="324" t="str">
        <f>IFERROR(AVERAGEIFS('VISSIM Travel Time Outputs'!$F:$F,'VISSIM Travel Time Outputs'!$D:$D,$D74,'VISSIM Travel Time Outputs'!$A:$A,"AVG",'VISSIM Travel Time Outputs'!$B:$B,AI$9),"-")</f>
        <v>-</v>
      </c>
      <c r="AJ74" s="324" t="str">
        <f>IFERROR(AVERAGEIFS('VISSIM Travel Time Outputs'!$F:$F,'VISSIM Travel Time Outputs'!$D:$D,$D74,'VISSIM Travel Time Outputs'!$A:$A,"AVG",'VISSIM Travel Time Outputs'!$B:$B,AJ$9),"-")</f>
        <v>-</v>
      </c>
      <c r="AK74" s="324" t="str">
        <f>IFERROR(AVERAGEIFS('VISSIM Travel Time Outputs'!$F:$F,'VISSIM Travel Time Outputs'!$D:$D,$D74,'VISSIM Travel Time Outputs'!$A:$A,"AVG",'VISSIM Travel Time Outputs'!$B:$B,AK$9),"-")</f>
        <v>-</v>
      </c>
      <c r="AL74" s="324" t="str">
        <f>IFERROR(AVERAGEIFS('VISSIM Travel Time Outputs'!$F:$F,'VISSIM Travel Time Outputs'!$D:$D,$D74,'VISSIM Travel Time Outputs'!$A:$A,"AVG",'VISSIM Travel Time Outputs'!$B:$B,AL$9),"-")</f>
        <v>-</v>
      </c>
      <c r="AM74" s="324" t="str">
        <f>IFERROR(AVERAGEIFS('VISSIM Travel Time Outputs'!$F:$F,'VISSIM Travel Time Outputs'!$D:$D,$D74,'VISSIM Travel Time Outputs'!$A:$A,"AVG",'VISSIM Travel Time Outputs'!$B:$B,AM$9),"-")</f>
        <v>-</v>
      </c>
      <c r="AN74" s="324" t="str">
        <f>IFERROR(AVERAGEIFS('VISSIM Travel Time Outputs'!$F:$F,'VISSIM Travel Time Outputs'!$D:$D,$D74,'VISSIM Travel Time Outputs'!$A:$A,"AVG",'VISSIM Travel Time Outputs'!$B:$B,AN$9),"-")</f>
        <v>-</v>
      </c>
      <c r="AO74" s="324" t="str">
        <f>IFERROR(AVERAGEIFS('VISSIM Travel Time Outputs'!$F:$F,'VISSIM Travel Time Outputs'!$D:$D,$D74,'VISSIM Travel Time Outputs'!$A:$A,"AVG",'VISSIM Travel Time Outputs'!$B:$B,AO$9),"-")</f>
        <v>-</v>
      </c>
      <c r="AP74" s="325" t="str">
        <f>IFERROR(AVERAGEIFS('VISSIM Travel Time Outputs'!$F:$F,'VISSIM Travel Time Outputs'!$D:$D,$D74,'VISSIM Travel Time Outputs'!$A:$A,"AVG",'VISSIM Travel Time Outputs'!$B:$B,AP$9),"-")</f>
        <v>-</v>
      </c>
      <c r="AQ74" s="331"/>
      <c r="AR74" s="209" t="str">
        <f t="shared" si="13"/>
        <v>--</v>
      </c>
      <c r="AS74" s="354" t="str">
        <f t="shared" si="14"/>
        <v>--</v>
      </c>
      <c r="AT74" s="325">
        <f t="shared" si="15"/>
        <v>0</v>
      </c>
      <c r="AU74" s="255"/>
      <c r="AV74" s="209" t="str">
        <f>IFERROR(TIME(0,0,AVERAGEIFS('VISSIM Travel Time Outputs'!$J:$J,'VISSIM Travel Time Outputs'!$D:$D,$D74,'VISSIM Travel Time Outputs'!$A:$A,"AVG",'VISSIM Travel Time Outputs'!$B:$B,AV$9)),"-")</f>
        <v>-</v>
      </c>
      <c r="AW74" s="34" t="str">
        <f>IFERROR(TIME(0,0,AVERAGEIFS('VISSIM Travel Time Outputs'!$J:$J,'VISSIM Travel Time Outputs'!$D:$D,$D74,'VISSIM Travel Time Outputs'!$A:$A,"AVG",'VISSIM Travel Time Outputs'!$B:$B,AW$9)),"-")</f>
        <v>-</v>
      </c>
      <c r="AX74" s="34" t="str">
        <f>IFERROR(TIME(0,0,AVERAGEIFS('VISSIM Travel Time Outputs'!$J:$J,'VISSIM Travel Time Outputs'!$D:$D,$D74,'VISSIM Travel Time Outputs'!$A:$A,"AVG",'VISSIM Travel Time Outputs'!$B:$B,AX$9)),"-")</f>
        <v>-</v>
      </c>
      <c r="AY74" s="34" t="str">
        <f>IFERROR(TIME(0,0,AVERAGEIFS('VISSIM Travel Time Outputs'!$J:$J,'VISSIM Travel Time Outputs'!$D:$D,$D74,'VISSIM Travel Time Outputs'!$A:$A,"AVG",'VISSIM Travel Time Outputs'!$B:$B,AY$9)),"-")</f>
        <v>-</v>
      </c>
      <c r="AZ74" s="34" t="str">
        <f>IFERROR(TIME(0,0,AVERAGEIFS('VISSIM Travel Time Outputs'!$J:$J,'VISSIM Travel Time Outputs'!$D:$D,$D74,'VISSIM Travel Time Outputs'!$A:$A,"AVG",'VISSIM Travel Time Outputs'!$B:$B,AZ$9)),"-")</f>
        <v>-</v>
      </c>
      <c r="BA74" s="34" t="str">
        <f>IFERROR(TIME(0,0,AVERAGEIFS('VISSIM Travel Time Outputs'!$J:$J,'VISSIM Travel Time Outputs'!$D:$D,$D74,'VISSIM Travel Time Outputs'!$A:$A,"AVG",'VISSIM Travel Time Outputs'!$B:$B,BA$9)),"-")</f>
        <v>-</v>
      </c>
      <c r="BB74" s="34" t="str">
        <f>IFERROR(TIME(0,0,AVERAGEIFS('VISSIM Travel Time Outputs'!$J:$J,'VISSIM Travel Time Outputs'!$D:$D,$D74,'VISSIM Travel Time Outputs'!$A:$A,"AVG",'VISSIM Travel Time Outputs'!$B:$B,BB$9)),"-")</f>
        <v>-</v>
      </c>
      <c r="BC74" s="34" t="str">
        <f>IFERROR(TIME(0,0,AVERAGEIFS('VISSIM Travel Time Outputs'!$J:$J,'VISSIM Travel Time Outputs'!$D:$D,$D74,'VISSIM Travel Time Outputs'!$A:$A,"AVG",'VISSIM Travel Time Outputs'!$B:$B,BC$9)),"-")</f>
        <v>-</v>
      </c>
      <c r="BD74" s="34" t="str">
        <f>IFERROR(TIME(0,0,AVERAGEIFS('VISSIM Travel Time Outputs'!$J:$J,'VISSIM Travel Time Outputs'!$D:$D,$D74,'VISSIM Travel Time Outputs'!$A:$A,"AVG",'VISSIM Travel Time Outputs'!$B:$B,BD$9)),"-")</f>
        <v>-</v>
      </c>
      <c r="BE74" s="34" t="str">
        <f>IFERROR(TIME(0,0,AVERAGEIFS('VISSIM Travel Time Outputs'!$J:$J,'VISSIM Travel Time Outputs'!$D:$D,$D74,'VISSIM Travel Time Outputs'!$A:$A,"AVG",'VISSIM Travel Time Outputs'!$B:$B,BE$9)),"-")</f>
        <v>-</v>
      </c>
      <c r="BF74" s="34" t="str">
        <f>IFERROR(TIME(0,0,AVERAGEIFS('VISSIM Travel Time Outputs'!$J:$J,'VISSIM Travel Time Outputs'!$D:$D,$D74,'VISSIM Travel Time Outputs'!$A:$A,"AVG",'VISSIM Travel Time Outputs'!$B:$B,BF$9)),"-")</f>
        <v>-</v>
      </c>
      <c r="BG74" s="34" t="str">
        <f>IFERROR(TIME(0,0,AVERAGEIFS('VISSIM Travel Time Outputs'!$J:$J,'VISSIM Travel Time Outputs'!$D:$D,$D74,'VISSIM Travel Time Outputs'!$A:$A,"AVG",'VISSIM Travel Time Outputs'!$B:$B,BG$9)),"-")</f>
        <v>-</v>
      </c>
      <c r="BH74" s="34" t="str">
        <f>IFERROR(TIME(0,0,AVERAGEIFS('VISSIM Travel Time Outputs'!$J:$J,'VISSIM Travel Time Outputs'!$D:$D,$D74,'VISSIM Travel Time Outputs'!$A:$A,"AVG",'VISSIM Travel Time Outputs'!$B:$B,BH$9)),"-")</f>
        <v>-</v>
      </c>
      <c r="BI74" s="34" t="str">
        <f>IFERROR(TIME(0,0,AVERAGEIFS('VISSIM Travel Time Outputs'!$J:$J,'VISSIM Travel Time Outputs'!$D:$D,$D74,'VISSIM Travel Time Outputs'!$A:$A,"AVG",'VISSIM Travel Time Outputs'!$B:$B,BI$9)),"-")</f>
        <v>-</v>
      </c>
      <c r="BJ74" s="34" t="str">
        <f>IFERROR(TIME(0,0,AVERAGEIFS('VISSIM Travel Time Outputs'!$J:$J,'VISSIM Travel Time Outputs'!$D:$D,$D74,'VISSIM Travel Time Outputs'!$A:$A,"AVG",'VISSIM Travel Time Outputs'!$B:$B,BJ$9)),"-")</f>
        <v>-</v>
      </c>
      <c r="BK74" s="134" t="str">
        <f>IFERROR(TIME(0,0,AVERAGEIFS('VISSIM Travel Time Outputs'!$J:$J,'VISSIM Travel Time Outputs'!$D:$D,$D74,'VISSIM Travel Time Outputs'!$A:$A,"AVG",'VISSIM Travel Time Outputs'!$B:$B,BK$9)),"-")</f>
        <v>-</v>
      </c>
      <c r="BL74" s="126"/>
      <c r="BM74" s="323" t="str">
        <f>IFERROR(AVERAGEIFS('VISSIM Travel Time Outputs'!$G:$G,'VISSIM Travel Time Outputs'!$D:$D,$D74,'VISSIM Travel Time Outputs'!$A:$A,"AVG",'VISSIM Travel Time Outputs'!$B:$B,BM$9),"-")</f>
        <v>-</v>
      </c>
      <c r="BN74" s="324" t="str">
        <f>IFERROR(AVERAGEIFS('VISSIM Travel Time Outputs'!$G:$G,'VISSIM Travel Time Outputs'!$D:$D,$D74,'VISSIM Travel Time Outputs'!$A:$A,"AVG",'VISSIM Travel Time Outputs'!$B:$B,BN$9),"-")</f>
        <v>-</v>
      </c>
      <c r="BO74" s="324" t="str">
        <f>IFERROR(AVERAGEIFS('VISSIM Travel Time Outputs'!$G:$G,'VISSIM Travel Time Outputs'!$D:$D,$D74,'VISSIM Travel Time Outputs'!$A:$A,"AVG",'VISSIM Travel Time Outputs'!$B:$B,BO$9),"-")</f>
        <v>-</v>
      </c>
      <c r="BP74" s="324" t="str">
        <f>IFERROR(AVERAGEIFS('VISSIM Travel Time Outputs'!$G:$G,'VISSIM Travel Time Outputs'!$D:$D,$D74,'VISSIM Travel Time Outputs'!$A:$A,"AVG",'VISSIM Travel Time Outputs'!$B:$B,BP$9),"-")</f>
        <v>-</v>
      </c>
      <c r="BQ74" s="324" t="str">
        <f>IFERROR(AVERAGEIFS('VISSIM Travel Time Outputs'!$G:$G,'VISSIM Travel Time Outputs'!$D:$D,$D74,'VISSIM Travel Time Outputs'!$A:$A,"AVG",'VISSIM Travel Time Outputs'!$B:$B,BQ$9),"-")</f>
        <v>-</v>
      </c>
      <c r="BR74" s="324" t="str">
        <f>IFERROR(AVERAGEIFS('VISSIM Travel Time Outputs'!$G:$G,'VISSIM Travel Time Outputs'!$D:$D,$D74,'VISSIM Travel Time Outputs'!$A:$A,"AVG",'VISSIM Travel Time Outputs'!$B:$B,BR$9),"-")</f>
        <v>-</v>
      </c>
      <c r="BS74" s="324" t="str">
        <f>IFERROR(AVERAGEIFS('VISSIM Travel Time Outputs'!$G:$G,'VISSIM Travel Time Outputs'!$D:$D,$D74,'VISSIM Travel Time Outputs'!$A:$A,"AVG",'VISSIM Travel Time Outputs'!$B:$B,BS$9),"-")</f>
        <v>-</v>
      </c>
      <c r="BT74" s="324" t="str">
        <f>IFERROR(AVERAGEIFS('VISSIM Travel Time Outputs'!$G:$G,'VISSIM Travel Time Outputs'!$D:$D,$D74,'VISSIM Travel Time Outputs'!$A:$A,"AVG",'VISSIM Travel Time Outputs'!$B:$B,BT$9),"-")</f>
        <v>-</v>
      </c>
      <c r="BU74" s="324" t="str">
        <f>IFERROR(AVERAGEIFS('VISSIM Travel Time Outputs'!$G:$G,'VISSIM Travel Time Outputs'!$D:$D,$D74,'VISSIM Travel Time Outputs'!$A:$A,"AVG",'VISSIM Travel Time Outputs'!$B:$B,BU$9),"-")</f>
        <v>-</v>
      </c>
      <c r="BV74" s="324" t="str">
        <f>IFERROR(AVERAGEIFS('VISSIM Travel Time Outputs'!$G:$G,'VISSIM Travel Time Outputs'!$D:$D,$D74,'VISSIM Travel Time Outputs'!$A:$A,"AVG",'VISSIM Travel Time Outputs'!$B:$B,BV$9),"-")</f>
        <v>-</v>
      </c>
      <c r="BW74" s="324" t="str">
        <f>IFERROR(AVERAGEIFS('VISSIM Travel Time Outputs'!$G:$G,'VISSIM Travel Time Outputs'!$D:$D,$D74,'VISSIM Travel Time Outputs'!$A:$A,"AVG",'VISSIM Travel Time Outputs'!$B:$B,BW$9),"-")</f>
        <v>-</v>
      </c>
      <c r="BX74" s="324" t="str">
        <f>IFERROR(AVERAGEIFS('VISSIM Travel Time Outputs'!$G:$G,'VISSIM Travel Time Outputs'!$D:$D,$D74,'VISSIM Travel Time Outputs'!$A:$A,"AVG",'VISSIM Travel Time Outputs'!$B:$B,BX$9),"-")</f>
        <v>-</v>
      </c>
      <c r="BY74" s="324" t="str">
        <f>IFERROR(AVERAGEIFS('VISSIM Travel Time Outputs'!$G:$G,'VISSIM Travel Time Outputs'!$D:$D,$D74,'VISSIM Travel Time Outputs'!$A:$A,"AVG",'VISSIM Travel Time Outputs'!$B:$B,BY$9),"-")</f>
        <v>-</v>
      </c>
      <c r="BZ74" s="324" t="str">
        <f>IFERROR(AVERAGEIFS('VISSIM Travel Time Outputs'!$G:$G,'VISSIM Travel Time Outputs'!$D:$D,$D74,'VISSIM Travel Time Outputs'!$A:$A,"AVG",'VISSIM Travel Time Outputs'!$B:$B,BZ$9),"-")</f>
        <v>-</v>
      </c>
      <c r="CA74" s="324" t="str">
        <f>IFERROR(AVERAGEIFS('VISSIM Travel Time Outputs'!$G:$G,'VISSIM Travel Time Outputs'!$D:$D,$D74,'VISSIM Travel Time Outputs'!$A:$A,"AVG",'VISSIM Travel Time Outputs'!$B:$B,CA$9),"-")</f>
        <v>-</v>
      </c>
      <c r="CB74" s="325" t="str">
        <f>IFERROR(AVERAGEIFS('VISSIM Travel Time Outputs'!$G:$G,'VISSIM Travel Time Outputs'!$D:$D,$D74,'VISSIM Travel Time Outputs'!$A:$A,"AVG",'VISSIM Travel Time Outputs'!$B:$B,CB$9),"-")</f>
        <v>-</v>
      </c>
      <c r="CC74" s="254"/>
      <c r="CD74" s="209" t="str">
        <f t="shared" si="16"/>
        <v>--</v>
      </c>
      <c r="CE74" s="354" t="str">
        <f t="shared" si="17"/>
        <v>--</v>
      </c>
      <c r="CF74" s="325">
        <f t="shared" si="18"/>
        <v>0</v>
      </c>
      <c r="CG74" s="331"/>
      <c r="CH74" s="209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134"/>
      <c r="CX74" s="331"/>
      <c r="CY74" s="323"/>
      <c r="CZ74" s="324"/>
      <c r="DA74" s="324"/>
      <c r="DB74" s="324"/>
      <c r="DC74" s="324"/>
      <c r="DD74" s="324"/>
      <c r="DE74" s="324"/>
      <c r="DF74" s="324"/>
      <c r="DG74" s="324"/>
      <c r="DH74" s="324"/>
      <c r="DI74" s="324"/>
      <c r="DJ74" s="324"/>
      <c r="DK74" s="324"/>
      <c r="DL74" s="324"/>
      <c r="DM74" s="324"/>
      <c r="DN74" s="325"/>
      <c r="DO74" s="331"/>
      <c r="DP74" s="209" t="str">
        <f t="shared" si="19"/>
        <v>--</v>
      </c>
      <c r="DQ74" s="354" t="str">
        <f t="shared" si="20"/>
        <v>--</v>
      </c>
      <c r="DR74" s="325">
        <f t="shared" si="21"/>
        <v>0</v>
      </c>
      <c r="DS74" s="255"/>
      <c r="DT74" s="209" t="str">
        <f>IFERROR(TIME(0,0,AVERAGEIFS('VISSIM Travel Time Outputs'!$K:$K,'VISSIM Travel Time Outputs'!$D:$D,$D74,'VISSIM Travel Time Outputs'!$A:$A,"AVG",'VISSIM Travel Time Outputs'!$B:$B,DT$9)),"-")</f>
        <v>-</v>
      </c>
      <c r="DU74" s="34" t="str">
        <f>IFERROR(TIME(0,0,AVERAGEIFS('VISSIM Travel Time Outputs'!$K:$K,'VISSIM Travel Time Outputs'!$D:$D,$D74,'VISSIM Travel Time Outputs'!$A:$A,"AVG",'VISSIM Travel Time Outputs'!$B:$B,DU$9)),"-")</f>
        <v>-</v>
      </c>
      <c r="DV74" s="34" t="str">
        <f>IFERROR(TIME(0,0,AVERAGEIFS('VISSIM Travel Time Outputs'!$K:$K,'VISSIM Travel Time Outputs'!$D:$D,$D74,'VISSIM Travel Time Outputs'!$A:$A,"AVG",'VISSIM Travel Time Outputs'!$B:$B,DV$9)),"-")</f>
        <v>-</v>
      </c>
      <c r="DW74" s="34" t="str">
        <f>IFERROR(TIME(0,0,AVERAGEIFS('VISSIM Travel Time Outputs'!$K:$K,'VISSIM Travel Time Outputs'!$D:$D,$D74,'VISSIM Travel Time Outputs'!$A:$A,"AVG",'VISSIM Travel Time Outputs'!$B:$B,DW$9)),"-")</f>
        <v>-</v>
      </c>
      <c r="DX74" s="34" t="str">
        <f>IFERROR(TIME(0,0,AVERAGEIFS('VISSIM Travel Time Outputs'!$K:$K,'VISSIM Travel Time Outputs'!$D:$D,$D74,'VISSIM Travel Time Outputs'!$A:$A,"AVG",'VISSIM Travel Time Outputs'!$B:$B,DX$9)),"-")</f>
        <v>-</v>
      </c>
      <c r="DY74" s="34" t="str">
        <f>IFERROR(TIME(0,0,AVERAGEIFS('VISSIM Travel Time Outputs'!$K:$K,'VISSIM Travel Time Outputs'!$D:$D,$D74,'VISSIM Travel Time Outputs'!$A:$A,"AVG",'VISSIM Travel Time Outputs'!$B:$B,DY$9)),"-")</f>
        <v>-</v>
      </c>
      <c r="DZ74" s="34" t="str">
        <f>IFERROR(TIME(0,0,AVERAGEIFS('VISSIM Travel Time Outputs'!$K:$K,'VISSIM Travel Time Outputs'!$D:$D,$D74,'VISSIM Travel Time Outputs'!$A:$A,"AVG",'VISSIM Travel Time Outputs'!$B:$B,DZ$9)),"-")</f>
        <v>-</v>
      </c>
      <c r="EA74" s="34" t="str">
        <f>IFERROR(TIME(0,0,AVERAGEIFS('VISSIM Travel Time Outputs'!$K:$K,'VISSIM Travel Time Outputs'!$D:$D,$D74,'VISSIM Travel Time Outputs'!$A:$A,"AVG",'VISSIM Travel Time Outputs'!$B:$B,EA$9)),"-")</f>
        <v>-</v>
      </c>
      <c r="EB74" s="34" t="str">
        <f>IFERROR(TIME(0,0,AVERAGEIFS('VISSIM Travel Time Outputs'!$K:$K,'VISSIM Travel Time Outputs'!$D:$D,$D74,'VISSIM Travel Time Outputs'!$A:$A,"AVG",'VISSIM Travel Time Outputs'!$B:$B,EB$9)),"-")</f>
        <v>-</v>
      </c>
      <c r="EC74" s="34" t="str">
        <f>IFERROR(TIME(0,0,AVERAGEIFS('VISSIM Travel Time Outputs'!$K:$K,'VISSIM Travel Time Outputs'!$D:$D,$D74,'VISSIM Travel Time Outputs'!$A:$A,"AVG",'VISSIM Travel Time Outputs'!$B:$B,EC$9)),"-")</f>
        <v>-</v>
      </c>
      <c r="ED74" s="34" t="str">
        <f>IFERROR(TIME(0,0,AVERAGEIFS('VISSIM Travel Time Outputs'!$K:$K,'VISSIM Travel Time Outputs'!$D:$D,$D74,'VISSIM Travel Time Outputs'!$A:$A,"AVG",'VISSIM Travel Time Outputs'!$B:$B,ED$9)),"-")</f>
        <v>-</v>
      </c>
      <c r="EE74" s="34" t="str">
        <f>IFERROR(TIME(0,0,AVERAGEIFS('VISSIM Travel Time Outputs'!$K:$K,'VISSIM Travel Time Outputs'!$D:$D,$D74,'VISSIM Travel Time Outputs'!$A:$A,"AVG",'VISSIM Travel Time Outputs'!$B:$B,EE$9)),"-")</f>
        <v>-</v>
      </c>
      <c r="EF74" s="34" t="str">
        <f>IFERROR(TIME(0,0,AVERAGEIFS('VISSIM Travel Time Outputs'!$K:$K,'VISSIM Travel Time Outputs'!$D:$D,$D74,'VISSIM Travel Time Outputs'!$A:$A,"AVG",'VISSIM Travel Time Outputs'!$B:$B,EF$9)),"-")</f>
        <v>-</v>
      </c>
      <c r="EG74" s="34" t="str">
        <f>IFERROR(TIME(0,0,AVERAGEIFS('VISSIM Travel Time Outputs'!$K:$K,'VISSIM Travel Time Outputs'!$D:$D,$D74,'VISSIM Travel Time Outputs'!$A:$A,"AVG",'VISSIM Travel Time Outputs'!$B:$B,EG$9)),"-")</f>
        <v>-</v>
      </c>
      <c r="EH74" s="34" t="str">
        <f>IFERROR(TIME(0,0,AVERAGEIFS('VISSIM Travel Time Outputs'!$K:$K,'VISSIM Travel Time Outputs'!$D:$D,$D74,'VISSIM Travel Time Outputs'!$A:$A,"AVG",'VISSIM Travel Time Outputs'!$B:$B,EH$9)),"-")</f>
        <v>-</v>
      </c>
      <c r="EI74" s="134" t="str">
        <f>IFERROR(TIME(0,0,AVERAGEIFS('VISSIM Travel Time Outputs'!$K:$K,'VISSIM Travel Time Outputs'!$D:$D,$D74,'VISSIM Travel Time Outputs'!$A:$A,"AVG",'VISSIM Travel Time Outputs'!$B:$B,EI$9)),"-")</f>
        <v>-</v>
      </c>
      <c r="EJ74" s="126"/>
      <c r="EK74" s="323" t="str">
        <f>IFERROR(AVERAGEIFS('VISSIM Travel Time Outputs'!$H:$H,'VISSIM Travel Time Outputs'!$D:$D,$D74,'VISSIM Travel Time Outputs'!$A:$A,"AVG",'VISSIM Travel Time Outputs'!$B:$B,EK$9),"-")</f>
        <v>-</v>
      </c>
      <c r="EL74" s="324" t="str">
        <f>IFERROR(AVERAGEIFS('VISSIM Travel Time Outputs'!$H:$H,'VISSIM Travel Time Outputs'!$D:$D,$D74,'VISSIM Travel Time Outputs'!$A:$A,"AVG",'VISSIM Travel Time Outputs'!$B:$B,EL$9),"-")</f>
        <v>-</v>
      </c>
      <c r="EM74" s="324" t="str">
        <f>IFERROR(AVERAGEIFS('VISSIM Travel Time Outputs'!$H:$H,'VISSIM Travel Time Outputs'!$D:$D,$D74,'VISSIM Travel Time Outputs'!$A:$A,"AVG",'VISSIM Travel Time Outputs'!$B:$B,EM$9),"-")</f>
        <v>-</v>
      </c>
      <c r="EN74" s="324" t="str">
        <f>IFERROR(AVERAGEIFS('VISSIM Travel Time Outputs'!$H:$H,'VISSIM Travel Time Outputs'!$D:$D,$D74,'VISSIM Travel Time Outputs'!$A:$A,"AVG",'VISSIM Travel Time Outputs'!$B:$B,EN$9),"-")</f>
        <v>-</v>
      </c>
      <c r="EO74" s="324" t="str">
        <f>IFERROR(AVERAGEIFS('VISSIM Travel Time Outputs'!$H:$H,'VISSIM Travel Time Outputs'!$D:$D,$D74,'VISSIM Travel Time Outputs'!$A:$A,"AVG",'VISSIM Travel Time Outputs'!$B:$B,EO$9),"-")</f>
        <v>-</v>
      </c>
      <c r="EP74" s="324" t="str">
        <f>IFERROR(AVERAGEIFS('VISSIM Travel Time Outputs'!$H:$H,'VISSIM Travel Time Outputs'!$D:$D,$D74,'VISSIM Travel Time Outputs'!$A:$A,"AVG",'VISSIM Travel Time Outputs'!$B:$B,EP$9),"-")</f>
        <v>-</v>
      </c>
      <c r="EQ74" s="324" t="str">
        <f>IFERROR(AVERAGEIFS('VISSIM Travel Time Outputs'!$H:$H,'VISSIM Travel Time Outputs'!$D:$D,$D74,'VISSIM Travel Time Outputs'!$A:$A,"AVG",'VISSIM Travel Time Outputs'!$B:$B,EQ$9),"-")</f>
        <v>-</v>
      </c>
      <c r="ER74" s="324" t="str">
        <f>IFERROR(AVERAGEIFS('VISSIM Travel Time Outputs'!$H:$H,'VISSIM Travel Time Outputs'!$D:$D,$D74,'VISSIM Travel Time Outputs'!$A:$A,"AVG",'VISSIM Travel Time Outputs'!$B:$B,ER$9),"-")</f>
        <v>-</v>
      </c>
      <c r="ES74" s="324" t="str">
        <f>IFERROR(AVERAGEIFS('VISSIM Travel Time Outputs'!$H:$H,'VISSIM Travel Time Outputs'!$D:$D,$D74,'VISSIM Travel Time Outputs'!$A:$A,"AVG",'VISSIM Travel Time Outputs'!$B:$B,ES$9),"-")</f>
        <v>-</v>
      </c>
      <c r="ET74" s="324" t="str">
        <f>IFERROR(AVERAGEIFS('VISSIM Travel Time Outputs'!$H:$H,'VISSIM Travel Time Outputs'!$D:$D,$D74,'VISSIM Travel Time Outputs'!$A:$A,"AVG",'VISSIM Travel Time Outputs'!$B:$B,ET$9),"-")</f>
        <v>-</v>
      </c>
      <c r="EU74" s="324" t="str">
        <f>IFERROR(AVERAGEIFS('VISSIM Travel Time Outputs'!$H:$H,'VISSIM Travel Time Outputs'!$D:$D,$D74,'VISSIM Travel Time Outputs'!$A:$A,"AVG",'VISSIM Travel Time Outputs'!$B:$B,EU$9),"-")</f>
        <v>-</v>
      </c>
      <c r="EV74" s="324" t="str">
        <f>IFERROR(AVERAGEIFS('VISSIM Travel Time Outputs'!$H:$H,'VISSIM Travel Time Outputs'!$D:$D,$D74,'VISSIM Travel Time Outputs'!$A:$A,"AVG",'VISSIM Travel Time Outputs'!$B:$B,EV$9),"-")</f>
        <v>-</v>
      </c>
      <c r="EW74" s="324" t="str">
        <f>IFERROR(AVERAGEIFS('VISSIM Travel Time Outputs'!$H:$H,'VISSIM Travel Time Outputs'!$D:$D,$D74,'VISSIM Travel Time Outputs'!$A:$A,"AVG",'VISSIM Travel Time Outputs'!$B:$B,EW$9),"-")</f>
        <v>-</v>
      </c>
      <c r="EX74" s="324" t="str">
        <f>IFERROR(AVERAGEIFS('VISSIM Travel Time Outputs'!$H:$H,'VISSIM Travel Time Outputs'!$D:$D,$D74,'VISSIM Travel Time Outputs'!$A:$A,"AVG",'VISSIM Travel Time Outputs'!$B:$B,EX$9),"-")</f>
        <v>-</v>
      </c>
      <c r="EY74" s="324" t="str">
        <f>IFERROR(AVERAGEIFS('VISSIM Travel Time Outputs'!$H:$H,'VISSIM Travel Time Outputs'!$D:$D,$D74,'VISSIM Travel Time Outputs'!$A:$A,"AVG",'VISSIM Travel Time Outputs'!$B:$B,EY$9),"-")</f>
        <v>-</v>
      </c>
      <c r="EZ74" s="325" t="str">
        <f>IFERROR(AVERAGEIFS('VISSIM Travel Time Outputs'!$H:$H,'VISSIM Travel Time Outputs'!$D:$D,$D74,'VISSIM Travel Time Outputs'!$A:$A,"AVG",'VISSIM Travel Time Outputs'!$B:$B,EZ$9),"-")</f>
        <v>-</v>
      </c>
      <c r="FA74" s="254"/>
      <c r="FB74" s="209" t="str">
        <f t="shared" si="22"/>
        <v>--</v>
      </c>
      <c r="FC74" s="354" t="str">
        <f t="shared" si="23"/>
        <v>--</v>
      </c>
      <c r="FD74" s="325">
        <f t="shared" si="24"/>
        <v>0</v>
      </c>
      <c r="FE74" s="331"/>
      <c r="FF74" s="209" t="str">
        <f>IFERROR(GETPIVOTDATA("Average of TRAVTM(40)",#REF!,"TIMEINT",FF$9,"VEHICLETRAVELTIMEMEASUREMENT",$D74)/3600/24,"--")</f>
        <v>--</v>
      </c>
      <c r="FG74" s="34" t="str">
        <f>IFERROR(GETPIVOTDATA("Average of TRAVTM(40)",#REF!,"TIMEINT",FG$9,"VEHICLETRAVELTIMEMEASUREMENT",$D74)/3600/24,"--")</f>
        <v>--</v>
      </c>
      <c r="FH74" s="34" t="str">
        <f>IFERROR(GETPIVOTDATA("Average of TRAVTM(40)",#REF!,"TIMEINT",FH$9,"VEHICLETRAVELTIMEMEASUREMENT",$D74)/3600/24,"--")</f>
        <v>--</v>
      </c>
      <c r="FI74" s="34" t="str">
        <f>IFERROR(GETPIVOTDATA("Average of TRAVTM(40)",#REF!,"TIMEINT",FI$9,"VEHICLETRAVELTIMEMEASUREMENT",$D74)/3600/24,"--")</f>
        <v>--</v>
      </c>
      <c r="FJ74" s="34" t="str">
        <f>IFERROR(GETPIVOTDATA("Average of TRAVTM(40)",#REF!,"TIMEINT",FJ$9,"VEHICLETRAVELTIMEMEASUREMENT",$D74)/3600/24,"--")</f>
        <v>--</v>
      </c>
      <c r="FK74" s="34" t="str">
        <f>IFERROR(GETPIVOTDATA("Average of TRAVTM(40)",#REF!,"TIMEINT",FK$9,"VEHICLETRAVELTIMEMEASUREMENT",$D74)/3600/24,"--")</f>
        <v>--</v>
      </c>
      <c r="FL74" s="34" t="str">
        <f>IFERROR(GETPIVOTDATA("Average of TRAVTM(40)",#REF!,"TIMEINT",FL$9,"VEHICLETRAVELTIMEMEASUREMENT",$D74)/3600/24,"--")</f>
        <v>--</v>
      </c>
      <c r="FM74" s="34" t="str">
        <f>IFERROR(GETPIVOTDATA("Average of TRAVTM(40)",#REF!,"TIMEINT",FM$9,"VEHICLETRAVELTIMEMEASUREMENT",$D74)/3600/24,"--")</f>
        <v>--</v>
      </c>
      <c r="FN74" s="34" t="str">
        <f>IFERROR(GETPIVOTDATA("Average of TRAVTM(40)",#REF!,"TIMEINT",FN$9,"VEHICLETRAVELTIMEMEASUREMENT",$D74)/3600/24,"--")</f>
        <v>--</v>
      </c>
      <c r="FO74" s="34" t="str">
        <f>IFERROR(GETPIVOTDATA("Average of TRAVTM(40)",#REF!,"TIMEINT",FO$9,"VEHICLETRAVELTIMEMEASUREMENT",$D74)/3600/24,"--")</f>
        <v>--</v>
      </c>
      <c r="FP74" s="34" t="str">
        <f>IFERROR(GETPIVOTDATA("Average of TRAVTM(40)",#REF!,"TIMEINT",FP$9,"VEHICLETRAVELTIMEMEASUREMENT",$D74)/3600/24,"--")</f>
        <v>--</v>
      </c>
      <c r="FQ74" s="34" t="str">
        <f>IFERROR(GETPIVOTDATA("Average of TRAVTM(40)",#REF!,"TIMEINT",FQ$9,"VEHICLETRAVELTIMEMEASUREMENT",$D74)/3600/24,"--")</f>
        <v>--</v>
      </c>
      <c r="FR74" s="34" t="str">
        <f>IFERROR(GETPIVOTDATA("Average of TRAVTM(40)",#REF!,"TIMEINT",FR$9,"VEHICLETRAVELTIMEMEASUREMENT",$D74)/3600/24,"--")</f>
        <v>--</v>
      </c>
      <c r="FS74" s="34" t="str">
        <f>IFERROR(GETPIVOTDATA("Average of TRAVTM(40)",#REF!,"TIMEINT",FS$9,"VEHICLETRAVELTIMEMEASUREMENT",$D74)/3600/24,"--")</f>
        <v>--</v>
      </c>
      <c r="FT74" s="34" t="str">
        <f>IFERROR(GETPIVOTDATA("Average of TRAVTM(40)",#REF!,"TIMEINT",FT$9,"VEHICLETRAVELTIMEMEASUREMENT",$D74)/3600/24,"--")</f>
        <v>--</v>
      </c>
      <c r="FU74" s="134" t="str">
        <f>IFERROR(GETPIVOTDATA("Average of TRAVTM(40)",#REF!,"TIMEINT",FU$9,"VEHICLETRAVELTIMEMEASUREMENT",$D74)/3600/24,"--")</f>
        <v>--</v>
      </c>
      <c r="FV74" s="331"/>
      <c r="FW74" s="323" t="str">
        <f>IFERROR(GETPIVOTDATA("Average of VEHS(40)",#REF!,"TIMEINT",FW$9,"VEHICLETRAVELTIMEMEASUREMENT",$D74),"--")</f>
        <v>--</v>
      </c>
      <c r="FX74" s="324" t="str">
        <f>IFERROR(GETPIVOTDATA("Average of VEHS(40)",#REF!,"TIMEINT",FX$9,"VEHICLETRAVELTIMEMEASUREMENT",$D74),"--")</f>
        <v>--</v>
      </c>
      <c r="FY74" s="324" t="str">
        <f>IFERROR(GETPIVOTDATA("Average of VEHS(40)",#REF!,"TIMEINT",FY$9,"VEHICLETRAVELTIMEMEASUREMENT",$D74),"--")</f>
        <v>--</v>
      </c>
      <c r="FZ74" s="324" t="str">
        <f>IFERROR(GETPIVOTDATA("Average of VEHS(40)",#REF!,"TIMEINT",FZ$9,"VEHICLETRAVELTIMEMEASUREMENT",$D74),"--")</f>
        <v>--</v>
      </c>
      <c r="GA74" s="324" t="str">
        <f>IFERROR(GETPIVOTDATA("Average of VEHS(40)",#REF!,"TIMEINT",GA$9,"VEHICLETRAVELTIMEMEASUREMENT",$D74),"--")</f>
        <v>--</v>
      </c>
      <c r="GB74" s="324" t="str">
        <f>IFERROR(GETPIVOTDATA("Average of VEHS(40)",#REF!,"TIMEINT",GB$9,"VEHICLETRAVELTIMEMEASUREMENT",$D74),"--")</f>
        <v>--</v>
      </c>
      <c r="GC74" s="324" t="str">
        <f>IFERROR(GETPIVOTDATA("Average of VEHS(40)",#REF!,"TIMEINT",GC$9,"VEHICLETRAVELTIMEMEASUREMENT",$D74),"--")</f>
        <v>--</v>
      </c>
      <c r="GD74" s="324" t="str">
        <f>IFERROR(GETPIVOTDATA("Average of VEHS(40)",#REF!,"TIMEINT",GD$9,"VEHICLETRAVELTIMEMEASUREMENT",$D74),"--")</f>
        <v>--</v>
      </c>
      <c r="GE74" s="324" t="str">
        <f>IFERROR(GETPIVOTDATA("Average of VEHS(40)",#REF!,"TIMEINT",GE$9,"VEHICLETRAVELTIMEMEASUREMENT",$D74),"--")</f>
        <v>--</v>
      </c>
      <c r="GF74" s="324" t="str">
        <f>IFERROR(GETPIVOTDATA("Average of VEHS(40)",#REF!,"TIMEINT",GF$9,"VEHICLETRAVELTIMEMEASUREMENT",$D74),"--")</f>
        <v>--</v>
      </c>
      <c r="GG74" s="324" t="str">
        <f>IFERROR(GETPIVOTDATA("Average of VEHS(40)",#REF!,"TIMEINT",GG$9,"VEHICLETRAVELTIMEMEASUREMENT",$D74),"--")</f>
        <v>--</v>
      </c>
      <c r="GH74" s="324" t="str">
        <f>IFERROR(GETPIVOTDATA("Average of VEHS(40)",#REF!,"TIMEINT",GH$9,"VEHICLETRAVELTIMEMEASUREMENT",$D74),"--")</f>
        <v>--</v>
      </c>
      <c r="GI74" s="324" t="str">
        <f>IFERROR(GETPIVOTDATA("Average of VEHS(40)",#REF!,"TIMEINT",GI$9,"VEHICLETRAVELTIMEMEASUREMENT",$D74),"--")</f>
        <v>--</v>
      </c>
      <c r="GJ74" s="324" t="str">
        <f>IFERROR(GETPIVOTDATA("Average of VEHS(40)",#REF!,"TIMEINT",GJ$9,"VEHICLETRAVELTIMEMEASUREMENT",$D74),"--")</f>
        <v>--</v>
      </c>
      <c r="GK74" s="324" t="str">
        <f>IFERROR(GETPIVOTDATA("Average of VEHS(40)",#REF!,"TIMEINT",GK$9,"VEHICLETRAVELTIMEMEASUREMENT",$D74),"--")</f>
        <v>--</v>
      </c>
      <c r="GL74" s="325" t="str">
        <f>IFERROR(GETPIVOTDATA("Average of VEHS(40)",#REF!,"TIMEINT",GL$9,"VEHICLETRAVELTIMEMEASUREMENT",$D74),"--")</f>
        <v>--</v>
      </c>
      <c r="GM74" s="331"/>
      <c r="GN74" s="209" t="str">
        <f t="shared" si="25"/>
        <v>--</v>
      </c>
      <c r="GO74" s="354" t="str">
        <f t="shared" si="26"/>
        <v>--</v>
      </c>
      <c r="GP74" s="325">
        <f t="shared" si="27"/>
        <v>0</v>
      </c>
      <c r="GQ74" s="331"/>
      <c r="GR74" s="209" t="str">
        <f>IFERROR(GETPIVOTDATA("Average of TRAVTM(60)",#REF!,"TIMEINT",GR$9,"VEHICLETRAVELTIMEMEASUREMENT",$D74)/3600/24,"--")</f>
        <v>--</v>
      </c>
      <c r="GS74" s="34" t="str">
        <f>IFERROR(GETPIVOTDATA("Average of TRAVTM(60)",#REF!,"TIMEINT",GS$9,"VEHICLETRAVELTIMEMEASUREMENT",$D74)/3600/24,"--")</f>
        <v>--</v>
      </c>
      <c r="GT74" s="34" t="str">
        <f>IFERROR(GETPIVOTDATA("Average of TRAVTM(60)",#REF!,"TIMEINT",GT$9,"VEHICLETRAVELTIMEMEASUREMENT",$D74)/3600/24,"--")</f>
        <v>--</v>
      </c>
      <c r="GU74" s="34" t="str">
        <f>IFERROR(GETPIVOTDATA("Average of TRAVTM(60)",#REF!,"TIMEINT",GU$9,"VEHICLETRAVELTIMEMEASUREMENT",$D74)/3600/24,"--")</f>
        <v>--</v>
      </c>
      <c r="GV74" s="34" t="str">
        <f>IFERROR(GETPIVOTDATA("Average of TRAVTM(60)",#REF!,"TIMEINT",GV$9,"VEHICLETRAVELTIMEMEASUREMENT",$D74)/3600/24,"--")</f>
        <v>--</v>
      </c>
      <c r="GW74" s="34" t="str">
        <f>IFERROR(GETPIVOTDATA("Average of TRAVTM(60)",#REF!,"TIMEINT",GW$9,"VEHICLETRAVELTIMEMEASUREMENT",$D74)/3600/24,"--")</f>
        <v>--</v>
      </c>
      <c r="GX74" s="34" t="str">
        <f>IFERROR(GETPIVOTDATA("Average of TRAVTM(60)",#REF!,"TIMEINT",GX$9,"VEHICLETRAVELTIMEMEASUREMENT",$D74)/3600/24,"--")</f>
        <v>--</v>
      </c>
      <c r="GY74" s="34" t="str">
        <f>IFERROR(GETPIVOTDATA("Average of TRAVTM(60)",#REF!,"TIMEINT",GY$9,"VEHICLETRAVELTIMEMEASUREMENT",$D74)/3600/24,"--")</f>
        <v>--</v>
      </c>
      <c r="GZ74" s="34" t="str">
        <f>IFERROR(GETPIVOTDATA("Average of TRAVTM(60)",#REF!,"TIMEINT",GZ$9,"VEHICLETRAVELTIMEMEASUREMENT",$D74)/3600/24,"--")</f>
        <v>--</v>
      </c>
      <c r="HA74" s="34" t="str">
        <f>IFERROR(GETPIVOTDATA("Average of TRAVTM(60)",#REF!,"TIMEINT",HA$9,"VEHICLETRAVELTIMEMEASUREMENT",$D74)/3600/24,"--")</f>
        <v>--</v>
      </c>
      <c r="HB74" s="34" t="str">
        <f>IFERROR(GETPIVOTDATA("Average of TRAVTM(60)",#REF!,"TIMEINT",HB$9,"VEHICLETRAVELTIMEMEASUREMENT",$D74)/3600/24,"--")</f>
        <v>--</v>
      </c>
      <c r="HC74" s="34" t="str">
        <f>IFERROR(GETPIVOTDATA("Average of TRAVTM(60)",#REF!,"TIMEINT",HC$9,"VEHICLETRAVELTIMEMEASUREMENT",$D74)/3600/24,"--")</f>
        <v>--</v>
      </c>
      <c r="HD74" s="34" t="str">
        <f>IFERROR(GETPIVOTDATA("Average of TRAVTM(60)",#REF!,"TIMEINT",HD$9,"VEHICLETRAVELTIMEMEASUREMENT",$D74)/3600/24,"--")</f>
        <v>--</v>
      </c>
      <c r="HE74" s="34" t="str">
        <f>IFERROR(GETPIVOTDATA("Average of TRAVTM(60)",#REF!,"TIMEINT",HE$9,"VEHICLETRAVELTIMEMEASUREMENT",$D74)/3600/24,"--")</f>
        <v>--</v>
      </c>
      <c r="HF74" s="34" t="str">
        <f>IFERROR(GETPIVOTDATA("Average of TRAVTM(60)",#REF!,"TIMEINT",HF$9,"VEHICLETRAVELTIMEMEASUREMENT",$D74)/3600/24,"--")</f>
        <v>--</v>
      </c>
      <c r="HG74" s="134" t="str">
        <f>IFERROR(GETPIVOTDATA("Average of TRAVTM(60)",#REF!,"TIMEINT",HG$9,"VEHICLETRAVELTIMEMEASUREMENT",$D74)/3600/24,"--")</f>
        <v>--</v>
      </c>
      <c r="HH74" s="331"/>
      <c r="HI74" s="323" t="str">
        <f>IFERROR(GETPIVOTDATA("Average of VEHS(60)",#REF!,"TIMEINT",HI$9,"VEHICLETRAVELTIMEMEASUREMENT",$D74),"--")</f>
        <v>--</v>
      </c>
      <c r="HJ74" s="324" t="str">
        <f>IFERROR(GETPIVOTDATA("Average of VEHS(60)",#REF!,"TIMEINT",HJ$9,"VEHICLETRAVELTIMEMEASUREMENT",$D74),"--")</f>
        <v>--</v>
      </c>
      <c r="HK74" s="324" t="str">
        <f>IFERROR(GETPIVOTDATA("Average of VEHS(60)",#REF!,"TIMEINT",HK$9,"VEHICLETRAVELTIMEMEASUREMENT",$D74),"--")</f>
        <v>--</v>
      </c>
      <c r="HL74" s="324" t="str">
        <f>IFERROR(GETPIVOTDATA("Average of VEHS(60)",#REF!,"TIMEINT",HL$9,"VEHICLETRAVELTIMEMEASUREMENT",$D74),"--")</f>
        <v>--</v>
      </c>
      <c r="HM74" s="324" t="str">
        <f>IFERROR(GETPIVOTDATA("Average of VEHS(60)",#REF!,"TIMEINT",HM$9,"VEHICLETRAVELTIMEMEASUREMENT",$D74),"--")</f>
        <v>--</v>
      </c>
      <c r="HN74" s="324" t="str">
        <f>IFERROR(GETPIVOTDATA("Average of VEHS(60)",#REF!,"TIMEINT",HN$9,"VEHICLETRAVELTIMEMEASUREMENT",$D74),"--")</f>
        <v>--</v>
      </c>
      <c r="HO74" s="324" t="str">
        <f>IFERROR(GETPIVOTDATA("Average of VEHS(60)",#REF!,"TIMEINT",HO$9,"VEHICLETRAVELTIMEMEASUREMENT",$D74),"--")</f>
        <v>--</v>
      </c>
      <c r="HP74" s="324" t="str">
        <f>IFERROR(GETPIVOTDATA("Average of VEHS(60)",#REF!,"TIMEINT",HP$9,"VEHICLETRAVELTIMEMEASUREMENT",$D74),"--")</f>
        <v>--</v>
      </c>
      <c r="HQ74" s="324" t="str">
        <f>IFERROR(GETPIVOTDATA("Average of VEHS(60)",#REF!,"TIMEINT",HQ$9,"VEHICLETRAVELTIMEMEASUREMENT",$D74),"--")</f>
        <v>--</v>
      </c>
      <c r="HR74" s="324" t="str">
        <f>IFERROR(GETPIVOTDATA("Average of VEHS(60)",#REF!,"TIMEINT",HR$9,"VEHICLETRAVELTIMEMEASUREMENT",$D74),"--")</f>
        <v>--</v>
      </c>
      <c r="HS74" s="324" t="str">
        <f>IFERROR(GETPIVOTDATA("Average of VEHS(60)",#REF!,"TIMEINT",HS$9,"VEHICLETRAVELTIMEMEASUREMENT",$D74),"--")</f>
        <v>--</v>
      </c>
      <c r="HT74" s="324" t="str">
        <f>IFERROR(GETPIVOTDATA("Average of VEHS(60)",#REF!,"TIMEINT",HT$9,"VEHICLETRAVELTIMEMEASUREMENT",$D74),"--")</f>
        <v>--</v>
      </c>
      <c r="HU74" s="324" t="str">
        <f>IFERROR(GETPIVOTDATA("Average of VEHS(60)",#REF!,"TIMEINT",HU$9,"VEHICLETRAVELTIMEMEASUREMENT",$D74),"--")</f>
        <v>--</v>
      </c>
      <c r="HV74" s="324" t="str">
        <f>IFERROR(GETPIVOTDATA("Average of VEHS(60)",#REF!,"TIMEINT",HV$9,"VEHICLETRAVELTIMEMEASUREMENT",$D74),"--")</f>
        <v>--</v>
      </c>
      <c r="HW74" s="324" t="str">
        <f>IFERROR(GETPIVOTDATA("Average of VEHS(60)",#REF!,"TIMEINT",HW$9,"VEHICLETRAVELTIMEMEASUREMENT",$D74),"--")</f>
        <v>--</v>
      </c>
      <c r="HX74" s="325" t="str">
        <f>IFERROR(GETPIVOTDATA("Average of VEHS(60)",#REF!,"TIMEINT",HX$9,"VEHICLETRAVELTIMEMEASUREMENT",$D74),"--")</f>
        <v>--</v>
      </c>
      <c r="HY74" s="331"/>
      <c r="HZ74" s="209" t="str">
        <f t="shared" si="28"/>
        <v>--</v>
      </c>
      <c r="IA74" s="354" t="str">
        <f t="shared" si="29"/>
        <v>--</v>
      </c>
      <c r="IB74" s="325">
        <f t="shared" si="30"/>
        <v>0</v>
      </c>
      <c r="IC74" s="638"/>
      <c r="ID74" s="323" t="str">
        <f>IFERROR(AVERAGEIFS('VISSIM Travel Time Outputs'!#REF!,'VISSIM Travel Time Outputs'!#REF!,$D74,'VISSIM Travel Time Outputs'!#REF!,"AVG",'VISSIM Travel Time Outputs'!#REF!,ID$9),"-")</f>
        <v>-</v>
      </c>
      <c r="IE74" s="324" t="str">
        <f>IFERROR(AVERAGEIFS('VISSIM Travel Time Outputs'!#REF!,'VISSIM Travel Time Outputs'!#REF!,$D74,'VISSIM Travel Time Outputs'!#REF!,"AVG",'VISSIM Travel Time Outputs'!#REF!,IE$9),"-")</f>
        <v>-</v>
      </c>
      <c r="IF74" s="324" t="str">
        <f>IFERROR(AVERAGEIFS('VISSIM Travel Time Outputs'!#REF!,'VISSIM Travel Time Outputs'!#REF!,$D74,'VISSIM Travel Time Outputs'!#REF!,"AVG",'VISSIM Travel Time Outputs'!#REF!,IF$9),"-")</f>
        <v>-</v>
      </c>
      <c r="IG74" s="324" t="str">
        <f>IFERROR(AVERAGEIFS('VISSIM Travel Time Outputs'!#REF!,'VISSIM Travel Time Outputs'!#REF!,$D74,'VISSIM Travel Time Outputs'!#REF!,"AVG",'VISSIM Travel Time Outputs'!#REF!,IG$9),"-")</f>
        <v>-</v>
      </c>
      <c r="IH74" s="324" t="str">
        <f>IFERROR(AVERAGEIFS('VISSIM Travel Time Outputs'!#REF!,'VISSIM Travel Time Outputs'!#REF!,$D74,'VISSIM Travel Time Outputs'!#REF!,"AVG",'VISSIM Travel Time Outputs'!#REF!,IH$9),"-")</f>
        <v>-</v>
      </c>
      <c r="II74" s="324" t="str">
        <f>IFERROR(AVERAGEIFS('VISSIM Travel Time Outputs'!#REF!,'VISSIM Travel Time Outputs'!#REF!,$D74,'VISSIM Travel Time Outputs'!#REF!,"AVG",'VISSIM Travel Time Outputs'!#REF!,II$9),"-")</f>
        <v>-</v>
      </c>
      <c r="IJ74" s="324" t="str">
        <f>IFERROR(AVERAGEIFS('VISSIM Travel Time Outputs'!#REF!,'VISSIM Travel Time Outputs'!#REF!,$D74,'VISSIM Travel Time Outputs'!#REF!,"AVG",'VISSIM Travel Time Outputs'!#REF!,IJ$9),"-")</f>
        <v>-</v>
      </c>
      <c r="IK74" s="324" t="str">
        <f>IFERROR(AVERAGEIFS('VISSIM Travel Time Outputs'!#REF!,'VISSIM Travel Time Outputs'!#REF!,$D74,'VISSIM Travel Time Outputs'!#REF!,"AVG",'VISSIM Travel Time Outputs'!#REF!,IK$9),"-")</f>
        <v>-</v>
      </c>
      <c r="IL74" s="324" t="str">
        <f>IFERROR(AVERAGEIFS('VISSIM Travel Time Outputs'!#REF!,'VISSIM Travel Time Outputs'!#REF!,$D74,'VISSIM Travel Time Outputs'!#REF!,"AVG",'VISSIM Travel Time Outputs'!#REF!,IL$9),"-")</f>
        <v>-</v>
      </c>
      <c r="IM74" s="324" t="str">
        <f>IFERROR(AVERAGEIFS('VISSIM Travel Time Outputs'!#REF!,'VISSIM Travel Time Outputs'!#REF!,$D74,'VISSIM Travel Time Outputs'!#REF!,"AVG",'VISSIM Travel Time Outputs'!#REF!,IM$9),"-")</f>
        <v>-</v>
      </c>
      <c r="IN74" s="324" t="str">
        <f>IFERROR(AVERAGEIFS('VISSIM Travel Time Outputs'!#REF!,'VISSIM Travel Time Outputs'!#REF!,$D74,'VISSIM Travel Time Outputs'!#REF!,"AVG",'VISSIM Travel Time Outputs'!#REF!,IN$9),"-")</f>
        <v>-</v>
      </c>
      <c r="IO74" s="324" t="str">
        <f>IFERROR(AVERAGEIFS('VISSIM Travel Time Outputs'!#REF!,'VISSIM Travel Time Outputs'!#REF!,$D74,'VISSIM Travel Time Outputs'!#REF!,"AVG",'VISSIM Travel Time Outputs'!#REF!,IO$9),"-")</f>
        <v>-</v>
      </c>
      <c r="IP74" s="324" t="str">
        <f>IFERROR(AVERAGEIFS('VISSIM Travel Time Outputs'!#REF!,'VISSIM Travel Time Outputs'!#REF!,$D74,'VISSIM Travel Time Outputs'!#REF!,"AVG",'VISSIM Travel Time Outputs'!#REF!,IP$9),"-")</f>
        <v>-</v>
      </c>
      <c r="IQ74" s="324" t="str">
        <f>IFERROR(AVERAGEIFS('VISSIM Travel Time Outputs'!#REF!,'VISSIM Travel Time Outputs'!#REF!,$D74,'VISSIM Travel Time Outputs'!#REF!,"AVG",'VISSIM Travel Time Outputs'!#REF!,IQ$9),"-")</f>
        <v>-</v>
      </c>
      <c r="IR74" s="324" t="str">
        <f>IFERROR(AVERAGEIFS('VISSIM Travel Time Outputs'!#REF!,'VISSIM Travel Time Outputs'!#REF!,$D74,'VISSIM Travel Time Outputs'!#REF!,"AVG",'VISSIM Travel Time Outputs'!#REF!,IR$9),"-")</f>
        <v>-</v>
      </c>
      <c r="IS74" s="325" t="str">
        <f>IFERROR(AVERAGEIFS('VISSIM Travel Time Outputs'!#REF!,'VISSIM Travel Time Outputs'!#REF!,$D74,'VISSIM Travel Time Outputs'!#REF!,"AVG",'VISSIM Travel Time Outputs'!#REF!,IS$9),"-")</f>
        <v>-</v>
      </c>
      <c r="IT74" s="325" t="str">
        <f t="shared" si="31"/>
        <v>--</v>
      </c>
    </row>
    <row r="75" spans="1:254" x14ac:dyDescent="0.35">
      <c r="A75" s="252" t="str">
        <f t="shared" ref="A75:A109" si="34">IF(C75=0,"H","")</f>
        <v>H</v>
      </c>
      <c r="B75" s="319">
        <f t="shared" si="33"/>
        <v>66</v>
      </c>
      <c r="C75" s="413">
        <f>INDEX('Input - Travel Times'!$B$3:$AH$103,MATCH($B75,'Input - Travel Times'!$B$3:$B$103,0),MATCH(C$9,'Input - Travel Times'!$B$3:$AH$3,0))</f>
        <v>0</v>
      </c>
      <c r="D75" s="150">
        <f>INDEX('Input - Travel Times'!$B$3:$AH$103,MATCH($B75,'Input - Travel Times'!$B$3:$B$103,0),MATCH(D$9,'Input - Travel Times'!$B$3:$AH$3,0))</f>
        <v>0</v>
      </c>
      <c r="E75" s="518">
        <f>TIME(0,0,INDEX('Input - Travel Times'!$B$3:$AH$103,MATCH($B75,'Input - Travel Times'!$B$3:$B$103,0),MATCH(E$9,'Input - Travel Times'!$B$3:$AH$3,0)))</f>
        <v>0</v>
      </c>
      <c r="F75" s="518">
        <f>TIME(0,0,INDEX('Input - Travel Times'!$B$3:$AH$103,MATCH($B75,'Input - Travel Times'!$B$3:$B$103,0),MATCH(F$9,'Input - Travel Times'!$B$3:$AH$3,0)))</f>
        <v>0</v>
      </c>
      <c r="G75" s="518">
        <f>TIME(0,0,INDEX('Input - Travel Times'!$B$3:$AH$103,MATCH($B75,'Input - Travel Times'!$B$3:$B$103,0),MATCH(G$9,'Input - Travel Times'!$B$3:$AH$3,0)))</f>
        <v>0</v>
      </c>
      <c r="H75" s="518">
        <f>TIME(0,0,INDEX('Input - Travel Times'!$B$3:$AH$103,MATCH($B75,'Input - Travel Times'!$B$3:$B$103,0),MATCH(H$9,'Input - Travel Times'!$B$3:$AH$3,0)))</f>
        <v>0</v>
      </c>
      <c r="J75" s="209" t="str">
        <f>IFERROR(TIME(0,0,AVERAGEIFS('VISSIM Travel Time Outputs'!$I:$I,'VISSIM Travel Time Outputs'!$D:$D,$D75,'VISSIM Travel Time Outputs'!$A:$A,"AVG",'VISSIM Travel Time Outputs'!$B:$B,J$9)),"-")</f>
        <v>-</v>
      </c>
      <c r="K75" s="34" t="str">
        <f>IFERROR(TIME(0,0,AVERAGEIFS('VISSIM Travel Time Outputs'!$I:$I,'VISSIM Travel Time Outputs'!$D:$D,$D75,'VISSIM Travel Time Outputs'!$A:$A,"AVG",'VISSIM Travel Time Outputs'!$B:$B,K$9)),"-")</f>
        <v>-</v>
      </c>
      <c r="L75" s="34" t="str">
        <f>IFERROR(TIME(0,0,AVERAGEIFS('VISSIM Travel Time Outputs'!$I:$I,'VISSIM Travel Time Outputs'!$D:$D,$D75,'VISSIM Travel Time Outputs'!$A:$A,"AVG",'VISSIM Travel Time Outputs'!$B:$B,L$9)),"-")</f>
        <v>-</v>
      </c>
      <c r="M75" s="34" t="str">
        <f>IFERROR(TIME(0,0,AVERAGEIFS('VISSIM Travel Time Outputs'!$I:$I,'VISSIM Travel Time Outputs'!$D:$D,$D75,'VISSIM Travel Time Outputs'!$A:$A,"AVG",'VISSIM Travel Time Outputs'!$B:$B,M$9)),"-")</f>
        <v>-</v>
      </c>
      <c r="N75" s="34" t="str">
        <f>IFERROR(TIME(0,0,AVERAGEIFS('VISSIM Travel Time Outputs'!$I:$I,'VISSIM Travel Time Outputs'!$D:$D,$D75,'VISSIM Travel Time Outputs'!$A:$A,"AVG",'VISSIM Travel Time Outputs'!$B:$B,N$9)),"-")</f>
        <v>-</v>
      </c>
      <c r="O75" s="34" t="str">
        <f>IFERROR(TIME(0,0,AVERAGEIFS('VISSIM Travel Time Outputs'!$I:$I,'VISSIM Travel Time Outputs'!$D:$D,$D75,'VISSIM Travel Time Outputs'!$A:$A,"AVG",'VISSIM Travel Time Outputs'!$B:$B,O$9)),"-")</f>
        <v>-</v>
      </c>
      <c r="P75" s="34" t="str">
        <f>IFERROR(TIME(0,0,AVERAGEIFS('VISSIM Travel Time Outputs'!$I:$I,'VISSIM Travel Time Outputs'!$D:$D,$D75,'VISSIM Travel Time Outputs'!$A:$A,"AVG",'VISSIM Travel Time Outputs'!$B:$B,P$9)),"-")</f>
        <v>-</v>
      </c>
      <c r="Q75" s="34" t="str">
        <f>IFERROR(TIME(0,0,AVERAGEIFS('VISSIM Travel Time Outputs'!$I:$I,'VISSIM Travel Time Outputs'!$D:$D,$D75,'VISSIM Travel Time Outputs'!$A:$A,"AVG",'VISSIM Travel Time Outputs'!$B:$B,Q$9)),"-")</f>
        <v>-</v>
      </c>
      <c r="R75" s="34" t="str">
        <f>IFERROR(TIME(0,0,AVERAGEIFS('VISSIM Travel Time Outputs'!$I:$I,'VISSIM Travel Time Outputs'!$D:$D,$D75,'VISSIM Travel Time Outputs'!$A:$A,"AVG",'VISSIM Travel Time Outputs'!$B:$B,R$9)),"-")</f>
        <v>-</v>
      </c>
      <c r="S75" s="34" t="str">
        <f>IFERROR(TIME(0,0,AVERAGEIFS('VISSIM Travel Time Outputs'!$I:$I,'VISSIM Travel Time Outputs'!$D:$D,$D75,'VISSIM Travel Time Outputs'!$A:$A,"AVG",'VISSIM Travel Time Outputs'!$B:$B,S$9)),"-")</f>
        <v>-</v>
      </c>
      <c r="T75" s="34" t="str">
        <f>IFERROR(TIME(0,0,AVERAGEIFS('VISSIM Travel Time Outputs'!$I:$I,'VISSIM Travel Time Outputs'!$D:$D,$D75,'VISSIM Travel Time Outputs'!$A:$A,"AVG",'VISSIM Travel Time Outputs'!$B:$B,T$9)),"-")</f>
        <v>-</v>
      </c>
      <c r="U75" s="34" t="str">
        <f>IFERROR(TIME(0,0,AVERAGEIFS('VISSIM Travel Time Outputs'!$I:$I,'VISSIM Travel Time Outputs'!$D:$D,$D75,'VISSIM Travel Time Outputs'!$A:$A,"AVG",'VISSIM Travel Time Outputs'!$B:$B,U$9)),"-")</f>
        <v>-</v>
      </c>
      <c r="V75" s="34" t="str">
        <f>IFERROR(TIME(0,0,AVERAGEIFS('VISSIM Travel Time Outputs'!$I:$I,'VISSIM Travel Time Outputs'!$D:$D,$D75,'VISSIM Travel Time Outputs'!$A:$A,"AVG",'VISSIM Travel Time Outputs'!$B:$B,V$9)),"-")</f>
        <v>-</v>
      </c>
      <c r="W75" s="34" t="str">
        <f>IFERROR(TIME(0,0,AVERAGEIFS('VISSIM Travel Time Outputs'!$I:$I,'VISSIM Travel Time Outputs'!$D:$D,$D75,'VISSIM Travel Time Outputs'!$A:$A,"AVG",'VISSIM Travel Time Outputs'!$B:$B,W$9)),"-")</f>
        <v>-</v>
      </c>
      <c r="X75" s="34" t="str">
        <f>IFERROR(TIME(0,0,AVERAGEIFS('VISSIM Travel Time Outputs'!$I:$I,'VISSIM Travel Time Outputs'!$D:$D,$D75,'VISSIM Travel Time Outputs'!$A:$A,"AVG",'VISSIM Travel Time Outputs'!$B:$B,X$9)),"-")</f>
        <v>-</v>
      </c>
      <c r="Y75" s="134" t="str">
        <f>IFERROR(TIME(0,0,AVERAGEIFS('VISSIM Travel Time Outputs'!$I:$I,'VISSIM Travel Time Outputs'!$D:$D,$D75,'VISSIM Travel Time Outputs'!$A:$A,"AVG",'VISSIM Travel Time Outputs'!$B:$B,Y$9)),"-")</f>
        <v>-</v>
      </c>
      <c r="Z75" s="254"/>
      <c r="AA75" s="323" t="str">
        <f>IFERROR(AVERAGEIFS('VISSIM Travel Time Outputs'!$F:$F,'VISSIM Travel Time Outputs'!$D:$D,$D75,'VISSIM Travel Time Outputs'!$A:$A,"AVG",'VISSIM Travel Time Outputs'!$B:$B,AA$9),"-")</f>
        <v>-</v>
      </c>
      <c r="AB75" s="324" t="str">
        <f>IFERROR(AVERAGEIFS('VISSIM Travel Time Outputs'!$F:$F,'VISSIM Travel Time Outputs'!$D:$D,$D75,'VISSIM Travel Time Outputs'!$A:$A,"AVG",'VISSIM Travel Time Outputs'!$B:$B,AB$9),"-")</f>
        <v>-</v>
      </c>
      <c r="AC75" s="324" t="str">
        <f>IFERROR(AVERAGEIFS('VISSIM Travel Time Outputs'!$F:$F,'VISSIM Travel Time Outputs'!$D:$D,$D75,'VISSIM Travel Time Outputs'!$A:$A,"AVG",'VISSIM Travel Time Outputs'!$B:$B,AC$9),"-")</f>
        <v>-</v>
      </c>
      <c r="AD75" s="324" t="str">
        <f>IFERROR(AVERAGEIFS('VISSIM Travel Time Outputs'!$F:$F,'VISSIM Travel Time Outputs'!$D:$D,$D75,'VISSIM Travel Time Outputs'!$A:$A,"AVG",'VISSIM Travel Time Outputs'!$B:$B,AD$9),"-")</f>
        <v>-</v>
      </c>
      <c r="AE75" s="324" t="str">
        <f>IFERROR(AVERAGEIFS('VISSIM Travel Time Outputs'!$F:$F,'VISSIM Travel Time Outputs'!$D:$D,$D75,'VISSIM Travel Time Outputs'!$A:$A,"AVG",'VISSIM Travel Time Outputs'!$B:$B,AE$9),"-")</f>
        <v>-</v>
      </c>
      <c r="AF75" s="324" t="str">
        <f>IFERROR(AVERAGEIFS('VISSIM Travel Time Outputs'!$F:$F,'VISSIM Travel Time Outputs'!$D:$D,$D75,'VISSIM Travel Time Outputs'!$A:$A,"AVG",'VISSIM Travel Time Outputs'!$B:$B,AF$9),"-")</f>
        <v>-</v>
      </c>
      <c r="AG75" s="324" t="str">
        <f>IFERROR(AVERAGEIFS('VISSIM Travel Time Outputs'!$F:$F,'VISSIM Travel Time Outputs'!$D:$D,$D75,'VISSIM Travel Time Outputs'!$A:$A,"AVG",'VISSIM Travel Time Outputs'!$B:$B,AG$9),"-")</f>
        <v>-</v>
      </c>
      <c r="AH75" s="324" t="str">
        <f>IFERROR(AVERAGEIFS('VISSIM Travel Time Outputs'!$F:$F,'VISSIM Travel Time Outputs'!$D:$D,$D75,'VISSIM Travel Time Outputs'!$A:$A,"AVG",'VISSIM Travel Time Outputs'!$B:$B,AH$9),"-")</f>
        <v>-</v>
      </c>
      <c r="AI75" s="324" t="str">
        <f>IFERROR(AVERAGEIFS('VISSIM Travel Time Outputs'!$F:$F,'VISSIM Travel Time Outputs'!$D:$D,$D75,'VISSIM Travel Time Outputs'!$A:$A,"AVG",'VISSIM Travel Time Outputs'!$B:$B,AI$9),"-")</f>
        <v>-</v>
      </c>
      <c r="AJ75" s="324" t="str">
        <f>IFERROR(AVERAGEIFS('VISSIM Travel Time Outputs'!$F:$F,'VISSIM Travel Time Outputs'!$D:$D,$D75,'VISSIM Travel Time Outputs'!$A:$A,"AVG",'VISSIM Travel Time Outputs'!$B:$B,AJ$9),"-")</f>
        <v>-</v>
      </c>
      <c r="AK75" s="324" t="str">
        <f>IFERROR(AVERAGEIFS('VISSIM Travel Time Outputs'!$F:$F,'VISSIM Travel Time Outputs'!$D:$D,$D75,'VISSIM Travel Time Outputs'!$A:$A,"AVG",'VISSIM Travel Time Outputs'!$B:$B,AK$9),"-")</f>
        <v>-</v>
      </c>
      <c r="AL75" s="324" t="str">
        <f>IFERROR(AVERAGEIFS('VISSIM Travel Time Outputs'!$F:$F,'VISSIM Travel Time Outputs'!$D:$D,$D75,'VISSIM Travel Time Outputs'!$A:$A,"AVG",'VISSIM Travel Time Outputs'!$B:$B,AL$9),"-")</f>
        <v>-</v>
      </c>
      <c r="AM75" s="324" t="str">
        <f>IFERROR(AVERAGEIFS('VISSIM Travel Time Outputs'!$F:$F,'VISSIM Travel Time Outputs'!$D:$D,$D75,'VISSIM Travel Time Outputs'!$A:$A,"AVG",'VISSIM Travel Time Outputs'!$B:$B,AM$9),"-")</f>
        <v>-</v>
      </c>
      <c r="AN75" s="324" t="str">
        <f>IFERROR(AVERAGEIFS('VISSIM Travel Time Outputs'!$F:$F,'VISSIM Travel Time Outputs'!$D:$D,$D75,'VISSIM Travel Time Outputs'!$A:$A,"AVG",'VISSIM Travel Time Outputs'!$B:$B,AN$9),"-")</f>
        <v>-</v>
      </c>
      <c r="AO75" s="324" t="str">
        <f>IFERROR(AVERAGEIFS('VISSIM Travel Time Outputs'!$F:$F,'VISSIM Travel Time Outputs'!$D:$D,$D75,'VISSIM Travel Time Outputs'!$A:$A,"AVG",'VISSIM Travel Time Outputs'!$B:$B,AO$9),"-")</f>
        <v>-</v>
      </c>
      <c r="AP75" s="325" t="str">
        <f>IFERROR(AVERAGEIFS('VISSIM Travel Time Outputs'!$F:$F,'VISSIM Travel Time Outputs'!$D:$D,$D75,'VISSIM Travel Time Outputs'!$A:$A,"AVG",'VISSIM Travel Time Outputs'!$B:$B,AP$9),"-")</f>
        <v>-</v>
      </c>
      <c r="AQ75" s="331"/>
      <c r="AR75" s="209" t="str">
        <f t="shared" ref="AR75:AR109" si="35">IFERROR(SUMPRODUCT(J75:Y75,AA75:AP75)/SUM(AA75:AP75),"--")</f>
        <v>--</v>
      </c>
      <c r="AS75" s="354" t="str">
        <f t="shared" ref="AS75:AS109" si="36">IFERROR(_xlfn.STDEV.S(J75:Y75),"--")</f>
        <v>--</v>
      </c>
      <c r="AT75" s="325">
        <f t="shared" ref="AT75:AT109" si="37">SUM(AA75:AP75)</f>
        <v>0</v>
      </c>
      <c r="AU75" s="255"/>
      <c r="AV75" s="209" t="str">
        <f>IFERROR(TIME(0,0,AVERAGEIFS('VISSIM Travel Time Outputs'!$J:$J,'VISSIM Travel Time Outputs'!$D:$D,$D75,'VISSIM Travel Time Outputs'!$A:$A,"AVG",'VISSIM Travel Time Outputs'!$B:$B,AV$9)),"-")</f>
        <v>-</v>
      </c>
      <c r="AW75" s="34" t="str">
        <f>IFERROR(TIME(0,0,AVERAGEIFS('VISSIM Travel Time Outputs'!$J:$J,'VISSIM Travel Time Outputs'!$D:$D,$D75,'VISSIM Travel Time Outputs'!$A:$A,"AVG",'VISSIM Travel Time Outputs'!$B:$B,AW$9)),"-")</f>
        <v>-</v>
      </c>
      <c r="AX75" s="34" t="str">
        <f>IFERROR(TIME(0,0,AVERAGEIFS('VISSIM Travel Time Outputs'!$J:$J,'VISSIM Travel Time Outputs'!$D:$D,$D75,'VISSIM Travel Time Outputs'!$A:$A,"AVG",'VISSIM Travel Time Outputs'!$B:$B,AX$9)),"-")</f>
        <v>-</v>
      </c>
      <c r="AY75" s="34" t="str">
        <f>IFERROR(TIME(0,0,AVERAGEIFS('VISSIM Travel Time Outputs'!$J:$J,'VISSIM Travel Time Outputs'!$D:$D,$D75,'VISSIM Travel Time Outputs'!$A:$A,"AVG",'VISSIM Travel Time Outputs'!$B:$B,AY$9)),"-")</f>
        <v>-</v>
      </c>
      <c r="AZ75" s="34" t="str">
        <f>IFERROR(TIME(0,0,AVERAGEIFS('VISSIM Travel Time Outputs'!$J:$J,'VISSIM Travel Time Outputs'!$D:$D,$D75,'VISSIM Travel Time Outputs'!$A:$A,"AVG",'VISSIM Travel Time Outputs'!$B:$B,AZ$9)),"-")</f>
        <v>-</v>
      </c>
      <c r="BA75" s="34" t="str">
        <f>IFERROR(TIME(0,0,AVERAGEIFS('VISSIM Travel Time Outputs'!$J:$J,'VISSIM Travel Time Outputs'!$D:$D,$D75,'VISSIM Travel Time Outputs'!$A:$A,"AVG",'VISSIM Travel Time Outputs'!$B:$B,BA$9)),"-")</f>
        <v>-</v>
      </c>
      <c r="BB75" s="34" t="str">
        <f>IFERROR(TIME(0,0,AVERAGEIFS('VISSIM Travel Time Outputs'!$J:$J,'VISSIM Travel Time Outputs'!$D:$D,$D75,'VISSIM Travel Time Outputs'!$A:$A,"AVG",'VISSIM Travel Time Outputs'!$B:$B,BB$9)),"-")</f>
        <v>-</v>
      </c>
      <c r="BC75" s="34" t="str">
        <f>IFERROR(TIME(0,0,AVERAGEIFS('VISSIM Travel Time Outputs'!$J:$J,'VISSIM Travel Time Outputs'!$D:$D,$D75,'VISSIM Travel Time Outputs'!$A:$A,"AVG",'VISSIM Travel Time Outputs'!$B:$B,BC$9)),"-")</f>
        <v>-</v>
      </c>
      <c r="BD75" s="34" t="str">
        <f>IFERROR(TIME(0,0,AVERAGEIFS('VISSIM Travel Time Outputs'!$J:$J,'VISSIM Travel Time Outputs'!$D:$D,$D75,'VISSIM Travel Time Outputs'!$A:$A,"AVG",'VISSIM Travel Time Outputs'!$B:$B,BD$9)),"-")</f>
        <v>-</v>
      </c>
      <c r="BE75" s="34" t="str">
        <f>IFERROR(TIME(0,0,AVERAGEIFS('VISSIM Travel Time Outputs'!$J:$J,'VISSIM Travel Time Outputs'!$D:$D,$D75,'VISSIM Travel Time Outputs'!$A:$A,"AVG",'VISSIM Travel Time Outputs'!$B:$B,BE$9)),"-")</f>
        <v>-</v>
      </c>
      <c r="BF75" s="34" t="str">
        <f>IFERROR(TIME(0,0,AVERAGEIFS('VISSIM Travel Time Outputs'!$J:$J,'VISSIM Travel Time Outputs'!$D:$D,$D75,'VISSIM Travel Time Outputs'!$A:$A,"AVG",'VISSIM Travel Time Outputs'!$B:$B,BF$9)),"-")</f>
        <v>-</v>
      </c>
      <c r="BG75" s="34" t="str">
        <f>IFERROR(TIME(0,0,AVERAGEIFS('VISSIM Travel Time Outputs'!$J:$J,'VISSIM Travel Time Outputs'!$D:$D,$D75,'VISSIM Travel Time Outputs'!$A:$A,"AVG",'VISSIM Travel Time Outputs'!$B:$B,BG$9)),"-")</f>
        <v>-</v>
      </c>
      <c r="BH75" s="34" t="str">
        <f>IFERROR(TIME(0,0,AVERAGEIFS('VISSIM Travel Time Outputs'!$J:$J,'VISSIM Travel Time Outputs'!$D:$D,$D75,'VISSIM Travel Time Outputs'!$A:$A,"AVG",'VISSIM Travel Time Outputs'!$B:$B,BH$9)),"-")</f>
        <v>-</v>
      </c>
      <c r="BI75" s="34" t="str">
        <f>IFERROR(TIME(0,0,AVERAGEIFS('VISSIM Travel Time Outputs'!$J:$J,'VISSIM Travel Time Outputs'!$D:$D,$D75,'VISSIM Travel Time Outputs'!$A:$A,"AVG",'VISSIM Travel Time Outputs'!$B:$B,BI$9)),"-")</f>
        <v>-</v>
      </c>
      <c r="BJ75" s="34" t="str">
        <f>IFERROR(TIME(0,0,AVERAGEIFS('VISSIM Travel Time Outputs'!$J:$J,'VISSIM Travel Time Outputs'!$D:$D,$D75,'VISSIM Travel Time Outputs'!$A:$A,"AVG",'VISSIM Travel Time Outputs'!$B:$B,BJ$9)),"-")</f>
        <v>-</v>
      </c>
      <c r="BK75" s="134" t="str">
        <f>IFERROR(TIME(0,0,AVERAGEIFS('VISSIM Travel Time Outputs'!$J:$J,'VISSIM Travel Time Outputs'!$D:$D,$D75,'VISSIM Travel Time Outputs'!$A:$A,"AVG",'VISSIM Travel Time Outputs'!$B:$B,BK$9)),"-")</f>
        <v>-</v>
      </c>
      <c r="BL75" s="126"/>
      <c r="BM75" s="323" t="str">
        <f>IFERROR(AVERAGEIFS('VISSIM Travel Time Outputs'!$G:$G,'VISSIM Travel Time Outputs'!$D:$D,$D75,'VISSIM Travel Time Outputs'!$A:$A,"AVG",'VISSIM Travel Time Outputs'!$B:$B,BM$9),"-")</f>
        <v>-</v>
      </c>
      <c r="BN75" s="324" t="str">
        <f>IFERROR(AVERAGEIFS('VISSIM Travel Time Outputs'!$G:$G,'VISSIM Travel Time Outputs'!$D:$D,$D75,'VISSIM Travel Time Outputs'!$A:$A,"AVG",'VISSIM Travel Time Outputs'!$B:$B,BN$9),"-")</f>
        <v>-</v>
      </c>
      <c r="BO75" s="324" t="str">
        <f>IFERROR(AVERAGEIFS('VISSIM Travel Time Outputs'!$G:$G,'VISSIM Travel Time Outputs'!$D:$D,$D75,'VISSIM Travel Time Outputs'!$A:$A,"AVG",'VISSIM Travel Time Outputs'!$B:$B,BO$9),"-")</f>
        <v>-</v>
      </c>
      <c r="BP75" s="324" t="str">
        <f>IFERROR(AVERAGEIFS('VISSIM Travel Time Outputs'!$G:$G,'VISSIM Travel Time Outputs'!$D:$D,$D75,'VISSIM Travel Time Outputs'!$A:$A,"AVG",'VISSIM Travel Time Outputs'!$B:$B,BP$9),"-")</f>
        <v>-</v>
      </c>
      <c r="BQ75" s="324" t="str">
        <f>IFERROR(AVERAGEIFS('VISSIM Travel Time Outputs'!$G:$G,'VISSIM Travel Time Outputs'!$D:$D,$D75,'VISSIM Travel Time Outputs'!$A:$A,"AVG",'VISSIM Travel Time Outputs'!$B:$B,BQ$9),"-")</f>
        <v>-</v>
      </c>
      <c r="BR75" s="324" t="str">
        <f>IFERROR(AVERAGEIFS('VISSIM Travel Time Outputs'!$G:$G,'VISSIM Travel Time Outputs'!$D:$D,$D75,'VISSIM Travel Time Outputs'!$A:$A,"AVG",'VISSIM Travel Time Outputs'!$B:$B,BR$9),"-")</f>
        <v>-</v>
      </c>
      <c r="BS75" s="324" t="str">
        <f>IFERROR(AVERAGEIFS('VISSIM Travel Time Outputs'!$G:$G,'VISSIM Travel Time Outputs'!$D:$D,$D75,'VISSIM Travel Time Outputs'!$A:$A,"AVG",'VISSIM Travel Time Outputs'!$B:$B,BS$9),"-")</f>
        <v>-</v>
      </c>
      <c r="BT75" s="324" t="str">
        <f>IFERROR(AVERAGEIFS('VISSIM Travel Time Outputs'!$G:$G,'VISSIM Travel Time Outputs'!$D:$D,$D75,'VISSIM Travel Time Outputs'!$A:$A,"AVG",'VISSIM Travel Time Outputs'!$B:$B,BT$9),"-")</f>
        <v>-</v>
      </c>
      <c r="BU75" s="324" t="str">
        <f>IFERROR(AVERAGEIFS('VISSIM Travel Time Outputs'!$G:$G,'VISSIM Travel Time Outputs'!$D:$D,$D75,'VISSIM Travel Time Outputs'!$A:$A,"AVG",'VISSIM Travel Time Outputs'!$B:$B,BU$9),"-")</f>
        <v>-</v>
      </c>
      <c r="BV75" s="324" t="str">
        <f>IFERROR(AVERAGEIFS('VISSIM Travel Time Outputs'!$G:$G,'VISSIM Travel Time Outputs'!$D:$D,$D75,'VISSIM Travel Time Outputs'!$A:$A,"AVG",'VISSIM Travel Time Outputs'!$B:$B,BV$9),"-")</f>
        <v>-</v>
      </c>
      <c r="BW75" s="324" t="str">
        <f>IFERROR(AVERAGEIFS('VISSIM Travel Time Outputs'!$G:$G,'VISSIM Travel Time Outputs'!$D:$D,$D75,'VISSIM Travel Time Outputs'!$A:$A,"AVG",'VISSIM Travel Time Outputs'!$B:$B,BW$9),"-")</f>
        <v>-</v>
      </c>
      <c r="BX75" s="324" t="str">
        <f>IFERROR(AVERAGEIFS('VISSIM Travel Time Outputs'!$G:$G,'VISSIM Travel Time Outputs'!$D:$D,$D75,'VISSIM Travel Time Outputs'!$A:$A,"AVG",'VISSIM Travel Time Outputs'!$B:$B,BX$9),"-")</f>
        <v>-</v>
      </c>
      <c r="BY75" s="324" t="str">
        <f>IFERROR(AVERAGEIFS('VISSIM Travel Time Outputs'!$G:$G,'VISSIM Travel Time Outputs'!$D:$D,$D75,'VISSIM Travel Time Outputs'!$A:$A,"AVG",'VISSIM Travel Time Outputs'!$B:$B,BY$9),"-")</f>
        <v>-</v>
      </c>
      <c r="BZ75" s="324" t="str">
        <f>IFERROR(AVERAGEIFS('VISSIM Travel Time Outputs'!$G:$G,'VISSIM Travel Time Outputs'!$D:$D,$D75,'VISSIM Travel Time Outputs'!$A:$A,"AVG",'VISSIM Travel Time Outputs'!$B:$B,BZ$9),"-")</f>
        <v>-</v>
      </c>
      <c r="CA75" s="324" t="str">
        <f>IFERROR(AVERAGEIFS('VISSIM Travel Time Outputs'!$G:$G,'VISSIM Travel Time Outputs'!$D:$D,$D75,'VISSIM Travel Time Outputs'!$A:$A,"AVG",'VISSIM Travel Time Outputs'!$B:$B,CA$9),"-")</f>
        <v>-</v>
      </c>
      <c r="CB75" s="325" t="str">
        <f>IFERROR(AVERAGEIFS('VISSIM Travel Time Outputs'!$G:$G,'VISSIM Travel Time Outputs'!$D:$D,$D75,'VISSIM Travel Time Outputs'!$A:$A,"AVG",'VISSIM Travel Time Outputs'!$B:$B,CB$9),"-")</f>
        <v>-</v>
      </c>
      <c r="CC75" s="254"/>
      <c r="CD75" s="209" t="str">
        <f t="shared" ref="CD75:CD109" si="38">IFERROR(SUMPRODUCT(AV75:BK75,BM75:CB75)/SUM(BM75:CB75),"--")</f>
        <v>--</v>
      </c>
      <c r="CE75" s="354" t="str">
        <f t="shared" ref="CE75:CE109" si="39">IFERROR(_xlfn.STDEV.S(AV75:BK75),"--")</f>
        <v>--</v>
      </c>
      <c r="CF75" s="325">
        <f t="shared" ref="CF75:CF109" si="40">SUM(BM75:CB75)</f>
        <v>0</v>
      </c>
      <c r="CG75" s="331"/>
      <c r="CH75" s="209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134"/>
      <c r="CX75" s="331"/>
      <c r="CY75" s="323"/>
      <c r="CZ75" s="324"/>
      <c r="DA75" s="324"/>
      <c r="DB75" s="324"/>
      <c r="DC75" s="324"/>
      <c r="DD75" s="324"/>
      <c r="DE75" s="324"/>
      <c r="DF75" s="324"/>
      <c r="DG75" s="324"/>
      <c r="DH75" s="324"/>
      <c r="DI75" s="324"/>
      <c r="DJ75" s="324"/>
      <c r="DK75" s="324"/>
      <c r="DL75" s="324"/>
      <c r="DM75" s="324"/>
      <c r="DN75" s="325"/>
      <c r="DO75" s="331"/>
      <c r="DP75" s="209" t="str">
        <f t="shared" ref="DP75:DP109" si="41">IFERROR(SUMPRODUCT(CH75:CW75,CY75:DN75)/SUM(CY75:DN75),"--")</f>
        <v>--</v>
      </c>
      <c r="DQ75" s="354" t="str">
        <f t="shared" ref="DQ75:DQ109" si="42">IFERROR(_xlfn.STDEV.S(CH75:CW75),"--")</f>
        <v>--</v>
      </c>
      <c r="DR75" s="325">
        <f t="shared" ref="DR75:DR109" si="43">SUM(CY75:DN75)</f>
        <v>0</v>
      </c>
      <c r="DS75" s="255"/>
      <c r="DT75" s="209" t="str">
        <f>IFERROR(TIME(0,0,AVERAGEIFS('VISSIM Travel Time Outputs'!$K:$K,'VISSIM Travel Time Outputs'!$D:$D,$D75,'VISSIM Travel Time Outputs'!$A:$A,"AVG",'VISSIM Travel Time Outputs'!$B:$B,DT$9)),"-")</f>
        <v>-</v>
      </c>
      <c r="DU75" s="34" t="str">
        <f>IFERROR(TIME(0,0,AVERAGEIFS('VISSIM Travel Time Outputs'!$K:$K,'VISSIM Travel Time Outputs'!$D:$D,$D75,'VISSIM Travel Time Outputs'!$A:$A,"AVG",'VISSIM Travel Time Outputs'!$B:$B,DU$9)),"-")</f>
        <v>-</v>
      </c>
      <c r="DV75" s="34" t="str">
        <f>IFERROR(TIME(0,0,AVERAGEIFS('VISSIM Travel Time Outputs'!$K:$K,'VISSIM Travel Time Outputs'!$D:$D,$D75,'VISSIM Travel Time Outputs'!$A:$A,"AVG",'VISSIM Travel Time Outputs'!$B:$B,DV$9)),"-")</f>
        <v>-</v>
      </c>
      <c r="DW75" s="34" t="str">
        <f>IFERROR(TIME(0,0,AVERAGEIFS('VISSIM Travel Time Outputs'!$K:$K,'VISSIM Travel Time Outputs'!$D:$D,$D75,'VISSIM Travel Time Outputs'!$A:$A,"AVG",'VISSIM Travel Time Outputs'!$B:$B,DW$9)),"-")</f>
        <v>-</v>
      </c>
      <c r="DX75" s="34" t="str">
        <f>IFERROR(TIME(0,0,AVERAGEIFS('VISSIM Travel Time Outputs'!$K:$K,'VISSIM Travel Time Outputs'!$D:$D,$D75,'VISSIM Travel Time Outputs'!$A:$A,"AVG",'VISSIM Travel Time Outputs'!$B:$B,DX$9)),"-")</f>
        <v>-</v>
      </c>
      <c r="DY75" s="34" t="str">
        <f>IFERROR(TIME(0,0,AVERAGEIFS('VISSIM Travel Time Outputs'!$K:$K,'VISSIM Travel Time Outputs'!$D:$D,$D75,'VISSIM Travel Time Outputs'!$A:$A,"AVG",'VISSIM Travel Time Outputs'!$B:$B,DY$9)),"-")</f>
        <v>-</v>
      </c>
      <c r="DZ75" s="34" t="str">
        <f>IFERROR(TIME(0,0,AVERAGEIFS('VISSIM Travel Time Outputs'!$K:$K,'VISSIM Travel Time Outputs'!$D:$D,$D75,'VISSIM Travel Time Outputs'!$A:$A,"AVG",'VISSIM Travel Time Outputs'!$B:$B,DZ$9)),"-")</f>
        <v>-</v>
      </c>
      <c r="EA75" s="34" t="str">
        <f>IFERROR(TIME(0,0,AVERAGEIFS('VISSIM Travel Time Outputs'!$K:$K,'VISSIM Travel Time Outputs'!$D:$D,$D75,'VISSIM Travel Time Outputs'!$A:$A,"AVG",'VISSIM Travel Time Outputs'!$B:$B,EA$9)),"-")</f>
        <v>-</v>
      </c>
      <c r="EB75" s="34" t="str">
        <f>IFERROR(TIME(0,0,AVERAGEIFS('VISSIM Travel Time Outputs'!$K:$K,'VISSIM Travel Time Outputs'!$D:$D,$D75,'VISSIM Travel Time Outputs'!$A:$A,"AVG",'VISSIM Travel Time Outputs'!$B:$B,EB$9)),"-")</f>
        <v>-</v>
      </c>
      <c r="EC75" s="34" t="str">
        <f>IFERROR(TIME(0,0,AVERAGEIFS('VISSIM Travel Time Outputs'!$K:$K,'VISSIM Travel Time Outputs'!$D:$D,$D75,'VISSIM Travel Time Outputs'!$A:$A,"AVG",'VISSIM Travel Time Outputs'!$B:$B,EC$9)),"-")</f>
        <v>-</v>
      </c>
      <c r="ED75" s="34" t="str">
        <f>IFERROR(TIME(0,0,AVERAGEIFS('VISSIM Travel Time Outputs'!$K:$K,'VISSIM Travel Time Outputs'!$D:$D,$D75,'VISSIM Travel Time Outputs'!$A:$A,"AVG",'VISSIM Travel Time Outputs'!$B:$B,ED$9)),"-")</f>
        <v>-</v>
      </c>
      <c r="EE75" s="34" t="str">
        <f>IFERROR(TIME(0,0,AVERAGEIFS('VISSIM Travel Time Outputs'!$K:$K,'VISSIM Travel Time Outputs'!$D:$D,$D75,'VISSIM Travel Time Outputs'!$A:$A,"AVG",'VISSIM Travel Time Outputs'!$B:$B,EE$9)),"-")</f>
        <v>-</v>
      </c>
      <c r="EF75" s="34" t="str">
        <f>IFERROR(TIME(0,0,AVERAGEIFS('VISSIM Travel Time Outputs'!$K:$K,'VISSIM Travel Time Outputs'!$D:$D,$D75,'VISSIM Travel Time Outputs'!$A:$A,"AVG",'VISSIM Travel Time Outputs'!$B:$B,EF$9)),"-")</f>
        <v>-</v>
      </c>
      <c r="EG75" s="34" t="str">
        <f>IFERROR(TIME(0,0,AVERAGEIFS('VISSIM Travel Time Outputs'!$K:$K,'VISSIM Travel Time Outputs'!$D:$D,$D75,'VISSIM Travel Time Outputs'!$A:$A,"AVG",'VISSIM Travel Time Outputs'!$B:$B,EG$9)),"-")</f>
        <v>-</v>
      </c>
      <c r="EH75" s="34" t="str">
        <f>IFERROR(TIME(0,0,AVERAGEIFS('VISSIM Travel Time Outputs'!$K:$K,'VISSIM Travel Time Outputs'!$D:$D,$D75,'VISSIM Travel Time Outputs'!$A:$A,"AVG",'VISSIM Travel Time Outputs'!$B:$B,EH$9)),"-")</f>
        <v>-</v>
      </c>
      <c r="EI75" s="134" t="str">
        <f>IFERROR(TIME(0,0,AVERAGEIFS('VISSIM Travel Time Outputs'!$K:$K,'VISSIM Travel Time Outputs'!$D:$D,$D75,'VISSIM Travel Time Outputs'!$A:$A,"AVG",'VISSIM Travel Time Outputs'!$B:$B,EI$9)),"-")</f>
        <v>-</v>
      </c>
      <c r="EJ75" s="126"/>
      <c r="EK75" s="323" t="str">
        <f>IFERROR(AVERAGEIFS('VISSIM Travel Time Outputs'!$H:$H,'VISSIM Travel Time Outputs'!$D:$D,$D75,'VISSIM Travel Time Outputs'!$A:$A,"AVG",'VISSIM Travel Time Outputs'!$B:$B,EK$9),"-")</f>
        <v>-</v>
      </c>
      <c r="EL75" s="324" t="str">
        <f>IFERROR(AVERAGEIFS('VISSIM Travel Time Outputs'!$H:$H,'VISSIM Travel Time Outputs'!$D:$D,$D75,'VISSIM Travel Time Outputs'!$A:$A,"AVG",'VISSIM Travel Time Outputs'!$B:$B,EL$9),"-")</f>
        <v>-</v>
      </c>
      <c r="EM75" s="324" t="str">
        <f>IFERROR(AVERAGEIFS('VISSIM Travel Time Outputs'!$H:$H,'VISSIM Travel Time Outputs'!$D:$D,$D75,'VISSIM Travel Time Outputs'!$A:$A,"AVG",'VISSIM Travel Time Outputs'!$B:$B,EM$9),"-")</f>
        <v>-</v>
      </c>
      <c r="EN75" s="324" t="str">
        <f>IFERROR(AVERAGEIFS('VISSIM Travel Time Outputs'!$H:$H,'VISSIM Travel Time Outputs'!$D:$D,$D75,'VISSIM Travel Time Outputs'!$A:$A,"AVG",'VISSIM Travel Time Outputs'!$B:$B,EN$9),"-")</f>
        <v>-</v>
      </c>
      <c r="EO75" s="324" t="str">
        <f>IFERROR(AVERAGEIFS('VISSIM Travel Time Outputs'!$H:$H,'VISSIM Travel Time Outputs'!$D:$D,$D75,'VISSIM Travel Time Outputs'!$A:$A,"AVG",'VISSIM Travel Time Outputs'!$B:$B,EO$9),"-")</f>
        <v>-</v>
      </c>
      <c r="EP75" s="324" t="str">
        <f>IFERROR(AVERAGEIFS('VISSIM Travel Time Outputs'!$H:$H,'VISSIM Travel Time Outputs'!$D:$D,$D75,'VISSIM Travel Time Outputs'!$A:$A,"AVG",'VISSIM Travel Time Outputs'!$B:$B,EP$9),"-")</f>
        <v>-</v>
      </c>
      <c r="EQ75" s="324" t="str">
        <f>IFERROR(AVERAGEIFS('VISSIM Travel Time Outputs'!$H:$H,'VISSIM Travel Time Outputs'!$D:$D,$D75,'VISSIM Travel Time Outputs'!$A:$A,"AVG",'VISSIM Travel Time Outputs'!$B:$B,EQ$9),"-")</f>
        <v>-</v>
      </c>
      <c r="ER75" s="324" t="str">
        <f>IFERROR(AVERAGEIFS('VISSIM Travel Time Outputs'!$H:$H,'VISSIM Travel Time Outputs'!$D:$D,$D75,'VISSIM Travel Time Outputs'!$A:$A,"AVG",'VISSIM Travel Time Outputs'!$B:$B,ER$9),"-")</f>
        <v>-</v>
      </c>
      <c r="ES75" s="324" t="str">
        <f>IFERROR(AVERAGEIFS('VISSIM Travel Time Outputs'!$H:$H,'VISSIM Travel Time Outputs'!$D:$D,$D75,'VISSIM Travel Time Outputs'!$A:$A,"AVG",'VISSIM Travel Time Outputs'!$B:$B,ES$9),"-")</f>
        <v>-</v>
      </c>
      <c r="ET75" s="324" t="str">
        <f>IFERROR(AVERAGEIFS('VISSIM Travel Time Outputs'!$H:$H,'VISSIM Travel Time Outputs'!$D:$D,$D75,'VISSIM Travel Time Outputs'!$A:$A,"AVG",'VISSIM Travel Time Outputs'!$B:$B,ET$9),"-")</f>
        <v>-</v>
      </c>
      <c r="EU75" s="324" t="str">
        <f>IFERROR(AVERAGEIFS('VISSIM Travel Time Outputs'!$H:$H,'VISSIM Travel Time Outputs'!$D:$D,$D75,'VISSIM Travel Time Outputs'!$A:$A,"AVG",'VISSIM Travel Time Outputs'!$B:$B,EU$9),"-")</f>
        <v>-</v>
      </c>
      <c r="EV75" s="324" t="str">
        <f>IFERROR(AVERAGEIFS('VISSIM Travel Time Outputs'!$H:$H,'VISSIM Travel Time Outputs'!$D:$D,$D75,'VISSIM Travel Time Outputs'!$A:$A,"AVG",'VISSIM Travel Time Outputs'!$B:$B,EV$9),"-")</f>
        <v>-</v>
      </c>
      <c r="EW75" s="324" t="str">
        <f>IFERROR(AVERAGEIFS('VISSIM Travel Time Outputs'!$H:$H,'VISSIM Travel Time Outputs'!$D:$D,$D75,'VISSIM Travel Time Outputs'!$A:$A,"AVG",'VISSIM Travel Time Outputs'!$B:$B,EW$9),"-")</f>
        <v>-</v>
      </c>
      <c r="EX75" s="324" t="str">
        <f>IFERROR(AVERAGEIFS('VISSIM Travel Time Outputs'!$H:$H,'VISSIM Travel Time Outputs'!$D:$D,$D75,'VISSIM Travel Time Outputs'!$A:$A,"AVG",'VISSIM Travel Time Outputs'!$B:$B,EX$9),"-")</f>
        <v>-</v>
      </c>
      <c r="EY75" s="324" t="str">
        <f>IFERROR(AVERAGEIFS('VISSIM Travel Time Outputs'!$H:$H,'VISSIM Travel Time Outputs'!$D:$D,$D75,'VISSIM Travel Time Outputs'!$A:$A,"AVG",'VISSIM Travel Time Outputs'!$B:$B,EY$9),"-")</f>
        <v>-</v>
      </c>
      <c r="EZ75" s="325" t="str">
        <f>IFERROR(AVERAGEIFS('VISSIM Travel Time Outputs'!$H:$H,'VISSIM Travel Time Outputs'!$D:$D,$D75,'VISSIM Travel Time Outputs'!$A:$A,"AVG",'VISSIM Travel Time Outputs'!$B:$B,EZ$9),"-")</f>
        <v>-</v>
      </c>
      <c r="FA75" s="254"/>
      <c r="FB75" s="209" t="str">
        <f t="shared" ref="FB75:FB109" si="44">IFERROR(SUMPRODUCT(DT75:EI75,EK75:EZ75)/SUM(EK75:EZ75),"--")</f>
        <v>--</v>
      </c>
      <c r="FC75" s="354" t="str">
        <f t="shared" ref="FC75:FC109" si="45">IFERROR(_xlfn.STDEV.S(DT75:EI75),"--")</f>
        <v>--</v>
      </c>
      <c r="FD75" s="325">
        <f t="shared" ref="FD75:FD109" si="46">SUM(EK75:EZ75)</f>
        <v>0</v>
      </c>
      <c r="FE75" s="331"/>
      <c r="FF75" s="209" t="str">
        <f>IFERROR(GETPIVOTDATA("Average of TRAVTM(40)",#REF!,"TIMEINT",FF$9,"VEHICLETRAVELTIMEMEASUREMENT",$D75)/3600/24,"--")</f>
        <v>--</v>
      </c>
      <c r="FG75" s="34" t="str">
        <f>IFERROR(GETPIVOTDATA("Average of TRAVTM(40)",#REF!,"TIMEINT",FG$9,"VEHICLETRAVELTIMEMEASUREMENT",$D75)/3600/24,"--")</f>
        <v>--</v>
      </c>
      <c r="FH75" s="34" t="str">
        <f>IFERROR(GETPIVOTDATA("Average of TRAVTM(40)",#REF!,"TIMEINT",FH$9,"VEHICLETRAVELTIMEMEASUREMENT",$D75)/3600/24,"--")</f>
        <v>--</v>
      </c>
      <c r="FI75" s="34" t="str">
        <f>IFERROR(GETPIVOTDATA("Average of TRAVTM(40)",#REF!,"TIMEINT",FI$9,"VEHICLETRAVELTIMEMEASUREMENT",$D75)/3600/24,"--")</f>
        <v>--</v>
      </c>
      <c r="FJ75" s="34" t="str">
        <f>IFERROR(GETPIVOTDATA("Average of TRAVTM(40)",#REF!,"TIMEINT",FJ$9,"VEHICLETRAVELTIMEMEASUREMENT",$D75)/3600/24,"--")</f>
        <v>--</v>
      </c>
      <c r="FK75" s="34" t="str">
        <f>IFERROR(GETPIVOTDATA("Average of TRAVTM(40)",#REF!,"TIMEINT",FK$9,"VEHICLETRAVELTIMEMEASUREMENT",$D75)/3600/24,"--")</f>
        <v>--</v>
      </c>
      <c r="FL75" s="34" t="str">
        <f>IFERROR(GETPIVOTDATA("Average of TRAVTM(40)",#REF!,"TIMEINT",FL$9,"VEHICLETRAVELTIMEMEASUREMENT",$D75)/3600/24,"--")</f>
        <v>--</v>
      </c>
      <c r="FM75" s="34" t="str">
        <f>IFERROR(GETPIVOTDATA("Average of TRAVTM(40)",#REF!,"TIMEINT",FM$9,"VEHICLETRAVELTIMEMEASUREMENT",$D75)/3600/24,"--")</f>
        <v>--</v>
      </c>
      <c r="FN75" s="34" t="str">
        <f>IFERROR(GETPIVOTDATA("Average of TRAVTM(40)",#REF!,"TIMEINT",FN$9,"VEHICLETRAVELTIMEMEASUREMENT",$D75)/3600/24,"--")</f>
        <v>--</v>
      </c>
      <c r="FO75" s="34" t="str">
        <f>IFERROR(GETPIVOTDATA("Average of TRAVTM(40)",#REF!,"TIMEINT",FO$9,"VEHICLETRAVELTIMEMEASUREMENT",$D75)/3600/24,"--")</f>
        <v>--</v>
      </c>
      <c r="FP75" s="34" t="str">
        <f>IFERROR(GETPIVOTDATA("Average of TRAVTM(40)",#REF!,"TIMEINT",FP$9,"VEHICLETRAVELTIMEMEASUREMENT",$D75)/3600/24,"--")</f>
        <v>--</v>
      </c>
      <c r="FQ75" s="34" t="str">
        <f>IFERROR(GETPIVOTDATA("Average of TRAVTM(40)",#REF!,"TIMEINT",FQ$9,"VEHICLETRAVELTIMEMEASUREMENT",$D75)/3600/24,"--")</f>
        <v>--</v>
      </c>
      <c r="FR75" s="34" t="str">
        <f>IFERROR(GETPIVOTDATA("Average of TRAVTM(40)",#REF!,"TIMEINT",FR$9,"VEHICLETRAVELTIMEMEASUREMENT",$D75)/3600/24,"--")</f>
        <v>--</v>
      </c>
      <c r="FS75" s="34" t="str">
        <f>IFERROR(GETPIVOTDATA("Average of TRAVTM(40)",#REF!,"TIMEINT",FS$9,"VEHICLETRAVELTIMEMEASUREMENT",$D75)/3600/24,"--")</f>
        <v>--</v>
      </c>
      <c r="FT75" s="34" t="str">
        <f>IFERROR(GETPIVOTDATA("Average of TRAVTM(40)",#REF!,"TIMEINT",FT$9,"VEHICLETRAVELTIMEMEASUREMENT",$D75)/3600/24,"--")</f>
        <v>--</v>
      </c>
      <c r="FU75" s="134" t="str">
        <f>IFERROR(GETPIVOTDATA("Average of TRAVTM(40)",#REF!,"TIMEINT",FU$9,"VEHICLETRAVELTIMEMEASUREMENT",$D75)/3600/24,"--")</f>
        <v>--</v>
      </c>
      <c r="FV75" s="331"/>
      <c r="FW75" s="323" t="str">
        <f>IFERROR(GETPIVOTDATA("Average of VEHS(40)",#REF!,"TIMEINT",FW$9,"VEHICLETRAVELTIMEMEASUREMENT",$D75),"--")</f>
        <v>--</v>
      </c>
      <c r="FX75" s="324" t="str">
        <f>IFERROR(GETPIVOTDATA("Average of VEHS(40)",#REF!,"TIMEINT",FX$9,"VEHICLETRAVELTIMEMEASUREMENT",$D75),"--")</f>
        <v>--</v>
      </c>
      <c r="FY75" s="324" t="str">
        <f>IFERROR(GETPIVOTDATA("Average of VEHS(40)",#REF!,"TIMEINT",FY$9,"VEHICLETRAVELTIMEMEASUREMENT",$D75),"--")</f>
        <v>--</v>
      </c>
      <c r="FZ75" s="324" t="str">
        <f>IFERROR(GETPIVOTDATA("Average of VEHS(40)",#REF!,"TIMEINT",FZ$9,"VEHICLETRAVELTIMEMEASUREMENT",$D75),"--")</f>
        <v>--</v>
      </c>
      <c r="GA75" s="324" t="str">
        <f>IFERROR(GETPIVOTDATA("Average of VEHS(40)",#REF!,"TIMEINT",GA$9,"VEHICLETRAVELTIMEMEASUREMENT",$D75),"--")</f>
        <v>--</v>
      </c>
      <c r="GB75" s="324" t="str">
        <f>IFERROR(GETPIVOTDATA("Average of VEHS(40)",#REF!,"TIMEINT",GB$9,"VEHICLETRAVELTIMEMEASUREMENT",$D75),"--")</f>
        <v>--</v>
      </c>
      <c r="GC75" s="324" t="str">
        <f>IFERROR(GETPIVOTDATA("Average of VEHS(40)",#REF!,"TIMEINT",GC$9,"VEHICLETRAVELTIMEMEASUREMENT",$D75),"--")</f>
        <v>--</v>
      </c>
      <c r="GD75" s="324" t="str">
        <f>IFERROR(GETPIVOTDATA("Average of VEHS(40)",#REF!,"TIMEINT",GD$9,"VEHICLETRAVELTIMEMEASUREMENT",$D75),"--")</f>
        <v>--</v>
      </c>
      <c r="GE75" s="324" t="str">
        <f>IFERROR(GETPIVOTDATA("Average of VEHS(40)",#REF!,"TIMEINT",GE$9,"VEHICLETRAVELTIMEMEASUREMENT",$D75),"--")</f>
        <v>--</v>
      </c>
      <c r="GF75" s="324" t="str">
        <f>IFERROR(GETPIVOTDATA("Average of VEHS(40)",#REF!,"TIMEINT",GF$9,"VEHICLETRAVELTIMEMEASUREMENT",$D75),"--")</f>
        <v>--</v>
      </c>
      <c r="GG75" s="324" t="str">
        <f>IFERROR(GETPIVOTDATA("Average of VEHS(40)",#REF!,"TIMEINT",GG$9,"VEHICLETRAVELTIMEMEASUREMENT",$D75),"--")</f>
        <v>--</v>
      </c>
      <c r="GH75" s="324" t="str">
        <f>IFERROR(GETPIVOTDATA("Average of VEHS(40)",#REF!,"TIMEINT",GH$9,"VEHICLETRAVELTIMEMEASUREMENT",$D75),"--")</f>
        <v>--</v>
      </c>
      <c r="GI75" s="324" t="str">
        <f>IFERROR(GETPIVOTDATA("Average of VEHS(40)",#REF!,"TIMEINT",GI$9,"VEHICLETRAVELTIMEMEASUREMENT",$D75),"--")</f>
        <v>--</v>
      </c>
      <c r="GJ75" s="324" t="str">
        <f>IFERROR(GETPIVOTDATA("Average of VEHS(40)",#REF!,"TIMEINT",GJ$9,"VEHICLETRAVELTIMEMEASUREMENT",$D75),"--")</f>
        <v>--</v>
      </c>
      <c r="GK75" s="324" t="str">
        <f>IFERROR(GETPIVOTDATA("Average of VEHS(40)",#REF!,"TIMEINT",GK$9,"VEHICLETRAVELTIMEMEASUREMENT",$D75),"--")</f>
        <v>--</v>
      </c>
      <c r="GL75" s="325" t="str">
        <f>IFERROR(GETPIVOTDATA("Average of VEHS(40)",#REF!,"TIMEINT",GL$9,"VEHICLETRAVELTIMEMEASUREMENT",$D75),"--")</f>
        <v>--</v>
      </c>
      <c r="GM75" s="331"/>
      <c r="GN75" s="209" t="str">
        <f t="shared" ref="GN75:GN109" si="47">IFERROR(SUMPRODUCT(FF75:FU75,FW75:GL75)/SUM(FW75:GL75),"--")</f>
        <v>--</v>
      </c>
      <c r="GO75" s="354" t="str">
        <f t="shared" ref="GO75:GO109" si="48">IFERROR(_xlfn.STDEV.S(FF75:FU75),"--")</f>
        <v>--</v>
      </c>
      <c r="GP75" s="325">
        <f t="shared" ref="GP75:GP109" si="49">SUM(FW75:GL75)</f>
        <v>0</v>
      </c>
      <c r="GQ75" s="331"/>
      <c r="GR75" s="209" t="str">
        <f>IFERROR(GETPIVOTDATA("Average of TRAVTM(60)",#REF!,"TIMEINT",GR$9,"VEHICLETRAVELTIMEMEASUREMENT",$D75)/3600/24,"--")</f>
        <v>--</v>
      </c>
      <c r="GS75" s="34" t="str">
        <f>IFERROR(GETPIVOTDATA("Average of TRAVTM(60)",#REF!,"TIMEINT",GS$9,"VEHICLETRAVELTIMEMEASUREMENT",$D75)/3600/24,"--")</f>
        <v>--</v>
      </c>
      <c r="GT75" s="34" t="str">
        <f>IFERROR(GETPIVOTDATA("Average of TRAVTM(60)",#REF!,"TIMEINT",GT$9,"VEHICLETRAVELTIMEMEASUREMENT",$D75)/3600/24,"--")</f>
        <v>--</v>
      </c>
      <c r="GU75" s="34" t="str">
        <f>IFERROR(GETPIVOTDATA("Average of TRAVTM(60)",#REF!,"TIMEINT",GU$9,"VEHICLETRAVELTIMEMEASUREMENT",$D75)/3600/24,"--")</f>
        <v>--</v>
      </c>
      <c r="GV75" s="34" t="str">
        <f>IFERROR(GETPIVOTDATA("Average of TRAVTM(60)",#REF!,"TIMEINT",GV$9,"VEHICLETRAVELTIMEMEASUREMENT",$D75)/3600/24,"--")</f>
        <v>--</v>
      </c>
      <c r="GW75" s="34" t="str">
        <f>IFERROR(GETPIVOTDATA("Average of TRAVTM(60)",#REF!,"TIMEINT",GW$9,"VEHICLETRAVELTIMEMEASUREMENT",$D75)/3600/24,"--")</f>
        <v>--</v>
      </c>
      <c r="GX75" s="34" t="str">
        <f>IFERROR(GETPIVOTDATA("Average of TRAVTM(60)",#REF!,"TIMEINT",GX$9,"VEHICLETRAVELTIMEMEASUREMENT",$D75)/3600/24,"--")</f>
        <v>--</v>
      </c>
      <c r="GY75" s="34" t="str">
        <f>IFERROR(GETPIVOTDATA("Average of TRAVTM(60)",#REF!,"TIMEINT",GY$9,"VEHICLETRAVELTIMEMEASUREMENT",$D75)/3600/24,"--")</f>
        <v>--</v>
      </c>
      <c r="GZ75" s="34" t="str">
        <f>IFERROR(GETPIVOTDATA("Average of TRAVTM(60)",#REF!,"TIMEINT",GZ$9,"VEHICLETRAVELTIMEMEASUREMENT",$D75)/3600/24,"--")</f>
        <v>--</v>
      </c>
      <c r="HA75" s="34" t="str">
        <f>IFERROR(GETPIVOTDATA("Average of TRAVTM(60)",#REF!,"TIMEINT",HA$9,"VEHICLETRAVELTIMEMEASUREMENT",$D75)/3600/24,"--")</f>
        <v>--</v>
      </c>
      <c r="HB75" s="34" t="str">
        <f>IFERROR(GETPIVOTDATA("Average of TRAVTM(60)",#REF!,"TIMEINT",HB$9,"VEHICLETRAVELTIMEMEASUREMENT",$D75)/3600/24,"--")</f>
        <v>--</v>
      </c>
      <c r="HC75" s="34" t="str">
        <f>IFERROR(GETPIVOTDATA("Average of TRAVTM(60)",#REF!,"TIMEINT",HC$9,"VEHICLETRAVELTIMEMEASUREMENT",$D75)/3600/24,"--")</f>
        <v>--</v>
      </c>
      <c r="HD75" s="34" t="str">
        <f>IFERROR(GETPIVOTDATA("Average of TRAVTM(60)",#REF!,"TIMEINT",HD$9,"VEHICLETRAVELTIMEMEASUREMENT",$D75)/3600/24,"--")</f>
        <v>--</v>
      </c>
      <c r="HE75" s="34" t="str">
        <f>IFERROR(GETPIVOTDATA("Average of TRAVTM(60)",#REF!,"TIMEINT",HE$9,"VEHICLETRAVELTIMEMEASUREMENT",$D75)/3600/24,"--")</f>
        <v>--</v>
      </c>
      <c r="HF75" s="34" t="str">
        <f>IFERROR(GETPIVOTDATA("Average of TRAVTM(60)",#REF!,"TIMEINT",HF$9,"VEHICLETRAVELTIMEMEASUREMENT",$D75)/3600/24,"--")</f>
        <v>--</v>
      </c>
      <c r="HG75" s="134" t="str">
        <f>IFERROR(GETPIVOTDATA("Average of TRAVTM(60)",#REF!,"TIMEINT",HG$9,"VEHICLETRAVELTIMEMEASUREMENT",$D75)/3600/24,"--")</f>
        <v>--</v>
      </c>
      <c r="HH75" s="331"/>
      <c r="HI75" s="323" t="str">
        <f>IFERROR(GETPIVOTDATA("Average of VEHS(60)",#REF!,"TIMEINT",HI$9,"VEHICLETRAVELTIMEMEASUREMENT",$D75),"--")</f>
        <v>--</v>
      </c>
      <c r="HJ75" s="324" t="str">
        <f>IFERROR(GETPIVOTDATA("Average of VEHS(60)",#REF!,"TIMEINT",HJ$9,"VEHICLETRAVELTIMEMEASUREMENT",$D75),"--")</f>
        <v>--</v>
      </c>
      <c r="HK75" s="324" t="str">
        <f>IFERROR(GETPIVOTDATA("Average of VEHS(60)",#REF!,"TIMEINT",HK$9,"VEHICLETRAVELTIMEMEASUREMENT",$D75),"--")</f>
        <v>--</v>
      </c>
      <c r="HL75" s="324" t="str">
        <f>IFERROR(GETPIVOTDATA("Average of VEHS(60)",#REF!,"TIMEINT",HL$9,"VEHICLETRAVELTIMEMEASUREMENT",$D75),"--")</f>
        <v>--</v>
      </c>
      <c r="HM75" s="324" t="str">
        <f>IFERROR(GETPIVOTDATA("Average of VEHS(60)",#REF!,"TIMEINT",HM$9,"VEHICLETRAVELTIMEMEASUREMENT",$D75),"--")</f>
        <v>--</v>
      </c>
      <c r="HN75" s="324" t="str">
        <f>IFERROR(GETPIVOTDATA("Average of VEHS(60)",#REF!,"TIMEINT",HN$9,"VEHICLETRAVELTIMEMEASUREMENT",$D75),"--")</f>
        <v>--</v>
      </c>
      <c r="HO75" s="324" t="str">
        <f>IFERROR(GETPIVOTDATA("Average of VEHS(60)",#REF!,"TIMEINT",HO$9,"VEHICLETRAVELTIMEMEASUREMENT",$D75),"--")</f>
        <v>--</v>
      </c>
      <c r="HP75" s="324" t="str">
        <f>IFERROR(GETPIVOTDATA("Average of VEHS(60)",#REF!,"TIMEINT",HP$9,"VEHICLETRAVELTIMEMEASUREMENT",$D75),"--")</f>
        <v>--</v>
      </c>
      <c r="HQ75" s="324" t="str">
        <f>IFERROR(GETPIVOTDATA("Average of VEHS(60)",#REF!,"TIMEINT",HQ$9,"VEHICLETRAVELTIMEMEASUREMENT",$D75),"--")</f>
        <v>--</v>
      </c>
      <c r="HR75" s="324" t="str">
        <f>IFERROR(GETPIVOTDATA("Average of VEHS(60)",#REF!,"TIMEINT",HR$9,"VEHICLETRAVELTIMEMEASUREMENT",$D75),"--")</f>
        <v>--</v>
      </c>
      <c r="HS75" s="324" t="str">
        <f>IFERROR(GETPIVOTDATA("Average of VEHS(60)",#REF!,"TIMEINT",HS$9,"VEHICLETRAVELTIMEMEASUREMENT",$D75),"--")</f>
        <v>--</v>
      </c>
      <c r="HT75" s="324" t="str">
        <f>IFERROR(GETPIVOTDATA("Average of VEHS(60)",#REF!,"TIMEINT",HT$9,"VEHICLETRAVELTIMEMEASUREMENT",$D75),"--")</f>
        <v>--</v>
      </c>
      <c r="HU75" s="324" t="str">
        <f>IFERROR(GETPIVOTDATA("Average of VEHS(60)",#REF!,"TIMEINT",HU$9,"VEHICLETRAVELTIMEMEASUREMENT",$D75),"--")</f>
        <v>--</v>
      </c>
      <c r="HV75" s="324" t="str">
        <f>IFERROR(GETPIVOTDATA("Average of VEHS(60)",#REF!,"TIMEINT",HV$9,"VEHICLETRAVELTIMEMEASUREMENT",$D75),"--")</f>
        <v>--</v>
      </c>
      <c r="HW75" s="324" t="str">
        <f>IFERROR(GETPIVOTDATA("Average of VEHS(60)",#REF!,"TIMEINT",HW$9,"VEHICLETRAVELTIMEMEASUREMENT",$D75),"--")</f>
        <v>--</v>
      </c>
      <c r="HX75" s="325" t="str">
        <f>IFERROR(GETPIVOTDATA("Average of VEHS(60)",#REF!,"TIMEINT",HX$9,"VEHICLETRAVELTIMEMEASUREMENT",$D75),"--")</f>
        <v>--</v>
      </c>
      <c r="HY75" s="331"/>
      <c r="HZ75" s="209" t="str">
        <f t="shared" ref="HZ75:HZ109" si="50">IFERROR(SUMPRODUCT(GR75:HG75,HI75:HX75)/SUM(HI75:HX75),"--")</f>
        <v>--</v>
      </c>
      <c r="IA75" s="354" t="str">
        <f t="shared" ref="IA75:IA109" si="51">IFERROR(_xlfn.STDEV.S(GR75:HG75),"--")</f>
        <v>--</v>
      </c>
      <c r="IB75" s="325">
        <f t="shared" ref="IB75:IB109" si="52">SUM(HI75:HX75)</f>
        <v>0</v>
      </c>
      <c r="IC75" s="638"/>
      <c r="ID75" s="323" t="str">
        <f>IFERROR(AVERAGEIFS('VISSIM Travel Time Outputs'!#REF!,'VISSIM Travel Time Outputs'!#REF!,$D75,'VISSIM Travel Time Outputs'!#REF!,"AVG",'VISSIM Travel Time Outputs'!#REF!,ID$9),"-")</f>
        <v>-</v>
      </c>
      <c r="IE75" s="324" t="str">
        <f>IFERROR(AVERAGEIFS('VISSIM Travel Time Outputs'!#REF!,'VISSIM Travel Time Outputs'!#REF!,$D75,'VISSIM Travel Time Outputs'!#REF!,"AVG",'VISSIM Travel Time Outputs'!#REF!,IE$9),"-")</f>
        <v>-</v>
      </c>
      <c r="IF75" s="324" t="str">
        <f>IFERROR(AVERAGEIFS('VISSIM Travel Time Outputs'!#REF!,'VISSIM Travel Time Outputs'!#REF!,$D75,'VISSIM Travel Time Outputs'!#REF!,"AVG",'VISSIM Travel Time Outputs'!#REF!,IF$9),"-")</f>
        <v>-</v>
      </c>
      <c r="IG75" s="324" t="str">
        <f>IFERROR(AVERAGEIFS('VISSIM Travel Time Outputs'!#REF!,'VISSIM Travel Time Outputs'!#REF!,$D75,'VISSIM Travel Time Outputs'!#REF!,"AVG",'VISSIM Travel Time Outputs'!#REF!,IG$9),"-")</f>
        <v>-</v>
      </c>
      <c r="IH75" s="324" t="str">
        <f>IFERROR(AVERAGEIFS('VISSIM Travel Time Outputs'!#REF!,'VISSIM Travel Time Outputs'!#REF!,$D75,'VISSIM Travel Time Outputs'!#REF!,"AVG",'VISSIM Travel Time Outputs'!#REF!,IH$9),"-")</f>
        <v>-</v>
      </c>
      <c r="II75" s="324" t="str">
        <f>IFERROR(AVERAGEIFS('VISSIM Travel Time Outputs'!#REF!,'VISSIM Travel Time Outputs'!#REF!,$D75,'VISSIM Travel Time Outputs'!#REF!,"AVG",'VISSIM Travel Time Outputs'!#REF!,II$9),"-")</f>
        <v>-</v>
      </c>
      <c r="IJ75" s="324" t="str">
        <f>IFERROR(AVERAGEIFS('VISSIM Travel Time Outputs'!#REF!,'VISSIM Travel Time Outputs'!#REF!,$D75,'VISSIM Travel Time Outputs'!#REF!,"AVG",'VISSIM Travel Time Outputs'!#REF!,IJ$9),"-")</f>
        <v>-</v>
      </c>
      <c r="IK75" s="324" t="str">
        <f>IFERROR(AVERAGEIFS('VISSIM Travel Time Outputs'!#REF!,'VISSIM Travel Time Outputs'!#REF!,$D75,'VISSIM Travel Time Outputs'!#REF!,"AVG",'VISSIM Travel Time Outputs'!#REF!,IK$9),"-")</f>
        <v>-</v>
      </c>
      <c r="IL75" s="324" t="str">
        <f>IFERROR(AVERAGEIFS('VISSIM Travel Time Outputs'!#REF!,'VISSIM Travel Time Outputs'!#REF!,$D75,'VISSIM Travel Time Outputs'!#REF!,"AVG",'VISSIM Travel Time Outputs'!#REF!,IL$9),"-")</f>
        <v>-</v>
      </c>
      <c r="IM75" s="324" t="str">
        <f>IFERROR(AVERAGEIFS('VISSIM Travel Time Outputs'!#REF!,'VISSIM Travel Time Outputs'!#REF!,$D75,'VISSIM Travel Time Outputs'!#REF!,"AVG",'VISSIM Travel Time Outputs'!#REF!,IM$9),"-")</f>
        <v>-</v>
      </c>
      <c r="IN75" s="324" t="str">
        <f>IFERROR(AVERAGEIFS('VISSIM Travel Time Outputs'!#REF!,'VISSIM Travel Time Outputs'!#REF!,$D75,'VISSIM Travel Time Outputs'!#REF!,"AVG",'VISSIM Travel Time Outputs'!#REF!,IN$9),"-")</f>
        <v>-</v>
      </c>
      <c r="IO75" s="324" t="str">
        <f>IFERROR(AVERAGEIFS('VISSIM Travel Time Outputs'!#REF!,'VISSIM Travel Time Outputs'!#REF!,$D75,'VISSIM Travel Time Outputs'!#REF!,"AVG",'VISSIM Travel Time Outputs'!#REF!,IO$9),"-")</f>
        <v>-</v>
      </c>
      <c r="IP75" s="324" t="str">
        <f>IFERROR(AVERAGEIFS('VISSIM Travel Time Outputs'!#REF!,'VISSIM Travel Time Outputs'!#REF!,$D75,'VISSIM Travel Time Outputs'!#REF!,"AVG",'VISSIM Travel Time Outputs'!#REF!,IP$9),"-")</f>
        <v>-</v>
      </c>
      <c r="IQ75" s="324" t="str">
        <f>IFERROR(AVERAGEIFS('VISSIM Travel Time Outputs'!#REF!,'VISSIM Travel Time Outputs'!#REF!,$D75,'VISSIM Travel Time Outputs'!#REF!,"AVG",'VISSIM Travel Time Outputs'!#REF!,IQ$9),"-")</f>
        <v>-</v>
      </c>
      <c r="IR75" s="324" t="str">
        <f>IFERROR(AVERAGEIFS('VISSIM Travel Time Outputs'!#REF!,'VISSIM Travel Time Outputs'!#REF!,$D75,'VISSIM Travel Time Outputs'!#REF!,"AVG",'VISSIM Travel Time Outputs'!#REF!,IR$9),"-")</f>
        <v>-</v>
      </c>
      <c r="IS75" s="325" t="str">
        <f>IFERROR(AVERAGEIFS('VISSIM Travel Time Outputs'!#REF!,'VISSIM Travel Time Outputs'!#REF!,$D75,'VISSIM Travel Time Outputs'!#REF!,"AVG",'VISSIM Travel Time Outputs'!#REF!,IS$9),"-")</f>
        <v>-</v>
      </c>
      <c r="IT75" s="325" t="str">
        <f t="shared" ref="IT75:IT109" si="53">IFERROR(AVERAGE(ID75:IS75),"--")</f>
        <v>--</v>
      </c>
    </row>
    <row r="76" spans="1:254" x14ac:dyDescent="0.35">
      <c r="A76" s="252" t="str">
        <f t="shared" si="34"/>
        <v>H</v>
      </c>
      <c r="B76" s="319">
        <f t="shared" ref="B76:B109" si="54">B75+1</f>
        <v>67</v>
      </c>
      <c r="C76" s="413">
        <f>INDEX('Input - Travel Times'!$B$3:$AH$103,MATCH($B76,'Input - Travel Times'!$B$3:$B$103,0),MATCH(C$9,'Input - Travel Times'!$B$3:$AH$3,0))</f>
        <v>0</v>
      </c>
      <c r="D76" s="150">
        <f>INDEX('Input - Travel Times'!$B$3:$AH$103,MATCH($B76,'Input - Travel Times'!$B$3:$B$103,0),MATCH(D$9,'Input - Travel Times'!$B$3:$AH$3,0))</f>
        <v>0</v>
      </c>
      <c r="E76" s="518">
        <f>TIME(0,0,INDEX('Input - Travel Times'!$B$3:$AH$103,MATCH($B76,'Input - Travel Times'!$B$3:$B$103,0),MATCH(E$9,'Input - Travel Times'!$B$3:$AH$3,0)))</f>
        <v>0</v>
      </c>
      <c r="F76" s="518">
        <f>TIME(0,0,INDEX('Input - Travel Times'!$B$3:$AH$103,MATCH($B76,'Input - Travel Times'!$B$3:$B$103,0),MATCH(F$9,'Input - Travel Times'!$B$3:$AH$3,0)))</f>
        <v>0</v>
      </c>
      <c r="G76" s="518">
        <f>TIME(0,0,INDEX('Input - Travel Times'!$B$3:$AH$103,MATCH($B76,'Input - Travel Times'!$B$3:$B$103,0),MATCH(G$9,'Input - Travel Times'!$B$3:$AH$3,0)))</f>
        <v>0</v>
      </c>
      <c r="H76" s="518">
        <f>TIME(0,0,INDEX('Input - Travel Times'!$B$3:$AH$103,MATCH($B76,'Input - Travel Times'!$B$3:$B$103,0),MATCH(H$9,'Input - Travel Times'!$B$3:$AH$3,0)))</f>
        <v>0</v>
      </c>
      <c r="J76" s="209" t="str">
        <f>IFERROR(TIME(0,0,AVERAGEIFS('VISSIM Travel Time Outputs'!$I:$I,'VISSIM Travel Time Outputs'!$D:$D,$D76,'VISSIM Travel Time Outputs'!$A:$A,"AVG",'VISSIM Travel Time Outputs'!$B:$B,J$9)),"-")</f>
        <v>-</v>
      </c>
      <c r="K76" s="34" t="str">
        <f>IFERROR(TIME(0,0,AVERAGEIFS('VISSIM Travel Time Outputs'!$I:$I,'VISSIM Travel Time Outputs'!$D:$D,$D76,'VISSIM Travel Time Outputs'!$A:$A,"AVG",'VISSIM Travel Time Outputs'!$B:$B,K$9)),"-")</f>
        <v>-</v>
      </c>
      <c r="L76" s="34" t="str">
        <f>IFERROR(TIME(0,0,AVERAGEIFS('VISSIM Travel Time Outputs'!$I:$I,'VISSIM Travel Time Outputs'!$D:$D,$D76,'VISSIM Travel Time Outputs'!$A:$A,"AVG",'VISSIM Travel Time Outputs'!$B:$B,L$9)),"-")</f>
        <v>-</v>
      </c>
      <c r="M76" s="34" t="str">
        <f>IFERROR(TIME(0,0,AVERAGEIFS('VISSIM Travel Time Outputs'!$I:$I,'VISSIM Travel Time Outputs'!$D:$D,$D76,'VISSIM Travel Time Outputs'!$A:$A,"AVG",'VISSIM Travel Time Outputs'!$B:$B,M$9)),"-")</f>
        <v>-</v>
      </c>
      <c r="N76" s="34" t="str">
        <f>IFERROR(TIME(0,0,AVERAGEIFS('VISSIM Travel Time Outputs'!$I:$I,'VISSIM Travel Time Outputs'!$D:$D,$D76,'VISSIM Travel Time Outputs'!$A:$A,"AVG",'VISSIM Travel Time Outputs'!$B:$B,N$9)),"-")</f>
        <v>-</v>
      </c>
      <c r="O76" s="34" t="str">
        <f>IFERROR(TIME(0,0,AVERAGEIFS('VISSIM Travel Time Outputs'!$I:$I,'VISSIM Travel Time Outputs'!$D:$D,$D76,'VISSIM Travel Time Outputs'!$A:$A,"AVG",'VISSIM Travel Time Outputs'!$B:$B,O$9)),"-")</f>
        <v>-</v>
      </c>
      <c r="P76" s="34" t="str">
        <f>IFERROR(TIME(0,0,AVERAGEIFS('VISSIM Travel Time Outputs'!$I:$I,'VISSIM Travel Time Outputs'!$D:$D,$D76,'VISSIM Travel Time Outputs'!$A:$A,"AVG",'VISSIM Travel Time Outputs'!$B:$B,P$9)),"-")</f>
        <v>-</v>
      </c>
      <c r="Q76" s="34" t="str">
        <f>IFERROR(TIME(0,0,AVERAGEIFS('VISSIM Travel Time Outputs'!$I:$I,'VISSIM Travel Time Outputs'!$D:$D,$D76,'VISSIM Travel Time Outputs'!$A:$A,"AVG",'VISSIM Travel Time Outputs'!$B:$B,Q$9)),"-")</f>
        <v>-</v>
      </c>
      <c r="R76" s="34" t="str">
        <f>IFERROR(TIME(0,0,AVERAGEIFS('VISSIM Travel Time Outputs'!$I:$I,'VISSIM Travel Time Outputs'!$D:$D,$D76,'VISSIM Travel Time Outputs'!$A:$A,"AVG",'VISSIM Travel Time Outputs'!$B:$B,R$9)),"-")</f>
        <v>-</v>
      </c>
      <c r="S76" s="34" t="str">
        <f>IFERROR(TIME(0,0,AVERAGEIFS('VISSIM Travel Time Outputs'!$I:$I,'VISSIM Travel Time Outputs'!$D:$D,$D76,'VISSIM Travel Time Outputs'!$A:$A,"AVG",'VISSIM Travel Time Outputs'!$B:$B,S$9)),"-")</f>
        <v>-</v>
      </c>
      <c r="T76" s="34" t="str">
        <f>IFERROR(TIME(0,0,AVERAGEIFS('VISSIM Travel Time Outputs'!$I:$I,'VISSIM Travel Time Outputs'!$D:$D,$D76,'VISSIM Travel Time Outputs'!$A:$A,"AVG",'VISSIM Travel Time Outputs'!$B:$B,T$9)),"-")</f>
        <v>-</v>
      </c>
      <c r="U76" s="34" t="str">
        <f>IFERROR(TIME(0,0,AVERAGEIFS('VISSIM Travel Time Outputs'!$I:$I,'VISSIM Travel Time Outputs'!$D:$D,$D76,'VISSIM Travel Time Outputs'!$A:$A,"AVG",'VISSIM Travel Time Outputs'!$B:$B,U$9)),"-")</f>
        <v>-</v>
      </c>
      <c r="V76" s="34" t="str">
        <f>IFERROR(TIME(0,0,AVERAGEIFS('VISSIM Travel Time Outputs'!$I:$I,'VISSIM Travel Time Outputs'!$D:$D,$D76,'VISSIM Travel Time Outputs'!$A:$A,"AVG",'VISSIM Travel Time Outputs'!$B:$B,V$9)),"-")</f>
        <v>-</v>
      </c>
      <c r="W76" s="34" t="str">
        <f>IFERROR(TIME(0,0,AVERAGEIFS('VISSIM Travel Time Outputs'!$I:$I,'VISSIM Travel Time Outputs'!$D:$D,$D76,'VISSIM Travel Time Outputs'!$A:$A,"AVG",'VISSIM Travel Time Outputs'!$B:$B,W$9)),"-")</f>
        <v>-</v>
      </c>
      <c r="X76" s="34" t="str">
        <f>IFERROR(TIME(0,0,AVERAGEIFS('VISSIM Travel Time Outputs'!$I:$I,'VISSIM Travel Time Outputs'!$D:$D,$D76,'VISSIM Travel Time Outputs'!$A:$A,"AVG",'VISSIM Travel Time Outputs'!$B:$B,X$9)),"-")</f>
        <v>-</v>
      </c>
      <c r="Y76" s="134" t="str">
        <f>IFERROR(TIME(0,0,AVERAGEIFS('VISSIM Travel Time Outputs'!$I:$I,'VISSIM Travel Time Outputs'!$D:$D,$D76,'VISSIM Travel Time Outputs'!$A:$A,"AVG",'VISSIM Travel Time Outputs'!$B:$B,Y$9)),"-")</f>
        <v>-</v>
      </c>
      <c r="Z76" s="254"/>
      <c r="AA76" s="323" t="str">
        <f>IFERROR(AVERAGEIFS('VISSIM Travel Time Outputs'!$F:$F,'VISSIM Travel Time Outputs'!$D:$D,$D76,'VISSIM Travel Time Outputs'!$A:$A,"AVG",'VISSIM Travel Time Outputs'!$B:$B,AA$9),"-")</f>
        <v>-</v>
      </c>
      <c r="AB76" s="324" t="str">
        <f>IFERROR(AVERAGEIFS('VISSIM Travel Time Outputs'!$F:$F,'VISSIM Travel Time Outputs'!$D:$D,$D76,'VISSIM Travel Time Outputs'!$A:$A,"AVG",'VISSIM Travel Time Outputs'!$B:$B,AB$9),"-")</f>
        <v>-</v>
      </c>
      <c r="AC76" s="324" t="str">
        <f>IFERROR(AVERAGEIFS('VISSIM Travel Time Outputs'!$F:$F,'VISSIM Travel Time Outputs'!$D:$D,$D76,'VISSIM Travel Time Outputs'!$A:$A,"AVG",'VISSIM Travel Time Outputs'!$B:$B,AC$9),"-")</f>
        <v>-</v>
      </c>
      <c r="AD76" s="324" t="str">
        <f>IFERROR(AVERAGEIFS('VISSIM Travel Time Outputs'!$F:$F,'VISSIM Travel Time Outputs'!$D:$D,$D76,'VISSIM Travel Time Outputs'!$A:$A,"AVG",'VISSIM Travel Time Outputs'!$B:$B,AD$9),"-")</f>
        <v>-</v>
      </c>
      <c r="AE76" s="324" t="str">
        <f>IFERROR(AVERAGEIFS('VISSIM Travel Time Outputs'!$F:$F,'VISSIM Travel Time Outputs'!$D:$D,$D76,'VISSIM Travel Time Outputs'!$A:$A,"AVG",'VISSIM Travel Time Outputs'!$B:$B,AE$9),"-")</f>
        <v>-</v>
      </c>
      <c r="AF76" s="324" t="str">
        <f>IFERROR(AVERAGEIFS('VISSIM Travel Time Outputs'!$F:$F,'VISSIM Travel Time Outputs'!$D:$D,$D76,'VISSIM Travel Time Outputs'!$A:$A,"AVG",'VISSIM Travel Time Outputs'!$B:$B,AF$9),"-")</f>
        <v>-</v>
      </c>
      <c r="AG76" s="324" t="str">
        <f>IFERROR(AVERAGEIFS('VISSIM Travel Time Outputs'!$F:$F,'VISSIM Travel Time Outputs'!$D:$D,$D76,'VISSIM Travel Time Outputs'!$A:$A,"AVG",'VISSIM Travel Time Outputs'!$B:$B,AG$9),"-")</f>
        <v>-</v>
      </c>
      <c r="AH76" s="324" t="str">
        <f>IFERROR(AVERAGEIFS('VISSIM Travel Time Outputs'!$F:$F,'VISSIM Travel Time Outputs'!$D:$D,$D76,'VISSIM Travel Time Outputs'!$A:$A,"AVG",'VISSIM Travel Time Outputs'!$B:$B,AH$9),"-")</f>
        <v>-</v>
      </c>
      <c r="AI76" s="324" t="str">
        <f>IFERROR(AVERAGEIFS('VISSIM Travel Time Outputs'!$F:$F,'VISSIM Travel Time Outputs'!$D:$D,$D76,'VISSIM Travel Time Outputs'!$A:$A,"AVG",'VISSIM Travel Time Outputs'!$B:$B,AI$9),"-")</f>
        <v>-</v>
      </c>
      <c r="AJ76" s="324" t="str">
        <f>IFERROR(AVERAGEIFS('VISSIM Travel Time Outputs'!$F:$F,'VISSIM Travel Time Outputs'!$D:$D,$D76,'VISSIM Travel Time Outputs'!$A:$A,"AVG",'VISSIM Travel Time Outputs'!$B:$B,AJ$9),"-")</f>
        <v>-</v>
      </c>
      <c r="AK76" s="324" t="str">
        <f>IFERROR(AVERAGEIFS('VISSIM Travel Time Outputs'!$F:$F,'VISSIM Travel Time Outputs'!$D:$D,$D76,'VISSIM Travel Time Outputs'!$A:$A,"AVG",'VISSIM Travel Time Outputs'!$B:$B,AK$9),"-")</f>
        <v>-</v>
      </c>
      <c r="AL76" s="324" t="str">
        <f>IFERROR(AVERAGEIFS('VISSIM Travel Time Outputs'!$F:$F,'VISSIM Travel Time Outputs'!$D:$D,$D76,'VISSIM Travel Time Outputs'!$A:$A,"AVG",'VISSIM Travel Time Outputs'!$B:$B,AL$9),"-")</f>
        <v>-</v>
      </c>
      <c r="AM76" s="324" t="str">
        <f>IFERROR(AVERAGEIFS('VISSIM Travel Time Outputs'!$F:$F,'VISSIM Travel Time Outputs'!$D:$D,$D76,'VISSIM Travel Time Outputs'!$A:$A,"AVG",'VISSIM Travel Time Outputs'!$B:$B,AM$9),"-")</f>
        <v>-</v>
      </c>
      <c r="AN76" s="324" t="str">
        <f>IFERROR(AVERAGEIFS('VISSIM Travel Time Outputs'!$F:$F,'VISSIM Travel Time Outputs'!$D:$D,$D76,'VISSIM Travel Time Outputs'!$A:$A,"AVG",'VISSIM Travel Time Outputs'!$B:$B,AN$9),"-")</f>
        <v>-</v>
      </c>
      <c r="AO76" s="324" t="str">
        <f>IFERROR(AVERAGEIFS('VISSIM Travel Time Outputs'!$F:$F,'VISSIM Travel Time Outputs'!$D:$D,$D76,'VISSIM Travel Time Outputs'!$A:$A,"AVG",'VISSIM Travel Time Outputs'!$B:$B,AO$9),"-")</f>
        <v>-</v>
      </c>
      <c r="AP76" s="325" t="str">
        <f>IFERROR(AVERAGEIFS('VISSIM Travel Time Outputs'!$F:$F,'VISSIM Travel Time Outputs'!$D:$D,$D76,'VISSIM Travel Time Outputs'!$A:$A,"AVG",'VISSIM Travel Time Outputs'!$B:$B,AP$9),"-")</f>
        <v>-</v>
      </c>
      <c r="AQ76" s="331"/>
      <c r="AR76" s="209" t="str">
        <f t="shared" si="35"/>
        <v>--</v>
      </c>
      <c r="AS76" s="354" t="str">
        <f t="shared" si="36"/>
        <v>--</v>
      </c>
      <c r="AT76" s="325">
        <f t="shared" si="37"/>
        <v>0</v>
      </c>
      <c r="AU76" s="255"/>
      <c r="AV76" s="209" t="str">
        <f>IFERROR(TIME(0,0,AVERAGEIFS('VISSIM Travel Time Outputs'!$J:$J,'VISSIM Travel Time Outputs'!$D:$D,$D76,'VISSIM Travel Time Outputs'!$A:$A,"AVG",'VISSIM Travel Time Outputs'!$B:$B,AV$9)),"-")</f>
        <v>-</v>
      </c>
      <c r="AW76" s="34" t="str">
        <f>IFERROR(TIME(0,0,AVERAGEIFS('VISSIM Travel Time Outputs'!$J:$J,'VISSIM Travel Time Outputs'!$D:$D,$D76,'VISSIM Travel Time Outputs'!$A:$A,"AVG",'VISSIM Travel Time Outputs'!$B:$B,AW$9)),"-")</f>
        <v>-</v>
      </c>
      <c r="AX76" s="34" t="str">
        <f>IFERROR(TIME(0,0,AVERAGEIFS('VISSIM Travel Time Outputs'!$J:$J,'VISSIM Travel Time Outputs'!$D:$D,$D76,'VISSIM Travel Time Outputs'!$A:$A,"AVG",'VISSIM Travel Time Outputs'!$B:$B,AX$9)),"-")</f>
        <v>-</v>
      </c>
      <c r="AY76" s="34" t="str">
        <f>IFERROR(TIME(0,0,AVERAGEIFS('VISSIM Travel Time Outputs'!$J:$J,'VISSIM Travel Time Outputs'!$D:$D,$D76,'VISSIM Travel Time Outputs'!$A:$A,"AVG",'VISSIM Travel Time Outputs'!$B:$B,AY$9)),"-")</f>
        <v>-</v>
      </c>
      <c r="AZ76" s="34" t="str">
        <f>IFERROR(TIME(0,0,AVERAGEIFS('VISSIM Travel Time Outputs'!$J:$J,'VISSIM Travel Time Outputs'!$D:$D,$D76,'VISSIM Travel Time Outputs'!$A:$A,"AVG",'VISSIM Travel Time Outputs'!$B:$B,AZ$9)),"-")</f>
        <v>-</v>
      </c>
      <c r="BA76" s="34" t="str">
        <f>IFERROR(TIME(0,0,AVERAGEIFS('VISSIM Travel Time Outputs'!$J:$J,'VISSIM Travel Time Outputs'!$D:$D,$D76,'VISSIM Travel Time Outputs'!$A:$A,"AVG",'VISSIM Travel Time Outputs'!$B:$B,BA$9)),"-")</f>
        <v>-</v>
      </c>
      <c r="BB76" s="34" t="str">
        <f>IFERROR(TIME(0,0,AVERAGEIFS('VISSIM Travel Time Outputs'!$J:$J,'VISSIM Travel Time Outputs'!$D:$D,$D76,'VISSIM Travel Time Outputs'!$A:$A,"AVG",'VISSIM Travel Time Outputs'!$B:$B,BB$9)),"-")</f>
        <v>-</v>
      </c>
      <c r="BC76" s="34" t="str">
        <f>IFERROR(TIME(0,0,AVERAGEIFS('VISSIM Travel Time Outputs'!$J:$J,'VISSIM Travel Time Outputs'!$D:$D,$D76,'VISSIM Travel Time Outputs'!$A:$A,"AVG",'VISSIM Travel Time Outputs'!$B:$B,BC$9)),"-")</f>
        <v>-</v>
      </c>
      <c r="BD76" s="34" t="str">
        <f>IFERROR(TIME(0,0,AVERAGEIFS('VISSIM Travel Time Outputs'!$J:$J,'VISSIM Travel Time Outputs'!$D:$D,$D76,'VISSIM Travel Time Outputs'!$A:$A,"AVG",'VISSIM Travel Time Outputs'!$B:$B,BD$9)),"-")</f>
        <v>-</v>
      </c>
      <c r="BE76" s="34" t="str">
        <f>IFERROR(TIME(0,0,AVERAGEIFS('VISSIM Travel Time Outputs'!$J:$J,'VISSIM Travel Time Outputs'!$D:$D,$D76,'VISSIM Travel Time Outputs'!$A:$A,"AVG",'VISSIM Travel Time Outputs'!$B:$B,BE$9)),"-")</f>
        <v>-</v>
      </c>
      <c r="BF76" s="34" t="str">
        <f>IFERROR(TIME(0,0,AVERAGEIFS('VISSIM Travel Time Outputs'!$J:$J,'VISSIM Travel Time Outputs'!$D:$D,$D76,'VISSIM Travel Time Outputs'!$A:$A,"AVG",'VISSIM Travel Time Outputs'!$B:$B,BF$9)),"-")</f>
        <v>-</v>
      </c>
      <c r="BG76" s="34" t="str">
        <f>IFERROR(TIME(0,0,AVERAGEIFS('VISSIM Travel Time Outputs'!$J:$J,'VISSIM Travel Time Outputs'!$D:$D,$D76,'VISSIM Travel Time Outputs'!$A:$A,"AVG",'VISSIM Travel Time Outputs'!$B:$B,BG$9)),"-")</f>
        <v>-</v>
      </c>
      <c r="BH76" s="34" t="str">
        <f>IFERROR(TIME(0,0,AVERAGEIFS('VISSIM Travel Time Outputs'!$J:$J,'VISSIM Travel Time Outputs'!$D:$D,$D76,'VISSIM Travel Time Outputs'!$A:$A,"AVG",'VISSIM Travel Time Outputs'!$B:$B,BH$9)),"-")</f>
        <v>-</v>
      </c>
      <c r="BI76" s="34" t="str">
        <f>IFERROR(TIME(0,0,AVERAGEIFS('VISSIM Travel Time Outputs'!$J:$J,'VISSIM Travel Time Outputs'!$D:$D,$D76,'VISSIM Travel Time Outputs'!$A:$A,"AVG",'VISSIM Travel Time Outputs'!$B:$B,BI$9)),"-")</f>
        <v>-</v>
      </c>
      <c r="BJ76" s="34" t="str">
        <f>IFERROR(TIME(0,0,AVERAGEIFS('VISSIM Travel Time Outputs'!$J:$J,'VISSIM Travel Time Outputs'!$D:$D,$D76,'VISSIM Travel Time Outputs'!$A:$A,"AVG",'VISSIM Travel Time Outputs'!$B:$B,BJ$9)),"-")</f>
        <v>-</v>
      </c>
      <c r="BK76" s="134" t="str">
        <f>IFERROR(TIME(0,0,AVERAGEIFS('VISSIM Travel Time Outputs'!$J:$J,'VISSIM Travel Time Outputs'!$D:$D,$D76,'VISSIM Travel Time Outputs'!$A:$A,"AVG",'VISSIM Travel Time Outputs'!$B:$B,BK$9)),"-")</f>
        <v>-</v>
      </c>
      <c r="BL76" s="126"/>
      <c r="BM76" s="323" t="str">
        <f>IFERROR(AVERAGEIFS('VISSIM Travel Time Outputs'!$G:$G,'VISSIM Travel Time Outputs'!$D:$D,$D76,'VISSIM Travel Time Outputs'!$A:$A,"AVG",'VISSIM Travel Time Outputs'!$B:$B,BM$9),"-")</f>
        <v>-</v>
      </c>
      <c r="BN76" s="324" t="str">
        <f>IFERROR(AVERAGEIFS('VISSIM Travel Time Outputs'!$G:$G,'VISSIM Travel Time Outputs'!$D:$D,$D76,'VISSIM Travel Time Outputs'!$A:$A,"AVG",'VISSIM Travel Time Outputs'!$B:$B,BN$9),"-")</f>
        <v>-</v>
      </c>
      <c r="BO76" s="324" t="str">
        <f>IFERROR(AVERAGEIFS('VISSIM Travel Time Outputs'!$G:$G,'VISSIM Travel Time Outputs'!$D:$D,$D76,'VISSIM Travel Time Outputs'!$A:$A,"AVG",'VISSIM Travel Time Outputs'!$B:$B,BO$9),"-")</f>
        <v>-</v>
      </c>
      <c r="BP76" s="324" t="str">
        <f>IFERROR(AVERAGEIFS('VISSIM Travel Time Outputs'!$G:$G,'VISSIM Travel Time Outputs'!$D:$D,$D76,'VISSIM Travel Time Outputs'!$A:$A,"AVG",'VISSIM Travel Time Outputs'!$B:$B,BP$9),"-")</f>
        <v>-</v>
      </c>
      <c r="BQ76" s="324" t="str">
        <f>IFERROR(AVERAGEIFS('VISSIM Travel Time Outputs'!$G:$G,'VISSIM Travel Time Outputs'!$D:$D,$D76,'VISSIM Travel Time Outputs'!$A:$A,"AVG",'VISSIM Travel Time Outputs'!$B:$B,BQ$9),"-")</f>
        <v>-</v>
      </c>
      <c r="BR76" s="324" t="str">
        <f>IFERROR(AVERAGEIFS('VISSIM Travel Time Outputs'!$G:$G,'VISSIM Travel Time Outputs'!$D:$D,$D76,'VISSIM Travel Time Outputs'!$A:$A,"AVG",'VISSIM Travel Time Outputs'!$B:$B,BR$9),"-")</f>
        <v>-</v>
      </c>
      <c r="BS76" s="324" t="str">
        <f>IFERROR(AVERAGEIFS('VISSIM Travel Time Outputs'!$G:$G,'VISSIM Travel Time Outputs'!$D:$D,$D76,'VISSIM Travel Time Outputs'!$A:$A,"AVG",'VISSIM Travel Time Outputs'!$B:$B,BS$9),"-")</f>
        <v>-</v>
      </c>
      <c r="BT76" s="324" t="str">
        <f>IFERROR(AVERAGEIFS('VISSIM Travel Time Outputs'!$G:$G,'VISSIM Travel Time Outputs'!$D:$D,$D76,'VISSIM Travel Time Outputs'!$A:$A,"AVG",'VISSIM Travel Time Outputs'!$B:$B,BT$9),"-")</f>
        <v>-</v>
      </c>
      <c r="BU76" s="324" t="str">
        <f>IFERROR(AVERAGEIFS('VISSIM Travel Time Outputs'!$G:$G,'VISSIM Travel Time Outputs'!$D:$D,$D76,'VISSIM Travel Time Outputs'!$A:$A,"AVG",'VISSIM Travel Time Outputs'!$B:$B,BU$9),"-")</f>
        <v>-</v>
      </c>
      <c r="BV76" s="324" t="str">
        <f>IFERROR(AVERAGEIFS('VISSIM Travel Time Outputs'!$G:$G,'VISSIM Travel Time Outputs'!$D:$D,$D76,'VISSIM Travel Time Outputs'!$A:$A,"AVG",'VISSIM Travel Time Outputs'!$B:$B,BV$9),"-")</f>
        <v>-</v>
      </c>
      <c r="BW76" s="324" t="str">
        <f>IFERROR(AVERAGEIFS('VISSIM Travel Time Outputs'!$G:$G,'VISSIM Travel Time Outputs'!$D:$D,$D76,'VISSIM Travel Time Outputs'!$A:$A,"AVG",'VISSIM Travel Time Outputs'!$B:$B,BW$9),"-")</f>
        <v>-</v>
      </c>
      <c r="BX76" s="324" t="str">
        <f>IFERROR(AVERAGEIFS('VISSIM Travel Time Outputs'!$G:$G,'VISSIM Travel Time Outputs'!$D:$D,$D76,'VISSIM Travel Time Outputs'!$A:$A,"AVG",'VISSIM Travel Time Outputs'!$B:$B,BX$9),"-")</f>
        <v>-</v>
      </c>
      <c r="BY76" s="324" t="str">
        <f>IFERROR(AVERAGEIFS('VISSIM Travel Time Outputs'!$G:$G,'VISSIM Travel Time Outputs'!$D:$D,$D76,'VISSIM Travel Time Outputs'!$A:$A,"AVG",'VISSIM Travel Time Outputs'!$B:$B,BY$9),"-")</f>
        <v>-</v>
      </c>
      <c r="BZ76" s="324" t="str">
        <f>IFERROR(AVERAGEIFS('VISSIM Travel Time Outputs'!$G:$G,'VISSIM Travel Time Outputs'!$D:$D,$D76,'VISSIM Travel Time Outputs'!$A:$A,"AVG",'VISSIM Travel Time Outputs'!$B:$B,BZ$9),"-")</f>
        <v>-</v>
      </c>
      <c r="CA76" s="324" t="str">
        <f>IFERROR(AVERAGEIFS('VISSIM Travel Time Outputs'!$G:$G,'VISSIM Travel Time Outputs'!$D:$D,$D76,'VISSIM Travel Time Outputs'!$A:$A,"AVG",'VISSIM Travel Time Outputs'!$B:$B,CA$9),"-")</f>
        <v>-</v>
      </c>
      <c r="CB76" s="325" t="str">
        <f>IFERROR(AVERAGEIFS('VISSIM Travel Time Outputs'!$G:$G,'VISSIM Travel Time Outputs'!$D:$D,$D76,'VISSIM Travel Time Outputs'!$A:$A,"AVG",'VISSIM Travel Time Outputs'!$B:$B,CB$9),"-")</f>
        <v>-</v>
      </c>
      <c r="CC76" s="254"/>
      <c r="CD76" s="209" t="str">
        <f t="shared" si="38"/>
        <v>--</v>
      </c>
      <c r="CE76" s="354" t="str">
        <f t="shared" si="39"/>
        <v>--</v>
      </c>
      <c r="CF76" s="325">
        <f t="shared" si="40"/>
        <v>0</v>
      </c>
      <c r="CG76" s="331"/>
      <c r="CH76" s="209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134"/>
      <c r="CX76" s="331"/>
      <c r="CY76" s="323"/>
      <c r="CZ76" s="324"/>
      <c r="DA76" s="324"/>
      <c r="DB76" s="324"/>
      <c r="DC76" s="324"/>
      <c r="DD76" s="324"/>
      <c r="DE76" s="324"/>
      <c r="DF76" s="324"/>
      <c r="DG76" s="324"/>
      <c r="DH76" s="324"/>
      <c r="DI76" s="324"/>
      <c r="DJ76" s="324"/>
      <c r="DK76" s="324"/>
      <c r="DL76" s="324"/>
      <c r="DM76" s="324"/>
      <c r="DN76" s="325"/>
      <c r="DO76" s="331"/>
      <c r="DP76" s="209" t="str">
        <f t="shared" si="41"/>
        <v>--</v>
      </c>
      <c r="DQ76" s="354" t="str">
        <f t="shared" si="42"/>
        <v>--</v>
      </c>
      <c r="DR76" s="325">
        <f t="shared" si="43"/>
        <v>0</v>
      </c>
      <c r="DS76" s="255"/>
      <c r="DT76" s="209" t="str">
        <f>IFERROR(TIME(0,0,AVERAGEIFS('VISSIM Travel Time Outputs'!$K:$K,'VISSIM Travel Time Outputs'!$D:$D,$D76,'VISSIM Travel Time Outputs'!$A:$A,"AVG",'VISSIM Travel Time Outputs'!$B:$B,DT$9)),"-")</f>
        <v>-</v>
      </c>
      <c r="DU76" s="34" t="str">
        <f>IFERROR(TIME(0,0,AVERAGEIFS('VISSIM Travel Time Outputs'!$K:$K,'VISSIM Travel Time Outputs'!$D:$D,$D76,'VISSIM Travel Time Outputs'!$A:$A,"AVG",'VISSIM Travel Time Outputs'!$B:$B,DU$9)),"-")</f>
        <v>-</v>
      </c>
      <c r="DV76" s="34" t="str">
        <f>IFERROR(TIME(0,0,AVERAGEIFS('VISSIM Travel Time Outputs'!$K:$K,'VISSIM Travel Time Outputs'!$D:$D,$D76,'VISSIM Travel Time Outputs'!$A:$A,"AVG",'VISSIM Travel Time Outputs'!$B:$B,DV$9)),"-")</f>
        <v>-</v>
      </c>
      <c r="DW76" s="34" t="str">
        <f>IFERROR(TIME(0,0,AVERAGEIFS('VISSIM Travel Time Outputs'!$K:$K,'VISSIM Travel Time Outputs'!$D:$D,$D76,'VISSIM Travel Time Outputs'!$A:$A,"AVG",'VISSIM Travel Time Outputs'!$B:$B,DW$9)),"-")</f>
        <v>-</v>
      </c>
      <c r="DX76" s="34" t="str">
        <f>IFERROR(TIME(0,0,AVERAGEIFS('VISSIM Travel Time Outputs'!$K:$K,'VISSIM Travel Time Outputs'!$D:$D,$D76,'VISSIM Travel Time Outputs'!$A:$A,"AVG",'VISSIM Travel Time Outputs'!$B:$B,DX$9)),"-")</f>
        <v>-</v>
      </c>
      <c r="DY76" s="34" t="str">
        <f>IFERROR(TIME(0,0,AVERAGEIFS('VISSIM Travel Time Outputs'!$K:$K,'VISSIM Travel Time Outputs'!$D:$D,$D76,'VISSIM Travel Time Outputs'!$A:$A,"AVG",'VISSIM Travel Time Outputs'!$B:$B,DY$9)),"-")</f>
        <v>-</v>
      </c>
      <c r="DZ76" s="34" t="str">
        <f>IFERROR(TIME(0,0,AVERAGEIFS('VISSIM Travel Time Outputs'!$K:$K,'VISSIM Travel Time Outputs'!$D:$D,$D76,'VISSIM Travel Time Outputs'!$A:$A,"AVG",'VISSIM Travel Time Outputs'!$B:$B,DZ$9)),"-")</f>
        <v>-</v>
      </c>
      <c r="EA76" s="34" t="str">
        <f>IFERROR(TIME(0,0,AVERAGEIFS('VISSIM Travel Time Outputs'!$K:$K,'VISSIM Travel Time Outputs'!$D:$D,$D76,'VISSIM Travel Time Outputs'!$A:$A,"AVG",'VISSIM Travel Time Outputs'!$B:$B,EA$9)),"-")</f>
        <v>-</v>
      </c>
      <c r="EB76" s="34" t="str">
        <f>IFERROR(TIME(0,0,AVERAGEIFS('VISSIM Travel Time Outputs'!$K:$K,'VISSIM Travel Time Outputs'!$D:$D,$D76,'VISSIM Travel Time Outputs'!$A:$A,"AVG",'VISSIM Travel Time Outputs'!$B:$B,EB$9)),"-")</f>
        <v>-</v>
      </c>
      <c r="EC76" s="34" t="str">
        <f>IFERROR(TIME(0,0,AVERAGEIFS('VISSIM Travel Time Outputs'!$K:$K,'VISSIM Travel Time Outputs'!$D:$D,$D76,'VISSIM Travel Time Outputs'!$A:$A,"AVG",'VISSIM Travel Time Outputs'!$B:$B,EC$9)),"-")</f>
        <v>-</v>
      </c>
      <c r="ED76" s="34" t="str">
        <f>IFERROR(TIME(0,0,AVERAGEIFS('VISSIM Travel Time Outputs'!$K:$K,'VISSIM Travel Time Outputs'!$D:$D,$D76,'VISSIM Travel Time Outputs'!$A:$A,"AVG",'VISSIM Travel Time Outputs'!$B:$B,ED$9)),"-")</f>
        <v>-</v>
      </c>
      <c r="EE76" s="34" t="str">
        <f>IFERROR(TIME(0,0,AVERAGEIFS('VISSIM Travel Time Outputs'!$K:$K,'VISSIM Travel Time Outputs'!$D:$D,$D76,'VISSIM Travel Time Outputs'!$A:$A,"AVG",'VISSIM Travel Time Outputs'!$B:$B,EE$9)),"-")</f>
        <v>-</v>
      </c>
      <c r="EF76" s="34" t="str">
        <f>IFERROR(TIME(0,0,AVERAGEIFS('VISSIM Travel Time Outputs'!$K:$K,'VISSIM Travel Time Outputs'!$D:$D,$D76,'VISSIM Travel Time Outputs'!$A:$A,"AVG",'VISSIM Travel Time Outputs'!$B:$B,EF$9)),"-")</f>
        <v>-</v>
      </c>
      <c r="EG76" s="34" t="str">
        <f>IFERROR(TIME(0,0,AVERAGEIFS('VISSIM Travel Time Outputs'!$K:$K,'VISSIM Travel Time Outputs'!$D:$D,$D76,'VISSIM Travel Time Outputs'!$A:$A,"AVG",'VISSIM Travel Time Outputs'!$B:$B,EG$9)),"-")</f>
        <v>-</v>
      </c>
      <c r="EH76" s="34" t="str">
        <f>IFERROR(TIME(0,0,AVERAGEIFS('VISSIM Travel Time Outputs'!$K:$K,'VISSIM Travel Time Outputs'!$D:$D,$D76,'VISSIM Travel Time Outputs'!$A:$A,"AVG",'VISSIM Travel Time Outputs'!$B:$B,EH$9)),"-")</f>
        <v>-</v>
      </c>
      <c r="EI76" s="134" t="str">
        <f>IFERROR(TIME(0,0,AVERAGEIFS('VISSIM Travel Time Outputs'!$K:$K,'VISSIM Travel Time Outputs'!$D:$D,$D76,'VISSIM Travel Time Outputs'!$A:$A,"AVG",'VISSIM Travel Time Outputs'!$B:$B,EI$9)),"-")</f>
        <v>-</v>
      </c>
      <c r="EJ76" s="126"/>
      <c r="EK76" s="323" t="str">
        <f>IFERROR(AVERAGEIFS('VISSIM Travel Time Outputs'!$H:$H,'VISSIM Travel Time Outputs'!$D:$D,$D76,'VISSIM Travel Time Outputs'!$A:$A,"AVG",'VISSIM Travel Time Outputs'!$B:$B,EK$9),"-")</f>
        <v>-</v>
      </c>
      <c r="EL76" s="324" t="str">
        <f>IFERROR(AVERAGEIFS('VISSIM Travel Time Outputs'!$H:$H,'VISSIM Travel Time Outputs'!$D:$D,$D76,'VISSIM Travel Time Outputs'!$A:$A,"AVG",'VISSIM Travel Time Outputs'!$B:$B,EL$9),"-")</f>
        <v>-</v>
      </c>
      <c r="EM76" s="324" t="str">
        <f>IFERROR(AVERAGEIFS('VISSIM Travel Time Outputs'!$H:$H,'VISSIM Travel Time Outputs'!$D:$D,$D76,'VISSIM Travel Time Outputs'!$A:$A,"AVG",'VISSIM Travel Time Outputs'!$B:$B,EM$9),"-")</f>
        <v>-</v>
      </c>
      <c r="EN76" s="324" t="str">
        <f>IFERROR(AVERAGEIFS('VISSIM Travel Time Outputs'!$H:$H,'VISSIM Travel Time Outputs'!$D:$D,$D76,'VISSIM Travel Time Outputs'!$A:$A,"AVG",'VISSIM Travel Time Outputs'!$B:$B,EN$9),"-")</f>
        <v>-</v>
      </c>
      <c r="EO76" s="324" t="str">
        <f>IFERROR(AVERAGEIFS('VISSIM Travel Time Outputs'!$H:$H,'VISSIM Travel Time Outputs'!$D:$D,$D76,'VISSIM Travel Time Outputs'!$A:$A,"AVG",'VISSIM Travel Time Outputs'!$B:$B,EO$9),"-")</f>
        <v>-</v>
      </c>
      <c r="EP76" s="324" t="str">
        <f>IFERROR(AVERAGEIFS('VISSIM Travel Time Outputs'!$H:$H,'VISSIM Travel Time Outputs'!$D:$D,$D76,'VISSIM Travel Time Outputs'!$A:$A,"AVG",'VISSIM Travel Time Outputs'!$B:$B,EP$9),"-")</f>
        <v>-</v>
      </c>
      <c r="EQ76" s="324" t="str">
        <f>IFERROR(AVERAGEIFS('VISSIM Travel Time Outputs'!$H:$H,'VISSIM Travel Time Outputs'!$D:$D,$D76,'VISSIM Travel Time Outputs'!$A:$A,"AVG",'VISSIM Travel Time Outputs'!$B:$B,EQ$9),"-")</f>
        <v>-</v>
      </c>
      <c r="ER76" s="324" t="str">
        <f>IFERROR(AVERAGEIFS('VISSIM Travel Time Outputs'!$H:$H,'VISSIM Travel Time Outputs'!$D:$D,$D76,'VISSIM Travel Time Outputs'!$A:$A,"AVG",'VISSIM Travel Time Outputs'!$B:$B,ER$9),"-")</f>
        <v>-</v>
      </c>
      <c r="ES76" s="324" t="str">
        <f>IFERROR(AVERAGEIFS('VISSIM Travel Time Outputs'!$H:$H,'VISSIM Travel Time Outputs'!$D:$D,$D76,'VISSIM Travel Time Outputs'!$A:$A,"AVG",'VISSIM Travel Time Outputs'!$B:$B,ES$9),"-")</f>
        <v>-</v>
      </c>
      <c r="ET76" s="324" t="str">
        <f>IFERROR(AVERAGEIFS('VISSIM Travel Time Outputs'!$H:$H,'VISSIM Travel Time Outputs'!$D:$D,$D76,'VISSIM Travel Time Outputs'!$A:$A,"AVG",'VISSIM Travel Time Outputs'!$B:$B,ET$9),"-")</f>
        <v>-</v>
      </c>
      <c r="EU76" s="324" t="str">
        <f>IFERROR(AVERAGEIFS('VISSIM Travel Time Outputs'!$H:$H,'VISSIM Travel Time Outputs'!$D:$D,$D76,'VISSIM Travel Time Outputs'!$A:$A,"AVG",'VISSIM Travel Time Outputs'!$B:$B,EU$9),"-")</f>
        <v>-</v>
      </c>
      <c r="EV76" s="324" t="str">
        <f>IFERROR(AVERAGEIFS('VISSIM Travel Time Outputs'!$H:$H,'VISSIM Travel Time Outputs'!$D:$D,$D76,'VISSIM Travel Time Outputs'!$A:$A,"AVG",'VISSIM Travel Time Outputs'!$B:$B,EV$9),"-")</f>
        <v>-</v>
      </c>
      <c r="EW76" s="324" t="str">
        <f>IFERROR(AVERAGEIFS('VISSIM Travel Time Outputs'!$H:$H,'VISSIM Travel Time Outputs'!$D:$D,$D76,'VISSIM Travel Time Outputs'!$A:$A,"AVG",'VISSIM Travel Time Outputs'!$B:$B,EW$9),"-")</f>
        <v>-</v>
      </c>
      <c r="EX76" s="324" t="str">
        <f>IFERROR(AVERAGEIFS('VISSIM Travel Time Outputs'!$H:$H,'VISSIM Travel Time Outputs'!$D:$D,$D76,'VISSIM Travel Time Outputs'!$A:$A,"AVG",'VISSIM Travel Time Outputs'!$B:$B,EX$9),"-")</f>
        <v>-</v>
      </c>
      <c r="EY76" s="324" t="str">
        <f>IFERROR(AVERAGEIFS('VISSIM Travel Time Outputs'!$H:$H,'VISSIM Travel Time Outputs'!$D:$D,$D76,'VISSIM Travel Time Outputs'!$A:$A,"AVG",'VISSIM Travel Time Outputs'!$B:$B,EY$9),"-")</f>
        <v>-</v>
      </c>
      <c r="EZ76" s="325" t="str">
        <f>IFERROR(AVERAGEIFS('VISSIM Travel Time Outputs'!$H:$H,'VISSIM Travel Time Outputs'!$D:$D,$D76,'VISSIM Travel Time Outputs'!$A:$A,"AVG",'VISSIM Travel Time Outputs'!$B:$B,EZ$9),"-")</f>
        <v>-</v>
      </c>
      <c r="FA76" s="254"/>
      <c r="FB76" s="209" t="str">
        <f t="shared" si="44"/>
        <v>--</v>
      </c>
      <c r="FC76" s="354" t="str">
        <f t="shared" si="45"/>
        <v>--</v>
      </c>
      <c r="FD76" s="325">
        <f t="shared" si="46"/>
        <v>0</v>
      </c>
      <c r="FE76" s="331"/>
      <c r="FF76" s="209" t="str">
        <f>IFERROR(GETPIVOTDATA("Average of TRAVTM(40)",#REF!,"TIMEINT",FF$9,"VEHICLETRAVELTIMEMEASUREMENT",$D76)/3600/24,"--")</f>
        <v>--</v>
      </c>
      <c r="FG76" s="34" t="str">
        <f>IFERROR(GETPIVOTDATA("Average of TRAVTM(40)",#REF!,"TIMEINT",FG$9,"VEHICLETRAVELTIMEMEASUREMENT",$D76)/3600/24,"--")</f>
        <v>--</v>
      </c>
      <c r="FH76" s="34" t="str">
        <f>IFERROR(GETPIVOTDATA("Average of TRAVTM(40)",#REF!,"TIMEINT",FH$9,"VEHICLETRAVELTIMEMEASUREMENT",$D76)/3600/24,"--")</f>
        <v>--</v>
      </c>
      <c r="FI76" s="34" t="str">
        <f>IFERROR(GETPIVOTDATA("Average of TRAVTM(40)",#REF!,"TIMEINT",FI$9,"VEHICLETRAVELTIMEMEASUREMENT",$D76)/3600/24,"--")</f>
        <v>--</v>
      </c>
      <c r="FJ76" s="34" t="str">
        <f>IFERROR(GETPIVOTDATA("Average of TRAVTM(40)",#REF!,"TIMEINT",FJ$9,"VEHICLETRAVELTIMEMEASUREMENT",$D76)/3600/24,"--")</f>
        <v>--</v>
      </c>
      <c r="FK76" s="34" t="str">
        <f>IFERROR(GETPIVOTDATA("Average of TRAVTM(40)",#REF!,"TIMEINT",FK$9,"VEHICLETRAVELTIMEMEASUREMENT",$D76)/3600/24,"--")</f>
        <v>--</v>
      </c>
      <c r="FL76" s="34" t="str">
        <f>IFERROR(GETPIVOTDATA("Average of TRAVTM(40)",#REF!,"TIMEINT",FL$9,"VEHICLETRAVELTIMEMEASUREMENT",$D76)/3600/24,"--")</f>
        <v>--</v>
      </c>
      <c r="FM76" s="34" t="str">
        <f>IFERROR(GETPIVOTDATA("Average of TRAVTM(40)",#REF!,"TIMEINT",FM$9,"VEHICLETRAVELTIMEMEASUREMENT",$D76)/3600/24,"--")</f>
        <v>--</v>
      </c>
      <c r="FN76" s="34" t="str">
        <f>IFERROR(GETPIVOTDATA("Average of TRAVTM(40)",#REF!,"TIMEINT",FN$9,"VEHICLETRAVELTIMEMEASUREMENT",$D76)/3600/24,"--")</f>
        <v>--</v>
      </c>
      <c r="FO76" s="34" t="str">
        <f>IFERROR(GETPIVOTDATA("Average of TRAVTM(40)",#REF!,"TIMEINT",FO$9,"VEHICLETRAVELTIMEMEASUREMENT",$D76)/3600/24,"--")</f>
        <v>--</v>
      </c>
      <c r="FP76" s="34" t="str">
        <f>IFERROR(GETPIVOTDATA("Average of TRAVTM(40)",#REF!,"TIMEINT",FP$9,"VEHICLETRAVELTIMEMEASUREMENT",$D76)/3600/24,"--")</f>
        <v>--</v>
      </c>
      <c r="FQ76" s="34" t="str">
        <f>IFERROR(GETPIVOTDATA("Average of TRAVTM(40)",#REF!,"TIMEINT",FQ$9,"VEHICLETRAVELTIMEMEASUREMENT",$D76)/3600/24,"--")</f>
        <v>--</v>
      </c>
      <c r="FR76" s="34" t="str">
        <f>IFERROR(GETPIVOTDATA("Average of TRAVTM(40)",#REF!,"TIMEINT",FR$9,"VEHICLETRAVELTIMEMEASUREMENT",$D76)/3600/24,"--")</f>
        <v>--</v>
      </c>
      <c r="FS76" s="34" t="str">
        <f>IFERROR(GETPIVOTDATA("Average of TRAVTM(40)",#REF!,"TIMEINT",FS$9,"VEHICLETRAVELTIMEMEASUREMENT",$D76)/3600/24,"--")</f>
        <v>--</v>
      </c>
      <c r="FT76" s="34" t="str">
        <f>IFERROR(GETPIVOTDATA("Average of TRAVTM(40)",#REF!,"TIMEINT",FT$9,"VEHICLETRAVELTIMEMEASUREMENT",$D76)/3600/24,"--")</f>
        <v>--</v>
      </c>
      <c r="FU76" s="134" t="str">
        <f>IFERROR(GETPIVOTDATA("Average of TRAVTM(40)",#REF!,"TIMEINT",FU$9,"VEHICLETRAVELTIMEMEASUREMENT",$D76)/3600/24,"--")</f>
        <v>--</v>
      </c>
      <c r="FV76" s="331"/>
      <c r="FW76" s="323" t="str">
        <f>IFERROR(GETPIVOTDATA("Average of VEHS(40)",#REF!,"TIMEINT",FW$9,"VEHICLETRAVELTIMEMEASUREMENT",$D76),"--")</f>
        <v>--</v>
      </c>
      <c r="FX76" s="324" t="str">
        <f>IFERROR(GETPIVOTDATA("Average of VEHS(40)",#REF!,"TIMEINT",FX$9,"VEHICLETRAVELTIMEMEASUREMENT",$D76),"--")</f>
        <v>--</v>
      </c>
      <c r="FY76" s="324" t="str">
        <f>IFERROR(GETPIVOTDATA("Average of VEHS(40)",#REF!,"TIMEINT",FY$9,"VEHICLETRAVELTIMEMEASUREMENT",$D76),"--")</f>
        <v>--</v>
      </c>
      <c r="FZ76" s="324" t="str">
        <f>IFERROR(GETPIVOTDATA("Average of VEHS(40)",#REF!,"TIMEINT",FZ$9,"VEHICLETRAVELTIMEMEASUREMENT",$D76),"--")</f>
        <v>--</v>
      </c>
      <c r="GA76" s="324" t="str">
        <f>IFERROR(GETPIVOTDATA("Average of VEHS(40)",#REF!,"TIMEINT",GA$9,"VEHICLETRAVELTIMEMEASUREMENT",$D76),"--")</f>
        <v>--</v>
      </c>
      <c r="GB76" s="324" t="str">
        <f>IFERROR(GETPIVOTDATA("Average of VEHS(40)",#REF!,"TIMEINT",GB$9,"VEHICLETRAVELTIMEMEASUREMENT",$D76),"--")</f>
        <v>--</v>
      </c>
      <c r="GC76" s="324" t="str">
        <f>IFERROR(GETPIVOTDATA("Average of VEHS(40)",#REF!,"TIMEINT",GC$9,"VEHICLETRAVELTIMEMEASUREMENT",$D76),"--")</f>
        <v>--</v>
      </c>
      <c r="GD76" s="324" t="str">
        <f>IFERROR(GETPIVOTDATA("Average of VEHS(40)",#REF!,"TIMEINT",GD$9,"VEHICLETRAVELTIMEMEASUREMENT",$D76),"--")</f>
        <v>--</v>
      </c>
      <c r="GE76" s="324" t="str">
        <f>IFERROR(GETPIVOTDATA("Average of VEHS(40)",#REF!,"TIMEINT",GE$9,"VEHICLETRAVELTIMEMEASUREMENT",$D76),"--")</f>
        <v>--</v>
      </c>
      <c r="GF76" s="324" t="str">
        <f>IFERROR(GETPIVOTDATA("Average of VEHS(40)",#REF!,"TIMEINT",GF$9,"VEHICLETRAVELTIMEMEASUREMENT",$D76),"--")</f>
        <v>--</v>
      </c>
      <c r="GG76" s="324" t="str">
        <f>IFERROR(GETPIVOTDATA("Average of VEHS(40)",#REF!,"TIMEINT",GG$9,"VEHICLETRAVELTIMEMEASUREMENT",$D76),"--")</f>
        <v>--</v>
      </c>
      <c r="GH76" s="324" t="str">
        <f>IFERROR(GETPIVOTDATA("Average of VEHS(40)",#REF!,"TIMEINT",GH$9,"VEHICLETRAVELTIMEMEASUREMENT",$D76),"--")</f>
        <v>--</v>
      </c>
      <c r="GI76" s="324" t="str">
        <f>IFERROR(GETPIVOTDATA("Average of VEHS(40)",#REF!,"TIMEINT",GI$9,"VEHICLETRAVELTIMEMEASUREMENT",$D76),"--")</f>
        <v>--</v>
      </c>
      <c r="GJ76" s="324" t="str">
        <f>IFERROR(GETPIVOTDATA("Average of VEHS(40)",#REF!,"TIMEINT",GJ$9,"VEHICLETRAVELTIMEMEASUREMENT",$D76),"--")</f>
        <v>--</v>
      </c>
      <c r="GK76" s="324" t="str">
        <f>IFERROR(GETPIVOTDATA("Average of VEHS(40)",#REF!,"TIMEINT",GK$9,"VEHICLETRAVELTIMEMEASUREMENT",$D76),"--")</f>
        <v>--</v>
      </c>
      <c r="GL76" s="325" t="str">
        <f>IFERROR(GETPIVOTDATA("Average of VEHS(40)",#REF!,"TIMEINT",GL$9,"VEHICLETRAVELTIMEMEASUREMENT",$D76),"--")</f>
        <v>--</v>
      </c>
      <c r="GM76" s="331"/>
      <c r="GN76" s="209" t="str">
        <f t="shared" si="47"/>
        <v>--</v>
      </c>
      <c r="GO76" s="354" t="str">
        <f t="shared" si="48"/>
        <v>--</v>
      </c>
      <c r="GP76" s="325">
        <f t="shared" si="49"/>
        <v>0</v>
      </c>
      <c r="GQ76" s="331"/>
      <c r="GR76" s="209" t="str">
        <f>IFERROR(GETPIVOTDATA("Average of TRAVTM(60)",#REF!,"TIMEINT",GR$9,"VEHICLETRAVELTIMEMEASUREMENT",$D76)/3600/24,"--")</f>
        <v>--</v>
      </c>
      <c r="GS76" s="34" t="str">
        <f>IFERROR(GETPIVOTDATA("Average of TRAVTM(60)",#REF!,"TIMEINT",GS$9,"VEHICLETRAVELTIMEMEASUREMENT",$D76)/3600/24,"--")</f>
        <v>--</v>
      </c>
      <c r="GT76" s="34" t="str">
        <f>IFERROR(GETPIVOTDATA("Average of TRAVTM(60)",#REF!,"TIMEINT",GT$9,"VEHICLETRAVELTIMEMEASUREMENT",$D76)/3600/24,"--")</f>
        <v>--</v>
      </c>
      <c r="GU76" s="34" t="str">
        <f>IFERROR(GETPIVOTDATA("Average of TRAVTM(60)",#REF!,"TIMEINT",GU$9,"VEHICLETRAVELTIMEMEASUREMENT",$D76)/3600/24,"--")</f>
        <v>--</v>
      </c>
      <c r="GV76" s="34" t="str">
        <f>IFERROR(GETPIVOTDATA("Average of TRAVTM(60)",#REF!,"TIMEINT",GV$9,"VEHICLETRAVELTIMEMEASUREMENT",$D76)/3600/24,"--")</f>
        <v>--</v>
      </c>
      <c r="GW76" s="34" t="str">
        <f>IFERROR(GETPIVOTDATA("Average of TRAVTM(60)",#REF!,"TIMEINT",GW$9,"VEHICLETRAVELTIMEMEASUREMENT",$D76)/3600/24,"--")</f>
        <v>--</v>
      </c>
      <c r="GX76" s="34" t="str">
        <f>IFERROR(GETPIVOTDATA("Average of TRAVTM(60)",#REF!,"TIMEINT",GX$9,"VEHICLETRAVELTIMEMEASUREMENT",$D76)/3600/24,"--")</f>
        <v>--</v>
      </c>
      <c r="GY76" s="34" t="str">
        <f>IFERROR(GETPIVOTDATA("Average of TRAVTM(60)",#REF!,"TIMEINT",GY$9,"VEHICLETRAVELTIMEMEASUREMENT",$D76)/3600/24,"--")</f>
        <v>--</v>
      </c>
      <c r="GZ76" s="34" t="str">
        <f>IFERROR(GETPIVOTDATA("Average of TRAVTM(60)",#REF!,"TIMEINT",GZ$9,"VEHICLETRAVELTIMEMEASUREMENT",$D76)/3600/24,"--")</f>
        <v>--</v>
      </c>
      <c r="HA76" s="34" t="str">
        <f>IFERROR(GETPIVOTDATA("Average of TRAVTM(60)",#REF!,"TIMEINT",HA$9,"VEHICLETRAVELTIMEMEASUREMENT",$D76)/3600/24,"--")</f>
        <v>--</v>
      </c>
      <c r="HB76" s="34" t="str">
        <f>IFERROR(GETPIVOTDATA("Average of TRAVTM(60)",#REF!,"TIMEINT",HB$9,"VEHICLETRAVELTIMEMEASUREMENT",$D76)/3600/24,"--")</f>
        <v>--</v>
      </c>
      <c r="HC76" s="34" t="str">
        <f>IFERROR(GETPIVOTDATA("Average of TRAVTM(60)",#REF!,"TIMEINT",HC$9,"VEHICLETRAVELTIMEMEASUREMENT",$D76)/3600/24,"--")</f>
        <v>--</v>
      </c>
      <c r="HD76" s="34" t="str">
        <f>IFERROR(GETPIVOTDATA("Average of TRAVTM(60)",#REF!,"TIMEINT",HD$9,"VEHICLETRAVELTIMEMEASUREMENT",$D76)/3600/24,"--")</f>
        <v>--</v>
      </c>
      <c r="HE76" s="34" t="str">
        <f>IFERROR(GETPIVOTDATA("Average of TRAVTM(60)",#REF!,"TIMEINT",HE$9,"VEHICLETRAVELTIMEMEASUREMENT",$D76)/3600/24,"--")</f>
        <v>--</v>
      </c>
      <c r="HF76" s="34" t="str">
        <f>IFERROR(GETPIVOTDATA("Average of TRAVTM(60)",#REF!,"TIMEINT",HF$9,"VEHICLETRAVELTIMEMEASUREMENT",$D76)/3600/24,"--")</f>
        <v>--</v>
      </c>
      <c r="HG76" s="134" t="str">
        <f>IFERROR(GETPIVOTDATA("Average of TRAVTM(60)",#REF!,"TIMEINT",HG$9,"VEHICLETRAVELTIMEMEASUREMENT",$D76)/3600/24,"--")</f>
        <v>--</v>
      </c>
      <c r="HH76" s="331"/>
      <c r="HI76" s="323" t="str">
        <f>IFERROR(GETPIVOTDATA("Average of VEHS(60)",#REF!,"TIMEINT",HI$9,"VEHICLETRAVELTIMEMEASUREMENT",$D76),"--")</f>
        <v>--</v>
      </c>
      <c r="HJ76" s="324" t="str">
        <f>IFERROR(GETPIVOTDATA("Average of VEHS(60)",#REF!,"TIMEINT",HJ$9,"VEHICLETRAVELTIMEMEASUREMENT",$D76),"--")</f>
        <v>--</v>
      </c>
      <c r="HK76" s="324" t="str">
        <f>IFERROR(GETPIVOTDATA("Average of VEHS(60)",#REF!,"TIMEINT",HK$9,"VEHICLETRAVELTIMEMEASUREMENT",$D76),"--")</f>
        <v>--</v>
      </c>
      <c r="HL76" s="324" t="str">
        <f>IFERROR(GETPIVOTDATA("Average of VEHS(60)",#REF!,"TIMEINT",HL$9,"VEHICLETRAVELTIMEMEASUREMENT",$D76),"--")</f>
        <v>--</v>
      </c>
      <c r="HM76" s="324" t="str">
        <f>IFERROR(GETPIVOTDATA("Average of VEHS(60)",#REF!,"TIMEINT",HM$9,"VEHICLETRAVELTIMEMEASUREMENT",$D76),"--")</f>
        <v>--</v>
      </c>
      <c r="HN76" s="324" t="str">
        <f>IFERROR(GETPIVOTDATA("Average of VEHS(60)",#REF!,"TIMEINT",HN$9,"VEHICLETRAVELTIMEMEASUREMENT",$D76),"--")</f>
        <v>--</v>
      </c>
      <c r="HO76" s="324" t="str">
        <f>IFERROR(GETPIVOTDATA("Average of VEHS(60)",#REF!,"TIMEINT",HO$9,"VEHICLETRAVELTIMEMEASUREMENT",$D76),"--")</f>
        <v>--</v>
      </c>
      <c r="HP76" s="324" t="str">
        <f>IFERROR(GETPIVOTDATA("Average of VEHS(60)",#REF!,"TIMEINT",HP$9,"VEHICLETRAVELTIMEMEASUREMENT",$D76),"--")</f>
        <v>--</v>
      </c>
      <c r="HQ76" s="324" t="str">
        <f>IFERROR(GETPIVOTDATA("Average of VEHS(60)",#REF!,"TIMEINT",HQ$9,"VEHICLETRAVELTIMEMEASUREMENT",$D76),"--")</f>
        <v>--</v>
      </c>
      <c r="HR76" s="324" t="str">
        <f>IFERROR(GETPIVOTDATA("Average of VEHS(60)",#REF!,"TIMEINT",HR$9,"VEHICLETRAVELTIMEMEASUREMENT",$D76),"--")</f>
        <v>--</v>
      </c>
      <c r="HS76" s="324" t="str">
        <f>IFERROR(GETPIVOTDATA("Average of VEHS(60)",#REF!,"TIMEINT",HS$9,"VEHICLETRAVELTIMEMEASUREMENT",$D76),"--")</f>
        <v>--</v>
      </c>
      <c r="HT76" s="324" t="str">
        <f>IFERROR(GETPIVOTDATA("Average of VEHS(60)",#REF!,"TIMEINT",HT$9,"VEHICLETRAVELTIMEMEASUREMENT",$D76),"--")</f>
        <v>--</v>
      </c>
      <c r="HU76" s="324" t="str">
        <f>IFERROR(GETPIVOTDATA("Average of VEHS(60)",#REF!,"TIMEINT",HU$9,"VEHICLETRAVELTIMEMEASUREMENT",$D76),"--")</f>
        <v>--</v>
      </c>
      <c r="HV76" s="324" t="str">
        <f>IFERROR(GETPIVOTDATA("Average of VEHS(60)",#REF!,"TIMEINT",HV$9,"VEHICLETRAVELTIMEMEASUREMENT",$D76),"--")</f>
        <v>--</v>
      </c>
      <c r="HW76" s="324" t="str">
        <f>IFERROR(GETPIVOTDATA("Average of VEHS(60)",#REF!,"TIMEINT",HW$9,"VEHICLETRAVELTIMEMEASUREMENT",$D76),"--")</f>
        <v>--</v>
      </c>
      <c r="HX76" s="325" t="str">
        <f>IFERROR(GETPIVOTDATA("Average of VEHS(60)",#REF!,"TIMEINT",HX$9,"VEHICLETRAVELTIMEMEASUREMENT",$D76),"--")</f>
        <v>--</v>
      </c>
      <c r="HY76" s="331"/>
      <c r="HZ76" s="209" t="str">
        <f t="shared" si="50"/>
        <v>--</v>
      </c>
      <c r="IA76" s="354" t="str">
        <f t="shared" si="51"/>
        <v>--</v>
      </c>
      <c r="IB76" s="325">
        <f t="shared" si="52"/>
        <v>0</v>
      </c>
      <c r="IC76" s="638"/>
      <c r="ID76" s="323" t="str">
        <f>IFERROR(AVERAGEIFS('VISSIM Travel Time Outputs'!#REF!,'VISSIM Travel Time Outputs'!#REF!,$D76,'VISSIM Travel Time Outputs'!#REF!,"AVG",'VISSIM Travel Time Outputs'!#REF!,ID$9),"-")</f>
        <v>-</v>
      </c>
      <c r="IE76" s="324" t="str">
        <f>IFERROR(AVERAGEIFS('VISSIM Travel Time Outputs'!#REF!,'VISSIM Travel Time Outputs'!#REF!,$D76,'VISSIM Travel Time Outputs'!#REF!,"AVG",'VISSIM Travel Time Outputs'!#REF!,IE$9),"-")</f>
        <v>-</v>
      </c>
      <c r="IF76" s="324" t="str">
        <f>IFERROR(AVERAGEIFS('VISSIM Travel Time Outputs'!#REF!,'VISSIM Travel Time Outputs'!#REF!,$D76,'VISSIM Travel Time Outputs'!#REF!,"AVG",'VISSIM Travel Time Outputs'!#REF!,IF$9),"-")</f>
        <v>-</v>
      </c>
      <c r="IG76" s="324" t="str">
        <f>IFERROR(AVERAGEIFS('VISSIM Travel Time Outputs'!#REF!,'VISSIM Travel Time Outputs'!#REF!,$D76,'VISSIM Travel Time Outputs'!#REF!,"AVG",'VISSIM Travel Time Outputs'!#REF!,IG$9),"-")</f>
        <v>-</v>
      </c>
      <c r="IH76" s="324" t="str">
        <f>IFERROR(AVERAGEIFS('VISSIM Travel Time Outputs'!#REF!,'VISSIM Travel Time Outputs'!#REF!,$D76,'VISSIM Travel Time Outputs'!#REF!,"AVG",'VISSIM Travel Time Outputs'!#REF!,IH$9),"-")</f>
        <v>-</v>
      </c>
      <c r="II76" s="324" t="str">
        <f>IFERROR(AVERAGEIFS('VISSIM Travel Time Outputs'!#REF!,'VISSIM Travel Time Outputs'!#REF!,$D76,'VISSIM Travel Time Outputs'!#REF!,"AVG",'VISSIM Travel Time Outputs'!#REF!,II$9),"-")</f>
        <v>-</v>
      </c>
      <c r="IJ76" s="324" t="str">
        <f>IFERROR(AVERAGEIFS('VISSIM Travel Time Outputs'!#REF!,'VISSIM Travel Time Outputs'!#REF!,$D76,'VISSIM Travel Time Outputs'!#REF!,"AVG",'VISSIM Travel Time Outputs'!#REF!,IJ$9),"-")</f>
        <v>-</v>
      </c>
      <c r="IK76" s="324" t="str">
        <f>IFERROR(AVERAGEIFS('VISSIM Travel Time Outputs'!#REF!,'VISSIM Travel Time Outputs'!#REF!,$D76,'VISSIM Travel Time Outputs'!#REF!,"AVG",'VISSIM Travel Time Outputs'!#REF!,IK$9),"-")</f>
        <v>-</v>
      </c>
      <c r="IL76" s="324" t="str">
        <f>IFERROR(AVERAGEIFS('VISSIM Travel Time Outputs'!#REF!,'VISSIM Travel Time Outputs'!#REF!,$D76,'VISSIM Travel Time Outputs'!#REF!,"AVG",'VISSIM Travel Time Outputs'!#REF!,IL$9),"-")</f>
        <v>-</v>
      </c>
      <c r="IM76" s="324" t="str">
        <f>IFERROR(AVERAGEIFS('VISSIM Travel Time Outputs'!#REF!,'VISSIM Travel Time Outputs'!#REF!,$D76,'VISSIM Travel Time Outputs'!#REF!,"AVG",'VISSIM Travel Time Outputs'!#REF!,IM$9),"-")</f>
        <v>-</v>
      </c>
      <c r="IN76" s="324" t="str">
        <f>IFERROR(AVERAGEIFS('VISSIM Travel Time Outputs'!#REF!,'VISSIM Travel Time Outputs'!#REF!,$D76,'VISSIM Travel Time Outputs'!#REF!,"AVG",'VISSIM Travel Time Outputs'!#REF!,IN$9),"-")</f>
        <v>-</v>
      </c>
      <c r="IO76" s="324" t="str">
        <f>IFERROR(AVERAGEIFS('VISSIM Travel Time Outputs'!#REF!,'VISSIM Travel Time Outputs'!#REF!,$D76,'VISSIM Travel Time Outputs'!#REF!,"AVG",'VISSIM Travel Time Outputs'!#REF!,IO$9),"-")</f>
        <v>-</v>
      </c>
      <c r="IP76" s="324" t="str">
        <f>IFERROR(AVERAGEIFS('VISSIM Travel Time Outputs'!#REF!,'VISSIM Travel Time Outputs'!#REF!,$D76,'VISSIM Travel Time Outputs'!#REF!,"AVG",'VISSIM Travel Time Outputs'!#REF!,IP$9),"-")</f>
        <v>-</v>
      </c>
      <c r="IQ76" s="324" t="str">
        <f>IFERROR(AVERAGEIFS('VISSIM Travel Time Outputs'!#REF!,'VISSIM Travel Time Outputs'!#REF!,$D76,'VISSIM Travel Time Outputs'!#REF!,"AVG",'VISSIM Travel Time Outputs'!#REF!,IQ$9),"-")</f>
        <v>-</v>
      </c>
      <c r="IR76" s="324" t="str">
        <f>IFERROR(AVERAGEIFS('VISSIM Travel Time Outputs'!#REF!,'VISSIM Travel Time Outputs'!#REF!,$D76,'VISSIM Travel Time Outputs'!#REF!,"AVG",'VISSIM Travel Time Outputs'!#REF!,IR$9),"-")</f>
        <v>-</v>
      </c>
      <c r="IS76" s="325" t="str">
        <f>IFERROR(AVERAGEIFS('VISSIM Travel Time Outputs'!#REF!,'VISSIM Travel Time Outputs'!#REF!,$D76,'VISSIM Travel Time Outputs'!#REF!,"AVG",'VISSIM Travel Time Outputs'!#REF!,IS$9),"-")</f>
        <v>-</v>
      </c>
      <c r="IT76" s="325" t="str">
        <f t="shared" si="53"/>
        <v>--</v>
      </c>
    </row>
    <row r="77" spans="1:254" x14ac:dyDescent="0.35">
      <c r="A77" s="252" t="str">
        <f t="shared" si="34"/>
        <v>H</v>
      </c>
      <c r="B77" s="319">
        <f t="shared" si="54"/>
        <v>68</v>
      </c>
      <c r="C77" s="413">
        <f>INDEX('Input - Travel Times'!$B$3:$AH$103,MATCH($B77,'Input - Travel Times'!$B$3:$B$103,0),MATCH(C$9,'Input - Travel Times'!$B$3:$AH$3,0))</f>
        <v>0</v>
      </c>
      <c r="D77" s="150">
        <f>INDEX('Input - Travel Times'!$B$3:$AH$103,MATCH($B77,'Input - Travel Times'!$B$3:$B$103,0),MATCH(D$9,'Input - Travel Times'!$B$3:$AH$3,0))</f>
        <v>0</v>
      </c>
      <c r="E77" s="518">
        <f>TIME(0,0,INDEX('Input - Travel Times'!$B$3:$AH$103,MATCH($B77,'Input - Travel Times'!$B$3:$B$103,0),MATCH(E$9,'Input - Travel Times'!$B$3:$AH$3,0)))</f>
        <v>0</v>
      </c>
      <c r="F77" s="518">
        <f>TIME(0,0,INDEX('Input - Travel Times'!$B$3:$AH$103,MATCH($B77,'Input - Travel Times'!$B$3:$B$103,0),MATCH(F$9,'Input - Travel Times'!$B$3:$AH$3,0)))</f>
        <v>0</v>
      </c>
      <c r="G77" s="518">
        <f>TIME(0,0,INDEX('Input - Travel Times'!$B$3:$AH$103,MATCH($B77,'Input - Travel Times'!$B$3:$B$103,0),MATCH(G$9,'Input - Travel Times'!$B$3:$AH$3,0)))</f>
        <v>0</v>
      </c>
      <c r="H77" s="518">
        <f>TIME(0,0,INDEX('Input - Travel Times'!$B$3:$AH$103,MATCH($B77,'Input - Travel Times'!$B$3:$B$103,0),MATCH(H$9,'Input - Travel Times'!$B$3:$AH$3,0)))</f>
        <v>0</v>
      </c>
      <c r="J77" s="209" t="str">
        <f>IFERROR(TIME(0,0,AVERAGEIFS('VISSIM Travel Time Outputs'!$I:$I,'VISSIM Travel Time Outputs'!$D:$D,$D77,'VISSIM Travel Time Outputs'!$A:$A,"AVG",'VISSIM Travel Time Outputs'!$B:$B,J$9)),"-")</f>
        <v>-</v>
      </c>
      <c r="K77" s="34" t="str">
        <f>IFERROR(TIME(0,0,AVERAGEIFS('VISSIM Travel Time Outputs'!$I:$I,'VISSIM Travel Time Outputs'!$D:$D,$D77,'VISSIM Travel Time Outputs'!$A:$A,"AVG",'VISSIM Travel Time Outputs'!$B:$B,K$9)),"-")</f>
        <v>-</v>
      </c>
      <c r="L77" s="34" t="str">
        <f>IFERROR(TIME(0,0,AVERAGEIFS('VISSIM Travel Time Outputs'!$I:$I,'VISSIM Travel Time Outputs'!$D:$D,$D77,'VISSIM Travel Time Outputs'!$A:$A,"AVG",'VISSIM Travel Time Outputs'!$B:$B,L$9)),"-")</f>
        <v>-</v>
      </c>
      <c r="M77" s="34" t="str">
        <f>IFERROR(TIME(0,0,AVERAGEIFS('VISSIM Travel Time Outputs'!$I:$I,'VISSIM Travel Time Outputs'!$D:$D,$D77,'VISSIM Travel Time Outputs'!$A:$A,"AVG",'VISSIM Travel Time Outputs'!$B:$B,M$9)),"-")</f>
        <v>-</v>
      </c>
      <c r="N77" s="34" t="str">
        <f>IFERROR(TIME(0,0,AVERAGEIFS('VISSIM Travel Time Outputs'!$I:$I,'VISSIM Travel Time Outputs'!$D:$D,$D77,'VISSIM Travel Time Outputs'!$A:$A,"AVG",'VISSIM Travel Time Outputs'!$B:$B,N$9)),"-")</f>
        <v>-</v>
      </c>
      <c r="O77" s="34" t="str">
        <f>IFERROR(TIME(0,0,AVERAGEIFS('VISSIM Travel Time Outputs'!$I:$I,'VISSIM Travel Time Outputs'!$D:$D,$D77,'VISSIM Travel Time Outputs'!$A:$A,"AVG",'VISSIM Travel Time Outputs'!$B:$B,O$9)),"-")</f>
        <v>-</v>
      </c>
      <c r="P77" s="34" t="str">
        <f>IFERROR(TIME(0,0,AVERAGEIFS('VISSIM Travel Time Outputs'!$I:$I,'VISSIM Travel Time Outputs'!$D:$D,$D77,'VISSIM Travel Time Outputs'!$A:$A,"AVG",'VISSIM Travel Time Outputs'!$B:$B,P$9)),"-")</f>
        <v>-</v>
      </c>
      <c r="Q77" s="34" t="str">
        <f>IFERROR(TIME(0,0,AVERAGEIFS('VISSIM Travel Time Outputs'!$I:$I,'VISSIM Travel Time Outputs'!$D:$D,$D77,'VISSIM Travel Time Outputs'!$A:$A,"AVG",'VISSIM Travel Time Outputs'!$B:$B,Q$9)),"-")</f>
        <v>-</v>
      </c>
      <c r="R77" s="34" t="str">
        <f>IFERROR(TIME(0,0,AVERAGEIFS('VISSIM Travel Time Outputs'!$I:$I,'VISSIM Travel Time Outputs'!$D:$D,$D77,'VISSIM Travel Time Outputs'!$A:$A,"AVG",'VISSIM Travel Time Outputs'!$B:$B,R$9)),"-")</f>
        <v>-</v>
      </c>
      <c r="S77" s="34" t="str">
        <f>IFERROR(TIME(0,0,AVERAGEIFS('VISSIM Travel Time Outputs'!$I:$I,'VISSIM Travel Time Outputs'!$D:$D,$D77,'VISSIM Travel Time Outputs'!$A:$A,"AVG",'VISSIM Travel Time Outputs'!$B:$B,S$9)),"-")</f>
        <v>-</v>
      </c>
      <c r="T77" s="34" t="str">
        <f>IFERROR(TIME(0,0,AVERAGEIFS('VISSIM Travel Time Outputs'!$I:$I,'VISSIM Travel Time Outputs'!$D:$D,$D77,'VISSIM Travel Time Outputs'!$A:$A,"AVG",'VISSIM Travel Time Outputs'!$B:$B,T$9)),"-")</f>
        <v>-</v>
      </c>
      <c r="U77" s="34" t="str">
        <f>IFERROR(TIME(0,0,AVERAGEIFS('VISSIM Travel Time Outputs'!$I:$I,'VISSIM Travel Time Outputs'!$D:$D,$D77,'VISSIM Travel Time Outputs'!$A:$A,"AVG",'VISSIM Travel Time Outputs'!$B:$B,U$9)),"-")</f>
        <v>-</v>
      </c>
      <c r="V77" s="34" t="str">
        <f>IFERROR(TIME(0,0,AVERAGEIFS('VISSIM Travel Time Outputs'!$I:$I,'VISSIM Travel Time Outputs'!$D:$D,$D77,'VISSIM Travel Time Outputs'!$A:$A,"AVG",'VISSIM Travel Time Outputs'!$B:$B,V$9)),"-")</f>
        <v>-</v>
      </c>
      <c r="W77" s="34" t="str">
        <f>IFERROR(TIME(0,0,AVERAGEIFS('VISSIM Travel Time Outputs'!$I:$I,'VISSIM Travel Time Outputs'!$D:$D,$D77,'VISSIM Travel Time Outputs'!$A:$A,"AVG",'VISSIM Travel Time Outputs'!$B:$B,W$9)),"-")</f>
        <v>-</v>
      </c>
      <c r="X77" s="34" t="str">
        <f>IFERROR(TIME(0,0,AVERAGEIFS('VISSIM Travel Time Outputs'!$I:$I,'VISSIM Travel Time Outputs'!$D:$D,$D77,'VISSIM Travel Time Outputs'!$A:$A,"AVG",'VISSIM Travel Time Outputs'!$B:$B,X$9)),"-")</f>
        <v>-</v>
      </c>
      <c r="Y77" s="134" t="str">
        <f>IFERROR(TIME(0,0,AVERAGEIFS('VISSIM Travel Time Outputs'!$I:$I,'VISSIM Travel Time Outputs'!$D:$D,$D77,'VISSIM Travel Time Outputs'!$A:$A,"AVG",'VISSIM Travel Time Outputs'!$B:$B,Y$9)),"-")</f>
        <v>-</v>
      </c>
      <c r="Z77" s="254"/>
      <c r="AA77" s="323" t="str">
        <f>IFERROR(AVERAGEIFS('VISSIM Travel Time Outputs'!$F:$F,'VISSIM Travel Time Outputs'!$D:$D,$D77,'VISSIM Travel Time Outputs'!$A:$A,"AVG",'VISSIM Travel Time Outputs'!$B:$B,AA$9),"-")</f>
        <v>-</v>
      </c>
      <c r="AB77" s="324" t="str">
        <f>IFERROR(AVERAGEIFS('VISSIM Travel Time Outputs'!$F:$F,'VISSIM Travel Time Outputs'!$D:$D,$D77,'VISSIM Travel Time Outputs'!$A:$A,"AVG",'VISSIM Travel Time Outputs'!$B:$B,AB$9),"-")</f>
        <v>-</v>
      </c>
      <c r="AC77" s="324" t="str">
        <f>IFERROR(AVERAGEIFS('VISSIM Travel Time Outputs'!$F:$F,'VISSIM Travel Time Outputs'!$D:$D,$D77,'VISSIM Travel Time Outputs'!$A:$A,"AVG",'VISSIM Travel Time Outputs'!$B:$B,AC$9),"-")</f>
        <v>-</v>
      </c>
      <c r="AD77" s="324" t="str">
        <f>IFERROR(AVERAGEIFS('VISSIM Travel Time Outputs'!$F:$F,'VISSIM Travel Time Outputs'!$D:$D,$D77,'VISSIM Travel Time Outputs'!$A:$A,"AVG",'VISSIM Travel Time Outputs'!$B:$B,AD$9),"-")</f>
        <v>-</v>
      </c>
      <c r="AE77" s="324" t="str">
        <f>IFERROR(AVERAGEIFS('VISSIM Travel Time Outputs'!$F:$F,'VISSIM Travel Time Outputs'!$D:$D,$D77,'VISSIM Travel Time Outputs'!$A:$A,"AVG",'VISSIM Travel Time Outputs'!$B:$B,AE$9),"-")</f>
        <v>-</v>
      </c>
      <c r="AF77" s="324" t="str">
        <f>IFERROR(AVERAGEIFS('VISSIM Travel Time Outputs'!$F:$F,'VISSIM Travel Time Outputs'!$D:$D,$D77,'VISSIM Travel Time Outputs'!$A:$A,"AVG",'VISSIM Travel Time Outputs'!$B:$B,AF$9),"-")</f>
        <v>-</v>
      </c>
      <c r="AG77" s="324" t="str">
        <f>IFERROR(AVERAGEIFS('VISSIM Travel Time Outputs'!$F:$F,'VISSIM Travel Time Outputs'!$D:$D,$D77,'VISSIM Travel Time Outputs'!$A:$A,"AVG",'VISSIM Travel Time Outputs'!$B:$B,AG$9),"-")</f>
        <v>-</v>
      </c>
      <c r="AH77" s="324" t="str">
        <f>IFERROR(AVERAGEIFS('VISSIM Travel Time Outputs'!$F:$F,'VISSIM Travel Time Outputs'!$D:$D,$D77,'VISSIM Travel Time Outputs'!$A:$A,"AVG",'VISSIM Travel Time Outputs'!$B:$B,AH$9),"-")</f>
        <v>-</v>
      </c>
      <c r="AI77" s="324" t="str">
        <f>IFERROR(AVERAGEIFS('VISSIM Travel Time Outputs'!$F:$F,'VISSIM Travel Time Outputs'!$D:$D,$D77,'VISSIM Travel Time Outputs'!$A:$A,"AVG",'VISSIM Travel Time Outputs'!$B:$B,AI$9),"-")</f>
        <v>-</v>
      </c>
      <c r="AJ77" s="324" t="str">
        <f>IFERROR(AVERAGEIFS('VISSIM Travel Time Outputs'!$F:$F,'VISSIM Travel Time Outputs'!$D:$D,$D77,'VISSIM Travel Time Outputs'!$A:$A,"AVG",'VISSIM Travel Time Outputs'!$B:$B,AJ$9),"-")</f>
        <v>-</v>
      </c>
      <c r="AK77" s="324" t="str">
        <f>IFERROR(AVERAGEIFS('VISSIM Travel Time Outputs'!$F:$F,'VISSIM Travel Time Outputs'!$D:$D,$D77,'VISSIM Travel Time Outputs'!$A:$A,"AVG",'VISSIM Travel Time Outputs'!$B:$B,AK$9),"-")</f>
        <v>-</v>
      </c>
      <c r="AL77" s="324" t="str">
        <f>IFERROR(AVERAGEIFS('VISSIM Travel Time Outputs'!$F:$F,'VISSIM Travel Time Outputs'!$D:$D,$D77,'VISSIM Travel Time Outputs'!$A:$A,"AVG",'VISSIM Travel Time Outputs'!$B:$B,AL$9),"-")</f>
        <v>-</v>
      </c>
      <c r="AM77" s="324" t="str">
        <f>IFERROR(AVERAGEIFS('VISSIM Travel Time Outputs'!$F:$F,'VISSIM Travel Time Outputs'!$D:$D,$D77,'VISSIM Travel Time Outputs'!$A:$A,"AVG",'VISSIM Travel Time Outputs'!$B:$B,AM$9),"-")</f>
        <v>-</v>
      </c>
      <c r="AN77" s="324" t="str">
        <f>IFERROR(AVERAGEIFS('VISSIM Travel Time Outputs'!$F:$F,'VISSIM Travel Time Outputs'!$D:$D,$D77,'VISSIM Travel Time Outputs'!$A:$A,"AVG",'VISSIM Travel Time Outputs'!$B:$B,AN$9),"-")</f>
        <v>-</v>
      </c>
      <c r="AO77" s="324" t="str">
        <f>IFERROR(AVERAGEIFS('VISSIM Travel Time Outputs'!$F:$F,'VISSIM Travel Time Outputs'!$D:$D,$D77,'VISSIM Travel Time Outputs'!$A:$A,"AVG",'VISSIM Travel Time Outputs'!$B:$B,AO$9),"-")</f>
        <v>-</v>
      </c>
      <c r="AP77" s="325" t="str">
        <f>IFERROR(AVERAGEIFS('VISSIM Travel Time Outputs'!$F:$F,'VISSIM Travel Time Outputs'!$D:$D,$D77,'VISSIM Travel Time Outputs'!$A:$A,"AVG",'VISSIM Travel Time Outputs'!$B:$B,AP$9),"-")</f>
        <v>-</v>
      </c>
      <c r="AQ77" s="331"/>
      <c r="AR77" s="209" t="str">
        <f t="shared" si="35"/>
        <v>--</v>
      </c>
      <c r="AS77" s="354" t="str">
        <f t="shared" si="36"/>
        <v>--</v>
      </c>
      <c r="AT77" s="325">
        <f t="shared" si="37"/>
        <v>0</v>
      </c>
      <c r="AU77" s="255"/>
      <c r="AV77" s="209" t="str">
        <f>IFERROR(TIME(0,0,AVERAGEIFS('VISSIM Travel Time Outputs'!$J:$J,'VISSIM Travel Time Outputs'!$D:$D,$D77,'VISSIM Travel Time Outputs'!$A:$A,"AVG",'VISSIM Travel Time Outputs'!$B:$B,AV$9)),"-")</f>
        <v>-</v>
      </c>
      <c r="AW77" s="34" t="str">
        <f>IFERROR(TIME(0,0,AVERAGEIFS('VISSIM Travel Time Outputs'!$J:$J,'VISSIM Travel Time Outputs'!$D:$D,$D77,'VISSIM Travel Time Outputs'!$A:$A,"AVG",'VISSIM Travel Time Outputs'!$B:$B,AW$9)),"-")</f>
        <v>-</v>
      </c>
      <c r="AX77" s="34" t="str">
        <f>IFERROR(TIME(0,0,AVERAGEIFS('VISSIM Travel Time Outputs'!$J:$J,'VISSIM Travel Time Outputs'!$D:$D,$D77,'VISSIM Travel Time Outputs'!$A:$A,"AVG",'VISSIM Travel Time Outputs'!$B:$B,AX$9)),"-")</f>
        <v>-</v>
      </c>
      <c r="AY77" s="34" t="str">
        <f>IFERROR(TIME(0,0,AVERAGEIFS('VISSIM Travel Time Outputs'!$J:$J,'VISSIM Travel Time Outputs'!$D:$D,$D77,'VISSIM Travel Time Outputs'!$A:$A,"AVG",'VISSIM Travel Time Outputs'!$B:$B,AY$9)),"-")</f>
        <v>-</v>
      </c>
      <c r="AZ77" s="34" t="str">
        <f>IFERROR(TIME(0,0,AVERAGEIFS('VISSIM Travel Time Outputs'!$J:$J,'VISSIM Travel Time Outputs'!$D:$D,$D77,'VISSIM Travel Time Outputs'!$A:$A,"AVG",'VISSIM Travel Time Outputs'!$B:$B,AZ$9)),"-")</f>
        <v>-</v>
      </c>
      <c r="BA77" s="34" t="str">
        <f>IFERROR(TIME(0,0,AVERAGEIFS('VISSIM Travel Time Outputs'!$J:$J,'VISSIM Travel Time Outputs'!$D:$D,$D77,'VISSIM Travel Time Outputs'!$A:$A,"AVG",'VISSIM Travel Time Outputs'!$B:$B,BA$9)),"-")</f>
        <v>-</v>
      </c>
      <c r="BB77" s="34" t="str">
        <f>IFERROR(TIME(0,0,AVERAGEIFS('VISSIM Travel Time Outputs'!$J:$J,'VISSIM Travel Time Outputs'!$D:$D,$D77,'VISSIM Travel Time Outputs'!$A:$A,"AVG",'VISSIM Travel Time Outputs'!$B:$B,BB$9)),"-")</f>
        <v>-</v>
      </c>
      <c r="BC77" s="34" t="str">
        <f>IFERROR(TIME(0,0,AVERAGEIFS('VISSIM Travel Time Outputs'!$J:$J,'VISSIM Travel Time Outputs'!$D:$D,$D77,'VISSIM Travel Time Outputs'!$A:$A,"AVG",'VISSIM Travel Time Outputs'!$B:$B,BC$9)),"-")</f>
        <v>-</v>
      </c>
      <c r="BD77" s="34" t="str">
        <f>IFERROR(TIME(0,0,AVERAGEIFS('VISSIM Travel Time Outputs'!$J:$J,'VISSIM Travel Time Outputs'!$D:$D,$D77,'VISSIM Travel Time Outputs'!$A:$A,"AVG",'VISSIM Travel Time Outputs'!$B:$B,BD$9)),"-")</f>
        <v>-</v>
      </c>
      <c r="BE77" s="34" t="str">
        <f>IFERROR(TIME(0,0,AVERAGEIFS('VISSIM Travel Time Outputs'!$J:$J,'VISSIM Travel Time Outputs'!$D:$D,$D77,'VISSIM Travel Time Outputs'!$A:$A,"AVG",'VISSIM Travel Time Outputs'!$B:$B,BE$9)),"-")</f>
        <v>-</v>
      </c>
      <c r="BF77" s="34" t="str">
        <f>IFERROR(TIME(0,0,AVERAGEIFS('VISSIM Travel Time Outputs'!$J:$J,'VISSIM Travel Time Outputs'!$D:$D,$D77,'VISSIM Travel Time Outputs'!$A:$A,"AVG",'VISSIM Travel Time Outputs'!$B:$B,BF$9)),"-")</f>
        <v>-</v>
      </c>
      <c r="BG77" s="34" t="str">
        <f>IFERROR(TIME(0,0,AVERAGEIFS('VISSIM Travel Time Outputs'!$J:$J,'VISSIM Travel Time Outputs'!$D:$D,$D77,'VISSIM Travel Time Outputs'!$A:$A,"AVG",'VISSIM Travel Time Outputs'!$B:$B,BG$9)),"-")</f>
        <v>-</v>
      </c>
      <c r="BH77" s="34" t="str">
        <f>IFERROR(TIME(0,0,AVERAGEIFS('VISSIM Travel Time Outputs'!$J:$J,'VISSIM Travel Time Outputs'!$D:$D,$D77,'VISSIM Travel Time Outputs'!$A:$A,"AVG",'VISSIM Travel Time Outputs'!$B:$B,BH$9)),"-")</f>
        <v>-</v>
      </c>
      <c r="BI77" s="34" t="str">
        <f>IFERROR(TIME(0,0,AVERAGEIFS('VISSIM Travel Time Outputs'!$J:$J,'VISSIM Travel Time Outputs'!$D:$D,$D77,'VISSIM Travel Time Outputs'!$A:$A,"AVG",'VISSIM Travel Time Outputs'!$B:$B,BI$9)),"-")</f>
        <v>-</v>
      </c>
      <c r="BJ77" s="34" t="str">
        <f>IFERROR(TIME(0,0,AVERAGEIFS('VISSIM Travel Time Outputs'!$J:$J,'VISSIM Travel Time Outputs'!$D:$D,$D77,'VISSIM Travel Time Outputs'!$A:$A,"AVG",'VISSIM Travel Time Outputs'!$B:$B,BJ$9)),"-")</f>
        <v>-</v>
      </c>
      <c r="BK77" s="134" t="str">
        <f>IFERROR(TIME(0,0,AVERAGEIFS('VISSIM Travel Time Outputs'!$J:$J,'VISSIM Travel Time Outputs'!$D:$D,$D77,'VISSIM Travel Time Outputs'!$A:$A,"AVG",'VISSIM Travel Time Outputs'!$B:$B,BK$9)),"-")</f>
        <v>-</v>
      </c>
      <c r="BL77" s="126"/>
      <c r="BM77" s="323" t="str">
        <f>IFERROR(AVERAGEIFS('VISSIM Travel Time Outputs'!$G:$G,'VISSIM Travel Time Outputs'!$D:$D,$D77,'VISSIM Travel Time Outputs'!$A:$A,"AVG",'VISSIM Travel Time Outputs'!$B:$B,BM$9),"-")</f>
        <v>-</v>
      </c>
      <c r="BN77" s="324" t="str">
        <f>IFERROR(AVERAGEIFS('VISSIM Travel Time Outputs'!$G:$G,'VISSIM Travel Time Outputs'!$D:$D,$D77,'VISSIM Travel Time Outputs'!$A:$A,"AVG",'VISSIM Travel Time Outputs'!$B:$B,BN$9),"-")</f>
        <v>-</v>
      </c>
      <c r="BO77" s="324" t="str">
        <f>IFERROR(AVERAGEIFS('VISSIM Travel Time Outputs'!$G:$G,'VISSIM Travel Time Outputs'!$D:$D,$D77,'VISSIM Travel Time Outputs'!$A:$A,"AVG",'VISSIM Travel Time Outputs'!$B:$B,BO$9),"-")</f>
        <v>-</v>
      </c>
      <c r="BP77" s="324" t="str">
        <f>IFERROR(AVERAGEIFS('VISSIM Travel Time Outputs'!$G:$G,'VISSIM Travel Time Outputs'!$D:$D,$D77,'VISSIM Travel Time Outputs'!$A:$A,"AVG",'VISSIM Travel Time Outputs'!$B:$B,BP$9),"-")</f>
        <v>-</v>
      </c>
      <c r="BQ77" s="324" t="str">
        <f>IFERROR(AVERAGEIFS('VISSIM Travel Time Outputs'!$G:$G,'VISSIM Travel Time Outputs'!$D:$D,$D77,'VISSIM Travel Time Outputs'!$A:$A,"AVG",'VISSIM Travel Time Outputs'!$B:$B,BQ$9),"-")</f>
        <v>-</v>
      </c>
      <c r="BR77" s="324" t="str">
        <f>IFERROR(AVERAGEIFS('VISSIM Travel Time Outputs'!$G:$G,'VISSIM Travel Time Outputs'!$D:$D,$D77,'VISSIM Travel Time Outputs'!$A:$A,"AVG",'VISSIM Travel Time Outputs'!$B:$B,BR$9),"-")</f>
        <v>-</v>
      </c>
      <c r="BS77" s="324" t="str">
        <f>IFERROR(AVERAGEIFS('VISSIM Travel Time Outputs'!$G:$G,'VISSIM Travel Time Outputs'!$D:$D,$D77,'VISSIM Travel Time Outputs'!$A:$A,"AVG",'VISSIM Travel Time Outputs'!$B:$B,BS$9),"-")</f>
        <v>-</v>
      </c>
      <c r="BT77" s="324" t="str">
        <f>IFERROR(AVERAGEIFS('VISSIM Travel Time Outputs'!$G:$G,'VISSIM Travel Time Outputs'!$D:$D,$D77,'VISSIM Travel Time Outputs'!$A:$A,"AVG",'VISSIM Travel Time Outputs'!$B:$B,BT$9),"-")</f>
        <v>-</v>
      </c>
      <c r="BU77" s="324" t="str">
        <f>IFERROR(AVERAGEIFS('VISSIM Travel Time Outputs'!$G:$G,'VISSIM Travel Time Outputs'!$D:$D,$D77,'VISSIM Travel Time Outputs'!$A:$A,"AVG",'VISSIM Travel Time Outputs'!$B:$B,BU$9),"-")</f>
        <v>-</v>
      </c>
      <c r="BV77" s="324" t="str">
        <f>IFERROR(AVERAGEIFS('VISSIM Travel Time Outputs'!$G:$G,'VISSIM Travel Time Outputs'!$D:$D,$D77,'VISSIM Travel Time Outputs'!$A:$A,"AVG",'VISSIM Travel Time Outputs'!$B:$B,BV$9),"-")</f>
        <v>-</v>
      </c>
      <c r="BW77" s="324" t="str">
        <f>IFERROR(AVERAGEIFS('VISSIM Travel Time Outputs'!$G:$G,'VISSIM Travel Time Outputs'!$D:$D,$D77,'VISSIM Travel Time Outputs'!$A:$A,"AVG",'VISSIM Travel Time Outputs'!$B:$B,BW$9),"-")</f>
        <v>-</v>
      </c>
      <c r="BX77" s="324" t="str">
        <f>IFERROR(AVERAGEIFS('VISSIM Travel Time Outputs'!$G:$G,'VISSIM Travel Time Outputs'!$D:$D,$D77,'VISSIM Travel Time Outputs'!$A:$A,"AVG",'VISSIM Travel Time Outputs'!$B:$B,BX$9),"-")</f>
        <v>-</v>
      </c>
      <c r="BY77" s="324" t="str">
        <f>IFERROR(AVERAGEIFS('VISSIM Travel Time Outputs'!$G:$G,'VISSIM Travel Time Outputs'!$D:$D,$D77,'VISSIM Travel Time Outputs'!$A:$A,"AVG",'VISSIM Travel Time Outputs'!$B:$B,BY$9),"-")</f>
        <v>-</v>
      </c>
      <c r="BZ77" s="324" t="str">
        <f>IFERROR(AVERAGEIFS('VISSIM Travel Time Outputs'!$G:$G,'VISSIM Travel Time Outputs'!$D:$D,$D77,'VISSIM Travel Time Outputs'!$A:$A,"AVG",'VISSIM Travel Time Outputs'!$B:$B,BZ$9),"-")</f>
        <v>-</v>
      </c>
      <c r="CA77" s="324" t="str">
        <f>IFERROR(AVERAGEIFS('VISSIM Travel Time Outputs'!$G:$G,'VISSIM Travel Time Outputs'!$D:$D,$D77,'VISSIM Travel Time Outputs'!$A:$A,"AVG",'VISSIM Travel Time Outputs'!$B:$B,CA$9),"-")</f>
        <v>-</v>
      </c>
      <c r="CB77" s="325" t="str">
        <f>IFERROR(AVERAGEIFS('VISSIM Travel Time Outputs'!$G:$G,'VISSIM Travel Time Outputs'!$D:$D,$D77,'VISSIM Travel Time Outputs'!$A:$A,"AVG",'VISSIM Travel Time Outputs'!$B:$B,CB$9),"-")</f>
        <v>-</v>
      </c>
      <c r="CC77" s="254"/>
      <c r="CD77" s="209" t="str">
        <f t="shared" si="38"/>
        <v>--</v>
      </c>
      <c r="CE77" s="354" t="str">
        <f t="shared" si="39"/>
        <v>--</v>
      </c>
      <c r="CF77" s="325">
        <f t="shared" si="40"/>
        <v>0</v>
      </c>
      <c r="CG77" s="331"/>
      <c r="CH77" s="209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134"/>
      <c r="CX77" s="331"/>
      <c r="CY77" s="323"/>
      <c r="CZ77" s="324"/>
      <c r="DA77" s="324"/>
      <c r="DB77" s="324"/>
      <c r="DC77" s="324"/>
      <c r="DD77" s="324"/>
      <c r="DE77" s="324"/>
      <c r="DF77" s="324"/>
      <c r="DG77" s="324"/>
      <c r="DH77" s="324"/>
      <c r="DI77" s="324"/>
      <c r="DJ77" s="324"/>
      <c r="DK77" s="324"/>
      <c r="DL77" s="324"/>
      <c r="DM77" s="324"/>
      <c r="DN77" s="325"/>
      <c r="DO77" s="331"/>
      <c r="DP77" s="209" t="str">
        <f t="shared" si="41"/>
        <v>--</v>
      </c>
      <c r="DQ77" s="354" t="str">
        <f t="shared" si="42"/>
        <v>--</v>
      </c>
      <c r="DR77" s="325">
        <f t="shared" si="43"/>
        <v>0</v>
      </c>
      <c r="DS77" s="255"/>
      <c r="DT77" s="209" t="str">
        <f>IFERROR(TIME(0,0,AVERAGEIFS('VISSIM Travel Time Outputs'!$K:$K,'VISSIM Travel Time Outputs'!$D:$D,$D77,'VISSIM Travel Time Outputs'!$A:$A,"AVG",'VISSIM Travel Time Outputs'!$B:$B,DT$9)),"-")</f>
        <v>-</v>
      </c>
      <c r="DU77" s="34" t="str">
        <f>IFERROR(TIME(0,0,AVERAGEIFS('VISSIM Travel Time Outputs'!$K:$K,'VISSIM Travel Time Outputs'!$D:$D,$D77,'VISSIM Travel Time Outputs'!$A:$A,"AVG",'VISSIM Travel Time Outputs'!$B:$B,DU$9)),"-")</f>
        <v>-</v>
      </c>
      <c r="DV77" s="34" t="str">
        <f>IFERROR(TIME(0,0,AVERAGEIFS('VISSIM Travel Time Outputs'!$K:$K,'VISSIM Travel Time Outputs'!$D:$D,$D77,'VISSIM Travel Time Outputs'!$A:$A,"AVG",'VISSIM Travel Time Outputs'!$B:$B,DV$9)),"-")</f>
        <v>-</v>
      </c>
      <c r="DW77" s="34" t="str">
        <f>IFERROR(TIME(0,0,AVERAGEIFS('VISSIM Travel Time Outputs'!$K:$K,'VISSIM Travel Time Outputs'!$D:$D,$D77,'VISSIM Travel Time Outputs'!$A:$A,"AVG",'VISSIM Travel Time Outputs'!$B:$B,DW$9)),"-")</f>
        <v>-</v>
      </c>
      <c r="DX77" s="34" t="str">
        <f>IFERROR(TIME(0,0,AVERAGEIFS('VISSIM Travel Time Outputs'!$K:$K,'VISSIM Travel Time Outputs'!$D:$D,$D77,'VISSIM Travel Time Outputs'!$A:$A,"AVG",'VISSIM Travel Time Outputs'!$B:$B,DX$9)),"-")</f>
        <v>-</v>
      </c>
      <c r="DY77" s="34" t="str">
        <f>IFERROR(TIME(0,0,AVERAGEIFS('VISSIM Travel Time Outputs'!$K:$K,'VISSIM Travel Time Outputs'!$D:$D,$D77,'VISSIM Travel Time Outputs'!$A:$A,"AVG",'VISSIM Travel Time Outputs'!$B:$B,DY$9)),"-")</f>
        <v>-</v>
      </c>
      <c r="DZ77" s="34" t="str">
        <f>IFERROR(TIME(0,0,AVERAGEIFS('VISSIM Travel Time Outputs'!$K:$K,'VISSIM Travel Time Outputs'!$D:$D,$D77,'VISSIM Travel Time Outputs'!$A:$A,"AVG",'VISSIM Travel Time Outputs'!$B:$B,DZ$9)),"-")</f>
        <v>-</v>
      </c>
      <c r="EA77" s="34" t="str">
        <f>IFERROR(TIME(0,0,AVERAGEIFS('VISSIM Travel Time Outputs'!$K:$K,'VISSIM Travel Time Outputs'!$D:$D,$D77,'VISSIM Travel Time Outputs'!$A:$A,"AVG",'VISSIM Travel Time Outputs'!$B:$B,EA$9)),"-")</f>
        <v>-</v>
      </c>
      <c r="EB77" s="34" t="str">
        <f>IFERROR(TIME(0,0,AVERAGEIFS('VISSIM Travel Time Outputs'!$K:$K,'VISSIM Travel Time Outputs'!$D:$D,$D77,'VISSIM Travel Time Outputs'!$A:$A,"AVG",'VISSIM Travel Time Outputs'!$B:$B,EB$9)),"-")</f>
        <v>-</v>
      </c>
      <c r="EC77" s="34" t="str">
        <f>IFERROR(TIME(0,0,AVERAGEIFS('VISSIM Travel Time Outputs'!$K:$K,'VISSIM Travel Time Outputs'!$D:$D,$D77,'VISSIM Travel Time Outputs'!$A:$A,"AVG",'VISSIM Travel Time Outputs'!$B:$B,EC$9)),"-")</f>
        <v>-</v>
      </c>
      <c r="ED77" s="34" t="str">
        <f>IFERROR(TIME(0,0,AVERAGEIFS('VISSIM Travel Time Outputs'!$K:$K,'VISSIM Travel Time Outputs'!$D:$D,$D77,'VISSIM Travel Time Outputs'!$A:$A,"AVG",'VISSIM Travel Time Outputs'!$B:$B,ED$9)),"-")</f>
        <v>-</v>
      </c>
      <c r="EE77" s="34" t="str">
        <f>IFERROR(TIME(0,0,AVERAGEIFS('VISSIM Travel Time Outputs'!$K:$K,'VISSIM Travel Time Outputs'!$D:$D,$D77,'VISSIM Travel Time Outputs'!$A:$A,"AVG",'VISSIM Travel Time Outputs'!$B:$B,EE$9)),"-")</f>
        <v>-</v>
      </c>
      <c r="EF77" s="34" t="str">
        <f>IFERROR(TIME(0,0,AVERAGEIFS('VISSIM Travel Time Outputs'!$K:$K,'VISSIM Travel Time Outputs'!$D:$D,$D77,'VISSIM Travel Time Outputs'!$A:$A,"AVG",'VISSIM Travel Time Outputs'!$B:$B,EF$9)),"-")</f>
        <v>-</v>
      </c>
      <c r="EG77" s="34" t="str">
        <f>IFERROR(TIME(0,0,AVERAGEIFS('VISSIM Travel Time Outputs'!$K:$K,'VISSIM Travel Time Outputs'!$D:$D,$D77,'VISSIM Travel Time Outputs'!$A:$A,"AVG",'VISSIM Travel Time Outputs'!$B:$B,EG$9)),"-")</f>
        <v>-</v>
      </c>
      <c r="EH77" s="34" t="str">
        <f>IFERROR(TIME(0,0,AVERAGEIFS('VISSIM Travel Time Outputs'!$K:$K,'VISSIM Travel Time Outputs'!$D:$D,$D77,'VISSIM Travel Time Outputs'!$A:$A,"AVG",'VISSIM Travel Time Outputs'!$B:$B,EH$9)),"-")</f>
        <v>-</v>
      </c>
      <c r="EI77" s="134" t="str">
        <f>IFERROR(TIME(0,0,AVERAGEIFS('VISSIM Travel Time Outputs'!$K:$K,'VISSIM Travel Time Outputs'!$D:$D,$D77,'VISSIM Travel Time Outputs'!$A:$A,"AVG",'VISSIM Travel Time Outputs'!$B:$B,EI$9)),"-")</f>
        <v>-</v>
      </c>
      <c r="EJ77" s="126"/>
      <c r="EK77" s="323" t="str">
        <f>IFERROR(AVERAGEIFS('VISSIM Travel Time Outputs'!$H:$H,'VISSIM Travel Time Outputs'!$D:$D,$D77,'VISSIM Travel Time Outputs'!$A:$A,"AVG",'VISSIM Travel Time Outputs'!$B:$B,EK$9),"-")</f>
        <v>-</v>
      </c>
      <c r="EL77" s="324" t="str">
        <f>IFERROR(AVERAGEIFS('VISSIM Travel Time Outputs'!$H:$H,'VISSIM Travel Time Outputs'!$D:$D,$D77,'VISSIM Travel Time Outputs'!$A:$A,"AVG",'VISSIM Travel Time Outputs'!$B:$B,EL$9),"-")</f>
        <v>-</v>
      </c>
      <c r="EM77" s="324" t="str">
        <f>IFERROR(AVERAGEIFS('VISSIM Travel Time Outputs'!$H:$H,'VISSIM Travel Time Outputs'!$D:$D,$D77,'VISSIM Travel Time Outputs'!$A:$A,"AVG",'VISSIM Travel Time Outputs'!$B:$B,EM$9),"-")</f>
        <v>-</v>
      </c>
      <c r="EN77" s="324" t="str">
        <f>IFERROR(AVERAGEIFS('VISSIM Travel Time Outputs'!$H:$H,'VISSIM Travel Time Outputs'!$D:$D,$D77,'VISSIM Travel Time Outputs'!$A:$A,"AVG",'VISSIM Travel Time Outputs'!$B:$B,EN$9),"-")</f>
        <v>-</v>
      </c>
      <c r="EO77" s="324" t="str">
        <f>IFERROR(AVERAGEIFS('VISSIM Travel Time Outputs'!$H:$H,'VISSIM Travel Time Outputs'!$D:$D,$D77,'VISSIM Travel Time Outputs'!$A:$A,"AVG",'VISSIM Travel Time Outputs'!$B:$B,EO$9),"-")</f>
        <v>-</v>
      </c>
      <c r="EP77" s="324" t="str">
        <f>IFERROR(AVERAGEIFS('VISSIM Travel Time Outputs'!$H:$H,'VISSIM Travel Time Outputs'!$D:$D,$D77,'VISSIM Travel Time Outputs'!$A:$A,"AVG",'VISSIM Travel Time Outputs'!$B:$B,EP$9),"-")</f>
        <v>-</v>
      </c>
      <c r="EQ77" s="324" t="str">
        <f>IFERROR(AVERAGEIFS('VISSIM Travel Time Outputs'!$H:$H,'VISSIM Travel Time Outputs'!$D:$D,$D77,'VISSIM Travel Time Outputs'!$A:$A,"AVG",'VISSIM Travel Time Outputs'!$B:$B,EQ$9),"-")</f>
        <v>-</v>
      </c>
      <c r="ER77" s="324" t="str">
        <f>IFERROR(AVERAGEIFS('VISSIM Travel Time Outputs'!$H:$H,'VISSIM Travel Time Outputs'!$D:$D,$D77,'VISSIM Travel Time Outputs'!$A:$A,"AVG",'VISSIM Travel Time Outputs'!$B:$B,ER$9),"-")</f>
        <v>-</v>
      </c>
      <c r="ES77" s="324" t="str">
        <f>IFERROR(AVERAGEIFS('VISSIM Travel Time Outputs'!$H:$H,'VISSIM Travel Time Outputs'!$D:$D,$D77,'VISSIM Travel Time Outputs'!$A:$A,"AVG",'VISSIM Travel Time Outputs'!$B:$B,ES$9),"-")</f>
        <v>-</v>
      </c>
      <c r="ET77" s="324" t="str">
        <f>IFERROR(AVERAGEIFS('VISSIM Travel Time Outputs'!$H:$H,'VISSIM Travel Time Outputs'!$D:$D,$D77,'VISSIM Travel Time Outputs'!$A:$A,"AVG",'VISSIM Travel Time Outputs'!$B:$B,ET$9),"-")</f>
        <v>-</v>
      </c>
      <c r="EU77" s="324" t="str">
        <f>IFERROR(AVERAGEIFS('VISSIM Travel Time Outputs'!$H:$H,'VISSIM Travel Time Outputs'!$D:$D,$D77,'VISSIM Travel Time Outputs'!$A:$A,"AVG",'VISSIM Travel Time Outputs'!$B:$B,EU$9),"-")</f>
        <v>-</v>
      </c>
      <c r="EV77" s="324" t="str">
        <f>IFERROR(AVERAGEIFS('VISSIM Travel Time Outputs'!$H:$H,'VISSIM Travel Time Outputs'!$D:$D,$D77,'VISSIM Travel Time Outputs'!$A:$A,"AVG",'VISSIM Travel Time Outputs'!$B:$B,EV$9),"-")</f>
        <v>-</v>
      </c>
      <c r="EW77" s="324" t="str">
        <f>IFERROR(AVERAGEIFS('VISSIM Travel Time Outputs'!$H:$H,'VISSIM Travel Time Outputs'!$D:$D,$D77,'VISSIM Travel Time Outputs'!$A:$A,"AVG",'VISSIM Travel Time Outputs'!$B:$B,EW$9),"-")</f>
        <v>-</v>
      </c>
      <c r="EX77" s="324" t="str">
        <f>IFERROR(AVERAGEIFS('VISSIM Travel Time Outputs'!$H:$H,'VISSIM Travel Time Outputs'!$D:$D,$D77,'VISSIM Travel Time Outputs'!$A:$A,"AVG",'VISSIM Travel Time Outputs'!$B:$B,EX$9),"-")</f>
        <v>-</v>
      </c>
      <c r="EY77" s="324" t="str">
        <f>IFERROR(AVERAGEIFS('VISSIM Travel Time Outputs'!$H:$H,'VISSIM Travel Time Outputs'!$D:$D,$D77,'VISSIM Travel Time Outputs'!$A:$A,"AVG",'VISSIM Travel Time Outputs'!$B:$B,EY$9),"-")</f>
        <v>-</v>
      </c>
      <c r="EZ77" s="325" t="str">
        <f>IFERROR(AVERAGEIFS('VISSIM Travel Time Outputs'!$H:$H,'VISSIM Travel Time Outputs'!$D:$D,$D77,'VISSIM Travel Time Outputs'!$A:$A,"AVG",'VISSIM Travel Time Outputs'!$B:$B,EZ$9),"-")</f>
        <v>-</v>
      </c>
      <c r="FA77" s="254"/>
      <c r="FB77" s="209" t="str">
        <f t="shared" si="44"/>
        <v>--</v>
      </c>
      <c r="FC77" s="354" t="str">
        <f t="shared" si="45"/>
        <v>--</v>
      </c>
      <c r="FD77" s="325">
        <f t="shared" si="46"/>
        <v>0</v>
      </c>
      <c r="FE77" s="331"/>
      <c r="FF77" s="209" t="str">
        <f>IFERROR(GETPIVOTDATA("Average of TRAVTM(40)",#REF!,"TIMEINT",FF$9,"VEHICLETRAVELTIMEMEASUREMENT",$D77)/3600/24,"--")</f>
        <v>--</v>
      </c>
      <c r="FG77" s="34" t="str">
        <f>IFERROR(GETPIVOTDATA("Average of TRAVTM(40)",#REF!,"TIMEINT",FG$9,"VEHICLETRAVELTIMEMEASUREMENT",$D77)/3600/24,"--")</f>
        <v>--</v>
      </c>
      <c r="FH77" s="34" t="str">
        <f>IFERROR(GETPIVOTDATA("Average of TRAVTM(40)",#REF!,"TIMEINT",FH$9,"VEHICLETRAVELTIMEMEASUREMENT",$D77)/3600/24,"--")</f>
        <v>--</v>
      </c>
      <c r="FI77" s="34" t="str">
        <f>IFERROR(GETPIVOTDATA("Average of TRAVTM(40)",#REF!,"TIMEINT",FI$9,"VEHICLETRAVELTIMEMEASUREMENT",$D77)/3600/24,"--")</f>
        <v>--</v>
      </c>
      <c r="FJ77" s="34" t="str">
        <f>IFERROR(GETPIVOTDATA("Average of TRAVTM(40)",#REF!,"TIMEINT",FJ$9,"VEHICLETRAVELTIMEMEASUREMENT",$D77)/3600/24,"--")</f>
        <v>--</v>
      </c>
      <c r="FK77" s="34" t="str">
        <f>IFERROR(GETPIVOTDATA("Average of TRAVTM(40)",#REF!,"TIMEINT",FK$9,"VEHICLETRAVELTIMEMEASUREMENT",$D77)/3600/24,"--")</f>
        <v>--</v>
      </c>
      <c r="FL77" s="34" t="str">
        <f>IFERROR(GETPIVOTDATA("Average of TRAVTM(40)",#REF!,"TIMEINT",FL$9,"VEHICLETRAVELTIMEMEASUREMENT",$D77)/3600/24,"--")</f>
        <v>--</v>
      </c>
      <c r="FM77" s="34" t="str">
        <f>IFERROR(GETPIVOTDATA("Average of TRAVTM(40)",#REF!,"TIMEINT",FM$9,"VEHICLETRAVELTIMEMEASUREMENT",$D77)/3600/24,"--")</f>
        <v>--</v>
      </c>
      <c r="FN77" s="34" t="str">
        <f>IFERROR(GETPIVOTDATA("Average of TRAVTM(40)",#REF!,"TIMEINT",FN$9,"VEHICLETRAVELTIMEMEASUREMENT",$D77)/3600/24,"--")</f>
        <v>--</v>
      </c>
      <c r="FO77" s="34" t="str">
        <f>IFERROR(GETPIVOTDATA("Average of TRAVTM(40)",#REF!,"TIMEINT",FO$9,"VEHICLETRAVELTIMEMEASUREMENT",$D77)/3600/24,"--")</f>
        <v>--</v>
      </c>
      <c r="FP77" s="34" t="str">
        <f>IFERROR(GETPIVOTDATA("Average of TRAVTM(40)",#REF!,"TIMEINT",FP$9,"VEHICLETRAVELTIMEMEASUREMENT",$D77)/3600/24,"--")</f>
        <v>--</v>
      </c>
      <c r="FQ77" s="34" t="str">
        <f>IFERROR(GETPIVOTDATA("Average of TRAVTM(40)",#REF!,"TIMEINT",FQ$9,"VEHICLETRAVELTIMEMEASUREMENT",$D77)/3600/24,"--")</f>
        <v>--</v>
      </c>
      <c r="FR77" s="34" t="str">
        <f>IFERROR(GETPIVOTDATA("Average of TRAVTM(40)",#REF!,"TIMEINT",FR$9,"VEHICLETRAVELTIMEMEASUREMENT",$D77)/3600/24,"--")</f>
        <v>--</v>
      </c>
      <c r="FS77" s="34" t="str">
        <f>IFERROR(GETPIVOTDATA("Average of TRAVTM(40)",#REF!,"TIMEINT",FS$9,"VEHICLETRAVELTIMEMEASUREMENT",$D77)/3600/24,"--")</f>
        <v>--</v>
      </c>
      <c r="FT77" s="34" t="str">
        <f>IFERROR(GETPIVOTDATA("Average of TRAVTM(40)",#REF!,"TIMEINT",FT$9,"VEHICLETRAVELTIMEMEASUREMENT",$D77)/3600/24,"--")</f>
        <v>--</v>
      </c>
      <c r="FU77" s="134" t="str">
        <f>IFERROR(GETPIVOTDATA("Average of TRAVTM(40)",#REF!,"TIMEINT",FU$9,"VEHICLETRAVELTIMEMEASUREMENT",$D77)/3600/24,"--")</f>
        <v>--</v>
      </c>
      <c r="FV77" s="331"/>
      <c r="FW77" s="323" t="str">
        <f>IFERROR(GETPIVOTDATA("Average of VEHS(40)",#REF!,"TIMEINT",FW$9,"VEHICLETRAVELTIMEMEASUREMENT",$D77),"--")</f>
        <v>--</v>
      </c>
      <c r="FX77" s="324" t="str">
        <f>IFERROR(GETPIVOTDATA("Average of VEHS(40)",#REF!,"TIMEINT",FX$9,"VEHICLETRAVELTIMEMEASUREMENT",$D77),"--")</f>
        <v>--</v>
      </c>
      <c r="FY77" s="324" t="str">
        <f>IFERROR(GETPIVOTDATA("Average of VEHS(40)",#REF!,"TIMEINT",FY$9,"VEHICLETRAVELTIMEMEASUREMENT",$D77),"--")</f>
        <v>--</v>
      </c>
      <c r="FZ77" s="324" t="str">
        <f>IFERROR(GETPIVOTDATA("Average of VEHS(40)",#REF!,"TIMEINT",FZ$9,"VEHICLETRAVELTIMEMEASUREMENT",$D77),"--")</f>
        <v>--</v>
      </c>
      <c r="GA77" s="324" t="str">
        <f>IFERROR(GETPIVOTDATA("Average of VEHS(40)",#REF!,"TIMEINT",GA$9,"VEHICLETRAVELTIMEMEASUREMENT",$D77),"--")</f>
        <v>--</v>
      </c>
      <c r="GB77" s="324" t="str">
        <f>IFERROR(GETPIVOTDATA("Average of VEHS(40)",#REF!,"TIMEINT",GB$9,"VEHICLETRAVELTIMEMEASUREMENT",$D77),"--")</f>
        <v>--</v>
      </c>
      <c r="GC77" s="324" t="str">
        <f>IFERROR(GETPIVOTDATA("Average of VEHS(40)",#REF!,"TIMEINT",GC$9,"VEHICLETRAVELTIMEMEASUREMENT",$D77),"--")</f>
        <v>--</v>
      </c>
      <c r="GD77" s="324" t="str">
        <f>IFERROR(GETPIVOTDATA("Average of VEHS(40)",#REF!,"TIMEINT",GD$9,"VEHICLETRAVELTIMEMEASUREMENT",$D77),"--")</f>
        <v>--</v>
      </c>
      <c r="GE77" s="324" t="str">
        <f>IFERROR(GETPIVOTDATA("Average of VEHS(40)",#REF!,"TIMEINT",GE$9,"VEHICLETRAVELTIMEMEASUREMENT",$D77),"--")</f>
        <v>--</v>
      </c>
      <c r="GF77" s="324" t="str">
        <f>IFERROR(GETPIVOTDATA("Average of VEHS(40)",#REF!,"TIMEINT",GF$9,"VEHICLETRAVELTIMEMEASUREMENT",$D77),"--")</f>
        <v>--</v>
      </c>
      <c r="GG77" s="324" t="str">
        <f>IFERROR(GETPIVOTDATA("Average of VEHS(40)",#REF!,"TIMEINT",GG$9,"VEHICLETRAVELTIMEMEASUREMENT",$D77),"--")</f>
        <v>--</v>
      </c>
      <c r="GH77" s="324" t="str">
        <f>IFERROR(GETPIVOTDATA("Average of VEHS(40)",#REF!,"TIMEINT",GH$9,"VEHICLETRAVELTIMEMEASUREMENT",$D77),"--")</f>
        <v>--</v>
      </c>
      <c r="GI77" s="324" t="str">
        <f>IFERROR(GETPIVOTDATA("Average of VEHS(40)",#REF!,"TIMEINT",GI$9,"VEHICLETRAVELTIMEMEASUREMENT",$D77),"--")</f>
        <v>--</v>
      </c>
      <c r="GJ77" s="324" t="str">
        <f>IFERROR(GETPIVOTDATA("Average of VEHS(40)",#REF!,"TIMEINT",GJ$9,"VEHICLETRAVELTIMEMEASUREMENT",$D77),"--")</f>
        <v>--</v>
      </c>
      <c r="GK77" s="324" t="str">
        <f>IFERROR(GETPIVOTDATA("Average of VEHS(40)",#REF!,"TIMEINT",GK$9,"VEHICLETRAVELTIMEMEASUREMENT",$D77),"--")</f>
        <v>--</v>
      </c>
      <c r="GL77" s="325" t="str">
        <f>IFERROR(GETPIVOTDATA("Average of VEHS(40)",#REF!,"TIMEINT",GL$9,"VEHICLETRAVELTIMEMEASUREMENT",$D77),"--")</f>
        <v>--</v>
      </c>
      <c r="GM77" s="331"/>
      <c r="GN77" s="209" t="str">
        <f t="shared" si="47"/>
        <v>--</v>
      </c>
      <c r="GO77" s="354" t="str">
        <f t="shared" si="48"/>
        <v>--</v>
      </c>
      <c r="GP77" s="325">
        <f t="shared" si="49"/>
        <v>0</v>
      </c>
      <c r="GQ77" s="331"/>
      <c r="GR77" s="209" t="str">
        <f>IFERROR(GETPIVOTDATA("Average of TRAVTM(60)",#REF!,"TIMEINT",GR$9,"VEHICLETRAVELTIMEMEASUREMENT",$D77)/3600/24,"--")</f>
        <v>--</v>
      </c>
      <c r="GS77" s="34" t="str">
        <f>IFERROR(GETPIVOTDATA("Average of TRAVTM(60)",#REF!,"TIMEINT",GS$9,"VEHICLETRAVELTIMEMEASUREMENT",$D77)/3600/24,"--")</f>
        <v>--</v>
      </c>
      <c r="GT77" s="34" t="str">
        <f>IFERROR(GETPIVOTDATA("Average of TRAVTM(60)",#REF!,"TIMEINT",GT$9,"VEHICLETRAVELTIMEMEASUREMENT",$D77)/3600/24,"--")</f>
        <v>--</v>
      </c>
      <c r="GU77" s="34" t="str">
        <f>IFERROR(GETPIVOTDATA("Average of TRAVTM(60)",#REF!,"TIMEINT",GU$9,"VEHICLETRAVELTIMEMEASUREMENT",$D77)/3600/24,"--")</f>
        <v>--</v>
      </c>
      <c r="GV77" s="34" t="str">
        <f>IFERROR(GETPIVOTDATA("Average of TRAVTM(60)",#REF!,"TIMEINT",GV$9,"VEHICLETRAVELTIMEMEASUREMENT",$D77)/3600/24,"--")</f>
        <v>--</v>
      </c>
      <c r="GW77" s="34" t="str">
        <f>IFERROR(GETPIVOTDATA("Average of TRAVTM(60)",#REF!,"TIMEINT",GW$9,"VEHICLETRAVELTIMEMEASUREMENT",$D77)/3600/24,"--")</f>
        <v>--</v>
      </c>
      <c r="GX77" s="34" t="str">
        <f>IFERROR(GETPIVOTDATA("Average of TRAVTM(60)",#REF!,"TIMEINT",GX$9,"VEHICLETRAVELTIMEMEASUREMENT",$D77)/3600/24,"--")</f>
        <v>--</v>
      </c>
      <c r="GY77" s="34" t="str">
        <f>IFERROR(GETPIVOTDATA("Average of TRAVTM(60)",#REF!,"TIMEINT",GY$9,"VEHICLETRAVELTIMEMEASUREMENT",$D77)/3600/24,"--")</f>
        <v>--</v>
      </c>
      <c r="GZ77" s="34" t="str">
        <f>IFERROR(GETPIVOTDATA("Average of TRAVTM(60)",#REF!,"TIMEINT",GZ$9,"VEHICLETRAVELTIMEMEASUREMENT",$D77)/3600/24,"--")</f>
        <v>--</v>
      </c>
      <c r="HA77" s="34" t="str">
        <f>IFERROR(GETPIVOTDATA("Average of TRAVTM(60)",#REF!,"TIMEINT",HA$9,"VEHICLETRAVELTIMEMEASUREMENT",$D77)/3600/24,"--")</f>
        <v>--</v>
      </c>
      <c r="HB77" s="34" t="str">
        <f>IFERROR(GETPIVOTDATA("Average of TRAVTM(60)",#REF!,"TIMEINT",HB$9,"VEHICLETRAVELTIMEMEASUREMENT",$D77)/3600/24,"--")</f>
        <v>--</v>
      </c>
      <c r="HC77" s="34" t="str">
        <f>IFERROR(GETPIVOTDATA("Average of TRAVTM(60)",#REF!,"TIMEINT",HC$9,"VEHICLETRAVELTIMEMEASUREMENT",$D77)/3600/24,"--")</f>
        <v>--</v>
      </c>
      <c r="HD77" s="34" t="str">
        <f>IFERROR(GETPIVOTDATA("Average of TRAVTM(60)",#REF!,"TIMEINT",HD$9,"VEHICLETRAVELTIMEMEASUREMENT",$D77)/3600/24,"--")</f>
        <v>--</v>
      </c>
      <c r="HE77" s="34" t="str">
        <f>IFERROR(GETPIVOTDATA("Average of TRAVTM(60)",#REF!,"TIMEINT",HE$9,"VEHICLETRAVELTIMEMEASUREMENT",$D77)/3600/24,"--")</f>
        <v>--</v>
      </c>
      <c r="HF77" s="34" t="str">
        <f>IFERROR(GETPIVOTDATA("Average of TRAVTM(60)",#REF!,"TIMEINT",HF$9,"VEHICLETRAVELTIMEMEASUREMENT",$D77)/3600/24,"--")</f>
        <v>--</v>
      </c>
      <c r="HG77" s="134" t="str">
        <f>IFERROR(GETPIVOTDATA("Average of TRAVTM(60)",#REF!,"TIMEINT",HG$9,"VEHICLETRAVELTIMEMEASUREMENT",$D77)/3600/24,"--")</f>
        <v>--</v>
      </c>
      <c r="HH77" s="331"/>
      <c r="HI77" s="323" t="str">
        <f>IFERROR(GETPIVOTDATA("Average of VEHS(60)",#REF!,"TIMEINT",HI$9,"VEHICLETRAVELTIMEMEASUREMENT",$D77),"--")</f>
        <v>--</v>
      </c>
      <c r="HJ77" s="324" t="str">
        <f>IFERROR(GETPIVOTDATA("Average of VEHS(60)",#REF!,"TIMEINT",HJ$9,"VEHICLETRAVELTIMEMEASUREMENT",$D77),"--")</f>
        <v>--</v>
      </c>
      <c r="HK77" s="324" t="str">
        <f>IFERROR(GETPIVOTDATA("Average of VEHS(60)",#REF!,"TIMEINT",HK$9,"VEHICLETRAVELTIMEMEASUREMENT",$D77),"--")</f>
        <v>--</v>
      </c>
      <c r="HL77" s="324" t="str">
        <f>IFERROR(GETPIVOTDATA("Average of VEHS(60)",#REF!,"TIMEINT",HL$9,"VEHICLETRAVELTIMEMEASUREMENT",$D77),"--")</f>
        <v>--</v>
      </c>
      <c r="HM77" s="324" t="str">
        <f>IFERROR(GETPIVOTDATA("Average of VEHS(60)",#REF!,"TIMEINT",HM$9,"VEHICLETRAVELTIMEMEASUREMENT",$D77),"--")</f>
        <v>--</v>
      </c>
      <c r="HN77" s="324" t="str">
        <f>IFERROR(GETPIVOTDATA("Average of VEHS(60)",#REF!,"TIMEINT",HN$9,"VEHICLETRAVELTIMEMEASUREMENT",$D77),"--")</f>
        <v>--</v>
      </c>
      <c r="HO77" s="324" t="str">
        <f>IFERROR(GETPIVOTDATA("Average of VEHS(60)",#REF!,"TIMEINT",HO$9,"VEHICLETRAVELTIMEMEASUREMENT",$D77),"--")</f>
        <v>--</v>
      </c>
      <c r="HP77" s="324" t="str">
        <f>IFERROR(GETPIVOTDATA("Average of VEHS(60)",#REF!,"TIMEINT",HP$9,"VEHICLETRAVELTIMEMEASUREMENT",$D77),"--")</f>
        <v>--</v>
      </c>
      <c r="HQ77" s="324" t="str">
        <f>IFERROR(GETPIVOTDATA("Average of VEHS(60)",#REF!,"TIMEINT",HQ$9,"VEHICLETRAVELTIMEMEASUREMENT",$D77),"--")</f>
        <v>--</v>
      </c>
      <c r="HR77" s="324" t="str">
        <f>IFERROR(GETPIVOTDATA("Average of VEHS(60)",#REF!,"TIMEINT",HR$9,"VEHICLETRAVELTIMEMEASUREMENT",$D77),"--")</f>
        <v>--</v>
      </c>
      <c r="HS77" s="324" t="str">
        <f>IFERROR(GETPIVOTDATA("Average of VEHS(60)",#REF!,"TIMEINT",HS$9,"VEHICLETRAVELTIMEMEASUREMENT",$D77),"--")</f>
        <v>--</v>
      </c>
      <c r="HT77" s="324" t="str">
        <f>IFERROR(GETPIVOTDATA("Average of VEHS(60)",#REF!,"TIMEINT",HT$9,"VEHICLETRAVELTIMEMEASUREMENT",$D77),"--")</f>
        <v>--</v>
      </c>
      <c r="HU77" s="324" t="str">
        <f>IFERROR(GETPIVOTDATA("Average of VEHS(60)",#REF!,"TIMEINT",HU$9,"VEHICLETRAVELTIMEMEASUREMENT",$D77),"--")</f>
        <v>--</v>
      </c>
      <c r="HV77" s="324" t="str">
        <f>IFERROR(GETPIVOTDATA("Average of VEHS(60)",#REF!,"TIMEINT",HV$9,"VEHICLETRAVELTIMEMEASUREMENT",$D77),"--")</f>
        <v>--</v>
      </c>
      <c r="HW77" s="324" t="str">
        <f>IFERROR(GETPIVOTDATA("Average of VEHS(60)",#REF!,"TIMEINT",HW$9,"VEHICLETRAVELTIMEMEASUREMENT",$D77),"--")</f>
        <v>--</v>
      </c>
      <c r="HX77" s="325" t="str">
        <f>IFERROR(GETPIVOTDATA("Average of VEHS(60)",#REF!,"TIMEINT",HX$9,"VEHICLETRAVELTIMEMEASUREMENT",$D77),"--")</f>
        <v>--</v>
      </c>
      <c r="HY77" s="331"/>
      <c r="HZ77" s="209" t="str">
        <f t="shared" si="50"/>
        <v>--</v>
      </c>
      <c r="IA77" s="354" t="str">
        <f t="shared" si="51"/>
        <v>--</v>
      </c>
      <c r="IB77" s="325">
        <f t="shared" si="52"/>
        <v>0</v>
      </c>
      <c r="IC77" s="638"/>
      <c r="ID77" s="323" t="str">
        <f>IFERROR(AVERAGEIFS('VISSIM Travel Time Outputs'!#REF!,'VISSIM Travel Time Outputs'!#REF!,$D77,'VISSIM Travel Time Outputs'!#REF!,"AVG",'VISSIM Travel Time Outputs'!#REF!,ID$9),"-")</f>
        <v>-</v>
      </c>
      <c r="IE77" s="324" t="str">
        <f>IFERROR(AVERAGEIFS('VISSIM Travel Time Outputs'!#REF!,'VISSIM Travel Time Outputs'!#REF!,$D77,'VISSIM Travel Time Outputs'!#REF!,"AVG",'VISSIM Travel Time Outputs'!#REF!,IE$9),"-")</f>
        <v>-</v>
      </c>
      <c r="IF77" s="324" t="str">
        <f>IFERROR(AVERAGEIFS('VISSIM Travel Time Outputs'!#REF!,'VISSIM Travel Time Outputs'!#REF!,$D77,'VISSIM Travel Time Outputs'!#REF!,"AVG",'VISSIM Travel Time Outputs'!#REF!,IF$9),"-")</f>
        <v>-</v>
      </c>
      <c r="IG77" s="324" t="str">
        <f>IFERROR(AVERAGEIFS('VISSIM Travel Time Outputs'!#REF!,'VISSIM Travel Time Outputs'!#REF!,$D77,'VISSIM Travel Time Outputs'!#REF!,"AVG",'VISSIM Travel Time Outputs'!#REF!,IG$9),"-")</f>
        <v>-</v>
      </c>
      <c r="IH77" s="324" t="str">
        <f>IFERROR(AVERAGEIFS('VISSIM Travel Time Outputs'!#REF!,'VISSIM Travel Time Outputs'!#REF!,$D77,'VISSIM Travel Time Outputs'!#REF!,"AVG",'VISSIM Travel Time Outputs'!#REF!,IH$9),"-")</f>
        <v>-</v>
      </c>
      <c r="II77" s="324" t="str">
        <f>IFERROR(AVERAGEIFS('VISSIM Travel Time Outputs'!#REF!,'VISSIM Travel Time Outputs'!#REF!,$D77,'VISSIM Travel Time Outputs'!#REF!,"AVG",'VISSIM Travel Time Outputs'!#REF!,II$9),"-")</f>
        <v>-</v>
      </c>
      <c r="IJ77" s="324" t="str">
        <f>IFERROR(AVERAGEIFS('VISSIM Travel Time Outputs'!#REF!,'VISSIM Travel Time Outputs'!#REF!,$D77,'VISSIM Travel Time Outputs'!#REF!,"AVG",'VISSIM Travel Time Outputs'!#REF!,IJ$9),"-")</f>
        <v>-</v>
      </c>
      <c r="IK77" s="324" t="str">
        <f>IFERROR(AVERAGEIFS('VISSIM Travel Time Outputs'!#REF!,'VISSIM Travel Time Outputs'!#REF!,$D77,'VISSIM Travel Time Outputs'!#REF!,"AVG",'VISSIM Travel Time Outputs'!#REF!,IK$9),"-")</f>
        <v>-</v>
      </c>
      <c r="IL77" s="324" t="str">
        <f>IFERROR(AVERAGEIFS('VISSIM Travel Time Outputs'!#REF!,'VISSIM Travel Time Outputs'!#REF!,$D77,'VISSIM Travel Time Outputs'!#REF!,"AVG",'VISSIM Travel Time Outputs'!#REF!,IL$9),"-")</f>
        <v>-</v>
      </c>
      <c r="IM77" s="324" t="str">
        <f>IFERROR(AVERAGEIFS('VISSIM Travel Time Outputs'!#REF!,'VISSIM Travel Time Outputs'!#REF!,$D77,'VISSIM Travel Time Outputs'!#REF!,"AVG",'VISSIM Travel Time Outputs'!#REF!,IM$9),"-")</f>
        <v>-</v>
      </c>
      <c r="IN77" s="324" t="str">
        <f>IFERROR(AVERAGEIFS('VISSIM Travel Time Outputs'!#REF!,'VISSIM Travel Time Outputs'!#REF!,$D77,'VISSIM Travel Time Outputs'!#REF!,"AVG",'VISSIM Travel Time Outputs'!#REF!,IN$9),"-")</f>
        <v>-</v>
      </c>
      <c r="IO77" s="324" t="str">
        <f>IFERROR(AVERAGEIFS('VISSIM Travel Time Outputs'!#REF!,'VISSIM Travel Time Outputs'!#REF!,$D77,'VISSIM Travel Time Outputs'!#REF!,"AVG",'VISSIM Travel Time Outputs'!#REF!,IO$9),"-")</f>
        <v>-</v>
      </c>
      <c r="IP77" s="324" t="str">
        <f>IFERROR(AVERAGEIFS('VISSIM Travel Time Outputs'!#REF!,'VISSIM Travel Time Outputs'!#REF!,$D77,'VISSIM Travel Time Outputs'!#REF!,"AVG",'VISSIM Travel Time Outputs'!#REF!,IP$9),"-")</f>
        <v>-</v>
      </c>
      <c r="IQ77" s="324" t="str">
        <f>IFERROR(AVERAGEIFS('VISSIM Travel Time Outputs'!#REF!,'VISSIM Travel Time Outputs'!#REF!,$D77,'VISSIM Travel Time Outputs'!#REF!,"AVG",'VISSIM Travel Time Outputs'!#REF!,IQ$9),"-")</f>
        <v>-</v>
      </c>
      <c r="IR77" s="324" t="str">
        <f>IFERROR(AVERAGEIFS('VISSIM Travel Time Outputs'!#REF!,'VISSIM Travel Time Outputs'!#REF!,$D77,'VISSIM Travel Time Outputs'!#REF!,"AVG",'VISSIM Travel Time Outputs'!#REF!,IR$9),"-")</f>
        <v>-</v>
      </c>
      <c r="IS77" s="325" t="str">
        <f>IFERROR(AVERAGEIFS('VISSIM Travel Time Outputs'!#REF!,'VISSIM Travel Time Outputs'!#REF!,$D77,'VISSIM Travel Time Outputs'!#REF!,"AVG",'VISSIM Travel Time Outputs'!#REF!,IS$9),"-")</f>
        <v>-</v>
      </c>
      <c r="IT77" s="325" t="str">
        <f t="shared" si="53"/>
        <v>--</v>
      </c>
    </row>
    <row r="78" spans="1:254" x14ac:dyDescent="0.35">
      <c r="A78" s="252" t="str">
        <f t="shared" si="34"/>
        <v>H</v>
      </c>
      <c r="B78" s="319">
        <f t="shared" si="54"/>
        <v>69</v>
      </c>
      <c r="C78" s="413">
        <f>INDEX('Input - Travel Times'!$B$3:$AH$103,MATCH($B78,'Input - Travel Times'!$B$3:$B$103,0),MATCH(C$9,'Input - Travel Times'!$B$3:$AH$3,0))</f>
        <v>0</v>
      </c>
      <c r="D78" s="150">
        <f>INDEX('Input - Travel Times'!$B$3:$AH$103,MATCH($B78,'Input - Travel Times'!$B$3:$B$103,0),MATCH(D$9,'Input - Travel Times'!$B$3:$AH$3,0))</f>
        <v>0</v>
      </c>
      <c r="E78" s="518">
        <f>TIME(0,0,INDEX('Input - Travel Times'!$B$3:$AH$103,MATCH($B78,'Input - Travel Times'!$B$3:$B$103,0),MATCH(E$9,'Input - Travel Times'!$B$3:$AH$3,0)))</f>
        <v>0</v>
      </c>
      <c r="F78" s="518">
        <f>TIME(0,0,INDEX('Input - Travel Times'!$B$3:$AH$103,MATCH($B78,'Input - Travel Times'!$B$3:$B$103,0),MATCH(F$9,'Input - Travel Times'!$B$3:$AH$3,0)))</f>
        <v>0</v>
      </c>
      <c r="G78" s="518">
        <f>TIME(0,0,INDEX('Input - Travel Times'!$B$3:$AH$103,MATCH($B78,'Input - Travel Times'!$B$3:$B$103,0),MATCH(G$9,'Input - Travel Times'!$B$3:$AH$3,0)))</f>
        <v>0</v>
      </c>
      <c r="H78" s="518">
        <f>TIME(0,0,INDEX('Input - Travel Times'!$B$3:$AH$103,MATCH($B78,'Input - Travel Times'!$B$3:$B$103,0),MATCH(H$9,'Input - Travel Times'!$B$3:$AH$3,0)))</f>
        <v>0</v>
      </c>
      <c r="J78" s="209" t="str">
        <f>IFERROR(TIME(0,0,AVERAGEIFS('VISSIM Travel Time Outputs'!$I:$I,'VISSIM Travel Time Outputs'!$D:$D,$D78,'VISSIM Travel Time Outputs'!$A:$A,"AVG",'VISSIM Travel Time Outputs'!$B:$B,J$9)),"-")</f>
        <v>-</v>
      </c>
      <c r="K78" s="34" t="str">
        <f>IFERROR(TIME(0,0,AVERAGEIFS('VISSIM Travel Time Outputs'!$I:$I,'VISSIM Travel Time Outputs'!$D:$D,$D78,'VISSIM Travel Time Outputs'!$A:$A,"AVG",'VISSIM Travel Time Outputs'!$B:$B,K$9)),"-")</f>
        <v>-</v>
      </c>
      <c r="L78" s="34" t="str">
        <f>IFERROR(TIME(0,0,AVERAGEIFS('VISSIM Travel Time Outputs'!$I:$I,'VISSIM Travel Time Outputs'!$D:$D,$D78,'VISSIM Travel Time Outputs'!$A:$A,"AVG",'VISSIM Travel Time Outputs'!$B:$B,L$9)),"-")</f>
        <v>-</v>
      </c>
      <c r="M78" s="34" t="str">
        <f>IFERROR(TIME(0,0,AVERAGEIFS('VISSIM Travel Time Outputs'!$I:$I,'VISSIM Travel Time Outputs'!$D:$D,$D78,'VISSIM Travel Time Outputs'!$A:$A,"AVG",'VISSIM Travel Time Outputs'!$B:$B,M$9)),"-")</f>
        <v>-</v>
      </c>
      <c r="N78" s="34" t="str">
        <f>IFERROR(TIME(0,0,AVERAGEIFS('VISSIM Travel Time Outputs'!$I:$I,'VISSIM Travel Time Outputs'!$D:$D,$D78,'VISSIM Travel Time Outputs'!$A:$A,"AVG",'VISSIM Travel Time Outputs'!$B:$B,N$9)),"-")</f>
        <v>-</v>
      </c>
      <c r="O78" s="34" t="str">
        <f>IFERROR(TIME(0,0,AVERAGEIFS('VISSIM Travel Time Outputs'!$I:$I,'VISSIM Travel Time Outputs'!$D:$D,$D78,'VISSIM Travel Time Outputs'!$A:$A,"AVG",'VISSIM Travel Time Outputs'!$B:$B,O$9)),"-")</f>
        <v>-</v>
      </c>
      <c r="P78" s="34" t="str">
        <f>IFERROR(TIME(0,0,AVERAGEIFS('VISSIM Travel Time Outputs'!$I:$I,'VISSIM Travel Time Outputs'!$D:$D,$D78,'VISSIM Travel Time Outputs'!$A:$A,"AVG",'VISSIM Travel Time Outputs'!$B:$B,P$9)),"-")</f>
        <v>-</v>
      </c>
      <c r="Q78" s="34" t="str">
        <f>IFERROR(TIME(0,0,AVERAGEIFS('VISSIM Travel Time Outputs'!$I:$I,'VISSIM Travel Time Outputs'!$D:$D,$D78,'VISSIM Travel Time Outputs'!$A:$A,"AVG",'VISSIM Travel Time Outputs'!$B:$B,Q$9)),"-")</f>
        <v>-</v>
      </c>
      <c r="R78" s="34" t="str">
        <f>IFERROR(TIME(0,0,AVERAGEIFS('VISSIM Travel Time Outputs'!$I:$I,'VISSIM Travel Time Outputs'!$D:$D,$D78,'VISSIM Travel Time Outputs'!$A:$A,"AVG",'VISSIM Travel Time Outputs'!$B:$B,R$9)),"-")</f>
        <v>-</v>
      </c>
      <c r="S78" s="34" t="str">
        <f>IFERROR(TIME(0,0,AVERAGEIFS('VISSIM Travel Time Outputs'!$I:$I,'VISSIM Travel Time Outputs'!$D:$D,$D78,'VISSIM Travel Time Outputs'!$A:$A,"AVG",'VISSIM Travel Time Outputs'!$B:$B,S$9)),"-")</f>
        <v>-</v>
      </c>
      <c r="T78" s="34" t="str">
        <f>IFERROR(TIME(0,0,AVERAGEIFS('VISSIM Travel Time Outputs'!$I:$I,'VISSIM Travel Time Outputs'!$D:$D,$D78,'VISSIM Travel Time Outputs'!$A:$A,"AVG",'VISSIM Travel Time Outputs'!$B:$B,T$9)),"-")</f>
        <v>-</v>
      </c>
      <c r="U78" s="34" t="str">
        <f>IFERROR(TIME(0,0,AVERAGEIFS('VISSIM Travel Time Outputs'!$I:$I,'VISSIM Travel Time Outputs'!$D:$D,$D78,'VISSIM Travel Time Outputs'!$A:$A,"AVG",'VISSIM Travel Time Outputs'!$B:$B,U$9)),"-")</f>
        <v>-</v>
      </c>
      <c r="V78" s="34" t="str">
        <f>IFERROR(TIME(0,0,AVERAGEIFS('VISSIM Travel Time Outputs'!$I:$I,'VISSIM Travel Time Outputs'!$D:$D,$D78,'VISSIM Travel Time Outputs'!$A:$A,"AVG",'VISSIM Travel Time Outputs'!$B:$B,V$9)),"-")</f>
        <v>-</v>
      </c>
      <c r="W78" s="34" t="str">
        <f>IFERROR(TIME(0,0,AVERAGEIFS('VISSIM Travel Time Outputs'!$I:$I,'VISSIM Travel Time Outputs'!$D:$D,$D78,'VISSIM Travel Time Outputs'!$A:$A,"AVG",'VISSIM Travel Time Outputs'!$B:$B,W$9)),"-")</f>
        <v>-</v>
      </c>
      <c r="X78" s="34" t="str">
        <f>IFERROR(TIME(0,0,AVERAGEIFS('VISSIM Travel Time Outputs'!$I:$I,'VISSIM Travel Time Outputs'!$D:$D,$D78,'VISSIM Travel Time Outputs'!$A:$A,"AVG",'VISSIM Travel Time Outputs'!$B:$B,X$9)),"-")</f>
        <v>-</v>
      </c>
      <c r="Y78" s="134" t="str">
        <f>IFERROR(TIME(0,0,AVERAGEIFS('VISSIM Travel Time Outputs'!$I:$I,'VISSIM Travel Time Outputs'!$D:$D,$D78,'VISSIM Travel Time Outputs'!$A:$A,"AVG",'VISSIM Travel Time Outputs'!$B:$B,Y$9)),"-")</f>
        <v>-</v>
      </c>
      <c r="Z78" s="254"/>
      <c r="AA78" s="323" t="str">
        <f>IFERROR(AVERAGEIFS('VISSIM Travel Time Outputs'!$F:$F,'VISSIM Travel Time Outputs'!$D:$D,$D78,'VISSIM Travel Time Outputs'!$A:$A,"AVG",'VISSIM Travel Time Outputs'!$B:$B,AA$9),"-")</f>
        <v>-</v>
      </c>
      <c r="AB78" s="324" t="str">
        <f>IFERROR(AVERAGEIFS('VISSIM Travel Time Outputs'!$F:$F,'VISSIM Travel Time Outputs'!$D:$D,$D78,'VISSIM Travel Time Outputs'!$A:$A,"AVG",'VISSIM Travel Time Outputs'!$B:$B,AB$9),"-")</f>
        <v>-</v>
      </c>
      <c r="AC78" s="324" t="str">
        <f>IFERROR(AVERAGEIFS('VISSIM Travel Time Outputs'!$F:$F,'VISSIM Travel Time Outputs'!$D:$D,$D78,'VISSIM Travel Time Outputs'!$A:$A,"AVG",'VISSIM Travel Time Outputs'!$B:$B,AC$9),"-")</f>
        <v>-</v>
      </c>
      <c r="AD78" s="324" t="str">
        <f>IFERROR(AVERAGEIFS('VISSIM Travel Time Outputs'!$F:$F,'VISSIM Travel Time Outputs'!$D:$D,$D78,'VISSIM Travel Time Outputs'!$A:$A,"AVG",'VISSIM Travel Time Outputs'!$B:$B,AD$9),"-")</f>
        <v>-</v>
      </c>
      <c r="AE78" s="324" t="str">
        <f>IFERROR(AVERAGEIFS('VISSIM Travel Time Outputs'!$F:$F,'VISSIM Travel Time Outputs'!$D:$D,$D78,'VISSIM Travel Time Outputs'!$A:$A,"AVG",'VISSIM Travel Time Outputs'!$B:$B,AE$9),"-")</f>
        <v>-</v>
      </c>
      <c r="AF78" s="324" t="str">
        <f>IFERROR(AVERAGEIFS('VISSIM Travel Time Outputs'!$F:$F,'VISSIM Travel Time Outputs'!$D:$D,$D78,'VISSIM Travel Time Outputs'!$A:$A,"AVG",'VISSIM Travel Time Outputs'!$B:$B,AF$9),"-")</f>
        <v>-</v>
      </c>
      <c r="AG78" s="324" t="str">
        <f>IFERROR(AVERAGEIFS('VISSIM Travel Time Outputs'!$F:$F,'VISSIM Travel Time Outputs'!$D:$D,$D78,'VISSIM Travel Time Outputs'!$A:$A,"AVG",'VISSIM Travel Time Outputs'!$B:$B,AG$9),"-")</f>
        <v>-</v>
      </c>
      <c r="AH78" s="324" t="str">
        <f>IFERROR(AVERAGEIFS('VISSIM Travel Time Outputs'!$F:$F,'VISSIM Travel Time Outputs'!$D:$D,$D78,'VISSIM Travel Time Outputs'!$A:$A,"AVG",'VISSIM Travel Time Outputs'!$B:$B,AH$9),"-")</f>
        <v>-</v>
      </c>
      <c r="AI78" s="324" t="str">
        <f>IFERROR(AVERAGEIFS('VISSIM Travel Time Outputs'!$F:$F,'VISSIM Travel Time Outputs'!$D:$D,$D78,'VISSIM Travel Time Outputs'!$A:$A,"AVG",'VISSIM Travel Time Outputs'!$B:$B,AI$9),"-")</f>
        <v>-</v>
      </c>
      <c r="AJ78" s="324" t="str">
        <f>IFERROR(AVERAGEIFS('VISSIM Travel Time Outputs'!$F:$F,'VISSIM Travel Time Outputs'!$D:$D,$D78,'VISSIM Travel Time Outputs'!$A:$A,"AVG",'VISSIM Travel Time Outputs'!$B:$B,AJ$9),"-")</f>
        <v>-</v>
      </c>
      <c r="AK78" s="324" t="str">
        <f>IFERROR(AVERAGEIFS('VISSIM Travel Time Outputs'!$F:$F,'VISSIM Travel Time Outputs'!$D:$D,$D78,'VISSIM Travel Time Outputs'!$A:$A,"AVG",'VISSIM Travel Time Outputs'!$B:$B,AK$9),"-")</f>
        <v>-</v>
      </c>
      <c r="AL78" s="324" t="str">
        <f>IFERROR(AVERAGEIFS('VISSIM Travel Time Outputs'!$F:$F,'VISSIM Travel Time Outputs'!$D:$D,$D78,'VISSIM Travel Time Outputs'!$A:$A,"AVG",'VISSIM Travel Time Outputs'!$B:$B,AL$9),"-")</f>
        <v>-</v>
      </c>
      <c r="AM78" s="324" t="str">
        <f>IFERROR(AVERAGEIFS('VISSIM Travel Time Outputs'!$F:$F,'VISSIM Travel Time Outputs'!$D:$D,$D78,'VISSIM Travel Time Outputs'!$A:$A,"AVG",'VISSIM Travel Time Outputs'!$B:$B,AM$9),"-")</f>
        <v>-</v>
      </c>
      <c r="AN78" s="324" t="str">
        <f>IFERROR(AVERAGEIFS('VISSIM Travel Time Outputs'!$F:$F,'VISSIM Travel Time Outputs'!$D:$D,$D78,'VISSIM Travel Time Outputs'!$A:$A,"AVG",'VISSIM Travel Time Outputs'!$B:$B,AN$9),"-")</f>
        <v>-</v>
      </c>
      <c r="AO78" s="324" t="str">
        <f>IFERROR(AVERAGEIFS('VISSIM Travel Time Outputs'!$F:$F,'VISSIM Travel Time Outputs'!$D:$D,$D78,'VISSIM Travel Time Outputs'!$A:$A,"AVG",'VISSIM Travel Time Outputs'!$B:$B,AO$9),"-")</f>
        <v>-</v>
      </c>
      <c r="AP78" s="325" t="str">
        <f>IFERROR(AVERAGEIFS('VISSIM Travel Time Outputs'!$F:$F,'VISSIM Travel Time Outputs'!$D:$D,$D78,'VISSIM Travel Time Outputs'!$A:$A,"AVG",'VISSIM Travel Time Outputs'!$B:$B,AP$9),"-")</f>
        <v>-</v>
      </c>
      <c r="AQ78" s="331"/>
      <c r="AR78" s="209" t="str">
        <f t="shared" si="35"/>
        <v>--</v>
      </c>
      <c r="AS78" s="354" t="str">
        <f t="shared" si="36"/>
        <v>--</v>
      </c>
      <c r="AT78" s="325">
        <f t="shared" si="37"/>
        <v>0</v>
      </c>
      <c r="AU78" s="255"/>
      <c r="AV78" s="209" t="str">
        <f>IFERROR(TIME(0,0,AVERAGEIFS('VISSIM Travel Time Outputs'!$J:$J,'VISSIM Travel Time Outputs'!$D:$D,$D78,'VISSIM Travel Time Outputs'!$A:$A,"AVG",'VISSIM Travel Time Outputs'!$B:$B,AV$9)),"-")</f>
        <v>-</v>
      </c>
      <c r="AW78" s="34" t="str">
        <f>IFERROR(TIME(0,0,AVERAGEIFS('VISSIM Travel Time Outputs'!$J:$J,'VISSIM Travel Time Outputs'!$D:$D,$D78,'VISSIM Travel Time Outputs'!$A:$A,"AVG",'VISSIM Travel Time Outputs'!$B:$B,AW$9)),"-")</f>
        <v>-</v>
      </c>
      <c r="AX78" s="34" t="str">
        <f>IFERROR(TIME(0,0,AVERAGEIFS('VISSIM Travel Time Outputs'!$J:$J,'VISSIM Travel Time Outputs'!$D:$D,$D78,'VISSIM Travel Time Outputs'!$A:$A,"AVG",'VISSIM Travel Time Outputs'!$B:$B,AX$9)),"-")</f>
        <v>-</v>
      </c>
      <c r="AY78" s="34" t="str">
        <f>IFERROR(TIME(0,0,AVERAGEIFS('VISSIM Travel Time Outputs'!$J:$J,'VISSIM Travel Time Outputs'!$D:$D,$D78,'VISSIM Travel Time Outputs'!$A:$A,"AVG",'VISSIM Travel Time Outputs'!$B:$B,AY$9)),"-")</f>
        <v>-</v>
      </c>
      <c r="AZ78" s="34" t="str">
        <f>IFERROR(TIME(0,0,AVERAGEIFS('VISSIM Travel Time Outputs'!$J:$J,'VISSIM Travel Time Outputs'!$D:$D,$D78,'VISSIM Travel Time Outputs'!$A:$A,"AVG",'VISSIM Travel Time Outputs'!$B:$B,AZ$9)),"-")</f>
        <v>-</v>
      </c>
      <c r="BA78" s="34" t="str">
        <f>IFERROR(TIME(0,0,AVERAGEIFS('VISSIM Travel Time Outputs'!$J:$J,'VISSIM Travel Time Outputs'!$D:$D,$D78,'VISSIM Travel Time Outputs'!$A:$A,"AVG",'VISSIM Travel Time Outputs'!$B:$B,BA$9)),"-")</f>
        <v>-</v>
      </c>
      <c r="BB78" s="34" t="str">
        <f>IFERROR(TIME(0,0,AVERAGEIFS('VISSIM Travel Time Outputs'!$J:$J,'VISSIM Travel Time Outputs'!$D:$D,$D78,'VISSIM Travel Time Outputs'!$A:$A,"AVG",'VISSIM Travel Time Outputs'!$B:$B,BB$9)),"-")</f>
        <v>-</v>
      </c>
      <c r="BC78" s="34" t="str">
        <f>IFERROR(TIME(0,0,AVERAGEIFS('VISSIM Travel Time Outputs'!$J:$J,'VISSIM Travel Time Outputs'!$D:$D,$D78,'VISSIM Travel Time Outputs'!$A:$A,"AVG",'VISSIM Travel Time Outputs'!$B:$B,BC$9)),"-")</f>
        <v>-</v>
      </c>
      <c r="BD78" s="34" t="str">
        <f>IFERROR(TIME(0,0,AVERAGEIFS('VISSIM Travel Time Outputs'!$J:$J,'VISSIM Travel Time Outputs'!$D:$D,$D78,'VISSIM Travel Time Outputs'!$A:$A,"AVG",'VISSIM Travel Time Outputs'!$B:$B,BD$9)),"-")</f>
        <v>-</v>
      </c>
      <c r="BE78" s="34" t="str">
        <f>IFERROR(TIME(0,0,AVERAGEIFS('VISSIM Travel Time Outputs'!$J:$J,'VISSIM Travel Time Outputs'!$D:$D,$D78,'VISSIM Travel Time Outputs'!$A:$A,"AVG",'VISSIM Travel Time Outputs'!$B:$B,BE$9)),"-")</f>
        <v>-</v>
      </c>
      <c r="BF78" s="34" t="str">
        <f>IFERROR(TIME(0,0,AVERAGEIFS('VISSIM Travel Time Outputs'!$J:$J,'VISSIM Travel Time Outputs'!$D:$D,$D78,'VISSIM Travel Time Outputs'!$A:$A,"AVG",'VISSIM Travel Time Outputs'!$B:$B,BF$9)),"-")</f>
        <v>-</v>
      </c>
      <c r="BG78" s="34" t="str">
        <f>IFERROR(TIME(0,0,AVERAGEIFS('VISSIM Travel Time Outputs'!$J:$J,'VISSIM Travel Time Outputs'!$D:$D,$D78,'VISSIM Travel Time Outputs'!$A:$A,"AVG",'VISSIM Travel Time Outputs'!$B:$B,BG$9)),"-")</f>
        <v>-</v>
      </c>
      <c r="BH78" s="34" t="str">
        <f>IFERROR(TIME(0,0,AVERAGEIFS('VISSIM Travel Time Outputs'!$J:$J,'VISSIM Travel Time Outputs'!$D:$D,$D78,'VISSIM Travel Time Outputs'!$A:$A,"AVG",'VISSIM Travel Time Outputs'!$B:$B,BH$9)),"-")</f>
        <v>-</v>
      </c>
      <c r="BI78" s="34" t="str">
        <f>IFERROR(TIME(0,0,AVERAGEIFS('VISSIM Travel Time Outputs'!$J:$J,'VISSIM Travel Time Outputs'!$D:$D,$D78,'VISSIM Travel Time Outputs'!$A:$A,"AVG",'VISSIM Travel Time Outputs'!$B:$B,BI$9)),"-")</f>
        <v>-</v>
      </c>
      <c r="BJ78" s="34" t="str">
        <f>IFERROR(TIME(0,0,AVERAGEIFS('VISSIM Travel Time Outputs'!$J:$J,'VISSIM Travel Time Outputs'!$D:$D,$D78,'VISSIM Travel Time Outputs'!$A:$A,"AVG",'VISSIM Travel Time Outputs'!$B:$B,BJ$9)),"-")</f>
        <v>-</v>
      </c>
      <c r="BK78" s="134" t="str">
        <f>IFERROR(TIME(0,0,AVERAGEIFS('VISSIM Travel Time Outputs'!$J:$J,'VISSIM Travel Time Outputs'!$D:$D,$D78,'VISSIM Travel Time Outputs'!$A:$A,"AVG",'VISSIM Travel Time Outputs'!$B:$B,BK$9)),"-")</f>
        <v>-</v>
      </c>
      <c r="BL78" s="126"/>
      <c r="BM78" s="323" t="str">
        <f>IFERROR(AVERAGEIFS('VISSIM Travel Time Outputs'!$G:$G,'VISSIM Travel Time Outputs'!$D:$D,$D78,'VISSIM Travel Time Outputs'!$A:$A,"AVG",'VISSIM Travel Time Outputs'!$B:$B,BM$9),"-")</f>
        <v>-</v>
      </c>
      <c r="BN78" s="324" t="str">
        <f>IFERROR(AVERAGEIFS('VISSIM Travel Time Outputs'!$G:$G,'VISSIM Travel Time Outputs'!$D:$D,$D78,'VISSIM Travel Time Outputs'!$A:$A,"AVG",'VISSIM Travel Time Outputs'!$B:$B,BN$9),"-")</f>
        <v>-</v>
      </c>
      <c r="BO78" s="324" t="str">
        <f>IFERROR(AVERAGEIFS('VISSIM Travel Time Outputs'!$G:$G,'VISSIM Travel Time Outputs'!$D:$D,$D78,'VISSIM Travel Time Outputs'!$A:$A,"AVG",'VISSIM Travel Time Outputs'!$B:$B,BO$9),"-")</f>
        <v>-</v>
      </c>
      <c r="BP78" s="324" t="str">
        <f>IFERROR(AVERAGEIFS('VISSIM Travel Time Outputs'!$G:$G,'VISSIM Travel Time Outputs'!$D:$D,$D78,'VISSIM Travel Time Outputs'!$A:$A,"AVG",'VISSIM Travel Time Outputs'!$B:$B,BP$9),"-")</f>
        <v>-</v>
      </c>
      <c r="BQ78" s="324" t="str">
        <f>IFERROR(AVERAGEIFS('VISSIM Travel Time Outputs'!$G:$G,'VISSIM Travel Time Outputs'!$D:$D,$D78,'VISSIM Travel Time Outputs'!$A:$A,"AVG",'VISSIM Travel Time Outputs'!$B:$B,BQ$9),"-")</f>
        <v>-</v>
      </c>
      <c r="BR78" s="324" t="str">
        <f>IFERROR(AVERAGEIFS('VISSIM Travel Time Outputs'!$G:$G,'VISSIM Travel Time Outputs'!$D:$D,$D78,'VISSIM Travel Time Outputs'!$A:$A,"AVG",'VISSIM Travel Time Outputs'!$B:$B,BR$9),"-")</f>
        <v>-</v>
      </c>
      <c r="BS78" s="324" t="str">
        <f>IFERROR(AVERAGEIFS('VISSIM Travel Time Outputs'!$G:$G,'VISSIM Travel Time Outputs'!$D:$D,$D78,'VISSIM Travel Time Outputs'!$A:$A,"AVG",'VISSIM Travel Time Outputs'!$B:$B,BS$9),"-")</f>
        <v>-</v>
      </c>
      <c r="BT78" s="324" t="str">
        <f>IFERROR(AVERAGEIFS('VISSIM Travel Time Outputs'!$G:$G,'VISSIM Travel Time Outputs'!$D:$D,$D78,'VISSIM Travel Time Outputs'!$A:$A,"AVG",'VISSIM Travel Time Outputs'!$B:$B,BT$9),"-")</f>
        <v>-</v>
      </c>
      <c r="BU78" s="324" t="str">
        <f>IFERROR(AVERAGEIFS('VISSIM Travel Time Outputs'!$G:$G,'VISSIM Travel Time Outputs'!$D:$D,$D78,'VISSIM Travel Time Outputs'!$A:$A,"AVG",'VISSIM Travel Time Outputs'!$B:$B,BU$9),"-")</f>
        <v>-</v>
      </c>
      <c r="BV78" s="324" t="str">
        <f>IFERROR(AVERAGEIFS('VISSIM Travel Time Outputs'!$G:$G,'VISSIM Travel Time Outputs'!$D:$D,$D78,'VISSIM Travel Time Outputs'!$A:$A,"AVG",'VISSIM Travel Time Outputs'!$B:$B,BV$9),"-")</f>
        <v>-</v>
      </c>
      <c r="BW78" s="324" t="str">
        <f>IFERROR(AVERAGEIFS('VISSIM Travel Time Outputs'!$G:$G,'VISSIM Travel Time Outputs'!$D:$D,$D78,'VISSIM Travel Time Outputs'!$A:$A,"AVG",'VISSIM Travel Time Outputs'!$B:$B,BW$9),"-")</f>
        <v>-</v>
      </c>
      <c r="BX78" s="324" t="str">
        <f>IFERROR(AVERAGEIFS('VISSIM Travel Time Outputs'!$G:$G,'VISSIM Travel Time Outputs'!$D:$D,$D78,'VISSIM Travel Time Outputs'!$A:$A,"AVG",'VISSIM Travel Time Outputs'!$B:$B,BX$9),"-")</f>
        <v>-</v>
      </c>
      <c r="BY78" s="324" t="str">
        <f>IFERROR(AVERAGEIFS('VISSIM Travel Time Outputs'!$G:$G,'VISSIM Travel Time Outputs'!$D:$D,$D78,'VISSIM Travel Time Outputs'!$A:$A,"AVG",'VISSIM Travel Time Outputs'!$B:$B,BY$9),"-")</f>
        <v>-</v>
      </c>
      <c r="BZ78" s="324" t="str">
        <f>IFERROR(AVERAGEIFS('VISSIM Travel Time Outputs'!$G:$G,'VISSIM Travel Time Outputs'!$D:$D,$D78,'VISSIM Travel Time Outputs'!$A:$A,"AVG",'VISSIM Travel Time Outputs'!$B:$B,BZ$9),"-")</f>
        <v>-</v>
      </c>
      <c r="CA78" s="324" t="str">
        <f>IFERROR(AVERAGEIFS('VISSIM Travel Time Outputs'!$G:$G,'VISSIM Travel Time Outputs'!$D:$D,$D78,'VISSIM Travel Time Outputs'!$A:$A,"AVG",'VISSIM Travel Time Outputs'!$B:$B,CA$9),"-")</f>
        <v>-</v>
      </c>
      <c r="CB78" s="325" t="str">
        <f>IFERROR(AVERAGEIFS('VISSIM Travel Time Outputs'!$G:$G,'VISSIM Travel Time Outputs'!$D:$D,$D78,'VISSIM Travel Time Outputs'!$A:$A,"AVG",'VISSIM Travel Time Outputs'!$B:$B,CB$9),"-")</f>
        <v>-</v>
      </c>
      <c r="CC78" s="254"/>
      <c r="CD78" s="209" t="str">
        <f t="shared" si="38"/>
        <v>--</v>
      </c>
      <c r="CE78" s="354" t="str">
        <f t="shared" si="39"/>
        <v>--</v>
      </c>
      <c r="CF78" s="325">
        <f t="shared" si="40"/>
        <v>0</v>
      </c>
      <c r="CG78" s="331"/>
      <c r="CH78" s="209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134"/>
      <c r="CX78" s="331"/>
      <c r="CY78" s="323"/>
      <c r="CZ78" s="324"/>
      <c r="DA78" s="324"/>
      <c r="DB78" s="324"/>
      <c r="DC78" s="324"/>
      <c r="DD78" s="324"/>
      <c r="DE78" s="324"/>
      <c r="DF78" s="324"/>
      <c r="DG78" s="324"/>
      <c r="DH78" s="324"/>
      <c r="DI78" s="324"/>
      <c r="DJ78" s="324"/>
      <c r="DK78" s="324"/>
      <c r="DL78" s="324"/>
      <c r="DM78" s="324"/>
      <c r="DN78" s="325"/>
      <c r="DO78" s="331"/>
      <c r="DP78" s="209" t="str">
        <f t="shared" si="41"/>
        <v>--</v>
      </c>
      <c r="DQ78" s="354" t="str">
        <f t="shared" si="42"/>
        <v>--</v>
      </c>
      <c r="DR78" s="325">
        <f t="shared" si="43"/>
        <v>0</v>
      </c>
      <c r="DS78" s="255"/>
      <c r="DT78" s="209" t="str">
        <f>IFERROR(TIME(0,0,AVERAGEIFS('VISSIM Travel Time Outputs'!$K:$K,'VISSIM Travel Time Outputs'!$D:$D,$D78,'VISSIM Travel Time Outputs'!$A:$A,"AVG",'VISSIM Travel Time Outputs'!$B:$B,DT$9)),"-")</f>
        <v>-</v>
      </c>
      <c r="DU78" s="34" t="str">
        <f>IFERROR(TIME(0,0,AVERAGEIFS('VISSIM Travel Time Outputs'!$K:$K,'VISSIM Travel Time Outputs'!$D:$D,$D78,'VISSIM Travel Time Outputs'!$A:$A,"AVG",'VISSIM Travel Time Outputs'!$B:$B,DU$9)),"-")</f>
        <v>-</v>
      </c>
      <c r="DV78" s="34" t="str">
        <f>IFERROR(TIME(0,0,AVERAGEIFS('VISSIM Travel Time Outputs'!$K:$K,'VISSIM Travel Time Outputs'!$D:$D,$D78,'VISSIM Travel Time Outputs'!$A:$A,"AVG",'VISSIM Travel Time Outputs'!$B:$B,DV$9)),"-")</f>
        <v>-</v>
      </c>
      <c r="DW78" s="34" t="str">
        <f>IFERROR(TIME(0,0,AVERAGEIFS('VISSIM Travel Time Outputs'!$K:$K,'VISSIM Travel Time Outputs'!$D:$D,$D78,'VISSIM Travel Time Outputs'!$A:$A,"AVG",'VISSIM Travel Time Outputs'!$B:$B,DW$9)),"-")</f>
        <v>-</v>
      </c>
      <c r="DX78" s="34" t="str">
        <f>IFERROR(TIME(0,0,AVERAGEIFS('VISSIM Travel Time Outputs'!$K:$K,'VISSIM Travel Time Outputs'!$D:$D,$D78,'VISSIM Travel Time Outputs'!$A:$A,"AVG",'VISSIM Travel Time Outputs'!$B:$B,DX$9)),"-")</f>
        <v>-</v>
      </c>
      <c r="DY78" s="34" t="str">
        <f>IFERROR(TIME(0,0,AVERAGEIFS('VISSIM Travel Time Outputs'!$K:$K,'VISSIM Travel Time Outputs'!$D:$D,$D78,'VISSIM Travel Time Outputs'!$A:$A,"AVG",'VISSIM Travel Time Outputs'!$B:$B,DY$9)),"-")</f>
        <v>-</v>
      </c>
      <c r="DZ78" s="34" t="str">
        <f>IFERROR(TIME(0,0,AVERAGEIFS('VISSIM Travel Time Outputs'!$K:$K,'VISSIM Travel Time Outputs'!$D:$D,$D78,'VISSIM Travel Time Outputs'!$A:$A,"AVG",'VISSIM Travel Time Outputs'!$B:$B,DZ$9)),"-")</f>
        <v>-</v>
      </c>
      <c r="EA78" s="34" t="str">
        <f>IFERROR(TIME(0,0,AVERAGEIFS('VISSIM Travel Time Outputs'!$K:$K,'VISSIM Travel Time Outputs'!$D:$D,$D78,'VISSIM Travel Time Outputs'!$A:$A,"AVG",'VISSIM Travel Time Outputs'!$B:$B,EA$9)),"-")</f>
        <v>-</v>
      </c>
      <c r="EB78" s="34" t="str">
        <f>IFERROR(TIME(0,0,AVERAGEIFS('VISSIM Travel Time Outputs'!$K:$K,'VISSIM Travel Time Outputs'!$D:$D,$D78,'VISSIM Travel Time Outputs'!$A:$A,"AVG",'VISSIM Travel Time Outputs'!$B:$B,EB$9)),"-")</f>
        <v>-</v>
      </c>
      <c r="EC78" s="34" t="str">
        <f>IFERROR(TIME(0,0,AVERAGEIFS('VISSIM Travel Time Outputs'!$K:$K,'VISSIM Travel Time Outputs'!$D:$D,$D78,'VISSIM Travel Time Outputs'!$A:$A,"AVG",'VISSIM Travel Time Outputs'!$B:$B,EC$9)),"-")</f>
        <v>-</v>
      </c>
      <c r="ED78" s="34" t="str">
        <f>IFERROR(TIME(0,0,AVERAGEIFS('VISSIM Travel Time Outputs'!$K:$K,'VISSIM Travel Time Outputs'!$D:$D,$D78,'VISSIM Travel Time Outputs'!$A:$A,"AVG",'VISSIM Travel Time Outputs'!$B:$B,ED$9)),"-")</f>
        <v>-</v>
      </c>
      <c r="EE78" s="34" t="str">
        <f>IFERROR(TIME(0,0,AVERAGEIFS('VISSIM Travel Time Outputs'!$K:$K,'VISSIM Travel Time Outputs'!$D:$D,$D78,'VISSIM Travel Time Outputs'!$A:$A,"AVG",'VISSIM Travel Time Outputs'!$B:$B,EE$9)),"-")</f>
        <v>-</v>
      </c>
      <c r="EF78" s="34" t="str">
        <f>IFERROR(TIME(0,0,AVERAGEIFS('VISSIM Travel Time Outputs'!$K:$K,'VISSIM Travel Time Outputs'!$D:$D,$D78,'VISSIM Travel Time Outputs'!$A:$A,"AVG",'VISSIM Travel Time Outputs'!$B:$B,EF$9)),"-")</f>
        <v>-</v>
      </c>
      <c r="EG78" s="34" t="str">
        <f>IFERROR(TIME(0,0,AVERAGEIFS('VISSIM Travel Time Outputs'!$K:$K,'VISSIM Travel Time Outputs'!$D:$D,$D78,'VISSIM Travel Time Outputs'!$A:$A,"AVG",'VISSIM Travel Time Outputs'!$B:$B,EG$9)),"-")</f>
        <v>-</v>
      </c>
      <c r="EH78" s="34" t="str">
        <f>IFERROR(TIME(0,0,AVERAGEIFS('VISSIM Travel Time Outputs'!$K:$K,'VISSIM Travel Time Outputs'!$D:$D,$D78,'VISSIM Travel Time Outputs'!$A:$A,"AVG",'VISSIM Travel Time Outputs'!$B:$B,EH$9)),"-")</f>
        <v>-</v>
      </c>
      <c r="EI78" s="134" t="str">
        <f>IFERROR(TIME(0,0,AVERAGEIFS('VISSIM Travel Time Outputs'!$K:$K,'VISSIM Travel Time Outputs'!$D:$D,$D78,'VISSIM Travel Time Outputs'!$A:$A,"AVG",'VISSIM Travel Time Outputs'!$B:$B,EI$9)),"-")</f>
        <v>-</v>
      </c>
      <c r="EJ78" s="126"/>
      <c r="EK78" s="323" t="str">
        <f>IFERROR(AVERAGEIFS('VISSIM Travel Time Outputs'!$H:$H,'VISSIM Travel Time Outputs'!$D:$D,$D78,'VISSIM Travel Time Outputs'!$A:$A,"AVG",'VISSIM Travel Time Outputs'!$B:$B,EK$9),"-")</f>
        <v>-</v>
      </c>
      <c r="EL78" s="324" t="str">
        <f>IFERROR(AVERAGEIFS('VISSIM Travel Time Outputs'!$H:$H,'VISSIM Travel Time Outputs'!$D:$D,$D78,'VISSIM Travel Time Outputs'!$A:$A,"AVG",'VISSIM Travel Time Outputs'!$B:$B,EL$9),"-")</f>
        <v>-</v>
      </c>
      <c r="EM78" s="324" t="str">
        <f>IFERROR(AVERAGEIFS('VISSIM Travel Time Outputs'!$H:$H,'VISSIM Travel Time Outputs'!$D:$D,$D78,'VISSIM Travel Time Outputs'!$A:$A,"AVG",'VISSIM Travel Time Outputs'!$B:$B,EM$9),"-")</f>
        <v>-</v>
      </c>
      <c r="EN78" s="324" t="str">
        <f>IFERROR(AVERAGEIFS('VISSIM Travel Time Outputs'!$H:$H,'VISSIM Travel Time Outputs'!$D:$D,$D78,'VISSIM Travel Time Outputs'!$A:$A,"AVG",'VISSIM Travel Time Outputs'!$B:$B,EN$9),"-")</f>
        <v>-</v>
      </c>
      <c r="EO78" s="324" t="str">
        <f>IFERROR(AVERAGEIFS('VISSIM Travel Time Outputs'!$H:$H,'VISSIM Travel Time Outputs'!$D:$D,$D78,'VISSIM Travel Time Outputs'!$A:$A,"AVG",'VISSIM Travel Time Outputs'!$B:$B,EO$9),"-")</f>
        <v>-</v>
      </c>
      <c r="EP78" s="324" t="str">
        <f>IFERROR(AVERAGEIFS('VISSIM Travel Time Outputs'!$H:$H,'VISSIM Travel Time Outputs'!$D:$D,$D78,'VISSIM Travel Time Outputs'!$A:$A,"AVG",'VISSIM Travel Time Outputs'!$B:$B,EP$9),"-")</f>
        <v>-</v>
      </c>
      <c r="EQ78" s="324" t="str">
        <f>IFERROR(AVERAGEIFS('VISSIM Travel Time Outputs'!$H:$H,'VISSIM Travel Time Outputs'!$D:$D,$D78,'VISSIM Travel Time Outputs'!$A:$A,"AVG",'VISSIM Travel Time Outputs'!$B:$B,EQ$9),"-")</f>
        <v>-</v>
      </c>
      <c r="ER78" s="324" t="str">
        <f>IFERROR(AVERAGEIFS('VISSIM Travel Time Outputs'!$H:$H,'VISSIM Travel Time Outputs'!$D:$D,$D78,'VISSIM Travel Time Outputs'!$A:$A,"AVG",'VISSIM Travel Time Outputs'!$B:$B,ER$9),"-")</f>
        <v>-</v>
      </c>
      <c r="ES78" s="324" t="str">
        <f>IFERROR(AVERAGEIFS('VISSIM Travel Time Outputs'!$H:$H,'VISSIM Travel Time Outputs'!$D:$D,$D78,'VISSIM Travel Time Outputs'!$A:$A,"AVG",'VISSIM Travel Time Outputs'!$B:$B,ES$9),"-")</f>
        <v>-</v>
      </c>
      <c r="ET78" s="324" t="str">
        <f>IFERROR(AVERAGEIFS('VISSIM Travel Time Outputs'!$H:$H,'VISSIM Travel Time Outputs'!$D:$D,$D78,'VISSIM Travel Time Outputs'!$A:$A,"AVG",'VISSIM Travel Time Outputs'!$B:$B,ET$9),"-")</f>
        <v>-</v>
      </c>
      <c r="EU78" s="324" t="str">
        <f>IFERROR(AVERAGEIFS('VISSIM Travel Time Outputs'!$H:$H,'VISSIM Travel Time Outputs'!$D:$D,$D78,'VISSIM Travel Time Outputs'!$A:$A,"AVG",'VISSIM Travel Time Outputs'!$B:$B,EU$9),"-")</f>
        <v>-</v>
      </c>
      <c r="EV78" s="324" t="str">
        <f>IFERROR(AVERAGEIFS('VISSIM Travel Time Outputs'!$H:$H,'VISSIM Travel Time Outputs'!$D:$D,$D78,'VISSIM Travel Time Outputs'!$A:$A,"AVG",'VISSIM Travel Time Outputs'!$B:$B,EV$9),"-")</f>
        <v>-</v>
      </c>
      <c r="EW78" s="324" t="str">
        <f>IFERROR(AVERAGEIFS('VISSIM Travel Time Outputs'!$H:$H,'VISSIM Travel Time Outputs'!$D:$D,$D78,'VISSIM Travel Time Outputs'!$A:$A,"AVG",'VISSIM Travel Time Outputs'!$B:$B,EW$9),"-")</f>
        <v>-</v>
      </c>
      <c r="EX78" s="324" t="str">
        <f>IFERROR(AVERAGEIFS('VISSIM Travel Time Outputs'!$H:$H,'VISSIM Travel Time Outputs'!$D:$D,$D78,'VISSIM Travel Time Outputs'!$A:$A,"AVG",'VISSIM Travel Time Outputs'!$B:$B,EX$9),"-")</f>
        <v>-</v>
      </c>
      <c r="EY78" s="324" t="str">
        <f>IFERROR(AVERAGEIFS('VISSIM Travel Time Outputs'!$H:$H,'VISSIM Travel Time Outputs'!$D:$D,$D78,'VISSIM Travel Time Outputs'!$A:$A,"AVG",'VISSIM Travel Time Outputs'!$B:$B,EY$9),"-")</f>
        <v>-</v>
      </c>
      <c r="EZ78" s="325" t="str">
        <f>IFERROR(AVERAGEIFS('VISSIM Travel Time Outputs'!$H:$H,'VISSIM Travel Time Outputs'!$D:$D,$D78,'VISSIM Travel Time Outputs'!$A:$A,"AVG",'VISSIM Travel Time Outputs'!$B:$B,EZ$9),"-")</f>
        <v>-</v>
      </c>
      <c r="FA78" s="254"/>
      <c r="FB78" s="209" t="str">
        <f t="shared" si="44"/>
        <v>--</v>
      </c>
      <c r="FC78" s="354" t="str">
        <f t="shared" si="45"/>
        <v>--</v>
      </c>
      <c r="FD78" s="325">
        <f t="shared" si="46"/>
        <v>0</v>
      </c>
      <c r="FE78" s="331"/>
      <c r="FF78" s="209" t="str">
        <f>IFERROR(GETPIVOTDATA("Average of TRAVTM(40)",#REF!,"TIMEINT",FF$9,"VEHICLETRAVELTIMEMEASUREMENT",$D78)/3600/24,"--")</f>
        <v>--</v>
      </c>
      <c r="FG78" s="34" t="str">
        <f>IFERROR(GETPIVOTDATA("Average of TRAVTM(40)",#REF!,"TIMEINT",FG$9,"VEHICLETRAVELTIMEMEASUREMENT",$D78)/3600/24,"--")</f>
        <v>--</v>
      </c>
      <c r="FH78" s="34" t="str">
        <f>IFERROR(GETPIVOTDATA("Average of TRAVTM(40)",#REF!,"TIMEINT",FH$9,"VEHICLETRAVELTIMEMEASUREMENT",$D78)/3600/24,"--")</f>
        <v>--</v>
      </c>
      <c r="FI78" s="34" t="str">
        <f>IFERROR(GETPIVOTDATA("Average of TRAVTM(40)",#REF!,"TIMEINT",FI$9,"VEHICLETRAVELTIMEMEASUREMENT",$D78)/3600/24,"--")</f>
        <v>--</v>
      </c>
      <c r="FJ78" s="34" t="str">
        <f>IFERROR(GETPIVOTDATA("Average of TRAVTM(40)",#REF!,"TIMEINT",FJ$9,"VEHICLETRAVELTIMEMEASUREMENT",$D78)/3600/24,"--")</f>
        <v>--</v>
      </c>
      <c r="FK78" s="34" t="str">
        <f>IFERROR(GETPIVOTDATA("Average of TRAVTM(40)",#REF!,"TIMEINT",FK$9,"VEHICLETRAVELTIMEMEASUREMENT",$D78)/3600/24,"--")</f>
        <v>--</v>
      </c>
      <c r="FL78" s="34" t="str">
        <f>IFERROR(GETPIVOTDATA("Average of TRAVTM(40)",#REF!,"TIMEINT",FL$9,"VEHICLETRAVELTIMEMEASUREMENT",$D78)/3600/24,"--")</f>
        <v>--</v>
      </c>
      <c r="FM78" s="34" t="str">
        <f>IFERROR(GETPIVOTDATA("Average of TRAVTM(40)",#REF!,"TIMEINT",FM$9,"VEHICLETRAVELTIMEMEASUREMENT",$D78)/3600/24,"--")</f>
        <v>--</v>
      </c>
      <c r="FN78" s="34" t="str">
        <f>IFERROR(GETPIVOTDATA("Average of TRAVTM(40)",#REF!,"TIMEINT",FN$9,"VEHICLETRAVELTIMEMEASUREMENT",$D78)/3600/24,"--")</f>
        <v>--</v>
      </c>
      <c r="FO78" s="34" t="str">
        <f>IFERROR(GETPIVOTDATA("Average of TRAVTM(40)",#REF!,"TIMEINT",FO$9,"VEHICLETRAVELTIMEMEASUREMENT",$D78)/3600/24,"--")</f>
        <v>--</v>
      </c>
      <c r="FP78" s="34" t="str">
        <f>IFERROR(GETPIVOTDATA("Average of TRAVTM(40)",#REF!,"TIMEINT",FP$9,"VEHICLETRAVELTIMEMEASUREMENT",$D78)/3600/24,"--")</f>
        <v>--</v>
      </c>
      <c r="FQ78" s="34" t="str">
        <f>IFERROR(GETPIVOTDATA("Average of TRAVTM(40)",#REF!,"TIMEINT",FQ$9,"VEHICLETRAVELTIMEMEASUREMENT",$D78)/3600/24,"--")</f>
        <v>--</v>
      </c>
      <c r="FR78" s="34" t="str">
        <f>IFERROR(GETPIVOTDATA("Average of TRAVTM(40)",#REF!,"TIMEINT",FR$9,"VEHICLETRAVELTIMEMEASUREMENT",$D78)/3600/24,"--")</f>
        <v>--</v>
      </c>
      <c r="FS78" s="34" t="str">
        <f>IFERROR(GETPIVOTDATA("Average of TRAVTM(40)",#REF!,"TIMEINT",FS$9,"VEHICLETRAVELTIMEMEASUREMENT",$D78)/3600/24,"--")</f>
        <v>--</v>
      </c>
      <c r="FT78" s="34" t="str">
        <f>IFERROR(GETPIVOTDATA("Average of TRAVTM(40)",#REF!,"TIMEINT",FT$9,"VEHICLETRAVELTIMEMEASUREMENT",$D78)/3600/24,"--")</f>
        <v>--</v>
      </c>
      <c r="FU78" s="134" t="str">
        <f>IFERROR(GETPIVOTDATA("Average of TRAVTM(40)",#REF!,"TIMEINT",FU$9,"VEHICLETRAVELTIMEMEASUREMENT",$D78)/3600/24,"--")</f>
        <v>--</v>
      </c>
      <c r="FV78" s="331"/>
      <c r="FW78" s="323" t="str">
        <f>IFERROR(GETPIVOTDATA("Average of VEHS(40)",#REF!,"TIMEINT",FW$9,"VEHICLETRAVELTIMEMEASUREMENT",$D78),"--")</f>
        <v>--</v>
      </c>
      <c r="FX78" s="324" t="str">
        <f>IFERROR(GETPIVOTDATA("Average of VEHS(40)",#REF!,"TIMEINT",FX$9,"VEHICLETRAVELTIMEMEASUREMENT",$D78),"--")</f>
        <v>--</v>
      </c>
      <c r="FY78" s="324" t="str">
        <f>IFERROR(GETPIVOTDATA("Average of VEHS(40)",#REF!,"TIMEINT",FY$9,"VEHICLETRAVELTIMEMEASUREMENT",$D78),"--")</f>
        <v>--</v>
      </c>
      <c r="FZ78" s="324" t="str">
        <f>IFERROR(GETPIVOTDATA("Average of VEHS(40)",#REF!,"TIMEINT",FZ$9,"VEHICLETRAVELTIMEMEASUREMENT",$D78),"--")</f>
        <v>--</v>
      </c>
      <c r="GA78" s="324" t="str">
        <f>IFERROR(GETPIVOTDATA("Average of VEHS(40)",#REF!,"TIMEINT",GA$9,"VEHICLETRAVELTIMEMEASUREMENT",$D78),"--")</f>
        <v>--</v>
      </c>
      <c r="GB78" s="324" t="str">
        <f>IFERROR(GETPIVOTDATA("Average of VEHS(40)",#REF!,"TIMEINT",GB$9,"VEHICLETRAVELTIMEMEASUREMENT",$D78),"--")</f>
        <v>--</v>
      </c>
      <c r="GC78" s="324" t="str">
        <f>IFERROR(GETPIVOTDATA("Average of VEHS(40)",#REF!,"TIMEINT",GC$9,"VEHICLETRAVELTIMEMEASUREMENT",$D78),"--")</f>
        <v>--</v>
      </c>
      <c r="GD78" s="324" t="str">
        <f>IFERROR(GETPIVOTDATA("Average of VEHS(40)",#REF!,"TIMEINT",GD$9,"VEHICLETRAVELTIMEMEASUREMENT",$D78),"--")</f>
        <v>--</v>
      </c>
      <c r="GE78" s="324" t="str">
        <f>IFERROR(GETPIVOTDATA("Average of VEHS(40)",#REF!,"TIMEINT",GE$9,"VEHICLETRAVELTIMEMEASUREMENT",$D78),"--")</f>
        <v>--</v>
      </c>
      <c r="GF78" s="324" t="str">
        <f>IFERROR(GETPIVOTDATA("Average of VEHS(40)",#REF!,"TIMEINT",GF$9,"VEHICLETRAVELTIMEMEASUREMENT",$D78),"--")</f>
        <v>--</v>
      </c>
      <c r="GG78" s="324" t="str">
        <f>IFERROR(GETPIVOTDATA("Average of VEHS(40)",#REF!,"TIMEINT",GG$9,"VEHICLETRAVELTIMEMEASUREMENT",$D78),"--")</f>
        <v>--</v>
      </c>
      <c r="GH78" s="324" t="str">
        <f>IFERROR(GETPIVOTDATA("Average of VEHS(40)",#REF!,"TIMEINT",GH$9,"VEHICLETRAVELTIMEMEASUREMENT",$D78),"--")</f>
        <v>--</v>
      </c>
      <c r="GI78" s="324" t="str">
        <f>IFERROR(GETPIVOTDATA("Average of VEHS(40)",#REF!,"TIMEINT",GI$9,"VEHICLETRAVELTIMEMEASUREMENT",$D78),"--")</f>
        <v>--</v>
      </c>
      <c r="GJ78" s="324" t="str">
        <f>IFERROR(GETPIVOTDATA("Average of VEHS(40)",#REF!,"TIMEINT",GJ$9,"VEHICLETRAVELTIMEMEASUREMENT",$D78),"--")</f>
        <v>--</v>
      </c>
      <c r="GK78" s="324" t="str">
        <f>IFERROR(GETPIVOTDATA("Average of VEHS(40)",#REF!,"TIMEINT",GK$9,"VEHICLETRAVELTIMEMEASUREMENT",$D78),"--")</f>
        <v>--</v>
      </c>
      <c r="GL78" s="325" t="str">
        <f>IFERROR(GETPIVOTDATA("Average of VEHS(40)",#REF!,"TIMEINT",GL$9,"VEHICLETRAVELTIMEMEASUREMENT",$D78),"--")</f>
        <v>--</v>
      </c>
      <c r="GM78" s="331"/>
      <c r="GN78" s="209" t="str">
        <f t="shared" si="47"/>
        <v>--</v>
      </c>
      <c r="GO78" s="354" t="str">
        <f t="shared" si="48"/>
        <v>--</v>
      </c>
      <c r="GP78" s="325">
        <f t="shared" si="49"/>
        <v>0</v>
      </c>
      <c r="GQ78" s="331"/>
      <c r="GR78" s="209" t="str">
        <f>IFERROR(GETPIVOTDATA("Average of TRAVTM(60)",#REF!,"TIMEINT",GR$9,"VEHICLETRAVELTIMEMEASUREMENT",$D78)/3600/24,"--")</f>
        <v>--</v>
      </c>
      <c r="GS78" s="34" t="str">
        <f>IFERROR(GETPIVOTDATA("Average of TRAVTM(60)",#REF!,"TIMEINT",GS$9,"VEHICLETRAVELTIMEMEASUREMENT",$D78)/3600/24,"--")</f>
        <v>--</v>
      </c>
      <c r="GT78" s="34" t="str">
        <f>IFERROR(GETPIVOTDATA("Average of TRAVTM(60)",#REF!,"TIMEINT",GT$9,"VEHICLETRAVELTIMEMEASUREMENT",$D78)/3600/24,"--")</f>
        <v>--</v>
      </c>
      <c r="GU78" s="34" t="str">
        <f>IFERROR(GETPIVOTDATA("Average of TRAVTM(60)",#REF!,"TIMEINT",GU$9,"VEHICLETRAVELTIMEMEASUREMENT",$D78)/3600/24,"--")</f>
        <v>--</v>
      </c>
      <c r="GV78" s="34" t="str">
        <f>IFERROR(GETPIVOTDATA("Average of TRAVTM(60)",#REF!,"TIMEINT",GV$9,"VEHICLETRAVELTIMEMEASUREMENT",$D78)/3600/24,"--")</f>
        <v>--</v>
      </c>
      <c r="GW78" s="34" t="str">
        <f>IFERROR(GETPIVOTDATA("Average of TRAVTM(60)",#REF!,"TIMEINT",GW$9,"VEHICLETRAVELTIMEMEASUREMENT",$D78)/3600/24,"--")</f>
        <v>--</v>
      </c>
      <c r="GX78" s="34" t="str">
        <f>IFERROR(GETPIVOTDATA("Average of TRAVTM(60)",#REF!,"TIMEINT",GX$9,"VEHICLETRAVELTIMEMEASUREMENT",$D78)/3600/24,"--")</f>
        <v>--</v>
      </c>
      <c r="GY78" s="34" t="str">
        <f>IFERROR(GETPIVOTDATA("Average of TRAVTM(60)",#REF!,"TIMEINT",GY$9,"VEHICLETRAVELTIMEMEASUREMENT",$D78)/3600/24,"--")</f>
        <v>--</v>
      </c>
      <c r="GZ78" s="34" t="str">
        <f>IFERROR(GETPIVOTDATA("Average of TRAVTM(60)",#REF!,"TIMEINT",GZ$9,"VEHICLETRAVELTIMEMEASUREMENT",$D78)/3600/24,"--")</f>
        <v>--</v>
      </c>
      <c r="HA78" s="34" t="str">
        <f>IFERROR(GETPIVOTDATA("Average of TRAVTM(60)",#REF!,"TIMEINT",HA$9,"VEHICLETRAVELTIMEMEASUREMENT",$D78)/3600/24,"--")</f>
        <v>--</v>
      </c>
      <c r="HB78" s="34" t="str">
        <f>IFERROR(GETPIVOTDATA("Average of TRAVTM(60)",#REF!,"TIMEINT",HB$9,"VEHICLETRAVELTIMEMEASUREMENT",$D78)/3600/24,"--")</f>
        <v>--</v>
      </c>
      <c r="HC78" s="34" t="str">
        <f>IFERROR(GETPIVOTDATA("Average of TRAVTM(60)",#REF!,"TIMEINT",HC$9,"VEHICLETRAVELTIMEMEASUREMENT",$D78)/3600/24,"--")</f>
        <v>--</v>
      </c>
      <c r="HD78" s="34" t="str">
        <f>IFERROR(GETPIVOTDATA("Average of TRAVTM(60)",#REF!,"TIMEINT",HD$9,"VEHICLETRAVELTIMEMEASUREMENT",$D78)/3600/24,"--")</f>
        <v>--</v>
      </c>
      <c r="HE78" s="34" t="str">
        <f>IFERROR(GETPIVOTDATA("Average of TRAVTM(60)",#REF!,"TIMEINT",HE$9,"VEHICLETRAVELTIMEMEASUREMENT",$D78)/3600/24,"--")</f>
        <v>--</v>
      </c>
      <c r="HF78" s="34" t="str">
        <f>IFERROR(GETPIVOTDATA("Average of TRAVTM(60)",#REF!,"TIMEINT",HF$9,"VEHICLETRAVELTIMEMEASUREMENT",$D78)/3600/24,"--")</f>
        <v>--</v>
      </c>
      <c r="HG78" s="134" t="str">
        <f>IFERROR(GETPIVOTDATA("Average of TRAVTM(60)",#REF!,"TIMEINT",HG$9,"VEHICLETRAVELTIMEMEASUREMENT",$D78)/3600/24,"--")</f>
        <v>--</v>
      </c>
      <c r="HH78" s="331"/>
      <c r="HI78" s="323" t="str">
        <f>IFERROR(GETPIVOTDATA("Average of VEHS(60)",#REF!,"TIMEINT",HI$9,"VEHICLETRAVELTIMEMEASUREMENT",$D78),"--")</f>
        <v>--</v>
      </c>
      <c r="HJ78" s="324" t="str">
        <f>IFERROR(GETPIVOTDATA("Average of VEHS(60)",#REF!,"TIMEINT",HJ$9,"VEHICLETRAVELTIMEMEASUREMENT",$D78),"--")</f>
        <v>--</v>
      </c>
      <c r="HK78" s="324" t="str">
        <f>IFERROR(GETPIVOTDATA("Average of VEHS(60)",#REF!,"TIMEINT",HK$9,"VEHICLETRAVELTIMEMEASUREMENT",$D78),"--")</f>
        <v>--</v>
      </c>
      <c r="HL78" s="324" t="str">
        <f>IFERROR(GETPIVOTDATA("Average of VEHS(60)",#REF!,"TIMEINT",HL$9,"VEHICLETRAVELTIMEMEASUREMENT",$D78),"--")</f>
        <v>--</v>
      </c>
      <c r="HM78" s="324" t="str">
        <f>IFERROR(GETPIVOTDATA("Average of VEHS(60)",#REF!,"TIMEINT",HM$9,"VEHICLETRAVELTIMEMEASUREMENT",$D78),"--")</f>
        <v>--</v>
      </c>
      <c r="HN78" s="324" t="str">
        <f>IFERROR(GETPIVOTDATA("Average of VEHS(60)",#REF!,"TIMEINT",HN$9,"VEHICLETRAVELTIMEMEASUREMENT",$D78),"--")</f>
        <v>--</v>
      </c>
      <c r="HO78" s="324" t="str">
        <f>IFERROR(GETPIVOTDATA("Average of VEHS(60)",#REF!,"TIMEINT",HO$9,"VEHICLETRAVELTIMEMEASUREMENT",$D78),"--")</f>
        <v>--</v>
      </c>
      <c r="HP78" s="324" t="str">
        <f>IFERROR(GETPIVOTDATA("Average of VEHS(60)",#REF!,"TIMEINT",HP$9,"VEHICLETRAVELTIMEMEASUREMENT",$D78),"--")</f>
        <v>--</v>
      </c>
      <c r="HQ78" s="324" t="str">
        <f>IFERROR(GETPIVOTDATA("Average of VEHS(60)",#REF!,"TIMEINT",HQ$9,"VEHICLETRAVELTIMEMEASUREMENT",$D78),"--")</f>
        <v>--</v>
      </c>
      <c r="HR78" s="324" t="str">
        <f>IFERROR(GETPIVOTDATA("Average of VEHS(60)",#REF!,"TIMEINT",HR$9,"VEHICLETRAVELTIMEMEASUREMENT",$D78),"--")</f>
        <v>--</v>
      </c>
      <c r="HS78" s="324" t="str">
        <f>IFERROR(GETPIVOTDATA("Average of VEHS(60)",#REF!,"TIMEINT",HS$9,"VEHICLETRAVELTIMEMEASUREMENT",$D78),"--")</f>
        <v>--</v>
      </c>
      <c r="HT78" s="324" t="str">
        <f>IFERROR(GETPIVOTDATA("Average of VEHS(60)",#REF!,"TIMEINT",HT$9,"VEHICLETRAVELTIMEMEASUREMENT",$D78),"--")</f>
        <v>--</v>
      </c>
      <c r="HU78" s="324" t="str">
        <f>IFERROR(GETPIVOTDATA("Average of VEHS(60)",#REF!,"TIMEINT",HU$9,"VEHICLETRAVELTIMEMEASUREMENT",$D78),"--")</f>
        <v>--</v>
      </c>
      <c r="HV78" s="324" t="str">
        <f>IFERROR(GETPIVOTDATA("Average of VEHS(60)",#REF!,"TIMEINT",HV$9,"VEHICLETRAVELTIMEMEASUREMENT",$D78),"--")</f>
        <v>--</v>
      </c>
      <c r="HW78" s="324" t="str">
        <f>IFERROR(GETPIVOTDATA("Average of VEHS(60)",#REF!,"TIMEINT",HW$9,"VEHICLETRAVELTIMEMEASUREMENT",$D78),"--")</f>
        <v>--</v>
      </c>
      <c r="HX78" s="325" t="str">
        <f>IFERROR(GETPIVOTDATA("Average of VEHS(60)",#REF!,"TIMEINT",HX$9,"VEHICLETRAVELTIMEMEASUREMENT",$D78),"--")</f>
        <v>--</v>
      </c>
      <c r="HY78" s="331"/>
      <c r="HZ78" s="209" t="str">
        <f t="shared" si="50"/>
        <v>--</v>
      </c>
      <c r="IA78" s="354" t="str">
        <f t="shared" si="51"/>
        <v>--</v>
      </c>
      <c r="IB78" s="325">
        <f t="shared" si="52"/>
        <v>0</v>
      </c>
      <c r="IC78" s="638"/>
      <c r="ID78" s="323" t="str">
        <f>IFERROR(AVERAGEIFS('VISSIM Travel Time Outputs'!#REF!,'VISSIM Travel Time Outputs'!#REF!,$D78,'VISSIM Travel Time Outputs'!#REF!,"AVG",'VISSIM Travel Time Outputs'!#REF!,ID$9),"-")</f>
        <v>-</v>
      </c>
      <c r="IE78" s="324" t="str">
        <f>IFERROR(AVERAGEIFS('VISSIM Travel Time Outputs'!#REF!,'VISSIM Travel Time Outputs'!#REF!,$D78,'VISSIM Travel Time Outputs'!#REF!,"AVG",'VISSIM Travel Time Outputs'!#REF!,IE$9),"-")</f>
        <v>-</v>
      </c>
      <c r="IF78" s="324" t="str">
        <f>IFERROR(AVERAGEIFS('VISSIM Travel Time Outputs'!#REF!,'VISSIM Travel Time Outputs'!#REF!,$D78,'VISSIM Travel Time Outputs'!#REF!,"AVG",'VISSIM Travel Time Outputs'!#REF!,IF$9),"-")</f>
        <v>-</v>
      </c>
      <c r="IG78" s="324" t="str">
        <f>IFERROR(AVERAGEIFS('VISSIM Travel Time Outputs'!#REF!,'VISSIM Travel Time Outputs'!#REF!,$D78,'VISSIM Travel Time Outputs'!#REF!,"AVG",'VISSIM Travel Time Outputs'!#REF!,IG$9),"-")</f>
        <v>-</v>
      </c>
      <c r="IH78" s="324" t="str">
        <f>IFERROR(AVERAGEIFS('VISSIM Travel Time Outputs'!#REF!,'VISSIM Travel Time Outputs'!#REF!,$D78,'VISSIM Travel Time Outputs'!#REF!,"AVG",'VISSIM Travel Time Outputs'!#REF!,IH$9),"-")</f>
        <v>-</v>
      </c>
      <c r="II78" s="324" t="str">
        <f>IFERROR(AVERAGEIFS('VISSIM Travel Time Outputs'!#REF!,'VISSIM Travel Time Outputs'!#REF!,$D78,'VISSIM Travel Time Outputs'!#REF!,"AVG",'VISSIM Travel Time Outputs'!#REF!,II$9),"-")</f>
        <v>-</v>
      </c>
      <c r="IJ78" s="324" t="str">
        <f>IFERROR(AVERAGEIFS('VISSIM Travel Time Outputs'!#REF!,'VISSIM Travel Time Outputs'!#REF!,$D78,'VISSIM Travel Time Outputs'!#REF!,"AVG",'VISSIM Travel Time Outputs'!#REF!,IJ$9),"-")</f>
        <v>-</v>
      </c>
      <c r="IK78" s="324" t="str">
        <f>IFERROR(AVERAGEIFS('VISSIM Travel Time Outputs'!#REF!,'VISSIM Travel Time Outputs'!#REF!,$D78,'VISSIM Travel Time Outputs'!#REF!,"AVG",'VISSIM Travel Time Outputs'!#REF!,IK$9),"-")</f>
        <v>-</v>
      </c>
      <c r="IL78" s="324" t="str">
        <f>IFERROR(AVERAGEIFS('VISSIM Travel Time Outputs'!#REF!,'VISSIM Travel Time Outputs'!#REF!,$D78,'VISSIM Travel Time Outputs'!#REF!,"AVG",'VISSIM Travel Time Outputs'!#REF!,IL$9),"-")</f>
        <v>-</v>
      </c>
      <c r="IM78" s="324" t="str">
        <f>IFERROR(AVERAGEIFS('VISSIM Travel Time Outputs'!#REF!,'VISSIM Travel Time Outputs'!#REF!,$D78,'VISSIM Travel Time Outputs'!#REF!,"AVG",'VISSIM Travel Time Outputs'!#REF!,IM$9),"-")</f>
        <v>-</v>
      </c>
      <c r="IN78" s="324" t="str">
        <f>IFERROR(AVERAGEIFS('VISSIM Travel Time Outputs'!#REF!,'VISSIM Travel Time Outputs'!#REF!,$D78,'VISSIM Travel Time Outputs'!#REF!,"AVG",'VISSIM Travel Time Outputs'!#REF!,IN$9),"-")</f>
        <v>-</v>
      </c>
      <c r="IO78" s="324" t="str">
        <f>IFERROR(AVERAGEIFS('VISSIM Travel Time Outputs'!#REF!,'VISSIM Travel Time Outputs'!#REF!,$D78,'VISSIM Travel Time Outputs'!#REF!,"AVG",'VISSIM Travel Time Outputs'!#REF!,IO$9),"-")</f>
        <v>-</v>
      </c>
      <c r="IP78" s="324" t="str">
        <f>IFERROR(AVERAGEIFS('VISSIM Travel Time Outputs'!#REF!,'VISSIM Travel Time Outputs'!#REF!,$D78,'VISSIM Travel Time Outputs'!#REF!,"AVG",'VISSIM Travel Time Outputs'!#REF!,IP$9),"-")</f>
        <v>-</v>
      </c>
      <c r="IQ78" s="324" t="str">
        <f>IFERROR(AVERAGEIFS('VISSIM Travel Time Outputs'!#REF!,'VISSIM Travel Time Outputs'!#REF!,$D78,'VISSIM Travel Time Outputs'!#REF!,"AVG",'VISSIM Travel Time Outputs'!#REF!,IQ$9),"-")</f>
        <v>-</v>
      </c>
      <c r="IR78" s="324" t="str">
        <f>IFERROR(AVERAGEIFS('VISSIM Travel Time Outputs'!#REF!,'VISSIM Travel Time Outputs'!#REF!,$D78,'VISSIM Travel Time Outputs'!#REF!,"AVG",'VISSIM Travel Time Outputs'!#REF!,IR$9),"-")</f>
        <v>-</v>
      </c>
      <c r="IS78" s="325" t="str">
        <f>IFERROR(AVERAGEIFS('VISSIM Travel Time Outputs'!#REF!,'VISSIM Travel Time Outputs'!#REF!,$D78,'VISSIM Travel Time Outputs'!#REF!,"AVG",'VISSIM Travel Time Outputs'!#REF!,IS$9),"-")</f>
        <v>-</v>
      </c>
      <c r="IT78" s="325" t="str">
        <f t="shared" si="53"/>
        <v>--</v>
      </c>
    </row>
    <row r="79" spans="1:254" x14ac:dyDescent="0.35">
      <c r="A79" s="252" t="str">
        <f t="shared" si="34"/>
        <v>H</v>
      </c>
      <c r="B79" s="319">
        <f t="shared" si="54"/>
        <v>70</v>
      </c>
      <c r="C79" s="413">
        <f>INDEX('Input - Travel Times'!$B$3:$AH$103,MATCH($B79,'Input - Travel Times'!$B$3:$B$103,0),MATCH(C$9,'Input - Travel Times'!$B$3:$AH$3,0))</f>
        <v>0</v>
      </c>
      <c r="D79" s="150">
        <f>INDEX('Input - Travel Times'!$B$3:$AH$103,MATCH($B79,'Input - Travel Times'!$B$3:$B$103,0),MATCH(D$9,'Input - Travel Times'!$B$3:$AH$3,0))</f>
        <v>0</v>
      </c>
      <c r="E79" s="518">
        <f>TIME(0,0,INDEX('Input - Travel Times'!$B$3:$AH$103,MATCH($B79,'Input - Travel Times'!$B$3:$B$103,0),MATCH(E$9,'Input - Travel Times'!$B$3:$AH$3,0)))</f>
        <v>0</v>
      </c>
      <c r="F79" s="518">
        <f>TIME(0,0,INDEX('Input - Travel Times'!$B$3:$AH$103,MATCH($B79,'Input - Travel Times'!$B$3:$B$103,0),MATCH(F$9,'Input - Travel Times'!$B$3:$AH$3,0)))</f>
        <v>0</v>
      </c>
      <c r="G79" s="518">
        <f>TIME(0,0,INDEX('Input - Travel Times'!$B$3:$AH$103,MATCH($B79,'Input - Travel Times'!$B$3:$B$103,0),MATCH(G$9,'Input - Travel Times'!$B$3:$AH$3,0)))</f>
        <v>0</v>
      </c>
      <c r="H79" s="518">
        <f>TIME(0,0,INDEX('Input - Travel Times'!$B$3:$AH$103,MATCH($B79,'Input - Travel Times'!$B$3:$B$103,0),MATCH(H$9,'Input - Travel Times'!$B$3:$AH$3,0)))</f>
        <v>0</v>
      </c>
      <c r="J79" s="209" t="str">
        <f>IFERROR(TIME(0,0,AVERAGEIFS('VISSIM Travel Time Outputs'!$I:$I,'VISSIM Travel Time Outputs'!$D:$D,$D79,'VISSIM Travel Time Outputs'!$A:$A,"AVG",'VISSIM Travel Time Outputs'!$B:$B,J$9)),"-")</f>
        <v>-</v>
      </c>
      <c r="K79" s="34" t="str">
        <f>IFERROR(TIME(0,0,AVERAGEIFS('VISSIM Travel Time Outputs'!$I:$I,'VISSIM Travel Time Outputs'!$D:$D,$D79,'VISSIM Travel Time Outputs'!$A:$A,"AVG",'VISSIM Travel Time Outputs'!$B:$B,K$9)),"-")</f>
        <v>-</v>
      </c>
      <c r="L79" s="34" t="str">
        <f>IFERROR(TIME(0,0,AVERAGEIFS('VISSIM Travel Time Outputs'!$I:$I,'VISSIM Travel Time Outputs'!$D:$D,$D79,'VISSIM Travel Time Outputs'!$A:$A,"AVG",'VISSIM Travel Time Outputs'!$B:$B,L$9)),"-")</f>
        <v>-</v>
      </c>
      <c r="M79" s="34" t="str">
        <f>IFERROR(TIME(0,0,AVERAGEIFS('VISSIM Travel Time Outputs'!$I:$I,'VISSIM Travel Time Outputs'!$D:$D,$D79,'VISSIM Travel Time Outputs'!$A:$A,"AVG",'VISSIM Travel Time Outputs'!$B:$B,M$9)),"-")</f>
        <v>-</v>
      </c>
      <c r="N79" s="34" t="str">
        <f>IFERROR(TIME(0,0,AVERAGEIFS('VISSIM Travel Time Outputs'!$I:$I,'VISSIM Travel Time Outputs'!$D:$D,$D79,'VISSIM Travel Time Outputs'!$A:$A,"AVG",'VISSIM Travel Time Outputs'!$B:$B,N$9)),"-")</f>
        <v>-</v>
      </c>
      <c r="O79" s="34" t="str">
        <f>IFERROR(TIME(0,0,AVERAGEIFS('VISSIM Travel Time Outputs'!$I:$I,'VISSIM Travel Time Outputs'!$D:$D,$D79,'VISSIM Travel Time Outputs'!$A:$A,"AVG",'VISSIM Travel Time Outputs'!$B:$B,O$9)),"-")</f>
        <v>-</v>
      </c>
      <c r="P79" s="34" t="str">
        <f>IFERROR(TIME(0,0,AVERAGEIFS('VISSIM Travel Time Outputs'!$I:$I,'VISSIM Travel Time Outputs'!$D:$D,$D79,'VISSIM Travel Time Outputs'!$A:$A,"AVG",'VISSIM Travel Time Outputs'!$B:$B,P$9)),"-")</f>
        <v>-</v>
      </c>
      <c r="Q79" s="34" t="str">
        <f>IFERROR(TIME(0,0,AVERAGEIFS('VISSIM Travel Time Outputs'!$I:$I,'VISSIM Travel Time Outputs'!$D:$D,$D79,'VISSIM Travel Time Outputs'!$A:$A,"AVG",'VISSIM Travel Time Outputs'!$B:$B,Q$9)),"-")</f>
        <v>-</v>
      </c>
      <c r="R79" s="34" t="str">
        <f>IFERROR(TIME(0,0,AVERAGEIFS('VISSIM Travel Time Outputs'!$I:$I,'VISSIM Travel Time Outputs'!$D:$D,$D79,'VISSIM Travel Time Outputs'!$A:$A,"AVG",'VISSIM Travel Time Outputs'!$B:$B,R$9)),"-")</f>
        <v>-</v>
      </c>
      <c r="S79" s="34" t="str">
        <f>IFERROR(TIME(0,0,AVERAGEIFS('VISSIM Travel Time Outputs'!$I:$I,'VISSIM Travel Time Outputs'!$D:$D,$D79,'VISSIM Travel Time Outputs'!$A:$A,"AVG",'VISSIM Travel Time Outputs'!$B:$B,S$9)),"-")</f>
        <v>-</v>
      </c>
      <c r="T79" s="34" t="str">
        <f>IFERROR(TIME(0,0,AVERAGEIFS('VISSIM Travel Time Outputs'!$I:$I,'VISSIM Travel Time Outputs'!$D:$D,$D79,'VISSIM Travel Time Outputs'!$A:$A,"AVG",'VISSIM Travel Time Outputs'!$B:$B,T$9)),"-")</f>
        <v>-</v>
      </c>
      <c r="U79" s="34" t="str">
        <f>IFERROR(TIME(0,0,AVERAGEIFS('VISSIM Travel Time Outputs'!$I:$I,'VISSIM Travel Time Outputs'!$D:$D,$D79,'VISSIM Travel Time Outputs'!$A:$A,"AVG",'VISSIM Travel Time Outputs'!$B:$B,U$9)),"-")</f>
        <v>-</v>
      </c>
      <c r="V79" s="34" t="str">
        <f>IFERROR(TIME(0,0,AVERAGEIFS('VISSIM Travel Time Outputs'!$I:$I,'VISSIM Travel Time Outputs'!$D:$D,$D79,'VISSIM Travel Time Outputs'!$A:$A,"AVG",'VISSIM Travel Time Outputs'!$B:$B,V$9)),"-")</f>
        <v>-</v>
      </c>
      <c r="W79" s="34" t="str">
        <f>IFERROR(TIME(0,0,AVERAGEIFS('VISSIM Travel Time Outputs'!$I:$I,'VISSIM Travel Time Outputs'!$D:$D,$D79,'VISSIM Travel Time Outputs'!$A:$A,"AVG",'VISSIM Travel Time Outputs'!$B:$B,W$9)),"-")</f>
        <v>-</v>
      </c>
      <c r="X79" s="34" t="str">
        <f>IFERROR(TIME(0,0,AVERAGEIFS('VISSIM Travel Time Outputs'!$I:$I,'VISSIM Travel Time Outputs'!$D:$D,$D79,'VISSIM Travel Time Outputs'!$A:$A,"AVG",'VISSIM Travel Time Outputs'!$B:$B,X$9)),"-")</f>
        <v>-</v>
      </c>
      <c r="Y79" s="134" t="str">
        <f>IFERROR(TIME(0,0,AVERAGEIFS('VISSIM Travel Time Outputs'!$I:$I,'VISSIM Travel Time Outputs'!$D:$D,$D79,'VISSIM Travel Time Outputs'!$A:$A,"AVG",'VISSIM Travel Time Outputs'!$B:$B,Y$9)),"-")</f>
        <v>-</v>
      </c>
      <c r="Z79" s="254"/>
      <c r="AA79" s="323" t="str">
        <f>IFERROR(AVERAGEIFS('VISSIM Travel Time Outputs'!$F:$F,'VISSIM Travel Time Outputs'!$D:$D,$D79,'VISSIM Travel Time Outputs'!$A:$A,"AVG",'VISSIM Travel Time Outputs'!$B:$B,AA$9),"-")</f>
        <v>-</v>
      </c>
      <c r="AB79" s="324" t="str">
        <f>IFERROR(AVERAGEIFS('VISSIM Travel Time Outputs'!$F:$F,'VISSIM Travel Time Outputs'!$D:$D,$D79,'VISSIM Travel Time Outputs'!$A:$A,"AVG",'VISSIM Travel Time Outputs'!$B:$B,AB$9),"-")</f>
        <v>-</v>
      </c>
      <c r="AC79" s="324" t="str">
        <f>IFERROR(AVERAGEIFS('VISSIM Travel Time Outputs'!$F:$F,'VISSIM Travel Time Outputs'!$D:$D,$D79,'VISSIM Travel Time Outputs'!$A:$A,"AVG",'VISSIM Travel Time Outputs'!$B:$B,AC$9),"-")</f>
        <v>-</v>
      </c>
      <c r="AD79" s="324" t="str">
        <f>IFERROR(AVERAGEIFS('VISSIM Travel Time Outputs'!$F:$F,'VISSIM Travel Time Outputs'!$D:$D,$D79,'VISSIM Travel Time Outputs'!$A:$A,"AVG",'VISSIM Travel Time Outputs'!$B:$B,AD$9),"-")</f>
        <v>-</v>
      </c>
      <c r="AE79" s="324" t="str">
        <f>IFERROR(AVERAGEIFS('VISSIM Travel Time Outputs'!$F:$F,'VISSIM Travel Time Outputs'!$D:$D,$D79,'VISSIM Travel Time Outputs'!$A:$A,"AVG",'VISSIM Travel Time Outputs'!$B:$B,AE$9),"-")</f>
        <v>-</v>
      </c>
      <c r="AF79" s="324" t="str">
        <f>IFERROR(AVERAGEIFS('VISSIM Travel Time Outputs'!$F:$F,'VISSIM Travel Time Outputs'!$D:$D,$D79,'VISSIM Travel Time Outputs'!$A:$A,"AVG",'VISSIM Travel Time Outputs'!$B:$B,AF$9),"-")</f>
        <v>-</v>
      </c>
      <c r="AG79" s="324" t="str">
        <f>IFERROR(AVERAGEIFS('VISSIM Travel Time Outputs'!$F:$F,'VISSIM Travel Time Outputs'!$D:$D,$D79,'VISSIM Travel Time Outputs'!$A:$A,"AVG",'VISSIM Travel Time Outputs'!$B:$B,AG$9),"-")</f>
        <v>-</v>
      </c>
      <c r="AH79" s="324" t="str">
        <f>IFERROR(AVERAGEIFS('VISSIM Travel Time Outputs'!$F:$F,'VISSIM Travel Time Outputs'!$D:$D,$D79,'VISSIM Travel Time Outputs'!$A:$A,"AVG",'VISSIM Travel Time Outputs'!$B:$B,AH$9),"-")</f>
        <v>-</v>
      </c>
      <c r="AI79" s="324" t="str">
        <f>IFERROR(AVERAGEIFS('VISSIM Travel Time Outputs'!$F:$F,'VISSIM Travel Time Outputs'!$D:$D,$D79,'VISSIM Travel Time Outputs'!$A:$A,"AVG",'VISSIM Travel Time Outputs'!$B:$B,AI$9),"-")</f>
        <v>-</v>
      </c>
      <c r="AJ79" s="324" t="str">
        <f>IFERROR(AVERAGEIFS('VISSIM Travel Time Outputs'!$F:$F,'VISSIM Travel Time Outputs'!$D:$D,$D79,'VISSIM Travel Time Outputs'!$A:$A,"AVG",'VISSIM Travel Time Outputs'!$B:$B,AJ$9),"-")</f>
        <v>-</v>
      </c>
      <c r="AK79" s="324" t="str">
        <f>IFERROR(AVERAGEIFS('VISSIM Travel Time Outputs'!$F:$F,'VISSIM Travel Time Outputs'!$D:$D,$D79,'VISSIM Travel Time Outputs'!$A:$A,"AVG",'VISSIM Travel Time Outputs'!$B:$B,AK$9),"-")</f>
        <v>-</v>
      </c>
      <c r="AL79" s="324" t="str">
        <f>IFERROR(AVERAGEIFS('VISSIM Travel Time Outputs'!$F:$F,'VISSIM Travel Time Outputs'!$D:$D,$D79,'VISSIM Travel Time Outputs'!$A:$A,"AVG",'VISSIM Travel Time Outputs'!$B:$B,AL$9),"-")</f>
        <v>-</v>
      </c>
      <c r="AM79" s="324" t="str">
        <f>IFERROR(AVERAGEIFS('VISSIM Travel Time Outputs'!$F:$F,'VISSIM Travel Time Outputs'!$D:$D,$D79,'VISSIM Travel Time Outputs'!$A:$A,"AVG",'VISSIM Travel Time Outputs'!$B:$B,AM$9),"-")</f>
        <v>-</v>
      </c>
      <c r="AN79" s="324" t="str">
        <f>IFERROR(AVERAGEIFS('VISSIM Travel Time Outputs'!$F:$F,'VISSIM Travel Time Outputs'!$D:$D,$D79,'VISSIM Travel Time Outputs'!$A:$A,"AVG",'VISSIM Travel Time Outputs'!$B:$B,AN$9),"-")</f>
        <v>-</v>
      </c>
      <c r="AO79" s="324" t="str">
        <f>IFERROR(AVERAGEIFS('VISSIM Travel Time Outputs'!$F:$F,'VISSIM Travel Time Outputs'!$D:$D,$D79,'VISSIM Travel Time Outputs'!$A:$A,"AVG",'VISSIM Travel Time Outputs'!$B:$B,AO$9),"-")</f>
        <v>-</v>
      </c>
      <c r="AP79" s="325" t="str">
        <f>IFERROR(AVERAGEIFS('VISSIM Travel Time Outputs'!$F:$F,'VISSIM Travel Time Outputs'!$D:$D,$D79,'VISSIM Travel Time Outputs'!$A:$A,"AVG",'VISSIM Travel Time Outputs'!$B:$B,AP$9),"-")</f>
        <v>-</v>
      </c>
      <c r="AQ79" s="331"/>
      <c r="AR79" s="209" t="str">
        <f t="shared" si="35"/>
        <v>--</v>
      </c>
      <c r="AS79" s="354" t="str">
        <f t="shared" si="36"/>
        <v>--</v>
      </c>
      <c r="AT79" s="325">
        <f t="shared" si="37"/>
        <v>0</v>
      </c>
      <c r="AU79" s="255"/>
      <c r="AV79" s="209" t="str">
        <f>IFERROR(TIME(0,0,AVERAGEIFS('VISSIM Travel Time Outputs'!$J:$J,'VISSIM Travel Time Outputs'!$D:$D,$D79,'VISSIM Travel Time Outputs'!$A:$A,"AVG",'VISSIM Travel Time Outputs'!$B:$B,AV$9)),"-")</f>
        <v>-</v>
      </c>
      <c r="AW79" s="34" t="str">
        <f>IFERROR(TIME(0,0,AVERAGEIFS('VISSIM Travel Time Outputs'!$J:$J,'VISSIM Travel Time Outputs'!$D:$D,$D79,'VISSIM Travel Time Outputs'!$A:$A,"AVG",'VISSIM Travel Time Outputs'!$B:$B,AW$9)),"-")</f>
        <v>-</v>
      </c>
      <c r="AX79" s="34" t="str">
        <f>IFERROR(TIME(0,0,AVERAGEIFS('VISSIM Travel Time Outputs'!$J:$J,'VISSIM Travel Time Outputs'!$D:$D,$D79,'VISSIM Travel Time Outputs'!$A:$A,"AVG",'VISSIM Travel Time Outputs'!$B:$B,AX$9)),"-")</f>
        <v>-</v>
      </c>
      <c r="AY79" s="34" t="str">
        <f>IFERROR(TIME(0,0,AVERAGEIFS('VISSIM Travel Time Outputs'!$J:$J,'VISSIM Travel Time Outputs'!$D:$D,$D79,'VISSIM Travel Time Outputs'!$A:$A,"AVG",'VISSIM Travel Time Outputs'!$B:$B,AY$9)),"-")</f>
        <v>-</v>
      </c>
      <c r="AZ79" s="34" t="str">
        <f>IFERROR(TIME(0,0,AVERAGEIFS('VISSIM Travel Time Outputs'!$J:$J,'VISSIM Travel Time Outputs'!$D:$D,$D79,'VISSIM Travel Time Outputs'!$A:$A,"AVG",'VISSIM Travel Time Outputs'!$B:$B,AZ$9)),"-")</f>
        <v>-</v>
      </c>
      <c r="BA79" s="34" t="str">
        <f>IFERROR(TIME(0,0,AVERAGEIFS('VISSIM Travel Time Outputs'!$J:$J,'VISSIM Travel Time Outputs'!$D:$D,$D79,'VISSIM Travel Time Outputs'!$A:$A,"AVG",'VISSIM Travel Time Outputs'!$B:$B,BA$9)),"-")</f>
        <v>-</v>
      </c>
      <c r="BB79" s="34" t="str">
        <f>IFERROR(TIME(0,0,AVERAGEIFS('VISSIM Travel Time Outputs'!$J:$J,'VISSIM Travel Time Outputs'!$D:$D,$D79,'VISSIM Travel Time Outputs'!$A:$A,"AVG",'VISSIM Travel Time Outputs'!$B:$B,BB$9)),"-")</f>
        <v>-</v>
      </c>
      <c r="BC79" s="34" t="str">
        <f>IFERROR(TIME(0,0,AVERAGEIFS('VISSIM Travel Time Outputs'!$J:$J,'VISSIM Travel Time Outputs'!$D:$D,$D79,'VISSIM Travel Time Outputs'!$A:$A,"AVG",'VISSIM Travel Time Outputs'!$B:$B,BC$9)),"-")</f>
        <v>-</v>
      </c>
      <c r="BD79" s="34" t="str">
        <f>IFERROR(TIME(0,0,AVERAGEIFS('VISSIM Travel Time Outputs'!$J:$J,'VISSIM Travel Time Outputs'!$D:$D,$D79,'VISSIM Travel Time Outputs'!$A:$A,"AVG",'VISSIM Travel Time Outputs'!$B:$B,BD$9)),"-")</f>
        <v>-</v>
      </c>
      <c r="BE79" s="34" t="str">
        <f>IFERROR(TIME(0,0,AVERAGEIFS('VISSIM Travel Time Outputs'!$J:$J,'VISSIM Travel Time Outputs'!$D:$D,$D79,'VISSIM Travel Time Outputs'!$A:$A,"AVG",'VISSIM Travel Time Outputs'!$B:$B,BE$9)),"-")</f>
        <v>-</v>
      </c>
      <c r="BF79" s="34" t="str">
        <f>IFERROR(TIME(0,0,AVERAGEIFS('VISSIM Travel Time Outputs'!$J:$J,'VISSIM Travel Time Outputs'!$D:$D,$D79,'VISSIM Travel Time Outputs'!$A:$A,"AVG",'VISSIM Travel Time Outputs'!$B:$B,BF$9)),"-")</f>
        <v>-</v>
      </c>
      <c r="BG79" s="34" t="str">
        <f>IFERROR(TIME(0,0,AVERAGEIFS('VISSIM Travel Time Outputs'!$J:$J,'VISSIM Travel Time Outputs'!$D:$D,$D79,'VISSIM Travel Time Outputs'!$A:$A,"AVG",'VISSIM Travel Time Outputs'!$B:$B,BG$9)),"-")</f>
        <v>-</v>
      </c>
      <c r="BH79" s="34" t="str">
        <f>IFERROR(TIME(0,0,AVERAGEIFS('VISSIM Travel Time Outputs'!$J:$J,'VISSIM Travel Time Outputs'!$D:$D,$D79,'VISSIM Travel Time Outputs'!$A:$A,"AVG",'VISSIM Travel Time Outputs'!$B:$B,BH$9)),"-")</f>
        <v>-</v>
      </c>
      <c r="BI79" s="34" t="str">
        <f>IFERROR(TIME(0,0,AVERAGEIFS('VISSIM Travel Time Outputs'!$J:$J,'VISSIM Travel Time Outputs'!$D:$D,$D79,'VISSIM Travel Time Outputs'!$A:$A,"AVG",'VISSIM Travel Time Outputs'!$B:$B,BI$9)),"-")</f>
        <v>-</v>
      </c>
      <c r="BJ79" s="34" t="str">
        <f>IFERROR(TIME(0,0,AVERAGEIFS('VISSIM Travel Time Outputs'!$J:$J,'VISSIM Travel Time Outputs'!$D:$D,$D79,'VISSIM Travel Time Outputs'!$A:$A,"AVG",'VISSIM Travel Time Outputs'!$B:$B,BJ$9)),"-")</f>
        <v>-</v>
      </c>
      <c r="BK79" s="134" t="str">
        <f>IFERROR(TIME(0,0,AVERAGEIFS('VISSIM Travel Time Outputs'!$J:$J,'VISSIM Travel Time Outputs'!$D:$D,$D79,'VISSIM Travel Time Outputs'!$A:$A,"AVG",'VISSIM Travel Time Outputs'!$B:$B,BK$9)),"-")</f>
        <v>-</v>
      </c>
      <c r="BL79" s="126"/>
      <c r="BM79" s="323" t="str">
        <f>IFERROR(AVERAGEIFS('VISSIM Travel Time Outputs'!$G:$G,'VISSIM Travel Time Outputs'!$D:$D,$D79,'VISSIM Travel Time Outputs'!$A:$A,"AVG",'VISSIM Travel Time Outputs'!$B:$B,BM$9),"-")</f>
        <v>-</v>
      </c>
      <c r="BN79" s="324" t="str">
        <f>IFERROR(AVERAGEIFS('VISSIM Travel Time Outputs'!$G:$G,'VISSIM Travel Time Outputs'!$D:$D,$D79,'VISSIM Travel Time Outputs'!$A:$A,"AVG",'VISSIM Travel Time Outputs'!$B:$B,BN$9),"-")</f>
        <v>-</v>
      </c>
      <c r="BO79" s="324" t="str">
        <f>IFERROR(AVERAGEIFS('VISSIM Travel Time Outputs'!$G:$G,'VISSIM Travel Time Outputs'!$D:$D,$D79,'VISSIM Travel Time Outputs'!$A:$A,"AVG",'VISSIM Travel Time Outputs'!$B:$B,BO$9),"-")</f>
        <v>-</v>
      </c>
      <c r="BP79" s="324" t="str">
        <f>IFERROR(AVERAGEIFS('VISSIM Travel Time Outputs'!$G:$G,'VISSIM Travel Time Outputs'!$D:$D,$D79,'VISSIM Travel Time Outputs'!$A:$A,"AVG",'VISSIM Travel Time Outputs'!$B:$B,BP$9),"-")</f>
        <v>-</v>
      </c>
      <c r="BQ79" s="324" t="str">
        <f>IFERROR(AVERAGEIFS('VISSIM Travel Time Outputs'!$G:$G,'VISSIM Travel Time Outputs'!$D:$D,$D79,'VISSIM Travel Time Outputs'!$A:$A,"AVG",'VISSIM Travel Time Outputs'!$B:$B,BQ$9),"-")</f>
        <v>-</v>
      </c>
      <c r="BR79" s="324" t="str">
        <f>IFERROR(AVERAGEIFS('VISSIM Travel Time Outputs'!$G:$G,'VISSIM Travel Time Outputs'!$D:$D,$D79,'VISSIM Travel Time Outputs'!$A:$A,"AVG",'VISSIM Travel Time Outputs'!$B:$B,BR$9),"-")</f>
        <v>-</v>
      </c>
      <c r="BS79" s="324" t="str">
        <f>IFERROR(AVERAGEIFS('VISSIM Travel Time Outputs'!$G:$G,'VISSIM Travel Time Outputs'!$D:$D,$D79,'VISSIM Travel Time Outputs'!$A:$A,"AVG",'VISSIM Travel Time Outputs'!$B:$B,BS$9),"-")</f>
        <v>-</v>
      </c>
      <c r="BT79" s="324" t="str">
        <f>IFERROR(AVERAGEIFS('VISSIM Travel Time Outputs'!$G:$G,'VISSIM Travel Time Outputs'!$D:$D,$D79,'VISSIM Travel Time Outputs'!$A:$A,"AVG",'VISSIM Travel Time Outputs'!$B:$B,BT$9),"-")</f>
        <v>-</v>
      </c>
      <c r="BU79" s="324" t="str">
        <f>IFERROR(AVERAGEIFS('VISSIM Travel Time Outputs'!$G:$G,'VISSIM Travel Time Outputs'!$D:$D,$D79,'VISSIM Travel Time Outputs'!$A:$A,"AVG",'VISSIM Travel Time Outputs'!$B:$B,BU$9),"-")</f>
        <v>-</v>
      </c>
      <c r="BV79" s="324" t="str">
        <f>IFERROR(AVERAGEIFS('VISSIM Travel Time Outputs'!$G:$G,'VISSIM Travel Time Outputs'!$D:$D,$D79,'VISSIM Travel Time Outputs'!$A:$A,"AVG",'VISSIM Travel Time Outputs'!$B:$B,BV$9),"-")</f>
        <v>-</v>
      </c>
      <c r="BW79" s="324" t="str">
        <f>IFERROR(AVERAGEIFS('VISSIM Travel Time Outputs'!$G:$G,'VISSIM Travel Time Outputs'!$D:$D,$D79,'VISSIM Travel Time Outputs'!$A:$A,"AVG",'VISSIM Travel Time Outputs'!$B:$B,BW$9),"-")</f>
        <v>-</v>
      </c>
      <c r="BX79" s="324" t="str">
        <f>IFERROR(AVERAGEIFS('VISSIM Travel Time Outputs'!$G:$G,'VISSIM Travel Time Outputs'!$D:$D,$D79,'VISSIM Travel Time Outputs'!$A:$A,"AVG",'VISSIM Travel Time Outputs'!$B:$B,BX$9),"-")</f>
        <v>-</v>
      </c>
      <c r="BY79" s="324" t="str">
        <f>IFERROR(AVERAGEIFS('VISSIM Travel Time Outputs'!$G:$G,'VISSIM Travel Time Outputs'!$D:$D,$D79,'VISSIM Travel Time Outputs'!$A:$A,"AVG",'VISSIM Travel Time Outputs'!$B:$B,BY$9),"-")</f>
        <v>-</v>
      </c>
      <c r="BZ79" s="324" t="str">
        <f>IFERROR(AVERAGEIFS('VISSIM Travel Time Outputs'!$G:$G,'VISSIM Travel Time Outputs'!$D:$D,$D79,'VISSIM Travel Time Outputs'!$A:$A,"AVG",'VISSIM Travel Time Outputs'!$B:$B,BZ$9),"-")</f>
        <v>-</v>
      </c>
      <c r="CA79" s="324" t="str">
        <f>IFERROR(AVERAGEIFS('VISSIM Travel Time Outputs'!$G:$G,'VISSIM Travel Time Outputs'!$D:$D,$D79,'VISSIM Travel Time Outputs'!$A:$A,"AVG",'VISSIM Travel Time Outputs'!$B:$B,CA$9),"-")</f>
        <v>-</v>
      </c>
      <c r="CB79" s="325" t="str">
        <f>IFERROR(AVERAGEIFS('VISSIM Travel Time Outputs'!$G:$G,'VISSIM Travel Time Outputs'!$D:$D,$D79,'VISSIM Travel Time Outputs'!$A:$A,"AVG",'VISSIM Travel Time Outputs'!$B:$B,CB$9),"-")</f>
        <v>-</v>
      </c>
      <c r="CC79" s="254"/>
      <c r="CD79" s="209" t="str">
        <f t="shared" si="38"/>
        <v>--</v>
      </c>
      <c r="CE79" s="354" t="str">
        <f t="shared" si="39"/>
        <v>--</v>
      </c>
      <c r="CF79" s="325">
        <f t="shared" si="40"/>
        <v>0</v>
      </c>
      <c r="CG79" s="331"/>
      <c r="CH79" s="209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134"/>
      <c r="CX79" s="331"/>
      <c r="CY79" s="323"/>
      <c r="CZ79" s="324"/>
      <c r="DA79" s="324"/>
      <c r="DB79" s="324"/>
      <c r="DC79" s="324"/>
      <c r="DD79" s="324"/>
      <c r="DE79" s="324"/>
      <c r="DF79" s="324"/>
      <c r="DG79" s="324"/>
      <c r="DH79" s="324"/>
      <c r="DI79" s="324"/>
      <c r="DJ79" s="324"/>
      <c r="DK79" s="324"/>
      <c r="DL79" s="324"/>
      <c r="DM79" s="324"/>
      <c r="DN79" s="325"/>
      <c r="DO79" s="331"/>
      <c r="DP79" s="209" t="str">
        <f t="shared" si="41"/>
        <v>--</v>
      </c>
      <c r="DQ79" s="354" t="str">
        <f t="shared" si="42"/>
        <v>--</v>
      </c>
      <c r="DR79" s="325">
        <f t="shared" si="43"/>
        <v>0</v>
      </c>
      <c r="DS79" s="255"/>
      <c r="DT79" s="209" t="str">
        <f>IFERROR(TIME(0,0,AVERAGEIFS('VISSIM Travel Time Outputs'!$K:$K,'VISSIM Travel Time Outputs'!$D:$D,$D79,'VISSIM Travel Time Outputs'!$A:$A,"AVG",'VISSIM Travel Time Outputs'!$B:$B,DT$9)),"-")</f>
        <v>-</v>
      </c>
      <c r="DU79" s="34" t="str">
        <f>IFERROR(TIME(0,0,AVERAGEIFS('VISSIM Travel Time Outputs'!$K:$K,'VISSIM Travel Time Outputs'!$D:$D,$D79,'VISSIM Travel Time Outputs'!$A:$A,"AVG",'VISSIM Travel Time Outputs'!$B:$B,DU$9)),"-")</f>
        <v>-</v>
      </c>
      <c r="DV79" s="34" t="str">
        <f>IFERROR(TIME(0,0,AVERAGEIFS('VISSIM Travel Time Outputs'!$K:$K,'VISSIM Travel Time Outputs'!$D:$D,$D79,'VISSIM Travel Time Outputs'!$A:$A,"AVG",'VISSIM Travel Time Outputs'!$B:$B,DV$9)),"-")</f>
        <v>-</v>
      </c>
      <c r="DW79" s="34" t="str">
        <f>IFERROR(TIME(0,0,AVERAGEIFS('VISSIM Travel Time Outputs'!$K:$K,'VISSIM Travel Time Outputs'!$D:$D,$D79,'VISSIM Travel Time Outputs'!$A:$A,"AVG",'VISSIM Travel Time Outputs'!$B:$B,DW$9)),"-")</f>
        <v>-</v>
      </c>
      <c r="DX79" s="34" t="str">
        <f>IFERROR(TIME(0,0,AVERAGEIFS('VISSIM Travel Time Outputs'!$K:$K,'VISSIM Travel Time Outputs'!$D:$D,$D79,'VISSIM Travel Time Outputs'!$A:$A,"AVG",'VISSIM Travel Time Outputs'!$B:$B,DX$9)),"-")</f>
        <v>-</v>
      </c>
      <c r="DY79" s="34" t="str">
        <f>IFERROR(TIME(0,0,AVERAGEIFS('VISSIM Travel Time Outputs'!$K:$K,'VISSIM Travel Time Outputs'!$D:$D,$D79,'VISSIM Travel Time Outputs'!$A:$A,"AVG",'VISSIM Travel Time Outputs'!$B:$B,DY$9)),"-")</f>
        <v>-</v>
      </c>
      <c r="DZ79" s="34" t="str">
        <f>IFERROR(TIME(0,0,AVERAGEIFS('VISSIM Travel Time Outputs'!$K:$K,'VISSIM Travel Time Outputs'!$D:$D,$D79,'VISSIM Travel Time Outputs'!$A:$A,"AVG",'VISSIM Travel Time Outputs'!$B:$B,DZ$9)),"-")</f>
        <v>-</v>
      </c>
      <c r="EA79" s="34" t="str">
        <f>IFERROR(TIME(0,0,AVERAGEIFS('VISSIM Travel Time Outputs'!$K:$K,'VISSIM Travel Time Outputs'!$D:$D,$D79,'VISSIM Travel Time Outputs'!$A:$A,"AVG",'VISSIM Travel Time Outputs'!$B:$B,EA$9)),"-")</f>
        <v>-</v>
      </c>
      <c r="EB79" s="34" t="str">
        <f>IFERROR(TIME(0,0,AVERAGEIFS('VISSIM Travel Time Outputs'!$K:$K,'VISSIM Travel Time Outputs'!$D:$D,$D79,'VISSIM Travel Time Outputs'!$A:$A,"AVG",'VISSIM Travel Time Outputs'!$B:$B,EB$9)),"-")</f>
        <v>-</v>
      </c>
      <c r="EC79" s="34" t="str">
        <f>IFERROR(TIME(0,0,AVERAGEIFS('VISSIM Travel Time Outputs'!$K:$K,'VISSIM Travel Time Outputs'!$D:$D,$D79,'VISSIM Travel Time Outputs'!$A:$A,"AVG",'VISSIM Travel Time Outputs'!$B:$B,EC$9)),"-")</f>
        <v>-</v>
      </c>
      <c r="ED79" s="34" t="str">
        <f>IFERROR(TIME(0,0,AVERAGEIFS('VISSIM Travel Time Outputs'!$K:$K,'VISSIM Travel Time Outputs'!$D:$D,$D79,'VISSIM Travel Time Outputs'!$A:$A,"AVG",'VISSIM Travel Time Outputs'!$B:$B,ED$9)),"-")</f>
        <v>-</v>
      </c>
      <c r="EE79" s="34" t="str">
        <f>IFERROR(TIME(0,0,AVERAGEIFS('VISSIM Travel Time Outputs'!$K:$K,'VISSIM Travel Time Outputs'!$D:$D,$D79,'VISSIM Travel Time Outputs'!$A:$A,"AVG",'VISSIM Travel Time Outputs'!$B:$B,EE$9)),"-")</f>
        <v>-</v>
      </c>
      <c r="EF79" s="34" t="str">
        <f>IFERROR(TIME(0,0,AVERAGEIFS('VISSIM Travel Time Outputs'!$K:$K,'VISSIM Travel Time Outputs'!$D:$D,$D79,'VISSIM Travel Time Outputs'!$A:$A,"AVG",'VISSIM Travel Time Outputs'!$B:$B,EF$9)),"-")</f>
        <v>-</v>
      </c>
      <c r="EG79" s="34" t="str">
        <f>IFERROR(TIME(0,0,AVERAGEIFS('VISSIM Travel Time Outputs'!$K:$K,'VISSIM Travel Time Outputs'!$D:$D,$D79,'VISSIM Travel Time Outputs'!$A:$A,"AVG",'VISSIM Travel Time Outputs'!$B:$B,EG$9)),"-")</f>
        <v>-</v>
      </c>
      <c r="EH79" s="34" t="str">
        <f>IFERROR(TIME(0,0,AVERAGEIFS('VISSIM Travel Time Outputs'!$K:$K,'VISSIM Travel Time Outputs'!$D:$D,$D79,'VISSIM Travel Time Outputs'!$A:$A,"AVG",'VISSIM Travel Time Outputs'!$B:$B,EH$9)),"-")</f>
        <v>-</v>
      </c>
      <c r="EI79" s="134" t="str">
        <f>IFERROR(TIME(0,0,AVERAGEIFS('VISSIM Travel Time Outputs'!$K:$K,'VISSIM Travel Time Outputs'!$D:$D,$D79,'VISSIM Travel Time Outputs'!$A:$A,"AVG",'VISSIM Travel Time Outputs'!$B:$B,EI$9)),"-")</f>
        <v>-</v>
      </c>
      <c r="EJ79" s="126"/>
      <c r="EK79" s="323" t="str">
        <f>IFERROR(AVERAGEIFS('VISSIM Travel Time Outputs'!$H:$H,'VISSIM Travel Time Outputs'!$D:$D,$D79,'VISSIM Travel Time Outputs'!$A:$A,"AVG",'VISSIM Travel Time Outputs'!$B:$B,EK$9),"-")</f>
        <v>-</v>
      </c>
      <c r="EL79" s="324" t="str">
        <f>IFERROR(AVERAGEIFS('VISSIM Travel Time Outputs'!$H:$H,'VISSIM Travel Time Outputs'!$D:$D,$D79,'VISSIM Travel Time Outputs'!$A:$A,"AVG",'VISSIM Travel Time Outputs'!$B:$B,EL$9),"-")</f>
        <v>-</v>
      </c>
      <c r="EM79" s="324" t="str">
        <f>IFERROR(AVERAGEIFS('VISSIM Travel Time Outputs'!$H:$H,'VISSIM Travel Time Outputs'!$D:$D,$D79,'VISSIM Travel Time Outputs'!$A:$A,"AVG",'VISSIM Travel Time Outputs'!$B:$B,EM$9),"-")</f>
        <v>-</v>
      </c>
      <c r="EN79" s="324" t="str">
        <f>IFERROR(AVERAGEIFS('VISSIM Travel Time Outputs'!$H:$H,'VISSIM Travel Time Outputs'!$D:$D,$D79,'VISSIM Travel Time Outputs'!$A:$A,"AVG",'VISSIM Travel Time Outputs'!$B:$B,EN$9),"-")</f>
        <v>-</v>
      </c>
      <c r="EO79" s="324" t="str">
        <f>IFERROR(AVERAGEIFS('VISSIM Travel Time Outputs'!$H:$H,'VISSIM Travel Time Outputs'!$D:$D,$D79,'VISSIM Travel Time Outputs'!$A:$A,"AVG",'VISSIM Travel Time Outputs'!$B:$B,EO$9),"-")</f>
        <v>-</v>
      </c>
      <c r="EP79" s="324" t="str">
        <f>IFERROR(AVERAGEIFS('VISSIM Travel Time Outputs'!$H:$H,'VISSIM Travel Time Outputs'!$D:$D,$D79,'VISSIM Travel Time Outputs'!$A:$A,"AVG",'VISSIM Travel Time Outputs'!$B:$B,EP$9),"-")</f>
        <v>-</v>
      </c>
      <c r="EQ79" s="324" t="str">
        <f>IFERROR(AVERAGEIFS('VISSIM Travel Time Outputs'!$H:$H,'VISSIM Travel Time Outputs'!$D:$D,$D79,'VISSIM Travel Time Outputs'!$A:$A,"AVG",'VISSIM Travel Time Outputs'!$B:$B,EQ$9),"-")</f>
        <v>-</v>
      </c>
      <c r="ER79" s="324" t="str">
        <f>IFERROR(AVERAGEIFS('VISSIM Travel Time Outputs'!$H:$H,'VISSIM Travel Time Outputs'!$D:$D,$D79,'VISSIM Travel Time Outputs'!$A:$A,"AVG",'VISSIM Travel Time Outputs'!$B:$B,ER$9),"-")</f>
        <v>-</v>
      </c>
      <c r="ES79" s="324" t="str">
        <f>IFERROR(AVERAGEIFS('VISSIM Travel Time Outputs'!$H:$H,'VISSIM Travel Time Outputs'!$D:$D,$D79,'VISSIM Travel Time Outputs'!$A:$A,"AVG",'VISSIM Travel Time Outputs'!$B:$B,ES$9),"-")</f>
        <v>-</v>
      </c>
      <c r="ET79" s="324" t="str">
        <f>IFERROR(AVERAGEIFS('VISSIM Travel Time Outputs'!$H:$H,'VISSIM Travel Time Outputs'!$D:$D,$D79,'VISSIM Travel Time Outputs'!$A:$A,"AVG",'VISSIM Travel Time Outputs'!$B:$B,ET$9),"-")</f>
        <v>-</v>
      </c>
      <c r="EU79" s="324" t="str">
        <f>IFERROR(AVERAGEIFS('VISSIM Travel Time Outputs'!$H:$H,'VISSIM Travel Time Outputs'!$D:$D,$D79,'VISSIM Travel Time Outputs'!$A:$A,"AVG",'VISSIM Travel Time Outputs'!$B:$B,EU$9),"-")</f>
        <v>-</v>
      </c>
      <c r="EV79" s="324" t="str">
        <f>IFERROR(AVERAGEIFS('VISSIM Travel Time Outputs'!$H:$H,'VISSIM Travel Time Outputs'!$D:$D,$D79,'VISSIM Travel Time Outputs'!$A:$A,"AVG",'VISSIM Travel Time Outputs'!$B:$B,EV$9),"-")</f>
        <v>-</v>
      </c>
      <c r="EW79" s="324" t="str">
        <f>IFERROR(AVERAGEIFS('VISSIM Travel Time Outputs'!$H:$H,'VISSIM Travel Time Outputs'!$D:$D,$D79,'VISSIM Travel Time Outputs'!$A:$A,"AVG",'VISSIM Travel Time Outputs'!$B:$B,EW$9),"-")</f>
        <v>-</v>
      </c>
      <c r="EX79" s="324" t="str">
        <f>IFERROR(AVERAGEIFS('VISSIM Travel Time Outputs'!$H:$H,'VISSIM Travel Time Outputs'!$D:$D,$D79,'VISSIM Travel Time Outputs'!$A:$A,"AVG",'VISSIM Travel Time Outputs'!$B:$B,EX$9),"-")</f>
        <v>-</v>
      </c>
      <c r="EY79" s="324" t="str">
        <f>IFERROR(AVERAGEIFS('VISSIM Travel Time Outputs'!$H:$H,'VISSIM Travel Time Outputs'!$D:$D,$D79,'VISSIM Travel Time Outputs'!$A:$A,"AVG",'VISSIM Travel Time Outputs'!$B:$B,EY$9),"-")</f>
        <v>-</v>
      </c>
      <c r="EZ79" s="325" t="str">
        <f>IFERROR(AVERAGEIFS('VISSIM Travel Time Outputs'!$H:$H,'VISSIM Travel Time Outputs'!$D:$D,$D79,'VISSIM Travel Time Outputs'!$A:$A,"AVG",'VISSIM Travel Time Outputs'!$B:$B,EZ$9),"-")</f>
        <v>-</v>
      </c>
      <c r="FA79" s="254"/>
      <c r="FB79" s="209" t="str">
        <f t="shared" si="44"/>
        <v>--</v>
      </c>
      <c r="FC79" s="354" t="str">
        <f t="shared" si="45"/>
        <v>--</v>
      </c>
      <c r="FD79" s="325">
        <f t="shared" si="46"/>
        <v>0</v>
      </c>
      <c r="FE79" s="331"/>
      <c r="FF79" s="209" t="str">
        <f>IFERROR(GETPIVOTDATA("Average of TRAVTM(40)",#REF!,"TIMEINT",FF$9,"VEHICLETRAVELTIMEMEASUREMENT",$D79)/3600/24,"--")</f>
        <v>--</v>
      </c>
      <c r="FG79" s="34" t="str">
        <f>IFERROR(GETPIVOTDATA("Average of TRAVTM(40)",#REF!,"TIMEINT",FG$9,"VEHICLETRAVELTIMEMEASUREMENT",$D79)/3600/24,"--")</f>
        <v>--</v>
      </c>
      <c r="FH79" s="34" t="str">
        <f>IFERROR(GETPIVOTDATA("Average of TRAVTM(40)",#REF!,"TIMEINT",FH$9,"VEHICLETRAVELTIMEMEASUREMENT",$D79)/3600/24,"--")</f>
        <v>--</v>
      </c>
      <c r="FI79" s="34" t="str">
        <f>IFERROR(GETPIVOTDATA("Average of TRAVTM(40)",#REF!,"TIMEINT",FI$9,"VEHICLETRAVELTIMEMEASUREMENT",$D79)/3600/24,"--")</f>
        <v>--</v>
      </c>
      <c r="FJ79" s="34" t="str">
        <f>IFERROR(GETPIVOTDATA("Average of TRAVTM(40)",#REF!,"TIMEINT",FJ$9,"VEHICLETRAVELTIMEMEASUREMENT",$D79)/3600/24,"--")</f>
        <v>--</v>
      </c>
      <c r="FK79" s="34" t="str">
        <f>IFERROR(GETPIVOTDATA("Average of TRAVTM(40)",#REF!,"TIMEINT",FK$9,"VEHICLETRAVELTIMEMEASUREMENT",$D79)/3600/24,"--")</f>
        <v>--</v>
      </c>
      <c r="FL79" s="34" t="str">
        <f>IFERROR(GETPIVOTDATA("Average of TRAVTM(40)",#REF!,"TIMEINT",FL$9,"VEHICLETRAVELTIMEMEASUREMENT",$D79)/3600/24,"--")</f>
        <v>--</v>
      </c>
      <c r="FM79" s="34" t="str">
        <f>IFERROR(GETPIVOTDATA("Average of TRAVTM(40)",#REF!,"TIMEINT",FM$9,"VEHICLETRAVELTIMEMEASUREMENT",$D79)/3600/24,"--")</f>
        <v>--</v>
      </c>
      <c r="FN79" s="34" t="str">
        <f>IFERROR(GETPIVOTDATA("Average of TRAVTM(40)",#REF!,"TIMEINT",FN$9,"VEHICLETRAVELTIMEMEASUREMENT",$D79)/3600/24,"--")</f>
        <v>--</v>
      </c>
      <c r="FO79" s="34" t="str">
        <f>IFERROR(GETPIVOTDATA("Average of TRAVTM(40)",#REF!,"TIMEINT",FO$9,"VEHICLETRAVELTIMEMEASUREMENT",$D79)/3600/24,"--")</f>
        <v>--</v>
      </c>
      <c r="FP79" s="34" t="str">
        <f>IFERROR(GETPIVOTDATA("Average of TRAVTM(40)",#REF!,"TIMEINT",FP$9,"VEHICLETRAVELTIMEMEASUREMENT",$D79)/3600/24,"--")</f>
        <v>--</v>
      </c>
      <c r="FQ79" s="34" t="str">
        <f>IFERROR(GETPIVOTDATA("Average of TRAVTM(40)",#REF!,"TIMEINT",FQ$9,"VEHICLETRAVELTIMEMEASUREMENT",$D79)/3600/24,"--")</f>
        <v>--</v>
      </c>
      <c r="FR79" s="34" t="str">
        <f>IFERROR(GETPIVOTDATA("Average of TRAVTM(40)",#REF!,"TIMEINT",FR$9,"VEHICLETRAVELTIMEMEASUREMENT",$D79)/3600/24,"--")</f>
        <v>--</v>
      </c>
      <c r="FS79" s="34" t="str">
        <f>IFERROR(GETPIVOTDATA("Average of TRAVTM(40)",#REF!,"TIMEINT",FS$9,"VEHICLETRAVELTIMEMEASUREMENT",$D79)/3600/24,"--")</f>
        <v>--</v>
      </c>
      <c r="FT79" s="34" t="str">
        <f>IFERROR(GETPIVOTDATA("Average of TRAVTM(40)",#REF!,"TIMEINT",FT$9,"VEHICLETRAVELTIMEMEASUREMENT",$D79)/3600/24,"--")</f>
        <v>--</v>
      </c>
      <c r="FU79" s="134" t="str">
        <f>IFERROR(GETPIVOTDATA("Average of TRAVTM(40)",#REF!,"TIMEINT",FU$9,"VEHICLETRAVELTIMEMEASUREMENT",$D79)/3600/24,"--")</f>
        <v>--</v>
      </c>
      <c r="FV79" s="331"/>
      <c r="FW79" s="323" t="str">
        <f>IFERROR(GETPIVOTDATA("Average of VEHS(40)",#REF!,"TIMEINT",FW$9,"VEHICLETRAVELTIMEMEASUREMENT",$D79),"--")</f>
        <v>--</v>
      </c>
      <c r="FX79" s="324" t="str">
        <f>IFERROR(GETPIVOTDATA("Average of VEHS(40)",#REF!,"TIMEINT",FX$9,"VEHICLETRAVELTIMEMEASUREMENT",$D79),"--")</f>
        <v>--</v>
      </c>
      <c r="FY79" s="324" t="str">
        <f>IFERROR(GETPIVOTDATA("Average of VEHS(40)",#REF!,"TIMEINT",FY$9,"VEHICLETRAVELTIMEMEASUREMENT",$D79),"--")</f>
        <v>--</v>
      </c>
      <c r="FZ79" s="324" t="str">
        <f>IFERROR(GETPIVOTDATA("Average of VEHS(40)",#REF!,"TIMEINT",FZ$9,"VEHICLETRAVELTIMEMEASUREMENT",$D79),"--")</f>
        <v>--</v>
      </c>
      <c r="GA79" s="324" t="str">
        <f>IFERROR(GETPIVOTDATA("Average of VEHS(40)",#REF!,"TIMEINT",GA$9,"VEHICLETRAVELTIMEMEASUREMENT",$D79),"--")</f>
        <v>--</v>
      </c>
      <c r="GB79" s="324" t="str">
        <f>IFERROR(GETPIVOTDATA("Average of VEHS(40)",#REF!,"TIMEINT",GB$9,"VEHICLETRAVELTIMEMEASUREMENT",$D79),"--")</f>
        <v>--</v>
      </c>
      <c r="GC79" s="324" t="str">
        <f>IFERROR(GETPIVOTDATA("Average of VEHS(40)",#REF!,"TIMEINT",GC$9,"VEHICLETRAVELTIMEMEASUREMENT",$D79),"--")</f>
        <v>--</v>
      </c>
      <c r="GD79" s="324" t="str">
        <f>IFERROR(GETPIVOTDATA("Average of VEHS(40)",#REF!,"TIMEINT",GD$9,"VEHICLETRAVELTIMEMEASUREMENT",$D79),"--")</f>
        <v>--</v>
      </c>
      <c r="GE79" s="324" t="str">
        <f>IFERROR(GETPIVOTDATA("Average of VEHS(40)",#REF!,"TIMEINT",GE$9,"VEHICLETRAVELTIMEMEASUREMENT",$D79),"--")</f>
        <v>--</v>
      </c>
      <c r="GF79" s="324" t="str">
        <f>IFERROR(GETPIVOTDATA("Average of VEHS(40)",#REF!,"TIMEINT",GF$9,"VEHICLETRAVELTIMEMEASUREMENT",$D79),"--")</f>
        <v>--</v>
      </c>
      <c r="GG79" s="324" t="str">
        <f>IFERROR(GETPIVOTDATA("Average of VEHS(40)",#REF!,"TIMEINT",GG$9,"VEHICLETRAVELTIMEMEASUREMENT",$D79),"--")</f>
        <v>--</v>
      </c>
      <c r="GH79" s="324" t="str">
        <f>IFERROR(GETPIVOTDATA("Average of VEHS(40)",#REF!,"TIMEINT",GH$9,"VEHICLETRAVELTIMEMEASUREMENT",$D79),"--")</f>
        <v>--</v>
      </c>
      <c r="GI79" s="324" t="str">
        <f>IFERROR(GETPIVOTDATA("Average of VEHS(40)",#REF!,"TIMEINT",GI$9,"VEHICLETRAVELTIMEMEASUREMENT",$D79),"--")</f>
        <v>--</v>
      </c>
      <c r="GJ79" s="324" t="str">
        <f>IFERROR(GETPIVOTDATA("Average of VEHS(40)",#REF!,"TIMEINT",GJ$9,"VEHICLETRAVELTIMEMEASUREMENT",$D79),"--")</f>
        <v>--</v>
      </c>
      <c r="GK79" s="324" t="str">
        <f>IFERROR(GETPIVOTDATA("Average of VEHS(40)",#REF!,"TIMEINT",GK$9,"VEHICLETRAVELTIMEMEASUREMENT",$D79),"--")</f>
        <v>--</v>
      </c>
      <c r="GL79" s="325" t="str">
        <f>IFERROR(GETPIVOTDATA("Average of VEHS(40)",#REF!,"TIMEINT",GL$9,"VEHICLETRAVELTIMEMEASUREMENT",$D79),"--")</f>
        <v>--</v>
      </c>
      <c r="GM79" s="331"/>
      <c r="GN79" s="209" t="str">
        <f t="shared" si="47"/>
        <v>--</v>
      </c>
      <c r="GO79" s="354" t="str">
        <f t="shared" si="48"/>
        <v>--</v>
      </c>
      <c r="GP79" s="325">
        <f t="shared" si="49"/>
        <v>0</v>
      </c>
      <c r="GQ79" s="331"/>
      <c r="GR79" s="209" t="str">
        <f>IFERROR(GETPIVOTDATA("Average of TRAVTM(60)",#REF!,"TIMEINT",GR$9,"VEHICLETRAVELTIMEMEASUREMENT",$D79)/3600/24,"--")</f>
        <v>--</v>
      </c>
      <c r="GS79" s="34" t="str">
        <f>IFERROR(GETPIVOTDATA("Average of TRAVTM(60)",#REF!,"TIMEINT",GS$9,"VEHICLETRAVELTIMEMEASUREMENT",$D79)/3600/24,"--")</f>
        <v>--</v>
      </c>
      <c r="GT79" s="34" t="str">
        <f>IFERROR(GETPIVOTDATA("Average of TRAVTM(60)",#REF!,"TIMEINT",GT$9,"VEHICLETRAVELTIMEMEASUREMENT",$D79)/3600/24,"--")</f>
        <v>--</v>
      </c>
      <c r="GU79" s="34" t="str">
        <f>IFERROR(GETPIVOTDATA("Average of TRAVTM(60)",#REF!,"TIMEINT",GU$9,"VEHICLETRAVELTIMEMEASUREMENT",$D79)/3600/24,"--")</f>
        <v>--</v>
      </c>
      <c r="GV79" s="34" t="str">
        <f>IFERROR(GETPIVOTDATA("Average of TRAVTM(60)",#REF!,"TIMEINT",GV$9,"VEHICLETRAVELTIMEMEASUREMENT",$D79)/3600/24,"--")</f>
        <v>--</v>
      </c>
      <c r="GW79" s="34" t="str">
        <f>IFERROR(GETPIVOTDATA("Average of TRAVTM(60)",#REF!,"TIMEINT",GW$9,"VEHICLETRAVELTIMEMEASUREMENT",$D79)/3600/24,"--")</f>
        <v>--</v>
      </c>
      <c r="GX79" s="34" t="str">
        <f>IFERROR(GETPIVOTDATA("Average of TRAVTM(60)",#REF!,"TIMEINT",GX$9,"VEHICLETRAVELTIMEMEASUREMENT",$D79)/3600/24,"--")</f>
        <v>--</v>
      </c>
      <c r="GY79" s="34" t="str">
        <f>IFERROR(GETPIVOTDATA("Average of TRAVTM(60)",#REF!,"TIMEINT",GY$9,"VEHICLETRAVELTIMEMEASUREMENT",$D79)/3600/24,"--")</f>
        <v>--</v>
      </c>
      <c r="GZ79" s="34" t="str">
        <f>IFERROR(GETPIVOTDATA("Average of TRAVTM(60)",#REF!,"TIMEINT",GZ$9,"VEHICLETRAVELTIMEMEASUREMENT",$D79)/3600/24,"--")</f>
        <v>--</v>
      </c>
      <c r="HA79" s="34" t="str">
        <f>IFERROR(GETPIVOTDATA("Average of TRAVTM(60)",#REF!,"TIMEINT",HA$9,"VEHICLETRAVELTIMEMEASUREMENT",$D79)/3600/24,"--")</f>
        <v>--</v>
      </c>
      <c r="HB79" s="34" t="str">
        <f>IFERROR(GETPIVOTDATA("Average of TRAVTM(60)",#REF!,"TIMEINT",HB$9,"VEHICLETRAVELTIMEMEASUREMENT",$D79)/3600/24,"--")</f>
        <v>--</v>
      </c>
      <c r="HC79" s="34" t="str">
        <f>IFERROR(GETPIVOTDATA("Average of TRAVTM(60)",#REF!,"TIMEINT",HC$9,"VEHICLETRAVELTIMEMEASUREMENT",$D79)/3600/24,"--")</f>
        <v>--</v>
      </c>
      <c r="HD79" s="34" t="str">
        <f>IFERROR(GETPIVOTDATA("Average of TRAVTM(60)",#REF!,"TIMEINT",HD$9,"VEHICLETRAVELTIMEMEASUREMENT",$D79)/3600/24,"--")</f>
        <v>--</v>
      </c>
      <c r="HE79" s="34" t="str">
        <f>IFERROR(GETPIVOTDATA("Average of TRAVTM(60)",#REF!,"TIMEINT",HE$9,"VEHICLETRAVELTIMEMEASUREMENT",$D79)/3600/24,"--")</f>
        <v>--</v>
      </c>
      <c r="HF79" s="34" t="str">
        <f>IFERROR(GETPIVOTDATA("Average of TRAVTM(60)",#REF!,"TIMEINT",HF$9,"VEHICLETRAVELTIMEMEASUREMENT",$D79)/3600/24,"--")</f>
        <v>--</v>
      </c>
      <c r="HG79" s="134" t="str">
        <f>IFERROR(GETPIVOTDATA("Average of TRAVTM(60)",#REF!,"TIMEINT",HG$9,"VEHICLETRAVELTIMEMEASUREMENT",$D79)/3600/24,"--")</f>
        <v>--</v>
      </c>
      <c r="HH79" s="331"/>
      <c r="HI79" s="323" t="str">
        <f>IFERROR(GETPIVOTDATA("Average of VEHS(60)",#REF!,"TIMEINT",HI$9,"VEHICLETRAVELTIMEMEASUREMENT",$D79),"--")</f>
        <v>--</v>
      </c>
      <c r="HJ79" s="324" t="str">
        <f>IFERROR(GETPIVOTDATA("Average of VEHS(60)",#REF!,"TIMEINT",HJ$9,"VEHICLETRAVELTIMEMEASUREMENT",$D79),"--")</f>
        <v>--</v>
      </c>
      <c r="HK79" s="324" t="str">
        <f>IFERROR(GETPIVOTDATA("Average of VEHS(60)",#REF!,"TIMEINT",HK$9,"VEHICLETRAVELTIMEMEASUREMENT",$D79),"--")</f>
        <v>--</v>
      </c>
      <c r="HL79" s="324" t="str">
        <f>IFERROR(GETPIVOTDATA("Average of VEHS(60)",#REF!,"TIMEINT",HL$9,"VEHICLETRAVELTIMEMEASUREMENT",$D79),"--")</f>
        <v>--</v>
      </c>
      <c r="HM79" s="324" t="str">
        <f>IFERROR(GETPIVOTDATA("Average of VEHS(60)",#REF!,"TIMEINT",HM$9,"VEHICLETRAVELTIMEMEASUREMENT",$D79),"--")</f>
        <v>--</v>
      </c>
      <c r="HN79" s="324" t="str">
        <f>IFERROR(GETPIVOTDATA("Average of VEHS(60)",#REF!,"TIMEINT",HN$9,"VEHICLETRAVELTIMEMEASUREMENT",$D79),"--")</f>
        <v>--</v>
      </c>
      <c r="HO79" s="324" t="str">
        <f>IFERROR(GETPIVOTDATA("Average of VEHS(60)",#REF!,"TIMEINT",HO$9,"VEHICLETRAVELTIMEMEASUREMENT",$D79),"--")</f>
        <v>--</v>
      </c>
      <c r="HP79" s="324" t="str">
        <f>IFERROR(GETPIVOTDATA("Average of VEHS(60)",#REF!,"TIMEINT",HP$9,"VEHICLETRAVELTIMEMEASUREMENT",$D79),"--")</f>
        <v>--</v>
      </c>
      <c r="HQ79" s="324" t="str">
        <f>IFERROR(GETPIVOTDATA("Average of VEHS(60)",#REF!,"TIMEINT",HQ$9,"VEHICLETRAVELTIMEMEASUREMENT",$D79),"--")</f>
        <v>--</v>
      </c>
      <c r="HR79" s="324" t="str">
        <f>IFERROR(GETPIVOTDATA("Average of VEHS(60)",#REF!,"TIMEINT",HR$9,"VEHICLETRAVELTIMEMEASUREMENT",$D79),"--")</f>
        <v>--</v>
      </c>
      <c r="HS79" s="324" t="str">
        <f>IFERROR(GETPIVOTDATA("Average of VEHS(60)",#REF!,"TIMEINT",HS$9,"VEHICLETRAVELTIMEMEASUREMENT",$D79),"--")</f>
        <v>--</v>
      </c>
      <c r="HT79" s="324" t="str">
        <f>IFERROR(GETPIVOTDATA("Average of VEHS(60)",#REF!,"TIMEINT",HT$9,"VEHICLETRAVELTIMEMEASUREMENT",$D79),"--")</f>
        <v>--</v>
      </c>
      <c r="HU79" s="324" t="str">
        <f>IFERROR(GETPIVOTDATA("Average of VEHS(60)",#REF!,"TIMEINT",HU$9,"VEHICLETRAVELTIMEMEASUREMENT",$D79),"--")</f>
        <v>--</v>
      </c>
      <c r="HV79" s="324" t="str">
        <f>IFERROR(GETPIVOTDATA("Average of VEHS(60)",#REF!,"TIMEINT",HV$9,"VEHICLETRAVELTIMEMEASUREMENT",$D79),"--")</f>
        <v>--</v>
      </c>
      <c r="HW79" s="324" t="str">
        <f>IFERROR(GETPIVOTDATA("Average of VEHS(60)",#REF!,"TIMEINT",HW$9,"VEHICLETRAVELTIMEMEASUREMENT",$D79),"--")</f>
        <v>--</v>
      </c>
      <c r="HX79" s="325" t="str">
        <f>IFERROR(GETPIVOTDATA("Average of VEHS(60)",#REF!,"TIMEINT",HX$9,"VEHICLETRAVELTIMEMEASUREMENT",$D79),"--")</f>
        <v>--</v>
      </c>
      <c r="HY79" s="331"/>
      <c r="HZ79" s="209" t="str">
        <f t="shared" si="50"/>
        <v>--</v>
      </c>
      <c r="IA79" s="354" t="str">
        <f t="shared" si="51"/>
        <v>--</v>
      </c>
      <c r="IB79" s="325">
        <f t="shared" si="52"/>
        <v>0</v>
      </c>
      <c r="IC79" s="638"/>
      <c r="ID79" s="323" t="str">
        <f>IFERROR(AVERAGEIFS('VISSIM Travel Time Outputs'!#REF!,'VISSIM Travel Time Outputs'!#REF!,$D79,'VISSIM Travel Time Outputs'!#REF!,"AVG",'VISSIM Travel Time Outputs'!#REF!,ID$9),"-")</f>
        <v>-</v>
      </c>
      <c r="IE79" s="324" t="str">
        <f>IFERROR(AVERAGEIFS('VISSIM Travel Time Outputs'!#REF!,'VISSIM Travel Time Outputs'!#REF!,$D79,'VISSIM Travel Time Outputs'!#REF!,"AVG",'VISSIM Travel Time Outputs'!#REF!,IE$9),"-")</f>
        <v>-</v>
      </c>
      <c r="IF79" s="324" t="str">
        <f>IFERROR(AVERAGEIFS('VISSIM Travel Time Outputs'!#REF!,'VISSIM Travel Time Outputs'!#REF!,$D79,'VISSIM Travel Time Outputs'!#REF!,"AVG",'VISSIM Travel Time Outputs'!#REF!,IF$9),"-")</f>
        <v>-</v>
      </c>
      <c r="IG79" s="324" t="str">
        <f>IFERROR(AVERAGEIFS('VISSIM Travel Time Outputs'!#REF!,'VISSIM Travel Time Outputs'!#REF!,$D79,'VISSIM Travel Time Outputs'!#REF!,"AVG",'VISSIM Travel Time Outputs'!#REF!,IG$9),"-")</f>
        <v>-</v>
      </c>
      <c r="IH79" s="324" t="str">
        <f>IFERROR(AVERAGEIFS('VISSIM Travel Time Outputs'!#REF!,'VISSIM Travel Time Outputs'!#REF!,$D79,'VISSIM Travel Time Outputs'!#REF!,"AVG",'VISSIM Travel Time Outputs'!#REF!,IH$9),"-")</f>
        <v>-</v>
      </c>
      <c r="II79" s="324" t="str">
        <f>IFERROR(AVERAGEIFS('VISSIM Travel Time Outputs'!#REF!,'VISSIM Travel Time Outputs'!#REF!,$D79,'VISSIM Travel Time Outputs'!#REF!,"AVG",'VISSIM Travel Time Outputs'!#REF!,II$9),"-")</f>
        <v>-</v>
      </c>
      <c r="IJ79" s="324" t="str">
        <f>IFERROR(AVERAGEIFS('VISSIM Travel Time Outputs'!#REF!,'VISSIM Travel Time Outputs'!#REF!,$D79,'VISSIM Travel Time Outputs'!#REF!,"AVG",'VISSIM Travel Time Outputs'!#REF!,IJ$9),"-")</f>
        <v>-</v>
      </c>
      <c r="IK79" s="324" t="str">
        <f>IFERROR(AVERAGEIFS('VISSIM Travel Time Outputs'!#REF!,'VISSIM Travel Time Outputs'!#REF!,$D79,'VISSIM Travel Time Outputs'!#REF!,"AVG",'VISSIM Travel Time Outputs'!#REF!,IK$9),"-")</f>
        <v>-</v>
      </c>
      <c r="IL79" s="324" t="str">
        <f>IFERROR(AVERAGEIFS('VISSIM Travel Time Outputs'!#REF!,'VISSIM Travel Time Outputs'!#REF!,$D79,'VISSIM Travel Time Outputs'!#REF!,"AVG",'VISSIM Travel Time Outputs'!#REF!,IL$9),"-")</f>
        <v>-</v>
      </c>
      <c r="IM79" s="324" t="str">
        <f>IFERROR(AVERAGEIFS('VISSIM Travel Time Outputs'!#REF!,'VISSIM Travel Time Outputs'!#REF!,$D79,'VISSIM Travel Time Outputs'!#REF!,"AVG",'VISSIM Travel Time Outputs'!#REF!,IM$9),"-")</f>
        <v>-</v>
      </c>
      <c r="IN79" s="324" t="str">
        <f>IFERROR(AVERAGEIFS('VISSIM Travel Time Outputs'!#REF!,'VISSIM Travel Time Outputs'!#REF!,$D79,'VISSIM Travel Time Outputs'!#REF!,"AVG",'VISSIM Travel Time Outputs'!#REF!,IN$9),"-")</f>
        <v>-</v>
      </c>
      <c r="IO79" s="324" t="str">
        <f>IFERROR(AVERAGEIFS('VISSIM Travel Time Outputs'!#REF!,'VISSIM Travel Time Outputs'!#REF!,$D79,'VISSIM Travel Time Outputs'!#REF!,"AVG",'VISSIM Travel Time Outputs'!#REF!,IO$9),"-")</f>
        <v>-</v>
      </c>
      <c r="IP79" s="324" t="str">
        <f>IFERROR(AVERAGEIFS('VISSIM Travel Time Outputs'!#REF!,'VISSIM Travel Time Outputs'!#REF!,$D79,'VISSIM Travel Time Outputs'!#REF!,"AVG",'VISSIM Travel Time Outputs'!#REF!,IP$9),"-")</f>
        <v>-</v>
      </c>
      <c r="IQ79" s="324" t="str">
        <f>IFERROR(AVERAGEIFS('VISSIM Travel Time Outputs'!#REF!,'VISSIM Travel Time Outputs'!#REF!,$D79,'VISSIM Travel Time Outputs'!#REF!,"AVG",'VISSIM Travel Time Outputs'!#REF!,IQ$9),"-")</f>
        <v>-</v>
      </c>
      <c r="IR79" s="324" t="str">
        <f>IFERROR(AVERAGEIFS('VISSIM Travel Time Outputs'!#REF!,'VISSIM Travel Time Outputs'!#REF!,$D79,'VISSIM Travel Time Outputs'!#REF!,"AVG",'VISSIM Travel Time Outputs'!#REF!,IR$9),"-")</f>
        <v>-</v>
      </c>
      <c r="IS79" s="325" t="str">
        <f>IFERROR(AVERAGEIFS('VISSIM Travel Time Outputs'!#REF!,'VISSIM Travel Time Outputs'!#REF!,$D79,'VISSIM Travel Time Outputs'!#REF!,"AVG",'VISSIM Travel Time Outputs'!#REF!,IS$9),"-")</f>
        <v>-</v>
      </c>
      <c r="IT79" s="325" t="str">
        <f t="shared" si="53"/>
        <v>--</v>
      </c>
    </row>
    <row r="80" spans="1:254" x14ac:dyDescent="0.35">
      <c r="A80" s="252" t="str">
        <f t="shared" si="34"/>
        <v>H</v>
      </c>
      <c r="B80" s="319">
        <f t="shared" si="54"/>
        <v>71</v>
      </c>
      <c r="C80" s="413">
        <f>INDEX('Input - Travel Times'!$B$3:$AH$103,MATCH($B80,'Input - Travel Times'!$B$3:$B$103,0),MATCH(C$9,'Input - Travel Times'!$B$3:$AH$3,0))</f>
        <v>0</v>
      </c>
      <c r="D80" s="150">
        <f>INDEX('Input - Travel Times'!$B$3:$AH$103,MATCH($B80,'Input - Travel Times'!$B$3:$B$103,0),MATCH(D$9,'Input - Travel Times'!$B$3:$AH$3,0))</f>
        <v>0</v>
      </c>
      <c r="E80" s="518">
        <f>TIME(0,0,INDEX('Input - Travel Times'!$B$3:$AH$103,MATCH($B80,'Input - Travel Times'!$B$3:$B$103,0),MATCH(E$9,'Input - Travel Times'!$B$3:$AH$3,0)))</f>
        <v>0</v>
      </c>
      <c r="F80" s="518">
        <f>TIME(0,0,INDEX('Input - Travel Times'!$B$3:$AH$103,MATCH($B80,'Input - Travel Times'!$B$3:$B$103,0),MATCH(F$9,'Input - Travel Times'!$B$3:$AH$3,0)))</f>
        <v>0</v>
      </c>
      <c r="G80" s="518">
        <f>TIME(0,0,INDEX('Input - Travel Times'!$B$3:$AH$103,MATCH($B80,'Input - Travel Times'!$B$3:$B$103,0),MATCH(G$9,'Input - Travel Times'!$B$3:$AH$3,0)))</f>
        <v>0</v>
      </c>
      <c r="H80" s="518">
        <f>TIME(0,0,INDEX('Input - Travel Times'!$B$3:$AH$103,MATCH($B80,'Input - Travel Times'!$B$3:$B$103,0),MATCH(H$9,'Input - Travel Times'!$B$3:$AH$3,0)))</f>
        <v>0</v>
      </c>
      <c r="J80" s="209" t="str">
        <f>IFERROR(TIME(0,0,AVERAGEIFS('VISSIM Travel Time Outputs'!$I:$I,'VISSIM Travel Time Outputs'!$D:$D,$D80,'VISSIM Travel Time Outputs'!$A:$A,"AVG",'VISSIM Travel Time Outputs'!$B:$B,J$9)),"-")</f>
        <v>-</v>
      </c>
      <c r="K80" s="34" t="str">
        <f>IFERROR(TIME(0,0,AVERAGEIFS('VISSIM Travel Time Outputs'!$I:$I,'VISSIM Travel Time Outputs'!$D:$D,$D80,'VISSIM Travel Time Outputs'!$A:$A,"AVG",'VISSIM Travel Time Outputs'!$B:$B,K$9)),"-")</f>
        <v>-</v>
      </c>
      <c r="L80" s="34" t="str">
        <f>IFERROR(TIME(0,0,AVERAGEIFS('VISSIM Travel Time Outputs'!$I:$I,'VISSIM Travel Time Outputs'!$D:$D,$D80,'VISSIM Travel Time Outputs'!$A:$A,"AVG",'VISSIM Travel Time Outputs'!$B:$B,L$9)),"-")</f>
        <v>-</v>
      </c>
      <c r="M80" s="34" t="str">
        <f>IFERROR(TIME(0,0,AVERAGEIFS('VISSIM Travel Time Outputs'!$I:$I,'VISSIM Travel Time Outputs'!$D:$D,$D80,'VISSIM Travel Time Outputs'!$A:$A,"AVG",'VISSIM Travel Time Outputs'!$B:$B,M$9)),"-")</f>
        <v>-</v>
      </c>
      <c r="N80" s="34" t="str">
        <f>IFERROR(TIME(0,0,AVERAGEIFS('VISSIM Travel Time Outputs'!$I:$I,'VISSIM Travel Time Outputs'!$D:$D,$D80,'VISSIM Travel Time Outputs'!$A:$A,"AVG",'VISSIM Travel Time Outputs'!$B:$B,N$9)),"-")</f>
        <v>-</v>
      </c>
      <c r="O80" s="34" t="str">
        <f>IFERROR(TIME(0,0,AVERAGEIFS('VISSIM Travel Time Outputs'!$I:$I,'VISSIM Travel Time Outputs'!$D:$D,$D80,'VISSIM Travel Time Outputs'!$A:$A,"AVG",'VISSIM Travel Time Outputs'!$B:$B,O$9)),"-")</f>
        <v>-</v>
      </c>
      <c r="P80" s="34" t="str">
        <f>IFERROR(TIME(0,0,AVERAGEIFS('VISSIM Travel Time Outputs'!$I:$I,'VISSIM Travel Time Outputs'!$D:$D,$D80,'VISSIM Travel Time Outputs'!$A:$A,"AVG",'VISSIM Travel Time Outputs'!$B:$B,P$9)),"-")</f>
        <v>-</v>
      </c>
      <c r="Q80" s="34" t="str">
        <f>IFERROR(TIME(0,0,AVERAGEIFS('VISSIM Travel Time Outputs'!$I:$I,'VISSIM Travel Time Outputs'!$D:$D,$D80,'VISSIM Travel Time Outputs'!$A:$A,"AVG",'VISSIM Travel Time Outputs'!$B:$B,Q$9)),"-")</f>
        <v>-</v>
      </c>
      <c r="R80" s="34" t="str">
        <f>IFERROR(TIME(0,0,AVERAGEIFS('VISSIM Travel Time Outputs'!$I:$I,'VISSIM Travel Time Outputs'!$D:$D,$D80,'VISSIM Travel Time Outputs'!$A:$A,"AVG",'VISSIM Travel Time Outputs'!$B:$B,R$9)),"-")</f>
        <v>-</v>
      </c>
      <c r="S80" s="34" t="str">
        <f>IFERROR(TIME(0,0,AVERAGEIFS('VISSIM Travel Time Outputs'!$I:$I,'VISSIM Travel Time Outputs'!$D:$D,$D80,'VISSIM Travel Time Outputs'!$A:$A,"AVG",'VISSIM Travel Time Outputs'!$B:$B,S$9)),"-")</f>
        <v>-</v>
      </c>
      <c r="T80" s="34" t="str">
        <f>IFERROR(TIME(0,0,AVERAGEIFS('VISSIM Travel Time Outputs'!$I:$I,'VISSIM Travel Time Outputs'!$D:$D,$D80,'VISSIM Travel Time Outputs'!$A:$A,"AVG",'VISSIM Travel Time Outputs'!$B:$B,T$9)),"-")</f>
        <v>-</v>
      </c>
      <c r="U80" s="34" t="str">
        <f>IFERROR(TIME(0,0,AVERAGEIFS('VISSIM Travel Time Outputs'!$I:$I,'VISSIM Travel Time Outputs'!$D:$D,$D80,'VISSIM Travel Time Outputs'!$A:$A,"AVG",'VISSIM Travel Time Outputs'!$B:$B,U$9)),"-")</f>
        <v>-</v>
      </c>
      <c r="V80" s="34" t="str">
        <f>IFERROR(TIME(0,0,AVERAGEIFS('VISSIM Travel Time Outputs'!$I:$I,'VISSIM Travel Time Outputs'!$D:$D,$D80,'VISSIM Travel Time Outputs'!$A:$A,"AVG",'VISSIM Travel Time Outputs'!$B:$B,V$9)),"-")</f>
        <v>-</v>
      </c>
      <c r="W80" s="34" t="str">
        <f>IFERROR(TIME(0,0,AVERAGEIFS('VISSIM Travel Time Outputs'!$I:$I,'VISSIM Travel Time Outputs'!$D:$D,$D80,'VISSIM Travel Time Outputs'!$A:$A,"AVG",'VISSIM Travel Time Outputs'!$B:$B,W$9)),"-")</f>
        <v>-</v>
      </c>
      <c r="X80" s="34" t="str">
        <f>IFERROR(TIME(0,0,AVERAGEIFS('VISSIM Travel Time Outputs'!$I:$I,'VISSIM Travel Time Outputs'!$D:$D,$D80,'VISSIM Travel Time Outputs'!$A:$A,"AVG",'VISSIM Travel Time Outputs'!$B:$B,X$9)),"-")</f>
        <v>-</v>
      </c>
      <c r="Y80" s="134" t="str">
        <f>IFERROR(TIME(0,0,AVERAGEIFS('VISSIM Travel Time Outputs'!$I:$I,'VISSIM Travel Time Outputs'!$D:$D,$D80,'VISSIM Travel Time Outputs'!$A:$A,"AVG",'VISSIM Travel Time Outputs'!$B:$B,Y$9)),"-")</f>
        <v>-</v>
      </c>
      <c r="Z80" s="254"/>
      <c r="AA80" s="323" t="str">
        <f>IFERROR(AVERAGEIFS('VISSIM Travel Time Outputs'!$F:$F,'VISSIM Travel Time Outputs'!$D:$D,$D80,'VISSIM Travel Time Outputs'!$A:$A,"AVG",'VISSIM Travel Time Outputs'!$B:$B,AA$9),"-")</f>
        <v>-</v>
      </c>
      <c r="AB80" s="324" t="str">
        <f>IFERROR(AVERAGEIFS('VISSIM Travel Time Outputs'!$F:$F,'VISSIM Travel Time Outputs'!$D:$D,$D80,'VISSIM Travel Time Outputs'!$A:$A,"AVG",'VISSIM Travel Time Outputs'!$B:$B,AB$9),"-")</f>
        <v>-</v>
      </c>
      <c r="AC80" s="324" t="str">
        <f>IFERROR(AVERAGEIFS('VISSIM Travel Time Outputs'!$F:$F,'VISSIM Travel Time Outputs'!$D:$D,$D80,'VISSIM Travel Time Outputs'!$A:$A,"AVG",'VISSIM Travel Time Outputs'!$B:$B,AC$9),"-")</f>
        <v>-</v>
      </c>
      <c r="AD80" s="324" t="str">
        <f>IFERROR(AVERAGEIFS('VISSIM Travel Time Outputs'!$F:$F,'VISSIM Travel Time Outputs'!$D:$D,$D80,'VISSIM Travel Time Outputs'!$A:$A,"AVG",'VISSIM Travel Time Outputs'!$B:$B,AD$9),"-")</f>
        <v>-</v>
      </c>
      <c r="AE80" s="324" t="str">
        <f>IFERROR(AVERAGEIFS('VISSIM Travel Time Outputs'!$F:$F,'VISSIM Travel Time Outputs'!$D:$D,$D80,'VISSIM Travel Time Outputs'!$A:$A,"AVG",'VISSIM Travel Time Outputs'!$B:$B,AE$9),"-")</f>
        <v>-</v>
      </c>
      <c r="AF80" s="324" t="str">
        <f>IFERROR(AVERAGEIFS('VISSIM Travel Time Outputs'!$F:$F,'VISSIM Travel Time Outputs'!$D:$D,$D80,'VISSIM Travel Time Outputs'!$A:$A,"AVG",'VISSIM Travel Time Outputs'!$B:$B,AF$9),"-")</f>
        <v>-</v>
      </c>
      <c r="AG80" s="324" t="str">
        <f>IFERROR(AVERAGEIFS('VISSIM Travel Time Outputs'!$F:$F,'VISSIM Travel Time Outputs'!$D:$D,$D80,'VISSIM Travel Time Outputs'!$A:$A,"AVG",'VISSIM Travel Time Outputs'!$B:$B,AG$9),"-")</f>
        <v>-</v>
      </c>
      <c r="AH80" s="324" t="str">
        <f>IFERROR(AVERAGEIFS('VISSIM Travel Time Outputs'!$F:$F,'VISSIM Travel Time Outputs'!$D:$D,$D80,'VISSIM Travel Time Outputs'!$A:$A,"AVG",'VISSIM Travel Time Outputs'!$B:$B,AH$9),"-")</f>
        <v>-</v>
      </c>
      <c r="AI80" s="324" t="str">
        <f>IFERROR(AVERAGEIFS('VISSIM Travel Time Outputs'!$F:$F,'VISSIM Travel Time Outputs'!$D:$D,$D80,'VISSIM Travel Time Outputs'!$A:$A,"AVG",'VISSIM Travel Time Outputs'!$B:$B,AI$9),"-")</f>
        <v>-</v>
      </c>
      <c r="AJ80" s="324" t="str">
        <f>IFERROR(AVERAGEIFS('VISSIM Travel Time Outputs'!$F:$F,'VISSIM Travel Time Outputs'!$D:$D,$D80,'VISSIM Travel Time Outputs'!$A:$A,"AVG",'VISSIM Travel Time Outputs'!$B:$B,AJ$9),"-")</f>
        <v>-</v>
      </c>
      <c r="AK80" s="324" t="str">
        <f>IFERROR(AVERAGEIFS('VISSIM Travel Time Outputs'!$F:$F,'VISSIM Travel Time Outputs'!$D:$D,$D80,'VISSIM Travel Time Outputs'!$A:$A,"AVG",'VISSIM Travel Time Outputs'!$B:$B,AK$9),"-")</f>
        <v>-</v>
      </c>
      <c r="AL80" s="324" t="str">
        <f>IFERROR(AVERAGEIFS('VISSIM Travel Time Outputs'!$F:$F,'VISSIM Travel Time Outputs'!$D:$D,$D80,'VISSIM Travel Time Outputs'!$A:$A,"AVG",'VISSIM Travel Time Outputs'!$B:$B,AL$9),"-")</f>
        <v>-</v>
      </c>
      <c r="AM80" s="324" t="str">
        <f>IFERROR(AVERAGEIFS('VISSIM Travel Time Outputs'!$F:$F,'VISSIM Travel Time Outputs'!$D:$D,$D80,'VISSIM Travel Time Outputs'!$A:$A,"AVG",'VISSIM Travel Time Outputs'!$B:$B,AM$9),"-")</f>
        <v>-</v>
      </c>
      <c r="AN80" s="324" t="str">
        <f>IFERROR(AVERAGEIFS('VISSIM Travel Time Outputs'!$F:$F,'VISSIM Travel Time Outputs'!$D:$D,$D80,'VISSIM Travel Time Outputs'!$A:$A,"AVG",'VISSIM Travel Time Outputs'!$B:$B,AN$9),"-")</f>
        <v>-</v>
      </c>
      <c r="AO80" s="324" t="str">
        <f>IFERROR(AVERAGEIFS('VISSIM Travel Time Outputs'!$F:$F,'VISSIM Travel Time Outputs'!$D:$D,$D80,'VISSIM Travel Time Outputs'!$A:$A,"AVG",'VISSIM Travel Time Outputs'!$B:$B,AO$9),"-")</f>
        <v>-</v>
      </c>
      <c r="AP80" s="325" t="str">
        <f>IFERROR(AVERAGEIFS('VISSIM Travel Time Outputs'!$F:$F,'VISSIM Travel Time Outputs'!$D:$D,$D80,'VISSIM Travel Time Outputs'!$A:$A,"AVG",'VISSIM Travel Time Outputs'!$B:$B,AP$9),"-")</f>
        <v>-</v>
      </c>
      <c r="AQ80" s="331"/>
      <c r="AR80" s="209" t="str">
        <f t="shared" si="35"/>
        <v>--</v>
      </c>
      <c r="AS80" s="354" t="str">
        <f t="shared" si="36"/>
        <v>--</v>
      </c>
      <c r="AT80" s="325">
        <f t="shared" si="37"/>
        <v>0</v>
      </c>
      <c r="AU80" s="255"/>
      <c r="AV80" s="209" t="str">
        <f>IFERROR(TIME(0,0,AVERAGEIFS('VISSIM Travel Time Outputs'!$J:$J,'VISSIM Travel Time Outputs'!$D:$D,$D80,'VISSIM Travel Time Outputs'!$A:$A,"AVG",'VISSIM Travel Time Outputs'!$B:$B,AV$9)),"-")</f>
        <v>-</v>
      </c>
      <c r="AW80" s="34" t="str">
        <f>IFERROR(TIME(0,0,AVERAGEIFS('VISSIM Travel Time Outputs'!$J:$J,'VISSIM Travel Time Outputs'!$D:$D,$D80,'VISSIM Travel Time Outputs'!$A:$A,"AVG",'VISSIM Travel Time Outputs'!$B:$B,AW$9)),"-")</f>
        <v>-</v>
      </c>
      <c r="AX80" s="34" t="str">
        <f>IFERROR(TIME(0,0,AVERAGEIFS('VISSIM Travel Time Outputs'!$J:$J,'VISSIM Travel Time Outputs'!$D:$D,$D80,'VISSIM Travel Time Outputs'!$A:$A,"AVG",'VISSIM Travel Time Outputs'!$B:$B,AX$9)),"-")</f>
        <v>-</v>
      </c>
      <c r="AY80" s="34" t="str">
        <f>IFERROR(TIME(0,0,AVERAGEIFS('VISSIM Travel Time Outputs'!$J:$J,'VISSIM Travel Time Outputs'!$D:$D,$D80,'VISSIM Travel Time Outputs'!$A:$A,"AVG",'VISSIM Travel Time Outputs'!$B:$B,AY$9)),"-")</f>
        <v>-</v>
      </c>
      <c r="AZ80" s="34" t="str">
        <f>IFERROR(TIME(0,0,AVERAGEIFS('VISSIM Travel Time Outputs'!$J:$J,'VISSIM Travel Time Outputs'!$D:$D,$D80,'VISSIM Travel Time Outputs'!$A:$A,"AVG",'VISSIM Travel Time Outputs'!$B:$B,AZ$9)),"-")</f>
        <v>-</v>
      </c>
      <c r="BA80" s="34" t="str">
        <f>IFERROR(TIME(0,0,AVERAGEIFS('VISSIM Travel Time Outputs'!$J:$J,'VISSIM Travel Time Outputs'!$D:$D,$D80,'VISSIM Travel Time Outputs'!$A:$A,"AVG",'VISSIM Travel Time Outputs'!$B:$B,BA$9)),"-")</f>
        <v>-</v>
      </c>
      <c r="BB80" s="34" t="str">
        <f>IFERROR(TIME(0,0,AVERAGEIFS('VISSIM Travel Time Outputs'!$J:$J,'VISSIM Travel Time Outputs'!$D:$D,$D80,'VISSIM Travel Time Outputs'!$A:$A,"AVG",'VISSIM Travel Time Outputs'!$B:$B,BB$9)),"-")</f>
        <v>-</v>
      </c>
      <c r="BC80" s="34" t="str">
        <f>IFERROR(TIME(0,0,AVERAGEIFS('VISSIM Travel Time Outputs'!$J:$J,'VISSIM Travel Time Outputs'!$D:$D,$D80,'VISSIM Travel Time Outputs'!$A:$A,"AVG",'VISSIM Travel Time Outputs'!$B:$B,BC$9)),"-")</f>
        <v>-</v>
      </c>
      <c r="BD80" s="34" t="str">
        <f>IFERROR(TIME(0,0,AVERAGEIFS('VISSIM Travel Time Outputs'!$J:$J,'VISSIM Travel Time Outputs'!$D:$D,$D80,'VISSIM Travel Time Outputs'!$A:$A,"AVG",'VISSIM Travel Time Outputs'!$B:$B,BD$9)),"-")</f>
        <v>-</v>
      </c>
      <c r="BE80" s="34" t="str">
        <f>IFERROR(TIME(0,0,AVERAGEIFS('VISSIM Travel Time Outputs'!$J:$J,'VISSIM Travel Time Outputs'!$D:$D,$D80,'VISSIM Travel Time Outputs'!$A:$A,"AVG",'VISSIM Travel Time Outputs'!$B:$B,BE$9)),"-")</f>
        <v>-</v>
      </c>
      <c r="BF80" s="34" t="str">
        <f>IFERROR(TIME(0,0,AVERAGEIFS('VISSIM Travel Time Outputs'!$J:$J,'VISSIM Travel Time Outputs'!$D:$D,$D80,'VISSIM Travel Time Outputs'!$A:$A,"AVG",'VISSIM Travel Time Outputs'!$B:$B,BF$9)),"-")</f>
        <v>-</v>
      </c>
      <c r="BG80" s="34" t="str">
        <f>IFERROR(TIME(0,0,AVERAGEIFS('VISSIM Travel Time Outputs'!$J:$J,'VISSIM Travel Time Outputs'!$D:$D,$D80,'VISSIM Travel Time Outputs'!$A:$A,"AVG",'VISSIM Travel Time Outputs'!$B:$B,BG$9)),"-")</f>
        <v>-</v>
      </c>
      <c r="BH80" s="34" t="str">
        <f>IFERROR(TIME(0,0,AVERAGEIFS('VISSIM Travel Time Outputs'!$J:$J,'VISSIM Travel Time Outputs'!$D:$D,$D80,'VISSIM Travel Time Outputs'!$A:$A,"AVG",'VISSIM Travel Time Outputs'!$B:$B,BH$9)),"-")</f>
        <v>-</v>
      </c>
      <c r="BI80" s="34" t="str">
        <f>IFERROR(TIME(0,0,AVERAGEIFS('VISSIM Travel Time Outputs'!$J:$J,'VISSIM Travel Time Outputs'!$D:$D,$D80,'VISSIM Travel Time Outputs'!$A:$A,"AVG",'VISSIM Travel Time Outputs'!$B:$B,BI$9)),"-")</f>
        <v>-</v>
      </c>
      <c r="BJ80" s="34" t="str">
        <f>IFERROR(TIME(0,0,AVERAGEIFS('VISSIM Travel Time Outputs'!$J:$J,'VISSIM Travel Time Outputs'!$D:$D,$D80,'VISSIM Travel Time Outputs'!$A:$A,"AVG",'VISSIM Travel Time Outputs'!$B:$B,BJ$9)),"-")</f>
        <v>-</v>
      </c>
      <c r="BK80" s="134" t="str">
        <f>IFERROR(TIME(0,0,AVERAGEIFS('VISSIM Travel Time Outputs'!$J:$J,'VISSIM Travel Time Outputs'!$D:$D,$D80,'VISSIM Travel Time Outputs'!$A:$A,"AVG",'VISSIM Travel Time Outputs'!$B:$B,BK$9)),"-")</f>
        <v>-</v>
      </c>
      <c r="BL80" s="126"/>
      <c r="BM80" s="323" t="str">
        <f>IFERROR(AVERAGEIFS('VISSIM Travel Time Outputs'!$G:$G,'VISSIM Travel Time Outputs'!$D:$D,$D80,'VISSIM Travel Time Outputs'!$A:$A,"AVG",'VISSIM Travel Time Outputs'!$B:$B,BM$9),"-")</f>
        <v>-</v>
      </c>
      <c r="BN80" s="324" t="str">
        <f>IFERROR(AVERAGEIFS('VISSIM Travel Time Outputs'!$G:$G,'VISSIM Travel Time Outputs'!$D:$D,$D80,'VISSIM Travel Time Outputs'!$A:$A,"AVG",'VISSIM Travel Time Outputs'!$B:$B,BN$9),"-")</f>
        <v>-</v>
      </c>
      <c r="BO80" s="324" t="str">
        <f>IFERROR(AVERAGEIFS('VISSIM Travel Time Outputs'!$G:$G,'VISSIM Travel Time Outputs'!$D:$D,$D80,'VISSIM Travel Time Outputs'!$A:$A,"AVG",'VISSIM Travel Time Outputs'!$B:$B,BO$9),"-")</f>
        <v>-</v>
      </c>
      <c r="BP80" s="324" t="str">
        <f>IFERROR(AVERAGEIFS('VISSIM Travel Time Outputs'!$G:$G,'VISSIM Travel Time Outputs'!$D:$D,$D80,'VISSIM Travel Time Outputs'!$A:$A,"AVG",'VISSIM Travel Time Outputs'!$B:$B,BP$9),"-")</f>
        <v>-</v>
      </c>
      <c r="BQ80" s="324" t="str">
        <f>IFERROR(AVERAGEIFS('VISSIM Travel Time Outputs'!$G:$G,'VISSIM Travel Time Outputs'!$D:$D,$D80,'VISSIM Travel Time Outputs'!$A:$A,"AVG",'VISSIM Travel Time Outputs'!$B:$B,BQ$9),"-")</f>
        <v>-</v>
      </c>
      <c r="BR80" s="324" t="str">
        <f>IFERROR(AVERAGEIFS('VISSIM Travel Time Outputs'!$G:$G,'VISSIM Travel Time Outputs'!$D:$D,$D80,'VISSIM Travel Time Outputs'!$A:$A,"AVG",'VISSIM Travel Time Outputs'!$B:$B,BR$9),"-")</f>
        <v>-</v>
      </c>
      <c r="BS80" s="324" t="str">
        <f>IFERROR(AVERAGEIFS('VISSIM Travel Time Outputs'!$G:$G,'VISSIM Travel Time Outputs'!$D:$D,$D80,'VISSIM Travel Time Outputs'!$A:$A,"AVG",'VISSIM Travel Time Outputs'!$B:$B,BS$9),"-")</f>
        <v>-</v>
      </c>
      <c r="BT80" s="324" t="str">
        <f>IFERROR(AVERAGEIFS('VISSIM Travel Time Outputs'!$G:$G,'VISSIM Travel Time Outputs'!$D:$D,$D80,'VISSIM Travel Time Outputs'!$A:$A,"AVG",'VISSIM Travel Time Outputs'!$B:$B,BT$9),"-")</f>
        <v>-</v>
      </c>
      <c r="BU80" s="324" t="str">
        <f>IFERROR(AVERAGEIFS('VISSIM Travel Time Outputs'!$G:$G,'VISSIM Travel Time Outputs'!$D:$D,$D80,'VISSIM Travel Time Outputs'!$A:$A,"AVG",'VISSIM Travel Time Outputs'!$B:$B,BU$9),"-")</f>
        <v>-</v>
      </c>
      <c r="BV80" s="324" t="str">
        <f>IFERROR(AVERAGEIFS('VISSIM Travel Time Outputs'!$G:$G,'VISSIM Travel Time Outputs'!$D:$D,$D80,'VISSIM Travel Time Outputs'!$A:$A,"AVG",'VISSIM Travel Time Outputs'!$B:$B,BV$9),"-")</f>
        <v>-</v>
      </c>
      <c r="BW80" s="324" t="str">
        <f>IFERROR(AVERAGEIFS('VISSIM Travel Time Outputs'!$G:$G,'VISSIM Travel Time Outputs'!$D:$D,$D80,'VISSIM Travel Time Outputs'!$A:$A,"AVG",'VISSIM Travel Time Outputs'!$B:$B,BW$9),"-")</f>
        <v>-</v>
      </c>
      <c r="BX80" s="324" t="str">
        <f>IFERROR(AVERAGEIFS('VISSIM Travel Time Outputs'!$G:$G,'VISSIM Travel Time Outputs'!$D:$D,$D80,'VISSIM Travel Time Outputs'!$A:$A,"AVG",'VISSIM Travel Time Outputs'!$B:$B,BX$9),"-")</f>
        <v>-</v>
      </c>
      <c r="BY80" s="324" t="str">
        <f>IFERROR(AVERAGEIFS('VISSIM Travel Time Outputs'!$G:$G,'VISSIM Travel Time Outputs'!$D:$D,$D80,'VISSIM Travel Time Outputs'!$A:$A,"AVG",'VISSIM Travel Time Outputs'!$B:$B,BY$9),"-")</f>
        <v>-</v>
      </c>
      <c r="BZ80" s="324" t="str">
        <f>IFERROR(AVERAGEIFS('VISSIM Travel Time Outputs'!$G:$G,'VISSIM Travel Time Outputs'!$D:$D,$D80,'VISSIM Travel Time Outputs'!$A:$A,"AVG",'VISSIM Travel Time Outputs'!$B:$B,BZ$9),"-")</f>
        <v>-</v>
      </c>
      <c r="CA80" s="324" t="str">
        <f>IFERROR(AVERAGEIFS('VISSIM Travel Time Outputs'!$G:$G,'VISSIM Travel Time Outputs'!$D:$D,$D80,'VISSIM Travel Time Outputs'!$A:$A,"AVG",'VISSIM Travel Time Outputs'!$B:$B,CA$9),"-")</f>
        <v>-</v>
      </c>
      <c r="CB80" s="325" t="str">
        <f>IFERROR(AVERAGEIFS('VISSIM Travel Time Outputs'!$G:$G,'VISSIM Travel Time Outputs'!$D:$D,$D80,'VISSIM Travel Time Outputs'!$A:$A,"AVG",'VISSIM Travel Time Outputs'!$B:$B,CB$9),"-")</f>
        <v>-</v>
      </c>
      <c r="CC80" s="254"/>
      <c r="CD80" s="209" t="str">
        <f t="shared" si="38"/>
        <v>--</v>
      </c>
      <c r="CE80" s="354" t="str">
        <f t="shared" si="39"/>
        <v>--</v>
      </c>
      <c r="CF80" s="325">
        <f t="shared" si="40"/>
        <v>0</v>
      </c>
      <c r="CG80" s="331"/>
      <c r="CH80" s="209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134"/>
      <c r="CX80" s="331"/>
      <c r="CY80" s="323"/>
      <c r="CZ80" s="324"/>
      <c r="DA80" s="324"/>
      <c r="DB80" s="324"/>
      <c r="DC80" s="324"/>
      <c r="DD80" s="324"/>
      <c r="DE80" s="324"/>
      <c r="DF80" s="324"/>
      <c r="DG80" s="324"/>
      <c r="DH80" s="324"/>
      <c r="DI80" s="324"/>
      <c r="DJ80" s="324"/>
      <c r="DK80" s="324"/>
      <c r="DL80" s="324"/>
      <c r="DM80" s="324"/>
      <c r="DN80" s="325"/>
      <c r="DO80" s="331"/>
      <c r="DP80" s="209" t="str">
        <f t="shared" si="41"/>
        <v>--</v>
      </c>
      <c r="DQ80" s="354" t="str">
        <f t="shared" si="42"/>
        <v>--</v>
      </c>
      <c r="DR80" s="325">
        <f t="shared" si="43"/>
        <v>0</v>
      </c>
      <c r="DS80" s="255"/>
      <c r="DT80" s="209" t="str">
        <f>IFERROR(TIME(0,0,AVERAGEIFS('VISSIM Travel Time Outputs'!$K:$K,'VISSIM Travel Time Outputs'!$D:$D,$D80,'VISSIM Travel Time Outputs'!$A:$A,"AVG",'VISSIM Travel Time Outputs'!$B:$B,DT$9)),"-")</f>
        <v>-</v>
      </c>
      <c r="DU80" s="34" t="str">
        <f>IFERROR(TIME(0,0,AVERAGEIFS('VISSIM Travel Time Outputs'!$K:$K,'VISSIM Travel Time Outputs'!$D:$D,$D80,'VISSIM Travel Time Outputs'!$A:$A,"AVG",'VISSIM Travel Time Outputs'!$B:$B,DU$9)),"-")</f>
        <v>-</v>
      </c>
      <c r="DV80" s="34" t="str">
        <f>IFERROR(TIME(0,0,AVERAGEIFS('VISSIM Travel Time Outputs'!$K:$K,'VISSIM Travel Time Outputs'!$D:$D,$D80,'VISSIM Travel Time Outputs'!$A:$A,"AVG",'VISSIM Travel Time Outputs'!$B:$B,DV$9)),"-")</f>
        <v>-</v>
      </c>
      <c r="DW80" s="34" t="str">
        <f>IFERROR(TIME(0,0,AVERAGEIFS('VISSIM Travel Time Outputs'!$K:$K,'VISSIM Travel Time Outputs'!$D:$D,$D80,'VISSIM Travel Time Outputs'!$A:$A,"AVG",'VISSIM Travel Time Outputs'!$B:$B,DW$9)),"-")</f>
        <v>-</v>
      </c>
      <c r="DX80" s="34" t="str">
        <f>IFERROR(TIME(0,0,AVERAGEIFS('VISSIM Travel Time Outputs'!$K:$K,'VISSIM Travel Time Outputs'!$D:$D,$D80,'VISSIM Travel Time Outputs'!$A:$A,"AVG",'VISSIM Travel Time Outputs'!$B:$B,DX$9)),"-")</f>
        <v>-</v>
      </c>
      <c r="DY80" s="34" t="str">
        <f>IFERROR(TIME(0,0,AVERAGEIFS('VISSIM Travel Time Outputs'!$K:$K,'VISSIM Travel Time Outputs'!$D:$D,$D80,'VISSIM Travel Time Outputs'!$A:$A,"AVG",'VISSIM Travel Time Outputs'!$B:$B,DY$9)),"-")</f>
        <v>-</v>
      </c>
      <c r="DZ80" s="34" t="str">
        <f>IFERROR(TIME(0,0,AVERAGEIFS('VISSIM Travel Time Outputs'!$K:$K,'VISSIM Travel Time Outputs'!$D:$D,$D80,'VISSIM Travel Time Outputs'!$A:$A,"AVG",'VISSIM Travel Time Outputs'!$B:$B,DZ$9)),"-")</f>
        <v>-</v>
      </c>
      <c r="EA80" s="34" t="str">
        <f>IFERROR(TIME(0,0,AVERAGEIFS('VISSIM Travel Time Outputs'!$K:$K,'VISSIM Travel Time Outputs'!$D:$D,$D80,'VISSIM Travel Time Outputs'!$A:$A,"AVG",'VISSIM Travel Time Outputs'!$B:$B,EA$9)),"-")</f>
        <v>-</v>
      </c>
      <c r="EB80" s="34" t="str">
        <f>IFERROR(TIME(0,0,AVERAGEIFS('VISSIM Travel Time Outputs'!$K:$K,'VISSIM Travel Time Outputs'!$D:$D,$D80,'VISSIM Travel Time Outputs'!$A:$A,"AVG",'VISSIM Travel Time Outputs'!$B:$B,EB$9)),"-")</f>
        <v>-</v>
      </c>
      <c r="EC80" s="34" t="str">
        <f>IFERROR(TIME(0,0,AVERAGEIFS('VISSIM Travel Time Outputs'!$K:$K,'VISSIM Travel Time Outputs'!$D:$D,$D80,'VISSIM Travel Time Outputs'!$A:$A,"AVG",'VISSIM Travel Time Outputs'!$B:$B,EC$9)),"-")</f>
        <v>-</v>
      </c>
      <c r="ED80" s="34" t="str">
        <f>IFERROR(TIME(0,0,AVERAGEIFS('VISSIM Travel Time Outputs'!$K:$K,'VISSIM Travel Time Outputs'!$D:$D,$D80,'VISSIM Travel Time Outputs'!$A:$A,"AVG",'VISSIM Travel Time Outputs'!$B:$B,ED$9)),"-")</f>
        <v>-</v>
      </c>
      <c r="EE80" s="34" t="str">
        <f>IFERROR(TIME(0,0,AVERAGEIFS('VISSIM Travel Time Outputs'!$K:$K,'VISSIM Travel Time Outputs'!$D:$D,$D80,'VISSIM Travel Time Outputs'!$A:$A,"AVG",'VISSIM Travel Time Outputs'!$B:$B,EE$9)),"-")</f>
        <v>-</v>
      </c>
      <c r="EF80" s="34" t="str">
        <f>IFERROR(TIME(0,0,AVERAGEIFS('VISSIM Travel Time Outputs'!$K:$K,'VISSIM Travel Time Outputs'!$D:$D,$D80,'VISSIM Travel Time Outputs'!$A:$A,"AVG",'VISSIM Travel Time Outputs'!$B:$B,EF$9)),"-")</f>
        <v>-</v>
      </c>
      <c r="EG80" s="34" t="str">
        <f>IFERROR(TIME(0,0,AVERAGEIFS('VISSIM Travel Time Outputs'!$K:$K,'VISSIM Travel Time Outputs'!$D:$D,$D80,'VISSIM Travel Time Outputs'!$A:$A,"AVG",'VISSIM Travel Time Outputs'!$B:$B,EG$9)),"-")</f>
        <v>-</v>
      </c>
      <c r="EH80" s="34" t="str">
        <f>IFERROR(TIME(0,0,AVERAGEIFS('VISSIM Travel Time Outputs'!$K:$K,'VISSIM Travel Time Outputs'!$D:$D,$D80,'VISSIM Travel Time Outputs'!$A:$A,"AVG",'VISSIM Travel Time Outputs'!$B:$B,EH$9)),"-")</f>
        <v>-</v>
      </c>
      <c r="EI80" s="134" t="str">
        <f>IFERROR(TIME(0,0,AVERAGEIFS('VISSIM Travel Time Outputs'!$K:$K,'VISSIM Travel Time Outputs'!$D:$D,$D80,'VISSIM Travel Time Outputs'!$A:$A,"AVG",'VISSIM Travel Time Outputs'!$B:$B,EI$9)),"-")</f>
        <v>-</v>
      </c>
      <c r="EJ80" s="126"/>
      <c r="EK80" s="323" t="str">
        <f>IFERROR(AVERAGEIFS('VISSIM Travel Time Outputs'!$H:$H,'VISSIM Travel Time Outputs'!$D:$D,$D80,'VISSIM Travel Time Outputs'!$A:$A,"AVG",'VISSIM Travel Time Outputs'!$B:$B,EK$9),"-")</f>
        <v>-</v>
      </c>
      <c r="EL80" s="324" t="str">
        <f>IFERROR(AVERAGEIFS('VISSIM Travel Time Outputs'!$H:$H,'VISSIM Travel Time Outputs'!$D:$D,$D80,'VISSIM Travel Time Outputs'!$A:$A,"AVG",'VISSIM Travel Time Outputs'!$B:$B,EL$9),"-")</f>
        <v>-</v>
      </c>
      <c r="EM80" s="324" t="str">
        <f>IFERROR(AVERAGEIFS('VISSIM Travel Time Outputs'!$H:$H,'VISSIM Travel Time Outputs'!$D:$D,$D80,'VISSIM Travel Time Outputs'!$A:$A,"AVG",'VISSIM Travel Time Outputs'!$B:$B,EM$9),"-")</f>
        <v>-</v>
      </c>
      <c r="EN80" s="324" t="str">
        <f>IFERROR(AVERAGEIFS('VISSIM Travel Time Outputs'!$H:$H,'VISSIM Travel Time Outputs'!$D:$D,$D80,'VISSIM Travel Time Outputs'!$A:$A,"AVG",'VISSIM Travel Time Outputs'!$B:$B,EN$9),"-")</f>
        <v>-</v>
      </c>
      <c r="EO80" s="324" t="str">
        <f>IFERROR(AVERAGEIFS('VISSIM Travel Time Outputs'!$H:$H,'VISSIM Travel Time Outputs'!$D:$D,$D80,'VISSIM Travel Time Outputs'!$A:$A,"AVG",'VISSIM Travel Time Outputs'!$B:$B,EO$9),"-")</f>
        <v>-</v>
      </c>
      <c r="EP80" s="324" t="str">
        <f>IFERROR(AVERAGEIFS('VISSIM Travel Time Outputs'!$H:$H,'VISSIM Travel Time Outputs'!$D:$D,$D80,'VISSIM Travel Time Outputs'!$A:$A,"AVG",'VISSIM Travel Time Outputs'!$B:$B,EP$9),"-")</f>
        <v>-</v>
      </c>
      <c r="EQ80" s="324" t="str">
        <f>IFERROR(AVERAGEIFS('VISSIM Travel Time Outputs'!$H:$H,'VISSIM Travel Time Outputs'!$D:$D,$D80,'VISSIM Travel Time Outputs'!$A:$A,"AVG",'VISSIM Travel Time Outputs'!$B:$B,EQ$9),"-")</f>
        <v>-</v>
      </c>
      <c r="ER80" s="324" t="str">
        <f>IFERROR(AVERAGEIFS('VISSIM Travel Time Outputs'!$H:$H,'VISSIM Travel Time Outputs'!$D:$D,$D80,'VISSIM Travel Time Outputs'!$A:$A,"AVG",'VISSIM Travel Time Outputs'!$B:$B,ER$9),"-")</f>
        <v>-</v>
      </c>
      <c r="ES80" s="324" t="str">
        <f>IFERROR(AVERAGEIFS('VISSIM Travel Time Outputs'!$H:$H,'VISSIM Travel Time Outputs'!$D:$D,$D80,'VISSIM Travel Time Outputs'!$A:$A,"AVG",'VISSIM Travel Time Outputs'!$B:$B,ES$9),"-")</f>
        <v>-</v>
      </c>
      <c r="ET80" s="324" t="str">
        <f>IFERROR(AVERAGEIFS('VISSIM Travel Time Outputs'!$H:$H,'VISSIM Travel Time Outputs'!$D:$D,$D80,'VISSIM Travel Time Outputs'!$A:$A,"AVG",'VISSIM Travel Time Outputs'!$B:$B,ET$9),"-")</f>
        <v>-</v>
      </c>
      <c r="EU80" s="324" t="str">
        <f>IFERROR(AVERAGEIFS('VISSIM Travel Time Outputs'!$H:$H,'VISSIM Travel Time Outputs'!$D:$D,$D80,'VISSIM Travel Time Outputs'!$A:$A,"AVG",'VISSIM Travel Time Outputs'!$B:$B,EU$9),"-")</f>
        <v>-</v>
      </c>
      <c r="EV80" s="324" t="str">
        <f>IFERROR(AVERAGEIFS('VISSIM Travel Time Outputs'!$H:$H,'VISSIM Travel Time Outputs'!$D:$D,$D80,'VISSIM Travel Time Outputs'!$A:$A,"AVG",'VISSIM Travel Time Outputs'!$B:$B,EV$9),"-")</f>
        <v>-</v>
      </c>
      <c r="EW80" s="324" t="str">
        <f>IFERROR(AVERAGEIFS('VISSIM Travel Time Outputs'!$H:$H,'VISSIM Travel Time Outputs'!$D:$D,$D80,'VISSIM Travel Time Outputs'!$A:$A,"AVG",'VISSIM Travel Time Outputs'!$B:$B,EW$9),"-")</f>
        <v>-</v>
      </c>
      <c r="EX80" s="324" t="str">
        <f>IFERROR(AVERAGEIFS('VISSIM Travel Time Outputs'!$H:$H,'VISSIM Travel Time Outputs'!$D:$D,$D80,'VISSIM Travel Time Outputs'!$A:$A,"AVG",'VISSIM Travel Time Outputs'!$B:$B,EX$9),"-")</f>
        <v>-</v>
      </c>
      <c r="EY80" s="324" t="str">
        <f>IFERROR(AVERAGEIFS('VISSIM Travel Time Outputs'!$H:$H,'VISSIM Travel Time Outputs'!$D:$D,$D80,'VISSIM Travel Time Outputs'!$A:$A,"AVG",'VISSIM Travel Time Outputs'!$B:$B,EY$9),"-")</f>
        <v>-</v>
      </c>
      <c r="EZ80" s="325" t="str">
        <f>IFERROR(AVERAGEIFS('VISSIM Travel Time Outputs'!$H:$H,'VISSIM Travel Time Outputs'!$D:$D,$D80,'VISSIM Travel Time Outputs'!$A:$A,"AVG",'VISSIM Travel Time Outputs'!$B:$B,EZ$9),"-")</f>
        <v>-</v>
      </c>
      <c r="FA80" s="254"/>
      <c r="FB80" s="209" t="str">
        <f t="shared" si="44"/>
        <v>--</v>
      </c>
      <c r="FC80" s="354" t="str">
        <f t="shared" si="45"/>
        <v>--</v>
      </c>
      <c r="FD80" s="325">
        <f t="shared" si="46"/>
        <v>0</v>
      </c>
      <c r="FE80" s="331"/>
      <c r="FF80" s="209" t="str">
        <f>IFERROR(GETPIVOTDATA("Average of TRAVTM(40)",#REF!,"TIMEINT",FF$9,"VEHICLETRAVELTIMEMEASUREMENT",$D80)/3600/24,"--")</f>
        <v>--</v>
      </c>
      <c r="FG80" s="34" t="str">
        <f>IFERROR(GETPIVOTDATA("Average of TRAVTM(40)",#REF!,"TIMEINT",FG$9,"VEHICLETRAVELTIMEMEASUREMENT",$D80)/3600/24,"--")</f>
        <v>--</v>
      </c>
      <c r="FH80" s="34" t="str">
        <f>IFERROR(GETPIVOTDATA("Average of TRAVTM(40)",#REF!,"TIMEINT",FH$9,"VEHICLETRAVELTIMEMEASUREMENT",$D80)/3600/24,"--")</f>
        <v>--</v>
      </c>
      <c r="FI80" s="34" t="str">
        <f>IFERROR(GETPIVOTDATA("Average of TRAVTM(40)",#REF!,"TIMEINT",FI$9,"VEHICLETRAVELTIMEMEASUREMENT",$D80)/3600/24,"--")</f>
        <v>--</v>
      </c>
      <c r="FJ80" s="34" t="str">
        <f>IFERROR(GETPIVOTDATA("Average of TRAVTM(40)",#REF!,"TIMEINT",FJ$9,"VEHICLETRAVELTIMEMEASUREMENT",$D80)/3600/24,"--")</f>
        <v>--</v>
      </c>
      <c r="FK80" s="34" t="str">
        <f>IFERROR(GETPIVOTDATA("Average of TRAVTM(40)",#REF!,"TIMEINT",FK$9,"VEHICLETRAVELTIMEMEASUREMENT",$D80)/3600/24,"--")</f>
        <v>--</v>
      </c>
      <c r="FL80" s="34" t="str">
        <f>IFERROR(GETPIVOTDATA("Average of TRAVTM(40)",#REF!,"TIMEINT",FL$9,"VEHICLETRAVELTIMEMEASUREMENT",$D80)/3600/24,"--")</f>
        <v>--</v>
      </c>
      <c r="FM80" s="34" t="str">
        <f>IFERROR(GETPIVOTDATA("Average of TRAVTM(40)",#REF!,"TIMEINT",FM$9,"VEHICLETRAVELTIMEMEASUREMENT",$D80)/3600/24,"--")</f>
        <v>--</v>
      </c>
      <c r="FN80" s="34" t="str">
        <f>IFERROR(GETPIVOTDATA("Average of TRAVTM(40)",#REF!,"TIMEINT",FN$9,"VEHICLETRAVELTIMEMEASUREMENT",$D80)/3600/24,"--")</f>
        <v>--</v>
      </c>
      <c r="FO80" s="34" t="str">
        <f>IFERROR(GETPIVOTDATA("Average of TRAVTM(40)",#REF!,"TIMEINT",FO$9,"VEHICLETRAVELTIMEMEASUREMENT",$D80)/3600/24,"--")</f>
        <v>--</v>
      </c>
      <c r="FP80" s="34" t="str">
        <f>IFERROR(GETPIVOTDATA("Average of TRAVTM(40)",#REF!,"TIMEINT",FP$9,"VEHICLETRAVELTIMEMEASUREMENT",$D80)/3600/24,"--")</f>
        <v>--</v>
      </c>
      <c r="FQ80" s="34" t="str">
        <f>IFERROR(GETPIVOTDATA("Average of TRAVTM(40)",#REF!,"TIMEINT",FQ$9,"VEHICLETRAVELTIMEMEASUREMENT",$D80)/3600/24,"--")</f>
        <v>--</v>
      </c>
      <c r="FR80" s="34" t="str">
        <f>IFERROR(GETPIVOTDATA("Average of TRAVTM(40)",#REF!,"TIMEINT",FR$9,"VEHICLETRAVELTIMEMEASUREMENT",$D80)/3600/24,"--")</f>
        <v>--</v>
      </c>
      <c r="FS80" s="34" t="str">
        <f>IFERROR(GETPIVOTDATA("Average of TRAVTM(40)",#REF!,"TIMEINT",FS$9,"VEHICLETRAVELTIMEMEASUREMENT",$D80)/3600/24,"--")</f>
        <v>--</v>
      </c>
      <c r="FT80" s="34" t="str">
        <f>IFERROR(GETPIVOTDATA("Average of TRAVTM(40)",#REF!,"TIMEINT",FT$9,"VEHICLETRAVELTIMEMEASUREMENT",$D80)/3600/24,"--")</f>
        <v>--</v>
      </c>
      <c r="FU80" s="134" t="str">
        <f>IFERROR(GETPIVOTDATA("Average of TRAVTM(40)",#REF!,"TIMEINT",FU$9,"VEHICLETRAVELTIMEMEASUREMENT",$D80)/3600/24,"--")</f>
        <v>--</v>
      </c>
      <c r="FV80" s="331"/>
      <c r="FW80" s="323" t="str">
        <f>IFERROR(GETPIVOTDATA("Average of VEHS(40)",#REF!,"TIMEINT",FW$9,"VEHICLETRAVELTIMEMEASUREMENT",$D80),"--")</f>
        <v>--</v>
      </c>
      <c r="FX80" s="324" t="str">
        <f>IFERROR(GETPIVOTDATA("Average of VEHS(40)",#REF!,"TIMEINT",FX$9,"VEHICLETRAVELTIMEMEASUREMENT",$D80),"--")</f>
        <v>--</v>
      </c>
      <c r="FY80" s="324" t="str">
        <f>IFERROR(GETPIVOTDATA("Average of VEHS(40)",#REF!,"TIMEINT",FY$9,"VEHICLETRAVELTIMEMEASUREMENT",$D80),"--")</f>
        <v>--</v>
      </c>
      <c r="FZ80" s="324" t="str">
        <f>IFERROR(GETPIVOTDATA("Average of VEHS(40)",#REF!,"TIMEINT",FZ$9,"VEHICLETRAVELTIMEMEASUREMENT",$D80),"--")</f>
        <v>--</v>
      </c>
      <c r="GA80" s="324" t="str">
        <f>IFERROR(GETPIVOTDATA("Average of VEHS(40)",#REF!,"TIMEINT",GA$9,"VEHICLETRAVELTIMEMEASUREMENT",$D80),"--")</f>
        <v>--</v>
      </c>
      <c r="GB80" s="324" t="str">
        <f>IFERROR(GETPIVOTDATA("Average of VEHS(40)",#REF!,"TIMEINT",GB$9,"VEHICLETRAVELTIMEMEASUREMENT",$D80),"--")</f>
        <v>--</v>
      </c>
      <c r="GC80" s="324" t="str">
        <f>IFERROR(GETPIVOTDATA("Average of VEHS(40)",#REF!,"TIMEINT",GC$9,"VEHICLETRAVELTIMEMEASUREMENT",$D80),"--")</f>
        <v>--</v>
      </c>
      <c r="GD80" s="324" t="str">
        <f>IFERROR(GETPIVOTDATA("Average of VEHS(40)",#REF!,"TIMEINT",GD$9,"VEHICLETRAVELTIMEMEASUREMENT",$D80),"--")</f>
        <v>--</v>
      </c>
      <c r="GE80" s="324" t="str">
        <f>IFERROR(GETPIVOTDATA("Average of VEHS(40)",#REF!,"TIMEINT",GE$9,"VEHICLETRAVELTIMEMEASUREMENT",$D80),"--")</f>
        <v>--</v>
      </c>
      <c r="GF80" s="324" t="str">
        <f>IFERROR(GETPIVOTDATA("Average of VEHS(40)",#REF!,"TIMEINT",GF$9,"VEHICLETRAVELTIMEMEASUREMENT",$D80),"--")</f>
        <v>--</v>
      </c>
      <c r="GG80" s="324" t="str">
        <f>IFERROR(GETPIVOTDATA("Average of VEHS(40)",#REF!,"TIMEINT",GG$9,"VEHICLETRAVELTIMEMEASUREMENT",$D80),"--")</f>
        <v>--</v>
      </c>
      <c r="GH80" s="324" t="str">
        <f>IFERROR(GETPIVOTDATA("Average of VEHS(40)",#REF!,"TIMEINT",GH$9,"VEHICLETRAVELTIMEMEASUREMENT",$D80),"--")</f>
        <v>--</v>
      </c>
      <c r="GI80" s="324" t="str">
        <f>IFERROR(GETPIVOTDATA("Average of VEHS(40)",#REF!,"TIMEINT",GI$9,"VEHICLETRAVELTIMEMEASUREMENT",$D80),"--")</f>
        <v>--</v>
      </c>
      <c r="GJ80" s="324" t="str">
        <f>IFERROR(GETPIVOTDATA("Average of VEHS(40)",#REF!,"TIMEINT",GJ$9,"VEHICLETRAVELTIMEMEASUREMENT",$D80),"--")</f>
        <v>--</v>
      </c>
      <c r="GK80" s="324" t="str">
        <f>IFERROR(GETPIVOTDATA("Average of VEHS(40)",#REF!,"TIMEINT",GK$9,"VEHICLETRAVELTIMEMEASUREMENT",$D80),"--")</f>
        <v>--</v>
      </c>
      <c r="GL80" s="325" t="str">
        <f>IFERROR(GETPIVOTDATA("Average of VEHS(40)",#REF!,"TIMEINT",GL$9,"VEHICLETRAVELTIMEMEASUREMENT",$D80),"--")</f>
        <v>--</v>
      </c>
      <c r="GM80" s="331"/>
      <c r="GN80" s="209" t="str">
        <f t="shared" si="47"/>
        <v>--</v>
      </c>
      <c r="GO80" s="354" t="str">
        <f t="shared" si="48"/>
        <v>--</v>
      </c>
      <c r="GP80" s="325">
        <f t="shared" si="49"/>
        <v>0</v>
      </c>
      <c r="GQ80" s="331"/>
      <c r="GR80" s="209" t="str">
        <f>IFERROR(GETPIVOTDATA("Average of TRAVTM(60)",#REF!,"TIMEINT",GR$9,"VEHICLETRAVELTIMEMEASUREMENT",$D80)/3600/24,"--")</f>
        <v>--</v>
      </c>
      <c r="GS80" s="34" t="str">
        <f>IFERROR(GETPIVOTDATA("Average of TRAVTM(60)",#REF!,"TIMEINT",GS$9,"VEHICLETRAVELTIMEMEASUREMENT",$D80)/3600/24,"--")</f>
        <v>--</v>
      </c>
      <c r="GT80" s="34" t="str">
        <f>IFERROR(GETPIVOTDATA("Average of TRAVTM(60)",#REF!,"TIMEINT",GT$9,"VEHICLETRAVELTIMEMEASUREMENT",$D80)/3600/24,"--")</f>
        <v>--</v>
      </c>
      <c r="GU80" s="34" t="str">
        <f>IFERROR(GETPIVOTDATA("Average of TRAVTM(60)",#REF!,"TIMEINT",GU$9,"VEHICLETRAVELTIMEMEASUREMENT",$D80)/3600/24,"--")</f>
        <v>--</v>
      </c>
      <c r="GV80" s="34" t="str">
        <f>IFERROR(GETPIVOTDATA("Average of TRAVTM(60)",#REF!,"TIMEINT",GV$9,"VEHICLETRAVELTIMEMEASUREMENT",$D80)/3600/24,"--")</f>
        <v>--</v>
      </c>
      <c r="GW80" s="34" t="str">
        <f>IFERROR(GETPIVOTDATA("Average of TRAVTM(60)",#REF!,"TIMEINT",GW$9,"VEHICLETRAVELTIMEMEASUREMENT",$D80)/3600/24,"--")</f>
        <v>--</v>
      </c>
      <c r="GX80" s="34" t="str">
        <f>IFERROR(GETPIVOTDATA("Average of TRAVTM(60)",#REF!,"TIMEINT",GX$9,"VEHICLETRAVELTIMEMEASUREMENT",$D80)/3600/24,"--")</f>
        <v>--</v>
      </c>
      <c r="GY80" s="34" t="str">
        <f>IFERROR(GETPIVOTDATA("Average of TRAVTM(60)",#REF!,"TIMEINT",GY$9,"VEHICLETRAVELTIMEMEASUREMENT",$D80)/3600/24,"--")</f>
        <v>--</v>
      </c>
      <c r="GZ80" s="34" t="str">
        <f>IFERROR(GETPIVOTDATA("Average of TRAVTM(60)",#REF!,"TIMEINT",GZ$9,"VEHICLETRAVELTIMEMEASUREMENT",$D80)/3600/24,"--")</f>
        <v>--</v>
      </c>
      <c r="HA80" s="34" t="str">
        <f>IFERROR(GETPIVOTDATA("Average of TRAVTM(60)",#REF!,"TIMEINT",HA$9,"VEHICLETRAVELTIMEMEASUREMENT",$D80)/3600/24,"--")</f>
        <v>--</v>
      </c>
      <c r="HB80" s="34" t="str">
        <f>IFERROR(GETPIVOTDATA("Average of TRAVTM(60)",#REF!,"TIMEINT",HB$9,"VEHICLETRAVELTIMEMEASUREMENT",$D80)/3600/24,"--")</f>
        <v>--</v>
      </c>
      <c r="HC80" s="34" t="str">
        <f>IFERROR(GETPIVOTDATA("Average of TRAVTM(60)",#REF!,"TIMEINT",HC$9,"VEHICLETRAVELTIMEMEASUREMENT",$D80)/3600/24,"--")</f>
        <v>--</v>
      </c>
      <c r="HD80" s="34" t="str">
        <f>IFERROR(GETPIVOTDATA("Average of TRAVTM(60)",#REF!,"TIMEINT",HD$9,"VEHICLETRAVELTIMEMEASUREMENT",$D80)/3600/24,"--")</f>
        <v>--</v>
      </c>
      <c r="HE80" s="34" t="str">
        <f>IFERROR(GETPIVOTDATA("Average of TRAVTM(60)",#REF!,"TIMEINT",HE$9,"VEHICLETRAVELTIMEMEASUREMENT",$D80)/3600/24,"--")</f>
        <v>--</v>
      </c>
      <c r="HF80" s="34" t="str">
        <f>IFERROR(GETPIVOTDATA("Average of TRAVTM(60)",#REF!,"TIMEINT",HF$9,"VEHICLETRAVELTIMEMEASUREMENT",$D80)/3600/24,"--")</f>
        <v>--</v>
      </c>
      <c r="HG80" s="134" t="str">
        <f>IFERROR(GETPIVOTDATA("Average of TRAVTM(60)",#REF!,"TIMEINT",HG$9,"VEHICLETRAVELTIMEMEASUREMENT",$D80)/3600/24,"--")</f>
        <v>--</v>
      </c>
      <c r="HH80" s="331"/>
      <c r="HI80" s="323" t="str">
        <f>IFERROR(GETPIVOTDATA("Average of VEHS(60)",#REF!,"TIMEINT",HI$9,"VEHICLETRAVELTIMEMEASUREMENT",$D80),"--")</f>
        <v>--</v>
      </c>
      <c r="HJ80" s="324" t="str">
        <f>IFERROR(GETPIVOTDATA("Average of VEHS(60)",#REF!,"TIMEINT",HJ$9,"VEHICLETRAVELTIMEMEASUREMENT",$D80),"--")</f>
        <v>--</v>
      </c>
      <c r="HK80" s="324" t="str">
        <f>IFERROR(GETPIVOTDATA("Average of VEHS(60)",#REF!,"TIMEINT",HK$9,"VEHICLETRAVELTIMEMEASUREMENT",$D80),"--")</f>
        <v>--</v>
      </c>
      <c r="HL80" s="324" t="str">
        <f>IFERROR(GETPIVOTDATA("Average of VEHS(60)",#REF!,"TIMEINT",HL$9,"VEHICLETRAVELTIMEMEASUREMENT",$D80),"--")</f>
        <v>--</v>
      </c>
      <c r="HM80" s="324" t="str">
        <f>IFERROR(GETPIVOTDATA("Average of VEHS(60)",#REF!,"TIMEINT",HM$9,"VEHICLETRAVELTIMEMEASUREMENT",$D80),"--")</f>
        <v>--</v>
      </c>
      <c r="HN80" s="324" t="str">
        <f>IFERROR(GETPIVOTDATA("Average of VEHS(60)",#REF!,"TIMEINT",HN$9,"VEHICLETRAVELTIMEMEASUREMENT",$D80),"--")</f>
        <v>--</v>
      </c>
      <c r="HO80" s="324" t="str">
        <f>IFERROR(GETPIVOTDATA("Average of VEHS(60)",#REF!,"TIMEINT",HO$9,"VEHICLETRAVELTIMEMEASUREMENT",$D80),"--")</f>
        <v>--</v>
      </c>
      <c r="HP80" s="324" t="str">
        <f>IFERROR(GETPIVOTDATA("Average of VEHS(60)",#REF!,"TIMEINT",HP$9,"VEHICLETRAVELTIMEMEASUREMENT",$D80),"--")</f>
        <v>--</v>
      </c>
      <c r="HQ80" s="324" t="str">
        <f>IFERROR(GETPIVOTDATA("Average of VEHS(60)",#REF!,"TIMEINT",HQ$9,"VEHICLETRAVELTIMEMEASUREMENT",$D80),"--")</f>
        <v>--</v>
      </c>
      <c r="HR80" s="324" t="str">
        <f>IFERROR(GETPIVOTDATA("Average of VEHS(60)",#REF!,"TIMEINT",HR$9,"VEHICLETRAVELTIMEMEASUREMENT",$D80),"--")</f>
        <v>--</v>
      </c>
      <c r="HS80" s="324" t="str">
        <f>IFERROR(GETPIVOTDATA("Average of VEHS(60)",#REF!,"TIMEINT",HS$9,"VEHICLETRAVELTIMEMEASUREMENT",$D80),"--")</f>
        <v>--</v>
      </c>
      <c r="HT80" s="324" t="str">
        <f>IFERROR(GETPIVOTDATA("Average of VEHS(60)",#REF!,"TIMEINT",HT$9,"VEHICLETRAVELTIMEMEASUREMENT",$D80),"--")</f>
        <v>--</v>
      </c>
      <c r="HU80" s="324" t="str">
        <f>IFERROR(GETPIVOTDATA("Average of VEHS(60)",#REF!,"TIMEINT",HU$9,"VEHICLETRAVELTIMEMEASUREMENT",$D80),"--")</f>
        <v>--</v>
      </c>
      <c r="HV80" s="324" t="str">
        <f>IFERROR(GETPIVOTDATA("Average of VEHS(60)",#REF!,"TIMEINT",HV$9,"VEHICLETRAVELTIMEMEASUREMENT",$D80),"--")</f>
        <v>--</v>
      </c>
      <c r="HW80" s="324" t="str">
        <f>IFERROR(GETPIVOTDATA("Average of VEHS(60)",#REF!,"TIMEINT",HW$9,"VEHICLETRAVELTIMEMEASUREMENT",$D80),"--")</f>
        <v>--</v>
      </c>
      <c r="HX80" s="325" t="str">
        <f>IFERROR(GETPIVOTDATA("Average of VEHS(60)",#REF!,"TIMEINT",HX$9,"VEHICLETRAVELTIMEMEASUREMENT",$D80),"--")</f>
        <v>--</v>
      </c>
      <c r="HY80" s="331"/>
      <c r="HZ80" s="209" t="str">
        <f t="shared" si="50"/>
        <v>--</v>
      </c>
      <c r="IA80" s="354" t="str">
        <f t="shared" si="51"/>
        <v>--</v>
      </c>
      <c r="IB80" s="325">
        <f t="shared" si="52"/>
        <v>0</v>
      </c>
      <c r="IC80" s="638"/>
      <c r="ID80" s="323" t="str">
        <f>IFERROR(AVERAGEIFS('VISSIM Travel Time Outputs'!#REF!,'VISSIM Travel Time Outputs'!#REF!,$D80,'VISSIM Travel Time Outputs'!#REF!,"AVG",'VISSIM Travel Time Outputs'!#REF!,ID$9),"-")</f>
        <v>-</v>
      </c>
      <c r="IE80" s="324" t="str">
        <f>IFERROR(AVERAGEIFS('VISSIM Travel Time Outputs'!#REF!,'VISSIM Travel Time Outputs'!#REF!,$D80,'VISSIM Travel Time Outputs'!#REF!,"AVG",'VISSIM Travel Time Outputs'!#REF!,IE$9),"-")</f>
        <v>-</v>
      </c>
      <c r="IF80" s="324" t="str">
        <f>IFERROR(AVERAGEIFS('VISSIM Travel Time Outputs'!#REF!,'VISSIM Travel Time Outputs'!#REF!,$D80,'VISSIM Travel Time Outputs'!#REF!,"AVG",'VISSIM Travel Time Outputs'!#REF!,IF$9),"-")</f>
        <v>-</v>
      </c>
      <c r="IG80" s="324" t="str">
        <f>IFERROR(AVERAGEIFS('VISSIM Travel Time Outputs'!#REF!,'VISSIM Travel Time Outputs'!#REF!,$D80,'VISSIM Travel Time Outputs'!#REF!,"AVG",'VISSIM Travel Time Outputs'!#REF!,IG$9),"-")</f>
        <v>-</v>
      </c>
      <c r="IH80" s="324" t="str">
        <f>IFERROR(AVERAGEIFS('VISSIM Travel Time Outputs'!#REF!,'VISSIM Travel Time Outputs'!#REF!,$D80,'VISSIM Travel Time Outputs'!#REF!,"AVG",'VISSIM Travel Time Outputs'!#REF!,IH$9),"-")</f>
        <v>-</v>
      </c>
      <c r="II80" s="324" t="str">
        <f>IFERROR(AVERAGEIFS('VISSIM Travel Time Outputs'!#REF!,'VISSIM Travel Time Outputs'!#REF!,$D80,'VISSIM Travel Time Outputs'!#REF!,"AVG",'VISSIM Travel Time Outputs'!#REF!,II$9),"-")</f>
        <v>-</v>
      </c>
      <c r="IJ80" s="324" t="str">
        <f>IFERROR(AVERAGEIFS('VISSIM Travel Time Outputs'!#REF!,'VISSIM Travel Time Outputs'!#REF!,$D80,'VISSIM Travel Time Outputs'!#REF!,"AVG",'VISSIM Travel Time Outputs'!#REF!,IJ$9),"-")</f>
        <v>-</v>
      </c>
      <c r="IK80" s="324" t="str">
        <f>IFERROR(AVERAGEIFS('VISSIM Travel Time Outputs'!#REF!,'VISSIM Travel Time Outputs'!#REF!,$D80,'VISSIM Travel Time Outputs'!#REF!,"AVG",'VISSIM Travel Time Outputs'!#REF!,IK$9),"-")</f>
        <v>-</v>
      </c>
      <c r="IL80" s="324" t="str">
        <f>IFERROR(AVERAGEIFS('VISSIM Travel Time Outputs'!#REF!,'VISSIM Travel Time Outputs'!#REF!,$D80,'VISSIM Travel Time Outputs'!#REF!,"AVG",'VISSIM Travel Time Outputs'!#REF!,IL$9),"-")</f>
        <v>-</v>
      </c>
      <c r="IM80" s="324" t="str">
        <f>IFERROR(AVERAGEIFS('VISSIM Travel Time Outputs'!#REF!,'VISSIM Travel Time Outputs'!#REF!,$D80,'VISSIM Travel Time Outputs'!#REF!,"AVG",'VISSIM Travel Time Outputs'!#REF!,IM$9),"-")</f>
        <v>-</v>
      </c>
      <c r="IN80" s="324" t="str">
        <f>IFERROR(AVERAGEIFS('VISSIM Travel Time Outputs'!#REF!,'VISSIM Travel Time Outputs'!#REF!,$D80,'VISSIM Travel Time Outputs'!#REF!,"AVG",'VISSIM Travel Time Outputs'!#REF!,IN$9),"-")</f>
        <v>-</v>
      </c>
      <c r="IO80" s="324" t="str">
        <f>IFERROR(AVERAGEIFS('VISSIM Travel Time Outputs'!#REF!,'VISSIM Travel Time Outputs'!#REF!,$D80,'VISSIM Travel Time Outputs'!#REF!,"AVG",'VISSIM Travel Time Outputs'!#REF!,IO$9),"-")</f>
        <v>-</v>
      </c>
      <c r="IP80" s="324" t="str">
        <f>IFERROR(AVERAGEIFS('VISSIM Travel Time Outputs'!#REF!,'VISSIM Travel Time Outputs'!#REF!,$D80,'VISSIM Travel Time Outputs'!#REF!,"AVG",'VISSIM Travel Time Outputs'!#REF!,IP$9),"-")</f>
        <v>-</v>
      </c>
      <c r="IQ80" s="324" t="str">
        <f>IFERROR(AVERAGEIFS('VISSIM Travel Time Outputs'!#REF!,'VISSIM Travel Time Outputs'!#REF!,$D80,'VISSIM Travel Time Outputs'!#REF!,"AVG",'VISSIM Travel Time Outputs'!#REF!,IQ$9),"-")</f>
        <v>-</v>
      </c>
      <c r="IR80" s="324" t="str">
        <f>IFERROR(AVERAGEIFS('VISSIM Travel Time Outputs'!#REF!,'VISSIM Travel Time Outputs'!#REF!,$D80,'VISSIM Travel Time Outputs'!#REF!,"AVG",'VISSIM Travel Time Outputs'!#REF!,IR$9),"-")</f>
        <v>-</v>
      </c>
      <c r="IS80" s="325" t="str">
        <f>IFERROR(AVERAGEIFS('VISSIM Travel Time Outputs'!#REF!,'VISSIM Travel Time Outputs'!#REF!,$D80,'VISSIM Travel Time Outputs'!#REF!,"AVG",'VISSIM Travel Time Outputs'!#REF!,IS$9),"-")</f>
        <v>-</v>
      </c>
      <c r="IT80" s="325" t="str">
        <f t="shared" si="53"/>
        <v>--</v>
      </c>
    </row>
    <row r="81" spans="1:254" x14ac:dyDescent="0.35">
      <c r="A81" s="252" t="str">
        <f t="shared" si="34"/>
        <v>H</v>
      </c>
      <c r="B81" s="319">
        <f t="shared" si="54"/>
        <v>72</v>
      </c>
      <c r="C81" s="413">
        <f>INDEX('Input - Travel Times'!$B$3:$AH$103,MATCH($B81,'Input - Travel Times'!$B$3:$B$103,0),MATCH(C$9,'Input - Travel Times'!$B$3:$AH$3,0))</f>
        <v>0</v>
      </c>
      <c r="D81" s="150">
        <f>INDEX('Input - Travel Times'!$B$3:$AH$103,MATCH($B81,'Input - Travel Times'!$B$3:$B$103,0),MATCH(D$9,'Input - Travel Times'!$B$3:$AH$3,0))</f>
        <v>0</v>
      </c>
      <c r="E81" s="518">
        <f>TIME(0,0,INDEX('Input - Travel Times'!$B$3:$AH$103,MATCH($B81,'Input - Travel Times'!$B$3:$B$103,0),MATCH(E$9,'Input - Travel Times'!$B$3:$AH$3,0)))</f>
        <v>0</v>
      </c>
      <c r="F81" s="518">
        <f>TIME(0,0,INDEX('Input - Travel Times'!$B$3:$AH$103,MATCH($B81,'Input - Travel Times'!$B$3:$B$103,0),MATCH(F$9,'Input - Travel Times'!$B$3:$AH$3,0)))</f>
        <v>0</v>
      </c>
      <c r="G81" s="518">
        <f>TIME(0,0,INDEX('Input - Travel Times'!$B$3:$AH$103,MATCH($B81,'Input - Travel Times'!$B$3:$B$103,0),MATCH(G$9,'Input - Travel Times'!$B$3:$AH$3,0)))</f>
        <v>0</v>
      </c>
      <c r="H81" s="518">
        <f>TIME(0,0,INDEX('Input - Travel Times'!$B$3:$AH$103,MATCH($B81,'Input - Travel Times'!$B$3:$B$103,0),MATCH(H$9,'Input - Travel Times'!$B$3:$AH$3,0)))</f>
        <v>0</v>
      </c>
      <c r="J81" s="209" t="str">
        <f>IFERROR(TIME(0,0,AVERAGEIFS('VISSIM Travel Time Outputs'!$I:$I,'VISSIM Travel Time Outputs'!$D:$D,$D81,'VISSIM Travel Time Outputs'!$A:$A,"AVG",'VISSIM Travel Time Outputs'!$B:$B,J$9)),"-")</f>
        <v>-</v>
      </c>
      <c r="K81" s="34" t="str">
        <f>IFERROR(TIME(0,0,AVERAGEIFS('VISSIM Travel Time Outputs'!$I:$I,'VISSIM Travel Time Outputs'!$D:$D,$D81,'VISSIM Travel Time Outputs'!$A:$A,"AVG",'VISSIM Travel Time Outputs'!$B:$B,K$9)),"-")</f>
        <v>-</v>
      </c>
      <c r="L81" s="34" t="str">
        <f>IFERROR(TIME(0,0,AVERAGEIFS('VISSIM Travel Time Outputs'!$I:$I,'VISSIM Travel Time Outputs'!$D:$D,$D81,'VISSIM Travel Time Outputs'!$A:$A,"AVG",'VISSIM Travel Time Outputs'!$B:$B,L$9)),"-")</f>
        <v>-</v>
      </c>
      <c r="M81" s="34" t="str">
        <f>IFERROR(TIME(0,0,AVERAGEIFS('VISSIM Travel Time Outputs'!$I:$I,'VISSIM Travel Time Outputs'!$D:$D,$D81,'VISSIM Travel Time Outputs'!$A:$A,"AVG",'VISSIM Travel Time Outputs'!$B:$B,M$9)),"-")</f>
        <v>-</v>
      </c>
      <c r="N81" s="34" t="str">
        <f>IFERROR(TIME(0,0,AVERAGEIFS('VISSIM Travel Time Outputs'!$I:$I,'VISSIM Travel Time Outputs'!$D:$D,$D81,'VISSIM Travel Time Outputs'!$A:$A,"AVG",'VISSIM Travel Time Outputs'!$B:$B,N$9)),"-")</f>
        <v>-</v>
      </c>
      <c r="O81" s="34" t="str">
        <f>IFERROR(TIME(0,0,AVERAGEIFS('VISSIM Travel Time Outputs'!$I:$I,'VISSIM Travel Time Outputs'!$D:$D,$D81,'VISSIM Travel Time Outputs'!$A:$A,"AVG",'VISSIM Travel Time Outputs'!$B:$B,O$9)),"-")</f>
        <v>-</v>
      </c>
      <c r="P81" s="34" t="str">
        <f>IFERROR(TIME(0,0,AVERAGEIFS('VISSIM Travel Time Outputs'!$I:$I,'VISSIM Travel Time Outputs'!$D:$D,$D81,'VISSIM Travel Time Outputs'!$A:$A,"AVG",'VISSIM Travel Time Outputs'!$B:$B,P$9)),"-")</f>
        <v>-</v>
      </c>
      <c r="Q81" s="34" t="str">
        <f>IFERROR(TIME(0,0,AVERAGEIFS('VISSIM Travel Time Outputs'!$I:$I,'VISSIM Travel Time Outputs'!$D:$D,$D81,'VISSIM Travel Time Outputs'!$A:$A,"AVG",'VISSIM Travel Time Outputs'!$B:$B,Q$9)),"-")</f>
        <v>-</v>
      </c>
      <c r="R81" s="34" t="str">
        <f>IFERROR(TIME(0,0,AVERAGEIFS('VISSIM Travel Time Outputs'!$I:$I,'VISSIM Travel Time Outputs'!$D:$D,$D81,'VISSIM Travel Time Outputs'!$A:$A,"AVG",'VISSIM Travel Time Outputs'!$B:$B,R$9)),"-")</f>
        <v>-</v>
      </c>
      <c r="S81" s="34" t="str">
        <f>IFERROR(TIME(0,0,AVERAGEIFS('VISSIM Travel Time Outputs'!$I:$I,'VISSIM Travel Time Outputs'!$D:$D,$D81,'VISSIM Travel Time Outputs'!$A:$A,"AVG",'VISSIM Travel Time Outputs'!$B:$B,S$9)),"-")</f>
        <v>-</v>
      </c>
      <c r="T81" s="34" t="str">
        <f>IFERROR(TIME(0,0,AVERAGEIFS('VISSIM Travel Time Outputs'!$I:$I,'VISSIM Travel Time Outputs'!$D:$D,$D81,'VISSIM Travel Time Outputs'!$A:$A,"AVG",'VISSIM Travel Time Outputs'!$B:$B,T$9)),"-")</f>
        <v>-</v>
      </c>
      <c r="U81" s="34" t="str">
        <f>IFERROR(TIME(0,0,AVERAGEIFS('VISSIM Travel Time Outputs'!$I:$I,'VISSIM Travel Time Outputs'!$D:$D,$D81,'VISSIM Travel Time Outputs'!$A:$A,"AVG",'VISSIM Travel Time Outputs'!$B:$B,U$9)),"-")</f>
        <v>-</v>
      </c>
      <c r="V81" s="34" t="str">
        <f>IFERROR(TIME(0,0,AVERAGEIFS('VISSIM Travel Time Outputs'!$I:$I,'VISSIM Travel Time Outputs'!$D:$D,$D81,'VISSIM Travel Time Outputs'!$A:$A,"AVG",'VISSIM Travel Time Outputs'!$B:$B,V$9)),"-")</f>
        <v>-</v>
      </c>
      <c r="W81" s="34" t="str">
        <f>IFERROR(TIME(0,0,AVERAGEIFS('VISSIM Travel Time Outputs'!$I:$I,'VISSIM Travel Time Outputs'!$D:$D,$D81,'VISSIM Travel Time Outputs'!$A:$A,"AVG",'VISSIM Travel Time Outputs'!$B:$B,W$9)),"-")</f>
        <v>-</v>
      </c>
      <c r="X81" s="34" t="str">
        <f>IFERROR(TIME(0,0,AVERAGEIFS('VISSIM Travel Time Outputs'!$I:$I,'VISSIM Travel Time Outputs'!$D:$D,$D81,'VISSIM Travel Time Outputs'!$A:$A,"AVG",'VISSIM Travel Time Outputs'!$B:$B,X$9)),"-")</f>
        <v>-</v>
      </c>
      <c r="Y81" s="134" t="str">
        <f>IFERROR(TIME(0,0,AVERAGEIFS('VISSIM Travel Time Outputs'!$I:$I,'VISSIM Travel Time Outputs'!$D:$D,$D81,'VISSIM Travel Time Outputs'!$A:$A,"AVG",'VISSIM Travel Time Outputs'!$B:$B,Y$9)),"-")</f>
        <v>-</v>
      </c>
      <c r="Z81" s="254"/>
      <c r="AA81" s="323" t="str">
        <f>IFERROR(AVERAGEIFS('VISSIM Travel Time Outputs'!$F:$F,'VISSIM Travel Time Outputs'!$D:$D,$D81,'VISSIM Travel Time Outputs'!$A:$A,"AVG",'VISSIM Travel Time Outputs'!$B:$B,AA$9),"-")</f>
        <v>-</v>
      </c>
      <c r="AB81" s="324" t="str">
        <f>IFERROR(AVERAGEIFS('VISSIM Travel Time Outputs'!$F:$F,'VISSIM Travel Time Outputs'!$D:$D,$D81,'VISSIM Travel Time Outputs'!$A:$A,"AVG",'VISSIM Travel Time Outputs'!$B:$B,AB$9),"-")</f>
        <v>-</v>
      </c>
      <c r="AC81" s="324" t="str">
        <f>IFERROR(AVERAGEIFS('VISSIM Travel Time Outputs'!$F:$F,'VISSIM Travel Time Outputs'!$D:$D,$D81,'VISSIM Travel Time Outputs'!$A:$A,"AVG",'VISSIM Travel Time Outputs'!$B:$B,AC$9),"-")</f>
        <v>-</v>
      </c>
      <c r="AD81" s="324" t="str">
        <f>IFERROR(AVERAGEIFS('VISSIM Travel Time Outputs'!$F:$F,'VISSIM Travel Time Outputs'!$D:$D,$D81,'VISSIM Travel Time Outputs'!$A:$A,"AVG",'VISSIM Travel Time Outputs'!$B:$B,AD$9),"-")</f>
        <v>-</v>
      </c>
      <c r="AE81" s="324" t="str">
        <f>IFERROR(AVERAGEIFS('VISSIM Travel Time Outputs'!$F:$F,'VISSIM Travel Time Outputs'!$D:$D,$D81,'VISSIM Travel Time Outputs'!$A:$A,"AVG",'VISSIM Travel Time Outputs'!$B:$B,AE$9),"-")</f>
        <v>-</v>
      </c>
      <c r="AF81" s="324" t="str">
        <f>IFERROR(AVERAGEIFS('VISSIM Travel Time Outputs'!$F:$F,'VISSIM Travel Time Outputs'!$D:$D,$D81,'VISSIM Travel Time Outputs'!$A:$A,"AVG",'VISSIM Travel Time Outputs'!$B:$B,AF$9),"-")</f>
        <v>-</v>
      </c>
      <c r="AG81" s="324" t="str">
        <f>IFERROR(AVERAGEIFS('VISSIM Travel Time Outputs'!$F:$F,'VISSIM Travel Time Outputs'!$D:$D,$D81,'VISSIM Travel Time Outputs'!$A:$A,"AVG",'VISSIM Travel Time Outputs'!$B:$B,AG$9),"-")</f>
        <v>-</v>
      </c>
      <c r="AH81" s="324" t="str">
        <f>IFERROR(AVERAGEIFS('VISSIM Travel Time Outputs'!$F:$F,'VISSIM Travel Time Outputs'!$D:$D,$D81,'VISSIM Travel Time Outputs'!$A:$A,"AVG",'VISSIM Travel Time Outputs'!$B:$B,AH$9),"-")</f>
        <v>-</v>
      </c>
      <c r="AI81" s="324" t="str">
        <f>IFERROR(AVERAGEIFS('VISSIM Travel Time Outputs'!$F:$F,'VISSIM Travel Time Outputs'!$D:$D,$D81,'VISSIM Travel Time Outputs'!$A:$A,"AVG",'VISSIM Travel Time Outputs'!$B:$B,AI$9),"-")</f>
        <v>-</v>
      </c>
      <c r="AJ81" s="324" t="str">
        <f>IFERROR(AVERAGEIFS('VISSIM Travel Time Outputs'!$F:$F,'VISSIM Travel Time Outputs'!$D:$D,$D81,'VISSIM Travel Time Outputs'!$A:$A,"AVG",'VISSIM Travel Time Outputs'!$B:$B,AJ$9),"-")</f>
        <v>-</v>
      </c>
      <c r="AK81" s="324" t="str">
        <f>IFERROR(AVERAGEIFS('VISSIM Travel Time Outputs'!$F:$F,'VISSIM Travel Time Outputs'!$D:$D,$D81,'VISSIM Travel Time Outputs'!$A:$A,"AVG",'VISSIM Travel Time Outputs'!$B:$B,AK$9),"-")</f>
        <v>-</v>
      </c>
      <c r="AL81" s="324" t="str">
        <f>IFERROR(AVERAGEIFS('VISSIM Travel Time Outputs'!$F:$F,'VISSIM Travel Time Outputs'!$D:$D,$D81,'VISSIM Travel Time Outputs'!$A:$A,"AVG",'VISSIM Travel Time Outputs'!$B:$B,AL$9),"-")</f>
        <v>-</v>
      </c>
      <c r="AM81" s="324" t="str">
        <f>IFERROR(AVERAGEIFS('VISSIM Travel Time Outputs'!$F:$F,'VISSIM Travel Time Outputs'!$D:$D,$D81,'VISSIM Travel Time Outputs'!$A:$A,"AVG",'VISSIM Travel Time Outputs'!$B:$B,AM$9),"-")</f>
        <v>-</v>
      </c>
      <c r="AN81" s="324" t="str">
        <f>IFERROR(AVERAGEIFS('VISSIM Travel Time Outputs'!$F:$F,'VISSIM Travel Time Outputs'!$D:$D,$D81,'VISSIM Travel Time Outputs'!$A:$A,"AVG",'VISSIM Travel Time Outputs'!$B:$B,AN$9),"-")</f>
        <v>-</v>
      </c>
      <c r="AO81" s="324" t="str">
        <f>IFERROR(AVERAGEIFS('VISSIM Travel Time Outputs'!$F:$F,'VISSIM Travel Time Outputs'!$D:$D,$D81,'VISSIM Travel Time Outputs'!$A:$A,"AVG",'VISSIM Travel Time Outputs'!$B:$B,AO$9),"-")</f>
        <v>-</v>
      </c>
      <c r="AP81" s="325" t="str">
        <f>IFERROR(AVERAGEIFS('VISSIM Travel Time Outputs'!$F:$F,'VISSIM Travel Time Outputs'!$D:$D,$D81,'VISSIM Travel Time Outputs'!$A:$A,"AVG",'VISSIM Travel Time Outputs'!$B:$B,AP$9),"-")</f>
        <v>-</v>
      </c>
      <c r="AQ81" s="331"/>
      <c r="AR81" s="209" t="str">
        <f t="shared" si="35"/>
        <v>--</v>
      </c>
      <c r="AS81" s="354" t="str">
        <f t="shared" si="36"/>
        <v>--</v>
      </c>
      <c r="AT81" s="325">
        <f t="shared" si="37"/>
        <v>0</v>
      </c>
      <c r="AU81" s="255"/>
      <c r="AV81" s="209" t="str">
        <f>IFERROR(TIME(0,0,AVERAGEIFS('VISSIM Travel Time Outputs'!$J:$J,'VISSIM Travel Time Outputs'!$D:$D,$D81,'VISSIM Travel Time Outputs'!$A:$A,"AVG",'VISSIM Travel Time Outputs'!$B:$B,AV$9)),"-")</f>
        <v>-</v>
      </c>
      <c r="AW81" s="34" t="str">
        <f>IFERROR(TIME(0,0,AVERAGEIFS('VISSIM Travel Time Outputs'!$J:$J,'VISSIM Travel Time Outputs'!$D:$D,$D81,'VISSIM Travel Time Outputs'!$A:$A,"AVG",'VISSIM Travel Time Outputs'!$B:$B,AW$9)),"-")</f>
        <v>-</v>
      </c>
      <c r="AX81" s="34" t="str">
        <f>IFERROR(TIME(0,0,AVERAGEIFS('VISSIM Travel Time Outputs'!$J:$J,'VISSIM Travel Time Outputs'!$D:$D,$D81,'VISSIM Travel Time Outputs'!$A:$A,"AVG",'VISSIM Travel Time Outputs'!$B:$B,AX$9)),"-")</f>
        <v>-</v>
      </c>
      <c r="AY81" s="34" t="str">
        <f>IFERROR(TIME(0,0,AVERAGEIFS('VISSIM Travel Time Outputs'!$J:$J,'VISSIM Travel Time Outputs'!$D:$D,$D81,'VISSIM Travel Time Outputs'!$A:$A,"AVG",'VISSIM Travel Time Outputs'!$B:$B,AY$9)),"-")</f>
        <v>-</v>
      </c>
      <c r="AZ81" s="34" t="str">
        <f>IFERROR(TIME(0,0,AVERAGEIFS('VISSIM Travel Time Outputs'!$J:$J,'VISSIM Travel Time Outputs'!$D:$D,$D81,'VISSIM Travel Time Outputs'!$A:$A,"AVG",'VISSIM Travel Time Outputs'!$B:$B,AZ$9)),"-")</f>
        <v>-</v>
      </c>
      <c r="BA81" s="34" t="str">
        <f>IFERROR(TIME(0,0,AVERAGEIFS('VISSIM Travel Time Outputs'!$J:$J,'VISSIM Travel Time Outputs'!$D:$D,$D81,'VISSIM Travel Time Outputs'!$A:$A,"AVG",'VISSIM Travel Time Outputs'!$B:$B,BA$9)),"-")</f>
        <v>-</v>
      </c>
      <c r="BB81" s="34" t="str">
        <f>IFERROR(TIME(0,0,AVERAGEIFS('VISSIM Travel Time Outputs'!$J:$J,'VISSIM Travel Time Outputs'!$D:$D,$D81,'VISSIM Travel Time Outputs'!$A:$A,"AVG",'VISSIM Travel Time Outputs'!$B:$B,BB$9)),"-")</f>
        <v>-</v>
      </c>
      <c r="BC81" s="34" t="str">
        <f>IFERROR(TIME(0,0,AVERAGEIFS('VISSIM Travel Time Outputs'!$J:$J,'VISSIM Travel Time Outputs'!$D:$D,$D81,'VISSIM Travel Time Outputs'!$A:$A,"AVG",'VISSIM Travel Time Outputs'!$B:$B,BC$9)),"-")</f>
        <v>-</v>
      </c>
      <c r="BD81" s="34" t="str">
        <f>IFERROR(TIME(0,0,AVERAGEIFS('VISSIM Travel Time Outputs'!$J:$J,'VISSIM Travel Time Outputs'!$D:$D,$D81,'VISSIM Travel Time Outputs'!$A:$A,"AVG",'VISSIM Travel Time Outputs'!$B:$B,BD$9)),"-")</f>
        <v>-</v>
      </c>
      <c r="BE81" s="34" t="str">
        <f>IFERROR(TIME(0,0,AVERAGEIFS('VISSIM Travel Time Outputs'!$J:$J,'VISSIM Travel Time Outputs'!$D:$D,$D81,'VISSIM Travel Time Outputs'!$A:$A,"AVG",'VISSIM Travel Time Outputs'!$B:$B,BE$9)),"-")</f>
        <v>-</v>
      </c>
      <c r="BF81" s="34" t="str">
        <f>IFERROR(TIME(0,0,AVERAGEIFS('VISSIM Travel Time Outputs'!$J:$J,'VISSIM Travel Time Outputs'!$D:$D,$D81,'VISSIM Travel Time Outputs'!$A:$A,"AVG",'VISSIM Travel Time Outputs'!$B:$B,BF$9)),"-")</f>
        <v>-</v>
      </c>
      <c r="BG81" s="34" t="str">
        <f>IFERROR(TIME(0,0,AVERAGEIFS('VISSIM Travel Time Outputs'!$J:$J,'VISSIM Travel Time Outputs'!$D:$D,$D81,'VISSIM Travel Time Outputs'!$A:$A,"AVG",'VISSIM Travel Time Outputs'!$B:$B,BG$9)),"-")</f>
        <v>-</v>
      </c>
      <c r="BH81" s="34" t="str">
        <f>IFERROR(TIME(0,0,AVERAGEIFS('VISSIM Travel Time Outputs'!$J:$J,'VISSIM Travel Time Outputs'!$D:$D,$D81,'VISSIM Travel Time Outputs'!$A:$A,"AVG",'VISSIM Travel Time Outputs'!$B:$B,BH$9)),"-")</f>
        <v>-</v>
      </c>
      <c r="BI81" s="34" t="str">
        <f>IFERROR(TIME(0,0,AVERAGEIFS('VISSIM Travel Time Outputs'!$J:$J,'VISSIM Travel Time Outputs'!$D:$D,$D81,'VISSIM Travel Time Outputs'!$A:$A,"AVG",'VISSIM Travel Time Outputs'!$B:$B,BI$9)),"-")</f>
        <v>-</v>
      </c>
      <c r="BJ81" s="34" t="str">
        <f>IFERROR(TIME(0,0,AVERAGEIFS('VISSIM Travel Time Outputs'!$J:$J,'VISSIM Travel Time Outputs'!$D:$D,$D81,'VISSIM Travel Time Outputs'!$A:$A,"AVG",'VISSIM Travel Time Outputs'!$B:$B,BJ$9)),"-")</f>
        <v>-</v>
      </c>
      <c r="BK81" s="134" t="str">
        <f>IFERROR(TIME(0,0,AVERAGEIFS('VISSIM Travel Time Outputs'!$J:$J,'VISSIM Travel Time Outputs'!$D:$D,$D81,'VISSIM Travel Time Outputs'!$A:$A,"AVG",'VISSIM Travel Time Outputs'!$B:$B,BK$9)),"-")</f>
        <v>-</v>
      </c>
      <c r="BL81" s="126"/>
      <c r="BM81" s="323" t="str">
        <f>IFERROR(AVERAGEIFS('VISSIM Travel Time Outputs'!$G:$G,'VISSIM Travel Time Outputs'!$D:$D,$D81,'VISSIM Travel Time Outputs'!$A:$A,"AVG",'VISSIM Travel Time Outputs'!$B:$B,BM$9),"-")</f>
        <v>-</v>
      </c>
      <c r="BN81" s="324" t="str">
        <f>IFERROR(AVERAGEIFS('VISSIM Travel Time Outputs'!$G:$G,'VISSIM Travel Time Outputs'!$D:$D,$D81,'VISSIM Travel Time Outputs'!$A:$A,"AVG",'VISSIM Travel Time Outputs'!$B:$B,BN$9),"-")</f>
        <v>-</v>
      </c>
      <c r="BO81" s="324" t="str">
        <f>IFERROR(AVERAGEIFS('VISSIM Travel Time Outputs'!$G:$G,'VISSIM Travel Time Outputs'!$D:$D,$D81,'VISSIM Travel Time Outputs'!$A:$A,"AVG",'VISSIM Travel Time Outputs'!$B:$B,BO$9),"-")</f>
        <v>-</v>
      </c>
      <c r="BP81" s="324" t="str">
        <f>IFERROR(AVERAGEIFS('VISSIM Travel Time Outputs'!$G:$G,'VISSIM Travel Time Outputs'!$D:$D,$D81,'VISSIM Travel Time Outputs'!$A:$A,"AVG",'VISSIM Travel Time Outputs'!$B:$B,BP$9),"-")</f>
        <v>-</v>
      </c>
      <c r="BQ81" s="324" t="str">
        <f>IFERROR(AVERAGEIFS('VISSIM Travel Time Outputs'!$G:$G,'VISSIM Travel Time Outputs'!$D:$D,$D81,'VISSIM Travel Time Outputs'!$A:$A,"AVG",'VISSIM Travel Time Outputs'!$B:$B,BQ$9),"-")</f>
        <v>-</v>
      </c>
      <c r="BR81" s="324" t="str">
        <f>IFERROR(AVERAGEIFS('VISSIM Travel Time Outputs'!$G:$G,'VISSIM Travel Time Outputs'!$D:$D,$D81,'VISSIM Travel Time Outputs'!$A:$A,"AVG",'VISSIM Travel Time Outputs'!$B:$B,BR$9),"-")</f>
        <v>-</v>
      </c>
      <c r="BS81" s="324" t="str">
        <f>IFERROR(AVERAGEIFS('VISSIM Travel Time Outputs'!$G:$G,'VISSIM Travel Time Outputs'!$D:$D,$D81,'VISSIM Travel Time Outputs'!$A:$A,"AVG",'VISSIM Travel Time Outputs'!$B:$B,BS$9),"-")</f>
        <v>-</v>
      </c>
      <c r="BT81" s="324" t="str">
        <f>IFERROR(AVERAGEIFS('VISSIM Travel Time Outputs'!$G:$G,'VISSIM Travel Time Outputs'!$D:$D,$D81,'VISSIM Travel Time Outputs'!$A:$A,"AVG",'VISSIM Travel Time Outputs'!$B:$B,BT$9),"-")</f>
        <v>-</v>
      </c>
      <c r="BU81" s="324" t="str">
        <f>IFERROR(AVERAGEIFS('VISSIM Travel Time Outputs'!$G:$G,'VISSIM Travel Time Outputs'!$D:$D,$D81,'VISSIM Travel Time Outputs'!$A:$A,"AVG",'VISSIM Travel Time Outputs'!$B:$B,BU$9),"-")</f>
        <v>-</v>
      </c>
      <c r="BV81" s="324" t="str">
        <f>IFERROR(AVERAGEIFS('VISSIM Travel Time Outputs'!$G:$G,'VISSIM Travel Time Outputs'!$D:$D,$D81,'VISSIM Travel Time Outputs'!$A:$A,"AVG",'VISSIM Travel Time Outputs'!$B:$B,BV$9),"-")</f>
        <v>-</v>
      </c>
      <c r="BW81" s="324" t="str">
        <f>IFERROR(AVERAGEIFS('VISSIM Travel Time Outputs'!$G:$G,'VISSIM Travel Time Outputs'!$D:$D,$D81,'VISSIM Travel Time Outputs'!$A:$A,"AVG",'VISSIM Travel Time Outputs'!$B:$B,BW$9),"-")</f>
        <v>-</v>
      </c>
      <c r="BX81" s="324" t="str">
        <f>IFERROR(AVERAGEIFS('VISSIM Travel Time Outputs'!$G:$G,'VISSIM Travel Time Outputs'!$D:$D,$D81,'VISSIM Travel Time Outputs'!$A:$A,"AVG",'VISSIM Travel Time Outputs'!$B:$B,BX$9),"-")</f>
        <v>-</v>
      </c>
      <c r="BY81" s="324" t="str">
        <f>IFERROR(AVERAGEIFS('VISSIM Travel Time Outputs'!$G:$G,'VISSIM Travel Time Outputs'!$D:$D,$D81,'VISSIM Travel Time Outputs'!$A:$A,"AVG",'VISSIM Travel Time Outputs'!$B:$B,BY$9),"-")</f>
        <v>-</v>
      </c>
      <c r="BZ81" s="324" t="str">
        <f>IFERROR(AVERAGEIFS('VISSIM Travel Time Outputs'!$G:$G,'VISSIM Travel Time Outputs'!$D:$D,$D81,'VISSIM Travel Time Outputs'!$A:$A,"AVG",'VISSIM Travel Time Outputs'!$B:$B,BZ$9),"-")</f>
        <v>-</v>
      </c>
      <c r="CA81" s="324" t="str">
        <f>IFERROR(AVERAGEIFS('VISSIM Travel Time Outputs'!$G:$G,'VISSIM Travel Time Outputs'!$D:$D,$D81,'VISSIM Travel Time Outputs'!$A:$A,"AVG",'VISSIM Travel Time Outputs'!$B:$B,CA$9),"-")</f>
        <v>-</v>
      </c>
      <c r="CB81" s="325" t="str">
        <f>IFERROR(AVERAGEIFS('VISSIM Travel Time Outputs'!$G:$G,'VISSIM Travel Time Outputs'!$D:$D,$D81,'VISSIM Travel Time Outputs'!$A:$A,"AVG",'VISSIM Travel Time Outputs'!$B:$B,CB$9),"-")</f>
        <v>-</v>
      </c>
      <c r="CC81" s="254"/>
      <c r="CD81" s="209" t="str">
        <f t="shared" si="38"/>
        <v>--</v>
      </c>
      <c r="CE81" s="354" t="str">
        <f t="shared" si="39"/>
        <v>--</v>
      </c>
      <c r="CF81" s="325">
        <f t="shared" si="40"/>
        <v>0</v>
      </c>
      <c r="CG81" s="331"/>
      <c r="CH81" s="209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134"/>
      <c r="CX81" s="331"/>
      <c r="CY81" s="323"/>
      <c r="CZ81" s="324"/>
      <c r="DA81" s="324"/>
      <c r="DB81" s="324"/>
      <c r="DC81" s="324"/>
      <c r="DD81" s="324"/>
      <c r="DE81" s="324"/>
      <c r="DF81" s="324"/>
      <c r="DG81" s="324"/>
      <c r="DH81" s="324"/>
      <c r="DI81" s="324"/>
      <c r="DJ81" s="324"/>
      <c r="DK81" s="324"/>
      <c r="DL81" s="324"/>
      <c r="DM81" s="324"/>
      <c r="DN81" s="325"/>
      <c r="DO81" s="331"/>
      <c r="DP81" s="209" t="str">
        <f t="shared" si="41"/>
        <v>--</v>
      </c>
      <c r="DQ81" s="354" t="str">
        <f t="shared" si="42"/>
        <v>--</v>
      </c>
      <c r="DR81" s="325">
        <f t="shared" si="43"/>
        <v>0</v>
      </c>
      <c r="DS81" s="255"/>
      <c r="DT81" s="209" t="str">
        <f>IFERROR(TIME(0,0,AVERAGEIFS('VISSIM Travel Time Outputs'!$K:$K,'VISSIM Travel Time Outputs'!$D:$D,$D81,'VISSIM Travel Time Outputs'!$A:$A,"AVG",'VISSIM Travel Time Outputs'!$B:$B,DT$9)),"-")</f>
        <v>-</v>
      </c>
      <c r="DU81" s="34" t="str">
        <f>IFERROR(TIME(0,0,AVERAGEIFS('VISSIM Travel Time Outputs'!$K:$K,'VISSIM Travel Time Outputs'!$D:$D,$D81,'VISSIM Travel Time Outputs'!$A:$A,"AVG",'VISSIM Travel Time Outputs'!$B:$B,DU$9)),"-")</f>
        <v>-</v>
      </c>
      <c r="DV81" s="34" t="str">
        <f>IFERROR(TIME(0,0,AVERAGEIFS('VISSIM Travel Time Outputs'!$K:$K,'VISSIM Travel Time Outputs'!$D:$D,$D81,'VISSIM Travel Time Outputs'!$A:$A,"AVG",'VISSIM Travel Time Outputs'!$B:$B,DV$9)),"-")</f>
        <v>-</v>
      </c>
      <c r="DW81" s="34" t="str">
        <f>IFERROR(TIME(0,0,AVERAGEIFS('VISSIM Travel Time Outputs'!$K:$K,'VISSIM Travel Time Outputs'!$D:$D,$D81,'VISSIM Travel Time Outputs'!$A:$A,"AVG",'VISSIM Travel Time Outputs'!$B:$B,DW$9)),"-")</f>
        <v>-</v>
      </c>
      <c r="DX81" s="34" t="str">
        <f>IFERROR(TIME(0,0,AVERAGEIFS('VISSIM Travel Time Outputs'!$K:$K,'VISSIM Travel Time Outputs'!$D:$D,$D81,'VISSIM Travel Time Outputs'!$A:$A,"AVG",'VISSIM Travel Time Outputs'!$B:$B,DX$9)),"-")</f>
        <v>-</v>
      </c>
      <c r="DY81" s="34" t="str">
        <f>IFERROR(TIME(0,0,AVERAGEIFS('VISSIM Travel Time Outputs'!$K:$K,'VISSIM Travel Time Outputs'!$D:$D,$D81,'VISSIM Travel Time Outputs'!$A:$A,"AVG",'VISSIM Travel Time Outputs'!$B:$B,DY$9)),"-")</f>
        <v>-</v>
      </c>
      <c r="DZ81" s="34" t="str">
        <f>IFERROR(TIME(0,0,AVERAGEIFS('VISSIM Travel Time Outputs'!$K:$K,'VISSIM Travel Time Outputs'!$D:$D,$D81,'VISSIM Travel Time Outputs'!$A:$A,"AVG",'VISSIM Travel Time Outputs'!$B:$B,DZ$9)),"-")</f>
        <v>-</v>
      </c>
      <c r="EA81" s="34" t="str">
        <f>IFERROR(TIME(0,0,AVERAGEIFS('VISSIM Travel Time Outputs'!$K:$K,'VISSIM Travel Time Outputs'!$D:$D,$D81,'VISSIM Travel Time Outputs'!$A:$A,"AVG",'VISSIM Travel Time Outputs'!$B:$B,EA$9)),"-")</f>
        <v>-</v>
      </c>
      <c r="EB81" s="34" t="str">
        <f>IFERROR(TIME(0,0,AVERAGEIFS('VISSIM Travel Time Outputs'!$K:$K,'VISSIM Travel Time Outputs'!$D:$D,$D81,'VISSIM Travel Time Outputs'!$A:$A,"AVG",'VISSIM Travel Time Outputs'!$B:$B,EB$9)),"-")</f>
        <v>-</v>
      </c>
      <c r="EC81" s="34" t="str">
        <f>IFERROR(TIME(0,0,AVERAGEIFS('VISSIM Travel Time Outputs'!$K:$K,'VISSIM Travel Time Outputs'!$D:$D,$D81,'VISSIM Travel Time Outputs'!$A:$A,"AVG",'VISSIM Travel Time Outputs'!$B:$B,EC$9)),"-")</f>
        <v>-</v>
      </c>
      <c r="ED81" s="34" t="str">
        <f>IFERROR(TIME(0,0,AVERAGEIFS('VISSIM Travel Time Outputs'!$K:$K,'VISSIM Travel Time Outputs'!$D:$D,$D81,'VISSIM Travel Time Outputs'!$A:$A,"AVG",'VISSIM Travel Time Outputs'!$B:$B,ED$9)),"-")</f>
        <v>-</v>
      </c>
      <c r="EE81" s="34" t="str">
        <f>IFERROR(TIME(0,0,AVERAGEIFS('VISSIM Travel Time Outputs'!$K:$K,'VISSIM Travel Time Outputs'!$D:$D,$D81,'VISSIM Travel Time Outputs'!$A:$A,"AVG",'VISSIM Travel Time Outputs'!$B:$B,EE$9)),"-")</f>
        <v>-</v>
      </c>
      <c r="EF81" s="34" t="str">
        <f>IFERROR(TIME(0,0,AVERAGEIFS('VISSIM Travel Time Outputs'!$K:$K,'VISSIM Travel Time Outputs'!$D:$D,$D81,'VISSIM Travel Time Outputs'!$A:$A,"AVG",'VISSIM Travel Time Outputs'!$B:$B,EF$9)),"-")</f>
        <v>-</v>
      </c>
      <c r="EG81" s="34" t="str">
        <f>IFERROR(TIME(0,0,AVERAGEIFS('VISSIM Travel Time Outputs'!$K:$K,'VISSIM Travel Time Outputs'!$D:$D,$D81,'VISSIM Travel Time Outputs'!$A:$A,"AVG",'VISSIM Travel Time Outputs'!$B:$B,EG$9)),"-")</f>
        <v>-</v>
      </c>
      <c r="EH81" s="34" t="str">
        <f>IFERROR(TIME(0,0,AVERAGEIFS('VISSIM Travel Time Outputs'!$K:$K,'VISSIM Travel Time Outputs'!$D:$D,$D81,'VISSIM Travel Time Outputs'!$A:$A,"AVG",'VISSIM Travel Time Outputs'!$B:$B,EH$9)),"-")</f>
        <v>-</v>
      </c>
      <c r="EI81" s="134" t="str">
        <f>IFERROR(TIME(0,0,AVERAGEIFS('VISSIM Travel Time Outputs'!$K:$K,'VISSIM Travel Time Outputs'!$D:$D,$D81,'VISSIM Travel Time Outputs'!$A:$A,"AVG",'VISSIM Travel Time Outputs'!$B:$B,EI$9)),"-")</f>
        <v>-</v>
      </c>
      <c r="EJ81" s="126"/>
      <c r="EK81" s="323" t="str">
        <f>IFERROR(AVERAGEIFS('VISSIM Travel Time Outputs'!$H:$H,'VISSIM Travel Time Outputs'!$D:$D,$D81,'VISSIM Travel Time Outputs'!$A:$A,"AVG",'VISSIM Travel Time Outputs'!$B:$B,EK$9),"-")</f>
        <v>-</v>
      </c>
      <c r="EL81" s="324" t="str">
        <f>IFERROR(AVERAGEIFS('VISSIM Travel Time Outputs'!$H:$H,'VISSIM Travel Time Outputs'!$D:$D,$D81,'VISSIM Travel Time Outputs'!$A:$A,"AVG",'VISSIM Travel Time Outputs'!$B:$B,EL$9),"-")</f>
        <v>-</v>
      </c>
      <c r="EM81" s="324" t="str">
        <f>IFERROR(AVERAGEIFS('VISSIM Travel Time Outputs'!$H:$H,'VISSIM Travel Time Outputs'!$D:$D,$D81,'VISSIM Travel Time Outputs'!$A:$A,"AVG",'VISSIM Travel Time Outputs'!$B:$B,EM$9),"-")</f>
        <v>-</v>
      </c>
      <c r="EN81" s="324" t="str">
        <f>IFERROR(AVERAGEIFS('VISSIM Travel Time Outputs'!$H:$H,'VISSIM Travel Time Outputs'!$D:$D,$D81,'VISSIM Travel Time Outputs'!$A:$A,"AVG",'VISSIM Travel Time Outputs'!$B:$B,EN$9),"-")</f>
        <v>-</v>
      </c>
      <c r="EO81" s="324" t="str">
        <f>IFERROR(AVERAGEIFS('VISSIM Travel Time Outputs'!$H:$H,'VISSIM Travel Time Outputs'!$D:$D,$D81,'VISSIM Travel Time Outputs'!$A:$A,"AVG",'VISSIM Travel Time Outputs'!$B:$B,EO$9),"-")</f>
        <v>-</v>
      </c>
      <c r="EP81" s="324" t="str">
        <f>IFERROR(AVERAGEIFS('VISSIM Travel Time Outputs'!$H:$H,'VISSIM Travel Time Outputs'!$D:$D,$D81,'VISSIM Travel Time Outputs'!$A:$A,"AVG",'VISSIM Travel Time Outputs'!$B:$B,EP$9),"-")</f>
        <v>-</v>
      </c>
      <c r="EQ81" s="324" t="str">
        <f>IFERROR(AVERAGEIFS('VISSIM Travel Time Outputs'!$H:$H,'VISSIM Travel Time Outputs'!$D:$D,$D81,'VISSIM Travel Time Outputs'!$A:$A,"AVG",'VISSIM Travel Time Outputs'!$B:$B,EQ$9),"-")</f>
        <v>-</v>
      </c>
      <c r="ER81" s="324" t="str">
        <f>IFERROR(AVERAGEIFS('VISSIM Travel Time Outputs'!$H:$H,'VISSIM Travel Time Outputs'!$D:$D,$D81,'VISSIM Travel Time Outputs'!$A:$A,"AVG",'VISSIM Travel Time Outputs'!$B:$B,ER$9),"-")</f>
        <v>-</v>
      </c>
      <c r="ES81" s="324" t="str">
        <f>IFERROR(AVERAGEIFS('VISSIM Travel Time Outputs'!$H:$H,'VISSIM Travel Time Outputs'!$D:$D,$D81,'VISSIM Travel Time Outputs'!$A:$A,"AVG",'VISSIM Travel Time Outputs'!$B:$B,ES$9),"-")</f>
        <v>-</v>
      </c>
      <c r="ET81" s="324" t="str">
        <f>IFERROR(AVERAGEIFS('VISSIM Travel Time Outputs'!$H:$H,'VISSIM Travel Time Outputs'!$D:$D,$D81,'VISSIM Travel Time Outputs'!$A:$A,"AVG",'VISSIM Travel Time Outputs'!$B:$B,ET$9),"-")</f>
        <v>-</v>
      </c>
      <c r="EU81" s="324" t="str">
        <f>IFERROR(AVERAGEIFS('VISSIM Travel Time Outputs'!$H:$H,'VISSIM Travel Time Outputs'!$D:$D,$D81,'VISSIM Travel Time Outputs'!$A:$A,"AVG",'VISSIM Travel Time Outputs'!$B:$B,EU$9),"-")</f>
        <v>-</v>
      </c>
      <c r="EV81" s="324" t="str">
        <f>IFERROR(AVERAGEIFS('VISSIM Travel Time Outputs'!$H:$H,'VISSIM Travel Time Outputs'!$D:$D,$D81,'VISSIM Travel Time Outputs'!$A:$A,"AVG",'VISSIM Travel Time Outputs'!$B:$B,EV$9),"-")</f>
        <v>-</v>
      </c>
      <c r="EW81" s="324" t="str">
        <f>IFERROR(AVERAGEIFS('VISSIM Travel Time Outputs'!$H:$H,'VISSIM Travel Time Outputs'!$D:$D,$D81,'VISSIM Travel Time Outputs'!$A:$A,"AVG",'VISSIM Travel Time Outputs'!$B:$B,EW$9),"-")</f>
        <v>-</v>
      </c>
      <c r="EX81" s="324" t="str">
        <f>IFERROR(AVERAGEIFS('VISSIM Travel Time Outputs'!$H:$H,'VISSIM Travel Time Outputs'!$D:$D,$D81,'VISSIM Travel Time Outputs'!$A:$A,"AVG",'VISSIM Travel Time Outputs'!$B:$B,EX$9),"-")</f>
        <v>-</v>
      </c>
      <c r="EY81" s="324" t="str">
        <f>IFERROR(AVERAGEIFS('VISSIM Travel Time Outputs'!$H:$H,'VISSIM Travel Time Outputs'!$D:$D,$D81,'VISSIM Travel Time Outputs'!$A:$A,"AVG",'VISSIM Travel Time Outputs'!$B:$B,EY$9),"-")</f>
        <v>-</v>
      </c>
      <c r="EZ81" s="325" t="str">
        <f>IFERROR(AVERAGEIFS('VISSIM Travel Time Outputs'!$H:$H,'VISSIM Travel Time Outputs'!$D:$D,$D81,'VISSIM Travel Time Outputs'!$A:$A,"AVG",'VISSIM Travel Time Outputs'!$B:$B,EZ$9),"-")</f>
        <v>-</v>
      </c>
      <c r="FA81" s="254"/>
      <c r="FB81" s="209" t="str">
        <f t="shared" si="44"/>
        <v>--</v>
      </c>
      <c r="FC81" s="354" t="str">
        <f t="shared" si="45"/>
        <v>--</v>
      </c>
      <c r="FD81" s="325">
        <f t="shared" si="46"/>
        <v>0</v>
      </c>
      <c r="FE81" s="331"/>
      <c r="FF81" s="209" t="str">
        <f>IFERROR(GETPIVOTDATA("Average of TRAVTM(40)",#REF!,"TIMEINT",FF$9,"VEHICLETRAVELTIMEMEASUREMENT",$D81)/3600/24,"--")</f>
        <v>--</v>
      </c>
      <c r="FG81" s="34" t="str">
        <f>IFERROR(GETPIVOTDATA("Average of TRAVTM(40)",#REF!,"TIMEINT",FG$9,"VEHICLETRAVELTIMEMEASUREMENT",$D81)/3600/24,"--")</f>
        <v>--</v>
      </c>
      <c r="FH81" s="34" t="str">
        <f>IFERROR(GETPIVOTDATA("Average of TRAVTM(40)",#REF!,"TIMEINT",FH$9,"VEHICLETRAVELTIMEMEASUREMENT",$D81)/3600/24,"--")</f>
        <v>--</v>
      </c>
      <c r="FI81" s="34" t="str">
        <f>IFERROR(GETPIVOTDATA("Average of TRAVTM(40)",#REF!,"TIMEINT",FI$9,"VEHICLETRAVELTIMEMEASUREMENT",$D81)/3600/24,"--")</f>
        <v>--</v>
      </c>
      <c r="FJ81" s="34" t="str">
        <f>IFERROR(GETPIVOTDATA("Average of TRAVTM(40)",#REF!,"TIMEINT",FJ$9,"VEHICLETRAVELTIMEMEASUREMENT",$D81)/3600/24,"--")</f>
        <v>--</v>
      </c>
      <c r="FK81" s="34" t="str">
        <f>IFERROR(GETPIVOTDATA("Average of TRAVTM(40)",#REF!,"TIMEINT",FK$9,"VEHICLETRAVELTIMEMEASUREMENT",$D81)/3600/24,"--")</f>
        <v>--</v>
      </c>
      <c r="FL81" s="34" t="str">
        <f>IFERROR(GETPIVOTDATA("Average of TRAVTM(40)",#REF!,"TIMEINT",FL$9,"VEHICLETRAVELTIMEMEASUREMENT",$D81)/3600/24,"--")</f>
        <v>--</v>
      </c>
      <c r="FM81" s="34" t="str">
        <f>IFERROR(GETPIVOTDATA("Average of TRAVTM(40)",#REF!,"TIMEINT",FM$9,"VEHICLETRAVELTIMEMEASUREMENT",$D81)/3600/24,"--")</f>
        <v>--</v>
      </c>
      <c r="FN81" s="34" t="str">
        <f>IFERROR(GETPIVOTDATA("Average of TRAVTM(40)",#REF!,"TIMEINT",FN$9,"VEHICLETRAVELTIMEMEASUREMENT",$D81)/3600/24,"--")</f>
        <v>--</v>
      </c>
      <c r="FO81" s="34" t="str">
        <f>IFERROR(GETPIVOTDATA("Average of TRAVTM(40)",#REF!,"TIMEINT",FO$9,"VEHICLETRAVELTIMEMEASUREMENT",$D81)/3600/24,"--")</f>
        <v>--</v>
      </c>
      <c r="FP81" s="34" t="str">
        <f>IFERROR(GETPIVOTDATA("Average of TRAVTM(40)",#REF!,"TIMEINT",FP$9,"VEHICLETRAVELTIMEMEASUREMENT",$D81)/3600/24,"--")</f>
        <v>--</v>
      </c>
      <c r="FQ81" s="34" t="str">
        <f>IFERROR(GETPIVOTDATA("Average of TRAVTM(40)",#REF!,"TIMEINT",FQ$9,"VEHICLETRAVELTIMEMEASUREMENT",$D81)/3600/24,"--")</f>
        <v>--</v>
      </c>
      <c r="FR81" s="34" t="str">
        <f>IFERROR(GETPIVOTDATA("Average of TRAVTM(40)",#REF!,"TIMEINT",FR$9,"VEHICLETRAVELTIMEMEASUREMENT",$D81)/3600/24,"--")</f>
        <v>--</v>
      </c>
      <c r="FS81" s="34" t="str">
        <f>IFERROR(GETPIVOTDATA("Average of TRAVTM(40)",#REF!,"TIMEINT",FS$9,"VEHICLETRAVELTIMEMEASUREMENT",$D81)/3600/24,"--")</f>
        <v>--</v>
      </c>
      <c r="FT81" s="34" t="str">
        <f>IFERROR(GETPIVOTDATA("Average of TRAVTM(40)",#REF!,"TIMEINT",FT$9,"VEHICLETRAVELTIMEMEASUREMENT",$D81)/3600/24,"--")</f>
        <v>--</v>
      </c>
      <c r="FU81" s="134" t="str">
        <f>IFERROR(GETPIVOTDATA("Average of TRAVTM(40)",#REF!,"TIMEINT",FU$9,"VEHICLETRAVELTIMEMEASUREMENT",$D81)/3600/24,"--")</f>
        <v>--</v>
      </c>
      <c r="FV81" s="331"/>
      <c r="FW81" s="323" t="str">
        <f>IFERROR(GETPIVOTDATA("Average of VEHS(40)",#REF!,"TIMEINT",FW$9,"VEHICLETRAVELTIMEMEASUREMENT",$D81),"--")</f>
        <v>--</v>
      </c>
      <c r="FX81" s="324" t="str">
        <f>IFERROR(GETPIVOTDATA("Average of VEHS(40)",#REF!,"TIMEINT",FX$9,"VEHICLETRAVELTIMEMEASUREMENT",$D81),"--")</f>
        <v>--</v>
      </c>
      <c r="FY81" s="324" t="str">
        <f>IFERROR(GETPIVOTDATA("Average of VEHS(40)",#REF!,"TIMEINT",FY$9,"VEHICLETRAVELTIMEMEASUREMENT",$D81),"--")</f>
        <v>--</v>
      </c>
      <c r="FZ81" s="324" t="str">
        <f>IFERROR(GETPIVOTDATA("Average of VEHS(40)",#REF!,"TIMEINT",FZ$9,"VEHICLETRAVELTIMEMEASUREMENT",$D81),"--")</f>
        <v>--</v>
      </c>
      <c r="GA81" s="324" t="str">
        <f>IFERROR(GETPIVOTDATA("Average of VEHS(40)",#REF!,"TIMEINT",GA$9,"VEHICLETRAVELTIMEMEASUREMENT",$D81),"--")</f>
        <v>--</v>
      </c>
      <c r="GB81" s="324" t="str">
        <f>IFERROR(GETPIVOTDATA("Average of VEHS(40)",#REF!,"TIMEINT",GB$9,"VEHICLETRAVELTIMEMEASUREMENT",$D81),"--")</f>
        <v>--</v>
      </c>
      <c r="GC81" s="324" t="str">
        <f>IFERROR(GETPIVOTDATA("Average of VEHS(40)",#REF!,"TIMEINT",GC$9,"VEHICLETRAVELTIMEMEASUREMENT",$D81),"--")</f>
        <v>--</v>
      </c>
      <c r="GD81" s="324" t="str">
        <f>IFERROR(GETPIVOTDATA("Average of VEHS(40)",#REF!,"TIMEINT",GD$9,"VEHICLETRAVELTIMEMEASUREMENT",$D81),"--")</f>
        <v>--</v>
      </c>
      <c r="GE81" s="324" t="str">
        <f>IFERROR(GETPIVOTDATA("Average of VEHS(40)",#REF!,"TIMEINT",GE$9,"VEHICLETRAVELTIMEMEASUREMENT",$D81),"--")</f>
        <v>--</v>
      </c>
      <c r="GF81" s="324" t="str">
        <f>IFERROR(GETPIVOTDATA("Average of VEHS(40)",#REF!,"TIMEINT",GF$9,"VEHICLETRAVELTIMEMEASUREMENT",$D81),"--")</f>
        <v>--</v>
      </c>
      <c r="GG81" s="324" t="str">
        <f>IFERROR(GETPIVOTDATA("Average of VEHS(40)",#REF!,"TIMEINT",GG$9,"VEHICLETRAVELTIMEMEASUREMENT",$D81),"--")</f>
        <v>--</v>
      </c>
      <c r="GH81" s="324" t="str">
        <f>IFERROR(GETPIVOTDATA("Average of VEHS(40)",#REF!,"TIMEINT",GH$9,"VEHICLETRAVELTIMEMEASUREMENT",$D81),"--")</f>
        <v>--</v>
      </c>
      <c r="GI81" s="324" t="str">
        <f>IFERROR(GETPIVOTDATA("Average of VEHS(40)",#REF!,"TIMEINT",GI$9,"VEHICLETRAVELTIMEMEASUREMENT",$D81),"--")</f>
        <v>--</v>
      </c>
      <c r="GJ81" s="324" t="str">
        <f>IFERROR(GETPIVOTDATA("Average of VEHS(40)",#REF!,"TIMEINT",GJ$9,"VEHICLETRAVELTIMEMEASUREMENT",$D81),"--")</f>
        <v>--</v>
      </c>
      <c r="GK81" s="324" t="str">
        <f>IFERROR(GETPIVOTDATA("Average of VEHS(40)",#REF!,"TIMEINT",GK$9,"VEHICLETRAVELTIMEMEASUREMENT",$D81),"--")</f>
        <v>--</v>
      </c>
      <c r="GL81" s="325" t="str">
        <f>IFERROR(GETPIVOTDATA("Average of VEHS(40)",#REF!,"TIMEINT",GL$9,"VEHICLETRAVELTIMEMEASUREMENT",$D81),"--")</f>
        <v>--</v>
      </c>
      <c r="GM81" s="331"/>
      <c r="GN81" s="209" t="str">
        <f t="shared" si="47"/>
        <v>--</v>
      </c>
      <c r="GO81" s="354" t="str">
        <f t="shared" si="48"/>
        <v>--</v>
      </c>
      <c r="GP81" s="325">
        <f t="shared" si="49"/>
        <v>0</v>
      </c>
      <c r="GQ81" s="331"/>
      <c r="GR81" s="209" t="str">
        <f>IFERROR(GETPIVOTDATA("Average of TRAVTM(60)",#REF!,"TIMEINT",GR$9,"VEHICLETRAVELTIMEMEASUREMENT",$D81)/3600/24,"--")</f>
        <v>--</v>
      </c>
      <c r="GS81" s="34" t="str">
        <f>IFERROR(GETPIVOTDATA("Average of TRAVTM(60)",#REF!,"TIMEINT",GS$9,"VEHICLETRAVELTIMEMEASUREMENT",$D81)/3600/24,"--")</f>
        <v>--</v>
      </c>
      <c r="GT81" s="34" t="str">
        <f>IFERROR(GETPIVOTDATA("Average of TRAVTM(60)",#REF!,"TIMEINT",GT$9,"VEHICLETRAVELTIMEMEASUREMENT",$D81)/3600/24,"--")</f>
        <v>--</v>
      </c>
      <c r="GU81" s="34" t="str">
        <f>IFERROR(GETPIVOTDATA("Average of TRAVTM(60)",#REF!,"TIMEINT",GU$9,"VEHICLETRAVELTIMEMEASUREMENT",$D81)/3600/24,"--")</f>
        <v>--</v>
      </c>
      <c r="GV81" s="34" t="str">
        <f>IFERROR(GETPIVOTDATA("Average of TRAVTM(60)",#REF!,"TIMEINT",GV$9,"VEHICLETRAVELTIMEMEASUREMENT",$D81)/3600/24,"--")</f>
        <v>--</v>
      </c>
      <c r="GW81" s="34" t="str">
        <f>IFERROR(GETPIVOTDATA("Average of TRAVTM(60)",#REF!,"TIMEINT",GW$9,"VEHICLETRAVELTIMEMEASUREMENT",$D81)/3600/24,"--")</f>
        <v>--</v>
      </c>
      <c r="GX81" s="34" t="str">
        <f>IFERROR(GETPIVOTDATA("Average of TRAVTM(60)",#REF!,"TIMEINT",GX$9,"VEHICLETRAVELTIMEMEASUREMENT",$D81)/3600/24,"--")</f>
        <v>--</v>
      </c>
      <c r="GY81" s="34" t="str">
        <f>IFERROR(GETPIVOTDATA("Average of TRAVTM(60)",#REF!,"TIMEINT",GY$9,"VEHICLETRAVELTIMEMEASUREMENT",$D81)/3600/24,"--")</f>
        <v>--</v>
      </c>
      <c r="GZ81" s="34" t="str">
        <f>IFERROR(GETPIVOTDATA("Average of TRAVTM(60)",#REF!,"TIMEINT",GZ$9,"VEHICLETRAVELTIMEMEASUREMENT",$D81)/3600/24,"--")</f>
        <v>--</v>
      </c>
      <c r="HA81" s="34" t="str">
        <f>IFERROR(GETPIVOTDATA("Average of TRAVTM(60)",#REF!,"TIMEINT",HA$9,"VEHICLETRAVELTIMEMEASUREMENT",$D81)/3600/24,"--")</f>
        <v>--</v>
      </c>
      <c r="HB81" s="34" t="str">
        <f>IFERROR(GETPIVOTDATA("Average of TRAVTM(60)",#REF!,"TIMEINT",HB$9,"VEHICLETRAVELTIMEMEASUREMENT",$D81)/3600/24,"--")</f>
        <v>--</v>
      </c>
      <c r="HC81" s="34" t="str">
        <f>IFERROR(GETPIVOTDATA("Average of TRAVTM(60)",#REF!,"TIMEINT",HC$9,"VEHICLETRAVELTIMEMEASUREMENT",$D81)/3600/24,"--")</f>
        <v>--</v>
      </c>
      <c r="HD81" s="34" t="str">
        <f>IFERROR(GETPIVOTDATA("Average of TRAVTM(60)",#REF!,"TIMEINT",HD$9,"VEHICLETRAVELTIMEMEASUREMENT",$D81)/3600/24,"--")</f>
        <v>--</v>
      </c>
      <c r="HE81" s="34" t="str">
        <f>IFERROR(GETPIVOTDATA("Average of TRAVTM(60)",#REF!,"TIMEINT",HE$9,"VEHICLETRAVELTIMEMEASUREMENT",$D81)/3600/24,"--")</f>
        <v>--</v>
      </c>
      <c r="HF81" s="34" t="str">
        <f>IFERROR(GETPIVOTDATA("Average of TRAVTM(60)",#REF!,"TIMEINT",HF$9,"VEHICLETRAVELTIMEMEASUREMENT",$D81)/3600/24,"--")</f>
        <v>--</v>
      </c>
      <c r="HG81" s="134" t="str">
        <f>IFERROR(GETPIVOTDATA("Average of TRAVTM(60)",#REF!,"TIMEINT",HG$9,"VEHICLETRAVELTIMEMEASUREMENT",$D81)/3600/24,"--")</f>
        <v>--</v>
      </c>
      <c r="HH81" s="331"/>
      <c r="HI81" s="323" t="str">
        <f>IFERROR(GETPIVOTDATA("Average of VEHS(60)",#REF!,"TIMEINT",HI$9,"VEHICLETRAVELTIMEMEASUREMENT",$D81),"--")</f>
        <v>--</v>
      </c>
      <c r="HJ81" s="324" t="str">
        <f>IFERROR(GETPIVOTDATA("Average of VEHS(60)",#REF!,"TIMEINT",HJ$9,"VEHICLETRAVELTIMEMEASUREMENT",$D81),"--")</f>
        <v>--</v>
      </c>
      <c r="HK81" s="324" t="str">
        <f>IFERROR(GETPIVOTDATA("Average of VEHS(60)",#REF!,"TIMEINT",HK$9,"VEHICLETRAVELTIMEMEASUREMENT",$D81),"--")</f>
        <v>--</v>
      </c>
      <c r="HL81" s="324" t="str">
        <f>IFERROR(GETPIVOTDATA("Average of VEHS(60)",#REF!,"TIMEINT",HL$9,"VEHICLETRAVELTIMEMEASUREMENT",$D81),"--")</f>
        <v>--</v>
      </c>
      <c r="HM81" s="324" t="str">
        <f>IFERROR(GETPIVOTDATA("Average of VEHS(60)",#REF!,"TIMEINT",HM$9,"VEHICLETRAVELTIMEMEASUREMENT",$D81),"--")</f>
        <v>--</v>
      </c>
      <c r="HN81" s="324" t="str">
        <f>IFERROR(GETPIVOTDATA("Average of VEHS(60)",#REF!,"TIMEINT",HN$9,"VEHICLETRAVELTIMEMEASUREMENT",$D81),"--")</f>
        <v>--</v>
      </c>
      <c r="HO81" s="324" t="str">
        <f>IFERROR(GETPIVOTDATA("Average of VEHS(60)",#REF!,"TIMEINT",HO$9,"VEHICLETRAVELTIMEMEASUREMENT",$D81),"--")</f>
        <v>--</v>
      </c>
      <c r="HP81" s="324" t="str">
        <f>IFERROR(GETPIVOTDATA("Average of VEHS(60)",#REF!,"TIMEINT",HP$9,"VEHICLETRAVELTIMEMEASUREMENT",$D81),"--")</f>
        <v>--</v>
      </c>
      <c r="HQ81" s="324" t="str">
        <f>IFERROR(GETPIVOTDATA("Average of VEHS(60)",#REF!,"TIMEINT",HQ$9,"VEHICLETRAVELTIMEMEASUREMENT",$D81),"--")</f>
        <v>--</v>
      </c>
      <c r="HR81" s="324" t="str">
        <f>IFERROR(GETPIVOTDATA("Average of VEHS(60)",#REF!,"TIMEINT",HR$9,"VEHICLETRAVELTIMEMEASUREMENT",$D81),"--")</f>
        <v>--</v>
      </c>
      <c r="HS81" s="324" t="str">
        <f>IFERROR(GETPIVOTDATA("Average of VEHS(60)",#REF!,"TIMEINT",HS$9,"VEHICLETRAVELTIMEMEASUREMENT",$D81),"--")</f>
        <v>--</v>
      </c>
      <c r="HT81" s="324" t="str">
        <f>IFERROR(GETPIVOTDATA("Average of VEHS(60)",#REF!,"TIMEINT",HT$9,"VEHICLETRAVELTIMEMEASUREMENT",$D81),"--")</f>
        <v>--</v>
      </c>
      <c r="HU81" s="324" t="str">
        <f>IFERROR(GETPIVOTDATA("Average of VEHS(60)",#REF!,"TIMEINT",HU$9,"VEHICLETRAVELTIMEMEASUREMENT",$D81),"--")</f>
        <v>--</v>
      </c>
      <c r="HV81" s="324" t="str">
        <f>IFERROR(GETPIVOTDATA("Average of VEHS(60)",#REF!,"TIMEINT",HV$9,"VEHICLETRAVELTIMEMEASUREMENT",$D81),"--")</f>
        <v>--</v>
      </c>
      <c r="HW81" s="324" t="str">
        <f>IFERROR(GETPIVOTDATA("Average of VEHS(60)",#REF!,"TIMEINT",HW$9,"VEHICLETRAVELTIMEMEASUREMENT",$D81),"--")</f>
        <v>--</v>
      </c>
      <c r="HX81" s="325" t="str">
        <f>IFERROR(GETPIVOTDATA("Average of VEHS(60)",#REF!,"TIMEINT",HX$9,"VEHICLETRAVELTIMEMEASUREMENT",$D81),"--")</f>
        <v>--</v>
      </c>
      <c r="HY81" s="331"/>
      <c r="HZ81" s="209" t="str">
        <f t="shared" si="50"/>
        <v>--</v>
      </c>
      <c r="IA81" s="354" t="str">
        <f t="shared" si="51"/>
        <v>--</v>
      </c>
      <c r="IB81" s="325">
        <f t="shared" si="52"/>
        <v>0</v>
      </c>
      <c r="IC81" s="638"/>
      <c r="ID81" s="323" t="str">
        <f>IFERROR(AVERAGEIFS('VISSIM Travel Time Outputs'!#REF!,'VISSIM Travel Time Outputs'!#REF!,$D81,'VISSIM Travel Time Outputs'!#REF!,"AVG",'VISSIM Travel Time Outputs'!#REF!,ID$9),"-")</f>
        <v>-</v>
      </c>
      <c r="IE81" s="324" t="str">
        <f>IFERROR(AVERAGEIFS('VISSIM Travel Time Outputs'!#REF!,'VISSIM Travel Time Outputs'!#REF!,$D81,'VISSIM Travel Time Outputs'!#REF!,"AVG",'VISSIM Travel Time Outputs'!#REF!,IE$9),"-")</f>
        <v>-</v>
      </c>
      <c r="IF81" s="324" t="str">
        <f>IFERROR(AVERAGEIFS('VISSIM Travel Time Outputs'!#REF!,'VISSIM Travel Time Outputs'!#REF!,$D81,'VISSIM Travel Time Outputs'!#REF!,"AVG",'VISSIM Travel Time Outputs'!#REF!,IF$9),"-")</f>
        <v>-</v>
      </c>
      <c r="IG81" s="324" t="str">
        <f>IFERROR(AVERAGEIFS('VISSIM Travel Time Outputs'!#REF!,'VISSIM Travel Time Outputs'!#REF!,$D81,'VISSIM Travel Time Outputs'!#REF!,"AVG",'VISSIM Travel Time Outputs'!#REF!,IG$9),"-")</f>
        <v>-</v>
      </c>
      <c r="IH81" s="324" t="str">
        <f>IFERROR(AVERAGEIFS('VISSIM Travel Time Outputs'!#REF!,'VISSIM Travel Time Outputs'!#REF!,$D81,'VISSIM Travel Time Outputs'!#REF!,"AVG",'VISSIM Travel Time Outputs'!#REF!,IH$9),"-")</f>
        <v>-</v>
      </c>
      <c r="II81" s="324" t="str">
        <f>IFERROR(AVERAGEIFS('VISSIM Travel Time Outputs'!#REF!,'VISSIM Travel Time Outputs'!#REF!,$D81,'VISSIM Travel Time Outputs'!#REF!,"AVG",'VISSIM Travel Time Outputs'!#REF!,II$9),"-")</f>
        <v>-</v>
      </c>
      <c r="IJ81" s="324" t="str">
        <f>IFERROR(AVERAGEIFS('VISSIM Travel Time Outputs'!#REF!,'VISSIM Travel Time Outputs'!#REF!,$D81,'VISSIM Travel Time Outputs'!#REF!,"AVG",'VISSIM Travel Time Outputs'!#REF!,IJ$9),"-")</f>
        <v>-</v>
      </c>
      <c r="IK81" s="324" t="str">
        <f>IFERROR(AVERAGEIFS('VISSIM Travel Time Outputs'!#REF!,'VISSIM Travel Time Outputs'!#REF!,$D81,'VISSIM Travel Time Outputs'!#REF!,"AVG",'VISSIM Travel Time Outputs'!#REF!,IK$9),"-")</f>
        <v>-</v>
      </c>
      <c r="IL81" s="324" t="str">
        <f>IFERROR(AVERAGEIFS('VISSIM Travel Time Outputs'!#REF!,'VISSIM Travel Time Outputs'!#REF!,$D81,'VISSIM Travel Time Outputs'!#REF!,"AVG",'VISSIM Travel Time Outputs'!#REF!,IL$9),"-")</f>
        <v>-</v>
      </c>
      <c r="IM81" s="324" t="str">
        <f>IFERROR(AVERAGEIFS('VISSIM Travel Time Outputs'!#REF!,'VISSIM Travel Time Outputs'!#REF!,$D81,'VISSIM Travel Time Outputs'!#REF!,"AVG",'VISSIM Travel Time Outputs'!#REF!,IM$9),"-")</f>
        <v>-</v>
      </c>
      <c r="IN81" s="324" t="str">
        <f>IFERROR(AVERAGEIFS('VISSIM Travel Time Outputs'!#REF!,'VISSIM Travel Time Outputs'!#REF!,$D81,'VISSIM Travel Time Outputs'!#REF!,"AVG",'VISSIM Travel Time Outputs'!#REF!,IN$9),"-")</f>
        <v>-</v>
      </c>
      <c r="IO81" s="324" t="str">
        <f>IFERROR(AVERAGEIFS('VISSIM Travel Time Outputs'!#REF!,'VISSIM Travel Time Outputs'!#REF!,$D81,'VISSIM Travel Time Outputs'!#REF!,"AVG",'VISSIM Travel Time Outputs'!#REF!,IO$9),"-")</f>
        <v>-</v>
      </c>
      <c r="IP81" s="324" t="str">
        <f>IFERROR(AVERAGEIFS('VISSIM Travel Time Outputs'!#REF!,'VISSIM Travel Time Outputs'!#REF!,$D81,'VISSIM Travel Time Outputs'!#REF!,"AVG",'VISSIM Travel Time Outputs'!#REF!,IP$9),"-")</f>
        <v>-</v>
      </c>
      <c r="IQ81" s="324" t="str">
        <f>IFERROR(AVERAGEIFS('VISSIM Travel Time Outputs'!#REF!,'VISSIM Travel Time Outputs'!#REF!,$D81,'VISSIM Travel Time Outputs'!#REF!,"AVG",'VISSIM Travel Time Outputs'!#REF!,IQ$9),"-")</f>
        <v>-</v>
      </c>
      <c r="IR81" s="324" t="str">
        <f>IFERROR(AVERAGEIFS('VISSIM Travel Time Outputs'!#REF!,'VISSIM Travel Time Outputs'!#REF!,$D81,'VISSIM Travel Time Outputs'!#REF!,"AVG",'VISSIM Travel Time Outputs'!#REF!,IR$9),"-")</f>
        <v>-</v>
      </c>
      <c r="IS81" s="325" t="str">
        <f>IFERROR(AVERAGEIFS('VISSIM Travel Time Outputs'!#REF!,'VISSIM Travel Time Outputs'!#REF!,$D81,'VISSIM Travel Time Outputs'!#REF!,"AVG",'VISSIM Travel Time Outputs'!#REF!,IS$9),"-")</f>
        <v>-</v>
      </c>
      <c r="IT81" s="325" t="str">
        <f t="shared" si="53"/>
        <v>--</v>
      </c>
    </row>
    <row r="82" spans="1:254" x14ac:dyDescent="0.35">
      <c r="A82" s="252" t="str">
        <f t="shared" si="34"/>
        <v>H</v>
      </c>
      <c r="B82" s="319">
        <f t="shared" si="54"/>
        <v>73</v>
      </c>
      <c r="C82" s="413">
        <f>INDEX('Input - Travel Times'!$B$3:$AH$103,MATCH($B82,'Input - Travel Times'!$B$3:$B$103,0),MATCH(C$9,'Input - Travel Times'!$B$3:$AH$3,0))</f>
        <v>0</v>
      </c>
      <c r="D82" s="150">
        <f>INDEX('Input - Travel Times'!$B$3:$AH$103,MATCH($B82,'Input - Travel Times'!$B$3:$B$103,0),MATCH(D$9,'Input - Travel Times'!$B$3:$AH$3,0))</f>
        <v>0</v>
      </c>
      <c r="E82" s="518">
        <f>TIME(0,0,INDEX('Input - Travel Times'!$B$3:$AH$103,MATCH($B82,'Input - Travel Times'!$B$3:$B$103,0),MATCH(E$9,'Input - Travel Times'!$B$3:$AH$3,0)))</f>
        <v>0</v>
      </c>
      <c r="F82" s="518">
        <f>TIME(0,0,INDEX('Input - Travel Times'!$B$3:$AH$103,MATCH($B82,'Input - Travel Times'!$B$3:$B$103,0),MATCH(F$9,'Input - Travel Times'!$B$3:$AH$3,0)))</f>
        <v>0</v>
      </c>
      <c r="G82" s="518">
        <f>TIME(0,0,INDEX('Input - Travel Times'!$B$3:$AH$103,MATCH($B82,'Input - Travel Times'!$B$3:$B$103,0),MATCH(G$9,'Input - Travel Times'!$B$3:$AH$3,0)))</f>
        <v>0</v>
      </c>
      <c r="H82" s="518">
        <f>TIME(0,0,INDEX('Input - Travel Times'!$B$3:$AH$103,MATCH($B82,'Input - Travel Times'!$B$3:$B$103,0),MATCH(H$9,'Input - Travel Times'!$B$3:$AH$3,0)))</f>
        <v>0</v>
      </c>
      <c r="J82" s="209" t="str">
        <f>IFERROR(TIME(0,0,AVERAGEIFS('VISSIM Travel Time Outputs'!$I:$I,'VISSIM Travel Time Outputs'!$D:$D,$D82,'VISSIM Travel Time Outputs'!$A:$A,"AVG",'VISSIM Travel Time Outputs'!$B:$B,J$9)),"-")</f>
        <v>-</v>
      </c>
      <c r="K82" s="34" t="str">
        <f>IFERROR(TIME(0,0,AVERAGEIFS('VISSIM Travel Time Outputs'!$I:$I,'VISSIM Travel Time Outputs'!$D:$D,$D82,'VISSIM Travel Time Outputs'!$A:$A,"AVG",'VISSIM Travel Time Outputs'!$B:$B,K$9)),"-")</f>
        <v>-</v>
      </c>
      <c r="L82" s="34" t="str">
        <f>IFERROR(TIME(0,0,AVERAGEIFS('VISSIM Travel Time Outputs'!$I:$I,'VISSIM Travel Time Outputs'!$D:$D,$D82,'VISSIM Travel Time Outputs'!$A:$A,"AVG",'VISSIM Travel Time Outputs'!$B:$B,L$9)),"-")</f>
        <v>-</v>
      </c>
      <c r="M82" s="34" t="str">
        <f>IFERROR(TIME(0,0,AVERAGEIFS('VISSIM Travel Time Outputs'!$I:$I,'VISSIM Travel Time Outputs'!$D:$D,$D82,'VISSIM Travel Time Outputs'!$A:$A,"AVG",'VISSIM Travel Time Outputs'!$B:$B,M$9)),"-")</f>
        <v>-</v>
      </c>
      <c r="N82" s="34" t="str">
        <f>IFERROR(TIME(0,0,AVERAGEIFS('VISSIM Travel Time Outputs'!$I:$I,'VISSIM Travel Time Outputs'!$D:$D,$D82,'VISSIM Travel Time Outputs'!$A:$A,"AVG",'VISSIM Travel Time Outputs'!$B:$B,N$9)),"-")</f>
        <v>-</v>
      </c>
      <c r="O82" s="34" t="str">
        <f>IFERROR(TIME(0,0,AVERAGEIFS('VISSIM Travel Time Outputs'!$I:$I,'VISSIM Travel Time Outputs'!$D:$D,$D82,'VISSIM Travel Time Outputs'!$A:$A,"AVG",'VISSIM Travel Time Outputs'!$B:$B,O$9)),"-")</f>
        <v>-</v>
      </c>
      <c r="P82" s="34" t="str">
        <f>IFERROR(TIME(0,0,AVERAGEIFS('VISSIM Travel Time Outputs'!$I:$I,'VISSIM Travel Time Outputs'!$D:$D,$D82,'VISSIM Travel Time Outputs'!$A:$A,"AVG",'VISSIM Travel Time Outputs'!$B:$B,P$9)),"-")</f>
        <v>-</v>
      </c>
      <c r="Q82" s="34" t="str">
        <f>IFERROR(TIME(0,0,AVERAGEIFS('VISSIM Travel Time Outputs'!$I:$I,'VISSIM Travel Time Outputs'!$D:$D,$D82,'VISSIM Travel Time Outputs'!$A:$A,"AVG",'VISSIM Travel Time Outputs'!$B:$B,Q$9)),"-")</f>
        <v>-</v>
      </c>
      <c r="R82" s="34" t="str">
        <f>IFERROR(TIME(0,0,AVERAGEIFS('VISSIM Travel Time Outputs'!$I:$I,'VISSIM Travel Time Outputs'!$D:$D,$D82,'VISSIM Travel Time Outputs'!$A:$A,"AVG",'VISSIM Travel Time Outputs'!$B:$B,R$9)),"-")</f>
        <v>-</v>
      </c>
      <c r="S82" s="34" t="str">
        <f>IFERROR(TIME(0,0,AVERAGEIFS('VISSIM Travel Time Outputs'!$I:$I,'VISSIM Travel Time Outputs'!$D:$D,$D82,'VISSIM Travel Time Outputs'!$A:$A,"AVG",'VISSIM Travel Time Outputs'!$B:$B,S$9)),"-")</f>
        <v>-</v>
      </c>
      <c r="T82" s="34" t="str">
        <f>IFERROR(TIME(0,0,AVERAGEIFS('VISSIM Travel Time Outputs'!$I:$I,'VISSIM Travel Time Outputs'!$D:$D,$D82,'VISSIM Travel Time Outputs'!$A:$A,"AVG",'VISSIM Travel Time Outputs'!$B:$B,T$9)),"-")</f>
        <v>-</v>
      </c>
      <c r="U82" s="34" t="str">
        <f>IFERROR(TIME(0,0,AVERAGEIFS('VISSIM Travel Time Outputs'!$I:$I,'VISSIM Travel Time Outputs'!$D:$D,$D82,'VISSIM Travel Time Outputs'!$A:$A,"AVG",'VISSIM Travel Time Outputs'!$B:$B,U$9)),"-")</f>
        <v>-</v>
      </c>
      <c r="V82" s="34" t="str">
        <f>IFERROR(TIME(0,0,AVERAGEIFS('VISSIM Travel Time Outputs'!$I:$I,'VISSIM Travel Time Outputs'!$D:$D,$D82,'VISSIM Travel Time Outputs'!$A:$A,"AVG",'VISSIM Travel Time Outputs'!$B:$B,V$9)),"-")</f>
        <v>-</v>
      </c>
      <c r="W82" s="34" t="str">
        <f>IFERROR(TIME(0,0,AVERAGEIFS('VISSIM Travel Time Outputs'!$I:$I,'VISSIM Travel Time Outputs'!$D:$D,$D82,'VISSIM Travel Time Outputs'!$A:$A,"AVG",'VISSIM Travel Time Outputs'!$B:$B,W$9)),"-")</f>
        <v>-</v>
      </c>
      <c r="X82" s="34" t="str">
        <f>IFERROR(TIME(0,0,AVERAGEIFS('VISSIM Travel Time Outputs'!$I:$I,'VISSIM Travel Time Outputs'!$D:$D,$D82,'VISSIM Travel Time Outputs'!$A:$A,"AVG",'VISSIM Travel Time Outputs'!$B:$B,X$9)),"-")</f>
        <v>-</v>
      </c>
      <c r="Y82" s="134" t="str">
        <f>IFERROR(TIME(0,0,AVERAGEIFS('VISSIM Travel Time Outputs'!$I:$I,'VISSIM Travel Time Outputs'!$D:$D,$D82,'VISSIM Travel Time Outputs'!$A:$A,"AVG",'VISSIM Travel Time Outputs'!$B:$B,Y$9)),"-")</f>
        <v>-</v>
      </c>
      <c r="Z82" s="254"/>
      <c r="AA82" s="323" t="str">
        <f>IFERROR(AVERAGEIFS('VISSIM Travel Time Outputs'!$F:$F,'VISSIM Travel Time Outputs'!$D:$D,$D82,'VISSIM Travel Time Outputs'!$A:$A,"AVG",'VISSIM Travel Time Outputs'!$B:$B,AA$9),"-")</f>
        <v>-</v>
      </c>
      <c r="AB82" s="324" t="str">
        <f>IFERROR(AVERAGEIFS('VISSIM Travel Time Outputs'!$F:$F,'VISSIM Travel Time Outputs'!$D:$D,$D82,'VISSIM Travel Time Outputs'!$A:$A,"AVG",'VISSIM Travel Time Outputs'!$B:$B,AB$9),"-")</f>
        <v>-</v>
      </c>
      <c r="AC82" s="324" t="str">
        <f>IFERROR(AVERAGEIFS('VISSIM Travel Time Outputs'!$F:$F,'VISSIM Travel Time Outputs'!$D:$D,$D82,'VISSIM Travel Time Outputs'!$A:$A,"AVG",'VISSIM Travel Time Outputs'!$B:$B,AC$9),"-")</f>
        <v>-</v>
      </c>
      <c r="AD82" s="324" t="str">
        <f>IFERROR(AVERAGEIFS('VISSIM Travel Time Outputs'!$F:$F,'VISSIM Travel Time Outputs'!$D:$D,$D82,'VISSIM Travel Time Outputs'!$A:$A,"AVG",'VISSIM Travel Time Outputs'!$B:$B,AD$9),"-")</f>
        <v>-</v>
      </c>
      <c r="AE82" s="324" t="str">
        <f>IFERROR(AVERAGEIFS('VISSIM Travel Time Outputs'!$F:$F,'VISSIM Travel Time Outputs'!$D:$D,$D82,'VISSIM Travel Time Outputs'!$A:$A,"AVG",'VISSIM Travel Time Outputs'!$B:$B,AE$9),"-")</f>
        <v>-</v>
      </c>
      <c r="AF82" s="324" t="str">
        <f>IFERROR(AVERAGEIFS('VISSIM Travel Time Outputs'!$F:$F,'VISSIM Travel Time Outputs'!$D:$D,$D82,'VISSIM Travel Time Outputs'!$A:$A,"AVG",'VISSIM Travel Time Outputs'!$B:$B,AF$9),"-")</f>
        <v>-</v>
      </c>
      <c r="AG82" s="324" t="str">
        <f>IFERROR(AVERAGEIFS('VISSIM Travel Time Outputs'!$F:$F,'VISSIM Travel Time Outputs'!$D:$D,$D82,'VISSIM Travel Time Outputs'!$A:$A,"AVG",'VISSIM Travel Time Outputs'!$B:$B,AG$9),"-")</f>
        <v>-</v>
      </c>
      <c r="AH82" s="324" t="str">
        <f>IFERROR(AVERAGEIFS('VISSIM Travel Time Outputs'!$F:$F,'VISSIM Travel Time Outputs'!$D:$D,$D82,'VISSIM Travel Time Outputs'!$A:$A,"AVG",'VISSIM Travel Time Outputs'!$B:$B,AH$9),"-")</f>
        <v>-</v>
      </c>
      <c r="AI82" s="324" t="str">
        <f>IFERROR(AVERAGEIFS('VISSIM Travel Time Outputs'!$F:$F,'VISSIM Travel Time Outputs'!$D:$D,$D82,'VISSIM Travel Time Outputs'!$A:$A,"AVG",'VISSIM Travel Time Outputs'!$B:$B,AI$9),"-")</f>
        <v>-</v>
      </c>
      <c r="AJ82" s="324" t="str">
        <f>IFERROR(AVERAGEIFS('VISSIM Travel Time Outputs'!$F:$F,'VISSIM Travel Time Outputs'!$D:$D,$D82,'VISSIM Travel Time Outputs'!$A:$A,"AVG",'VISSIM Travel Time Outputs'!$B:$B,AJ$9),"-")</f>
        <v>-</v>
      </c>
      <c r="AK82" s="324" t="str">
        <f>IFERROR(AVERAGEIFS('VISSIM Travel Time Outputs'!$F:$F,'VISSIM Travel Time Outputs'!$D:$D,$D82,'VISSIM Travel Time Outputs'!$A:$A,"AVG",'VISSIM Travel Time Outputs'!$B:$B,AK$9),"-")</f>
        <v>-</v>
      </c>
      <c r="AL82" s="324" t="str">
        <f>IFERROR(AVERAGEIFS('VISSIM Travel Time Outputs'!$F:$F,'VISSIM Travel Time Outputs'!$D:$D,$D82,'VISSIM Travel Time Outputs'!$A:$A,"AVG",'VISSIM Travel Time Outputs'!$B:$B,AL$9),"-")</f>
        <v>-</v>
      </c>
      <c r="AM82" s="324" t="str">
        <f>IFERROR(AVERAGEIFS('VISSIM Travel Time Outputs'!$F:$F,'VISSIM Travel Time Outputs'!$D:$D,$D82,'VISSIM Travel Time Outputs'!$A:$A,"AVG",'VISSIM Travel Time Outputs'!$B:$B,AM$9),"-")</f>
        <v>-</v>
      </c>
      <c r="AN82" s="324" t="str">
        <f>IFERROR(AVERAGEIFS('VISSIM Travel Time Outputs'!$F:$F,'VISSIM Travel Time Outputs'!$D:$D,$D82,'VISSIM Travel Time Outputs'!$A:$A,"AVG",'VISSIM Travel Time Outputs'!$B:$B,AN$9),"-")</f>
        <v>-</v>
      </c>
      <c r="AO82" s="324" t="str">
        <f>IFERROR(AVERAGEIFS('VISSIM Travel Time Outputs'!$F:$F,'VISSIM Travel Time Outputs'!$D:$D,$D82,'VISSIM Travel Time Outputs'!$A:$A,"AVG",'VISSIM Travel Time Outputs'!$B:$B,AO$9),"-")</f>
        <v>-</v>
      </c>
      <c r="AP82" s="325" t="str">
        <f>IFERROR(AVERAGEIFS('VISSIM Travel Time Outputs'!$F:$F,'VISSIM Travel Time Outputs'!$D:$D,$D82,'VISSIM Travel Time Outputs'!$A:$A,"AVG",'VISSIM Travel Time Outputs'!$B:$B,AP$9),"-")</f>
        <v>-</v>
      </c>
      <c r="AQ82" s="331"/>
      <c r="AR82" s="209" t="str">
        <f t="shared" si="35"/>
        <v>--</v>
      </c>
      <c r="AS82" s="354" t="str">
        <f t="shared" si="36"/>
        <v>--</v>
      </c>
      <c r="AT82" s="325">
        <f t="shared" si="37"/>
        <v>0</v>
      </c>
      <c r="AU82" s="255"/>
      <c r="AV82" s="209" t="str">
        <f>IFERROR(TIME(0,0,AVERAGEIFS('VISSIM Travel Time Outputs'!$J:$J,'VISSIM Travel Time Outputs'!$D:$D,$D82,'VISSIM Travel Time Outputs'!$A:$A,"AVG",'VISSIM Travel Time Outputs'!$B:$B,AV$9)),"-")</f>
        <v>-</v>
      </c>
      <c r="AW82" s="34" t="str">
        <f>IFERROR(TIME(0,0,AVERAGEIFS('VISSIM Travel Time Outputs'!$J:$J,'VISSIM Travel Time Outputs'!$D:$D,$D82,'VISSIM Travel Time Outputs'!$A:$A,"AVG",'VISSIM Travel Time Outputs'!$B:$B,AW$9)),"-")</f>
        <v>-</v>
      </c>
      <c r="AX82" s="34" t="str">
        <f>IFERROR(TIME(0,0,AVERAGEIFS('VISSIM Travel Time Outputs'!$J:$J,'VISSIM Travel Time Outputs'!$D:$D,$D82,'VISSIM Travel Time Outputs'!$A:$A,"AVG",'VISSIM Travel Time Outputs'!$B:$B,AX$9)),"-")</f>
        <v>-</v>
      </c>
      <c r="AY82" s="34" t="str">
        <f>IFERROR(TIME(0,0,AVERAGEIFS('VISSIM Travel Time Outputs'!$J:$J,'VISSIM Travel Time Outputs'!$D:$D,$D82,'VISSIM Travel Time Outputs'!$A:$A,"AVG",'VISSIM Travel Time Outputs'!$B:$B,AY$9)),"-")</f>
        <v>-</v>
      </c>
      <c r="AZ82" s="34" t="str">
        <f>IFERROR(TIME(0,0,AVERAGEIFS('VISSIM Travel Time Outputs'!$J:$J,'VISSIM Travel Time Outputs'!$D:$D,$D82,'VISSIM Travel Time Outputs'!$A:$A,"AVG",'VISSIM Travel Time Outputs'!$B:$B,AZ$9)),"-")</f>
        <v>-</v>
      </c>
      <c r="BA82" s="34" t="str">
        <f>IFERROR(TIME(0,0,AVERAGEIFS('VISSIM Travel Time Outputs'!$J:$J,'VISSIM Travel Time Outputs'!$D:$D,$D82,'VISSIM Travel Time Outputs'!$A:$A,"AVG",'VISSIM Travel Time Outputs'!$B:$B,BA$9)),"-")</f>
        <v>-</v>
      </c>
      <c r="BB82" s="34" t="str">
        <f>IFERROR(TIME(0,0,AVERAGEIFS('VISSIM Travel Time Outputs'!$J:$J,'VISSIM Travel Time Outputs'!$D:$D,$D82,'VISSIM Travel Time Outputs'!$A:$A,"AVG",'VISSIM Travel Time Outputs'!$B:$B,BB$9)),"-")</f>
        <v>-</v>
      </c>
      <c r="BC82" s="34" t="str">
        <f>IFERROR(TIME(0,0,AVERAGEIFS('VISSIM Travel Time Outputs'!$J:$J,'VISSIM Travel Time Outputs'!$D:$D,$D82,'VISSIM Travel Time Outputs'!$A:$A,"AVG",'VISSIM Travel Time Outputs'!$B:$B,BC$9)),"-")</f>
        <v>-</v>
      </c>
      <c r="BD82" s="34" t="str">
        <f>IFERROR(TIME(0,0,AVERAGEIFS('VISSIM Travel Time Outputs'!$J:$J,'VISSIM Travel Time Outputs'!$D:$D,$D82,'VISSIM Travel Time Outputs'!$A:$A,"AVG",'VISSIM Travel Time Outputs'!$B:$B,BD$9)),"-")</f>
        <v>-</v>
      </c>
      <c r="BE82" s="34" t="str">
        <f>IFERROR(TIME(0,0,AVERAGEIFS('VISSIM Travel Time Outputs'!$J:$J,'VISSIM Travel Time Outputs'!$D:$D,$D82,'VISSIM Travel Time Outputs'!$A:$A,"AVG",'VISSIM Travel Time Outputs'!$B:$B,BE$9)),"-")</f>
        <v>-</v>
      </c>
      <c r="BF82" s="34" t="str">
        <f>IFERROR(TIME(0,0,AVERAGEIFS('VISSIM Travel Time Outputs'!$J:$J,'VISSIM Travel Time Outputs'!$D:$D,$D82,'VISSIM Travel Time Outputs'!$A:$A,"AVG",'VISSIM Travel Time Outputs'!$B:$B,BF$9)),"-")</f>
        <v>-</v>
      </c>
      <c r="BG82" s="34" t="str">
        <f>IFERROR(TIME(0,0,AVERAGEIFS('VISSIM Travel Time Outputs'!$J:$J,'VISSIM Travel Time Outputs'!$D:$D,$D82,'VISSIM Travel Time Outputs'!$A:$A,"AVG",'VISSIM Travel Time Outputs'!$B:$B,BG$9)),"-")</f>
        <v>-</v>
      </c>
      <c r="BH82" s="34" t="str">
        <f>IFERROR(TIME(0,0,AVERAGEIFS('VISSIM Travel Time Outputs'!$J:$J,'VISSIM Travel Time Outputs'!$D:$D,$D82,'VISSIM Travel Time Outputs'!$A:$A,"AVG",'VISSIM Travel Time Outputs'!$B:$B,BH$9)),"-")</f>
        <v>-</v>
      </c>
      <c r="BI82" s="34" t="str">
        <f>IFERROR(TIME(0,0,AVERAGEIFS('VISSIM Travel Time Outputs'!$J:$J,'VISSIM Travel Time Outputs'!$D:$D,$D82,'VISSIM Travel Time Outputs'!$A:$A,"AVG",'VISSIM Travel Time Outputs'!$B:$B,BI$9)),"-")</f>
        <v>-</v>
      </c>
      <c r="BJ82" s="34" t="str">
        <f>IFERROR(TIME(0,0,AVERAGEIFS('VISSIM Travel Time Outputs'!$J:$J,'VISSIM Travel Time Outputs'!$D:$D,$D82,'VISSIM Travel Time Outputs'!$A:$A,"AVG",'VISSIM Travel Time Outputs'!$B:$B,BJ$9)),"-")</f>
        <v>-</v>
      </c>
      <c r="BK82" s="134" t="str">
        <f>IFERROR(TIME(0,0,AVERAGEIFS('VISSIM Travel Time Outputs'!$J:$J,'VISSIM Travel Time Outputs'!$D:$D,$D82,'VISSIM Travel Time Outputs'!$A:$A,"AVG",'VISSIM Travel Time Outputs'!$B:$B,BK$9)),"-")</f>
        <v>-</v>
      </c>
      <c r="BL82" s="126"/>
      <c r="BM82" s="323" t="str">
        <f>IFERROR(AVERAGEIFS('VISSIM Travel Time Outputs'!$G:$G,'VISSIM Travel Time Outputs'!$D:$D,$D82,'VISSIM Travel Time Outputs'!$A:$A,"AVG",'VISSIM Travel Time Outputs'!$B:$B,BM$9),"-")</f>
        <v>-</v>
      </c>
      <c r="BN82" s="324" t="str">
        <f>IFERROR(AVERAGEIFS('VISSIM Travel Time Outputs'!$G:$G,'VISSIM Travel Time Outputs'!$D:$D,$D82,'VISSIM Travel Time Outputs'!$A:$A,"AVG",'VISSIM Travel Time Outputs'!$B:$B,BN$9),"-")</f>
        <v>-</v>
      </c>
      <c r="BO82" s="324" t="str">
        <f>IFERROR(AVERAGEIFS('VISSIM Travel Time Outputs'!$G:$G,'VISSIM Travel Time Outputs'!$D:$D,$D82,'VISSIM Travel Time Outputs'!$A:$A,"AVG",'VISSIM Travel Time Outputs'!$B:$B,BO$9),"-")</f>
        <v>-</v>
      </c>
      <c r="BP82" s="324" t="str">
        <f>IFERROR(AVERAGEIFS('VISSIM Travel Time Outputs'!$G:$G,'VISSIM Travel Time Outputs'!$D:$D,$D82,'VISSIM Travel Time Outputs'!$A:$A,"AVG",'VISSIM Travel Time Outputs'!$B:$B,BP$9),"-")</f>
        <v>-</v>
      </c>
      <c r="BQ82" s="324" t="str">
        <f>IFERROR(AVERAGEIFS('VISSIM Travel Time Outputs'!$G:$G,'VISSIM Travel Time Outputs'!$D:$D,$D82,'VISSIM Travel Time Outputs'!$A:$A,"AVG",'VISSIM Travel Time Outputs'!$B:$B,BQ$9),"-")</f>
        <v>-</v>
      </c>
      <c r="BR82" s="324" t="str">
        <f>IFERROR(AVERAGEIFS('VISSIM Travel Time Outputs'!$G:$G,'VISSIM Travel Time Outputs'!$D:$D,$D82,'VISSIM Travel Time Outputs'!$A:$A,"AVG",'VISSIM Travel Time Outputs'!$B:$B,BR$9),"-")</f>
        <v>-</v>
      </c>
      <c r="BS82" s="324" t="str">
        <f>IFERROR(AVERAGEIFS('VISSIM Travel Time Outputs'!$G:$G,'VISSIM Travel Time Outputs'!$D:$D,$D82,'VISSIM Travel Time Outputs'!$A:$A,"AVG",'VISSIM Travel Time Outputs'!$B:$B,BS$9),"-")</f>
        <v>-</v>
      </c>
      <c r="BT82" s="324" t="str">
        <f>IFERROR(AVERAGEIFS('VISSIM Travel Time Outputs'!$G:$G,'VISSIM Travel Time Outputs'!$D:$D,$D82,'VISSIM Travel Time Outputs'!$A:$A,"AVG",'VISSIM Travel Time Outputs'!$B:$B,BT$9),"-")</f>
        <v>-</v>
      </c>
      <c r="BU82" s="324" t="str">
        <f>IFERROR(AVERAGEIFS('VISSIM Travel Time Outputs'!$G:$G,'VISSIM Travel Time Outputs'!$D:$D,$D82,'VISSIM Travel Time Outputs'!$A:$A,"AVG",'VISSIM Travel Time Outputs'!$B:$B,BU$9),"-")</f>
        <v>-</v>
      </c>
      <c r="BV82" s="324" t="str">
        <f>IFERROR(AVERAGEIFS('VISSIM Travel Time Outputs'!$G:$G,'VISSIM Travel Time Outputs'!$D:$D,$D82,'VISSIM Travel Time Outputs'!$A:$A,"AVG",'VISSIM Travel Time Outputs'!$B:$B,BV$9),"-")</f>
        <v>-</v>
      </c>
      <c r="BW82" s="324" t="str">
        <f>IFERROR(AVERAGEIFS('VISSIM Travel Time Outputs'!$G:$G,'VISSIM Travel Time Outputs'!$D:$D,$D82,'VISSIM Travel Time Outputs'!$A:$A,"AVG",'VISSIM Travel Time Outputs'!$B:$B,BW$9),"-")</f>
        <v>-</v>
      </c>
      <c r="BX82" s="324" t="str">
        <f>IFERROR(AVERAGEIFS('VISSIM Travel Time Outputs'!$G:$G,'VISSIM Travel Time Outputs'!$D:$D,$D82,'VISSIM Travel Time Outputs'!$A:$A,"AVG",'VISSIM Travel Time Outputs'!$B:$B,BX$9),"-")</f>
        <v>-</v>
      </c>
      <c r="BY82" s="324" t="str">
        <f>IFERROR(AVERAGEIFS('VISSIM Travel Time Outputs'!$G:$G,'VISSIM Travel Time Outputs'!$D:$D,$D82,'VISSIM Travel Time Outputs'!$A:$A,"AVG",'VISSIM Travel Time Outputs'!$B:$B,BY$9),"-")</f>
        <v>-</v>
      </c>
      <c r="BZ82" s="324" t="str">
        <f>IFERROR(AVERAGEIFS('VISSIM Travel Time Outputs'!$G:$G,'VISSIM Travel Time Outputs'!$D:$D,$D82,'VISSIM Travel Time Outputs'!$A:$A,"AVG",'VISSIM Travel Time Outputs'!$B:$B,BZ$9),"-")</f>
        <v>-</v>
      </c>
      <c r="CA82" s="324" t="str">
        <f>IFERROR(AVERAGEIFS('VISSIM Travel Time Outputs'!$G:$G,'VISSIM Travel Time Outputs'!$D:$D,$D82,'VISSIM Travel Time Outputs'!$A:$A,"AVG",'VISSIM Travel Time Outputs'!$B:$B,CA$9),"-")</f>
        <v>-</v>
      </c>
      <c r="CB82" s="325" t="str">
        <f>IFERROR(AVERAGEIFS('VISSIM Travel Time Outputs'!$G:$G,'VISSIM Travel Time Outputs'!$D:$D,$D82,'VISSIM Travel Time Outputs'!$A:$A,"AVG",'VISSIM Travel Time Outputs'!$B:$B,CB$9),"-")</f>
        <v>-</v>
      </c>
      <c r="CC82" s="254"/>
      <c r="CD82" s="209" t="str">
        <f t="shared" si="38"/>
        <v>--</v>
      </c>
      <c r="CE82" s="354" t="str">
        <f t="shared" si="39"/>
        <v>--</v>
      </c>
      <c r="CF82" s="325">
        <f t="shared" si="40"/>
        <v>0</v>
      </c>
      <c r="CG82" s="331"/>
      <c r="CH82" s="209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134"/>
      <c r="CX82" s="331"/>
      <c r="CY82" s="323"/>
      <c r="CZ82" s="324"/>
      <c r="DA82" s="324"/>
      <c r="DB82" s="324"/>
      <c r="DC82" s="324"/>
      <c r="DD82" s="324"/>
      <c r="DE82" s="324"/>
      <c r="DF82" s="324"/>
      <c r="DG82" s="324"/>
      <c r="DH82" s="324"/>
      <c r="DI82" s="324"/>
      <c r="DJ82" s="324"/>
      <c r="DK82" s="324"/>
      <c r="DL82" s="324"/>
      <c r="DM82" s="324"/>
      <c r="DN82" s="325"/>
      <c r="DO82" s="331"/>
      <c r="DP82" s="209" t="str">
        <f t="shared" si="41"/>
        <v>--</v>
      </c>
      <c r="DQ82" s="354" t="str">
        <f t="shared" si="42"/>
        <v>--</v>
      </c>
      <c r="DR82" s="325">
        <f t="shared" si="43"/>
        <v>0</v>
      </c>
      <c r="DS82" s="255"/>
      <c r="DT82" s="209" t="str">
        <f>IFERROR(TIME(0,0,AVERAGEIFS('VISSIM Travel Time Outputs'!$K:$K,'VISSIM Travel Time Outputs'!$D:$D,$D82,'VISSIM Travel Time Outputs'!$A:$A,"AVG",'VISSIM Travel Time Outputs'!$B:$B,DT$9)),"-")</f>
        <v>-</v>
      </c>
      <c r="DU82" s="34" t="str">
        <f>IFERROR(TIME(0,0,AVERAGEIFS('VISSIM Travel Time Outputs'!$K:$K,'VISSIM Travel Time Outputs'!$D:$D,$D82,'VISSIM Travel Time Outputs'!$A:$A,"AVG",'VISSIM Travel Time Outputs'!$B:$B,DU$9)),"-")</f>
        <v>-</v>
      </c>
      <c r="DV82" s="34" t="str">
        <f>IFERROR(TIME(0,0,AVERAGEIFS('VISSIM Travel Time Outputs'!$K:$K,'VISSIM Travel Time Outputs'!$D:$D,$D82,'VISSIM Travel Time Outputs'!$A:$A,"AVG",'VISSIM Travel Time Outputs'!$B:$B,DV$9)),"-")</f>
        <v>-</v>
      </c>
      <c r="DW82" s="34" t="str">
        <f>IFERROR(TIME(0,0,AVERAGEIFS('VISSIM Travel Time Outputs'!$K:$K,'VISSIM Travel Time Outputs'!$D:$D,$D82,'VISSIM Travel Time Outputs'!$A:$A,"AVG",'VISSIM Travel Time Outputs'!$B:$B,DW$9)),"-")</f>
        <v>-</v>
      </c>
      <c r="DX82" s="34" t="str">
        <f>IFERROR(TIME(0,0,AVERAGEIFS('VISSIM Travel Time Outputs'!$K:$K,'VISSIM Travel Time Outputs'!$D:$D,$D82,'VISSIM Travel Time Outputs'!$A:$A,"AVG",'VISSIM Travel Time Outputs'!$B:$B,DX$9)),"-")</f>
        <v>-</v>
      </c>
      <c r="DY82" s="34" t="str">
        <f>IFERROR(TIME(0,0,AVERAGEIFS('VISSIM Travel Time Outputs'!$K:$K,'VISSIM Travel Time Outputs'!$D:$D,$D82,'VISSIM Travel Time Outputs'!$A:$A,"AVG",'VISSIM Travel Time Outputs'!$B:$B,DY$9)),"-")</f>
        <v>-</v>
      </c>
      <c r="DZ82" s="34" t="str">
        <f>IFERROR(TIME(0,0,AVERAGEIFS('VISSIM Travel Time Outputs'!$K:$K,'VISSIM Travel Time Outputs'!$D:$D,$D82,'VISSIM Travel Time Outputs'!$A:$A,"AVG",'VISSIM Travel Time Outputs'!$B:$B,DZ$9)),"-")</f>
        <v>-</v>
      </c>
      <c r="EA82" s="34" t="str">
        <f>IFERROR(TIME(0,0,AVERAGEIFS('VISSIM Travel Time Outputs'!$K:$K,'VISSIM Travel Time Outputs'!$D:$D,$D82,'VISSIM Travel Time Outputs'!$A:$A,"AVG",'VISSIM Travel Time Outputs'!$B:$B,EA$9)),"-")</f>
        <v>-</v>
      </c>
      <c r="EB82" s="34" t="str">
        <f>IFERROR(TIME(0,0,AVERAGEIFS('VISSIM Travel Time Outputs'!$K:$K,'VISSIM Travel Time Outputs'!$D:$D,$D82,'VISSIM Travel Time Outputs'!$A:$A,"AVG",'VISSIM Travel Time Outputs'!$B:$B,EB$9)),"-")</f>
        <v>-</v>
      </c>
      <c r="EC82" s="34" t="str">
        <f>IFERROR(TIME(0,0,AVERAGEIFS('VISSIM Travel Time Outputs'!$K:$K,'VISSIM Travel Time Outputs'!$D:$D,$D82,'VISSIM Travel Time Outputs'!$A:$A,"AVG",'VISSIM Travel Time Outputs'!$B:$B,EC$9)),"-")</f>
        <v>-</v>
      </c>
      <c r="ED82" s="34" t="str">
        <f>IFERROR(TIME(0,0,AVERAGEIFS('VISSIM Travel Time Outputs'!$K:$K,'VISSIM Travel Time Outputs'!$D:$D,$D82,'VISSIM Travel Time Outputs'!$A:$A,"AVG",'VISSIM Travel Time Outputs'!$B:$B,ED$9)),"-")</f>
        <v>-</v>
      </c>
      <c r="EE82" s="34" t="str">
        <f>IFERROR(TIME(0,0,AVERAGEIFS('VISSIM Travel Time Outputs'!$K:$K,'VISSIM Travel Time Outputs'!$D:$D,$D82,'VISSIM Travel Time Outputs'!$A:$A,"AVG",'VISSIM Travel Time Outputs'!$B:$B,EE$9)),"-")</f>
        <v>-</v>
      </c>
      <c r="EF82" s="34" t="str">
        <f>IFERROR(TIME(0,0,AVERAGEIFS('VISSIM Travel Time Outputs'!$K:$K,'VISSIM Travel Time Outputs'!$D:$D,$D82,'VISSIM Travel Time Outputs'!$A:$A,"AVG",'VISSIM Travel Time Outputs'!$B:$B,EF$9)),"-")</f>
        <v>-</v>
      </c>
      <c r="EG82" s="34" t="str">
        <f>IFERROR(TIME(0,0,AVERAGEIFS('VISSIM Travel Time Outputs'!$K:$K,'VISSIM Travel Time Outputs'!$D:$D,$D82,'VISSIM Travel Time Outputs'!$A:$A,"AVG",'VISSIM Travel Time Outputs'!$B:$B,EG$9)),"-")</f>
        <v>-</v>
      </c>
      <c r="EH82" s="34" t="str">
        <f>IFERROR(TIME(0,0,AVERAGEIFS('VISSIM Travel Time Outputs'!$K:$K,'VISSIM Travel Time Outputs'!$D:$D,$D82,'VISSIM Travel Time Outputs'!$A:$A,"AVG",'VISSIM Travel Time Outputs'!$B:$B,EH$9)),"-")</f>
        <v>-</v>
      </c>
      <c r="EI82" s="134" t="str">
        <f>IFERROR(TIME(0,0,AVERAGEIFS('VISSIM Travel Time Outputs'!$K:$K,'VISSIM Travel Time Outputs'!$D:$D,$D82,'VISSIM Travel Time Outputs'!$A:$A,"AVG",'VISSIM Travel Time Outputs'!$B:$B,EI$9)),"-")</f>
        <v>-</v>
      </c>
      <c r="EJ82" s="126"/>
      <c r="EK82" s="323" t="str">
        <f>IFERROR(AVERAGEIFS('VISSIM Travel Time Outputs'!$H:$H,'VISSIM Travel Time Outputs'!$D:$D,$D82,'VISSIM Travel Time Outputs'!$A:$A,"AVG",'VISSIM Travel Time Outputs'!$B:$B,EK$9),"-")</f>
        <v>-</v>
      </c>
      <c r="EL82" s="324" t="str">
        <f>IFERROR(AVERAGEIFS('VISSIM Travel Time Outputs'!$H:$H,'VISSIM Travel Time Outputs'!$D:$D,$D82,'VISSIM Travel Time Outputs'!$A:$A,"AVG",'VISSIM Travel Time Outputs'!$B:$B,EL$9),"-")</f>
        <v>-</v>
      </c>
      <c r="EM82" s="324" t="str">
        <f>IFERROR(AVERAGEIFS('VISSIM Travel Time Outputs'!$H:$H,'VISSIM Travel Time Outputs'!$D:$D,$D82,'VISSIM Travel Time Outputs'!$A:$A,"AVG",'VISSIM Travel Time Outputs'!$B:$B,EM$9),"-")</f>
        <v>-</v>
      </c>
      <c r="EN82" s="324" t="str">
        <f>IFERROR(AVERAGEIFS('VISSIM Travel Time Outputs'!$H:$H,'VISSIM Travel Time Outputs'!$D:$D,$D82,'VISSIM Travel Time Outputs'!$A:$A,"AVG",'VISSIM Travel Time Outputs'!$B:$B,EN$9),"-")</f>
        <v>-</v>
      </c>
      <c r="EO82" s="324" t="str">
        <f>IFERROR(AVERAGEIFS('VISSIM Travel Time Outputs'!$H:$H,'VISSIM Travel Time Outputs'!$D:$D,$D82,'VISSIM Travel Time Outputs'!$A:$A,"AVG",'VISSIM Travel Time Outputs'!$B:$B,EO$9),"-")</f>
        <v>-</v>
      </c>
      <c r="EP82" s="324" t="str">
        <f>IFERROR(AVERAGEIFS('VISSIM Travel Time Outputs'!$H:$H,'VISSIM Travel Time Outputs'!$D:$D,$D82,'VISSIM Travel Time Outputs'!$A:$A,"AVG",'VISSIM Travel Time Outputs'!$B:$B,EP$9),"-")</f>
        <v>-</v>
      </c>
      <c r="EQ82" s="324" t="str">
        <f>IFERROR(AVERAGEIFS('VISSIM Travel Time Outputs'!$H:$H,'VISSIM Travel Time Outputs'!$D:$D,$D82,'VISSIM Travel Time Outputs'!$A:$A,"AVG",'VISSIM Travel Time Outputs'!$B:$B,EQ$9),"-")</f>
        <v>-</v>
      </c>
      <c r="ER82" s="324" t="str">
        <f>IFERROR(AVERAGEIFS('VISSIM Travel Time Outputs'!$H:$H,'VISSIM Travel Time Outputs'!$D:$D,$D82,'VISSIM Travel Time Outputs'!$A:$A,"AVG",'VISSIM Travel Time Outputs'!$B:$B,ER$9),"-")</f>
        <v>-</v>
      </c>
      <c r="ES82" s="324" t="str">
        <f>IFERROR(AVERAGEIFS('VISSIM Travel Time Outputs'!$H:$H,'VISSIM Travel Time Outputs'!$D:$D,$D82,'VISSIM Travel Time Outputs'!$A:$A,"AVG",'VISSIM Travel Time Outputs'!$B:$B,ES$9),"-")</f>
        <v>-</v>
      </c>
      <c r="ET82" s="324" t="str">
        <f>IFERROR(AVERAGEIFS('VISSIM Travel Time Outputs'!$H:$H,'VISSIM Travel Time Outputs'!$D:$D,$D82,'VISSIM Travel Time Outputs'!$A:$A,"AVG",'VISSIM Travel Time Outputs'!$B:$B,ET$9),"-")</f>
        <v>-</v>
      </c>
      <c r="EU82" s="324" t="str">
        <f>IFERROR(AVERAGEIFS('VISSIM Travel Time Outputs'!$H:$H,'VISSIM Travel Time Outputs'!$D:$D,$D82,'VISSIM Travel Time Outputs'!$A:$A,"AVG",'VISSIM Travel Time Outputs'!$B:$B,EU$9),"-")</f>
        <v>-</v>
      </c>
      <c r="EV82" s="324" t="str">
        <f>IFERROR(AVERAGEIFS('VISSIM Travel Time Outputs'!$H:$H,'VISSIM Travel Time Outputs'!$D:$D,$D82,'VISSIM Travel Time Outputs'!$A:$A,"AVG",'VISSIM Travel Time Outputs'!$B:$B,EV$9),"-")</f>
        <v>-</v>
      </c>
      <c r="EW82" s="324" t="str">
        <f>IFERROR(AVERAGEIFS('VISSIM Travel Time Outputs'!$H:$H,'VISSIM Travel Time Outputs'!$D:$D,$D82,'VISSIM Travel Time Outputs'!$A:$A,"AVG",'VISSIM Travel Time Outputs'!$B:$B,EW$9),"-")</f>
        <v>-</v>
      </c>
      <c r="EX82" s="324" t="str">
        <f>IFERROR(AVERAGEIFS('VISSIM Travel Time Outputs'!$H:$H,'VISSIM Travel Time Outputs'!$D:$D,$D82,'VISSIM Travel Time Outputs'!$A:$A,"AVG",'VISSIM Travel Time Outputs'!$B:$B,EX$9),"-")</f>
        <v>-</v>
      </c>
      <c r="EY82" s="324" t="str">
        <f>IFERROR(AVERAGEIFS('VISSIM Travel Time Outputs'!$H:$H,'VISSIM Travel Time Outputs'!$D:$D,$D82,'VISSIM Travel Time Outputs'!$A:$A,"AVG",'VISSIM Travel Time Outputs'!$B:$B,EY$9),"-")</f>
        <v>-</v>
      </c>
      <c r="EZ82" s="325" t="str">
        <f>IFERROR(AVERAGEIFS('VISSIM Travel Time Outputs'!$H:$H,'VISSIM Travel Time Outputs'!$D:$D,$D82,'VISSIM Travel Time Outputs'!$A:$A,"AVG",'VISSIM Travel Time Outputs'!$B:$B,EZ$9),"-")</f>
        <v>-</v>
      </c>
      <c r="FA82" s="254"/>
      <c r="FB82" s="209" t="str">
        <f t="shared" si="44"/>
        <v>--</v>
      </c>
      <c r="FC82" s="354" t="str">
        <f t="shared" si="45"/>
        <v>--</v>
      </c>
      <c r="FD82" s="325">
        <f t="shared" si="46"/>
        <v>0</v>
      </c>
      <c r="FE82" s="331"/>
      <c r="FF82" s="209" t="str">
        <f>IFERROR(GETPIVOTDATA("Average of TRAVTM(40)",#REF!,"TIMEINT",FF$9,"VEHICLETRAVELTIMEMEASUREMENT",$D82)/3600/24,"--")</f>
        <v>--</v>
      </c>
      <c r="FG82" s="34" t="str">
        <f>IFERROR(GETPIVOTDATA("Average of TRAVTM(40)",#REF!,"TIMEINT",FG$9,"VEHICLETRAVELTIMEMEASUREMENT",$D82)/3600/24,"--")</f>
        <v>--</v>
      </c>
      <c r="FH82" s="34" t="str">
        <f>IFERROR(GETPIVOTDATA("Average of TRAVTM(40)",#REF!,"TIMEINT",FH$9,"VEHICLETRAVELTIMEMEASUREMENT",$D82)/3600/24,"--")</f>
        <v>--</v>
      </c>
      <c r="FI82" s="34" t="str">
        <f>IFERROR(GETPIVOTDATA("Average of TRAVTM(40)",#REF!,"TIMEINT",FI$9,"VEHICLETRAVELTIMEMEASUREMENT",$D82)/3600/24,"--")</f>
        <v>--</v>
      </c>
      <c r="FJ82" s="34" t="str">
        <f>IFERROR(GETPIVOTDATA("Average of TRAVTM(40)",#REF!,"TIMEINT",FJ$9,"VEHICLETRAVELTIMEMEASUREMENT",$D82)/3600/24,"--")</f>
        <v>--</v>
      </c>
      <c r="FK82" s="34" t="str">
        <f>IFERROR(GETPIVOTDATA("Average of TRAVTM(40)",#REF!,"TIMEINT",FK$9,"VEHICLETRAVELTIMEMEASUREMENT",$D82)/3600/24,"--")</f>
        <v>--</v>
      </c>
      <c r="FL82" s="34" t="str">
        <f>IFERROR(GETPIVOTDATA("Average of TRAVTM(40)",#REF!,"TIMEINT",FL$9,"VEHICLETRAVELTIMEMEASUREMENT",$D82)/3600/24,"--")</f>
        <v>--</v>
      </c>
      <c r="FM82" s="34" t="str">
        <f>IFERROR(GETPIVOTDATA("Average of TRAVTM(40)",#REF!,"TIMEINT",FM$9,"VEHICLETRAVELTIMEMEASUREMENT",$D82)/3600/24,"--")</f>
        <v>--</v>
      </c>
      <c r="FN82" s="34" t="str">
        <f>IFERROR(GETPIVOTDATA("Average of TRAVTM(40)",#REF!,"TIMEINT",FN$9,"VEHICLETRAVELTIMEMEASUREMENT",$D82)/3600/24,"--")</f>
        <v>--</v>
      </c>
      <c r="FO82" s="34" t="str">
        <f>IFERROR(GETPIVOTDATA("Average of TRAVTM(40)",#REF!,"TIMEINT",FO$9,"VEHICLETRAVELTIMEMEASUREMENT",$D82)/3600/24,"--")</f>
        <v>--</v>
      </c>
      <c r="FP82" s="34" t="str">
        <f>IFERROR(GETPIVOTDATA("Average of TRAVTM(40)",#REF!,"TIMEINT",FP$9,"VEHICLETRAVELTIMEMEASUREMENT",$D82)/3600/24,"--")</f>
        <v>--</v>
      </c>
      <c r="FQ82" s="34" t="str">
        <f>IFERROR(GETPIVOTDATA("Average of TRAVTM(40)",#REF!,"TIMEINT",FQ$9,"VEHICLETRAVELTIMEMEASUREMENT",$D82)/3600/24,"--")</f>
        <v>--</v>
      </c>
      <c r="FR82" s="34" t="str">
        <f>IFERROR(GETPIVOTDATA("Average of TRAVTM(40)",#REF!,"TIMEINT",FR$9,"VEHICLETRAVELTIMEMEASUREMENT",$D82)/3600/24,"--")</f>
        <v>--</v>
      </c>
      <c r="FS82" s="34" t="str">
        <f>IFERROR(GETPIVOTDATA("Average of TRAVTM(40)",#REF!,"TIMEINT",FS$9,"VEHICLETRAVELTIMEMEASUREMENT",$D82)/3600/24,"--")</f>
        <v>--</v>
      </c>
      <c r="FT82" s="34" t="str">
        <f>IFERROR(GETPIVOTDATA("Average of TRAVTM(40)",#REF!,"TIMEINT",FT$9,"VEHICLETRAVELTIMEMEASUREMENT",$D82)/3600/24,"--")</f>
        <v>--</v>
      </c>
      <c r="FU82" s="134" t="str">
        <f>IFERROR(GETPIVOTDATA("Average of TRAVTM(40)",#REF!,"TIMEINT",FU$9,"VEHICLETRAVELTIMEMEASUREMENT",$D82)/3600/24,"--")</f>
        <v>--</v>
      </c>
      <c r="FV82" s="331"/>
      <c r="FW82" s="323" t="str">
        <f>IFERROR(GETPIVOTDATA("Average of VEHS(40)",#REF!,"TIMEINT",FW$9,"VEHICLETRAVELTIMEMEASUREMENT",$D82),"--")</f>
        <v>--</v>
      </c>
      <c r="FX82" s="324" t="str">
        <f>IFERROR(GETPIVOTDATA("Average of VEHS(40)",#REF!,"TIMEINT",FX$9,"VEHICLETRAVELTIMEMEASUREMENT",$D82),"--")</f>
        <v>--</v>
      </c>
      <c r="FY82" s="324" t="str">
        <f>IFERROR(GETPIVOTDATA("Average of VEHS(40)",#REF!,"TIMEINT",FY$9,"VEHICLETRAVELTIMEMEASUREMENT",$D82),"--")</f>
        <v>--</v>
      </c>
      <c r="FZ82" s="324" t="str">
        <f>IFERROR(GETPIVOTDATA("Average of VEHS(40)",#REF!,"TIMEINT",FZ$9,"VEHICLETRAVELTIMEMEASUREMENT",$D82),"--")</f>
        <v>--</v>
      </c>
      <c r="GA82" s="324" t="str">
        <f>IFERROR(GETPIVOTDATA("Average of VEHS(40)",#REF!,"TIMEINT",GA$9,"VEHICLETRAVELTIMEMEASUREMENT",$D82),"--")</f>
        <v>--</v>
      </c>
      <c r="GB82" s="324" t="str">
        <f>IFERROR(GETPIVOTDATA("Average of VEHS(40)",#REF!,"TIMEINT",GB$9,"VEHICLETRAVELTIMEMEASUREMENT",$D82),"--")</f>
        <v>--</v>
      </c>
      <c r="GC82" s="324" t="str">
        <f>IFERROR(GETPIVOTDATA("Average of VEHS(40)",#REF!,"TIMEINT",GC$9,"VEHICLETRAVELTIMEMEASUREMENT",$D82),"--")</f>
        <v>--</v>
      </c>
      <c r="GD82" s="324" t="str">
        <f>IFERROR(GETPIVOTDATA("Average of VEHS(40)",#REF!,"TIMEINT",GD$9,"VEHICLETRAVELTIMEMEASUREMENT",$D82),"--")</f>
        <v>--</v>
      </c>
      <c r="GE82" s="324" t="str">
        <f>IFERROR(GETPIVOTDATA("Average of VEHS(40)",#REF!,"TIMEINT",GE$9,"VEHICLETRAVELTIMEMEASUREMENT",$D82),"--")</f>
        <v>--</v>
      </c>
      <c r="GF82" s="324" t="str">
        <f>IFERROR(GETPIVOTDATA("Average of VEHS(40)",#REF!,"TIMEINT",GF$9,"VEHICLETRAVELTIMEMEASUREMENT",$D82),"--")</f>
        <v>--</v>
      </c>
      <c r="GG82" s="324" t="str">
        <f>IFERROR(GETPIVOTDATA("Average of VEHS(40)",#REF!,"TIMEINT",GG$9,"VEHICLETRAVELTIMEMEASUREMENT",$D82),"--")</f>
        <v>--</v>
      </c>
      <c r="GH82" s="324" t="str">
        <f>IFERROR(GETPIVOTDATA("Average of VEHS(40)",#REF!,"TIMEINT",GH$9,"VEHICLETRAVELTIMEMEASUREMENT",$D82),"--")</f>
        <v>--</v>
      </c>
      <c r="GI82" s="324" t="str">
        <f>IFERROR(GETPIVOTDATA("Average of VEHS(40)",#REF!,"TIMEINT",GI$9,"VEHICLETRAVELTIMEMEASUREMENT",$D82),"--")</f>
        <v>--</v>
      </c>
      <c r="GJ82" s="324" t="str">
        <f>IFERROR(GETPIVOTDATA("Average of VEHS(40)",#REF!,"TIMEINT",GJ$9,"VEHICLETRAVELTIMEMEASUREMENT",$D82),"--")</f>
        <v>--</v>
      </c>
      <c r="GK82" s="324" t="str">
        <f>IFERROR(GETPIVOTDATA("Average of VEHS(40)",#REF!,"TIMEINT",GK$9,"VEHICLETRAVELTIMEMEASUREMENT",$D82),"--")</f>
        <v>--</v>
      </c>
      <c r="GL82" s="325" t="str">
        <f>IFERROR(GETPIVOTDATA("Average of VEHS(40)",#REF!,"TIMEINT",GL$9,"VEHICLETRAVELTIMEMEASUREMENT",$D82),"--")</f>
        <v>--</v>
      </c>
      <c r="GM82" s="331"/>
      <c r="GN82" s="209" t="str">
        <f t="shared" si="47"/>
        <v>--</v>
      </c>
      <c r="GO82" s="354" t="str">
        <f t="shared" si="48"/>
        <v>--</v>
      </c>
      <c r="GP82" s="325">
        <f t="shared" si="49"/>
        <v>0</v>
      </c>
      <c r="GQ82" s="331"/>
      <c r="GR82" s="209" t="str">
        <f>IFERROR(GETPIVOTDATA("Average of TRAVTM(60)",#REF!,"TIMEINT",GR$9,"VEHICLETRAVELTIMEMEASUREMENT",$D82)/3600/24,"--")</f>
        <v>--</v>
      </c>
      <c r="GS82" s="34" t="str">
        <f>IFERROR(GETPIVOTDATA("Average of TRAVTM(60)",#REF!,"TIMEINT",GS$9,"VEHICLETRAVELTIMEMEASUREMENT",$D82)/3600/24,"--")</f>
        <v>--</v>
      </c>
      <c r="GT82" s="34" t="str">
        <f>IFERROR(GETPIVOTDATA("Average of TRAVTM(60)",#REF!,"TIMEINT",GT$9,"VEHICLETRAVELTIMEMEASUREMENT",$D82)/3600/24,"--")</f>
        <v>--</v>
      </c>
      <c r="GU82" s="34" t="str">
        <f>IFERROR(GETPIVOTDATA("Average of TRAVTM(60)",#REF!,"TIMEINT",GU$9,"VEHICLETRAVELTIMEMEASUREMENT",$D82)/3600/24,"--")</f>
        <v>--</v>
      </c>
      <c r="GV82" s="34" t="str">
        <f>IFERROR(GETPIVOTDATA("Average of TRAVTM(60)",#REF!,"TIMEINT",GV$9,"VEHICLETRAVELTIMEMEASUREMENT",$D82)/3600/24,"--")</f>
        <v>--</v>
      </c>
      <c r="GW82" s="34" t="str">
        <f>IFERROR(GETPIVOTDATA("Average of TRAVTM(60)",#REF!,"TIMEINT",GW$9,"VEHICLETRAVELTIMEMEASUREMENT",$D82)/3600/24,"--")</f>
        <v>--</v>
      </c>
      <c r="GX82" s="34" t="str">
        <f>IFERROR(GETPIVOTDATA("Average of TRAVTM(60)",#REF!,"TIMEINT",GX$9,"VEHICLETRAVELTIMEMEASUREMENT",$D82)/3600/24,"--")</f>
        <v>--</v>
      </c>
      <c r="GY82" s="34" t="str">
        <f>IFERROR(GETPIVOTDATA("Average of TRAVTM(60)",#REF!,"TIMEINT",GY$9,"VEHICLETRAVELTIMEMEASUREMENT",$D82)/3600/24,"--")</f>
        <v>--</v>
      </c>
      <c r="GZ82" s="34" t="str">
        <f>IFERROR(GETPIVOTDATA("Average of TRAVTM(60)",#REF!,"TIMEINT",GZ$9,"VEHICLETRAVELTIMEMEASUREMENT",$D82)/3600/24,"--")</f>
        <v>--</v>
      </c>
      <c r="HA82" s="34" t="str">
        <f>IFERROR(GETPIVOTDATA("Average of TRAVTM(60)",#REF!,"TIMEINT",HA$9,"VEHICLETRAVELTIMEMEASUREMENT",$D82)/3600/24,"--")</f>
        <v>--</v>
      </c>
      <c r="HB82" s="34" t="str">
        <f>IFERROR(GETPIVOTDATA("Average of TRAVTM(60)",#REF!,"TIMEINT",HB$9,"VEHICLETRAVELTIMEMEASUREMENT",$D82)/3600/24,"--")</f>
        <v>--</v>
      </c>
      <c r="HC82" s="34" t="str">
        <f>IFERROR(GETPIVOTDATA("Average of TRAVTM(60)",#REF!,"TIMEINT",HC$9,"VEHICLETRAVELTIMEMEASUREMENT",$D82)/3600/24,"--")</f>
        <v>--</v>
      </c>
      <c r="HD82" s="34" t="str">
        <f>IFERROR(GETPIVOTDATA("Average of TRAVTM(60)",#REF!,"TIMEINT",HD$9,"VEHICLETRAVELTIMEMEASUREMENT",$D82)/3600/24,"--")</f>
        <v>--</v>
      </c>
      <c r="HE82" s="34" t="str">
        <f>IFERROR(GETPIVOTDATA("Average of TRAVTM(60)",#REF!,"TIMEINT",HE$9,"VEHICLETRAVELTIMEMEASUREMENT",$D82)/3600/24,"--")</f>
        <v>--</v>
      </c>
      <c r="HF82" s="34" t="str">
        <f>IFERROR(GETPIVOTDATA("Average of TRAVTM(60)",#REF!,"TIMEINT",HF$9,"VEHICLETRAVELTIMEMEASUREMENT",$D82)/3600/24,"--")</f>
        <v>--</v>
      </c>
      <c r="HG82" s="134" t="str">
        <f>IFERROR(GETPIVOTDATA("Average of TRAVTM(60)",#REF!,"TIMEINT",HG$9,"VEHICLETRAVELTIMEMEASUREMENT",$D82)/3600/24,"--")</f>
        <v>--</v>
      </c>
      <c r="HH82" s="331"/>
      <c r="HI82" s="323" t="str">
        <f>IFERROR(GETPIVOTDATA("Average of VEHS(60)",#REF!,"TIMEINT",HI$9,"VEHICLETRAVELTIMEMEASUREMENT",$D82),"--")</f>
        <v>--</v>
      </c>
      <c r="HJ82" s="324" t="str">
        <f>IFERROR(GETPIVOTDATA("Average of VEHS(60)",#REF!,"TIMEINT",HJ$9,"VEHICLETRAVELTIMEMEASUREMENT",$D82),"--")</f>
        <v>--</v>
      </c>
      <c r="HK82" s="324" t="str">
        <f>IFERROR(GETPIVOTDATA("Average of VEHS(60)",#REF!,"TIMEINT",HK$9,"VEHICLETRAVELTIMEMEASUREMENT",$D82),"--")</f>
        <v>--</v>
      </c>
      <c r="HL82" s="324" t="str">
        <f>IFERROR(GETPIVOTDATA("Average of VEHS(60)",#REF!,"TIMEINT",HL$9,"VEHICLETRAVELTIMEMEASUREMENT",$D82),"--")</f>
        <v>--</v>
      </c>
      <c r="HM82" s="324" t="str">
        <f>IFERROR(GETPIVOTDATA("Average of VEHS(60)",#REF!,"TIMEINT",HM$9,"VEHICLETRAVELTIMEMEASUREMENT",$D82),"--")</f>
        <v>--</v>
      </c>
      <c r="HN82" s="324" t="str">
        <f>IFERROR(GETPIVOTDATA("Average of VEHS(60)",#REF!,"TIMEINT",HN$9,"VEHICLETRAVELTIMEMEASUREMENT",$D82),"--")</f>
        <v>--</v>
      </c>
      <c r="HO82" s="324" t="str">
        <f>IFERROR(GETPIVOTDATA("Average of VEHS(60)",#REF!,"TIMEINT",HO$9,"VEHICLETRAVELTIMEMEASUREMENT",$D82),"--")</f>
        <v>--</v>
      </c>
      <c r="HP82" s="324" t="str">
        <f>IFERROR(GETPIVOTDATA("Average of VEHS(60)",#REF!,"TIMEINT",HP$9,"VEHICLETRAVELTIMEMEASUREMENT",$D82),"--")</f>
        <v>--</v>
      </c>
      <c r="HQ82" s="324" t="str">
        <f>IFERROR(GETPIVOTDATA("Average of VEHS(60)",#REF!,"TIMEINT",HQ$9,"VEHICLETRAVELTIMEMEASUREMENT",$D82),"--")</f>
        <v>--</v>
      </c>
      <c r="HR82" s="324" t="str">
        <f>IFERROR(GETPIVOTDATA("Average of VEHS(60)",#REF!,"TIMEINT",HR$9,"VEHICLETRAVELTIMEMEASUREMENT",$D82),"--")</f>
        <v>--</v>
      </c>
      <c r="HS82" s="324" t="str">
        <f>IFERROR(GETPIVOTDATA("Average of VEHS(60)",#REF!,"TIMEINT",HS$9,"VEHICLETRAVELTIMEMEASUREMENT",$D82),"--")</f>
        <v>--</v>
      </c>
      <c r="HT82" s="324" t="str">
        <f>IFERROR(GETPIVOTDATA("Average of VEHS(60)",#REF!,"TIMEINT",HT$9,"VEHICLETRAVELTIMEMEASUREMENT",$D82),"--")</f>
        <v>--</v>
      </c>
      <c r="HU82" s="324" t="str">
        <f>IFERROR(GETPIVOTDATA("Average of VEHS(60)",#REF!,"TIMEINT",HU$9,"VEHICLETRAVELTIMEMEASUREMENT",$D82),"--")</f>
        <v>--</v>
      </c>
      <c r="HV82" s="324" t="str">
        <f>IFERROR(GETPIVOTDATA("Average of VEHS(60)",#REF!,"TIMEINT",HV$9,"VEHICLETRAVELTIMEMEASUREMENT",$D82),"--")</f>
        <v>--</v>
      </c>
      <c r="HW82" s="324" t="str">
        <f>IFERROR(GETPIVOTDATA("Average of VEHS(60)",#REF!,"TIMEINT",HW$9,"VEHICLETRAVELTIMEMEASUREMENT",$D82),"--")</f>
        <v>--</v>
      </c>
      <c r="HX82" s="325" t="str">
        <f>IFERROR(GETPIVOTDATA("Average of VEHS(60)",#REF!,"TIMEINT",HX$9,"VEHICLETRAVELTIMEMEASUREMENT",$D82),"--")</f>
        <v>--</v>
      </c>
      <c r="HY82" s="331"/>
      <c r="HZ82" s="209" t="str">
        <f t="shared" si="50"/>
        <v>--</v>
      </c>
      <c r="IA82" s="354" t="str">
        <f t="shared" si="51"/>
        <v>--</v>
      </c>
      <c r="IB82" s="325">
        <f t="shared" si="52"/>
        <v>0</v>
      </c>
      <c r="IC82" s="638"/>
      <c r="ID82" s="323" t="str">
        <f>IFERROR(AVERAGEIFS('VISSIM Travel Time Outputs'!#REF!,'VISSIM Travel Time Outputs'!#REF!,$D82,'VISSIM Travel Time Outputs'!#REF!,"AVG",'VISSIM Travel Time Outputs'!#REF!,ID$9),"-")</f>
        <v>-</v>
      </c>
      <c r="IE82" s="324" t="str">
        <f>IFERROR(AVERAGEIFS('VISSIM Travel Time Outputs'!#REF!,'VISSIM Travel Time Outputs'!#REF!,$D82,'VISSIM Travel Time Outputs'!#REF!,"AVG",'VISSIM Travel Time Outputs'!#REF!,IE$9),"-")</f>
        <v>-</v>
      </c>
      <c r="IF82" s="324" t="str">
        <f>IFERROR(AVERAGEIFS('VISSIM Travel Time Outputs'!#REF!,'VISSIM Travel Time Outputs'!#REF!,$D82,'VISSIM Travel Time Outputs'!#REF!,"AVG",'VISSIM Travel Time Outputs'!#REF!,IF$9),"-")</f>
        <v>-</v>
      </c>
      <c r="IG82" s="324" t="str">
        <f>IFERROR(AVERAGEIFS('VISSIM Travel Time Outputs'!#REF!,'VISSIM Travel Time Outputs'!#REF!,$D82,'VISSIM Travel Time Outputs'!#REF!,"AVG",'VISSIM Travel Time Outputs'!#REF!,IG$9),"-")</f>
        <v>-</v>
      </c>
      <c r="IH82" s="324" t="str">
        <f>IFERROR(AVERAGEIFS('VISSIM Travel Time Outputs'!#REF!,'VISSIM Travel Time Outputs'!#REF!,$D82,'VISSIM Travel Time Outputs'!#REF!,"AVG",'VISSIM Travel Time Outputs'!#REF!,IH$9),"-")</f>
        <v>-</v>
      </c>
      <c r="II82" s="324" t="str">
        <f>IFERROR(AVERAGEIFS('VISSIM Travel Time Outputs'!#REF!,'VISSIM Travel Time Outputs'!#REF!,$D82,'VISSIM Travel Time Outputs'!#REF!,"AVG",'VISSIM Travel Time Outputs'!#REF!,II$9),"-")</f>
        <v>-</v>
      </c>
      <c r="IJ82" s="324" t="str">
        <f>IFERROR(AVERAGEIFS('VISSIM Travel Time Outputs'!#REF!,'VISSIM Travel Time Outputs'!#REF!,$D82,'VISSIM Travel Time Outputs'!#REF!,"AVG",'VISSIM Travel Time Outputs'!#REF!,IJ$9),"-")</f>
        <v>-</v>
      </c>
      <c r="IK82" s="324" t="str">
        <f>IFERROR(AVERAGEIFS('VISSIM Travel Time Outputs'!#REF!,'VISSIM Travel Time Outputs'!#REF!,$D82,'VISSIM Travel Time Outputs'!#REF!,"AVG",'VISSIM Travel Time Outputs'!#REF!,IK$9),"-")</f>
        <v>-</v>
      </c>
      <c r="IL82" s="324" t="str">
        <f>IFERROR(AVERAGEIFS('VISSIM Travel Time Outputs'!#REF!,'VISSIM Travel Time Outputs'!#REF!,$D82,'VISSIM Travel Time Outputs'!#REF!,"AVG",'VISSIM Travel Time Outputs'!#REF!,IL$9),"-")</f>
        <v>-</v>
      </c>
      <c r="IM82" s="324" t="str">
        <f>IFERROR(AVERAGEIFS('VISSIM Travel Time Outputs'!#REF!,'VISSIM Travel Time Outputs'!#REF!,$D82,'VISSIM Travel Time Outputs'!#REF!,"AVG",'VISSIM Travel Time Outputs'!#REF!,IM$9),"-")</f>
        <v>-</v>
      </c>
      <c r="IN82" s="324" t="str">
        <f>IFERROR(AVERAGEIFS('VISSIM Travel Time Outputs'!#REF!,'VISSIM Travel Time Outputs'!#REF!,$D82,'VISSIM Travel Time Outputs'!#REF!,"AVG",'VISSIM Travel Time Outputs'!#REF!,IN$9),"-")</f>
        <v>-</v>
      </c>
      <c r="IO82" s="324" t="str">
        <f>IFERROR(AVERAGEIFS('VISSIM Travel Time Outputs'!#REF!,'VISSIM Travel Time Outputs'!#REF!,$D82,'VISSIM Travel Time Outputs'!#REF!,"AVG",'VISSIM Travel Time Outputs'!#REF!,IO$9),"-")</f>
        <v>-</v>
      </c>
      <c r="IP82" s="324" t="str">
        <f>IFERROR(AVERAGEIFS('VISSIM Travel Time Outputs'!#REF!,'VISSIM Travel Time Outputs'!#REF!,$D82,'VISSIM Travel Time Outputs'!#REF!,"AVG",'VISSIM Travel Time Outputs'!#REF!,IP$9),"-")</f>
        <v>-</v>
      </c>
      <c r="IQ82" s="324" t="str">
        <f>IFERROR(AVERAGEIFS('VISSIM Travel Time Outputs'!#REF!,'VISSIM Travel Time Outputs'!#REF!,$D82,'VISSIM Travel Time Outputs'!#REF!,"AVG",'VISSIM Travel Time Outputs'!#REF!,IQ$9),"-")</f>
        <v>-</v>
      </c>
      <c r="IR82" s="324" t="str">
        <f>IFERROR(AVERAGEIFS('VISSIM Travel Time Outputs'!#REF!,'VISSIM Travel Time Outputs'!#REF!,$D82,'VISSIM Travel Time Outputs'!#REF!,"AVG",'VISSIM Travel Time Outputs'!#REF!,IR$9),"-")</f>
        <v>-</v>
      </c>
      <c r="IS82" s="325" t="str">
        <f>IFERROR(AVERAGEIFS('VISSIM Travel Time Outputs'!#REF!,'VISSIM Travel Time Outputs'!#REF!,$D82,'VISSIM Travel Time Outputs'!#REF!,"AVG",'VISSIM Travel Time Outputs'!#REF!,IS$9),"-")</f>
        <v>-</v>
      </c>
      <c r="IT82" s="325" t="str">
        <f t="shared" si="53"/>
        <v>--</v>
      </c>
    </row>
    <row r="83" spans="1:254" x14ac:dyDescent="0.35">
      <c r="A83" s="252" t="str">
        <f t="shared" si="34"/>
        <v>H</v>
      </c>
      <c r="B83" s="319">
        <f t="shared" si="54"/>
        <v>74</v>
      </c>
      <c r="C83" s="413">
        <f>INDEX('Input - Travel Times'!$B$3:$AH$103,MATCH($B83,'Input - Travel Times'!$B$3:$B$103,0),MATCH(C$9,'Input - Travel Times'!$B$3:$AH$3,0))</f>
        <v>0</v>
      </c>
      <c r="D83" s="150">
        <f>INDEX('Input - Travel Times'!$B$3:$AH$103,MATCH($B83,'Input - Travel Times'!$B$3:$B$103,0),MATCH(D$9,'Input - Travel Times'!$B$3:$AH$3,0))</f>
        <v>0</v>
      </c>
      <c r="E83" s="518">
        <f>TIME(0,0,INDEX('Input - Travel Times'!$B$3:$AH$103,MATCH($B83,'Input - Travel Times'!$B$3:$B$103,0),MATCH(E$9,'Input - Travel Times'!$B$3:$AH$3,0)))</f>
        <v>0</v>
      </c>
      <c r="F83" s="518">
        <f>TIME(0,0,INDEX('Input - Travel Times'!$B$3:$AH$103,MATCH($B83,'Input - Travel Times'!$B$3:$B$103,0),MATCH(F$9,'Input - Travel Times'!$B$3:$AH$3,0)))</f>
        <v>0</v>
      </c>
      <c r="G83" s="518">
        <f>TIME(0,0,INDEX('Input - Travel Times'!$B$3:$AH$103,MATCH($B83,'Input - Travel Times'!$B$3:$B$103,0),MATCH(G$9,'Input - Travel Times'!$B$3:$AH$3,0)))</f>
        <v>0</v>
      </c>
      <c r="H83" s="518">
        <f>TIME(0,0,INDEX('Input - Travel Times'!$B$3:$AH$103,MATCH($B83,'Input - Travel Times'!$B$3:$B$103,0),MATCH(H$9,'Input - Travel Times'!$B$3:$AH$3,0)))</f>
        <v>0</v>
      </c>
      <c r="J83" s="209" t="str">
        <f>IFERROR(TIME(0,0,AVERAGEIFS('VISSIM Travel Time Outputs'!$I:$I,'VISSIM Travel Time Outputs'!$D:$D,$D83,'VISSIM Travel Time Outputs'!$A:$A,"AVG",'VISSIM Travel Time Outputs'!$B:$B,J$9)),"-")</f>
        <v>-</v>
      </c>
      <c r="K83" s="34" t="str">
        <f>IFERROR(TIME(0,0,AVERAGEIFS('VISSIM Travel Time Outputs'!$I:$I,'VISSIM Travel Time Outputs'!$D:$D,$D83,'VISSIM Travel Time Outputs'!$A:$A,"AVG",'VISSIM Travel Time Outputs'!$B:$B,K$9)),"-")</f>
        <v>-</v>
      </c>
      <c r="L83" s="34" t="str">
        <f>IFERROR(TIME(0,0,AVERAGEIFS('VISSIM Travel Time Outputs'!$I:$I,'VISSIM Travel Time Outputs'!$D:$D,$D83,'VISSIM Travel Time Outputs'!$A:$A,"AVG",'VISSIM Travel Time Outputs'!$B:$B,L$9)),"-")</f>
        <v>-</v>
      </c>
      <c r="M83" s="34" t="str">
        <f>IFERROR(TIME(0,0,AVERAGEIFS('VISSIM Travel Time Outputs'!$I:$I,'VISSIM Travel Time Outputs'!$D:$D,$D83,'VISSIM Travel Time Outputs'!$A:$A,"AVG",'VISSIM Travel Time Outputs'!$B:$B,M$9)),"-")</f>
        <v>-</v>
      </c>
      <c r="N83" s="34" t="str">
        <f>IFERROR(TIME(0,0,AVERAGEIFS('VISSIM Travel Time Outputs'!$I:$I,'VISSIM Travel Time Outputs'!$D:$D,$D83,'VISSIM Travel Time Outputs'!$A:$A,"AVG",'VISSIM Travel Time Outputs'!$B:$B,N$9)),"-")</f>
        <v>-</v>
      </c>
      <c r="O83" s="34" t="str">
        <f>IFERROR(TIME(0,0,AVERAGEIFS('VISSIM Travel Time Outputs'!$I:$I,'VISSIM Travel Time Outputs'!$D:$D,$D83,'VISSIM Travel Time Outputs'!$A:$A,"AVG",'VISSIM Travel Time Outputs'!$B:$B,O$9)),"-")</f>
        <v>-</v>
      </c>
      <c r="P83" s="34" t="str">
        <f>IFERROR(TIME(0,0,AVERAGEIFS('VISSIM Travel Time Outputs'!$I:$I,'VISSIM Travel Time Outputs'!$D:$D,$D83,'VISSIM Travel Time Outputs'!$A:$A,"AVG",'VISSIM Travel Time Outputs'!$B:$B,P$9)),"-")</f>
        <v>-</v>
      </c>
      <c r="Q83" s="34" t="str">
        <f>IFERROR(TIME(0,0,AVERAGEIFS('VISSIM Travel Time Outputs'!$I:$I,'VISSIM Travel Time Outputs'!$D:$D,$D83,'VISSIM Travel Time Outputs'!$A:$A,"AVG",'VISSIM Travel Time Outputs'!$B:$B,Q$9)),"-")</f>
        <v>-</v>
      </c>
      <c r="R83" s="34" t="str">
        <f>IFERROR(TIME(0,0,AVERAGEIFS('VISSIM Travel Time Outputs'!$I:$I,'VISSIM Travel Time Outputs'!$D:$D,$D83,'VISSIM Travel Time Outputs'!$A:$A,"AVG",'VISSIM Travel Time Outputs'!$B:$B,R$9)),"-")</f>
        <v>-</v>
      </c>
      <c r="S83" s="34" t="str">
        <f>IFERROR(TIME(0,0,AVERAGEIFS('VISSIM Travel Time Outputs'!$I:$I,'VISSIM Travel Time Outputs'!$D:$D,$D83,'VISSIM Travel Time Outputs'!$A:$A,"AVG",'VISSIM Travel Time Outputs'!$B:$B,S$9)),"-")</f>
        <v>-</v>
      </c>
      <c r="T83" s="34" t="str">
        <f>IFERROR(TIME(0,0,AVERAGEIFS('VISSIM Travel Time Outputs'!$I:$I,'VISSIM Travel Time Outputs'!$D:$D,$D83,'VISSIM Travel Time Outputs'!$A:$A,"AVG",'VISSIM Travel Time Outputs'!$B:$B,T$9)),"-")</f>
        <v>-</v>
      </c>
      <c r="U83" s="34" t="str">
        <f>IFERROR(TIME(0,0,AVERAGEIFS('VISSIM Travel Time Outputs'!$I:$I,'VISSIM Travel Time Outputs'!$D:$D,$D83,'VISSIM Travel Time Outputs'!$A:$A,"AVG",'VISSIM Travel Time Outputs'!$B:$B,U$9)),"-")</f>
        <v>-</v>
      </c>
      <c r="V83" s="34" t="str">
        <f>IFERROR(TIME(0,0,AVERAGEIFS('VISSIM Travel Time Outputs'!$I:$I,'VISSIM Travel Time Outputs'!$D:$D,$D83,'VISSIM Travel Time Outputs'!$A:$A,"AVG",'VISSIM Travel Time Outputs'!$B:$B,V$9)),"-")</f>
        <v>-</v>
      </c>
      <c r="W83" s="34" t="str">
        <f>IFERROR(TIME(0,0,AVERAGEIFS('VISSIM Travel Time Outputs'!$I:$I,'VISSIM Travel Time Outputs'!$D:$D,$D83,'VISSIM Travel Time Outputs'!$A:$A,"AVG",'VISSIM Travel Time Outputs'!$B:$B,W$9)),"-")</f>
        <v>-</v>
      </c>
      <c r="X83" s="34" t="str">
        <f>IFERROR(TIME(0,0,AVERAGEIFS('VISSIM Travel Time Outputs'!$I:$I,'VISSIM Travel Time Outputs'!$D:$D,$D83,'VISSIM Travel Time Outputs'!$A:$A,"AVG",'VISSIM Travel Time Outputs'!$B:$B,X$9)),"-")</f>
        <v>-</v>
      </c>
      <c r="Y83" s="134" t="str">
        <f>IFERROR(TIME(0,0,AVERAGEIFS('VISSIM Travel Time Outputs'!$I:$I,'VISSIM Travel Time Outputs'!$D:$D,$D83,'VISSIM Travel Time Outputs'!$A:$A,"AVG",'VISSIM Travel Time Outputs'!$B:$B,Y$9)),"-")</f>
        <v>-</v>
      </c>
      <c r="Z83" s="254"/>
      <c r="AA83" s="323" t="str">
        <f>IFERROR(AVERAGEIFS('VISSIM Travel Time Outputs'!$F:$F,'VISSIM Travel Time Outputs'!$D:$D,$D83,'VISSIM Travel Time Outputs'!$A:$A,"AVG",'VISSIM Travel Time Outputs'!$B:$B,AA$9),"-")</f>
        <v>-</v>
      </c>
      <c r="AB83" s="324" t="str">
        <f>IFERROR(AVERAGEIFS('VISSIM Travel Time Outputs'!$F:$F,'VISSIM Travel Time Outputs'!$D:$D,$D83,'VISSIM Travel Time Outputs'!$A:$A,"AVG",'VISSIM Travel Time Outputs'!$B:$B,AB$9),"-")</f>
        <v>-</v>
      </c>
      <c r="AC83" s="324" t="str">
        <f>IFERROR(AVERAGEIFS('VISSIM Travel Time Outputs'!$F:$F,'VISSIM Travel Time Outputs'!$D:$D,$D83,'VISSIM Travel Time Outputs'!$A:$A,"AVG",'VISSIM Travel Time Outputs'!$B:$B,AC$9),"-")</f>
        <v>-</v>
      </c>
      <c r="AD83" s="324" t="str">
        <f>IFERROR(AVERAGEIFS('VISSIM Travel Time Outputs'!$F:$F,'VISSIM Travel Time Outputs'!$D:$D,$D83,'VISSIM Travel Time Outputs'!$A:$A,"AVG",'VISSIM Travel Time Outputs'!$B:$B,AD$9),"-")</f>
        <v>-</v>
      </c>
      <c r="AE83" s="324" t="str">
        <f>IFERROR(AVERAGEIFS('VISSIM Travel Time Outputs'!$F:$F,'VISSIM Travel Time Outputs'!$D:$D,$D83,'VISSIM Travel Time Outputs'!$A:$A,"AVG",'VISSIM Travel Time Outputs'!$B:$B,AE$9),"-")</f>
        <v>-</v>
      </c>
      <c r="AF83" s="324" t="str">
        <f>IFERROR(AVERAGEIFS('VISSIM Travel Time Outputs'!$F:$F,'VISSIM Travel Time Outputs'!$D:$D,$D83,'VISSIM Travel Time Outputs'!$A:$A,"AVG",'VISSIM Travel Time Outputs'!$B:$B,AF$9),"-")</f>
        <v>-</v>
      </c>
      <c r="AG83" s="324" t="str">
        <f>IFERROR(AVERAGEIFS('VISSIM Travel Time Outputs'!$F:$F,'VISSIM Travel Time Outputs'!$D:$D,$D83,'VISSIM Travel Time Outputs'!$A:$A,"AVG",'VISSIM Travel Time Outputs'!$B:$B,AG$9),"-")</f>
        <v>-</v>
      </c>
      <c r="AH83" s="324" t="str">
        <f>IFERROR(AVERAGEIFS('VISSIM Travel Time Outputs'!$F:$F,'VISSIM Travel Time Outputs'!$D:$D,$D83,'VISSIM Travel Time Outputs'!$A:$A,"AVG",'VISSIM Travel Time Outputs'!$B:$B,AH$9),"-")</f>
        <v>-</v>
      </c>
      <c r="AI83" s="324" t="str">
        <f>IFERROR(AVERAGEIFS('VISSIM Travel Time Outputs'!$F:$F,'VISSIM Travel Time Outputs'!$D:$D,$D83,'VISSIM Travel Time Outputs'!$A:$A,"AVG",'VISSIM Travel Time Outputs'!$B:$B,AI$9),"-")</f>
        <v>-</v>
      </c>
      <c r="AJ83" s="324" t="str">
        <f>IFERROR(AVERAGEIFS('VISSIM Travel Time Outputs'!$F:$F,'VISSIM Travel Time Outputs'!$D:$D,$D83,'VISSIM Travel Time Outputs'!$A:$A,"AVG",'VISSIM Travel Time Outputs'!$B:$B,AJ$9),"-")</f>
        <v>-</v>
      </c>
      <c r="AK83" s="324" t="str">
        <f>IFERROR(AVERAGEIFS('VISSIM Travel Time Outputs'!$F:$F,'VISSIM Travel Time Outputs'!$D:$D,$D83,'VISSIM Travel Time Outputs'!$A:$A,"AVG",'VISSIM Travel Time Outputs'!$B:$B,AK$9),"-")</f>
        <v>-</v>
      </c>
      <c r="AL83" s="324" t="str">
        <f>IFERROR(AVERAGEIFS('VISSIM Travel Time Outputs'!$F:$F,'VISSIM Travel Time Outputs'!$D:$D,$D83,'VISSIM Travel Time Outputs'!$A:$A,"AVG",'VISSIM Travel Time Outputs'!$B:$B,AL$9),"-")</f>
        <v>-</v>
      </c>
      <c r="AM83" s="324" t="str">
        <f>IFERROR(AVERAGEIFS('VISSIM Travel Time Outputs'!$F:$F,'VISSIM Travel Time Outputs'!$D:$D,$D83,'VISSIM Travel Time Outputs'!$A:$A,"AVG",'VISSIM Travel Time Outputs'!$B:$B,AM$9),"-")</f>
        <v>-</v>
      </c>
      <c r="AN83" s="324" t="str">
        <f>IFERROR(AVERAGEIFS('VISSIM Travel Time Outputs'!$F:$F,'VISSIM Travel Time Outputs'!$D:$D,$D83,'VISSIM Travel Time Outputs'!$A:$A,"AVG",'VISSIM Travel Time Outputs'!$B:$B,AN$9),"-")</f>
        <v>-</v>
      </c>
      <c r="AO83" s="324" t="str">
        <f>IFERROR(AVERAGEIFS('VISSIM Travel Time Outputs'!$F:$F,'VISSIM Travel Time Outputs'!$D:$D,$D83,'VISSIM Travel Time Outputs'!$A:$A,"AVG",'VISSIM Travel Time Outputs'!$B:$B,AO$9),"-")</f>
        <v>-</v>
      </c>
      <c r="AP83" s="325" t="str">
        <f>IFERROR(AVERAGEIFS('VISSIM Travel Time Outputs'!$F:$F,'VISSIM Travel Time Outputs'!$D:$D,$D83,'VISSIM Travel Time Outputs'!$A:$A,"AVG",'VISSIM Travel Time Outputs'!$B:$B,AP$9),"-")</f>
        <v>-</v>
      </c>
      <c r="AQ83" s="331"/>
      <c r="AR83" s="209" t="str">
        <f t="shared" si="35"/>
        <v>--</v>
      </c>
      <c r="AS83" s="354" t="str">
        <f t="shared" si="36"/>
        <v>--</v>
      </c>
      <c r="AT83" s="325">
        <f t="shared" si="37"/>
        <v>0</v>
      </c>
      <c r="AU83" s="255"/>
      <c r="AV83" s="209" t="str">
        <f>IFERROR(TIME(0,0,AVERAGEIFS('VISSIM Travel Time Outputs'!$J:$J,'VISSIM Travel Time Outputs'!$D:$D,$D83,'VISSIM Travel Time Outputs'!$A:$A,"AVG",'VISSIM Travel Time Outputs'!$B:$B,AV$9)),"-")</f>
        <v>-</v>
      </c>
      <c r="AW83" s="34" t="str">
        <f>IFERROR(TIME(0,0,AVERAGEIFS('VISSIM Travel Time Outputs'!$J:$J,'VISSIM Travel Time Outputs'!$D:$D,$D83,'VISSIM Travel Time Outputs'!$A:$A,"AVG",'VISSIM Travel Time Outputs'!$B:$B,AW$9)),"-")</f>
        <v>-</v>
      </c>
      <c r="AX83" s="34" t="str">
        <f>IFERROR(TIME(0,0,AVERAGEIFS('VISSIM Travel Time Outputs'!$J:$J,'VISSIM Travel Time Outputs'!$D:$D,$D83,'VISSIM Travel Time Outputs'!$A:$A,"AVG",'VISSIM Travel Time Outputs'!$B:$B,AX$9)),"-")</f>
        <v>-</v>
      </c>
      <c r="AY83" s="34" t="str">
        <f>IFERROR(TIME(0,0,AVERAGEIFS('VISSIM Travel Time Outputs'!$J:$J,'VISSIM Travel Time Outputs'!$D:$D,$D83,'VISSIM Travel Time Outputs'!$A:$A,"AVG",'VISSIM Travel Time Outputs'!$B:$B,AY$9)),"-")</f>
        <v>-</v>
      </c>
      <c r="AZ83" s="34" t="str">
        <f>IFERROR(TIME(0,0,AVERAGEIFS('VISSIM Travel Time Outputs'!$J:$J,'VISSIM Travel Time Outputs'!$D:$D,$D83,'VISSIM Travel Time Outputs'!$A:$A,"AVG",'VISSIM Travel Time Outputs'!$B:$B,AZ$9)),"-")</f>
        <v>-</v>
      </c>
      <c r="BA83" s="34" t="str">
        <f>IFERROR(TIME(0,0,AVERAGEIFS('VISSIM Travel Time Outputs'!$J:$J,'VISSIM Travel Time Outputs'!$D:$D,$D83,'VISSIM Travel Time Outputs'!$A:$A,"AVG",'VISSIM Travel Time Outputs'!$B:$B,BA$9)),"-")</f>
        <v>-</v>
      </c>
      <c r="BB83" s="34" t="str">
        <f>IFERROR(TIME(0,0,AVERAGEIFS('VISSIM Travel Time Outputs'!$J:$J,'VISSIM Travel Time Outputs'!$D:$D,$D83,'VISSIM Travel Time Outputs'!$A:$A,"AVG",'VISSIM Travel Time Outputs'!$B:$B,BB$9)),"-")</f>
        <v>-</v>
      </c>
      <c r="BC83" s="34" t="str">
        <f>IFERROR(TIME(0,0,AVERAGEIFS('VISSIM Travel Time Outputs'!$J:$J,'VISSIM Travel Time Outputs'!$D:$D,$D83,'VISSIM Travel Time Outputs'!$A:$A,"AVG",'VISSIM Travel Time Outputs'!$B:$B,BC$9)),"-")</f>
        <v>-</v>
      </c>
      <c r="BD83" s="34" t="str">
        <f>IFERROR(TIME(0,0,AVERAGEIFS('VISSIM Travel Time Outputs'!$J:$J,'VISSIM Travel Time Outputs'!$D:$D,$D83,'VISSIM Travel Time Outputs'!$A:$A,"AVG",'VISSIM Travel Time Outputs'!$B:$B,BD$9)),"-")</f>
        <v>-</v>
      </c>
      <c r="BE83" s="34" t="str">
        <f>IFERROR(TIME(0,0,AVERAGEIFS('VISSIM Travel Time Outputs'!$J:$J,'VISSIM Travel Time Outputs'!$D:$D,$D83,'VISSIM Travel Time Outputs'!$A:$A,"AVG",'VISSIM Travel Time Outputs'!$B:$B,BE$9)),"-")</f>
        <v>-</v>
      </c>
      <c r="BF83" s="34" t="str">
        <f>IFERROR(TIME(0,0,AVERAGEIFS('VISSIM Travel Time Outputs'!$J:$J,'VISSIM Travel Time Outputs'!$D:$D,$D83,'VISSIM Travel Time Outputs'!$A:$A,"AVG",'VISSIM Travel Time Outputs'!$B:$B,BF$9)),"-")</f>
        <v>-</v>
      </c>
      <c r="BG83" s="34" t="str">
        <f>IFERROR(TIME(0,0,AVERAGEIFS('VISSIM Travel Time Outputs'!$J:$J,'VISSIM Travel Time Outputs'!$D:$D,$D83,'VISSIM Travel Time Outputs'!$A:$A,"AVG",'VISSIM Travel Time Outputs'!$B:$B,BG$9)),"-")</f>
        <v>-</v>
      </c>
      <c r="BH83" s="34" t="str">
        <f>IFERROR(TIME(0,0,AVERAGEIFS('VISSIM Travel Time Outputs'!$J:$J,'VISSIM Travel Time Outputs'!$D:$D,$D83,'VISSIM Travel Time Outputs'!$A:$A,"AVG",'VISSIM Travel Time Outputs'!$B:$B,BH$9)),"-")</f>
        <v>-</v>
      </c>
      <c r="BI83" s="34" t="str">
        <f>IFERROR(TIME(0,0,AVERAGEIFS('VISSIM Travel Time Outputs'!$J:$J,'VISSIM Travel Time Outputs'!$D:$D,$D83,'VISSIM Travel Time Outputs'!$A:$A,"AVG",'VISSIM Travel Time Outputs'!$B:$B,BI$9)),"-")</f>
        <v>-</v>
      </c>
      <c r="BJ83" s="34" t="str">
        <f>IFERROR(TIME(0,0,AVERAGEIFS('VISSIM Travel Time Outputs'!$J:$J,'VISSIM Travel Time Outputs'!$D:$D,$D83,'VISSIM Travel Time Outputs'!$A:$A,"AVG",'VISSIM Travel Time Outputs'!$B:$B,BJ$9)),"-")</f>
        <v>-</v>
      </c>
      <c r="BK83" s="134" t="str">
        <f>IFERROR(TIME(0,0,AVERAGEIFS('VISSIM Travel Time Outputs'!$J:$J,'VISSIM Travel Time Outputs'!$D:$D,$D83,'VISSIM Travel Time Outputs'!$A:$A,"AVG",'VISSIM Travel Time Outputs'!$B:$B,BK$9)),"-")</f>
        <v>-</v>
      </c>
      <c r="BL83" s="126"/>
      <c r="BM83" s="323" t="str">
        <f>IFERROR(AVERAGEIFS('VISSIM Travel Time Outputs'!$G:$G,'VISSIM Travel Time Outputs'!$D:$D,$D83,'VISSIM Travel Time Outputs'!$A:$A,"AVG",'VISSIM Travel Time Outputs'!$B:$B,BM$9),"-")</f>
        <v>-</v>
      </c>
      <c r="BN83" s="324" t="str">
        <f>IFERROR(AVERAGEIFS('VISSIM Travel Time Outputs'!$G:$G,'VISSIM Travel Time Outputs'!$D:$D,$D83,'VISSIM Travel Time Outputs'!$A:$A,"AVG",'VISSIM Travel Time Outputs'!$B:$B,BN$9),"-")</f>
        <v>-</v>
      </c>
      <c r="BO83" s="324" t="str">
        <f>IFERROR(AVERAGEIFS('VISSIM Travel Time Outputs'!$G:$G,'VISSIM Travel Time Outputs'!$D:$D,$D83,'VISSIM Travel Time Outputs'!$A:$A,"AVG",'VISSIM Travel Time Outputs'!$B:$B,BO$9),"-")</f>
        <v>-</v>
      </c>
      <c r="BP83" s="324" t="str">
        <f>IFERROR(AVERAGEIFS('VISSIM Travel Time Outputs'!$G:$G,'VISSIM Travel Time Outputs'!$D:$D,$D83,'VISSIM Travel Time Outputs'!$A:$A,"AVG",'VISSIM Travel Time Outputs'!$B:$B,BP$9),"-")</f>
        <v>-</v>
      </c>
      <c r="BQ83" s="324" t="str">
        <f>IFERROR(AVERAGEIFS('VISSIM Travel Time Outputs'!$G:$G,'VISSIM Travel Time Outputs'!$D:$D,$D83,'VISSIM Travel Time Outputs'!$A:$A,"AVG",'VISSIM Travel Time Outputs'!$B:$B,BQ$9),"-")</f>
        <v>-</v>
      </c>
      <c r="BR83" s="324" t="str">
        <f>IFERROR(AVERAGEIFS('VISSIM Travel Time Outputs'!$G:$G,'VISSIM Travel Time Outputs'!$D:$D,$D83,'VISSIM Travel Time Outputs'!$A:$A,"AVG",'VISSIM Travel Time Outputs'!$B:$B,BR$9),"-")</f>
        <v>-</v>
      </c>
      <c r="BS83" s="324" t="str">
        <f>IFERROR(AVERAGEIFS('VISSIM Travel Time Outputs'!$G:$G,'VISSIM Travel Time Outputs'!$D:$D,$D83,'VISSIM Travel Time Outputs'!$A:$A,"AVG",'VISSIM Travel Time Outputs'!$B:$B,BS$9),"-")</f>
        <v>-</v>
      </c>
      <c r="BT83" s="324" t="str">
        <f>IFERROR(AVERAGEIFS('VISSIM Travel Time Outputs'!$G:$G,'VISSIM Travel Time Outputs'!$D:$D,$D83,'VISSIM Travel Time Outputs'!$A:$A,"AVG",'VISSIM Travel Time Outputs'!$B:$B,BT$9),"-")</f>
        <v>-</v>
      </c>
      <c r="BU83" s="324" t="str">
        <f>IFERROR(AVERAGEIFS('VISSIM Travel Time Outputs'!$G:$G,'VISSIM Travel Time Outputs'!$D:$D,$D83,'VISSIM Travel Time Outputs'!$A:$A,"AVG",'VISSIM Travel Time Outputs'!$B:$B,BU$9),"-")</f>
        <v>-</v>
      </c>
      <c r="BV83" s="324" t="str">
        <f>IFERROR(AVERAGEIFS('VISSIM Travel Time Outputs'!$G:$G,'VISSIM Travel Time Outputs'!$D:$D,$D83,'VISSIM Travel Time Outputs'!$A:$A,"AVG",'VISSIM Travel Time Outputs'!$B:$B,BV$9),"-")</f>
        <v>-</v>
      </c>
      <c r="BW83" s="324" t="str">
        <f>IFERROR(AVERAGEIFS('VISSIM Travel Time Outputs'!$G:$G,'VISSIM Travel Time Outputs'!$D:$D,$D83,'VISSIM Travel Time Outputs'!$A:$A,"AVG",'VISSIM Travel Time Outputs'!$B:$B,BW$9),"-")</f>
        <v>-</v>
      </c>
      <c r="BX83" s="324" t="str">
        <f>IFERROR(AVERAGEIFS('VISSIM Travel Time Outputs'!$G:$G,'VISSIM Travel Time Outputs'!$D:$D,$D83,'VISSIM Travel Time Outputs'!$A:$A,"AVG",'VISSIM Travel Time Outputs'!$B:$B,BX$9),"-")</f>
        <v>-</v>
      </c>
      <c r="BY83" s="324" t="str">
        <f>IFERROR(AVERAGEIFS('VISSIM Travel Time Outputs'!$G:$G,'VISSIM Travel Time Outputs'!$D:$D,$D83,'VISSIM Travel Time Outputs'!$A:$A,"AVG",'VISSIM Travel Time Outputs'!$B:$B,BY$9),"-")</f>
        <v>-</v>
      </c>
      <c r="BZ83" s="324" t="str">
        <f>IFERROR(AVERAGEIFS('VISSIM Travel Time Outputs'!$G:$G,'VISSIM Travel Time Outputs'!$D:$D,$D83,'VISSIM Travel Time Outputs'!$A:$A,"AVG",'VISSIM Travel Time Outputs'!$B:$B,BZ$9),"-")</f>
        <v>-</v>
      </c>
      <c r="CA83" s="324" t="str">
        <f>IFERROR(AVERAGEIFS('VISSIM Travel Time Outputs'!$G:$G,'VISSIM Travel Time Outputs'!$D:$D,$D83,'VISSIM Travel Time Outputs'!$A:$A,"AVG",'VISSIM Travel Time Outputs'!$B:$B,CA$9),"-")</f>
        <v>-</v>
      </c>
      <c r="CB83" s="325" t="str">
        <f>IFERROR(AVERAGEIFS('VISSIM Travel Time Outputs'!$G:$G,'VISSIM Travel Time Outputs'!$D:$D,$D83,'VISSIM Travel Time Outputs'!$A:$A,"AVG",'VISSIM Travel Time Outputs'!$B:$B,CB$9),"-")</f>
        <v>-</v>
      </c>
      <c r="CC83" s="254"/>
      <c r="CD83" s="209" t="str">
        <f t="shared" si="38"/>
        <v>--</v>
      </c>
      <c r="CE83" s="354" t="str">
        <f t="shared" si="39"/>
        <v>--</v>
      </c>
      <c r="CF83" s="325">
        <f t="shared" si="40"/>
        <v>0</v>
      </c>
      <c r="CG83" s="331"/>
      <c r="CH83" s="209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134"/>
      <c r="CX83" s="331"/>
      <c r="CY83" s="323"/>
      <c r="CZ83" s="324"/>
      <c r="DA83" s="324"/>
      <c r="DB83" s="324"/>
      <c r="DC83" s="324"/>
      <c r="DD83" s="324"/>
      <c r="DE83" s="324"/>
      <c r="DF83" s="324"/>
      <c r="DG83" s="324"/>
      <c r="DH83" s="324"/>
      <c r="DI83" s="324"/>
      <c r="DJ83" s="324"/>
      <c r="DK83" s="324"/>
      <c r="DL83" s="324"/>
      <c r="DM83" s="324"/>
      <c r="DN83" s="325"/>
      <c r="DO83" s="331"/>
      <c r="DP83" s="209" t="str">
        <f t="shared" si="41"/>
        <v>--</v>
      </c>
      <c r="DQ83" s="354" t="str">
        <f t="shared" si="42"/>
        <v>--</v>
      </c>
      <c r="DR83" s="325">
        <f t="shared" si="43"/>
        <v>0</v>
      </c>
      <c r="DS83" s="255"/>
      <c r="DT83" s="209" t="str">
        <f>IFERROR(TIME(0,0,AVERAGEIFS('VISSIM Travel Time Outputs'!$K:$K,'VISSIM Travel Time Outputs'!$D:$D,$D83,'VISSIM Travel Time Outputs'!$A:$A,"AVG",'VISSIM Travel Time Outputs'!$B:$B,DT$9)),"-")</f>
        <v>-</v>
      </c>
      <c r="DU83" s="34" t="str">
        <f>IFERROR(TIME(0,0,AVERAGEIFS('VISSIM Travel Time Outputs'!$K:$K,'VISSIM Travel Time Outputs'!$D:$D,$D83,'VISSIM Travel Time Outputs'!$A:$A,"AVG",'VISSIM Travel Time Outputs'!$B:$B,DU$9)),"-")</f>
        <v>-</v>
      </c>
      <c r="DV83" s="34" t="str">
        <f>IFERROR(TIME(0,0,AVERAGEIFS('VISSIM Travel Time Outputs'!$K:$K,'VISSIM Travel Time Outputs'!$D:$D,$D83,'VISSIM Travel Time Outputs'!$A:$A,"AVG",'VISSIM Travel Time Outputs'!$B:$B,DV$9)),"-")</f>
        <v>-</v>
      </c>
      <c r="DW83" s="34" t="str">
        <f>IFERROR(TIME(0,0,AVERAGEIFS('VISSIM Travel Time Outputs'!$K:$K,'VISSIM Travel Time Outputs'!$D:$D,$D83,'VISSIM Travel Time Outputs'!$A:$A,"AVG",'VISSIM Travel Time Outputs'!$B:$B,DW$9)),"-")</f>
        <v>-</v>
      </c>
      <c r="DX83" s="34" t="str">
        <f>IFERROR(TIME(0,0,AVERAGEIFS('VISSIM Travel Time Outputs'!$K:$K,'VISSIM Travel Time Outputs'!$D:$D,$D83,'VISSIM Travel Time Outputs'!$A:$A,"AVG",'VISSIM Travel Time Outputs'!$B:$B,DX$9)),"-")</f>
        <v>-</v>
      </c>
      <c r="DY83" s="34" t="str">
        <f>IFERROR(TIME(0,0,AVERAGEIFS('VISSIM Travel Time Outputs'!$K:$K,'VISSIM Travel Time Outputs'!$D:$D,$D83,'VISSIM Travel Time Outputs'!$A:$A,"AVG",'VISSIM Travel Time Outputs'!$B:$B,DY$9)),"-")</f>
        <v>-</v>
      </c>
      <c r="DZ83" s="34" t="str">
        <f>IFERROR(TIME(0,0,AVERAGEIFS('VISSIM Travel Time Outputs'!$K:$K,'VISSIM Travel Time Outputs'!$D:$D,$D83,'VISSIM Travel Time Outputs'!$A:$A,"AVG",'VISSIM Travel Time Outputs'!$B:$B,DZ$9)),"-")</f>
        <v>-</v>
      </c>
      <c r="EA83" s="34" t="str">
        <f>IFERROR(TIME(0,0,AVERAGEIFS('VISSIM Travel Time Outputs'!$K:$K,'VISSIM Travel Time Outputs'!$D:$D,$D83,'VISSIM Travel Time Outputs'!$A:$A,"AVG",'VISSIM Travel Time Outputs'!$B:$B,EA$9)),"-")</f>
        <v>-</v>
      </c>
      <c r="EB83" s="34" t="str">
        <f>IFERROR(TIME(0,0,AVERAGEIFS('VISSIM Travel Time Outputs'!$K:$K,'VISSIM Travel Time Outputs'!$D:$D,$D83,'VISSIM Travel Time Outputs'!$A:$A,"AVG",'VISSIM Travel Time Outputs'!$B:$B,EB$9)),"-")</f>
        <v>-</v>
      </c>
      <c r="EC83" s="34" t="str">
        <f>IFERROR(TIME(0,0,AVERAGEIFS('VISSIM Travel Time Outputs'!$K:$K,'VISSIM Travel Time Outputs'!$D:$D,$D83,'VISSIM Travel Time Outputs'!$A:$A,"AVG",'VISSIM Travel Time Outputs'!$B:$B,EC$9)),"-")</f>
        <v>-</v>
      </c>
      <c r="ED83" s="34" t="str">
        <f>IFERROR(TIME(0,0,AVERAGEIFS('VISSIM Travel Time Outputs'!$K:$K,'VISSIM Travel Time Outputs'!$D:$D,$D83,'VISSIM Travel Time Outputs'!$A:$A,"AVG",'VISSIM Travel Time Outputs'!$B:$B,ED$9)),"-")</f>
        <v>-</v>
      </c>
      <c r="EE83" s="34" t="str">
        <f>IFERROR(TIME(0,0,AVERAGEIFS('VISSIM Travel Time Outputs'!$K:$K,'VISSIM Travel Time Outputs'!$D:$D,$D83,'VISSIM Travel Time Outputs'!$A:$A,"AVG",'VISSIM Travel Time Outputs'!$B:$B,EE$9)),"-")</f>
        <v>-</v>
      </c>
      <c r="EF83" s="34" t="str">
        <f>IFERROR(TIME(0,0,AVERAGEIFS('VISSIM Travel Time Outputs'!$K:$K,'VISSIM Travel Time Outputs'!$D:$D,$D83,'VISSIM Travel Time Outputs'!$A:$A,"AVG",'VISSIM Travel Time Outputs'!$B:$B,EF$9)),"-")</f>
        <v>-</v>
      </c>
      <c r="EG83" s="34" t="str">
        <f>IFERROR(TIME(0,0,AVERAGEIFS('VISSIM Travel Time Outputs'!$K:$K,'VISSIM Travel Time Outputs'!$D:$D,$D83,'VISSIM Travel Time Outputs'!$A:$A,"AVG",'VISSIM Travel Time Outputs'!$B:$B,EG$9)),"-")</f>
        <v>-</v>
      </c>
      <c r="EH83" s="34" t="str">
        <f>IFERROR(TIME(0,0,AVERAGEIFS('VISSIM Travel Time Outputs'!$K:$K,'VISSIM Travel Time Outputs'!$D:$D,$D83,'VISSIM Travel Time Outputs'!$A:$A,"AVG",'VISSIM Travel Time Outputs'!$B:$B,EH$9)),"-")</f>
        <v>-</v>
      </c>
      <c r="EI83" s="134" t="str">
        <f>IFERROR(TIME(0,0,AVERAGEIFS('VISSIM Travel Time Outputs'!$K:$K,'VISSIM Travel Time Outputs'!$D:$D,$D83,'VISSIM Travel Time Outputs'!$A:$A,"AVG",'VISSIM Travel Time Outputs'!$B:$B,EI$9)),"-")</f>
        <v>-</v>
      </c>
      <c r="EJ83" s="126"/>
      <c r="EK83" s="323" t="str">
        <f>IFERROR(AVERAGEIFS('VISSIM Travel Time Outputs'!$H:$H,'VISSIM Travel Time Outputs'!$D:$D,$D83,'VISSIM Travel Time Outputs'!$A:$A,"AVG",'VISSIM Travel Time Outputs'!$B:$B,EK$9),"-")</f>
        <v>-</v>
      </c>
      <c r="EL83" s="324" t="str">
        <f>IFERROR(AVERAGEIFS('VISSIM Travel Time Outputs'!$H:$H,'VISSIM Travel Time Outputs'!$D:$D,$D83,'VISSIM Travel Time Outputs'!$A:$A,"AVG",'VISSIM Travel Time Outputs'!$B:$B,EL$9),"-")</f>
        <v>-</v>
      </c>
      <c r="EM83" s="324" t="str">
        <f>IFERROR(AVERAGEIFS('VISSIM Travel Time Outputs'!$H:$H,'VISSIM Travel Time Outputs'!$D:$D,$D83,'VISSIM Travel Time Outputs'!$A:$A,"AVG",'VISSIM Travel Time Outputs'!$B:$B,EM$9),"-")</f>
        <v>-</v>
      </c>
      <c r="EN83" s="324" t="str">
        <f>IFERROR(AVERAGEIFS('VISSIM Travel Time Outputs'!$H:$H,'VISSIM Travel Time Outputs'!$D:$D,$D83,'VISSIM Travel Time Outputs'!$A:$A,"AVG",'VISSIM Travel Time Outputs'!$B:$B,EN$9),"-")</f>
        <v>-</v>
      </c>
      <c r="EO83" s="324" t="str">
        <f>IFERROR(AVERAGEIFS('VISSIM Travel Time Outputs'!$H:$H,'VISSIM Travel Time Outputs'!$D:$D,$D83,'VISSIM Travel Time Outputs'!$A:$A,"AVG",'VISSIM Travel Time Outputs'!$B:$B,EO$9),"-")</f>
        <v>-</v>
      </c>
      <c r="EP83" s="324" t="str">
        <f>IFERROR(AVERAGEIFS('VISSIM Travel Time Outputs'!$H:$H,'VISSIM Travel Time Outputs'!$D:$D,$D83,'VISSIM Travel Time Outputs'!$A:$A,"AVG",'VISSIM Travel Time Outputs'!$B:$B,EP$9),"-")</f>
        <v>-</v>
      </c>
      <c r="EQ83" s="324" t="str">
        <f>IFERROR(AVERAGEIFS('VISSIM Travel Time Outputs'!$H:$H,'VISSIM Travel Time Outputs'!$D:$D,$D83,'VISSIM Travel Time Outputs'!$A:$A,"AVG",'VISSIM Travel Time Outputs'!$B:$B,EQ$9),"-")</f>
        <v>-</v>
      </c>
      <c r="ER83" s="324" t="str">
        <f>IFERROR(AVERAGEIFS('VISSIM Travel Time Outputs'!$H:$H,'VISSIM Travel Time Outputs'!$D:$D,$D83,'VISSIM Travel Time Outputs'!$A:$A,"AVG",'VISSIM Travel Time Outputs'!$B:$B,ER$9),"-")</f>
        <v>-</v>
      </c>
      <c r="ES83" s="324" t="str">
        <f>IFERROR(AVERAGEIFS('VISSIM Travel Time Outputs'!$H:$H,'VISSIM Travel Time Outputs'!$D:$D,$D83,'VISSIM Travel Time Outputs'!$A:$A,"AVG",'VISSIM Travel Time Outputs'!$B:$B,ES$9),"-")</f>
        <v>-</v>
      </c>
      <c r="ET83" s="324" t="str">
        <f>IFERROR(AVERAGEIFS('VISSIM Travel Time Outputs'!$H:$H,'VISSIM Travel Time Outputs'!$D:$D,$D83,'VISSIM Travel Time Outputs'!$A:$A,"AVG",'VISSIM Travel Time Outputs'!$B:$B,ET$9),"-")</f>
        <v>-</v>
      </c>
      <c r="EU83" s="324" t="str">
        <f>IFERROR(AVERAGEIFS('VISSIM Travel Time Outputs'!$H:$H,'VISSIM Travel Time Outputs'!$D:$D,$D83,'VISSIM Travel Time Outputs'!$A:$A,"AVG",'VISSIM Travel Time Outputs'!$B:$B,EU$9),"-")</f>
        <v>-</v>
      </c>
      <c r="EV83" s="324" t="str">
        <f>IFERROR(AVERAGEIFS('VISSIM Travel Time Outputs'!$H:$H,'VISSIM Travel Time Outputs'!$D:$D,$D83,'VISSIM Travel Time Outputs'!$A:$A,"AVG",'VISSIM Travel Time Outputs'!$B:$B,EV$9),"-")</f>
        <v>-</v>
      </c>
      <c r="EW83" s="324" t="str">
        <f>IFERROR(AVERAGEIFS('VISSIM Travel Time Outputs'!$H:$H,'VISSIM Travel Time Outputs'!$D:$D,$D83,'VISSIM Travel Time Outputs'!$A:$A,"AVG",'VISSIM Travel Time Outputs'!$B:$B,EW$9),"-")</f>
        <v>-</v>
      </c>
      <c r="EX83" s="324" t="str">
        <f>IFERROR(AVERAGEIFS('VISSIM Travel Time Outputs'!$H:$H,'VISSIM Travel Time Outputs'!$D:$D,$D83,'VISSIM Travel Time Outputs'!$A:$A,"AVG",'VISSIM Travel Time Outputs'!$B:$B,EX$9),"-")</f>
        <v>-</v>
      </c>
      <c r="EY83" s="324" t="str">
        <f>IFERROR(AVERAGEIFS('VISSIM Travel Time Outputs'!$H:$H,'VISSIM Travel Time Outputs'!$D:$D,$D83,'VISSIM Travel Time Outputs'!$A:$A,"AVG",'VISSIM Travel Time Outputs'!$B:$B,EY$9),"-")</f>
        <v>-</v>
      </c>
      <c r="EZ83" s="325" t="str">
        <f>IFERROR(AVERAGEIFS('VISSIM Travel Time Outputs'!$H:$H,'VISSIM Travel Time Outputs'!$D:$D,$D83,'VISSIM Travel Time Outputs'!$A:$A,"AVG",'VISSIM Travel Time Outputs'!$B:$B,EZ$9),"-")</f>
        <v>-</v>
      </c>
      <c r="FA83" s="254"/>
      <c r="FB83" s="209" t="str">
        <f t="shared" si="44"/>
        <v>--</v>
      </c>
      <c r="FC83" s="354" t="str">
        <f t="shared" si="45"/>
        <v>--</v>
      </c>
      <c r="FD83" s="325">
        <f t="shared" si="46"/>
        <v>0</v>
      </c>
      <c r="FE83" s="331"/>
      <c r="FF83" s="209" t="str">
        <f>IFERROR(GETPIVOTDATA("Average of TRAVTM(40)",#REF!,"TIMEINT",FF$9,"VEHICLETRAVELTIMEMEASUREMENT",$D83)/3600/24,"--")</f>
        <v>--</v>
      </c>
      <c r="FG83" s="34" t="str">
        <f>IFERROR(GETPIVOTDATA("Average of TRAVTM(40)",#REF!,"TIMEINT",FG$9,"VEHICLETRAVELTIMEMEASUREMENT",$D83)/3600/24,"--")</f>
        <v>--</v>
      </c>
      <c r="FH83" s="34" t="str">
        <f>IFERROR(GETPIVOTDATA("Average of TRAVTM(40)",#REF!,"TIMEINT",FH$9,"VEHICLETRAVELTIMEMEASUREMENT",$D83)/3600/24,"--")</f>
        <v>--</v>
      </c>
      <c r="FI83" s="34" t="str">
        <f>IFERROR(GETPIVOTDATA("Average of TRAVTM(40)",#REF!,"TIMEINT",FI$9,"VEHICLETRAVELTIMEMEASUREMENT",$D83)/3600/24,"--")</f>
        <v>--</v>
      </c>
      <c r="FJ83" s="34" t="str">
        <f>IFERROR(GETPIVOTDATA("Average of TRAVTM(40)",#REF!,"TIMEINT",FJ$9,"VEHICLETRAVELTIMEMEASUREMENT",$D83)/3600/24,"--")</f>
        <v>--</v>
      </c>
      <c r="FK83" s="34" t="str">
        <f>IFERROR(GETPIVOTDATA("Average of TRAVTM(40)",#REF!,"TIMEINT",FK$9,"VEHICLETRAVELTIMEMEASUREMENT",$D83)/3600/24,"--")</f>
        <v>--</v>
      </c>
      <c r="FL83" s="34" t="str">
        <f>IFERROR(GETPIVOTDATA("Average of TRAVTM(40)",#REF!,"TIMEINT",FL$9,"VEHICLETRAVELTIMEMEASUREMENT",$D83)/3600/24,"--")</f>
        <v>--</v>
      </c>
      <c r="FM83" s="34" t="str">
        <f>IFERROR(GETPIVOTDATA("Average of TRAVTM(40)",#REF!,"TIMEINT",FM$9,"VEHICLETRAVELTIMEMEASUREMENT",$D83)/3600/24,"--")</f>
        <v>--</v>
      </c>
      <c r="FN83" s="34" t="str">
        <f>IFERROR(GETPIVOTDATA("Average of TRAVTM(40)",#REF!,"TIMEINT",FN$9,"VEHICLETRAVELTIMEMEASUREMENT",$D83)/3600/24,"--")</f>
        <v>--</v>
      </c>
      <c r="FO83" s="34" t="str">
        <f>IFERROR(GETPIVOTDATA("Average of TRAVTM(40)",#REF!,"TIMEINT",FO$9,"VEHICLETRAVELTIMEMEASUREMENT",$D83)/3600/24,"--")</f>
        <v>--</v>
      </c>
      <c r="FP83" s="34" t="str">
        <f>IFERROR(GETPIVOTDATA("Average of TRAVTM(40)",#REF!,"TIMEINT",FP$9,"VEHICLETRAVELTIMEMEASUREMENT",$D83)/3600/24,"--")</f>
        <v>--</v>
      </c>
      <c r="FQ83" s="34" t="str">
        <f>IFERROR(GETPIVOTDATA("Average of TRAVTM(40)",#REF!,"TIMEINT",FQ$9,"VEHICLETRAVELTIMEMEASUREMENT",$D83)/3600/24,"--")</f>
        <v>--</v>
      </c>
      <c r="FR83" s="34" t="str">
        <f>IFERROR(GETPIVOTDATA("Average of TRAVTM(40)",#REF!,"TIMEINT",FR$9,"VEHICLETRAVELTIMEMEASUREMENT",$D83)/3600/24,"--")</f>
        <v>--</v>
      </c>
      <c r="FS83" s="34" t="str">
        <f>IFERROR(GETPIVOTDATA("Average of TRAVTM(40)",#REF!,"TIMEINT",FS$9,"VEHICLETRAVELTIMEMEASUREMENT",$D83)/3600/24,"--")</f>
        <v>--</v>
      </c>
      <c r="FT83" s="34" t="str">
        <f>IFERROR(GETPIVOTDATA("Average of TRAVTM(40)",#REF!,"TIMEINT",FT$9,"VEHICLETRAVELTIMEMEASUREMENT",$D83)/3600/24,"--")</f>
        <v>--</v>
      </c>
      <c r="FU83" s="134" t="str">
        <f>IFERROR(GETPIVOTDATA("Average of TRAVTM(40)",#REF!,"TIMEINT",FU$9,"VEHICLETRAVELTIMEMEASUREMENT",$D83)/3600/24,"--")</f>
        <v>--</v>
      </c>
      <c r="FV83" s="331"/>
      <c r="FW83" s="323" t="str">
        <f>IFERROR(GETPIVOTDATA("Average of VEHS(40)",#REF!,"TIMEINT",FW$9,"VEHICLETRAVELTIMEMEASUREMENT",$D83),"--")</f>
        <v>--</v>
      </c>
      <c r="FX83" s="324" t="str">
        <f>IFERROR(GETPIVOTDATA("Average of VEHS(40)",#REF!,"TIMEINT",FX$9,"VEHICLETRAVELTIMEMEASUREMENT",$D83),"--")</f>
        <v>--</v>
      </c>
      <c r="FY83" s="324" t="str">
        <f>IFERROR(GETPIVOTDATA("Average of VEHS(40)",#REF!,"TIMEINT",FY$9,"VEHICLETRAVELTIMEMEASUREMENT",$D83),"--")</f>
        <v>--</v>
      </c>
      <c r="FZ83" s="324" t="str">
        <f>IFERROR(GETPIVOTDATA("Average of VEHS(40)",#REF!,"TIMEINT",FZ$9,"VEHICLETRAVELTIMEMEASUREMENT",$D83),"--")</f>
        <v>--</v>
      </c>
      <c r="GA83" s="324" t="str">
        <f>IFERROR(GETPIVOTDATA("Average of VEHS(40)",#REF!,"TIMEINT",GA$9,"VEHICLETRAVELTIMEMEASUREMENT",$D83),"--")</f>
        <v>--</v>
      </c>
      <c r="GB83" s="324" t="str">
        <f>IFERROR(GETPIVOTDATA("Average of VEHS(40)",#REF!,"TIMEINT",GB$9,"VEHICLETRAVELTIMEMEASUREMENT",$D83),"--")</f>
        <v>--</v>
      </c>
      <c r="GC83" s="324" t="str">
        <f>IFERROR(GETPIVOTDATA("Average of VEHS(40)",#REF!,"TIMEINT",GC$9,"VEHICLETRAVELTIMEMEASUREMENT",$D83),"--")</f>
        <v>--</v>
      </c>
      <c r="GD83" s="324" t="str">
        <f>IFERROR(GETPIVOTDATA("Average of VEHS(40)",#REF!,"TIMEINT",GD$9,"VEHICLETRAVELTIMEMEASUREMENT",$D83),"--")</f>
        <v>--</v>
      </c>
      <c r="GE83" s="324" t="str">
        <f>IFERROR(GETPIVOTDATA("Average of VEHS(40)",#REF!,"TIMEINT",GE$9,"VEHICLETRAVELTIMEMEASUREMENT",$D83),"--")</f>
        <v>--</v>
      </c>
      <c r="GF83" s="324" t="str">
        <f>IFERROR(GETPIVOTDATA("Average of VEHS(40)",#REF!,"TIMEINT",GF$9,"VEHICLETRAVELTIMEMEASUREMENT",$D83),"--")</f>
        <v>--</v>
      </c>
      <c r="GG83" s="324" t="str">
        <f>IFERROR(GETPIVOTDATA("Average of VEHS(40)",#REF!,"TIMEINT",GG$9,"VEHICLETRAVELTIMEMEASUREMENT",$D83),"--")</f>
        <v>--</v>
      </c>
      <c r="GH83" s="324" t="str">
        <f>IFERROR(GETPIVOTDATA("Average of VEHS(40)",#REF!,"TIMEINT",GH$9,"VEHICLETRAVELTIMEMEASUREMENT",$D83),"--")</f>
        <v>--</v>
      </c>
      <c r="GI83" s="324" t="str">
        <f>IFERROR(GETPIVOTDATA("Average of VEHS(40)",#REF!,"TIMEINT",GI$9,"VEHICLETRAVELTIMEMEASUREMENT",$D83),"--")</f>
        <v>--</v>
      </c>
      <c r="GJ83" s="324" t="str">
        <f>IFERROR(GETPIVOTDATA("Average of VEHS(40)",#REF!,"TIMEINT",GJ$9,"VEHICLETRAVELTIMEMEASUREMENT",$D83),"--")</f>
        <v>--</v>
      </c>
      <c r="GK83" s="324" t="str">
        <f>IFERROR(GETPIVOTDATA("Average of VEHS(40)",#REF!,"TIMEINT",GK$9,"VEHICLETRAVELTIMEMEASUREMENT",$D83),"--")</f>
        <v>--</v>
      </c>
      <c r="GL83" s="325" t="str">
        <f>IFERROR(GETPIVOTDATA("Average of VEHS(40)",#REF!,"TIMEINT",GL$9,"VEHICLETRAVELTIMEMEASUREMENT",$D83),"--")</f>
        <v>--</v>
      </c>
      <c r="GM83" s="331"/>
      <c r="GN83" s="209" t="str">
        <f t="shared" si="47"/>
        <v>--</v>
      </c>
      <c r="GO83" s="354" t="str">
        <f t="shared" si="48"/>
        <v>--</v>
      </c>
      <c r="GP83" s="325">
        <f t="shared" si="49"/>
        <v>0</v>
      </c>
      <c r="GQ83" s="331"/>
      <c r="GR83" s="209" t="str">
        <f>IFERROR(GETPIVOTDATA("Average of TRAVTM(60)",#REF!,"TIMEINT",GR$9,"VEHICLETRAVELTIMEMEASUREMENT",$D83)/3600/24,"--")</f>
        <v>--</v>
      </c>
      <c r="GS83" s="34" t="str">
        <f>IFERROR(GETPIVOTDATA("Average of TRAVTM(60)",#REF!,"TIMEINT",GS$9,"VEHICLETRAVELTIMEMEASUREMENT",$D83)/3600/24,"--")</f>
        <v>--</v>
      </c>
      <c r="GT83" s="34" t="str">
        <f>IFERROR(GETPIVOTDATA("Average of TRAVTM(60)",#REF!,"TIMEINT",GT$9,"VEHICLETRAVELTIMEMEASUREMENT",$D83)/3600/24,"--")</f>
        <v>--</v>
      </c>
      <c r="GU83" s="34" t="str">
        <f>IFERROR(GETPIVOTDATA("Average of TRAVTM(60)",#REF!,"TIMEINT",GU$9,"VEHICLETRAVELTIMEMEASUREMENT",$D83)/3600/24,"--")</f>
        <v>--</v>
      </c>
      <c r="GV83" s="34" t="str">
        <f>IFERROR(GETPIVOTDATA("Average of TRAVTM(60)",#REF!,"TIMEINT",GV$9,"VEHICLETRAVELTIMEMEASUREMENT",$D83)/3600/24,"--")</f>
        <v>--</v>
      </c>
      <c r="GW83" s="34" t="str">
        <f>IFERROR(GETPIVOTDATA("Average of TRAVTM(60)",#REF!,"TIMEINT",GW$9,"VEHICLETRAVELTIMEMEASUREMENT",$D83)/3600/24,"--")</f>
        <v>--</v>
      </c>
      <c r="GX83" s="34" t="str">
        <f>IFERROR(GETPIVOTDATA("Average of TRAVTM(60)",#REF!,"TIMEINT",GX$9,"VEHICLETRAVELTIMEMEASUREMENT",$D83)/3600/24,"--")</f>
        <v>--</v>
      </c>
      <c r="GY83" s="34" t="str">
        <f>IFERROR(GETPIVOTDATA("Average of TRAVTM(60)",#REF!,"TIMEINT",GY$9,"VEHICLETRAVELTIMEMEASUREMENT",$D83)/3600/24,"--")</f>
        <v>--</v>
      </c>
      <c r="GZ83" s="34" t="str">
        <f>IFERROR(GETPIVOTDATA("Average of TRAVTM(60)",#REF!,"TIMEINT",GZ$9,"VEHICLETRAVELTIMEMEASUREMENT",$D83)/3600/24,"--")</f>
        <v>--</v>
      </c>
      <c r="HA83" s="34" t="str">
        <f>IFERROR(GETPIVOTDATA("Average of TRAVTM(60)",#REF!,"TIMEINT",HA$9,"VEHICLETRAVELTIMEMEASUREMENT",$D83)/3600/24,"--")</f>
        <v>--</v>
      </c>
      <c r="HB83" s="34" t="str">
        <f>IFERROR(GETPIVOTDATA("Average of TRAVTM(60)",#REF!,"TIMEINT",HB$9,"VEHICLETRAVELTIMEMEASUREMENT",$D83)/3600/24,"--")</f>
        <v>--</v>
      </c>
      <c r="HC83" s="34" t="str">
        <f>IFERROR(GETPIVOTDATA("Average of TRAVTM(60)",#REF!,"TIMEINT",HC$9,"VEHICLETRAVELTIMEMEASUREMENT",$D83)/3600/24,"--")</f>
        <v>--</v>
      </c>
      <c r="HD83" s="34" t="str">
        <f>IFERROR(GETPIVOTDATA("Average of TRAVTM(60)",#REF!,"TIMEINT",HD$9,"VEHICLETRAVELTIMEMEASUREMENT",$D83)/3600/24,"--")</f>
        <v>--</v>
      </c>
      <c r="HE83" s="34" t="str">
        <f>IFERROR(GETPIVOTDATA("Average of TRAVTM(60)",#REF!,"TIMEINT",HE$9,"VEHICLETRAVELTIMEMEASUREMENT",$D83)/3600/24,"--")</f>
        <v>--</v>
      </c>
      <c r="HF83" s="34" t="str">
        <f>IFERROR(GETPIVOTDATA("Average of TRAVTM(60)",#REF!,"TIMEINT",HF$9,"VEHICLETRAVELTIMEMEASUREMENT",$D83)/3600/24,"--")</f>
        <v>--</v>
      </c>
      <c r="HG83" s="134" t="str">
        <f>IFERROR(GETPIVOTDATA("Average of TRAVTM(60)",#REF!,"TIMEINT",HG$9,"VEHICLETRAVELTIMEMEASUREMENT",$D83)/3600/24,"--")</f>
        <v>--</v>
      </c>
      <c r="HH83" s="331"/>
      <c r="HI83" s="323" t="str">
        <f>IFERROR(GETPIVOTDATA("Average of VEHS(60)",#REF!,"TIMEINT",HI$9,"VEHICLETRAVELTIMEMEASUREMENT",$D83),"--")</f>
        <v>--</v>
      </c>
      <c r="HJ83" s="324" t="str">
        <f>IFERROR(GETPIVOTDATA("Average of VEHS(60)",#REF!,"TIMEINT",HJ$9,"VEHICLETRAVELTIMEMEASUREMENT",$D83),"--")</f>
        <v>--</v>
      </c>
      <c r="HK83" s="324" t="str">
        <f>IFERROR(GETPIVOTDATA("Average of VEHS(60)",#REF!,"TIMEINT",HK$9,"VEHICLETRAVELTIMEMEASUREMENT",$D83),"--")</f>
        <v>--</v>
      </c>
      <c r="HL83" s="324" t="str">
        <f>IFERROR(GETPIVOTDATA("Average of VEHS(60)",#REF!,"TIMEINT",HL$9,"VEHICLETRAVELTIMEMEASUREMENT",$D83),"--")</f>
        <v>--</v>
      </c>
      <c r="HM83" s="324" t="str">
        <f>IFERROR(GETPIVOTDATA("Average of VEHS(60)",#REF!,"TIMEINT",HM$9,"VEHICLETRAVELTIMEMEASUREMENT",$D83),"--")</f>
        <v>--</v>
      </c>
      <c r="HN83" s="324" t="str">
        <f>IFERROR(GETPIVOTDATA("Average of VEHS(60)",#REF!,"TIMEINT",HN$9,"VEHICLETRAVELTIMEMEASUREMENT",$D83),"--")</f>
        <v>--</v>
      </c>
      <c r="HO83" s="324" t="str">
        <f>IFERROR(GETPIVOTDATA("Average of VEHS(60)",#REF!,"TIMEINT",HO$9,"VEHICLETRAVELTIMEMEASUREMENT",$D83),"--")</f>
        <v>--</v>
      </c>
      <c r="HP83" s="324" t="str">
        <f>IFERROR(GETPIVOTDATA("Average of VEHS(60)",#REF!,"TIMEINT",HP$9,"VEHICLETRAVELTIMEMEASUREMENT",$D83),"--")</f>
        <v>--</v>
      </c>
      <c r="HQ83" s="324" t="str">
        <f>IFERROR(GETPIVOTDATA("Average of VEHS(60)",#REF!,"TIMEINT",HQ$9,"VEHICLETRAVELTIMEMEASUREMENT",$D83),"--")</f>
        <v>--</v>
      </c>
      <c r="HR83" s="324" t="str">
        <f>IFERROR(GETPIVOTDATA("Average of VEHS(60)",#REF!,"TIMEINT",HR$9,"VEHICLETRAVELTIMEMEASUREMENT",$D83),"--")</f>
        <v>--</v>
      </c>
      <c r="HS83" s="324" t="str">
        <f>IFERROR(GETPIVOTDATA("Average of VEHS(60)",#REF!,"TIMEINT",HS$9,"VEHICLETRAVELTIMEMEASUREMENT",$D83),"--")</f>
        <v>--</v>
      </c>
      <c r="HT83" s="324" t="str">
        <f>IFERROR(GETPIVOTDATA("Average of VEHS(60)",#REF!,"TIMEINT",HT$9,"VEHICLETRAVELTIMEMEASUREMENT",$D83),"--")</f>
        <v>--</v>
      </c>
      <c r="HU83" s="324" t="str">
        <f>IFERROR(GETPIVOTDATA("Average of VEHS(60)",#REF!,"TIMEINT",HU$9,"VEHICLETRAVELTIMEMEASUREMENT",$D83),"--")</f>
        <v>--</v>
      </c>
      <c r="HV83" s="324" t="str">
        <f>IFERROR(GETPIVOTDATA("Average of VEHS(60)",#REF!,"TIMEINT",HV$9,"VEHICLETRAVELTIMEMEASUREMENT",$D83),"--")</f>
        <v>--</v>
      </c>
      <c r="HW83" s="324" t="str">
        <f>IFERROR(GETPIVOTDATA("Average of VEHS(60)",#REF!,"TIMEINT",HW$9,"VEHICLETRAVELTIMEMEASUREMENT",$D83),"--")</f>
        <v>--</v>
      </c>
      <c r="HX83" s="325" t="str">
        <f>IFERROR(GETPIVOTDATA("Average of VEHS(60)",#REF!,"TIMEINT",HX$9,"VEHICLETRAVELTIMEMEASUREMENT",$D83),"--")</f>
        <v>--</v>
      </c>
      <c r="HY83" s="331"/>
      <c r="HZ83" s="209" t="str">
        <f t="shared" si="50"/>
        <v>--</v>
      </c>
      <c r="IA83" s="354" t="str">
        <f t="shared" si="51"/>
        <v>--</v>
      </c>
      <c r="IB83" s="325">
        <f t="shared" si="52"/>
        <v>0</v>
      </c>
      <c r="IC83" s="638"/>
      <c r="ID83" s="323" t="str">
        <f>IFERROR(AVERAGEIFS('VISSIM Travel Time Outputs'!#REF!,'VISSIM Travel Time Outputs'!#REF!,$D83,'VISSIM Travel Time Outputs'!#REF!,"AVG",'VISSIM Travel Time Outputs'!#REF!,ID$9),"-")</f>
        <v>-</v>
      </c>
      <c r="IE83" s="324" t="str">
        <f>IFERROR(AVERAGEIFS('VISSIM Travel Time Outputs'!#REF!,'VISSIM Travel Time Outputs'!#REF!,$D83,'VISSIM Travel Time Outputs'!#REF!,"AVG",'VISSIM Travel Time Outputs'!#REF!,IE$9),"-")</f>
        <v>-</v>
      </c>
      <c r="IF83" s="324" t="str">
        <f>IFERROR(AVERAGEIFS('VISSIM Travel Time Outputs'!#REF!,'VISSIM Travel Time Outputs'!#REF!,$D83,'VISSIM Travel Time Outputs'!#REF!,"AVG",'VISSIM Travel Time Outputs'!#REF!,IF$9),"-")</f>
        <v>-</v>
      </c>
      <c r="IG83" s="324" t="str">
        <f>IFERROR(AVERAGEIFS('VISSIM Travel Time Outputs'!#REF!,'VISSIM Travel Time Outputs'!#REF!,$D83,'VISSIM Travel Time Outputs'!#REF!,"AVG",'VISSIM Travel Time Outputs'!#REF!,IG$9),"-")</f>
        <v>-</v>
      </c>
      <c r="IH83" s="324" t="str">
        <f>IFERROR(AVERAGEIFS('VISSIM Travel Time Outputs'!#REF!,'VISSIM Travel Time Outputs'!#REF!,$D83,'VISSIM Travel Time Outputs'!#REF!,"AVG",'VISSIM Travel Time Outputs'!#REF!,IH$9),"-")</f>
        <v>-</v>
      </c>
      <c r="II83" s="324" t="str">
        <f>IFERROR(AVERAGEIFS('VISSIM Travel Time Outputs'!#REF!,'VISSIM Travel Time Outputs'!#REF!,$D83,'VISSIM Travel Time Outputs'!#REF!,"AVG",'VISSIM Travel Time Outputs'!#REF!,II$9),"-")</f>
        <v>-</v>
      </c>
      <c r="IJ83" s="324" t="str">
        <f>IFERROR(AVERAGEIFS('VISSIM Travel Time Outputs'!#REF!,'VISSIM Travel Time Outputs'!#REF!,$D83,'VISSIM Travel Time Outputs'!#REF!,"AVG",'VISSIM Travel Time Outputs'!#REF!,IJ$9),"-")</f>
        <v>-</v>
      </c>
      <c r="IK83" s="324" t="str">
        <f>IFERROR(AVERAGEIFS('VISSIM Travel Time Outputs'!#REF!,'VISSIM Travel Time Outputs'!#REF!,$D83,'VISSIM Travel Time Outputs'!#REF!,"AVG",'VISSIM Travel Time Outputs'!#REF!,IK$9),"-")</f>
        <v>-</v>
      </c>
      <c r="IL83" s="324" t="str">
        <f>IFERROR(AVERAGEIFS('VISSIM Travel Time Outputs'!#REF!,'VISSIM Travel Time Outputs'!#REF!,$D83,'VISSIM Travel Time Outputs'!#REF!,"AVG",'VISSIM Travel Time Outputs'!#REF!,IL$9),"-")</f>
        <v>-</v>
      </c>
      <c r="IM83" s="324" t="str">
        <f>IFERROR(AVERAGEIFS('VISSIM Travel Time Outputs'!#REF!,'VISSIM Travel Time Outputs'!#REF!,$D83,'VISSIM Travel Time Outputs'!#REF!,"AVG",'VISSIM Travel Time Outputs'!#REF!,IM$9),"-")</f>
        <v>-</v>
      </c>
      <c r="IN83" s="324" t="str">
        <f>IFERROR(AVERAGEIFS('VISSIM Travel Time Outputs'!#REF!,'VISSIM Travel Time Outputs'!#REF!,$D83,'VISSIM Travel Time Outputs'!#REF!,"AVG",'VISSIM Travel Time Outputs'!#REF!,IN$9),"-")</f>
        <v>-</v>
      </c>
      <c r="IO83" s="324" t="str">
        <f>IFERROR(AVERAGEIFS('VISSIM Travel Time Outputs'!#REF!,'VISSIM Travel Time Outputs'!#REF!,$D83,'VISSIM Travel Time Outputs'!#REF!,"AVG",'VISSIM Travel Time Outputs'!#REF!,IO$9),"-")</f>
        <v>-</v>
      </c>
      <c r="IP83" s="324" t="str">
        <f>IFERROR(AVERAGEIFS('VISSIM Travel Time Outputs'!#REF!,'VISSIM Travel Time Outputs'!#REF!,$D83,'VISSIM Travel Time Outputs'!#REF!,"AVG",'VISSIM Travel Time Outputs'!#REF!,IP$9),"-")</f>
        <v>-</v>
      </c>
      <c r="IQ83" s="324" t="str">
        <f>IFERROR(AVERAGEIFS('VISSIM Travel Time Outputs'!#REF!,'VISSIM Travel Time Outputs'!#REF!,$D83,'VISSIM Travel Time Outputs'!#REF!,"AVG",'VISSIM Travel Time Outputs'!#REF!,IQ$9),"-")</f>
        <v>-</v>
      </c>
      <c r="IR83" s="324" t="str">
        <f>IFERROR(AVERAGEIFS('VISSIM Travel Time Outputs'!#REF!,'VISSIM Travel Time Outputs'!#REF!,$D83,'VISSIM Travel Time Outputs'!#REF!,"AVG",'VISSIM Travel Time Outputs'!#REF!,IR$9),"-")</f>
        <v>-</v>
      </c>
      <c r="IS83" s="325" t="str">
        <f>IFERROR(AVERAGEIFS('VISSIM Travel Time Outputs'!#REF!,'VISSIM Travel Time Outputs'!#REF!,$D83,'VISSIM Travel Time Outputs'!#REF!,"AVG",'VISSIM Travel Time Outputs'!#REF!,IS$9),"-")</f>
        <v>-</v>
      </c>
      <c r="IT83" s="325" t="str">
        <f t="shared" si="53"/>
        <v>--</v>
      </c>
    </row>
    <row r="84" spans="1:254" x14ac:dyDescent="0.35">
      <c r="A84" s="252" t="str">
        <f t="shared" si="34"/>
        <v>H</v>
      </c>
      <c r="B84" s="319">
        <f t="shared" si="54"/>
        <v>75</v>
      </c>
      <c r="C84" s="413">
        <f>INDEX('Input - Travel Times'!$B$3:$AH$103,MATCH($B84,'Input - Travel Times'!$B$3:$B$103,0),MATCH(C$9,'Input - Travel Times'!$B$3:$AH$3,0))</f>
        <v>0</v>
      </c>
      <c r="D84" s="150">
        <f>INDEX('Input - Travel Times'!$B$3:$AH$103,MATCH($B84,'Input - Travel Times'!$B$3:$B$103,0),MATCH(D$9,'Input - Travel Times'!$B$3:$AH$3,0))</f>
        <v>0</v>
      </c>
      <c r="E84" s="518">
        <f>TIME(0,0,INDEX('Input - Travel Times'!$B$3:$AH$103,MATCH($B84,'Input - Travel Times'!$B$3:$B$103,0),MATCH(E$9,'Input - Travel Times'!$B$3:$AH$3,0)))</f>
        <v>0</v>
      </c>
      <c r="F84" s="518">
        <f>TIME(0,0,INDEX('Input - Travel Times'!$B$3:$AH$103,MATCH($B84,'Input - Travel Times'!$B$3:$B$103,0),MATCH(F$9,'Input - Travel Times'!$B$3:$AH$3,0)))</f>
        <v>0</v>
      </c>
      <c r="G84" s="518">
        <f>TIME(0,0,INDEX('Input - Travel Times'!$B$3:$AH$103,MATCH($B84,'Input - Travel Times'!$B$3:$B$103,0),MATCH(G$9,'Input - Travel Times'!$B$3:$AH$3,0)))</f>
        <v>0</v>
      </c>
      <c r="H84" s="518">
        <f>TIME(0,0,INDEX('Input - Travel Times'!$B$3:$AH$103,MATCH($B84,'Input - Travel Times'!$B$3:$B$103,0),MATCH(H$9,'Input - Travel Times'!$B$3:$AH$3,0)))</f>
        <v>0</v>
      </c>
      <c r="J84" s="209" t="str">
        <f>IFERROR(TIME(0,0,AVERAGEIFS('VISSIM Travel Time Outputs'!$I:$I,'VISSIM Travel Time Outputs'!$D:$D,$D84,'VISSIM Travel Time Outputs'!$A:$A,"AVG",'VISSIM Travel Time Outputs'!$B:$B,J$9)),"-")</f>
        <v>-</v>
      </c>
      <c r="K84" s="34" t="str">
        <f>IFERROR(TIME(0,0,AVERAGEIFS('VISSIM Travel Time Outputs'!$I:$I,'VISSIM Travel Time Outputs'!$D:$D,$D84,'VISSIM Travel Time Outputs'!$A:$A,"AVG",'VISSIM Travel Time Outputs'!$B:$B,K$9)),"-")</f>
        <v>-</v>
      </c>
      <c r="L84" s="34" t="str">
        <f>IFERROR(TIME(0,0,AVERAGEIFS('VISSIM Travel Time Outputs'!$I:$I,'VISSIM Travel Time Outputs'!$D:$D,$D84,'VISSIM Travel Time Outputs'!$A:$A,"AVG",'VISSIM Travel Time Outputs'!$B:$B,L$9)),"-")</f>
        <v>-</v>
      </c>
      <c r="M84" s="34" t="str">
        <f>IFERROR(TIME(0,0,AVERAGEIFS('VISSIM Travel Time Outputs'!$I:$I,'VISSIM Travel Time Outputs'!$D:$D,$D84,'VISSIM Travel Time Outputs'!$A:$A,"AVG",'VISSIM Travel Time Outputs'!$B:$B,M$9)),"-")</f>
        <v>-</v>
      </c>
      <c r="N84" s="34" t="str">
        <f>IFERROR(TIME(0,0,AVERAGEIFS('VISSIM Travel Time Outputs'!$I:$I,'VISSIM Travel Time Outputs'!$D:$D,$D84,'VISSIM Travel Time Outputs'!$A:$A,"AVG",'VISSIM Travel Time Outputs'!$B:$B,N$9)),"-")</f>
        <v>-</v>
      </c>
      <c r="O84" s="34" t="str">
        <f>IFERROR(TIME(0,0,AVERAGEIFS('VISSIM Travel Time Outputs'!$I:$I,'VISSIM Travel Time Outputs'!$D:$D,$D84,'VISSIM Travel Time Outputs'!$A:$A,"AVG",'VISSIM Travel Time Outputs'!$B:$B,O$9)),"-")</f>
        <v>-</v>
      </c>
      <c r="P84" s="34" t="str">
        <f>IFERROR(TIME(0,0,AVERAGEIFS('VISSIM Travel Time Outputs'!$I:$I,'VISSIM Travel Time Outputs'!$D:$D,$D84,'VISSIM Travel Time Outputs'!$A:$A,"AVG",'VISSIM Travel Time Outputs'!$B:$B,P$9)),"-")</f>
        <v>-</v>
      </c>
      <c r="Q84" s="34" t="str">
        <f>IFERROR(TIME(0,0,AVERAGEIFS('VISSIM Travel Time Outputs'!$I:$I,'VISSIM Travel Time Outputs'!$D:$D,$D84,'VISSIM Travel Time Outputs'!$A:$A,"AVG",'VISSIM Travel Time Outputs'!$B:$B,Q$9)),"-")</f>
        <v>-</v>
      </c>
      <c r="R84" s="34" t="str">
        <f>IFERROR(TIME(0,0,AVERAGEIFS('VISSIM Travel Time Outputs'!$I:$I,'VISSIM Travel Time Outputs'!$D:$D,$D84,'VISSIM Travel Time Outputs'!$A:$A,"AVG",'VISSIM Travel Time Outputs'!$B:$B,R$9)),"-")</f>
        <v>-</v>
      </c>
      <c r="S84" s="34" t="str">
        <f>IFERROR(TIME(0,0,AVERAGEIFS('VISSIM Travel Time Outputs'!$I:$I,'VISSIM Travel Time Outputs'!$D:$D,$D84,'VISSIM Travel Time Outputs'!$A:$A,"AVG",'VISSIM Travel Time Outputs'!$B:$B,S$9)),"-")</f>
        <v>-</v>
      </c>
      <c r="T84" s="34" t="str">
        <f>IFERROR(TIME(0,0,AVERAGEIFS('VISSIM Travel Time Outputs'!$I:$I,'VISSIM Travel Time Outputs'!$D:$D,$D84,'VISSIM Travel Time Outputs'!$A:$A,"AVG",'VISSIM Travel Time Outputs'!$B:$B,T$9)),"-")</f>
        <v>-</v>
      </c>
      <c r="U84" s="34" t="str">
        <f>IFERROR(TIME(0,0,AVERAGEIFS('VISSIM Travel Time Outputs'!$I:$I,'VISSIM Travel Time Outputs'!$D:$D,$D84,'VISSIM Travel Time Outputs'!$A:$A,"AVG",'VISSIM Travel Time Outputs'!$B:$B,U$9)),"-")</f>
        <v>-</v>
      </c>
      <c r="V84" s="34" t="str">
        <f>IFERROR(TIME(0,0,AVERAGEIFS('VISSIM Travel Time Outputs'!$I:$I,'VISSIM Travel Time Outputs'!$D:$D,$D84,'VISSIM Travel Time Outputs'!$A:$A,"AVG",'VISSIM Travel Time Outputs'!$B:$B,V$9)),"-")</f>
        <v>-</v>
      </c>
      <c r="W84" s="34" t="str">
        <f>IFERROR(TIME(0,0,AVERAGEIFS('VISSIM Travel Time Outputs'!$I:$I,'VISSIM Travel Time Outputs'!$D:$D,$D84,'VISSIM Travel Time Outputs'!$A:$A,"AVG",'VISSIM Travel Time Outputs'!$B:$B,W$9)),"-")</f>
        <v>-</v>
      </c>
      <c r="X84" s="34" t="str">
        <f>IFERROR(TIME(0,0,AVERAGEIFS('VISSIM Travel Time Outputs'!$I:$I,'VISSIM Travel Time Outputs'!$D:$D,$D84,'VISSIM Travel Time Outputs'!$A:$A,"AVG",'VISSIM Travel Time Outputs'!$B:$B,X$9)),"-")</f>
        <v>-</v>
      </c>
      <c r="Y84" s="134" t="str">
        <f>IFERROR(TIME(0,0,AVERAGEIFS('VISSIM Travel Time Outputs'!$I:$I,'VISSIM Travel Time Outputs'!$D:$D,$D84,'VISSIM Travel Time Outputs'!$A:$A,"AVG",'VISSIM Travel Time Outputs'!$B:$B,Y$9)),"-")</f>
        <v>-</v>
      </c>
      <c r="Z84" s="254"/>
      <c r="AA84" s="323" t="str">
        <f>IFERROR(AVERAGEIFS('VISSIM Travel Time Outputs'!$F:$F,'VISSIM Travel Time Outputs'!$D:$D,$D84,'VISSIM Travel Time Outputs'!$A:$A,"AVG",'VISSIM Travel Time Outputs'!$B:$B,AA$9),"-")</f>
        <v>-</v>
      </c>
      <c r="AB84" s="324" t="str">
        <f>IFERROR(AVERAGEIFS('VISSIM Travel Time Outputs'!$F:$F,'VISSIM Travel Time Outputs'!$D:$D,$D84,'VISSIM Travel Time Outputs'!$A:$A,"AVG",'VISSIM Travel Time Outputs'!$B:$B,AB$9),"-")</f>
        <v>-</v>
      </c>
      <c r="AC84" s="324" t="str">
        <f>IFERROR(AVERAGEIFS('VISSIM Travel Time Outputs'!$F:$F,'VISSIM Travel Time Outputs'!$D:$D,$D84,'VISSIM Travel Time Outputs'!$A:$A,"AVG",'VISSIM Travel Time Outputs'!$B:$B,AC$9),"-")</f>
        <v>-</v>
      </c>
      <c r="AD84" s="324" t="str">
        <f>IFERROR(AVERAGEIFS('VISSIM Travel Time Outputs'!$F:$F,'VISSIM Travel Time Outputs'!$D:$D,$D84,'VISSIM Travel Time Outputs'!$A:$A,"AVG",'VISSIM Travel Time Outputs'!$B:$B,AD$9),"-")</f>
        <v>-</v>
      </c>
      <c r="AE84" s="324" t="str">
        <f>IFERROR(AVERAGEIFS('VISSIM Travel Time Outputs'!$F:$F,'VISSIM Travel Time Outputs'!$D:$D,$D84,'VISSIM Travel Time Outputs'!$A:$A,"AVG",'VISSIM Travel Time Outputs'!$B:$B,AE$9),"-")</f>
        <v>-</v>
      </c>
      <c r="AF84" s="324" t="str">
        <f>IFERROR(AVERAGEIFS('VISSIM Travel Time Outputs'!$F:$F,'VISSIM Travel Time Outputs'!$D:$D,$D84,'VISSIM Travel Time Outputs'!$A:$A,"AVG",'VISSIM Travel Time Outputs'!$B:$B,AF$9),"-")</f>
        <v>-</v>
      </c>
      <c r="AG84" s="324" t="str">
        <f>IFERROR(AVERAGEIFS('VISSIM Travel Time Outputs'!$F:$F,'VISSIM Travel Time Outputs'!$D:$D,$D84,'VISSIM Travel Time Outputs'!$A:$A,"AVG",'VISSIM Travel Time Outputs'!$B:$B,AG$9),"-")</f>
        <v>-</v>
      </c>
      <c r="AH84" s="324" t="str">
        <f>IFERROR(AVERAGEIFS('VISSIM Travel Time Outputs'!$F:$F,'VISSIM Travel Time Outputs'!$D:$D,$D84,'VISSIM Travel Time Outputs'!$A:$A,"AVG",'VISSIM Travel Time Outputs'!$B:$B,AH$9),"-")</f>
        <v>-</v>
      </c>
      <c r="AI84" s="324" t="str">
        <f>IFERROR(AVERAGEIFS('VISSIM Travel Time Outputs'!$F:$F,'VISSIM Travel Time Outputs'!$D:$D,$D84,'VISSIM Travel Time Outputs'!$A:$A,"AVG",'VISSIM Travel Time Outputs'!$B:$B,AI$9),"-")</f>
        <v>-</v>
      </c>
      <c r="AJ84" s="324" t="str">
        <f>IFERROR(AVERAGEIFS('VISSIM Travel Time Outputs'!$F:$F,'VISSIM Travel Time Outputs'!$D:$D,$D84,'VISSIM Travel Time Outputs'!$A:$A,"AVG",'VISSIM Travel Time Outputs'!$B:$B,AJ$9),"-")</f>
        <v>-</v>
      </c>
      <c r="AK84" s="324" t="str">
        <f>IFERROR(AVERAGEIFS('VISSIM Travel Time Outputs'!$F:$F,'VISSIM Travel Time Outputs'!$D:$D,$D84,'VISSIM Travel Time Outputs'!$A:$A,"AVG",'VISSIM Travel Time Outputs'!$B:$B,AK$9),"-")</f>
        <v>-</v>
      </c>
      <c r="AL84" s="324" t="str">
        <f>IFERROR(AVERAGEIFS('VISSIM Travel Time Outputs'!$F:$F,'VISSIM Travel Time Outputs'!$D:$D,$D84,'VISSIM Travel Time Outputs'!$A:$A,"AVG",'VISSIM Travel Time Outputs'!$B:$B,AL$9),"-")</f>
        <v>-</v>
      </c>
      <c r="AM84" s="324" t="str">
        <f>IFERROR(AVERAGEIFS('VISSIM Travel Time Outputs'!$F:$F,'VISSIM Travel Time Outputs'!$D:$D,$D84,'VISSIM Travel Time Outputs'!$A:$A,"AVG",'VISSIM Travel Time Outputs'!$B:$B,AM$9),"-")</f>
        <v>-</v>
      </c>
      <c r="AN84" s="324" t="str">
        <f>IFERROR(AVERAGEIFS('VISSIM Travel Time Outputs'!$F:$F,'VISSIM Travel Time Outputs'!$D:$D,$D84,'VISSIM Travel Time Outputs'!$A:$A,"AVG",'VISSIM Travel Time Outputs'!$B:$B,AN$9),"-")</f>
        <v>-</v>
      </c>
      <c r="AO84" s="324" t="str">
        <f>IFERROR(AVERAGEIFS('VISSIM Travel Time Outputs'!$F:$F,'VISSIM Travel Time Outputs'!$D:$D,$D84,'VISSIM Travel Time Outputs'!$A:$A,"AVG",'VISSIM Travel Time Outputs'!$B:$B,AO$9),"-")</f>
        <v>-</v>
      </c>
      <c r="AP84" s="325" t="str">
        <f>IFERROR(AVERAGEIFS('VISSIM Travel Time Outputs'!$F:$F,'VISSIM Travel Time Outputs'!$D:$D,$D84,'VISSIM Travel Time Outputs'!$A:$A,"AVG",'VISSIM Travel Time Outputs'!$B:$B,AP$9),"-")</f>
        <v>-</v>
      </c>
      <c r="AQ84" s="331"/>
      <c r="AR84" s="209" t="str">
        <f t="shared" si="35"/>
        <v>--</v>
      </c>
      <c r="AS84" s="354" t="str">
        <f t="shared" si="36"/>
        <v>--</v>
      </c>
      <c r="AT84" s="325">
        <f t="shared" si="37"/>
        <v>0</v>
      </c>
      <c r="AU84" s="255"/>
      <c r="AV84" s="209" t="str">
        <f>IFERROR(TIME(0,0,AVERAGEIFS('VISSIM Travel Time Outputs'!$J:$J,'VISSIM Travel Time Outputs'!$D:$D,$D84,'VISSIM Travel Time Outputs'!$A:$A,"AVG",'VISSIM Travel Time Outputs'!$B:$B,AV$9)),"-")</f>
        <v>-</v>
      </c>
      <c r="AW84" s="34" t="str">
        <f>IFERROR(TIME(0,0,AVERAGEIFS('VISSIM Travel Time Outputs'!$J:$J,'VISSIM Travel Time Outputs'!$D:$D,$D84,'VISSIM Travel Time Outputs'!$A:$A,"AVG",'VISSIM Travel Time Outputs'!$B:$B,AW$9)),"-")</f>
        <v>-</v>
      </c>
      <c r="AX84" s="34" t="str">
        <f>IFERROR(TIME(0,0,AVERAGEIFS('VISSIM Travel Time Outputs'!$J:$J,'VISSIM Travel Time Outputs'!$D:$D,$D84,'VISSIM Travel Time Outputs'!$A:$A,"AVG",'VISSIM Travel Time Outputs'!$B:$B,AX$9)),"-")</f>
        <v>-</v>
      </c>
      <c r="AY84" s="34" t="str">
        <f>IFERROR(TIME(0,0,AVERAGEIFS('VISSIM Travel Time Outputs'!$J:$J,'VISSIM Travel Time Outputs'!$D:$D,$D84,'VISSIM Travel Time Outputs'!$A:$A,"AVG",'VISSIM Travel Time Outputs'!$B:$B,AY$9)),"-")</f>
        <v>-</v>
      </c>
      <c r="AZ84" s="34" t="str">
        <f>IFERROR(TIME(0,0,AVERAGEIFS('VISSIM Travel Time Outputs'!$J:$J,'VISSIM Travel Time Outputs'!$D:$D,$D84,'VISSIM Travel Time Outputs'!$A:$A,"AVG",'VISSIM Travel Time Outputs'!$B:$B,AZ$9)),"-")</f>
        <v>-</v>
      </c>
      <c r="BA84" s="34" t="str">
        <f>IFERROR(TIME(0,0,AVERAGEIFS('VISSIM Travel Time Outputs'!$J:$J,'VISSIM Travel Time Outputs'!$D:$D,$D84,'VISSIM Travel Time Outputs'!$A:$A,"AVG",'VISSIM Travel Time Outputs'!$B:$B,BA$9)),"-")</f>
        <v>-</v>
      </c>
      <c r="BB84" s="34" t="str">
        <f>IFERROR(TIME(0,0,AVERAGEIFS('VISSIM Travel Time Outputs'!$J:$J,'VISSIM Travel Time Outputs'!$D:$D,$D84,'VISSIM Travel Time Outputs'!$A:$A,"AVG",'VISSIM Travel Time Outputs'!$B:$B,BB$9)),"-")</f>
        <v>-</v>
      </c>
      <c r="BC84" s="34" t="str">
        <f>IFERROR(TIME(0,0,AVERAGEIFS('VISSIM Travel Time Outputs'!$J:$J,'VISSIM Travel Time Outputs'!$D:$D,$D84,'VISSIM Travel Time Outputs'!$A:$A,"AVG",'VISSIM Travel Time Outputs'!$B:$B,BC$9)),"-")</f>
        <v>-</v>
      </c>
      <c r="BD84" s="34" t="str">
        <f>IFERROR(TIME(0,0,AVERAGEIFS('VISSIM Travel Time Outputs'!$J:$J,'VISSIM Travel Time Outputs'!$D:$D,$D84,'VISSIM Travel Time Outputs'!$A:$A,"AVG",'VISSIM Travel Time Outputs'!$B:$B,BD$9)),"-")</f>
        <v>-</v>
      </c>
      <c r="BE84" s="34" t="str">
        <f>IFERROR(TIME(0,0,AVERAGEIFS('VISSIM Travel Time Outputs'!$J:$J,'VISSIM Travel Time Outputs'!$D:$D,$D84,'VISSIM Travel Time Outputs'!$A:$A,"AVG",'VISSIM Travel Time Outputs'!$B:$B,BE$9)),"-")</f>
        <v>-</v>
      </c>
      <c r="BF84" s="34" t="str">
        <f>IFERROR(TIME(0,0,AVERAGEIFS('VISSIM Travel Time Outputs'!$J:$J,'VISSIM Travel Time Outputs'!$D:$D,$D84,'VISSIM Travel Time Outputs'!$A:$A,"AVG",'VISSIM Travel Time Outputs'!$B:$B,BF$9)),"-")</f>
        <v>-</v>
      </c>
      <c r="BG84" s="34" t="str">
        <f>IFERROR(TIME(0,0,AVERAGEIFS('VISSIM Travel Time Outputs'!$J:$J,'VISSIM Travel Time Outputs'!$D:$D,$D84,'VISSIM Travel Time Outputs'!$A:$A,"AVG",'VISSIM Travel Time Outputs'!$B:$B,BG$9)),"-")</f>
        <v>-</v>
      </c>
      <c r="BH84" s="34" t="str">
        <f>IFERROR(TIME(0,0,AVERAGEIFS('VISSIM Travel Time Outputs'!$J:$J,'VISSIM Travel Time Outputs'!$D:$D,$D84,'VISSIM Travel Time Outputs'!$A:$A,"AVG",'VISSIM Travel Time Outputs'!$B:$B,BH$9)),"-")</f>
        <v>-</v>
      </c>
      <c r="BI84" s="34" t="str">
        <f>IFERROR(TIME(0,0,AVERAGEIFS('VISSIM Travel Time Outputs'!$J:$J,'VISSIM Travel Time Outputs'!$D:$D,$D84,'VISSIM Travel Time Outputs'!$A:$A,"AVG",'VISSIM Travel Time Outputs'!$B:$B,BI$9)),"-")</f>
        <v>-</v>
      </c>
      <c r="BJ84" s="34" t="str">
        <f>IFERROR(TIME(0,0,AVERAGEIFS('VISSIM Travel Time Outputs'!$J:$J,'VISSIM Travel Time Outputs'!$D:$D,$D84,'VISSIM Travel Time Outputs'!$A:$A,"AVG",'VISSIM Travel Time Outputs'!$B:$B,BJ$9)),"-")</f>
        <v>-</v>
      </c>
      <c r="BK84" s="134" t="str">
        <f>IFERROR(TIME(0,0,AVERAGEIFS('VISSIM Travel Time Outputs'!$J:$J,'VISSIM Travel Time Outputs'!$D:$D,$D84,'VISSIM Travel Time Outputs'!$A:$A,"AVG",'VISSIM Travel Time Outputs'!$B:$B,BK$9)),"-")</f>
        <v>-</v>
      </c>
      <c r="BL84" s="126"/>
      <c r="BM84" s="323" t="str">
        <f>IFERROR(AVERAGEIFS('VISSIM Travel Time Outputs'!$G:$G,'VISSIM Travel Time Outputs'!$D:$D,$D84,'VISSIM Travel Time Outputs'!$A:$A,"AVG",'VISSIM Travel Time Outputs'!$B:$B,BM$9),"-")</f>
        <v>-</v>
      </c>
      <c r="BN84" s="324" t="str">
        <f>IFERROR(AVERAGEIFS('VISSIM Travel Time Outputs'!$G:$G,'VISSIM Travel Time Outputs'!$D:$D,$D84,'VISSIM Travel Time Outputs'!$A:$A,"AVG",'VISSIM Travel Time Outputs'!$B:$B,BN$9),"-")</f>
        <v>-</v>
      </c>
      <c r="BO84" s="324" t="str">
        <f>IFERROR(AVERAGEIFS('VISSIM Travel Time Outputs'!$G:$G,'VISSIM Travel Time Outputs'!$D:$D,$D84,'VISSIM Travel Time Outputs'!$A:$A,"AVG",'VISSIM Travel Time Outputs'!$B:$B,BO$9),"-")</f>
        <v>-</v>
      </c>
      <c r="BP84" s="324" t="str">
        <f>IFERROR(AVERAGEIFS('VISSIM Travel Time Outputs'!$G:$G,'VISSIM Travel Time Outputs'!$D:$D,$D84,'VISSIM Travel Time Outputs'!$A:$A,"AVG",'VISSIM Travel Time Outputs'!$B:$B,BP$9),"-")</f>
        <v>-</v>
      </c>
      <c r="BQ84" s="324" t="str">
        <f>IFERROR(AVERAGEIFS('VISSIM Travel Time Outputs'!$G:$G,'VISSIM Travel Time Outputs'!$D:$D,$D84,'VISSIM Travel Time Outputs'!$A:$A,"AVG",'VISSIM Travel Time Outputs'!$B:$B,BQ$9),"-")</f>
        <v>-</v>
      </c>
      <c r="BR84" s="324" t="str">
        <f>IFERROR(AVERAGEIFS('VISSIM Travel Time Outputs'!$G:$G,'VISSIM Travel Time Outputs'!$D:$D,$D84,'VISSIM Travel Time Outputs'!$A:$A,"AVG",'VISSIM Travel Time Outputs'!$B:$B,BR$9),"-")</f>
        <v>-</v>
      </c>
      <c r="BS84" s="324" t="str">
        <f>IFERROR(AVERAGEIFS('VISSIM Travel Time Outputs'!$G:$G,'VISSIM Travel Time Outputs'!$D:$D,$D84,'VISSIM Travel Time Outputs'!$A:$A,"AVG",'VISSIM Travel Time Outputs'!$B:$B,BS$9),"-")</f>
        <v>-</v>
      </c>
      <c r="BT84" s="324" t="str">
        <f>IFERROR(AVERAGEIFS('VISSIM Travel Time Outputs'!$G:$G,'VISSIM Travel Time Outputs'!$D:$D,$D84,'VISSIM Travel Time Outputs'!$A:$A,"AVG",'VISSIM Travel Time Outputs'!$B:$B,BT$9),"-")</f>
        <v>-</v>
      </c>
      <c r="BU84" s="324" t="str">
        <f>IFERROR(AVERAGEIFS('VISSIM Travel Time Outputs'!$G:$G,'VISSIM Travel Time Outputs'!$D:$D,$D84,'VISSIM Travel Time Outputs'!$A:$A,"AVG",'VISSIM Travel Time Outputs'!$B:$B,BU$9),"-")</f>
        <v>-</v>
      </c>
      <c r="BV84" s="324" t="str">
        <f>IFERROR(AVERAGEIFS('VISSIM Travel Time Outputs'!$G:$G,'VISSIM Travel Time Outputs'!$D:$D,$D84,'VISSIM Travel Time Outputs'!$A:$A,"AVG",'VISSIM Travel Time Outputs'!$B:$B,BV$9),"-")</f>
        <v>-</v>
      </c>
      <c r="BW84" s="324" t="str">
        <f>IFERROR(AVERAGEIFS('VISSIM Travel Time Outputs'!$G:$G,'VISSIM Travel Time Outputs'!$D:$D,$D84,'VISSIM Travel Time Outputs'!$A:$A,"AVG",'VISSIM Travel Time Outputs'!$B:$B,BW$9),"-")</f>
        <v>-</v>
      </c>
      <c r="BX84" s="324" t="str">
        <f>IFERROR(AVERAGEIFS('VISSIM Travel Time Outputs'!$G:$G,'VISSIM Travel Time Outputs'!$D:$D,$D84,'VISSIM Travel Time Outputs'!$A:$A,"AVG",'VISSIM Travel Time Outputs'!$B:$B,BX$9),"-")</f>
        <v>-</v>
      </c>
      <c r="BY84" s="324" t="str">
        <f>IFERROR(AVERAGEIFS('VISSIM Travel Time Outputs'!$G:$G,'VISSIM Travel Time Outputs'!$D:$D,$D84,'VISSIM Travel Time Outputs'!$A:$A,"AVG",'VISSIM Travel Time Outputs'!$B:$B,BY$9),"-")</f>
        <v>-</v>
      </c>
      <c r="BZ84" s="324" t="str">
        <f>IFERROR(AVERAGEIFS('VISSIM Travel Time Outputs'!$G:$G,'VISSIM Travel Time Outputs'!$D:$D,$D84,'VISSIM Travel Time Outputs'!$A:$A,"AVG",'VISSIM Travel Time Outputs'!$B:$B,BZ$9),"-")</f>
        <v>-</v>
      </c>
      <c r="CA84" s="324" t="str">
        <f>IFERROR(AVERAGEIFS('VISSIM Travel Time Outputs'!$G:$G,'VISSIM Travel Time Outputs'!$D:$D,$D84,'VISSIM Travel Time Outputs'!$A:$A,"AVG",'VISSIM Travel Time Outputs'!$B:$B,CA$9),"-")</f>
        <v>-</v>
      </c>
      <c r="CB84" s="325" t="str">
        <f>IFERROR(AVERAGEIFS('VISSIM Travel Time Outputs'!$G:$G,'VISSIM Travel Time Outputs'!$D:$D,$D84,'VISSIM Travel Time Outputs'!$A:$A,"AVG",'VISSIM Travel Time Outputs'!$B:$B,CB$9),"-")</f>
        <v>-</v>
      </c>
      <c r="CC84" s="254"/>
      <c r="CD84" s="209" t="str">
        <f t="shared" si="38"/>
        <v>--</v>
      </c>
      <c r="CE84" s="354" t="str">
        <f t="shared" si="39"/>
        <v>--</v>
      </c>
      <c r="CF84" s="325">
        <f t="shared" si="40"/>
        <v>0</v>
      </c>
      <c r="CG84" s="331"/>
      <c r="CH84" s="209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134"/>
      <c r="CX84" s="331"/>
      <c r="CY84" s="323"/>
      <c r="CZ84" s="324"/>
      <c r="DA84" s="324"/>
      <c r="DB84" s="324"/>
      <c r="DC84" s="324"/>
      <c r="DD84" s="324"/>
      <c r="DE84" s="324"/>
      <c r="DF84" s="324"/>
      <c r="DG84" s="324"/>
      <c r="DH84" s="324"/>
      <c r="DI84" s="324"/>
      <c r="DJ84" s="324"/>
      <c r="DK84" s="324"/>
      <c r="DL84" s="324"/>
      <c r="DM84" s="324"/>
      <c r="DN84" s="325"/>
      <c r="DO84" s="331"/>
      <c r="DP84" s="209" t="str">
        <f t="shared" si="41"/>
        <v>--</v>
      </c>
      <c r="DQ84" s="354" t="str">
        <f t="shared" si="42"/>
        <v>--</v>
      </c>
      <c r="DR84" s="325">
        <f t="shared" si="43"/>
        <v>0</v>
      </c>
      <c r="DS84" s="255"/>
      <c r="DT84" s="209" t="str">
        <f>IFERROR(TIME(0,0,AVERAGEIFS('VISSIM Travel Time Outputs'!$K:$K,'VISSIM Travel Time Outputs'!$D:$D,$D84,'VISSIM Travel Time Outputs'!$A:$A,"AVG",'VISSIM Travel Time Outputs'!$B:$B,DT$9)),"-")</f>
        <v>-</v>
      </c>
      <c r="DU84" s="34" t="str">
        <f>IFERROR(TIME(0,0,AVERAGEIFS('VISSIM Travel Time Outputs'!$K:$K,'VISSIM Travel Time Outputs'!$D:$D,$D84,'VISSIM Travel Time Outputs'!$A:$A,"AVG",'VISSIM Travel Time Outputs'!$B:$B,DU$9)),"-")</f>
        <v>-</v>
      </c>
      <c r="DV84" s="34" t="str">
        <f>IFERROR(TIME(0,0,AVERAGEIFS('VISSIM Travel Time Outputs'!$K:$K,'VISSIM Travel Time Outputs'!$D:$D,$D84,'VISSIM Travel Time Outputs'!$A:$A,"AVG",'VISSIM Travel Time Outputs'!$B:$B,DV$9)),"-")</f>
        <v>-</v>
      </c>
      <c r="DW84" s="34" t="str">
        <f>IFERROR(TIME(0,0,AVERAGEIFS('VISSIM Travel Time Outputs'!$K:$K,'VISSIM Travel Time Outputs'!$D:$D,$D84,'VISSIM Travel Time Outputs'!$A:$A,"AVG",'VISSIM Travel Time Outputs'!$B:$B,DW$9)),"-")</f>
        <v>-</v>
      </c>
      <c r="DX84" s="34" t="str">
        <f>IFERROR(TIME(0,0,AVERAGEIFS('VISSIM Travel Time Outputs'!$K:$K,'VISSIM Travel Time Outputs'!$D:$D,$D84,'VISSIM Travel Time Outputs'!$A:$A,"AVG",'VISSIM Travel Time Outputs'!$B:$B,DX$9)),"-")</f>
        <v>-</v>
      </c>
      <c r="DY84" s="34" t="str">
        <f>IFERROR(TIME(0,0,AVERAGEIFS('VISSIM Travel Time Outputs'!$K:$K,'VISSIM Travel Time Outputs'!$D:$D,$D84,'VISSIM Travel Time Outputs'!$A:$A,"AVG",'VISSIM Travel Time Outputs'!$B:$B,DY$9)),"-")</f>
        <v>-</v>
      </c>
      <c r="DZ84" s="34" t="str">
        <f>IFERROR(TIME(0,0,AVERAGEIFS('VISSIM Travel Time Outputs'!$K:$K,'VISSIM Travel Time Outputs'!$D:$D,$D84,'VISSIM Travel Time Outputs'!$A:$A,"AVG",'VISSIM Travel Time Outputs'!$B:$B,DZ$9)),"-")</f>
        <v>-</v>
      </c>
      <c r="EA84" s="34" t="str">
        <f>IFERROR(TIME(0,0,AVERAGEIFS('VISSIM Travel Time Outputs'!$K:$K,'VISSIM Travel Time Outputs'!$D:$D,$D84,'VISSIM Travel Time Outputs'!$A:$A,"AVG",'VISSIM Travel Time Outputs'!$B:$B,EA$9)),"-")</f>
        <v>-</v>
      </c>
      <c r="EB84" s="34" t="str">
        <f>IFERROR(TIME(0,0,AVERAGEIFS('VISSIM Travel Time Outputs'!$K:$K,'VISSIM Travel Time Outputs'!$D:$D,$D84,'VISSIM Travel Time Outputs'!$A:$A,"AVG",'VISSIM Travel Time Outputs'!$B:$B,EB$9)),"-")</f>
        <v>-</v>
      </c>
      <c r="EC84" s="34" t="str">
        <f>IFERROR(TIME(0,0,AVERAGEIFS('VISSIM Travel Time Outputs'!$K:$K,'VISSIM Travel Time Outputs'!$D:$D,$D84,'VISSIM Travel Time Outputs'!$A:$A,"AVG",'VISSIM Travel Time Outputs'!$B:$B,EC$9)),"-")</f>
        <v>-</v>
      </c>
      <c r="ED84" s="34" t="str">
        <f>IFERROR(TIME(0,0,AVERAGEIFS('VISSIM Travel Time Outputs'!$K:$K,'VISSIM Travel Time Outputs'!$D:$D,$D84,'VISSIM Travel Time Outputs'!$A:$A,"AVG",'VISSIM Travel Time Outputs'!$B:$B,ED$9)),"-")</f>
        <v>-</v>
      </c>
      <c r="EE84" s="34" t="str">
        <f>IFERROR(TIME(0,0,AVERAGEIFS('VISSIM Travel Time Outputs'!$K:$K,'VISSIM Travel Time Outputs'!$D:$D,$D84,'VISSIM Travel Time Outputs'!$A:$A,"AVG",'VISSIM Travel Time Outputs'!$B:$B,EE$9)),"-")</f>
        <v>-</v>
      </c>
      <c r="EF84" s="34" t="str">
        <f>IFERROR(TIME(0,0,AVERAGEIFS('VISSIM Travel Time Outputs'!$K:$K,'VISSIM Travel Time Outputs'!$D:$D,$D84,'VISSIM Travel Time Outputs'!$A:$A,"AVG",'VISSIM Travel Time Outputs'!$B:$B,EF$9)),"-")</f>
        <v>-</v>
      </c>
      <c r="EG84" s="34" t="str">
        <f>IFERROR(TIME(0,0,AVERAGEIFS('VISSIM Travel Time Outputs'!$K:$K,'VISSIM Travel Time Outputs'!$D:$D,$D84,'VISSIM Travel Time Outputs'!$A:$A,"AVG",'VISSIM Travel Time Outputs'!$B:$B,EG$9)),"-")</f>
        <v>-</v>
      </c>
      <c r="EH84" s="34" t="str">
        <f>IFERROR(TIME(0,0,AVERAGEIFS('VISSIM Travel Time Outputs'!$K:$K,'VISSIM Travel Time Outputs'!$D:$D,$D84,'VISSIM Travel Time Outputs'!$A:$A,"AVG",'VISSIM Travel Time Outputs'!$B:$B,EH$9)),"-")</f>
        <v>-</v>
      </c>
      <c r="EI84" s="134" t="str">
        <f>IFERROR(TIME(0,0,AVERAGEIFS('VISSIM Travel Time Outputs'!$K:$K,'VISSIM Travel Time Outputs'!$D:$D,$D84,'VISSIM Travel Time Outputs'!$A:$A,"AVG",'VISSIM Travel Time Outputs'!$B:$B,EI$9)),"-")</f>
        <v>-</v>
      </c>
      <c r="EJ84" s="126"/>
      <c r="EK84" s="323" t="str">
        <f>IFERROR(AVERAGEIFS('VISSIM Travel Time Outputs'!$H:$H,'VISSIM Travel Time Outputs'!$D:$D,$D84,'VISSIM Travel Time Outputs'!$A:$A,"AVG",'VISSIM Travel Time Outputs'!$B:$B,EK$9),"-")</f>
        <v>-</v>
      </c>
      <c r="EL84" s="324" t="str">
        <f>IFERROR(AVERAGEIFS('VISSIM Travel Time Outputs'!$H:$H,'VISSIM Travel Time Outputs'!$D:$D,$D84,'VISSIM Travel Time Outputs'!$A:$A,"AVG",'VISSIM Travel Time Outputs'!$B:$B,EL$9),"-")</f>
        <v>-</v>
      </c>
      <c r="EM84" s="324" t="str">
        <f>IFERROR(AVERAGEIFS('VISSIM Travel Time Outputs'!$H:$H,'VISSIM Travel Time Outputs'!$D:$D,$D84,'VISSIM Travel Time Outputs'!$A:$A,"AVG",'VISSIM Travel Time Outputs'!$B:$B,EM$9),"-")</f>
        <v>-</v>
      </c>
      <c r="EN84" s="324" t="str">
        <f>IFERROR(AVERAGEIFS('VISSIM Travel Time Outputs'!$H:$H,'VISSIM Travel Time Outputs'!$D:$D,$D84,'VISSIM Travel Time Outputs'!$A:$A,"AVG",'VISSIM Travel Time Outputs'!$B:$B,EN$9),"-")</f>
        <v>-</v>
      </c>
      <c r="EO84" s="324" t="str">
        <f>IFERROR(AVERAGEIFS('VISSIM Travel Time Outputs'!$H:$H,'VISSIM Travel Time Outputs'!$D:$D,$D84,'VISSIM Travel Time Outputs'!$A:$A,"AVG",'VISSIM Travel Time Outputs'!$B:$B,EO$9),"-")</f>
        <v>-</v>
      </c>
      <c r="EP84" s="324" t="str">
        <f>IFERROR(AVERAGEIFS('VISSIM Travel Time Outputs'!$H:$H,'VISSIM Travel Time Outputs'!$D:$D,$D84,'VISSIM Travel Time Outputs'!$A:$A,"AVG",'VISSIM Travel Time Outputs'!$B:$B,EP$9),"-")</f>
        <v>-</v>
      </c>
      <c r="EQ84" s="324" t="str">
        <f>IFERROR(AVERAGEIFS('VISSIM Travel Time Outputs'!$H:$H,'VISSIM Travel Time Outputs'!$D:$D,$D84,'VISSIM Travel Time Outputs'!$A:$A,"AVG",'VISSIM Travel Time Outputs'!$B:$B,EQ$9),"-")</f>
        <v>-</v>
      </c>
      <c r="ER84" s="324" t="str">
        <f>IFERROR(AVERAGEIFS('VISSIM Travel Time Outputs'!$H:$H,'VISSIM Travel Time Outputs'!$D:$D,$D84,'VISSIM Travel Time Outputs'!$A:$A,"AVG",'VISSIM Travel Time Outputs'!$B:$B,ER$9),"-")</f>
        <v>-</v>
      </c>
      <c r="ES84" s="324" t="str">
        <f>IFERROR(AVERAGEIFS('VISSIM Travel Time Outputs'!$H:$H,'VISSIM Travel Time Outputs'!$D:$D,$D84,'VISSIM Travel Time Outputs'!$A:$A,"AVG",'VISSIM Travel Time Outputs'!$B:$B,ES$9),"-")</f>
        <v>-</v>
      </c>
      <c r="ET84" s="324" t="str">
        <f>IFERROR(AVERAGEIFS('VISSIM Travel Time Outputs'!$H:$H,'VISSIM Travel Time Outputs'!$D:$D,$D84,'VISSIM Travel Time Outputs'!$A:$A,"AVG",'VISSIM Travel Time Outputs'!$B:$B,ET$9),"-")</f>
        <v>-</v>
      </c>
      <c r="EU84" s="324" t="str">
        <f>IFERROR(AVERAGEIFS('VISSIM Travel Time Outputs'!$H:$H,'VISSIM Travel Time Outputs'!$D:$D,$D84,'VISSIM Travel Time Outputs'!$A:$A,"AVG",'VISSIM Travel Time Outputs'!$B:$B,EU$9),"-")</f>
        <v>-</v>
      </c>
      <c r="EV84" s="324" t="str">
        <f>IFERROR(AVERAGEIFS('VISSIM Travel Time Outputs'!$H:$H,'VISSIM Travel Time Outputs'!$D:$D,$D84,'VISSIM Travel Time Outputs'!$A:$A,"AVG",'VISSIM Travel Time Outputs'!$B:$B,EV$9),"-")</f>
        <v>-</v>
      </c>
      <c r="EW84" s="324" t="str">
        <f>IFERROR(AVERAGEIFS('VISSIM Travel Time Outputs'!$H:$H,'VISSIM Travel Time Outputs'!$D:$D,$D84,'VISSIM Travel Time Outputs'!$A:$A,"AVG",'VISSIM Travel Time Outputs'!$B:$B,EW$9),"-")</f>
        <v>-</v>
      </c>
      <c r="EX84" s="324" t="str">
        <f>IFERROR(AVERAGEIFS('VISSIM Travel Time Outputs'!$H:$H,'VISSIM Travel Time Outputs'!$D:$D,$D84,'VISSIM Travel Time Outputs'!$A:$A,"AVG",'VISSIM Travel Time Outputs'!$B:$B,EX$9),"-")</f>
        <v>-</v>
      </c>
      <c r="EY84" s="324" t="str">
        <f>IFERROR(AVERAGEIFS('VISSIM Travel Time Outputs'!$H:$H,'VISSIM Travel Time Outputs'!$D:$D,$D84,'VISSIM Travel Time Outputs'!$A:$A,"AVG",'VISSIM Travel Time Outputs'!$B:$B,EY$9),"-")</f>
        <v>-</v>
      </c>
      <c r="EZ84" s="325" t="str">
        <f>IFERROR(AVERAGEIFS('VISSIM Travel Time Outputs'!$H:$H,'VISSIM Travel Time Outputs'!$D:$D,$D84,'VISSIM Travel Time Outputs'!$A:$A,"AVG",'VISSIM Travel Time Outputs'!$B:$B,EZ$9),"-")</f>
        <v>-</v>
      </c>
      <c r="FA84" s="254"/>
      <c r="FB84" s="209" t="str">
        <f t="shared" si="44"/>
        <v>--</v>
      </c>
      <c r="FC84" s="354" t="str">
        <f t="shared" si="45"/>
        <v>--</v>
      </c>
      <c r="FD84" s="325">
        <f t="shared" si="46"/>
        <v>0</v>
      </c>
      <c r="FE84" s="331"/>
      <c r="FF84" s="209" t="str">
        <f>IFERROR(GETPIVOTDATA("Average of TRAVTM(40)",#REF!,"TIMEINT",FF$9,"VEHICLETRAVELTIMEMEASUREMENT",$D84)/3600/24,"--")</f>
        <v>--</v>
      </c>
      <c r="FG84" s="34" t="str">
        <f>IFERROR(GETPIVOTDATA("Average of TRAVTM(40)",#REF!,"TIMEINT",FG$9,"VEHICLETRAVELTIMEMEASUREMENT",$D84)/3600/24,"--")</f>
        <v>--</v>
      </c>
      <c r="FH84" s="34" t="str">
        <f>IFERROR(GETPIVOTDATA("Average of TRAVTM(40)",#REF!,"TIMEINT",FH$9,"VEHICLETRAVELTIMEMEASUREMENT",$D84)/3600/24,"--")</f>
        <v>--</v>
      </c>
      <c r="FI84" s="34" t="str">
        <f>IFERROR(GETPIVOTDATA("Average of TRAVTM(40)",#REF!,"TIMEINT",FI$9,"VEHICLETRAVELTIMEMEASUREMENT",$D84)/3600/24,"--")</f>
        <v>--</v>
      </c>
      <c r="FJ84" s="34" t="str">
        <f>IFERROR(GETPIVOTDATA("Average of TRAVTM(40)",#REF!,"TIMEINT",FJ$9,"VEHICLETRAVELTIMEMEASUREMENT",$D84)/3600/24,"--")</f>
        <v>--</v>
      </c>
      <c r="FK84" s="34" t="str">
        <f>IFERROR(GETPIVOTDATA("Average of TRAVTM(40)",#REF!,"TIMEINT",FK$9,"VEHICLETRAVELTIMEMEASUREMENT",$D84)/3600/24,"--")</f>
        <v>--</v>
      </c>
      <c r="FL84" s="34" t="str">
        <f>IFERROR(GETPIVOTDATA("Average of TRAVTM(40)",#REF!,"TIMEINT",FL$9,"VEHICLETRAVELTIMEMEASUREMENT",$D84)/3600/24,"--")</f>
        <v>--</v>
      </c>
      <c r="FM84" s="34" t="str">
        <f>IFERROR(GETPIVOTDATA("Average of TRAVTM(40)",#REF!,"TIMEINT",FM$9,"VEHICLETRAVELTIMEMEASUREMENT",$D84)/3600/24,"--")</f>
        <v>--</v>
      </c>
      <c r="FN84" s="34" t="str">
        <f>IFERROR(GETPIVOTDATA("Average of TRAVTM(40)",#REF!,"TIMEINT",FN$9,"VEHICLETRAVELTIMEMEASUREMENT",$D84)/3600/24,"--")</f>
        <v>--</v>
      </c>
      <c r="FO84" s="34" t="str">
        <f>IFERROR(GETPIVOTDATA("Average of TRAVTM(40)",#REF!,"TIMEINT",FO$9,"VEHICLETRAVELTIMEMEASUREMENT",$D84)/3600/24,"--")</f>
        <v>--</v>
      </c>
      <c r="FP84" s="34" t="str">
        <f>IFERROR(GETPIVOTDATA("Average of TRAVTM(40)",#REF!,"TIMEINT",FP$9,"VEHICLETRAVELTIMEMEASUREMENT",$D84)/3600/24,"--")</f>
        <v>--</v>
      </c>
      <c r="FQ84" s="34" t="str">
        <f>IFERROR(GETPIVOTDATA("Average of TRAVTM(40)",#REF!,"TIMEINT",FQ$9,"VEHICLETRAVELTIMEMEASUREMENT",$D84)/3600/24,"--")</f>
        <v>--</v>
      </c>
      <c r="FR84" s="34" t="str">
        <f>IFERROR(GETPIVOTDATA("Average of TRAVTM(40)",#REF!,"TIMEINT",FR$9,"VEHICLETRAVELTIMEMEASUREMENT",$D84)/3600/24,"--")</f>
        <v>--</v>
      </c>
      <c r="FS84" s="34" t="str">
        <f>IFERROR(GETPIVOTDATA("Average of TRAVTM(40)",#REF!,"TIMEINT",FS$9,"VEHICLETRAVELTIMEMEASUREMENT",$D84)/3600/24,"--")</f>
        <v>--</v>
      </c>
      <c r="FT84" s="34" t="str">
        <f>IFERROR(GETPIVOTDATA("Average of TRAVTM(40)",#REF!,"TIMEINT",FT$9,"VEHICLETRAVELTIMEMEASUREMENT",$D84)/3600/24,"--")</f>
        <v>--</v>
      </c>
      <c r="FU84" s="134" t="str">
        <f>IFERROR(GETPIVOTDATA("Average of TRAVTM(40)",#REF!,"TIMEINT",FU$9,"VEHICLETRAVELTIMEMEASUREMENT",$D84)/3600/24,"--")</f>
        <v>--</v>
      </c>
      <c r="FV84" s="331"/>
      <c r="FW84" s="323" t="str">
        <f>IFERROR(GETPIVOTDATA("Average of VEHS(40)",#REF!,"TIMEINT",FW$9,"VEHICLETRAVELTIMEMEASUREMENT",$D84),"--")</f>
        <v>--</v>
      </c>
      <c r="FX84" s="324" t="str">
        <f>IFERROR(GETPIVOTDATA("Average of VEHS(40)",#REF!,"TIMEINT",FX$9,"VEHICLETRAVELTIMEMEASUREMENT",$D84),"--")</f>
        <v>--</v>
      </c>
      <c r="FY84" s="324" t="str">
        <f>IFERROR(GETPIVOTDATA("Average of VEHS(40)",#REF!,"TIMEINT",FY$9,"VEHICLETRAVELTIMEMEASUREMENT",$D84),"--")</f>
        <v>--</v>
      </c>
      <c r="FZ84" s="324" t="str">
        <f>IFERROR(GETPIVOTDATA("Average of VEHS(40)",#REF!,"TIMEINT",FZ$9,"VEHICLETRAVELTIMEMEASUREMENT",$D84),"--")</f>
        <v>--</v>
      </c>
      <c r="GA84" s="324" t="str">
        <f>IFERROR(GETPIVOTDATA("Average of VEHS(40)",#REF!,"TIMEINT",GA$9,"VEHICLETRAVELTIMEMEASUREMENT",$D84),"--")</f>
        <v>--</v>
      </c>
      <c r="GB84" s="324" t="str">
        <f>IFERROR(GETPIVOTDATA("Average of VEHS(40)",#REF!,"TIMEINT",GB$9,"VEHICLETRAVELTIMEMEASUREMENT",$D84),"--")</f>
        <v>--</v>
      </c>
      <c r="GC84" s="324" t="str">
        <f>IFERROR(GETPIVOTDATA("Average of VEHS(40)",#REF!,"TIMEINT",GC$9,"VEHICLETRAVELTIMEMEASUREMENT",$D84),"--")</f>
        <v>--</v>
      </c>
      <c r="GD84" s="324" t="str">
        <f>IFERROR(GETPIVOTDATA("Average of VEHS(40)",#REF!,"TIMEINT",GD$9,"VEHICLETRAVELTIMEMEASUREMENT",$D84),"--")</f>
        <v>--</v>
      </c>
      <c r="GE84" s="324" t="str">
        <f>IFERROR(GETPIVOTDATA("Average of VEHS(40)",#REF!,"TIMEINT",GE$9,"VEHICLETRAVELTIMEMEASUREMENT",$D84),"--")</f>
        <v>--</v>
      </c>
      <c r="GF84" s="324" t="str">
        <f>IFERROR(GETPIVOTDATA("Average of VEHS(40)",#REF!,"TIMEINT",GF$9,"VEHICLETRAVELTIMEMEASUREMENT",$D84),"--")</f>
        <v>--</v>
      </c>
      <c r="GG84" s="324" t="str">
        <f>IFERROR(GETPIVOTDATA("Average of VEHS(40)",#REF!,"TIMEINT",GG$9,"VEHICLETRAVELTIMEMEASUREMENT",$D84),"--")</f>
        <v>--</v>
      </c>
      <c r="GH84" s="324" t="str">
        <f>IFERROR(GETPIVOTDATA("Average of VEHS(40)",#REF!,"TIMEINT",GH$9,"VEHICLETRAVELTIMEMEASUREMENT",$D84),"--")</f>
        <v>--</v>
      </c>
      <c r="GI84" s="324" t="str">
        <f>IFERROR(GETPIVOTDATA("Average of VEHS(40)",#REF!,"TIMEINT",GI$9,"VEHICLETRAVELTIMEMEASUREMENT",$D84),"--")</f>
        <v>--</v>
      </c>
      <c r="GJ84" s="324" t="str">
        <f>IFERROR(GETPIVOTDATA("Average of VEHS(40)",#REF!,"TIMEINT",GJ$9,"VEHICLETRAVELTIMEMEASUREMENT",$D84),"--")</f>
        <v>--</v>
      </c>
      <c r="GK84" s="324" t="str">
        <f>IFERROR(GETPIVOTDATA("Average of VEHS(40)",#REF!,"TIMEINT",GK$9,"VEHICLETRAVELTIMEMEASUREMENT",$D84),"--")</f>
        <v>--</v>
      </c>
      <c r="GL84" s="325" t="str">
        <f>IFERROR(GETPIVOTDATA("Average of VEHS(40)",#REF!,"TIMEINT",GL$9,"VEHICLETRAVELTIMEMEASUREMENT",$D84),"--")</f>
        <v>--</v>
      </c>
      <c r="GM84" s="331"/>
      <c r="GN84" s="209" t="str">
        <f t="shared" si="47"/>
        <v>--</v>
      </c>
      <c r="GO84" s="354" t="str">
        <f t="shared" si="48"/>
        <v>--</v>
      </c>
      <c r="GP84" s="325">
        <f t="shared" si="49"/>
        <v>0</v>
      </c>
      <c r="GQ84" s="331"/>
      <c r="GR84" s="209" t="str">
        <f>IFERROR(GETPIVOTDATA("Average of TRAVTM(60)",#REF!,"TIMEINT",GR$9,"VEHICLETRAVELTIMEMEASUREMENT",$D84)/3600/24,"--")</f>
        <v>--</v>
      </c>
      <c r="GS84" s="34" t="str">
        <f>IFERROR(GETPIVOTDATA("Average of TRAVTM(60)",#REF!,"TIMEINT",GS$9,"VEHICLETRAVELTIMEMEASUREMENT",$D84)/3600/24,"--")</f>
        <v>--</v>
      </c>
      <c r="GT84" s="34" t="str">
        <f>IFERROR(GETPIVOTDATA("Average of TRAVTM(60)",#REF!,"TIMEINT",GT$9,"VEHICLETRAVELTIMEMEASUREMENT",$D84)/3600/24,"--")</f>
        <v>--</v>
      </c>
      <c r="GU84" s="34" t="str">
        <f>IFERROR(GETPIVOTDATA("Average of TRAVTM(60)",#REF!,"TIMEINT",GU$9,"VEHICLETRAVELTIMEMEASUREMENT",$D84)/3600/24,"--")</f>
        <v>--</v>
      </c>
      <c r="GV84" s="34" t="str">
        <f>IFERROR(GETPIVOTDATA("Average of TRAVTM(60)",#REF!,"TIMEINT",GV$9,"VEHICLETRAVELTIMEMEASUREMENT",$D84)/3600/24,"--")</f>
        <v>--</v>
      </c>
      <c r="GW84" s="34" t="str">
        <f>IFERROR(GETPIVOTDATA("Average of TRAVTM(60)",#REF!,"TIMEINT",GW$9,"VEHICLETRAVELTIMEMEASUREMENT",$D84)/3600/24,"--")</f>
        <v>--</v>
      </c>
      <c r="GX84" s="34" t="str">
        <f>IFERROR(GETPIVOTDATA("Average of TRAVTM(60)",#REF!,"TIMEINT",GX$9,"VEHICLETRAVELTIMEMEASUREMENT",$D84)/3600/24,"--")</f>
        <v>--</v>
      </c>
      <c r="GY84" s="34" t="str">
        <f>IFERROR(GETPIVOTDATA("Average of TRAVTM(60)",#REF!,"TIMEINT",GY$9,"VEHICLETRAVELTIMEMEASUREMENT",$D84)/3600/24,"--")</f>
        <v>--</v>
      </c>
      <c r="GZ84" s="34" t="str">
        <f>IFERROR(GETPIVOTDATA("Average of TRAVTM(60)",#REF!,"TIMEINT",GZ$9,"VEHICLETRAVELTIMEMEASUREMENT",$D84)/3600/24,"--")</f>
        <v>--</v>
      </c>
      <c r="HA84" s="34" t="str">
        <f>IFERROR(GETPIVOTDATA("Average of TRAVTM(60)",#REF!,"TIMEINT",HA$9,"VEHICLETRAVELTIMEMEASUREMENT",$D84)/3600/24,"--")</f>
        <v>--</v>
      </c>
      <c r="HB84" s="34" t="str">
        <f>IFERROR(GETPIVOTDATA("Average of TRAVTM(60)",#REF!,"TIMEINT",HB$9,"VEHICLETRAVELTIMEMEASUREMENT",$D84)/3600/24,"--")</f>
        <v>--</v>
      </c>
      <c r="HC84" s="34" t="str">
        <f>IFERROR(GETPIVOTDATA("Average of TRAVTM(60)",#REF!,"TIMEINT",HC$9,"VEHICLETRAVELTIMEMEASUREMENT",$D84)/3600/24,"--")</f>
        <v>--</v>
      </c>
      <c r="HD84" s="34" t="str">
        <f>IFERROR(GETPIVOTDATA("Average of TRAVTM(60)",#REF!,"TIMEINT",HD$9,"VEHICLETRAVELTIMEMEASUREMENT",$D84)/3600/24,"--")</f>
        <v>--</v>
      </c>
      <c r="HE84" s="34" t="str">
        <f>IFERROR(GETPIVOTDATA("Average of TRAVTM(60)",#REF!,"TIMEINT",HE$9,"VEHICLETRAVELTIMEMEASUREMENT",$D84)/3600/24,"--")</f>
        <v>--</v>
      </c>
      <c r="HF84" s="34" t="str">
        <f>IFERROR(GETPIVOTDATA("Average of TRAVTM(60)",#REF!,"TIMEINT",HF$9,"VEHICLETRAVELTIMEMEASUREMENT",$D84)/3600/24,"--")</f>
        <v>--</v>
      </c>
      <c r="HG84" s="134" t="str">
        <f>IFERROR(GETPIVOTDATA("Average of TRAVTM(60)",#REF!,"TIMEINT",HG$9,"VEHICLETRAVELTIMEMEASUREMENT",$D84)/3600/24,"--")</f>
        <v>--</v>
      </c>
      <c r="HH84" s="331"/>
      <c r="HI84" s="323" t="str">
        <f>IFERROR(GETPIVOTDATA("Average of VEHS(60)",#REF!,"TIMEINT",HI$9,"VEHICLETRAVELTIMEMEASUREMENT",$D84),"--")</f>
        <v>--</v>
      </c>
      <c r="HJ84" s="324" t="str">
        <f>IFERROR(GETPIVOTDATA("Average of VEHS(60)",#REF!,"TIMEINT",HJ$9,"VEHICLETRAVELTIMEMEASUREMENT",$D84),"--")</f>
        <v>--</v>
      </c>
      <c r="HK84" s="324" t="str">
        <f>IFERROR(GETPIVOTDATA("Average of VEHS(60)",#REF!,"TIMEINT",HK$9,"VEHICLETRAVELTIMEMEASUREMENT",$D84),"--")</f>
        <v>--</v>
      </c>
      <c r="HL84" s="324" t="str">
        <f>IFERROR(GETPIVOTDATA("Average of VEHS(60)",#REF!,"TIMEINT",HL$9,"VEHICLETRAVELTIMEMEASUREMENT",$D84),"--")</f>
        <v>--</v>
      </c>
      <c r="HM84" s="324" t="str">
        <f>IFERROR(GETPIVOTDATA("Average of VEHS(60)",#REF!,"TIMEINT",HM$9,"VEHICLETRAVELTIMEMEASUREMENT",$D84),"--")</f>
        <v>--</v>
      </c>
      <c r="HN84" s="324" t="str">
        <f>IFERROR(GETPIVOTDATA("Average of VEHS(60)",#REF!,"TIMEINT",HN$9,"VEHICLETRAVELTIMEMEASUREMENT",$D84),"--")</f>
        <v>--</v>
      </c>
      <c r="HO84" s="324" t="str">
        <f>IFERROR(GETPIVOTDATA("Average of VEHS(60)",#REF!,"TIMEINT",HO$9,"VEHICLETRAVELTIMEMEASUREMENT",$D84),"--")</f>
        <v>--</v>
      </c>
      <c r="HP84" s="324" t="str">
        <f>IFERROR(GETPIVOTDATA("Average of VEHS(60)",#REF!,"TIMEINT",HP$9,"VEHICLETRAVELTIMEMEASUREMENT",$D84),"--")</f>
        <v>--</v>
      </c>
      <c r="HQ84" s="324" t="str">
        <f>IFERROR(GETPIVOTDATA("Average of VEHS(60)",#REF!,"TIMEINT",HQ$9,"VEHICLETRAVELTIMEMEASUREMENT",$D84),"--")</f>
        <v>--</v>
      </c>
      <c r="HR84" s="324" t="str">
        <f>IFERROR(GETPIVOTDATA("Average of VEHS(60)",#REF!,"TIMEINT",HR$9,"VEHICLETRAVELTIMEMEASUREMENT",$D84),"--")</f>
        <v>--</v>
      </c>
      <c r="HS84" s="324" t="str">
        <f>IFERROR(GETPIVOTDATA("Average of VEHS(60)",#REF!,"TIMEINT",HS$9,"VEHICLETRAVELTIMEMEASUREMENT",$D84),"--")</f>
        <v>--</v>
      </c>
      <c r="HT84" s="324" t="str">
        <f>IFERROR(GETPIVOTDATA("Average of VEHS(60)",#REF!,"TIMEINT",HT$9,"VEHICLETRAVELTIMEMEASUREMENT",$D84),"--")</f>
        <v>--</v>
      </c>
      <c r="HU84" s="324" t="str">
        <f>IFERROR(GETPIVOTDATA("Average of VEHS(60)",#REF!,"TIMEINT",HU$9,"VEHICLETRAVELTIMEMEASUREMENT",$D84),"--")</f>
        <v>--</v>
      </c>
      <c r="HV84" s="324" t="str">
        <f>IFERROR(GETPIVOTDATA("Average of VEHS(60)",#REF!,"TIMEINT",HV$9,"VEHICLETRAVELTIMEMEASUREMENT",$D84),"--")</f>
        <v>--</v>
      </c>
      <c r="HW84" s="324" t="str">
        <f>IFERROR(GETPIVOTDATA("Average of VEHS(60)",#REF!,"TIMEINT",HW$9,"VEHICLETRAVELTIMEMEASUREMENT",$D84),"--")</f>
        <v>--</v>
      </c>
      <c r="HX84" s="325" t="str">
        <f>IFERROR(GETPIVOTDATA("Average of VEHS(60)",#REF!,"TIMEINT",HX$9,"VEHICLETRAVELTIMEMEASUREMENT",$D84),"--")</f>
        <v>--</v>
      </c>
      <c r="HY84" s="331"/>
      <c r="HZ84" s="209" t="str">
        <f t="shared" si="50"/>
        <v>--</v>
      </c>
      <c r="IA84" s="354" t="str">
        <f t="shared" si="51"/>
        <v>--</v>
      </c>
      <c r="IB84" s="325">
        <f t="shared" si="52"/>
        <v>0</v>
      </c>
      <c r="IC84" s="638"/>
      <c r="ID84" s="323" t="str">
        <f>IFERROR(AVERAGEIFS('VISSIM Travel Time Outputs'!#REF!,'VISSIM Travel Time Outputs'!#REF!,$D84,'VISSIM Travel Time Outputs'!#REF!,"AVG",'VISSIM Travel Time Outputs'!#REF!,ID$9),"-")</f>
        <v>-</v>
      </c>
      <c r="IE84" s="324" t="str">
        <f>IFERROR(AVERAGEIFS('VISSIM Travel Time Outputs'!#REF!,'VISSIM Travel Time Outputs'!#REF!,$D84,'VISSIM Travel Time Outputs'!#REF!,"AVG",'VISSIM Travel Time Outputs'!#REF!,IE$9),"-")</f>
        <v>-</v>
      </c>
      <c r="IF84" s="324" t="str">
        <f>IFERROR(AVERAGEIFS('VISSIM Travel Time Outputs'!#REF!,'VISSIM Travel Time Outputs'!#REF!,$D84,'VISSIM Travel Time Outputs'!#REF!,"AVG",'VISSIM Travel Time Outputs'!#REF!,IF$9),"-")</f>
        <v>-</v>
      </c>
      <c r="IG84" s="324" t="str">
        <f>IFERROR(AVERAGEIFS('VISSIM Travel Time Outputs'!#REF!,'VISSIM Travel Time Outputs'!#REF!,$D84,'VISSIM Travel Time Outputs'!#REF!,"AVG",'VISSIM Travel Time Outputs'!#REF!,IG$9),"-")</f>
        <v>-</v>
      </c>
      <c r="IH84" s="324" t="str">
        <f>IFERROR(AVERAGEIFS('VISSIM Travel Time Outputs'!#REF!,'VISSIM Travel Time Outputs'!#REF!,$D84,'VISSIM Travel Time Outputs'!#REF!,"AVG",'VISSIM Travel Time Outputs'!#REF!,IH$9),"-")</f>
        <v>-</v>
      </c>
      <c r="II84" s="324" t="str">
        <f>IFERROR(AVERAGEIFS('VISSIM Travel Time Outputs'!#REF!,'VISSIM Travel Time Outputs'!#REF!,$D84,'VISSIM Travel Time Outputs'!#REF!,"AVG",'VISSIM Travel Time Outputs'!#REF!,II$9),"-")</f>
        <v>-</v>
      </c>
      <c r="IJ84" s="324" t="str">
        <f>IFERROR(AVERAGEIFS('VISSIM Travel Time Outputs'!#REF!,'VISSIM Travel Time Outputs'!#REF!,$D84,'VISSIM Travel Time Outputs'!#REF!,"AVG",'VISSIM Travel Time Outputs'!#REF!,IJ$9),"-")</f>
        <v>-</v>
      </c>
      <c r="IK84" s="324" t="str">
        <f>IFERROR(AVERAGEIFS('VISSIM Travel Time Outputs'!#REF!,'VISSIM Travel Time Outputs'!#REF!,$D84,'VISSIM Travel Time Outputs'!#REF!,"AVG",'VISSIM Travel Time Outputs'!#REF!,IK$9),"-")</f>
        <v>-</v>
      </c>
      <c r="IL84" s="324" t="str">
        <f>IFERROR(AVERAGEIFS('VISSIM Travel Time Outputs'!#REF!,'VISSIM Travel Time Outputs'!#REF!,$D84,'VISSIM Travel Time Outputs'!#REF!,"AVG",'VISSIM Travel Time Outputs'!#REF!,IL$9),"-")</f>
        <v>-</v>
      </c>
      <c r="IM84" s="324" t="str">
        <f>IFERROR(AVERAGEIFS('VISSIM Travel Time Outputs'!#REF!,'VISSIM Travel Time Outputs'!#REF!,$D84,'VISSIM Travel Time Outputs'!#REF!,"AVG",'VISSIM Travel Time Outputs'!#REF!,IM$9),"-")</f>
        <v>-</v>
      </c>
      <c r="IN84" s="324" t="str">
        <f>IFERROR(AVERAGEIFS('VISSIM Travel Time Outputs'!#REF!,'VISSIM Travel Time Outputs'!#REF!,$D84,'VISSIM Travel Time Outputs'!#REF!,"AVG",'VISSIM Travel Time Outputs'!#REF!,IN$9),"-")</f>
        <v>-</v>
      </c>
      <c r="IO84" s="324" t="str">
        <f>IFERROR(AVERAGEIFS('VISSIM Travel Time Outputs'!#REF!,'VISSIM Travel Time Outputs'!#REF!,$D84,'VISSIM Travel Time Outputs'!#REF!,"AVG",'VISSIM Travel Time Outputs'!#REF!,IO$9),"-")</f>
        <v>-</v>
      </c>
      <c r="IP84" s="324" t="str">
        <f>IFERROR(AVERAGEIFS('VISSIM Travel Time Outputs'!#REF!,'VISSIM Travel Time Outputs'!#REF!,$D84,'VISSIM Travel Time Outputs'!#REF!,"AVG",'VISSIM Travel Time Outputs'!#REF!,IP$9),"-")</f>
        <v>-</v>
      </c>
      <c r="IQ84" s="324" t="str">
        <f>IFERROR(AVERAGEIFS('VISSIM Travel Time Outputs'!#REF!,'VISSIM Travel Time Outputs'!#REF!,$D84,'VISSIM Travel Time Outputs'!#REF!,"AVG",'VISSIM Travel Time Outputs'!#REF!,IQ$9),"-")</f>
        <v>-</v>
      </c>
      <c r="IR84" s="324" t="str">
        <f>IFERROR(AVERAGEIFS('VISSIM Travel Time Outputs'!#REF!,'VISSIM Travel Time Outputs'!#REF!,$D84,'VISSIM Travel Time Outputs'!#REF!,"AVG",'VISSIM Travel Time Outputs'!#REF!,IR$9),"-")</f>
        <v>-</v>
      </c>
      <c r="IS84" s="325" t="str">
        <f>IFERROR(AVERAGEIFS('VISSIM Travel Time Outputs'!#REF!,'VISSIM Travel Time Outputs'!#REF!,$D84,'VISSIM Travel Time Outputs'!#REF!,"AVG",'VISSIM Travel Time Outputs'!#REF!,IS$9),"-")</f>
        <v>-</v>
      </c>
      <c r="IT84" s="325" t="str">
        <f t="shared" si="53"/>
        <v>--</v>
      </c>
    </row>
    <row r="85" spans="1:254" x14ac:dyDescent="0.35">
      <c r="A85" s="252" t="str">
        <f t="shared" si="34"/>
        <v>H</v>
      </c>
      <c r="B85" s="319">
        <f t="shared" si="54"/>
        <v>76</v>
      </c>
      <c r="C85" s="413">
        <f>INDEX('Input - Travel Times'!$B$3:$AH$103,MATCH($B85,'Input - Travel Times'!$B$3:$B$103,0),MATCH(C$9,'Input - Travel Times'!$B$3:$AH$3,0))</f>
        <v>0</v>
      </c>
      <c r="D85" s="150">
        <f>INDEX('Input - Travel Times'!$B$3:$AH$103,MATCH($B85,'Input - Travel Times'!$B$3:$B$103,0),MATCH(D$9,'Input - Travel Times'!$B$3:$AH$3,0))</f>
        <v>0</v>
      </c>
      <c r="E85" s="518">
        <f>TIME(0,0,INDEX('Input - Travel Times'!$B$3:$AH$103,MATCH($B85,'Input - Travel Times'!$B$3:$B$103,0),MATCH(E$9,'Input - Travel Times'!$B$3:$AH$3,0)))</f>
        <v>0</v>
      </c>
      <c r="F85" s="518">
        <f>TIME(0,0,INDEX('Input - Travel Times'!$B$3:$AH$103,MATCH($B85,'Input - Travel Times'!$B$3:$B$103,0),MATCH(F$9,'Input - Travel Times'!$B$3:$AH$3,0)))</f>
        <v>0</v>
      </c>
      <c r="G85" s="518">
        <f>TIME(0,0,INDEX('Input - Travel Times'!$B$3:$AH$103,MATCH($B85,'Input - Travel Times'!$B$3:$B$103,0),MATCH(G$9,'Input - Travel Times'!$B$3:$AH$3,0)))</f>
        <v>0</v>
      </c>
      <c r="H85" s="518">
        <f>TIME(0,0,INDEX('Input - Travel Times'!$B$3:$AH$103,MATCH($B85,'Input - Travel Times'!$B$3:$B$103,0),MATCH(H$9,'Input - Travel Times'!$B$3:$AH$3,0)))</f>
        <v>0</v>
      </c>
      <c r="I85" s="130"/>
      <c r="J85" s="209" t="str">
        <f>IFERROR(TIME(0,0,AVERAGEIFS('VISSIM Travel Time Outputs'!$I:$I,'VISSIM Travel Time Outputs'!$D:$D,$D85,'VISSIM Travel Time Outputs'!$A:$A,"AVG",'VISSIM Travel Time Outputs'!$B:$B,J$9)),"-")</f>
        <v>-</v>
      </c>
      <c r="K85" s="34" t="str">
        <f>IFERROR(TIME(0,0,AVERAGEIFS('VISSIM Travel Time Outputs'!$I:$I,'VISSIM Travel Time Outputs'!$D:$D,$D85,'VISSIM Travel Time Outputs'!$A:$A,"AVG",'VISSIM Travel Time Outputs'!$B:$B,K$9)),"-")</f>
        <v>-</v>
      </c>
      <c r="L85" s="34" t="str">
        <f>IFERROR(TIME(0,0,AVERAGEIFS('VISSIM Travel Time Outputs'!$I:$I,'VISSIM Travel Time Outputs'!$D:$D,$D85,'VISSIM Travel Time Outputs'!$A:$A,"AVG",'VISSIM Travel Time Outputs'!$B:$B,L$9)),"-")</f>
        <v>-</v>
      </c>
      <c r="M85" s="34" t="str">
        <f>IFERROR(TIME(0,0,AVERAGEIFS('VISSIM Travel Time Outputs'!$I:$I,'VISSIM Travel Time Outputs'!$D:$D,$D85,'VISSIM Travel Time Outputs'!$A:$A,"AVG",'VISSIM Travel Time Outputs'!$B:$B,M$9)),"-")</f>
        <v>-</v>
      </c>
      <c r="N85" s="34" t="str">
        <f>IFERROR(TIME(0,0,AVERAGEIFS('VISSIM Travel Time Outputs'!$I:$I,'VISSIM Travel Time Outputs'!$D:$D,$D85,'VISSIM Travel Time Outputs'!$A:$A,"AVG",'VISSIM Travel Time Outputs'!$B:$B,N$9)),"-")</f>
        <v>-</v>
      </c>
      <c r="O85" s="34" t="str">
        <f>IFERROR(TIME(0,0,AVERAGEIFS('VISSIM Travel Time Outputs'!$I:$I,'VISSIM Travel Time Outputs'!$D:$D,$D85,'VISSIM Travel Time Outputs'!$A:$A,"AVG",'VISSIM Travel Time Outputs'!$B:$B,O$9)),"-")</f>
        <v>-</v>
      </c>
      <c r="P85" s="34" t="str">
        <f>IFERROR(TIME(0,0,AVERAGEIFS('VISSIM Travel Time Outputs'!$I:$I,'VISSIM Travel Time Outputs'!$D:$D,$D85,'VISSIM Travel Time Outputs'!$A:$A,"AVG",'VISSIM Travel Time Outputs'!$B:$B,P$9)),"-")</f>
        <v>-</v>
      </c>
      <c r="Q85" s="34" t="str">
        <f>IFERROR(TIME(0,0,AVERAGEIFS('VISSIM Travel Time Outputs'!$I:$I,'VISSIM Travel Time Outputs'!$D:$D,$D85,'VISSIM Travel Time Outputs'!$A:$A,"AVG",'VISSIM Travel Time Outputs'!$B:$B,Q$9)),"-")</f>
        <v>-</v>
      </c>
      <c r="R85" s="34" t="str">
        <f>IFERROR(TIME(0,0,AVERAGEIFS('VISSIM Travel Time Outputs'!$I:$I,'VISSIM Travel Time Outputs'!$D:$D,$D85,'VISSIM Travel Time Outputs'!$A:$A,"AVG",'VISSIM Travel Time Outputs'!$B:$B,R$9)),"-")</f>
        <v>-</v>
      </c>
      <c r="S85" s="34" t="str">
        <f>IFERROR(TIME(0,0,AVERAGEIFS('VISSIM Travel Time Outputs'!$I:$I,'VISSIM Travel Time Outputs'!$D:$D,$D85,'VISSIM Travel Time Outputs'!$A:$A,"AVG",'VISSIM Travel Time Outputs'!$B:$B,S$9)),"-")</f>
        <v>-</v>
      </c>
      <c r="T85" s="34" t="str">
        <f>IFERROR(TIME(0,0,AVERAGEIFS('VISSIM Travel Time Outputs'!$I:$I,'VISSIM Travel Time Outputs'!$D:$D,$D85,'VISSIM Travel Time Outputs'!$A:$A,"AVG",'VISSIM Travel Time Outputs'!$B:$B,T$9)),"-")</f>
        <v>-</v>
      </c>
      <c r="U85" s="34" t="str">
        <f>IFERROR(TIME(0,0,AVERAGEIFS('VISSIM Travel Time Outputs'!$I:$I,'VISSIM Travel Time Outputs'!$D:$D,$D85,'VISSIM Travel Time Outputs'!$A:$A,"AVG",'VISSIM Travel Time Outputs'!$B:$B,U$9)),"-")</f>
        <v>-</v>
      </c>
      <c r="V85" s="34" t="str">
        <f>IFERROR(TIME(0,0,AVERAGEIFS('VISSIM Travel Time Outputs'!$I:$I,'VISSIM Travel Time Outputs'!$D:$D,$D85,'VISSIM Travel Time Outputs'!$A:$A,"AVG",'VISSIM Travel Time Outputs'!$B:$B,V$9)),"-")</f>
        <v>-</v>
      </c>
      <c r="W85" s="34" t="str">
        <f>IFERROR(TIME(0,0,AVERAGEIFS('VISSIM Travel Time Outputs'!$I:$I,'VISSIM Travel Time Outputs'!$D:$D,$D85,'VISSIM Travel Time Outputs'!$A:$A,"AVG",'VISSIM Travel Time Outputs'!$B:$B,W$9)),"-")</f>
        <v>-</v>
      </c>
      <c r="X85" s="34" t="str">
        <f>IFERROR(TIME(0,0,AVERAGEIFS('VISSIM Travel Time Outputs'!$I:$I,'VISSIM Travel Time Outputs'!$D:$D,$D85,'VISSIM Travel Time Outputs'!$A:$A,"AVG",'VISSIM Travel Time Outputs'!$B:$B,X$9)),"-")</f>
        <v>-</v>
      </c>
      <c r="Y85" s="134" t="str">
        <f>IFERROR(TIME(0,0,AVERAGEIFS('VISSIM Travel Time Outputs'!$I:$I,'VISSIM Travel Time Outputs'!$D:$D,$D85,'VISSIM Travel Time Outputs'!$A:$A,"AVG",'VISSIM Travel Time Outputs'!$B:$B,Y$9)),"-")</f>
        <v>-</v>
      </c>
      <c r="Z85" s="254"/>
      <c r="AA85" s="323" t="str">
        <f>IFERROR(AVERAGEIFS('VISSIM Travel Time Outputs'!$F:$F,'VISSIM Travel Time Outputs'!$D:$D,$D85,'VISSIM Travel Time Outputs'!$A:$A,"AVG",'VISSIM Travel Time Outputs'!$B:$B,AA$9),"-")</f>
        <v>-</v>
      </c>
      <c r="AB85" s="324" t="str">
        <f>IFERROR(AVERAGEIFS('VISSIM Travel Time Outputs'!$F:$F,'VISSIM Travel Time Outputs'!$D:$D,$D85,'VISSIM Travel Time Outputs'!$A:$A,"AVG",'VISSIM Travel Time Outputs'!$B:$B,AB$9),"-")</f>
        <v>-</v>
      </c>
      <c r="AC85" s="324" t="str">
        <f>IFERROR(AVERAGEIFS('VISSIM Travel Time Outputs'!$F:$F,'VISSIM Travel Time Outputs'!$D:$D,$D85,'VISSIM Travel Time Outputs'!$A:$A,"AVG",'VISSIM Travel Time Outputs'!$B:$B,AC$9),"-")</f>
        <v>-</v>
      </c>
      <c r="AD85" s="324" t="str">
        <f>IFERROR(AVERAGEIFS('VISSIM Travel Time Outputs'!$F:$F,'VISSIM Travel Time Outputs'!$D:$D,$D85,'VISSIM Travel Time Outputs'!$A:$A,"AVG",'VISSIM Travel Time Outputs'!$B:$B,AD$9),"-")</f>
        <v>-</v>
      </c>
      <c r="AE85" s="324" t="str">
        <f>IFERROR(AVERAGEIFS('VISSIM Travel Time Outputs'!$F:$F,'VISSIM Travel Time Outputs'!$D:$D,$D85,'VISSIM Travel Time Outputs'!$A:$A,"AVG",'VISSIM Travel Time Outputs'!$B:$B,AE$9),"-")</f>
        <v>-</v>
      </c>
      <c r="AF85" s="324" t="str">
        <f>IFERROR(AVERAGEIFS('VISSIM Travel Time Outputs'!$F:$F,'VISSIM Travel Time Outputs'!$D:$D,$D85,'VISSIM Travel Time Outputs'!$A:$A,"AVG",'VISSIM Travel Time Outputs'!$B:$B,AF$9),"-")</f>
        <v>-</v>
      </c>
      <c r="AG85" s="324" t="str">
        <f>IFERROR(AVERAGEIFS('VISSIM Travel Time Outputs'!$F:$F,'VISSIM Travel Time Outputs'!$D:$D,$D85,'VISSIM Travel Time Outputs'!$A:$A,"AVG",'VISSIM Travel Time Outputs'!$B:$B,AG$9),"-")</f>
        <v>-</v>
      </c>
      <c r="AH85" s="324" t="str">
        <f>IFERROR(AVERAGEIFS('VISSIM Travel Time Outputs'!$F:$F,'VISSIM Travel Time Outputs'!$D:$D,$D85,'VISSIM Travel Time Outputs'!$A:$A,"AVG",'VISSIM Travel Time Outputs'!$B:$B,AH$9),"-")</f>
        <v>-</v>
      </c>
      <c r="AI85" s="324" t="str">
        <f>IFERROR(AVERAGEIFS('VISSIM Travel Time Outputs'!$F:$F,'VISSIM Travel Time Outputs'!$D:$D,$D85,'VISSIM Travel Time Outputs'!$A:$A,"AVG",'VISSIM Travel Time Outputs'!$B:$B,AI$9),"-")</f>
        <v>-</v>
      </c>
      <c r="AJ85" s="324" t="str">
        <f>IFERROR(AVERAGEIFS('VISSIM Travel Time Outputs'!$F:$F,'VISSIM Travel Time Outputs'!$D:$D,$D85,'VISSIM Travel Time Outputs'!$A:$A,"AVG",'VISSIM Travel Time Outputs'!$B:$B,AJ$9),"-")</f>
        <v>-</v>
      </c>
      <c r="AK85" s="324" t="str">
        <f>IFERROR(AVERAGEIFS('VISSIM Travel Time Outputs'!$F:$F,'VISSIM Travel Time Outputs'!$D:$D,$D85,'VISSIM Travel Time Outputs'!$A:$A,"AVG",'VISSIM Travel Time Outputs'!$B:$B,AK$9),"-")</f>
        <v>-</v>
      </c>
      <c r="AL85" s="324" t="str">
        <f>IFERROR(AVERAGEIFS('VISSIM Travel Time Outputs'!$F:$F,'VISSIM Travel Time Outputs'!$D:$D,$D85,'VISSIM Travel Time Outputs'!$A:$A,"AVG",'VISSIM Travel Time Outputs'!$B:$B,AL$9),"-")</f>
        <v>-</v>
      </c>
      <c r="AM85" s="324" t="str">
        <f>IFERROR(AVERAGEIFS('VISSIM Travel Time Outputs'!$F:$F,'VISSIM Travel Time Outputs'!$D:$D,$D85,'VISSIM Travel Time Outputs'!$A:$A,"AVG",'VISSIM Travel Time Outputs'!$B:$B,AM$9),"-")</f>
        <v>-</v>
      </c>
      <c r="AN85" s="324" t="str">
        <f>IFERROR(AVERAGEIFS('VISSIM Travel Time Outputs'!$F:$F,'VISSIM Travel Time Outputs'!$D:$D,$D85,'VISSIM Travel Time Outputs'!$A:$A,"AVG",'VISSIM Travel Time Outputs'!$B:$B,AN$9),"-")</f>
        <v>-</v>
      </c>
      <c r="AO85" s="324" t="str">
        <f>IFERROR(AVERAGEIFS('VISSIM Travel Time Outputs'!$F:$F,'VISSIM Travel Time Outputs'!$D:$D,$D85,'VISSIM Travel Time Outputs'!$A:$A,"AVG",'VISSIM Travel Time Outputs'!$B:$B,AO$9),"-")</f>
        <v>-</v>
      </c>
      <c r="AP85" s="325" t="str">
        <f>IFERROR(AVERAGEIFS('VISSIM Travel Time Outputs'!$F:$F,'VISSIM Travel Time Outputs'!$D:$D,$D85,'VISSIM Travel Time Outputs'!$A:$A,"AVG",'VISSIM Travel Time Outputs'!$B:$B,AP$9),"-")</f>
        <v>-</v>
      </c>
      <c r="AQ85" s="331"/>
      <c r="AR85" s="209" t="str">
        <f t="shared" si="35"/>
        <v>--</v>
      </c>
      <c r="AS85" s="354" t="str">
        <f t="shared" si="36"/>
        <v>--</v>
      </c>
      <c r="AT85" s="325">
        <f t="shared" si="37"/>
        <v>0</v>
      </c>
      <c r="AU85" s="255"/>
      <c r="AV85" s="209" t="str">
        <f>IFERROR(TIME(0,0,AVERAGEIFS('VISSIM Travel Time Outputs'!$J:$J,'VISSIM Travel Time Outputs'!$D:$D,$D85,'VISSIM Travel Time Outputs'!$A:$A,"AVG",'VISSIM Travel Time Outputs'!$B:$B,AV$9)),"-")</f>
        <v>-</v>
      </c>
      <c r="AW85" s="34" t="str">
        <f>IFERROR(TIME(0,0,AVERAGEIFS('VISSIM Travel Time Outputs'!$J:$J,'VISSIM Travel Time Outputs'!$D:$D,$D85,'VISSIM Travel Time Outputs'!$A:$A,"AVG",'VISSIM Travel Time Outputs'!$B:$B,AW$9)),"-")</f>
        <v>-</v>
      </c>
      <c r="AX85" s="34" t="str">
        <f>IFERROR(TIME(0,0,AVERAGEIFS('VISSIM Travel Time Outputs'!$J:$J,'VISSIM Travel Time Outputs'!$D:$D,$D85,'VISSIM Travel Time Outputs'!$A:$A,"AVG",'VISSIM Travel Time Outputs'!$B:$B,AX$9)),"-")</f>
        <v>-</v>
      </c>
      <c r="AY85" s="34" t="str">
        <f>IFERROR(TIME(0,0,AVERAGEIFS('VISSIM Travel Time Outputs'!$J:$J,'VISSIM Travel Time Outputs'!$D:$D,$D85,'VISSIM Travel Time Outputs'!$A:$A,"AVG",'VISSIM Travel Time Outputs'!$B:$B,AY$9)),"-")</f>
        <v>-</v>
      </c>
      <c r="AZ85" s="34" t="str">
        <f>IFERROR(TIME(0,0,AVERAGEIFS('VISSIM Travel Time Outputs'!$J:$J,'VISSIM Travel Time Outputs'!$D:$D,$D85,'VISSIM Travel Time Outputs'!$A:$A,"AVG",'VISSIM Travel Time Outputs'!$B:$B,AZ$9)),"-")</f>
        <v>-</v>
      </c>
      <c r="BA85" s="34" t="str">
        <f>IFERROR(TIME(0,0,AVERAGEIFS('VISSIM Travel Time Outputs'!$J:$J,'VISSIM Travel Time Outputs'!$D:$D,$D85,'VISSIM Travel Time Outputs'!$A:$A,"AVG",'VISSIM Travel Time Outputs'!$B:$B,BA$9)),"-")</f>
        <v>-</v>
      </c>
      <c r="BB85" s="34" t="str">
        <f>IFERROR(TIME(0,0,AVERAGEIFS('VISSIM Travel Time Outputs'!$J:$J,'VISSIM Travel Time Outputs'!$D:$D,$D85,'VISSIM Travel Time Outputs'!$A:$A,"AVG",'VISSIM Travel Time Outputs'!$B:$B,BB$9)),"-")</f>
        <v>-</v>
      </c>
      <c r="BC85" s="34" t="str">
        <f>IFERROR(TIME(0,0,AVERAGEIFS('VISSIM Travel Time Outputs'!$J:$J,'VISSIM Travel Time Outputs'!$D:$D,$D85,'VISSIM Travel Time Outputs'!$A:$A,"AVG",'VISSIM Travel Time Outputs'!$B:$B,BC$9)),"-")</f>
        <v>-</v>
      </c>
      <c r="BD85" s="34" t="str">
        <f>IFERROR(TIME(0,0,AVERAGEIFS('VISSIM Travel Time Outputs'!$J:$J,'VISSIM Travel Time Outputs'!$D:$D,$D85,'VISSIM Travel Time Outputs'!$A:$A,"AVG",'VISSIM Travel Time Outputs'!$B:$B,BD$9)),"-")</f>
        <v>-</v>
      </c>
      <c r="BE85" s="34" t="str">
        <f>IFERROR(TIME(0,0,AVERAGEIFS('VISSIM Travel Time Outputs'!$J:$J,'VISSIM Travel Time Outputs'!$D:$D,$D85,'VISSIM Travel Time Outputs'!$A:$A,"AVG",'VISSIM Travel Time Outputs'!$B:$B,BE$9)),"-")</f>
        <v>-</v>
      </c>
      <c r="BF85" s="34" t="str">
        <f>IFERROR(TIME(0,0,AVERAGEIFS('VISSIM Travel Time Outputs'!$J:$J,'VISSIM Travel Time Outputs'!$D:$D,$D85,'VISSIM Travel Time Outputs'!$A:$A,"AVG",'VISSIM Travel Time Outputs'!$B:$B,BF$9)),"-")</f>
        <v>-</v>
      </c>
      <c r="BG85" s="34" t="str">
        <f>IFERROR(TIME(0,0,AVERAGEIFS('VISSIM Travel Time Outputs'!$J:$J,'VISSIM Travel Time Outputs'!$D:$D,$D85,'VISSIM Travel Time Outputs'!$A:$A,"AVG",'VISSIM Travel Time Outputs'!$B:$B,BG$9)),"-")</f>
        <v>-</v>
      </c>
      <c r="BH85" s="34" t="str">
        <f>IFERROR(TIME(0,0,AVERAGEIFS('VISSIM Travel Time Outputs'!$J:$J,'VISSIM Travel Time Outputs'!$D:$D,$D85,'VISSIM Travel Time Outputs'!$A:$A,"AVG",'VISSIM Travel Time Outputs'!$B:$B,BH$9)),"-")</f>
        <v>-</v>
      </c>
      <c r="BI85" s="34" t="str">
        <f>IFERROR(TIME(0,0,AVERAGEIFS('VISSIM Travel Time Outputs'!$J:$J,'VISSIM Travel Time Outputs'!$D:$D,$D85,'VISSIM Travel Time Outputs'!$A:$A,"AVG",'VISSIM Travel Time Outputs'!$B:$B,BI$9)),"-")</f>
        <v>-</v>
      </c>
      <c r="BJ85" s="34" t="str">
        <f>IFERROR(TIME(0,0,AVERAGEIFS('VISSIM Travel Time Outputs'!$J:$J,'VISSIM Travel Time Outputs'!$D:$D,$D85,'VISSIM Travel Time Outputs'!$A:$A,"AVG",'VISSIM Travel Time Outputs'!$B:$B,BJ$9)),"-")</f>
        <v>-</v>
      </c>
      <c r="BK85" s="134" t="str">
        <f>IFERROR(TIME(0,0,AVERAGEIFS('VISSIM Travel Time Outputs'!$J:$J,'VISSIM Travel Time Outputs'!$D:$D,$D85,'VISSIM Travel Time Outputs'!$A:$A,"AVG",'VISSIM Travel Time Outputs'!$B:$B,BK$9)),"-")</f>
        <v>-</v>
      </c>
      <c r="BL85" s="126"/>
      <c r="BM85" s="323" t="str">
        <f>IFERROR(AVERAGEIFS('VISSIM Travel Time Outputs'!$G:$G,'VISSIM Travel Time Outputs'!$D:$D,$D85,'VISSIM Travel Time Outputs'!$A:$A,"AVG",'VISSIM Travel Time Outputs'!$B:$B,BM$9),"-")</f>
        <v>-</v>
      </c>
      <c r="BN85" s="324" t="str">
        <f>IFERROR(AVERAGEIFS('VISSIM Travel Time Outputs'!$G:$G,'VISSIM Travel Time Outputs'!$D:$D,$D85,'VISSIM Travel Time Outputs'!$A:$A,"AVG",'VISSIM Travel Time Outputs'!$B:$B,BN$9),"-")</f>
        <v>-</v>
      </c>
      <c r="BO85" s="324" t="str">
        <f>IFERROR(AVERAGEIFS('VISSIM Travel Time Outputs'!$G:$G,'VISSIM Travel Time Outputs'!$D:$D,$D85,'VISSIM Travel Time Outputs'!$A:$A,"AVG",'VISSIM Travel Time Outputs'!$B:$B,BO$9),"-")</f>
        <v>-</v>
      </c>
      <c r="BP85" s="324" t="str">
        <f>IFERROR(AVERAGEIFS('VISSIM Travel Time Outputs'!$G:$G,'VISSIM Travel Time Outputs'!$D:$D,$D85,'VISSIM Travel Time Outputs'!$A:$A,"AVG",'VISSIM Travel Time Outputs'!$B:$B,BP$9),"-")</f>
        <v>-</v>
      </c>
      <c r="BQ85" s="324" t="str">
        <f>IFERROR(AVERAGEIFS('VISSIM Travel Time Outputs'!$G:$G,'VISSIM Travel Time Outputs'!$D:$D,$D85,'VISSIM Travel Time Outputs'!$A:$A,"AVG",'VISSIM Travel Time Outputs'!$B:$B,BQ$9),"-")</f>
        <v>-</v>
      </c>
      <c r="BR85" s="324" t="str">
        <f>IFERROR(AVERAGEIFS('VISSIM Travel Time Outputs'!$G:$G,'VISSIM Travel Time Outputs'!$D:$D,$D85,'VISSIM Travel Time Outputs'!$A:$A,"AVG",'VISSIM Travel Time Outputs'!$B:$B,BR$9),"-")</f>
        <v>-</v>
      </c>
      <c r="BS85" s="324" t="str">
        <f>IFERROR(AVERAGEIFS('VISSIM Travel Time Outputs'!$G:$G,'VISSIM Travel Time Outputs'!$D:$D,$D85,'VISSIM Travel Time Outputs'!$A:$A,"AVG",'VISSIM Travel Time Outputs'!$B:$B,BS$9),"-")</f>
        <v>-</v>
      </c>
      <c r="BT85" s="324" t="str">
        <f>IFERROR(AVERAGEIFS('VISSIM Travel Time Outputs'!$G:$G,'VISSIM Travel Time Outputs'!$D:$D,$D85,'VISSIM Travel Time Outputs'!$A:$A,"AVG",'VISSIM Travel Time Outputs'!$B:$B,BT$9),"-")</f>
        <v>-</v>
      </c>
      <c r="BU85" s="324" t="str">
        <f>IFERROR(AVERAGEIFS('VISSIM Travel Time Outputs'!$G:$G,'VISSIM Travel Time Outputs'!$D:$D,$D85,'VISSIM Travel Time Outputs'!$A:$A,"AVG",'VISSIM Travel Time Outputs'!$B:$B,BU$9),"-")</f>
        <v>-</v>
      </c>
      <c r="BV85" s="324" t="str">
        <f>IFERROR(AVERAGEIFS('VISSIM Travel Time Outputs'!$G:$G,'VISSIM Travel Time Outputs'!$D:$D,$D85,'VISSIM Travel Time Outputs'!$A:$A,"AVG",'VISSIM Travel Time Outputs'!$B:$B,BV$9),"-")</f>
        <v>-</v>
      </c>
      <c r="BW85" s="324" t="str">
        <f>IFERROR(AVERAGEIFS('VISSIM Travel Time Outputs'!$G:$G,'VISSIM Travel Time Outputs'!$D:$D,$D85,'VISSIM Travel Time Outputs'!$A:$A,"AVG",'VISSIM Travel Time Outputs'!$B:$B,BW$9),"-")</f>
        <v>-</v>
      </c>
      <c r="BX85" s="324" t="str">
        <f>IFERROR(AVERAGEIFS('VISSIM Travel Time Outputs'!$G:$G,'VISSIM Travel Time Outputs'!$D:$D,$D85,'VISSIM Travel Time Outputs'!$A:$A,"AVG",'VISSIM Travel Time Outputs'!$B:$B,BX$9),"-")</f>
        <v>-</v>
      </c>
      <c r="BY85" s="324" t="str">
        <f>IFERROR(AVERAGEIFS('VISSIM Travel Time Outputs'!$G:$G,'VISSIM Travel Time Outputs'!$D:$D,$D85,'VISSIM Travel Time Outputs'!$A:$A,"AVG",'VISSIM Travel Time Outputs'!$B:$B,BY$9),"-")</f>
        <v>-</v>
      </c>
      <c r="BZ85" s="324" t="str">
        <f>IFERROR(AVERAGEIFS('VISSIM Travel Time Outputs'!$G:$G,'VISSIM Travel Time Outputs'!$D:$D,$D85,'VISSIM Travel Time Outputs'!$A:$A,"AVG",'VISSIM Travel Time Outputs'!$B:$B,BZ$9),"-")</f>
        <v>-</v>
      </c>
      <c r="CA85" s="324" t="str">
        <f>IFERROR(AVERAGEIFS('VISSIM Travel Time Outputs'!$G:$G,'VISSIM Travel Time Outputs'!$D:$D,$D85,'VISSIM Travel Time Outputs'!$A:$A,"AVG",'VISSIM Travel Time Outputs'!$B:$B,CA$9),"-")</f>
        <v>-</v>
      </c>
      <c r="CB85" s="325" t="str">
        <f>IFERROR(AVERAGEIFS('VISSIM Travel Time Outputs'!$G:$G,'VISSIM Travel Time Outputs'!$D:$D,$D85,'VISSIM Travel Time Outputs'!$A:$A,"AVG",'VISSIM Travel Time Outputs'!$B:$B,CB$9),"-")</f>
        <v>-</v>
      </c>
      <c r="CC85" s="254"/>
      <c r="CD85" s="209" t="str">
        <f t="shared" si="38"/>
        <v>--</v>
      </c>
      <c r="CE85" s="354" t="str">
        <f t="shared" si="39"/>
        <v>--</v>
      </c>
      <c r="CF85" s="325">
        <f t="shared" si="40"/>
        <v>0</v>
      </c>
      <c r="CG85" s="331"/>
      <c r="CH85" s="209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134"/>
      <c r="CX85" s="331"/>
      <c r="CY85" s="323"/>
      <c r="CZ85" s="324"/>
      <c r="DA85" s="324"/>
      <c r="DB85" s="324"/>
      <c r="DC85" s="324"/>
      <c r="DD85" s="324"/>
      <c r="DE85" s="324"/>
      <c r="DF85" s="324"/>
      <c r="DG85" s="324"/>
      <c r="DH85" s="324"/>
      <c r="DI85" s="324"/>
      <c r="DJ85" s="324"/>
      <c r="DK85" s="324"/>
      <c r="DL85" s="324"/>
      <c r="DM85" s="324"/>
      <c r="DN85" s="325"/>
      <c r="DO85" s="331"/>
      <c r="DP85" s="209" t="str">
        <f t="shared" si="41"/>
        <v>--</v>
      </c>
      <c r="DQ85" s="354" t="str">
        <f t="shared" si="42"/>
        <v>--</v>
      </c>
      <c r="DR85" s="325">
        <f t="shared" si="43"/>
        <v>0</v>
      </c>
      <c r="DS85" s="255"/>
      <c r="DT85" s="209" t="str">
        <f>IFERROR(TIME(0,0,AVERAGEIFS('VISSIM Travel Time Outputs'!$K:$K,'VISSIM Travel Time Outputs'!$D:$D,$D85,'VISSIM Travel Time Outputs'!$A:$A,"AVG",'VISSIM Travel Time Outputs'!$B:$B,DT$9)),"-")</f>
        <v>-</v>
      </c>
      <c r="DU85" s="34" t="str">
        <f>IFERROR(TIME(0,0,AVERAGEIFS('VISSIM Travel Time Outputs'!$K:$K,'VISSIM Travel Time Outputs'!$D:$D,$D85,'VISSIM Travel Time Outputs'!$A:$A,"AVG",'VISSIM Travel Time Outputs'!$B:$B,DU$9)),"-")</f>
        <v>-</v>
      </c>
      <c r="DV85" s="34" t="str">
        <f>IFERROR(TIME(0,0,AVERAGEIFS('VISSIM Travel Time Outputs'!$K:$K,'VISSIM Travel Time Outputs'!$D:$D,$D85,'VISSIM Travel Time Outputs'!$A:$A,"AVG",'VISSIM Travel Time Outputs'!$B:$B,DV$9)),"-")</f>
        <v>-</v>
      </c>
      <c r="DW85" s="34" t="str">
        <f>IFERROR(TIME(0,0,AVERAGEIFS('VISSIM Travel Time Outputs'!$K:$K,'VISSIM Travel Time Outputs'!$D:$D,$D85,'VISSIM Travel Time Outputs'!$A:$A,"AVG",'VISSIM Travel Time Outputs'!$B:$B,DW$9)),"-")</f>
        <v>-</v>
      </c>
      <c r="DX85" s="34" t="str">
        <f>IFERROR(TIME(0,0,AVERAGEIFS('VISSIM Travel Time Outputs'!$K:$K,'VISSIM Travel Time Outputs'!$D:$D,$D85,'VISSIM Travel Time Outputs'!$A:$A,"AVG",'VISSIM Travel Time Outputs'!$B:$B,DX$9)),"-")</f>
        <v>-</v>
      </c>
      <c r="DY85" s="34" t="str">
        <f>IFERROR(TIME(0,0,AVERAGEIFS('VISSIM Travel Time Outputs'!$K:$K,'VISSIM Travel Time Outputs'!$D:$D,$D85,'VISSIM Travel Time Outputs'!$A:$A,"AVG",'VISSIM Travel Time Outputs'!$B:$B,DY$9)),"-")</f>
        <v>-</v>
      </c>
      <c r="DZ85" s="34" t="str">
        <f>IFERROR(TIME(0,0,AVERAGEIFS('VISSIM Travel Time Outputs'!$K:$K,'VISSIM Travel Time Outputs'!$D:$D,$D85,'VISSIM Travel Time Outputs'!$A:$A,"AVG",'VISSIM Travel Time Outputs'!$B:$B,DZ$9)),"-")</f>
        <v>-</v>
      </c>
      <c r="EA85" s="34" t="str">
        <f>IFERROR(TIME(0,0,AVERAGEIFS('VISSIM Travel Time Outputs'!$K:$K,'VISSIM Travel Time Outputs'!$D:$D,$D85,'VISSIM Travel Time Outputs'!$A:$A,"AVG",'VISSIM Travel Time Outputs'!$B:$B,EA$9)),"-")</f>
        <v>-</v>
      </c>
      <c r="EB85" s="34" t="str">
        <f>IFERROR(TIME(0,0,AVERAGEIFS('VISSIM Travel Time Outputs'!$K:$K,'VISSIM Travel Time Outputs'!$D:$D,$D85,'VISSIM Travel Time Outputs'!$A:$A,"AVG",'VISSIM Travel Time Outputs'!$B:$B,EB$9)),"-")</f>
        <v>-</v>
      </c>
      <c r="EC85" s="34" t="str">
        <f>IFERROR(TIME(0,0,AVERAGEIFS('VISSIM Travel Time Outputs'!$K:$K,'VISSIM Travel Time Outputs'!$D:$D,$D85,'VISSIM Travel Time Outputs'!$A:$A,"AVG",'VISSIM Travel Time Outputs'!$B:$B,EC$9)),"-")</f>
        <v>-</v>
      </c>
      <c r="ED85" s="34" t="str">
        <f>IFERROR(TIME(0,0,AVERAGEIFS('VISSIM Travel Time Outputs'!$K:$K,'VISSIM Travel Time Outputs'!$D:$D,$D85,'VISSIM Travel Time Outputs'!$A:$A,"AVG",'VISSIM Travel Time Outputs'!$B:$B,ED$9)),"-")</f>
        <v>-</v>
      </c>
      <c r="EE85" s="34" t="str">
        <f>IFERROR(TIME(0,0,AVERAGEIFS('VISSIM Travel Time Outputs'!$K:$K,'VISSIM Travel Time Outputs'!$D:$D,$D85,'VISSIM Travel Time Outputs'!$A:$A,"AVG",'VISSIM Travel Time Outputs'!$B:$B,EE$9)),"-")</f>
        <v>-</v>
      </c>
      <c r="EF85" s="34" t="str">
        <f>IFERROR(TIME(0,0,AVERAGEIFS('VISSIM Travel Time Outputs'!$K:$K,'VISSIM Travel Time Outputs'!$D:$D,$D85,'VISSIM Travel Time Outputs'!$A:$A,"AVG",'VISSIM Travel Time Outputs'!$B:$B,EF$9)),"-")</f>
        <v>-</v>
      </c>
      <c r="EG85" s="34" t="str">
        <f>IFERROR(TIME(0,0,AVERAGEIFS('VISSIM Travel Time Outputs'!$K:$K,'VISSIM Travel Time Outputs'!$D:$D,$D85,'VISSIM Travel Time Outputs'!$A:$A,"AVG",'VISSIM Travel Time Outputs'!$B:$B,EG$9)),"-")</f>
        <v>-</v>
      </c>
      <c r="EH85" s="34" t="str">
        <f>IFERROR(TIME(0,0,AVERAGEIFS('VISSIM Travel Time Outputs'!$K:$K,'VISSIM Travel Time Outputs'!$D:$D,$D85,'VISSIM Travel Time Outputs'!$A:$A,"AVG",'VISSIM Travel Time Outputs'!$B:$B,EH$9)),"-")</f>
        <v>-</v>
      </c>
      <c r="EI85" s="134" t="str">
        <f>IFERROR(TIME(0,0,AVERAGEIFS('VISSIM Travel Time Outputs'!$K:$K,'VISSIM Travel Time Outputs'!$D:$D,$D85,'VISSIM Travel Time Outputs'!$A:$A,"AVG",'VISSIM Travel Time Outputs'!$B:$B,EI$9)),"-")</f>
        <v>-</v>
      </c>
      <c r="EJ85" s="126"/>
      <c r="EK85" s="323" t="str">
        <f>IFERROR(AVERAGEIFS('VISSIM Travel Time Outputs'!$H:$H,'VISSIM Travel Time Outputs'!$D:$D,$D85,'VISSIM Travel Time Outputs'!$A:$A,"AVG",'VISSIM Travel Time Outputs'!$B:$B,EK$9),"-")</f>
        <v>-</v>
      </c>
      <c r="EL85" s="324" t="str">
        <f>IFERROR(AVERAGEIFS('VISSIM Travel Time Outputs'!$H:$H,'VISSIM Travel Time Outputs'!$D:$D,$D85,'VISSIM Travel Time Outputs'!$A:$A,"AVG",'VISSIM Travel Time Outputs'!$B:$B,EL$9),"-")</f>
        <v>-</v>
      </c>
      <c r="EM85" s="324" t="str">
        <f>IFERROR(AVERAGEIFS('VISSIM Travel Time Outputs'!$H:$H,'VISSIM Travel Time Outputs'!$D:$D,$D85,'VISSIM Travel Time Outputs'!$A:$A,"AVG",'VISSIM Travel Time Outputs'!$B:$B,EM$9),"-")</f>
        <v>-</v>
      </c>
      <c r="EN85" s="324" t="str">
        <f>IFERROR(AVERAGEIFS('VISSIM Travel Time Outputs'!$H:$H,'VISSIM Travel Time Outputs'!$D:$D,$D85,'VISSIM Travel Time Outputs'!$A:$A,"AVG",'VISSIM Travel Time Outputs'!$B:$B,EN$9),"-")</f>
        <v>-</v>
      </c>
      <c r="EO85" s="324" t="str">
        <f>IFERROR(AVERAGEIFS('VISSIM Travel Time Outputs'!$H:$H,'VISSIM Travel Time Outputs'!$D:$D,$D85,'VISSIM Travel Time Outputs'!$A:$A,"AVG",'VISSIM Travel Time Outputs'!$B:$B,EO$9),"-")</f>
        <v>-</v>
      </c>
      <c r="EP85" s="324" t="str">
        <f>IFERROR(AVERAGEIFS('VISSIM Travel Time Outputs'!$H:$H,'VISSIM Travel Time Outputs'!$D:$D,$D85,'VISSIM Travel Time Outputs'!$A:$A,"AVG",'VISSIM Travel Time Outputs'!$B:$B,EP$9),"-")</f>
        <v>-</v>
      </c>
      <c r="EQ85" s="324" t="str">
        <f>IFERROR(AVERAGEIFS('VISSIM Travel Time Outputs'!$H:$H,'VISSIM Travel Time Outputs'!$D:$D,$D85,'VISSIM Travel Time Outputs'!$A:$A,"AVG",'VISSIM Travel Time Outputs'!$B:$B,EQ$9),"-")</f>
        <v>-</v>
      </c>
      <c r="ER85" s="324" t="str">
        <f>IFERROR(AVERAGEIFS('VISSIM Travel Time Outputs'!$H:$H,'VISSIM Travel Time Outputs'!$D:$D,$D85,'VISSIM Travel Time Outputs'!$A:$A,"AVG",'VISSIM Travel Time Outputs'!$B:$B,ER$9),"-")</f>
        <v>-</v>
      </c>
      <c r="ES85" s="324" t="str">
        <f>IFERROR(AVERAGEIFS('VISSIM Travel Time Outputs'!$H:$H,'VISSIM Travel Time Outputs'!$D:$D,$D85,'VISSIM Travel Time Outputs'!$A:$A,"AVG",'VISSIM Travel Time Outputs'!$B:$B,ES$9),"-")</f>
        <v>-</v>
      </c>
      <c r="ET85" s="324" t="str">
        <f>IFERROR(AVERAGEIFS('VISSIM Travel Time Outputs'!$H:$H,'VISSIM Travel Time Outputs'!$D:$D,$D85,'VISSIM Travel Time Outputs'!$A:$A,"AVG",'VISSIM Travel Time Outputs'!$B:$B,ET$9),"-")</f>
        <v>-</v>
      </c>
      <c r="EU85" s="324" t="str">
        <f>IFERROR(AVERAGEIFS('VISSIM Travel Time Outputs'!$H:$H,'VISSIM Travel Time Outputs'!$D:$D,$D85,'VISSIM Travel Time Outputs'!$A:$A,"AVG",'VISSIM Travel Time Outputs'!$B:$B,EU$9),"-")</f>
        <v>-</v>
      </c>
      <c r="EV85" s="324" t="str">
        <f>IFERROR(AVERAGEIFS('VISSIM Travel Time Outputs'!$H:$H,'VISSIM Travel Time Outputs'!$D:$D,$D85,'VISSIM Travel Time Outputs'!$A:$A,"AVG",'VISSIM Travel Time Outputs'!$B:$B,EV$9),"-")</f>
        <v>-</v>
      </c>
      <c r="EW85" s="324" t="str">
        <f>IFERROR(AVERAGEIFS('VISSIM Travel Time Outputs'!$H:$H,'VISSIM Travel Time Outputs'!$D:$D,$D85,'VISSIM Travel Time Outputs'!$A:$A,"AVG",'VISSIM Travel Time Outputs'!$B:$B,EW$9),"-")</f>
        <v>-</v>
      </c>
      <c r="EX85" s="324" t="str">
        <f>IFERROR(AVERAGEIFS('VISSIM Travel Time Outputs'!$H:$H,'VISSIM Travel Time Outputs'!$D:$D,$D85,'VISSIM Travel Time Outputs'!$A:$A,"AVG",'VISSIM Travel Time Outputs'!$B:$B,EX$9),"-")</f>
        <v>-</v>
      </c>
      <c r="EY85" s="324" t="str">
        <f>IFERROR(AVERAGEIFS('VISSIM Travel Time Outputs'!$H:$H,'VISSIM Travel Time Outputs'!$D:$D,$D85,'VISSIM Travel Time Outputs'!$A:$A,"AVG",'VISSIM Travel Time Outputs'!$B:$B,EY$9),"-")</f>
        <v>-</v>
      </c>
      <c r="EZ85" s="325" t="str">
        <f>IFERROR(AVERAGEIFS('VISSIM Travel Time Outputs'!$H:$H,'VISSIM Travel Time Outputs'!$D:$D,$D85,'VISSIM Travel Time Outputs'!$A:$A,"AVG",'VISSIM Travel Time Outputs'!$B:$B,EZ$9),"-")</f>
        <v>-</v>
      </c>
      <c r="FA85" s="254"/>
      <c r="FB85" s="209" t="str">
        <f t="shared" si="44"/>
        <v>--</v>
      </c>
      <c r="FC85" s="354" t="str">
        <f t="shared" si="45"/>
        <v>--</v>
      </c>
      <c r="FD85" s="325">
        <f t="shared" si="46"/>
        <v>0</v>
      </c>
      <c r="FE85" s="331"/>
      <c r="FF85" s="209" t="str">
        <f>IFERROR(GETPIVOTDATA("Average of TRAVTM(40)",#REF!,"TIMEINT",FF$9,"VEHICLETRAVELTIMEMEASUREMENT",$D85)/3600/24,"--")</f>
        <v>--</v>
      </c>
      <c r="FG85" s="34" t="str">
        <f>IFERROR(GETPIVOTDATA("Average of TRAVTM(40)",#REF!,"TIMEINT",FG$9,"VEHICLETRAVELTIMEMEASUREMENT",$D85)/3600/24,"--")</f>
        <v>--</v>
      </c>
      <c r="FH85" s="34" t="str">
        <f>IFERROR(GETPIVOTDATA("Average of TRAVTM(40)",#REF!,"TIMEINT",FH$9,"VEHICLETRAVELTIMEMEASUREMENT",$D85)/3600/24,"--")</f>
        <v>--</v>
      </c>
      <c r="FI85" s="34" t="str">
        <f>IFERROR(GETPIVOTDATA("Average of TRAVTM(40)",#REF!,"TIMEINT",FI$9,"VEHICLETRAVELTIMEMEASUREMENT",$D85)/3600/24,"--")</f>
        <v>--</v>
      </c>
      <c r="FJ85" s="34" t="str">
        <f>IFERROR(GETPIVOTDATA("Average of TRAVTM(40)",#REF!,"TIMEINT",FJ$9,"VEHICLETRAVELTIMEMEASUREMENT",$D85)/3600/24,"--")</f>
        <v>--</v>
      </c>
      <c r="FK85" s="34" t="str">
        <f>IFERROR(GETPIVOTDATA("Average of TRAVTM(40)",#REF!,"TIMEINT",FK$9,"VEHICLETRAVELTIMEMEASUREMENT",$D85)/3600/24,"--")</f>
        <v>--</v>
      </c>
      <c r="FL85" s="34" t="str">
        <f>IFERROR(GETPIVOTDATA("Average of TRAVTM(40)",#REF!,"TIMEINT",FL$9,"VEHICLETRAVELTIMEMEASUREMENT",$D85)/3600/24,"--")</f>
        <v>--</v>
      </c>
      <c r="FM85" s="34" t="str">
        <f>IFERROR(GETPIVOTDATA("Average of TRAVTM(40)",#REF!,"TIMEINT",FM$9,"VEHICLETRAVELTIMEMEASUREMENT",$D85)/3600/24,"--")</f>
        <v>--</v>
      </c>
      <c r="FN85" s="34" t="str">
        <f>IFERROR(GETPIVOTDATA("Average of TRAVTM(40)",#REF!,"TIMEINT",FN$9,"VEHICLETRAVELTIMEMEASUREMENT",$D85)/3600/24,"--")</f>
        <v>--</v>
      </c>
      <c r="FO85" s="34" t="str">
        <f>IFERROR(GETPIVOTDATA("Average of TRAVTM(40)",#REF!,"TIMEINT",FO$9,"VEHICLETRAVELTIMEMEASUREMENT",$D85)/3600/24,"--")</f>
        <v>--</v>
      </c>
      <c r="FP85" s="34" t="str">
        <f>IFERROR(GETPIVOTDATA("Average of TRAVTM(40)",#REF!,"TIMEINT",FP$9,"VEHICLETRAVELTIMEMEASUREMENT",$D85)/3600/24,"--")</f>
        <v>--</v>
      </c>
      <c r="FQ85" s="34" t="str">
        <f>IFERROR(GETPIVOTDATA("Average of TRAVTM(40)",#REF!,"TIMEINT",FQ$9,"VEHICLETRAVELTIMEMEASUREMENT",$D85)/3600/24,"--")</f>
        <v>--</v>
      </c>
      <c r="FR85" s="34" t="str">
        <f>IFERROR(GETPIVOTDATA("Average of TRAVTM(40)",#REF!,"TIMEINT",FR$9,"VEHICLETRAVELTIMEMEASUREMENT",$D85)/3600/24,"--")</f>
        <v>--</v>
      </c>
      <c r="FS85" s="34" t="str">
        <f>IFERROR(GETPIVOTDATA("Average of TRAVTM(40)",#REF!,"TIMEINT",FS$9,"VEHICLETRAVELTIMEMEASUREMENT",$D85)/3600/24,"--")</f>
        <v>--</v>
      </c>
      <c r="FT85" s="34" t="str">
        <f>IFERROR(GETPIVOTDATA("Average of TRAVTM(40)",#REF!,"TIMEINT",FT$9,"VEHICLETRAVELTIMEMEASUREMENT",$D85)/3600/24,"--")</f>
        <v>--</v>
      </c>
      <c r="FU85" s="134" t="str">
        <f>IFERROR(GETPIVOTDATA("Average of TRAVTM(40)",#REF!,"TIMEINT",FU$9,"VEHICLETRAVELTIMEMEASUREMENT",$D85)/3600/24,"--")</f>
        <v>--</v>
      </c>
      <c r="FV85" s="331"/>
      <c r="FW85" s="323" t="str">
        <f>IFERROR(GETPIVOTDATA("Average of VEHS(40)",#REF!,"TIMEINT",FW$9,"VEHICLETRAVELTIMEMEASUREMENT",$D85),"--")</f>
        <v>--</v>
      </c>
      <c r="FX85" s="324" t="str">
        <f>IFERROR(GETPIVOTDATA("Average of VEHS(40)",#REF!,"TIMEINT",FX$9,"VEHICLETRAVELTIMEMEASUREMENT",$D85),"--")</f>
        <v>--</v>
      </c>
      <c r="FY85" s="324" t="str">
        <f>IFERROR(GETPIVOTDATA("Average of VEHS(40)",#REF!,"TIMEINT",FY$9,"VEHICLETRAVELTIMEMEASUREMENT",$D85),"--")</f>
        <v>--</v>
      </c>
      <c r="FZ85" s="324" t="str">
        <f>IFERROR(GETPIVOTDATA("Average of VEHS(40)",#REF!,"TIMEINT",FZ$9,"VEHICLETRAVELTIMEMEASUREMENT",$D85),"--")</f>
        <v>--</v>
      </c>
      <c r="GA85" s="324" t="str">
        <f>IFERROR(GETPIVOTDATA("Average of VEHS(40)",#REF!,"TIMEINT",GA$9,"VEHICLETRAVELTIMEMEASUREMENT",$D85),"--")</f>
        <v>--</v>
      </c>
      <c r="GB85" s="324" t="str">
        <f>IFERROR(GETPIVOTDATA("Average of VEHS(40)",#REF!,"TIMEINT",GB$9,"VEHICLETRAVELTIMEMEASUREMENT",$D85),"--")</f>
        <v>--</v>
      </c>
      <c r="GC85" s="324" t="str">
        <f>IFERROR(GETPIVOTDATA("Average of VEHS(40)",#REF!,"TIMEINT",GC$9,"VEHICLETRAVELTIMEMEASUREMENT",$D85),"--")</f>
        <v>--</v>
      </c>
      <c r="GD85" s="324" t="str">
        <f>IFERROR(GETPIVOTDATA("Average of VEHS(40)",#REF!,"TIMEINT",GD$9,"VEHICLETRAVELTIMEMEASUREMENT",$D85),"--")</f>
        <v>--</v>
      </c>
      <c r="GE85" s="324" t="str">
        <f>IFERROR(GETPIVOTDATA("Average of VEHS(40)",#REF!,"TIMEINT",GE$9,"VEHICLETRAVELTIMEMEASUREMENT",$D85),"--")</f>
        <v>--</v>
      </c>
      <c r="GF85" s="324" t="str">
        <f>IFERROR(GETPIVOTDATA("Average of VEHS(40)",#REF!,"TIMEINT",GF$9,"VEHICLETRAVELTIMEMEASUREMENT",$D85),"--")</f>
        <v>--</v>
      </c>
      <c r="GG85" s="324" t="str">
        <f>IFERROR(GETPIVOTDATA("Average of VEHS(40)",#REF!,"TIMEINT",GG$9,"VEHICLETRAVELTIMEMEASUREMENT",$D85),"--")</f>
        <v>--</v>
      </c>
      <c r="GH85" s="324" t="str">
        <f>IFERROR(GETPIVOTDATA("Average of VEHS(40)",#REF!,"TIMEINT",GH$9,"VEHICLETRAVELTIMEMEASUREMENT",$D85),"--")</f>
        <v>--</v>
      </c>
      <c r="GI85" s="324" t="str">
        <f>IFERROR(GETPIVOTDATA("Average of VEHS(40)",#REF!,"TIMEINT",GI$9,"VEHICLETRAVELTIMEMEASUREMENT",$D85),"--")</f>
        <v>--</v>
      </c>
      <c r="GJ85" s="324" t="str">
        <f>IFERROR(GETPIVOTDATA("Average of VEHS(40)",#REF!,"TIMEINT",GJ$9,"VEHICLETRAVELTIMEMEASUREMENT",$D85),"--")</f>
        <v>--</v>
      </c>
      <c r="GK85" s="324" t="str">
        <f>IFERROR(GETPIVOTDATA("Average of VEHS(40)",#REF!,"TIMEINT",GK$9,"VEHICLETRAVELTIMEMEASUREMENT",$D85),"--")</f>
        <v>--</v>
      </c>
      <c r="GL85" s="325" t="str">
        <f>IFERROR(GETPIVOTDATA("Average of VEHS(40)",#REF!,"TIMEINT",GL$9,"VEHICLETRAVELTIMEMEASUREMENT",$D85),"--")</f>
        <v>--</v>
      </c>
      <c r="GM85" s="331"/>
      <c r="GN85" s="209" t="str">
        <f t="shared" si="47"/>
        <v>--</v>
      </c>
      <c r="GO85" s="354" t="str">
        <f t="shared" si="48"/>
        <v>--</v>
      </c>
      <c r="GP85" s="325">
        <f t="shared" si="49"/>
        <v>0</v>
      </c>
      <c r="GQ85" s="331"/>
      <c r="GR85" s="209" t="str">
        <f>IFERROR(GETPIVOTDATA("Average of TRAVTM(60)",#REF!,"TIMEINT",GR$9,"VEHICLETRAVELTIMEMEASUREMENT",$D85)/3600/24,"--")</f>
        <v>--</v>
      </c>
      <c r="GS85" s="34" t="str">
        <f>IFERROR(GETPIVOTDATA("Average of TRAVTM(60)",#REF!,"TIMEINT",GS$9,"VEHICLETRAVELTIMEMEASUREMENT",$D85)/3600/24,"--")</f>
        <v>--</v>
      </c>
      <c r="GT85" s="34" t="str">
        <f>IFERROR(GETPIVOTDATA("Average of TRAVTM(60)",#REF!,"TIMEINT",GT$9,"VEHICLETRAVELTIMEMEASUREMENT",$D85)/3600/24,"--")</f>
        <v>--</v>
      </c>
      <c r="GU85" s="34" t="str">
        <f>IFERROR(GETPIVOTDATA("Average of TRAVTM(60)",#REF!,"TIMEINT",GU$9,"VEHICLETRAVELTIMEMEASUREMENT",$D85)/3600/24,"--")</f>
        <v>--</v>
      </c>
      <c r="GV85" s="34" t="str">
        <f>IFERROR(GETPIVOTDATA("Average of TRAVTM(60)",#REF!,"TIMEINT",GV$9,"VEHICLETRAVELTIMEMEASUREMENT",$D85)/3600/24,"--")</f>
        <v>--</v>
      </c>
      <c r="GW85" s="34" t="str">
        <f>IFERROR(GETPIVOTDATA("Average of TRAVTM(60)",#REF!,"TIMEINT",GW$9,"VEHICLETRAVELTIMEMEASUREMENT",$D85)/3600/24,"--")</f>
        <v>--</v>
      </c>
      <c r="GX85" s="34" t="str">
        <f>IFERROR(GETPIVOTDATA("Average of TRAVTM(60)",#REF!,"TIMEINT",GX$9,"VEHICLETRAVELTIMEMEASUREMENT",$D85)/3600/24,"--")</f>
        <v>--</v>
      </c>
      <c r="GY85" s="34" t="str">
        <f>IFERROR(GETPIVOTDATA("Average of TRAVTM(60)",#REF!,"TIMEINT",GY$9,"VEHICLETRAVELTIMEMEASUREMENT",$D85)/3600/24,"--")</f>
        <v>--</v>
      </c>
      <c r="GZ85" s="34" t="str">
        <f>IFERROR(GETPIVOTDATA("Average of TRAVTM(60)",#REF!,"TIMEINT",GZ$9,"VEHICLETRAVELTIMEMEASUREMENT",$D85)/3600/24,"--")</f>
        <v>--</v>
      </c>
      <c r="HA85" s="34" t="str">
        <f>IFERROR(GETPIVOTDATA("Average of TRAVTM(60)",#REF!,"TIMEINT",HA$9,"VEHICLETRAVELTIMEMEASUREMENT",$D85)/3600/24,"--")</f>
        <v>--</v>
      </c>
      <c r="HB85" s="34" t="str">
        <f>IFERROR(GETPIVOTDATA("Average of TRAVTM(60)",#REF!,"TIMEINT",HB$9,"VEHICLETRAVELTIMEMEASUREMENT",$D85)/3600/24,"--")</f>
        <v>--</v>
      </c>
      <c r="HC85" s="34" t="str">
        <f>IFERROR(GETPIVOTDATA("Average of TRAVTM(60)",#REF!,"TIMEINT",HC$9,"VEHICLETRAVELTIMEMEASUREMENT",$D85)/3600/24,"--")</f>
        <v>--</v>
      </c>
      <c r="HD85" s="34" t="str">
        <f>IFERROR(GETPIVOTDATA("Average of TRAVTM(60)",#REF!,"TIMEINT",HD$9,"VEHICLETRAVELTIMEMEASUREMENT",$D85)/3600/24,"--")</f>
        <v>--</v>
      </c>
      <c r="HE85" s="34" t="str">
        <f>IFERROR(GETPIVOTDATA("Average of TRAVTM(60)",#REF!,"TIMEINT",HE$9,"VEHICLETRAVELTIMEMEASUREMENT",$D85)/3600/24,"--")</f>
        <v>--</v>
      </c>
      <c r="HF85" s="34" t="str">
        <f>IFERROR(GETPIVOTDATA("Average of TRAVTM(60)",#REF!,"TIMEINT",HF$9,"VEHICLETRAVELTIMEMEASUREMENT",$D85)/3600/24,"--")</f>
        <v>--</v>
      </c>
      <c r="HG85" s="134" t="str">
        <f>IFERROR(GETPIVOTDATA("Average of TRAVTM(60)",#REF!,"TIMEINT",HG$9,"VEHICLETRAVELTIMEMEASUREMENT",$D85)/3600/24,"--")</f>
        <v>--</v>
      </c>
      <c r="HH85" s="331"/>
      <c r="HI85" s="323" t="str">
        <f>IFERROR(GETPIVOTDATA("Average of VEHS(60)",#REF!,"TIMEINT",HI$9,"VEHICLETRAVELTIMEMEASUREMENT",$D85),"--")</f>
        <v>--</v>
      </c>
      <c r="HJ85" s="324" t="str">
        <f>IFERROR(GETPIVOTDATA("Average of VEHS(60)",#REF!,"TIMEINT",HJ$9,"VEHICLETRAVELTIMEMEASUREMENT",$D85),"--")</f>
        <v>--</v>
      </c>
      <c r="HK85" s="324" t="str">
        <f>IFERROR(GETPIVOTDATA("Average of VEHS(60)",#REF!,"TIMEINT",HK$9,"VEHICLETRAVELTIMEMEASUREMENT",$D85),"--")</f>
        <v>--</v>
      </c>
      <c r="HL85" s="324" t="str">
        <f>IFERROR(GETPIVOTDATA("Average of VEHS(60)",#REF!,"TIMEINT",HL$9,"VEHICLETRAVELTIMEMEASUREMENT",$D85),"--")</f>
        <v>--</v>
      </c>
      <c r="HM85" s="324" t="str">
        <f>IFERROR(GETPIVOTDATA("Average of VEHS(60)",#REF!,"TIMEINT",HM$9,"VEHICLETRAVELTIMEMEASUREMENT",$D85),"--")</f>
        <v>--</v>
      </c>
      <c r="HN85" s="324" t="str">
        <f>IFERROR(GETPIVOTDATA("Average of VEHS(60)",#REF!,"TIMEINT",HN$9,"VEHICLETRAVELTIMEMEASUREMENT",$D85),"--")</f>
        <v>--</v>
      </c>
      <c r="HO85" s="324" t="str">
        <f>IFERROR(GETPIVOTDATA("Average of VEHS(60)",#REF!,"TIMEINT",HO$9,"VEHICLETRAVELTIMEMEASUREMENT",$D85),"--")</f>
        <v>--</v>
      </c>
      <c r="HP85" s="324" t="str">
        <f>IFERROR(GETPIVOTDATA("Average of VEHS(60)",#REF!,"TIMEINT",HP$9,"VEHICLETRAVELTIMEMEASUREMENT",$D85),"--")</f>
        <v>--</v>
      </c>
      <c r="HQ85" s="324" t="str">
        <f>IFERROR(GETPIVOTDATA("Average of VEHS(60)",#REF!,"TIMEINT",HQ$9,"VEHICLETRAVELTIMEMEASUREMENT",$D85),"--")</f>
        <v>--</v>
      </c>
      <c r="HR85" s="324" t="str">
        <f>IFERROR(GETPIVOTDATA("Average of VEHS(60)",#REF!,"TIMEINT",HR$9,"VEHICLETRAVELTIMEMEASUREMENT",$D85),"--")</f>
        <v>--</v>
      </c>
      <c r="HS85" s="324" t="str">
        <f>IFERROR(GETPIVOTDATA("Average of VEHS(60)",#REF!,"TIMEINT",HS$9,"VEHICLETRAVELTIMEMEASUREMENT",$D85),"--")</f>
        <v>--</v>
      </c>
      <c r="HT85" s="324" t="str">
        <f>IFERROR(GETPIVOTDATA("Average of VEHS(60)",#REF!,"TIMEINT",HT$9,"VEHICLETRAVELTIMEMEASUREMENT",$D85),"--")</f>
        <v>--</v>
      </c>
      <c r="HU85" s="324" t="str">
        <f>IFERROR(GETPIVOTDATA("Average of VEHS(60)",#REF!,"TIMEINT",HU$9,"VEHICLETRAVELTIMEMEASUREMENT",$D85),"--")</f>
        <v>--</v>
      </c>
      <c r="HV85" s="324" t="str">
        <f>IFERROR(GETPIVOTDATA("Average of VEHS(60)",#REF!,"TIMEINT",HV$9,"VEHICLETRAVELTIMEMEASUREMENT",$D85),"--")</f>
        <v>--</v>
      </c>
      <c r="HW85" s="324" t="str">
        <f>IFERROR(GETPIVOTDATA("Average of VEHS(60)",#REF!,"TIMEINT",HW$9,"VEHICLETRAVELTIMEMEASUREMENT",$D85),"--")</f>
        <v>--</v>
      </c>
      <c r="HX85" s="325" t="str">
        <f>IFERROR(GETPIVOTDATA("Average of VEHS(60)",#REF!,"TIMEINT",HX$9,"VEHICLETRAVELTIMEMEASUREMENT",$D85),"--")</f>
        <v>--</v>
      </c>
      <c r="HY85" s="331"/>
      <c r="HZ85" s="209" t="str">
        <f t="shared" si="50"/>
        <v>--</v>
      </c>
      <c r="IA85" s="354" t="str">
        <f t="shared" si="51"/>
        <v>--</v>
      </c>
      <c r="IB85" s="325">
        <f t="shared" si="52"/>
        <v>0</v>
      </c>
      <c r="IC85" s="638"/>
      <c r="ID85" s="323" t="str">
        <f>IFERROR(AVERAGEIFS('VISSIM Travel Time Outputs'!#REF!,'VISSIM Travel Time Outputs'!#REF!,$D85,'VISSIM Travel Time Outputs'!#REF!,"AVG",'VISSIM Travel Time Outputs'!#REF!,ID$9),"-")</f>
        <v>-</v>
      </c>
      <c r="IE85" s="324" t="str">
        <f>IFERROR(AVERAGEIFS('VISSIM Travel Time Outputs'!#REF!,'VISSIM Travel Time Outputs'!#REF!,$D85,'VISSIM Travel Time Outputs'!#REF!,"AVG",'VISSIM Travel Time Outputs'!#REF!,IE$9),"-")</f>
        <v>-</v>
      </c>
      <c r="IF85" s="324" t="str">
        <f>IFERROR(AVERAGEIFS('VISSIM Travel Time Outputs'!#REF!,'VISSIM Travel Time Outputs'!#REF!,$D85,'VISSIM Travel Time Outputs'!#REF!,"AVG",'VISSIM Travel Time Outputs'!#REF!,IF$9),"-")</f>
        <v>-</v>
      </c>
      <c r="IG85" s="324" t="str">
        <f>IFERROR(AVERAGEIFS('VISSIM Travel Time Outputs'!#REF!,'VISSIM Travel Time Outputs'!#REF!,$D85,'VISSIM Travel Time Outputs'!#REF!,"AVG",'VISSIM Travel Time Outputs'!#REF!,IG$9),"-")</f>
        <v>-</v>
      </c>
      <c r="IH85" s="324" t="str">
        <f>IFERROR(AVERAGEIFS('VISSIM Travel Time Outputs'!#REF!,'VISSIM Travel Time Outputs'!#REF!,$D85,'VISSIM Travel Time Outputs'!#REF!,"AVG",'VISSIM Travel Time Outputs'!#REF!,IH$9),"-")</f>
        <v>-</v>
      </c>
      <c r="II85" s="324" t="str">
        <f>IFERROR(AVERAGEIFS('VISSIM Travel Time Outputs'!#REF!,'VISSIM Travel Time Outputs'!#REF!,$D85,'VISSIM Travel Time Outputs'!#REF!,"AVG",'VISSIM Travel Time Outputs'!#REF!,II$9),"-")</f>
        <v>-</v>
      </c>
      <c r="IJ85" s="324" t="str">
        <f>IFERROR(AVERAGEIFS('VISSIM Travel Time Outputs'!#REF!,'VISSIM Travel Time Outputs'!#REF!,$D85,'VISSIM Travel Time Outputs'!#REF!,"AVG",'VISSIM Travel Time Outputs'!#REF!,IJ$9),"-")</f>
        <v>-</v>
      </c>
      <c r="IK85" s="324" t="str">
        <f>IFERROR(AVERAGEIFS('VISSIM Travel Time Outputs'!#REF!,'VISSIM Travel Time Outputs'!#REF!,$D85,'VISSIM Travel Time Outputs'!#REF!,"AVG",'VISSIM Travel Time Outputs'!#REF!,IK$9),"-")</f>
        <v>-</v>
      </c>
      <c r="IL85" s="324" t="str">
        <f>IFERROR(AVERAGEIFS('VISSIM Travel Time Outputs'!#REF!,'VISSIM Travel Time Outputs'!#REF!,$D85,'VISSIM Travel Time Outputs'!#REF!,"AVG",'VISSIM Travel Time Outputs'!#REF!,IL$9),"-")</f>
        <v>-</v>
      </c>
      <c r="IM85" s="324" t="str">
        <f>IFERROR(AVERAGEIFS('VISSIM Travel Time Outputs'!#REF!,'VISSIM Travel Time Outputs'!#REF!,$D85,'VISSIM Travel Time Outputs'!#REF!,"AVG",'VISSIM Travel Time Outputs'!#REF!,IM$9),"-")</f>
        <v>-</v>
      </c>
      <c r="IN85" s="324" t="str">
        <f>IFERROR(AVERAGEIFS('VISSIM Travel Time Outputs'!#REF!,'VISSIM Travel Time Outputs'!#REF!,$D85,'VISSIM Travel Time Outputs'!#REF!,"AVG",'VISSIM Travel Time Outputs'!#REF!,IN$9),"-")</f>
        <v>-</v>
      </c>
      <c r="IO85" s="324" t="str">
        <f>IFERROR(AVERAGEIFS('VISSIM Travel Time Outputs'!#REF!,'VISSIM Travel Time Outputs'!#REF!,$D85,'VISSIM Travel Time Outputs'!#REF!,"AVG",'VISSIM Travel Time Outputs'!#REF!,IO$9),"-")</f>
        <v>-</v>
      </c>
      <c r="IP85" s="324" t="str">
        <f>IFERROR(AVERAGEIFS('VISSIM Travel Time Outputs'!#REF!,'VISSIM Travel Time Outputs'!#REF!,$D85,'VISSIM Travel Time Outputs'!#REF!,"AVG",'VISSIM Travel Time Outputs'!#REF!,IP$9),"-")</f>
        <v>-</v>
      </c>
      <c r="IQ85" s="324" t="str">
        <f>IFERROR(AVERAGEIFS('VISSIM Travel Time Outputs'!#REF!,'VISSIM Travel Time Outputs'!#REF!,$D85,'VISSIM Travel Time Outputs'!#REF!,"AVG",'VISSIM Travel Time Outputs'!#REF!,IQ$9),"-")</f>
        <v>-</v>
      </c>
      <c r="IR85" s="324" t="str">
        <f>IFERROR(AVERAGEIFS('VISSIM Travel Time Outputs'!#REF!,'VISSIM Travel Time Outputs'!#REF!,$D85,'VISSIM Travel Time Outputs'!#REF!,"AVG",'VISSIM Travel Time Outputs'!#REF!,IR$9),"-")</f>
        <v>-</v>
      </c>
      <c r="IS85" s="325" t="str">
        <f>IFERROR(AVERAGEIFS('VISSIM Travel Time Outputs'!#REF!,'VISSIM Travel Time Outputs'!#REF!,$D85,'VISSIM Travel Time Outputs'!#REF!,"AVG",'VISSIM Travel Time Outputs'!#REF!,IS$9),"-")</f>
        <v>-</v>
      </c>
      <c r="IT85" s="325" t="str">
        <f t="shared" si="53"/>
        <v>--</v>
      </c>
    </row>
    <row r="86" spans="1:254" x14ac:dyDescent="0.35">
      <c r="A86" s="252" t="str">
        <f t="shared" si="34"/>
        <v>H</v>
      </c>
      <c r="B86" s="319">
        <f t="shared" si="54"/>
        <v>77</v>
      </c>
      <c r="C86" s="413">
        <f>INDEX('Input - Travel Times'!$B$3:$AH$103,MATCH($B86,'Input - Travel Times'!$B$3:$B$103,0),MATCH(C$9,'Input - Travel Times'!$B$3:$AH$3,0))</f>
        <v>0</v>
      </c>
      <c r="D86" s="150">
        <f>INDEX('Input - Travel Times'!$B$3:$AH$103,MATCH($B86,'Input - Travel Times'!$B$3:$B$103,0),MATCH(D$9,'Input - Travel Times'!$B$3:$AH$3,0))</f>
        <v>0</v>
      </c>
      <c r="E86" s="518">
        <f>TIME(0,0,INDEX('Input - Travel Times'!$B$3:$AH$103,MATCH($B86,'Input - Travel Times'!$B$3:$B$103,0),MATCH(E$9,'Input - Travel Times'!$B$3:$AH$3,0)))</f>
        <v>0</v>
      </c>
      <c r="F86" s="518">
        <f>TIME(0,0,INDEX('Input - Travel Times'!$B$3:$AH$103,MATCH($B86,'Input - Travel Times'!$B$3:$B$103,0),MATCH(F$9,'Input - Travel Times'!$B$3:$AH$3,0)))</f>
        <v>0</v>
      </c>
      <c r="G86" s="518">
        <f>TIME(0,0,INDEX('Input - Travel Times'!$B$3:$AH$103,MATCH($B86,'Input - Travel Times'!$B$3:$B$103,0),MATCH(G$9,'Input - Travel Times'!$B$3:$AH$3,0)))</f>
        <v>0</v>
      </c>
      <c r="H86" s="518">
        <f>TIME(0,0,INDEX('Input - Travel Times'!$B$3:$AH$103,MATCH($B86,'Input - Travel Times'!$B$3:$B$103,0),MATCH(H$9,'Input - Travel Times'!$B$3:$AH$3,0)))</f>
        <v>0</v>
      </c>
      <c r="I86" s="130"/>
      <c r="J86" s="209" t="str">
        <f>IFERROR(TIME(0,0,AVERAGEIFS('VISSIM Travel Time Outputs'!$I:$I,'VISSIM Travel Time Outputs'!$D:$D,$D86,'VISSIM Travel Time Outputs'!$A:$A,"AVG",'VISSIM Travel Time Outputs'!$B:$B,J$9)),"-")</f>
        <v>-</v>
      </c>
      <c r="K86" s="34" t="str">
        <f>IFERROR(TIME(0,0,AVERAGEIFS('VISSIM Travel Time Outputs'!$I:$I,'VISSIM Travel Time Outputs'!$D:$D,$D86,'VISSIM Travel Time Outputs'!$A:$A,"AVG",'VISSIM Travel Time Outputs'!$B:$B,K$9)),"-")</f>
        <v>-</v>
      </c>
      <c r="L86" s="34" t="str">
        <f>IFERROR(TIME(0,0,AVERAGEIFS('VISSIM Travel Time Outputs'!$I:$I,'VISSIM Travel Time Outputs'!$D:$D,$D86,'VISSIM Travel Time Outputs'!$A:$A,"AVG",'VISSIM Travel Time Outputs'!$B:$B,L$9)),"-")</f>
        <v>-</v>
      </c>
      <c r="M86" s="34" t="str">
        <f>IFERROR(TIME(0,0,AVERAGEIFS('VISSIM Travel Time Outputs'!$I:$I,'VISSIM Travel Time Outputs'!$D:$D,$D86,'VISSIM Travel Time Outputs'!$A:$A,"AVG",'VISSIM Travel Time Outputs'!$B:$B,M$9)),"-")</f>
        <v>-</v>
      </c>
      <c r="N86" s="34" t="str">
        <f>IFERROR(TIME(0,0,AVERAGEIFS('VISSIM Travel Time Outputs'!$I:$I,'VISSIM Travel Time Outputs'!$D:$D,$D86,'VISSIM Travel Time Outputs'!$A:$A,"AVG",'VISSIM Travel Time Outputs'!$B:$B,N$9)),"-")</f>
        <v>-</v>
      </c>
      <c r="O86" s="34" t="str">
        <f>IFERROR(TIME(0,0,AVERAGEIFS('VISSIM Travel Time Outputs'!$I:$I,'VISSIM Travel Time Outputs'!$D:$D,$D86,'VISSIM Travel Time Outputs'!$A:$A,"AVG",'VISSIM Travel Time Outputs'!$B:$B,O$9)),"-")</f>
        <v>-</v>
      </c>
      <c r="P86" s="34" t="str">
        <f>IFERROR(TIME(0,0,AVERAGEIFS('VISSIM Travel Time Outputs'!$I:$I,'VISSIM Travel Time Outputs'!$D:$D,$D86,'VISSIM Travel Time Outputs'!$A:$A,"AVG",'VISSIM Travel Time Outputs'!$B:$B,P$9)),"-")</f>
        <v>-</v>
      </c>
      <c r="Q86" s="34" t="str">
        <f>IFERROR(TIME(0,0,AVERAGEIFS('VISSIM Travel Time Outputs'!$I:$I,'VISSIM Travel Time Outputs'!$D:$D,$D86,'VISSIM Travel Time Outputs'!$A:$A,"AVG",'VISSIM Travel Time Outputs'!$B:$B,Q$9)),"-")</f>
        <v>-</v>
      </c>
      <c r="R86" s="34" t="str">
        <f>IFERROR(TIME(0,0,AVERAGEIFS('VISSIM Travel Time Outputs'!$I:$I,'VISSIM Travel Time Outputs'!$D:$D,$D86,'VISSIM Travel Time Outputs'!$A:$A,"AVG",'VISSIM Travel Time Outputs'!$B:$B,R$9)),"-")</f>
        <v>-</v>
      </c>
      <c r="S86" s="34" t="str">
        <f>IFERROR(TIME(0,0,AVERAGEIFS('VISSIM Travel Time Outputs'!$I:$I,'VISSIM Travel Time Outputs'!$D:$D,$D86,'VISSIM Travel Time Outputs'!$A:$A,"AVG",'VISSIM Travel Time Outputs'!$B:$B,S$9)),"-")</f>
        <v>-</v>
      </c>
      <c r="T86" s="34" t="str">
        <f>IFERROR(TIME(0,0,AVERAGEIFS('VISSIM Travel Time Outputs'!$I:$I,'VISSIM Travel Time Outputs'!$D:$D,$D86,'VISSIM Travel Time Outputs'!$A:$A,"AVG",'VISSIM Travel Time Outputs'!$B:$B,T$9)),"-")</f>
        <v>-</v>
      </c>
      <c r="U86" s="34" t="str">
        <f>IFERROR(TIME(0,0,AVERAGEIFS('VISSIM Travel Time Outputs'!$I:$I,'VISSIM Travel Time Outputs'!$D:$D,$D86,'VISSIM Travel Time Outputs'!$A:$A,"AVG",'VISSIM Travel Time Outputs'!$B:$B,U$9)),"-")</f>
        <v>-</v>
      </c>
      <c r="V86" s="34" t="str">
        <f>IFERROR(TIME(0,0,AVERAGEIFS('VISSIM Travel Time Outputs'!$I:$I,'VISSIM Travel Time Outputs'!$D:$D,$D86,'VISSIM Travel Time Outputs'!$A:$A,"AVG",'VISSIM Travel Time Outputs'!$B:$B,V$9)),"-")</f>
        <v>-</v>
      </c>
      <c r="W86" s="34" t="str">
        <f>IFERROR(TIME(0,0,AVERAGEIFS('VISSIM Travel Time Outputs'!$I:$I,'VISSIM Travel Time Outputs'!$D:$D,$D86,'VISSIM Travel Time Outputs'!$A:$A,"AVG",'VISSIM Travel Time Outputs'!$B:$B,W$9)),"-")</f>
        <v>-</v>
      </c>
      <c r="X86" s="34" t="str">
        <f>IFERROR(TIME(0,0,AVERAGEIFS('VISSIM Travel Time Outputs'!$I:$I,'VISSIM Travel Time Outputs'!$D:$D,$D86,'VISSIM Travel Time Outputs'!$A:$A,"AVG",'VISSIM Travel Time Outputs'!$B:$B,X$9)),"-")</f>
        <v>-</v>
      </c>
      <c r="Y86" s="134" t="str">
        <f>IFERROR(TIME(0,0,AVERAGEIFS('VISSIM Travel Time Outputs'!$I:$I,'VISSIM Travel Time Outputs'!$D:$D,$D86,'VISSIM Travel Time Outputs'!$A:$A,"AVG",'VISSIM Travel Time Outputs'!$B:$B,Y$9)),"-")</f>
        <v>-</v>
      </c>
      <c r="Z86" s="254"/>
      <c r="AA86" s="323" t="str">
        <f>IFERROR(AVERAGEIFS('VISSIM Travel Time Outputs'!$F:$F,'VISSIM Travel Time Outputs'!$D:$D,$D86,'VISSIM Travel Time Outputs'!$A:$A,"AVG",'VISSIM Travel Time Outputs'!$B:$B,AA$9),"-")</f>
        <v>-</v>
      </c>
      <c r="AB86" s="324" t="str">
        <f>IFERROR(AVERAGEIFS('VISSIM Travel Time Outputs'!$F:$F,'VISSIM Travel Time Outputs'!$D:$D,$D86,'VISSIM Travel Time Outputs'!$A:$A,"AVG",'VISSIM Travel Time Outputs'!$B:$B,AB$9),"-")</f>
        <v>-</v>
      </c>
      <c r="AC86" s="324" t="str">
        <f>IFERROR(AVERAGEIFS('VISSIM Travel Time Outputs'!$F:$F,'VISSIM Travel Time Outputs'!$D:$D,$D86,'VISSIM Travel Time Outputs'!$A:$A,"AVG",'VISSIM Travel Time Outputs'!$B:$B,AC$9),"-")</f>
        <v>-</v>
      </c>
      <c r="AD86" s="324" t="str">
        <f>IFERROR(AVERAGEIFS('VISSIM Travel Time Outputs'!$F:$F,'VISSIM Travel Time Outputs'!$D:$D,$D86,'VISSIM Travel Time Outputs'!$A:$A,"AVG",'VISSIM Travel Time Outputs'!$B:$B,AD$9),"-")</f>
        <v>-</v>
      </c>
      <c r="AE86" s="324" t="str">
        <f>IFERROR(AVERAGEIFS('VISSIM Travel Time Outputs'!$F:$F,'VISSIM Travel Time Outputs'!$D:$D,$D86,'VISSIM Travel Time Outputs'!$A:$A,"AVG",'VISSIM Travel Time Outputs'!$B:$B,AE$9),"-")</f>
        <v>-</v>
      </c>
      <c r="AF86" s="324" t="str">
        <f>IFERROR(AVERAGEIFS('VISSIM Travel Time Outputs'!$F:$F,'VISSIM Travel Time Outputs'!$D:$D,$D86,'VISSIM Travel Time Outputs'!$A:$A,"AVG",'VISSIM Travel Time Outputs'!$B:$B,AF$9),"-")</f>
        <v>-</v>
      </c>
      <c r="AG86" s="324" t="str">
        <f>IFERROR(AVERAGEIFS('VISSIM Travel Time Outputs'!$F:$F,'VISSIM Travel Time Outputs'!$D:$D,$D86,'VISSIM Travel Time Outputs'!$A:$A,"AVG",'VISSIM Travel Time Outputs'!$B:$B,AG$9),"-")</f>
        <v>-</v>
      </c>
      <c r="AH86" s="324" t="str">
        <f>IFERROR(AVERAGEIFS('VISSIM Travel Time Outputs'!$F:$F,'VISSIM Travel Time Outputs'!$D:$D,$D86,'VISSIM Travel Time Outputs'!$A:$A,"AVG",'VISSIM Travel Time Outputs'!$B:$B,AH$9),"-")</f>
        <v>-</v>
      </c>
      <c r="AI86" s="324" t="str">
        <f>IFERROR(AVERAGEIFS('VISSIM Travel Time Outputs'!$F:$F,'VISSIM Travel Time Outputs'!$D:$D,$D86,'VISSIM Travel Time Outputs'!$A:$A,"AVG",'VISSIM Travel Time Outputs'!$B:$B,AI$9),"-")</f>
        <v>-</v>
      </c>
      <c r="AJ86" s="324" t="str">
        <f>IFERROR(AVERAGEIFS('VISSIM Travel Time Outputs'!$F:$F,'VISSIM Travel Time Outputs'!$D:$D,$D86,'VISSIM Travel Time Outputs'!$A:$A,"AVG",'VISSIM Travel Time Outputs'!$B:$B,AJ$9),"-")</f>
        <v>-</v>
      </c>
      <c r="AK86" s="324" t="str">
        <f>IFERROR(AVERAGEIFS('VISSIM Travel Time Outputs'!$F:$F,'VISSIM Travel Time Outputs'!$D:$D,$D86,'VISSIM Travel Time Outputs'!$A:$A,"AVG",'VISSIM Travel Time Outputs'!$B:$B,AK$9),"-")</f>
        <v>-</v>
      </c>
      <c r="AL86" s="324" t="str">
        <f>IFERROR(AVERAGEIFS('VISSIM Travel Time Outputs'!$F:$F,'VISSIM Travel Time Outputs'!$D:$D,$D86,'VISSIM Travel Time Outputs'!$A:$A,"AVG",'VISSIM Travel Time Outputs'!$B:$B,AL$9),"-")</f>
        <v>-</v>
      </c>
      <c r="AM86" s="324" t="str">
        <f>IFERROR(AVERAGEIFS('VISSIM Travel Time Outputs'!$F:$F,'VISSIM Travel Time Outputs'!$D:$D,$D86,'VISSIM Travel Time Outputs'!$A:$A,"AVG",'VISSIM Travel Time Outputs'!$B:$B,AM$9),"-")</f>
        <v>-</v>
      </c>
      <c r="AN86" s="324" t="str">
        <f>IFERROR(AVERAGEIFS('VISSIM Travel Time Outputs'!$F:$F,'VISSIM Travel Time Outputs'!$D:$D,$D86,'VISSIM Travel Time Outputs'!$A:$A,"AVG",'VISSIM Travel Time Outputs'!$B:$B,AN$9),"-")</f>
        <v>-</v>
      </c>
      <c r="AO86" s="324" t="str">
        <f>IFERROR(AVERAGEIFS('VISSIM Travel Time Outputs'!$F:$F,'VISSIM Travel Time Outputs'!$D:$D,$D86,'VISSIM Travel Time Outputs'!$A:$A,"AVG",'VISSIM Travel Time Outputs'!$B:$B,AO$9),"-")</f>
        <v>-</v>
      </c>
      <c r="AP86" s="325" t="str">
        <f>IFERROR(AVERAGEIFS('VISSIM Travel Time Outputs'!$F:$F,'VISSIM Travel Time Outputs'!$D:$D,$D86,'VISSIM Travel Time Outputs'!$A:$A,"AVG",'VISSIM Travel Time Outputs'!$B:$B,AP$9),"-")</f>
        <v>-</v>
      </c>
      <c r="AQ86" s="331"/>
      <c r="AR86" s="209" t="str">
        <f t="shared" si="35"/>
        <v>--</v>
      </c>
      <c r="AS86" s="354" t="str">
        <f t="shared" si="36"/>
        <v>--</v>
      </c>
      <c r="AT86" s="325">
        <f t="shared" si="37"/>
        <v>0</v>
      </c>
      <c r="AU86" s="255"/>
      <c r="AV86" s="209" t="str">
        <f>IFERROR(TIME(0,0,AVERAGEIFS('VISSIM Travel Time Outputs'!$J:$J,'VISSIM Travel Time Outputs'!$D:$D,$D86,'VISSIM Travel Time Outputs'!$A:$A,"AVG",'VISSIM Travel Time Outputs'!$B:$B,AV$9)),"-")</f>
        <v>-</v>
      </c>
      <c r="AW86" s="34" t="str">
        <f>IFERROR(TIME(0,0,AVERAGEIFS('VISSIM Travel Time Outputs'!$J:$J,'VISSIM Travel Time Outputs'!$D:$D,$D86,'VISSIM Travel Time Outputs'!$A:$A,"AVG",'VISSIM Travel Time Outputs'!$B:$B,AW$9)),"-")</f>
        <v>-</v>
      </c>
      <c r="AX86" s="34" t="str">
        <f>IFERROR(TIME(0,0,AVERAGEIFS('VISSIM Travel Time Outputs'!$J:$J,'VISSIM Travel Time Outputs'!$D:$D,$D86,'VISSIM Travel Time Outputs'!$A:$A,"AVG",'VISSIM Travel Time Outputs'!$B:$B,AX$9)),"-")</f>
        <v>-</v>
      </c>
      <c r="AY86" s="34" t="str">
        <f>IFERROR(TIME(0,0,AVERAGEIFS('VISSIM Travel Time Outputs'!$J:$J,'VISSIM Travel Time Outputs'!$D:$D,$D86,'VISSIM Travel Time Outputs'!$A:$A,"AVG",'VISSIM Travel Time Outputs'!$B:$B,AY$9)),"-")</f>
        <v>-</v>
      </c>
      <c r="AZ86" s="34" t="str">
        <f>IFERROR(TIME(0,0,AVERAGEIFS('VISSIM Travel Time Outputs'!$J:$J,'VISSIM Travel Time Outputs'!$D:$D,$D86,'VISSIM Travel Time Outputs'!$A:$A,"AVG",'VISSIM Travel Time Outputs'!$B:$B,AZ$9)),"-")</f>
        <v>-</v>
      </c>
      <c r="BA86" s="34" t="str">
        <f>IFERROR(TIME(0,0,AVERAGEIFS('VISSIM Travel Time Outputs'!$J:$J,'VISSIM Travel Time Outputs'!$D:$D,$D86,'VISSIM Travel Time Outputs'!$A:$A,"AVG",'VISSIM Travel Time Outputs'!$B:$B,BA$9)),"-")</f>
        <v>-</v>
      </c>
      <c r="BB86" s="34" t="str">
        <f>IFERROR(TIME(0,0,AVERAGEIFS('VISSIM Travel Time Outputs'!$J:$J,'VISSIM Travel Time Outputs'!$D:$D,$D86,'VISSIM Travel Time Outputs'!$A:$A,"AVG",'VISSIM Travel Time Outputs'!$B:$B,BB$9)),"-")</f>
        <v>-</v>
      </c>
      <c r="BC86" s="34" t="str">
        <f>IFERROR(TIME(0,0,AVERAGEIFS('VISSIM Travel Time Outputs'!$J:$J,'VISSIM Travel Time Outputs'!$D:$D,$D86,'VISSIM Travel Time Outputs'!$A:$A,"AVG",'VISSIM Travel Time Outputs'!$B:$B,BC$9)),"-")</f>
        <v>-</v>
      </c>
      <c r="BD86" s="34" t="str">
        <f>IFERROR(TIME(0,0,AVERAGEIFS('VISSIM Travel Time Outputs'!$J:$J,'VISSIM Travel Time Outputs'!$D:$D,$D86,'VISSIM Travel Time Outputs'!$A:$A,"AVG",'VISSIM Travel Time Outputs'!$B:$B,BD$9)),"-")</f>
        <v>-</v>
      </c>
      <c r="BE86" s="34" t="str">
        <f>IFERROR(TIME(0,0,AVERAGEIFS('VISSIM Travel Time Outputs'!$J:$J,'VISSIM Travel Time Outputs'!$D:$D,$D86,'VISSIM Travel Time Outputs'!$A:$A,"AVG",'VISSIM Travel Time Outputs'!$B:$B,BE$9)),"-")</f>
        <v>-</v>
      </c>
      <c r="BF86" s="34" t="str">
        <f>IFERROR(TIME(0,0,AVERAGEIFS('VISSIM Travel Time Outputs'!$J:$J,'VISSIM Travel Time Outputs'!$D:$D,$D86,'VISSIM Travel Time Outputs'!$A:$A,"AVG",'VISSIM Travel Time Outputs'!$B:$B,BF$9)),"-")</f>
        <v>-</v>
      </c>
      <c r="BG86" s="34" t="str">
        <f>IFERROR(TIME(0,0,AVERAGEIFS('VISSIM Travel Time Outputs'!$J:$J,'VISSIM Travel Time Outputs'!$D:$D,$D86,'VISSIM Travel Time Outputs'!$A:$A,"AVG",'VISSIM Travel Time Outputs'!$B:$B,BG$9)),"-")</f>
        <v>-</v>
      </c>
      <c r="BH86" s="34" t="str">
        <f>IFERROR(TIME(0,0,AVERAGEIFS('VISSIM Travel Time Outputs'!$J:$J,'VISSIM Travel Time Outputs'!$D:$D,$D86,'VISSIM Travel Time Outputs'!$A:$A,"AVG",'VISSIM Travel Time Outputs'!$B:$B,BH$9)),"-")</f>
        <v>-</v>
      </c>
      <c r="BI86" s="34" t="str">
        <f>IFERROR(TIME(0,0,AVERAGEIFS('VISSIM Travel Time Outputs'!$J:$J,'VISSIM Travel Time Outputs'!$D:$D,$D86,'VISSIM Travel Time Outputs'!$A:$A,"AVG",'VISSIM Travel Time Outputs'!$B:$B,BI$9)),"-")</f>
        <v>-</v>
      </c>
      <c r="BJ86" s="34" t="str">
        <f>IFERROR(TIME(0,0,AVERAGEIFS('VISSIM Travel Time Outputs'!$J:$J,'VISSIM Travel Time Outputs'!$D:$D,$D86,'VISSIM Travel Time Outputs'!$A:$A,"AVG",'VISSIM Travel Time Outputs'!$B:$B,BJ$9)),"-")</f>
        <v>-</v>
      </c>
      <c r="BK86" s="134" t="str">
        <f>IFERROR(TIME(0,0,AVERAGEIFS('VISSIM Travel Time Outputs'!$J:$J,'VISSIM Travel Time Outputs'!$D:$D,$D86,'VISSIM Travel Time Outputs'!$A:$A,"AVG",'VISSIM Travel Time Outputs'!$B:$B,BK$9)),"-")</f>
        <v>-</v>
      </c>
      <c r="BL86" s="126"/>
      <c r="BM86" s="323" t="str">
        <f>IFERROR(AVERAGEIFS('VISSIM Travel Time Outputs'!$G:$G,'VISSIM Travel Time Outputs'!$D:$D,$D86,'VISSIM Travel Time Outputs'!$A:$A,"AVG",'VISSIM Travel Time Outputs'!$B:$B,BM$9),"-")</f>
        <v>-</v>
      </c>
      <c r="BN86" s="324" t="str">
        <f>IFERROR(AVERAGEIFS('VISSIM Travel Time Outputs'!$G:$G,'VISSIM Travel Time Outputs'!$D:$D,$D86,'VISSIM Travel Time Outputs'!$A:$A,"AVG",'VISSIM Travel Time Outputs'!$B:$B,BN$9),"-")</f>
        <v>-</v>
      </c>
      <c r="BO86" s="324" t="str">
        <f>IFERROR(AVERAGEIFS('VISSIM Travel Time Outputs'!$G:$G,'VISSIM Travel Time Outputs'!$D:$D,$D86,'VISSIM Travel Time Outputs'!$A:$A,"AVG",'VISSIM Travel Time Outputs'!$B:$B,BO$9),"-")</f>
        <v>-</v>
      </c>
      <c r="BP86" s="324" t="str">
        <f>IFERROR(AVERAGEIFS('VISSIM Travel Time Outputs'!$G:$G,'VISSIM Travel Time Outputs'!$D:$D,$D86,'VISSIM Travel Time Outputs'!$A:$A,"AVG",'VISSIM Travel Time Outputs'!$B:$B,BP$9),"-")</f>
        <v>-</v>
      </c>
      <c r="BQ86" s="324" t="str">
        <f>IFERROR(AVERAGEIFS('VISSIM Travel Time Outputs'!$G:$G,'VISSIM Travel Time Outputs'!$D:$D,$D86,'VISSIM Travel Time Outputs'!$A:$A,"AVG",'VISSIM Travel Time Outputs'!$B:$B,BQ$9),"-")</f>
        <v>-</v>
      </c>
      <c r="BR86" s="324" t="str">
        <f>IFERROR(AVERAGEIFS('VISSIM Travel Time Outputs'!$G:$G,'VISSIM Travel Time Outputs'!$D:$D,$D86,'VISSIM Travel Time Outputs'!$A:$A,"AVG",'VISSIM Travel Time Outputs'!$B:$B,BR$9),"-")</f>
        <v>-</v>
      </c>
      <c r="BS86" s="324" t="str">
        <f>IFERROR(AVERAGEIFS('VISSIM Travel Time Outputs'!$G:$G,'VISSIM Travel Time Outputs'!$D:$D,$D86,'VISSIM Travel Time Outputs'!$A:$A,"AVG",'VISSIM Travel Time Outputs'!$B:$B,BS$9),"-")</f>
        <v>-</v>
      </c>
      <c r="BT86" s="324" t="str">
        <f>IFERROR(AVERAGEIFS('VISSIM Travel Time Outputs'!$G:$G,'VISSIM Travel Time Outputs'!$D:$D,$D86,'VISSIM Travel Time Outputs'!$A:$A,"AVG",'VISSIM Travel Time Outputs'!$B:$B,BT$9),"-")</f>
        <v>-</v>
      </c>
      <c r="BU86" s="324" t="str">
        <f>IFERROR(AVERAGEIFS('VISSIM Travel Time Outputs'!$G:$G,'VISSIM Travel Time Outputs'!$D:$D,$D86,'VISSIM Travel Time Outputs'!$A:$A,"AVG",'VISSIM Travel Time Outputs'!$B:$B,BU$9),"-")</f>
        <v>-</v>
      </c>
      <c r="BV86" s="324" t="str">
        <f>IFERROR(AVERAGEIFS('VISSIM Travel Time Outputs'!$G:$G,'VISSIM Travel Time Outputs'!$D:$D,$D86,'VISSIM Travel Time Outputs'!$A:$A,"AVG",'VISSIM Travel Time Outputs'!$B:$B,BV$9),"-")</f>
        <v>-</v>
      </c>
      <c r="BW86" s="324" t="str">
        <f>IFERROR(AVERAGEIFS('VISSIM Travel Time Outputs'!$G:$G,'VISSIM Travel Time Outputs'!$D:$D,$D86,'VISSIM Travel Time Outputs'!$A:$A,"AVG",'VISSIM Travel Time Outputs'!$B:$B,BW$9),"-")</f>
        <v>-</v>
      </c>
      <c r="BX86" s="324" t="str">
        <f>IFERROR(AVERAGEIFS('VISSIM Travel Time Outputs'!$G:$G,'VISSIM Travel Time Outputs'!$D:$D,$D86,'VISSIM Travel Time Outputs'!$A:$A,"AVG",'VISSIM Travel Time Outputs'!$B:$B,BX$9),"-")</f>
        <v>-</v>
      </c>
      <c r="BY86" s="324" t="str">
        <f>IFERROR(AVERAGEIFS('VISSIM Travel Time Outputs'!$G:$G,'VISSIM Travel Time Outputs'!$D:$D,$D86,'VISSIM Travel Time Outputs'!$A:$A,"AVG",'VISSIM Travel Time Outputs'!$B:$B,BY$9),"-")</f>
        <v>-</v>
      </c>
      <c r="BZ86" s="324" t="str">
        <f>IFERROR(AVERAGEIFS('VISSIM Travel Time Outputs'!$G:$G,'VISSIM Travel Time Outputs'!$D:$D,$D86,'VISSIM Travel Time Outputs'!$A:$A,"AVG",'VISSIM Travel Time Outputs'!$B:$B,BZ$9),"-")</f>
        <v>-</v>
      </c>
      <c r="CA86" s="324" t="str">
        <f>IFERROR(AVERAGEIFS('VISSIM Travel Time Outputs'!$G:$G,'VISSIM Travel Time Outputs'!$D:$D,$D86,'VISSIM Travel Time Outputs'!$A:$A,"AVG",'VISSIM Travel Time Outputs'!$B:$B,CA$9),"-")</f>
        <v>-</v>
      </c>
      <c r="CB86" s="325" t="str">
        <f>IFERROR(AVERAGEIFS('VISSIM Travel Time Outputs'!$G:$G,'VISSIM Travel Time Outputs'!$D:$D,$D86,'VISSIM Travel Time Outputs'!$A:$A,"AVG",'VISSIM Travel Time Outputs'!$B:$B,CB$9),"-")</f>
        <v>-</v>
      </c>
      <c r="CC86" s="254"/>
      <c r="CD86" s="209" t="str">
        <f t="shared" si="38"/>
        <v>--</v>
      </c>
      <c r="CE86" s="354" t="str">
        <f t="shared" si="39"/>
        <v>--</v>
      </c>
      <c r="CF86" s="325">
        <f t="shared" si="40"/>
        <v>0</v>
      </c>
      <c r="CG86" s="331"/>
      <c r="CH86" s="209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134"/>
      <c r="CX86" s="331"/>
      <c r="CY86" s="323"/>
      <c r="CZ86" s="324"/>
      <c r="DA86" s="324"/>
      <c r="DB86" s="324"/>
      <c r="DC86" s="324"/>
      <c r="DD86" s="324"/>
      <c r="DE86" s="324"/>
      <c r="DF86" s="324"/>
      <c r="DG86" s="324"/>
      <c r="DH86" s="324"/>
      <c r="DI86" s="324"/>
      <c r="DJ86" s="324"/>
      <c r="DK86" s="324"/>
      <c r="DL86" s="324"/>
      <c r="DM86" s="324"/>
      <c r="DN86" s="325"/>
      <c r="DO86" s="331"/>
      <c r="DP86" s="209" t="str">
        <f t="shared" si="41"/>
        <v>--</v>
      </c>
      <c r="DQ86" s="354" t="str">
        <f t="shared" si="42"/>
        <v>--</v>
      </c>
      <c r="DR86" s="325">
        <f t="shared" si="43"/>
        <v>0</v>
      </c>
      <c r="DS86" s="255"/>
      <c r="DT86" s="209" t="str">
        <f>IFERROR(TIME(0,0,AVERAGEIFS('VISSIM Travel Time Outputs'!$K:$K,'VISSIM Travel Time Outputs'!$D:$D,$D86,'VISSIM Travel Time Outputs'!$A:$A,"AVG",'VISSIM Travel Time Outputs'!$B:$B,DT$9)),"-")</f>
        <v>-</v>
      </c>
      <c r="DU86" s="34" t="str">
        <f>IFERROR(TIME(0,0,AVERAGEIFS('VISSIM Travel Time Outputs'!$K:$K,'VISSIM Travel Time Outputs'!$D:$D,$D86,'VISSIM Travel Time Outputs'!$A:$A,"AVG",'VISSIM Travel Time Outputs'!$B:$B,DU$9)),"-")</f>
        <v>-</v>
      </c>
      <c r="DV86" s="34" t="str">
        <f>IFERROR(TIME(0,0,AVERAGEIFS('VISSIM Travel Time Outputs'!$K:$K,'VISSIM Travel Time Outputs'!$D:$D,$D86,'VISSIM Travel Time Outputs'!$A:$A,"AVG",'VISSIM Travel Time Outputs'!$B:$B,DV$9)),"-")</f>
        <v>-</v>
      </c>
      <c r="DW86" s="34" t="str">
        <f>IFERROR(TIME(0,0,AVERAGEIFS('VISSIM Travel Time Outputs'!$K:$K,'VISSIM Travel Time Outputs'!$D:$D,$D86,'VISSIM Travel Time Outputs'!$A:$A,"AVG",'VISSIM Travel Time Outputs'!$B:$B,DW$9)),"-")</f>
        <v>-</v>
      </c>
      <c r="DX86" s="34" t="str">
        <f>IFERROR(TIME(0,0,AVERAGEIFS('VISSIM Travel Time Outputs'!$K:$K,'VISSIM Travel Time Outputs'!$D:$D,$D86,'VISSIM Travel Time Outputs'!$A:$A,"AVG",'VISSIM Travel Time Outputs'!$B:$B,DX$9)),"-")</f>
        <v>-</v>
      </c>
      <c r="DY86" s="34" t="str">
        <f>IFERROR(TIME(0,0,AVERAGEIFS('VISSIM Travel Time Outputs'!$K:$K,'VISSIM Travel Time Outputs'!$D:$D,$D86,'VISSIM Travel Time Outputs'!$A:$A,"AVG",'VISSIM Travel Time Outputs'!$B:$B,DY$9)),"-")</f>
        <v>-</v>
      </c>
      <c r="DZ86" s="34" t="str">
        <f>IFERROR(TIME(0,0,AVERAGEIFS('VISSIM Travel Time Outputs'!$K:$K,'VISSIM Travel Time Outputs'!$D:$D,$D86,'VISSIM Travel Time Outputs'!$A:$A,"AVG",'VISSIM Travel Time Outputs'!$B:$B,DZ$9)),"-")</f>
        <v>-</v>
      </c>
      <c r="EA86" s="34" t="str">
        <f>IFERROR(TIME(0,0,AVERAGEIFS('VISSIM Travel Time Outputs'!$K:$K,'VISSIM Travel Time Outputs'!$D:$D,$D86,'VISSIM Travel Time Outputs'!$A:$A,"AVG",'VISSIM Travel Time Outputs'!$B:$B,EA$9)),"-")</f>
        <v>-</v>
      </c>
      <c r="EB86" s="34" t="str">
        <f>IFERROR(TIME(0,0,AVERAGEIFS('VISSIM Travel Time Outputs'!$K:$K,'VISSIM Travel Time Outputs'!$D:$D,$D86,'VISSIM Travel Time Outputs'!$A:$A,"AVG",'VISSIM Travel Time Outputs'!$B:$B,EB$9)),"-")</f>
        <v>-</v>
      </c>
      <c r="EC86" s="34" t="str">
        <f>IFERROR(TIME(0,0,AVERAGEIFS('VISSIM Travel Time Outputs'!$K:$K,'VISSIM Travel Time Outputs'!$D:$D,$D86,'VISSIM Travel Time Outputs'!$A:$A,"AVG",'VISSIM Travel Time Outputs'!$B:$B,EC$9)),"-")</f>
        <v>-</v>
      </c>
      <c r="ED86" s="34" t="str">
        <f>IFERROR(TIME(0,0,AVERAGEIFS('VISSIM Travel Time Outputs'!$K:$K,'VISSIM Travel Time Outputs'!$D:$D,$D86,'VISSIM Travel Time Outputs'!$A:$A,"AVG",'VISSIM Travel Time Outputs'!$B:$B,ED$9)),"-")</f>
        <v>-</v>
      </c>
      <c r="EE86" s="34" t="str">
        <f>IFERROR(TIME(0,0,AVERAGEIFS('VISSIM Travel Time Outputs'!$K:$K,'VISSIM Travel Time Outputs'!$D:$D,$D86,'VISSIM Travel Time Outputs'!$A:$A,"AVG",'VISSIM Travel Time Outputs'!$B:$B,EE$9)),"-")</f>
        <v>-</v>
      </c>
      <c r="EF86" s="34" t="str">
        <f>IFERROR(TIME(0,0,AVERAGEIFS('VISSIM Travel Time Outputs'!$K:$K,'VISSIM Travel Time Outputs'!$D:$D,$D86,'VISSIM Travel Time Outputs'!$A:$A,"AVG",'VISSIM Travel Time Outputs'!$B:$B,EF$9)),"-")</f>
        <v>-</v>
      </c>
      <c r="EG86" s="34" t="str">
        <f>IFERROR(TIME(0,0,AVERAGEIFS('VISSIM Travel Time Outputs'!$K:$K,'VISSIM Travel Time Outputs'!$D:$D,$D86,'VISSIM Travel Time Outputs'!$A:$A,"AVG",'VISSIM Travel Time Outputs'!$B:$B,EG$9)),"-")</f>
        <v>-</v>
      </c>
      <c r="EH86" s="34" t="str">
        <f>IFERROR(TIME(0,0,AVERAGEIFS('VISSIM Travel Time Outputs'!$K:$K,'VISSIM Travel Time Outputs'!$D:$D,$D86,'VISSIM Travel Time Outputs'!$A:$A,"AVG",'VISSIM Travel Time Outputs'!$B:$B,EH$9)),"-")</f>
        <v>-</v>
      </c>
      <c r="EI86" s="134" t="str">
        <f>IFERROR(TIME(0,0,AVERAGEIFS('VISSIM Travel Time Outputs'!$K:$K,'VISSIM Travel Time Outputs'!$D:$D,$D86,'VISSIM Travel Time Outputs'!$A:$A,"AVG",'VISSIM Travel Time Outputs'!$B:$B,EI$9)),"-")</f>
        <v>-</v>
      </c>
      <c r="EJ86" s="126"/>
      <c r="EK86" s="323" t="str">
        <f>IFERROR(AVERAGEIFS('VISSIM Travel Time Outputs'!$H:$H,'VISSIM Travel Time Outputs'!$D:$D,$D86,'VISSIM Travel Time Outputs'!$A:$A,"AVG",'VISSIM Travel Time Outputs'!$B:$B,EK$9),"-")</f>
        <v>-</v>
      </c>
      <c r="EL86" s="324" t="str">
        <f>IFERROR(AVERAGEIFS('VISSIM Travel Time Outputs'!$H:$H,'VISSIM Travel Time Outputs'!$D:$D,$D86,'VISSIM Travel Time Outputs'!$A:$A,"AVG",'VISSIM Travel Time Outputs'!$B:$B,EL$9),"-")</f>
        <v>-</v>
      </c>
      <c r="EM86" s="324" t="str">
        <f>IFERROR(AVERAGEIFS('VISSIM Travel Time Outputs'!$H:$H,'VISSIM Travel Time Outputs'!$D:$D,$D86,'VISSIM Travel Time Outputs'!$A:$A,"AVG",'VISSIM Travel Time Outputs'!$B:$B,EM$9),"-")</f>
        <v>-</v>
      </c>
      <c r="EN86" s="324" t="str">
        <f>IFERROR(AVERAGEIFS('VISSIM Travel Time Outputs'!$H:$H,'VISSIM Travel Time Outputs'!$D:$D,$D86,'VISSIM Travel Time Outputs'!$A:$A,"AVG",'VISSIM Travel Time Outputs'!$B:$B,EN$9),"-")</f>
        <v>-</v>
      </c>
      <c r="EO86" s="324" t="str">
        <f>IFERROR(AVERAGEIFS('VISSIM Travel Time Outputs'!$H:$H,'VISSIM Travel Time Outputs'!$D:$D,$D86,'VISSIM Travel Time Outputs'!$A:$A,"AVG",'VISSIM Travel Time Outputs'!$B:$B,EO$9),"-")</f>
        <v>-</v>
      </c>
      <c r="EP86" s="324" t="str">
        <f>IFERROR(AVERAGEIFS('VISSIM Travel Time Outputs'!$H:$H,'VISSIM Travel Time Outputs'!$D:$D,$D86,'VISSIM Travel Time Outputs'!$A:$A,"AVG",'VISSIM Travel Time Outputs'!$B:$B,EP$9),"-")</f>
        <v>-</v>
      </c>
      <c r="EQ86" s="324" t="str">
        <f>IFERROR(AVERAGEIFS('VISSIM Travel Time Outputs'!$H:$H,'VISSIM Travel Time Outputs'!$D:$D,$D86,'VISSIM Travel Time Outputs'!$A:$A,"AVG",'VISSIM Travel Time Outputs'!$B:$B,EQ$9),"-")</f>
        <v>-</v>
      </c>
      <c r="ER86" s="324" t="str">
        <f>IFERROR(AVERAGEIFS('VISSIM Travel Time Outputs'!$H:$H,'VISSIM Travel Time Outputs'!$D:$D,$D86,'VISSIM Travel Time Outputs'!$A:$A,"AVG",'VISSIM Travel Time Outputs'!$B:$B,ER$9),"-")</f>
        <v>-</v>
      </c>
      <c r="ES86" s="324" t="str">
        <f>IFERROR(AVERAGEIFS('VISSIM Travel Time Outputs'!$H:$H,'VISSIM Travel Time Outputs'!$D:$D,$D86,'VISSIM Travel Time Outputs'!$A:$A,"AVG",'VISSIM Travel Time Outputs'!$B:$B,ES$9),"-")</f>
        <v>-</v>
      </c>
      <c r="ET86" s="324" t="str">
        <f>IFERROR(AVERAGEIFS('VISSIM Travel Time Outputs'!$H:$H,'VISSIM Travel Time Outputs'!$D:$D,$D86,'VISSIM Travel Time Outputs'!$A:$A,"AVG",'VISSIM Travel Time Outputs'!$B:$B,ET$9),"-")</f>
        <v>-</v>
      </c>
      <c r="EU86" s="324" t="str">
        <f>IFERROR(AVERAGEIFS('VISSIM Travel Time Outputs'!$H:$H,'VISSIM Travel Time Outputs'!$D:$D,$D86,'VISSIM Travel Time Outputs'!$A:$A,"AVG",'VISSIM Travel Time Outputs'!$B:$B,EU$9),"-")</f>
        <v>-</v>
      </c>
      <c r="EV86" s="324" t="str">
        <f>IFERROR(AVERAGEIFS('VISSIM Travel Time Outputs'!$H:$H,'VISSIM Travel Time Outputs'!$D:$D,$D86,'VISSIM Travel Time Outputs'!$A:$A,"AVG",'VISSIM Travel Time Outputs'!$B:$B,EV$9),"-")</f>
        <v>-</v>
      </c>
      <c r="EW86" s="324" t="str">
        <f>IFERROR(AVERAGEIFS('VISSIM Travel Time Outputs'!$H:$H,'VISSIM Travel Time Outputs'!$D:$D,$D86,'VISSIM Travel Time Outputs'!$A:$A,"AVG",'VISSIM Travel Time Outputs'!$B:$B,EW$9),"-")</f>
        <v>-</v>
      </c>
      <c r="EX86" s="324" t="str">
        <f>IFERROR(AVERAGEIFS('VISSIM Travel Time Outputs'!$H:$H,'VISSIM Travel Time Outputs'!$D:$D,$D86,'VISSIM Travel Time Outputs'!$A:$A,"AVG",'VISSIM Travel Time Outputs'!$B:$B,EX$9),"-")</f>
        <v>-</v>
      </c>
      <c r="EY86" s="324" t="str">
        <f>IFERROR(AVERAGEIFS('VISSIM Travel Time Outputs'!$H:$H,'VISSIM Travel Time Outputs'!$D:$D,$D86,'VISSIM Travel Time Outputs'!$A:$A,"AVG",'VISSIM Travel Time Outputs'!$B:$B,EY$9),"-")</f>
        <v>-</v>
      </c>
      <c r="EZ86" s="325" t="str">
        <f>IFERROR(AVERAGEIFS('VISSIM Travel Time Outputs'!$H:$H,'VISSIM Travel Time Outputs'!$D:$D,$D86,'VISSIM Travel Time Outputs'!$A:$A,"AVG",'VISSIM Travel Time Outputs'!$B:$B,EZ$9),"-")</f>
        <v>-</v>
      </c>
      <c r="FA86" s="254"/>
      <c r="FB86" s="209" t="str">
        <f t="shared" si="44"/>
        <v>--</v>
      </c>
      <c r="FC86" s="354" t="str">
        <f t="shared" si="45"/>
        <v>--</v>
      </c>
      <c r="FD86" s="325">
        <f t="shared" si="46"/>
        <v>0</v>
      </c>
      <c r="FE86" s="331"/>
      <c r="FF86" s="209" t="str">
        <f>IFERROR(GETPIVOTDATA("Average of TRAVTM(40)",#REF!,"TIMEINT",FF$9,"VEHICLETRAVELTIMEMEASUREMENT",$D86)/3600/24,"--")</f>
        <v>--</v>
      </c>
      <c r="FG86" s="34" t="str">
        <f>IFERROR(GETPIVOTDATA("Average of TRAVTM(40)",#REF!,"TIMEINT",FG$9,"VEHICLETRAVELTIMEMEASUREMENT",$D86)/3600/24,"--")</f>
        <v>--</v>
      </c>
      <c r="FH86" s="34" t="str">
        <f>IFERROR(GETPIVOTDATA("Average of TRAVTM(40)",#REF!,"TIMEINT",FH$9,"VEHICLETRAVELTIMEMEASUREMENT",$D86)/3600/24,"--")</f>
        <v>--</v>
      </c>
      <c r="FI86" s="34" t="str">
        <f>IFERROR(GETPIVOTDATA("Average of TRAVTM(40)",#REF!,"TIMEINT",FI$9,"VEHICLETRAVELTIMEMEASUREMENT",$D86)/3600/24,"--")</f>
        <v>--</v>
      </c>
      <c r="FJ86" s="34" t="str">
        <f>IFERROR(GETPIVOTDATA("Average of TRAVTM(40)",#REF!,"TIMEINT",FJ$9,"VEHICLETRAVELTIMEMEASUREMENT",$D86)/3600/24,"--")</f>
        <v>--</v>
      </c>
      <c r="FK86" s="34" t="str">
        <f>IFERROR(GETPIVOTDATA("Average of TRAVTM(40)",#REF!,"TIMEINT",FK$9,"VEHICLETRAVELTIMEMEASUREMENT",$D86)/3600/24,"--")</f>
        <v>--</v>
      </c>
      <c r="FL86" s="34" t="str">
        <f>IFERROR(GETPIVOTDATA("Average of TRAVTM(40)",#REF!,"TIMEINT",FL$9,"VEHICLETRAVELTIMEMEASUREMENT",$D86)/3600/24,"--")</f>
        <v>--</v>
      </c>
      <c r="FM86" s="34" t="str">
        <f>IFERROR(GETPIVOTDATA("Average of TRAVTM(40)",#REF!,"TIMEINT",FM$9,"VEHICLETRAVELTIMEMEASUREMENT",$D86)/3600/24,"--")</f>
        <v>--</v>
      </c>
      <c r="FN86" s="34" t="str">
        <f>IFERROR(GETPIVOTDATA("Average of TRAVTM(40)",#REF!,"TIMEINT",FN$9,"VEHICLETRAVELTIMEMEASUREMENT",$D86)/3600/24,"--")</f>
        <v>--</v>
      </c>
      <c r="FO86" s="34" t="str">
        <f>IFERROR(GETPIVOTDATA("Average of TRAVTM(40)",#REF!,"TIMEINT",FO$9,"VEHICLETRAVELTIMEMEASUREMENT",$D86)/3600/24,"--")</f>
        <v>--</v>
      </c>
      <c r="FP86" s="34" t="str">
        <f>IFERROR(GETPIVOTDATA("Average of TRAVTM(40)",#REF!,"TIMEINT",FP$9,"VEHICLETRAVELTIMEMEASUREMENT",$D86)/3600/24,"--")</f>
        <v>--</v>
      </c>
      <c r="FQ86" s="34" t="str">
        <f>IFERROR(GETPIVOTDATA("Average of TRAVTM(40)",#REF!,"TIMEINT",FQ$9,"VEHICLETRAVELTIMEMEASUREMENT",$D86)/3600/24,"--")</f>
        <v>--</v>
      </c>
      <c r="FR86" s="34" t="str">
        <f>IFERROR(GETPIVOTDATA("Average of TRAVTM(40)",#REF!,"TIMEINT",FR$9,"VEHICLETRAVELTIMEMEASUREMENT",$D86)/3600/24,"--")</f>
        <v>--</v>
      </c>
      <c r="FS86" s="34" t="str">
        <f>IFERROR(GETPIVOTDATA("Average of TRAVTM(40)",#REF!,"TIMEINT",FS$9,"VEHICLETRAVELTIMEMEASUREMENT",$D86)/3600/24,"--")</f>
        <v>--</v>
      </c>
      <c r="FT86" s="34" t="str">
        <f>IFERROR(GETPIVOTDATA("Average of TRAVTM(40)",#REF!,"TIMEINT",FT$9,"VEHICLETRAVELTIMEMEASUREMENT",$D86)/3600/24,"--")</f>
        <v>--</v>
      </c>
      <c r="FU86" s="134" t="str">
        <f>IFERROR(GETPIVOTDATA("Average of TRAVTM(40)",#REF!,"TIMEINT",FU$9,"VEHICLETRAVELTIMEMEASUREMENT",$D86)/3600/24,"--")</f>
        <v>--</v>
      </c>
      <c r="FV86" s="331"/>
      <c r="FW86" s="323" t="str">
        <f>IFERROR(GETPIVOTDATA("Average of VEHS(40)",#REF!,"TIMEINT",FW$9,"VEHICLETRAVELTIMEMEASUREMENT",$D86),"--")</f>
        <v>--</v>
      </c>
      <c r="FX86" s="324" t="str">
        <f>IFERROR(GETPIVOTDATA("Average of VEHS(40)",#REF!,"TIMEINT",FX$9,"VEHICLETRAVELTIMEMEASUREMENT",$D86),"--")</f>
        <v>--</v>
      </c>
      <c r="FY86" s="324" t="str">
        <f>IFERROR(GETPIVOTDATA("Average of VEHS(40)",#REF!,"TIMEINT",FY$9,"VEHICLETRAVELTIMEMEASUREMENT",$D86),"--")</f>
        <v>--</v>
      </c>
      <c r="FZ86" s="324" t="str">
        <f>IFERROR(GETPIVOTDATA("Average of VEHS(40)",#REF!,"TIMEINT",FZ$9,"VEHICLETRAVELTIMEMEASUREMENT",$D86),"--")</f>
        <v>--</v>
      </c>
      <c r="GA86" s="324" t="str">
        <f>IFERROR(GETPIVOTDATA("Average of VEHS(40)",#REF!,"TIMEINT",GA$9,"VEHICLETRAVELTIMEMEASUREMENT",$D86),"--")</f>
        <v>--</v>
      </c>
      <c r="GB86" s="324" t="str">
        <f>IFERROR(GETPIVOTDATA("Average of VEHS(40)",#REF!,"TIMEINT",GB$9,"VEHICLETRAVELTIMEMEASUREMENT",$D86),"--")</f>
        <v>--</v>
      </c>
      <c r="GC86" s="324" t="str">
        <f>IFERROR(GETPIVOTDATA("Average of VEHS(40)",#REF!,"TIMEINT",GC$9,"VEHICLETRAVELTIMEMEASUREMENT",$D86),"--")</f>
        <v>--</v>
      </c>
      <c r="GD86" s="324" t="str">
        <f>IFERROR(GETPIVOTDATA("Average of VEHS(40)",#REF!,"TIMEINT",GD$9,"VEHICLETRAVELTIMEMEASUREMENT",$D86),"--")</f>
        <v>--</v>
      </c>
      <c r="GE86" s="324" t="str">
        <f>IFERROR(GETPIVOTDATA("Average of VEHS(40)",#REF!,"TIMEINT",GE$9,"VEHICLETRAVELTIMEMEASUREMENT",$D86),"--")</f>
        <v>--</v>
      </c>
      <c r="GF86" s="324" t="str">
        <f>IFERROR(GETPIVOTDATA("Average of VEHS(40)",#REF!,"TIMEINT",GF$9,"VEHICLETRAVELTIMEMEASUREMENT",$D86),"--")</f>
        <v>--</v>
      </c>
      <c r="GG86" s="324" t="str">
        <f>IFERROR(GETPIVOTDATA("Average of VEHS(40)",#REF!,"TIMEINT",GG$9,"VEHICLETRAVELTIMEMEASUREMENT",$D86),"--")</f>
        <v>--</v>
      </c>
      <c r="GH86" s="324" t="str">
        <f>IFERROR(GETPIVOTDATA("Average of VEHS(40)",#REF!,"TIMEINT",GH$9,"VEHICLETRAVELTIMEMEASUREMENT",$D86),"--")</f>
        <v>--</v>
      </c>
      <c r="GI86" s="324" t="str">
        <f>IFERROR(GETPIVOTDATA("Average of VEHS(40)",#REF!,"TIMEINT",GI$9,"VEHICLETRAVELTIMEMEASUREMENT",$D86),"--")</f>
        <v>--</v>
      </c>
      <c r="GJ86" s="324" t="str">
        <f>IFERROR(GETPIVOTDATA("Average of VEHS(40)",#REF!,"TIMEINT",GJ$9,"VEHICLETRAVELTIMEMEASUREMENT",$D86),"--")</f>
        <v>--</v>
      </c>
      <c r="GK86" s="324" t="str">
        <f>IFERROR(GETPIVOTDATA("Average of VEHS(40)",#REF!,"TIMEINT",GK$9,"VEHICLETRAVELTIMEMEASUREMENT",$D86),"--")</f>
        <v>--</v>
      </c>
      <c r="GL86" s="325" t="str">
        <f>IFERROR(GETPIVOTDATA("Average of VEHS(40)",#REF!,"TIMEINT",GL$9,"VEHICLETRAVELTIMEMEASUREMENT",$D86),"--")</f>
        <v>--</v>
      </c>
      <c r="GM86" s="331"/>
      <c r="GN86" s="209" t="str">
        <f t="shared" si="47"/>
        <v>--</v>
      </c>
      <c r="GO86" s="354" t="str">
        <f t="shared" si="48"/>
        <v>--</v>
      </c>
      <c r="GP86" s="325">
        <f t="shared" si="49"/>
        <v>0</v>
      </c>
      <c r="GQ86" s="331"/>
      <c r="GR86" s="209" t="str">
        <f>IFERROR(GETPIVOTDATA("Average of TRAVTM(60)",#REF!,"TIMEINT",GR$9,"VEHICLETRAVELTIMEMEASUREMENT",$D86)/3600/24,"--")</f>
        <v>--</v>
      </c>
      <c r="GS86" s="34" t="str">
        <f>IFERROR(GETPIVOTDATA("Average of TRAVTM(60)",#REF!,"TIMEINT",GS$9,"VEHICLETRAVELTIMEMEASUREMENT",$D86)/3600/24,"--")</f>
        <v>--</v>
      </c>
      <c r="GT86" s="34" t="str">
        <f>IFERROR(GETPIVOTDATA("Average of TRAVTM(60)",#REF!,"TIMEINT",GT$9,"VEHICLETRAVELTIMEMEASUREMENT",$D86)/3600/24,"--")</f>
        <v>--</v>
      </c>
      <c r="GU86" s="34" t="str">
        <f>IFERROR(GETPIVOTDATA("Average of TRAVTM(60)",#REF!,"TIMEINT",GU$9,"VEHICLETRAVELTIMEMEASUREMENT",$D86)/3600/24,"--")</f>
        <v>--</v>
      </c>
      <c r="GV86" s="34" t="str">
        <f>IFERROR(GETPIVOTDATA("Average of TRAVTM(60)",#REF!,"TIMEINT",GV$9,"VEHICLETRAVELTIMEMEASUREMENT",$D86)/3600/24,"--")</f>
        <v>--</v>
      </c>
      <c r="GW86" s="34" t="str">
        <f>IFERROR(GETPIVOTDATA("Average of TRAVTM(60)",#REF!,"TIMEINT",GW$9,"VEHICLETRAVELTIMEMEASUREMENT",$D86)/3600/24,"--")</f>
        <v>--</v>
      </c>
      <c r="GX86" s="34" t="str">
        <f>IFERROR(GETPIVOTDATA("Average of TRAVTM(60)",#REF!,"TIMEINT",GX$9,"VEHICLETRAVELTIMEMEASUREMENT",$D86)/3600/24,"--")</f>
        <v>--</v>
      </c>
      <c r="GY86" s="34" t="str">
        <f>IFERROR(GETPIVOTDATA("Average of TRAVTM(60)",#REF!,"TIMEINT",GY$9,"VEHICLETRAVELTIMEMEASUREMENT",$D86)/3600/24,"--")</f>
        <v>--</v>
      </c>
      <c r="GZ86" s="34" t="str">
        <f>IFERROR(GETPIVOTDATA("Average of TRAVTM(60)",#REF!,"TIMEINT",GZ$9,"VEHICLETRAVELTIMEMEASUREMENT",$D86)/3600/24,"--")</f>
        <v>--</v>
      </c>
      <c r="HA86" s="34" t="str">
        <f>IFERROR(GETPIVOTDATA("Average of TRAVTM(60)",#REF!,"TIMEINT",HA$9,"VEHICLETRAVELTIMEMEASUREMENT",$D86)/3600/24,"--")</f>
        <v>--</v>
      </c>
      <c r="HB86" s="34" t="str">
        <f>IFERROR(GETPIVOTDATA("Average of TRAVTM(60)",#REF!,"TIMEINT",HB$9,"VEHICLETRAVELTIMEMEASUREMENT",$D86)/3600/24,"--")</f>
        <v>--</v>
      </c>
      <c r="HC86" s="34" t="str">
        <f>IFERROR(GETPIVOTDATA("Average of TRAVTM(60)",#REF!,"TIMEINT",HC$9,"VEHICLETRAVELTIMEMEASUREMENT",$D86)/3600/24,"--")</f>
        <v>--</v>
      </c>
      <c r="HD86" s="34" t="str">
        <f>IFERROR(GETPIVOTDATA("Average of TRAVTM(60)",#REF!,"TIMEINT",HD$9,"VEHICLETRAVELTIMEMEASUREMENT",$D86)/3600/24,"--")</f>
        <v>--</v>
      </c>
      <c r="HE86" s="34" t="str">
        <f>IFERROR(GETPIVOTDATA("Average of TRAVTM(60)",#REF!,"TIMEINT",HE$9,"VEHICLETRAVELTIMEMEASUREMENT",$D86)/3600/24,"--")</f>
        <v>--</v>
      </c>
      <c r="HF86" s="34" t="str">
        <f>IFERROR(GETPIVOTDATA("Average of TRAVTM(60)",#REF!,"TIMEINT",HF$9,"VEHICLETRAVELTIMEMEASUREMENT",$D86)/3600/24,"--")</f>
        <v>--</v>
      </c>
      <c r="HG86" s="134" t="str">
        <f>IFERROR(GETPIVOTDATA("Average of TRAVTM(60)",#REF!,"TIMEINT",HG$9,"VEHICLETRAVELTIMEMEASUREMENT",$D86)/3600/24,"--")</f>
        <v>--</v>
      </c>
      <c r="HH86" s="331"/>
      <c r="HI86" s="323" t="str">
        <f>IFERROR(GETPIVOTDATA("Average of VEHS(60)",#REF!,"TIMEINT",HI$9,"VEHICLETRAVELTIMEMEASUREMENT",$D86),"--")</f>
        <v>--</v>
      </c>
      <c r="HJ86" s="324" t="str">
        <f>IFERROR(GETPIVOTDATA("Average of VEHS(60)",#REF!,"TIMEINT",HJ$9,"VEHICLETRAVELTIMEMEASUREMENT",$D86),"--")</f>
        <v>--</v>
      </c>
      <c r="HK86" s="324" t="str">
        <f>IFERROR(GETPIVOTDATA("Average of VEHS(60)",#REF!,"TIMEINT",HK$9,"VEHICLETRAVELTIMEMEASUREMENT",$D86),"--")</f>
        <v>--</v>
      </c>
      <c r="HL86" s="324" t="str">
        <f>IFERROR(GETPIVOTDATA("Average of VEHS(60)",#REF!,"TIMEINT",HL$9,"VEHICLETRAVELTIMEMEASUREMENT",$D86),"--")</f>
        <v>--</v>
      </c>
      <c r="HM86" s="324" t="str">
        <f>IFERROR(GETPIVOTDATA("Average of VEHS(60)",#REF!,"TIMEINT",HM$9,"VEHICLETRAVELTIMEMEASUREMENT",$D86),"--")</f>
        <v>--</v>
      </c>
      <c r="HN86" s="324" t="str">
        <f>IFERROR(GETPIVOTDATA("Average of VEHS(60)",#REF!,"TIMEINT",HN$9,"VEHICLETRAVELTIMEMEASUREMENT",$D86),"--")</f>
        <v>--</v>
      </c>
      <c r="HO86" s="324" t="str">
        <f>IFERROR(GETPIVOTDATA("Average of VEHS(60)",#REF!,"TIMEINT",HO$9,"VEHICLETRAVELTIMEMEASUREMENT",$D86),"--")</f>
        <v>--</v>
      </c>
      <c r="HP86" s="324" t="str">
        <f>IFERROR(GETPIVOTDATA("Average of VEHS(60)",#REF!,"TIMEINT",HP$9,"VEHICLETRAVELTIMEMEASUREMENT",$D86),"--")</f>
        <v>--</v>
      </c>
      <c r="HQ86" s="324" t="str">
        <f>IFERROR(GETPIVOTDATA("Average of VEHS(60)",#REF!,"TIMEINT",HQ$9,"VEHICLETRAVELTIMEMEASUREMENT",$D86),"--")</f>
        <v>--</v>
      </c>
      <c r="HR86" s="324" t="str">
        <f>IFERROR(GETPIVOTDATA("Average of VEHS(60)",#REF!,"TIMEINT",HR$9,"VEHICLETRAVELTIMEMEASUREMENT",$D86),"--")</f>
        <v>--</v>
      </c>
      <c r="HS86" s="324" t="str">
        <f>IFERROR(GETPIVOTDATA("Average of VEHS(60)",#REF!,"TIMEINT",HS$9,"VEHICLETRAVELTIMEMEASUREMENT",$D86),"--")</f>
        <v>--</v>
      </c>
      <c r="HT86" s="324" t="str">
        <f>IFERROR(GETPIVOTDATA("Average of VEHS(60)",#REF!,"TIMEINT",HT$9,"VEHICLETRAVELTIMEMEASUREMENT",$D86),"--")</f>
        <v>--</v>
      </c>
      <c r="HU86" s="324" t="str">
        <f>IFERROR(GETPIVOTDATA("Average of VEHS(60)",#REF!,"TIMEINT",HU$9,"VEHICLETRAVELTIMEMEASUREMENT",$D86),"--")</f>
        <v>--</v>
      </c>
      <c r="HV86" s="324" t="str">
        <f>IFERROR(GETPIVOTDATA("Average of VEHS(60)",#REF!,"TIMEINT",HV$9,"VEHICLETRAVELTIMEMEASUREMENT",$D86),"--")</f>
        <v>--</v>
      </c>
      <c r="HW86" s="324" t="str">
        <f>IFERROR(GETPIVOTDATA("Average of VEHS(60)",#REF!,"TIMEINT",HW$9,"VEHICLETRAVELTIMEMEASUREMENT",$D86),"--")</f>
        <v>--</v>
      </c>
      <c r="HX86" s="325" t="str">
        <f>IFERROR(GETPIVOTDATA("Average of VEHS(60)",#REF!,"TIMEINT",HX$9,"VEHICLETRAVELTIMEMEASUREMENT",$D86),"--")</f>
        <v>--</v>
      </c>
      <c r="HY86" s="331"/>
      <c r="HZ86" s="209" t="str">
        <f t="shared" si="50"/>
        <v>--</v>
      </c>
      <c r="IA86" s="354" t="str">
        <f t="shared" si="51"/>
        <v>--</v>
      </c>
      <c r="IB86" s="325">
        <f t="shared" si="52"/>
        <v>0</v>
      </c>
      <c r="IC86" s="638"/>
      <c r="ID86" s="323" t="str">
        <f>IFERROR(AVERAGEIFS('VISSIM Travel Time Outputs'!#REF!,'VISSIM Travel Time Outputs'!#REF!,$D86,'VISSIM Travel Time Outputs'!#REF!,"AVG",'VISSIM Travel Time Outputs'!#REF!,ID$9),"-")</f>
        <v>-</v>
      </c>
      <c r="IE86" s="324" t="str">
        <f>IFERROR(AVERAGEIFS('VISSIM Travel Time Outputs'!#REF!,'VISSIM Travel Time Outputs'!#REF!,$D86,'VISSIM Travel Time Outputs'!#REF!,"AVG",'VISSIM Travel Time Outputs'!#REF!,IE$9),"-")</f>
        <v>-</v>
      </c>
      <c r="IF86" s="324" t="str">
        <f>IFERROR(AVERAGEIFS('VISSIM Travel Time Outputs'!#REF!,'VISSIM Travel Time Outputs'!#REF!,$D86,'VISSIM Travel Time Outputs'!#REF!,"AVG",'VISSIM Travel Time Outputs'!#REF!,IF$9),"-")</f>
        <v>-</v>
      </c>
      <c r="IG86" s="324" t="str">
        <f>IFERROR(AVERAGEIFS('VISSIM Travel Time Outputs'!#REF!,'VISSIM Travel Time Outputs'!#REF!,$D86,'VISSIM Travel Time Outputs'!#REF!,"AVG",'VISSIM Travel Time Outputs'!#REF!,IG$9),"-")</f>
        <v>-</v>
      </c>
      <c r="IH86" s="324" t="str">
        <f>IFERROR(AVERAGEIFS('VISSIM Travel Time Outputs'!#REF!,'VISSIM Travel Time Outputs'!#REF!,$D86,'VISSIM Travel Time Outputs'!#REF!,"AVG",'VISSIM Travel Time Outputs'!#REF!,IH$9),"-")</f>
        <v>-</v>
      </c>
      <c r="II86" s="324" t="str">
        <f>IFERROR(AVERAGEIFS('VISSIM Travel Time Outputs'!#REF!,'VISSIM Travel Time Outputs'!#REF!,$D86,'VISSIM Travel Time Outputs'!#REF!,"AVG",'VISSIM Travel Time Outputs'!#REF!,II$9),"-")</f>
        <v>-</v>
      </c>
      <c r="IJ86" s="324" t="str">
        <f>IFERROR(AVERAGEIFS('VISSIM Travel Time Outputs'!#REF!,'VISSIM Travel Time Outputs'!#REF!,$D86,'VISSIM Travel Time Outputs'!#REF!,"AVG",'VISSIM Travel Time Outputs'!#REF!,IJ$9),"-")</f>
        <v>-</v>
      </c>
      <c r="IK86" s="324" t="str">
        <f>IFERROR(AVERAGEIFS('VISSIM Travel Time Outputs'!#REF!,'VISSIM Travel Time Outputs'!#REF!,$D86,'VISSIM Travel Time Outputs'!#REF!,"AVG",'VISSIM Travel Time Outputs'!#REF!,IK$9),"-")</f>
        <v>-</v>
      </c>
      <c r="IL86" s="324" t="str">
        <f>IFERROR(AVERAGEIFS('VISSIM Travel Time Outputs'!#REF!,'VISSIM Travel Time Outputs'!#REF!,$D86,'VISSIM Travel Time Outputs'!#REF!,"AVG",'VISSIM Travel Time Outputs'!#REF!,IL$9),"-")</f>
        <v>-</v>
      </c>
      <c r="IM86" s="324" t="str">
        <f>IFERROR(AVERAGEIFS('VISSIM Travel Time Outputs'!#REF!,'VISSIM Travel Time Outputs'!#REF!,$D86,'VISSIM Travel Time Outputs'!#REF!,"AVG",'VISSIM Travel Time Outputs'!#REF!,IM$9),"-")</f>
        <v>-</v>
      </c>
      <c r="IN86" s="324" t="str">
        <f>IFERROR(AVERAGEIFS('VISSIM Travel Time Outputs'!#REF!,'VISSIM Travel Time Outputs'!#REF!,$D86,'VISSIM Travel Time Outputs'!#REF!,"AVG",'VISSIM Travel Time Outputs'!#REF!,IN$9),"-")</f>
        <v>-</v>
      </c>
      <c r="IO86" s="324" t="str">
        <f>IFERROR(AVERAGEIFS('VISSIM Travel Time Outputs'!#REF!,'VISSIM Travel Time Outputs'!#REF!,$D86,'VISSIM Travel Time Outputs'!#REF!,"AVG",'VISSIM Travel Time Outputs'!#REF!,IO$9),"-")</f>
        <v>-</v>
      </c>
      <c r="IP86" s="324" t="str">
        <f>IFERROR(AVERAGEIFS('VISSIM Travel Time Outputs'!#REF!,'VISSIM Travel Time Outputs'!#REF!,$D86,'VISSIM Travel Time Outputs'!#REF!,"AVG",'VISSIM Travel Time Outputs'!#REF!,IP$9),"-")</f>
        <v>-</v>
      </c>
      <c r="IQ86" s="324" t="str">
        <f>IFERROR(AVERAGEIFS('VISSIM Travel Time Outputs'!#REF!,'VISSIM Travel Time Outputs'!#REF!,$D86,'VISSIM Travel Time Outputs'!#REF!,"AVG",'VISSIM Travel Time Outputs'!#REF!,IQ$9),"-")</f>
        <v>-</v>
      </c>
      <c r="IR86" s="324" t="str">
        <f>IFERROR(AVERAGEIFS('VISSIM Travel Time Outputs'!#REF!,'VISSIM Travel Time Outputs'!#REF!,$D86,'VISSIM Travel Time Outputs'!#REF!,"AVG",'VISSIM Travel Time Outputs'!#REF!,IR$9),"-")</f>
        <v>-</v>
      </c>
      <c r="IS86" s="325" t="str">
        <f>IFERROR(AVERAGEIFS('VISSIM Travel Time Outputs'!#REF!,'VISSIM Travel Time Outputs'!#REF!,$D86,'VISSIM Travel Time Outputs'!#REF!,"AVG",'VISSIM Travel Time Outputs'!#REF!,IS$9),"-")</f>
        <v>-</v>
      </c>
      <c r="IT86" s="325" t="str">
        <f t="shared" si="53"/>
        <v>--</v>
      </c>
    </row>
    <row r="87" spans="1:254" x14ac:dyDescent="0.35">
      <c r="A87" s="252" t="str">
        <f t="shared" si="34"/>
        <v>H</v>
      </c>
      <c r="B87" s="319">
        <f t="shared" si="54"/>
        <v>78</v>
      </c>
      <c r="C87" s="413">
        <f>INDEX('Input - Travel Times'!$B$3:$AH$103,MATCH($B87,'Input - Travel Times'!$B$3:$B$103,0),MATCH(C$9,'Input - Travel Times'!$B$3:$AH$3,0))</f>
        <v>0</v>
      </c>
      <c r="D87" s="150">
        <f>INDEX('Input - Travel Times'!$B$3:$AH$103,MATCH($B87,'Input - Travel Times'!$B$3:$B$103,0),MATCH(D$9,'Input - Travel Times'!$B$3:$AH$3,0))</f>
        <v>0</v>
      </c>
      <c r="E87" s="518">
        <f>TIME(0,0,INDEX('Input - Travel Times'!$B$3:$AH$103,MATCH($B87,'Input - Travel Times'!$B$3:$B$103,0),MATCH(E$9,'Input - Travel Times'!$B$3:$AH$3,0)))</f>
        <v>0</v>
      </c>
      <c r="F87" s="518">
        <f>TIME(0,0,INDEX('Input - Travel Times'!$B$3:$AH$103,MATCH($B87,'Input - Travel Times'!$B$3:$B$103,0),MATCH(F$9,'Input - Travel Times'!$B$3:$AH$3,0)))</f>
        <v>0</v>
      </c>
      <c r="G87" s="518">
        <f>TIME(0,0,INDEX('Input - Travel Times'!$B$3:$AH$103,MATCH($B87,'Input - Travel Times'!$B$3:$B$103,0),MATCH(G$9,'Input - Travel Times'!$B$3:$AH$3,0)))</f>
        <v>0</v>
      </c>
      <c r="H87" s="518">
        <f>TIME(0,0,INDEX('Input - Travel Times'!$B$3:$AH$103,MATCH($B87,'Input - Travel Times'!$B$3:$B$103,0),MATCH(H$9,'Input - Travel Times'!$B$3:$AH$3,0)))</f>
        <v>0</v>
      </c>
      <c r="I87" s="130"/>
      <c r="J87" s="209" t="str">
        <f>IFERROR(TIME(0,0,AVERAGEIFS('VISSIM Travel Time Outputs'!$I:$I,'VISSIM Travel Time Outputs'!$D:$D,$D87,'VISSIM Travel Time Outputs'!$A:$A,"AVG",'VISSIM Travel Time Outputs'!$B:$B,J$9)),"-")</f>
        <v>-</v>
      </c>
      <c r="K87" s="34" t="str">
        <f>IFERROR(TIME(0,0,AVERAGEIFS('VISSIM Travel Time Outputs'!$I:$I,'VISSIM Travel Time Outputs'!$D:$D,$D87,'VISSIM Travel Time Outputs'!$A:$A,"AVG",'VISSIM Travel Time Outputs'!$B:$B,K$9)),"-")</f>
        <v>-</v>
      </c>
      <c r="L87" s="34" t="str">
        <f>IFERROR(TIME(0,0,AVERAGEIFS('VISSIM Travel Time Outputs'!$I:$I,'VISSIM Travel Time Outputs'!$D:$D,$D87,'VISSIM Travel Time Outputs'!$A:$A,"AVG",'VISSIM Travel Time Outputs'!$B:$B,L$9)),"-")</f>
        <v>-</v>
      </c>
      <c r="M87" s="34" t="str">
        <f>IFERROR(TIME(0,0,AVERAGEIFS('VISSIM Travel Time Outputs'!$I:$I,'VISSIM Travel Time Outputs'!$D:$D,$D87,'VISSIM Travel Time Outputs'!$A:$A,"AVG",'VISSIM Travel Time Outputs'!$B:$B,M$9)),"-")</f>
        <v>-</v>
      </c>
      <c r="N87" s="34" t="str">
        <f>IFERROR(TIME(0,0,AVERAGEIFS('VISSIM Travel Time Outputs'!$I:$I,'VISSIM Travel Time Outputs'!$D:$D,$D87,'VISSIM Travel Time Outputs'!$A:$A,"AVG",'VISSIM Travel Time Outputs'!$B:$B,N$9)),"-")</f>
        <v>-</v>
      </c>
      <c r="O87" s="34" t="str">
        <f>IFERROR(TIME(0,0,AVERAGEIFS('VISSIM Travel Time Outputs'!$I:$I,'VISSIM Travel Time Outputs'!$D:$D,$D87,'VISSIM Travel Time Outputs'!$A:$A,"AVG",'VISSIM Travel Time Outputs'!$B:$B,O$9)),"-")</f>
        <v>-</v>
      </c>
      <c r="P87" s="34" t="str">
        <f>IFERROR(TIME(0,0,AVERAGEIFS('VISSIM Travel Time Outputs'!$I:$I,'VISSIM Travel Time Outputs'!$D:$D,$D87,'VISSIM Travel Time Outputs'!$A:$A,"AVG",'VISSIM Travel Time Outputs'!$B:$B,P$9)),"-")</f>
        <v>-</v>
      </c>
      <c r="Q87" s="34" t="str">
        <f>IFERROR(TIME(0,0,AVERAGEIFS('VISSIM Travel Time Outputs'!$I:$I,'VISSIM Travel Time Outputs'!$D:$D,$D87,'VISSIM Travel Time Outputs'!$A:$A,"AVG",'VISSIM Travel Time Outputs'!$B:$B,Q$9)),"-")</f>
        <v>-</v>
      </c>
      <c r="R87" s="34" t="str">
        <f>IFERROR(TIME(0,0,AVERAGEIFS('VISSIM Travel Time Outputs'!$I:$I,'VISSIM Travel Time Outputs'!$D:$D,$D87,'VISSIM Travel Time Outputs'!$A:$A,"AVG",'VISSIM Travel Time Outputs'!$B:$B,R$9)),"-")</f>
        <v>-</v>
      </c>
      <c r="S87" s="34" t="str">
        <f>IFERROR(TIME(0,0,AVERAGEIFS('VISSIM Travel Time Outputs'!$I:$I,'VISSIM Travel Time Outputs'!$D:$D,$D87,'VISSIM Travel Time Outputs'!$A:$A,"AVG",'VISSIM Travel Time Outputs'!$B:$B,S$9)),"-")</f>
        <v>-</v>
      </c>
      <c r="T87" s="34" t="str">
        <f>IFERROR(TIME(0,0,AVERAGEIFS('VISSIM Travel Time Outputs'!$I:$I,'VISSIM Travel Time Outputs'!$D:$D,$D87,'VISSIM Travel Time Outputs'!$A:$A,"AVG",'VISSIM Travel Time Outputs'!$B:$B,T$9)),"-")</f>
        <v>-</v>
      </c>
      <c r="U87" s="34" t="str">
        <f>IFERROR(TIME(0,0,AVERAGEIFS('VISSIM Travel Time Outputs'!$I:$I,'VISSIM Travel Time Outputs'!$D:$D,$D87,'VISSIM Travel Time Outputs'!$A:$A,"AVG",'VISSIM Travel Time Outputs'!$B:$B,U$9)),"-")</f>
        <v>-</v>
      </c>
      <c r="V87" s="34" t="str">
        <f>IFERROR(TIME(0,0,AVERAGEIFS('VISSIM Travel Time Outputs'!$I:$I,'VISSIM Travel Time Outputs'!$D:$D,$D87,'VISSIM Travel Time Outputs'!$A:$A,"AVG",'VISSIM Travel Time Outputs'!$B:$B,V$9)),"-")</f>
        <v>-</v>
      </c>
      <c r="W87" s="34" t="str">
        <f>IFERROR(TIME(0,0,AVERAGEIFS('VISSIM Travel Time Outputs'!$I:$I,'VISSIM Travel Time Outputs'!$D:$D,$D87,'VISSIM Travel Time Outputs'!$A:$A,"AVG",'VISSIM Travel Time Outputs'!$B:$B,W$9)),"-")</f>
        <v>-</v>
      </c>
      <c r="X87" s="34" t="str">
        <f>IFERROR(TIME(0,0,AVERAGEIFS('VISSIM Travel Time Outputs'!$I:$I,'VISSIM Travel Time Outputs'!$D:$D,$D87,'VISSIM Travel Time Outputs'!$A:$A,"AVG",'VISSIM Travel Time Outputs'!$B:$B,X$9)),"-")</f>
        <v>-</v>
      </c>
      <c r="Y87" s="134" t="str">
        <f>IFERROR(TIME(0,0,AVERAGEIFS('VISSIM Travel Time Outputs'!$I:$I,'VISSIM Travel Time Outputs'!$D:$D,$D87,'VISSIM Travel Time Outputs'!$A:$A,"AVG",'VISSIM Travel Time Outputs'!$B:$B,Y$9)),"-")</f>
        <v>-</v>
      </c>
      <c r="Z87" s="254"/>
      <c r="AA87" s="323" t="str">
        <f>IFERROR(AVERAGEIFS('VISSIM Travel Time Outputs'!$F:$F,'VISSIM Travel Time Outputs'!$D:$D,$D87,'VISSIM Travel Time Outputs'!$A:$A,"AVG",'VISSIM Travel Time Outputs'!$B:$B,AA$9),"-")</f>
        <v>-</v>
      </c>
      <c r="AB87" s="324" t="str">
        <f>IFERROR(AVERAGEIFS('VISSIM Travel Time Outputs'!$F:$F,'VISSIM Travel Time Outputs'!$D:$D,$D87,'VISSIM Travel Time Outputs'!$A:$A,"AVG",'VISSIM Travel Time Outputs'!$B:$B,AB$9),"-")</f>
        <v>-</v>
      </c>
      <c r="AC87" s="324" t="str">
        <f>IFERROR(AVERAGEIFS('VISSIM Travel Time Outputs'!$F:$F,'VISSIM Travel Time Outputs'!$D:$D,$D87,'VISSIM Travel Time Outputs'!$A:$A,"AVG",'VISSIM Travel Time Outputs'!$B:$B,AC$9),"-")</f>
        <v>-</v>
      </c>
      <c r="AD87" s="324" t="str">
        <f>IFERROR(AVERAGEIFS('VISSIM Travel Time Outputs'!$F:$F,'VISSIM Travel Time Outputs'!$D:$D,$D87,'VISSIM Travel Time Outputs'!$A:$A,"AVG",'VISSIM Travel Time Outputs'!$B:$B,AD$9),"-")</f>
        <v>-</v>
      </c>
      <c r="AE87" s="324" t="str">
        <f>IFERROR(AVERAGEIFS('VISSIM Travel Time Outputs'!$F:$F,'VISSIM Travel Time Outputs'!$D:$D,$D87,'VISSIM Travel Time Outputs'!$A:$A,"AVG",'VISSIM Travel Time Outputs'!$B:$B,AE$9),"-")</f>
        <v>-</v>
      </c>
      <c r="AF87" s="324" t="str">
        <f>IFERROR(AVERAGEIFS('VISSIM Travel Time Outputs'!$F:$F,'VISSIM Travel Time Outputs'!$D:$D,$D87,'VISSIM Travel Time Outputs'!$A:$A,"AVG",'VISSIM Travel Time Outputs'!$B:$B,AF$9),"-")</f>
        <v>-</v>
      </c>
      <c r="AG87" s="324" t="str">
        <f>IFERROR(AVERAGEIFS('VISSIM Travel Time Outputs'!$F:$F,'VISSIM Travel Time Outputs'!$D:$D,$D87,'VISSIM Travel Time Outputs'!$A:$A,"AVG",'VISSIM Travel Time Outputs'!$B:$B,AG$9),"-")</f>
        <v>-</v>
      </c>
      <c r="AH87" s="324" t="str">
        <f>IFERROR(AVERAGEIFS('VISSIM Travel Time Outputs'!$F:$F,'VISSIM Travel Time Outputs'!$D:$D,$D87,'VISSIM Travel Time Outputs'!$A:$A,"AVG",'VISSIM Travel Time Outputs'!$B:$B,AH$9),"-")</f>
        <v>-</v>
      </c>
      <c r="AI87" s="324" t="str">
        <f>IFERROR(AVERAGEIFS('VISSIM Travel Time Outputs'!$F:$F,'VISSIM Travel Time Outputs'!$D:$D,$D87,'VISSIM Travel Time Outputs'!$A:$A,"AVG",'VISSIM Travel Time Outputs'!$B:$B,AI$9),"-")</f>
        <v>-</v>
      </c>
      <c r="AJ87" s="324" t="str">
        <f>IFERROR(AVERAGEIFS('VISSIM Travel Time Outputs'!$F:$F,'VISSIM Travel Time Outputs'!$D:$D,$D87,'VISSIM Travel Time Outputs'!$A:$A,"AVG",'VISSIM Travel Time Outputs'!$B:$B,AJ$9),"-")</f>
        <v>-</v>
      </c>
      <c r="AK87" s="324" t="str">
        <f>IFERROR(AVERAGEIFS('VISSIM Travel Time Outputs'!$F:$F,'VISSIM Travel Time Outputs'!$D:$D,$D87,'VISSIM Travel Time Outputs'!$A:$A,"AVG",'VISSIM Travel Time Outputs'!$B:$B,AK$9),"-")</f>
        <v>-</v>
      </c>
      <c r="AL87" s="324" t="str">
        <f>IFERROR(AVERAGEIFS('VISSIM Travel Time Outputs'!$F:$F,'VISSIM Travel Time Outputs'!$D:$D,$D87,'VISSIM Travel Time Outputs'!$A:$A,"AVG",'VISSIM Travel Time Outputs'!$B:$B,AL$9),"-")</f>
        <v>-</v>
      </c>
      <c r="AM87" s="324" t="str">
        <f>IFERROR(AVERAGEIFS('VISSIM Travel Time Outputs'!$F:$F,'VISSIM Travel Time Outputs'!$D:$D,$D87,'VISSIM Travel Time Outputs'!$A:$A,"AVG",'VISSIM Travel Time Outputs'!$B:$B,AM$9),"-")</f>
        <v>-</v>
      </c>
      <c r="AN87" s="324" t="str">
        <f>IFERROR(AVERAGEIFS('VISSIM Travel Time Outputs'!$F:$F,'VISSIM Travel Time Outputs'!$D:$D,$D87,'VISSIM Travel Time Outputs'!$A:$A,"AVG",'VISSIM Travel Time Outputs'!$B:$B,AN$9),"-")</f>
        <v>-</v>
      </c>
      <c r="AO87" s="324" t="str">
        <f>IFERROR(AVERAGEIFS('VISSIM Travel Time Outputs'!$F:$F,'VISSIM Travel Time Outputs'!$D:$D,$D87,'VISSIM Travel Time Outputs'!$A:$A,"AVG",'VISSIM Travel Time Outputs'!$B:$B,AO$9),"-")</f>
        <v>-</v>
      </c>
      <c r="AP87" s="325" t="str">
        <f>IFERROR(AVERAGEIFS('VISSIM Travel Time Outputs'!$F:$F,'VISSIM Travel Time Outputs'!$D:$D,$D87,'VISSIM Travel Time Outputs'!$A:$A,"AVG",'VISSIM Travel Time Outputs'!$B:$B,AP$9),"-")</f>
        <v>-</v>
      </c>
      <c r="AQ87" s="331"/>
      <c r="AR87" s="209" t="str">
        <f t="shared" si="35"/>
        <v>--</v>
      </c>
      <c r="AS87" s="354" t="str">
        <f t="shared" si="36"/>
        <v>--</v>
      </c>
      <c r="AT87" s="325">
        <f t="shared" si="37"/>
        <v>0</v>
      </c>
      <c r="AU87" s="255"/>
      <c r="AV87" s="209" t="str">
        <f>IFERROR(TIME(0,0,AVERAGEIFS('VISSIM Travel Time Outputs'!$J:$J,'VISSIM Travel Time Outputs'!$D:$D,$D87,'VISSIM Travel Time Outputs'!$A:$A,"AVG",'VISSIM Travel Time Outputs'!$B:$B,AV$9)),"-")</f>
        <v>-</v>
      </c>
      <c r="AW87" s="34" t="str">
        <f>IFERROR(TIME(0,0,AVERAGEIFS('VISSIM Travel Time Outputs'!$J:$J,'VISSIM Travel Time Outputs'!$D:$D,$D87,'VISSIM Travel Time Outputs'!$A:$A,"AVG",'VISSIM Travel Time Outputs'!$B:$B,AW$9)),"-")</f>
        <v>-</v>
      </c>
      <c r="AX87" s="34" t="str">
        <f>IFERROR(TIME(0,0,AVERAGEIFS('VISSIM Travel Time Outputs'!$J:$J,'VISSIM Travel Time Outputs'!$D:$D,$D87,'VISSIM Travel Time Outputs'!$A:$A,"AVG",'VISSIM Travel Time Outputs'!$B:$B,AX$9)),"-")</f>
        <v>-</v>
      </c>
      <c r="AY87" s="34" t="str">
        <f>IFERROR(TIME(0,0,AVERAGEIFS('VISSIM Travel Time Outputs'!$J:$J,'VISSIM Travel Time Outputs'!$D:$D,$D87,'VISSIM Travel Time Outputs'!$A:$A,"AVG",'VISSIM Travel Time Outputs'!$B:$B,AY$9)),"-")</f>
        <v>-</v>
      </c>
      <c r="AZ87" s="34" t="str">
        <f>IFERROR(TIME(0,0,AVERAGEIFS('VISSIM Travel Time Outputs'!$J:$J,'VISSIM Travel Time Outputs'!$D:$D,$D87,'VISSIM Travel Time Outputs'!$A:$A,"AVG",'VISSIM Travel Time Outputs'!$B:$B,AZ$9)),"-")</f>
        <v>-</v>
      </c>
      <c r="BA87" s="34" t="str">
        <f>IFERROR(TIME(0,0,AVERAGEIFS('VISSIM Travel Time Outputs'!$J:$J,'VISSIM Travel Time Outputs'!$D:$D,$D87,'VISSIM Travel Time Outputs'!$A:$A,"AVG",'VISSIM Travel Time Outputs'!$B:$B,BA$9)),"-")</f>
        <v>-</v>
      </c>
      <c r="BB87" s="34" t="str">
        <f>IFERROR(TIME(0,0,AVERAGEIFS('VISSIM Travel Time Outputs'!$J:$J,'VISSIM Travel Time Outputs'!$D:$D,$D87,'VISSIM Travel Time Outputs'!$A:$A,"AVG",'VISSIM Travel Time Outputs'!$B:$B,BB$9)),"-")</f>
        <v>-</v>
      </c>
      <c r="BC87" s="34" t="str">
        <f>IFERROR(TIME(0,0,AVERAGEIFS('VISSIM Travel Time Outputs'!$J:$J,'VISSIM Travel Time Outputs'!$D:$D,$D87,'VISSIM Travel Time Outputs'!$A:$A,"AVG",'VISSIM Travel Time Outputs'!$B:$B,BC$9)),"-")</f>
        <v>-</v>
      </c>
      <c r="BD87" s="34" t="str">
        <f>IFERROR(TIME(0,0,AVERAGEIFS('VISSIM Travel Time Outputs'!$J:$J,'VISSIM Travel Time Outputs'!$D:$D,$D87,'VISSIM Travel Time Outputs'!$A:$A,"AVG",'VISSIM Travel Time Outputs'!$B:$B,BD$9)),"-")</f>
        <v>-</v>
      </c>
      <c r="BE87" s="34" t="str">
        <f>IFERROR(TIME(0,0,AVERAGEIFS('VISSIM Travel Time Outputs'!$J:$J,'VISSIM Travel Time Outputs'!$D:$D,$D87,'VISSIM Travel Time Outputs'!$A:$A,"AVG",'VISSIM Travel Time Outputs'!$B:$B,BE$9)),"-")</f>
        <v>-</v>
      </c>
      <c r="BF87" s="34" t="str">
        <f>IFERROR(TIME(0,0,AVERAGEIFS('VISSIM Travel Time Outputs'!$J:$J,'VISSIM Travel Time Outputs'!$D:$D,$D87,'VISSIM Travel Time Outputs'!$A:$A,"AVG",'VISSIM Travel Time Outputs'!$B:$B,BF$9)),"-")</f>
        <v>-</v>
      </c>
      <c r="BG87" s="34" t="str">
        <f>IFERROR(TIME(0,0,AVERAGEIFS('VISSIM Travel Time Outputs'!$J:$J,'VISSIM Travel Time Outputs'!$D:$D,$D87,'VISSIM Travel Time Outputs'!$A:$A,"AVG",'VISSIM Travel Time Outputs'!$B:$B,BG$9)),"-")</f>
        <v>-</v>
      </c>
      <c r="BH87" s="34" t="str">
        <f>IFERROR(TIME(0,0,AVERAGEIFS('VISSIM Travel Time Outputs'!$J:$J,'VISSIM Travel Time Outputs'!$D:$D,$D87,'VISSIM Travel Time Outputs'!$A:$A,"AVG",'VISSIM Travel Time Outputs'!$B:$B,BH$9)),"-")</f>
        <v>-</v>
      </c>
      <c r="BI87" s="34" t="str">
        <f>IFERROR(TIME(0,0,AVERAGEIFS('VISSIM Travel Time Outputs'!$J:$J,'VISSIM Travel Time Outputs'!$D:$D,$D87,'VISSIM Travel Time Outputs'!$A:$A,"AVG",'VISSIM Travel Time Outputs'!$B:$B,BI$9)),"-")</f>
        <v>-</v>
      </c>
      <c r="BJ87" s="34" t="str">
        <f>IFERROR(TIME(0,0,AVERAGEIFS('VISSIM Travel Time Outputs'!$J:$J,'VISSIM Travel Time Outputs'!$D:$D,$D87,'VISSIM Travel Time Outputs'!$A:$A,"AVG",'VISSIM Travel Time Outputs'!$B:$B,BJ$9)),"-")</f>
        <v>-</v>
      </c>
      <c r="BK87" s="134" t="str">
        <f>IFERROR(TIME(0,0,AVERAGEIFS('VISSIM Travel Time Outputs'!$J:$J,'VISSIM Travel Time Outputs'!$D:$D,$D87,'VISSIM Travel Time Outputs'!$A:$A,"AVG",'VISSIM Travel Time Outputs'!$B:$B,BK$9)),"-")</f>
        <v>-</v>
      </c>
      <c r="BL87" s="126"/>
      <c r="BM87" s="323" t="str">
        <f>IFERROR(AVERAGEIFS('VISSIM Travel Time Outputs'!$G:$G,'VISSIM Travel Time Outputs'!$D:$D,$D87,'VISSIM Travel Time Outputs'!$A:$A,"AVG",'VISSIM Travel Time Outputs'!$B:$B,BM$9),"-")</f>
        <v>-</v>
      </c>
      <c r="BN87" s="324" t="str">
        <f>IFERROR(AVERAGEIFS('VISSIM Travel Time Outputs'!$G:$G,'VISSIM Travel Time Outputs'!$D:$D,$D87,'VISSIM Travel Time Outputs'!$A:$A,"AVG",'VISSIM Travel Time Outputs'!$B:$B,BN$9),"-")</f>
        <v>-</v>
      </c>
      <c r="BO87" s="324" t="str">
        <f>IFERROR(AVERAGEIFS('VISSIM Travel Time Outputs'!$G:$G,'VISSIM Travel Time Outputs'!$D:$D,$D87,'VISSIM Travel Time Outputs'!$A:$A,"AVG",'VISSIM Travel Time Outputs'!$B:$B,BO$9),"-")</f>
        <v>-</v>
      </c>
      <c r="BP87" s="324" t="str">
        <f>IFERROR(AVERAGEIFS('VISSIM Travel Time Outputs'!$G:$G,'VISSIM Travel Time Outputs'!$D:$D,$D87,'VISSIM Travel Time Outputs'!$A:$A,"AVG",'VISSIM Travel Time Outputs'!$B:$B,BP$9),"-")</f>
        <v>-</v>
      </c>
      <c r="BQ87" s="324" t="str">
        <f>IFERROR(AVERAGEIFS('VISSIM Travel Time Outputs'!$G:$G,'VISSIM Travel Time Outputs'!$D:$D,$D87,'VISSIM Travel Time Outputs'!$A:$A,"AVG",'VISSIM Travel Time Outputs'!$B:$B,BQ$9),"-")</f>
        <v>-</v>
      </c>
      <c r="BR87" s="324" t="str">
        <f>IFERROR(AVERAGEIFS('VISSIM Travel Time Outputs'!$G:$G,'VISSIM Travel Time Outputs'!$D:$D,$D87,'VISSIM Travel Time Outputs'!$A:$A,"AVG",'VISSIM Travel Time Outputs'!$B:$B,BR$9),"-")</f>
        <v>-</v>
      </c>
      <c r="BS87" s="324" t="str">
        <f>IFERROR(AVERAGEIFS('VISSIM Travel Time Outputs'!$G:$G,'VISSIM Travel Time Outputs'!$D:$D,$D87,'VISSIM Travel Time Outputs'!$A:$A,"AVG",'VISSIM Travel Time Outputs'!$B:$B,BS$9),"-")</f>
        <v>-</v>
      </c>
      <c r="BT87" s="324" t="str">
        <f>IFERROR(AVERAGEIFS('VISSIM Travel Time Outputs'!$G:$G,'VISSIM Travel Time Outputs'!$D:$D,$D87,'VISSIM Travel Time Outputs'!$A:$A,"AVG",'VISSIM Travel Time Outputs'!$B:$B,BT$9),"-")</f>
        <v>-</v>
      </c>
      <c r="BU87" s="324" t="str">
        <f>IFERROR(AVERAGEIFS('VISSIM Travel Time Outputs'!$G:$G,'VISSIM Travel Time Outputs'!$D:$D,$D87,'VISSIM Travel Time Outputs'!$A:$A,"AVG",'VISSIM Travel Time Outputs'!$B:$B,BU$9),"-")</f>
        <v>-</v>
      </c>
      <c r="BV87" s="324" t="str">
        <f>IFERROR(AVERAGEIFS('VISSIM Travel Time Outputs'!$G:$G,'VISSIM Travel Time Outputs'!$D:$D,$D87,'VISSIM Travel Time Outputs'!$A:$A,"AVG",'VISSIM Travel Time Outputs'!$B:$B,BV$9),"-")</f>
        <v>-</v>
      </c>
      <c r="BW87" s="324" t="str">
        <f>IFERROR(AVERAGEIFS('VISSIM Travel Time Outputs'!$G:$G,'VISSIM Travel Time Outputs'!$D:$D,$D87,'VISSIM Travel Time Outputs'!$A:$A,"AVG",'VISSIM Travel Time Outputs'!$B:$B,BW$9),"-")</f>
        <v>-</v>
      </c>
      <c r="BX87" s="324" t="str">
        <f>IFERROR(AVERAGEIFS('VISSIM Travel Time Outputs'!$G:$G,'VISSIM Travel Time Outputs'!$D:$D,$D87,'VISSIM Travel Time Outputs'!$A:$A,"AVG",'VISSIM Travel Time Outputs'!$B:$B,BX$9),"-")</f>
        <v>-</v>
      </c>
      <c r="BY87" s="324" t="str">
        <f>IFERROR(AVERAGEIFS('VISSIM Travel Time Outputs'!$G:$G,'VISSIM Travel Time Outputs'!$D:$D,$D87,'VISSIM Travel Time Outputs'!$A:$A,"AVG",'VISSIM Travel Time Outputs'!$B:$B,BY$9),"-")</f>
        <v>-</v>
      </c>
      <c r="BZ87" s="324" t="str">
        <f>IFERROR(AVERAGEIFS('VISSIM Travel Time Outputs'!$G:$G,'VISSIM Travel Time Outputs'!$D:$D,$D87,'VISSIM Travel Time Outputs'!$A:$A,"AVG",'VISSIM Travel Time Outputs'!$B:$B,BZ$9),"-")</f>
        <v>-</v>
      </c>
      <c r="CA87" s="324" t="str">
        <f>IFERROR(AVERAGEIFS('VISSIM Travel Time Outputs'!$G:$G,'VISSIM Travel Time Outputs'!$D:$D,$D87,'VISSIM Travel Time Outputs'!$A:$A,"AVG",'VISSIM Travel Time Outputs'!$B:$B,CA$9),"-")</f>
        <v>-</v>
      </c>
      <c r="CB87" s="325" t="str">
        <f>IFERROR(AVERAGEIFS('VISSIM Travel Time Outputs'!$G:$G,'VISSIM Travel Time Outputs'!$D:$D,$D87,'VISSIM Travel Time Outputs'!$A:$A,"AVG",'VISSIM Travel Time Outputs'!$B:$B,CB$9),"-")</f>
        <v>-</v>
      </c>
      <c r="CC87" s="254"/>
      <c r="CD87" s="209" t="str">
        <f t="shared" si="38"/>
        <v>--</v>
      </c>
      <c r="CE87" s="354" t="str">
        <f t="shared" si="39"/>
        <v>--</v>
      </c>
      <c r="CF87" s="325">
        <f t="shared" si="40"/>
        <v>0</v>
      </c>
      <c r="CG87" s="331"/>
      <c r="CH87" s="209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134"/>
      <c r="CX87" s="331"/>
      <c r="CY87" s="323"/>
      <c r="CZ87" s="324"/>
      <c r="DA87" s="324"/>
      <c r="DB87" s="324"/>
      <c r="DC87" s="324"/>
      <c r="DD87" s="324"/>
      <c r="DE87" s="324"/>
      <c r="DF87" s="324"/>
      <c r="DG87" s="324"/>
      <c r="DH87" s="324"/>
      <c r="DI87" s="324"/>
      <c r="DJ87" s="324"/>
      <c r="DK87" s="324"/>
      <c r="DL87" s="324"/>
      <c r="DM87" s="324"/>
      <c r="DN87" s="325"/>
      <c r="DO87" s="331"/>
      <c r="DP87" s="209" t="str">
        <f t="shared" si="41"/>
        <v>--</v>
      </c>
      <c r="DQ87" s="354" t="str">
        <f t="shared" si="42"/>
        <v>--</v>
      </c>
      <c r="DR87" s="325">
        <f t="shared" si="43"/>
        <v>0</v>
      </c>
      <c r="DS87" s="255"/>
      <c r="DT87" s="209" t="str">
        <f>IFERROR(TIME(0,0,AVERAGEIFS('VISSIM Travel Time Outputs'!$K:$K,'VISSIM Travel Time Outputs'!$D:$D,$D87,'VISSIM Travel Time Outputs'!$A:$A,"AVG",'VISSIM Travel Time Outputs'!$B:$B,DT$9)),"-")</f>
        <v>-</v>
      </c>
      <c r="DU87" s="34" t="str">
        <f>IFERROR(TIME(0,0,AVERAGEIFS('VISSIM Travel Time Outputs'!$K:$K,'VISSIM Travel Time Outputs'!$D:$D,$D87,'VISSIM Travel Time Outputs'!$A:$A,"AVG",'VISSIM Travel Time Outputs'!$B:$B,DU$9)),"-")</f>
        <v>-</v>
      </c>
      <c r="DV87" s="34" t="str">
        <f>IFERROR(TIME(0,0,AVERAGEIFS('VISSIM Travel Time Outputs'!$K:$K,'VISSIM Travel Time Outputs'!$D:$D,$D87,'VISSIM Travel Time Outputs'!$A:$A,"AVG",'VISSIM Travel Time Outputs'!$B:$B,DV$9)),"-")</f>
        <v>-</v>
      </c>
      <c r="DW87" s="34" t="str">
        <f>IFERROR(TIME(0,0,AVERAGEIFS('VISSIM Travel Time Outputs'!$K:$K,'VISSIM Travel Time Outputs'!$D:$D,$D87,'VISSIM Travel Time Outputs'!$A:$A,"AVG",'VISSIM Travel Time Outputs'!$B:$B,DW$9)),"-")</f>
        <v>-</v>
      </c>
      <c r="DX87" s="34" t="str">
        <f>IFERROR(TIME(0,0,AVERAGEIFS('VISSIM Travel Time Outputs'!$K:$K,'VISSIM Travel Time Outputs'!$D:$D,$D87,'VISSIM Travel Time Outputs'!$A:$A,"AVG",'VISSIM Travel Time Outputs'!$B:$B,DX$9)),"-")</f>
        <v>-</v>
      </c>
      <c r="DY87" s="34" t="str">
        <f>IFERROR(TIME(0,0,AVERAGEIFS('VISSIM Travel Time Outputs'!$K:$K,'VISSIM Travel Time Outputs'!$D:$D,$D87,'VISSIM Travel Time Outputs'!$A:$A,"AVG",'VISSIM Travel Time Outputs'!$B:$B,DY$9)),"-")</f>
        <v>-</v>
      </c>
      <c r="DZ87" s="34" t="str">
        <f>IFERROR(TIME(0,0,AVERAGEIFS('VISSIM Travel Time Outputs'!$K:$K,'VISSIM Travel Time Outputs'!$D:$D,$D87,'VISSIM Travel Time Outputs'!$A:$A,"AVG",'VISSIM Travel Time Outputs'!$B:$B,DZ$9)),"-")</f>
        <v>-</v>
      </c>
      <c r="EA87" s="34" t="str">
        <f>IFERROR(TIME(0,0,AVERAGEIFS('VISSIM Travel Time Outputs'!$K:$K,'VISSIM Travel Time Outputs'!$D:$D,$D87,'VISSIM Travel Time Outputs'!$A:$A,"AVG",'VISSIM Travel Time Outputs'!$B:$B,EA$9)),"-")</f>
        <v>-</v>
      </c>
      <c r="EB87" s="34" t="str">
        <f>IFERROR(TIME(0,0,AVERAGEIFS('VISSIM Travel Time Outputs'!$K:$K,'VISSIM Travel Time Outputs'!$D:$D,$D87,'VISSIM Travel Time Outputs'!$A:$A,"AVG",'VISSIM Travel Time Outputs'!$B:$B,EB$9)),"-")</f>
        <v>-</v>
      </c>
      <c r="EC87" s="34" t="str">
        <f>IFERROR(TIME(0,0,AVERAGEIFS('VISSIM Travel Time Outputs'!$K:$K,'VISSIM Travel Time Outputs'!$D:$D,$D87,'VISSIM Travel Time Outputs'!$A:$A,"AVG",'VISSIM Travel Time Outputs'!$B:$B,EC$9)),"-")</f>
        <v>-</v>
      </c>
      <c r="ED87" s="34" t="str">
        <f>IFERROR(TIME(0,0,AVERAGEIFS('VISSIM Travel Time Outputs'!$K:$K,'VISSIM Travel Time Outputs'!$D:$D,$D87,'VISSIM Travel Time Outputs'!$A:$A,"AVG",'VISSIM Travel Time Outputs'!$B:$B,ED$9)),"-")</f>
        <v>-</v>
      </c>
      <c r="EE87" s="34" t="str">
        <f>IFERROR(TIME(0,0,AVERAGEIFS('VISSIM Travel Time Outputs'!$K:$K,'VISSIM Travel Time Outputs'!$D:$D,$D87,'VISSIM Travel Time Outputs'!$A:$A,"AVG",'VISSIM Travel Time Outputs'!$B:$B,EE$9)),"-")</f>
        <v>-</v>
      </c>
      <c r="EF87" s="34" t="str">
        <f>IFERROR(TIME(0,0,AVERAGEIFS('VISSIM Travel Time Outputs'!$K:$K,'VISSIM Travel Time Outputs'!$D:$D,$D87,'VISSIM Travel Time Outputs'!$A:$A,"AVG",'VISSIM Travel Time Outputs'!$B:$B,EF$9)),"-")</f>
        <v>-</v>
      </c>
      <c r="EG87" s="34" t="str">
        <f>IFERROR(TIME(0,0,AVERAGEIFS('VISSIM Travel Time Outputs'!$K:$K,'VISSIM Travel Time Outputs'!$D:$D,$D87,'VISSIM Travel Time Outputs'!$A:$A,"AVG",'VISSIM Travel Time Outputs'!$B:$B,EG$9)),"-")</f>
        <v>-</v>
      </c>
      <c r="EH87" s="34" t="str">
        <f>IFERROR(TIME(0,0,AVERAGEIFS('VISSIM Travel Time Outputs'!$K:$K,'VISSIM Travel Time Outputs'!$D:$D,$D87,'VISSIM Travel Time Outputs'!$A:$A,"AVG",'VISSIM Travel Time Outputs'!$B:$B,EH$9)),"-")</f>
        <v>-</v>
      </c>
      <c r="EI87" s="134" t="str">
        <f>IFERROR(TIME(0,0,AVERAGEIFS('VISSIM Travel Time Outputs'!$K:$K,'VISSIM Travel Time Outputs'!$D:$D,$D87,'VISSIM Travel Time Outputs'!$A:$A,"AVG",'VISSIM Travel Time Outputs'!$B:$B,EI$9)),"-")</f>
        <v>-</v>
      </c>
      <c r="EJ87" s="126"/>
      <c r="EK87" s="323" t="str">
        <f>IFERROR(AVERAGEIFS('VISSIM Travel Time Outputs'!$H:$H,'VISSIM Travel Time Outputs'!$D:$D,$D87,'VISSIM Travel Time Outputs'!$A:$A,"AVG",'VISSIM Travel Time Outputs'!$B:$B,EK$9),"-")</f>
        <v>-</v>
      </c>
      <c r="EL87" s="324" t="str">
        <f>IFERROR(AVERAGEIFS('VISSIM Travel Time Outputs'!$H:$H,'VISSIM Travel Time Outputs'!$D:$D,$D87,'VISSIM Travel Time Outputs'!$A:$A,"AVG",'VISSIM Travel Time Outputs'!$B:$B,EL$9),"-")</f>
        <v>-</v>
      </c>
      <c r="EM87" s="324" t="str">
        <f>IFERROR(AVERAGEIFS('VISSIM Travel Time Outputs'!$H:$H,'VISSIM Travel Time Outputs'!$D:$D,$D87,'VISSIM Travel Time Outputs'!$A:$A,"AVG",'VISSIM Travel Time Outputs'!$B:$B,EM$9),"-")</f>
        <v>-</v>
      </c>
      <c r="EN87" s="324" t="str">
        <f>IFERROR(AVERAGEIFS('VISSIM Travel Time Outputs'!$H:$H,'VISSIM Travel Time Outputs'!$D:$D,$D87,'VISSIM Travel Time Outputs'!$A:$A,"AVG",'VISSIM Travel Time Outputs'!$B:$B,EN$9),"-")</f>
        <v>-</v>
      </c>
      <c r="EO87" s="324" t="str">
        <f>IFERROR(AVERAGEIFS('VISSIM Travel Time Outputs'!$H:$H,'VISSIM Travel Time Outputs'!$D:$D,$D87,'VISSIM Travel Time Outputs'!$A:$A,"AVG",'VISSIM Travel Time Outputs'!$B:$B,EO$9),"-")</f>
        <v>-</v>
      </c>
      <c r="EP87" s="324" t="str">
        <f>IFERROR(AVERAGEIFS('VISSIM Travel Time Outputs'!$H:$H,'VISSIM Travel Time Outputs'!$D:$D,$D87,'VISSIM Travel Time Outputs'!$A:$A,"AVG",'VISSIM Travel Time Outputs'!$B:$B,EP$9),"-")</f>
        <v>-</v>
      </c>
      <c r="EQ87" s="324" t="str">
        <f>IFERROR(AVERAGEIFS('VISSIM Travel Time Outputs'!$H:$H,'VISSIM Travel Time Outputs'!$D:$D,$D87,'VISSIM Travel Time Outputs'!$A:$A,"AVG",'VISSIM Travel Time Outputs'!$B:$B,EQ$9),"-")</f>
        <v>-</v>
      </c>
      <c r="ER87" s="324" t="str">
        <f>IFERROR(AVERAGEIFS('VISSIM Travel Time Outputs'!$H:$H,'VISSIM Travel Time Outputs'!$D:$D,$D87,'VISSIM Travel Time Outputs'!$A:$A,"AVG",'VISSIM Travel Time Outputs'!$B:$B,ER$9),"-")</f>
        <v>-</v>
      </c>
      <c r="ES87" s="324" t="str">
        <f>IFERROR(AVERAGEIFS('VISSIM Travel Time Outputs'!$H:$H,'VISSIM Travel Time Outputs'!$D:$D,$D87,'VISSIM Travel Time Outputs'!$A:$A,"AVG",'VISSIM Travel Time Outputs'!$B:$B,ES$9),"-")</f>
        <v>-</v>
      </c>
      <c r="ET87" s="324" t="str">
        <f>IFERROR(AVERAGEIFS('VISSIM Travel Time Outputs'!$H:$H,'VISSIM Travel Time Outputs'!$D:$D,$D87,'VISSIM Travel Time Outputs'!$A:$A,"AVG",'VISSIM Travel Time Outputs'!$B:$B,ET$9),"-")</f>
        <v>-</v>
      </c>
      <c r="EU87" s="324" t="str">
        <f>IFERROR(AVERAGEIFS('VISSIM Travel Time Outputs'!$H:$H,'VISSIM Travel Time Outputs'!$D:$D,$D87,'VISSIM Travel Time Outputs'!$A:$A,"AVG",'VISSIM Travel Time Outputs'!$B:$B,EU$9),"-")</f>
        <v>-</v>
      </c>
      <c r="EV87" s="324" t="str">
        <f>IFERROR(AVERAGEIFS('VISSIM Travel Time Outputs'!$H:$H,'VISSIM Travel Time Outputs'!$D:$D,$D87,'VISSIM Travel Time Outputs'!$A:$A,"AVG",'VISSIM Travel Time Outputs'!$B:$B,EV$9),"-")</f>
        <v>-</v>
      </c>
      <c r="EW87" s="324" t="str">
        <f>IFERROR(AVERAGEIFS('VISSIM Travel Time Outputs'!$H:$H,'VISSIM Travel Time Outputs'!$D:$D,$D87,'VISSIM Travel Time Outputs'!$A:$A,"AVG",'VISSIM Travel Time Outputs'!$B:$B,EW$9),"-")</f>
        <v>-</v>
      </c>
      <c r="EX87" s="324" t="str">
        <f>IFERROR(AVERAGEIFS('VISSIM Travel Time Outputs'!$H:$H,'VISSIM Travel Time Outputs'!$D:$D,$D87,'VISSIM Travel Time Outputs'!$A:$A,"AVG",'VISSIM Travel Time Outputs'!$B:$B,EX$9),"-")</f>
        <v>-</v>
      </c>
      <c r="EY87" s="324" t="str">
        <f>IFERROR(AVERAGEIFS('VISSIM Travel Time Outputs'!$H:$H,'VISSIM Travel Time Outputs'!$D:$D,$D87,'VISSIM Travel Time Outputs'!$A:$A,"AVG",'VISSIM Travel Time Outputs'!$B:$B,EY$9),"-")</f>
        <v>-</v>
      </c>
      <c r="EZ87" s="325" t="str">
        <f>IFERROR(AVERAGEIFS('VISSIM Travel Time Outputs'!$H:$H,'VISSIM Travel Time Outputs'!$D:$D,$D87,'VISSIM Travel Time Outputs'!$A:$A,"AVG",'VISSIM Travel Time Outputs'!$B:$B,EZ$9),"-")</f>
        <v>-</v>
      </c>
      <c r="FA87" s="254"/>
      <c r="FB87" s="209" t="str">
        <f t="shared" si="44"/>
        <v>--</v>
      </c>
      <c r="FC87" s="354" t="str">
        <f t="shared" si="45"/>
        <v>--</v>
      </c>
      <c r="FD87" s="325">
        <f t="shared" si="46"/>
        <v>0</v>
      </c>
      <c r="FE87" s="331"/>
      <c r="FF87" s="209" t="str">
        <f>IFERROR(GETPIVOTDATA("Average of TRAVTM(40)",#REF!,"TIMEINT",FF$9,"VEHICLETRAVELTIMEMEASUREMENT",$D87)/3600/24,"--")</f>
        <v>--</v>
      </c>
      <c r="FG87" s="34" t="str">
        <f>IFERROR(GETPIVOTDATA("Average of TRAVTM(40)",#REF!,"TIMEINT",FG$9,"VEHICLETRAVELTIMEMEASUREMENT",$D87)/3600/24,"--")</f>
        <v>--</v>
      </c>
      <c r="FH87" s="34" t="str">
        <f>IFERROR(GETPIVOTDATA("Average of TRAVTM(40)",#REF!,"TIMEINT",FH$9,"VEHICLETRAVELTIMEMEASUREMENT",$D87)/3600/24,"--")</f>
        <v>--</v>
      </c>
      <c r="FI87" s="34" t="str">
        <f>IFERROR(GETPIVOTDATA("Average of TRAVTM(40)",#REF!,"TIMEINT",FI$9,"VEHICLETRAVELTIMEMEASUREMENT",$D87)/3600/24,"--")</f>
        <v>--</v>
      </c>
      <c r="FJ87" s="34" t="str">
        <f>IFERROR(GETPIVOTDATA("Average of TRAVTM(40)",#REF!,"TIMEINT",FJ$9,"VEHICLETRAVELTIMEMEASUREMENT",$D87)/3600/24,"--")</f>
        <v>--</v>
      </c>
      <c r="FK87" s="34" t="str">
        <f>IFERROR(GETPIVOTDATA("Average of TRAVTM(40)",#REF!,"TIMEINT",FK$9,"VEHICLETRAVELTIMEMEASUREMENT",$D87)/3600/24,"--")</f>
        <v>--</v>
      </c>
      <c r="FL87" s="34" t="str">
        <f>IFERROR(GETPIVOTDATA("Average of TRAVTM(40)",#REF!,"TIMEINT",FL$9,"VEHICLETRAVELTIMEMEASUREMENT",$D87)/3600/24,"--")</f>
        <v>--</v>
      </c>
      <c r="FM87" s="34" t="str">
        <f>IFERROR(GETPIVOTDATA("Average of TRAVTM(40)",#REF!,"TIMEINT",FM$9,"VEHICLETRAVELTIMEMEASUREMENT",$D87)/3600/24,"--")</f>
        <v>--</v>
      </c>
      <c r="FN87" s="34" t="str">
        <f>IFERROR(GETPIVOTDATA("Average of TRAVTM(40)",#REF!,"TIMEINT",FN$9,"VEHICLETRAVELTIMEMEASUREMENT",$D87)/3600/24,"--")</f>
        <v>--</v>
      </c>
      <c r="FO87" s="34" t="str">
        <f>IFERROR(GETPIVOTDATA("Average of TRAVTM(40)",#REF!,"TIMEINT",FO$9,"VEHICLETRAVELTIMEMEASUREMENT",$D87)/3600/24,"--")</f>
        <v>--</v>
      </c>
      <c r="FP87" s="34" t="str">
        <f>IFERROR(GETPIVOTDATA("Average of TRAVTM(40)",#REF!,"TIMEINT",FP$9,"VEHICLETRAVELTIMEMEASUREMENT",$D87)/3600/24,"--")</f>
        <v>--</v>
      </c>
      <c r="FQ87" s="34" t="str">
        <f>IFERROR(GETPIVOTDATA("Average of TRAVTM(40)",#REF!,"TIMEINT",FQ$9,"VEHICLETRAVELTIMEMEASUREMENT",$D87)/3600/24,"--")</f>
        <v>--</v>
      </c>
      <c r="FR87" s="34" t="str">
        <f>IFERROR(GETPIVOTDATA("Average of TRAVTM(40)",#REF!,"TIMEINT",FR$9,"VEHICLETRAVELTIMEMEASUREMENT",$D87)/3600/24,"--")</f>
        <v>--</v>
      </c>
      <c r="FS87" s="34" t="str">
        <f>IFERROR(GETPIVOTDATA("Average of TRAVTM(40)",#REF!,"TIMEINT",FS$9,"VEHICLETRAVELTIMEMEASUREMENT",$D87)/3600/24,"--")</f>
        <v>--</v>
      </c>
      <c r="FT87" s="34" t="str">
        <f>IFERROR(GETPIVOTDATA("Average of TRAVTM(40)",#REF!,"TIMEINT",FT$9,"VEHICLETRAVELTIMEMEASUREMENT",$D87)/3600/24,"--")</f>
        <v>--</v>
      </c>
      <c r="FU87" s="134" t="str">
        <f>IFERROR(GETPIVOTDATA("Average of TRAVTM(40)",#REF!,"TIMEINT",FU$9,"VEHICLETRAVELTIMEMEASUREMENT",$D87)/3600/24,"--")</f>
        <v>--</v>
      </c>
      <c r="FV87" s="331"/>
      <c r="FW87" s="323" t="str">
        <f>IFERROR(GETPIVOTDATA("Average of VEHS(40)",#REF!,"TIMEINT",FW$9,"VEHICLETRAVELTIMEMEASUREMENT",$D87),"--")</f>
        <v>--</v>
      </c>
      <c r="FX87" s="324" t="str">
        <f>IFERROR(GETPIVOTDATA("Average of VEHS(40)",#REF!,"TIMEINT",FX$9,"VEHICLETRAVELTIMEMEASUREMENT",$D87),"--")</f>
        <v>--</v>
      </c>
      <c r="FY87" s="324" t="str">
        <f>IFERROR(GETPIVOTDATA("Average of VEHS(40)",#REF!,"TIMEINT",FY$9,"VEHICLETRAVELTIMEMEASUREMENT",$D87),"--")</f>
        <v>--</v>
      </c>
      <c r="FZ87" s="324" t="str">
        <f>IFERROR(GETPIVOTDATA("Average of VEHS(40)",#REF!,"TIMEINT",FZ$9,"VEHICLETRAVELTIMEMEASUREMENT",$D87),"--")</f>
        <v>--</v>
      </c>
      <c r="GA87" s="324" t="str">
        <f>IFERROR(GETPIVOTDATA("Average of VEHS(40)",#REF!,"TIMEINT",GA$9,"VEHICLETRAVELTIMEMEASUREMENT",$D87),"--")</f>
        <v>--</v>
      </c>
      <c r="GB87" s="324" t="str">
        <f>IFERROR(GETPIVOTDATA("Average of VEHS(40)",#REF!,"TIMEINT",GB$9,"VEHICLETRAVELTIMEMEASUREMENT",$D87),"--")</f>
        <v>--</v>
      </c>
      <c r="GC87" s="324" t="str">
        <f>IFERROR(GETPIVOTDATA("Average of VEHS(40)",#REF!,"TIMEINT",GC$9,"VEHICLETRAVELTIMEMEASUREMENT",$D87),"--")</f>
        <v>--</v>
      </c>
      <c r="GD87" s="324" t="str">
        <f>IFERROR(GETPIVOTDATA("Average of VEHS(40)",#REF!,"TIMEINT",GD$9,"VEHICLETRAVELTIMEMEASUREMENT",$D87),"--")</f>
        <v>--</v>
      </c>
      <c r="GE87" s="324" t="str">
        <f>IFERROR(GETPIVOTDATA("Average of VEHS(40)",#REF!,"TIMEINT",GE$9,"VEHICLETRAVELTIMEMEASUREMENT",$D87),"--")</f>
        <v>--</v>
      </c>
      <c r="GF87" s="324" t="str">
        <f>IFERROR(GETPIVOTDATA("Average of VEHS(40)",#REF!,"TIMEINT",GF$9,"VEHICLETRAVELTIMEMEASUREMENT",$D87),"--")</f>
        <v>--</v>
      </c>
      <c r="GG87" s="324" t="str">
        <f>IFERROR(GETPIVOTDATA("Average of VEHS(40)",#REF!,"TIMEINT",GG$9,"VEHICLETRAVELTIMEMEASUREMENT",$D87),"--")</f>
        <v>--</v>
      </c>
      <c r="GH87" s="324" t="str">
        <f>IFERROR(GETPIVOTDATA("Average of VEHS(40)",#REF!,"TIMEINT",GH$9,"VEHICLETRAVELTIMEMEASUREMENT",$D87),"--")</f>
        <v>--</v>
      </c>
      <c r="GI87" s="324" t="str">
        <f>IFERROR(GETPIVOTDATA("Average of VEHS(40)",#REF!,"TIMEINT",GI$9,"VEHICLETRAVELTIMEMEASUREMENT",$D87),"--")</f>
        <v>--</v>
      </c>
      <c r="GJ87" s="324" t="str">
        <f>IFERROR(GETPIVOTDATA("Average of VEHS(40)",#REF!,"TIMEINT",GJ$9,"VEHICLETRAVELTIMEMEASUREMENT",$D87),"--")</f>
        <v>--</v>
      </c>
      <c r="GK87" s="324" t="str">
        <f>IFERROR(GETPIVOTDATA("Average of VEHS(40)",#REF!,"TIMEINT",GK$9,"VEHICLETRAVELTIMEMEASUREMENT",$D87),"--")</f>
        <v>--</v>
      </c>
      <c r="GL87" s="325" t="str">
        <f>IFERROR(GETPIVOTDATA("Average of VEHS(40)",#REF!,"TIMEINT",GL$9,"VEHICLETRAVELTIMEMEASUREMENT",$D87),"--")</f>
        <v>--</v>
      </c>
      <c r="GM87" s="331"/>
      <c r="GN87" s="209" t="str">
        <f t="shared" si="47"/>
        <v>--</v>
      </c>
      <c r="GO87" s="354" t="str">
        <f t="shared" si="48"/>
        <v>--</v>
      </c>
      <c r="GP87" s="325">
        <f t="shared" si="49"/>
        <v>0</v>
      </c>
      <c r="GQ87" s="331"/>
      <c r="GR87" s="209" t="str">
        <f>IFERROR(GETPIVOTDATA("Average of TRAVTM(60)",#REF!,"TIMEINT",GR$9,"VEHICLETRAVELTIMEMEASUREMENT",$D87)/3600/24,"--")</f>
        <v>--</v>
      </c>
      <c r="GS87" s="34" t="str">
        <f>IFERROR(GETPIVOTDATA("Average of TRAVTM(60)",#REF!,"TIMEINT",GS$9,"VEHICLETRAVELTIMEMEASUREMENT",$D87)/3600/24,"--")</f>
        <v>--</v>
      </c>
      <c r="GT87" s="34" t="str">
        <f>IFERROR(GETPIVOTDATA("Average of TRAVTM(60)",#REF!,"TIMEINT",GT$9,"VEHICLETRAVELTIMEMEASUREMENT",$D87)/3600/24,"--")</f>
        <v>--</v>
      </c>
      <c r="GU87" s="34" t="str">
        <f>IFERROR(GETPIVOTDATA("Average of TRAVTM(60)",#REF!,"TIMEINT",GU$9,"VEHICLETRAVELTIMEMEASUREMENT",$D87)/3600/24,"--")</f>
        <v>--</v>
      </c>
      <c r="GV87" s="34" t="str">
        <f>IFERROR(GETPIVOTDATA("Average of TRAVTM(60)",#REF!,"TIMEINT",GV$9,"VEHICLETRAVELTIMEMEASUREMENT",$D87)/3600/24,"--")</f>
        <v>--</v>
      </c>
      <c r="GW87" s="34" t="str">
        <f>IFERROR(GETPIVOTDATA("Average of TRAVTM(60)",#REF!,"TIMEINT",GW$9,"VEHICLETRAVELTIMEMEASUREMENT",$D87)/3600/24,"--")</f>
        <v>--</v>
      </c>
      <c r="GX87" s="34" t="str">
        <f>IFERROR(GETPIVOTDATA("Average of TRAVTM(60)",#REF!,"TIMEINT",GX$9,"VEHICLETRAVELTIMEMEASUREMENT",$D87)/3600/24,"--")</f>
        <v>--</v>
      </c>
      <c r="GY87" s="34" t="str">
        <f>IFERROR(GETPIVOTDATA("Average of TRAVTM(60)",#REF!,"TIMEINT",GY$9,"VEHICLETRAVELTIMEMEASUREMENT",$D87)/3600/24,"--")</f>
        <v>--</v>
      </c>
      <c r="GZ87" s="34" t="str">
        <f>IFERROR(GETPIVOTDATA("Average of TRAVTM(60)",#REF!,"TIMEINT",GZ$9,"VEHICLETRAVELTIMEMEASUREMENT",$D87)/3600/24,"--")</f>
        <v>--</v>
      </c>
      <c r="HA87" s="34" t="str">
        <f>IFERROR(GETPIVOTDATA("Average of TRAVTM(60)",#REF!,"TIMEINT",HA$9,"VEHICLETRAVELTIMEMEASUREMENT",$D87)/3600/24,"--")</f>
        <v>--</v>
      </c>
      <c r="HB87" s="34" t="str">
        <f>IFERROR(GETPIVOTDATA("Average of TRAVTM(60)",#REF!,"TIMEINT",HB$9,"VEHICLETRAVELTIMEMEASUREMENT",$D87)/3600/24,"--")</f>
        <v>--</v>
      </c>
      <c r="HC87" s="34" t="str">
        <f>IFERROR(GETPIVOTDATA("Average of TRAVTM(60)",#REF!,"TIMEINT",HC$9,"VEHICLETRAVELTIMEMEASUREMENT",$D87)/3600/24,"--")</f>
        <v>--</v>
      </c>
      <c r="HD87" s="34" t="str">
        <f>IFERROR(GETPIVOTDATA("Average of TRAVTM(60)",#REF!,"TIMEINT",HD$9,"VEHICLETRAVELTIMEMEASUREMENT",$D87)/3600/24,"--")</f>
        <v>--</v>
      </c>
      <c r="HE87" s="34" t="str">
        <f>IFERROR(GETPIVOTDATA("Average of TRAVTM(60)",#REF!,"TIMEINT",HE$9,"VEHICLETRAVELTIMEMEASUREMENT",$D87)/3600/24,"--")</f>
        <v>--</v>
      </c>
      <c r="HF87" s="34" t="str">
        <f>IFERROR(GETPIVOTDATA("Average of TRAVTM(60)",#REF!,"TIMEINT",HF$9,"VEHICLETRAVELTIMEMEASUREMENT",$D87)/3600/24,"--")</f>
        <v>--</v>
      </c>
      <c r="HG87" s="134" t="str">
        <f>IFERROR(GETPIVOTDATA("Average of TRAVTM(60)",#REF!,"TIMEINT",HG$9,"VEHICLETRAVELTIMEMEASUREMENT",$D87)/3600/24,"--")</f>
        <v>--</v>
      </c>
      <c r="HH87" s="331"/>
      <c r="HI87" s="323" t="str">
        <f>IFERROR(GETPIVOTDATA("Average of VEHS(60)",#REF!,"TIMEINT",HI$9,"VEHICLETRAVELTIMEMEASUREMENT",$D87),"--")</f>
        <v>--</v>
      </c>
      <c r="HJ87" s="324" t="str">
        <f>IFERROR(GETPIVOTDATA("Average of VEHS(60)",#REF!,"TIMEINT",HJ$9,"VEHICLETRAVELTIMEMEASUREMENT",$D87),"--")</f>
        <v>--</v>
      </c>
      <c r="HK87" s="324" t="str">
        <f>IFERROR(GETPIVOTDATA("Average of VEHS(60)",#REF!,"TIMEINT",HK$9,"VEHICLETRAVELTIMEMEASUREMENT",$D87),"--")</f>
        <v>--</v>
      </c>
      <c r="HL87" s="324" t="str">
        <f>IFERROR(GETPIVOTDATA("Average of VEHS(60)",#REF!,"TIMEINT",HL$9,"VEHICLETRAVELTIMEMEASUREMENT",$D87),"--")</f>
        <v>--</v>
      </c>
      <c r="HM87" s="324" t="str">
        <f>IFERROR(GETPIVOTDATA("Average of VEHS(60)",#REF!,"TIMEINT",HM$9,"VEHICLETRAVELTIMEMEASUREMENT",$D87),"--")</f>
        <v>--</v>
      </c>
      <c r="HN87" s="324" t="str">
        <f>IFERROR(GETPIVOTDATA("Average of VEHS(60)",#REF!,"TIMEINT",HN$9,"VEHICLETRAVELTIMEMEASUREMENT",$D87),"--")</f>
        <v>--</v>
      </c>
      <c r="HO87" s="324" t="str">
        <f>IFERROR(GETPIVOTDATA("Average of VEHS(60)",#REF!,"TIMEINT",HO$9,"VEHICLETRAVELTIMEMEASUREMENT",$D87),"--")</f>
        <v>--</v>
      </c>
      <c r="HP87" s="324" t="str">
        <f>IFERROR(GETPIVOTDATA("Average of VEHS(60)",#REF!,"TIMEINT",HP$9,"VEHICLETRAVELTIMEMEASUREMENT",$D87),"--")</f>
        <v>--</v>
      </c>
      <c r="HQ87" s="324" t="str">
        <f>IFERROR(GETPIVOTDATA("Average of VEHS(60)",#REF!,"TIMEINT",HQ$9,"VEHICLETRAVELTIMEMEASUREMENT",$D87),"--")</f>
        <v>--</v>
      </c>
      <c r="HR87" s="324" t="str">
        <f>IFERROR(GETPIVOTDATA("Average of VEHS(60)",#REF!,"TIMEINT",HR$9,"VEHICLETRAVELTIMEMEASUREMENT",$D87),"--")</f>
        <v>--</v>
      </c>
      <c r="HS87" s="324" t="str">
        <f>IFERROR(GETPIVOTDATA("Average of VEHS(60)",#REF!,"TIMEINT",HS$9,"VEHICLETRAVELTIMEMEASUREMENT",$D87),"--")</f>
        <v>--</v>
      </c>
      <c r="HT87" s="324" t="str">
        <f>IFERROR(GETPIVOTDATA("Average of VEHS(60)",#REF!,"TIMEINT",HT$9,"VEHICLETRAVELTIMEMEASUREMENT",$D87),"--")</f>
        <v>--</v>
      </c>
      <c r="HU87" s="324" t="str">
        <f>IFERROR(GETPIVOTDATA("Average of VEHS(60)",#REF!,"TIMEINT",HU$9,"VEHICLETRAVELTIMEMEASUREMENT",$D87),"--")</f>
        <v>--</v>
      </c>
      <c r="HV87" s="324" t="str">
        <f>IFERROR(GETPIVOTDATA("Average of VEHS(60)",#REF!,"TIMEINT",HV$9,"VEHICLETRAVELTIMEMEASUREMENT",$D87),"--")</f>
        <v>--</v>
      </c>
      <c r="HW87" s="324" t="str">
        <f>IFERROR(GETPIVOTDATA("Average of VEHS(60)",#REF!,"TIMEINT",HW$9,"VEHICLETRAVELTIMEMEASUREMENT",$D87),"--")</f>
        <v>--</v>
      </c>
      <c r="HX87" s="325" t="str">
        <f>IFERROR(GETPIVOTDATA("Average of VEHS(60)",#REF!,"TIMEINT",HX$9,"VEHICLETRAVELTIMEMEASUREMENT",$D87),"--")</f>
        <v>--</v>
      </c>
      <c r="HY87" s="331"/>
      <c r="HZ87" s="209" t="str">
        <f t="shared" si="50"/>
        <v>--</v>
      </c>
      <c r="IA87" s="354" t="str">
        <f t="shared" si="51"/>
        <v>--</v>
      </c>
      <c r="IB87" s="325">
        <f t="shared" si="52"/>
        <v>0</v>
      </c>
      <c r="IC87" s="638"/>
      <c r="ID87" s="323" t="str">
        <f>IFERROR(AVERAGEIFS('VISSIM Travel Time Outputs'!#REF!,'VISSIM Travel Time Outputs'!#REF!,$D87,'VISSIM Travel Time Outputs'!#REF!,"AVG",'VISSIM Travel Time Outputs'!#REF!,ID$9),"-")</f>
        <v>-</v>
      </c>
      <c r="IE87" s="324" t="str">
        <f>IFERROR(AVERAGEIFS('VISSIM Travel Time Outputs'!#REF!,'VISSIM Travel Time Outputs'!#REF!,$D87,'VISSIM Travel Time Outputs'!#REF!,"AVG",'VISSIM Travel Time Outputs'!#REF!,IE$9),"-")</f>
        <v>-</v>
      </c>
      <c r="IF87" s="324" t="str">
        <f>IFERROR(AVERAGEIFS('VISSIM Travel Time Outputs'!#REF!,'VISSIM Travel Time Outputs'!#REF!,$D87,'VISSIM Travel Time Outputs'!#REF!,"AVG",'VISSIM Travel Time Outputs'!#REF!,IF$9),"-")</f>
        <v>-</v>
      </c>
      <c r="IG87" s="324" t="str">
        <f>IFERROR(AVERAGEIFS('VISSIM Travel Time Outputs'!#REF!,'VISSIM Travel Time Outputs'!#REF!,$D87,'VISSIM Travel Time Outputs'!#REF!,"AVG",'VISSIM Travel Time Outputs'!#REF!,IG$9),"-")</f>
        <v>-</v>
      </c>
      <c r="IH87" s="324" t="str">
        <f>IFERROR(AVERAGEIFS('VISSIM Travel Time Outputs'!#REF!,'VISSIM Travel Time Outputs'!#REF!,$D87,'VISSIM Travel Time Outputs'!#REF!,"AVG",'VISSIM Travel Time Outputs'!#REF!,IH$9),"-")</f>
        <v>-</v>
      </c>
      <c r="II87" s="324" t="str">
        <f>IFERROR(AVERAGEIFS('VISSIM Travel Time Outputs'!#REF!,'VISSIM Travel Time Outputs'!#REF!,$D87,'VISSIM Travel Time Outputs'!#REF!,"AVG",'VISSIM Travel Time Outputs'!#REF!,II$9),"-")</f>
        <v>-</v>
      </c>
      <c r="IJ87" s="324" t="str">
        <f>IFERROR(AVERAGEIFS('VISSIM Travel Time Outputs'!#REF!,'VISSIM Travel Time Outputs'!#REF!,$D87,'VISSIM Travel Time Outputs'!#REF!,"AVG",'VISSIM Travel Time Outputs'!#REF!,IJ$9),"-")</f>
        <v>-</v>
      </c>
      <c r="IK87" s="324" t="str">
        <f>IFERROR(AVERAGEIFS('VISSIM Travel Time Outputs'!#REF!,'VISSIM Travel Time Outputs'!#REF!,$D87,'VISSIM Travel Time Outputs'!#REF!,"AVG",'VISSIM Travel Time Outputs'!#REF!,IK$9),"-")</f>
        <v>-</v>
      </c>
      <c r="IL87" s="324" t="str">
        <f>IFERROR(AVERAGEIFS('VISSIM Travel Time Outputs'!#REF!,'VISSIM Travel Time Outputs'!#REF!,$D87,'VISSIM Travel Time Outputs'!#REF!,"AVG",'VISSIM Travel Time Outputs'!#REF!,IL$9),"-")</f>
        <v>-</v>
      </c>
      <c r="IM87" s="324" t="str">
        <f>IFERROR(AVERAGEIFS('VISSIM Travel Time Outputs'!#REF!,'VISSIM Travel Time Outputs'!#REF!,$D87,'VISSIM Travel Time Outputs'!#REF!,"AVG",'VISSIM Travel Time Outputs'!#REF!,IM$9),"-")</f>
        <v>-</v>
      </c>
      <c r="IN87" s="324" t="str">
        <f>IFERROR(AVERAGEIFS('VISSIM Travel Time Outputs'!#REF!,'VISSIM Travel Time Outputs'!#REF!,$D87,'VISSIM Travel Time Outputs'!#REF!,"AVG",'VISSIM Travel Time Outputs'!#REF!,IN$9),"-")</f>
        <v>-</v>
      </c>
      <c r="IO87" s="324" t="str">
        <f>IFERROR(AVERAGEIFS('VISSIM Travel Time Outputs'!#REF!,'VISSIM Travel Time Outputs'!#REF!,$D87,'VISSIM Travel Time Outputs'!#REF!,"AVG",'VISSIM Travel Time Outputs'!#REF!,IO$9),"-")</f>
        <v>-</v>
      </c>
      <c r="IP87" s="324" t="str">
        <f>IFERROR(AVERAGEIFS('VISSIM Travel Time Outputs'!#REF!,'VISSIM Travel Time Outputs'!#REF!,$D87,'VISSIM Travel Time Outputs'!#REF!,"AVG",'VISSIM Travel Time Outputs'!#REF!,IP$9),"-")</f>
        <v>-</v>
      </c>
      <c r="IQ87" s="324" t="str">
        <f>IFERROR(AVERAGEIFS('VISSIM Travel Time Outputs'!#REF!,'VISSIM Travel Time Outputs'!#REF!,$D87,'VISSIM Travel Time Outputs'!#REF!,"AVG",'VISSIM Travel Time Outputs'!#REF!,IQ$9),"-")</f>
        <v>-</v>
      </c>
      <c r="IR87" s="324" t="str">
        <f>IFERROR(AVERAGEIFS('VISSIM Travel Time Outputs'!#REF!,'VISSIM Travel Time Outputs'!#REF!,$D87,'VISSIM Travel Time Outputs'!#REF!,"AVG",'VISSIM Travel Time Outputs'!#REF!,IR$9),"-")</f>
        <v>-</v>
      </c>
      <c r="IS87" s="325" t="str">
        <f>IFERROR(AVERAGEIFS('VISSIM Travel Time Outputs'!#REF!,'VISSIM Travel Time Outputs'!#REF!,$D87,'VISSIM Travel Time Outputs'!#REF!,"AVG",'VISSIM Travel Time Outputs'!#REF!,IS$9),"-")</f>
        <v>-</v>
      </c>
      <c r="IT87" s="325" t="str">
        <f t="shared" si="53"/>
        <v>--</v>
      </c>
    </row>
    <row r="88" spans="1:254" x14ac:dyDescent="0.35">
      <c r="A88" s="252" t="str">
        <f t="shared" si="34"/>
        <v>H</v>
      </c>
      <c r="B88" s="319">
        <f t="shared" si="54"/>
        <v>79</v>
      </c>
      <c r="C88" s="413">
        <f>INDEX('Input - Travel Times'!$B$3:$AH$103,MATCH($B88,'Input - Travel Times'!$B$3:$B$103,0),MATCH(C$9,'Input - Travel Times'!$B$3:$AH$3,0))</f>
        <v>0</v>
      </c>
      <c r="D88" s="150">
        <f>INDEX('Input - Travel Times'!$B$3:$AH$103,MATCH($B88,'Input - Travel Times'!$B$3:$B$103,0),MATCH(D$9,'Input - Travel Times'!$B$3:$AH$3,0))</f>
        <v>0</v>
      </c>
      <c r="E88" s="518">
        <f>TIME(0,0,INDEX('Input - Travel Times'!$B$3:$AH$103,MATCH($B88,'Input - Travel Times'!$B$3:$B$103,0),MATCH(E$9,'Input - Travel Times'!$B$3:$AH$3,0)))</f>
        <v>0</v>
      </c>
      <c r="F88" s="518">
        <f>TIME(0,0,INDEX('Input - Travel Times'!$B$3:$AH$103,MATCH($B88,'Input - Travel Times'!$B$3:$B$103,0),MATCH(F$9,'Input - Travel Times'!$B$3:$AH$3,0)))</f>
        <v>0</v>
      </c>
      <c r="G88" s="518">
        <f>TIME(0,0,INDEX('Input - Travel Times'!$B$3:$AH$103,MATCH($B88,'Input - Travel Times'!$B$3:$B$103,0),MATCH(G$9,'Input - Travel Times'!$B$3:$AH$3,0)))</f>
        <v>0</v>
      </c>
      <c r="H88" s="518">
        <f>TIME(0,0,INDEX('Input - Travel Times'!$B$3:$AH$103,MATCH($B88,'Input - Travel Times'!$B$3:$B$103,0),MATCH(H$9,'Input - Travel Times'!$B$3:$AH$3,0)))</f>
        <v>0</v>
      </c>
      <c r="I88" s="130"/>
      <c r="J88" s="209" t="str">
        <f>IFERROR(TIME(0,0,AVERAGEIFS('VISSIM Travel Time Outputs'!$I:$I,'VISSIM Travel Time Outputs'!$D:$D,$D88,'VISSIM Travel Time Outputs'!$A:$A,"AVG",'VISSIM Travel Time Outputs'!$B:$B,J$9)),"-")</f>
        <v>-</v>
      </c>
      <c r="K88" s="34" t="str">
        <f>IFERROR(TIME(0,0,AVERAGEIFS('VISSIM Travel Time Outputs'!$I:$I,'VISSIM Travel Time Outputs'!$D:$D,$D88,'VISSIM Travel Time Outputs'!$A:$A,"AVG",'VISSIM Travel Time Outputs'!$B:$B,K$9)),"-")</f>
        <v>-</v>
      </c>
      <c r="L88" s="34" t="str">
        <f>IFERROR(TIME(0,0,AVERAGEIFS('VISSIM Travel Time Outputs'!$I:$I,'VISSIM Travel Time Outputs'!$D:$D,$D88,'VISSIM Travel Time Outputs'!$A:$A,"AVG",'VISSIM Travel Time Outputs'!$B:$B,L$9)),"-")</f>
        <v>-</v>
      </c>
      <c r="M88" s="34" t="str">
        <f>IFERROR(TIME(0,0,AVERAGEIFS('VISSIM Travel Time Outputs'!$I:$I,'VISSIM Travel Time Outputs'!$D:$D,$D88,'VISSIM Travel Time Outputs'!$A:$A,"AVG",'VISSIM Travel Time Outputs'!$B:$B,M$9)),"-")</f>
        <v>-</v>
      </c>
      <c r="N88" s="34" t="str">
        <f>IFERROR(TIME(0,0,AVERAGEIFS('VISSIM Travel Time Outputs'!$I:$I,'VISSIM Travel Time Outputs'!$D:$D,$D88,'VISSIM Travel Time Outputs'!$A:$A,"AVG",'VISSIM Travel Time Outputs'!$B:$B,N$9)),"-")</f>
        <v>-</v>
      </c>
      <c r="O88" s="34" t="str">
        <f>IFERROR(TIME(0,0,AVERAGEIFS('VISSIM Travel Time Outputs'!$I:$I,'VISSIM Travel Time Outputs'!$D:$D,$D88,'VISSIM Travel Time Outputs'!$A:$A,"AVG",'VISSIM Travel Time Outputs'!$B:$B,O$9)),"-")</f>
        <v>-</v>
      </c>
      <c r="P88" s="34" t="str">
        <f>IFERROR(TIME(0,0,AVERAGEIFS('VISSIM Travel Time Outputs'!$I:$I,'VISSIM Travel Time Outputs'!$D:$D,$D88,'VISSIM Travel Time Outputs'!$A:$A,"AVG",'VISSIM Travel Time Outputs'!$B:$B,P$9)),"-")</f>
        <v>-</v>
      </c>
      <c r="Q88" s="34" t="str">
        <f>IFERROR(TIME(0,0,AVERAGEIFS('VISSIM Travel Time Outputs'!$I:$I,'VISSIM Travel Time Outputs'!$D:$D,$D88,'VISSIM Travel Time Outputs'!$A:$A,"AVG",'VISSIM Travel Time Outputs'!$B:$B,Q$9)),"-")</f>
        <v>-</v>
      </c>
      <c r="R88" s="34" t="str">
        <f>IFERROR(TIME(0,0,AVERAGEIFS('VISSIM Travel Time Outputs'!$I:$I,'VISSIM Travel Time Outputs'!$D:$D,$D88,'VISSIM Travel Time Outputs'!$A:$A,"AVG",'VISSIM Travel Time Outputs'!$B:$B,R$9)),"-")</f>
        <v>-</v>
      </c>
      <c r="S88" s="34" t="str">
        <f>IFERROR(TIME(0,0,AVERAGEIFS('VISSIM Travel Time Outputs'!$I:$I,'VISSIM Travel Time Outputs'!$D:$D,$D88,'VISSIM Travel Time Outputs'!$A:$A,"AVG",'VISSIM Travel Time Outputs'!$B:$B,S$9)),"-")</f>
        <v>-</v>
      </c>
      <c r="T88" s="34" t="str">
        <f>IFERROR(TIME(0,0,AVERAGEIFS('VISSIM Travel Time Outputs'!$I:$I,'VISSIM Travel Time Outputs'!$D:$D,$D88,'VISSIM Travel Time Outputs'!$A:$A,"AVG",'VISSIM Travel Time Outputs'!$B:$B,T$9)),"-")</f>
        <v>-</v>
      </c>
      <c r="U88" s="34" t="str">
        <f>IFERROR(TIME(0,0,AVERAGEIFS('VISSIM Travel Time Outputs'!$I:$I,'VISSIM Travel Time Outputs'!$D:$D,$D88,'VISSIM Travel Time Outputs'!$A:$A,"AVG",'VISSIM Travel Time Outputs'!$B:$B,U$9)),"-")</f>
        <v>-</v>
      </c>
      <c r="V88" s="34" t="str">
        <f>IFERROR(TIME(0,0,AVERAGEIFS('VISSIM Travel Time Outputs'!$I:$I,'VISSIM Travel Time Outputs'!$D:$D,$D88,'VISSIM Travel Time Outputs'!$A:$A,"AVG",'VISSIM Travel Time Outputs'!$B:$B,V$9)),"-")</f>
        <v>-</v>
      </c>
      <c r="W88" s="34" t="str">
        <f>IFERROR(TIME(0,0,AVERAGEIFS('VISSIM Travel Time Outputs'!$I:$I,'VISSIM Travel Time Outputs'!$D:$D,$D88,'VISSIM Travel Time Outputs'!$A:$A,"AVG",'VISSIM Travel Time Outputs'!$B:$B,W$9)),"-")</f>
        <v>-</v>
      </c>
      <c r="X88" s="34" t="str">
        <f>IFERROR(TIME(0,0,AVERAGEIFS('VISSIM Travel Time Outputs'!$I:$I,'VISSIM Travel Time Outputs'!$D:$D,$D88,'VISSIM Travel Time Outputs'!$A:$A,"AVG",'VISSIM Travel Time Outputs'!$B:$B,X$9)),"-")</f>
        <v>-</v>
      </c>
      <c r="Y88" s="134" t="str">
        <f>IFERROR(TIME(0,0,AVERAGEIFS('VISSIM Travel Time Outputs'!$I:$I,'VISSIM Travel Time Outputs'!$D:$D,$D88,'VISSIM Travel Time Outputs'!$A:$A,"AVG",'VISSIM Travel Time Outputs'!$B:$B,Y$9)),"-")</f>
        <v>-</v>
      </c>
      <c r="Z88" s="254"/>
      <c r="AA88" s="323" t="str">
        <f>IFERROR(AVERAGEIFS('VISSIM Travel Time Outputs'!$F:$F,'VISSIM Travel Time Outputs'!$D:$D,$D88,'VISSIM Travel Time Outputs'!$A:$A,"AVG",'VISSIM Travel Time Outputs'!$B:$B,AA$9),"-")</f>
        <v>-</v>
      </c>
      <c r="AB88" s="324" t="str">
        <f>IFERROR(AVERAGEIFS('VISSIM Travel Time Outputs'!$F:$F,'VISSIM Travel Time Outputs'!$D:$D,$D88,'VISSIM Travel Time Outputs'!$A:$A,"AVG",'VISSIM Travel Time Outputs'!$B:$B,AB$9),"-")</f>
        <v>-</v>
      </c>
      <c r="AC88" s="324" t="str">
        <f>IFERROR(AVERAGEIFS('VISSIM Travel Time Outputs'!$F:$F,'VISSIM Travel Time Outputs'!$D:$D,$D88,'VISSIM Travel Time Outputs'!$A:$A,"AVG",'VISSIM Travel Time Outputs'!$B:$B,AC$9),"-")</f>
        <v>-</v>
      </c>
      <c r="AD88" s="324" t="str">
        <f>IFERROR(AVERAGEIFS('VISSIM Travel Time Outputs'!$F:$F,'VISSIM Travel Time Outputs'!$D:$D,$D88,'VISSIM Travel Time Outputs'!$A:$A,"AVG",'VISSIM Travel Time Outputs'!$B:$B,AD$9),"-")</f>
        <v>-</v>
      </c>
      <c r="AE88" s="324" t="str">
        <f>IFERROR(AVERAGEIFS('VISSIM Travel Time Outputs'!$F:$F,'VISSIM Travel Time Outputs'!$D:$D,$D88,'VISSIM Travel Time Outputs'!$A:$A,"AVG",'VISSIM Travel Time Outputs'!$B:$B,AE$9),"-")</f>
        <v>-</v>
      </c>
      <c r="AF88" s="324" t="str">
        <f>IFERROR(AVERAGEIFS('VISSIM Travel Time Outputs'!$F:$F,'VISSIM Travel Time Outputs'!$D:$D,$D88,'VISSIM Travel Time Outputs'!$A:$A,"AVG",'VISSIM Travel Time Outputs'!$B:$B,AF$9),"-")</f>
        <v>-</v>
      </c>
      <c r="AG88" s="324" t="str">
        <f>IFERROR(AVERAGEIFS('VISSIM Travel Time Outputs'!$F:$F,'VISSIM Travel Time Outputs'!$D:$D,$D88,'VISSIM Travel Time Outputs'!$A:$A,"AVG",'VISSIM Travel Time Outputs'!$B:$B,AG$9),"-")</f>
        <v>-</v>
      </c>
      <c r="AH88" s="324" t="str">
        <f>IFERROR(AVERAGEIFS('VISSIM Travel Time Outputs'!$F:$F,'VISSIM Travel Time Outputs'!$D:$D,$D88,'VISSIM Travel Time Outputs'!$A:$A,"AVG",'VISSIM Travel Time Outputs'!$B:$B,AH$9),"-")</f>
        <v>-</v>
      </c>
      <c r="AI88" s="324" t="str">
        <f>IFERROR(AVERAGEIFS('VISSIM Travel Time Outputs'!$F:$F,'VISSIM Travel Time Outputs'!$D:$D,$D88,'VISSIM Travel Time Outputs'!$A:$A,"AVG",'VISSIM Travel Time Outputs'!$B:$B,AI$9),"-")</f>
        <v>-</v>
      </c>
      <c r="AJ88" s="324" t="str">
        <f>IFERROR(AVERAGEIFS('VISSIM Travel Time Outputs'!$F:$F,'VISSIM Travel Time Outputs'!$D:$D,$D88,'VISSIM Travel Time Outputs'!$A:$A,"AVG",'VISSIM Travel Time Outputs'!$B:$B,AJ$9),"-")</f>
        <v>-</v>
      </c>
      <c r="AK88" s="324" t="str">
        <f>IFERROR(AVERAGEIFS('VISSIM Travel Time Outputs'!$F:$F,'VISSIM Travel Time Outputs'!$D:$D,$D88,'VISSIM Travel Time Outputs'!$A:$A,"AVG",'VISSIM Travel Time Outputs'!$B:$B,AK$9),"-")</f>
        <v>-</v>
      </c>
      <c r="AL88" s="324" t="str">
        <f>IFERROR(AVERAGEIFS('VISSIM Travel Time Outputs'!$F:$F,'VISSIM Travel Time Outputs'!$D:$D,$D88,'VISSIM Travel Time Outputs'!$A:$A,"AVG",'VISSIM Travel Time Outputs'!$B:$B,AL$9),"-")</f>
        <v>-</v>
      </c>
      <c r="AM88" s="324" t="str">
        <f>IFERROR(AVERAGEIFS('VISSIM Travel Time Outputs'!$F:$F,'VISSIM Travel Time Outputs'!$D:$D,$D88,'VISSIM Travel Time Outputs'!$A:$A,"AVG",'VISSIM Travel Time Outputs'!$B:$B,AM$9),"-")</f>
        <v>-</v>
      </c>
      <c r="AN88" s="324" t="str">
        <f>IFERROR(AVERAGEIFS('VISSIM Travel Time Outputs'!$F:$F,'VISSIM Travel Time Outputs'!$D:$D,$D88,'VISSIM Travel Time Outputs'!$A:$A,"AVG",'VISSIM Travel Time Outputs'!$B:$B,AN$9),"-")</f>
        <v>-</v>
      </c>
      <c r="AO88" s="324" t="str">
        <f>IFERROR(AVERAGEIFS('VISSIM Travel Time Outputs'!$F:$F,'VISSIM Travel Time Outputs'!$D:$D,$D88,'VISSIM Travel Time Outputs'!$A:$A,"AVG",'VISSIM Travel Time Outputs'!$B:$B,AO$9),"-")</f>
        <v>-</v>
      </c>
      <c r="AP88" s="325" t="str">
        <f>IFERROR(AVERAGEIFS('VISSIM Travel Time Outputs'!$F:$F,'VISSIM Travel Time Outputs'!$D:$D,$D88,'VISSIM Travel Time Outputs'!$A:$A,"AVG",'VISSIM Travel Time Outputs'!$B:$B,AP$9),"-")</f>
        <v>-</v>
      </c>
      <c r="AQ88" s="331"/>
      <c r="AR88" s="209" t="str">
        <f t="shared" si="35"/>
        <v>--</v>
      </c>
      <c r="AS88" s="354" t="str">
        <f t="shared" si="36"/>
        <v>--</v>
      </c>
      <c r="AT88" s="325">
        <f t="shared" si="37"/>
        <v>0</v>
      </c>
      <c r="AU88" s="255"/>
      <c r="AV88" s="209" t="str">
        <f>IFERROR(TIME(0,0,AVERAGEIFS('VISSIM Travel Time Outputs'!$J:$J,'VISSIM Travel Time Outputs'!$D:$D,$D88,'VISSIM Travel Time Outputs'!$A:$A,"AVG",'VISSIM Travel Time Outputs'!$B:$B,AV$9)),"-")</f>
        <v>-</v>
      </c>
      <c r="AW88" s="34" t="str">
        <f>IFERROR(TIME(0,0,AVERAGEIFS('VISSIM Travel Time Outputs'!$J:$J,'VISSIM Travel Time Outputs'!$D:$D,$D88,'VISSIM Travel Time Outputs'!$A:$A,"AVG",'VISSIM Travel Time Outputs'!$B:$B,AW$9)),"-")</f>
        <v>-</v>
      </c>
      <c r="AX88" s="34" t="str">
        <f>IFERROR(TIME(0,0,AVERAGEIFS('VISSIM Travel Time Outputs'!$J:$J,'VISSIM Travel Time Outputs'!$D:$D,$D88,'VISSIM Travel Time Outputs'!$A:$A,"AVG",'VISSIM Travel Time Outputs'!$B:$B,AX$9)),"-")</f>
        <v>-</v>
      </c>
      <c r="AY88" s="34" t="str">
        <f>IFERROR(TIME(0,0,AVERAGEIFS('VISSIM Travel Time Outputs'!$J:$J,'VISSIM Travel Time Outputs'!$D:$D,$D88,'VISSIM Travel Time Outputs'!$A:$A,"AVG",'VISSIM Travel Time Outputs'!$B:$B,AY$9)),"-")</f>
        <v>-</v>
      </c>
      <c r="AZ88" s="34" t="str">
        <f>IFERROR(TIME(0,0,AVERAGEIFS('VISSIM Travel Time Outputs'!$J:$J,'VISSIM Travel Time Outputs'!$D:$D,$D88,'VISSIM Travel Time Outputs'!$A:$A,"AVG",'VISSIM Travel Time Outputs'!$B:$B,AZ$9)),"-")</f>
        <v>-</v>
      </c>
      <c r="BA88" s="34" t="str">
        <f>IFERROR(TIME(0,0,AVERAGEIFS('VISSIM Travel Time Outputs'!$J:$J,'VISSIM Travel Time Outputs'!$D:$D,$D88,'VISSIM Travel Time Outputs'!$A:$A,"AVG",'VISSIM Travel Time Outputs'!$B:$B,BA$9)),"-")</f>
        <v>-</v>
      </c>
      <c r="BB88" s="34" t="str">
        <f>IFERROR(TIME(0,0,AVERAGEIFS('VISSIM Travel Time Outputs'!$J:$J,'VISSIM Travel Time Outputs'!$D:$D,$D88,'VISSIM Travel Time Outputs'!$A:$A,"AVG",'VISSIM Travel Time Outputs'!$B:$B,BB$9)),"-")</f>
        <v>-</v>
      </c>
      <c r="BC88" s="34" t="str">
        <f>IFERROR(TIME(0,0,AVERAGEIFS('VISSIM Travel Time Outputs'!$J:$J,'VISSIM Travel Time Outputs'!$D:$D,$D88,'VISSIM Travel Time Outputs'!$A:$A,"AVG",'VISSIM Travel Time Outputs'!$B:$B,BC$9)),"-")</f>
        <v>-</v>
      </c>
      <c r="BD88" s="34" t="str">
        <f>IFERROR(TIME(0,0,AVERAGEIFS('VISSIM Travel Time Outputs'!$J:$J,'VISSIM Travel Time Outputs'!$D:$D,$D88,'VISSIM Travel Time Outputs'!$A:$A,"AVG",'VISSIM Travel Time Outputs'!$B:$B,BD$9)),"-")</f>
        <v>-</v>
      </c>
      <c r="BE88" s="34" t="str">
        <f>IFERROR(TIME(0,0,AVERAGEIFS('VISSIM Travel Time Outputs'!$J:$J,'VISSIM Travel Time Outputs'!$D:$D,$D88,'VISSIM Travel Time Outputs'!$A:$A,"AVG",'VISSIM Travel Time Outputs'!$B:$B,BE$9)),"-")</f>
        <v>-</v>
      </c>
      <c r="BF88" s="34" t="str">
        <f>IFERROR(TIME(0,0,AVERAGEIFS('VISSIM Travel Time Outputs'!$J:$J,'VISSIM Travel Time Outputs'!$D:$D,$D88,'VISSIM Travel Time Outputs'!$A:$A,"AVG",'VISSIM Travel Time Outputs'!$B:$B,BF$9)),"-")</f>
        <v>-</v>
      </c>
      <c r="BG88" s="34" t="str">
        <f>IFERROR(TIME(0,0,AVERAGEIFS('VISSIM Travel Time Outputs'!$J:$J,'VISSIM Travel Time Outputs'!$D:$D,$D88,'VISSIM Travel Time Outputs'!$A:$A,"AVG",'VISSIM Travel Time Outputs'!$B:$B,BG$9)),"-")</f>
        <v>-</v>
      </c>
      <c r="BH88" s="34" t="str">
        <f>IFERROR(TIME(0,0,AVERAGEIFS('VISSIM Travel Time Outputs'!$J:$J,'VISSIM Travel Time Outputs'!$D:$D,$D88,'VISSIM Travel Time Outputs'!$A:$A,"AVG",'VISSIM Travel Time Outputs'!$B:$B,BH$9)),"-")</f>
        <v>-</v>
      </c>
      <c r="BI88" s="34" t="str">
        <f>IFERROR(TIME(0,0,AVERAGEIFS('VISSIM Travel Time Outputs'!$J:$J,'VISSIM Travel Time Outputs'!$D:$D,$D88,'VISSIM Travel Time Outputs'!$A:$A,"AVG",'VISSIM Travel Time Outputs'!$B:$B,BI$9)),"-")</f>
        <v>-</v>
      </c>
      <c r="BJ88" s="34" t="str">
        <f>IFERROR(TIME(0,0,AVERAGEIFS('VISSIM Travel Time Outputs'!$J:$J,'VISSIM Travel Time Outputs'!$D:$D,$D88,'VISSIM Travel Time Outputs'!$A:$A,"AVG",'VISSIM Travel Time Outputs'!$B:$B,BJ$9)),"-")</f>
        <v>-</v>
      </c>
      <c r="BK88" s="134" t="str">
        <f>IFERROR(TIME(0,0,AVERAGEIFS('VISSIM Travel Time Outputs'!$J:$J,'VISSIM Travel Time Outputs'!$D:$D,$D88,'VISSIM Travel Time Outputs'!$A:$A,"AVG",'VISSIM Travel Time Outputs'!$B:$B,BK$9)),"-")</f>
        <v>-</v>
      </c>
      <c r="BL88" s="126"/>
      <c r="BM88" s="323" t="str">
        <f>IFERROR(AVERAGEIFS('VISSIM Travel Time Outputs'!$G:$G,'VISSIM Travel Time Outputs'!$D:$D,$D88,'VISSIM Travel Time Outputs'!$A:$A,"AVG",'VISSIM Travel Time Outputs'!$B:$B,BM$9),"-")</f>
        <v>-</v>
      </c>
      <c r="BN88" s="324" t="str">
        <f>IFERROR(AVERAGEIFS('VISSIM Travel Time Outputs'!$G:$G,'VISSIM Travel Time Outputs'!$D:$D,$D88,'VISSIM Travel Time Outputs'!$A:$A,"AVG",'VISSIM Travel Time Outputs'!$B:$B,BN$9),"-")</f>
        <v>-</v>
      </c>
      <c r="BO88" s="324" t="str">
        <f>IFERROR(AVERAGEIFS('VISSIM Travel Time Outputs'!$G:$G,'VISSIM Travel Time Outputs'!$D:$D,$D88,'VISSIM Travel Time Outputs'!$A:$A,"AVG",'VISSIM Travel Time Outputs'!$B:$B,BO$9),"-")</f>
        <v>-</v>
      </c>
      <c r="BP88" s="324" t="str">
        <f>IFERROR(AVERAGEIFS('VISSIM Travel Time Outputs'!$G:$G,'VISSIM Travel Time Outputs'!$D:$D,$D88,'VISSIM Travel Time Outputs'!$A:$A,"AVG",'VISSIM Travel Time Outputs'!$B:$B,BP$9),"-")</f>
        <v>-</v>
      </c>
      <c r="BQ88" s="324" t="str">
        <f>IFERROR(AVERAGEIFS('VISSIM Travel Time Outputs'!$G:$G,'VISSIM Travel Time Outputs'!$D:$D,$D88,'VISSIM Travel Time Outputs'!$A:$A,"AVG",'VISSIM Travel Time Outputs'!$B:$B,BQ$9),"-")</f>
        <v>-</v>
      </c>
      <c r="BR88" s="324" t="str">
        <f>IFERROR(AVERAGEIFS('VISSIM Travel Time Outputs'!$G:$G,'VISSIM Travel Time Outputs'!$D:$D,$D88,'VISSIM Travel Time Outputs'!$A:$A,"AVG",'VISSIM Travel Time Outputs'!$B:$B,BR$9),"-")</f>
        <v>-</v>
      </c>
      <c r="BS88" s="324" t="str">
        <f>IFERROR(AVERAGEIFS('VISSIM Travel Time Outputs'!$G:$G,'VISSIM Travel Time Outputs'!$D:$D,$D88,'VISSIM Travel Time Outputs'!$A:$A,"AVG",'VISSIM Travel Time Outputs'!$B:$B,BS$9),"-")</f>
        <v>-</v>
      </c>
      <c r="BT88" s="324" t="str">
        <f>IFERROR(AVERAGEIFS('VISSIM Travel Time Outputs'!$G:$G,'VISSIM Travel Time Outputs'!$D:$D,$D88,'VISSIM Travel Time Outputs'!$A:$A,"AVG",'VISSIM Travel Time Outputs'!$B:$B,BT$9),"-")</f>
        <v>-</v>
      </c>
      <c r="BU88" s="324" t="str">
        <f>IFERROR(AVERAGEIFS('VISSIM Travel Time Outputs'!$G:$G,'VISSIM Travel Time Outputs'!$D:$D,$D88,'VISSIM Travel Time Outputs'!$A:$A,"AVG",'VISSIM Travel Time Outputs'!$B:$B,BU$9),"-")</f>
        <v>-</v>
      </c>
      <c r="BV88" s="324" t="str">
        <f>IFERROR(AVERAGEIFS('VISSIM Travel Time Outputs'!$G:$G,'VISSIM Travel Time Outputs'!$D:$D,$D88,'VISSIM Travel Time Outputs'!$A:$A,"AVG",'VISSIM Travel Time Outputs'!$B:$B,BV$9),"-")</f>
        <v>-</v>
      </c>
      <c r="BW88" s="324" t="str">
        <f>IFERROR(AVERAGEIFS('VISSIM Travel Time Outputs'!$G:$G,'VISSIM Travel Time Outputs'!$D:$D,$D88,'VISSIM Travel Time Outputs'!$A:$A,"AVG",'VISSIM Travel Time Outputs'!$B:$B,BW$9),"-")</f>
        <v>-</v>
      </c>
      <c r="BX88" s="324" t="str">
        <f>IFERROR(AVERAGEIFS('VISSIM Travel Time Outputs'!$G:$G,'VISSIM Travel Time Outputs'!$D:$D,$D88,'VISSIM Travel Time Outputs'!$A:$A,"AVG",'VISSIM Travel Time Outputs'!$B:$B,BX$9),"-")</f>
        <v>-</v>
      </c>
      <c r="BY88" s="324" t="str">
        <f>IFERROR(AVERAGEIFS('VISSIM Travel Time Outputs'!$G:$G,'VISSIM Travel Time Outputs'!$D:$D,$D88,'VISSIM Travel Time Outputs'!$A:$A,"AVG",'VISSIM Travel Time Outputs'!$B:$B,BY$9),"-")</f>
        <v>-</v>
      </c>
      <c r="BZ88" s="324" t="str">
        <f>IFERROR(AVERAGEIFS('VISSIM Travel Time Outputs'!$G:$G,'VISSIM Travel Time Outputs'!$D:$D,$D88,'VISSIM Travel Time Outputs'!$A:$A,"AVG",'VISSIM Travel Time Outputs'!$B:$B,BZ$9),"-")</f>
        <v>-</v>
      </c>
      <c r="CA88" s="324" t="str">
        <f>IFERROR(AVERAGEIFS('VISSIM Travel Time Outputs'!$G:$G,'VISSIM Travel Time Outputs'!$D:$D,$D88,'VISSIM Travel Time Outputs'!$A:$A,"AVG",'VISSIM Travel Time Outputs'!$B:$B,CA$9),"-")</f>
        <v>-</v>
      </c>
      <c r="CB88" s="325" t="str">
        <f>IFERROR(AVERAGEIFS('VISSIM Travel Time Outputs'!$G:$G,'VISSIM Travel Time Outputs'!$D:$D,$D88,'VISSIM Travel Time Outputs'!$A:$A,"AVG",'VISSIM Travel Time Outputs'!$B:$B,CB$9),"-")</f>
        <v>-</v>
      </c>
      <c r="CC88" s="254"/>
      <c r="CD88" s="209" t="str">
        <f t="shared" si="38"/>
        <v>--</v>
      </c>
      <c r="CE88" s="354" t="str">
        <f t="shared" si="39"/>
        <v>--</v>
      </c>
      <c r="CF88" s="325">
        <f t="shared" si="40"/>
        <v>0</v>
      </c>
      <c r="CG88" s="331"/>
      <c r="CH88" s="209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134"/>
      <c r="CX88" s="331"/>
      <c r="CY88" s="323"/>
      <c r="CZ88" s="324"/>
      <c r="DA88" s="324"/>
      <c r="DB88" s="324"/>
      <c r="DC88" s="324"/>
      <c r="DD88" s="324"/>
      <c r="DE88" s="324"/>
      <c r="DF88" s="324"/>
      <c r="DG88" s="324"/>
      <c r="DH88" s="324"/>
      <c r="DI88" s="324"/>
      <c r="DJ88" s="324"/>
      <c r="DK88" s="324"/>
      <c r="DL88" s="324"/>
      <c r="DM88" s="324"/>
      <c r="DN88" s="325"/>
      <c r="DO88" s="331"/>
      <c r="DP88" s="209" t="str">
        <f t="shared" si="41"/>
        <v>--</v>
      </c>
      <c r="DQ88" s="354" t="str">
        <f t="shared" si="42"/>
        <v>--</v>
      </c>
      <c r="DR88" s="325">
        <f t="shared" si="43"/>
        <v>0</v>
      </c>
      <c r="DS88" s="255"/>
      <c r="DT88" s="209" t="str">
        <f>IFERROR(TIME(0,0,AVERAGEIFS('VISSIM Travel Time Outputs'!$K:$K,'VISSIM Travel Time Outputs'!$D:$D,$D88,'VISSIM Travel Time Outputs'!$A:$A,"AVG",'VISSIM Travel Time Outputs'!$B:$B,DT$9)),"-")</f>
        <v>-</v>
      </c>
      <c r="DU88" s="34" t="str">
        <f>IFERROR(TIME(0,0,AVERAGEIFS('VISSIM Travel Time Outputs'!$K:$K,'VISSIM Travel Time Outputs'!$D:$D,$D88,'VISSIM Travel Time Outputs'!$A:$A,"AVG",'VISSIM Travel Time Outputs'!$B:$B,DU$9)),"-")</f>
        <v>-</v>
      </c>
      <c r="DV88" s="34" t="str">
        <f>IFERROR(TIME(0,0,AVERAGEIFS('VISSIM Travel Time Outputs'!$K:$K,'VISSIM Travel Time Outputs'!$D:$D,$D88,'VISSIM Travel Time Outputs'!$A:$A,"AVG",'VISSIM Travel Time Outputs'!$B:$B,DV$9)),"-")</f>
        <v>-</v>
      </c>
      <c r="DW88" s="34" t="str">
        <f>IFERROR(TIME(0,0,AVERAGEIFS('VISSIM Travel Time Outputs'!$K:$K,'VISSIM Travel Time Outputs'!$D:$D,$D88,'VISSIM Travel Time Outputs'!$A:$A,"AVG",'VISSIM Travel Time Outputs'!$B:$B,DW$9)),"-")</f>
        <v>-</v>
      </c>
      <c r="DX88" s="34" t="str">
        <f>IFERROR(TIME(0,0,AVERAGEIFS('VISSIM Travel Time Outputs'!$K:$K,'VISSIM Travel Time Outputs'!$D:$D,$D88,'VISSIM Travel Time Outputs'!$A:$A,"AVG",'VISSIM Travel Time Outputs'!$B:$B,DX$9)),"-")</f>
        <v>-</v>
      </c>
      <c r="DY88" s="34" t="str">
        <f>IFERROR(TIME(0,0,AVERAGEIFS('VISSIM Travel Time Outputs'!$K:$K,'VISSIM Travel Time Outputs'!$D:$D,$D88,'VISSIM Travel Time Outputs'!$A:$A,"AVG",'VISSIM Travel Time Outputs'!$B:$B,DY$9)),"-")</f>
        <v>-</v>
      </c>
      <c r="DZ88" s="34" t="str">
        <f>IFERROR(TIME(0,0,AVERAGEIFS('VISSIM Travel Time Outputs'!$K:$K,'VISSIM Travel Time Outputs'!$D:$D,$D88,'VISSIM Travel Time Outputs'!$A:$A,"AVG",'VISSIM Travel Time Outputs'!$B:$B,DZ$9)),"-")</f>
        <v>-</v>
      </c>
      <c r="EA88" s="34" t="str">
        <f>IFERROR(TIME(0,0,AVERAGEIFS('VISSIM Travel Time Outputs'!$K:$K,'VISSIM Travel Time Outputs'!$D:$D,$D88,'VISSIM Travel Time Outputs'!$A:$A,"AVG",'VISSIM Travel Time Outputs'!$B:$B,EA$9)),"-")</f>
        <v>-</v>
      </c>
      <c r="EB88" s="34" t="str">
        <f>IFERROR(TIME(0,0,AVERAGEIFS('VISSIM Travel Time Outputs'!$K:$K,'VISSIM Travel Time Outputs'!$D:$D,$D88,'VISSIM Travel Time Outputs'!$A:$A,"AVG",'VISSIM Travel Time Outputs'!$B:$B,EB$9)),"-")</f>
        <v>-</v>
      </c>
      <c r="EC88" s="34" t="str">
        <f>IFERROR(TIME(0,0,AVERAGEIFS('VISSIM Travel Time Outputs'!$K:$K,'VISSIM Travel Time Outputs'!$D:$D,$D88,'VISSIM Travel Time Outputs'!$A:$A,"AVG",'VISSIM Travel Time Outputs'!$B:$B,EC$9)),"-")</f>
        <v>-</v>
      </c>
      <c r="ED88" s="34" t="str">
        <f>IFERROR(TIME(0,0,AVERAGEIFS('VISSIM Travel Time Outputs'!$K:$K,'VISSIM Travel Time Outputs'!$D:$D,$D88,'VISSIM Travel Time Outputs'!$A:$A,"AVG",'VISSIM Travel Time Outputs'!$B:$B,ED$9)),"-")</f>
        <v>-</v>
      </c>
      <c r="EE88" s="34" t="str">
        <f>IFERROR(TIME(0,0,AVERAGEIFS('VISSIM Travel Time Outputs'!$K:$K,'VISSIM Travel Time Outputs'!$D:$D,$D88,'VISSIM Travel Time Outputs'!$A:$A,"AVG",'VISSIM Travel Time Outputs'!$B:$B,EE$9)),"-")</f>
        <v>-</v>
      </c>
      <c r="EF88" s="34" t="str">
        <f>IFERROR(TIME(0,0,AVERAGEIFS('VISSIM Travel Time Outputs'!$K:$K,'VISSIM Travel Time Outputs'!$D:$D,$D88,'VISSIM Travel Time Outputs'!$A:$A,"AVG",'VISSIM Travel Time Outputs'!$B:$B,EF$9)),"-")</f>
        <v>-</v>
      </c>
      <c r="EG88" s="34" t="str">
        <f>IFERROR(TIME(0,0,AVERAGEIFS('VISSIM Travel Time Outputs'!$K:$K,'VISSIM Travel Time Outputs'!$D:$D,$D88,'VISSIM Travel Time Outputs'!$A:$A,"AVG",'VISSIM Travel Time Outputs'!$B:$B,EG$9)),"-")</f>
        <v>-</v>
      </c>
      <c r="EH88" s="34" t="str">
        <f>IFERROR(TIME(0,0,AVERAGEIFS('VISSIM Travel Time Outputs'!$K:$K,'VISSIM Travel Time Outputs'!$D:$D,$D88,'VISSIM Travel Time Outputs'!$A:$A,"AVG",'VISSIM Travel Time Outputs'!$B:$B,EH$9)),"-")</f>
        <v>-</v>
      </c>
      <c r="EI88" s="134" t="str">
        <f>IFERROR(TIME(0,0,AVERAGEIFS('VISSIM Travel Time Outputs'!$K:$K,'VISSIM Travel Time Outputs'!$D:$D,$D88,'VISSIM Travel Time Outputs'!$A:$A,"AVG",'VISSIM Travel Time Outputs'!$B:$B,EI$9)),"-")</f>
        <v>-</v>
      </c>
      <c r="EJ88" s="126"/>
      <c r="EK88" s="323" t="str">
        <f>IFERROR(AVERAGEIFS('VISSIM Travel Time Outputs'!$H:$H,'VISSIM Travel Time Outputs'!$D:$D,$D88,'VISSIM Travel Time Outputs'!$A:$A,"AVG",'VISSIM Travel Time Outputs'!$B:$B,EK$9),"-")</f>
        <v>-</v>
      </c>
      <c r="EL88" s="324" t="str">
        <f>IFERROR(AVERAGEIFS('VISSIM Travel Time Outputs'!$H:$H,'VISSIM Travel Time Outputs'!$D:$D,$D88,'VISSIM Travel Time Outputs'!$A:$A,"AVG",'VISSIM Travel Time Outputs'!$B:$B,EL$9),"-")</f>
        <v>-</v>
      </c>
      <c r="EM88" s="324" t="str">
        <f>IFERROR(AVERAGEIFS('VISSIM Travel Time Outputs'!$H:$H,'VISSIM Travel Time Outputs'!$D:$D,$D88,'VISSIM Travel Time Outputs'!$A:$A,"AVG",'VISSIM Travel Time Outputs'!$B:$B,EM$9),"-")</f>
        <v>-</v>
      </c>
      <c r="EN88" s="324" t="str">
        <f>IFERROR(AVERAGEIFS('VISSIM Travel Time Outputs'!$H:$H,'VISSIM Travel Time Outputs'!$D:$D,$D88,'VISSIM Travel Time Outputs'!$A:$A,"AVG",'VISSIM Travel Time Outputs'!$B:$B,EN$9),"-")</f>
        <v>-</v>
      </c>
      <c r="EO88" s="324" t="str">
        <f>IFERROR(AVERAGEIFS('VISSIM Travel Time Outputs'!$H:$H,'VISSIM Travel Time Outputs'!$D:$D,$D88,'VISSIM Travel Time Outputs'!$A:$A,"AVG",'VISSIM Travel Time Outputs'!$B:$B,EO$9),"-")</f>
        <v>-</v>
      </c>
      <c r="EP88" s="324" t="str">
        <f>IFERROR(AVERAGEIFS('VISSIM Travel Time Outputs'!$H:$H,'VISSIM Travel Time Outputs'!$D:$D,$D88,'VISSIM Travel Time Outputs'!$A:$A,"AVG",'VISSIM Travel Time Outputs'!$B:$B,EP$9),"-")</f>
        <v>-</v>
      </c>
      <c r="EQ88" s="324" t="str">
        <f>IFERROR(AVERAGEIFS('VISSIM Travel Time Outputs'!$H:$H,'VISSIM Travel Time Outputs'!$D:$D,$D88,'VISSIM Travel Time Outputs'!$A:$A,"AVG",'VISSIM Travel Time Outputs'!$B:$B,EQ$9),"-")</f>
        <v>-</v>
      </c>
      <c r="ER88" s="324" t="str">
        <f>IFERROR(AVERAGEIFS('VISSIM Travel Time Outputs'!$H:$H,'VISSIM Travel Time Outputs'!$D:$D,$D88,'VISSIM Travel Time Outputs'!$A:$A,"AVG",'VISSIM Travel Time Outputs'!$B:$B,ER$9),"-")</f>
        <v>-</v>
      </c>
      <c r="ES88" s="324" t="str">
        <f>IFERROR(AVERAGEIFS('VISSIM Travel Time Outputs'!$H:$H,'VISSIM Travel Time Outputs'!$D:$D,$D88,'VISSIM Travel Time Outputs'!$A:$A,"AVG",'VISSIM Travel Time Outputs'!$B:$B,ES$9),"-")</f>
        <v>-</v>
      </c>
      <c r="ET88" s="324" t="str">
        <f>IFERROR(AVERAGEIFS('VISSIM Travel Time Outputs'!$H:$H,'VISSIM Travel Time Outputs'!$D:$D,$D88,'VISSIM Travel Time Outputs'!$A:$A,"AVG",'VISSIM Travel Time Outputs'!$B:$B,ET$9),"-")</f>
        <v>-</v>
      </c>
      <c r="EU88" s="324" t="str">
        <f>IFERROR(AVERAGEIFS('VISSIM Travel Time Outputs'!$H:$H,'VISSIM Travel Time Outputs'!$D:$D,$D88,'VISSIM Travel Time Outputs'!$A:$A,"AVG",'VISSIM Travel Time Outputs'!$B:$B,EU$9),"-")</f>
        <v>-</v>
      </c>
      <c r="EV88" s="324" t="str">
        <f>IFERROR(AVERAGEIFS('VISSIM Travel Time Outputs'!$H:$H,'VISSIM Travel Time Outputs'!$D:$D,$D88,'VISSIM Travel Time Outputs'!$A:$A,"AVG",'VISSIM Travel Time Outputs'!$B:$B,EV$9),"-")</f>
        <v>-</v>
      </c>
      <c r="EW88" s="324" t="str">
        <f>IFERROR(AVERAGEIFS('VISSIM Travel Time Outputs'!$H:$H,'VISSIM Travel Time Outputs'!$D:$D,$D88,'VISSIM Travel Time Outputs'!$A:$A,"AVG",'VISSIM Travel Time Outputs'!$B:$B,EW$9),"-")</f>
        <v>-</v>
      </c>
      <c r="EX88" s="324" t="str">
        <f>IFERROR(AVERAGEIFS('VISSIM Travel Time Outputs'!$H:$H,'VISSIM Travel Time Outputs'!$D:$D,$D88,'VISSIM Travel Time Outputs'!$A:$A,"AVG",'VISSIM Travel Time Outputs'!$B:$B,EX$9),"-")</f>
        <v>-</v>
      </c>
      <c r="EY88" s="324" t="str">
        <f>IFERROR(AVERAGEIFS('VISSIM Travel Time Outputs'!$H:$H,'VISSIM Travel Time Outputs'!$D:$D,$D88,'VISSIM Travel Time Outputs'!$A:$A,"AVG",'VISSIM Travel Time Outputs'!$B:$B,EY$9),"-")</f>
        <v>-</v>
      </c>
      <c r="EZ88" s="325" t="str">
        <f>IFERROR(AVERAGEIFS('VISSIM Travel Time Outputs'!$H:$H,'VISSIM Travel Time Outputs'!$D:$D,$D88,'VISSIM Travel Time Outputs'!$A:$A,"AVG",'VISSIM Travel Time Outputs'!$B:$B,EZ$9),"-")</f>
        <v>-</v>
      </c>
      <c r="FA88" s="254"/>
      <c r="FB88" s="209" t="str">
        <f t="shared" si="44"/>
        <v>--</v>
      </c>
      <c r="FC88" s="354" t="str">
        <f t="shared" si="45"/>
        <v>--</v>
      </c>
      <c r="FD88" s="325">
        <f t="shared" si="46"/>
        <v>0</v>
      </c>
      <c r="FE88" s="331"/>
      <c r="FF88" s="209" t="str">
        <f>IFERROR(GETPIVOTDATA("Average of TRAVTM(40)",#REF!,"TIMEINT",FF$9,"VEHICLETRAVELTIMEMEASUREMENT",$D88)/3600/24,"--")</f>
        <v>--</v>
      </c>
      <c r="FG88" s="34" t="str">
        <f>IFERROR(GETPIVOTDATA("Average of TRAVTM(40)",#REF!,"TIMEINT",FG$9,"VEHICLETRAVELTIMEMEASUREMENT",$D88)/3600/24,"--")</f>
        <v>--</v>
      </c>
      <c r="FH88" s="34" t="str">
        <f>IFERROR(GETPIVOTDATA("Average of TRAVTM(40)",#REF!,"TIMEINT",FH$9,"VEHICLETRAVELTIMEMEASUREMENT",$D88)/3600/24,"--")</f>
        <v>--</v>
      </c>
      <c r="FI88" s="34" t="str">
        <f>IFERROR(GETPIVOTDATA("Average of TRAVTM(40)",#REF!,"TIMEINT",FI$9,"VEHICLETRAVELTIMEMEASUREMENT",$D88)/3600/24,"--")</f>
        <v>--</v>
      </c>
      <c r="FJ88" s="34" t="str">
        <f>IFERROR(GETPIVOTDATA("Average of TRAVTM(40)",#REF!,"TIMEINT",FJ$9,"VEHICLETRAVELTIMEMEASUREMENT",$D88)/3600/24,"--")</f>
        <v>--</v>
      </c>
      <c r="FK88" s="34" t="str">
        <f>IFERROR(GETPIVOTDATA("Average of TRAVTM(40)",#REF!,"TIMEINT",FK$9,"VEHICLETRAVELTIMEMEASUREMENT",$D88)/3600/24,"--")</f>
        <v>--</v>
      </c>
      <c r="FL88" s="34" t="str">
        <f>IFERROR(GETPIVOTDATA("Average of TRAVTM(40)",#REF!,"TIMEINT",FL$9,"VEHICLETRAVELTIMEMEASUREMENT",$D88)/3600/24,"--")</f>
        <v>--</v>
      </c>
      <c r="FM88" s="34" t="str">
        <f>IFERROR(GETPIVOTDATA("Average of TRAVTM(40)",#REF!,"TIMEINT",FM$9,"VEHICLETRAVELTIMEMEASUREMENT",$D88)/3600/24,"--")</f>
        <v>--</v>
      </c>
      <c r="FN88" s="34" t="str">
        <f>IFERROR(GETPIVOTDATA("Average of TRAVTM(40)",#REF!,"TIMEINT",FN$9,"VEHICLETRAVELTIMEMEASUREMENT",$D88)/3600/24,"--")</f>
        <v>--</v>
      </c>
      <c r="FO88" s="34" t="str">
        <f>IFERROR(GETPIVOTDATA("Average of TRAVTM(40)",#REF!,"TIMEINT",FO$9,"VEHICLETRAVELTIMEMEASUREMENT",$D88)/3600/24,"--")</f>
        <v>--</v>
      </c>
      <c r="FP88" s="34" t="str">
        <f>IFERROR(GETPIVOTDATA("Average of TRAVTM(40)",#REF!,"TIMEINT",FP$9,"VEHICLETRAVELTIMEMEASUREMENT",$D88)/3600/24,"--")</f>
        <v>--</v>
      </c>
      <c r="FQ88" s="34" t="str">
        <f>IFERROR(GETPIVOTDATA("Average of TRAVTM(40)",#REF!,"TIMEINT",FQ$9,"VEHICLETRAVELTIMEMEASUREMENT",$D88)/3600/24,"--")</f>
        <v>--</v>
      </c>
      <c r="FR88" s="34" t="str">
        <f>IFERROR(GETPIVOTDATA("Average of TRAVTM(40)",#REF!,"TIMEINT",FR$9,"VEHICLETRAVELTIMEMEASUREMENT",$D88)/3600/24,"--")</f>
        <v>--</v>
      </c>
      <c r="FS88" s="34" t="str">
        <f>IFERROR(GETPIVOTDATA("Average of TRAVTM(40)",#REF!,"TIMEINT",FS$9,"VEHICLETRAVELTIMEMEASUREMENT",$D88)/3600/24,"--")</f>
        <v>--</v>
      </c>
      <c r="FT88" s="34" t="str">
        <f>IFERROR(GETPIVOTDATA("Average of TRAVTM(40)",#REF!,"TIMEINT",FT$9,"VEHICLETRAVELTIMEMEASUREMENT",$D88)/3600/24,"--")</f>
        <v>--</v>
      </c>
      <c r="FU88" s="134" t="str">
        <f>IFERROR(GETPIVOTDATA("Average of TRAVTM(40)",#REF!,"TIMEINT",FU$9,"VEHICLETRAVELTIMEMEASUREMENT",$D88)/3600/24,"--")</f>
        <v>--</v>
      </c>
      <c r="FV88" s="331"/>
      <c r="FW88" s="323" t="str">
        <f>IFERROR(GETPIVOTDATA("Average of VEHS(40)",#REF!,"TIMEINT",FW$9,"VEHICLETRAVELTIMEMEASUREMENT",$D88),"--")</f>
        <v>--</v>
      </c>
      <c r="FX88" s="324" t="str">
        <f>IFERROR(GETPIVOTDATA("Average of VEHS(40)",#REF!,"TIMEINT",FX$9,"VEHICLETRAVELTIMEMEASUREMENT",$D88),"--")</f>
        <v>--</v>
      </c>
      <c r="FY88" s="324" t="str">
        <f>IFERROR(GETPIVOTDATA("Average of VEHS(40)",#REF!,"TIMEINT",FY$9,"VEHICLETRAVELTIMEMEASUREMENT",$D88),"--")</f>
        <v>--</v>
      </c>
      <c r="FZ88" s="324" t="str">
        <f>IFERROR(GETPIVOTDATA("Average of VEHS(40)",#REF!,"TIMEINT",FZ$9,"VEHICLETRAVELTIMEMEASUREMENT",$D88),"--")</f>
        <v>--</v>
      </c>
      <c r="GA88" s="324" t="str">
        <f>IFERROR(GETPIVOTDATA("Average of VEHS(40)",#REF!,"TIMEINT",GA$9,"VEHICLETRAVELTIMEMEASUREMENT",$D88),"--")</f>
        <v>--</v>
      </c>
      <c r="GB88" s="324" t="str">
        <f>IFERROR(GETPIVOTDATA("Average of VEHS(40)",#REF!,"TIMEINT",GB$9,"VEHICLETRAVELTIMEMEASUREMENT",$D88),"--")</f>
        <v>--</v>
      </c>
      <c r="GC88" s="324" t="str">
        <f>IFERROR(GETPIVOTDATA("Average of VEHS(40)",#REF!,"TIMEINT",GC$9,"VEHICLETRAVELTIMEMEASUREMENT",$D88),"--")</f>
        <v>--</v>
      </c>
      <c r="GD88" s="324" t="str">
        <f>IFERROR(GETPIVOTDATA("Average of VEHS(40)",#REF!,"TIMEINT",GD$9,"VEHICLETRAVELTIMEMEASUREMENT",$D88),"--")</f>
        <v>--</v>
      </c>
      <c r="GE88" s="324" t="str">
        <f>IFERROR(GETPIVOTDATA("Average of VEHS(40)",#REF!,"TIMEINT",GE$9,"VEHICLETRAVELTIMEMEASUREMENT",$D88),"--")</f>
        <v>--</v>
      </c>
      <c r="GF88" s="324" t="str">
        <f>IFERROR(GETPIVOTDATA("Average of VEHS(40)",#REF!,"TIMEINT",GF$9,"VEHICLETRAVELTIMEMEASUREMENT",$D88),"--")</f>
        <v>--</v>
      </c>
      <c r="GG88" s="324" t="str">
        <f>IFERROR(GETPIVOTDATA("Average of VEHS(40)",#REF!,"TIMEINT",GG$9,"VEHICLETRAVELTIMEMEASUREMENT",$D88),"--")</f>
        <v>--</v>
      </c>
      <c r="GH88" s="324" t="str">
        <f>IFERROR(GETPIVOTDATA("Average of VEHS(40)",#REF!,"TIMEINT",GH$9,"VEHICLETRAVELTIMEMEASUREMENT",$D88),"--")</f>
        <v>--</v>
      </c>
      <c r="GI88" s="324" t="str">
        <f>IFERROR(GETPIVOTDATA("Average of VEHS(40)",#REF!,"TIMEINT",GI$9,"VEHICLETRAVELTIMEMEASUREMENT",$D88),"--")</f>
        <v>--</v>
      </c>
      <c r="GJ88" s="324" t="str">
        <f>IFERROR(GETPIVOTDATA("Average of VEHS(40)",#REF!,"TIMEINT",GJ$9,"VEHICLETRAVELTIMEMEASUREMENT",$D88),"--")</f>
        <v>--</v>
      </c>
      <c r="GK88" s="324" t="str">
        <f>IFERROR(GETPIVOTDATA("Average of VEHS(40)",#REF!,"TIMEINT",GK$9,"VEHICLETRAVELTIMEMEASUREMENT",$D88),"--")</f>
        <v>--</v>
      </c>
      <c r="GL88" s="325" t="str">
        <f>IFERROR(GETPIVOTDATA("Average of VEHS(40)",#REF!,"TIMEINT",GL$9,"VEHICLETRAVELTIMEMEASUREMENT",$D88),"--")</f>
        <v>--</v>
      </c>
      <c r="GM88" s="331"/>
      <c r="GN88" s="209" t="str">
        <f t="shared" si="47"/>
        <v>--</v>
      </c>
      <c r="GO88" s="354" t="str">
        <f t="shared" si="48"/>
        <v>--</v>
      </c>
      <c r="GP88" s="325">
        <f t="shared" si="49"/>
        <v>0</v>
      </c>
      <c r="GQ88" s="331"/>
      <c r="GR88" s="209" t="str">
        <f>IFERROR(GETPIVOTDATA("Average of TRAVTM(60)",#REF!,"TIMEINT",GR$9,"VEHICLETRAVELTIMEMEASUREMENT",$D88)/3600/24,"--")</f>
        <v>--</v>
      </c>
      <c r="GS88" s="34" t="str">
        <f>IFERROR(GETPIVOTDATA("Average of TRAVTM(60)",#REF!,"TIMEINT",GS$9,"VEHICLETRAVELTIMEMEASUREMENT",$D88)/3600/24,"--")</f>
        <v>--</v>
      </c>
      <c r="GT88" s="34" t="str">
        <f>IFERROR(GETPIVOTDATA("Average of TRAVTM(60)",#REF!,"TIMEINT",GT$9,"VEHICLETRAVELTIMEMEASUREMENT",$D88)/3600/24,"--")</f>
        <v>--</v>
      </c>
      <c r="GU88" s="34" t="str">
        <f>IFERROR(GETPIVOTDATA("Average of TRAVTM(60)",#REF!,"TIMEINT",GU$9,"VEHICLETRAVELTIMEMEASUREMENT",$D88)/3600/24,"--")</f>
        <v>--</v>
      </c>
      <c r="GV88" s="34" t="str">
        <f>IFERROR(GETPIVOTDATA("Average of TRAVTM(60)",#REF!,"TIMEINT",GV$9,"VEHICLETRAVELTIMEMEASUREMENT",$D88)/3600/24,"--")</f>
        <v>--</v>
      </c>
      <c r="GW88" s="34" t="str">
        <f>IFERROR(GETPIVOTDATA("Average of TRAVTM(60)",#REF!,"TIMEINT",GW$9,"VEHICLETRAVELTIMEMEASUREMENT",$D88)/3600/24,"--")</f>
        <v>--</v>
      </c>
      <c r="GX88" s="34" t="str">
        <f>IFERROR(GETPIVOTDATA("Average of TRAVTM(60)",#REF!,"TIMEINT",GX$9,"VEHICLETRAVELTIMEMEASUREMENT",$D88)/3600/24,"--")</f>
        <v>--</v>
      </c>
      <c r="GY88" s="34" t="str">
        <f>IFERROR(GETPIVOTDATA("Average of TRAVTM(60)",#REF!,"TIMEINT",GY$9,"VEHICLETRAVELTIMEMEASUREMENT",$D88)/3600/24,"--")</f>
        <v>--</v>
      </c>
      <c r="GZ88" s="34" t="str">
        <f>IFERROR(GETPIVOTDATA("Average of TRAVTM(60)",#REF!,"TIMEINT",GZ$9,"VEHICLETRAVELTIMEMEASUREMENT",$D88)/3600/24,"--")</f>
        <v>--</v>
      </c>
      <c r="HA88" s="34" t="str">
        <f>IFERROR(GETPIVOTDATA("Average of TRAVTM(60)",#REF!,"TIMEINT",HA$9,"VEHICLETRAVELTIMEMEASUREMENT",$D88)/3600/24,"--")</f>
        <v>--</v>
      </c>
      <c r="HB88" s="34" t="str">
        <f>IFERROR(GETPIVOTDATA("Average of TRAVTM(60)",#REF!,"TIMEINT",HB$9,"VEHICLETRAVELTIMEMEASUREMENT",$D88)/3600/24,"--")</f>
        <v>--</v>
      </c>
      <c r="HC88" s="34" t="str">
        <f>IFERROR(GETPIVOTDATA("Average of TRAVTM(60)",#REF!,"TIMEINT",HC$9,"VEHICLETRAVELTIMEMEASUREMENT",$D88)/3600/24,"--")</f>
        <v>--</v>
      </c>
      <c r="HD88" s="34" t="str">
        <f>IFERROR(GETPIVOTDATA("Average of TRAVTM(60)",#REF!,"TIMEINT",HD$9,"VEHICLETRAVELTIMEMEASUREMENT",$D88)/3600/24,"--")</f>
        <v>--</v>
      </c>
      <c r="HE88" s="34" t="str">
        <f>IFERROR(GETPIVOTDATA("Average of TRAVTM(60)",#REF!,"TIMEINT",HE$9,"VEHICLETRAVELTIMEMEASUREMENT",$D88)/3600/24,"--")</f>
        <v>--</v>
      </c>
      <c r="HF88" s="34" t="str">
        <f>IFERROR(GETPIVOTDATA("Average of TRAVTM(60)",#REF!,"TIMEINT",HF$9,"VEHICLETRAVELTIMEMEASUREMENT",$D88)/3600/24,"--")</f>
        <v>--</v>
      </c>
      <c r="HG88" s="134" t="str">
        <f>IFERROR(GETPIVOTDATA("Average of TRAVTM(60)",#REF!,"TIMEINT",HG$9,"VEHICLETRAVELTIMEMEASUREMENT",$D88)/3600/24,"--")</f>
        <v>--</v>
      </c>
      <c r="HH88" s="331"/>
      <c r="HI88" s="323" t="str">
        <f>IFERROR(GETPIVOTDATA("Average of VEHS(60)",#REF!,"TIMEINT",HI$9,"VEHICLETRAVELTIMEMEASUREMENT",$D88),"--")</f>
        <v>--</v>
      </c>
      <c r="HJ88" s="324" t="str">
        <f>IFERROR(GETPIVOTDATA("Average of VEHS(60)",#REF!,"TIMEINT",HJ$9,"VEHICLETRAVELTIMEMEASUREMENT",$D88),"--")</f>
        <v>--</v>
      </c>
      <c r="HK88" s="324" t="str">
        <f>IFERROR(GETPIVOTDATA("Average of VEHS(60)",#REF!,"TIMEINT",HK$9,"VEHICLETRAVELTIMEMEASUREMENT",$D88),"--")</f>
        <v>--</v>
      </c>
      <c r="HL88" s="324" t="str">
        <f>IFERROR(GETPIVOTDATA("Average of VEHS(60)",#REF!,"TIMEINT",HL$9,"VEHICLETRAVELTIMEMEASUREMENT",$D88),"--")</f>
        <v>--</v>
      </c>
      <c r="HM88" s="324" t="str">
        <f>IFERROR(GETPIVOTDATA("Average of VEHS(60)",#REF!,"TIMEINT",HM$9,"VEHICLETRAVELTIMEMEASUREMENT",$D88),"--")</f>
        <v>--</v>
      </c>
      <c r="HN88" s="324" t="str">
        <f>IFERROR(GETPIVOTDATA("Average of VEHS(60)",#REF!,"TIMEINT",HN$9,"VEHICLETRAVELTIMEMEASUREMENT",$D88),"--")</f>
        <v>--</v>
      </c>
      <c r="HO88" s="324" t="str">
        <f>IFERROR(GETPIVOTDATA("Average of VEHS(60)",#REF!,"TIMEINT",HO$9,"VEHICLETRAVELTIMEMEASUREMENT",$D88),"--")</f>
        <v>--</v>
      </c>
      <c r="HP88" s="324" t="str">
        <f>IFERROR(GETPIVOTDATA("Average of VEHS(60)",#REF!,"TIMEINT",HP$9,"VEHICLETRAVELTIMEMEASUREMENT",$D88),"--")</f>
        <v>--</v>
      </c>
      <c r="HQ88" s="324" t="str">
        <f>IFERROR(GETPIVOTDATA("Average of VEHS(60)",#REF!,"TIMEINT",HQ$9,"VEHICLETRAVELTIMEMEASUREMENT",$D88),"--")</f>
        <v>--</v>
      </c>
      <c r="HR88" s="324" t="str">
        <f>IFERROR(GETPIVOTDATA("Average of VEHS(60)",#REF!,"TIMEINT",HR$9,"VEHICLETRAVELTIMEMEASUREMENT",$D88),"--")</f>
        <v>--</v>
      </c>
      <c r="HS88" s="324" t="str">
        <f>IFERROR(GETPIVOTDATA("Average of VEHS(60)",#REF!,"TIMEINT",HS$9,"VEHICLETRAVELTIMEMEASUREMENT",$D88),"--")</f>
        <v>--</v>
      </c>
      <c r="HT88" s="324" t="str">
        <f>IFERROR(GETPIVOTDATA("Average of VEHS(60)",#REF!,"TIMEINT",HT$9,"VEHICLETRAVELTIMEMEASUREMENT",$D88),"--")</f>
        <v>--</v>
      </c>
      <c r="HU88" s="324" t="str">
        <f>IFERROR(GETPIVOTDATA("Average of VEHS(60)",#REF!,"TIMEINT",HU$9,"VEHICLETRAVELTIMEMEASUREMENT",$D88),"--")</f>
        <v>--</v>
      </c>
      <c r="HV88" s="324" t="str">
        <f>IFERROR(GETPIVOTDATA("Average of VEHS(60)",#REF!,"TIMEINT",HV$9,"VEHICLETRAVELTIMEMEASUREMENT",$D88),"--")</f>
        <v>--</v>
      </c>
      <c r="HW88" s="324" t="str">
        <f>IFERROR(GETPIVOTDATA("Average of VEHS(60)",#REF!,"TIMEINT",HW$9,"VEHICLETRAVELTIMEMEASUREMENT",$D88),"--")</f>
        <v>--</v>
      </c>
      <c r="HX88" s="325" t="str">
        <f>IFERROR(GETPIVOTDATA("Average of VEHS(60)",#REF!,"TIMEINT",HX$9,"VEHICLETRAVELTIMEMEASUREMENT",$D88),"--")</f>
        <v>--</v>
      </c>
      <c r="HY88" s="331"/>
      <c r="HZ88" s="209" t="str">
        <f t="shared" si="50"/>
        <v>--</v>
      </c>
      <c r="IA88" s="354" t="str">
        <f t="shared" si="51"/>
        <v>--</v>
      </c>
      <c r="IB88" s="325">
        <f t="shared" si="52"/>
        <v>0</v>
      </c>
      <c r="IC88" s="638"/>
      <c r="ID88" s="323" t="str">
        <f>IFERROR(AVERAGEIFS('VISSIM Travel Time Outputs'!#REF!,'VISSIM Travel Time Outputs'!#REF!,$D88,'VISSIM Travel Time Outputs'!#REF!,"AVG",'VISSIM Travel Time Outputs'!#REF!,ID$9),"-")</f>
        <v>-</v>
      </c>
      <c r="IE88" s="324" t="str">
        <f>IFERROR(AVERAGEIFS('VISSIM Travel Time Outputs'!#REF!,'VISSIM Travel Time Outputs'!#REF!,$D88,'VISSIM Travel Time Outputs'!#REF!,"AVG",'VISSIM Travel Time Outputs'!#REF!,IE$9),"-")</f>
        <v>-</v>
      </c>
      <c r="IF88" s="324" t="str">
        <f>IFERROR(AVERAGEIFS('VISSIM Travel Time Outputs'!#REF!,'VISSIM Travel Time Outputs'!#REF!,$D88,'VISSIM Travel Time Outputs'!#REF!,"AVG",'VISSIM Travel Time Outputs'!#REF!,IF$9),"-")</f>
        <v>-</v>
      </c>
      <c r="IG88" s="324" t="str">
        <f>IFERROR(AVERAGEIFS('VISSIM Travel Time Outputs'!#REF!,'VISSIM Travel Time Outputs'!#REF!,$D88,'VISSIM Travel Time Outputs'!#REF!,"AVG",'VISSIM Travel Time Outputs'!#REF!,IG$9),"-")</f>
        <v>-</v>
      </c>
      <c r="IH88" s="324" t="str">
        <f>IFERROR(AVERAGEIFS('VISSIM Travel Time Outputs'!#REF!,'VISSIM Travel Time Outputs'!#REF!,$D88,'VISSIM Travel Time Outputs'!#REF!,"AVG",'VISSIM Travel Time Outputs'!#REF!,IH$9),"-")</f>
        <v>-</v>
      </c>
      <c r="II88" s="324" t="str">
        <f>IFERROR(AVERAGEIFS('VISSIM Travel Time Outputs'!#REF!,'VISSIM Travel Time Outputs'!#REF!,$D88,'VISSIM Travel Time Outputs'!#REF!,"AVG",'VISSIM Travel Time Outputs'!#REF!,II$9),"-")</f>
        <v>-</v>
      </c>
      <c r="IJ88" s="324" t="str">
        <f>IFERROR(AVERAGEIFS('VISSIM Travel Time Outputs'!#REF!,'VISSIM Travel Time Outputs'!#REF!,$D88,'VISSIM Travel Time Outputs'!#REF!,"AVG",'VISSIM Travel Time Outputs'!#REF!,IJ$9),"-")</f>
        <v>-</v>
      </c>
      <c r="IK88" s="324" t="str">
        <f>IFERROR(AVERAGEIFS('VISSIM Travel Time Outputs'!#REF!,'VISSIM Travel Time Outputs'!#REF!,$D88,'VISSIM Travel Time Outputs'!#REF!,"AVG",'VISSIM Travel Time Outputs'!#REF!,IK$9),"-")</f>
        <v>-</v>
      </c>
      <c r="IL88" s="324" t="str">
        <f>IFERROR(AVERAGEIFS('VISSIM Travel Time Outputs'!#REF!,'VISSIM Travel Time Outputs'!#REF!,$D88,'VISSIM Travel Time Outputs'!#REF!,"AVG",'VISSIM Travel Time Outputs'!#REF!,IL$9),"-")</f>
        <v>-</v>
      </c>
      <c r="IM88" s="324" t="str">
        <f>IFERROR(AVERAGEIFS('VISSIM Travel Time Outputs'!#REF!,'VISSIM Travel Time Outputs'!#REF!,$D88,'VISSIM Travel Time Outputs'!#REF!,"AVG",'VISSIM Travel Time Outputs'!#REF!,IM$9),"-")</f>
        <v>-</v>
      </c>
      <c r="IN88" s="324" t="str">
        <f>IFERROR(AVERAGEIFS('VISSIM Travel Time Outputs'!#REF!,'VISSIM Travel Time Outputs'!#REF!,$D88,'VISSIM Travel Time Outputs'!#REF!,"AVG",'VISSIM Travel Time Outputs'!#REF!,IN$9),"-")</f>
        <v>-</v>
      </c>
      <c r="IO88" s="324" t="str">
        <f>IFERROR(AVERAGEIFS('VISSIM Travel Time Outputs'!#REF!,'VISSIM Travel Time Outputs'!#REF!,$D88,'VISSIM Travel Time Outputs'!#REF!,"AVG",'VISSIM Travel Time Outputs'!#REF!,IO$9),"-")</f>
        <v>-</v>
      </c>
      <c r="IP88" s="324" t="str">
        <f>IFERROR(AVERAGEIFS('VISSIM Travel Time Outputs'!#REF!,'VISSIM Travel Time Outputs'!#REF!,$D88,'VISSIM Travel Time Outputs'!#REF!,"AVG",'VISSIM Travel Time Outputs'!#REF!,IP$9),"-")</f>
        <v>-</v>
      </c>
      <c r="IQ88" s="324" t="str">
        <f>IFERROR(AVERAGEIFS('VISSIM Travel Time Outputs'!#REF!,'VISSIM Travel Time Outputs'!#REF!,$D88,'VISSIM Travel Time Outputs'!#REF!,"AVG",'VISSIM Travel Time Outputs'!#REF!,IQ$9),"-")</f>
        <v>-</v>
      </c>
      <c r="IR88" s="324" t="str">
        <f>IFERROR(AVERAGEIFS('VISSIM Travel Time Outputs'!#REF!,'VISSIM Travel Time Outputs'!#REF!,$D88,'VISSIM Travel Time Outputs'!#REF!,"AVG",'VISSIM Travel Time Outputs'!#REF!,IR$9),"-")</f>
        <v>-</v>
      </c>
      <c r="IS88" s="325" t="str">
        <f>IFERROR(AVERAGEIFS('VISSIM Travel Time Outputs'!#REF!,'VISSIM Travel Time Outputs'!#REF!,$D88,'VISSIM Travel Time Outputs'!#REF!,"AVG",'VISSIM Travel Time Outputs'!#REF!,IS$9),"-")</f>
        <v>-</v>
      </c>
      <c r="IT88" s="325" t="str">
        <f t="shared" si="53"/>
        <v>--</v>
      </c>
    </row>
    <row r="89" spans="1:254" x14ac:dyDescent="0.35">
      <c r="A89" s="252" t="str">
        <f t="shared" si="34"/>
        <v>H</v>
      </c>
      <c r="B89" s="319">
        <f t="shared" si="54"/>
        <v>80</v>
      </c>
      <c r="C89" s="413">
        <f>INDEX('Input - Travel Times'!$B$3:$AH$103,MATCH($B89,'Input - Travel Times'!$B$3:$B$103,0),MATCH(C$9,'Input - Travel Times'!$B$3:$AH$3,0))</f>
        <v>0</v>
      </c>
      <c r="D89" s="150">
        <f>INDEX('Input - Travel Times'!$B$3:$AH$103,MATCH($B89,'Input - Travel Times'!$B$3:$B$103,0),MATCH(D$9,'Input - Travel Times'!$B$3:$AH$3,0))</f>
        <v>0</v>
      </c>
      <c r="E89" s="518">
        <f>TIME(0,0,INDEX('Input - Travel Times'!$B$3:$AH$103,MATCH($B89,'Input - Travel Times'!$B$3:$B$103,0),MATCH(E$9,'Input - Travel Times'!$B$3:$AH$3,0)))</f>
        <v>0</v>
      </c>
      <c r="F89" s="518">
        <f>TIME(0,0,INDEX('Input - Travel Times'!$B$3:$AH$103,MATCH($B89,'Input - Travel Times'!$B$3:$B$103,0),MATCH(F$9,'Input - Travel Times'!$B$3:$AH$3,0)))</f>
        <v>0</v>
      </c>
      <c r="G89" s="518">
        <f>TIME(0,0,INDEX('Input - Travel Times'!$B$3:$AH$103,MATCH($B89,'Input - Travel Times'!$B$3:$B$103,0),MATCH(G$9,'Input - Travel Times'!$B$3:$AH$3,0)))</f>
        <v>0</v>
      </c>
      <c r="H89" s="518">
        <f>TIME(0,0,INDEX('Input - Travel Times'!$B$3:$AH$103,MATCH($B89,'Input - Travel Times'!$B$3:$B$103,0),MATCH(H$9,'Input - Travel Times'!$B$3:$AH$3,0)))</f>
        <v>0</v>
      </c>
      <c r="I89" s="130"/>
      <c r="J89" s="209" t="str">
        <f>IFERROR(TIME(0,0,AVERAGEIFS('VISSIM Travel Time Outputs'!$I:$I,'VISSIM Travel Time Outputs'!$D:$D,$D89,'VISSIM Travel Time Outputs'!$A:$A,"AVG",'VISSIM Travel Time Outputs'!$B:$B,J$9)),"-")</f>
        <v>-</v>
      </c>
      <c r="K89" s="34" t="str">
        <f>IFERROR(TIME(0,0,AVERAGEIFS('VISSIM Travel Time Outputs'!$I:$I,'VISSIM Travel Time Outputs'!$D:$D,$D89,'VISSIM Travel Time Outputs'!$A:$A,"AVG",'VISSIM Travel Time Outputs'!$B:$B,K$9)),"-")</f>
        <v>-</v>
      </c>
      <c r="L89" s="34" t="str">
        <f>IFERROR(TIME(0,0,AVERAGEIFS('VISSIM Travel Time Outputs'!$I:$I,'VISSIM Travel Time Outputs'!$D:$D,$D89,'VISSIM Travel Time Outputs'!$A:$A,"AVG",'VISSIM Travel Time Outputs'!$B:$B,L$9)),"-")</f>
        <v>-</v>
      </c>
      <c r="M89" s="34" t="str">
        <f>IFERROR(TIME(0,0,AVERAGEIFS('VISSIM Travel Time Outputs'!$I:$I,'VISSIM Travel Time Outputs'!$D:$D,$D89,'VISSIM Travel Time Outputs'!$A:$A,"AVG",'VISSIM Travel Time Outputs'!$B:$B,M$9)),"-")</f>
        <v>-</v>
      </c>
      <c r="N89" s="34" t="str">
        <f>IFERROR(TIME(0,0,AVERAGEIFS('VISSIM Travel Time Outputs'!$I:$I,'VISSIM Travel Time Outputs'!$D:$D,$D89,'VISSIM Travel Time Outputs'!$A:$A,"AVG",'VISSIM Travel Time Outputs'!$B:$B,N$9)),"-")</f>
        <v>-</v>
      </c>
      <c r="O89" s="34" t="str">
        <f>IFERROR(TIME(0,0,AVERAGEIFS('VISSIM Travel Time Outputs'!$I:$I,'VISSIM Travel Time Outputs'!$D:$D,$D89,'VISSIM Travel Time Outputs'!$A:$A,"AVG",'VISSIM Travel Time Outputs'!$B:$B,O$9)),"-")</f>
        <v>-</v>
      </c>
      <c r="P89" s="34" t="str">
        <f>IFERROR(TIME(0,0,AVERAGEIFS('VISSIM Travel Time Outputs'!$I:$I,'VISSIM Travel Time Outputs'!$D:$D,$D89,'VISSIM Travel Time Outputs'!$A:$A,"AVG",'VISSIM Travel Time Outputs'!$B:$B,P$9)),"-")</f>
        <v>-</v>
      </c>
      <c r="Q89" s="34" t="str">
        <f>IFERROR(TIME(0,0,AVERAGEIFS('VISSIM Travel Time Outputs'!$I:$I,'VISSIM Travel Time Outputs'!$D:$D,$D89,'VISSIM Travel Time Outputs'!$A:$A,"AVG",'VISSIM Travel Time Outputs'!$B:$B,Q$9)),"-")</f>
        <v>-</v>
      </c>
      <c r="R89" s="34" t="str">
        <f>IFERROR(TIME(0,0,AVERAGEIFS('VISSIM Travel Time Outputs'!$I:$I,'VISSIM Travel Time Outputs'!$D:$D,$D89,'VISSIM Travel Time Outputs'!$A:$A,"AVG",'VISSIM Travel Time Outputs'!$B:$B,R$9)),"-")</f>
        <v>-</v>
      </c>
      <c r="S89" s="34" t="str">
        <f>IFERROR(TIME(0,0,AVERAGEIFS('VISSIM Travel Time Outputs'!$I:$I,'VISSIM Travel Time Outputs'!$D:$D,$D89,'VISSIM Travel Time Outputs'!$A:$A,"AVG",'VISSIM Travel Time Outputs'!$B:$B,S$9)),"-")</f>
        <v>-</v>
      </c>
      <c r="T89" s="34" t="str">
        <f>IFERROR(TIME(0,0,AVERAGEIFS('VISSIM Travel Time Outputs'!$I:$I,'VISSIM Travel Time Outputs'!$D:$D,$D89,'VISSIM Travel Time Outputs'!$A:$A,"AVG",'VISSIM Travel Time Outputs'!$B:$B,T$9)),"-")</f>
        <v>-</v>
      </c>
      <c r="U89" s="34" t="str">
        <f>IFERROR(TIME(0,0,AVERAGEIFS('VISSIM Travel Time Outputs'!$I:$I,'VISSIM Travel Time Outputs'!$D:$D,$D89,'VISSIM Travel Time Outputs'!$A:$A,"AVG",'VISSIM Travel Time Outputs'!$B:$B,U$9)),"-")</f>
        <v>-</v>
      </c>
      <c r="V89" s="34" t="str">
        <f>IFERROR(TIME(0,0,AVERAGEIFS('VISSIM Travel Time Outputs'!$I:$I,'VISSIM Travel Time Outputs'!$D:$D,$D89,'VISSIM Travel Time Outputs'!$A:$A,"AVG",'VISSIM Travel Time Outputs'!$B:$B,V$9)),"-")</f>
        <v>-</v>
      </c>
      <c r="W89" s="34" t="str">
        <f>IFERROR(TIME(0,0,AVERAGEIFS('VISSIM Travel Time Outputs'!$I:$I,'VISSIM Travel Time Outputs'!$D:$D,$D89,'VISSIM Travel Time Outputs'!$A:$A,"AVG",'VISSIM Travel Time Outputs'!$B:$B,W$9)),"-")</f>
        <v>-</v>
      </c>
      <c r="X89" s="34" t="str">
        <f>IFERROR(TIME(0,0,AVERAGEIFS('VISSIM Travel Time Outputs'!$I:$I,'VISSIM Travel Time Outputs'!$D:$D,$D89,'VISSIM Travel Time Outputs'!$A:$A,"AVG",'VISSIM Travel Time Outputs'!$B:$B,X$9)),"-")</f>
        <v>-</v>
      </c>
      <c r="Y89" s="134" t="str">
        <f>IFERROR(TIME(0,0,AVERAGEIFS('VISSIM Travel Time Outputs'!$I:$I,'VISSIM Travel Time Outputs'!$D:$D,$D89,'VISSIM Travel Time Outputs'!$A:$A,"AVG",'VISSIM Travel Time Outputs'!$B:$B,Y$9)),"-")</f>
        <v>-</v>
      </c>
      <c r="Z89" s="254"/>
      <c r="AA89" s="323" t="str">
        <f>IFERROR(AVERAGEIFS('VISSIM Travel Time Outputs'!$F:$F,'VISSIM Travel Time Outputs'!$D:$D,$D89,'VISSIM Travel Time Outputs'!$A:$A,"AVG",'VISSIM Travel Time Outputs'!$B:$B,AA$9),"-")</f>
        <v>-</v>
      </c>
      <c r="AB89" s="324" t="str">
        <f>IFERROR(AVERAGEIFS('VISSIM Travel Time Outputs'!$F:$F,'VISSIM Travel Time Outputs'!$D:$D,$D89,'VISSIM Travel Time Outputs'!$A:$A,"AVG",'VISSIM Travel Time Outputs'!$B:$B,AB$9),"-")</f>
        <v>-</v>
      </c>
      <c r="AC89" s="324" t="str">
        <f>IFERROR(AVERAGEIFS('VISSIM Travel Time Outputs'!$F:$F,'VISSIM Travel Time Outputs'!$D:$D,$D89,'VISSIM Travel Time Outputs'!$A:$A,"AVG",'VISSIM Travel Time Outputs'!$B:$B,AC$9),"-")</f>
        <v>-</v>
      </c>
      <c r="AD89" s="324" t="str">
        <f>IFERROR(AVERAGEIFS('VISSIM Travel Time Outputs'!$F:$F,'VISSIM Travel Time Outputs'!$D:$D,$D89,'VISSIM Travel Time Outputs'!$A:$A,"AVG",'VISSIM Travel Time Outputs'!$B:$B,AD$9),"-")</f>
        <v>-</v>
      </c>
      <c r="AE89" s="324" t="str">
        <f>IFERROR(AVERAGEIFS('VISSIM Travel Time Outputs'!$F:$F,'VISSIM Travel Time Outputs'!$D:$D,$D89,'VISSIM Travel Time Outputs'!$A:$A,"AVG",'VISSIM Travel Time Outputs'!$B:$B,AE$9),"-")</f>
        <v>-</v>
      </c>
      <c r="AF89" s="324" t="str">
        <f>IFERROR(AVERAGEIFS('VISSIM Travel Time Outputs'!$F:$F,'VISSIM Travel Time Outputs'!$D:$D,$D89,'VISSIM Travel Time Outputs'!$A:$A,"AVG",'VISSIM Travel Time Outputs'!$B:$B,AF$9),"-")</f>
        <v>-</v>
      </c>
      <c r="AG89" s="324" t="str">
        <f>IFERROR(AVERAGEIFS('VISSIM Travel Time Outputs'!$F:$F,'VISSIM Travel Time Outputs'!$D:$D,$D89,'VISSIM Travel Time Outputs'!$A:$A,"AVG",'VISSIM Travel Time Outputs'!$B:$B,AG$9),"-")</f>
        <v>-</v>
      </c>
      <c r="AH89" s="324" t="str">
        <f>IFERROR(AVERAGEIFS('VISSIM Travel Time Outputs'!$F:$F,'VISSIM Travel Time Outputs'!$D:$D,$D89,'VISSIM Travel Time Outputs'!$A:$A,"AVG",'VISSIM Travel Time Outputs'!$B:$B,AH$9),"-")</f>
        <v>-</v>
      </c>
      <c r="AI89" s="324" t="str">
        <f>IFERROR(AVERAGEIFS('VISSIM Travel Time Outputs'!$F:$F,'VISSIM Travel Time Outputs'!$D:$D,$D89,'VISSIM Travel Time Outputs'!$A:$A,"AVG",'VISSIM Travel Time Outputs'!$B:$B,AI$9),"-")</f>
        <v>-</v>
      </c>
      <c r="AJ89" s="324" t="str">
        <f>IFERROR(AVERAGEIFS('VISSIM Travel Time Outputs'!$F:$F,'VISSIM Travel Time Outputs'!$D:$D,$D89,'VISSIM Travel Time Outputs'!$A:$A,"AVG",'VISSIM Travel Time Outputs'!$B:$B,AJ$9),"-")</f>
        <v>-</v>
      </c>
      <c r="AK89" s="324" t="str">
        <f>IFERROR(AVERAGEIFS('VISSIM Travel Time Outputs'!$F:$F,'VISSIM Travel Time Outputs'!$D:$D,$D89,'VISSIM Travel Time Outputs'!$A:$A,"AVG",'VISSIM Travel Time Outputs'!$B:$B,AK$9),"-")</f>
        <v>-</v>
      </c>
      <c r="AL89" s="324" t="str">
        <f>IFERROR(AVERAGEIFS('VISSIM Travel Time Outputs'!$F:$F,'VISSIM Travel Time Outputs'!$D:$D,$D89,'VISSIM Travel Time Outputs'!$A:$A,"AVG",'VISSIM Travel Time Outputs'!$B:$B,AL$9),"-")</f>
        <v>-</v>
      </c>
      <c r="AM89" s="324" t="str">
        <f>IFERROR(AVERAGEIFS('VISSIM Travel Time Outputs'!$F:$F,'VISSIM Travel Time Outputs'!$D:$D,$D89,'VISSIM Travel Time Outputs'!$A:$A,"AVG",'VISSIM Travel Time Outputs'!$B:$B,AM$9),"-")</f>
        <v>-</v>
      </c>
      <c r="AN89" s="324" t="str">
        <f>IFERROR(AVERAGEIFS('VISSIM Travel Time Outputs'!$F:$F,'VISSIM Travel Time Outputs'!$D:$D,$D89,'VISSIM Travel Time Outputs'!$A:$A,"AVG",'VISSIM Travel Time Outputs'!$B:$B,AN$9),"-")</f>
        <v>-</v>
      </c>
      <c r="AO89" s="324" t="str">
        <f>IFERROR(AVERAGEIFS('VISSIM Travel Time Outputs'!$F:$F,'VISSIM Travel Time Outputs'!$D:$D,$D89,'VISSIM Travel Time Outputs'!$A:$A,"AVG",'VISSIM Travel Time Outputs'!$B:$B,AO$9),"-")</f>
        <v>-</v>
      </c>
      <c r="AP89" s="325" t="str">
        <f>IFERROR(AVERAGEIFS('VISSIM Travel Time Outputs'!$F:$F,'VISSIM Travel Time Outputs'!$D:$D,$D89,'VISSIM Travel Time Outputs'!$A:$A,"AVG",'VISSIM Travel Time Outputs'!$B:$B,AP$9),"-")</f>
        <v>-</v>
      </c>
      <c r="AQ89" s="331"/>
      <c r="AR89" s="209" t="str">
        <f t="shared" si="35"/>
        <v>--</v>
      </c>
      <c r="AS89" s="354" t="str">
        <f t="shared" si="36"/>
        <v>--</v>
      </c>
      <c r="AT89" s="325">
        <f t="shared" si="37"/>
        <v>0</v>
      </c>
      <c r="AU89" s="255"/>
      <c r="AV89" s="209" t="str">
        <f>IFERROR(TIME(0,0,AVERAGEIFS('VISSIM Travel Time Outputs'!$J:$J,'VISSIM Travel Time Outputs'!$D:$D,$D89,'VISSIM Travel Time Outputs'!$A:$A,"AVG",'VISSIM Travel Time Outputs'!$B:$B,AV$9)),"-")</f>
        <v>-</v>
      </c>
      <c r="AW89" s="34" t="str">
        <f>IFERROR(TIME(0,0,AVERAGEIFS('VISSIM Travel Time Outputs'!$J:$J,'VISSIM Travel Time Outputs'!$D:$D,$D89,'VISSIM Travel Time Outputs'!$A:$A,"AVG",'VISSIM Travel Time Outputs'!$B:$B,AW$9)),"-")</f>
        <v>-</v>
      </c>
      <c r="AX89" s="34" t="str">
        <f>IFERROR(TIME(0,0,AVERAGEIFS('VISSIM Travel Time Outputs'!$J:$J,'VISSIM Travel Time Outputs'!$D:$D,$D89,'VISSIM Travel Time Outputs'!$A:$A,"AVG",'VISSIM Travel Time Outputs'!$B:$B,AX$9)),"-")</f>
        <v>-</v>
      </c>
      <c r="AY89" s="34" t="str">
        <f>IFERROR(TIME(0,0,AVERAGEIFS('VISSIM Travel Time Outputs'!$J:$J,'VISSIM Travel Time Outputs'!$D:$D,$D89,'VISSIM Travel Time Outputs'!$A:$A,"AVG",'VISSIM Travel Time Outputs'!$B:$B,AY$9)),"-")</f>
        <v>-</v>
      </c>
      <c r="AZ89" s="34" t="str">
        <f>IFERROR(TIME(0,0,AVERAGEIFS('VISSIM Travel Time Outputs'!$J:$J,'VISSIM Travel Time Outputs'!$D:$D,$D89,'VISSIM Travel Time Outputs'!$A:$A,"AVG",'VISSIM Travel Time Outputs'!$B:$B,AZ$9)),"-")</f>
        <v>-</v>
      </c>
      <c r="BA89" s="34" t="str">
        <f>IFERROR(TIME(0,0,AVERAGEIFS('VISSIM Travel Time Outputs'!$J:$J,'VISSIM Travel Time Outputs'!$D:$D,$D89,'VISSIM Travel Time Outputs'!$A:$A,"AVG",'VISSIM Travel Time Outputs'!$B:$B,BA$9)),"-")</f>
        <v>-</v>
      </c>
      <c r="BB89" s="34" t="str">
        <f>IFERROR(TIME(0,0,AVERAGEIFS('VISSIM Travel Time Outputs'!$J:$J,'VISSIM Travel Time Outputs'!$D:$D,$D89,'VISSIM Travel Time Outputs'!$A:$A,"AVG",'VISSIM Travel Time Outputs'!$B:$B,BB$9)),"-")</f>
        <v>-</v>
      </c>
      <c r="BC89" s="34" t="str">
        <f>IFERROR(TIME(0,0,AVERAGEIFS('VISSIM Travel Time Outputs'!$J:$J,'VISSIM Travel Time Outputs'!$D:$D,$D89,'VISSIM Travel Time Outputs'!$A:$A,"AVG",'VISSIM Travel Time Outputs'!$B:$B,BC$9)),"-")</f>
        <v>-</v>
      </c>
      <c r="BD89" s="34" t="str">
        <f>IFERROR(TIME(0,0,AVERAGEIFS('VISSIM Travel Time Outputs'!$J:$J,'VISSIM Travel Time Outputs'!$D:$D,$D89,'VISSIM Travel Time Outputs'!$A:$A,"AVG",'VISSIM Travel Time Outputs'!$B:$B,BD$9)),"-")</f>
        <v>-</v>
      </c>
      <c r="BE89" s="34" t="str">
        <f>IFERROR(TIME(0,0,AVERAGEIFS('VISSIM Travel Time Outputs'!$J:$J,'VISSIM Travel Time Outputs'!$D:$D,$D89,'VISSIM Travel Time Outputs'!$A:$A,"AVG",'VISSIM Travel Time Outputs'!$B:$B,BE$9)),"-")</f>
        <v>-</v>
      </c>
      <c r="BF89" s="34" t="str">
        <f>IFERROR(TIME(0,0,AVERAGEIFS('VISSIM Travel Time Outputs'!$J:$J,'VISSIM Travel Time Outputs'!$D:$D,$D89,'VISSIM Travel Time Outputs'!$A:$A,"AVG",'VISSIM Travel Time Outputs'!$B:$B,BF$9)),"-")</f>
        <v>-</v>
      </c>
      <c r="BG89" s="34" t="str">
        <f>IFERROR(TIME(0,0,AVERAGEIFS('VISSIM Travel Time Outputs'!$J:$J,'VISSIM Travel Time Outputs'!$D:$D,$D89,'VISSIM Travel Time Outputs'!$A:$A,"AVG",'VISSIM Travel Time Outputs'!$B:$B,BG$9)),"-")</f>
        <v>-</v>
      </c>
      <c r="BH89" s="34" t="str">
        <f>IFERROR(TIME(0,0,AVERAGEIFS('VISSIM Travel Time Outputs'!$J:$J,'VISSIM Travel Time Outputs'!$D:$D,$D89,'VISSIM Travel Time Outputs'!$A:$A,"AVG",'VISSIM Travel Time Outputs'!$B:$B,BH$9)),"-")</f>
        <v>-</v>
      </c>
      <c r="BI89" s="34" t="str">
        <f>IFERROR(TIME(0,0,AVERAGEIFS('VISSIM Travel Time Outputs'!$J:$J,'VISSIM Travel Time Outputs'!$D:$D,$D89,'VISSIM Travel Time Outputs'!$A:$A,"AVG",'VISSIM Travel Time Outputs'!$B:$B,BI$9)),"-")</f>
        <v>-</v>
      </c>
      <c r="BJ89" s="34" t="str">
        <f>IFERROR(TIME(0,0,AVERAGEIFS('VISSIM Travel Time Outputs'!$J:$J,'VISSIM Travel Time Outputs'!$D:$D,$D89,'VISSIM Travel Time Outputs'!$A:$A,"AVG",'VISSIM Travel Time Outputs'!$B:$B,BJ$9)),"-")</f>
        <v>-</v>
      </c>
      <c r="BK89" s="134" t="str">
        <f>IFERROR(TIME(0,0,AVERAGEIFS('VISSIM Travel Time Outputs'!$J:$J,'VISSIM Travel Time Outputs'!$D:$D,$D89,'VISSIM Travel Time Outputs'!$A:$A,"AVG",'VISSIM Travel Time Outputs'!$B:$B,BK$9)),"-")</f>
        <v>-</v>
      </c>
      <c r="BL89" s="126"/>
      <c r="BM89" s="323" t="str">
        <f>IFERROR(AVERAGEIFS('VISSIM Travel Time Outputs'!$G:$G,'VISSIM Travel Time Outputs'!$D:$D,$D89,'VISSIM Travel Time Outputs'!$A:$A,"AVG",'VISSIM Travel Time Outputs'!$B:$B,BM$9),"-")</f>
        <v>-</v>
      </c>
      <c r="BN89" s="324" t="str">
        <f>IFERROR(AVERAGEIFS('VISSIM Travel Time Outputs'!$G:$G,'VISSIM Travel Time Outputs'!$D:$D,$D89,'VISSIM Travel Time Outputs'!$A:$A,"AVG",'VISSIM Travel Time Outputs'!$B:$B,BN$9),"-")</f>
        <v>-</v>
      </c>
      <c r="BO89" s="324" t="str">
        <f>IFERROR(AVERAGEIFS('VISSIM Travel Time Outputs'!$G:$G,'VISSIM Travel Time Outputs'!$D:$D,$D89,'VISSIM Travel Time Outputs'!$A:$A,"AVG",'VISSIM Travel Time Outputs'!$B:$B,BO$9),"-")</f>
        <v>-</v>
      </c>
      <c r="BP89" s="324" t="str">
        <f>IFERROR(AVERAGEIFS('VISSIM Travel Time Outputs'!$G:$G,'VISSIM Travel Time Outputs'!$D:$D,$D89,'VISSIM Travel Time Outputs'!$A:$A,"AVG",'VISSIM Travel Time Outputs'!$B:$B,BP$9),"-")</f>
        <v>-</v>
      </c>
      <c r="BQ89" s="324" t="str">
        <f>IFERROR(AVERAGEIFS('VISSIM Travel Time Outputs'!$G:$G,'VISSIM Travel Time Outputs'!$D:$D,$D89,'VISSIM Travel Time Outputs'!$A:$A,"AVG",'VISSIM Travel Time Outputs'!$B:$B,BQ$9),"-")</f>
        <v>-</v>
      </c>
      <c r="BR89" s="324" t="str">
        <f>IFERROR(AVERAGEIFS('VISSIM Travel Time Outputs'!$G:$G,'VISSIM Travel Time Outputs'!$D:$D,$D89,'VISSIM Travel Time Outputs'!$A:$A,"AVG",'VISSIM Travel Time Outputs'!$B:$B,BR$9),"-")</f>
        <v>-</v>
      </c>
      <c r="BS89" s="324" t="str">
        <f>IFERROR(AVERAGEIFS('VISSIM Travel Time Outputs'!$G:$G,'VISSIM Travel Time Outputs'!$D:$D,$D89,'VISSIM Travel Time Outputs'!$A:$A,"AVG",'VISSIM Travel Time Outputs'!$B:$B,BS$9),"-")</f>
        <v>-</v>
      </c>
      <c r="BT89" s="324" t="str">
        <f>IFERROR(AVERAGEIFS('VISSIM Travel Time Outputs'!$G:$G,'VISSIM Travel Time Outputs'!$D:$D,$D89,'VISSIM Travel Time Outputs'!$A:$A,"AVG",'VISSIM Travel Time Outputs'!$B:$B,BT$9),"-")</f>
        <v>-</v>
      </c>
      <c r="BU89" s="324" t="str">
        <f>IFERROR(AVERAGEIFS('VISSIM Travel Time Outputs'!$G:$G,'VISSIM Travel Time Outputs'!$D:$D,$D89,'VISSIM Travel Time Outputs'!$A:$A,"AVG",'VISSIM Travel Time Outputs'!$B:$B,BU$9),"-")</f>
        <v>-</v>
      </c>
      <c r="BV89" s="324" t="str">
        <f>IFERROR(AVERAGEIFS('VISSIM Travel Time Outputs'!$G:$G,'VISSIM Travel Time Outputs'!$D:$D,$D89,'VISSIM Travel Time Outputs'!$A:$A,"AVG",'VISSIM Travel Time Outputs'!$B:$B,BV$9),"-")</f>
        <v>-</v>
      </c>
      <c r="BW89" s="324" t="str">
        <f>IFERROR(AVERAGEIFS('VISSIM Travel Time Outputs'!$G:$G,'VISSIM Travel Time Outputs'!$D:$D,$D89,'VISSIM Travel Time Outputs'!$A:$A,"AVG",'VISSIM Travel Time Outputs'!$B:$B,BW$9),"-")</f>
        <v>-</v>
      </c>
      <c r="BX89" s="324" t="str">
        <f>IFERROR(AVERAGEIFS('VISSIM Travel Time Outputs'!$G:$G,'VISSIM Travel Time Outputs'!$D:$D,$D89,'VISSIM Travel Time Outputs'!$A:$A,"AVG",'VISSIM Travel Time Outputs'!$B:$B,BX$9),"-")</f>
        <v>-</v>
      </c>
      <c r="BY89" s="324" t="str">
        <f>IFERROR(AVERAGEIFS('VISSIM Travel Time Outputs'!$G:$G,'VISSIM Travel Time Outputs'!$D:$D,$D89,'VISSIM Travel Time Outputs'!$A:$A,"AVG",'VISSIM Travel Time Outputs'!$B:$B,BY$9),"-")</f>
        <v>-</v>
      </c>
      <c r="BZ89" s="324" t="str">
        <f>IFERROR(AVERAGEIFS('VISSIM Travel Time Outputs'!$G:$G,'VISSIM Travel Time Outputs'!$D:$D,$D89,'VISSIM Travel Time Outputs'!$A:$A,"AVG",'VISSIM Travel Time Outputs'!$B:$B,BZ$9),"-")</f>
        <v>-</v>
      </c>
      <c r="CA89" s="324" t="str">
        <f>IFERROR(AVERAGEIFS('VISSIM Travel Time Outputs'!$G:$G,'VISSIM Travel Time Outputs'!$D:$D,$D89,'VISSIM Travel Time Outputs'!$A:$A,"AVG",'VISSIM Travel Time Outputs'!$B:$B,CA$9),"-")</f>
        <v>-</v>
      </c>
      <c r="CB89" s="325" t="str">
        <f>IFERROR(AVERAGEIFS('VISSIM Travel Time Outputs'!$G:$G,'VISSIM Travel Time Outputs'!$D:$D,$D89,'VISSIM Travel Time Outputs'!$A:$A,"AVG",'VISSIM Travel Time Outputs'!$B:$B,CB$9),"-")</f>
        <v>-</v>
      </c>
      <c r="CC89" s="254"/>
      <c r="CD89" s="209" t="str">
        <f t="shared" si="38"/>
        <v>--</v>
      </c>
      <c r="CE89" s="354" t="str">
        <f t="shared" si="39"/>
        <v>--</v>
      </c>
      <c r="CF89" s="325">
        <f t="shared" si="40"/>
        <v>0</v>
      </c>
      <c r="CG89" s="331"/>
      <c r="CH89" s="209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134"/>
      <c r="CX89" s="331"/>
      <c r="CY89" s="323"/>
      <c r="CZ89" s="324"/>
      <c r="DA89" s="324"/>
      <c r="DB89" s="324"/>
      <c r="DC89" s="324"/>
      <c r="DD89" s="324"/>
      <c r="DE89" s="324"/>
      <c r="DF89" s="324"/>
      <c r="DG89" s="324"/>
      <c r="DH89" s="324"/>
      <c r="DI89" s="324"/>
      <c r="DJ89" s="324"/>
      <c r="DK89" s="324"/>
      <c r="DL89" s="324"/>
      <c r="DM89" s="324"/>
      <c r="DN89" s="325"/>
      <c r="DO89" s="331"/>
      <c r="DP89" s="209" t="str">
        <f t="shared" si="41"/>
        <v>--</v>
      </c>
      <c r="DQ89" s="354" t="str">
        <f t="shared" si="42"/>
        <v>--</v>
      </c>
      <c r="DR89" s="325">
        <f t="shared" si="43"/>
        <v>0</v>
      </c>
      <c r="DS89" s="255"/>
      <c r="DT89" s="209" t="str">
        <f>IFERROR(TIME(0,0,AVERAGEIFS('VISSIM Travel Time Outputs'!$K:$K,'VISSIM Travel Time Outputs'!$D:$D,$D89,'VISSIM Travel Time Outputs'!$A:$A,"AVG",'VISSIM Travel Time Outputs'!$B:$B,DT$9)),"-")</f>
        <v>-</v>
      </c>
      <c r="DU89" s="34" t="str">
        <f>IFERROR(TIME(0,0,AVERAGEIFS('VISSIM Travel Time Outputs'!$K:$K,'VISSIM Travel Time Outputs'!$D:$D,$D89,'VISSIM Travel Time Outputs'!$A:$A,"AVG",'VISSIM Travel Time Outputs'!$B:$B,DU$9)),"-")</f>
        <v>-</v>
      </c>
      <c r="DV89" s="34" t="str">
        <f>IFERROR(TIME(0,0,AVERAGEIFS('VISSIM Travel Time Outputs'!$K:$K,'VISSIM Travel Time Outputs'!$D:$D,$D89,'VISSIM Travel Time Outputs'!$A:$A,"AVG",'VISSIM Travel Time Outputs'!$B:$B,DV$9)),"-")</f>
        <v>-</v>
      </c>
      <c r="DW89" s="34" t="str">
        <f>IFERROR(TIME(0,0,AVERAGEIFS('VISSIM Travel Time Outputs'!$K:$K,'VISSIM Travel Time Outputs'!$D:$D,$D89,'VISSIM Travel Time Outputs'!$A:$A,"AVG",'VISSIM Travel Time Outputs'!$B:$B,DW$9)),"-")</f>
        <v>-</v>
      </c>
      <c r="DX89" s="34" t="str">
        <f>IFERROR(TIME(0,0,AVERAGEIFS('VISSIM Travel Time Outputs'!$K:$K,'VISSIM Travel Time Outputs'!$D:$D,$D89,'VISSIM Travel Time Outputs'!$A:$A,"AVG",'VISSIM Travel Time Outputs'!$B:$B,DX$9)),"-")</f>
        <v>-</v>
      </c>
      <c r="DY89" s="34" t="str">
        <f>IFERROR(TIME(0,0,AVERAGEIFS('VISSIM Travel Time Outputs'!$K:$K,'VISSIM Travel Time Outputs'!$D:$D,$D89,'VISSIM Travel Time Outputs'!$A:$A,"AVG",'VISSIM Travel Time Outputs'!$B:$B,DY$9)),"-")</f>
        <v>-</v>
      </c>
      <c r="DZ89" s="34" t="str">
        <f>IFERROR(TIME(0,0,AVERAGEIFS('VISSIM Travel Time Outputs'!$K:$K,'VISSIM Travel Time Outputs'!$D:$D,$D89,'VISSIM Travel Time Outputs'!$A:$A,"AVG",'VISSIM Travel Time Outputs'!$B:$B,DZ$9)),"-")</f>
        <v>-</v>
      </c>
      <c r="EA89" s="34" t="str">
        <f>IFERROR(TIME(0,0,AVERAGEIFS('VISSIM Travel Time Outputs'!$K:$K,'VISSIM Travel Time Outputs'!$D:$D,$D89,'VISSIM Travel Time Outputs'!$A:$A,"AVG",'VISSIM Travel Time Outputs'!$B:$B,EA$9)),"-")</f>
        <v>-</v>
      </c>
      <c r="EB89" s="34" t="str">
        <f>IFERROR(TIME(0,0,AVERAGEIFS('VISSIM Travel Time Outputs'!$K:$K,'VISSIM Travel Time Outputs'!$D:$D,$D89,'VISSIM Travel Time Outputs'!$A:$A,"AVG",'VISSIM Travel Time Outputs'!$B:$B,EB$9)),"-")</f>
        <v>-</v>
      </c>
      <c r="EC89" s="34" t="str">
        <f>IFERROR(TIME(0,0,AVERAGEIFS('VISSIM Travel Time Outputs'!$K:$K,'VISSIM Travel Time Outputs'!$D:$D,$D89,'VISSIM Travel Time Outputs'!$A:$A,"AVG",'VISSIM Travel Time Outputs'!$B:$B,EC$9)),"-")</f>
        <v>-</v>
      </c>
      <c r="ED89" s="34" t="str">
        <f>IFERROR(TIME(0,0,AVERAGEIFS('VISSIM Travel Time Outputs'!$K:$K,'VISSIM Travel Time Outputs'!$D:$D,$D89,'VISSIM Travel Time Outputs'!$A:$A,"AVG",'VISSIM Travel Time Outputs'!$B:$B,ED$9)),"-")</f>
        <v>-</v>
      </c>
      <c r="EE89" s="34" t="str">
        <f>IFERROR(TIME(0,0,AVERAGEIFS('VISSIM Travel Time Outputs'!$K:$K,'VISSIM Travel Time Outputs'!$D:$D,$D89,'VISSIM Travel Time Outputs'!$A:$A,"AVG",'VISSIM Travel Time Outputs'!$B:$B,EE$9)),"-")</f>
        <v>-</v>
      </c>
      <c r="EF89" s="34" t="str">
        <f>IFERROR(TIME(0,0,AVERAGEIFS('VISSIM Travel Time Outputs'!$K:$K,'VISSIM Travel Time Outputs'!$D:$D,$D89,'VISSIM Travel Time Outputs'!$A:$A,"AVG",'VISSIM Travel Time Outputs'!$B:$B,EF$9)),"-")</f>
        <v>-</v>
      </c>
      <c r="EG89" s="34" t="str">
        <f>IFERROR(TIME(0,0,AVERAGEIFS('VISSIM Travel Time Outputs'!$K:$K,'VISSIM Travel Time Outputs'!$D:$D,$D89,'VISSIM Travel Time Outputs'!$A:$A,"AVG",'VISSIM Travel Time Outputs'!$B:$B,EG$9)),"-")</f>
        <v>-</v>
      </c>
      <c r="EH89" s="34" t="str">
        <f>IFERROR(TIME(0,0,AVERAGEIFS('VISSIM Travel Time Outputs'!$K:$K,'VISSIM Travel Time Outputs'!$D:$D,$D89,'VISSIM Travel Time Outputs'!$A:$A,"AVG",'VISSIM Travel Time Outputs'!$B:$B,EH$9)),"-")</f>
        <v>-</v>
      </c>
      <c r="EI89" s="134" t="str">
        <f>IFERROR(TIME(0,0,AVERAGEIFS('VISSIM Travel Time Outputs'!$K:$K,'VISSIM Travel Time Outputs'!$D:$D,$D89,'VISSIM Travel Time Outputs'!$A:$A,"AVG",'VISSIM Travel Time Outputs'!$B:$B,EI$9)),"-")</f>
        <v>-</v>
      </c>
      <c r="EJ89" s="126"/>
      <c r="EK89" s="323" t="str">
        <f>IFERROR(AVERAGEIFS('VISSIM Travel Time Outputs'!$H:$H,'VISSIM Travel Time Outputs'!$D:$D,$D89,'VISSIM Travel Time Outputs'!$A:$A,"AVG",'VISSIM Travel Time Outputs'!$B:$B,EK$9),"-")</f>
        <v>-</v>
      </c>
      <c r="EL89" s="324" t="str">
        <f>IFERROR(AVERAGEIFS('VISSIM Travel Time Outputs'!$H:$H,'VISSIM Travel Time Outputs'!$D:$D,$D89,'VISSIM Travel Time Outputs'!$A:$A,"AVG",'VISSIM Travel Time Outputs'!$B:$B,EL$9),"-")</f>
        <v>-</v>
      </c>
      <c r="EM89" s="324" t="str">
        <f>IFERROR(AVERAGEIFS('VISSIM Travel Time Outputs'!$H:$H,'VISSIM Travel Time Outputs'!$D:$D,$D89,'VISSIM Travel Time Outputs'!$A:$A,"AVG",'VISSIM Travel Time Outputs'!$B:$B,EM$9),"-")</f>
        <v>-</v>
      </c>
      <c r="EN89" s="324" t="str">
        <f>IFERROR(AVERAGEIFS('VISSIM Travel Time Outputs'!$H:$H,'VISSIM Travel Time Outputs'!$D:$D,$D89,'VISSIM Travel Time Outputs'!$A:$A,"AVG",'VISSIM Travel Time Outputs'!$B:$B,EN$9),"-")</f>
        <v>-</v>
      </c>
      <c r="EO89" s="324" t="str">
        <f>IFERROR(AVERAGEIFS('VISSIM Travel Time Outputs'!$H:$H,'VISSIM Travel Time Outputs'!$D:$D,$D89,'VISSIM Travel Time Outputs'!$A:$A,"AVG",'VISSIM Travel Time Outputs'!$B:$B,EO$9),"-")</f>
        <v>-</v>
      </c>
      <c r="EP89" s="324" t="str">
        <f>IFERROR(AVERAGEIFS('VISSIM Travel Time Outputs'!$H:$H,'VISSIM Travel Time Outputs'!$D:$D,$D89,'VISSIM Travel Time Outputs'!$A:$A,"AVG",'VISSIM Travel Time Outputs'!$B:$B,EP$9),"-")</f>
        <v>-</v>
      </c>
      <c r="EQ89" s="324" t="str">
        <f>IFERROR(AVERAGEIFS('VISSIM Travel Time Outputs'!$H:$H,'VISSIM Travel Time Outputs'!$D:$D,$D89,'VISSIM Travel Time Outputs'!$A:$A,"AVG",'VISSIM Travel Time Outputs'!$B:$B,EQ$9),"-")</f>
        <v>-</v>
      </c>
      <c r="ER89" s="324" t="str">
        <f>IFERROR(AVERAGEIFS('VISSIM Travel Time Outputs'!$H:$H,'VISSIM Travel Time Outputs'!$D:$D,$D89,'VISSIM Travel Time Outputs'!$A:$A,"AVG",'VISSIM Travel Time Outputs'!$B:$B,ER$9),"-")</f>
        <v>-</v>
      </c>
      <c r="ES89" s="324" t="str">
        <f>IFERROR(AVERAGEIFS('VISSIM Travel Time Outputs'!$H:$H,'VISSIM Travel Time Outputs'!$D:$D,$D89,'VISSIM Travel Time Outputs'!$A:$A,"AVG",'VISSIM Travel Time Outputs'!$B:$B,ES$9),"-")</f>
        <v>-</v>
      </c>
      <c r="ET89" s="324" t="str">
        <f>IFERROR(AVERAGEIFS('VISSIM Travel Time Outputs'!$H:$H,'VISSIM Travel Time Outputs'!$D:$D,$D89,'VISSIM Travel Time Outputs'!$A:$A,"AVG",'VISSIM Travel Time Outputs'!$B:$B,ET$9),"-")</f>
        <v>-</v>
      </c>
      <c r="EU89" s="324" t="str">
        <f>IFERROR(AVERAGEIFS('VISSIM Travel Time Outputs'!$H:$H,'VISSIM Travel Time Outputs'!$D:$D,$D89,'VISSIM Travel Time Outputs'!$A:$A,"AVG",'VISSIM Travel Time Outputs'!$B:$B,EU$9),"-")</f>
        <v>-</v>
      </c>
      <c r="EV89" s="324" t="str">
        <f>IFERROR(AVERAGEIFS('VISSIM Travel Time Outputs'!$H:$H,'VISSIM Travel Time Outputs'!$D:$D,$D89,'VISSIM Travel Time Outputs'!$A:$A,"AVG",'VISSIM Travel Time Outputs'!$B:$B,EV$9),"-")</f>
        <v>-</v>
      </c>
      <c r="EW89" s="324" t="str">
        <f>IFERROR(AVERAGEIFS('VISSIM Travel Time Outputs'!$H:$H,'VISSIM Travel Time Outputs'!$D:$D,$D89,'VISSIM Travel Time Outputs'!$A:$A,"AVG",'VISSIM Travel Time Outputs'!$B:$B,EW$9),"-")</f>
        <v>-</v>
      </c>
      <c r="EX89" s="324" t="str">
        <f>IFERROR(AVERAGEIFS('VISSIM Travel Time Outputs'!$H:$H,'VISSIM Travel Time Outputs'!$D:$D,$D89,'VISSIM Travel Time Outputs'!$A:$A,"AVG",'VISSIM Travel Time Outputs'!$B:$B,EX$9),"-")</f>
        <v>-</v>
      </c>
      <c r="EY89" s="324" t="str">
        <f>IFERROR(AVERAGEIFS('VISSIM Travel Time Outputs'!$H:$H,'VISSIM Travel Time Outputs'!$D:$D,$D89,'VISSIM Travel Time Outputs'!$A:$A,"AVG",'VISSIM Travel Time Outputs'!$B:$B,EY$9),"-")</f>
        <v>-</v>
      </c>
      <c r="EZ89" s="325" t="str">
        <f>IFERROR(AVERAGEIFS('VISSIM Travel Time Outputs'!$H:$H,'VISSIM Travel Time Outputs'!$D:$D,$D89,'VISSIM Travel Time Outputs'!$A:$A,"AVG",'VISSIM Travel Time Outputs'!$B:$B,EZ$9),"-")</f>
        <v>-</v>
      </c>
      <c r="FA89" s="254"/>
      <c r="FB89" s="209" t="str">
        <f t="shared" si="44"/>
        <v>--</v>
      </c>
      <c r="FC89" s="354" t="str">
        <f t="shared" si="45"/>
        <v>--</v>
      </c>
      <c r="FD89" s="325">
        <f t="shared" si="46"/>
        <v>0</v>
      </c>
      <c r="FE89" s="331"/>
      <c r="FF89" s="209" t="str">
        <f>IFERROR(GETPIVOTDATA("Average of TRAVTM(40)",#REF!,"TIMEINT",FF$9,"VEHICLETRAVELTIMEMEASUREMENT",$D89)/3600/24,"--")</f>
        <v>--</v>
      </c>
      <c r="FG89" s="34" t="str">
        <f>IFERROR(GETPIVOTDATA("Average of TRAVTM(40)",#REF!,"TIMEINT",FG$9,"VEHICLETRAVELTIMEMEASUREMENT",$D89)/3600/24,"--")</f>
        <v>--</v>
      </c>
      <c r="FH89" s="34" t="str">
        <f>IFERROR(GETPIVOTDATA("Average of TRAVTM(40)",#REF!,"TIMEINT",FH$9,"VEHICLETRAVELTIMEMEASUREMENT",$D89)/3600/24,"--")</f>
        <v>--</v>
      </c>
      <c r="FI89" s="34" t="str">
        <f>IFERROR(GETPIVOTDATA("Average of TRAVTM(40)",#REF!,"TIMEINT",FI$9,"VEHICLETRAVELTIMEMEASUREMENT",$D89)/3600/24,"--")</f>
        <v>--</v>
      </c>
      <c r="FJ89" s="34" t="str">
        <f>IFERROR(GETPIVOTDATA("Average of TRAVTM(40)",#REF!,"TIMEINT",FJ$9,"VEHICLETRAVELTIMEMEASUREMENT",$D89)/3600/24,"--")</f>
        <v>--</v>
      </c>
      <c r="FK89" s="34" t="str">
        <f>IFERROR(GETPIVOTDATA("Average of TRAVTM(40)",#REF!,"TIMEINT",FK$9,"VEHICLETRAVELTIMEMEASUREMENT",$D89)/3600/24,"--")</f>
        <v>--</v>
      </c>
      <c r="FL89" s="34" t="str">
        <f>IFERROR(GETPIVOTDATA("Average of TRAVTM(40)",#REF!,"TIMEINT",FL$9,"VEHICLETRAVELTIMEMEASUREMENT",$D89)/3600/24,"--")</f>
        <v>--</v>
      </c>
      <c r="FM89" s="34" t="str">
        <f>IFERROR(GETPIVOTDATA("Average of TRAVTM(40)",#REF!,"TIMEINT",FM$9,"VEHICLETRAVELTIMEMEASUREMENT",$D89)/3600/24,"--")</f>
        <v>--</v>
      </c>
      <c r="FN89" s="34" t="str">
        <f>IFERROR(GETPIVOTDATA("Average of TRAVTM(40)",#REF!,"TIMEINT",FN$9,"VEHICLETRAVELTIMEMEASUREMENT",$D89)/3600/24,"--")</f>
        <v>--</v>
      </c>
      <c r="FO89" s="34" t="str">
        <f>IFERROR(GETPIVOTDATA("Average of TRAVTM(40)",#REF!,"TIMEINT",FO$9,"VEHICLETRAVELTIMEMEASUREMENT",$D89)/3600/24,"--")</f>
        <v>--</v>
      </c>
      <c r="FP89" s="34" t="str">
        <f>IFERROR(GETPIVOTDATA("Average of TRAVTM(40)",#REF!,"TIMEINT",FP$9,"VEHICLETRAVELTIMEMEASUREMENT",$D89)/3600/24,"--")</f>
        <v>--</v>
      </c>
      <c r="FQ89" s="34" t="str">
        <f>IFERROR(GETPIVOTDATA("Average of TRAVTM(40)",#REF!,"TIMEINT",FQ$9,"VEHICLETRAVELTIMEMEASUREMENT",$D89)/3600/24,"--")</f>
        <v>--</v>
      </c>
      <c r="FR89" s="34" t="str">
        <f>IFERROR(GETPIVOTDATA("Average of TRAVTM(40)",#REF!,"TIMEINT",FR$9,"VEHICLETRAVELTIMEMEASUREMENT",$D89)/3600/24,"--")</f>
        <v>--</v>
      </c>
      <c r="FS89" s="34" t="str">
        <f>IFERROR(GETPIVOTDATA("Average of TRAVTM(40)",#REF!,"TIMEINT",FS$9,"VEHICLETRAVELTIMEMEASUREMENT",$D89)/3600/24,"--")</f>
        <v>--</v>
      </c>
      <c r="FT89" s="34" t="str">
        <f>IFERROR(GETPIVOTDATA("Average of TRAVTM(40)",#REF!,"TIMEINT",FT$9,"VEHICLETRAVELTIMEMEASUREMENT",$D89)/3600/24,"--")</f>
        <v>--</v>
      </c>
      <c r="FU89" s="134" t="str">
        <f>IFERROR(GETPIVOTDATA("Average of TRAVTM(40)",#REF!,"TIMEINT",FU$9,"VEHICLETRAVELTIMEMEASUREMENT",$D89)/3600/24,"--")</f>
        <v>--</v>
      </c>
      <c r="FV89" s="331"/>
      <c r="FW89" s="323" t="str">
        <f>IFERROR(GETPIVOTDATA("Average of VEHS(40)",#REF!,"TIMEINT",FW$9,"VEHICLETRAVELTIMEMEASUREMENT",$D89),"--")</f>
        <v>--</v>
      </c>
      <c r="FX89" s="324" t="str">
        <f>IFERROR(GETPIVOTDATA("Average of VEHS(40)",#REF!,"TIMEINT",FX$9,"VEHICLETRAVELTIMEMEASUREMENT",$D89),"--")</f>
        <v>--</v>
      </c>
      <c r="FY89" s="324" t="str">
        <f>IFERROR(GETPIVOTDATA("Average of VEHS(40)",#REF!,"TIMEINT",FY$9,"VEHICLETRAVELTIMEMEASUREMENT",$D89),"--")</f>
        <v>--</v>
      </c>
      <c r="FZ89" s="324" t="str">
        <f>IFERROR(GETPIVOTDATA("Average of VEHS(40)",#REF!,"TIMEINT",FZ$9,"VEHICLETRAVELTIMEMEASUREMENT",$D89),"--")</f>
        <v>--</v>
      </c>
      <c r="GA89" s="324" t="str">
        <f>IFERROR(GETPIVOTDATA("Average of VEHS(40)",#REF!,"TIMEINT",GA$9,"VEHICLETRAVELTIMEMEASUREMENT",$D89),"--")</f>
        <v>--</v>
      </c>
      <c r="GB89" s="324" t="str">
        <f>IFERROR(GETPIVOTDATA("Average of VEHS(40)",#REF!,"TIMEINT",GB$9,"VEHICLETRAVELTIMEMEASUREMENT",$D89),"--")</f>
        <v>--</v>
      </c>
      <c r="GC89" s="324" t="str">
        <f>IFERROR(GETPIVOTDATA("Average of VEHS(40)",#REF!,"TIMEINT",GC$9,"VEHICLETRAVELTIMEMEASUREMENT",$D89),"--")</f>
        <v>--</v>
      </c>
      <c r="GD89" s="324" t="str">
        <f>IFERROR(GETPIVOTDATA("Average of VEHS(40)",#REF!,"TIMEINT",GD$9,"VEHICLETRAVELTIMEMEASUREMENT",$D89),"--")</f>
        <v>--</v>
      </c>
      <c r="GE89" s="324" t="str">
        <f>IFERROR(GETPIVOTDATA("Average of VEHS(40)",#REF!,"TIMEINT",GE$9,"VEHICLETRAVELTIMEMEASUREMENT",$D89),"--")</f>
        <v>--</v>
      </c>
      <c r="GF89" s="324" t="str">
        <f>IFERROR(GETPIVOTDATA("Average of VEHS(40)",#REF!,"TIMEINT",GF$9,"VEHICLETRAVELTIMEMEASUREMENT",$D89),"--")</f>
        <v>--</v>
      </c>
      <c r="GG89" s="324" t="str">
        <f>IFERROR(GETPIVOTDATA("Average of VEHS(40)",#REF!,"TIMEINT",GG$9,"VEHICLETRAVELTIMEMEASUREMENT",$D89),"--")</f>
        <v>--</v>
      </c>
      <c r="GH89" s="324" t="str">
        <f>IFERROR(GETPIVOTDATA("Average of VEHS(40)",#REF!,"TIMEINT",GH$9,"VEHICLETRAVELTIMEMEASUREMENT",$D89),"--")</f>
        <v>--</v>
      </c>
      <c r="GI89" s="324" t="str">
        <f>IFERROR(GETPIVOTDATA("Average of VEHS(40)",#REF!,"TIMEINT",GI$9,"VEHICLETRAVELTIMEMEASUREMENT",$D89),"--")</f>
        <v>--</v>
      </c>
      <c r="GJ89" s="324" t="str">
        <f>IFERROR(GETPIVOTDATA("Average of VEHS(40)",#REF!,"TIMEINT",GJ$9,"VEHICLETRAVELTIMEMEASUREMENT",$D89),"--")</f>
        <v>--</v>
      </c>
      <c r="GK89" s="324" t="str">
        <f>IFERROR(GETPIVOTDATA("Average of VEHS(40)",#REF!,"TIMEINT",GK$9,"VEHICLETRAVELTIMEMEASUREMENT",$D89),"--")</f>
        <v>--</v>
      </c>
      <c r="GL89" s="325" t="str">
        <f>IFERROR(GETPIVOTDATA("Average of VEHS(40)",#REF!,"TIMEINT",GL$9,"VEHICLETRAVELTIMEMEASUREMENT",$D89),"--")</f>
        <v>--</v>
      </c>
      <c r="GM89" s="331"/>
      <c r="GN89" s="209" t="str">
        <f t="shared" si="47"/>
        <v>--</v>
      </c>
      <c r="GO89" s="354" t="str">
        <f t="shared" si="48"/>
        <v>--</v>
      </c>
      <c r="GP89" s="325">
        <f t="shared" si="49"/>
        <v>0</v>
      </c>
      <c r="GQ89" s="331"/>
      <c r="GR89" s="209" t="str">
        <f>IFERROR(GETPIVOTDATA("Average of TRAVTM(60)",#REF!,"TIMEINT",GR$9,"VEHICLETRAVELTIMEMEASUREMENT",$D89)/3600/24,"--")</f>
        <v>--</v>
      </c>
      <c r="GS89" s="34" t="str">
        <f>IFERROR(GETPIVOTDATA("Average of TRAVTM(60)",#REF!,"TIMEINT",GS$9,"VEHICLETRAVELTIMEMEASUREMENT",$D89)/3600/24,"--")</f>
        <v>--</v>
      </c>
      <c r="GT89" s="34" t="str">
        <f>IFERROR(GETPIVOTDATA("Average of TRAVTM(60)",#REF!,"TIMEINT",GT$9,"VEHICLETRAVELTIMEMEASUREMENT",$D89)/3600/24,"--")</f>
        <v>--</v>
      </c>
      <c r="GU89" s="34" t="str">
        <f>IFERROR(GETPIVOTDATA("Average of TRAVTM(60)",#REF!,"TIMEINT",GU$9,"VEHICLETRAVELTIMEMEASUREMENT",$D89)/3600/24,"--")</f>
        <v>--</v>
      </c>
      <c r="GV89" s="34" t="str">
        <f>IFERROR(GETPIVOTDATA("Average of TRAVTM(60)",#REF!,"TIMEINT",GV$9,"VEHICLETRAVELTIMEMEASUREMENT",$D89)/3600/24,"--")</f>
        <v>--</v>
      </c>
      <c r="GW89" s="34" t="str">
        <f>IFERROR(GETPIVOTDATA("Average of TRAVTM(60)",#REF!,"TIMEINT",GW$9,"VEHICLETRAVELTIMEMEASUREMENT",$D89)/3600/24,"--")</f>
        <v>--</v>
      </c>
      <c r="GX89" s="34" t="str">
        <f>IFERROR(GETPIVOTDATA("Average of TRAVTM(60)",#REF!,"TIMEINT",GX$9,"VEHICLETRAVELTIMEMEASUREMENT",$D89)/3600/24,"--")</f>
        <v>--</v>
      </c>
      <c r="GY89" s="34" t="str">
        <f>IFERROR(GETPIVOTDATA("Average of TRAVTM(60)",#REF!,"TIMEINT",GY$9,"VEHICLETRAVELTIMEMEASUREMENT",$D89)/3600/24,"--")</f>
        <v>--</v>
      </c>
      <c r="GZ89" s="34" t="str">
        <f>IFERROR(GETPIVOTDATA("Average of TRAVTM(60)",#REF!,"TIMEINT",GZ$9,"VEHICLETRAVELTIMEMEASUREMENT",$D89)/3600/24,"--")</f>
        <v>--</v>
      </c>
      <c r="HA89" s="34" t="str">
        <f>IFERROR(GETPIVOTDATA("Average of TRAVTM(60)",#REF!,"TIMEINT",HA$9,"VEHICLETRAVELTIMEMEASUREMENT",$D89)/3600/24,"--")</f>
        <v>--</v>
      </c>
      <c r="HB89" s="34" t="str">
        <f>IFERROR(GETPIVOTDATA("Average of TRAVTM(60)",#REF!,"TIMEINT",HB$9,"VEHICLETRAVELTIMEMEASUREMENT",$D89)/3600/24,"--")</f>
        <v>--</v>
      </c>
      <c r="HC89" s="34" t="str">
        <f>IFERROR(GETPIVOTDATA("Average of TRAVTM(60)",#REF!,"TIMEINT",HC$9,"VEHICLETRAVELTIMEMEASUREMENT",$D89)/3600/24,"--")</f>
        <v>--</v>
      </c>
      <c r="HD89" s="34" t="str">
        <f>IFERROR(GETPIVOTDATA("Average of TRAVTM(60)",#REF!,"TIMEINT",HD$9,"VEHICLETRAVELTIMEMEASUREMENT",$D89)/3600/24,"--")</f>
        <v>--</v>
      </c>
      <c r="HE89" s="34" t="str">
        <f>IFERROR(GETPIVOTDATA("Average of TRAVTM(60)",#REF!,"TIMEINT",HE$9,"VEHICLETRAVELTIMEMEASUREMENT",$D89)/3600/24,"--")</f>
        <v>--</v>
      </c>
      <c r="HF89" s="34" t="str">
        <f>IFERROR(GETPIVOTDATA("Average of TRAVTM(60)",#REF!,"TIMEINT",HF$9,"VEHICLETRAVELTIMEMEASUREMENT",$D89)/3600/24,"--")</f>
        <v>--</v>
      </c>
      <c r="HG89" s="134" t="str">
        <f>IFERROR(GETPIVOTDATA("Average of TRAVTM(60)",#REF!,"TIMEINT",HG$9,"VEHICLETRAVELTIMEMEASUREMENT",$D89)/3600/24,"--")</f>
        <v>--</v>
      </c>
      <c r="HH89" s="331"/>
      <c r="HI89" s="323" t="str">
        <f>IFERROR(GETPIVOTDATA("Average of VEHS(60)",#REF!,"TIMEINT",HI$9,"VEHICLETRAVELTIMEMEASUREMENT",$D89),"--")</f>
        <v>--</v>
      </c>
      <c r="HJ89" s="324" t="str">
        <f>IFERROR(GETPIVOTDATA("Average of VEHS(60)",#REF!,"TIMEINT",HJ$9,"VEHICLETRAVELTIMEMEASUREMENT",$D89),"--")</f>
        <v>--</v>
      </c>
      <c r="HK89" s="324" t="str">
        <f>IFERROR(GETPIVOTDATA("Average of VEHS(60)",#REF!,"TIMEINT",HK$9,"VEHICLETRAVELTIMEMEASUREMENT",$D89),"--")</f>
        <v>--</v>
      </c>
      <c r="HL89" s="324" t="str">
        <f>IFERROR(GETPIVOTDATA("Average of VEHS(60)",#REF!,"TIMEINT",HL$9,"VEHICLETRAVELTIMEMEASUREMENT",$D89),"--")</f>
        <v>--</v>
      </c>
      <c r="HM89" s="324" t="str">
        <f>IFERROR(GETPIVOTDATA("Average of VEHS(60)",#REF!,"TIMEINT",HM$9,"VEHICLETRAVELTIMEMEASUREMENT",$D89),"--")</f>
        <v>--</v>
      </c>
      <c r="HN89" s="324" t="str">
        <f>IFERROR(GETPIVOTDATA("Average of VEHS(60)",#REF!,"TIMEINT",HN$9,"VEHICLETRAVELTIMEMEASUREMENT",$D89),"--")</f>
        <v>--</v>
      </c>
      <c r="HO89" s="324" t="str">
        <f>IFERROR(GETPIVOTDATA("Average of VEHS(60)",#REF!,"TIMEINT",HO$9,"VEHICLETRAVELTIMEMEASUREMENT",$D89),"--")</f>
        <v>--</v>
      </c>
      <c r="HP89" s="324" t="str">
        <f>IFERROR(GETPIVOTDATA("Average of VEHS(60)",#REF!,"TIMEINT",HP$9,"VEHICLETRAVELTIMEMEASUREMENT",$D89),"--")</f>
        <v>--</v>
      </c>
      <c r="HQ89" s="324" t="str">
        <f>IFERROR(GETPIVOTDATA("Average of VEHS(60)",#REF!,"TIMEINT",HQ$9,"VEHICLETRAVELTIMEMEASUREMENT",$D89),"--")</f>
        <v>--</v>
      </c>
      <c r="HR89" s="324" t="str">
        <f>IFERROR(GETPIVOTDATA("Average of VEHS(60)",#REF!,"TIMEINT",HR$9,"VEHICLETRAVELTIMEMEASUREMENT",$D89),"--")</f>
        <v>--</v>
      </c>
      <c r="HS89" s="324" t="str">
        <f>IFERROR(GETPIVOTDATA("Average of VEHS(60)",#REF!,"TIMEINT",HS$9,"VEHICLETRAVELTIMEMEASUREMENT",$D89),"--")</f>
        <v>--</v>
      </c>
      <c r="HT89" s="324" t="str">
        <f>IFERROR(GETPIVOTDATA("Average of VEHS(60)",#REF!,"TIMEINT",HT$9,"VEHICLETRAVELTIMEMEASUREMENT",$D89),"--")</f>
        <v>--</v>
      </c>
      <c r="HU89" s="324" t="str">
        <f>IFERROR(GETPIVOTDATA("Average of VEHS(60)",#REF!,"TIMEINT",HU$9,"VEHICLETRAVELTIMEMEASUREMENT",$D89),"--")</f>
        <v>--</v>
      </c>
      <c r="HV89" s="324" t="str">
        <f>IFERROR(GETPIVOTDATA("Average of VEHS(60)",#REF!,"TIMEINT",HV$9,"VEHICLETRAVELTIMEMEASUREMENT",$D89),"--")</f>
        <v>--</v>
      </c>
      <c r="HW89" s="324" t="str">
        <f>IFERROR(GETPIVOTDATA("Average of VEHS(60)",#REF!,"TIMEINT",HW$9,"VEHICLETRAVELTIMEMEASUREMENT",$D89),"--")</f>
        <v>--</v>
      </c>
      <c r="HX89" s="325" t="str">
        <f>IFERROR(GETPIVOTDATA("Average of VEHS(60)",#REF!,"TIMEINT",HX$9,"VEHICLETRAVELTIMEMEASUREMENT",$D89),"--")</f>
        <v>--</v>
      </c>
      <c r="HY89" s="331"/>
      <c r="HZ89" s="209" t="str">
        <f t="shared" si="50"/>
        <v>--</v>
      </c>
      <c r="IA89" s="354" t="str">
        <f t="shared" si="51"/>
        <v>--</v>
      </c>
      <c r="IB89" s="325">
        <f t="shared" si="52"/>
        <v>0</v>
      </c>
      <c r="IC89" s="638"/>
      <c r="ID89" s="323" t="str">
        <f>IFERROR(AVERAGEIFS('VISSIM Travel Time Outputs'!#REF!,'VISSIM Travel Time Outputs'!#REF!,$D89,'VISSIM Travel Time Outputs'!#REF!,"AVG",'VISSIM Travel Time Outputs'!#REF!,ID$9),"-")</f>
        <v>-</v>
      </c>
      <c r="IE89" s="324" t="str">
        <f>IFERROR(AVERAGEIFS('VISSIM Travel Time Outputs'!#REF!,'VISSIM Travel Time Outputs'!#REF!,$D89,'VISSIM Travel Time Outputs'!#REF!,"AVG",'VISSIM Travel Time Outputs'!#REF!,IE$9),"-")</f>
        <v>-</v>
      </c>
      <c r="IF89" s="324" t="str">
        <f>IFERROR(AVERAGEIFS('VISSIM Travel Time Outputs'!#REF!,'VISSIM Travel Time Outputs'!#REF!,$D89,'VISSIM Travel Time Outputs'!#REF!,"AVG",'VISSIM Travel Time Outputs'!#REF!,IF$9),"-")</f>
        <v>-</v>
      </c>
      <c r="IG89" s="324" t="str">
        <f>IFERROR(AVERAGEIFS('VISSIM Travel Time Outputs'!#REF!,'VISSIM Travel Time Outputs'!#REF!,$D89,'VISSIM Travel Time Outputs'!#REF!,"AVG",'VISSIM Travel Time Outputs'!#REF!,IG$9),"-")</f>
        <v>-</v>
      </c>
      <c r="IH89" s="324" t="str">
        <f>IFERROR(AVERAGEIFS('VISSIM Travel Time Outputs'!#REF!,'VISSIM Travel Time Outputs'!#REF!,$D89,'VISSIM Travel Time Outputs'!#REF!,"AVG",'VISSIM Travel Time Outputs'!#REF!,IH$9),"-")</f>
        <v>-</v>
      </c>
      <c r="II89" s="324" t="str">
        <f>IFERROR(AVERAGEIFS('VISSIM Travel Time Outputs'!#REF!,'VISSIM Travel Time Outputs'!#REF!,$D89,'VISSIM Travel Time Outputs'!#REF!,"AVG",'VISSIM Travel Time Outputs'!#REF!,II$9),"-")</f>
        <v>-</v>
      </c>
      <c r="IJ89" s="324" t="str">
        <f>IFERROR(AVERAGEIFS('VISSIM Travel Time Outputs'!#REF!,'VISSIM Travel Time Outputs'!#REF!,$D89,'VISSIM Travel Time Outputs'!#REF!,"AVG",'VISSIM Travel Time Outputs'!#REF!,IJ$9),"-")</f>
        <v>-</v>
      </c>
      <c r="IK89" s="324" t="str">
        <f>IFERROR(AVERAGEIFS('VISSIM Travel Time Outputs'!#REF!,'VISSIM Travel Time Outputs'!#REF!,$D89,'VISSIM Travel Time Outputs'!#REF!,"AVG",'VISSIM Travel Time Outputs'!#REF!,IK$9),"-")</f>
        <v>-</v>
      </c>
      <c r="IL89" s="324" t="str">
        <f>IFERROR(AVERAGEIFS('VISSIM Travel Time Outputs'!#REF!,'VISSIM Travel Time Outputs'!#REF!,$D89,'VISSIM Travel Time Outputs'!#REF!,"AVG",'VISSIM Travel Time Outputs'!#REF!,IL$9),"-")</f>
        <v>-</v>
      </c>
      <c r="IM89" s="324" t="str">
        <f>IFERROR(AVERAGEIFS('VISSIM Travel Time Outputs'!#REF!,'VISSIM Travel Time Outputs'!#REF!,$D89,'VISSIM Travel Time Outputs'!#REF!,"AVG",'VISSIM Travel Time Outputs'!#REF!,IM$9),"-")</f>
        <v>-</v>
      </c>
      <c r="IN89" s="324" t="str">
        <f>IFERROR(AVERAGEIFS('VISSIM Travel Time Outputs'!#REF!,'VISSIM Travel Time Outputs'!#REF!,$D89,'VISSIM Travel Time Outputs'!#REF!,"AVG",'VISSIM Travel Time Outputs'!#REF!,IN$9),"-")</f>
        <v>-</v>
      </c>
      <c r="IO89" s="324" t="str">
        <f>IFERROR(AVERAGEIFS('VISSIM Travel Time Outputs'!#REF!,'VISSIM Travel Time Outputs'!#REF!,$D89,'VISSIM Travel Time Outputs'!#REF!,"AVG",'VISSIM Travel Time Outputs'!#REF!,IO$9),"-")</f>
        <v>-</v>
      </c>
      <c r="IP89" s="324" t="str">
        <f>IFERROR(AVERAGEIFS('VISSIM Travel Time Outputs'!#REF!,'VISSIM Travel Time Outputs'!#REF!,$D89,'VISSIM Travel Time Outputs'!#REF!,"AVG",'VISSIM Travel Time Outputs'!#REF!,IP$9),"-")</f>
        <v>-</v>
      </c>
      <c r="IQ89" s="324" t="str">
        <f>IFERROR(AVERAGEIFS('VISSIM Travel Time Outputs'!#REF!,'VISSIM Travel Time Outputs'!#REF!,$D89,'VISSIM Travel Time Outputs'!#REF!,"AVG",'VISSIM Travel Time Outputs'!#REF!,IQ$9),"-")</f>
        <v>-</v>
      </c>
      <c r="IR89" s="324" t="str">
        <f>IFERROR(AVERAGEIFS('VISSIM Travel Time Outputs'!#REF!,'VISSIM Travel Time Outputs'!#REF!,$D89,'VISSIM Travel Time Outputs'!#REF!,"AVG",'VISSIM Travel Time Outputs'!#REF!,IR$9),"-")</f>
        <v>-</v>
      </c>
      <c r="IS89" s="325" t="str">
        <f>IFERROR(AVERAGEIFS('VISSIM Travel Time Outputs'!#REF!,'VISSIM Travel Time Outputs'!#REF!,$D89,'VISSIM Travel Time Outputs'!#REF!,"AVG",'VISSIM Travel Time Outputs'!#REF!,IS$9),"-")</f>
        <v>-</v>
      </c>
      <c r="IT89" s="325" t="str">
        <f t="shared" si="53"/>
        <v>--</v>
      </c>
    </row>
    <row r="90" spans="1:254" x14ac:dyDescent="0.35">
      <c r="A90" s="252" t="str">
        <f t="shared" si="34"/>
        <v>H</v>
      </c>
      <c r="B90" s="319">
        <f t="shared" si="54"/>
        <v>81</v>
      </c>
      <c r="C90" s="413">
        <f>INDEX('Input - Travel Times'!$B$3:$AH$103,MATCH($B90,'Input - Travel Times'!$B$3:$B$103,0),MATCH(C$9,'Input - Travel Times'!$B$3:$AH$3,0))</f>
        <v>0</v>
      </c>
      <c r="D90" s="150">
        <f>INDEX('Input - Travel Times'!$B$3:$AH$103,MATCH($B90,'Input - Travel Times'!$B$3:$B$103,0),MATCH(D$9,'Input - Travel Times'!$B$3:$AH$3,0))</f>
        <v>0</v>
      </c>
      <c r="E90" s="518">
        <f>TIME(0,0,INDEX('Input - Travel Times'!$B$3:$AH$103,MATCH($B90,'Input - Travel Times'!$B$3:$B$103,0),MATCH(E$9,'Input - Travel Times'!$B$3:$AH$3,0)))</f>
        <v>0</v>
      </c>
      <c r="F90" s="518">
        <f>TIME(0,0,INDEX('Input - Travel Times'!$B$3:$AH$103,MATCH($B90,'Input - Travel Times'!$B$3:$B$103,0),MATCH(F$9,'Input - Travel Times'!$B$3:$AH$3,0)))</f>
        <v>0</v>
      </c>
      <c r="G90" s="518">
        <f>TIME(0,0,INDEX('Input - Travel Times'!$B$3:$AH$103,MATCH($B90,'Input - Travel Times'!$B$3:$B$103,0),MATCH(G$9,'Input - Travel Times'!$B$3:$AH$3,0)))</f>
        <v>0</v>
      </c>
      <c r="H90" s="518">
        <f>TIME(0,0,INDEX('Input - Travel Times'!$B$3:$AH$103,MATCH($B90,'Input - Travel Times'!$B$3:$B$103,0),MATCH(H$9,'Input - Travel Times'!$B$3:$AH$3,0)))</f>
        <v>0</v>
      </c>
      <c r="I90" s="130"/>
      <c r="J90" s="209" t="str">
        <f>IFERROR(TIME(0,0,AVERAGEIFS('VISSIM Travel Time Outputs'!$I:$I,'VISSIM Travel Time Outputs'!$D:$D,$D90,'VISSIM Travel Time Outputs'!$A:$A,"AVG",'VISSIM Travel Time Outputs'!$B:$B,J$9)),"-")</f>
        <v>-</v>
      </c>
      <c r="K90" s="34" t="str">
        <f>IFERROR(TIME(0,0,AVERAGEIFS('VISSIM Travel Time Outputs'!$I:$I,'VISSIM Travel Time Outputs'!$D:$D,$D90,'VISSIM Travel Time Outputs'!$A:$A,"AVG",'VISSIM Travel Time Outputs'!$B:$B,K$9)),"-")</f>
        <v>-</v>
      </c>
      <c r="L90" s="34" t="str">
        <f>IFERROR(TIME(0,0,AVERAGEIFS('VISSIM Travel Time Outputs'!$I:$I,'VISSIM Travel Time Outputs'!$D:$D,$D90,'VISSIM Travel Time Outputs'!$A:$A,"AVG",'VISSIM Travel Time Outputs'!$B:$B,L$9)),"-")</f>
        <v>-</v>
      </c>
      <c r="M90" s="34" t="str">
        <f>IFERROR(TIME(0,0,AVERAGEIFS('VISSIM Travel Time Outputs'!$I:$I,'VISSIM Travel Time Outputs'!$D:$D,$D90,'VISSIM Travel Time Outputs'!$A:$A,"AVG",'VISSIM Travel Time Outputs'!$B:$B,M$9)),"-")</f>
        <v>-</v>
      </c>
      <c r="N90" s="34" t="str">
        <f>IFERROR(TIME(0,0,AVERAGEIFS('VISSIM Travel Time Outputs'!$I:$I,'VISSIM Travel Time Outputs'!$D:$D,$D90,'VISSIM Travel Time Outputs'!$A:$A,"AVG",'VISSIM Travel Time Outputs'!$B:$B,N$9)),"-")</f>
        <v>-</v>
      </c>
      <c r="O90" s="34" t="str">
        <f>IFERROR(TIME(0,0,AVERAGEIFS('VISSIM Travel Time Outputs'!$I:$I,'VISSIM Travel Time Outputs'!$D:$D,$D90,'VISSIM Travel Time Outputs'!$A:$A,"AVG",'VISSIM Travel Time Outputs'!$B:$B,O$9)),"-")</f>
        <v>-</v>
      </c>
      <c r="P90" s="34" t="str">
        <f>IFERROR(TIME(0,0,AVERAGEIFS('VISSIM Travel Time Outputs'!$I:$I,'VISSIM Travel Time Outputs'!$D:$D,$D90,'VISSIM Travel Time Outputs'!$A:$A,"AVG",'VISSIM Travel Time Outputs'!$B:$B,P$9)),"-")</f>
        <v>-</v>
      </c>
      <c r="Q90" s="34" t="str">
        <f>IFERROR(TIME(0,0,AVERAGEIFS('VISSIM Travel Time Outputs'!$I:$I,'VISSIM Travel Time Outputs'!$D:$D,$D90,'VISSIM Travel Time Outputs'!$A:$A,"AVG",'VISSIM Travel Time Outputs'!$B:$B,Q$9)),"-")</f>
        <v>-</v>
      </c>
      <c r="R90" s="34" t="str">
        <f>IFERROR(TIME(0,0,AVERAGEIFS('VISSIM Travel Time Outputs'!$I:$I,'VISSIM Travel Time Outputs'!$D:$D,$D90,'VISSIM Travel Time Outputs'!$A:$A,"AVG",'VISSIM Travel Time Outputs'!$B:$B,R$9)),"-")</f>
        <v>-</v>
      </c>
      <c r="S90" s="34" t="str">
        <f>IFERROR(TIME(0,0,AVERAGEIFS('VISSIM Travel Time Outputs'!$I:$I,'VISSIM Travel Time Outputs'!$D:$D,$D90,'VISSIM Travel Time Outputs'!$A:$A,"AVG",'VISSIM Travel Time Outputs'!$B:$B,S$9)),"-")</f>
        <v>-</v>
      </c>
      <c r="T90" s="34" t="str">
        <f>IFERROR(TIME(0,0,AVERAGEIFS('VISSIM Travel Time Outputs'!$I:$I,'VISSIM Travel Time Outputs'!$D:$D,$D90,'VISSIM Travel Time Outputs'!$A:$A,"AVG",'VISSIM Travel Time Outputs'!$B:$B,T$9)),"-")</f>
        <v>-</v>
      </c>
      <c r="U90" s="34" t="str">
        <f>IFERROR(TIME(0,0,AVERAGEIFS('VISSIM Travel Time Outputs'!$I:$I,'VISSIM Travel Time Outputs'!$D:$D,$D90,'VISSIM Travel Time Outputs'!$A:$A,"AVG",'VISSIM Travel Time Outputs'!$B:$B,U$9)),"-")</f>
        <v>-</v>
      </c>
      <c r="V90" s="34" t="str">
        <f>IFERROR(TIME(0,0,AVERAGEIFS('VISSIM Travel Time Outputs'!$I:$I,'VISSIM Travel Time Outputs'!$D:$D,$D90,'VISSIM Travel Time Outputs'!$A:$A,"AVG",'VISSIM Travel Time Outputs'!$B:$B,V$9)),"-")</f>
        <v>-</v>
      </c>
      <c r="W90" s="34" t="str">
        <f>IFERROR(TIME(0,0,AVERAGEIFS('VISSIM Travel Time Outputs'!$I:$I,'VISSIM Travel Time Outputs'!$D:$D,$D90,'VISSIM Travel Time Outputs'!$A:$A,"AVG",'VISSIM Travel Time Outputs'!$B:$B,W$9)),"-")</f>
        <v>-</v>
      </c>
      <c r="X90" s="34" t="str">
        <f>IFERROR(TIME(0,0,AVERAGEIFS('VISSIM Travel Time Outputs'!$I:$I,'VISSIM Travel Time Outputs'!$D:$D,$D90,'VISSIM Travel Time Outputs'!$A:$A,"AVG",'VISSIM Travel Time Outputs'!$B:$B,X$9)),"-")</f>
        <v>-</v>
      </c>
      <c r="Y90" s="134" t="str">
        <f>IFERROR(TIME(0,0,AVERAGEIFS('VISSIM Travel Time Outputs'!$I:$I,'VISSIM Travel Time Outputs'!$D:$D,$D90,'VISSIM Travel Time Outputs'!$A:$A,"AVG",'VISSIM Travel Time Outputs'!$B:$B,Y$9)),"-")</f>
        <v>-</v>
      </c>
      <c r="Z90" s="254"/>
      <c r="AA90" s="323" t="str">
        <f>IFERROR(AVERAGEIFS('VISSIM Travel Time Outputs'!$F:$F,'VISSIM Travel Time Outputs'!$D:$D,$D90,'VISSIM Travel Time Outputs'!$A:$A,"AVG",'VISSIM Travel Time Outputs'!$B:$B,AA$9),"-")</f>
        <v>-</v>
      </c>
      <c r="AB90" s="324" t="str">
        <f>IFERROR(AVERAGEIFS('VISSIM Travel Time Outputs'!$F:$F,'VISSIM Travel Time Outputs'!$D:$D,$D90,'VISSIM Travel Time Outputs'!$A:$A,"AVG",'VISSIM Travel Time Outputs'!$B:$B,AB$9),"-")</f>
        <v>-</v>
      </c>
      <c r="AC90" s="324" t="str">
        <f>IFERROR(AVERAGEIFS('VISSIM Travel Time Outputs'!$F:$F,'VISSIM Travel Time Outputs'!$D:$D,$D90,'VISSIM Travel Time Outputs'!$A:$A,"AVG",'VISSIM Travel Time Outputs'!$B:$B,AC$9),"-")</f>
        <v>-</v>
      </c>
      <c r="AD90" s="324" t="str">
        <f>IFERROR(AVERAGEIFS('VISSIM Travel Time Outputs'!$F:$F,'VISSIM Travel Time Outputs'!$D:$D,$D90,'VISSIM Travel Time Outputs'!$A:$A,"AVG",'VISSIM Travel Time Outputs'!$B:$B,AD$9),"-")</f>
        <v>-</v>
      </c>
      <c r="AE90" s="324" t="str">
        <f>IFERROR(AVERAGEIFS('VISSIM Travel Time Outputs'!$F:$F,'VISSIM Travel Time Outputs'!$D:$D,$D90,'VISSIM Travel Time Outputs'!$A:$A,"AVG",'VISSIM Travel Time Outputs'!$B:$B,AE$9),"-")</f>
        <v>-</v>
      </c>
      <c r="AF90" s="324" t="str">
        <f>IFERROR(AVERAGEIFS('VISSIM Travel Time Outputs'!$F:$F,'VISSIM Travel Time Outputs'!$D:$D,$D90,'VISSIM Travel Time Outputs'!$A:$A,"AVG",'VISSIM Travel Time Outputs'!$B:$B,AF$9),"-")</f>
        <v>-</v>
      </c>
      <c r="AG90" s="324" t="str">
        <f>IFERROR(AVERAGEIFS('VISSIM Travel Time Outputs'!$F:$F,'VISSIM Travel Time Outputs'!$D:$D,$D90,'VISSIM Travel Time Outputs'!$A:$A,"AVG",'VISSIM Travel Time Outputs'!$B:$B,AG$9),"-")</f>
        <v>-</v>
      </c>
      <c r="AH90" s="324" t="str">
        <f>IFERROR(AVERAGEIFS('VISSIM Travel Time Outputs'!$F:$F,'VISSIM Travel Time Outputs'!$D:$D,$D90,'VISSIM Travel Time Outputs'!$A:$A,"AVG",'VISSIM Travel Time Outputs'!$B:$B,AH$9),"-")</f>
        <v>-</v>
      </c>
      <c r="AI90" s="324" t="str">
        <f>IFERROR(AVERAGEIFS('VISSIM Travel Time Outputs'!$F:$F,'VISSIM Travel Time Outputs'!$D:$D,$D90,'VISSIM Travel Time Outputs'!$A:$A,"AVG",'VISSIM Travel Time Outputs'!$B:$B,AI$9),"-")</f>
        <v>-</v>
      </c>
      <c r="AJ90" s="324" t="str">
        <f>IFERROR(AVERAGEIFS('VISSIM Travel Time Outputs'!$F:$F,'VISSIM Travel Time Outputs'!$D:$D,$D90,'VISSIM Travel Time Outputs'!$A:$A,"AVG",'VISSIM Travel Time Outputs'!$B:$B,AJ$9),"-")</f>
        <v>-</v>
      </c>
      <c r="AK90" s="324" t="str">
        <f>IFERROR(AVERAGEIFS('VISSIM Travel Time Outputs'!$F:$F,'VISSIM Travel Time Outputs'!$D:$D,$D90,'VISSIM Travel Time Outputs'!$A:$A,"AVG",'VISSIM Travel Time Outputs'!$B:$B,AK$9),"-")</f>
        <v>-</v>
      </c>
      <c r="AL90" s="324" t="str">
        <f>IFERROR(AVERAGEIFS('VISSIM Travel Time Outputs'!$F:$F,'VISSIM Travel Time Outputs'!$D:$D,$D90,'VISSIM Travel Time Outputs'!$A:$A,"AVG",'VISSIM Travel Time Outputs'!$B:$B,AL$9),"-")</f>
        <v>-</v>
      </c>
      <c r="AM90" s="324" t="str">
        <f>IFERROR(AVERAGEIFS('VISSIM Travel Time Outputs'!$F:$F,'VISSIM Travel Time Outputs'!$D:$D,$D90,'VISSIM Travel Time Outputs'!$A:$A,"AVG",'VISSIM Travel Time Outputs'!$B:$B,AM$9),"-")</f>
        <v>-</v>
      </c>
      <c r="AN90" s="324" t="str">
        <f>IFERROR(AVERAGEIFS('VISSIM Travel Time Outputs'!$F:$F,'VISSIM Travel Time Outputs'!$D:$D,$D90,'VISSIM Travel Time Outputs'!$A:$A,"AVG",'VISSIM Travel Time Outputs'!$B:$B,AN$9),"-")</f>
        <v>-</v>
      </c>
      <c r="AO90" s="324" t="str">
        <f>IFERROR(AVERAGEIFS('VISSIM Travel Time Outputs'!$F:$F,'VISSIM Travel Time Outputs'!$D:$D,$D90,'VISSIM Travel Time Outputs'!$A:$A,"AVG",'VISSIM Travel Time Outputs'!$B:$B,AO$9),"-")</f>
        <v>-</v>
      </c>
      <c r="AP90" s="325" t="str">
        <f>IFERROR(AVERAGEIFS('VISSIM Travel Time Outputs'!$F:$F,'VISSIM Travel Time Outputs'!$D:$D,$D90,'VISSIM Travel Time Outputs'!$A:$A,"AVG",'VISSIM Travel Time Outputs'!$B:$B,AP$9),"-")</f>
        <v>-</v>
      </c>
      <c r="AQ90" s="331"/>
      <c r="AR90" s="209" t="str">
        <f t="shared" si="35"/>
        <v>--</v>
      </c>
      <c r="AS90" s="354" t="str">
        <f t="shared" si="36"/>
        <v>--</v>
      </c>
      <c r="AT90" s="325">
        <f t="shared" si="37"/>
        <v>0</v>
      </c>
      <c r="AU90" s="255"/>
      <c r="AV90" s="209" t="str">
        <f>IFERROR(TIME(0,0,AVERAGEIFS('VISSIM Travel Time Outputs'!$J:$J,'VISSIM Travel Time Outputs'!$D:$D,$D90,'VISSIM Travel Time Outputs'!$A:$A,"AVG",'VISSIM Travel Time Outputs'!$B:$B,AV$9)),"-")</f>
        <v>-</v>
      </c>
      <c r="AW90" s="34" t="str">
        <f>IFERROR(TIME(0,0,AVERAGEIFS('VISSIM Travel Time Outputs'!$J:$J,'VISSIM Travel Time Outputs'!$D:$D,$D90,'VISSIM Travel Time Outputs'!$A:$A,"AVG",'VISSIM Travel Time Outputs'!$B:$B,AW$9)),"-")</f>
        <v>-</v>
      </c>
      <c r="AX90" s="34" t="str">
        <f>IFERROR(TIME(0,0,AVERAGEIFS('VISSIM Travel Time Outputs'!$J:$J,'VISSIM Travel Time Outputs'!$D:$D,$D90,'VISSIM Travel Time Outputs'!$A:$A,"AVG",'VISSIM Travel Time Outputs'!$B:$B,AX$9)),"-")</f>
        <v>-</v>
      </c>
      <c r="AY90" s="34" t="str">
        <f>IFERROR(TIME(0,0,AVERAGEIFS('VISSIM Travel Time Outputs'!$J:$J,'VISSIM Travel Time Outputs'!$D:$D,$D90,'VISSIM Travel Time Outputs'!$A:$A,"AVG",'VISSIM Travel Time Outputs'!$B:$B,AY$9)),"-")</f>
        <v>-</v>
      </c>
      <c r="AZ90" s="34" t="str">
        <f>IFERROR(TIME(0,0,AVERAGEIFS('VISSIM Travel Time Outputs'!$J:$J,'VISSIM Travel Time Outputs'!$D:$D,$D90,'VISSIM Travel Time Outputs'!$A:$A,"AVG",'VISSIM Travel Time Outputs'!$B:$B,AZ$9)),"-")</f>
        <v>-</v>
      </c>
      <c r="BA90" s="34" t="str">
        <f>IFERROR(TIME(0,0,AVERAGEIFS('VISSIM Travel Time Outputs'!$J:$J,'VISSIM Travel Time Outputs'!$D:$D,$D90,'VISSIM Travel Time Outputs'!$A:$A,"AVG",'VISSIM Travel Time Outputs'!$B:$B,BA$9)),"-")</f>
        <v>-</v>
      </c>
      <c r="BB90" s="34" t="str">
        <f>IFERROR(TIME(0,0,AVERAGEIFS('VISSIM Travel Time Outputs'!$J:$J,'VISSIM Travel Time Outputs'!$D:$D,$D90,'VISSIM Travel Time Outputs'!$A:$A,"AVG",'VISSIM Travel Time Outputs'!$B:$B,BB$9)),"-")</f>
        <v>-</v>
      </c>
      <c r="BC90" s="34" t="str">
        <f>IFERROR(TIME(0,0,AVERAGEIFS('VISSIM Travel Time Outputs'!$J:$J,'VISSIM Travel Time Outputs'!$D:$D,$D90,'VISSIM Travel Time Outputs'!$A:$A,"AVG",'VISSIM Travel Time Outputs'!$B:$B,BC$9)),"-")</f>
        <v>-</v>
      </c>
      <c r="BD90" s="34" t="str">
        <f>IFERROR(TIME(0,0,AVERAGEIFS('VISSIM Travel Time Outputs'!$J:$J,'VISSIM Travel Time Outputs'!$D:$D,$D90,'VISSIM Travel Time Outputs'!$A:$A,"AVG",'VISSIM Travel Time Outputs'!$B:$B,BD$9)),"-")</f>
        <v>-</v>
      </c>
      <c r="BE90" s="34" t="str">
        <f>IFERROR(TIME(0,0,AVERAGEIFS('VISSIM Travel Time Outputs'!$J:$J,'VISSIM Travel Time Outputs'!$D:$D,$D90,'VISSIM Travel Time Outputs'!$A:$A,"AVG",'VISSIM Travel Time Outputs'!$B:$B,BE$9)),"-")</f>
        <v>-</v>
      </c>
      <c r="BF90" s="34" t="str">
        <f>IFERROR(TIME(0,0,AVERAGEIFS('VISSIM Travel Time Outputs'!$J:$J,'VISSIM Travel Time Outputs'!$D:$D,$D90,'VISSIM Travel Time Outputs'!$A:$A,"AVG",'VISSIM Travel Time Outputs'!$B:$B,BF$9)),"-")</f>
        <v>-</v>
      </c>
      <c r="BG90" s="34" t="str">
        <f>IFERROR(TIME(0,0,AVERAGEIFS('VISSIM Travel Time Outputs'!$J:$J,'VISSIM Travel Time Outputs'!$D:$D,$D90,'VISSIM Travel Time Outputs'!$A:$A,"AVG",'VISSIM Travel Time Outputs'!$B:$B,BG$9)),"-")</f>
        <v>-</v>
      </c>
      <c r="BH90" s="34" t="str">
        <f>IFERROR(TIME(0,0,AVERAGEIFS('VISSIM Travel Time Outputs'!$J:$J,'VISSIM Travel Time Outputs'!$D:$D,$D90,'VISSIM Travel Time Outputs'!$A:$A,"AVG",'VISSIM Travel Time Outputs'!$B:$B,BH$9)),"-")</f>
        <v>-</v>
      </c>
      <c r="BI90" s="34" t="str">
        <f>IFERROR(TIME(0,0,AVERAGEIFS('VISSIM Travel Time Outputs'!$J:$J,'VISSIM Travel Time Outputs'!$D:$D,$D90,'VISSIM Travel Time Outputs'!$A:$A,"AVG",'VISSIM Travel Time Outputs'!$B:$B,BI$9)),"-")</f>
        <v>-</v>
      </c>
      <c r="BJ90" s="34" t="str">
        <f>IFERROR(TIME(0,0,AVERAGEIFS('VISSIM Travel Time Outputs'!$J:$J,'VISSIM Travel Time Outputs'!$D:$D,$D90,'VISSIM Travel Time Outputs'!$A:$A,"AVG",'VISSIM Travel Time Outputs'!$B:$B,BJ$9)),"-")</f>
        <v>-</v>
      </c>
      <c r="BK90" s="134" t="str">
        <f>IFERROR(TIME(0,0,AVERAGEIFS('VISSIM Travel Time Outputs'!$J:$J,'VISSIM Travel Time Outputs'!$D:$D,$D90,'VISSIM Travel Time Outputs'!$A:$A,"AVG",'VISSIM Travel Time Outputs'!$B:$B,BK$9)),"-")</f>
        <v>-</v>
      </c>
      <c r="BL90" s="126"/>
      <c r="BM90" s="323" t="str">
        <f>IFERROR(AVERAGEIFS('VISSIM Travel Time Outputs'!$G:$G,'VISSIM Travel Time Outputs'!$D:$D,$D90,'VISSIM Travel Time Outputs'!$A:$A,"AVG",'VISSIM Travel Time Outputs'!$B:$B,BM$9),"-")</f>
        <v>-</v>
      </c>
      <c r="BN90" s="324" t="str">
        <f>IFERROR(AVERAGEIFS('VISSIM Travel Time Outputs'!$G:$G,'VISSIM Travel Time Outputs'!$D:$D,$D90,'VISSIM Travel Time Outputs'!$A:$A,"AVG",'VISSIM Travel Time Outputs'!$B:$B,BN$9),"-")</f>
        <v>-</v>
      </c>
      <c r="BO90" s="324" t="str">
        <f>IFERROR(AVERAGEIFS('VISSIM Travel Time Outputs'!$G:$G,'VISSIM Travel Time Outputs'!$D:$D,$D90,'VISSIM Travel Time Outputs'!$A:$A,"AVG",'VISSIM Travel Time Outputs'!$B:$B,BO$9),"-")</f>
        <v>-</v>
      </c>
      <c r="BP90" s="324" t="str">
        <f>IFERROR(AVERAGEIFS('VISSIM Travel Time Outputs'!$G:$G,'VISSIM Travel Time Outputs'!$D:$D,$D90,'VISSIM Travel Time Outputs'!$A:$A,"AVG",'VISSIM Travel Time Outputs'!$B:$B,BP$9),"-")</f>
        <v>-</v>
      </c>
      <c r="BQ90" s="324" t="str">
        <f>IFERROR(AVERAGEIFS('VISSIM Travel Time Outputs'!$G:$G,'VISSIM Travel Time Outputs'!$D:$D,$D90,'VISSIM Travel Time Outputs'!$A:$A,"AVG",'VISSIM Travel Time Outputs'!$B:$B,BQ$9),"-")</f>
        <v>-</v>
      </c>
      <c r="BR90" s="324" t="str">
        <f>IFERROR(AVERAGEIFS('VISSIM Travel Time Outputs'!$G:$G,'VISSIM Travel Time Outputs'!$D:$D,$D90,'VISSIM Travel Time Outputs'!$A:$A,"AVG",'VISSIM Travel Time Outputs'!$B:$B,BR$9),"-")</f>
        <v>-</v>
      </c>
      <c r="BS90" s="324" t="str">
        <f>IFERROR(AVERAGEIFS('VISSIM Travel Time Outputs'!$G:$G,'VISSIM Travel Time Outputs'!$D:$D,$D90,'VISSIM Travel Time Outputs'!$A:$A,"AVG",'VISSIM Travel Time Outputs'!$B:$B,BS$9),"-")</f>
        <v>-</v>
      </c>
      <c r="BT90" s="324" t="str">
        <f>IFERROR(AVERAGEIFS('VISSIM Travel Time Outputs'!$G:$G,'VISSIM Travel Time Outputs'!$D:$D,$D90,'VISSIM Travel Time Outputs'!$A:$A,"AVG",'VISSIM Travel Time Outputs'!$B:$B,BT$9),"-")</f>
        <v>-</v>
      </c>
      <c r="BU90" s="324" t="str">
        <f>IFERROR(AVERAGEIFS('VISSIM Travel Time Outputs'!$G:$G,'VISSIM Travel Time Outputs'!$D:$D,$D90,'VISSIM Travel Time Outputs'!$A:$A,"AVG",'VISSIM Travel Time Outputs'!$B:$B,BU$9),"-")</f>
        <v>-</v>
      </c>
      <c r="BV90" s="324" t="str">
        <f>IFERROR(AVERAGEIFS('VISSIM Travel Time Outputs'!$G:$G,'VISSIM Travel Time Outputs'!$D:$D,$D90,'VISSIM Travel Time Outputs'!$A:$A,"AVG",'VISSIM Travel Time Outputs'!$B:$B,BV$9),"-")</f>
        <v>-</v>
      </c>
      <c r="BW90" s="324" t="str">
        <f>IFERROR(AVERAGEIFS('VISSIM Travel Time Outputs'!$G:$G,'VISSIM Travel Time Outputs'!$D:$D,$D90,'VISSIM Travel Time Outputs'!$A:$A,"AVG",'VISSIM Travel Time Outputs'!$B:$B,BW$9),"-")</f>
        <v>-</v>
      </c>
      <c r="BX90" s="324" t="str">
        <f>IFERROR(AVERAGEIFS('VISSIM Travel Time Outputs'!$G:$G,'VISSIM Travel Time Outputs'!$D:$D,$D90,'VISSIM Travel Time Outputs'!$A:$A,"AVG",'VISSIM Travel Time Outputs'!$B:$B,BX$9),"-")</f>
        <v>-</v>
      </c>
      <c r="BY90" s="324" t="str">
        <f>IFERROR(AVERAGEIFS('VISSIM Travel Time Outputs'!$G:$G,'VISSIM Travel Time Outputs'!$D:$D,$D90,'VISSIM Travel Time Outputs'!$A:$A,"AVG",'VISSIM Travel Time Outputs'!$B:$B,BY$9),"-")</f>
        <v>-</v>
      </c>
      <c r="BZ90" s="324" t="str">
        <f>IFERROR(AVERAGEIFS('VISSIM Travel Time Outputs'!$G:$G,'VISSIM Travel Time Outputs'!$D:$D,$D90,'VISSIM Travel Time Outputs'!$A:$A,"AVG",'VISSIM Travel Time Outputs'!$B:$B,BZ$9),"-")</f>
        <v>-</v>
      </c>
      <c r="CA90" s="324" t="str">
        <f>IFERROR(AVERAGEIFS('VISSIM Travel Time Outputs'!$G:$G,'VISSIM Travel Time Outputs'!$D:$D,$D90,'VISSIM Travel Time Outputs'!$A:$A,"AVG",'VISSIM Travel Time Outputs'!$B:$B,CA$9),"-")</f>
        <v>-</v>
      </c>
      <c r="CB90" s="325" t="str">
        <f>IFERROR(AVERAGEIFS('VISSIM Travel Time Outputs'!$G:$G,'VISSIM Travel Time Outputs'!$D:$D,$D90,'VISSIM Travel Time Outputs'!$A:$A,"AVG",'VISSIM Travel Time Outputs'!$B:$B,CB$9),"-")</f>
        <v>-</v>
      </c>
      <c r="CC90" s="254"/>
      <c r="CD90" s="209" t="str">
        <f t="shared" si="38"/>
        <v>--</v>
      </c>
      <c r="CE90" s="354" t="str">
        <f t="shared" si="39"/>
        <v>--</v>
      </c>
      <c r="CF90" s="325">
        <f t="shared" si="40"/>
        <v>0</v>
      </c>
      <c r="CG90" s="331"/>
      <c r="CH90" s="209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134"/>
      <c r="CX90" s="331"/>
      <c r="CY90" s="323"/>
      <c r="CZ90" s="324"/>
      <c r="DA90" s="324"/>
      <c r="DB90" s="324"/>
      <c r="DC90" s="324"/>
      <c r="DD90" s="324"/>
      <c r="DE90" s="324"/>
      <c r="DF90" s="324"/>
      <c r="DG90" s="324"/>
      <c r="DH90" s="324"/>
      <c r="DI90" s="324"/>
      <c r="DJ90" s="324"/>
      <c r="DK90" s="324"/>
      <c r="DL90" s="324"/>
      <c r="DM90" s="324"/>
      <c r="DN90" s="325"/>
      <c r="DO90" s="331"/>
      <c r="DP90" s="209" t="str">
        <f t="shared" si="41"/>
        <v>--</v>
      </c>
      <c r="DQ90" s="354" t="str">
        <f t="shared" si="42"/>
        <v>--</v>
      </c>
      <c r="DR90" s="325">
        <f t="shared" si="43"/>
        <v>0</v>
      </c>
      <c r="DS90" s="255"/>
      <c r="DT90" s="209" t="str">
        <f>IFERROR(TIME(0,0,AVERAGEIFS('VISSIM Travel Time Outputs'!$K:$K,'VISSIM Travel Time Outputs'!$D:$D,$D90,'VISSIM Travel Time Outputs'!$A:$A,"AVG",'VISSIM Travel Time Outputs'!$B:$B,DT$9)),"-")</f>
        <v>-</v>
      </c>
      <c r="DU90" s="34" t="str">
        <f>IFERROR(TIME(0,0,AVERAGEIFS('VISSIM Travel Time Outputs'!$K:$K,'VISSIM Travel Time Outputs'!$D:$D,$D90,'VISSIM Travel Time Outputs'!$A:$A,"AVG",'VISSIM Travel Time Outputs'!$B:$B,DU$9)),"-")</f>
        <v>-</v>
      </c>
      <c r="DV90" s="34" t="str">
        <f>IFERROR(TIME(0,0,AVERAGEIFS('VISSIM Travel Time Outputs'!$K:$K,'VISSIM Travel Time Outputs'!$D:$D,$D90,'VISSIM Travel Time Outputs'!$A:$A,"AVG",'VISSIM Travel Time Outputs'!$B:$B,DV$9)),"-")</f>
        <v>-</v>
      </c>
      <c r="DW90" s="34" t="str">
        <f>IFERROR(TIME(0,0,AVERAGEIFS('VISSIM Travel Time Outputs'!$K:$K,'VISSIM Travel Time Outputs'!$D:$D,$D90,'VISSIM Travel Time Outputs'!$A:$A,"AVG",'VISSIM Travel Time Outputs'!$B:$B,DW$9)),"-")</f>
        <v>-</v>
      </c>
      <c r="DX90" s="34" t="str">
        <f>IFERROR(TIME(0,0,AVERAGEIFS('VISSIM Travel Time Outputs'!$K:$K,'VISSIM Travel Time Outputs'!$D:$D,$D90,'VISSIM Travel Time Outputs'!$A:$A,"AVG",'VISSIM Travel Time Outputs'!$B:$B,DX$9)),"-")</f>
        <v>-</v>
      </c>
      <c r="DY90" s="34" t="str">
        <f>IFERROR(TIME(0,0,AVERAGEIFS('VISSIM Travel Time Outputs'!$K:$K,'VISSIM Travel Time Outputs'!$D:$D,$D90,'VISSIM Travel Time Outputs'!$A:$A,"AVG",'VISSIM Travel Time Outputs'!$B:$B,DY$9)),"-")</f>
        <v>-</v>
      </c>
      <c r="DZ90" s="34" t="str">
        <f>IFERROR(TIME(0,0,AVERAGEIFS('VISSIM Travel Time Outputs'!$K:$K,'VISSIM Travel Time Outputs'!$D:$D,$D90,'VISSIM Travel Time Outputs'!$A:$A,"AVG",'VISSIM Travel Time Outputs'!$B:$B,DZ$9)),"-")</f>
        <v>-</v>
      </c>
      <c r="EA90" s="34" t="str">
        <f>IFERROR(TIME(0,0,AVERAGEIFS('VISSIM Travel Time Outputs'!$K:$K,'VISSIM Travel Time Outputs'!$D:$D,$D90,'VISSIM Travel Time Outputs'!$A:$A,"AVG",'VISSIM Travel Time Outputs'!$B:$B,EA$9)),"-")</f>
        <v>-</v>
      </c>
      <c r="EB90" s="34" t="str">
        <f>IFERROR(TIME(0,0,AVERAGEIFS('VISSIM Travel Time Outputs'!$K:$K,'VISSIM Travel Time Outputs'!$D:$D,$D90,'VISSIM Travel Time Outputs'!$A:$A,"AVG",'VISSIM Travel Time Outputs'!$B:$B,EB$9)),"-")</f>
        <v>-</v>
      </c>
      <c r="EC90" s="34" t="str">
        <f>IFERROR(TIME(0,0,AVERAGEIFS('VISSIM Travel Time Outputs'!$K:$K,'VISSIM Travel Time Outputs'!$D:$D,$D90,'VISSIM Travel Time Outputs'!$A:$A,"AVG",'VISSIM Travel Time Outputs'!$B:$B,EC$9)),"-")</f>
        <v>-</v>
      </c>
      <c r="ED90" s="34" t="str">
        <f>IFERROR(TIME(0,0,AVERAGEIFS('VISSIM Travel Time Outputs'!$K:$K,'VISSIM Travel Time Outputs'!$D:$D,$D90,'VISSIM Travel Time Outputs'!$A:$A,"AVG",'VISSIM Travel Time Outputs'!$B:$B,ED$9)),"-")</f>
        <v>-</v>
      </c>
      <c r="EE90" s="34" t="str">
        <f>IFERROR(TIME(0,0,AVERAGEIFS('VISSIM Travel Time Outputs'!$K:$K,'VISSIM Travel Time Outputs'!$D:$D,$D90,'VISSIM Travel Time Outputs'!$A:$A,"AVG",'VISSIM Travel Time Outputs'!$B:$B,EE$9)),"-")</f>
        <v>-</v>
      </c>
      <c r="EF90" s="34" t="str">
        <f>IFERROR(TIME(0,0,AVERAGEIFS('VISSIM Travel Time Outputs'!$K:$K,'VISSIM Travel Time Outputs'!$D:$D,$D90,'VISSIM Travel Time Outputs'!$A:$A,"AVG",'VISSIM Travel Time Outputs'!$B:$B,EF$9)),"-")</f>
        <v>-</v>
      </c>
      <c r="EG90" s="34" t="str">
        <f>IFERROR(TIME(0,0,AVERAGEIFS('VISSIM Travel Time Outputs'!$K:$K,'VISSIM Travel Time Outputs'!$D:$D,$D90,'VISSIM Travel Time Outputs'!$A:$A,"AVG",'VISSIM Travel Time Outputs'!$B:$B,EG$9)),"-")</f>
        <v>-</v>
      </c>
      <c r="EH90" s="34" t="str">
        <f>IFERROR(TIME(0,0,AVERAGEIFS('VISSIM Travel Time Outputs'!$K:$K,'VISSIM Travel Time Outputs'!$D:$D,$D90,'VISSIM Travel Time Outputs'!$A:$A,"AVG",'VISSIM Travel Time Outputs'!$B:$B,EH$9)),"-")</f>
        <v>-</v>
      </c>
      <c r="EI90" s="134" t="str">
        <f>IFERROR(TIME(0,0,AVERAGEIFS('VISSIM Travel Time Outputs'!$K:$K,'VISSIM Travel Time Outputs'!$D:$D,$D90,'VISSIM Travel Time Outputs'!$A:$A,"AVG",'VISSIM Travel Time Outputs'!$B:$B,EI$9)),"-")</f>
        <v>-</v>
      </c>
      <c r="EJ90" s="126"/>
      <c r="EK90" s="323" t="str">
        <f>IFERROR(AVERAGEIFS('VISSIM Travel Time Outputs'!$H:$H,'VISSIM Travel Time Outputs'!$D:$D,$D90,'VISSIM Travel Time Outputs'!$A:$A,"AVG",'VISSIM Travel Time Outputs'!$B:$B,EK$9),"-")</f>
        <v>-</v>
      </c>
      <c r="EL90" s="324" t="str">
        <f>IFERROR(AVERAGEIFS('VISSIM Travel Time Outputs'!$H:$H,'VISSIM Travel Time Outputs'!$D:$D,$D90,'VISSIM Travel Time Outputs'!$A:$A,"AVG",'VISSIM Travel Time Outputs'!$B:$B,EL$9),"-")</f>
        <v>-</v>
      </c>
      <c r="EM90" s="324" t="str">
        <f>IFERROR(AVERAGEIFS('VISSIM Travel Time Outputs'!$H:$H,'VISSIM Travel Time Outputs'!$D:$D,$D90,'VISSIM Travel Time Outputs'!$A:$A,"AVG",'VISSIM Travel Time Outputs'!$B:$B,EM$9),"-")</f>
        <v>-</v>
      </c>
      <c r="EN90" s="324" t="str">
        <f>IFERROR(AVERAGEIFS('VISSIM Travel Time Outputs'!$H:$H,'VISSIM Travel Time Outputs'!$D:$D,$D90,'VISSIM Travel Time Outputs'!$A:$A,"AVG",'VISSIM Travel Time Outputs'!$B:$B,EN$9),"-")</f>
        <v>-</v>
      </c>
      <c r="EO90" s="324" t="str">
        <f>IFERROR(AVERAGEIFS('VISSIM Travel Time Outputs'!$H:$H,'VISSIM Travel Time Outputs'!$D:$D,$D90,'VISSIM Travel Time Outputs'!$A:$A,"AVG",'VISSIM Travel Time Outputs'!$B:$B,EO$9),"-")</f>
        <v>-</v>
      </c>
      <c r="EP90" s="324" t="str">
        <f>IFERROR(AVERAGEIFS('VISSIM Travel Time Outputs'!$H:$H,'VISSIM Travel Time Outputs'!$D:$D,$D90,'VISSIM Travel Time Outputs'!$A:$A,"AVG",'VISSIM Travel Time Outputs'!$B:$B,EP$9),"-")</f>
        <v>-</v>
      </c>
      <c r="EQ90" s="324" t="str">
        <f>IFERROR(AVERAGEIFS('VISSIM Travel Time Outputs'!$H:$H,'VISSIM Travel Time Outputs'!$D:$D,$D90,'VISSIM Travel Time Outputs'!$A:$A,"AVG",'VISSIM Travel Time Outputs'!$B:$B,EQ$9),"-")</f>
        <v>-</v>
      </c>
      <c r="ER90" s="324" t="str">
        <f>IFERROR(AVERAGEIFS('VISSIM Travel Time Outputs'!$H:$H,'VISSIM Travel Time Outputs'!$D:$D,$D90,'VISSIM Travel Time Outputs'!$A:$A,"AVG",'VISSIM Travel Time Outputs'!$B:$B,ER$9),"-")</f>
        <v>-</v>
      </c>
      <c r="ES90" s="324" t="str">
        <f>IFERROR(AVERAGEIFS('VISSIM Travel Time Outputs'!$H:$H,'VISSIM Travel Time Outputs'!$D:$D,$D90,'VISSIM Travel Time Outputs'!$A:$A,"AVG",'VISSIM Travel Time Outputs'!$B:$B,ES$9),"-")</f>
        <v>-</v>
      </c>
      <c r="ET90" s="324" t="str">
        <f>IFERROR(AVERAGEIFS('VISSIM Travel Time Outputs'!$H:$H,'VISSIM Travel Time Outputs'!$D:$D,$D90,'VISSIM Travel Time Outputs'!$A:$A,"AVG",'VISSIM Travel Time Outputs'!$B:$B,ET$9),"-")</f>
        <v>-</v>
      </c>
      <c r="EU90" s="324" t="str">
        <f>IFERROR(AVERAGEIFS('VISSIM Travel Time Outputs'!$H:$H,'VISSIM Travel Time Outputs'!$D:$D,$D90,'VISSIM Travel Time Outputs'!$A:$A,"AVG",'VISSIM Travel Time Outputs'!$B:$B,EU$9),"-")</f>
        <v>-</v>
      </c>
      <c r="EV90" s="324" t="str">
        <f>IFERROR(AVERAGEIFS('VISSIM Travel Time Outputs'!$H:$H,'VISSIM Travel Time Outputs'!$D:$D,$D90,'VISSIM Travel Time Outputs'!$A:$A,"AVG",'VISSIM Travel Time Outputs'!$B:$B,EV$9),"-")</f>
        <v>-</v>
      </c>
      <c r="EW90" s="324" t="str">
        <f>IFERROR(AVERAGEIFS('VISSIM Travel Time Outputs'!$H:$H,'VISSIM Travel Time Outputs'!$D:$D,$D90,'VISSIM Travel Time Outputs'!$A:$A,"AVG",'VISSIM Travel Time Outputs'!$B:$B,EW$9),"-")</f>
        <v>-</v>
      </c>
      <c r="EX90" s="324" t="str">
        <f>IFERROR(AVERAGEIFS('VISSIM Travel Time Outputs'!$H:$H,'VISSIM Travel Time Outputs'!$D:$D,$D90,'VISSIM Travel Time Outputs'!$A:$A,"AVG",'VISSIM Travel Time Outputs'!$B:$B,EX$9),"-")</f>
        <v>-</v>
      </c>
      <c r="EY90" s="324" t="str">
        <f>IFERROR(AVERAGEIFS('VISSIM Travel Time Outputs'!$H:$H,'VISSIM Travel Time Outputs'!$D:$D,$D90,'VISSIM Travel Time Outputs'!$A:$A,"AVG",'VISSIM Travel Time Outputs'!$B:$B,EY$9),"-")</f>
        <v>-</v>
      </c>
      <c r="EZ90" s="325" t="str">
        <f>IFERROR(AVERAGEIFS('VISSIM Travel Time Outputs'!$H:$H,'VISSIM Travel Time Outputs'!$D:$D,$D90,'VISSIM Travel Time Outputs'!$A:$A,"AVG",'VISSIM Travel Time Outputs'!$B:$B,EZ$9),"-")</f>
        <v>-</v>
      </c>
      <c r="FA90" s="254"/>
      <c r="FB90" s="209" t="str">
        <f t="shared" si="44"/>
        <v>--</v>
      </c>
      <c r="FC90" s="354" t="str">
        <f t="shared" si="45"/>
        <v>--</v>
      </c>
      <c r="FD90" s="325">
        <f t="shared" si="46"/>
        <v>0</v>
      </c>
      <c r="FE90" s="331"/>
      <c r="FF90" s="209" t="str">
        <f>IFERROR(GETPIVOTDATA("Average of TRAVTM(40)",#REF!,"TIMEINT",FF$9,"VEHICLETRAVELTIMEMEASUREMENT",$D90)/3600/24,"--")</f>
        <v>--</v>
      </c>
      <c r="FG90" s="34" t="str">
        <f>IFERROR(GETPIVOTDATA("Average of TRAVTM(40)",#REF!,"TIMEINT",FG$9,"VEHICLETRAVELTIMEMEASUREMENT",$D90)/3600/24,"--")</f>
        <v>--</v>
      </c>
      <c r="FH90" s="34" t="str">
        <f>IFERROR(GETPIVOTDATA("Average of TRAVTM(40)",#REF!,"TIMEINT",FH$9,"VEHICLETRAVELTIMEMEASUREMENT",$D90)/3600/24,"--")</f>
        <v>--</v>
      </c>
      <c r="FI90" s="34" t="str">
        <f>IFERROR(GETPIVOTDATA("Average of TRAVTM(40)",#REF!,"TIMEINT",FI$9,"VEHICLETRAVELTIMEMEASUREMENT",$D90)/3600/24,"--")</f>
        <v>--</v>
      </c>
      <c r="FJ90" s="34" t="str">
        <f>IFERROR(GETPIVOTDATA("Average of TRAVTM(40)",#REF!,"TIMEINT",FJ$9,"VEHICLETRAVELTIMEMEASUREMENT",$D90)/3600/24,"--")</f>
        <v>--</v>
      </c>
      <c r="FK90" s="34" t="str">
        <f>IFERROR(GETPIVOTDATA("Average of TRAVTM(40)",#REF!,"TIMEINT",FK$9,"VEHICLETRAVELTIMEMEASUREMENT",$D90)/3600/24,"--")</f>
        <v>--</v>
      </c>
      <c r="FL90" s="34" t="str">
        <f>IFERROR(GETPIVOTDATA("Average of TRAVTM(40)",#REF!,"TIMEINT",FL$9,"VEHICLETRAVELTIMEMEASUREMENT",$D90)/3600/24,"--")</f>
        <v>--</v>
      </c>
      <c r="FM90" s="34" t="str">
        <f>IFERROR(GETPIVOTDATA("Average of TRAVTM(40)",#REF!,"TIMEINT",FM$9,"VEHICLETRAVELTIMEMEASUREMENT",$D90)/3600/24,"--")</f>
        <v>--</v>
      </c>
      <c r="FN90" s="34" t="str">
        <f>IFERROR(GETPIVOTDATA("Average of TRAVTM(40)",#REF!,"TIMEINT",FN$9,"VEHICLETRAVELTIMEMEASUREMENT",$D90)/3600/24,"--")</f>
        <v>--</v>
      </c>
      <c r="FO90" s="34" t="str">
        <f>IFERROR(GETPIVOTDATA("Average of TRAVTM(40)",#REF!,"TIMEINT",FO$9,"VEHICLETRAVELTIMEMEASUREMENT",$D90)/3600/24,"--")</f>
        <v>--</v>
      </c>
      <c r="FP90" s="34" t="str">
        <f>IFERROR(GETPIVOTDATA("Average of TRAVTM(40)",#REF!,"TIMEINT",FP$9,"VEHICLETRAVELTIMEMEASUREMENT",$D90)/3600/24,"--")</f>
        <v>--</v>
      </c>
      <c r="FQ90" s="34" t="str">
        <f>IFERROR(GETPIVOTDATA("Average of TRAVTM(40)",#REF!,"TIMEINT",FQ$9,"VEHICLETRAVELTIMEMEASUREMENT",$D90)/3600/24,"--")</f>
        <v>--</v>
      </c>
      <c r="FR90" s="34" t="str">
        <f>IFERROR(GETPIVOTDATA("Average of TRAVTM(40)",#REF!,"TIMEINT",FR$9,"VEHICLETRAVELTIMEMEASUREMENT",$D90)/3600/24,"--")</f>
        <v>--</v>
      </c>
      <c r="FS90" s="34" t="str">
        <f>IFERROR(GETPIVOTDATA("Average of TRAVTM(40)",#REF!,"TIMEINT",FS$9,"VEHICLETRAVELTIMEMEASUREMENT",$D90)/3600/24,"--")</f>
        <v>--</v>
      </c>
      <c r="FT90" s="34" t="str">
        <f>IFERROR(GETPIVOTDATA("Average of TRAVTM(40)",#REF!,"TIMEINT",FT$9,"VEHICLETRAVELTIMEMEASUREMENT",$D90)/3600/24,"--")</f>
        <v>--</v>
      </c>
      <c r="FU90" s="134" t="str">
        <f>IFERROR(GETPIVOTDATA("Average of TRAVTM(40)",#REF!,"TIMEINT",FU$9,"VEHICLETRAVELTIMEMEASUREMENT",$D90)/3600/24,"--")</f>
        <v>--</v>
      </c>
      <c r="FV90" s="331"/>
      <c r="FW90" s="323" t="str">
        <f>IFERROR(GETPIVOTDATA("Average of VEHS(40)",#REF!,"TIMEINT",FW$9,"VEHICLETRAVELTIMEMEASUREMENT",$D90),"--")</f>
        <v>--</v>
      </c>
      <c r="FX90" s="324" t="str">
        <f>IFERROR(GETPIVOTDATA("Average of VEHS(40)",#REF!,"TIMEINT",FX$9,"VEHICLETRAVELTIMEMEASUREMENT",$D90),"--")</f>
        <v>--</v>
      </c>
      <c r="FY90" s="324" t="str">
        <f>IFERROR(GETPIVOTDATA("Average of VEHS(40)",#REF!,"TIMEINT",FY$9,"VEHICLETRAVELTIMEMEASUREMENT",$D90),"--")</f>
        <v>--</v>
      </c>
      <c r="FZ90" s="324" t="str">
        <f>IFERROR(GETPIVOTDATA("Average of VEHS(40)",#REF!,"TIMEINT",FZ$9,"VEHICLETRAVELTIMEMEASUREMENT",$D90),"--")</f>
        <v>--</v>
      </c>
      <c r="GA90" s="324" t="str">
        <f>IFERROR(GETPIVOTDATA("Average of VEHS(40)",#REF!,"TIMEINT",GA$9,"VEHICLETRAVELTIMEMEASUREMENT",$D90),"--")</f>
        <v>--</v>
      </c>
      <c r="GB90" s="324" t="str">
        <f>IFERROR(GETPIVOTDATA("Average of VEHS(40)",#REF!,"TIMEINT",GB$9,"VEHICLETRAVELTIMEMEASUREMENT",$D90),"--")</f>
        <v>--</v>
      </c>
      <c r="GC90" s="324" t="str">
        <f>IFERROR(GETPIVOTDATA("Average of VEHS(40)",#REF!,"TIMEINT",GC$9,"VEHICLETRAVELTIMEMEASUREMENT",$D90),"--")</f>
        <v>--</v>
      </c>
      <c r="GD90" s="324" t="str">
        <f>IFERROR(GETPIVOTDATA("Average of VEHS(40)",#REF!,"TIMEINT",GD$9,"VEHICLETRAVELTIMEMEASUREMENT",$D90),"--")</f>
        <v>--</v>
      </c>
      <c r="GE90" s="324" t="str">
        <f>IFERROR(GETPIVOTDATA("Average of VEHS(40)",#REF!,"TIMEINT",GE$9,"VEHICLETRAVELTIMEMEASUREMENT",$D90),"--")</f>
        <v>--</v>
      </c>
      <c r="GF90" s="324" t="str">
        <f>IFERROR(GETPIVOTDATA("Average of VEHS(40)",#REF!,"TIMEINT",GF$9,"VEHICLETRAVELTIMEMEASUREMENT",$D90),"--")</f>
        <v>--</v>
      </c>
      <c r="GG90" s="324" t="str">
        <f>IFERROR(GETPIVOTDATA("Average of VEHS(40)",#REF!,"TIMEINT",GG$9,"VEHICLETRAVELTIMEMEASUREMENT",$D90),"--")</f>
        <v>--</v>
      </c>
      <c r="GH90" s="324" t="str">
        <f>IFERROR(GETPIVOTDATA("Average of VEHS(40)",#REF!,"TIMEINT",GH$9,"VEHICLETRAVELTIMEMEASUREMENT",$D90),"--")</f>
        <v>--</v>
      </c>
      <c r="GI90" s="324" t="str">
        <f>IFERROR(GETPIVOTDATA("Average of VEHS(40)",#REF!,"TIMEINT",GI$9,"VEHICLETRAVELTIMEMEASUREMENT",$D90),"--")</f>
        <v>--</v>
      </c>
      <c r="GJ90" s="324" t="str">
        <f>IFERROR(GETPIVOTDATA("Average of VEHS(40)",#REF!,"TIMEINT",GJ$9,"VEHICLETRAVELTIMEMEASUREMENT",$D90),"--")</f>
        <v>--</v>
      </c>
      <c r="GK90" s="324" t="str">
        <f>IFERROR(GETPIVOTDATA("Average of VEHS(40)",#REF!,"TIMEINT",GK$9,"VEHICLETRAVELTIMEMEASUREMENT",$D90),"--")</f>
        <v>--</v>
      </c>
      <c r="GL90" s="325" t="str">
        <f>IFERROR(GETPIVOTDATA("Average of VEHS(40)",#REF!,"TIMEINT",GL$9,"VEHICLETRAVELTIMEMEASUREMENT",$D90),"--")</f>
        <v>--</v>
      </c>
      <c r="GM90" s="331"/>
      <c r="GN90" s="209" t="str">
        <f t="shared" si="47"/>
        <v>--</v>
      </c>
      <c r="GO90" s="354" t="str">
        <f t="shared" si="48"/>
        <v>--</v>
      </c>
      <c r="GP90" s="325">
        <f t="shared" si="49"/>
        <v>0</v>
      </c>
      <c r="GQ90" s="331"/>
      <c r="GR90" s="209" t="str">
        <f>IFERROR(GETPIVOTDATA("Average of TRAVTM(60)",#REF!,"TIMEINT",GR$9,"VEHICLETRAVELTIMEMEASUREMENT",$D90)/3600/24,"--")</f>
        <v>--</v>
      </c>
      <c r="GS90" s="34" t="str">
        <f>IFERROR(GETPIVOTDATA("Average of TRAVTM(60)",#REF!,"TIMEINT",GS$9,"VEHICLETRAVELTIMEMEASUREMENT",$D90)/3600/24,"--")</f>
        <v>--</v>
      </c>
      <c r="GT90" s="34" t="str">
        <f>IFERROR(GETPIVOTDATA("Average of TRAVTM(60)",#REF!,"TIMEINT",GT$9,"VEHICLETRAVELTIMEMEASUREMENT",$D90)/3600/24,"--")</f>
        <v>--</v>
      </c>
      <c r="GU90" s="34" t="str">
        <f>IFERROR(GETPIVOTDATA("Average of TRAVTM(60)",#REF!,"TIMEINT",GU$9,"VEHICLETRAVELTIMEMEASUREMENT",$D90)/3600/24,"--")</f>
        <v>--</v>
      </c>
      <c r="GV90" s="34" t="str">
        <f>IFERROR(GETPIVOTDATA("Average of TRAVTM(60)",#REF!,"TIMEINT",GV$9,"VEHICLETRAVELTIMEMEASUREMENT",$D90)/3600/24,"--")</f>
        <v>--</v>
      </c>
      <c r="GW90" s="34" t="str">
        <f>IFERROR(GETPIVOTDATA("Average of TRAVTM(60)",#REF!,"TIMEINT",GW$9,"VEHICLETRAVELTIMEMEASUREMENT",$D90)/3600/24,"--")</f>
        <v>--</v>
      </c>
      <c r="GX90" s="34" t="str">
        <f>IFERROR(GETPIVOTDATA("Average of TRAVTM(60)",#REF!,"TIMEINT",GX$9,"VEHICLETRAVELTIMEMEASUREMENT",$D90)/3600/24,"--")</f>
        <v>--</v>
      </c>
      <c r="GY90" s="34" t="str">
        <f>IFERROR(GETPIVOTDATA("Average of TRAVTM(60)",#REF!,"TIMEINT",GY$9,"VEHICLETRAVELTIMEMEASUREMENT",$D90)/3600/24,"--")</f>
        <v>--</v>
      </c>
      <c r="GZ90" s="34" t="str">
        <f>IFERROR(GETPIVOTDATA("Average of TRAVTM(60)",#REF!,"TIMEINT",GZ$9,"VEHICLETRAVELTIMEMEASUREMENT",$D90)/3600/24,"--")</f>
        <v>--</v>
      </c>
      <c r="HA90" s="34" t="str">
        <f>IFERROR(GETPIVOTDATA("Average of TRAVTM(60)",#REF!,"TIMEINT",HA$9,"VEHICLETRAVELTIMEMEASUREMENT",$D90)/3600/24,"--")</f>
        <v>--</v>
      </c>
      <c r="HB90" s="34" t="str">
        <f>IFERROR(GETPIVOTDATA("Average of TRAVTM(60)",#REF!,"TIMEINT",HB$9,"VEHICLETRAVELTIMEMEASUREMENT",$D90)/3600/24,"--")</f>
        <v>--</v>
      </c>
      <c r="HC90" s="34" t="str">
        <f>IFERROR(GETPIVOTDATA("Average of TRAVTM(60)",#REF!,"TIMEINT",HC$9,"VEHICLETRAVELTIMEMEASUREMENT",$D90)/3600/24,"--")</f>
        <v>--</v>
      </c>
      <c r="HD90" s="34" t="str">
        <f>IFERROR(GETPIVOTDATA("Average of TRAVTM(60)",#REF!,"TIMEINT",HD$9,"VEHICLETRAVELTIMEMEASUREMENT",$D90)/3600/24,"--")</f>
        <v>--</v>
      </c>
      <c r="HE90" s="34" t="str">
        <f>IFERROR(GETPIVOTDATA("Average of TRAVTM(60)",#REF!,"TIMEINT",HE$9,"VEHICLETRAVELTIMEMEASUREMENT",$D90)/3600/24,"--")</f>
        <v>--</v>
      </c>
      <c r="HF90" s="34" t="str">
        <f>IFERROR(GETPIVOTDATA("Average of TRAVTM(60)",#REF!,"TIMEINT",HF$9,"VEHICLETRAVELTIMEMEASUREMENT",$D90)/3600/24,"--")</f>
        <v>--</v>
      </c>
      <c r="HG90" s="134" t="str">
        <f>IFERROR(GETPIVOTDATA("Average of TRAVTM(60)",#REF!,"TIMEINT",HG$9,"VEHICLETRAVELTIMEMEASUREMENT",$D90)/3600/24,"--")</f>
        <v>--</v>
      </c>
      <c r="HH90" s="331"/>
      <c r="HI90" s="323" t="str">
        <f>IFERROR(GETPIVOTDATA("Average of VEHS(60)",#REF!,"TIMEINT",HI$9,"VEHICLETRAVELTIMEMEASUREMENT",$D90),"--")</f>
        <v>--</v>
      </c>
      <c r="HJ90" s="324" t="str">
        <f>IFERROR(GETPIVOTDATA("Average of VEHS(60)",#REF!,"TIMEINT",HJ$9,"VEHICLETRAVELTIMEMEASUREMENT",$D90),"--")</f>
        <v>--</v>
      </c>
      <c r="HK90" s="324" t="str">
        <f>IFERROR(GETPIVOTDATA("Average of VEHS(60)",#REF!,"TIMEINT",HK$9,"VEHICLETRAVELTIMEMEASUREMENT",$D90),"--")</f>
        <v>--</v>
      </c>
      <c r="HL90" s="324" t="str">
        <f>IFERROR(GETPIVOTDATA("Average of VEHS(60)",#REF!,"TIMEINT",HL$9,"VEHICLETRAVELTIMEMEASUREMENT",$D90),"--")</f>
        <v>--</v>
      </c>
      <c r="HM90" s="324" t="str">
        <f>IFERROR(GETPIVOTDATA("Average of VEHS(60)",#REF!,"TIMEINT",HM$9,"VEHICLETRAVELTIMEMEASUREMENT",$D90),"--")</f>
        <v>--</v>
      </c>
      <c r="HN90" s="324" t="str">
        <f>IFERROR(GETPIVOTDATA("Average of VEHS(60)",#REF!,"TIMEINT",HN$9,"VEHICLETRAVELTIMEMEASUREMENT",$D90),"--")</f>
        <v>--</v>
      </c>
      <c r="HO90" s="324" t="str">
        <f>IFERROR(GETPIVOTDATA("Average of VEHS(60)",#REF!,"TIMEINT",HO$9,"VEHICLETRAVELTIMEMEASUREMENT",$D90),"--")</f>
        <v>--</v>
      </c>
      <c r="HP90" s="324" t="str">
        <f>IFERROR(GETPIVOTDATA("Average of VEHS(60)",#REF!,"TIMEINT",HP$9,"VEHICLETRAVELTIMEMEASUREMENT",$D90),"--")</f>
        <v>--</v>
      </c>
      <c r="HQ90" s="324" t="str">
        <f>IFERROR(GETPIVOTDATA("Average of VEHS(60)",#REF!,"TIMEINT",HQ$9,"VEHICLETRAVELTIMEMEASUREMENT",$D90),"--")</f>
        <v>--</v>
      </c>
      <c r="HR90" s="324" t="str">
        <f>IFERROR(GETPIVOTDATA("Average of VEHS(60)",#REF!,"TIMEINT",HR$9,"VEHICLETRAVELTIMEMEASUREMENT",$D90),"--")</f>
        <v>--</v>
      </c>
      <c r="HS90" s="324" t="str">
        <f>IFERROR(GETPIVOTDATA("Average of VEHS(60)",#REF!,"TIMEINT",HS$9,"VEHICLETRAVELTIMEMEASUREMENT",$D90),"--")</f>
        <v>--</v>
      </c>
      <c r="HT90" s="324" t="str">
        <f>IFERROR(GETPIVOTDATA("Average of VEHS(60)",#REF!,"TIMEINT",HT$9,"VEHICLETRAVELTIMEMEASUREMENT",$D90),"--")</f>
        <v>--</v>
      </c>
      <c r="HU90" s="324" t="str">
        <f>IFERROR(GETPIVOTDATA("Average of VEHS(60)",#REF!,"TIMEINT",HU$9,"VEHICLETRAVELTIMEMEASUREMENT",$D90),"--")</f>
        <v>--</v>
      </c>
      <c r="HV90" s="324" t="str">
        <f>IFERROR(GETPIVOTDATA("Average of VEHS(60)",#REF!,"TIMEINT",HV$9,"VEHICLETRAVELTIMEMEASUREMENT",$D90),"--")</f>
        <v>--</v>
      </c>
      <c r="HW90" s="324" t="str">
        <f>IFERROR(GETPIVOTDATA("Average of VEHS(60)",#REF!,"TIMEINT",HW$9,"VEHICLETRAVELTIMEMEASUREMENT",$D90),"--")</f>
        <v>--</v>
      </c>
      <c r="HX90" s="325" t="str">
        <f>IFERROR(GETPIVOTDATA("Average of VEHS(60)",#REF!,"TIMEINT",HX$9,"VEHICLETRAVELTIMEMEASUREMENT",$D90),"--")</f>
        <v>--</v>
      </c>
      <c r="HY90" s="331"/>
      <c r="HZ90" s="209" t="str">
        <f t="shared" si="50"/>
        <v>--</v>
      </c>
      <c r="IA90" s="354" t="str">
        <f t="shared" si="51"/>
        <v>--</v>
      </c>
      <c r="IB90" s="325">
        <f t="shared" si="52"/>
        <v>0</v>
      </c>
      <c r="IC90" s="638"/>
      <c r="ID90" s="323" t="str">
        <f>IFERROR(AVERAGEIFS('VISSIM Travel Time Outputs'!#REF!,'VISSIM Travel Time Outputs'!#REF!,$D90,'VISSIM Travel Time Outputs'!#REF!,"AVG",'VISSIM Travel Time Outputs'!#REF!,ID$9),"-")</f>
        <v>-</v>
      </c>
      <c r="IE90" s="324" t="str">
        <f>IFERROR(AVERAGEIFS('VISSIM Travel Time Outputs'!#REF!,'VISSIM Travel Time Outputs'!#REF!,$D90,'VISSIM Travel Time Outputs'!#REF!,"AVG",'VISSIM Travel Time Outputs'!#REF!,IE$9),"-")</f>
        <v>-</v>
      </c>
      <c r="IF90" s="324" t="str">
        <f>IFERROR(AVERAGEIFS('VISSIM Travel Time Outputs'!#REF!,'VISSIM Travel Time Outputs'!#REF!,$D90,'VISSIM Travel Time Outputs'!#REF!,"AVG",'VISSIM Travel Time Outputs'!#REF!,IF$9),"-")</f>
        <v>-</v>
      </c>
      <c r="IG90" s="324" t="str">
        <f>IFERROR(AVERAGEIFS('VISSIM Travel Time Outputs'!#REF!,'VISSIM Travel Time Outputs'!#REF!,$D90,'VISSIM Travel Time Outputs'!#REF!,"AVG",'VISSIM Travel Time Outputs'!#REF!,IG$9),"-")</f>
        <v>-</v>
      </c>
      <c r="IH90" s="324" t="str">
        <f>IFERROR(AVERAGEIFS('VISSIM Travel Time Outputs'!#REF!,'VISSIM Travel Time Outputs'!#REF!,$D90,'VISSIM Travel Time Outputs'!#REF!,"AVG",'VISSIM Travel Time Outputs'!#REF!,IH$9),"-")</f>
        <v>-</v>
      </c>
      <c r="II90" s="324" t="str">
        <f>IFERROR(AVERAGEIFS('VISSIM Travel Time Outputs'!#REF!,'VISSIM Travel Time Outputs'!#REF!,$D90,'VISSIM Travel Time Outputs'!#REF!,"AVG",'VISSIM Travel Time Outputs'!#REF!,II$9),"-")</f>
        <v>-</v>
      </c>
      <c r="IJ90" s="324" t="str">
        <f>IFERROR(AVERAGEIFS('VISSIM Travel Time Outputs'!#REF!,'VISSIM Travel Time Outputs'!#REF!,$D90,'VISSIM Travel Time Outputs'!#REF!,"AVG",'VISSIM Travel Time Outputs'!#REF!,IJ$9),"-")</f>
        <v>-</v>
      </c>
      <c r="IK90" s="324" t="str">
        <f>IFERROR(AVERAGEIFS('VISSIM Travel Time Outputs'!#REF!,'VISSIM Travel Time Outputs'!#REF!,$D90,'VISSIM Travel Time Outputs'!#REF!,"AVG",'VISSIM Travel Time Outputs'!#REF!,IK$9),"-")</f>
        <v>-</v>
      </c>
      <c r="IL90" s="324" t="str">
        <f>IFERROR(AVERAGEIFS('VISSIM Travel Time Outputs'!#REF!,'VISSIM Travel Time Outputs'!#REF!,$D90,'VISSIM Travel Time Outputs'!#REF!,"AVG",'VISSIM Travel Time Outputs'!#REF!,IL$9),"-")</f>
        <v>-</v>
      </c>
      <c r="IM90" s="324" t="str">
        <f>IFERROR(AVERAGEIFS('VISSIM Travel Time Outputs'!#REF!,'VISSIM Travel Time Outputs'!#REF!,$D90,'VISSIM Travel Time Outputs'!#REF!,"AVG",'VISSIM Travel Time Outputs'!#REF!,IM$9),"-")</f>
        <v>-</v>
      </c>
      <c r="IN90" s="324" t="str">
        <f>IFERROR(AVERAGEIFS('VISSIM Travel Time Outputs'!#REF!,'VISSIM Travel Time Outputs'!#REF!,$D90,'VISSIM Travel Time Outputs'!#REF!,"AVG",'VISSIM Travel Time Outputs'!#REF!,IN$9),"-")</f>
        <v>-</v>
      </c>
      <c r="IO90" s="324" t="str">
        <f>IFERROR(AVERAGEIFS('VISSIM Travel Time Outputs'!#REF!,'VISSIM Travel Time Outputs'!#REF!,$D90,'VISSIM Travel Time Outputs'!#REF!,"AVG",'VISSIM Travel Time Outputs'!#REF!,IO$9),"-")</f>
        <v>-</v>
      </c>
      <c r="IP90" s="324" t="str">
        <f>IFERROR(AVERAGEIFS('VISSIM Travel Time Outputs'!#REF!,'VISSIM Travel Time Outputs'!#REF!,$D90,'VISSIM Travel Time Outputs'!#REF!,"AVG",'VISSIM Travel Time Outputs'!#REF!,IP$9),"-")</f>
        <v>-</v>
      </c>
      <c r="IQ90" s="324" t="str">
        <f>IFERROR(AVERAGEIFS('VISSIM Travel Time Outputs'!#REF!,'VISSIM Travel Time Outputs'!#REF!,$D90,'VISSIM Travel Time Outputs'!#REF!,"AVG",'VISSIM Travel Time Outputs'!#REF!,IQ$9),"-")</f>
        <v>-</v>
      </c>
      <c r="IR90" s="324" t="str">
        <f>IFERROR(AVERAGEIFS('VISSIM Travel Time Outputs'!#REF!,'VISSIM Travel Time Outputs'!#REF!,$D90,'VISSIM Travel Time Outputs'!#REF!,"AVG",'VISSIM Travel Time Outputs'!#REF!,IR$9),"-")</f>
        <v>-</v>
      </c>
      <c r="IS90" s="325" t="str">
        <f>IFERROR(AVERAGEIFS('VISSIM Travel Time Outputs'!#REF!,'VISSIM Travel Time Outputs'!#REF!,$D90,'VISSIM Travel Time Outputs'!#REF!,"AVG",'VISSIM Travel Time Outputs'!#REF!,IS$9),"-")</f>
        <v>-</v>
      </c>
      <c r="IT90" s="325" t="str">
        <f t="shared" si="53"/>
        <v>--</v>
      </c>
    </row>
    <row r="91" spans="1:254" x14ac:dyDescent="0.35">
      <c r="A91" s="252" t="str">
        <f t="shared" si="34"/>
        <v>H</v>
      </c>
      <c r="B91" s="319">
        <f t="shared" si="54"/>
        <v>82</v>
      </c>
      <c r="C91" s="413">
        <f>INDEX('Input - Travel Times'!$B$3:$AH$103,MATCH($B91,'Input - Travel Times'!$B$3:$B$103,0),MATCH(C$9,'Input - Travel Times'!$B$3:$AH$3,0))</f>
        <v>0</v>
      </c>
      <c r="D91" s="150">
        <f>INDEX('Input - Travel Times'!$B$3:$AH$103,MATCH($B91,'Input - Travel Times'!$B$3:$B$103,0),MATCH(D$9,'Input - Travel Times'!$B$3:$AH$3,0))</f>
        <v>0</v>
      </c>
      <c r="E91" s="518">
        <f>TIME(0,0,INDEX('Input - Travel Times'!$B$3:$AH$103,MATCH($B91,'Input - Travel Times'!$B$3:$B$103,0),MATCH(E$9,'Input - Travel Times'!$B$3:$AH$3,0)))</f>
        <v>0</v>
      </c>
      <c r="F91" s="518">
        <f>TIME(0,0,INDEX('Input - Travel Times'!$B$3:$AH$103,MATCH($B91,'Input - Travel Times'!$B$3:$B$103,0),MATCH(F$9,'Input - Travel Times'!$B$3:$AH$3,0)))</f>
        <v>0</v>
      </c>
      <c r="G91" s="518">
        <f>TIME(0,0,INDEX('Input - Travel Times'!$B$3:$AH$103,MATCH($B91,'Input - Travel Times'!$B$3:$B$103,0),MATCH(G$9,'Input - Travel Times'!$B$3:$AH$3,0)))</f>
        <v>0</v>
      </c>
      <c r="H91" s="518">
        <f>TIME(0,0,INDEX('Input - Travel Times'!$B$3:$AH$103,MATCH($B91,'Input - Travel Times'!$B$3:$B$103,0),MATCH(H$9,'Input - Travel Times'!$B$3:$AH$3,0)))</f>
        <v>0</v>
      </c>
      <c r="I91" s="130"/>
      <c r="J91" s="209" t="str">
        <f>IFERROR(TIME(0,0,AVERAGEIFS('VISSIM Travel Time Outputs'!$I:$I,'VISSIM Travel Time Outputs'!$D:$D,$D91,'VISSIM Travel Time Outputs'!$A:$A,"AVG",'VISSIM Travel Time Outputs'!$B:$B,J$9)),"-")</f>
        <v>-</v>
      </c>
      <c r="K91" s="34" t="str">
        <f>IFERROR(TIME(0,0,AVERAGEIFS('VISSIM Travel Time Outputs'!$I:$I,'VISSIM Travel Time Outputs'!$D:$D,$D91,'VISSIM Travel Time Outputs'!$A:$A,"AVG",'VISSIM Travel Time Outputs'!$B:$B,K$9)),"-")</f>
        <v>-</v>
      </c>
      <c r="L91" s="34" t="str">
        <f>IFERROR(TIME(0,0,AVERAGEIFS('VISSIM Travel Time Outputs'!$I:$I,'VISSIM Travel Time Outputs'!$D:$D,$D91,'VISSIM Travel Time Outputs'!$A:$A,"AVG",'VISSIM Travel Time Outputs'!$B:$B,L$9)),"-")</f>
        <v>-</v>
      </c>
      <c r="M91" s="34" t="str">
        <f>IFERROR(TIME(0,0,AVERAGEIFS('VISSIM Travel Time Outputs'!$I:$I,'VISSIM Travel Time Outputs'!$D:$D,$D91,'VISSIM Travel Time Outputs'!$A:$A,"AVG",'VISSIM Travel Time Outputs'!$B:$B,M$9)),"-")</f>
        <v>-</v>
      </c>
      <c r="N91" s="34" t="str">
        <f>IFERROR(TIME(0,0,AVERAGEIFS('VISSIM Travel Time Outputs'!$I:$I,'VISSIM Travel Time Outputs'!$D:$D,$D91,'VISSIM Travel Time Outputs'!$A:$A,"AVG",'VISSIM Travel Time Outputs'!$B:$B,N$9)),"-")</f>
        <v>-</v>
      </c>
      <c r="O91" s="34" t="str">
        <f>IFERROR(TIME(0,0,AVERAGEIFS('VISSIM Travel Time Outputs'!$I:$I,'VISSIM Travel Time Outputs'!$D:$D,$D91,'VISSIM Travel Time Outputs'!$A:$A,"AVG",'VISSIM Travel Time Outputs'!$B:$B,O$9)),"-")</f>
        <v>-</v>
      </c>
      <c r="P91" s="34" t="str">
        <f>IFERROR(TIME(0,0,AVERAGEIFS('VISSIM Travel Time Outputs'!$I:$I,'VISSIM Travel Time Outputs'!$D:$D,$D91,'VISSIM Travel Time Outputs'!$A:$A,"AVG",'VISSIM Travel Time Outputs'!$B:$B,P$9)),"-")</f>
        <v>-</v>
      </c>
      <c r="Q91" s="34" t="str">
        <f>IFERROR(TIME(0,0,AVERAGEIFS('VISSIM Travel Time Outputs'!$I:$I,'VISSIM Travel Time Outputs'!$D:$D,$D91,'VISSIM Travel Time Outputs'!$A:$A,"AVG",'VISSIM Travel Time Outputs'!$B:$B,Q$9)),"-")</f>
        <v>-</v>
      </c>
      <c r="R91" s="34" t="str">
        <f>IFERROR(TIME(0,0,AVERAGEIFS('VISSIM Travel Time Outputs'!$I:$I,'VISSIM Travel Time Outputs'!$D:$D,$D91,'VISSIM Travel Time Outputs'!$A:$A,"AVG",'VISSIM Travel Time Outputs'!$B:$B,R$9)),"-")</f>
        <v>-</v>
      </c>
      <c r="S91" s="34" t="str">
        <f>IFERROR(TIME(0,0,AVERAGEIFS('VISSIM Travel Time Outputs'!$I:$I,'VISSIM Travel Time Outputs'!$D:$D,$D91,'VISSIM Travel Time Outputs'!$A:$A,"AVG",'VISSIM Travel Time Outputs'!$B:$B,S$9)),"-")</f>
        <v>-</v>
      </c>
      <c r="T91" s="34" t="str">
        <f>IFERROR(TIME(0,0,AVERAGEIFS('VISSIM Travel Time Outputs'!$I:$I,'VISSIM Travel Time Outputs'!$D:$D,$D91,'VISSIM Travel Time Outputs'!$A:$A,"AVG",'VISSIM Travel Time Outputs'!$B:$B,T$9)),"-")</f>
        <v>-</v>
      </c>
      <c r="U91" s="34" t="str">
        <f>IFERROR(TIME(0,0,AVERAGEIFS('VISSIM Travel Time Outputs'!$I:$I,'VISSIM Travel Time Outputs'!$D:$D,$D91,'VISSIM Travel Time Outputs'!$A:$A,"AVG",'VISSIM Travel Time Outputs'!$B:$B,U$9)),"-")</f>
        <v>-</v>
      </c>
      <c r="V91" s="34" t="str">
        <f>IFERROR(TIME(0,0,AVERAGEIFS('VISSIM Travel Time Outputs'!$I:$I,'VISSIM Travel Time Outputs'!$D:$D,$D91,'VISSIM Travel Time Outputs'!$A:$A,"AVG",'VISSIM Travel Time Outputs'!$B:$B,V$9)),"-")</f>
        <v>-</v>
      </c>
      <c r="W91" s="34" t="str">
        <f>IFERROR(TIME(0,0,AVERAGEIFS('VISSIM Travel Time Outputs'!$I:$I,'VISSIM Travel Time Outputs'!$D:$D,$D91,'VISSIM Travel Time Outputs'!$A:$A,"AVG",'VISSIM Travel Time Outputs'!$B:$B,W$9)),"-")</f>
        <v>-</v>
      </c>
      <c r="X91" s="34" t="str">
        <f>IFERROR(TIME(0,0,AVERAGEIFS('VISSIM Travel Time Outputs'!$I:$I,'VISSIM Travel Time Outputs'!$D:$D,$D91,'VISSIM Travel Time Outputs'!$A:$A,"AVG",'VISSIM Travel Time Outputs'!$B:$B,X$9)),"-")</f>
        <v>-</v>
      </c>
      <c r="Y91" s="134" t="str">
        <f>IFERROR(TIME(0,0,AVERAGEIFS('VISSIM Travel Time Outputs'!$I:$I,'VISSIM Travel Time Outputs'!$D:$D,$D91,'VISSIM Travel Time Outputs'!$A:$A,"AVG",'VISSIM Travel Time Outputs'!$B:$B,Y$9)),"-")</f>
        <v>-</v>
      </c>
      <c r="Z91" s="254"/>
      <c r="AA91" s="323" t="str">
        <f>IFERROR(AVERAGEIFS('VISSIM Travel Time Outputs'!$F:$F,'VISSIM Travel Time Outputs'!$D:$D,$D91,'VISSIM Travel Time Outputs'!$A:$A,"AVG",'VISSIM Travel Time Outputs'!$B:$B,AA$9),"-")</f>
        <v>-</v>
      </c>
      <c r="AB91" s="324" t="str">
        <f>IFERROR(AVERAGEIFS('VISSIM Travel Time Outputs'!$F:$F,'VISSIM Travel Time Outputs'!$D:$D,$D91,'VISSIM Travel Time Outputs'!$A:$A,"AVG",'VISSIM Travel Time Outputs'!$B:$B,AB$9),"-")</f>
        <v>-</v>
      </c>
      <c r="AC91" s="324" t="str">
        <f>IFERROR(AVERAGEIFS('VISSIM Travel Time Outputs'!$F:$F,'VISSIM Travel Time Outputs'!$D:$D,$D91,'VISSIM Travel Time Outputs'!$A:$A,"AVG",'VISSIM Travel Time Outputs'!$B:$B,AC$9),"-")</f>
        <v>-</v>
      </c>
      <c r="AD91" s="324" t="str">
        <f>IFERROR(AVERAGEIFS('VISSIM Travel Time Outputs'!$F:$F,'VISSIM Travel Time Outputs'!$D:$D,$D91,'VISSIM Travel Time Outputs'!$A:$A,"AVG",'VISSIM Travel Time Outputs'!$B:$B,AD$9),"-")</f>
        <v>-</v>
      </c>
      <c r="AE91" s="324" t="str">
        <f>IFERROR(AVERAGEIFS('VISSIM Travel Time Outputs'!$F:$F,'VISSIM Travel Time Outputs'!$D:$D,$D91,'VISSIM Travel Time Outputs'!$A:$A,"AVG",'VISSIM Travel Time Outputs'!$B:$B,AE$9),"-")</f>
        <v>-</v>
      </c>
      <c r="AF91" s="324" t="str">
        <f>IFERROR(AVERAGEIFS('VISSIM Travel Time Outputs'!$F:$F,'VISSIM Travel Time Outputs'!$D:$D,$D91,'VISSIM Travel Time Outputs'!$A:$A,"AVG",'VISSIM Travel Time Outputs'!$B:$B,AF$9),"-")</f>
        <v>-</v>
      </c>
      <c r="AG91" s="324" t="str">
        <f>IFERROR(AVERAGEIFS('VISSIM Travel Time Outputs'!$F:$F,'VISSIM Travel Time Outputs'!$D:$D,$D91,'VISSIM Travel Time Outputs'!$A:$A,"AVG",'VISSIM Travel Time Outputs'!$B:$B,AG$9),"-")</f>
        <v>-</v>
      </c>
      <c r="AH91" s="324" t="str">
        <f>IFERROR(AVERAGEIFS('VISSIM Travel Time Outputs'!$F:$F,'VISSIM Travel Time Outputs'!$D:$D,$D91,'VISSIM Travel Time Outputs'!$A:$A,"AVG",'VISSIM Travel Time Outputs'!$B:$B,AH$9),"-")</f>
        <v>-</v>
      </c>
      <c r="AI91" s="324" t="str">
        <f>IFERROR(AVERAGEIFS('VISSIM Travel Time Outputs'!$F:$F,'VISSIM Travel Time Outputs'!$D:$D,$D91,'VISSIM Travel Time Outputs'!$A:$A,"AVG",'VISSIM Travel Time Outputs'!$B:$B,AI$9),"-")</f>
        <v>-</v>
      </c>
      <c r="AJ91" s="324" t="str">
        <f>IFERROR(AVERAGEIFS('VISSIM Travel Time Outputs'!$F:$F,'VISSIM Travel Time Outputs'!$D:$D,$D91,'VISSIM Travel Time Outputs'!$A:$A,"AVG",'VISSIM Travel Time Outputs'!$B:$B,AJ$9),"-")</f>
        <v>-</v>
      </c>
      <c r="AK91" s="324" t="str">
        <f>IFERROR(AVERAGEIFS('VISSIM Travel Time Outputs'!$F:$F,'VISSIM Travel Time Outputs'!$D:$D,$D91,'VISSIM Travel Time Outputs'!$A:$A,"AVG",'VISSIM Travel Time Outputs'!$B:$B,AK$9),"-")</f>
        <v>-</v>
      </c>
      <c r="AL91" s="324" t="str">
        <f>IFERROR(AVERAGEIFS('VISSIM Travel Time Outputs'!$F:$F,'VISSIM Travel Time Outputs'!$D:$D,$D91,'VISSIM Travel Time Outputs'!$A:$A,"AVG",'VISSIM Travel Time Outputs'!$B:$B,AL$9),"-")</f>
        <v>-</v>
      </c>
      <c r="AM91" s="324" t="str">
        <f>IFERROR(AVERAGEIFS('VISSIM Travel Time Outputs'!$F:$F,'VISSIM Travel Time Outputs'!$D:$D,$D91,'VISSIM Travel Time Outputs'!$A:$A,"AVG",'VISSIM Travel Time Outputs'!$B:$B,AM$9),"-")</f>
        <v>-</v>
      </c>
      <c r="AN91" s="324" t="str">
        <f>IFERROR(AVERAGEIFS('VISSIM Travel Time Outputs'!$F:$F,'VISSIM Travel Time Outputs'!$D:$D,$D91,'VISSIM Travel Time Outputs'!$A:$A,"AVG",'VISSIM Travel Time Outputs'!$B:$B,AN$9),"-")</f>
        <v>-</v>
      </c>
      <c r="AO91" s="324" t="str">
        <f>IFERROR(AVERAGEIFS('VISSIM Travel Time Outputs'!$F:$F,'VISSIM Travel Time Outputs'!$D:$D,$D91,'VISSIM Travel Time Outputs'!$A:$A,"AVG",'VISSIM Travel Time Outputs'!$B:$B,AO$9),"-")</f>
        <v>-</v>
      </c>
      <c r="AP91" s="325" t="str">
        <f>IFERROR(AVERAGEIFS('VISSIM Travel Time Outputs'!$F:$F,'VISSIM Travel Time Outputs'!$D:$D,$D91,'VISSIM Travel Time Outputs'!$A:$A,"AVG",'VISSIM Travel Time Outputs'!$B:$B,AP$9),"-")</f>
        <v>-</v>
      </c>
      <c r="AQ91" s="331"/>
      <c r="AR91" s="209" t="str">
        <f t="shared" si="35"/>
        <v>--</v>
      </c>
      <c r="AS91" s="354" t="str">
        <f t="shared" si="36"/>
        <v>--</v>
      </c>
      <c r="AT91" s="325">
        <f t="shared" si="37"/>
        <v>0</v>
      </c>
      <c r="AU91" s="255"/>
      <c r="AV91" s="209" t="str">
        <f>IFERROR(TIME(0,0,AVERAGEIFS('VISSIM Travel Time Outputs'!$J:$J,'VISSIM Travel Time Outputs'!$D:$D,$D91,'VISSIM Travel Time Outputs'!$A:$A,"AVG",'VISSIM Travel Time Outputs'!$B:$B,AV$9)),"-")</f>
        <v>-</v>
      </c>
      <c r="AW91" s="34" t="str">
        <f>IFERROR(TIME(0,0,AVERAGEIFS('VISSIM Travel Time Outputs'!$J:$J,'VISSIM Travel Time Outputs'!$D:$D,$D91,'VISSIM Travel Time Outputs'!$A:$A,"AVG",'VISSIM Travel Time Outputs'!$B:$B,AW$9)),"-")</f>
        <v>-</v>
      </c>
      <c r="AX91" s="34" t="str">
        <f>IFERROR(TIME(0,0,AVERAGEIFS('VISSIM Travel Time Outputs'!$J:$J,'VISSIM Travel Time Outputs'!$D:$D,$D91,'VISSIM Travel Time Outputs'!$A:$A,"AVG",'VISSIM Travel Time Outputs'!$B:$B,AX$9)),"-")</f>
        <v>-</v>
      </c>
      <c r="AY91" s="34" t="str">
        <f>IFERROR(TIME(0,0,AVERAGEIFS('VISSIM Travel Time Outputs'!$J:$J,'VISSIM Travel Time Outputs'!$D:$D,$D91,'VISSIM Travel Time Outputs'!$A:$A,"AVG",'VISSIM Travel Time Outputs'!$B:$B,AY$9)),"-")</f>
        <v>-</v>
      </c>
      <c r="AZ91" s="34" t="str">
        <f>IFERROR(TIME(0,0,AVERAGEIFS('VISSIM Travel Time Outputs'!$J:$J,'VISSIM Travel Time Outputs'!$D:$D,$D91,'VISSIM Travel Time Outputs'!$A:$A,"AVG",'VISSIM Travel Time Outputs'!$B:$B,AZ$9)),"-")</f>
        <v>-</v>
      </c>
      <c r="BA91" s="34" t="str">
        <f>IFERROR(TIME(0,0,AVERAGEIFS('VISSIM Travel Time Outputs'!$J:$J,'VISSIM Travel Time Outputs'!$D:$D,$D91,'VISSIM Travel Time Outputs'!$A:$A,"AVG",'VISSIM Travel Time Outputs'!$B:$B,BA$9)),"-")</f>
        <v>-</v>
      </c>
      <c r="BB91" s="34" t="str">
        <f>IFERROR(TIME(0,0,AVERAGEIFS('VISSIM Travel Time Outputs'!$J:$J,'VISSIM Travel Time Outputs'!$D:$D,$D91,'VISSIM Travel Time Outputs'!$A:$A,"AVG",'VISSIM Travel Time Outputs'!$B:$B,BB$9)),"-")</f>
        <v>-</v>
      </c>
      <c r="BC91" s="34" t="str">
        <f>IFERROR(TIME(0,0,AVERAGEIFS('VISSIM Travel Time Outputs'!$J:$J,'VISSIM Travel Time Outputs'!$D:$D,$D91,'VISSIM Travel Time Outputs'!$A:$A,"AVG",'VISSIM Travel Time Outputs'!$B:$B,BC$9)),"-")</f>
        <v>-</v>
      </c>
      <c r="BD91" s="34" t="str">
        <f>IFERROR(TIME(0,0,AVERAGEIFS('VISSIM Travel Time Outputs'!$J:$J,'VISSIM Travel Time Outputs'!$D:$D,$D91,'VISSIM Travel Time Outputs'!$A:$A,"AVG",'VISSIM Travel Time Outputs'!$B:$B,BD$9)),"-")</f>
        <v>-</v>
      </c>
      <c r="BE91" s="34" t="str">
        <f>IFERROR(TIME(0,0,AVERAGEIFS('VISSIM Travel Time Outputs'!$J:$J,'VISSIM Travel Time Outputs'!$D:$D,$D91,'VISSIM Travel Time Outputs'!$A:$A,"AVG",'VISSIM Travel Time Outputs'!$B:$B,BE$9)),"-")</f>
        <v>-</v>
      </c>
      <c r="BF91" s="34" t="str">
        <f>IFERROR(TIME(0,0,AVERAGEIFS('VISSIM Travel Time Outputs'!$J:$J,'VISSIM Travel Time Outputs'!$D:$D,$D91,'VISSIM Travel Time Outputs'!$A:$A,"AVG",'VISSIM Travel Time Outputs'!$B:$B,BF$9)),"-")</f>
        <v>-</v>
      </c>
      <c r="BG91" s="34" t="str">
        <f>IFERROR(TIME(0,0,AVERAGEIFS('VISSIM Travel Time Outputs'!$J:$J,'VISSIM Travel Time Outputs'!$D:$D,$D91,'VISSIM Travel Time Outputs'!$A:$A,"AVG",'VISSIM Travel Time Outputs'!$B:$B,BG$9)),"-")</f>
        <v>-</v>
      </c>
      <c r="BH91" s="34" t="str">
        <f>IFERROR(TIME(0,0,AVERAGEIFS('VISSIM Travel Time Outputs'!$J:$J,'VISSIM Travel Time Outputs'!$D:$D,$D91,'VISSIM Travel Time Outputs'!$A:$A,"AVG",'VISSIM Travel Time Outputs'!$B:$B,BH$9)),"-")</f>
        <v>-</v>
      </c>
      <c r="BI91" s="34" t="str">
        <f>IFERROR(TIME(0,0,AVERAGEIFS('VISSIM Travel Time Outputs'!$J:$J,'VISSIM Travel Time Outputs'!$D:$D,$D91,'VISSIM Travel Time Outputs'!$A:$A,"AVG",'VISSIM Travel Time Outputs'!$B:$B,BI$9)),"-")</f>
        <v>-</v>
      </c>
      <c r="BJ91" s="34" t="str">
        <f>IFERROR(TIME(0,0,AVERAGEIFS('VISSIM Travel Time Outputs'!$J:$J,'VISSIM Travel Time Outputs'!$D:$D,$D91,'VISSIM Travel Time Outputs'!$A:$A,"AVG",'VISSIM Travel Time Outputs'!$B:$B,BJ$9)),"-")</f>
        <v>-</v>
      </c>
      <c r="BK91" s="134" t="str">
        <f>IFERROR(TIME(0,0,AVERAGEIFS('VISSIM Travel Time Outputs'!$J:$J,'VISSIM Travel Time Outputs'!$D:$D,$D91,'VISSIM Travel Time Outputs'!$A:$A,"AVG",'VISSIM Travel Time Outputs'!$B:$B,BK$9)),"-")</f>
        <v>-</v>
      </c>
      <c r="BL91" s="126"/>
      <c r="BM91" s="323" t="str">
        <f>IFERROR(AVERAGEIFS('VISSIM Travel Time Outputs'!$G:$G,'VISSIM Travel Time Outputs'!$D:$D,$D91,'VISSIM Travel Time Outputs'!$A:$A,"AVG",'VISSIM Travel Time Outputs'!$B:$B,BM$9),"-")</f>
        <v>-</v>
      </c>
      <c r="BN91" s="324" t="str">
        <f>IFERROR(AVERAGEIFS('VISSIM Travel Time Outputs'!$G:$G,'VISSIM Travel Time Outputs'!$D:$D,$D91,'VISSIM Travel Time Outputs'!$A:$A,"AVG",'VISSIM Travel Time Outputs'!$B:$B,BN$9),"-")</f>
        <v>-</v>
      </c>
      <c r="BO91" s="324" t="str">
        <f>IFERROR(AVERAGEIFS('VISSIM Travel Time Outputs'!$G:$G,'VISSIM Travel Time Outputs'!$D:$D,$D91,'VISSIM Travel Time Outputs'!$A:$A,"AVG",'VISSIM Travel Time Outputs'!$B:$B,BO$9),"-")</f>
        <v>-</v>
      </c>
      <c r="BP91" s="324" t="str">
        <f>IFERROR(AVERAGEIFS('VISSIM Travel Time Outputs'!$G:$G,'VISSIM Travel Time Outputs'!$D:$D,$D91,'VISSIM Travel Time Outputs'!$A:$A,"AVG",'VISSIM Travel Time Outputs'!$B:$B,BP$9),"-")</f>
        <v>-</v>
      </c>
      <c r="BQ91" s="324" t="str">
        <f>IFERROR(AVERAGEIFS('VISSIM Travel Time Outputs'!$G:$G,'VISSIM Travel Time Outputs'!$D:$D,$D91,'VISSIM Travel Time Outputs'!$A:$A,"AVG",'VISSIM Travel Time Outputs'!$B:$B,BQ$9),"-")</f>
        <v>-</v>
      </c>
      <c r="BR91" s="324" t="str">
        <f>IFERROR(AVERAGEIFS('VISSIM Travel Time Outputs'!$G:$G,'VISSIM Travel Time Outputs'!$D:$D,$D91,'VISSIM Travel Time Outputs'!$A:$A,"AVG",'VISSIM Travel Time Outputs'!$B:$B,BR$9),"-")</f>
        <v>-</v>
      </c>
      <c r="BS91" s="324" t="str">
        <f>IFERROR(AVERAGEIFS('VISSIM Travel Time Outputs'!$G:$G,'VISSIM Travel Time Outputs'!$D:$D,$D91,'VISSIM Travel Time Outputs'!$A:$A,"AVG",'VISSIM Travel Time Outputs'!$B:$B,BS$9),"-")</f>
        <v>-</v>
      </c>
      <c r="BT91" s="324" t="str">
        <f>IFERROR(AVERAGEIFS('VISSIM Travel Time Outputs'!$G:$G,'VISSIM Travel Time Outputs'!$D:$D,$D91,'VISSIM Travel Time Outputs'!$A:$A,"AVG",'VISSIM Travel Time Outputs'!$B:$B,BT$9),"-")</f>
        <v>-</v>
      </c>
      <c r="BU91" s="324" t="str">
        <f>IFERROR(AVERAGEIFS('VISSIM Travel Time Outputs'!$G:$G,'VISSIM Travel Time Outputs'!$D:$D,$D91,'VISSIM Travel Time Outputs'!$A:$A,"AVG",'VISSIM Travel Time Outputs'!$B:$B,BU$9),"-")</f>
        <v>-</v>
      </c>
      <c r="BV91" s="324" t="str">
        <f>IFERROR(AVERAGEIFS('VISSIM Travel Time Outputs'!$G:$G,'VISSIM Travel Time Outputs'!$D:$D,$D91,'VISSIM Travel Time Outputs'!$A:$A,"AVG",'VISSIM Travel Time Outputs'!$B:$B,BV$9),"-")</f>
        <v>-</v>
      </c>
      <c r="BW91" s="324" t="str">
        <f>IFERROR(AVERAGEIFS('VISSIM Travel Time Outputs'!$G:$G,'VISSIM Travel Time Outputs'!$D:$D,$D91,'VISSIM Travel Time Outputs'!$A:$A,"AVG",'VISSIM Travel Time Outputs'!$B:$B,BW$9),"-")</f>
        <v>-</v>
      </c>
      <c r="BX91" s="324" t="str">
        <f>IFERROR(AVERAGEIFS('VISSIM Travel Time Outputs'!$G:$G,'VISSIM Travel Time Outputs'!$D:$D,$D91,'VISSIM Travel Time Outputs'!$A:$A,"AVG",'VISSIM Travel Time Outputs'!$B:$B,BX$9),"-")</f>
        <v>-</v>
      </c>
      <c r="BY91" s="324" t="str">
        <f>IFERROR(AVERAGEIFS('VISSIM Travel Time Outputs'!$G:$G,'VISSIM Travel Time Outputs'!$D:$D,$D91,'VISSIM Travel Time Outputs'!$A:$A,"AVG",'VISSIM Travel Time Outputs'!$B:$B,BY$9),"-")</f>
        <v>-</v>
      </c>
      <c r="BZ91" s="324" t="str">
        <f>IFERROR(AVERAGEIFS('VISSIM Travel Time Outputs'!$G:$G,'VISSIM Travel Time Outputs'!$D:$D,$D91,'VISSIM Travel Time Outputs'!$A:$A,"AVG",'VISSIM Travel Time Outputs'!$B:$B,BZ$9),"-")</f>
        <v>-</v>
      </c>
      <c r="CA91" s="324" t="str">
        <f>IFERROR(AVERAGEIFS('VISSIM Travel Time Outputs'!$G:$G,'VISSIM Travel Time Outputs'!$D:$D,$D91,'VISSIM Travel Time Outputs'!$A:$A,"AVG",'VISSIM Travel Time Outputs'!$B:$B,CA$9),"-")</f>
        <v>-</v>
      </c>
      <c r="CB91" s="325" t="str">
        <f>IFERROR(AVERAGEIFS('VISSIM Travel Time Outputs'!$G:$G,'VISSIM Travel Time Outputs'!$D:$D,$D91,'VISSIM Travel Time Outputs'!$A:$A,"AVG",'VISSIM Travel Time Outputs'!$B:$B,CB$9),"-")</f>
        <v>-</v>
      </c>
      <c r="CC91" s="254"/>
      <c r="CD91" s="209" t="str">
        <f t="shared" si="38"/>
        <v>--</v>
      </c>
      <c r="CE91" s="354" t="str">
        <f t="shared" si="39"/>
        <v>--</v>
      </c>
      <c r="CF91" s="325">
        <f t="shared" si="40"/>
        <v>0</v>
      </c>
      <c r="CG91" s="331"/>
      <c r="CH91" s="209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134"/>
      <c r="CX91" s="331"/>
      <c r="CY91" s="323"/>
      <c r="CZ91" s="324"/>
      <c r="DA91" s="324"/>
      <c r="DB91" s="324"/>
      <c r="DC91" s="324"/>
      <c r="DD91" s="324"/>
      <c r="DE91" s="324"/>
      <c r="DF91" s="324"/>
      <c r="DG91" s="324"/>
      <c r="DH91" s="324"/>
      <c r="DI91" s="324"/>
      <c r="DJ91" s="324"/>
      <c r="DK91" s="324"/>
      <c r="DL91" s="324"/>
      <c r="DM91" s="324"/>
      <c r="DN91" s="325"/>
      <c r="DO91" s="331"/>
      <c r="DP91" s="209" t="str">
        <f t="shared" si="41"/>
        <v>--</v>
      </c>
      <c r="DQ91" s="354" t="str">
        <f t="shared" si="42"/>
        <v>--</v>
      </c>
      <c r="DR91" s="325">
        <f t="shared" si="43"/>
        <v>0</v>
      </c>
      <c r="DS91" s="255"/>
      <c r="DT91" s="209" t="str">
        <f>IFERROR(TIME(0,0,AVERAGEIFS('VISSIM Travel Time Outputs'!$K:$K,'VISSIM Travel Time Outputs'!$D:$D,$D91,'VISSIM Travel Time Outputs'!$A:$A,"AVG",'VISSIM Travel Time Outputs'!$B:$B,DT$9)),"-")</f>
        <v>-</v>
      </c>
      <c r="DU91" s="34" t="str">
        <f>IFERROR(TIME(0,0,AVERAGEIFS('VISSIM Travel Time Outputs'!$K:$K,'VISSIM Travel Time Outputs'!$D:$D,$D91,'VISSIM Travel Time Outputs'!$A:$A,"AVG",'VISSIM Travel Time Outputs'!$B:$B,DU$9)),"-")</f>
        <v>-</v>
      </c>
      <c r="DV91" s="34" t="str">
        <f>IFERROR(TIME(0,0,AVERAGEIFS('VISSIM Travel Time Outputs'!$K:$K,'VISSIM Travel Time Outputs'!$D:$D,$D91,'VISSIM Travel Time Outputs'!$A:$A,"AVG",'VISSIM Travel Time Outputs'!$B:$B,DV$9)),"-")</f>
        <v>-</v>
      </c>
      <c r="DW91" s="34" t="str">
        <f>IFERROR(TIME(0,0,AVERAGEIFS('VISSIM Travel Time Outputs'!$K:$K,'VISSIM Travel Time Outputs'!$D:$D,$D91,'VISSIM Travel Time Outputs'!$A:$A,"AVG",'VISSIM Travel Time Outputs'!$B:$B,DW$9)),"-")</f>
        <v>-</v>
      </c>
      <c r="DX91" s="34" t="str">
        <f>IFERROR(TIME(0,0,AVERAGEIFS('VISSIM Travel Time Outputs'!$K:$K,'VISSIM Travel Time Outputs'!$D:$D,$D91,'VISSIM Travel Time Outputs'!$A:$A,"AVG",'VISSIM Travel Time Outputs'!$B:$B,DX$9)),"-")</f>
        <v>-</v>
      </c>
      <c r="DY91" s="34" t="str">
        <f>IFERROR(TIME(0,0,AVERAGEIFS('VISSIM Travel Time Outputs'!$K:$K,'VISSIM Travel Time Outputs'!$D:$D,$D91,'VISSIM Travel Time Outputs'!$A:$A,"AVG",'VISSIM Travel Time Outputs'!$B:$B,DY$9)),"-")</f>
        <v>-</v>
      </c>
      <c r="DZ91" s="34" t="str">
        <f>IFERROR(TIME(0,0,AVERAGEIFS('VISSIM Travel Time Outputs'!$K:$K,'VISSIM Travel Time Outputs'!$D:$D,$D91,'VISSIM Travel Time Outputs'!$A:$A,"AVG",'VISSIM Travel Time Outputs'!$B:$B,DZ$9)),"-")</f>
        <v>-</v>
      </c>
      <c r="EA91" s="34" t="str">
        <f>IFERROR(TIME(0,0,AVERAGEIFS('VISSIM Travel Time Outputs'!$K:$K,'VISSIM Travel Time Outputs'!$D:$D,$D91,'VISSIM Travel Time Outputs'!$A:$A,"AVG",'VISSIM Travel Time Outputs'!$B:$B,EA$9)),"-")</f>
        <v>-</v>
      </c>
      <c r="EB91" s="34" t="str">
        <f>IFERROR(TIME(0,0,AVERAGEIFS('VISSIM Travel Time Outputs'!$K:$K,'VISSIM Travel Time Outputs'!$D:$D,$D91,'VISSIM Travel Time Outputs'!$A:$A,"AVG",'VISSIM Travel Time Outputs'!$B:$B,EB$9)),"-")</f>
        <v>-</v>
      </c>
      <c r="EC91" s="34" t="str">
        <f>IFERROR(TIME(0,0,AVERAGEIFS('VISSIM Travel Time Outputs'!$K:$K,'VISSIM Travel Time Outputs'!$D:$D,$D91,'VISSIM Travel Time Outputs'!$A:$A,"AVG",'VISSIM Travel Time Outputs'!$B:$B,EC$9)),"-")</f>
        <v>-</v>
      </c>
      <c r="ED91" s="34" t="str">
        <f>IFERROR(TIME(0,0,AVERAGEIFS('VISSIM Travel Time Outputs'!$K:$K,'VISSIM Travel Time Outputs'!$D:$D,$D91,'VISSIM Travel Time Outputs'!$A:$A,"AVG",'VISSIM Travel Time Outputs'!$B:$B,ED$9)),"-")</f>
        <v>-</v>
      </c>
      <c r="EE91" s="34" t="str">
        <f>IFERROR(TIME(0,0,AVERAGEIFS('VISSIM Travel Time Outputs'!$K:$K,'VISSIM Travel Time Outputs'!$D:$D,$D91,'VISSIM Travel Time Outputs'!$A:$A,"AVG",'VISSIM Travel Time Outputs'!$B:$B,EE$9)),"-")</f>
        <v>-</v>
      </c>
      <c r="EF91" s="34" t="str">
        <f>IFERROR(TIME(0,0,AVERAGEIFS('VISSIM Travel Time Outputs'!$K:$K,'VISSIM Travel Time Outputs'!$D:$D,$D91,'VISSIM Travel Time Outputs'!$A:$A,"AVG",'VISSIM Travel Time Outputs'!$B:$B,EF$9)),"-")</f>
        <v>-</v>
      </c>
      <c r="EG91" s="34" t="str">
        <f>IFERROR(TIME(0,0,AVERAGEIFS('VISSIM Travel Time Outputs'!$K:$K,'VISSIM Travel Time Outputs'!$D:$D,$D91,'VISSIM Travel Time Outputs'!$A:$A,"AVG",'VISSIM Travel Time Outputs'!$B:$B,EG$9)),"-")</f>
        <v>-</v>
      </c>
      <c r="EH91" s="34" t="str">
        <f>IFERROR(TIME(0,0,AVERAGEIFS('VISSIM Travel Time Outputs'!$K:$K,'VISSIM Travel Time Outputs'!$D:$D,$D91,'VISSIM Travel Time Outputs'!$A:$A,"AVG",'VISSIM Travel Time Outputs'!$B:$B,EH$9)),"-")</f>
        <v>-</v>
      </c>
      <c r="EI91" s="134" t="str">
        <f>IFERROR(TIME(0,0,AVERAGEIFS('VISSIM Travel Time Outputs'!$K:$K,'VISSIM Travel Time Outputs'!$D:$D,$D91,'VISSIM Travel Time Outputs'!$A:$A,"AVG",'VISSIM Travel Time Outputs'!$B:$B,EI$9)),"-")</f>
        <v>-</v>
      </c>
      <c r="EJ91" s="126"/>
      <c r="EK91" s="323" t="str">
        <f>IFERROR(AVERAGEIFS('VISSIM Travel Time Outputs'!$H:$H,'VISSIM Travel Time Outputs'!$D:$D,$D91,'VISSIM Travel Time Outputs'!$A:$A,"AVG",'VISSIM Travel Time Outputs'!$B:$B,EK$9),"-")</f>
        <v>-</v>
      </c>
      <c r="EL91" s="324" t="str">
        <f>IFERROR(AVERAGEIFS('VISSIM Travel Time Outputs'!$H:$H,'VISSIM Travel Time Outputs'!$D:$D,$D91,'VISSIM Travel Time Outputs'!$A:$A,"AVG",'VISSIM Travel Time Outputs'!$B:$B,EL$9),"-")</f>
        <v>-</v>
      </c>
      <c r="EM91" s="324" t="str">
        <f>IFERROR(AVERAGEIFS('VISSIM Travel Time Outputs'!$H:$H,'VISSIM Travel Time Outputs'!$D:$D,$D91,'VISSIM Travel Time Outputs'!$A:$A,"AVG",'VISSIM Travel Time Outputs'!$B:$B,EM$9),"-")</f>
        <v>-</v>
      </c>
      <c r="EN91" s="324" t="str">
        <f>IFERROR(AVERAGEIFS('VISSIM Travel Time Outputs'!$H:$H,'VISSIM Travel Time Outputs'!$D:$D,$D91,'VISSIM Travel Time Outputs'!$A:$A,"AVG",'VISSIM Travel Time Outputs'!$B:$B,EN$9),"-")</f>
        <v>-</v>
      </c>
      <c r="EO91" s="324" t="str">
        <f>IFERROR(AVERAGEIFS('VISSIM Travel Time Outputs'!$H:$H,'VISSIM Travel Time Outputs'!$D:$D,$D91,'VISSIM Travel Time Outputs'!$A:$A,"AVG",'VISSIM Travel Time Outputs'!$B:$B,EO$9),"-")</f>
        <v>-</v>
      </c>
      <c r="EP91" s="324" t="str">
        <f>IFERROR(AVERAGEIFS('VISSIM Travel Time Outputs'!$H:$H,'VISSIM Travel Time Outputs'!$D:$D,$D91,'VISSIM Travel Time Outputs'!$A:$A,"AVG",'VISSIM Travel Time Outputs'!$B:$B,EP$9),"-")</f>
        <v>-</v>
      </c>
      <c r="EQ91" s="324" t="str">
        <f>IFERROR(AVERAGEIFS('VISSIM Travel Time Outputs'!$H:$H,'VISSIM Travel Time Outputs'!$D:$D,$D91,'VISSIM Travel Time Outputs'!$A:$A,"AVG",'VISSIM Travel Time Outputs'!$B:$B,EQ$9),"-")</f>
        <v>-</v>
      </c>
      <c r="ER91" s="324" t="str">
        <f>IFERROR(AVERAGEIFS('VISSIM Travel Time Outputs'!$H:$H,'VISSIM Travel Time Outputs'!$D:$D,$D91,'VISSIM Travel Time Outputs'!$A:$A,"AVG",'VISSIM Travel Time Outputs'!$B:$B,ER$9),"-")</f>
        <v>-</v>
      </c>
      <c r="ES91" s="324" t="str">
        <f>IFERROR(AVERAGEIFS('VISSIM Travel Time Outputs'!$H:$H,'VISSIM Travel Time Outputs'!$D:$D,$D91,'VISSIM Travel Time Outputs'!$A:$A,"AVG",'VISSIM Travel Time Outputs'!$B:$B,ES$9),"-")</f>
        <v>-</v>
      </c>
      <c r="ET91" s="324" t="str">
        <f>IFERROR(AVERAGEIFS('VISSIM Travel Time Outputs'!$H:$H,'VISSIM Travel Time Outputs'!$D:$D,$D91,'VISSIM Travel Time Outputs'!$A:$A,"AVG",'VISSIM Travel Time Outputs'!$B:$B,ET$9),"-")</f>
        <v>-</v>
      </c>
      <c r="EU91" s="324" t="str">
        <f>IFERROR(AVERAGEIFS('VISSIM Travel Time Outputs'!$H:$H,'VISSIM Travel Time Outputs'!$D:$D,$D91,'VISSIM Travel Time Outputs'!$A:$A,"AVG",'VISSIM Travel Time Outputs'!$B:$B,EU$9),"-")</f>
        <v>-</v>
      </c>
      <c r="EV91" s="324" t="str">
        <f>IFERROR(AVERAGEIFS('VISSIM Travel Time Outputs'!$H:$H,'VISSIM Travel Time Outputs'!$D:$D,$D91,'VISSIM Travel Time Outputs'!$A:$A,"AVG",'VISSIM Travel Time Outputs'!$B:$B,EV$9),"-")</f>
        <v>-</v>
      </c>
      <c r="EW91" s="324" t="str">
        <f>IFERROR(AVERAGEIFS('VISSIM Travel Time Outputs'!$H:$H,'VISSIM Travel Time Outputs'!$D:$D,$D91,'VISSIM Travel Time Outputs'!$A:$A,"AVG",'VISSIM Travel Time Outputs'!$B:$B,EW$9),"-")</f>
        <v>-</v>
      </c>
      <c r="EX91" s="324" t="str">
        <f>IFERROR(AVERAGEIFS('VISSIM Travel Time Outputs'!$H:$H,'VISSIM Travel Time Outputs'!$D:$D,$D91,'VISSIM Travel Time Outputs'!$A:$A,"AVG",'VISSIM Travel Time Outputs'!$B:$B,EX$9),"-")</f>
        <v>-</v>
      </c>
      <c r="EY91" s="324" t="str">
        <f>IFERROR(AVERAGEIFS('VISSIM Travel Time Outputs'!$H:$H,'VISSIM Travel Time Outputs'!$D:$D,$D91,'VISSIM Travel Time Outputs'!$A:$A,"AVG",'VISSIM Travel Time Outputs'!$B:$B,EY$9),"-")</f>
        <v>-</v>
      </c>
      <c r="EZ91" s="325" t="str">
        <f>IFERROR(AVERAGEIFS('VISSIM Travel Time Outputs'!$H:$H,'VISSIM Travel Time Outputs'!$D:$D,$D91,'VISSIM Travel Time Outputs'!$A:$A,"AVG",'VISSIM Travel Time Outputs'!$B:$B,EZ$9),"-")</f>
        <v>-</v>
      </c>
      <c r="FA91" s="254"/>
      <c r="FB91" s="209" t="str">
        <f t="shared" si="44"/>
        <v>--</v>
      </c>
      <c r="FC91" s="354" t="str">
        <f t="shared" si="45"/>
        <v>--</v>
      </c>
      <c r="FD91" s="325">
        <f t="shared" si="46"/>
        <v>0</v>
      </c>
      <c r="FE91" s="331"/>
      <c r="FF91" s="209" t="str">
        <f>IFERROR(GETPIVOTDATA("Average of TRAVTM(40)",#REF!,"TIMEINT",FF$9,"VEHICLETRAVELTIMEMEASUREMENT",$D91)/3600/24,"--")</f>
        <v>--</v>
      </c>
      <c r="FG91" s="34" t="str">
        <f>IFERROR(GETPIVOTDATA("Average of TRAVTM(40)",#REF!,"TIMEINT",FG$9,"VEHICLETRAVELTIMEMEASUREMENT",$D91)/3600/24,"--")</f>
        <v>--</v>
      </c>
      <c r="FH91" s="34" t="str">
        <f>IFERROR(GETPIVOTDATA("Average of TRAVTM(40)",#REF!,"TIMEINT",FH$9,"VEHICLETRAVELTIMEMEASUREMENT",$D91)/3600/24,"--")</f>
        <v>--</v>
      </c>
      <c r="FI91" s="34" t="str">
        <f>IFERROR(GETPIVOTDATA("Average of TRAVTM(40)",#REF!,"TIMEINT",FI$9,"VEHICLETRAVELTIMEMEASUREMENT",$D91)/3600/24,"--")</f>
        <v>--</v>
      </c>
      <c r="FJ91" s="34" t="str">
        <f>IFERROR(GETPIVOTDATA("Average of TRAVTM(40)",#REF!,"TIMEINT",FJ$9,"VEHICLETRAVELTIMEMEASUREMENT",$D91)/3600/24,"--")</f>
        <v>--</v>
      </c>
      <c r="FK91" s="34" t="str">
        <f>IFERROR(GETPIVOTDATA("Average of TRAVTM(40)",#REF!,"TIMEINT",FK$9,"VEHICLETRAVELTIMEMEASUREMENT",$D91)/3600/24,"--")</f>
        <v>--</v>
      </c>
      <c r="FL91" s="34" t="str">
        <f>IFERROR(GETPIVOTDATA("Average of TRAVTM(40)",#REF!,"TIMEINT",FL$9,"VEHICLETRAVELTIMEMEASUREMENT",$D91)/3600/24,"--")</f>
        <v>--</v>
      </c>
      <c r="FM91" s="34" t="str">
        <f>IFERROR(GETPIVOTDATA("Average of TRAVTM(40)",#REF!,"TIMEINT",FM$9,"VEHICLETRAVELTIMEMEASUREMENT",$D91)/3600/24,"--")</f>
        <v>--</v>
      </c>
      <c r="FN91" s="34" t="str">
        <f>IFERROR(GETPIVOTDATA("Average of TRAVTM(40)",#REF!,"TIMEINT",FN$9,"VEHICLETRAVELTIMEMEASUREMENT",$D91)/3600/24,"--")</f>
        <v>--</v>
      </c>
      <c r="FO91" s="34" t="str">
        <f>IFERROR(GETPIVOTDATA("Average of TRAVTM(40)",#REF!,"TIMEINT",FO$9,"VEHICLETRAVELTIMEMEASUREMENT",$D91)/3600/24,"--")</f>
        <v>--</v>
      </c>
      <c r="FP91" s="34" t="str">
        <f>IFERROR(GETPIVOTDATA("Average of TRAVTM(40)",#REF!,"TIMEINT",FP$9,"VEHICLETRAVELTIMEMEASUREMENT",$D91)/3600/24,"--")</f>
        <v>--</v>
      </c>
      <c r="FQ91" s="34" t="str">
        <f>IFERROR(GETPIVOTDATA("Average of TRAVTM(40)",#REF!,"TIMEINT",FQ$9,"VEHICLETRAVELTIMEMEASUREMENT",$D91)/3600/24,"--")</f>
        <v>--</v>
      </c>
      <c r="FR91" s="34" t="str">
        <f>IFERROR(GETPIVOTDATA("Average of TRAVTM(40)",#REF!,"TIMEINT",FR$9,"VEHICLETRAVELTIMEMEASUREMENT",$D91)/3600/24,"--")</f>
        <v>--</v>
      </c>
      <c r="FS91" s="34" t="str">
        <f>IFERROR(GETPIVOTDATA("Average of TRAVTM(40)",#REF!,"TIMEINT",FS$9,"VEHICLETRAVELTIMEMEASUREMENT",$D91)/3600/24,"--")</f>
        <v>--</v>
      </c>
      <c r="FT91" s="34" t="str">
        <f>IFERROR(GETPIVOTDATA("Average of TRAVTM(40)",#REF!,"TIMEINT",FT$9,"VEHICLETRAVELTIMEMEASUREMENT",$D91)/3600/24,"--")</f>
        <v>--</v>
      </c>
      <c r="FU91" s="134" t="str">
        <f>IFERROR(GETPIVOTDATA("Average of TRAVTM(40)",#REF!,"TIMEINT",FU$9,"VEHICLETRAVELTIMEMEASUREMENT",$D91)/3600/24,"--")</f>
        <v>--</v>
      </c>
      <c r="FV91" s="331"/>
      <c r="FW91" s="323" t="str">
        <f>IFERROR(GETPIVOTDATA("Average of VEHS(40)",#REF!,"TIMEINT",FW$9,"VEHICLETRAVELTIMEMEASUREMENT",$D91),"--")</f>
        <v>--</v>
      </c>
      <c r="FX91" s="324" t="str">
        <f>IFERROR(GETPIVOTDATA("Average of VEHS(40)",#REF!,"TIMEINT",FX$9,"VEHICLETRAVELTIMEMEASUREMENT",$D91),"--")</f>
        <v>--</v>
      </c>
      <c r="FY91" s="324" t="str">
        <f>IFERROR(GETPIVOTDATA("Average of VEHS(40)",#REF!,"TIMEINT",FY$9,"VEHICLETRAVELTIMEMEASUREMENT",$D91),"--")</f>
        <v>--</v>
      </c>
      <c r="FZ91" s="324" t="str">
        <f>IFERROR(GETPIVOTDATA("Average of VEHS(40)",#REF!,"TIMEINT",FZ$9,"VEHICLETRAVELTIMEMEASUREMENT",$D91),"--")</f>
        <v>--</v>
      </c>
      <c r="GA91" s="324" t="str">
        <f>IFERROR(GETPIVOTDATA("Average of VEHS(40)",#REF!,"TIMEINT",GA$9,"VEHICLETRAVELTIMEMEASUREMENT",$D91),"--")</f>
        <v>--</v>
      </c>
      <c r="GB91" s="324" t="str">
        <f>IFERROR(GETPIVOTDATA("Average of VEHS(40)",#REF!,"TIMEINT",GB$9,"VEHICLETRAVELTIMEMEASUREMENT",$D91),"--")</f>
        <v>--</v>
      </c>
      <c r="GC91" s="324" t="str">
        <f>IFERROR(GETPIVOTDATA("Average of VEHS(40)",#REF!,"TIMEINT",GC$9,"VEHICLETRAVELTIMEMEASUREMENT",$D91),"--")</f>
        <v>--</v>
      </c>
      <c r="GD91" s="324" t="str">
        <f>IFERROR(GETPIVOTDATA("Average of VEHS(40)",#REF!,"TIMEINT",GD$9,"VEHICLETRAVELTIMEMEASUREMENT",$D91),"--")</f>
        <v>--</v>
      </c>
      <c r="GE91" s="324" t="str">
        <f>IFERROR(GETPIVOTDATA("Average of VEHS(40)",#REF!,"TIMEINT",GE$9,"VEHICLETRAVELTIMEMEASUREMENT",$D91),"--")</f>
        <v>--</v>
      </c>
      <c r="GF91" s="324" t="str">
        <f>IFERROR(GETPIVOTDATA("Average of VEHS(40)",#REF!,"TIMEINT",GF$9,"VEHICLETRAVELTIMEMEASUREMENT",$D91),"--")</f>
        <v>--</v>
      </c>
      <c r="GG91" s="324" t="str">
        <f>IFERROR(GETPIVOTDATA("Average of VEHS(40)",#REF!,"TIMEINT",GG$9,"VEHICLETRAVELTIMEMEASUREMENT",$D91),"--")</f>
        <v>--</v>
      </c>
      <c r="GH91" s="324" t="str">
        <f>IFERROR(GETPIVOTDATA("Average of VEHS(40)",#REF!,"TIMEINT",GH$9,"VEHICLETRAVELTIMEMEASUREMENT",$D91),"--")</f>
        <v>--</v>
      </c>
      <c r="GI91" s="324" t="str">
        <f>IFERROR(GETPIVOTDATA("Average of VEHS(40)",#REF!,"TIMEINT",GI$9,"VEHICLETRAVELTIMEMEASUREMENT",$D91),"--")</f>
        <v>--</v>
      </c>
      <c r="GJ91" s="324" t="str">
        <f>IFERROR(GETPIVOTDATA("Average of VEHS(40)",#REF!,"TIMEINT",GJ$9,"VEHICLETRAVELTIMEMEASUREMENT",$D91),"--")</f>
        <v>--</v>
      </c>
      <c r="GK91" s="324" t="str">
        <f>IFERROR(GETPIVOTDATA("Average of VEHS(40)",#REF!,"TIMEINT",GK$9,"VEHICLETRAVELTIMEMEASUREMENT",$D91),"--")</f>
        <v>--</v>
      </c>
      <c r="GL91" s="325" t="str">
        <f>IFERROR(GETPIVOTDATA("Average of VEHS(40)",#REF!,"TIMEINT",GL$9,"VEHICLETRAVELTIMEMEASUREMENT",$D91),"--")</f>
        <v>--</v>
      </c>
      <c r="GM91" s="331"/>
      <c r="GN91" s="209" t="str">
        <f t="shared" si="47"/>
        <v>--</v>
      </c>
      <c r="GO91" s="354" t="str">
        <f t="shared" si="48"/>
        <v>--</v>
      </c>
      <c r="GP91" s="325">
        <f t="shared" si="49"/>
        <v>0</v>
      </c>
      <c r="GQ91" s="331"/>
      <c r="GR91" s="209" t="str">
        <f>IFERROR(GETPIVOTDATA("Average of TRAVTM(60)",#REF!,"TIMEINT",GR$9,"VEHICLETRAVELTIMEMEASUREMENT",$D91)/3600/24,"--")</f>
        <v>--</v>
      </c>
      <c r="GS91" s="34" t="str">
        <f>IFERROR(GETPIVOTDATA("Average of TRAVTM(60)",#REF!,"TIMEINT",GS$9,"VEHICLETRAVELTIMEMEASUREMENT",$D91)/3600/24,"--")</f>
        <v>--</v>
      </c>
      <c r="GT91" s="34" t="str">
        <f>IFERROR(GETPIVOTDATA("Average of TRAVTM(60)",#REF!,"TIMEINT",GT$9,"VEHICLETRAVELTIMEMEASUREMENT",$D91)/3600/24,"--")</f>
        <v>--</v>
      </c>
      <c r="GU91" s="34" t="str">
        <f>IFERROR(GETPIVOTDATA("Average of TRAVTM(60)",#REF!,"TIMEINT",GU$9,"VEHICLETRAVELTIMEMEASUREMENT",$D91)/3600/24,"--")</f>
        <v>--</v>
      </c>
      <c r="GV91" s="34" t="str">
        <f>IFERROR(GETPIVOTDATA("Average of TRAVTM(60)",#REF!,"TIMEINT",GV$9,"VEHICLETRAVELTIMEMEASUREMENT",$D91)/3600/24,"--")</f>
        <v>--</v>
      </c>
      <c r="GW91" s="34" t="str">
        <f>IFERROR(GETPIVOTDATA("Average of TRAVTM(60)",#REF!,"TIMEINT",GW$9,"VEHICLETRAVELTIMEMEASUREMENT",$D91)/3600/24,"--")</f>
        <v>--</v>
      </c>
      <c r="GX91" s="34" t="str">
        <f>IFERROR(GETPIVOTDATA("Average of TRAVTM(60)",#REF!,"TIMEINT",GX$9,"VEHICLETRAVELTIMEMEASUREMENT",$D91)/3600/24,"--")</f>
        <v>--</v>
      </c>
      <c r="GY91" s="34" t="str">
        <f>IFERROR(GETPIVOTDATA("Average of TRAVTM(60)",#REF!,"TIMEINT",GY$9,"VEHICLETRAVELTIMEMEASUREMENT",$D91)/3600/24,"--")</f>
        <v>--</v>
      </c>
      <c r="GZ91" s="34" t="str">
        <f>IFERROR(GETPIVOTDATA("Average of TRAVTM(60)",#REF!,"TIMEINT",GZ$9,"VEHICLETRAVELTIMEMEASUREMENT",$D91)/3600/24,"--")</f>
        <v>--</v>
      </c>
      <c r="HA91" s="34" t="str">
        <f>IFERROR(GETPIVOTDATA("Average of TRAVTM(60)",#REF!,"TIMEINT",HA$9,"VEHICLETRAVELTIMEMEASUREMENT",$D91)/3600/24,"--")</f>
        <v>--</v>
      </c>
      <c r="HB91" s="34" t="str">
        <f>IFERROR(GETPIVOTDATA("Average of TRAVTM(60)",#REF!,"TIMEINT",HB$9,"VEHICLETRAVELTIMEMEASUREMENT",$D91)/3600/24,"--")</f>
        <v>--</v>
      </c>
      <c r="HC91" s="34" t="str">
        <f>IFERROR(GETPIVOTDATA("Average of TRAVTM(60)",#REF!,"TIMEINT",HC$9,"VEHICLETRAVELTIMEMEASUREMENT",$D91)/3600/24,"--")</f>
        <v>--</v>
      </c>
      <c r="HD91" s="34" t="str">
        <f>IFERROR(GETPIVOTDATA("Average of TRAVTM(60)",#REF!,"TIMEINT",HD$9,"VEHICLETRAVELTIMEMEASUREMENT",$D91)/3600/24,"--")</f>
        <v>--</v>
      </c>
      <c r="HE91" s="34" t="str">
        <f>IFERROR(GETPIVOTDATA("Average of TRAVTM(60)",#REF!,"TIMEINT",HE$9,"VEHICLETRAVELTIMEMEASUREMENT",$D91)/3600/24,"--")</f>
        <v>--</v>
      </c>
      <c r="HF91" s="34" t="str">
        <f>IFERROR(GETPIVOTDATA("Average of TRAVTM(60)",#REF!,"TIMEINT",HF$9,"VEHICLETRAVELTIMEMEASUREMENT",$D91)/3600/24,"--")</f>
        <v>--</v>
      </c>
      <c r="HG91" s="134" t="str">
        <f>IFERROR(GETPIVOTDATA("Average of TRAVTM(60)",#REF!,"TIMEINT",HG$9,"VEHICLETRAVELTIMEMEASUREMENT",$D91)/3600/24,"--")</f>
        <v>--</v>
      </c>
      <c r="HH91" s="331"/>
      <c r="HI91" s="323" t="str">
        <f>IFERROR(GETPIVOTDATA("Average of VEHS(60)",#REF!,"TIMEINT",HI$9,"VEHICLETRAVELTIMEMEASUREMENT",$D91),"--")</f>
        <v>--</v>
      </c>
      <c r="HJ91" s="324" t="str">
        <f>IFERROR(GETPIVOTDATA("Average of VEHS(60)",#REF!,"TIMEINT",HJ$9,"VEHICLETRAVELTIMEMEASUREMENT",$D91),"--")</f>
        <v>--</v>
      </c>
      <c r="HK91" s="324" t="str">
        <f>IFERROR(GETPIVOTDATA("Average of VEHS(60)",#REF!,"TIMEINT",HK$9,"VEHICLETRAVELTIMEMEASUREMENT",$D91),"--")</f>
        <v>--</v>
      </c>
      <c r="HL91" s="324" t="str">
        <f>IFERROR(GETPIVOTDATA("Average of VEHS(60)",#REF!,"TIMEINT",HL$9,"VEHICLETRAVELTIMEMEASUREMENT",$D91),"--")</f>
        <v>--</v>
      </c>
      <c r="HM91" s="324" t="str">
        <f>IFERROR(GETPIVOTDATA("Average of VEHS(60)",#REF!,"TIMEINT",HM$9,"VEHICLETRAVELTIMEMEASUREMENT",$D91),"--")</f>
        <v>--</v>
      </c>
      <c r="HN91" s="324" t="str">
        <f>IFERROR(GETPIVOTDATA("Average of VEHS(60)",#REF!,"TIMEINT",HN$9,"VEHICLETRAVELTIMEMEASUREMENT",$D91),"--")</f>
        <v>--</v>
      </c>
      <c r="HO91" s="324" t="str">
        <f>IFERROR(GETPIVOTDATA("Average of VEHS(60)",#REF!,"TIMEINT",HO$9,"VEHICLETRAVELTIMEMEASUREMENT",$D91),"--")</f>
        <v>--</v>
      </c>
      <c r="HP91" s="324" t="str">
        <f>IFERROR(GETPIVOTDATA("Average of VEHS(60)",#REF!,"TIMEINT",HP$9,"VEHICLETRAVELTIMEMEASUREMENT",$D91),"--")</f>
        <v>--</v>
      </c>
      <c r="HQ91" s="324" t="str">
        <f>IFERROR(GETPIVOTDATA("Average of VEHS(60)",#REF!,"TIMEINT",HQ$9,"VEHICLETRAVELTIMEMEASUREMENT",$D91),"--")</f>
        <v>--</v>
      </c>
      <c r="HR91" s="324" t="str">
        <f>IFERROR(GETPIVOTDATA("Average of VEHS(60)",#REF!,"TIMEINT",HR$9,"VEHICLETRAVELTIMEMEASUREMENT",$D91),"--")</f>
        <v>--</v>
      </c>
      <c r="HS91" s="324" t="str">
        <f>IFERROR(GETPIVOTDATA("Average of VEHS(60)",#REF!,"TIMEINT",HS$9,"VEHICLETRAVELTIMEMEASUREMENT",$D91),"--")</f>
        <v>--</v>
      </c>
      <c r="HT91" s="324" t="str">
        <f>IFERROR(GETPIVOTDATA("Average of VEHS(60)",#REF!,"TIMEINT",HT$9,"VEHICLETRAVELTIMEMEASUREMENT",$D91),"--")</f>
        <v>--</v>
      </c>
      <c r="HU91" s="324" t="str">
        <f>IFERROR(GETPIVOTDATA("Average of VEHS(60)",#REF!,"TIMEINT",HU$9,"VEHICLETRAVELTIMEMEASUREMENT",$D91),"--")</f>
        <v>--</v>
      </c>
      <c r="HV91" s="324" t="str">
        <f>IFERROR(GETPIVOTDATA("Average of VEHS(60)",#REF!,"TIMEINT",HV$9,"VEHICLETRAVELTIMEMEASUREMENT",$D91),"--")</f>
        <v>--</v>
      </c>
      <c r="HW91" s="324" t="str">
        <f>IFERROR(GETPIVOTDATA("Average of VEHS(60)",#REF!,"TIMEINT",HW$9,"VEHICLETRAVELTIMEMEASUREMENT",$D91),"--")</f>
        <v>--</v>
      </c>
      <c r="HX91" s="325" t="str">
        <f>IFERROR(GETPIVOTDATA("Average of VEHS(60)",#REF!,"TIMEINT",HX$9,"VEHICLETRAVELTIMEMEASUREMENT",$D91),"--")</f>
        <v>--</v>
      </c>
      <c r="HY91" s="331"/>
      <c r="HZ91" s="209" t="str">
        <f t="shared" si="50"/>
        <v>--</v>
      </c>
      <c r="IA91" s="354" t="str">
        <f t="shared" si="51"/>
        <v>--</v>
      </c>
      <c r="IB91" s="325">
        <f t="shared" si="52"/>
        <v>0</v>
      </c>
      <c r="IC91" s="638"/>
      <c r="ID91" s="323" t="str">
        <f>IFERROR(AVERAGEIFS('VISSIM Travel Time Outputs'!#REF!,'VISSIM Travel Time Outputs'!#REF!,$D91,'VISSIM Travel Time Outputs'!#REF!,"AVG",'VISSIM Travel Time Outputs'!#REF!,ID$9),"-")</f>
        <v>-</v>
      </c>
      <c r="IE91" s="324" t="str">
        <f>IFERROR(AVERAGEIFS('VISSIM Travel Time Outputs'!#REF!,'VISSIM Travel Time Outputs'!#REF!,$D91,'VISSIM Travel Time Outputs'!#REF!,"AVG",'VISSIM Travel Time Outputs'!#REF!,IE$9),"-")</f>
        <v>-</v>
      </c>
      <c r="IF91" s="324" t="str">
        <f>IFERROR(AVERAGEIFS('VISSIM Travel Time Outputs'!#REF!,'VISSIM Travel Time Outputs'!#REF!,$D91,'VISSIM Travel Time Outputs'!#REF!,"AVG",'VISSIM Travel Time Outputs'!#REF!,IF$9),"-")</f>
        <v>-</v>
      </c>
      <c r="IG91" s="324" t="str">
        <f>IFERROR(AVERAGEIFS('VISSIM Travel Time Outputs'!#REF!,'VISSIM Travel Time Outputs'!#REF!,$D91,'VISSIM Travel Time Outputs'!#REF!,"AVG",'VISSIM Travel Time Outputs'!#REF!,IG$9),"-")</f>
        <v>-</v>
      </c>
      <c r="IH91" s="324" t="str">
        <f>IFERROR(AVERAGEIFS('VISSIM Travel Time Outputs'!#REF!,'VISSIM Travel Time Outputs'!#REF!,$D91,'VISSIM Travel Time Outputs'!#REF!,"AVG",'VISSIM Travel Time Outputs'!#REF!,IH$9),"-")</f>
        <v>-</v>
      </c>
      <c r="II91" s="324" t="str">
        <f>IFERROR(AVERAGEIFS('VISSIM Travel Time Outputs'!#REF!,'VISSIM Travel Time Outputs'!#REF!,$D91,'VISSIM Travel Time Outputs'!#REF!,"AVG",'VISSIM Travel Time Outputs'!#REF!,II$9),"-")</f>
        <v>-</v>
      </c>
      <c r="IJ91" s="324" t="str">
        <f>IFERROR(AVERAGEIFS('VISSIM Travel Time Outputs'!#REF!,'VISSIM Travel Time Outputs'!#REF!,$D91,'VISSIM Travel Time Outputs'!#REF!,"AVG",'VISSIM Travel Time Outputs'!#REF!,IJ$9),"-")</f>
        <v>-</v>
      </c>
      <c r="IK91" s="324" t="str">
        <f>IFERROR(AVERAGEIFS('VISSIM Travel Time Outputs'!#REF!,'VISSIM Travel Time Outputs'!#REF!,$D91,'VISSIM Travel Time Outputs'!#REF!,"AVG",'VISSIM Travel Time Outputs'!#REF!,IK$9),"-")</f>
        <v>-</v>
      </c>
      <c r="IL91" s="324" t="str">
        <f>IFERROR(AVERAGEIFS('VISSIM Travel Time Outputs'!#REF!,'VISSIM Travel Time Outputs'!#REF!,$D91,'VISSIM Travel Time Outputs'!#REF!,"AVG",'VISSIM Travel Time Outputs'!#REF!,IL$9),"-")</f>
        <v>-</v>
      </c>
      <c r="IM91" s="324" t="str">
        <f>IFERROR(AVERAGEIFS('VISSIM Travel Time Outputs'!#REF!,'VISSIM Travel Time Outputs'!#REF!,$D91,'VISSIM Travel Time Outputs'!#REF!,"AVG",'VISSIM Travel Time Outputs'!#REF!,IM$9),"-")</f>
        <v>-</v>
      </c>
      <c r="IN91" s="324" t="str">
        <f>IFERROR(AVERAGEIFS('VISSIM Travel Time Outputs'!#REF!,'VISSIM Travel Time Outputs'!#REF!,$D91,'VISSIM Travel Time Outputs'!#REF!,"AVG",'VISSIM Travel Time Outputs'!#REF!,IN$9),"-")</f>
        <v>-</v>
      </c>
      <c r="IO91" s="324" t="str">
        <f>IFERROR(AVERAGEIFS('VISSIM Travel Time Outputs'!#REF!,'VISSIM Travel Time Outputs'!#REF!,$D91,'VISSIM Travel Time Outputs'!#REF!,"AVG",'VISSIM Travel Time Outputs'!#REF!,IO$9),"-")</f>
        <v>-</v>
      </c>
      <c r="IP91" s="324" t="str">
        <f>IFERROR(AVERAGEIFS('VISSIM Travel Time Outputs'!#REF!,'VISSIM Travel Time Outputs'!#REF!,$D91,'VISSIM Travel Time Outputs'!#REF!,"AVG",'VISSIM Travel Time Outputs'!#REF!,IP$9),"-")</f>
        <v>-</v>
      </c>
      <c r="IQ91" s="324" t="str">
        <f>IFERROR(AVERAGEIFS('VISSIM Travel Time Outputs'!#REF!,'VISSIM Travel Time Outputs'!#REF!,$D91,'VISSIM Travel Time Outputs'!#REF!,"AVG",'VISSIM Travel Time Outputs'!#REF!,IQ$9),"-")</f>
        <v>-</v>
      </c>
      <c r="IR91" s="324" t="str">
        <f>IFERROR(AVERAGEIFS('VISSIM Travel Time Outputs'!#REF!,'VISSIM Travel Time Outputs'!#REF!,$D91,'VISSIM Travel Time Outputs'!#REF!,"AVG",'VISSIM Travel Time Outputs'!#REF!,IR$9),"-")</f>
        <v>-</v>
      </c>
      <c r="IS91" s="325" t="str">
        <f>IFERROR(AVERAGEIFS('VISSIM Travel Time Outputs'!#REF!,'VISSIM Travel Time Outputs'!#REF!,$D91,'VISSIM Travel Time Outputs'!#REF!,"AVG",'VISSIM Travel Time Outputs'!#REF!,IS$9),"-")</f>
        <v>-</v>
      </c>
      <c r="IT91" s="325" t="str">
        <f t="shared" si="53"/>
        <v>--</v>
      </c>
    </row>
    <row r="92" spans="1:254" x14ac:dyDescent="0.35">
      <c r="A92" s="252" t="str">
        <f t="shared" si="34"/>
        <v>H</v>
      </c>
      <c r="B92" s="319">
        <f t="shared" si="54"/>
        <v>83</v>
      </c>
      <c r="C92" s="413">
        <f>INDEX('Input - Travel Times'!$B$3:$AH$103,MATCH($B92,'Input - Travel Times'!$B$3:$B$103,0),MATCH(C$9,'Input - Travel Times'!$B$3:$AH$3,0))</f>
        <v>0</v>
      </c>
      <c r="D92" s="150">
        <f>INDEX('Input - Travel Times'!$B$3:$AH$103,MATCH($B92,'Input - Travel Times'!$B$3:$B$103,0),MATCH(D$9,'Input - Travel Times'!$B$3:$AH$3,0))</f>
        <v>0</v>
      </c>
      <c r="E92" s="518">
        <f>TIME(0,0,INDEX('Input - Travel Times'!$B$3:$AH$103,MATCH($B92,'Input - Travel Times'!$B$3:$B$103,0),MATCH(E$9,'Input - Travel Times'!$B$3:$AH$3,0)))</f>
        <v>0</v>
      </c>
      <c r="F92" s="518">
        <f>TIME(0,0,INDEX('Input - Travel Times'!$B$3:$AH$103,MATCH($B92,'Input - Travel Times'!$B$3:$B$103,0),MATCH(F$9,'Input - Travel Times'!$B$3:$AH$3,0)))</f>
        <v>0</v>
      </c>
      <c r="G92" s="518">
        <f>TIME(0,0,INDEX('Input - Travel Times'!$B$3:$AH$103,MATCH($B92,'Input - Travel Times'!$B$3:$B$103,0),MATCH(G$9,'Input - Travel Times'!$B$3:$AH$3,0)))</f>
        <v>0</v>
      </c>
      <c r="H92" s="518">
        <f>TIME(0,0,INDEX('Input - Travel Times'!$B$3:$AH$103,MATCH($B92,'Input - Travel Times'!$B$3:$B$103,0),MATCH(H$9,'Input - Travel Times'!$B$3:$AH$3,0)))</f>
        <v>0</v>
      </c>
      <c r="I92" s="130"/>
      <c r="J92" s="209" t="str">
        <f>IFERROR(TIME(0,0,AVERAGEIFS('VISSIM Travel Time Outputs'!$I:$I,'VISSIM Travel Time Outputs'!$D:$D,$D92,'VISSIM Travel Time Outputs'!$A:$A,"AVG",'VISSIM Travel Time Outputs'!$B:$B,J$9)),"-")</f>
        <v>-</v>
      </c>
      <c r="K92" s="34" t="str">
        <f>IFERROR(TIME(0,0,AVERAGEIFS('VISSIM Travel Time Outputs'!$I:$I,'VISSIM Travel Time Outputs'!$D:$D,$D92,'VISSIM Travel Time Outputs'!$A:$A,"AVG",'VISSIM Travel Time Outputs'!$B:$B,K$9)),"-")</f>
        <v>-</v>
      </c>
      <c r="L92" s="34" t="str">
        <f>IFERROR(TIME(0,0,AVERAGEIFS('VISSIM Travel Time Outputs'!$I:$I,'VISSIM Travel Time Outputs'!$D:$D,$D92,'VISSIM Travel Time Outputs'!$A:$A,"AVG",'VISSIM Travel Time Outputs'!$B:$B,L$9)),"-")</f>
        <v>-</v>
      </c>
      <c r="M92" s="34" t="str">
        <f>IFERROR(TIME(0,0,AVERAGEIFS('VISSIM Travel Time Outputs'!$I:$I,'VISSIM Travel Time Outputs'!$D:$D,$D92,'VISSIM Travel Time Outputs'!$A:$A,"AVG",'VISSIM Travel Time Outputs'!$B:$B,M$9)),"-")</f>
        <v>-</v>
      </c>
      <c r="N92" s="34" t="str">
        <f>IFERROR(TIME(0,0,AVERAGEIFS('VISSIM Travel Time Outputs'!$I:$I,'VISSIM Travel Time Outputs'!$D:$D,$D92,'VISSIM Travel Time Outputs'!$A:$A,"AVG",'VISSIM Travel Time Outputs'!$B:$B,N$9)),"-")</f>
        <v>-</v>
      </c>
      <c r="O92" s="34" t="str">
        <f>IFERROR(TIME(0,0,AVERAGEIFS('VISSIM Travel Time Outputs'!$I:$I,'VISSIM Travel Time Outputs'!$D:$D,$D92,'VISSIM Travel Time Outputs'!$A:$A,"AVG",'VISSIM Travel Time Outputs'!$B:$B,O$9)),"-")</f>
        <v>-</v>
      </c>
      <c r="P92" s="34" t="str">
        <f>IFERROR(TIME(0,0,AVERAGEIFS('VISSIM Travel Time Outputs'!$I:$I,'VISSIM Travel Time Outputs'!$D:$D,$D92,'VISSIM Travel Time Outputs'!$A:$A,"AVG",'VISSIM Travel Time Outputs'!$B:$B,P$9)),"-")</f>
        <v>-</v>
      </c>
      <c r="Q92" s="34" t="str">
        <f>IFERROR(TIME(0,0,AVERAGEIFS('VISSIM Travel Time Outputs'!$I:$I,'VISSIM Travel Time Outputs'!$D:$D,$D92,'VISSIM Travel Time Outputs'!$A:$A,"AVG",'VISSIM Travel Time Outputs'!$B:$B,Q$9)),"-")</f>
        <v>-</v>
      </c>
      <c r="R92" s="34" t="str">
        <f>IFERROR(TIME(0,0,AVERAGEIFS('VISSIM Travel Time Outputs'!$I:$I,'VISSIM Travel Time Outputs'!$D:$D,$D92,'VISSIM Travel Time Outputs'!$A:$A,"AVG",'VISSIM Travel Time Outputs'!$B:$B,R$9)),"-")</f>
        <v>-</v>
      </c>
      <c r="S92" s="34" t="str">
        <f>IFERROR(TIME(0,0,AVERAGEIFS('VISSIM Travel Time Outputs'!$I:$I,'VISSIM Travel Time Outputs'!$D:$D,$D92,'VISSIM Travel Time Outputs'!$A:$A,"AVG",'VISSIM Travel Time Outputs'!$B:$B,S$9)),"-")</f>
        <v>-</v>
      </c>
      <c r="T92" s="34" t="str">
        <f>IFERROR(TIME(0,0,AVERAGEIFS('VISSIM Travel Time Outputs'!$I:$I,'VISSIM Travel Time Outputs'!$D:$D,$D92,'VISSIM Travel Time Outputs'!$A:$A,"AVG",'VISSIM Travel Time Outputs'!$B:$B,T$9)),"-")</f>
        <v>-</v>
      </c>
      <c r="U92" s="34" t="str">
        <f>IFERROR(TIME(0,0,AVERAGEIFS('VISSIM Travel Time Outputs'!$I:$I,'VISSIM Travel Time Outputs'!$D:$D,$D92,'VISSIM Travel Time Outputs'!$A:$A,"AVG",'VISSIM Travel Time Outputs'!$B:$B,U$9)),"-")</f>
        <v>-</v>
      </c>
      <c r="V92" s="34" t="str">
        <f>IFERROR(TIME(0,0,AVERAGEIFS('VISSIM Travel Time Outputs'!$I:$I,'VISSIM Travel Time Outputs'!$D:$D,$D92,'VISSIM Travel Time Outputs'!$A:$A,"AVG",'VISSIM Travel Time Outputs'!$B:$B,V$9)),"-")</f>
        <v>-</v>
      </c>
      <c r="W92" s="34" t="str">
        <f>IFERROR(TIME(0,0,AVERAGEIFS('VISSIM Travel Time Outputs'!$I:$I,'VISSIM Travel Time Outputs'!$D:$D,$D92,'VISSIM Travel Time Outputs'!$A:$A,"AVG",'VISSIM Travel Time Outputs'!$B:$B,W$9)),"-")</f>
        <v>-</v>
      </c>
      <c r="X92" s="34" t="str">
        <f>IFERROR(TIME(0,0,AVERAGEIFS('VISSIM Travel Time Outputs'!$I:$I,'VISSIM Travel Time Outputs'!$D:$D,$D92,'VISSIM Travel Time Outputs'!$A:$A,"AVG",'VISSIM Travel Time Outputs'!$B:$B,X$9)),"-")</f>
        <v>-</v>
      </c>
      <c r="Y92" s="134" t="str">
        <f>IFERROR(TIME(0,0,AVERAGEIFS('VISSIM Travel Time Outputs'!$I:$I,'VISSIM Travel Time Outputs'!$D:$D,$D92,'VISSIM Travel Time Outputs'!$A:$A,"AVG",'VISSIM Travel Time Outputs'!$B:$B,Y$9)),"-")</f>
        <v>-</v>
      </c>
      <c r="Z92" s="254"/>
      <c r="AA92" s="323" t="str">
        <f>IFERROR(AVERAGEIFS('VISSIM Travel Time Outputs'!$F:$F,'VISSIM Travel Time Outputs'!$D:$D,$D92,'VISSIM Travel Time Outputs'!$A:$A,"AVG",'VISSIM Travel Time Outputs'!$B:$B,AA$9),"-")</f>
        <v>-</v>
      </c>
      <c r="AB92" s="324" t="str">
        <f>IFERROR(AVERAGEIFS('VISSIM Travel Time Outputs'!$F:$F,'VISSIM Travel Time Outputs'!$D:$D,$D92,'VISSIM Travel Time Outputs'!$A:$A,"AVG",'VISSIM Travel Time Outputs'!$B:$B,AB$9),"-")</f>
        <v>-</v>
      </c>
      <c r="AC92" s="324" t="str">
        <f>IFERROR(AVERAGEIFS('VISSIM Travel Time Outputs'!$F:$F,'VISSIM Travel Time Outputs'!$D:$D,$D92,'VISSIM Travel Time Outputs'!$A:$A,"AVG",'VISSIM Travel Time Outputs'!$B:$B,AC$9),"-")</f>
        <v>-</v>
      </c>
      <c r="AD92" s="324" t="str">
        <f>IFERROR(AVERAGEIFS('VISSIM Travel Time Outputs'!$F:$F,'VISSIM Travel Time Outputs'!$D:$D,$D92,'VISSIM Travel Time Outputs'!$A:$A,"AVG",'VISSIM Travel Time Outputs'!$B:$B,AD$9),"-")</f>
        <v>-</v>
      </c>
      <c r="AE92" s="324" t="str">
        <f>IFERROR(AVERAGEIFS('VISSIM Travel Time Outputs'!$F:$F,'VISSIM Travel Time Outputs'!$D:$D,$D92,'VISSIM Travel Time Outputs'!$A:$A,"AVG",'VISSIM Travel Time Outputs'!$B:$B,AE$9),"-")</f>
        <v>-</v>
      </c>
      <c r="AF92" s="324" t="str">
        <f>IFERROR(AVERAGEIFS('VISSIM Travel Time Outputs'!$F:$F,'VISSIM Travel Time Outputs'!$D:$D,$D92,'VISSIM Travel Time Outputs'!$A:$A,"AVG",'VISSIM Travel Time Outputs'!$B:$B,AF$9),"-")</f>
        <v>-</v>
      </c>
      <c r="AG92" s="324" t="str">
        <f>IFERROR(AVERAGEIFS('VISSIM Travel Time Outputs'!$F:$F,'VISSIM Travel Time Outputs'!$D:$D,$D92,'VISSIM Travel Time Outputs'!$A:$A,"AVG",'VISSIM Travel Time Outputs'!$B:$B,AG$9),"-")</f>
        <v>-</v>
      </c>
      <c r="AH92" s="324" t="str">
        <f>IFERROR(AVERAGEIFS('VISSIM Travel Time Outputs'!$F:$F,'VISSIM Travel Time Outputs'!$D:$D,$D92,'VISSIM Travel Time Outputs'!$A:$A,"AVG",'VISSIM Travel Time Outputs'!$B:$B,AH$9),"-")</f>
        <v>-</v>
      </c>
      <c r="AI92" s="324" t="str">
        <f>IFERROR(AVERAGEIFS('VISSIM Travel Time Outputs'!$F:$F,'VISSIM Travel Time Outputs'!$D:$D,$D92,'VISSIM Travel Time Outputs'!$A:$A,"AVG",'VISSIM Travel Time Outputs'!$B:$B,AI$9),"-")</f>
        <v>-</v>
      </c>
      <c r="AJ92" s="324" t="str">
        <f>IFERROR(AVERAGEIFS('VISSIM Travel Time Outputs'!$F:$F,'VISSIM Travel Time Outputs'!$D:$D,$D92,'VISSIM Travel Time Outputs'!$A:$A,"AVG",'VISSIM Travel Time Outputs'!$B:$B,AJ$9),"-")</f>
        <v>-</v>
      </c>
      <c r="AK92" s="324" t="str">
        <f>IFERROR(AVERAGEIFS('VISSIM Travel Time Outputs'!$F:$F,'VISSIM Travel Time Outputs'!$D:$D,$D92,'VISSIM Travel Time Outputs'!$A:$A,"AVG",'VISSIM Travel Time Outputs'!$B:$B,AK$9),"-")</f>
        <v>-</v>
      </c>
      <c r="AL92" s="324" t="str">
        <f>IFERROR(AVERAGEIFS('VISSIM Travel Time Outputs'!$F:$F,'VISSIM Travel Time Outputs'!$D:$D,$D92,'VISSIM Travel Time Outputs'!$A:$A,"AVG",'VISSIM Travel Time Outputs'!$B:$B,AL$9),"-")</f>
        <v>-</v>
      </c>
      <c r="AM92" s="324" t="str">
        <f>IFERROR(AVERAGEIFS('VISSIM Travel Time Outputs'!$F:$F,'VISSIM Travel Time Outputs'!$D:$D,$D92,'VISSIM Travel Time Outputs'!$A:$A,"AVG",'VISSIM Travel Time Outputs'!$B:$B,AM$9),"-")</f>
        <v>-</v>
      </c>
      <c r="AN92" s="324" t="str">
        <f>IFERROR(AVERAGEIFS('VISSIM Travel Time Outputs'!$F:$F,'VISSIM Travel Time Outputs'!$D:$D,$D92,'VISSIM Travel Time Outputs'!$A:$A,"AVG",'VISSIM Travel Time Outputs'!$B:$B,AN$9),"-")</f>
        <v>-</v>
      </c>
      <c r="AO92" s="324" t="str">
        <f>IFERROR(AVERAGEIFS('VISSIM Travel Time Outputs'!$F:$F,'VISSIM Travel Time Outputs'!$D:$D,$D92,'VISSIM Travel Time Outputs'!$A:$A,"AVG",'VISSIM Travel Time Outputs'!$B:$B,AO$9),"-")</f>
        <v>-</v>
      </c>
      <c r="AP92" s="325" t="str">
        <f>IFERROR(AVERAGEIFS('VISSIM Travel Time Outputs'!$F:$F,'VISSIM Travel Time Outputs'!$D:$D,$D92,'VISSIM Travel Time Outputs'!$A:$A,"AVG",'VISSIM Travel Time Outputs'!$B:$B,AP$9),"-")</f>
        <v>-</v>
      </c>
      <c r="AQ92" s="331"/>
      <c r="AR92" s="209" t="str">
        <f t="shared" si="35"/>
        <v>--</v>
      </c>
      <c r="AS92" s="354" t="str">
        <f t="shared" si="36"/>
        <v>--</v>
      </c>
      <c r="AT92" s="325">
        <f t="shared" si="37"/>
        <v>0</v>
      </c>
      <c r="AU92" s="255"/>
      <c r="AV92" s="209" t="str">
        <f>IFERROR(TIME(0,0,AVERAGEIFS('VISSIM Travel Time Outputs'!$J:$J,'VISSIM Travel Time Outputs'!$D:$D,$D92,'VISSIM Travel Time Outputs'!$A:$A,"AVG",'VISSIM Travel Time Outputs'!$B:$B,AV$9)),"-")</f>
        <v>-</v>
      </c>
      <c r="AW92" s="34" t="str">
        <f>IFERROR(TIME(0,0,AVERAGEIFS('VISSIM Travel Time Outputs'!$J:$J,'VISSIM Travel Time Outputs'!$D:$D,$D92,'VISSIM Travel Time Outputs'!$A:$A,"AVG",'VISSIM Travel Time Outputs'!$B:$B,AW$9)),"-")</f>
        <v>-</v>
      </c>
      <c r="AX92" s="34" t="str">
        <f>IFERROR(TIME(0,0,AVERAGEIFS('VISSIM Travel Time Outputs'!$J:$J,'VISSIM Travel Time Outputs'!$D:$D,$D92,'VISSIM Travel Time Outputs'!$A:$A,"AVG",'VISSIM Travel Time Outputs'!$B:$B,AX$9)),"-")</f>
        <v>-</v>
      </c>
      <c r="AY92" s="34" t="str">
        <f>IFERROR(TIME(0,0,AVERAGEIFS('VISSIM Travel Time Outputs'!$J:$J,'VISSIM Travel Time Outputs'!$D:$D,$D92,'VISSIM Travel Time Outputs'!$A:$A,"AVG",'VISSIM Travel Time Outputs'!$B:$B,AY$9)),"-")</f>
        <v>-</v>
      </c>
      <c r="AZ92" s="34" t="str">
        <f>IFERROR(TIME(0,0,AVERAGEIFS('VISSIM Travel Time Outputs'!$J:$J,'VISSIM Travel Time Outputs'!$D:$D,$D92,'VISSIM Travel Time Outputs'!$A:$A,"AVG",'VISSIM Travel Time Outputs'!$B:$B,AZ$9)),"-")</f>
        <v>-</v>
      </c>
      <c r="BA92" s="34" t="str">
        <f>IFERROR(TIME(0,0,AVERAGEIFS('VISSIM Travel Time Outputs'!$J:$J,'VISSIM Travel Time Outputs'!$D:$D,$D92,'VISSIM Travel Time Outputs'!$A:$A,"AVG",'VISSIM Travel Time Outputs'!$B:$B,BA$9)),"-")</f>
        <v>-</v>
      </c>
      <c r="BB92" s="34" t="str">
        <f>IFERROR(TIME(0,0,AVERAGEIFS('VISSIM Travel Time Outputs'!$J:$J,'VISSIM Travel Time Outputs'!$D:$D,$D92,'VISSIM Travel Time Outputs'!$A:$A,"AVG",'VISSIM Travel Time Outputs'!$B:$B,BB$9)),"-")</f>
        <v>-</v>
      </c>
      <c r="BC92" s="34" t="str">
        <f>IFERROR(TIME(0,0,AVERAGEIFS('VISSIM Travel Time Outputs'!$J:$J,'VISSIM Travel Time Outputs'!$D:$D,$D92,'VISSIM Travel Time Outputs'!$A:$A,"AVG",'VISSIM Travel Time Outputs'!$B:$B,BC$9)),"-")</f>
        <v>-</v>
      </c>
      <c r="BD92" s="34" t="str">
        <f>IFERROR(TIME(0,0,AVERAGEIFS('VISSIM Travel Time Outputs'!$J:$J,'VISSIM Travel Time Outputs'!$D:$D,$D92,'VISSIM Travel Time Outputs'!$A:$A,"AVG",'VISSIM Travel Time Outputs'!$B:$B,BD$9)),"-")</f>
        <v>-</v>
      </c>
      <c r="BE92" s="34" t="str">
        <f>IFERROR(TIME(0,0,AVERAGEIFS('VISSIM Travel Time Outputs'!$J:$J,'VISSIM Travel Time Outputs'!$D:$D,$D92,'VISSIM Travel Time Outputs'!$A:$A,"AVG",'VISSIM Travel Time Outputs'!$B:$B,BE$9)),"-")</f>
        <v>-</v>
      </c>
      <c r="BF92" s="34" t="str">
        <f>IFERROR(TIME(0,0,AVERAGEIFS('VISSIM Travel Time Outputs'!$J:$J,'VISSIM Travel Time Outputs'!$D:$D,$D92,'VISSIM Travel Time Outputs'!$A:$A,"AVG",'VISSIM Travel Time Outputs'!$B:$B,BF$9)),"-")</f>
        <v>-</v>
      </c>
      <c r="BG92" s="34" t="str">
        <f>IFERROR(TIME(0,0,AVERAGEIFS('VISSIM Travel Time Outputs'!$J:$J,'VISSIM Travel Time Outputs'!$D:$D,$D92,'VISSIM Travel Time Outputs'!$A:$A,"AVG",'VISSIM Travel Time Outputs'!$B:$B,BG$9)),"-")</f>
        <v>-</v>
      </c>
      <c r="BH92" s="34" t="str">
        <f>IFERROR(TIME(0,0,AVERAGEIFS('VISSIM Travel Time Outputs'!$J:$J,'VISSIM Travel Time Outputs'!$D:$D,$D92,'VISSIM Travel Time Outputs'!$A:$A,"AVG",'VISSIM Travel Time Outputs'!$B:$B,BH$9)),"-")</f>
        <v>-</v>
      </c>
      <c r="BI92" s="34" t="str">
        <f>IFERROR(TIME(0,0,AVERAGEIFS('VISSIM Travel Time Outputs'!$J:$J,'VISSIM Travel Time Outputs'!$D:$D,$D92,'VISSIM Travel Time Outputs'!$A:$A,"AVG",'VISSIM Travel Time Outputs'!$B:$B,BI$9)),"-")</f>
        <v>-</v>
      </c>
      <c r="BJ92" s="34" t="str">
        <f>IFERROR(TIME(0,0,AVERAGEIFS('VISSIM Travel Time Outputs'!$J:$J,'VISSIM Travel Time Outputs'!$D:$D,$D92,'VISSIM Travel Time Outputs'!$A:$A,"AVG",'VISSIM Travel Time Outputs'!$B:$B,BJ$9)),"-")</f>
        <v>-</v>
      </c>
      <c r="BK92" s="134" t="str">
        <f>IFERROR(TIME(0,0,AVERAGEIFS('VISSIM Travel Time Outputs'!$J:$J,'VISSIM Travel Time Outputs'!$D:$D,$D92,'VISSIM Travel Time Outputs'!$A:$A,"AVG",'VISSIM Travel Time Outputs'!$B:$B,BK$9)),"-")</f>
        <v>-</v>
      </c>
      <c r="BL92" s="126"/>
      <c r="BM92" s="323" t="str">
        <f>IFERROR(AVERAGEIFS('VISSIM Travel Time Outputs'!$G:$G,'VISSIM Travel Time Outputs'!$D:$D,$D92,'VISSIM Travel Time Outputs'!$A:$A,"AVG",'VISSIM Travel Time Outputs'!$B:$B,BM$9),"-")</f>
        <v>-</v>
      </c>
      <c r="BN92" s="324" t="str">
        <f>IFERROR(AVERAGEIFS('VISSIM Travel Time Outputs'!$G:$G,'VISSIM Travel Time Outputs'!$D:$D,$D92,'VISSIM Travel Time Outputs'!$A:$A,"AVG",'VISSIM Travel Time Outputs'!$B:$B,BN$9),"-")</f>
        <v>-</v>
      </c>
      <c r="BO92" s="324" t="str">
        <f>IFERROR(AVERAGEIFS('VISSIM Travel Time Outputs'!$G:$G,'VISSIM Travel Time Outputs'!$D:$D,$D92,'VISSIM Travel Time Outputs'!$A:$A,"AVG",'VISSIM Travel Time Outputs'!$B:$B,BO$9),"-")</f>
        <v>-</v>
      </c>
      <c r="BP92" s="324" t="str">
        <f>IFERROR(AVERAGEIFS('VISSIM Travel Time Outputs'!$G:$G,'VISSIM Travel Time Outputs'!$D:$D,$D92,'VISSIM Travel Time Outputs'!$A:$A,"AVG",'VISSIM Travel Time Outputs'!$B:$B,BP$9),"-")</f>
        <v>-</v>
      </c>
      <c r="BQ92" s="324" t="str">
        <f>IFERROR(AVERAGEIFS('VISSIM Travel Time Outputs'!$G:$G,'VISSIM Travel Time Outputs'!$D:$D,$D92,'VISSIM Travel Time Outputs'!$A:$A,"AVG",'VISSIM Travel Time Outputs'!$B:$B,BQ$9),"-")</f>
        <v>-</v>
      </c>
      <c r="BR92" s="324" t="str">
        <f>IFERROR(AVERAGEIFS('VISSIM Travel Time Outputs'!$G:$G,'VISSIM Travel Time Outputs'!$D:$D,$D92,'VISSIM Travel Time Outputs'!$A:$A,"AVG",'VISSIM Travel Time Outputs'!$B:$B,BR$9),"-")</f>
        <v>-</v>
      </c>
      <c r="BS92" s="324" t="str">
        <f>IFERROR(AVERAGEIFS('VISSIM Travel Time Outputs'!$G:$G,'VISSIM Travel Time Outputs'!$D:$D,$D92,'VISSIM Travel Time Outputs'!$A:$A,"AVG",'VISSIM Travel Time Outputs'!$B:$B,BS$9),"-")</f>
        <v>-</v>
      </c>
      <c r="BT92" s="324" t="str">
        <f>IFERROR(AVERAGEIFS('VISSIM Travel Time Outputs'!$G:$G,'VISSIM Travel Time Outputs'!$D:$D,$D92,'VISSIM Travel Time Outputs'!$A:$A,"AVG",'VISSIM Travel Time Outputs'!$B:$B,BT$9),"-")</f>
        <v>-</v>
      </c>
      <c r="BU92" s="324" t="str">
        <f>IFERROR(AVERAGEIFS('VISSIM Travel Time Outputs'!$G:$G,'VISSIM Travel Time Outputs'!$D:$D,$D92,'VISSIM Travel Time Outputs'!$A:$A,"AVG",'VISSIM Travel Time Outputs'!$B:$B,BU$9),"-")</f>
        <v>-</v>
      </c>
      <c r="BV92" s="324" t="str">
        <f>IFERROR(AVERAGEIFS('VISSIM Travel Time Outputs'!$G:$G,'VISSIM Travel Time Outputs'!$D:$D,$D92,'VISSIM Travel Time Outputs'!$A:$A,"AVG",'VISSIM Travel Time Outputs'!$B:$B,BV$9),"-")</f>
        <v>-</v>
      </c>
      <c r="BW92" s="324" t="str">
        <f>IFERROR(AVERAGEIFS('VISSIM Travel Time Outputs'!$G:$G,'VISSIM Travel Time Outputs'!$D:$D,$D92,'VISSIM Travel Time Outputs'!$A:$A,"AVG",'VISSIM Travel Time Outputs'!$B:$B,BW$9),"-")</f>
        <v>-</v>
      </c>
      <c r="BX92" s="324" t="str">
        <f>IFERROR(AVERAGEIFS('VISSIM Travel Time Outputs'!$G:$G,'VISSIM Travel Time Outputs'!$D:$D,$D92,'VISSIM Travel Time Outputs'!$A:$A,"AVG",'VISSIM Travel Time Outputs'!$B:$B,BX$9),"-")</f>
        <v>-</v>
      </c>
      <c r="BY92" s="324" t="str">
        <f>IFERROR(AVERAGEIFS('VISSIM Travel Time Outputs'!$G:$G,'VISSIM Travel Time Outputs'!$D:$D,$D92,'VISSIM Travel Time Outputs'!$A:$A,"AVG",'VISSIM Travel Time Outputs'!$B:$B,BY$9),"-")</f>
        <v>-</v>
      </c>
      <c r="BZ92" s="324" t="str">
        <f>IFERROR(AVERAGEIFS('VISSIM Travel Time Outputs'!$G:$G,'VISSIM Travel Time Outputs'!$D:$D,$D92,'VISSIM Travel Time Outputs'!$A:$A,"AVG",'VISSIM Travel Time Outputs'!$B:$B,BZ$9),"-")</f>
        <v>-</v>
      </c>
      <c r="CA92" s="324" t="str">
        <f>IFERROR(AVERAGEIFS('VISSIM Travel Time Outputs'!$G:$G,'VISSIM Travel Time Outputs'!$D:$D,$D92,'VISSIM Travel Time Outputs'!$A:$A,"AVG",'VISSIM Travel Time Outputs'!$B:$B,CA$9),"-")</f>
        <v>-</v>
      </c>
      <c r="CB92" s="325" t="str">
        <f>IFERROR(AVERAGEIFS('VISSIM Travel Time Outputs'!$G:$G,'VISSIM Travel Time Outputs'!$D:$D,$D92,'VISSIM Travel Time Outputs'!$A:$A,"AVG",'VISSIM Travel Time Outputs'!$B:$B,CB$9),"-")</f>
        <v>-</v>
      </c>
      <c r="CC92" s="254"/>
      <c r="CD92" s="209" t="str">
        <f t="shared" si="38"/>
        <v>--</v>
      </c>
      <c r="CE92" s="354" t="str">
        <f t="shared" si="39"/>
        <v>--</v>
      </c>
      <c r="CF92" s="325">
        <f t="shared" si="40"/>
        <v>0</v>
      </c>
      <c r="CG92" s="331"/>
      <c r="CH92" s="209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134"/>
      <c r="CX92" s="331"/>
      <c r="CY92" s="323"/>
      <c r="CZ92" s="324"/>
      <c r="DA92" s="324"/>
      <c r="DB92" s="324"/>
      <c r="DC92" s="324"/>
      <c r="DD92" s="324"/>
      <c r="DE92" s="324"/>
      <c r="DF92" s="324"/>
      <c r="DG92" s="324"/>
      <c r="DH92" s="324"/>
      <c r="DI92" s="324"/>
      <c r="DJ92" s="324"/>
      <c r="DK92" s="324"/>
      <c r="DL92" s="324"/>
      <c r="DM92" s="324"/>
      <c r="DN92" s="325"/>
      <c r="DO92" s="331"/>
      <c r="DP92" s="209" t="str">
        <f t="shared" si="41"/>
        <v>--</v>
      </c>
      <c r="DQ92" s="354" t="str">
        <f t="shared" si="42"/>
        <v>--</v>
      </c>
      <c r="DR92" s="325">
        <f t="shared" si="43"/>
        <v>0</v>
      </c>
      <c r="DS92" s="255"/>
      <c r="DT92" s="209" t="str">
        <f>IFERROR(TIME(0,0,AVERAGEIFS('VISSIM Travel Time Outputs'!$K:$K,'VISSIM Travel Time Outputs'!$D:$D,$D92,'VISSIM Travel Time Outputs'!$A:$A,"AVG",'VISSIM Travel Time Outputs'!$B:$B,DT$9)),"-")</f>
        <v>-</v>
      </c>
      <c r="DU92" s="34" t="str">
        <f>IFERROR(TIME(0,0,AVERAGEIFS('VISSIM Travel Time Outputs'!$K:$K,'VISSIM Travel Time Outputs'!$D:$D,$D92,'VISSIM Travel Time Outputs'!$A:$A,"AVG",'VISSIM Travel Time Outputs'!$B:$B,DU$9)),"-")</f>
        <v>-</v>
      </c>
      <c r="DV92" s="34" t="str">
        <f>IFERROR(TIME(0,0,AVERAGEIFS('VISSIM Travel Time Outputs'!$K:$K,'VISSIM Travel Time Outputs'!$D:$D,$D92,'VISSIM Travel Time Outputs'!$A:$A,"AVG",'VISSIM Travel Time Outputs'!$B:$B,DV$9)),"-")</f>
        <v>-</v>
      </c>
      <c r="DW92" s="34" t="str">
        <f>IFERROR(TIME(0,0,AVERAGEIFS('VISSIM Travel Time Outputs'!$K:$K,'VISSIM Travel Time Outputs'!$D:$D,$D92,'VISSIM Travel Time Outputs'!$A:$A,"AVG",'VISSIM Travel Time Outputs'!$B:$B,DW$9)),"-")</f>
        <v>-</v>
      </c>
      <c r="DX92" s="34" t="str">
        <f>IFERROR(TIME(0,0,AVERAGEIFS('VISSIM Travel Time Outputs'!$K:$K,'VISSIM Travel Time Outputs'!$D:$D,$D92,'VISSIM Travel Time Outputs'!$A:$A,"AVG",'VISSIM Travel Time Outputs'!$B:$B,DX$9)),"-")</f>
        <v>-</v>
      </c>
      <c r="DY92" s="34" t="str">
        <f>IFERROR(TIME(0,0,AVERAGEIFS('VISSIM Travel Time Outputs'!$K:$K,'VISSIM Travel Time Outputs'!$D:$D,$D92,'VISSIM Travel Time Outputs'!$A:$A,"AVG",'VISSIM Travel Time Outputs'!$B:$B,DY$9)),"-")</f>
        <v>-</v>
      </c>
      <c r="DZ92" s="34" t="str">
        <f>IFERROR(TIME(0,0,AVERAGEIFS('VISSIM Travel Time Outputs'!$K:$K,'VISSIM Travel Time Outputs'!$D:$D,$D92,'VISSIM Travel Time Outputs'!$A:$A,"AVG",'VISSIM Travel Time Outputs'!$B:$B,DZ$9)),"-")</f>
        <v>-</v>
      </c>
      <c r="EA92" s="34" t="str">
        <f>IFERROR(TIME(0,0,AVERAGEIFS('VISSIM Travel Time Outputs'!$K:$K,'VISSIM Travel Time Outputs'!$D:$D,$D92,'VISSIM Travel Time Outputs'!$A:$A,"AVG",'VISSIM Travel Time Outputs'!$B:$B,EA$9)),"-")</f>
        <v>-</v>
      </c>
      <c r="EB92" s="34" t="str">
        <f>IFERROR(TIME(0,0,AVERAGEIFS('VISSIM Travel Time Outputs'!$K:$K,'VISSIM Travel Time Outputs'!$D:$D,$D92,'VISSIM Travel Time Outputs'!$A:$A,"AVG",'VISSIM Travel Time Outputs'!$B:$B,EB$9)),"-")</f>
        <v>-</v>
      </c>
      <c r="EC92" s="34" t="str">
        <f>IFERROR(TIME(0,0,AVERAGEIFS('VISSIM Travel Time Outputs'!$K:$K,'VISSIM Travel Time Outputs'!$D:$D,$D92,'VISSIM Travel Time Outputs'!$A:$A,"AVG",'VISSIM Travel Time Outputs'!$B:$B,EC$9)),"-")</f>
        <v>-</v>
      </c>
      <c r="ED92" s="34" t="str">
        <f>IFERROR(TIME(0,0,AVERAGEIFS('VISSIM Travel Time Outputs'!$K:$K,'VISSIM Travel Time Outputs'!$D:$D,$D92,'VISSIM Travel Time Outputs'!$A:$A,"AVG",'VISSIM Travel Time Outputs'!$B:$B,ED$9)),"-")</f>
        <v>-</v>
      </c>
      <c r="EE92" s="34" t="str">
        <f>IFERROR(TIME(0,0,AVERAGEIFS('VISSIM Travel Time Outputs'!$K:$K,'VISSIM Travel Time Outputs'!$D:$D,$D92,'VISSIM Travel Time Outputs'!$A:$A,"AVG",'VISSIM Travel Time Outputs'!$B:$B,EE$9)),"-")</f>
        <v>-</v>
      </c>
      <c r="EF92" s="34" t="str">
        <f>IFERROR(TIME(0,0,AVERAGEIFS('VISSIM Travel Time Outputs'!$K:$K,'VISSIM Travel Time Outputs'!$D:$D,$D92,'VISSIM Travel Time Outputs'!$A:$A,"AVG",'VISSIM Travel Time Outputs'!$B:$B,EF$9)),"-")</f>
        <v>-</v>
      </c>
      <c r="EG92" s="34" t="str">
        <f>IFERROR(TIME(0,0,AVERAGEIFS('VISSIM Travel Time Outputs'!$K:$K,'VISSIM Travel Time Outputs'!$D:$D,$D92,'VISSIM Travel Time Outputs'!$A:$A,"AVG",'VISSIM Travel Time Outputs'!$B:$B,EG$9)),"-")</f>
        <v>-</v>
      </c>
      <c r="EH92" s="34" t="str">
        <f>IFERROR(TIME(0,0,AVERAGEIFS('VISSIM Travel Time Outputs'!$K:$K,'VISSIM Travel Time Outputs'!$D:$D,$D92,'VISSIM Travel Time Outputs'!$A:$A,"AVG",'VISSIM Travel Time Outputs'!$B:$B,EH$9)),"-")</f>
        <v>-</v>
      </c>
      <c r="EI92" s="134" t="str">
        <f>IFERROR(TIME(0,0,AVERAGEIFS('VISSIM Travel Time Outputs'!$K:$K,'VISSIM Travel Time Outputs'!$D:$D,$D92,'VISSIM Travel Time Outputs'!$A:$A,"AVG",'VISSIM Travel Time Outputs'!$B:$B,EI$9)),"-")</f>
        <v>-</v>
      </c>
      <c r="EJ92" s="126"/>
      <c r="EK92" s="323" t="str">
        <f>IFERROR(AVERAGEIFS('VISSIM Travel Time Outputs'!$H:$H,'VISSIM Travel Time Outputs'!$D:$D,$D92,'VISSIM Travel Time Outputs'!$A:$A,"AVG",'VISSIM Travel Time Outputs'!$B:$B,EK$9),"-")</f>
        <v>-</v>
      </c>
      <c r="EL92" s="324" t="str">
        <f>IFERROR(AVERAGEIFS('VISSIM Travel Time Outputs'!$H:$H,'VISSIM Travel Time Outputs'!$D:$D,$D92,'VISSIM Travel Time Outputs'!$A:$A,"AVG",'VISSIM Travel Time Outputs'!$B:$B,EL$9),"-")</f>
        <v>-</v>
      </c>
      <c r="EM92" s="324" t="str">
        <f>IFERROR(AVERAGEIFS('VISSIM Travel Time Outputs'!$H:$H,'VISSIM Travel Time Outputs'!$D:$D,$D92,'VISSIM Travel Time Outputs'!$A:$A,"AVG",'VISSIM Travel Time Outputs'!$B:$B,EM$9),"-")</f>
        <v>-</v>
      </c>
      <c r="EN92" s="324" t="str">
        <f>IFERROR(AVERAGEIFS('VISSIM Travel Time Outputs'!$H:$H,'VISSIM Travel Time Outputs'!$D:$D,$D92,'VISSIM Travel Time Outputs'!$A:$A,"AVG",'VISSIM Travel Time Outputs'!$B:$B,EN$9),"-")</f>
        <v>-</v>
      </c>
      <c r="EO92" s="324" t="str">
        <f>IFERROR(AVERAGEIFS('VISSIM Travel Time Outputs'!$H:$H,'VISSIM Travel Time Outputs'!$D:$D,$D92,'VISSIM Travel Time Outputs'!$A:$A,"AVG",'VISSIM Travel Time Outputs'!$B:$B,EO$9),"-")</f>
        <v>-</v>
      </c>
      <c r="EP92" s="324" t="str">
        <f>IFERROR(AVERAGEIFS('VISSIM Travel Time Outputs'!$H:$H,'VISSIM Travel Time Outputs'!$D:$D,$D92,'VISSIM Travel Time Outputs'!$A:$A,"AVG",'VISSIM Travel Time Outputs'!$B:$B,EP$9),"-")</f>
        <v>-</v>
      </c>
      <c r="EQ92" s="324" t="str">
        <f>IFERROR(AVERAGEIFS('VISSIM Travel Time Outputs'!$H:$H,'VISSIM Travel Time Outputs'!$D:$D,$D92,'VISSIM Travel Time Outputs'!$A:$A,"AVG",'VISSIM Travel Time Outputs'!$B:$B,EQ$9),"-")</f>
        <v>-</v>
      </c>
      <c r="ER92" s="324" t="str">
        <f>IFERROR(AVERAGEIFS('VISSIM Travel Time Outputs'!$H:$H,'VISSIM Travel Time Outputs'!$D:$D,$D92,'VISSIM Travel Time Outputs'!$A:$A,"AVG",'VISSIM Travel Time Outputs'!$B:$B,ER$9),"-")</f>
        <v>-</v>
      </c>
      <c r="ES92" s="324" t="str">
        <f>IFERROR(AVERAGEIFS('VISSIM Travel Time Outputs'!$H:$H,'VISSIM Travel Time Outputs'!$D:$D,$D92,'VISSIM Travel Time Outputs'!$A:$A,"AVG",'VISSIM Travel Time Outputs'!$B:$B,ES$9),"-")</f>
        <v>-</v>
      </c>
      <c r="ET92" s="324" t="str">
        <f>IFERROR(AVERAGEIFS('VISSIM Travel Time Outputs'!$H:$H,'VISSIM Travel Time Outputs'!$D:$D,$D92,'VISSIM Travel Time Outputs'!$A:$A,"AVG",'VISSIM Travel Time Outputs'!$B:$B,ET$9),"-")</f>
        <v>-</v>
      </c>
      <c r="EU92" s="324" t="str">
        <f>IFERROR(AVERAGEIFS('VISSIM Travel Time Outputs'!$H:$H,'VISSIM Travel Time Outputs'!$D:$D,$D92,'VISSIM Travel Time Outputs'!$A:$A,"AVG",'VISSIM Travel Time Outputs'!$B:$B,EU$9),"-")</f>
        <v>-</v>
      </c>
      <c r="EV92" s="324" t="str">
        <f>IFERROR(AVERAGEIFS('VISSIM Travel Time Outputs'!$H:$H,'VISSIM Travel Time Outputs'!$D:$D,$D92,'VISSIM Travel Time Outputs'!$A:$A,"AVG",'VISSIM Travel Time Outputs'!$B:$B,EV$9),"-")</f>
        <v>-</v>
      </c>
      <c r="EW92" s="324" t="str">
        <f>IFERROR(AVERAGEIFS('VISSIM Travel Time Outputs'!$H:$H,'VISSIM Travel Time Outputs'!$D:$D,$D92,'VISSIM Travel Time Outputs'!$A:$A,"AVG",'VISSIM Travel Time Outputs'!$B:$B,EW$9),"-")</f>
        <v>-</v>
      </c>
      <c r="EX92" s="324" t="str">
        <f>IFERROR(AVERAGEIFS('VISSIM Travel Time Outputs'!$H:$H,'VISSIM Travel Time Outputs'!$D:$D,$D92,'VISSIM Travel Time Outputs'!$A:$A,"AVG",'VISSIM Travel Time Outputs'!$B:$B,EX$9),"-")</f>
        <v>-</v>
      </c>
      <c r="EY92" s="324" t="str">
        <f>IFERROR(AVERAGEIFS('VISSIM Travel Time Outputs'!$H:$H,'VISSIM Travel Time Outputs'!$D:$D,$D92,'VISSIM Travel Time Outputs'!$A:$A,"AVG",'VISSIM Travel Time Outputs'!$B:$B,EY$9),"-")</f>
        <v>-</v>
      </c>
      <c r="EZ92" s="325" t="str">
        <f>IFERROR(AVERAGEIFS('VISSIM Travel Time Outputs'!$H:$H,'VISSIM Travel Time Outputs'!$D:$D,$D92,'VISSIM Travel Time Outputs'!$A:$A,"AVG",'VISSIM Travel Time Outputs'!$B:$B,EZ$9),"-")</f>
        <v>-</v>
      </c>
      <c r="FA92" s="254"/>
      <c r="FB92" s="209" t="str">
        <f t="shared" si="44"/>
        <v>--</v>
      </c>
      <c r="FC92" s="354" t="str">
        <f t="shared" si="45"/>
        <v>--</v>
      </c>
      <c r="FD92" s="325">
        <f t="shared" si="46"/>
        <v>0</v>
      </c>
      <c r="FE92" s="331"/>
      <c r="FF92" s="209" t="str">
        <f>IFERROR(GETPIVOTDATA("Average of TRAVTM(40)",#REF!,"TIMEINT",FF$9,"VEHICLETRAVELTIMEMEASUREMENT",$D92)/3600/24,"--")</f>
        <v>--</v>
      </c>
      <c r="FG92" s="34" t="str">
        <f>IFERROR(GETPIVOTDATA("Average of TRAVTM(40)",#REF!,"TIMEINT",FG$9,"VEHICLETRAVELTIMEMEASUREMENT",$D92)/3600/24,"--")</f>
        <v>--</v>
      </c>
      <c r="FH92" s="34" t="str">
        <f>IFERROR(GETPIVOTDATA("Average of TRAVTM(40)",#REF!,"TIMEINT",FH$9,"VEHICLETRAVELTIMEMEASUREMENT",$D92)/3600/24,"--")</f>
        <v>--</v>
      </c>
      <c r="FI92" s="34" t="str">
        <f>IFERROR(GETPIVOTDATA("Average of TRAVTM(40)",#REF!,"TIMEINT",FI$9,"VEHICLETRAVELTIMEMEASUREMENT",$D92)/3600/24,"--")</f>
        <v>--</v>
      </c>
      <c r="FJ92" s="34" t="str">
        <f>IFERROR(GETPIVOTDATA("Average of TRAVTM(40)",#REF!,"TIMEINT",FJ$9,"VEHICLETRAVELTIMEMEASUREMENT",$D92)/3600/24,"--")</f>
        <v>--</v>
      </c>
      <c r="FK92" s="34" t="str">
        <f>IFERROR(GETPIVOTDATA("Average of TRAVTM(40)",#REF!,"TIMEINT",FK$9,"VEHICLETRAVELTIMEMEASUREMENT",$D92)/3600/24,"--")</f>
        <v>--</v>
      </c>
      <c r="FL92" s="34" t="str">
        <f>IFERROR(GETPIVOTDATA("Average of TRAVTM(40)",#REF!,"TIMEINT",FL$9,"VEHICLETRAVELTIMEMEASUREMENT",$D92)/3600/24,"--")</f>
        <v>--</v>
      </c>
      <c r="FM92" s="34" t="str">
        <f>IFERROR(GETPIVOTDATA("Average of TRAVTM(40)",#REF!,"TIMEINT",FM$9,"VEHICLETRAVELTIMEMEASUREMENT",$D92)/3600/24,"--")</f>
        <v>--</v>
      </c>
      <c r="FN92" s="34" t="str">
        <f>IFERROR(GETPIVOTDATA("Average of TRAVTM(40)",#REF!,"TIMEINT",FN$9,"VEHICLETRAVELTIMEMEASUREMENT",$D92)/3600/24,"--")</f>
        <v>--</v>
      </c>
      <c r="FO92" s="34" t="str">
        <f>IFERROR(GETPIVOTDATA("Average of TRAVTM(40)",#REF!,"TIMEINT",FO$9,"VEHICLETRAVELTIMEMEASUREMENT",$D92)/3600/24,"--")</f>
        <v>--</v>
      </c>
      <c r="FP92" s="34" t="str">
        <f>IFERROR(GETPIVOTDATA("Average of TRAVTM(40)",#REF!,"TIMEINT",FP$9,"VEHICLETRAVELTIMEMEASUREMENT",$D92)/3600/24,"--")</f>
        <v>--</v>
      </c>
      <c r="FQ92" s="34" t="str">
        <f>IFERROR(GETPIVOTDATA("Average of TRAVTM(40)",#REF!,"TIMEINT",FQ$9,"VEHICLETRAVELTIMEMEASUREMENT",$D92)/3600/24,"--")</f>
        <v>--</v>
      </c>
      <c r="FR92" s="34" t="str">
        <f>IFERROR(GETPIVOTDATA("Average of TRAVTM(40)",#REF!,"TIMEINT",FR$9,"VEHICLETRAVELTIMEMEASUREMENT",$D92)/3600/24,"--")</f>
        <v>--</v>
      </c>
      <c r="FS92" s="34" t="str">
        <f>IFERROR(GETPIVOTDATA("Average of TRAVTM(40)",#REF!,"TIMEINT",FS$9,"VEHICLETRAVELTIMEMEASUREMENT",$D92)/3600/24,"--")</f>
        <v>--</v>
      </c>
      <c r="FT92" s="34" t="str">
        <f>IFERROR(GETPIVOTDATA("Average of TRAVTM(40)",#REF!,"TIMEINT",FT$9,"VEHICLETRAVELTIMEMEASUREMENT",$D92)/3600/24,"--")</f>
        <v>--</v>
      </c>
      <c r="FU92" s="134" t="str">
        <f>IFERROR(GETPIVOTDATA("Average of TRAVTM(40)",#REF!,"TIMEINT",FU$9,"VEHICLETRAVELTIMEMEASUREMENT",$D92)/3600/24,"--")</f>
        <v>--</v>
      </c>
      <c r="FV92" s="331"/>
      <c r="FW92" s="323" t="str">
        <f>IFERROR(GETPIVOTDATA("Average of VEHS(40)",#REF!,"TIMEINT",FW$9,"VEHICLETRAVELTIMEMEASUREMENT",$D92),"--")</f>
        <v>--</v>
      </c>
      <c r="FX92" s="324" t="str">
        <f>IFERROR(GETPIVOTDATA("Average of VEHS(40)",#REF!,"TIMEINT",FX$9,"VEHICLETRAVELTIMEMEASUREMENT",$D92),"--")</f>
        <v>--</v>
      </c>
      <c r="FY92" s="324" t="str">
        <f>IFERROR(GETPIVOTDATA("Average of VEHS(40)",#REF!,"TIMEINT",FY$9,"VEHICLETRAVELTIMEMEASUREMENT",$D92),"--")</f>
        <v>--</v>
      </c>
      <c r="FZ92" s="324" t="str">
        <f>IFERROR(GETPIVOTDATA("Average of VEHS(40)",#REF!,"TIMEINT",FZ$9,"VEHICLETRAVELTIMEMEASUREMENT",$D92),"--")</f>
        <v>--</v>
      </c>
      <c r="GA92" s="324" t="str">
        <f>IFERROR(GETPIVOTDATA("Average of VEHS(40)",#REF!,"TIMEINT",GA$9,"VEHICLETRAVELTIMEMEASUREMENT",$D92),"--")</f>
        <v>--</v>
      </c>
      <c r="GB92" s="324" t="str">
        <f>IFERROR(GETPIVOTDATA("Average of VEHS(40)",#REF!,"TIMEINT",GB$9,"VEHICLETRAVELTIMEMEASUREMENT",$D92),"--")</f>
        <v>--</v>
      </c>
      <c r="GC92" s="324" t="str">
        <f>IFERROR(GETPIVOTDATA("Average of VEHS(40)",#REF!,"TIMEINT",GC$9,"VEHICLETRAVELTIMEMEASUREMENT",$D92),"--")</f>
        <v>--</v>
      </c>
      <c r="GD92" s="324" t="str">
        <f>IFERROR(GETPIVOTDATA("Average of VEHS(40)",#REF!,"TIMEINT",GD$9,"VEHICLETRAVELTIMEMEASUREMENT",$D92),"--")</f>
        <v>--</v>
      </c>
      <c r="GE92" s="324" t="str">
        <f>IFERROR(GETPIVOTDATA("Average of VEHS(40)",#REF!,"TIMEINT",GE$9,"VEHICLETRAVELTIMEMEASUREMENT",$D92),"--")</f>
        <v>--</v>
      </c>
      <c r="GF92" s="324" t="str">
        <f>IFERROR(GETPIVOTDATA("Average of VEHS(40)",#REF!,"TIMEINT",GF$9,"VEHICLETRAVELTIMEMEASUREMENT",$D92),"--")</f>
        <v>--</v>
      </c>
      <c r="GG92" s="324" t="str">
        <f>IFERROR(GETPIVOTDATA("Average of VEHS(40)",#REF!,"TIMEINT",GG$9,"VEHICLETRAVELTIMEMEASUREMENT",$D92),"--")</f>
        <v>--</v>
      </c>
      <c r="GH92" s="324" t="str">
        <f>IFERROR(GETPIVOTDATA("Average of VEHS(40)",#REF!,"TIMEINT",GH$9,"VEHICLETRAVELTIMEMEASUREMENT",$D92),"--")</f>
        <v>--</v>
      </c>
      <c r="GI92" s="324" t="str">
        <f>IFERROR(GETPIVOTDATA("Average of VEHS(40)",#REF!,"TIMEINT",GI$9,"VEHICLETRAVELTIMEMEASUREMENT",$D92),"--")</f>
        <v>--</v>
      </c>
      <c r="GJ92" s="324" t="str">
        <f>IFERROR(GETPIVOTDATA("Average of VEHS(40)",#REF!,"TIMEINT",GJ$9,"VEHICLETRAVELTIMEMEASUREMENT",$D92),"--")</f>
        <v>--</v>
      </c>
      <c r="GK92" s="324" t="str">
        <f>IFERROR(GETPIVOTDATA("Average of VEHS(40)",#REF!,"TIMEINT",GK$9,"VEHICLETRAVELTIMEMEASUREMENT",$D92),"--")</f>
        <v>--</v>
      </c>
      <c r="GL92" s="325" t="str">
        <f>IFERROR(GETPIVOTDATA("Average of VEHS(40)",#REF!,"TIMEINT",GL$9,"VEHICLETRAVELTIMEMEASUREMENT",$D92),"--")</f>
        <v>--</v>
      </c>
      <c r="GM92" s="331"/>
      <c r="GN92" s="209" t="str">
        <f t="shared" si="47"/>
        <v>--</v>
      </c>
      <c r="GO92" s="354" t="str">
        <f t="shared" si="48"/>
        <v>--</v>
      </c>
      <c r="GP92" s="325">
        <f t="shared" si="49"/>
        <v>0</v>
      </c>
      <c r="GQ92" s="331"/>
      <c r="GR92" s="209" t="str">
        <f>IFERROR(GETPIVOTDATA("Average of TRAVTM(60)",#REF!,"TIMEINT",GR$9,"VEHICLETRAVELTIMEMEASUREMENT",$D92)/3600/24,"--")</f>
        <v>--</v>
      </c>
      <c r="GS92" s="34" t="str">
        <f>IFERROR(GETPIVOTDATA("Average of TRAVTM(60)",#REF!,"TIMEINT",GS$9,"VEHICLETRAVELTIMEMEASUREMENT",$D92)/3600/24,"--")</f>
        <v>--</v>
      </c>
      <c r="GT92" s="34" t="str">
        <f>IFERROR(GETPIVOTDATA("Average of TRAVTM(60)",#REF!,"TIMEINT",GT$9,"VEHICLETRAVELTIMEMEASUREMENT",$D92)/3600/24,"--")</f>
        <v>--</v>
      </c>
      <c r="GU92" s="34" t="str">
        <f>IFERROR(GETPIVOTDATA("Average of TRAVTM(60)",#REF!,"TIMEINT",GU$9,"VEHICLETRAVELTIMEMEASUREMENT",$D92)/3600/24,"--")</f>
        <v>--</v>
      </c>
      <c r="GV92" s="34" t="str">
        <f>IFERROR(GETPIVOTDATA("Average of TRAVTM(60)",#REF!,"TIMEINT",GV$9,"VEHICLETRAVELTIMEMEASUREMENT",$D92)/3600/24,"--")</f>
        <v>--</v>
      </c>
      <c r="GW92" s="34" t="str">
        <f>IFERROR(GETPIVOTDATA("Average of TRAVTM(60)",#REF!,"TIMEINT",GW$9,"VEHICLETRAVELTIMEMEASUREMENT",$D92)/3600/24,"--")</f>
        <v>--</v>
      </c>
      <c r="GX92" s="34" t="str">
        <f>IFERROR(GETPIVOTDATA("Average of TRAVTM(60)",#REF!,"TIMEINT",GX$9,"VEHICLETRAVELTIMEMEASUREMENT",$D92)/3600/24,"--")</f>
        <v>--</v>
      </c>
      <c r="GY92" s="34" t="str">
        <f>IFERROR(GETPIVOTDATA("Average of TRAVTM(60)",#REF!,"TIMEINT",GY$9,"VEHICLETRAVELTIMEMEASUREMENT",$D92)/3600/24,"--")</f>
        <v>--</v>
      </c>
      <c r="GZ92" s="34" t="str">
        <f>IFERROR(GETPIVOTDATA("Average of TRAVTM(60)",#REF!,"TIMEINT",GZ$9,"VEHICLETRAVELTIMEMEASUREMENT",$D92)/3600/24,"--")</f>
        <v>--</v>
      </c>
      <c r="HA92" s="34" t="str">
        <f>IFERROR(GETPIVOTDATA("Average of TRAVTM(60)",#REF!,"TIMEINT",HA$9,"VEHICLETRAVELTIMEMEASUREMENT",$D92)/3600/24,"--")</f>
        <v>--</v>
      </c>
      <c r="HB92" s="34" t="str">
        <f>IFERROR(GETPIVOTDATA("Average of TRAVTM(60)",#REF!,"TIMEINT",HB$9,"VEHICLETRAVELTIMEMEASUREMENT",$D92)/3600/24,"--")</f>
        <v>--</v>
      </c>
      <c r="HC92" s="34" t="str">
        <f>IFERROR(GETPIVOTDATA("Average of TRAVTM(60)",#REF!,"TIMEINT",HC$9,"VEHICLETRAVELTIMEMEASUREMENT",$D92)/3600/24,"--")</f>
        <v>--</v>
      </c>
      <c r="HD92" s="34" t="str">
        <f>IFERROR(GETPIVOTDATA("Average of TRAVTM(60)",#REF!,"TIMEINT",HD$9,"VEHICLETRAVELTIMEMEASUREMENT",$D92)/3600/24,"--")</f>
        <v>--</v>
      </c>
      <c r="HE92" s="34" t="str">
        <f>IFERROR(GETPIVOTDATA("Average of TRAVTM(60)",#REF!,"TIMEINT",HE$9,"VEHICLETRAVELTIMEMEASUREMENT",$D92)/3600/24,"--")</f>
        <v>--</v>
      </c>
      <c r="HF92" s="34" t="str">
        <f>IFERROR(GETPIVOTDATA("Average of TRAVTM(60)",#REF!,"TIMEINT",HF$9,"VEHICLETRAVELTIMEMEASUREMENT",$D92)/3600/24,"--")</f>
        <v>--</v>
      </c>
      <c r="HG92" s="134" t="str">
        <f>IFERROR(GETPIVOTDATA("Average of TRAVTM(60)",#REF!,"TIMEINT",HG$9,"VEHICLETRAVELTIMEMEASUREMENT",$D92)/3600/24,"--")</f>
        <v>--</v>
      </c>
      <c r="HH92" s="331"/>
      <c r="HI92" s="323" t="str">
        <f>IFERROR(GETPIVOTDATA("Average of VEHS(60)",#REF!,"TIMEINT",HI$9,"VEHICLETRAVELTIMEMEASUREMENT",$D92),"--")</f>
        <v>--</v>
      </c>
      <c r="HJ92" s="324" t="str">
        <f>IFERROR(GETPIVOTDATA("Average of VEHS(60)",#REF!,"TIMEINT",HJ$9,"VEHICLETRAVELTIMEMEASUREMENT",$D92),"--")</f>
        <v>--</v>
      </c>
      <c r="HK92" s="324" t="str">
        <f>IFERROR(GETPIVOTDATA("Average of VEHS(60)",#REF!,"TIMEINT",HK$9,"VEHICLETRAVELTIMEMEASUREMENT",$D92),"--")</f>
        <v>--</v>
      </c>
      <c r="HL92" s="324" t="str">
        <f>IFERROR(GETPIVOTDATA("Average of VEHS(60)",#REF!,"TIMEINT",HL$9,"VEHICLETRAVELTIMEMEASUREMENT",$D92),"--")</f>
        <v>--</v>
      </c>
      <c r="HM92" s="324" t="str">
        <f>IFERROR(GETPIVOTDATA("Average of VEHS(60)",#REF!,"TIMEINT",HM$9,"VEHICLETRAVELTIMEMEASUREMENT",$D92),"--")</f>
        <v>--</v>
      </c>
      <c r="HN92" s="324" t="str">
        <f>IFERROR(GETPIVOTDATA("Average of VEHS(60)",#REF!,"TIMEINT",HN$9,"VEHICLETRAVELTIMEMEASUREMENT",$D92),"--")</f>
        <v>--</v>
      </c>
      <c r="HO92" s="324" t="str">
        <f>IFERROR(GETPIVOTDATA("Average of VEHS(60)",#REF!,"TIMEINT",HO$9,"VEHICLETRAVELTIMEMEASUREMENT",$D92),"--")</f>
        <v>--</v>
      </c>
      <c r="HP92" s="324" t="str">
        <f>IFERROR(GETPIVOTDATA("Average of VEHS(60)",#REF!,"TIMEINT",HP$9,"VEHICLETRAVELTIMEMEASUREMENT",$D92),"--")</f>
        <v>--</v>
      </c>
      <c r="HQ92" s="324" t="str">
        <f>IFERROR(GETPIVOTDATA("Average of VEHS(60)",#REF!,"TIMEINT",HQ$9,"VEHICLETRAVELTIMEMEASUREMENT",$D92),"--")</f>
        <v>--</v>
      </c>
      <c r="HR92" s="324" t="str">
        <f>IFERROR(GETPIVOTDATA("Average of VEHS(60)",#REF!,"TIMEINT",HR$9,"VEHICLETRAVELTIMEMEASUREMENT",$D92),"--")</f>
        <v>--</v>
      </c>
      <c r="HS92" s="324" t="str">
        <f>IFERROR(GETPIVOTDATA("Average of VEHS(60)",#REF!,"TIMEINT",HS$9,"VEHICLETRAVELTIMEMEASUREMENT",$D92),"--")</f>
        <v>--</v>
      </c>
      <c r="HT92" s="324" t="str">
        <f>IFERROR(GETPIVOTDATA("Average of VEHS(60)",#REF!,"TIMEINT",HT$9,"VEHICLETRAVELTIMEMEASUREMENT",$D92),"--")</f>
        <v>--</v>
      </c>
      <c r="HU92" s="324" t="str">
        <f>IFERROR(GETPIVOTDATA("Average of VEHS(60)",#REF!,"TIMEINT",HU$9,"VEHICLETRAVELTIMEMEASUREMENT",$D92),"--")</f>
        <v>--</v>
      </c>
      <c r="HV92" s="324" t="str">
        <f>IFERROR(GETPIVOTDATA("Average of VEHS(60)",#REF!,"TIMEINT",HV$9,"VEHICLETRAVELTIMEMEASUREMENT",$D92),"--")</f>
        <v>--</v>
      </c>
      <c r="HW92" s="324" t="str">
        <f>IFERROR(GETPIVOTDATA("Average of VEHS(60)",#REF!,"TIMEINT",HW$9,"VEHICLETRAVELTIMEMEASUREMENT",$D92),"--")</f>
        <v>--</v>
      </c>
      <c r="HX92" s="325" t="str">
        <f>IFERROR(GETPIVOTDATA("Average of VEHS(60)",#REF!,"TIMEINT",HX$9,"VEHICLETRAVELTIMEMEASUREMENT",$D92),"--")</f>
        <v>--</v>
      </c>
      <c r="HY92" s="331"/>
      <c r="HZ92" s="209" t="str">
        <f t="shared" si="50"/>
        <v>--</v>
      </c>
      <c r="IA92" s="354" t="str">
        <f t="shared" si="51"/>
        <v>--</v>
      </c>
      <c r="IB92" s="325">
        <f t="shared" si="52"/>
        <v>0</v>
      </c>
      <c r="IC92" s="638"/>
      <c r="ID92" s="323" t="str">
        <f>IFERROR(AVERAGEIFS('VISSIM Travel Time Outputs'!#REF!,'VISSIM Travel Time Outputs'!#REF!,$D92,'VISSIM Travel Time Outputs'!#REF!,"AVG",'VISSIM Travel Time Outputs'!#REF!,ID$9),"-")</f>
        <v>-</v>
      </c>
      <c r="IE92" s="324" t="str">
        <f>IFERROR(AVERAGEIFS('VISSIM Travel Time Outputs'!#REF!,'VISSIM Travel Time Outputs'!#REF!,$D92,'VISSIM Travel Time Outputs'!#REF!,"AVG",'VISSIM Travel Time Outputs'!#REF!,IE$9),"-")</f>
        <v>-</v>
      </c>
      <c r="IF92" s="324" t="str">
        <f>IFERROR(AVERAGEIFS('VISSIM Travel Time Outputs'!#REF!,'VISSIM Travel Time Outputs'!#REF!,$D92,'VISSIM Travel Time Outputs'!#REF!,"AVG",'VISSIM Travel Time Outputs'!#REF!,IF$9),"-")</f>
        <v>-</v>
      </c>
      <c r="IG92" s="324" t="str">
        <f>IFERROR(AVERAGEIFS('VISSIM Travel Time Outputs'!#REF!,'VISSIM Travel Time Outputs'!#REF!,$D92,'VISSIM Travel Time Outputs'!#REF!,"AVG",'VISSIM Travel Time Outputs'!#REF!,IG$9),"-")</f>
        <v>-</v>
      </c>
      <c r="IH92" s="324" t="str">
        <f>IFERROR(AVERAGEIFS('VISSIM Travel Time Outputs'!#REF!,'VISSIM Travel Time Outputs'!#REF!,$D92,'VISSIM Travel Time Outputs'!#REF!,"AVG",'VISSIM Travel Time Outputs'!#REF!,IH$9),"-")</f>
        <v>-</v>
      </c>
      <c r="II92" s="324" t="str">
        <f>IFERROR(AVERAGEIFS('VISSIM Travel Time Outputs'!#REF!,'VISSIM Travel Time Outputs'!#REF!,$D92,'VISSIM Travel Time Outputs'!#REF!,"AVG",'VISSIM Travel Time Outputs'!#REF!,II$9),"-")</f>
        <v>-</v>
      </c>
      <c r="IJ92" s="324" t="str">
        <f>IFERROR(AVERAGEIFS('VISSIM Travel Time Outputs'!#REF!,'VISSIM Travel Time Outputs'!#REF!,$D92,'VISSIM Travel Time Outputs'!#REF!,"AVG",'VISSIM Travel Time Outputs'!#REF!,IJ$9),"-")</f>
        <v>-</v>
      </c>
      <c r="IK92" s="324" t="str">
        <f>IFERROR(AVERAGEIFS('VISSIM Travel Time Outputs'!#REF!,'VISSIM Travel Time Outputs'!#REF!,$D92,'VISSIM Travel Time Outputs'!#REF!,"AVG",'VISSIM Travel Time Outputs'!#REF!,IK$9),"-")</f>
        <v>-</v>
      </c>
      <c r="IL92" s="324" t="str">
        <f>IFERROR(AVERAGEIFS('VISSIM Travel Time Outputs'!#REF!,'VISSIM Travel Time Outputs'!#REF!,$D92,'VISSIM Travel Time Outputs'!#REF!,"AVG",'VISSIM Travel Time Outputs'!#REF!,IL$9),"-")</f>
        <v>-</v>
      </c>
      <c r="IM92" s="324" t="str">
        <f>IFERROR(AVERAGEIFS('VISSIM Travel Time Outputs'!#REF!,'VISSIM Travel Time Outputs'!#REF!,$D92,'VISSIM Travel Time Outputs'!#REF!,"AVG",'VISSIM Travel Time Outputs'!#REF!,IM$9),"-")</f>
        <v>-</v>
      </c>
      <c r="IN92" s="324" t="str">
        <f>IFERROR(AVERAGEIFS('VISSIM Travel Time Outputs'!#REF!,'VISSIM Travel Time Outputs'!#REF!,$D92,'VISSIM Travel Time Outputs'!#REF!,"AVG",'VISSIM Travel Time Outputs'!#REF!,IN$9),"-")</f>
        <v>-</v>
      </c>
      <c r="IO92" s="324" t="str">
        <f>IFERROR(AVERAGEIFS('VISSIM Travel Time Outputs'!#REF!,'VISSIM Travel Time Outputs'!#REF!,$D92,'VISSIM Travel Time Outputs'!#REF!,"AVG",'VISSIM Travel Time Outputs'!#REF!,IO$9),"-")</f>
        <v>-</v>
      </c>
      <c r="IP92" s="324" t="str">
        <f>IFERROR(AVERAGEIFS('VISSIM Travel Time Outputs'!#REF!,'VISSIM Travel Time Outputs'!#REF!,$D92,'VISSIM Travel Time Outputs'!#REF!,"AVG",'VISSIM Travel Time Outputs'!#REF!,IP$9),"-")</f>
        <v>-</v>
      </c>
      <c r="IQ92" s="324" t="str">
        <f>IFERROR(AVERAGEIFS('VISSIM Travel Time Outputs'!#REF!,'VISSIM Travel Time Outputs'!#REF!,$D92,'VISSIM Travel Time Outputs'!#REF!,"AVG",'VISSIM Travel Time Outputs'!#REF!,IQ$9),"-")</f>
        <v>-</v>
      </c>
      <c r="IR92" s="324" t="str">
        <f>IFERROR(AVERAGEIFS('VISSIM Travel Time Outputs'!#REF!,'VISSIM Travel Time Outputs'!#REF!,$D92,'VISSIM Travel Time Outputs'!#REF!,"AVG",'VISSIM Travel Time Outputs'!#REF!,IR$9),"-")</f>
        <v>-</v>
      </c>
      <c r="IS92" s="325" t="str">
        <f>IFERROR(AVERAGEIFS('VISSIM Travel Time Outputs'!#REF!,'VISSIM Travel Time Outputs'!#REF!,$D92,'VISSIM Travel Time Outputs'!#REF!,"AVG",'VISSIM Travel Time Outputs'!#REF!,IS$9),"-")</f>
        <v>-</v>
      </c>
      <c r="IT92" s="325" t="str">
        <f t="shared" si="53"/>
        <v>--</v>
      </c>
    </row>
    <row r="93" spans="1:254" x14ac:dyDescent="0.35">
      <c r="A93" s="252" t="str">
        <f t="shared" si="34"/>
        <v>H</v>
      </c>
      <c r="B93" s="319">
        <f t="shared" si="54"/>
        <v>84</v>
      </c>
      <c r="C93" s="413">
        <f>INDEX('Input - Travel Times'!$B$3:$AH$103,MATCH($B93,'Input - Travel Times'!$B$3:$B$103,0),MATCH(C$9,'Input - Travel Times'!$B$3:$AH$3,0))</f>
        <v>0</v>
      </c>
      <c r="D93" s="150">
        <f>INDEX('Input - Travel Times'!$B$3:$AH$103,MATCH($B93,'Input - Travel Times'!$B$3:$B$103,0),MATCH(D$9,'Input - Travel Times'!$B$3:$AH$3,0))</f>
        <v>0</v>
      </c>
      <c r="E93" s="518">
        <f>TIME(0,0,INDEX('Input - Travel Times'!$B$3:$AH$103,MATCH($B93,'Input - Travel Times'!$B$3:$B$103,0),MATCH(E$9,'Input - Travel Times'!$B$3:$AH$3,0)))</f>
        <v>0</v>
      </c>
      <c r="F93" s="518">
        <f>TIME(0,0,INDEX('Input - Travel Times'!$B$3:$AH$103,MATCH($B93,'Input - Travel Times'!$B$3:$B$103,0),MATCH(F$9,'Input - Travel Times'!$B$3:$AH$3,0)))</f>
        <v>0</v>
      </c>
      <c r="G93" s="518">
        <f>TIME(0,0,INDEX('Input - Travel Times'!$B$3:$AH$103,MATCH($B93,'Input - Travel Times'!$B$3:$B$103,0),MATCH(G$9,'Input - Travel Times'!$B$3:$AH$3,0)))</f>
        <v>0</v>
      </c>
      <c r="H93" s="518">
        <f>TIME(0,0,INDEX('Input - Travel Times'!$B$3:$AH$103,MATCH($B93,'Input - Travel Times'!$B$3:$B$103,0),MATCH(H$9,'Input - Travel Times'!$B$3:$AH$3,0)))</f>
        <v>0</v>
      </c>
      <c r="I93" s="130"/>
      <c r="J93" s="209" t="str">
        <f>IFERROR(TIME(0,0,AVERAGEIFS('VISSIM Travel Time Outputs'!$I:$I,'VISSIM Travel Time Outputs'!$D:$D,$D93,'VISSIM Travel Time Outputs'!$A:$A,"AVG",'VISSIM Travel Time Outputs'!$B:$B,J$9)),"-")</f>
        <v>-</v>
      </c>
      <c r="K93" s="34" t="str">
        <f>IFERROR(TIME(0,0,AVERAGEIFS('VISSIM Travel Time Outputs'!$I:$I,'VISSIM Travel Time Outputs'!$D:$D,$D93,'VISSIM Travel Time Outputs'!$A:$A,"AVG",'VISSIM Travel Time Outputs'!$B:$B,K$9)),"-")</f>
        <v>-</v>
      </c>
      <c r="L93" s="34" t="str">
        <f>IFERROR(TIME(0,0,AVERAGEIFS('VISSIM Travel Time Outputs'!$I:$I,'VISSIM Travel Time Outputs'!$D:$D,$D93,'VISSIM Travel Time Outputs'!$A:$A,"AVG",'VISSIM Travel Time Outputs'!$B:$B,L$9)),"-")</f>
        <v>-</v>
      </c>
      <c r="M93" s="34" t="str">
        <f>IFERROR(TIME(0,0,AVERAGEIFS('VISSIM Travel Time Outputs'!$I:$I,'VISSIM Travel Time Outputs'!$D:$D,$D93,'VISSIM Travel Time Outputs'!$A:$A,"AVG",'VISSIM Travel Time Outputs'!$B:$B,M$9)),"-")</f>
        <v>-</v>
      </c>
      <c r="N93" s="34" t="str">
        <f>IFERROR(TIME(0,0,AVERAGEIFS('VISSIM Travel Time Outputs'!$I:$I,'VISSIM Travel Time Outputs'!$D:$D,$D93,'VISSIM Travel Time Outputs'!$A:$A,"AVG",'VISSIM Travel Time Outputs'!$B:$B,N$9)),"-")</f>
        <v>-</v>
      </c>
      <c r="O93" s="34" t="str">
        <f>IFERROR(TIME(0,0,AVERAGEIFS('VISSIM Travel Time Outputs'!$I:$I,'VISSIM Travel Time Outputs'!$D:$D,$D93,'VISSIM Travel Time Outputs'!$A:$A,"AVG",'VISSIM Travel Time Outputs'!$B:$B,O$9)),"-")</f>
        <v>-</v>
      </c>
      <c r="P93" s="34" t="str">
        <f>IFERROR(TIME(0,0,AVERAGEIFS('VISSIM Travel Time Outputs'!$I:$I,'VISSIM Travel Time Outputs'!$D:$D,$D93,'VISSIM Travel Time Outputs'!$A:$A,"AVG",'VISSIM Travel Time Outputs'!$B:$B,P$9)),"-")</f>
        <v>-</v>
      </c>
      <c r="Q93" s="34" t="str">
        <f>IFERROR(TIME(0,0,AVERAGEIFS('VISSIM Travel Time Outputs'!$I:$I,'VISSIM Travel Time Outputs'!$D:$D,$D93,'VISSIM Travel Time Outputs'!$A:$A,"AVG",'VISSIM Travel Time Outputs'!$B:$B,Q$9)),"-")</f>
        <v>-</v>
      </c>
      <c r="R93" s="34" t="str">
        <f>IFERROR(TIME(0,0,AVERAGEIFS('VISSIM Travel Time Outputs'!$I:$I,'VISSIM Travel Time Outputs'!$D:$D,$D93,'VISSIM Travel Time Outputs'!$A:$A,"AVG",'VISSIM Travel Time Outputs'!$B:$B,R$9)),"-")</f>
        <v>-</v>
      </c>
      <c r="S93" s="34" t="str">
        <f>IFERROR(TIME(0,0,AVERAGEIFS('VISSIM Travel Time Outputs'!$I:$I,'VISSIM Travel Time Outputs'!$D:$D,$D93,'VISSIM Travel Time Outputs'!$A:$A,"AVG",'VISSIM Travel Time Outputs'!$B:$B,S$9)),"-")</f>
        <v>-</v>
      </c>
      <c r="T93" s="34" t="str">
        <f>IFERROR(TIME(0,0,AVERAGEIFS('VISSIM Travel Time Outputs'!$I:$I,'VISSIM Travel Time Outputs'!$D:$D,$D93,'VISSIM Travel Time Outputs'!$A:$A,"AVG",'VISSIM Travel Time Outputs'!$B:$B,T$9)),"-")</f>
        <v>-</v>
      </c>
      <c r="U93" s="34" t="str">
        <f>IFERROR(TIME(0,0,AVERAGEIFS('VISSIM Travel Time Outputs'!$I:$I,'VISSIM Travel Time Outputs'!$D:$D,$D93,'VISSIM Travel Time Outputs'!$A:$A,"AVG",'VISSIM Travel Time Outputs'!$B:$B,U$9)),"-")</f>
        <v>-</v>
      </c>
      <c r="V93" s="34" t="str">
        <f>IFERROR(TIME(0,0,AVERAGEIFS('VISSIM Travel Time Outputs'!$I:$I,'VISSIM Travel Time Outputs'!$D:$D,$D93,'VISSIM Travel Time Outputs'!$A:$A,"AVG",'VISSIM Travel Time Outputs'!$B:$B,V$9)),"-")</f>
        <v>-</v>
      </c>
      <c r="W93" s="34" t="str">
        <f>IFERROR(TIME(0,0,AVERAGEIFS('VISSIM Travel Time Outputs'!$I:$I,'VISSIM Travel Time Outputs'!$D:$D,$D93,'VISSIM Travel Time Outputs'!$A:$A,"AVG",'VISSIM Travel Time Outputs'!$B:$B,W$9)),"-")</f>
        <v>-</v>
      </c>
      <c r="X93" s="34" t="str">
        <f>IFERROR(TIME(0,0,AVERAGEIFS('VISSIM Travel Time Outputs'!$I:$I,'VISSIM Travel Time Outputs'!$D:$D,$D93,'VISSIM Travel Time Outputs'!$A:$A,"AVG",'VISSIM Travel Time Outputs'!$B:$B,X$9)),"-")</f>
        <v>-</v>
      </c>
      <c r="Y93" s="134" t="str">
        <f>IFERROR(TIME(0,0,AVERAGEIFS('VISSIM Travel Time Outputs'!$I:$I,'VISSIM Travel Time Outputs'!$D:$D,$D93,'VISSIM Travel Time Outputs'!$A:$A,"AVG",'VISSIM Travel Time Outputs'!$B:$B,Y$9)),"-")</f>
        <v>-</v>
      </c>
      <c r="Z93" s="254"/>
      <c r="AA93" s="323" t="str">
        <f>IFERROR(AVERAGEIFS('VISSIM Travel Time Outputs'!$F:$F,'VISSIM Travel Time Outputs'!$D:$D,$D93,'VISSIM Travel Time Outputs'!$A:$A,"AVG",'VISSIM Travel Time Outputs'!$B:$B,AA$9),"-")</f>
        <v>-</v>
      </c>
      <c r="AB93" s="324" t="str">
        <f>IFERROR(AVERAGEIFS('VISSIM Travel Time Outputs'!$F:$F,'VISSIM Travel Time Outputs'!$D:$D,$D93,'VISSIM Travel Time Outputs'!$A:$A,"AVG",'VISSIM Travel Time Outputs'!$B:$B,AB$9),"-")</f>
        <v>-</v>
      </c>
      <c r="AC93" s="324" t="str">
        <f>IFERROR(AVERAGEIFS('VISSIM Travel Time Outputs'!$F:$F,'VISSIM Travel Time Outputs'!$D:$D,$D93,'VISSIM Travel Time Outputs'!$A:$A,"AVG",'VISSIM Travel Time Outputs'!$B:$B,AC$9),"-")</f>
        <v>-</v>
      </c>
      <c r="AD93" s="324" t="str">
        <f>IFERROR(AVERAGEIFS('VISSIM Travel Time Outputs'!$F:$F,'VISSIM Travel Time Outputs'!$D:$D,$D93,'VISSIM Travel Time Outputs'!$A:$A,"AVG",'VISSIM Travel Time Outputs'!$B:$B,AD$9),"-")</f>
        <v>-</v>
      </c>
      <c r="AE93" s="324" t="str">
        <f>IFERROR(AVERAGEIFS('VISSIM Travel Time Outputs'!$F:$F,'VISSIM Travel Time Outputs'!$D:$D,$D93,'VISSIM Travel Time Outputs'!$A:$A,"AVG",'VISSIM Travel Time Outputs'!$B:$B,AE$9),"-")</f>
        <v>-</v>
      </c>
      <c r="AF93" s="324" t="str">
        <f>IFERROR(AVERAGEIFS('VISSIM Travel Time Outputs'!$F:$F,'VISSIM Travel Time Outputs'!$D:$D,$D93,'VISSIM Travel Time Outputs'!$A:$A,"AVG",'VISSIM Travel Time Outputs'!$B:$B,AF$9),"-")</f>
        <v>-</v>
      </c>
      <c r="AG93" s="324" t="str">
        <f>IFERROR(AVERAGEIFS('VISSIM Travel Time Outputs'!$F:$F,'VISSIM Travel Time Outputs'!$D:$D,$D93,'VISSIM Travel Time Outputs'!$A:$A,"AVG",'VISSIM Travel Time Outputs'!$B:$B,AG$9),"-")</f>
        <v>-</v>
      </c>
      <c r="AH93" s="324" t="str">
        <f>IFERROR(AVERAGEIFS('VISSIM Travel Time Outputs'!$F:$F,'VISSIM Travel Time Outputs'!$D:$D,$D93,'VISSIM Travel Time Outputs'!$A:$A,"AVG",'VISSIM Travel Time Outputs'!$B:$B,AH$9),"-")</f>
        <v>-</v>
      </c>
      <c r="AI93" s="324" t="str">
        <f>IFERROR(AVERAGEIFS('VISSIM Travel Time Outputs'!$F:$F,'VISSIM Travel Time Outputs'!$D:$D,$D93,'VISSIM Travel Time Outputs'!$A:$A,"AVG",'VISSIM Travel Time Outputs'!$B:$B,AI$9),"-")</f>
        <v>-</v>
      </c>
      <c r="AJ93" s="324" t="str">
        <f>IFERROR(AVERAGEIFS('VISSIM Travel Time Outputs'!$F:$F,'VISSIM Travel Time Outputs'!$D:$D,$D93,'VISSIM Travel Time Outputs'!$A:$A,"AVG",'VISSIM Travel Time Outputs'!$B:$B,AJ$9),"-")</f>
        <v>-</v>
      </c>
      <c r="AK93" s="324" t="str">
        <f>IFERROR(AVERAGEIFS('VISSIM Travel Time Outputs'!$F:$F,'VISSIM Travel Time Outputs'!$D:$D,$D93,'VISSIM Travel Time Outputs'!$A:$A,"AVG",'VISSIM Travel Time Outputs'!$B:$B,AK$9),"-")</f>
        <v>-</v>
      </c>
      <c r="AL93" s="324" t="str">
        <f>IFERROR(AVERAGEIFS('VISSIM Travel Time Outputs'!$F:$F,'VISSIM Travel Time Outputs'!$D:$D,$D93,'VISSIM Travel Time Outputs'!$A:$A,"AVG",'VISSIM Travel Time Outputs'!$B:$B,AL$9),"-")</f>
        <v>-</v>
      </c>
      <c r="AM93" s="324" t="str">
        <f>IFERROR(AVERAGEIFS('VISSIM Travel Time Outputs'!$F:$F,'VISSIM Travel Time Outputs'!$D:$D,$D93,'VISSIM Travel Time Outputs'!$A:$A,"AVG",'VISSIM Travel Time Outputs'!$B:$B,AM$9),"-")</f>
        <v>-</v>
      </c>
      <c r="AN93" s="324" t="str">
        <f>IFERROR(AVERAGEIFS('VISSIM Travel Time Outputs'!$F:$F,'VISSIM Travel Time Outputs'!$D:$D,$D93,'VISSIM Travel Time Outputs'!$A:$A,"AVG",'VISSIM Travel Time Outputs'!$B:$B,AN$9),"-")</f>
        <v>-</v>
      </c>
      <c r="AO93" s="324" t="str">
        <f>IFERROR(AVERAGEIFS('VISSIM Travel Time Outputs'!$F:$F,'VISSIM Travel Time Outputs'!$D:$D,$D93,'VISSIM Travel Time Outputs'!$A:$A,"AVG",'VISSIM Travel Time Outputs'!$B:$B,AO$9),"-")</f>
        <v>-</v>
      </c>
      <c r="AP93" s="325" t="str">
        <f>IFERROR(AVERAGEIFS('VISSIM Travel Time Outputs'!$F:$F,'VISSIM Travel Time Outputs'!$D:$D,$D93,'VISSIM Travel Time Outputs'!$A:$A,"AVG",'VISSIM Travel Time Outputs'!$B:$B,AP$9),"-")</f>
        <v>-</v>
      </c>
      <c r="AQ93" s="331"/>
      <c r="AR93" s="209" t="str">
        <f t="shared" si="35"/>
        <v>--</v>
      </c>
      <c r="AS93" s="354" t="str">
        <f t="shared" si="36"/>
        <v>--</v>
      </c>
      <c r="AT93" s="325">
        <f t="shared" si="37"/>
        <v>0</v>
      </c>
      <c r="AU93" s="255"/>
      <c r="AV93" s="209" t="str">
        <f>IFERROR(TIME(0,0,AVERAGEIFS('VISSIM Travel Time Outputs'!$J:$J,'VISSIM Travel Time Outputs'!$D:$D,$D93,'VISSIM Travel Time Outputs'!$A:$A,"AVG",'VISSIM Travel Time Outputs'!$B:$B,AV$9)),"-")</f>
        <v>-</v>
      </c>
      <c r="AW93" s="34" t="str">
        <f>IFERROR(TIME(0,0,AVERAGEIFS('VISSIM Travel Time Outputs'!$J:$J,'VISSIM Travel Time Outputs'!$D:$D,$D93,'VISSIM Travel Time Outputs'!$A:$A,"AVG",'VISSIM Travel Time Outputs'!$B:$B,AW$9)),"-")</f>
        <v>-</v>
      </c>
      <c r="AX93" s="34" t="str">
        <f>IFERROR(TIME(0,0,AVERAGEIFS('VISSIM Travel Time Outputs'!$J:$J,'VISSIM Travel Time Outputs'!$D:$D,$D93,'VISSIM Travel Time Outputs'!$A:$A,"AVG",'VISSIM Travel Time Outputs'!$B:$B,AX$9)),"-")</f>
        <v>-</v>
      </c>
      <c r="AY93" s="34" t="str">
        <f>IFERROR(TIME(0,0,AVERAGEIFS('VISSIM Travel Time Outputs'!$J:$J,'VISSIM Travel Time Outputs'!$D:$D,$D93,'VISSIM Travel Time Outputs'!$A:$A,"AVG",'VISSIM Travel Time Outputs'!$B:$B,AY$9)),"-")</f>
        <v>-</v>
      </c>
      <c r="AZ93" s="34" t="str">
        <f>IFERROR(TIME(0,0,AVERAGEIFS('VISSIM Travel Time Outputs'!$J:$J,'VISSIM Travel Time Outputs'!$D:$D,$D93,'VISSIM Travel Time Outputs'!$A:$A,"AVG",'VISSIM Travel Time Outputs'!$B:$B,AZ$9)),"-")</f>
        <v>-</v>
      </c>
      <c r="BA93" s="34" t="str">
        <f>IFERROR(TIME(0,0,AVERAGEIFS('VISSIM Travel Time Outputs'!$J:$J,'VISSIM Travel Time Outputs'!$D:$D,$D93,'VISSIM Travel Time Outputs'!$A:$A,"AVG",'VISSIM Travel Time Outputs'!$B:$B,BA$9)),"-")</f>
        <v>-</v>
      </c>
      <c r="BB93" s="34" t="str">
        <f>IFERROR(TIME(0,0,AVERAGEIFS('VISSIM Travel Time Outputs'!$J:$J,'VISSIM Travel Time Outputs'!$D:$D,$D93,'VISSIM Travel Time Outputs'!$A:$A,"AVG",'VISSIM Travel Time Outputs'!$B:$B,BB$9)),"-")</f>
        <v>-</v>
      </c>
      <c r="BC93" s="34" t="str">
        <f>IFERROR(TIME(0,0,AVERAGEIFS('VISSIM Travel Time Outputs'!$J:$J,'VISSIM Travel Time Outputs'!$D:$D,$D93,'VISSIM Travel Time Outputs'!$A:$A,"AVG",'VISSIM Travel Time Outputs'!$B:$B,BC$9)),"-")</f>
        <v>-</v>
      </c>
      <c r="BD93" s="34" t="str">
        <f>IFERROR(TIME(0,0,AVERAGEIFS('VISSIM Travel Time Outputs'!$J:$J,'VISSIM Travel Time Outputs'!$D:$D,$D93,'VISSIM Travel Time Outputs'!$A:$A,"AVG",'VISSIM Travel Time Outputs'!$B:$B,BD$9)),"-")</f>
        <v>-</v>
      </c>
      <c r="BE93" s="34" t="str">
        <f>IFERROR(TIME(0,0,AVERAGEIFS('VISSIM Travel Time Outputs'!$J:$J,'VISSIM Travel Time Outputs'!$D:$D,$D93,'VISSIM Travel Time Outputs'!$A:$A,"AVG",'VISSIM Travel Time Outputs'!$B:$B,BE$9)),"-")</f>
        <v>-</v>
      </c>
      <c r="BF93" s="34" t="str">
        <f>IFERROR(TIME(0,0,AVERAGEIFS('VISSIM Travel Time Outputs'!$J:$J,'VISSIM Travel Time Outputs'!$D:$D,$D93,'VISSIM Travel Time Outputs'!$A:$A,"AVG",'VISSIM Travel Time Outputs'!$B:$B,BF$9)),"-")</f>
        <v>-</v>
      </c>
      <c r="BG93" s="34" t="str">
        <f>IFERROR(TIME(0,0,AVERAGEIFS('VISSIM Travel Time Outputs'!$J:$J,'VISSIM Travel Time Outputs'!$D:$D,$D93,'VISSIM Travel Time Outputs'!$A:$A,"AVG",'VISSIM Travel Time Outputs'!$B:$B,BG$9)),"-")</f>
        <v>-</v>
      </c>
      <c r="BH93" s="34" t="str">
        <f>IFERROR(TIME(0,0,AVERAGEIFS('VISSIM Travel Time Outputs'!$J:$J,'VISSIM Travel Time Outputs'!$D:$D,$D93,'VISSIM Travel Time Outputs'!$A:$A,"AVG",'VISSIM Travel Time Outputs'!$B:$B,BH$9)),"-")</f>
        <v>-</v>
      </c>
      <c r="BI93" s="34" t="str">
        <f>IFERROR(TIME(0,0,AVERAGEIFS('VISSIM Travel Time Outputs'!$J:$J,'VISSIM Travel Time Outputs'!$D:$D,$D93,'VISSIM Travel Time Outputs'!$A:$A,"AVG",'VISSIM Travel Time Outputs'!$B:$B,BI$9)),"-")</f>
        <v>-</v>
      </c>
      <c r="BJ93" s="34" t="str">
        <f>IFERROR(TIME(0,0,AVERAGEIFS('VISSIM Travel Time Outputs'!$J:$J,'VISSIM Travel Time Outputs'!$D:$D,$D93,'VISSIM Travel Time Outputs'!$A:$A,"AVG",'VISSIM Travel Time Outputs'!$B:$B,BJ$9)),"-")</f>
        <v>-</v>
      </c>
      <c r="BK93" s="134" t="str">
        <f>IFERROR(TIME(0,0,AVERAGEIFS('VISSIM Travel Time Outputs'!$J:$J,'VISSIM Travel Time Outputs'!$D:$D,$D93,'VISSIM Travel Time Outputs'!$A:$A,"AVG",'VISSIM Travel Time Outputs'!$B:$B,BK$9)),"-")</f>
        <v>-</v>
      </c>
      <c r="BL93" s="126"/>
      <c r="BM93" s="323" t="str">
        <f>IFERROR(AVERAGEIFS('VISSIM Travel Time Outputs'!$G:$G,'VISSIM Travel Time Outputs'!$D:$D,$D93,'VISSIM Travel Time Outputs'!$A:$A,"AVG",'VISSIM Travel Time Outputs'!$B:$B,BM$9),"-")</f>
        <v>-</v>
      </c>
      <c r="BN93" s="324" t="str">
        <f>IFERROR(AVERAGEIFS('VISSIM Travel Time Outputs'!$G:$G,'VISSIM Travel Time Outputs'!$D:$D,$D93,'VISSIM Travel Time Outputs'!$A:$A,"AVG",'VISSIM Travel Time Outputs'!$B:$B,BN$9),"-")</f>
        <v>-</v>
      </c>
      <c r="BO93" s="324" t="str">
        <f>IFERROR(AVERAGEIFS('VISSIM Travel Time Outputs'!$G:$G,'VISSIM Travel Time Outputs'!$D:$D,$D93,'VISSIM Travel Time Outputs'!$A:$A,"AVG",'VISSIM Travel Time Outputs'!$B:$B,BO$9),"-")</f>
        <v>-</v>
      </c>
      <c r="BP93" s="324" t="str">
        <f>IFERROR(AVERAGEIFS('VISSIM Travel Time Outputs'!$G:$G,'VISSIM Travel Time Outputs'!$D:$D,$D93,'VISSIM Travel Time Outputs'!$A:$A,"AVG",'VISSIM Travel Time Outputs'!$B:$B,BP$9),"-")</f>
        <v>-</v>
      </c>
      <c r="BQ93" s="324" t="str">
        <f>IFERROR(AVERAGEIFS('VISSIM Travel Time Outputs'!$G:$G,'VISSIM Travel Time Outputs'!$D:$D,$D93,'VISSIM Travel Time Outputs'!$A:$A,"AVG",'VISSIM Travel Time Outputs'!$B:$B,BQ$9),"-")</f>
        <v>-</v>
      </c>
      <c r="BR93" s="324" t="str">
        <f>IFERROR(AVERAGEIFS('VISSIM Travel Time Outputs'!$G:$G,'VISSIM Travel Time Outputs'!$D:$D,$D93,'VISSIM Travel Time Outputs'!$A:$A,"AVG",'VISSIM Travel Time Outputs'!$B:$B,BR$9),"-")</f>
        <v>-</v>
      </c>
      <c r="BS93" s="324" t="str">
        <f>IFERROR(AVERAGEIFS('VISSIM Travel Time Outputs'!$G:$G,'VISSIM Travel Time Outputs'!$D:$D,$D93,'VISSIM Travel Time Outputs'!$A:$A,"AVG",'VISSIM Travel Time Outputs'!$B:$B,BS$9),"-")</f>
        <v>-</v>
      </c>
      <c r="BT93" s="324" t="str">
        <f>IFERROR(AVERAGEIFS('VISSIM Travel Time Outputs'!$G:$G,'VISSIM Travel Time Outputs'!$D:$D,$D93,'VISSIM Travel Time Outputs'!$A:$A,"AVG",'VISSIM Travel Time Outputs'!$B:$B,BT$9),"-")</f>
        <v>-</v>
      </c>
      <c r="BU93" s="324" t="str">
        <f>IFERROR(AVERAGEIFS('VISSIM Travel Time Outputs'!$G:$G,'VISSIM Travel Time Outputs'!$D:$D,$D93,'VISSIM Travel Time Outputs'!$A:$A,"AVG",'VISSIM Travel Time Outputs'!$B:$B,BU$9),"-")</f>
        <v>-</v>
      </c>
      <c r="BV93" s="324" t="str">
        <f>IFERROR(AVERAGEIFS('VISSIM Travel Time Outputs'!$G:$G,'VISSIM Travel Time Outputs'!$D:$D,$D93,'VISSIM Travel Time Outputs'!$A:$A,"AVG",'VISSIM Travel Time Outputs'!$B:$B,BV$9),"-")</f>
        <v>-</v>
      </c>
      <c r="BW93" s="324" t="str">
        <f>IFERROR(AVERAGEIFS('VISSIM Travel Time Outputs'!$G:$G,'VISSIM Travel Time Outputs'!$D:$D,$D93,'VISSIM Travel Time Outputs'!$A:$A,"AVG",'VISSIM Travel Time Outputs'!$B:$B,BW$9),"-")</f>
        <v>-</v>
      </c>
      <c r="BX93" s="324" t="str">
        <f>IFERROR(AVERAGEIFS('VISSIM Travel Time Outputs'!$G:$G,'VISSIM Travel Time Outputs'!$D:$D,$D93,'VISSIM Travel Time Outputs'!$A:$A,"AVG",'VISSIM Travel Time Outputs'!$B:$B,BX$9),"-")</f>
        <v>-</v>
      </c>
      <c r="BY93" s="324" t="str">
        <f>IFERROR(AVERAGEIFS('VISSIM Travel Time Outputs'!$G:$G,'VISSIM Travel Time Outputs'!$D:$D,$D93,'VISSIM Travel Time Outputs'!$A:$A,"AVG",'VISSIM Travel Time Outputs'!$B:$B,BY$9),"-")</f>
        <v>-</v>
      </c>
      <c r="BZ93" s="324" t="str">
        <f>IFERROR(AVERAGEIFS('VISSIM Travel Time Outputs'!$G:$G,'VISSIM Travel Time Outputs'!$D:$D,$D93,'VISSIM Travel Time Outputs'!$A:$A,"AVG",'VISSIM Travel Time Outputs'!$B:$B,BZ$9),"-")</f>
        <v>-</v>
      </c>
      <c r="CA93" s="324" t="str">
        <f>IFERROR(AVERAGEIFS('VISSIM Travel Time Outputs'!$G:$G,'VISSIM Travel Time Outputs'!$D:$D,$D93,'VISSIM Travel Time Outputs'!$A:$A,"AVG",'VISSIM Travel Time Outputs'!$B:$B,CA$9),"-")</f>
        <v>-</v>
      </c>
      <c r="CB93" s="325" t="str">
        <f>IFERROR(AVERAGEIFS('VISSIM Travel Time Outputs'!$G:$G,'VISSIM Travel Time Outputs'!$D:$D,$D93,'VISSIM Travel Time Outputs'!$A:$A,"AVG",'VISSIM Travel Time Outputs'!$B:$B,CB$9),"-")</f>
        <v>-</v>
      </c>
      <c r="CC93" s="254"/>
      <c r="CD93" s="209" t="str">
        <f t="shared" si="38"/>
        <v>--</v>
      </c>
      <c r="CE93" s="354" t="str">
        <f t="shared" si="39"/>
        <v>--</v>
      </c>
      <c r="CF93" s="325">
        <f t="shared" si="40"/>
        <v>0</v>
      </c>
      <c r="CG93" s="331"/>
      <c r="CH93" s="209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134"/>
      <c r="CX93" s="331"/>
      <c r="CY93" s="323"/>
      <c r="CZ93" s="324"/>
      <c r="DA93" s="324"/>
      <c r="DB93" s="324"/>
      <c r="DC93" s="324"/>
      <c r="DD93" s="324"/>
      <c r="DE93" s="324"/>
      <c r="DF93" s="324"/>
      <c r="DG93" s="324"/>
      <c r="DH93" s="324"/>
      <c r="DI93" s="324"/>
      <c r="DJ93" s="324"/>
      <c r="DK93" s="324"/>
      <c r="DL93" s="324"/>
      <c r="DM93" s="324"/>
      <c r="DN93" s="325"/>
      <c r="DO93" s="331"/>
      <c r="DP93" s="209" t="str">
        <f t="shared" si="41"/>
        <v>--</v>
      </c>
      <c r="DQ93" s="354" t="str">
        <f t="shared" si="42"/>
        <v>--</v>
      </c>
      <c r="DR93" s="325">
        <f t="shared" si="43"/>
        <v>0</v>
      </c>
      <c r="DS93" s="255"/>
      <c r="DT93" s="209" t="str">
        <f>IFERROR(TIME(0,0,AVERAGEIFS('VISSIM Travel Time Outputs'!$K:$K,'VISSIM Travel Time Outputs'!$D:$D,$D93,'VISSIM Travel Time Outputs'!$A:$A,"AVG",'VISSIM Travel Time Outputs'!$B:$B,DT$9)),"-")</f>
        <v>-</v>
      </c>
      <c r="DU93" s="34" t="str">
        <f>IFERROR(TIME(0,0,AVERAGEIFS('VISSIM Travel Time Outputs'!$K:$K,'VISSIM Travel Time Outputs'!$D:$D,$D93,'VISSIM Travel Time Outputs'!$A:$A,"AVG",'VISSIM Travel Time Outputs'!$B:$B,DU$9)),"-")</f>
        <v>-</v>
      </c>
      <c r="DV93" s="34" t="str">
        <f>IFERROR(TIME(0,0,AVERAGEIFS('VISSIM Travel Time Outputs'!$K:$K,'VISSIM Travel Time Outputs'!$D:$D,$D93,'VISSIM Travel Time Outputs'!$A:$A,"AVG",'VISSIM Travel Time Outputs'!$B:$B,DV$9)),"-")</f>
        <v>-</v>
      </c>
      <c r="DW93" s="34" t="str">
        <f>IFERROR(TIME(0,0,AVERAGEIFS('VISSIM Travel Time Outputs'!$K:$K,'VISSIM Travel Time Outputs'!$D:$D,$D93,'VISSIM Travel Time Outputs'!$A:$A,"AVG",'VISSIM Travel Time Outputs'!$B:$B,DW$9)),"-")</f>
        <v>-</v>
      </c>
      <c r="DX93" s="34" t="str">
        <f>IFERROR(TIME(0,0,AVERAGEIFS('VISSIM Travel Time Outputs'!$K:$K,'VISSIM Travel Time Outputs'!$D:$D,$D93,'VISSIM Travel Time Outputs'!$A:$A,"AVG",'VISSIM Travel Time Outputs'!$B:$B,DX$9)),"-")</f>
        <v>-</v>
      </c>
      <c r="DY93" s="34" t="str">
        <f>IFERROR(TIME(0,0,AVERAGEIFS('VISSIM Travel Time Outputs'!$K:$K,'VISSIM Travel Time Outputs'!$D:$D,$D93,'VISSIM Travel Time Outputs'!$A:$A,"AVG",'VISSIM Travel Time Outputs'!$B:$B,DY$9)),"-")</f>
        <v>-</v>
      </c>
      <c r="DZ93" s="34" t="str">
        <f>IFERROR(TIME(0,0,AVERAGEIFS('VISSIM Travel Time Outputs'!$K:$K,'VISSIM Travel Time Outputs'!$D:$D,$D93,'VISSIM Travel Time Outputs'!$A:$A,"AVG",'VISSIM Travel Time Outputs'!$B:$B,DZ$9)),"-")</f>
        <v>-</v>
      </c>
      <c r="EA93" s="34" t="str">
        <f>IFERROR(TIME(0,0,AVERAGEIFS('VISSIM Travel Time Outputs'!$K:$K,'VISSIM Travel Time Outputs'!$D:$D,$D93,'VISSIM Travel Time Outputs'!$A:$A,"AVG",'VISSIM Travel Time Outputs'!$B:$B,EA$9)),"-")</f>
        <v>-</v>
      </c>
      <c r="EB93" s="34" t="str">
        <f>IFERROR(TIME(0,0,AVERAGEIFS('VISSIM Travel Time Outputs'!$K:$K,'VISSIM Travel Time Outputs'!$D:$D,$D93,'VISSIM Travel Time Outputs'!$A:$A,"AVG",'VISSIM Travel Time Outputs'!$B:$B,EB$9)),"-")</f>
        <v>-</v>
      </c>
      <c r="EC93" s="34" t="str">
        <f>IFERROR(TIME(0,0,AVERAGEIFS('VISSIM Travel Time Outputs'!$K:$K,'VISSIM Travel Time Outputs'!$D:$D,$D93,'VISSIM Travel Time Outputs'!$A:$A,"AVG",'VISSIM Travel Time Outputs'!$B:$B,EC$9)),"-")</f>
        <v>-</v>
      </c>
      <c r="ED93" s="34" t="str">
        <f>IFERROR(TIME(0,0,AVERAGEIFS('VISSIM Travel Time Outputs'!$K:$K,'VISSIM Travel Time Outputs'!$D:$D,$D93,'VISSIM Travel Time Outputs'!$A:$A,"AVG",'VISSIM Travel Time Outputs'!$B:$B,ED$9)),"-")</f>
        <v>-</v>
      </c>
      <c r="EE93" s="34" t="str">
        <f>IFERROR(TIME(0,0,AVERAGEIFS('VISSIM Travel Time Outputs'!$K:$K,'VISSIM Travel Time Outputs'!$D:$D,$D93,'VISSIM Travel Time Outputs'!$A:$A,"AVG",'VISSIM Travel Time Outputs'!$B:$B,EE$9)),"-")</f>
        <v>-</v>
      </c>
      <c r="EF93" s="34" t="str">
        <f>IFERROR(TIME(0,0,AVERAGEIFS('VISSIM Travel Time Outputs'!$K:$K,'VISSIM Travel Time Outputs'!$D:$D,$D93,'VISSIM Travel Time Outputs'!$A:$A,"AVG",'VISSIM Travel Time Outputs'!$B:$B,EF$9)),"-")</f>
        <v>-</v>
      </c>
      <c r="EG93" s="34" t="str">
        <f>IFERROR(TIME(0,0,AVERAGEIFS('VISSIM Travel Time Outputs'!$K:$K,'VISSIM Travel Time Outputs'!$D:$D,$D93,'VISSIM Travel Time Outputs'!$A:$A,"AVG",'VISSIM Travel Time Outputs'!$B:$B,EG$9)),"-")</f>
        <v>-</v>
      </c>
      <c r="EH93" s="34" t="str">
        <f>IFERROR(TIME(0,0,AVERAGEIFS('VISSIM Travel Time Outputs'!$K:$K,'VISSIM Travel Time Outputs'!$D:$D,$D93,'VISSIM Travel Time Outputs'!$A:$A,"AVG",'VISSIM Travel Time Outputs'!$B:$B,EH$9)),"-")</f>
        <v>-</v>
      </c>
      <c r="EI93" s="134" t="str">
        <f>IFERROR(TIME(0,0,AVERAGEIFS('VISSIM Travel Time Outputs'!$K:$K,'VISSIM Travel Time Outputs'!$D:$D,$D93,'VISSIM Travel Time Outputs'!$A:$A,"AVG",'VISSIM Travel Time Outputs'!$B:$B,EI$9)),"-")</f>
        <v>-</v>
      </c>
      <c r="EJ93" s="126"/>
      <c r="EK93" s="323" t="str">
        <f>IFERROR(AVERAGEIFS('VISSIM Travel Time Outputs'!$H:$H,'VISSIM Travel Time Outputs'!$D:$D,$D93,'VISSIM Travel Time Outputs'!$A:$A,"AVG",'VISSIM Travel Time Outputs'!$B:$B,EK$9),"-")</f>
        <v>-</v>
      </c>
      <c r="EL93" s="324" t="str">
        <f>IFERROR(AVERAGEIFS('VISSIM Travel Time Outputs'!$H:$H,'VISSIM Travel Time Outputs'!$D:$D,$D93,'VISSIM Travel Time Outputs'!$A:$A,"AVG",'VISSIM Travel Time Outputs'!$B:$B,EL$9),"-")</f>
        <v>-</v>
      </c>
      <c r="EM93" s="324" t="str">
        <f>IFERROR(AVERAGEIFS('VISSIM Travel Time Outputs'!$H:$H,'VISSIM Travel Time Outputs'!$D:$D,$D93,'VISSIM Travel Time Outputs'!$A:$A,"AVG",'VISSIM Travel Time Outputs'!$B:$B,EM$9),"-")</f>
        <v>-</v>
      </c>
      <c r="EN93" s="324" t="str">
        <f>IFERROR(AVERAGEIFS('VISSIM Travel Time Outputs'!$H:$H,'VISSIM Travel Time Outputs'!$D:$D,$D93,'VISSIM Travel Time Outputs'!$A:$A,"AVG",'VISSIM Travel Time Outputs'!$B:$B,EN$9),"-")</f>
        <v>-</v>
      </c>
      <c r="EO93" s="324" t="str">
        <f>IFERROR(AVERAGEIFS('VISSIM Travel Time Outputs'!$H:$H,'VISSIM Travel Time Outputs'!$D:$D,$D93,'VISSIM Travel Time Outputs'!$A:$A,"AVG",'VISSIM Travel Time Outputs'!$B:$B,EO$9),"-")</f>
        <v>-</v>
      </c>
      <c r="EP93" s="324" t="str">
        <f>IFERROR(AVERAGEIFS('VISSIM Travel Time Outputs'!$H:$H,'VISSIM Travel Time Outputs'!$D:$D,$D93,'VISSIM Travel Time Outputs'!$A:$A,"AVG",'VISSIM Travel Time Outputs'!$B:$B,EP$9),"-")</f>
        <v>-</v>
      </c>
      <c r="EQ93" s="324" t="str">
        <f>IFERROR(AVERAGEIFS('VISSIM Travel Time Outputs'!$H:$H,'VISSIM Travel Time Outputs'!$D:$D,$D93,'VISSIM Travel Time Outputs'!$A:$A,"AVG",'VISSIM Travel Time Outputs'!$B:$B,EQ$9),"-")</f>
        <v>-</v>
      </c>
      <c r="ER93" s="324" t="str">
        <f>IFERROR(AVERAGEIFS('VISSIM Travel Time Outputs'!$H:$H,'VISSIM Travel Time Outputs'!$D:$D,$D93,'VISSIM Travel Time Outputs'!$A:$A,"AVG",'VISSIM Travel Time Outputs'!$B:$B,ER$9),"-")</f>
        <v>-</v>
      </c>
      <c r="ES93" s="324" t="str">
        <f>IFERROR(AVERAGEIFS('VISSIM Travel Time Outputs'!$H:$H,'VISSIM Travel Time Outputs'!$D:$D,$D93,'VISSIM Travel Time Outputs'!$A:$A,"AVG",'VISSIM Travel Time Outputs'!$B:$B,ES$9),"-")</f>
        <v>-</v>
      </c>
      <c r="ET93" s="324" t="str">
        <f>IFERROR(AVERAGEIFS('VISSIM Travel Time Outputs'!$H:$H,'VISSIM Travel Time Outputs'!$D:$D,$D93,'VISSIM Travel Time Outputs'!$A:$A,"AVG",'VISSIM Travel Time Outputs'!$B:$B,ET$9),"-")</f>
        <v>-</v>
      </c>
      <c r="EU93" s="324" t="str">
        <f>IFERROR(AVERAGEIFS('VISSIM Travel Time Outputs'!$H:$H,'VISSIM Travel Time Outputs'!$D:$D,$D93,'VISSIM Travel Time Outputs'!$A:$A,"AVG",'VISSIM Travel Time Outputs'!$B:$B,EU$9),"-")</f>
        <v>-</v>
      </c>
      <c r="EV93" s="324" t="str">
        <f>IFERROR(AVERAGEIFS('VISSIM Travel Time Outputs'!$H:$H,'VISSIM Travel Time Outputs'!$D:$D,$D93,'VISSIM Travel Time Outputs'!$A:$A,"AVG",'VISSIM Travel Time Outputs'!$B:$B,EV$9),"-")</f>
        <v>-</v>
      </c>
      <c r="EW93" s="324" t="str">
        <f>IFERROR(AVERAGEIFS('VISSIM Travel Time Outputs'!$H:$H,'VISSIM Travel Time Outputs'!$D:$D,$D93,'VISSIM Travel Time Outputs'!$A:$A,"AVG",'VISSIM Travel Time Outputs'!$B:$B,EW$9),"-")</f>
        <v>-</v>
      </c>
      <c r="EX93" s="324" t="str">
        <f>IFERROR(AVERAGEIFS('VISSIM Travel Time Outputs'!$H:$H,'VISSIM Travel Time Outputs'!$D:$D,$D93,'VISSIM Travel Time Outputs'!$A:$A,"AVG",'VISSIM Travel Time Outputs'!$B:$B,EX$9),"-")</f>
        <v>-</v>
      </c>
      <c r="EY93" s="324" t="str">
        <f>IFERROR(AVERAGEIFS('VISSIM Travel Time Outputs'!$H:$H,'VISSIM Travel Time Outputs'!$D:$D,$D93,'VISSIM Travel Time Outputs'!$A:$A,"AVG",'VISSIM Travel Time Outputs'!$B:$B,EY$9),"-")</f>
        <v>-</v>
      </c>
      <c r="EZ93" s="325" t="str">
        <f>IFERROR(AVERAGEIFS('VISSIM Travel Time Outputs'!$H:$H,'VISSIM Travel Time Outputs'!$D:$D,$D93,'VISSIM Travel Time Outputs'!$A:$A,"AVG",'VISSIM Travel Time Outputs'!$B:$B,EZ$9),"-")</f>
        <v>-</v>
      </c>
      <c r="FA93" s="254"/>
      <c r="FB93" s="209" t="str">
        <f t="shared" si="44"/>
        <v>--</v>
      </c>
      <c r="FC93" s="354" t="str">
        <f t="shared" si="45"/>
        <v>--</v>
      </c>
      <c r="FD93" s="325">
        <f t="shared" si="46"/>
        <v>0</v>
      </c>
      <c r="FE93" s="331"/>
      <c r="FF93" s="209" t="str">
        <f>IFERROR(GETPIVOTDATA("Average of TRAVTM(40)",#REF!,"TIMEINT",FF$9,"VEHICLETRAVELTIMEMEASUREMENT",$D93)/3600/24,"--")</f>
        <v>--</v>
      </c>
      <c r="FG93" s="34" t="str">
        <f>IFERROR(GETPIVOTDATA("Average of TRAVTM(40)",#REF!,"TIMEINT",FG$9,"VEHICLETRAVELTIMEMEASUREMENT",$D93)/3600/24,"--")</f>
        <v>--</v>
      </c>
      <c r="FH93" s="34" t="str">
        <f>IFERROR(GETPIVOTDATA("Average of TRAVTM(40)",#REF!,"TIMEINT",FH$9,"VEHICLETRAVELTIMEMEASUREMENT",$D93)/3600/24,"--")</f>
        <v>--</v>
      </c>
      <c r="FI93" s="34" t="str">
        <f>IFERROR(GETPIVOTDATA("Average of TRAVTM(40)",#REF!,"TIMEINT",FI$9,"VEHICLETRAVELTIMEMEASUREMENT",$D93)/3600/24,"--")</f>
        <v>--</v>
      </c>
      <c r="FJ93" s="34" t="str">
        <f>IFERROR(GETPIVOTDATA("Average of TRAVTM(40)",#REF!,"TIMEINT",FJ$9,"VEHICLETRAVELTIMEMEASUREMENT",$D93)/3600/24,"--")</f>
        <v>--</v>
      </c>
      <c r="FK93" s="34" t="str">
        <f>IFERROR(GETPIVOTDATA("Average of TRAVTM(40)",#REF!,"TIMEINT",FK$9,"VEHICLETRAVELTIMEMEASUREMENT",$D93)/3600/24,"--")</f>
        <v>--</v>
      </c>
      <c r="FL93" s="34" t="str">
        <f>IFERROR(GETPIVOTDATA("Average of TRAVTM(40)",#REF!,"TIMEINT",FL$9,"VEHICLETRAVELTIMEMEASUREMENT",$D93)/3600/24,"--")</f>
        <v>--</v>
      </c>
      <c r="FM93" s="34" t="str">
        <f>IFERROR(GETPIVOTDATA("Average of TRAVTM(40)",#REF!,"TIMEINT",FM$9,"VEHICLETRAVELTIMEMEASUREMENT",$D93)/3600/24,"--")</f>
        <v>--</v>
      </c>
      <c r="FN93" s="34" t="str">
        <f>IFERROR(GETPIVOTDATA("Average of TRAVTM(40)",#REF!,"TIMEINT",FN$9,"VEHICLETRAVELTIMEMEASUREMENT",$D93)/3600/24,"--")</f>
        <v>--</v>
      </c>
      <c r="FO93" s="34" t="str">
        <f>IFERROR(GETPIVOTDATA("Average of TRAVTM(40)",#REF!,"TIMEINT",FO$9,"VEHICLETRAVELTIMEMEASUREMENT",$D93)/3600/24,"--")</f>
        <v>--</v>
      </c>
      <c r="FP93" s="34" t="str">
        <f>IFERROR(GETPIVOTDATA("Average of TRAVTM(40)",#REF!,"TIMEINT",FP$9,"VEHICLETRAVELTIMEMEASUREMENT",$D93)/3600/24,"--")</f>
        <v>--</v>
      </c>
      <c r="FQ93" s="34" t="str">
        <f>IFERROR(GETPIVOTDATA("Average of TRAVTM(40)",#REF!,"TIMEINT",FQ$9,"VEHICLETRAVELTIMEMEASUREMENT",$D93)/3600/24,"--")</f>
        <v>--</v>
      </c>
      <c r="FR93" s="34" t="str">
        <f>IFERROR(GETPIVOTDATA("Average of TRAVTM(40)",#REF!,"TIMEINT",FR$9,"VEHICLETRAVELTIMEMEASUREMENT",$D93)/3600/24,"--")</f>
        <v>--</v>
      </c>
      <c r="FS93" s="34" t="str">
        <f>IFERROR(GETPIVOTDATA("Average of TRAVTM(40)",#REF!,"TIMEINT",FS$9,"VEHICLETRAVELTIMEMEASUREMENT",$D93)/3600/24,"--")</f>
        <v>--</v>
      </c>
      <c r="FT93" s="34" t="str">
        <f>IFERROR(GETPIVOTDATA("Average of TRAVTM(40)",#REF!,"TIMEINT",FT$9,"VEHICLETRAVELTIMEMEASUREMENT",$D93)/3600/24,"--")</f>
        <v>--</v>
      </c>
      <c r="FU93" s="134" t="str">
        <f>IFERROR(GETPIVOTDATA("Average of TRAVTM(40)",#REF!,"TIMEINT",FU$9,"VEHICLETRAVELTIMEMEASUREMENT",$D93)/3600/24,"--")</f>
        <v>--</v>
      </c>
      <c r="FV93" s="331"/>
      <c r="FW93" s="323" t="str">
        <f>IFERROR(GETPIVOTDATA("Average of VEHS(40)",#REF!,"TIMEINT",FW$9,"VEHICLETRAVELTIMEMEASUREMENT",$D93),"--")</f>
        <v>--</v>
      </c>
      <c r="FX93" s="324" t="str">
        <f>IFERROR(GETPIVOTDATA("Average of VEHS(40)",#REF!,"TIMEINT",FX$9,"VEHICLETRAVELTIMEMEASUREMENT",$D93),"--")</f>
        <v>--</v>
      </c>
      <c r="FY93" s="324" t="str">
        <f>IFERROR(GETPIVOTDATA("Average of VEHS(40)",#REF!,"TIMEINT",FY$9,"VEHICLETRAVELTIMEMEASUREMENT",$D93),"--")</f>
        <v>--</v>
      </c>
      <c r="FZ93" s="324" t="str">
        <f>IFERROR(GETPIVOTDATA("Average of VEHS(40)",#REF!,"TIMEINT",FZ$9,"VEHICLETRAVELTIMEMEASUREMENT",$D93),"--")</f>
        <v>--</v>
      </c>
      <c r="GA93" s="324" t="str">
        <f>IFERROR(GETPIVOTDATA("Average of VEHS(40)",#REF!,"TIMEINT",GA$9,"VEHICLETRAVELTIMEMEASUREMENT",$D93),"--")</f>
        <v>--</v>
      </c>
      <c r="GB93" s="324" t="str">
        <f>IFERROR(GETPIVOTDATA("Average of VEHS(40)",#REF!,"TIMEINT",GB$9,"VEHICLETRAVELTIMEMEASUREMENT",$D93),"--")</f>
        <v>--</v>
      </c>
      <c r="GC93" s="324" t="str">
        <f>IFERROR(GETPIVOTDATA("Average of VEHS(40)",#REF!,"TIMEINT",GC$9,"VEHICLETRAVELTIMEMEASUREMENT",$D93),"--")</f>
        <v>--</v>
      </c>
      <c r="GD93" s="324" t="str">
        <f>IFERROR(GETPIVOTDATA("Average of VEHS(40)",#REF!,"TIMEINT",GD$9,"VEHICLETRAVELTIMEMEASUREMENT",$D93),"--")</f>
        <v>--</v>
      </c>
      <c r="GE93" s="324" t="str">
        <f>IFERROR(GETPIVOTDATA("Average of VEHS(40)",#REF!,"TIMEINT",GE$9,"VEHICLETRAVELTIMEMEASUREMENT",$D93),"--")</f>
        <v>--</v>
      </c>
      <c r="GF93" s="324" t="str">
        <f>IFERROR(GETPIVOTDATA("Average of VEHS(40)",#REF!,"TIMEINT",GF$9,"VEHICLETRAVELTIMEMEASUREMENT",$D93),"--")</f>
        <v>--</v>
      </c>
      <c r="GG93" s="324" t="str">
        <f>IFERROR(GETPIVOTDATA("Average of VEHS(40)",#REF!,"TIMEINT",GG$9,"VEHICLETRAVELTIMEMEASUREMENT",$D93),"--")</f>
        <v>--</v>
      </c>
      <c r="GH93" s="324" t="str">
        <f>IFERROR(GETPIVOTDATA("Average of VEHS(40)",#REF!,"TIMEINT",GH$9,"VEHICLETRAVELTIMEMEASUREMENT",$D93),"--")</f>
        <v>--</v>
      </c>
      <c r="GI93" s="324" t="str">
        <f>IFERROR(GETPIVOTDATA("Average of VEHS(40)",#REF!,"TIMEINT",GI$9,"VEHICLETRAVELTIMEMEASUREMENT",$D93),"--")</f>
        <v>--</v>
      </c>
      <c r="GJ93" s="324" t="str">
        <f>IFERROR(GETPIVOTDATA("Average of VEHS(40)",#REF!,"TIMEINT",GJ$9,"VEHICLETRAVELTIMEMEASUREMENT",$D93),"--")</f>
        <v>--</v>
      </c>
      <c r="GK93" s="324" t="str">
        <f>IFERROR(GETPIVOTDATA("Average of VEHS(40)",#REF!,"TIMEINT",GK$9,"VEHICLETRAVELTIMEMEASUREMENT",$D93),"--")</f>
        <v>--</v>
      </c>
      <c r="GL93" s="325" t="str">
        <f>IFERROR(GETPIVOTDATA("Average of VEHS(40)",#REF!,"TIMEINT",GL$9,"VEHICLETRAVELTIMEMEASUREMENT",$D93),"--")</f>
        <v>--</v>
      </c>
      <c r="GM93" s="331"/>
      <c r="GN93" s="209" t="str">
        <f t="shared" si="47"/>
        <v>--</v>
      </c>
      <c r="GO93" s="354" t="str">
        <f t="shared" si="48"/>
        <v>--</v>
      </c>
      <c r="GP93" s="325">
        <f t="shared" si="49"/>
        <v>0</v>
      </c>
      <c r="GQ93" s="331"/>
      <c r="GR93" s="209" t="str">
        <f>IFERROR(GETPIVOTDATA("Average of TRAVTM(60)",#REF!,"TIMEINT",GR$9,"VEHICLETRAVELTIMEMEASUREMENT",$D93)/3600/24,"--")</f>
        <v>--</v>
      </c>
      <c r="GS93" s="34" t="str">
        <f>IFERROR(GETPIVOTDATA("Average of TRAVTM(60)",#REF!,"TIMEINT",GS$9,"VEHICLETRAVELTIMEMEASUREMENT",$D93)/3600/24,"--")</f>
        <v>--</v>
      </c>
      <c r="GT93" s="34" t="str">
        <f>IFERROR(GETPIVOTDATA("Average of TRAVTM(60)",#REF!,"TIMEINT",GT$9,"VEHICLETRAVELTIMEMEASUREMENT",$D93)/3600/24,"--")</f>
        <v>--</v>
      </c>
      <c r="GU93" s="34" t="str">
        <f>IFERROR(GETPIVOTDATA("Average of TRAVTM(60)",#REF!,"TIMEINT",GU$9,"VEHICLETRAVELTIMEMEASUREMENT",$D93)/3600/24,"--")</f>
        <v>--</v>
      </c>
      <c r="GV93" s="34" t="str">
        <f>IFERROR(GETPIVOTDATA("Average of TRAVTM(60)",#REF!,"TIMEINT",GV$9,"VEHICLETRAVELTIMEMEASUREMENT",$D93)/3600/24,"--")</f>
        <v>--</v>
      </c>
      <c r="GW93" s="34" t="str">
        <f>IFERROR(GETPIVOTDATA("Average of TRAVTM(60)",#REF!,"TIMEINT",GW$9,"VEHICLETRAVELTIMEMEASUREMENT",$D93)/3600/24,"--")</f>
        <v>--</v>
      </c>
      <c r="GX93" s="34" t="str">
        <f>IFERROR(GETPIVOTDATA("Average of TRAVTM(60)",#REF!,"TIMEINT",GX$9,"VEHICLETRAVELTIMEMEASUREMENT",$D93)/3600/24,"--")</f>
        <v>--</v>
      </c>
      <c r="GY93" s="34" t="str">
        <f>IFERROR(GETPIVOTDATA("Average of TRAVTM(60)",#REF!,"TIMEINT",GY$9,"VEHICLETRAVELTIMEMEASUREMENT",$D93)/3600/24,"--")</f>
        <v>--</v>
      </c>
      <c r="GZ93" s="34" t="str">
        <f>IFERROR(GETPIVOTDATA("Average of TRAVTM(60)",#REF!,"TIMEINT",GZ$9,"VEHICLETRAVELTIMEMEASUREMENT",$D93)/3600/24,"--")</f>
        <v>--</v>
      </c>
      <c r="HA93" s="34" t="str">
        <f>IFERROR(GETPIVOTDATA("Average of TRAVTM(60)",#REF!,"TIMEINT",HA$9,"VEHICLETRAVELTIMEMEASUREMENT",$D93)/3600/24,"--")</f>
        <v>--</v>
      </c>
      <c r="HB93" s="34" t="str">
        <f>IFERROR(GETPIVOTDATA("Average of TRAVTM(60)",#REF!,"TIMEINT",HB$9,"VEHICLETRAVELTIMEMEASUREMENT",$D93)/3600/24,"--")</f>
        <v>--</v>
      </c>
      <c r="HC93" s="34" t="str">
        <f>IFERROR(GETPIVOTDATA("Average of TRAVTM(60)",#REF!,"TIMEINT",HC$9,"VEHICLETRAVELTIMEMEASUREMENT",$D93)/3600/24,"--")</f>
        <v>--</v>
      </c>
      <c r="HD93" s="34" t="str">
        <f>IFERROR(GETPIVOTDATA("Average of TRAVTM(60)",#REF!,"TIMEINT",HD$9,"VEHICLETRAVELTIMEMEASUREMENT",$D93)/3600/24,"--")</f>
        <v>--</v>
      </c>
      <c r="HE93" s="34" t="str">
        <f>IFERROR(GETPIVOTDATA("Average of TRAVTM(60)",#REF!,"TIMEINT",HE$9,"VEHICLETRAVELTIMEMEASUREMENT",$D93)/3600/24,"--")</f>
        <v>--</v>
      </c>
      <c r="HF93" s="34" t="str">
        <f>IFERROR(GETPIVOTDATA("Average of TRAVTM(60)",#REF!,"TIMEINT",HF$9,"VEHICLETRAVELTIMEMEASUREMENT",$D93)/3600/24,"--")</f>
        <v>--</v>
      </c>
      <c r="HG93" s="134" t="str">
        <f>IFERROR(GETPIVOTDATA("Average of TRAVTM(60)",#REF!,"TIMEINT",HG$9,"VEHICLETRAVELTIMEMEASUREMENT",$D93)/3600/24,"--")</f>
        <v>--</v>
      </c>
      <c r="HH93" s="331"/>
      <c r="HI93" s="323" t="str">
        <f>IFERROR(GETPIVOTDATA("Average of VEHS(60)",#REF!,"TIMEINT",HI$9,"VEHICLETRAVELTIMEMEASUREMENT",$D93),"--")</f>
        <v>--</v>
      </c>
      <c r="HJ93" s="324" t="str">
        <f>IFERROR(GETPIVOTDATA("Average of VEHS(60)",#REF!,"TIMEINT",HJ$9,"VEHICLETRAVELTIMEMEASUREMENT",$D93),"--")</f>
        <v>--</v>
      </c>
      <c r="HK93" s="324" t="str">
        <f>IFERROR(GETPIVOTDATA("Average of VEHS(60)",#REF!,"TIMEINT",HK$9,"VEHICLETRAVELTIMEMEASUREMENT",$D93),"--")</f>
        <v>--</v>
      </c>
      <c r="HL93" s="324" t="str">
        <f>IFERROR(GETPIVOTDATA("Average of VEHS(60)",#REF!,"TIMEINT",HL$9,"VEHICLETRAVELTIMEMEASUREMENT",$D93),"--")</f>
        <v>--</v>
      </c>
      <c r="HM93" s="324" t="str">
        <f>IFERROR(GETPIVOTDATA("Average of VEHS(60)",#REF!,"TIMEINT",HM$9,"VEHICLETRAVELTIMEMEASUREMENT",$D93),"--")</f>
        <v>--</v>
      </c>
      <c r="HN93" s="324" t="str">
        <f>IFERROR(GETPIVOTDATA("Average of VEHS(60)",#REF!,"TIMEINT",HN$9,"VEHICLETRAVELTIMEMEASUREMENT",$D93),"--")</f>
        <v>--</v>
      </c>
      <c r="HO93" s="324" t="str">
        <f>IFERROR(GETPIVOTDATA("Average of VEHS(60)",#REF!,"TIMEINT",HO$9,"VEHICLETRAVELTIMEMEASUREMENT",$D93),"--")</f>
        <v>--</v>
      </c>
      <c r="HP93" s="324" t="str">
        <f>IFERROR(GETPIVOTDATA("Average of VEHS(60)",#REF!,"TIMEINT",HP$9,"VEHICLETRAVELTIMEMEASUREMENT",$D93),"--")</f>
        <v>--</v>
      </c>
      <c r="HQ93" s="324" t="str">
        <f>IFERROR(GETPIVOTDATA("Average of VEHS(60)",#REF!,"TIMEINT",HQ$9,"VEHICLETRAVELTIMEMEASUREMENT",$D93),"--")</f>
        <v>--</v>
      </c>
      <c r="HR93" s="324" t="str">
        <f>IFERROR(GETPIVOTDATA("Average of VEHS(60)",#REF!,"TIMEINT",HR$9,"VEHICLETRAVELTIMEMEASUREMENT",$D93),"--")</f>
        <v>--</v>
      </c>
      <c r="HS93" s="324" t="str">
        <f>IFERROR(GETPIVOTDATA("Average of VEHS(60)",#REF!,"TIMEINT",HS$9,"VEHICLETRAVELTIMEMEASUREMENT",$D93),"--")</f>
        <v>--</v>
      </c>
      <c r="HT93" s="324" t="str">
        <f>IFERROR(GETPIVOTDATA("Average of VEHS(60)",#REF!,"TIMEINT",HT$9,"VEHICLETRAVELTIMEMEASUREMENT",$D93),"--")</f>
        <v>--</v>
      </c>
      <c r="HU93" s="324" t="str">
        <f>IFERROR(GETPIVOTDATA("Average of VEHS(60)",#REF!,"TIMEINT",HU$9,"VEHICLETRAVELTIMEMEASUREMENT",$D93),"--")</f>
        <v>--</v>
      </c>
      <c r="HV93" s="324" t="str">
        <f>IFERROR(GETPIVOTDATA("Average of VEHS(60)",#REF!,"TIMEINT",HV$9,"VEHICLETRAVELTIMEMEASUREMENT",$D93),"--")</f>
        <v>--</v>
      </c>
      <c r="HW93" s="324" t="str">
        <f>IFERROR(GETPIVOTDATA("Average of VEHS(60)",#REF!,"TIMEINT",HW$9,"VEHICLETRAVELTIMEMEASUREMENT",$D93),"--")</f>
        <v>--</v>
      </c>
      <c r="HX93" s="325" t="str">
        <f>IFERROR(GETPIVOTDATA("Average of VEHS(60)",#REF!,"TIMEINT",HX$9,"VEHICLETRAVELTIMEMEASUREMENT",$D93),"--")</f>
        <v>--</v>
      </c>
      <c r="HY93" s="331"/>
      <c r="HZ93" s="209" t="str">
        <f t="shared" si="50"/>
        <v>--</v>
      </c>
      <c r="IA93" s="354" t="str">
        <f t="shared" si="51"/>
        <v>--</v>
      </c>
      <c r="IB93" s="325">
        <f t="shared" si="52"/>
        <v>0</v>
      </c>
      <c r="IC93" s="638"/>
      <c r="ID93" s="323" t="str">
        <f>IFERROR(AVERAGEIFS('VISSIM Travel Time Outputs'!#REF!,'VISSIM Travel Time Outputs'!#REF!,$D93,'VISSIM Travel Time Outputs'!#REF!,"AVG",'VISSIM Travel Time Outputs'!#REF!,ID$9),"-")</f>
        <v>-</v>
      </c>
      <c r="IE93" s="324" t="str">
        <f>IFERROR(AVERAGEIFS('VISSIM Travel Time Outputs'!#REF!,'VISSIM Travel Time Outputs'!#REF!,$D93,'VISSIM Travel Time Outputs'!#REF!,"AVG",'VISSIM Travel Time Outputs'!#REF!,IE$9),"-")</f>
        <v>-</v>
      </c>
      <c r="IF93" s="324" t="str">
        <f>IFERROR(AVERAGEIFS('VISSIM Travel Time Outputs'!#REF!,'VISSIM Travel Time Outputs'!#REF!,$D93,'VISSIM Travel Time Outputs'!#REF!,"AVG",'VISSIM Travel Time Outputs'!#REF!,IF$9),"-")</f>
        <v>-</v>
      </c>
      <c r="IG93" s="324" t="str">
        <f>IFERROR(AVERAGEIFS('VISSIM Travel Time Outputs'!#REF!,'VISSIM Travel Time Outputs'!#REF!,$D93,'VISSIM Travel Time Outputs'!#REF!,"AVG",'VISSIM Travel Time Outputs'!#REF!,IG$9),"-")</f>
        <v>-</v>
      </c>
      <c r="IH93" s="324" t="str">
        <f>IFERROR(AVERAGEIFS('VISSIM Travel Time Outputs'!#REF!,'VISSIM Travel Time Outputs'!#REF!,$D93,'VISSIM Travel Time Outputs'!#REF!,"AVG",'VISSIM Travel Time Outputs'!#REF!,IH$9),"-")</f>
        <v>-</v>
      </c>
      <c r="II93" s="324" t="str">
        <f>IFERROR(AVERAGEIFS('VISSIM Travel Time Outputs'!#REF!,'VISSIM Travel Time Outputs'!#REF!,$D93,'VISSIM Travel Time Outputs'!#REF!,"AVG",'VISSIM Travel Time Outputs'!#REF!,II$9),"-")</f>
        <v>-</v>
      </c>
      <c r="IJ93" s="324" t="str">
        <f>IFERROR(AVERAGEIFS('VISSIM Travel Time Outputs'!#REF!,'VISSIM Travel Time Outputs'!#REF!,$D93,'VISSIM Travel Time Outputs'!#REF!,"AVG",'VISSIM Travel Time Outputs'!#REF!,IJ$9),"-")</f>
        <v>-</v>
      </c>
      <c r="IK93" s="324" t="str">
        <f>IFERROR(AVERAGEIFS('VISSIM Travel Time Outputs'!#REF!,'VISSIM Travel Time Outputs'!#REF!,$D93,'VISSIM Travel Time Outputs'!#REF!,"AVG",'VISSIM Travel Time Outputs'!#REF!,IK$9),"-")</f>
        <v>-</v>
      </c>
      <c r="IL93" s="324" t="str">
        <f>IFERROR(AVERAGEIFS('VISSIM Travel Time Outputs'!#REF!,'VISSIM Travel Time Outputs'!#REF!,$D93,'VISSIM Travel Time Outputs'!#REF!,"AVG",'VISSIM Travel Time Outputs'!#REF!,IL$9),"-")</f>
        <v>-</v>
      </c>
      <c r="IM93" s="324" t="str">
        <f>IFERROR(AVERAGEIFS('VISSIM Travel Time Outputs'!#REF!,'VISSIM Travel Time Outputs'!#REF!,$D93,'VISSIM Travel Time Outputs'!#REF!,"AVG",'VISSIM Travel Time Outputs'!#REF!,IM$9),"-")</f>
        <v>-</v>
      </c>
      <c r="IN93" s="324" t="str">
        <f>IFERROR(AVERAGEIFS('VISSIM Travel Time Outputs'!#REF!,'VISSIM Travel Time Outputs'!#REF!,$D93,'VISSIM Travel Time Outputs'!#REF!,"AVG",'VISSIM Travel Time Outputs'!#REF!,IN$9),"-")</f>
        <v>-</v>
      </c>
      <c r="IO93" s="324" t="str">
        <f>IFERROR(AVERAGEIFS('VISSIM Travel Time Outputs'!#REF!,'VISSIM Travel Time Outputs'!#REF!,$D93,'VISSIM Travel Time Outputs'!#REF!,"AVG",'VISSIM Travel Time Outputs'!#REF!,IO$9),"-")</f>
        <v>-</v>
      </c>
      <c r="IP93" s="324" t="str">
        <f>IFERROR(AVERAGEIFS('VISSIM Travel Time Outputs'!#REF!,'VISSIM Travel Time Outputs'!#REF!,$D93,'VISSIM Travel Time Outputs'!#REF!,"AVG",'VISSIM Travel Time Outputs'!#REF!,IP$9),"-")</f>
        <v>-</v>
      </c>
      <c r="IQ93" s="324" t="str">
        <f>IFERROR(AVERAGEIFS('VISSIM Travel Time Outputs'!#REF!,'VISSIM Travel Time Outputs'!#REF!,$D93,'VISSIM Travel Time Outputs'!#REF!,"AVG",'VISSIM Travel Time Outputs'!#REF!,IQ$9),"-")</f>
        <v>-</v>
      </c>
      <c r="IR93" s="324" t="str">
        <f>IFERROR(AVERAGEIFS('VISSIM Travel Time Outputs'!#REF!,'VISSIM Travel Time Outputs'!#REF!,$D93,'VISSIM Travel Time Outputs'!#REF!,"AVG",'VISSIM Travel Time Outputs'!#REF!,IR$9),"-")</f>
        <v>-</v>
      </c>
      <c r="IS93" s="325" t="str">
        <f>IFERROR(AVERAGEIFS('VISSIM Travel Time Outputs'!#REF!,'VISSIM Travel Time Outputs'!#REF!,$D93,'VISSIM Travel Time Outputs'!#REF!,"AVG",'VISSIM Travel Time Outputs'!#REF!,IS$9),"-")</f>
        <v>-</v>
      </c>
      <c r="IT93" s="325" t="str">
        <f t="shared" si="53"/>
        <v>--</v>
      </c>
    </row>
    <row r="94" spans="1:254" x14ac:dyDescent="0.35">
      <c r="A94" s="252" t="str">
        <f t="shared" si="34"/>
        <v>H</v>
      </c>
      <c r="B94" s="319">
        <f t="shared" si="54"/>
        <v>85</v>
      </c>
      <c r="C94" s="413">
        <f>INDEX('Input - Travel Times'!$B$3:$AH$103,MATCH($B94,'Input - Travel Times'!$B$3:$B$103,0),MATCH(C$9,'Input - Travel Times'!$B$3:$AH$3,0))</f>
        <v>0</v>
      </c>
      <c r="D94" s="150">
        <f>INDEX('Input - Travel Times'!$B$3:$AH$103,MATCH($B94,'Input - Travel Times'!$B$3:$B$103,0),MATCH(D$9,'Input - Travel Times'!$B$3:$AH$3,0))</f>
        <v>0</v>
      </c>
      <c r="E94" s="518">
        <f>TIME(0,0,INDEX('Input - Travel Times'!$B$3:$AH$103,MATCH($B94,'Input - Travel Times'!$B$3:$B$103,0),MATCH(E$9,'Input - Travel Times'!$B$3:$AH$3,0)))</f>
        <v>0</v>
      </c>
      <c r="F94" s="518">
        <f>TIME(0,0,INDEX('Input - Travel Times'!$B$3:$AH$103,MATCH($B94,'Input - Travel Times'!$B$3:$B$103,0),MATCH(F$9,'Input - Travel Times'!$B$3:$AH$3,0)))</f>
        <v>0</v>
      </c>
      <c r="G94" s="518">
        <f>TIME(0,0,INDEX('Input - Travel Times'!$B$3:$AH$103,MATCH($B94,'Input - Travel Times'!$B$3:$B$103,0),MATCH(G$9,'Input - Travel Times'!$B$3:$AH$3,0)))</f>
        <v>0</v>
      </c>
      <c r="H94" s="518">
        <f>TIME(0,0,INDEX('Input - Travel Times'!$B$3:$AH$103,MATCH($B94,'Input - Travel Times'!$B$3:$B$103,0),MATCH(H$9,'Input - Travel Times'!$B$3:$AH$3,0)))</f>
        <v>0</v>
      </c>
      <c r="I94" s="130"/>
      <c r="J94" s="209" t="str">
        <f>IFERROR(TIME(0,0,AVERAGEIFS('VISSIM Travel Time Outputs'!$I:$I,'VISSIM Travel Time Outputs'!$D:$D,$D94,'VISSIM Travel Time Outputs'!$A:$A,"AVG",'VISSIM Travel Time Outputs'!$B:$B,J$9)),"-")</f>
        <v>-</v>
      </c>
      <c r="K94" s="34" t="str">
        <f>IFERROR(TIME(0,0,AVERAGEIFS('VISSIM Travel Time Outputs'!$I:$I,'VISSIM Travel Time Outputs'!$D:$D,$D94,'VISSIM Travel Time Outputs'!$A:$A,"AVG",'VISSIM Travel Time Outputs'!$B:$B,K$9)),"-")</f>
        <v>-</v>
      </c>
      <c r="L94" s="34" t="str">
        <f>IFERROR(TIME(0,0,AVERAGEIFS('VISSIM Travel Time Outputs'!$I:$I,'VISSIM Travel Time Outputs'!$D:$D,$D94,'VISSIM Travel Time Outputs'!$A:$A,"AVG",'VISSIM Travel Time Outputs'!$B:$B,L$9)),"-")</f>
        <v>-</v>
      </c>
      <c r="M94" s="34" t="str">
        <f>IFERROR(TIME(0,0,AVERAGEIFS('VISSIM Travel Time Outputs'!$I:$I,'VISSIM Travel Time Outputs'!$D:$D,$D94,'VISSIM Travel Time Outputs'!$A:$A,"AVG",'VISSIM Travel Time Outputs'!$B:$B,M$9)),"-")</f>
        <v>-</v>
      </c>
      <c r="N94" s="34" t="str">
        <f>IFERROR(TIME(0,0,AVERAGEIFS('VISSIM Travel Time Outputs'!$I:$I,'VISSIM Travel Time Outputs'!$D:$D,$D94,'VISSIM Travel Time Outputs'!$A:$A,"AVG",'VISSIM Travel Time Outputs'!$B:$B,N$9)),"-")</f>
        <v>-</v>
      </c>
      <c r="O94" s="34" t="str">
        <f>IFERROR(TIME(0,0,AVERAGEIFS('VISSIM Travel Time Outputs'!$I:$I,'VISSIM Travel Time Outputs'!$D:$D,$D94,'VISSIM Travel Time Outputs'!$A:$A,"AVG",'VISSIM Travel Time Outputs'!$B:$B,O$9)),"-")</f>
        <v>-</v>
      </c>
      <c r="P94" s="34" t="str">
        <f>IFERROR(TIME(0,0,AVERAGEIFS('VISSIM Travel Time Outputs'!$I:$I,'VISSIM Travel Time Outputs'!$D:$D,$D94,'VISSIM Travel Time Outputs'!$A:$A,"AVG",'VISSIM Travel Time Outputs'!$B:$B,P$9)),"-")</f>
        <v>-</v>
      </c>
      <c r="Q94" s="34" t="str">
        <f>IFERROR(TIME(0,0,AVERAGEIFS('VISSIM Travel Time Outputs'!$I:$I,'VISSIM Travel Time Outputs'!$D:$D,$D94,'VISSIM Travel Time Outputs'!$A:$A,"AVG",'VISSIM Travel Time Outputs'!$B:$B,Q$9)),"-")</f>
        <v>-</v>
      </c>
      <c r="R94" s="34" t="str">
        <f>IFERROR(TIME(0,0,AVERAGEIFS('VISSIM Travel Time Outputs'!$I:$I,'VISSIM Travel Time Outputs'!$D:$D,$D94,'VISSIM Travel Time Outputs'!$A:$A,"AVG",'VISSIM Travel Time Outputs'!$B:$B,R$9)),"-")</f>
        <v>-</v>
      </c>
      <c r="S94" s="34" t="str">
        <f>IFERROR(TIME(0,0,AVERAGEIFS('VISSIM Travel Time Outputs'!$I:$I,'VISSIM Travel Time Outputs'!$D:$D,$D94,'VISSIM Travel Time Outputs'!$A:$A,"AVG",'VISSIM Travel Time Outputs'!$B:$B,S$9)),"-")</f>
        <v>-</v>
      </c>
      <c r="T94" s="34" t="str">
        <f>IFERROR(TIME(0,0,AVERAGEIFS('VISSIM Travel Time Outputs'!$I:$I,'VISSIM Travel Time Outputs'!$D:$D,$D94,'VISSIM Travel Time Outputs'!$A:$A,"AVG",'VISSIM Travel Time Outputs'!$B:$B,T$9)),"-")</f>
        <v>-</v>
      </c>
      <c r="U94" s="34" t="str">
        <f>IFERROR(TIME(0,0,AVERAGEIFS('VISSIM Travel Time Outputs'!$I:$I,'VISSIM Travel Time Outputs'!$D:$D,$D94,'VISSIM Travel Time Outputs'!$A:$A,"AVG",'VISSIM Travel Time Outputs'!$B:$B,U$9)),"-")</f>
        <v>-</v>
      </c>
      <c r="V94" s="34" t="str">
        <f>IFERROR(TIME(0,0,AVERAGEIFS('VISSIM Travel Time Outputs'!$I:$I,'VISSIM Travel Time Outputs'!$D:$D,$D94,'VISSIM Travel Time Outputs'!$A:$A,"AVG",'VISSIM Travel Time Outputs'!$B:$B,V$9)),"-")</f>
        <v>-</v>
      </c>
      <c r="W94" s="34" t="str">
        <f>IFERROR(TIME(0,0,AVERAGEIFS('VISSIM Travel Time Outputs'!$I:$I,'VISSIM Travel Time Outputs'!$D:$D,$D94,'VISSIM Travel Time Outputs'!$A:$A,"AVG",'VISSIM Travel Time Outputs'!$B:$B,W$9)),"-")</f>
        <v>-</v>
      </c>
      <c r="X94" s="34" t="str">
        <f>IFERROR(TIME(0,0,AVERAGEIFS('VISSIM Travel Time Outputs'!$I:$I,'VISSIM Travel Time Outputs'!$D:$D,$D94,'VISSIM Travel Time Outputs'!$A:$A,"AVG",'VISSIM Travel Time Outputs'!$B:$B,X$9)),"-")</f>
        <v>-</v>
      </c>
      <c r="Y94" s="134" t="str">
        <f>IFERROR(TIME(0,0,AVERAGEIFS('VISSIM Travel Time Outputs'!$I:$I,'VISSIM Travel Time Outputs'!$D:$D,$D94,'VISSIM Travel Time Outputs'!$A:$A,"AVG",'VISSIM Travel Time Outputs'!$B:$B,Y$9)),"-")</f>
        <v>-</v>
      </c>
      <c r="Z94" s="254"/>
      <c r="AA94" s="323" t="str">
        <f>IFERROR(AVERAGEIFS('VISSIM Travel Time Outputs'!$F:$F,'VISSIM Travel Time Outputs'!$D:$D,$D94,'VISSIM Travel Time Outputs'!$A:$A,"AVG",'VISSIM Travel Time Outputs'!$B:$B,AA$9),"-")</f>
        <v>-</v>
      </c>
      <c r="AB94" s="324" t="str">
        <f>IFERROR(AVERAGEIFS('VISSIM Travel Time Outputs'!$F:$F,'VISSIM Travel Time Outputs'!$D:$D,$D94,'VISSIM Travel Time Outputs'!$A:$A,"AVG",'VISSIM Travel Time Outputs'!$B:$B,AB$9),"-")</f>
        <v>-</v>
      </c>
      <c r="AC94" s="324" t="str">
        <f>IFERROR(AVERAGEIFS('VISSIM Travel Time Outputs'!$F:$F,'VISSIM Travel Time Outputs'!$D:$D,$D94,'VISSIM Travel Time Outputs'!$A:$A,"AVG",'VISSIM Travel Time Outputs'!$B:$B,AC$9),"-")</f>
        <v>-</v>
      </c>
      <c r="AD94" s="324" t="str">
        <f>IFERROR(AVERAGEIFS('VISSIM Travel Time Outputs'!$F:$F,'VISSIM Travel Time Outputs'!$D:$D,$D94,'VISSIM Travel Time Outputs'!$A:$A,"AVG",'VISSIM Travel Time Outputs'!$B:$B,AD$9),"-")</f>
        <v>-</v>
      </c>
      <c r="AE94" s="324" t="str">
        <f>IFERROR(AVERAGEIFS('VISSIM Travel Time Outputs'!$F:$F,'VISSIM Travel Time Outputs'!$D:$D,$D94,'VISSIM Travel Time Outputs'!$A:$A,"AVG",'VISSIM Travel Time Outputs'!$B:$B,AE$9),"-")</f>
        <v>-</v>
      </c>
      <c r="AF94" s="324" t="str">
        <f>IFERROR(AVERAGEIFS('VISSIM Travel Time Outputs'!$F:$F,'VISSIM Travel Time Outputs'!$D:$D,$D94,'VISSIM Travel Time Outputs'!$A:$A,"AVG",'VISSIM Travel Time Outputs'!$B:$B,AF$9),"-")</f>
        <v>-</v>
      </c>
      <c r="AG94" s="324" t="str">
        <f>IFERROR(AVERAGEIFS('VISSIM Travel Time Outputs'!$F:$F,'VISSIM Travel Time Outputs'!$D:$D,$D94,'VISSIM Travel Time Outputs'!$A:$A,"AVG",'VISSIM Travel Time Outputs'!$B:$B,AG$9),"-")</f>
        <v>-</v>
      </c>
      <c r="AH94" s="324" t="str">
        <f>IFERROR(AVERAGEIFS('VISSIM Travel Time Outputs'!$F:$F,'VISSIM Travel Time Outputs'!$D:$D,$D94,'VISSIM Travel Time Outputs'!$A:$A,"AVG",'VISSIM Travel Time Outputs'!$B:$B,AH$9),"-")</f>
        <v>-</v>
      </c>
      <c r="AI94" s="324" t="str">
        <f>IFERROR(AVERAGEIFS('VISSIM Travel Time Outputs'!$F:$F,'VISSIM Travel Time Outputs'!$D:$D,$D94,'VISSIM Travel Time Outputs'!$A:$A,"AVG",'VISSIM Travel Time Outputs'!$B:$B,AI$9),"-")</f>
        <v>-</v>
      </c>
      <c r="AJ94" s="324" t="str">
        <f>IFERROR(AVERAGEIFS('VISSIM Travel Time Outputs'!$F:$F,'VISSIM Travel Time Outputs'!$D:$D,$D94,'VISSIM Travel Time Outputs'!$A:$A,"AVG",'VISSIM Travel Time Outputs'!$B:$B,AJ$9),"-")</f>
        <v>-</v>
      </c>
      <c r="AK94" s="324" t="str">
        <f>IFERROR(AVERAGEIFS('VISSIM Travel Time Outputs'!$F:$F,'VISSIM Travel Time Outputs'!$D:$D,$D94,'VISSIM Travel Time Outputs'!$A:$A,"AVG",'VISSIM Travel Time Outputs'!$B:$B,AK$9),"-")</f>
        <v>-</v>
      </c>
      <c r="AL94" s="324" t="str">
        <f>IFERROR(AVERAGEIFS('VISSIM Travel Time Outputs'!$F:$F,'VISSIM Travel Time Outputs'!$D:$D,$D94,'VISSIM Travel Time Outputs'!$A:$A,"AVG",'VISSIM Travel Time Outputs'!$B:$B,AL$9),"-")</f>
        <v>-</v>
      </c>
      <c r="AM94" s="324" t="str">
        <f>IFERROR(AVERAGEIFS('VISSIM Travel Time Outputs'!$F:$F,'VISSIM Travel Time Outputs'!$D:$D,$D94,'VISSIM Travel Time Outputs'!$A:$A,"AVG",'VISSIM Travel Time Outputs'!$B:$B,AM$9),"-")</f>
        <v>-</v>
      </c>
      <c r="AN94" s="324" t="str">
        <f>IFERROR(AVERAGEIFS('VISSIM Travel Time Outputs'!$F:$F,'VISSIM Travel Time Outputs'!$D:$D,$D94,'VISSIM Travel Time Outputs'!$A:$A,"AVG",'VISSIM Travel Time Outputs'!$B:$B,AN$9),"-")</f>
        <v>-</v>
      </c>
      <c r="AO94" s="324" t="str">
        <f>IFERROR(AVERAGEIFS('VISSIM Travel Time Outputs'!$F:$F,'VISSIM Travel Time Outputs'!$D:$D,$D94,'VISSIM Travel Time Outputs'!$A:$A,"AVG",'VISSIM Travel Time Outputs'!$B:$B,AO$9),"-")</f>
        <v>-</v>
      </c>
      <c r="AP94" s="325" t="str">
        <f>IFERROR(AVERAGEIFS('VISSIM Travel Time Outputs'!$F:$F,'VISSIM Travel Time Outputs'!$D:$D,$D94,'VISSIM Travel Time Outputs'!$A:$A,"AVG",'VISSIM Travel Time Outputs'!$B:$B,AP$9),"-")</f>
        <v>-</v>
      </c>
      <c r="AQ94" s="331"/>
      <c r="AR94" s="209" t="str">
        <f t="shared" si="35"/>
        <v>--</v>
      </c>
      <c r="AS94" s="354" t="str">
        <f t="shared" si="36"/>
        <v>--</v>
      </c>
      <c r="AT94" s="325">
        <f t="shared" si="37"/>
        <v>0</v>
      </c>
      <c r="AU94" s="255"/>
      <c r="AV94" s="209" t="str">
        <f>IFERROR(TIME(0,0,AVERAGEIFS('VISSIM Travel Time Outputs'!$J:$J,'VISSIM Travel Time Outputs'!$D:$D,$D94,'VISSIM Travel Time Outputs'!$A:$A,"AVG",'VISSIM Travel Time Outputs'!$B:$B,AV$9)),"-")</f>
        <v>-</v>
      </c>
      <c r="AW94" s="34" t="str">
        <f>IFERROR(TIME(0,0,AVERAGEIFS('VISSIM Travel Time Outputs'!$J:$J,'VISSIM Travel Time Outputs'!$D:$D,$D94,'VISSIM Travel Time Outputs'!$A:$A,"AVG",'VISSIM Travel Time Outputs'!$B:$B,AW$9)),"-")</f>
        <v>-</v>
      </c>
      <c r="AX94" s="34" t="str">
        <f>IFERROR(TIME(0,0,AVERAGEIFS('VISSIM Travel Time Outputs'!$J:$J,'VISSIM Travel Time Outputs'!$D:$D,$D94,'VISSIM Travel Time Outputs'!$A:$A,"AVG",'VISSIM Travel Time Outputs'!$B:$B,AX$9)),"-")</f>
        <v>-</v>
      </c>
      <c r="AY94" s="34" t="str">
        <f>IFERROR(TIME(0,0,AVERAGEIFS('VISSIM Travel Time Outputs'!$J:$J,'VISSIM Travel Time Outputs'!$D:$D,$D94,'VISSIM Travel Time Outputs'!$A:$A,"AVG",'VISSIM Travel Time Outputs'!$B:$B,AY$9)),"-")</f>
        <v>-</v>
      </c>
      <c r="AZ94" s="34" t="str">
        <f>IFERROR(TIME(0,0,AVERAGEIFS('VISSIM Travel Time Outputs'!$J:$J,'VISSIM Travel Time Outputs'!$D:$D,$D94,'VISSIM Travel Time Outputs'!$A:$A,"AVG",'VISSIM Travel Time Outputs'!$B:$B,AZ$9)),"-")</f>
        <v>-</v>
      </c>
      <c r="BA94" s="34" t="str">
        <f>IFERROR(TIME(0,0,AVERAGEIFS('VISSIM Travel Time Outputs'!$J:$J,'VISSIM Travel Time Outputs'!$D:$D,$D94,'VISSIM Travel Time Outputs'!$A:$A,"AVG",'VISSIM Travel Time Outputs'!$B:$B,BA$9)),"-")</f>
        <v>-</v>
      </c>
      <c r="BB94" s="34" t="str">
        <f>IFERROR(TIME(0,0,AVERAGEIFS('VISSIM Travel Time Outputs'!$J:$J,'VISSIM Travel Time Outputs'!$D:$D,$D94,'VISSIM Travel Time Outputs'!$A:$A,"AVG",'VISSIM Travel Time Outputs'!$B:$B,BB$9)),"-")</f>
        <v>-</v>
      </c>
      <c r="BC94" s="34" t="str">
        <f>IFERROR(TIME(0,0,AVERAGEIFS('VISSIM Travel Time Outputs'!$J:$J,'VISSIM Travel Time Outputs'!$D:$D,$D94,'VISSIM Travel Time Outputs'!$A:$A,"AVG",'VISSIM Travel Time Outputs'!$B:$B,BC$9)),"-")</f>
        <v>-</v>
      </c>
      <c r="BD94" s="34" t="str">
        <f>IFERROR(TIME(0,0,AVERAGEIFS('VISSIM Travel Time Outputs'!$J:$J,'VISSIM Travel Time Outputs'!$D:$D,$D94,'VISSIM Travel Time Outputs'!$A:$A,"AVG",'VISSIM Travel Time Outputs'!$B:$B,BD$9)),"-")</f>
        <v>-</v>
      </c>
      <c r="BE94" s="34" t="str">
        <f>IFERROR(TIME(0,0,AVERAGEIFS('VISSIM Travel Time Outputs'!$J:$J,'VISSIM Travel Time Outputs'!$D:$D,$D94,'VISSIM Travel Time Outputs'!$A:$A,"AVG",'VISSIM Travel Time Outputs'!$B:$B,BE$9)),"-")</f>
        <v>-</v>
      </c>
      <c r="BF94" s="34" t="str">
        <f>IFERROR(TIME(0,0,AVERAGEIFS('VISSIM Travel Time Outputs'!$J:$J,'VISSIM Travel Time Outputs'!$D:$D,$D94,'VISSIM Travel Time Outputs'!$A:$A,"AVG",'VISSIM Travel Time Outputs'!$B:$B,BF$9)),"-")</f>
        <v>-</v>
      </c>
      <c r="BG94" s="34" t="str">
        <f>IFERROR(TIME(0,0,AVERAGEIFS('VISSIM Travel Time Outputs'!$J:$J,'VISSIM Travel Time Outputs'!$D:$D,$D94,'VISSIM Travel Time Outputs'!$A:$A,"AVG",'VISSIM Travel Time Outputs'!$B:$B,BG$9)),"-")</f>
        <v>-</v>
      </c>
      <c r="BH94" s="34" t="str">
        <f>IFERROR(TIME(0,0,AVERAGEIFS('VISSIM Travel Time Outputs'!$J:$J,'VISSIM Travel Time Outputs'!$D:$D,$D94,'VISSIM Travel Time Outputs'!$A:$A,"AVG",'VISSIM Travel Time Outputs'!$B:$B,BH$9)),"-")</f>
        <v>-</v>
      </c>
      <c r="BI94" s="34" t="str">
        <f>IFERROR(TIME(0,0,AVERAGEIFS('VISSIM Travel Time Outputs'!$J:$J,'VISSIM Travel Time Outputs'!$D:$D,$D94,'VISSIM Travel Time Outputs'!$A:$A,"AVG",'VISSIM Travel Time Outputs'!$B:$B,BI$9)),"-")</f>
        <v>-</v>
      </c>
      <c r="BJ94" s="34" t="str">
        <f>IFERROR(TIME(0,0,AVERAGEIFS('VISSIM Travel Time Outputs'!$J:$J,'VISSIM Travel Time Outputs'!$D:$D,$D94,'VISSIM Travel Time Outputs'!$A:$A,"AVG",'VISSIM Travel Time Outputs'!$B:$B,BJ$9)),"-")</f>
        <v>-</v>
      </c>
      <c r="BK94" s="134" t="str">
        <f>IFERROR(TIME(0,0,AVERAGEIFS('VISSIM Travel Time Outputs'!$J:$J,'VISSIM Travel Time Outputs'!$D:$D,$D94,'VISSIM Travel Time Outputs'!$A:$A,"AVG",'VISSIM Travel Time Outputs'!$B:$B,BK$9)),"-")</f>
        <v>-</v>
      </c>
      <c r="BL94" s="126"/>
      <c r="BM94" s="323" t="str">
        <f>IFERROR(AVERAGEIFS('VISSIM Travel Time Outputs'!$G:$G,'VISSIM Travel Time Outputs'!$D:$D,$D94,'VISSIM Travel Time Outputs'!$A:$A,"AVG",'VISSIM Travel Time Outputs'!$B:$B,BM$9),"-")</f>
        <v>-</v>
      </c>
      <c r="BN94" s="324" t="str">
        <f>IFERROR(AVERAGEIFS('VISSIM Travel Time Outputs'!$G:$G,'VISSIM Travel Time Outputs'!$D:$D,$D94,'VISSIM Travel Time Outputs'!$A:$A,"AVG",'VISSIM Travel Time Outputs'!$B:$B,BN$9),"-")</f>
        <v>-</v>
      </c>
      <c r="BO94" s="324" t="str">
        <f>IFERROR(AVERAGEIFS('VISSIM Travel Time Outputs'!$G:$G,'VISSIM Travel Time Outputs'!$D:$D,$D94,'VISSIM Travel Time Outputs'!$A:$A,"AVG",'VISSIM Travel Time Outputs'!$B:$B,BO$9),"-")</f>
        <v>-</v>
      </c>
      <c r="BP94" s="324" t="str">
        <f>IFERROR(AVERAGEIFS('VISSIM Travel Time Outputs'!$G:$G,'VISSIM Travel Time Outputs'!$D:$D,$D94,'VISSIM Travel Time Outputs'!$A:$A,"AVG",'VISSIM Travel Time Outputs'!$B:$B,BP$9),"-")</f>
        <v>-</v>
      </c>
      <c r="BQ94" s="324" t="str">
        <f>IFERROR(AVERAGEIFS('VISSIM Travel Time Outputs'!$G:$G,'VISSIM Travel Time Outputs'!$D:$D,$D94,'VISSIM Travel Time Outputs'!$A:$A,"AVG",'VISSIM Travel Time Outputs'!$B:$B,BQ$9),"-")</f>
        <v>-</v>
      </c>
      <c r="BR94" s="324" t="str">
        <f>IFERROR(AVERAGEIFS('VISSIM Travel Time Outputs'!$G:$G,'VISSIM Travel Time Outputs'!$D:$D,$D94,'VISSIM Travel Time Outputs'!$A:$A,"AVG",'VISSIM Travel Time Outputs'!$B:$B,BR$9),"-")</f>
        <v>-</v>
      </c>
      <c r="BS94" s="324" t="str">
        <f>IFERROR(AVERAGEIFS('VISSIM Travel Time Outputs'!$G:$G,'VISSIM Travel Time Outputs'!$D:$D,$D94,'VISSIM Travel Time Outputs'!$A:$A,"AVG",'VISSIM Travel Time Outputs'!$B:$B,BS$9),"-")</f>
        <v>-</v>
      </c>
      <c r="BT94" s="324" t="str">
        <f>IFERROR(AVERAGEIFS('VISSIM Travel Time Outputs'!$G:$G,'VISSIM Travel Time Outputs'!$D:$D,$D94,'VISSIM Travel Time Outputs'!$A:$A,"AVG",'VISSIM Travel Time Outputs'!$B:$B,BT$9),"-")</f>
        <v>-</v>
      </c>
      <c r="BU94" s="324" t="str">
        <f>IFERROR(AVERAGEIFS('VISSIM Travel Time Outputs'!$G:$G,'VISSIM Travel Time Outputs'!$D:$D,$D94,'VISSIM Travel Time Outputs'!$A:$A,"AVG",'VISSIM Travel Time Outputs'!$B:$B,BU$9),"-")</f>
        <v>-</v>
      </c>
      <c r="BV94" s="324" t="str">
        <f>IFERROR(AVERAGEIFS('VISSIM Travel Time Outputs'!$G:$G,'VISSIM Travel Time Outputs'!$D:$D,$D94,'VISSIM Travel Time Outputs'!$A:$A,"AVG",'VISSIM Travel Time Outputs'!$B:$B,BV$9),"-")</f>
        <v>-</v>
      </c>
      <c r="BW94" s="324" t="str">
        <f>IFERROR(AVERAGEIFS('VISSIM Travel Time Outputs'!$G:$G,'VISSIM Travel Time Outputs'!$D:$D,$D94,'VISSIM Travel Time Outputs'!$A:$A,"AVG",'VISSIM Travel Time Outputs'!$B:$B,BW$9),"-")</f>
        <v>-</v>
      </c>
      <c r="BX94" s="324" t="str">
        <f>IFERROR(AVERAGEIFS('VISSIM Travel Time Outputs'!$G:$G,'VISSIM Travel Time Outputs'!$D:$D,$D94,'VISSIM Travel Time Outputs'!$A:$A,"AVG",'VISSIM Travel Time Outputs'!$B:$B,BX$9),"-")</f>
        <v>-</v>
      </c>
      <c r="BY94" s="324" t="str">
        <f>IFERROR(AVERAGEIFS('VISSIM Travel Time Outputs'!$G:$G,'VISSIM Travel Time Outputs'!$D:$D,$D94,'VISSIM Travel Time Outputs'!$A:$A,"AVG",'VISSIM Travel Time Outputs'!$B:$B,BY$9),"-")</f>
        <v>-</v>
      </c>
      <c r="BZ94" s="324" t="str">
        <f>IFERROR(AVERAGEIFS('VISSIM Travel Time Outputs'!$G:$G,'VISSIM Travel Time Outputs'!$D:$D,$D94,'VISSIM Travel Time Outputs'!$A:$A,"AVG",'VISSIM Travel Time Outputs'!$B:$B,BZ$9),"-")</f>
        <v>-</v>
      </c>
      <c r="CA94" s="324" t="str">
        <f>IFERROR(AVERAGEIFS('VISSIM Travel Time Outputs'!$G:$G,'VISSIM Travel Time Outputs'!$D:$D,$D94,'VISSIM Travel Time Outputs'!$A:$A,"AVG",'VISSIM Travel Time Outputs'!$B:$B,CA$9),"-")</f>
        <v>-</v>
      </c>
      <c r="CB94" s="325" t="str">
        <f>IFERROR(AVERAGEIFS('VISSIM Travel Time Outputs'!$G:$G,'VISSIM Travel Time Outputs'!$D:$D,$D94,'VISSIM Travel Time Outputs'!$A:$A,"AVG",'VISSIM Travel Time Outputs'!$B:$B,CB$9),"-")</f>
        <v>-</v>
      </c>
      <c r="CC94" s="254"/>
      <c r="CD94" s="209" t="str">
        <f t="shared" si="38"/>
        <v>--</v>
      </c>
      <c r="CE94" s="354" t="str">
        <f t="shared" si="39"/>
        <v>--</v>
      </c>
      <c r="CF94" s="325">
        <f t="shared" si="40"/>
        <v>0</v>
      </c>
      <c r="CG94" s="331"/>
      <c r="CH94" s="209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134"/>
      <c r="CX94" s="331"/>
      <c r="CY94" s="323"/>
      <c r="CZ94" s="324"/>
      <c r="DA94" s="324"/>
      <c r="DB94" s="324"/>
      <c r="DC94" s="324"/>
      <c r="DD94" s="324"/>
      <c r="DE94" s="324"/>
      <c r="DF94" s="324"/>
      <c r="DG94" s="324"/>
      <c r="DH94" s="324"/>
      <c r="DI94" s="324"/>
      <c r="DJ94" s="324"/>
      <c r="DK94" s="324"/>
      <c r="DL94" s="324"/>
      <c r="DM94" s="324"/>
      <c r="DN94" s="325"/>
      <c r="DO94" s="331"/>
      <c r="DP94" s="209" t="str">
        <f t="shared" si="41"/>
        <v>--</v>
      </c>
      <c r="DQ94" s="354" t="str">
        <f t="shared" si="42"/>
        <v>--</v>
      </c>
      <c r="DR94" s="325">
        <f t="shared" si="43"/>
        <v>0</v>
      </c>
      <c r="DS94" s="255"/>
      <c r="DT94" s="209" t="str">
        <f>IFERROR(TIME(0,0,AVERAGEIFS('VISSIM Travel Time Outputs'!$K:$K,'VISSIM Travel Time Outputs'!$D:$D,$D94,'VISSIM Travel Time Outputs'!$A:$A,"AVG",'VISSIM Travel Time Outputs'!$B:$B,DT$9)),"-")</f>
        <v>-</v>
      </c>
      <c r="DU94" s="34" t="str">
        <f>IFERROR(TIME(0,0,AVERAGEIFS('VISSIM Travel Time Outputs'!$K:$K,'VISSIM Travel Time Outputs'!$D:$D,$D94,'VISSIM Travel Time Outputs'!$A:$A,"AVG",'VISSIM Travel Time Outputs'!$B:$B,DU$9)),"-")</f>
        <v>-</v>
      </c>
      <c r="DV94" s="34" t="str">
        <f>IFERROR(TIME(0,0,AVERAGEIFS('VISSIM Travel Time Outputs'!$K:$K,'VISSIM Travel Time Outputs'!$D:$D,$D94,'VISSIM Travel Time Outputs'!$A:$A,"AVG",'VISSIM Travel Time Outputs'!$B:$B,DV$9)),"-")</f>
        <v>-</v>
      </c>
      <c r="DW94" s="34" t="str">
        <f>IFERROR(TIME(0,0,AVERAGEIFS('VISSIM Travel Time Outputs'!$K:$K,'VISSIM Travel Time Outputs'!$D:$D,$D94,'VISSIM Travel Time Outputs'!$A:$A,"AVG",'VISSIM Travel Time Outputs'!$B:$B,DW$9)),"-")</f>
        <v>-</v>
      </c>
      <c r="DX94" s="34" t="str">
        <f>IFERROR(TIME(0,0,AVERAGEIFS('VISSIM Travel Time Outputs'!$K:$K,'VISSIM Travel Time Outputs'!$D:$D,$D94,'VISSIM Travel Time Outputs'!$A:$A,"AVG",'VISSIM Travel Time Outputs'!$B:$B,DX$9)),"-")</f>
        <v>-</v>
      </c>
      <c r="DY94" s="34" t="str">
        <f>IFERROR(TIME(0,0,AVERAGEIFS('VISSIM Travel Time Outputs'!$K:$K,'VISSIM Travel Time Outputs'!$D:$D,$D94,'VISSIM Travel Time Outputs'!$A:$A,"AVG",'VISSIM Travel Time Outputs'!$B:$B,DY$9)),"-")</f>
        <v>-</v>
      </c>
      <c r="DZ94" s="34" t="str">
        <f>IFERROR(TIME(0,0,AVERAGEIFS('VISSIM Travel Time Outputs'!$K:$K,'VISSIM Travel Time Outputs'!$D:$D,$D94,'VISSIM Travel Time Outputs'!$A:$A,"AVG",'VISSIM Travel Time Outputs'!$B:$B,DZ$9)),"-")</f>
        <v>-</v>
      </c>
      <c r="EA94" s="34" t="str">
        <f>IFERROR(TIME(0,0,AVERAGEIFS('VISSIM Travel Time Outputs'!$K:$K,'VISSIM Travel Time Outputs'!$D:$D,$D94,'VISSIM Travel Time Outputs'!$A:$A,"AVG",'VISSIM Travel Time Outputs'!$B:$B,EA$9)),"-")</f>
        <v>-</v>
      </c>
      <c r="EB94" s="34" t="str">
        <f>IFERROR(TIME(0,0,AVERAGEIFS('VISSIM Travel Time Outputs'!$K:$K,'VISSIM Travel Time Outputs'!$D:$D,$D94,'VISSIM Travel Time Outputs'!$A:$A,"AVG",'VISSIM Travel Time Outputs'!$B:$B,EB$9)),"-")</f>
        <v>-</v>
      </c>
      <c r="EC94" s="34" t="str">
        <f>IFERROR(TIME(0,0,AVERAGEIFS('VISSIM Travel Time Outputs'!$K:$K,'VISSIM Travel Time Outputs'!$D:$D,$D94,'VISSIM Travel Time Outputs'!$A:$A,"AVG",'VISSIM Travel Time Outputs'!$B:$B,EC$9)),"-")</f>
        <v>-</v>
      </c>
      <c r="ED94" s="34" t="str">
        <f>IFERROR(TIME(0,0,AVERAGEIFS('VISSIM Travel Time Outputs'!$K:$K,'VISSIM Travel Time Outputs'!$D:$D,$D94,'VISSIM Travel Time Outputs'!$A:$A,"AVG",'VISSIM Travel Time Outputs'!$B:$B,ED$9)),"-")</f>
        <v>-</v>
      </c>
      <c r="EE94" s="34" t="str">
        <f>IFERROR(TIME(0,0,AVERAGEIFS('VISSIM Travel Time Outputs'!$K:$K,'VISSIM Travel Time Outputs'!$D:$D,$D94,'VISSIM Travel Time Outputs'!$A:$A,"AVG",'VISSIM Travel Time Outputs'!$B:$B,EE$9)),"-")</f>
        <v>-</v>
      </c>
      <c r="EF94" s="34" t="str">
        <f>IFERROR(TIME(0,0,AVERAGEIFS('VISSIM Travel Time Outputs'!$K:$K,'VISSIM Travel Time Outputs'!$D:$D,$D94,'VISSIM Travel Time Outputs'!$A:$A,"AVG",'VISSIM Travel Time Outputs'!$B:$B,EF$9)),"-")</f>
        <v>-</v>
      </c>
      <c r="EG94" s="34" t="str">
        <f>IFERROR(TIME(0,0,AVERAGEIFS('VISSIM Travel Time Outputs'!$K:$K,'VISSIM Travel Time Outputs'!$D:$D,$D94,'VISSIM Travel Time Outputs'!$A:$A,"AVG",'VISSIM Travel Time Outputs'!$B:$B,EG$9)),"-")</f>
        <v>-</v>
      </c>
      <c r="EH94" s="34" t="str">
        <f>IFERROR(TIME(0,0,AVERAGEIFS('VISSIM Travel Time Outputs'!$K:$K,'VISSIM Travel Time Outputs'!$D:$D,$D94,'VISSIM Travel Time Outputs'!$A:$A,"AVG",'VISSIM Travel Time Outputs'!$B:$B,EH$9)),"-")</f>
        <v>-</v>
      </c>
      <c r="EI94" s="134" t="str">
        <f>IFERROR(TIME(0,0,AVERAGEIFS('VISSIM Travel Time Outputs'!$K:$K,'VISSIM Travel Time Outputs'!$D:$D,$D94,'VISSIM Travel Time Outputs'!$A:$A,"AVG",'VISSIM Travel Time Outputs'!$B:$B,EI$9)),"-")</f>
        <v>-</v>
      </c>
      <c r="EJ94" s="126"/>
      <c r="EK94" s="323" t="str">
        <f>IFERROR(AVERAGEIFS('VISSIM Travel Time Outputs'!$H:$H,'VISSIM Travel Time Outputs'!$D:$D,$D94,'VISSIM Travel Time Outputs'!$A:$A,"AVG",'VISSIM Travel Time Outputs'!$B:$B,EK$9),"-")</f>
        <v>-</v>
      </c>
      <c r="EL94" s="324" t="str">
        <f>IFERROR(AVERAGEIFS('VISSIM Travel Time Outputs'!$H:$H,'VISSIM Travel Time Outputs'!$D:$D,$D94,'VISSIM Travel Time Outputs'!$A:$A,"AVG",'VISSIM Travel Time Outputs'!$B:$B,EL$9),"-")</f>
        <v>-</v>
      </c>
      <c r="EM94" s="324" t="str">
        <f>IFERROR(AVERAGEIFS('VISSIM Travel Time Outputs'!$H:$H,'VISSIM Travel Time Outputs'!$D:$D,$D94,'VISSIM Travel Time Outputs'!$A:$A,"AVG",'VISSIM Travel Time Outputs'!$B:$B,EM$9),"-")</f>
        <v>-</v>
      </c>
      <c r="EN94" s="324" t="str">
        <f>IFERROR(AVERAGEIFS('VISSIM Travel Time Outputs'!$H:$H,'VISSIM Travel Time Outputs'!$D:$D,$D94,'VISSIM Travel Time Outputs'!$A:$A,"AVG",'VISSIM Travel Time Outputs'!$B:$B,EN$9),"-")</f>
        <v>-</v>
      </c>
      <c r="EO94" s="324" t="str">
        <f>IFERROR(AVERAGEIFS('VISSIM Travel Time Outputs'!$H:$H,'VISSIM Travel Time Outputs'!$D:$D,$D94,'VISSIM Travel Time Outputs'!$A:$A,"AVG",'VISSIM Travel Time Outputs'!$B:$B,EO$9),"-")</f>
        <v>-</v>
      </c>
      <c r="EP94" s="324" t="str">
        <f>IFERROR(AVERAGEIFS('VISSIM Travel Time Outputs'!$H:$H,'VISSIM Travel Time Outputs'!$D:$D,$D94,'VISSIM Travel Time Outputs'!$A:$A,"AVG",'VISSIM Travel Time Outputs'!$B:$B,EP$9),"-")</f>
        <v>-</v>
      </c>
      <c r="EQ94" s="324" t="str">
        <f>IFERROR(AVERAGEIFS('VISSIM Travel Time Outputs'!$H:$H,'VISSIM Travel Time Outputs'!$D:$D,$D94,'VISSIM Travel Time Outputs'!$A:$A,"AVG",'VISSIM Travel Time Outputs'!$B:$B,EQ$9),"-")</f>
        <v>-</v>
      </c>
      <c r="ER94" s="324" t="str">
        <f>IFERROR(AVERAGEIFS('VISSIM Travel Time Outputs'!$H:$H,'VISSIM Travel Time Outputs'!$D:$D,$D94,'VISSIM Travel Time Outputs'!$A:$A,"AVG",'VISSIM Travel Time Outputs'!$B:$B,ER$9),"-")</f>
        <v>-</v>
      </c>
      <c r="ES94" s="324" t="str">
        <f>IFERROR(AVERAGEIFS('VISSIM Travel Time Outputs'!$H:$H,'VISSIM Travel Time Outputs'!$D:$D,$D94,'VISSIM Travel Time Outputs'!$A:$A,"AVG",'VISSIM Travel Time Outputs'!$B:$B,ES$9),"-")</f>
        <v>-</v>
      </c>
      <c r="ET94" s="324" t="str">
        <f>IFERROR(AVERAGEIFS('VISSIM Travel Time Outputs'!$H:$H,'VISSIM Travel Time Outputs'!$D:$D,$D94,'VISSIM Travel Time Outputs'!$A:$A,"AVG",'VISSIM Travel Time Outputs'!$B:$B,ET$9),"-")</f>
        <v>-</v>
      </c>
      <c r="EU94" s="324" t="str">
        <f>IFERROR(AVERAGEIFS('VISSIM Travel Time Outputs'!$H:$H,'VISSIM Travel Time Outputs'!$D:$D,$D94,'VISSIM Travel Time Outputs'!$A:$A,"AVG",'VISSIM Travel Time Outputs'!$B:$B,EU$9),"-")</f>
        <v>-</v>
      </c>
      <c r="EV94" s="324" t="str">
        <f>IFERROR(AVERAGEIFS('VISSIM Travel Time Outputs'!$H:$H,'VISSIM Travel Time Outputs'!$D:$D,$D94,'VISSIM Travel Time Outputs'!$A:$A,"AVG",'VISSIM Travel Time Outputs'!$B:$B,EV$9),"-")</f>
        <v>-</v>
      </c>
      <c r="EW94" s="324" t="str">
        <f>IFERROR(AVERAGEIFS('VISSIM Travel Time Outputs'!$H:$H,'VISSIM Travel Time Outputs'!$D:$D,$D94,'VISSIM Travel Time Outputs'!$A:$A,"AVG",'VISSIM Travel Time Outputs'!$B:$B,EW$9),"-")</f>
        <v>-</v>
      </c>
      <c r="EX94" s="324" t="str">
        <f>IFERROR(AVERAGEIFS('VISSIM Travel Time Outputs'!$H:$H,'VISSIM Travel Time Outputs'!$D:$D,$D94,'VISSIM Travel Time Outputs'!$A:$A,"AVG",'VISSIM Travel Time Outputs'!$B:$B,EX$9),"-")</f>
        <v>-</v>
      </c>
      <c r="EY94" s="324" t="str">
        <f>IFERROR(AVERAGEIFS('VISSIM Travel Time Outputs'!$H:$H,'VISSIM Travel Time Outputs'!$D:$D,$D94,'VISSIM Travel Time Outputs'!$A:$A,"AVG",'VISSIM Travel Time Outputs'!$B:$B,EY$9),"-")</f>
        <v>-</v>
      </c>
      <c r="EZ94" s="325" t="str">
        <f>IFERROR(AVERAGEIFS('VISSIM Travel Time Outputs'!$H:$H,'VISSIM Travel Time Outputs'!$D:$D,$D94,'VISSIM Travel Time Outputs'!$A:$A,"AVG",'VISSIM Travel Time Outputs'!$B:$B,EZ$9),"-")</f>
        <v>-</v>
      </c>
      <c r="FA94" s="254"/>
      <c r="FB94" s="209" t="str">
        <f t="shared" si="44"/>
        <v>--</v>
      </c>
      <c r="FC94" s="354" t="str">
        <f t="shared" si="45"/>
        <v>--</v>
      </c>
      <c r="FD94" s="325">
        <f t="shared" si="46"/>
        <v>0</v>
      </c>
      <c r="FE94" s="331"/>
      <c r="FF94" s="209" t="str">
        <f>IFERROR(GETPIVOTDATA("Average of TRAVTM(40)",#REF!,"TIMEINT",FF$9,"VEHICLETRAVELTIMEMEASUREMENT",$D94)/3600/24,"--")</f>
        <v>--</v>
      </c>
      <c r="FG94" s="34" t="str">
        <f>IFERROR(GETPIVOTDATA("Average of TRAVTM(40)",#REF!,"TIMEINT",FG$9,"VEHICLETRAVELTIMEMEASUREMENT",$D94)/3600/24,"--")</f>
        <v>--</v>
      </c>
      <c r="FH94" s="34" t="str">
        <f>IFERROR(GETPIVOTDATA("Average of TRAVTM(40)",#REF!,"TIMEINT",FH$9,"VEHICLETRAVELTIMEMEASUREMENT",$D94)/3600/24,"--")</f>
        <v>--</v>
      </c>
      <c r="FI94" s="34" t="str">
        <f>IFERROR(GETPIVOTDATA("Average of TRAVTM(40)",#REF!,"TIMEINT",FI$9,"VEHICLETRAVELTIMEMEASUREMENT",$D94)/3600/24,"--")</f>
        <v>--</v>
      </c>
      <c r="FJ94" s="34" t="str">
        <f>IFERROR(GETPIVOTDATA("Average of TRAVTM(40)",#REF!,"TIMEINT",FJ$9,"VEHICLETRAVELTIMEMEASUREMENT",$D94)/3600/24,"--")</f>
        <v>--</v>
      </c>
      <c r="FK94" s="34" t="str">
        <f>IFERROR(GETPIVOTDATA("Average of TRAVTM(40)",#REF!,"TIMEINT",FK$9,"VEHICLETRAVELTIMEMEASUREMENT",$D94)/3600/24,"--")</f>
        <v>--</v>
      </c>
      <c r="FL94" s="34" t="str">
        <f>IFERROR(GETPIVOTDATA("Average of TRAVTM(40)",#REF!,"TIMEINT",FL$9,"VEHICLETRAVELTIMEMEASUREMENT",$D94)/3600/24,"--")</f>
        <v>--</v>
      </c>
      <c r="FM94" s="34" t="str">
        <f>IFERROR(GETPIVOTDATA("Average of TRAVTM(40)",#REF!,"TIMEINT",FM$9,"VEHICLETRAVELTIMEMEASUREMENT",$D94)/3600/24,"--")</f>
        <v>--</v>
      </c>
      <c r="FN94" s="34" t="str">
        <f>IFERROR(GETPIVOTDATA("Average of TRAVTM(40)",#REF!,"TIMEINT",FN$9,"VEHICLETRAVELTIMEMEASUREMENT",$D94)/3600/24,"--")</f>
        <v>--</v>
      </c>
      <c r="FO94" s="34" t="str">
        <f>IFERROR(GETPIVOTDATA("Average of TRAVTM(40)",#REF!,"TIMEINT",FO$9,"VEHICLETRAVELTIMEMEASUREMENT",$D94)/3600/24,"--")</f>
        <v>--</v>
      </c>
      <c r="FP94" s="34" t="str">
        <f>IFERROR(GETPIVOTDATA("Average of TRAVTM(40)",#REF!,"TIMEINT",FP$9,"VEHICLETRAVELTIMEMEASUREMENT",$D94)/3600/24,"--")</f>
        <v>--</v>
      </c>
      <c r="FQ94" s="34" t="str">
        <f>IFERROR(GETPIVOTDATA("Average of TRAVTM(40)",#REF!,"TIMEINT",FQ$9,"VEHICLETRAVELTIMEMEASUREMENT",$D94)/3600/24,"--")</f>
        <v>--</v>
      </c>
      <c r="FR94" s="34" t="str">
        <f>IFERROR(GETPIVOTDATA("Average of TRAVTM(40)",#REF!,"TIMEINT",FR$9,"VEHICLETRAVELTIMEMEASUREMENT",$D94)/3600/24,"--")</f>
        <v>--</v>
      </c>
      <c r="FS94" s="34" t="str">
        <f>IFERROR(GETPIVOTDATA("Average of TRAVTM(40)",#REF!,"TIMEINT",FS$9,"VEHICLETRAVELTIMEMEASUREMENT",$D94)/3600/24,"--")</f>
        <v>--</v>
      </c>
      <c r="FT94" s="34" t="str">
        <f>IFERROR(GETPIVOTDATA("Average of TRAVTM(40)",#REF!,"TIMEINT",FT$9,"VEHICLETRAVELTIMEMEASUREMENT",$D94)/3600/24,"--")</f>
        <v>--</v>
      </c>
      <c r="FU94" s="134" t="str">
        <f>IFERROR(GETPIVOTDATA("Average of TRAVTM(40)",#REF!,"TIMEINT",FU$9,"VEHICLETRAVELTIMEMEASUREMENT",$D94)/3600/24,"--")</f>
        <v>--</v>
      </c>
      <c r="FV94" s="331"/>
      <c r="FW94" s="323" t="str">
        <f>IFERROR(GETPIVOTDATA("Average of VEHS(40)",#REF!,"TIMEINT",FW$9,"VEHICLETRAVELTIMEMEASUREMENT",$D94),"--")</f>
        <v>--</v>
      </c>
      <c r="FX94" s="324" t="str">
        <f>IFERROR(GETPIVOTDATA("Average of VEHS(40)",#REF!,"TIMEINT",FX$9,"VEHICLETRAVELTIMEMEASUREMENT",$D94),"--")</f>
        <v>--</v>
      </c>
      <c r="FY94" s="324" t="str">
        <f>IFERROR(GETPIVOTDATA("Average of VEHS(40)",#REF!,"TIMEINT",FY$9,"VEHICLETRAVELTIMEMEASUREMENT",$D94),"--")</f>
        <v>--</v>
      </c>
      <c r="FZ94" s="324" t="str">
        <f>IFERROR(GETPIVOTDATA("Average of VEHS(40)",#REF!,"TIMEINT",FZ$9,"VEHICLETRAVELTIMEMEASUREMENT",$D94),"--")</f>
        <v>--</v>
      </c>
      <c r="GA94" s="324" t="str">
        <f>IFERROR(GETPIVOTDATA("Average of VEHS(40)",#REF!,"TIMEINT",GA$9,"VEHICLETRAVELTIMEMEASUREMENT",$D94),"--")</f>
        <v>--</v>
      </c>
      <c r="GB94" s="324" t="str">
        <f>IFERROR(GETPIVOTDATA("Average of VEHS(40)",#REF!,"TIMEINT",GB$9,"VEHICLETRAVELTIMEMEASUREMENT",$D94),"--")</f>
        <v>--</v>
      </c>
      <c r="GC94" s="324" t="str">
        <f>IFERROR(GETPIVOTDATA("Average of VEHS(40)",#REF!,"TIMEINT",GC$9,"VEHICLETRAVELTIMEMEASUREMENT",$D94),"--")</f>
        <v>--</v>
      </c>
      <c r="GD94" s="324" t="str">
        <f>IFERROR(GETPIVOTDATA("Average of VEHS(40)",#REF!,"TIMEINT",GD$9,"VEHICLETRAVELTIMEMEASUREMENT",$D94),"--")</f>
        <v>--</v>
      </c>
      <c r="GE94" s="324" t="str">
        <f>IFERROR(GETPIVOTDATA("Average of VEHS(40)",#REF!,"TIMEINT",GE$9,"VEHICLETRAVELTIMEMEASUREMENT",$D94),"--")</f>
        <v>--</v>
      </c>
      <c r="GF94" s="324" t="str">
        <f>IFERROR(GETPIVOTDATA("Average of VEHS(40)",#REF!,"TIMEINT",GF$9,"VEHICLETRAVELTIMEMEASUREMENT",$D94),"--")</f>
        <v>--</v>
      </c>
      <c r="GG94" s="324" t="str">
        <f>IFERROR(GETPIVOTDATA("Average of VEHS(40)",#REF!,"TIMEINT",GG$9,"VEHICLETRAVELTIMEMEASUREMENT",$D94),"--")</f>
        <v>--</v>
      </c>
      <c r="GH94" s="324" t="str">
        <f>IFERROR(GETPIVOTDATA("Average of VEHS(40)",#REF!,"TIMEINT",GH$9,"VEHICLETRAVELTIMEMEASUREMENT",$D94),"--")</f>
        <v>--</v>
      </c>
      <c r="GI94" s="324" t="str">
        <f>IFERROR(GETPIVOTDATA("Average of VEHS(40)",#REF!,"TIMEINT",GI$9,"VEHICLETRAVELTIMEMEASUREMENT",$D94),"--")</f>
        <v>--</v>
      </c>
      <c r="GJ94" s="324" t="str">
        <f>IFERROR(GETPIVOTDATA("Average of VEHS(40)",#REF!,"TIMEINT",GJ$9,"VEHICLETRAVELTIMEMEASUREMENT",$D94),"--")</f>
        <v>--</v>
      </c>
      <c r="GK94" s="324" t="str">
        <f>IFERROR(GETPIVOTDATA("Average of VEHS(40)",#REF!,"TIMEINT",GK$9,"VEHICLETRAVELTIMEMEASUREMENT",$D94),"--")</f>
        <v>--</v>
      </c>
      <c r="GL94" s="325" t="str">
        <f>IFERROR(GETPIVOTDATA("Average of VEHS(40)",#REF!,"TIMEINT",GL$9,"VEHICLETRAVELTIMEMEASUREMENT",$D94),"--")</f>
        <v>--</v>
      </c>
      <c r="GM94" s="331"/>
      <c r="GN94" s="209" t="str">
        <f t="shared" si="47"/>
        <v>--</v>
      </c>
      <c r="GO94" s="354" t="str">
        <f t="shared" si="48"/>
        <v>--</v>
      </c>
      <c r="GP94" s="325">
        <f t="shared" si="49"/>
        <v>0</v>
      </c>
      <c r="GQ94" s="331"/>
      <c r="GR94" s="209" t="str">
        <f>IFERROR(GETPIVOTDATA("Average of TRAVTM(60)",#REF!,"TIMEINT",GR$9,"VEHICLETRAVELTIMEMEASUREMENT",$D94)/3600/24,"--")</f>
        <v>--</v>
      </c>
      <c r="GS94" s="34" t="str">
        <f>IFERROR(GETPIVOTDATA("Average of TRAVTM(60)",#REF!,"TIMEINT",GS$9,"VEHICLETRAVELTIMEMEASUREMENT",$D94)/3600/24,"--")</f>
        <v>--</v>
      </c>
      <c r="GT94" s="34" t="str">
        <f>IFERROR(GETPIVOTDATA("Average of TRAVTM(60)",#REF!,"TIMEINT",GT$9,"VEHICLETRAVELTIMEMEASUREMENT",$D94)/3600/24,"--")</f>
        <v>--</v>
      </c>
      <c r="GU94" s="34" t="str">
        <f>IFERROR(GETPIVOTDATA("Average of TRAVTM(60)",#REF!,"TIMEINT",GU$9,"VEHICLETRAVELTIMEMEASUREMENT",$D94)/3600/24,"--")</f>
        <v>--</v>
      </c>
      <c r="GV94" s="34" t="str">
        <f>IFERROR(GETPIVOTDATA("Average of TRAVTM(60)",#REF!,"TIMEINT",GV$9,"VEHICLETRAVELTIMEMEASUREMENT",$D94)/3600/24,"--")</f>
        <v>--</v>
      </c>
      <c r="GW94" s="34" t="str">
        <f>IFERROR(GETPIVOTDATA("Average of TRAVTM(60)",#REF!,"TIMEINT",GW$9,"VEHICLETRAVELTIMEMEASUREMENT",$D94)/3600/24,"--")</f>
        <v>--</v>
      </c>
      <c r="GX94" s="34" t="str">
        <f>IFERROR(GETPIVOTDATA("Average of TRAVTM(60)",#REF!,"TIMEINT",GX$9,"VEHICLETRAVELTIMEMEASUREMENT",$D94)/3600/24,"--")</f>
        <v>--</v>
      </c>
      <c r="GY94" s="34" t="str">
        <f>IFERROR(GETPIVOTDATA("Average of TRAVTM(60)",#REF!,"TIMEINT",GY$9,"VEHICLETRAVELTIMEMEASUREMENT",$D94)/3600/24,"--")</f>
        <v>--</v>
      </c>
      <c r="GZ94" s="34" t="str">
        <f>IFERROR(GETPIVOTDATA("Average of TRAVTM(60)",#REF!,"TIMEINT",GZ$9,"VEHICLETRAVELTIMEMEASUREMENT",$D94)/3600/24,"--")</f>
        <v>--</v>
      </c>
      <c r="HA94" s="34" t="str">
        <f>IFERROR(GETPIVOTDATA("Average of TRAVTM(60)",#REF!,"TIMEINT",HA$9,"VEHICLETRAVELTIMEMEASUREMENT",$D94)/3600/24,"--")</f>
        <v>--</v>
      </c>
      <c r="HB94" s="34" t="str">
        <f>IFERROR(GETPIVOTDATA("Average of TRAVTM(60)",#REF!,"TIMEINT",HB$9,"VEHICLETRAVELTIMEMEASUREMENT",$D94)/3600/24,"--")</f>
        <v>--</v>
      </c>
      <c r="HC94" s="34" t="str">
        <f>IFERROR(GETPIVOTDATA("Average of TRAVTM(60)",#REF!,"TIMEINT",HC$9,"VEHICLETRAVELTIMEMEASUREMENT",$D94)/3600/24,"--")</f>
        <v>--</v>
      </c>
      <c r="HD94" s="34" t="str">
        <f>IFERROR(GETPIVOTDATA("Average of TRAVTM(60)",#REF!,"TIMEINT",HD$9,"VEHICLETRAVELTIMEMEASUREMENT",$D94)/3600/24,"--")</f>
        <v>--</v>
      </c>
      <c r="HE94" s="34" t="str">
        <f>IFERROR(GETPIVOTDATA("Average of TRAVTM(60)",#REF!,"TIMEINT",HE$9,"VEHICLETRAVELTIMEMEASUREMENT",$D94)/3600/24,"--")</f>
        <v>--</v>
      </c>
      <c r="HF94" s="34" t="str">
        <f>IFERROR(GETPIVOTDATA("Average of TRAVTM(60)",#REF!,"TIMEINT",HF$9,"VEHICLETRAVELTIMEMEASUREMENT",$D94)/3600/24,"--")</f>
        <v>--</v>
      </c>
      <c r="HG94" s="134" t="str">
        <f>IFERROR(GETPIVOTDATA("Average of TRAVTM(60)",#REF!,"TIMEINT",HG$9,"VEHICLETRAVELTIMEMEASUREMENT",$D94)/3600/24,"--")</f>
        <v>--</v>
      </c>
      <c r="HH94" s="331"/>
      <c r="HI94" s="323" t="str">
        <f>IFERROR(GETPIVOTDATA("Average of VEHS(60)",#REF!,"TIMEINT",HI$9,"VEHICLETRAVELTIMEMEASUREMENT",$D94),"--")</f>
        <v>--</v>
      </c>
      <c r="HJ94" s="324" t="str">
        <f>IFERROR(GETPIVOTDATA("Average of VEHS(60)",#REF!,"TIMEINT",HJ$9,"VEHICLETRAVELTIMEMEASUREMENT",$D94),"--")</f>
        <v>--</v>
      </c>
      <c r="HK94" s="324" t="str">
        <f>IFERROR(GETPIVOTDATA("Average of VEHS(60)",#REF!,"TIMEINT",HK$9,"VEHICLETRAVELTIMEMEASUREMENT",$D94),"--")</f>
        <v>--</v>
      </c>
      <c r="HL94" s="324" t="str">
        <f>IFERROR(GETPIVOTDATA("Average of VEHS(60)",#REF!,"TIMEINT",HL$9,"VEHICLETRAVELTIMEMEASUREMENT",$D94),"--")</f>
        <v>--</v>
      </c>
      <c r="HM94" s="324" t="str">
        <f>IFERROR(GETPIVOTDATA("Average of VEHS(60)",#REF!,"TIMEINT",HM$9,"VEHICLETRAVELTIMEMEASUREMENT",$D94),"--")</f>
        <v>--</v>
      </c>
      <c r="HN94" s="324" t="str">
        <f>IFERROR(GETPIVOTDATA("Average of VEHS(60)",#REF!,"TIMEINT",HN$9,"VEHICLETRAVELTIMEMEASUREMENT",$D94),"--")</f>
        <v>--</v>
      </c>
      <c r="HO94" s="324" t="str">
        <f>IFERROR(GETPIVOTDATA("Average of VEHS(60)",#REF!,"TIMEINT",HO$9,"VEHICLETRAVELTIMEMEASUREMENT",$D94),"--")</f>
        <v>--</v>
      </c>
      <c r="HP94" s="324" t="str">
        <f>IFERROR(GETPIVOTDATA("Average of VEHS(60)",#REF!,"TIMEINT",HP$9,"VEHICLETRAVELTIMEMEASUREMENT",$D94),"--")</f>
        <v>--</v>
      </c>
      <c r="HQ94" s="324" t="str">
        <f>IFERROR(GETPIVOTDATA("Average of VEHS(60)",#REF!,"TIMEINT",HQ$9,"VEHICLETRAVELTIMEMEASUREMENT",$D94),"--")</f>
        <v>--</v>
      </c>
      <c r="HR94" s="324" t="str">
        <f>IFERROR(GETPIVOTDATA("Average of VEHS(60)",#REF!,"TIMEINT",HR$9,"VEHICLETRAVELTIMEMEASUREMENT",$D94),"--")</f>
        <v>--</v>
      </c>
      <c r="HS94" s="324" t="str">
        <f>IFERROR(GETPIVOTDATA("Average of VEHS(60)",#REF!,"TIMEINT",HS$9,"VEHICLETRAVELTIMEMEASUREMENT",$D94),"--")</f>
        <v>--</v>
      </c>
      <c r="HT94" s="324" t="str">
        <f>IFERROR(GETPIVOTDATA("Average of VEHS(60)",#REF!,"TIMEINT",HT$9,"VEHICLETRAVELTIMEMEASUREMENT",$D94),"--")</f>
        <v>--</v>
      </c>
      <c r="HU94" s="324" t="str">
        <f>IFERROR(GETPIVOTDATA("Average of VEHS(60)",#REF!,"TIMEINT",HU$9,"VEHICLETRAVELTIMEMEASUREMENT",$D94),"--")</f>
        <v>--</v>
      </c>
      <c r="HV94" s="324" t="str">
        <f>IFERROR(GETPIVOTDATA("Average of VEHS(60)",#REF!,"TIMEINT",HV$9,"VEHICLETRAVELTIMEMEASUREMENT",$D94),"--")</f>
        <v>--</v>
      </c>
      <c r="HW94" s="324" t="str">
        <f>IFERROR(GETPIVOTDATA("Average of VEHS(60)",#REF!,"TIMEINT",HW$9,"VEHICLETRAVELTIMEMEASUREMENT",$D94),"--")</f>
        <v>--</v>
      </c>
      <c r="HX94" s="325" t="str">
        <f>IFERROR(GETPIVOTDATA("Average of VEHS(60)",#REF!,"TIMEINT",HX$9,"VEHICLETRAVELTIMEMEASUREMENT",$D94),"--")</f>
        <v>--</v>
      </c>
      <c r="HY94" s="331"/>
      <c r="HZ94" s="209" t="str">
        <f t="shared" si="50"/>
        <v>--</v>
      </c>
      <c r="IA94" s="354" t="str">
        <f t="shared" si="51"/>
        <v>--</v>
      </c>
      <c r="IB94" s="325">
        <f t="shared" si="52"/>
        <v>0</v>
      </c>
      <c r="IC94" s="638"/>
      <c r="ID94" s="323" t="str">
        <f>IFERROR(AVERAGEIFS('VISSIM Travel Time Outputs'!#REF!,'VISSIM Travel Time Outputs'!#REF!,$D94,'VISSIM Travel Time Outputs'!#REF!,"AVG",'VISSIM Travel Time Outputs'!#REF!,ID$9),"-")</f>
        <v>-</v>
      </c>
      <c r="IE94" s="324" t="str">
        <f>IFERROR(AVERAGEIFS('VISSIM Travel Time Outputs'!#REF!,'VISSIM Travel Time Outputs'!#REF!,$D94,'VISSIM Travel Time Outputs'!#REF!,"AVG",'VISSIM Travel Time Outputs'!#REF!,IE$9),"-")</f>
        <v>-</v>
      </c>
      <c r="IF94" s="324" t="str">
        <f>IFERROR(AVERAGEIFS('VISSIM Travel Time Outputs'!#REF!,'VISSIM Travel Time Outputs'!#REF!,$D94,'VISSIM Travel Time Outputs'!#REF!,"AVG",'VISSIM Travel Time Outputs'!#REF!,IF$9),"-")</f>
        <v>-</v>
      </c>
      <c r="IG94" s="324" t="str">
        <f>IFERROR(AVERAGEIFS('VISSIM Travel Time Outputs'!#REF!,'VISSIM Travel Time Outputs'!#REF!,$D94,'VISSIM Travel Time Outputs'!#REF!,"AVG",'VISSIM Travel Time Outputs'!#REF!,IG$9),"-")</f>
        <v>-</v>
      </c>
      <c r="IH94" s="324" t="str">
        <f>IFERROR(AVERAGEIFS('VISSIM Travel Time Outputs'!#REF!,'VISSIM Travel Time Outputs'!#REF!,$D94,'VISSIM Travel Time Outputs'!#REF!,"AVG",'VISSIM Travel Time Outputs'!#REF!,IH$9),"-")</f>
        <v>-</v>
      </c>
      <c r="II94" s="324" t="str">
        <f>IFERROR(AVERAGEIFS('VISSIM Travel Time Outputs'!#REF!,'VISSIM Travel Time Outputs'!#REF!,$D94,'VISSIM Travel Time Outputs'!#REF!,"AVG",'VISSIM Travel Time Outputs'!#REF!,II$9),"-")</f>
        <v>-</v>
      </c>
      <c r="IJ94" s="324" t="str">
        <f>IFERROR(AVERAGEIFS('VISSIM Travel Time Outputs'!#REF!,'VISSIM Travel Time Outputs'!#REF!,$D94,'VISSIM Travel Time Outputs'!#REF!,"AVG",'VISSIM Travel Time Outputs'!#REF!,IJ$9),"-")</f>
        <v>-</v>
      </c>
      <c r="IK94" s="324" t="str">
        <f>IFERROR(AVERAGEIFS('VISSIM Travel Time Outputs'!#REF!,'VISSIM Travel Time Outputs'!#REF!,$D94,'VISSIM Travel Time Outputs'!#REF!,"AVG",'VISSIM Travel Time Outputs'!#REF!,IK$9),"-")</f>
        <v>-</v>
      </c>
      <c r="IL94" s="324" t="str">
        <f>IFERROR(AVERAGEIFS('VISSIM Travel Time Outputs'!#REF!,'VISSIM Travel Time Outputs'!#REF!,$D94,'VISSIM Travel Time Outputs'!#REF!,"AVG",'VISSIM Travel Time Outputs'!#REF!,IL$9),"-")</f>
        <v>-</v>
      </c>
      <c r="IM94" s="324" t="str">
        <f>IFERROR(AVERAGEIFS('VISSIM Travel Time Outputs'!#REF!,'VISSIM Travel Time Outputs'!#REF!,$D94,'VISSIM Travel Time Outputs'!#REF!,"AVG",'VISSIM Travel Time Outputs'!#REF!,IM$9),"-")</f>
        <v>-</v>
      </c>
      <c r="IN94" s="324" t="str">
        <f>IFERROR(AVERAGEIFS('VISSIM Travel Time Outputs'!#REF!,'VISSIM Travel Time Outputs'!#REF!,$D94,'VISSIM Travel Time Outputs'!#REF!,"AVG",'VISSIM Travel Time Outputs'!#REF!,IN$9),"-")</f>
        <v>-</v>
      </c>
      <c r="IO94" s="324" t="str">
        <f>IFERROR(AVERAGEIFS('VISSIM Travel Time Outputs'!#REF!,'VISSIM Travel Time Outputs'!#REF!,$D94,'VISSIM Travel Time Outputs'!#REF!,"AVG",'VISSIM Travel Time Outputs'!#REF!,IO$9),"-")</f>
        <v>-</v>
      </c>
      <c r="IP94" s="324" t="str">
        <f>IFERROR(AVERAGEIFS('VISSIM Travel Time Outputs'!#REF!,'VISSIM Travel Time Outputs'!#REF!,$D94,'VISSIM Travel Time Outputs'!#REF!,"AVG",'VISSIM Travel Time Outputs'!#REF!,IP$9),"-")</f>
        <v>-</v>
      </c>
      <c r="IQ94" s="324" t="str">
        <f>IFERROR(AVERAGEIFS('VISSIM Travel Time Outputs'!#REF!,'VISSIM Travel Time Outputs'!#REF!,$D94,'VISSIM Travel Time Outputs'!#REF!,"AVG",'VISSIM Travel Time Outputs'!#REF!,IQ$9),"-")</f>
        <v>-</v>
      </c>
      <c r="IR94" s="324" t="str">
        <f>IFERROR(AVERAGEIFS('VISSIM Travel Time Outputs'!#REF!,'VISSIM Travel Time Outputs'!#REF!,$D94,'VISSIM Travel Time Outputs'!#REF!,"AVG",'VISSIM Travel Time Outputs'!#REF!,IR$9),"-")</f>
        <v>-</v>
      </c>
      <c r="IS94" s="325" t="str">
        <f>IFERROR(AVERAGEIFS('VISSIM Travel Time Outputs'!#REF!,'VISSIM Travel Time Outputs'!#REF!,$D94,'VISSIM Travel Time Outputs'!#REF!,"AVG",'VISSIM Travel Time Outputs'!#REF!,IS$9),"-")</f>
        <v>-</v>
      </c>
      <c r="IT94" s="325" t="str">
        <f t="shared" si="53"/>
        <v>--</v>
      </c>
    </row>
    <row r="95" spans="1:254" x14ac:dyDescent="0.35">
      <c r="A95" s="252" t="str">
        <f t="shared" si="34"/>
        <v>H</v>
      </c>
      <c r="B95" s="319">
        <f t="shared" si="54"/>
        <v>86</v>
      </c>
      <c r="C95" s="413">
        <f>INDEX('Input - Travel Times'!$B$3:$AH$103,MATCH($B95,'Input - Travel Times'!$B$3:$B$103,0),MATCH(C$9,'Input - Travel Times'!$B$3:$AH$3,0))</f>
        <v>0</v>
      </c>
      <c r="D95" s="150">
        <f>INDEX('Input - Travel Times'!$B$3:$AH$103,MATCH($B95,'Input - Travel Times'!$B$3:$B$103,0),MATCH(D$9,'Input - Travel Times'!$B$3:$AH$3,0))</f>
        <v>0</v>
      </c>
      <c r="E95" s="518">
        <f>TIME(0,0,INDEX('Input - Travel Times'!$B$3:$AH$103,MATCH($B95,'Input - Travel Times'!$B$3:$B$103,0),MATCH(E$9,'Input - Travel Times'!$B$3:$AH$3,0)))</f>
        <v>0</v>
      </c>
      <c r="F95" s="518">
        <f>TIME(0,0,INDEX('Input - Travel Times'!$B$3:$AH$103,MATCH($B95,'Input - Travel Times'!$B$3:$B$103,0),MATCH(F$9,'Input - Travel Times'!$B$3:$AH$3,0)))</f>
        <v>0</v>
      </c>
      <c r="G95" s="518">
        <f>TIME(0,0,INDEX('Input - Travel Times'!$B$3:$AH$103,MATCH($B95,'Input - Travel Times'!$B$3:$B$103,0),MATCH(G$9,'Input - Travel Times'!$B$3:$AH$3,0)))</f>
        <v>0</v>
      </c>
      <c r="H95" s="518">
        <f>TIME(0,0,INDEX('Input - Travel Times'!$B$3:$AH$103,MATCH($B95,'Input - Travel Times'!$B$3:$B$103,0),MATCH(H$9,'Input - Travel Times'!$B$3:$AH$3,0)))</f>
        <v>0</v>
      </c>
      <c r="I95" s="130"/>
      <c r="J95" s="209" t="str">
        <f>IFERROR(TIME(0,0,AVERAGEIFS('VISSIM Travel Time Outputs'!$I:$I,'VISSIM Travel Time Outputs'!$D:$D,$D95,'VISSIM Travel Time Outputs'!$A:$A,"AVG",'VISSIM Travel Time Outputs'!$B:$B,J$9)),"-")</f>
        <v>-</v>
      </c>
      <c r="K95" s="34" t="str">
        <f>IFERROR(TIME(0,0,AVERAGEIFS('VISSIM Travel Time Outputs'!$I:$I,'VISSIM Travel Time Outputs'!$D:$D,$D95,'VISSIM Travel Time Outputs'!$A:$A,"AVG",'VISSIM Travel Time Outputs'!$B:$B,K$9)),"-")</f>
        <v>-</v>
      </c>
      <c r="L95" s="34" t="str">
        <f>IFERROR(TIME(0,0,AVERAGEIFS('VISSIM Travel Time Outputs'!$I:$I,'VISSIM Travel Time Outputs'!$D:$D,$D95,'VISSIM Travel Time Outputs'!$A:$A,"AVG",'VISSIM Travel Time Outputs'!$B:$B,L$9)),"-")</f>
        <v>-</v>
      </c>
      <c r="M95" s="34" t="str">
        <f>IFERROR(TIME(0,0,AVERAGEIFS('VISSIM Travel Time Outputs'!$I:$I,'VISSIM Travel Time Outputs'!$D:$D,$D95,'VISSIM Travel Time Outputs'!$A:$A,"AVG",'VISSIM Travel Time Outputs'!$B:$B,M$9)),"-")</f>
        <v>-</v>
      </c>
      <c r="N95" s="34" t="str">
        <f>IFERROR(TIME(0,0,AVERAGEIFS('VISSIM Travel Time Outputs'!$I:$I,'VISSIM Travel Time Outputs'!$D:$D,$D95,'VISSIM Travel Time Outputs'!$A:$A,"AVG",'VISSIM Travel Time Outputs'!$B:$B,N$9)),"-")</f>
        <v>-</v>
      </c>
      <c r="O95" s="34" t="str">
        <f>IFERROR(TIME(0,0,AVERAGEIFS('VISSIM Travel Time Outputs'!$I:$I,'VISSIM Travel Time Outputs'!$D:$D,$D95,'VISSIM Travel Time Outputs'!$A:$A,"AVG",'VISSIM Travel Time Outputs'!$B:$B,O$9)),"-")</f>
        <v>-</v>
      </c>
      <c r="P95" s="34" t="str">
        <f>IFERROR(TIME(0,0,AVERAGEIFS('VISSIM Travel Time Outputs'!$I:$I,'VISSIM Travel Time Outputs'!$D:$D,$D95,'VISSIM Travel Time Outputs'!$A:$A,"AVG",'VISSIM Travel Time Outputs'!$B:$B,P$9)),"-")</f>
        <v>-</v>
      </c>
      <c r="Q95" s="34" t="str">
        <f>IFERROR(TIME(0,0,AVERAGEIFS('VISSIM Travel Time Outputs'!$I:$I,'VISSIM Travel Time Outputs'!$D:$D,$D95,'VISSIM Travel Time Outputs'!$A:$A,"AVG",'VISSIM Travel Time Outputs'!$B:$B,Q$9)),"-")</f>
        <v>-</v>
      </c>
      <c r="R95" s="34" t="str">
        <f>IFERROR(TIME(0,0,AVERAGEIFS('VISSIM Travel Time Outputs'!$I:$I,'VISSIM Travel Time Outputs'!$D:$D,$D95,'VISSIM Travel Time Outputs'!$A:$A,"AVG",'VISSIM Travel Time Outputs'!$B:$B,R$9)),"-")</f>
        <v>-</v>
      </c>
      <c r="S95" s="34" t="str">
        <f>IFERROR(TIME(0,0,AVERAGEIFS('VISSIM Travel Time Outputs'!$I:$I,'VISSIM Travel Time Outputs'!$D:$D,$D95,'VISSIM Travel Time Outputs'!$A:$A,"AVG",'VISSIM Travel Time Outputs'!$B:$B,S$9)),"-")</f>
        <v>-</v>
      </c>
      <c r="T95" s="34" t="str">
        <f>IFERROR(TIME(0,0,AVERAGEIFS('VISSIM Travel Time Outputs'!$I:$I,'VISSIM Travel Time Outputs'!$D:$D,$D95,'VISSIM Travel Time Outputs'!$A:$A,"AVG",'VISSIM Travel Time Outputs'!$B:$B,T$9)),"-")</f>
        <v>-</v>
      </c>
      <c r="U95" s="34" t="str">
        <f>IFERROR(TIME(0,0,AVERAGEIFS('VISSIM Travel Time Outputs'!$I:$I,'VISSIM Travel Time Outputs'!$D:$D,$D95,'VISSIM Travel Time Outputs'!$A:$A,"AVG",'VISSIM Travel Time Outputs'!$B:$B,U$9)),"-")</f>
        <v>-</v>
      </c>
      <c r="V95" s="34" t="str">
        <f>IFERROR(TIME(0,0,AVERAGEIFS('VISSIM Travel Time Outputs'!$I:$I,'VISSIM Travel Time Outputs'!$D:$D,$D95,'VISSIM Travel Time Outputs'!$A:$A,"AVG",'VISSIM Travel Time Outputs'!$B:$B,V$9)),"-")</f>
        <v>-</v>
      </c>
      <c r="W95" s="34" t="str">
        <f>IFERROR(TIME(0,0,AVERAGEIFS('VISSIM Travel Time Outputs'!$I:$I,'VISSIM Travel Time Outputs'!$D:$D,$D95,'VISSIM Travel Time Outputs'!$A:$A,"AVG",'VISSIM Travel Time Outputs'!$B:$B,W$9)),"-")</f>
        <v>-</v>
      </c>
      <c r="X95" s="34" t="str">
        <f>IFERROR(TIME(0,0,AVERAGEIFS('VISSIM Travel Time Outputs'!$I:$I,'VISSIM Travel Time Outputs'!$D:$D,$D95,'VISSIM Travel Time Outputs'!$A:$A,"AVG",'VISSIM Travel Time Outputs'!$B:$B,X$9)),"-")</f>
        <v>-</v>
      </c>
      <c r="Y95" s="134" t="str">
        <f>IFERROR(TIME(0,0,AVERAGEIFS('VISSIM Travel Time Outputs'!$I:$I,'VISSIM Travel Time Outputs'!$D:$D,$D95,'VISSIM Travel Time Outputs'!$A:$A,"AVG",'VISSIM Travel Time Outputs'!$B:$B,Y$9)),"-")</f>
        <v>-</v>
      </c>
      <c r="Z95" s="254"/>
      <c r="AA95" s="323" t="str">
        <f>IFERROR(AVERAGEIFS('VISSIM Travel Time Outputs'!$F:$F,'VISSIM Travel Time Outputs'!$D:$D,$D95,'VISSIM Travel Time Outputs'!$A:$A,"AVG",'VISSIM Travel Time Outputs'!$B:$B,AA$9),"-")</f>
        <v>-</v>
      </c>
      <c r="AB95" s="324" t="str">
        <f>IFERROR(AVERAGEIFS('VISSIM Travel Time Outputs'!$F:$F,'VISSIM Travel Time Outputs'!$D:$D,$D95,'VISSIM Travel Time Outputs'!$A:$A,"AVG",'VISSIM Travel Time Outputs'!$B:$B,AB$9),"-")</f>
        <v>-</v>
      </c>
      <c r="AC95" s="324" t="str">
        <f>IFERROR(AVERAGEIFS('VISSIM Travel Time Outputs'!$F:$F,'VISSIM Travel Time Outputs'!$D:$D,$D95,'VISSIM Travel Time Outputs'!$A:$A,"AVG",'VISSIM Travel Time Outputs'!$B:$B,AC$9),"-")</f>
        <v>-</v>
      </c>
      <c r="AD95" s="324" t="str">
        <f>IFERROR(AVERAGEIFS('VISSIM Travel Time Outputs'!$F:$F,'VISSIM Travel Time Outputs'!$D:$D,$D95,'VISSIM Travel Time Outputs'!$A:$A,"AVG",'VISSIM Travel Time Outputs'!$B:$B,AD$9),"-")</f>
        <v>-</v>
      </c>
      <c r="AE95" s="324" t="str">
        <f>IFERROR(AVERAGEIFS('VISSIM Travel Time Outputs'!$F:$F,'VISSIM Travel Time Outputs'!$D:$D,$D95,'VISSIM Travel Time Outputs'!$A:$A,"AVG",'VISSIM Travel Time Outputs'!$B:$B,AE$9),"-")</f>
        <v>-</v>
      </c>
      <c r="AF95" s="324" t="str">
        <f>IFERROR(AVERAGEIFS('VISSIM Travel Time Outputs'!$F:$F,'VISSIM Travel Time Outputs'!$D:$D,$D95,'VISSIM Travel Time Outputs'!$A:$A,"AVG",'VISSIM Travel Time Outputs'!$B:$B,AF$9),"-")</f>
        <v>-</v>
      </c>
      <c r="AG95" s="324" t="str">
        <f>IFERROR(AVERAGEIFS('VISSIM Travel Time Outputs'!$F:$F,'VISSIM Travel Time Outputs'!$D:$D,$D95,'VISSIM Travel Time Outputs'!$A:$A,"AVG",'VISSIM Travel Time Outputs'!$B:$B,AG$9),"-")</f>
        <v>-</v>
      </c>
      <c r="AH95" s="324" t="str">
        <f>IFERROR(AVERAGEIFS('VISSIM Travel Time Outputs'!$F:$F,'VISSIM Travel Time Outputs'!$D:$D,$D95,'VISSIM Travel Time Outputs'!$A:$A,"AVG",'VISSIM Travel Time Outputs'!$B:$B,AH$9),"-")</f>
        <v>-</v>
      </c>
      <c r="AI95" s="324" t="str">
        <f>IFERROR(AVERAGEIFS('VISSIM Travel Time Outputs'!$F:$F,'VISSIM Travel Time Outputs'!$D:$D,$D95,'VISSIM Travel Time Outputs'!$A:$A,"AVG",'VISSIM Travel Time Outputs'!$B:$B,AI$9),"-")</f>
        <v>-</v>
      </c>
      <c r="AJ95" s="324" t="str">
        <f>IFERROR(AVERAGEIFS('VISSIM Travel Time Outputs'!$F:$F,'VISSIM Travel Time Outputs'!$D:$D,$D95,'VISSIM Travel Time Outputs'!$A:$A,"AVG",'VISSIM Travel Time Outputs'!$B:$B,AJ$9),"-")</f>
        <v>-</v>
      </c>
      <c r="AK95" s="324" t="str">
        <f>IFERROR(AVERAGEIFS('VISSIM Travel Time Outputs'!$F:$F,'VISSIM Travel Time Outputs'!$D:$D,$D95,'VISSIM Travel Time Outputs'!$A:$A,"AVG",'VISSIM Travel Time Outputs'!$B:$B,AK$9),"-")</f>
        <v>-</v>
      </c>
      <c r="AL95" s="324" t="str">
        <f>IFERROR(AVERAGEIFS('VISSIM Travel Time Outputs'!$F:$F,'VISSIM Travel Time Outputs'!$D:$D,$D95,'VISSIM Travel Time Outputs'!$A:$A,"AVG",'VISSIM Travel Time Outputs'!$B:$B,AL$9),"-")</f>
        <v>-</v>
      </c>
      <c r="AM95" s="324" t="str">
        <f>IFERROR(AVERAGEIFS('VISSIM Travel Time Outputs'!$F:$F,'VISSIM Travel Time Outputs'!$D:$D,$D95,'VISSIM Travel Time Outputs'!$A:$A,"AVG",'VISSIM Travel Time Outputs'!$B:$B,AM$9),"-")</f>
        <v>-</v>
      </c>
      <c r="AN95" s="324" t="str">
        <f>IFERROR(AVERAGEIFS('VISSIM Travel Time Outputs'!$F:$F,'VISSIM Travel Time Outputs'!$D:$D,$D95,'VISSIM Travel Time Outputs'!$A:$A,"AVG",'VISSIM Travel Time Outputs'!$B:$B,AN$9),"-")</f>
        <v>-</v>
      </c>
      <c r="AO95" s="324" t="str">
        <f>IFERROR(AVERAGEIFS('VISSIM Travel Time Outputs'!$F:$F,'VISSIM Travel Time Outputs'!$D:$D,$D95,'VISSIM Travel Time Outputs'!$A:$A,"AVG",'VISSIM Travel Time Outputs'!$B:$B,AO$9),"-")</f>
        <v>-</v>
      </c>
      <c r="AP95" s="325" t="str">
        <f>IFERROR(AVERAGEIFS('VISSIM Travel Time Outputs'!$F:$F,'VISSIM Travel Time Outputs'!$D:$D,$D95,'VISSIM Travel Time Outputs'!$A:$A,"AVG",'VISSIM Travel Time Outputs'!$B:$B,AP$9),"-")</f>
        <v>-</v>
      </c>
      <c r="AQ95" s="331"/>
      <c r="AR95" s="209" t="str">
        <f t="shared" si="35"/>
        <v>--</v>
      </c>
      <c r="AS95" s="354" t="str">
        <f t="shared" si="36"/>
        <v>--</v>
      </c>
      <c r="AT95" s="325">
        <f t="shared" si="37"/>
        <v>0</v>
      </c>
      <c r="AU95" s="255"/>
      <c r="AV95" s="209" t="str">
        <f>IFERROR(TIME(0,0,AVERAGEIFS('VISSIM Travel Time Outputs'!$J:$J,'VISSIM Travel Time Outputs'!$D:$D,$D95,'VISSIM Travel Time Outputs'!$A:$A,"AVG",'VISSIM Travel Time Outputs'!$B:$B,AV$9)),"-")</f>
        <v>-</v>
      </c>
      <c r="AW95" s="34" t="str">
        <f>IFERROR(TIME(0,0,AVERAGEIFS('VISSIM Travel Time Outputs'!$J:$J,'VISSIM Travel Time Outputs'!$D:$D,$D95,'VISSIM Travel Time Outputs'!$A:$A,"AVG",'VISSIM Travel Time Outputs'!$B:$B,AW$9)),"-")</f>
        <v>-</v>
      </c>
      <c r="AX95" s="34" t="str">
        <f>IFERROR(TIME(0,0,AVERAGEIFS('VISSIM Travel Time Outputs'!$J:$J,'VISSIM Travel Time Outputs'!$D:$D,$D95,'VISSIM Travel Time Outputs'!$A:$A,"AVG",'VISSIM Travel Time Outputs'!$B:$B,AX$9)),"-")</f>
        <v>-</v>
      </c>
      <c r="AY95" s="34" t="str">
        <f>IFERROR(TIME(0,0,AVERAGEIFS('VISSIM Travel Time Outputs'!$J:$J,'VISSIM Travel Time Outputs'!$D:$D,$D95,'VISSIM Travel Time Outputs'!$A:$A,"AVG",'VISSIM Travel Time Outputs'!$B:$B,AY$9)),"-")</f>
        <v>-</v>
      </c>
      <c r="AZ95" s="34" t="str">
        <f>IFERROR(TIME(0,0,AVERAGEIFS('VISSIM Travel Time Outputs'!$J:$J,'VISSIM Travel Time Outputs'!$D:$D,$D95,'VISSIM Travel Time Outputs'!$A:$A,"AVG",'VISSIM Travel Time Outputs'!$B:$B,AZ$9)),"-")</f>
        <v>-</v>
      </c>
      <c r="BA95" s="34" t="str">
        <f>IFERROR(TIME(0,0,AVERAGEIFS('VISSIM Travel Time Outputs'!$J:$J,'VISSIM Travel Time Outputs'!$D:$D,$D95,'VISSIM Travel Time Outputs'!$A:$A,"AVG",'VISSIM Travel Time Outputs'!$B:$B,BA$9)),"-")</f>
        <v>-</v>
      </c>
      <c r="BB95" s="34" t="str">
        <f>IFERROR(TIME(0,0,AVERAGEIFS('VISSIM Travel Time Outputs'!$J:$J,'VISSIM Travel Time Outputs'!$D:$D,$D95,'VISSIM Travel Time Outputs'!$A:$A,"AVG",'VISSIM Travel Time Outputs'!$B:$B,BB$9)),"-")</f>
        <v>-</v>
      </c>
      <c r="BC95" s="34" t="str">
        <f>IFERROR(TIME(0,0,AVERAGEIFS('VISSIM Travel Time Outputs'!$J:$J,'VISSIM Travel Time Outputs'!$D:$D,$D95,'VISSIM Travel Time Outputs'!$A:$A,"AVG",'VISSIM Travel Time Outputs'!$B:$B,BC$9)),"-")</f>
        <v>-</v>
      </c>
      <c r="BD95" s="34" t="str">
        <f>IFERROR(TIME(0,0,AVERAGEIFS('VISSIM Travel Time Outputs'!$J:$J,'VISSIM Travel Time Outputs'!$D:$D,$D95,'VISSIM Travel Time Outputs'!$A:$A,"AVG",'VISSIM Travel Time Outputs'!$B:$B,BD$9)),"-")</f>
        <v>-</v>
      </c>
      <c r="BE95" s="34" t="str">
        <f>IFERROR(TIME(0,0,AVERAGEIFS('VISSIM Travel Time Outputs'!$J:$J,'VISSIM Travel Time Outputs'!$D:$D,$D95,'VISSIM Travel Time Outputs'!$A:$A,"AVG",'VISSIM Travel Time Outputs'!$B:$B,BE$9)),"-")</f>
        <v>-</v>
      </c>
      <c r="BF95" s="34" t="str">
        <f>IFERROR(TIME(0,0,AVERAGEIFS('VISSIM Travel Time Outputs'!$J:$J,'VISSIM Travel Time Outputs'!$D:$D,$D95,'VISSIM Travel Time Outputs'!$A:$A,"AVG",'VISSIM Travel Time Outputs'!$B:$B,BF$9)),"-")</f>
        <v>-</v>
      </c>
      <c r="BG95" s="34" t="str">
        <f>IFERROR(TIME(0,0,AVERAGEIFS('VISSIM Travel Time Outputs'!$J:$J,'VISSIM Travel Time Outputs'!$D:$D,$D95,'VISSIM Travel Time Outputs'!$A:$A,"AVG",'VISSIM Travel Time Outputs'!$B:$B,BG$9)),"-")</f>
        <v>-</v>
      </c>
      <c r="BH95" s="34" t="str">
        <f>IFERROR(TIME(0,0,AVERAGEIFS('VISSIM Travel Time Outputs'!$J:$J,'VISSIM Travel Time Outputs'!$D:$D,$D95,'VISSIM Travel Time Outputs'!$A:$A,"AVG",'VISSIM Travel Time Outputs'!$B:$B,BH$9)),"-")</f>
        <v>-</v>
      </c>
      <c r="BI95" s="34" t="str">
        <f>IFERROR(TIME(0,0,AVERAGEIFS('VISSIM Travel Time Outputs'!$J:$J,'VISSIM Travel Time Outputs'!$D:$D,$D95,'VISSIM Travel Time Outputs'!$A:$A,"AVG",'VISSIM Travel Time Outputs'!$B:$B,BI$9)),"-")</f>
        <v>-</v>
      </c>
      <c r="BJ95" s="34" t="str">
        <f>IFERROR(TIME(0,0,AVERAGEIFS('VISSIM Travel Time Outputs'!$J:$J,'VISSIM Travel Time Outputs'!$D:$D,$D95,'VISSIM Travel Time Outputs'!$A:$A,"AVG",'VISSIM Travel Time Outputs'!$B:$B,BJ$9)),"-")</f>
        <v>-</v>
      </c>
      <c r="BK95" s="134" t="str">
        <f>IFERROR(TIME(0,0,AVERAGEIFS('VISSIM Travel Time Outputs'!$J:$J,'VISSIM Travel Time Outputs'!$D:$D,$D95,'VISSIM Travel Time Outputs'!$A:$A,"AVG",'VISSIM Travel Time Outputs'!$B:$B,BK$9)),"-")</f>
        <v>-</v>
      </c>
      <c r="BL95" s="126"/>
      <c r="BM95" s="323" t="str">
        <f>IFERROR(AVERAGEIFS('VISSIM Travel Time Outputs'!$G:$G,'VISSIM Travel Time Outputs'!$D:$D,$D95,'VISSIM Travel Time Outputs'!$A:$A,"AVG",'VISSIM Travel Time Outputs'!$B:$B,BM$9),"-")</f>
        <v>-</v>
      </c>
      <c r="BN95" s="324" t="str">
        <f>IFERROR(AVERAGEIFS('VISSIM Travel Time Outputs'!$G:$G,'VISSIM Travel Time Outputs'!$D:$D,$D95,'VISSIM Travel Time Outputs'!$A:$A,"AVG",'VISSIM Travel Time Outputs'!$B:$B,BN$9),"-")</f>
        <v>-</v>
      </c>
      <c r="BO95" s="324" t="str">
        <f>IFERROR(AVERAGEIFS('VISSIM Travel Time Outputs'!$G:$G,'VISSIM Travel Time Outputs'!$D:$D,$D95,'VISSIM Travel Time Outputs'!$A:$A,"AVG",'VISSIM Travel Time Outputs'!$B:$B,BO$9),"-")</f>
        <v>-</v>
      </c>
      <c r="BP95" s="324" t="str">
        <f>IFERROR(AVERAGEIFS('VISSIM Travel Time Outputs'!$G:$G,'VISSIM Travel Time Outputs'!$D:$D,$D95,'VISSIM Travel Time Outputs'!$A:$A,"AVG",'VISSIM Travel Time Outputs'!$B:$B,BP$9),"-")</f>
        <v>-</v>
      </c>
      <c r="BQ95" s="324" t="str">
        <f>IFERROR(AVERAGEIFS('VISSIM Travel Time Outputs'!$G:$G,'VISSIM Travel Time Outputs'!$D:$D,$D95,'VISSIM Travel Time Outputs'!$A:$A,"AVG",'VISSIM Travel Time Outputs'!$B:$B,BQ$9),"-")</f>
        <v>-</v>
      </c>
      <c r="BR95" s="324" t="str">
        <f>IFERROR(AVERAGEIFS('VISSIM Travel Time Outputs'!$G:$G,'VISSIM Travel Time Outputs'!$D:$D,$D95,'VISSIM Travel Time Outputs'!$A:$A,"AVG",'VISSIM Travel Time Outputs'!$B:$B,BR$9),"-")</f>
        <v>-</v>
      </c>
      <c r="BS95" s="324" t="str">
        <f>IFERROR(AVERAGEIFS('VISSIM Travel Time Outputs'!$G:$G,'VISSIM Travel Time Outputs'!$D:$D,$D95,'VISSIM Travel Time Outputs'!$A:$A,"AVG",'VISSIM Travel Time Outputs'!$B:$B,BS$9),"-")</f>
        <v>-</v>
      </c>
      <c r="BT95" s="324" t="str">
        <f>IFERROR(AVERAGEIFS('VISSIM Travel Time Outputs'!$G:$G,'VISSIM Travel Time Outputs'!$D:$D,$D95,'VISSIM Travel Time Outputs'!$A:$A,"AVG",'VISSIM Travel Time Outputs'!$B:$B,BT$9),"-")</f>
        <v>-</v>
      </c>
      <c r="BU95" s="324" t="str">
        <f>IFERROR(AVERAGEIFS('VISSIM Travel Time Outputs'!$G:$G,'VISSIM Travel Time Outputs'!$D:$D,$D95,'VISSIM Travel Time Outputs'!$A:$A,"AVG",'VISSIM Travel Time Outputs'!$B:$B,BU$9),"-")</f>
        <v>-</v>
      </c>
      <c r="BV95" s="324" t="str">
        <f>IFERROR(AVERAGEIFS('VISSIM Travel Time Outputs'!$G:$G,'VISSIM Travel Time Outputs'!$D:$D,$D95,'VISSIM Travel Time Outputs'!$A:$A,"AVG",'VISSIM Travel Time Outputs'!$B:$B,BV$9),"-")</f>
        <v>-</v>
      </c>
      <c r="BW95" s="324" t="str">
        <f>IFERROR(AVERAGEIFS('VISSIM Travel Time Outputs'!$G:$G,'VISSIM Travel Time Outputs'!$D:$D,$D95,'VISSIM Travel Time Outputs'!$A:$A,"AVG",'VISSIM Travel Time Outputs'!$B:$B,BW$9),"-")</f>
        <v>-</v>
      </c>
      <c r="BX95" s="324" t="str">
        <f>IFERROR(AVERAGEIFS('VISSIM Travel Time Outputs'!$G:$G,'VISSIM Travel Time Outputs'!$D:$D,$D95,'VISSIM Travel Time Outputs'!$A:$A,"AVG",'VISSIM Travel Time Outputs'!$B:$B,BX$9),"-")</f>
        <v>-</v>
      </c>
      <c r="BY95" s="324" t="str">
        <f>IFERROR(AVERAGEIFS('VISSIM Travel Time Outputs'!$G:$G,'VISSIM Travel Time Outputs'!$D:$D,$D95,'VISSIM Travel Time Outputs'!$A:$A,"AVG",'VISSIM Travel Time Outputs'!$B:$B,BY$9),"-")</f>
        <v>-</v>
      </c>
      <c r="BZ95" s="324" t="str">
        <f>IFERROR(AVERAGEIFS('VISSIM Travel Time Outputs'!$G:$G,'VISSIM Travel Time Outputs'!$D:$D,$D95,'VISSIM Travel Time Outputs'!$A:$A,"AVG",'VISSIM Travel Time Outputs'!$B:$B,BZ$9),"-")</f>
        <v>-</v>
      </c>
      <c r="CA95" s="324" t="str">
        <f>IFERROR(AVERAGEIFS('VISSIM Travel Time Outputs'!$G:$G,'VISSIM Travel Time Outputs'!$D:$D,$D95,'VISSIM Travel Time Outputs'!$A:$A,"AVG",'VISSIM Travel Time Outputs'!$B:$B,CA$9),"-")</f>
        <v>-</v>
      </c>
      <c r="CB95" s="325" t="str">
        <f>IFERROR(AVERAGEIFS('VISSIM Travel Time Outputs'!$G:$G,'VISSIM Travel Time Outputs'!$D:$D,$D95,'VISSIM Travel Time Outputs'!$A:$A,"AVG",'VISSIM Travel Time Outputs'!$B:$B,CB$9),"-")</f>
        <v>-</v>
      </c>
      <c r="CC95" s="254"/>
      <c r="CD95" s="209" t="str">
        <f t="shared" si="38"/>
        <v>--</v>
      </c>
      <c r="CE95" s="354" t="str">
        <f t="shared" si="39"/>
        <v>--</v>
      </c>
      <c r="CF95" s="325">
        <f t="shared" si="40"/>
        <v>0</v>
      </c>
      <c r="CG95" s="331"/>
      <c r="CH95" s="209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134"/>
      <c r="CX95" s="331"/>
      <c r="CY95" s="323"/>
      <c r="CZ95" s="324"/>
      <c r="DA95" s="324"/>
      <c r="DB95" s="324"/>
      <c r="DC95" s="324"/>
      <c r="DD95" s="324"/>
      <c r="DE95" s="324"/>
      <c r="DF95" s="324"/>
      <c r="DG95" s="324"/>
      <c r="DH95" s="324"/>
      <c r="DI95" s="324"/>
      <c r="DJ95" s="324"/>
      <c r="DK95" s="324"/>
      <c r="DL95" s="324"/>
      <c r="DM95" s="324"/>
      <c r="DN95" s="325"/>
      <c r="DO95" s="331"/>
      <c r="DP95" s="209" t="str">
        <f t="shared" si="41"/>
        <v>--</v>
      </c>
      <c r="DQ95" s="354" t="str">
        <f t="shared" si="42"/>
        <v>--</v>
      </c>
      <c r="DR95" s="325">
        <f t="shared" si="43"/>
        <v>0</v>
      </c>
      <c r="DS95" s="255"/>
      <c r="DT95" s="209" t="str">
        <f>IFERROR(TIME(0,0,AVERAGEIFS('VISSIM Travel Time Outputs'!$K:$K,'VISSIM Travel Time Outputs'!$D:$D,$D95,'VISSIM Travel Time Outputs'!$A:$A,"AVG",'VISSIM Travel Time Outputs'!$B:$B,DT$9)),"-")</f>
        <v>-</v>
      </c>
      <c r="DU95" s="34" t="str">
        <f>IFERROR(TIME(0,0,AVERAGEIFS('VISSIM Travel Time Outputs'!$K:$K,'VISSIM Travel Time Outputs'!$D:$D,$D95,'VISSIM Travel Time Outputs'!$A:$A,"AVG",'VISSIM Travel Time Outputs'!$B:$B,DU$9)),"-")</f>
        <v>-</v>
      </c>
      <c r="DV95" s="34" t="str">
        <f>IFERROR(TIME(0,0,AVERAGEIFS('VISSIM Travel Time Outputs'!$K:$K,'VISSIM Travel Time Outputs'!$D:$D,$D95,'VISSIM Travel Time Outputs'!$A:$A,"AVG",'VISSIM Travel Time Outputs'!$B:$B,DV$9)),"-")</f>
        <v>-</v>
      </c>
      <c r="DW95" s="34" t="str">
        <f>IFERROR(TIME(0,0,AVERAGEIFS('VISSIM Travel Time Outputs'!$K:$K,'VISSIM Travel Time Outputs'!$D:$D,$D95,'VISSIM Travel Time Outputs'!$A:$A,"AVG",'VISSIM Travel Time Outputs'!$B:$B,DW$9)),"-")</f>
        <v>-</v>
      </c>
      <c r="DX95" s="34" t="str">
        <f>IFERROR(TIME(0,0,AVERAGEIFS('VISSIM Travel Time Outputs'!$K:$K,'VISSIM Travel Time Outputs'!$D:$D,$D95,'VISSIM Travel Time Outputs'!$A:$A,"AVG",'VISSIM Travel Time Outputs'!$B:$B,DX$9)),"-")</f>
        <v>-</v>
      </c>
      <c r="DY95" s="34" t="str">
        <f>IFERROR(TIME(0,0,AVERAGEIFS('VISSIM Travel Time Outputs'!$K:$K,'VISSIM Travel Time Outputs'!$D:$D,$D95,'VISSIM Travel Time Outputs'!$A:$A,"AVG",'VISSIM Travel Time Outputs'!$B:$B,DY$9)),"-")</f>
        <v>-</v>
      </c>
      <c r="DZ95" s="34" t="str">
        <f>IFERROR(TIME(0,0,AVERAGEIFS('VISSIM Travel Time Outputs'!$K:$K,'VISSIM Travel Time Outputs'!$D:$D,$D95,'VISSIM Travel Time Outputs'!$A:$A,"AVG",'VISSIM Travel Time Outputs'!$B:$B,DZ$9)),"-")</f>
        <v>-</v>
      </c>
      <c r="EA95" s="34" t="str">
        <f>IFERROR(TIME(0,0,AVERAGEIFS('VISSIM Travel Time Outputs'!$K:$K,'VISSIM Travel Time Outputs'!$D:$D,$D95,'VISSIM Travel Time Outputs'!$A:$A,"AVG",'VISSIM Travel Time Outputs'!$B:$B,EA$9)),"-")</f>
        <v>-</v>
      </c>
      <c r="EB95" s="34" t="str">
        <f>IFERROR(TIME(0,0,AVERAGEIFS('VISSIM Travel Time Outputs'!$K:$K,'VISSIM Travel Time Outputs'!$D:$D,$D95,'VISSIM Travel Time Outputs'!$A:$A,"AVG",'VISSIM Travel Time Outputs'!$B:$B,EB$9)),"-")</f>
        <v>-</v>
      </c>
      <c r="EC95" s="34" t="str">
        <f>IFERROR(TIME(0,0,AVERAGEIFS('VISSIM Travel Time Outputs'!$K:$K,'VISSIM Travel Time Outputs'!$D:$D,$D95,'VISSIM Travel Time Outputs'!$A:$A,"AVG",'VISSIM Travel Time Outputs'!$B:$B,EC$9)),"-")</f>
        <v>-</v>
      </c>
      <c r="ED95" s="34" t="str">
        <f>IFERROR(TIME(0,0,AVERAGEIFS('VISSIM Travel Time Outputs'!$K:$K,'VISSIM Travel Time Outputs'!$D:$D,$D95,'VISSIM Travel Time Outputs'!$A:$A,"AVG",'VISSIM Travel Time Outputs'!$B:$B,ED$9)),"-")</f>
        <v>-</v>
      </c>
      <c r="EE95" s="34" t="str">
        <f>IFERROR(TIME(0,0,AVERAGEIFS('VISSIM Travel Time Outputs'!$K:$K,'VISSIM Travel Time Outputs'!$D:$D,$D95,'VISSIM Travel Time Outputs'!$A:$A,"AVG",'VISSIM Travel Time Outputs'!$B:$B,EE$9)),"-")</f>
        <v>-</v>
      </c>
      <c r="EF95" s="34" t="str">
        <f>IFERROR(TIME(0,0,AVERAGEIFS('VISSIM Travel Time Outputs'!$K:$K,'VISSIM Travel Time Outputs'!$D:$D,$D95,'VISSIM Travel Time Outputs'!$A:$A,"AVG",'VISSIM Travel Time Outputs'!$B:$B,EF$9)),"-")</f>
        <v>-</v>
      </c>
      <c r="EG95" s="34" t="str">
        <f>IFERROR(TIME(0,0,AVERAGEIFS('VISSIM Travel Time Outputs'!$K:$K,'VISSIM Travel Time Outputs'!$D:$D,$D95,'VISSIM Travel Time Outputs'!$A:$A,"AVG",'VISSIM Travel Time Outputs'!$B:$B,EG$9)),"-")</f>
        <v>-</v>
      </c>
      <c r="EH95" s="34" t="str">
        <f>IFERROR(TIME(0,0,AVERAGEIFS('VISSIM Travel Time Outputs'!$K:$K,'VISSIM Travel Time Outputs'!$D:$D,$D95,'VISSIM Travel Time Outputs'!$A:$A,"AVG",'VISSIM Travel Time Outputs'!$B:$B,EH$9)),"-")</f>
        <v>-</v>
      </c>
      <c r="EI95" s="134" t="str">
        <f>IFERROR(TIME(0,0,AVERAGEIFS('VISSIM Travel Time Outputs'!$K:$K,'VISSIM Travel Time Outputs'!$D:$D,$D95,'VISSIM Travel Time Outputs'!$A:$A,"AVG",'VISSIM Travel Time Outputs'!$B:$B,EI$9)),"-")</f>
        <v>-</v>
      </c>
      <c r="EJ95" s="126"/>
      <c r="EK95" s="323" t="str">
        <f>IFERROR(AVERAGEIFS('VISSIM Travel Time Outputs'!$H:$H,'VISSIM Travel Time Outputs'!$D:$D,$D95,'VISSIM Travel Time Outputs'!$A:$A,"AVG",'VISSIM Travel Time Outputs'!$B:$B,EK$9),"-")</f>
        <v>-</v>
      </c>
      <c r="EL95" s="324" t="str">
        <f>IFERROR(AVERAGEIFS('VISSIM Travel Time Outputs'!$H:$H,'VISSIM Travel Time Outputs'!$D:$D,$D95,'VISSIM Travel Time Outputs'!$A:$A,"AVG",'VISSIM Travel Time Outputs'!$B:$B,EL$9),"-")</f>
        <v>-</v>
      </c>
      <c r="EM95" s="324" t="str">
        <f>IFERROR(AVERAGEIFS('VISSIM Travel Time Outputs'!$H:$H,'VISSIM Travel Time Outputs'!$D:$D,$D95,'VISSIM Travel Time Outputs'!$A:$A,"AVG",'VISSIM Travel Time Outputs'!$B:$B,EM$9),"-")</f>
        <v>-</v>
      </c>
      <c r="EN95" s="324" t="str">
        <f>IFERROR(AVERAGEIFS('VISSIM Travel Time Outputs'!$H:$H,'VISSIM Travel Time Outputs'!$D:$D,$D95,'VISSIM Travel Time Outputs'!$A:$A,"AVG",'VISSIM Travel Time Outputs'!$B:$B,EN$9),"-")</f>
        <v>-</v>
      </c>
      <c r="EO95" s="324" t="str">
        <f>IFERROR(AVERAGEIFS('VISSIM Travel Time Outputs'!$H:$H,'VISSIM Travel Time Outputs'!$D:$D,$D95,'VISSIM Travel Time Outputs'!$A:$A,"AVG",'VISSIM Travel Time Outputs'!$B:$B,EO$9),"-")</f>
        <v>-</v>
      </c>
      <c r="EP95" s="324" t="str">
        <f>IFERROR(AVERAGEIFS('VISSIM Travel Time Outputs'!$H:$H,'VISSIM Travel Time Outputs'!$D:$D,$D95,'VISSIM Travel Time Outputs'!$A:$A,"AVG",'VISSIM Travel Time Outputs'!$B:$B,EP$9),"-")</f>
        <v>-</v>
      </c>
      <c r="EQ95" s="324" t="str">
        <f>IFERROR(AVERAGEIFS('VISSIM Travel Time Outputs'!$H:$H,'VISSIM Travel Time Outputs'!$D:$D,$D95,'VISSIM Travel Time Outputs'!$A:$A,"AVG",'VISSIM Travel Time Outputs'!$B:$B,EQ$9),"-")</f>
        <v>-</v>
      </c>
      <c r="ER95" s="324" t="str">
        <f>IFERROR(AVERAGEIFS('VISSIM Travel Time Outputs'!$H:$H,'VISSIM Travel Time Outputs'!$D:$D,$D95,'VISSIM Travel Time Outputs'!$A:$A,"AVG",'VISSIM Travel Time Outputs'!$B:$B,ER$9),"-")</f>
        <v>-</v>
      </c>
      <c r="ES95" s="324" t="str">
        <f>IFERROR(AVERAGEIFS('VISSIM Travel Time Outputs'!$H:$H,'VISSIM Travel Time Outputs'!$D:$D,$D95,'VISSIM Travel Time Outputs'!$A:$A,"AVG",'VISSIM Travel Time Outputs'!$B:$B,ES$9),"-")</f>
        <v>-</v>
      </c>
      <c r="ET95" s="324" t="str">
        <f>IFERROR(AVERAGEIFS('VISSIM Travel Time Outputs'!$H:$H,'VISSIM Travel Time Outputs'!$D:$D,$D95,'VISSIM Travel Time Outputs'!$A:$A,"AVG",'VISSIM Travel Time Outputs'!$B:$B,ET$9),"-")</f>
        <v>-</v>
      </c>
      <c r="EU95" s="324" t="str">
        <f>IFERROR(AVERAGEIFS('VISSIM Travel Time Outputs'!$H:$H,'VISSIM Travel Time Outputs'!$D:$D,$D95,'VISSIM Travel Time Outputs'!$A:$A,"AVG",'VISSIM Travel Time Outputs'!$B:$B,EU$9),"-")</f>
        <v>-</v>
      </c>
      <c r="EV95" s="324" t="str">
        <f>IFERROR(AVERAGEIFS('VISSIM Travel Time Outputs'!$H:$H,'VISSIM Travel Time Outputs'!$D:$D,$D95,'VISSIM Travel Time Outputs'!$A:$A,"AVG",'VISSIM Travel Time Outputs'!$B:$B,EV$9),"-")</f>
        <v>-</v>
      </c>
      <c r="EW95" s="324" t="str">
        <f>IFERROR(AVERAGEIFS('VISSIM Travel Time Outputs'!$H:$H,'VISSIM Travel Time Outputs'!$D:$D,$D95,'VISSIM Travel Time Outputs'!$A:$A,"AVG",'VISSIM Travel Time Outputs'!$B:$B,EW$9),"-")</f>
        <v>-</v>
      </c>
      <c r="EX95" s="324" t="str">
        <f>IFERROR(AVERAGEIFS('VISSIM Travel Time Outputs'!$H:$H,'VISSIM Travel Time Outputs'!$D:$D,$D95,'VISSIM Travel Time Outputs'!$A:$A,"AVG",'VISSIM Travel Time Outputs'!$B:$B,EX$9),"-")</f>
        <v>-</v>
      </c>
      <c r="EY95" s="324" t="str">
        <f>IFERROR(AVERAGEIFS('VISSIM Travel Time Outputs'!$H:$H,'VISSIM Travel Time Outputs'!$D:$D,$D95,'VISSIM Travel Time Outputs'!$A:$A,"AVG",'VISSIM Travel Time Outputs'!$B:$B,EY$9),"-")</f>
        <v>-</v>
      </c>
      <c r="EZ95" s="325" t="str">
        <f>IFERROR(AVERAGEIFS('VISSIM Travel Time Outputs'!$H:$H,'VISSIM Travel Time Outputs'!$D:$D,$D95,'VISSIM Travel Time Outputs'!$A:$A,"AVG",'VISSIM Travel Time Outputs'!$B:$B,EZ$9),"-")</f>
        <v>-</v>
      </c>
      <c r="FA95" s="254"/>
      <c r="FB95" s="209" t="str">
        <f t="shared" si="44"/>
        <v>--</v>
      </c>
      <c r="FC95" s="354" t="str">
        <f t="shared" si="45"/>
        <v>--</v>
      </c>
      <c r="FD95" s="325">
        <f t="shared" si="46"/>
        <v>0</v>
      </c>
      <c r="FE95" s="331"/>
      <c r="FF95" s="209" t="str">
        <f>IFERROR(GETPIVOTDATA("Average of TRAVTM(40)",#REF!,"TIMEINT",FF$9,"VEHICLETRAVELTIMEMEASUREMENT",$D95)/3600/24,"--")</f>
        <v>--</v>
      </c>
      <c r="FG95" s="34" t="str">
        <f>IFERROR(GETPIVOTDATA("Average of TRAVTM(40)",#REF!,"TIMEINT",FG$9,"VEHICLETRAVELTIMEMEASUREMENT",$D95)/3600/24,"--")</f>
        <v>--</v>
      </c>
      <c r="FH95" s="34" t="str">
        <f>IFERROR(GETPIVOTDATA("Average of TRAVTM(40)",#REF!,"TIMEINT",FH$9,"VEHICLETRAVELTIMEMEASUREMENT",$D95)/3600/24,"--")</f>
        <v>--</v>
      </c>
      <c r="FI95" s="34" t="str">
        <f>IFERROR(GETPIVOTDATA("Average of TRAVTM(40)",#REF!,"TIMEINT",FI$9,"VEHICLETRAVELTIMEMEASUREMENT",$D95)/3600/24,"--")</f>
        <v>--</v>
      </c>
      <c r="FJ95" s="34" t="str">
        <f>IFERROR(GETPIVOTDATA("Average of TRAVTM(40)",#REF!,"TIMEINT",FJ$9,"VEHICLETRAVELTIMEMEASUREMENT",$D95)/3600/24,"--")</f>
        <v>--</v>
      </c>
      <c r="FK95" s="34" t="str">
        <f>IFERROR(GETPIVOTDATA("Average of TRAVTM(40)",#REF!,"TIMEINT",FK$9,"VEHICLETRAVELTIMEMEASUREMENT",$D95)/3600/24,"--")</f>
        <v>--</v>
      </c>
      <c r="FL95" s="34" t="str">
        <f>IFERROR(GETPIVOTDATA("Average of TRAVTM(40)",#REF!,"TIMEINT",FL$9,"VEHICLETRAVELTIMEMEASUREMENT",$D95)/3600/24,"--")</f>
        <v>--</v>
      </c>
      <c r="FM95" s="34" t="str">
        <f>IFERROR(GETPIVOTDATA("Average of TRAVTM(40)",#REF!,"TIMEINT",FM$9,"VEHICLETRAVELTIMEMEASUREMENT",$D95)/3600/24,"--")</f>
        <v>--</v>
      </c>
      <c r="FN95" s="34" t="str">
        <f>IFERROR(GETPIVOTDATA("Average of TRAVTM(40)",#REF!,"TIMEINT",FN$9,"VEHICLETRAVELTIMEMEASUREMENT",$D95)/3600/24,"--")</f>
        <v>--</v>
      </c>
      <c r="FO95" s="34" t="str">
        <f>IFERROR(GETPIVOTDATA("Average of TRAVTM(40)",#REF!,"TIMEINT",FO$9,"VEHICLETRAVELTIMEMEASUREMENT",$D95)/3600/24,"--")</f>
        <v>--</v>
      </c>
      <c r="FP95" s="34" t="str">
        <f>IFERROR(GETPIVOTDATA("Average of TRAVTM(40)",#REF!,"TIMEINT",FP$9,"VEHICLETRAVELTIMEMEASUREMENT",$D95)/3600/24,"--")</f>
        <v>--</v>
      </c>
      <c r="FQ95" s="34" t="str">
        <f>IFERROR(GETPIVOTDATA("Average of TRAVTM(40)",#REF!,"TIMEINT",FQ$9,"VEHICLETRAVELTIMEMEASUREMENT",$D95)/3600/24,"--")</f>
        <v>--</v>
      </c>
      <c r="FR95" s="34" t="str">
        <f>IFERROR(GETPIVOTDATA("Average of TRAVTM(40)",#REF!,"TIMEINT",FR$9,"VEHICLETRAVELTIMEMEASUREMENT",$D95)/3600/24,"--")</f>
        <v>--</v>
      </c>
      <c r="FS95" s="34" t="str">
        <f>IFERROR(GETPIVOTDATA("Average of TRAVTM(40)",#REF!,"TIMEINT",FS$9,"VEHICLETRAVELTIMEMEASUREMENT",$D95)/3600/24,"--")</f>
        <v>--</v>
      </c>
      <c r="FT95" s="34" t="str">
        <f>IFERROR(GETPIVOTDATA("Average of TRAVTM(40)",#REF!,"TIMEINT",FT$9,"VEHICLETRAVELTIMEMEASUREMENT",$D95)/3600/24,"--")</f>
        <v>--</v>
      </c>
      <c r="FU95" s="134" t="str">
        <f>IFERROR(GETPIVOTDATA("Average of TRAVTM(40)",#REF!,"TIMEINT",FU$9,"VEHICLETRAVELTIMEMEASUREMENT",$D95)/3600/24,"--")</f>
        <v>--</v>
      </c>
      <c r="FV95" s="331"/>
      <c r="FW95" s="323" t="str">
        <f>IFERROR(GETPIVOTDATA("Average of VEHS(40)",#REF!,"TIMEINT",FW$9,"VEHICLETRAVELTIMEMEASUREMENT",$D95),"--")</f>
        <v>--</v>
      </c>
      <c r="FX95" s="324" t="str">
        <f>IFERROR(GETPIVOTDATA("Average of VEHS(40)",#REF!,"TIMEINT",FX$9,"VEHICLETRAVELTIMEMEASUREMENT",$D95),"--")</f>
        <v>--</v>
      </c>
      <c r="FY95" s="324" t="str">
        <f>IFERROR(GETPIVOTDATA("Average of VEHS(40)",#REF!,"TIMEINT",FY$9,"VEHICLETRAVELTIMEMEASUREMENT",$D95),"--")</f>
        <v>--</v>
      </c>
      <c r="FZ95" s="324" t="str">
        <f>IFERROR(GETPIVOTDATA("Average of VEHS(40)",#REF!,"TIMEINT",FZ$9,"VEHICLETRAVELTIMEMEASUREMENT",$D95),"--")</f>
        <v>--</v>
      </c>
      <c r="GA95" s="324" t="str">
        <f>IFERROR(GETPIVOTDATA("Average of VEHS(40)",#REF!,"TIMEINT",GA$9,"VEHICLETRAVELTIMEMEASUREMENT",$D95),"--")</f>
        <v>--</v>
      </c>
      <c r="GB95" s="324" t="str">
        <f>IFERROR(GETPIVOTDATA("Average of VEHS(40)",#REF!,"TIMEINT",GB$9,"VEHICLETRAVELTIMEMEASUREMENT",$D95),"--")</f>
        <v>--</v>
      </c>
      <c r="GC95" s="324" t="str">
        <f>IFERROR(GETPIVOTDATA("Average of VEHS(40)",#REF!,"TIMEINT",GC$9,"VEHICLETRAVELTIMEMEASUREMENT",$D95),"--")</f>
        <v>--</v>
      </c>
      <c r="GD95" s="324" t="str">
        <f>IFERROR(GETPIVOTDATA("Average of VEHS(40)",#REF!,"TIMEINT",GD$9,"VEHICLETRAVELTIMEMEASUREMENT",$D95),"--")</f>
        <v>--</v>
      </c>
      <c r="GE95" s="324" t="str">
        <f>IFERROR(GETPIVOTDATA("Average of VEHS(40)",#REF!,"TIMEINT",GE$9,"VEHICLETRAVELTIMEMEASUREMENT",$D95),"--")</f>
        <v>--</v>
      </c>
      <c r="GF95" s="324" t="str">
        <f>IFERROR(GETPIVOTDATA("Average of VEHS(40)",#REF!,"TIMEINT",GF$9,"VEHICLETRAVELTIMEMEASUREMENT",$D95),"--")</f>
        <v>--</v>
      </c>
      <c r="GG95" s="324" t="str">
        <f>IFERROR(GETPIVOTDATA("Average of VEHS(40)",#REF!,"TIMEINT",GG$9,"VEHICLETRAVELTIMEMEASUREMENT",$D95),"--")</f>
        <v>--</v>
      </c>
      <c r="GH95" s="324" t="str">
        <f>IFERROR(GETPIVOTDATA("Average of VEHS(40)",#REF!,"TIMEINT",GH$9,"VEHICLETRAVELTIMEMEASUREMENT",$D95),"--")</f>
        <v>--</v>
      </c>
      <c r="GI95" s="324" t="str">
        <f>IFERROR(GETPIVOTDATA("Average of VEHS(40)",#REF!,"TIMEINT",GI$9,"VEHICLETRAVELTIMEMEASUREMENT",$D95),"--")</f>
        <v>--</v>
      </c>
      <c r="GJ95" s="324" t="str">
        <f>IFERROR(GETPIVOTDATA("Average of VEHS(40)",#REF!,"TIMEINT",GJ$9,"VEHICLETRAVELTIMEMEASUREMENT",$D95),"--")</f>
        <v>--</v>
      </c>
      <c r="GK95" s="324" t="str">
        <f>IFERROR(GETPIVOTDATA("Average of VEHS(40)",#REF!,"TIMEINT",GK$9,"VEHICLETRAVELTIMEMEASUREMENT",$D95),"--")</f>
        <v>--</v>
      </c>
      <c r="GL95" s="325" t="str">
        <f>IFERROR(GETPIVOTDATA("Average of VEHS(40)",#REF!,"TIMEINT",GL$9,"VEHICLETRAVELTIMEMEASUREMENT",$D95),"--")</f>
        <v>--</v>
      </c>
      <c r="GM95" s="331"/>
      <c r="GN95" s="209" t="str">
        <f t="shared" si="47"/>
        <v>--</v>
      </c>
      <c r="GO95" s="354" t="str">
        <f t="shared" si="48"/>
        <v>--</v>
      </c>
      <c r="GP95" s="325">
        <f t="shared" si="49"/>
        <v>0</v>
      </c>
      <c r="GQ95" s="331"/>
      <c r="GR95" s="209" t="str">
        <f>IFERROR(GETPIVOTDATA("Average of TRAVTM(60)",#REF!,"TIMEINT",GR$9,"VEHICLETRAVELTIMEMEASUREMENT",$D95)/3600/24,"--")</f>
        <v>--</v>
      </c>
      <c r="GS95" s="34" t="str">
        <f>IFERROR(GETPIVOTDATA("Average of TRAVTM(60)",#REF!,"TIMEINT",GS$9,"VEHICLETRAVELTIMEMEASUREMENT",$D95)/3600/24,"--")</f>
        <v>--</v>
      </c>
      <c r="GT95" s="34" t="str">
        <f>IFERROR(GETPIVOTDATA("Average of TRAVTM(60)",#REF!,"TIMEINT",GT$9,"VEHICLETRAVELTIMEMEASUREMENT",$D95)/3600/24,"--")</f>
        <v>--</v>
      </c>
      <c r="GU95" s="34" t="str">
        <f>IFERROR(GETPIVOTDATA("Average of TRAVTM(60)",#REF!,"TIMEINT",GU$9,"VEHICLETRAVELTIMEMEASUREMENT",$D95)/3600/24,"--")</f>
        <v>--</v>
      </c>
      <c r="GV95" s="34" t="str">
        <f>IFERROR(GETPIVOTDATA("Average of TRAVTM(60)",#REF!,"TIMEINT",GV$9,"VEHICLETRAVELTIMEMEASUREMENT",$D95)/3600/24,"--")</f>
        <v>--</v>
      </c>
      <c r="GW95" s="34" t="str">
        <f>IFERROR(GETPIVOTDATA("Average of TRAVTM(60)",#REF!,"TIMEINT",GW$9,"VEHICLETRAVELTIMEMEASUREMENT",$D95)/3600/24,"--")</f>
        <v>--</v>
      </c>
      <c r="GX95" s="34" t="str">
        <f>IFERROR(GETPIVOTDATA("Average of TRAVTM(60)",#REF!,"TIMEINT",GX$9,"VEHICLETRAVELTIMEMEASUREMENT",$D95)/3600/24,"--")</f>
        <v>--</v>
      </c>
      <c r="GY95" s="34" t="str">
        <f>IFERROR(GETPIVOTDATA("Average of TRAVTM(60)",#REF!,"TIMEINT",GY$9,"VEHICLETRAVELTIMEMEASUREMENT",$D95)/3600/24,"--")</f>
        <v>--</v>
      </c>
      <c r="GZ95" s="34" t="str">
        <f>IFERROR(GETPIVOTDATA("Average of TRAVTM(60)",#REF!,"TIMEINT",GZ$9,"VEHICLETRAVELTIMEMEASUREMENT",$D95)/3600/24,"--")</f>
        <v>--</v>
      </c>
      <c r="HA95" s="34" t="str">
        <f>IFERROR(GETPIVOTDATA("Average of TRAVTM(60)",#REF!,"TIMEINT",HA$9,"VEHICLETRAVELTIMEMEASUREMENT",$D95)/3600/24,"--")</f>
        <v>--</v>
      </c>
      <c r="HB95" s="34" t="str">
        <f>IFERROR(GETPIVOTDATA("Average of TRAVTM(60)",#REF!,"TIMEINT",HB$9,"VEHICLETRAVELTIMEMEASUREMENT",$D95)/3600/24,"--")</f>
        <v>--</v>
      </c>
      <c r="HC95" s="34" t="str">
        <f>IFERROR(GETPIVOTDATA("Average of TRAVTM(60)",#REF!,"TIMEINT",HC$9,"VEHICLETRAVELTIMEMEASUREMENT",$D95)/3600/24,"--")</f>
        <v>--</v>
      </c>
      <c r="HD95" s="34" t="str">
        <f>IFERROR(GETPIVOTDATA("Average of TRAVTM(60)",#REF!,"TIMEINT",HD$9,"VEHICLETRAVELTIMEMEASUREMENT",$D95)/3600/24,"--")</f>
        <v>--</v>
      </c>
      <c r="HE95" s="34" t="str">
        <f>IFERROR(GETPIVOTDATA("Average of TRAVTM(60)",#REF!,"TIMEINT",HE$9,"VEHICLETRAVELTIMEMEASUREMENT",$D95)/3600/24,"--")</f>
        <v>--</v>
      </c>
      <c r="HF95" s="34" t="str">
        <f>IFERROR(GETPIVOTDATA("Average of TRAVTM(60)",#REF!,"TIMEINT",HF$9,"VEHICLETRAVELTIMEMEASUREMENT",$D95)/3600/24,"--")</f>
        <v>--</v>
      </c>
      <c r="HG95" s="134" t="str">
        <f>IFERROR(GETPIVOTDATA("Average of TRAVTM(60)",#REF!,"TIMEINT",HG$9,"VEHICLETRAVELTIMEMEASUREMENT",$D95)/3600/24,"--")</f>
        <v>--</v>
      </c>
      <c r="HH95" s="331"/>
      <c r="HI95" s="323" t="str">
        <f>IFERROR(GETPIVOTDATA("Average of VEHS(60)",#REF!,"TIMEINT",HI$9,"VEHICLETRAVELTIMEMEASUREMENT",$D95),"--")</f>
        <v>--</v>
      </c>
      <c r="HJ95" s="324" t="str">
        <f>IFERROR(GETPIVOTDATA("Average of VEHS(60)",#REF!,"TIMEINT",HJ$9,"VEHICLETRAVELTIMEMEASUREMENT",$D95),"--")</f>
        <v>--</v>
      </c>
      <c r="HK95" s="324" t="str">
        <f>IFERROR(GETPIVOTDATA("Average of VEHS(60)",#REF!,"TIMEINT",HK$9,"VEHICLETRAVELTIMEMEASUREMENT",$D95),"--")</f>
        <v>--</v>
      </c>
      <c r="HL95" s="324" t="str">
        <f>IFERROR(GETPIVOTDATA("Average of VEHS(60)",#REF!,"TIMEINT",HL$9,"VEHICLETRAVELTIMEMEASUREMENT",$D95),"--")</f>
        <v>--</v>
      </c>
      <c r="HM95" s="324" t="str">
        <f>IFERROR(GETPIVOTDATA("Average of VEHS(60)",#REF!,"TIMEINT",HM$9,"VEHICLETRAVELTIMEMEASUREMENT",$D95),"--")</f>
        <v>--</v>
      </c>
      <c r="HN95" s="324" t="str">
        <f>IFERROR(GETPIVOTDATA("Average of VEHS(60)",#REF!,"TIMEINT",HN$9,"VEHICLETRAVELTIMEMEASUREMENT",$D95),"--")</f>
        <v>--</v>
      </c>
      <c r="HO95" s="324" t="str">
        <f>IFERROR(GETPIVOTDATA("Average of VEHS(60)",#REF!,"TIMEINT",HO$9,"VEHICLETRAVELTIMEMEASUREMENT",$D95),"--")</f>
        <v>--</v>
      </c>
      <c r="HP95" s="324" t="str">
        <f>IFERROR(GETPIVOTDATA("Average of VEHS(60)",#REF!,"TIMEINT",HP$9,"VEHICLETRAVELTIMEMEASUREMENT",$D95),"--")</f>
        <v>--</v>
      </c>
      <c r="HQ95" s="324" t="str">
        <f>IFERROR(GETPIVOTDATA("Average of VEHS(60)",#REF!,"TIMEINT",HQ$9,"VEHICLETRAVELTIMEMEASUREMENT",$D95),"--")</f>
        <v>--</v>
      </c>
      <c r="HR95" s="324" t="str">
        <f>IFERROR(GETPIVOTDATA("Average of VEHS(60)",#REF!,"TIMEINT",HR$9,"VEHICLETRAVELTIMEMEASUREMENT",$D95),"--")</f>
        <v>--</v>
      </c>
      <c r="HS95" s="324" t="str">
        <f>IFERROR(GETPIVOTDATA("Average of VEHS(60)",#REF!,"TIMEINT",HS$9,"VEHICLETRAVELTIMEMEASUREMENT",$D95),"--")</f>
        <v>--</v>
      </c>
      <c r="HT95" s="324" t="str">
        <f>IFERROR(GETPIVOTDATA("Average of VEHS(60)",#REF!,"TIMEINT",HT$9,"VEHICLETRAVELTIMEMEASUREMENT",$D95),"--")</f>
        <v>--</v>
      </c>
      <c r="HU95" s="324" t="str">
        <f>IFERROR(GETPIVOTDATA("Average of VEHS(60)",#REF!,"TIMEINT",HU$9,"VEHICLETRAVELTIMEMEASUREMENT",$D95),"--")</f>
        <v>--</v>
      </c>
      <c r="HV95" s="324" t="str">
        <f>IFERROR(GETPIVOTDATA("Average of VEHS(60)",#REF!,"TIMEINT",HV$9,"VEHICLETRAVELTIMEMEASUREMENT",$D95),"--")</f>
        <v>--</v>
      </c>
      <c r="HW95" s="324" t="str">
        <f>IFERROR(GETPIVOTDATA("Average of VEHS(60)",#REF!,"TIMEINT",HW$9,"VEHICLETRAVELTIMEMEASUREMENT",$D95),"--")</f>
        <v>--</v>
      </c>
      <c r="HX95" s="325" t="str">
        <f>IFERROR(GETPIVOTDATA("Average of VEHS(60)",#REF!,"TIMEINT",HX$9,"VEHICLETRAVELTIMEMEASUREMENT",$D95),"--")</f>
        <v>--</v>
      </c>
      <c r="HY95" s="331"/>
      <c r="HZ95" s="209" t="str">
        <f t="shared" si="50"/>
        <v>--</v>
      </c>
      <c r="IA95" s="354" t="str">
        <f t="shared" si="51"/>
        <v>--</v>
      </c>
      <c r="IB95" s="325">
        <f t="shared" si="52"/>
        <v>0</v>
      </c>
      <c r="IC95" s="638"/>
      <c r="ID95" s="323" t="str">
        <f>IFERROR(AVERAGEIFS('VISSIM Travel Time Outputs'!#REF!,'VISSIM Travel Time Outputs'!#REF!,$D95,'VISSIM Travel Time Outputs'!#REF!,"AVG",'VISSIM Travel Time Outputs'!#REF!,ID$9),"-")</f>
        <v>-</v>
      </c>
      <c r="IE95" s="324" t="str">
        <f>IFERROR(AVERAGEIFS('VISSIM Travel Time Outputs'!#REF!,'VISSIM Travel Time Outputs'!#REF!,$D95,'VISSIM Travel Time Outputs'!#REF!,"AVG",'VISSIM Travel Time Outputs'!#REF!,IE$9),"-")</f>
        <v>-</v>
      </c>
      <c r="IF95" s="324" t="str">
        <f>IFERROR(AVERAGEIFS('VISSIM Travel Time Outputs'!#REF!,'VISSIM Travel Time Outputs'!#REF!,$D95,'VISSIM Travel Time Outputs'!#REF!,"AVG",'VISSIM Travel Time Outputs'!#REF!,IF$9),"-")</f>
        <v>-</v>
      </c>
      <c r="IG95" s="324" t="str">
        <f>IFERROR(AVERAGEIFS('VISSIM Travel Time Outputs'!#REF!,'VISSIM Travel Time Outputs'!#REF!,$D95,'VISSIM Travel Time Outputs'!#REF!,"AVG",'VISSIM Travel Time Outputs'!#REF!,IG$9),"-")</f>
        <v>-</v>
      </c>
      <c r="IH95" s="324" t="str">
        <f>IFERROR(AVERAGEIFS('VISSIM Travel Time Outputs'!#REF!,'VISSIM Travel Time Outputs'!#REF!,$D95,'VISSIM Travel Time Outputs'!#REF!,"AVG",'VISSIM Travel Time Outputs'!#REF!,IH$9),"-")</f>
        <v>-</v>
      </c>
      <c r="II95" s="324" t="str">
        <f>IFERROR(AVERAGEIFS('VISSIM Travel Time Outputs'!#REF!,'VISSIM Travel Time Outputs'!#REF!,$D95,'VISSIM Travel Time Outputs'!#REF!,"AVG",'VISSIM Travel Time Outputs'!#REF!,II$9),"-")</f>
        <v>-</v>
      </c>
      <c r="IJ95" s="324" t="str">
        <f>IFERROR(AVERAGEIFS('VISSIM Travel Time Outputs'!#REF!,'VISSIM Travel Time Outputs'!#REF!,$D95,'VISSIM Travel Time Outputs'!#REF!,"AVG",'VISSIM Travel Time Outputs'!#REF!,IJ$9),"-")</f>
        <v>-</v>
      </c>
      <c r="IK95" s="324" t="str">
        <f>IFERROR(AVERAGEIFS('VISSIM Travel Time Outputs'!#REF!,'VISSIM Travel Time Outputs'!#REF!,$D95,'VISSIM Travel Time Outputs'!#REF!,"AVG",'VISSIM Travel Time Outputs'!#REF!,IK$9),"-")</f>
        <v>-</v>
      </c>
      <c r="IL95" s="324" t="str">
        <f>IFERROR(AVERAGEIFS('VISSIM Travel Time Outputs'!#REF!,'VISSIM Travel Time Outputs'!#REF!,$D95,'VISSIM Travel Time Outputs'!#REF!,"AVG",'VISSIM Travel Time Outputs'!#REF!,IL$9),"-")</f>
        <v>-</v>
      </c>
      <c r="IM95" s="324" t="str">
        <f>IFERROR(AVERAGEIFS('VISSIM Travel Time Outputs'!#REF!,'VISSIM Travel Time Outputs'!#REF!,$D95,'VISSIM Travel Time Outputs'!#REF!,"AVG",'VISSIM Travel Time Outputs'!#REF!,IM$9),"-")</f>
        <v>-</v>
      </c>
      <c r="IN95" s="324" t="str">
        <f>IFERROR(AVERAGEIFS('VISSIM Travel Time Outputs'!#REF!,'VISSIM Travel Time Outputs'!#REF!,$D95,'VISSIM Travel Time Outputs'!#REF!,"AVG",'VISSIM Travel Time Outputs'!#REF!,IN$9),"-")</f>
        <v>-</v>
      </c>
      <c r="IO95" s="324" t="str">
        <f>IFERROR(AVERAGEIFS('VISSIM Travel Time Outputs'!#REF!,'VISSIM Travel Time Outputs'!#REF!,$D95,'VISSIM Travel Time Outputs'!#REF!,"AVG",'VISSIM Travel Time Outputs'!#REF!,IO$9),"-")</f>
        <v>-</v>
      </c>
      <c r="IP95" s="324" t="str">
        <f>IFERROR(AVERAGEIFS('VISSIM Travel Time Outputs'!#REF!,'VISSIM Travel Time Outputs'!#REF!,$D95,'VISSIM Travel Time Outputs'!#REF!,"AVG",'VISSIM Travel Time Outputs'!#REF!,IP$9),"-")</f>
        <v>-</v>
      </c>
      <c r="IQ95" s="324" t="str">
        <f>IFERROR(AVERAGEIFS('VISSIM Travel Time Outputs'!#REF!,'VISSIM Travel Time Outputs'!#REF!,$D95,'VISSIM Travel Time Outputs'!#REF!,"AVG",'VISSIM Travel Time Outputs'!#REF!,IQ$9),"-")</f>
        <v>-</v>
      </c>
      <c r="IR95" s="324" t="str">
        <f>IFERROR(AVERAGEIFS('VISSIM Travel Time Outputs'!#REF!,'VISSIM Travel Time Outputs'!#REF!,$D95,'VISSIM Travel Time Outputs'!#REF!,"AVG",'VISSIM Travel Time Outputs'!#REF!,IR$9),"-")</f>
        <v>-</v>
      </c>
      <c r="IS95" s="325" t="str">
        <f>IFERROR(AVERAGEIFS('VISSIM Travel Time Outputs'!#REF!,'VISSIM Travel Time Outputs'!#REF!,$D95,'VISSIM Travel Time Outputs'!#REF!,"AVG",'VISSIM Travel Time Outputs'!#REF!,IS$9),"-")</f>
        <v>-</v>
      </c>
      <c r="IT95" s="325" t="str">
        <f t="shared" si="53"/>
        <v>--</v>
      </c>
    </row>
    <row r="96" spans="1:254" x14ac:dyDescent="0.35">
      <c r="A96" s="252" t="str">
        <f t="shared" si="34"/>
        <v>H</v>
      </c>
      <c r="B96" s="319">
        <f t="shared" si="54"/>
        <v>87</v>
      </c>
      <c r="C96" s="413">
        <f>INDEX('Input - Travel Times'!$B$3:$AH$103,MATCH($B96,'Input - Travel Times'!$B$3:$B$103,0),MATCH(C$9,'Input - Travel Times'!$B$3:$AH$3,0))</f>
        <v>0</v>
      </c>
      <c r="D96" s="150">
        <f>INDEX('Input - Travel Times'!$B$3:$AH$103,MATCH($B96,'Input - Travel Times'!$B$3:$B$103,0),MATCH(D$9,'Input - Travel Times'!$B$3:$AH$3,0))</f>
        <v>0</v>
      </c>
      <c r="E96" s="518">
        <f>TIME(0,0,INDEX('Input - Travel Times'!$B$3:$AH$103,MATCH($B96,'Input - Travel Times'!$B$3:$B$103,0),MATCH(E$9,'Input - Travel Times'!$B$3:$AH$3,0)))</f>
        <v>0</v>
      </c>
      <c r="F96" s="518">
        <f>TIME(0,0,INDEX('Input - Travel Times'!$B$3:$AH$103,MATCH($B96,'Input - Travel Times'!$B$3:$B$103,0),MATCH(F$9,'Input - Travel Times'!$B$3:$AH$3,0)))</f>
        <v>0</v>
      </c>
      <c r="G96" s="518">
        <f>TIME(0,0,INDEX('Input - Travel Times'!$B$3:$AH$103,MATCH($B96,'Input - Travel Times'!$B$3:$B$103,0),MATCH(G$9,'Input - Travel Times'!$B$3:$AH$3,0)))</f>
        <v>0</v>
      </c>
      <c r="H96" s="518">
        <f>TIME(0,0,INDEX('Input - Travel Times'!$B$3:$AH$103,MATCH($B96,'Input - Travel Times'!$B$3:$B$103,0),MATCH(H$9,'Input - Travel Times'!$B$3:$AH$3,0)))</f>
        <v>0</v>
      </c>
      <c r="I96" s="130"/>
      <c r="J96" s="209" t="str">
        <f>IFERROR(TIME(0,0,AVERAGEIFS('VISSIM Travel Time Outputs'!$I:$I,'VISSIM Travel Time Outputs'!$D:$D,$D96,'VISSIM Travel Time Outputs'!$A:$A,"AVG",'VISSIM Travel Time Outputs'!$B:$B,J$9)),"-")</f>
        <v>-</v>
      </c>
      <c r="K96" s="34" t="str">
        <f>IFERROR(TIME(0,0,AVERAGEIFS('VISSIM Travel Time Outputs'!$I:$I,'VISSIM Travel Time Outputs'!$D:$D,$D96,'VISSIM Travel Time Outputs'!$A:$A,"AVG",'VISSIM Travel Time Outputs'!$B:$B,K$9)),"-")</f>
        <v>-</v>
      </c>
      <c r="L96" s="34" t="str">
        <f>IFERROR(TIME(0,0,AVERAGEIFS('VISSIM Travel Time Outputs'!$I:$I,'VISSIM Travel Time Outputs'!$D:$D,$D96,'VISSIM Travel Time Outputs'!$A:$A,"AVG",'VISSIM Travel Time Outputs'!$B:$B,L$9)),"-")</f>
        <v>-</v>
      </c>
      <c r="M96" s="34" t="str">
        <f>IFERROR(TIME(0,0,AVERAGEIFS('VISSIM Travel Time Outputs'!$I:$I,'VISSIM Travel Time Outputs'!$D:$D,$D96,'VISSIM Travel Time Outputs'!$A:$A,"AVG",'VISSIM Travel Time Outputs'!$B:$B,M$9)),"-")</f>
        <v>-</v>
      </c>
      <c r="N96" s="34" t="str">
        <f>IFERROR(TIME(0,0,AVERAGEIFS('VISSIM Travel Time Outputs'!$I:$I,'VISSIM Travel Time Outputs'!$D:$D,$D96,'VISSIM Travel Time Outputs'!$A:$A,"AVG",'VISSIM Travel Time Outputs'!$B:$B,N$9)),"-")</f>
        <v>-</v>
      </c>
      <c r="O96" s="34" t="str">
        <f>IFERROR(TIME(0,0,AVERAGEIFS('VISSIM Travel Time Outputs'!$I:$I,'VISSIM Travel Time Outputs'!$D:$D,$D96,'VISSIM Travel Time Outputs'!$A:$A,"AVG",'VISSIM Travel Time Outputs'!$B:$B,O$9)),"-")</f>
        <v>-</v>
      </c>
      <c r="P96" s="34" t="str">
        <f>IFERROR(TIME(0,0,AVERAGEIFS('VISSIM Travel Time Outputs'!$I:$I,'VISSIM Travel Time Outputs'!$D:$D,$D96,'VISSIM Travel Time Outputs'!$A:$A,"AVG",'VISSIM Travel Time Outputs'!$B:$B,P$9)),"-")</f>
        <v>-</v>
      </c>
      <c r="Q96" s="34" t="str">
        <f>IFERROR(TIME(0,0,AVERAGEIFS('VISSIM Travel Time Outputs'!$I:$I,'VISSIM Travel Time Outputs'!$D:$D,$D96,'VISSIM Travel Time Outputs'!$A:$A,"AVG",'VISSIM Travel Time Outputs'!$B:$B,Q$9)),"-")</f>
        <v>-</v>
      </c>
      <c r="R96" s="34" t="str">
        <f>IFERROR(TIME(0,0,AVERAGEIFS('VISSIM Travel Time Outputs'!$I:$I,'VISSIM Travel Time Outputs'!$D:$D,$D96,'VISSIM Travel Time Outputs'!$A:$A,"AVG",'VISSIM Travel Time Outputs'!$B:$B,R$9)),"-")</f>
        <v>-</v>
      </c>
      <c r="S96" s="34" t="str">
        <f>IFERROR(TIME(0,0,AVERAGEIFS('VISSIM Travel Time Outputs'!$I:$I,'VISSIM Travel Time Outputs'!$D:$D,$D96,'VISSIM Travel Time Outputs'!$A:$A,"AVG",'VISSIM Travel Time Outputs'!$B:$B,S$9)),"-")</f>
        <v>-</v>
      </c>
      <c r="T96" s="34" t="str">
        <f>IFERROR(TIME(0,0,AVERAGEIFS('VISSIM Travel Time Outputs'!$I:$I,'VISSIM Travel Time Outputs'!$D:$D,$D96,'VISSIM Travel Time Outputs'!$A:$A,"AVG",'VISSIM Travel Time Outputs'!$B:$B,T$9)),"-")</f>
        <v>-</v>
      </c>
      <c r="U96" s="34" t="str">
        <f>IFERROR(TIME(0,0,AVERAGEIFS('VISSIM Travel Time Outputs'!$I:$I,'VISSIM Travel Time Outputs'!$D:$D,$D96,'VISSIM Travel Time Outputs'!$A:$A,"AVG",'VISSIM Travel Time Outputs'!$B:$B,U$9)),"-")</f>
        <v>-</v>
      </c>
      <c r="V96" s="34" t="str">
        <f>IFERROR(TIME(0,0,AVERAGEIFS('VISSIM Travel Time Outputs'!$I:$I,'VISSIM Travel Time Outputs'!$D:$D,$D96,'VISSIM Travel Time Outputs'!$A:$A,"AVG",'VISSIM Travel Time Outputs'!$B:$B,V$9)),"-")</f>
        <v>-</v>
      </c>
      <c r="W96" s="34" t="str">
        <f>IFERROR(TIME(0,0,AVERAGEIFS('VISSIM Travel Time Outputs'!$I:$I,'VISSIM Travel Time Outputs'!$D:$D,$D96,'VISSIM Travel Time Outputs'!$A:$A,"AVG",'VISSIM Travel Time Outputs'!$B:$B,W$9)),"-")</f>
        <v>-</v>
      </c>
      <c r="X96" s="34" t="str">
        <f>IFERROR(TIME(0,0,AVERAGEIFS('VISSIM Travel Time Outputs'!$I:$I,'VISSIM Travel Time Outputs'!$D:$D,$D96,'VISSIM Travel Time Outputs'!$A:$A,"AVG",'VISSIM Travel Time Outputs'!$B:$B,X$9)),"-")</f>
        <v>-</v>
      </c>
      <c r="Y96" s="134" t="str">
        <f>IFERROR(TIME(0,0,AVERAGEIFS('VISSIM Travel Time Outputs'!$I:$I,'VISSIM Travel Time Outputs'!$D:$D,$D96,'VISSIM Travel Time Outputs'!$A:$A,"AVG",'VISSIM Travel Time Outputs'!$B:$B,Y$9)),"-")</f>
        <v>-</v>
      </c>
      <c r="Z96" s="254"/>
      <c r="AA96" s="323" t="str">
        <f>IFERROR(AVERAGEIFS('VISSIM Travel Time Outputs'!$F:$F,'VISSIM Travel Time Outputs'!$D:$D,$D96,'VISSIM Travel Time Outputs'!$A:$A,"AVG",'VISSIM Travel Time Outputs'!$B:$B,AA$9),"-")</f>
        <v>-</v>
      </c>
      <c r="AB96" s="324" t="str">
        <f>IFERROR(AVERAGEIFS('VISSIM Travel Time Outputs'!$F:$F,'VISSIM Travel Time Outputs'!$D:$D,$D96,'VISSIM Travel Time Outputs'!$A:$A,"AVG",'VISSIM Travel Time Outputs'!$B:$B,AB$9),"-")</f>
        <v>-</v>
      </c>
      <c r="AC96" s="324" t="str">
        <f>IFERROR(AVERAGEIFS('VISSIM Travel Time Outputs'!$F:$F,'VISSIM Travel Time Outputs'!$D:$D,$D96,'VISSIM Travel Time Outputs'!$A:$A,"AVG",'VISSIM Travel Time Outputs'!$B:$B,AC$9),"-")</f>
        <v>-</v>
      </c>
      <c r="AD96" s="324" t="str">
        <f>IFERROR(AVERAGEIFS('VISSIM Travel Time Outputs'!$F:$F,'VISSIM Travel Time Outputs'!$D:$D,$D96,'VISSIM Travel Time Outputs'!$A:$A,"AVG",'VISSIM Travel Time Outputs'!$B:$B,AD$9),"-")</f>
        <v>-</v>
      </c>
      <c r="AE96" s="324" t="str">
        <f>IFERROR(AVERAGEIFS('VISSIM Travel Time Outputs'!$F:$F,'VISSIM Travel Time Outputs'!$D:$D,$D96,'VISSIM Travel Time Outputs'!$A:$A,"AVG",'VISSIM Travel Time Outputs'!$B:$B,AE$9),"-")</f>
        <v>-</v>
      </c>
      <c r="AF96" s="324" t="str">
        <f>IFERROR(AVERAGEIFS('VISSIM Travel Time Outputs'!$F:$F,'VISSIM Travel Time Outputs'!$D:$D,$D96,'VISSIM Travel Time Outputs'!$A:$A,"AVG",'VISSIM Travel Time Outputs'!$B:$B,AF$9),"-")</f>
        <v>-</v>
      </c>
      <c r="AG96" s="324" t="str">
        <f>IFERROR(AVERAGEIFS('VISSIM Travel Time Outputs'!$F:$F,'VISSIM Travel Time Outputs'!$D:$D,$D96,'VISSIM Travel Time Outputs'!$A:$A,"AVG",'VISSIM Travel Time Outputs'!$B:$B,AG$9),"-")</f>
        <v>-</v>
      </c>
      <c r="AH96" s="324" t="str">
        <f>IFERROR(AVERAGEIFS('VISSIM Travel Time Outputs'!$F:$F,'VISSIM Travel Time Outputs'!$D:$D,$D96,'VISSIM Travel Time Outputs'!$A:$A,"AVG",'VISSIM Travel Time Outputs'!$B:$B,AH$9),"-")</f>
        <v>-</v>
      </c>
      <c r="AI96" s="324" t="str">
        <f>IFERROR(AVERAGEIFS('VISSIM Travel Time Outputs'!$F:$F,'VISSIM Travel Time Outputs'!$D:$D,$D96,'VISSIM Travel Time Outputs'!$A:$A,"AVG",'VISSIM Travel Time Outputs'!$B:$B,AI$9),"-")</f>
        <v>-</v>
      </c>
      <c r="AJ96" s="324" t="str">
        <f>IFERROR(AVERAGEIFS('VISSIM Travel Time Outputs'!$F:$F,'VISSIM Travel Time Outputs'!$D:$D,$D96,'VISSIM Travel Time Outputs'!$A:$A,"AVG",'VISSIM Travel Time Outputs'!$B:$B,AJ$9),"-")</f>
        <v>-</v>
      </c>
      <c r="AK96" s="324" t="str">
        <f>IFERROR(AVERAGEIFS('VISSIM Travel Time Outputs'!$F:$F,'VISSIM Travel Time Outputs'!$D:$D,$D96,'VISSIM Travel Time Outputs'!$A:$A,"AVG",'VISSIM Travel Time Outputs'!$B:$B,AK$9),"-")</f>
        <v>-</v>
      </c>
      <c r="AL96" s="324" t="str">
        <f>IFERROR(AVERAGEIFS('VISSIM Travel Time Outputs'!$F:$F,'VISSIM Travel Time Outputs'!$D:$D,$D96,'VISSIM Travel Time Outputs'!$A:$A,"AVG",'VISSIM Travel Time Outputs'!$B:$B,AL$9),"-")</f>
        <v>-</v>
      </c>
      <c r="AM96" s="324" t="str">
        <f>IFERROR(AVERAGEIFS('VISSIM Travel Time Outputs'!$F:$F,'VISSIM Travel Time Outputs'!$D:$D,$D96,'VISSIM Travel Time Outputs'!$A:$A,"AVG",'VISSIM Travel Time Outputs'!$B:$B,AM$9),"-")</f>
        <v>-</v>
      </c>
      <c r="AN96" s="324" t="str">
        <f>IFERROR(AVERAGEIFS('VISSIM Travel Time Outputs'!$F:$F,'VISSIM Travel Time Outputs'!$D:$D,$D96,'VISSIM Travel Time Outputs'!$A:$A,"AVG",'VISSIM Travel Time Outputs'!$B:$B,AN$9),"-")</f>
        <v>-</v>
      </c>
      <c r="AO96" s="324" t="str">
        <f>IFERROR(AVERAGEIFS('VISSIM Travel Time Outputs'!$F:$F,'VISSIM Travel Time Outputs'!$D:$D,$D96,'VISSIM Travel Time Outputs'!$A:$A,"AVG",'VISSIM Travel Time Outputs'!$B:$B,AO$9),"-")</f>
        <v>-</v>
      </c>
      <c r="AP96" s="325" t="str">
        <f>IFERROR(AVERAGEIFS('VISSIM Travel Time Outputs'!$F:$F,'VISSIM Travel Time Outputs'!$D:$D,$D96,'VISSIM Travel Time Outputs'!$A:$A,"AVG",'VISSIM Travel Time Outputs'!$B:$B,AP$9),"-")</f>
        <v>-</v>
      </c>
      <c r="AQ96" s="331"/>
      <c r="AR96" s="209" t="str">
        <f t="shared" si="35"/>
        <v>--</v>
      </c>
      <c r="AS96" s="354" t="str">
        <f t="shared" si="36"/>
        <v>--</v>
      </c>
      <c r="AT96" s="325">
        <f t="shared" si="37"/>
        <v>0</v>
      </c>
      <c r="AU96" s="255"/>
      <c r="AV96" s="209" t="str">
        <f>IFERROR(TIME(0,0,AVERAGEIFS('VISSIM Travel Time Outputs'!$J:$J,'VISSIM Travel Time Outputs'!$D:$D,$D96,'VISSIM Travel Time Outputs'!$A:$A,"AVG",'VISSIM Travel Time Outputs'!$B:$B,AV$9)),"-")</f>
        <v>-</v>
      </c>
      <c r="AW96" s="34" t="str">
        <f>IFERROR(TIME(0,0,AVERAGEIFS('VISSIM Travel Time Outputs'!$J:$J,'VISSIM Travel Time Outputs'!$D:$D,$D96,'VISSIM Travel Time Outputs'!$A:$A,"AVG",'VISSIM Travel Time Outputs'!$B:$B,AW$9)),"-")</f>
        <v>-</v>
      </c>
      <c r="AX96" s="34" t="str">
        <f>IFERROR(TIME(0,0,AVERAGEIFS('VISSIM Travel Time Outputs'!$J:$J,'VISSIM Travel Time Outputs'!$D:$D,$D96,'VISSIM Travel Time Outputs'!$A:$A,"AVG",'VISSIM Travel Time Outputs'!$B:$B,AX$9)),"-")</f>
        <v>-</v>
      </c>
      <c r="AY96" s="34" t="str">
        <f>IFERROR(TIME(0,0,AVERAGEIFS('VISSIM Travel Time Outputs'!$J:$J,'VISSIM Travel Time Outputs'!$D:$D,$D96,'VISSIM Travel Time Outputs'!$A:$A,"AVG",'VISSIM Travel Time Outputs'!$B:$B,AY$9)),"-")</f>
        <v>-</v>
      </c>
      <c r="AZ96" s="34" t="str">
        <f>IFERROR(TIME(0,0,AVERAGEIFS('VISSIM Travel Time Outputs'!$J:$J,'VISSIM Travel Time Outputs'!$D:$D,$D96,'VISSIM Travel Time Outputs'!$A:$A,"AVG",'VISSIM Travel Time Outputs'!$B:$B,AZ$9)),"-")</f>
        <v>-</v>
      </c>
      <c r="BA96" s="34" t="str">
        <f>IFERROR(TIME(0,0,AVERAGEIFS('VISSIM Travel Time Outputs'!$J:$J,'VISSIM Travel Time Outputs'!$D:$D,$D96,'VISSIM Travel Time Outputs'!$A:$A,"AVG",'VISSIM Travel Time Outputs'!$B:$B,BA$9)),"-")</f>
        <v>-</v>
      </c>
      <c r="BB96" s="34" t="str">
        <f>IFERROR(TIME(0,0,AVERAGEIFS('VISSIM Travel Time Outputs'!$J:$J,'VISSIM Travel Time Outputs'!$D:$D,$D96,'VISSIM Travel Time Outputs'!$A:$A,"AVG",'VISSIM Travel Time Outputs'!$B:$B,BB$9)),"-")</f>
        <v>-</v>
      </c>
      <c r="BC96" s="34" t="str">
        <f>IFERROR(TIME(0,0,AVERAGEIFS('VISSIM Travel Time Outputs'!$J:$J,'VISSIM Travel Time Outputs'!$D:$D,$D96,'VISSIM Travel Time Outputs'!$A:$A,"AVG",'VISSIM Travel Time Outputs'!$B:$B,BC$9)),"-")</f>
        <v>-</v>
      </c>
      <c r="BD96" s="34" t="str">
        <f>IFERROR(TIME(0,0,AVERAGEIFS('VISSIM Travel Time Outputs'!$J:$J,'VISSIM Travel Time Outputs'!$D:$D,$D96,'VISSIM Travel Time Outputs'!$A:$A,"AVG",'VISSIM Travel Time Outputs'!$B:$B,BD$9)),"-")</f>
        <v>-</v>
      </c>
      <c r="BE96" s="34" t="str">
        <f>IFERROR(TIME(0,0,AVERAGEIFS('VISSIM Travel Time Outputs'!$J:$J,'VISSIM Travel Time Outputs'!$D:$D,$D96,'VISSIM Travel Time Outputs'!$A:$A,"AVG",'VISSIM Travel Time Outputs'!$B:$B,BE$9)),"-")</f>
        <v>-</v>
      </c>
      <c r="BF96" s="34" t="str">
        <f>IFERROR(TIME(0,0,AVERAGEIFS('VISSIM Travel Time Outputs'!$J:$J,'VISSIM Travel Time Outputs'!$D:$D,$D96,'VISSIM Travel Time Outputs'!$A:$A,"AVG",'VISSIM Travel Time Outputs'!$B:$B,BF$9)),"-")</f>
        <v>-</v>
      </c>
      <c r="BG96" s="34" t="str">
        <f>IFERROR(TIME(0,0,AVERAGEIFS('VISSIM Travel Time Outputs'!$J:$J,'VISSIM Travel Time Outputs'!$D:$D,$D96,'VISSIM Travel Time Outputs'!$A:$A,"AVG",'VISSIM Travel Time Outputs'!$B:$B,BG$9)),"-")</f>
        <v>-</v>
      </c>
      <c r="BH96" s="34" t="str">
        <f>IFERROR(TIME(0,0,AVERAGEIFS('VISSIM Travel Time Outputs'!$J:$J,'VISSIM Travel Time Outputs'!$D:$D,$D96,'VISSIM Travel Time Outputs'!$A:$A,"AVG",'VISSIM Travel Time Outputs'!$B:$B,BH$9)),"-")</f>
        <v>-</v>
      </c>
      <c r="BI96" s="34" t="str">
        <f>IFERROR(TIME(0,0,AVERAGEIFS('VISSIM Travel Time Outputs'!$J:$J,'VISSIM Travel Time Outputs'!$D:$D,$D96,'VISSIM Travel Time Outputs'!$A:$A,"AVG",'VISSIM Travel Time Outputs'!$B:$B,BI$9)),"-")</f>
        <v>-</v>
      </c>
      <c r="BJ96" s="34" t="str">
        <f>IFERROR(TIME(0,0,AVERAGEIFS('VISSIM Travel Time Outputs'!$J:$J,'VISSIM Travel Time Outputs'!$D:$D,$D96,'VISSIM Travel Time Outputs'!$A:$A,"AVG",'VISSIM Travel Time Outputs'!$B:$B,BJ$9)),"-")</f>
        <v>-</v>
      </c>
      <c r="BK96" s="134" t="str">
        <f>IFERROR(TIME(0,0,AVERAGEIFS('VISSIM Travel Time Outputs'!$J:$J,'VISSIM Travel Time Outputs'!$D:$D,$D96,'VISSIM Travel Time Outputs'!$A:$A,"AVG",'VISSIM Travel Time Outputs'!$B:$B,BK$9)),"-")</f>
        <v>-</v>
      </c>
      <c r="BL96" s="126"/>
      <c r="BM96" s="323" t="str">
        <f>IFERROR(AVERAGEIFS('VISSIM Travel Time Outputs'!$G:$G,'VISSIM Travel Time Outputs'!$D:$D,$D96,'VISSIM Travel Time Outputs'!$A:$A,"AVG",'VISSIM Travel Time Outputs'!$B:$B,BM$9),"-")</f>
        <v>-</v>
      </c>
      <c r="BN96" s="324" t="str">
        <f>IFERROR(AVERAGEIFS('VISSIM Travel Time Outputs'!$G:$G,'VISSIM Travel Time Outputs'!$D:$D,$D96,'VISSIM Travel Time Outputs'!$A:$A,"AVG",'VISSIM Travel Time Outputs'!$B:$B,BN$9),"-")</f>
        <v>-</v>
      </c>
      <c r="BO96" s="324" t="str">
        <f>IFERROR(AVERAGEIFS('VISSIM Travel Time Outputs'!$G:$G,'VISSIM Travel Time Outputs'!$D:$D,$D96,'VISSIM Travel Time Outputs'!$A:$A,"AVG",'VISSIM Travel Time Outputs'!$B:$B,BO$9),"-")</f>
        <v>-</v>
      </c>
      <c r="BP96" s="324" t="str">
        <f>IFERROR(AVERAGEIFS('VISSIM Travel Time Outputs'!$G:$G,'VISSIM Travel Time Outputs'!$D:$D,$D96,'VISSIM Travel Time Outputs'!$A:$A,"AVG",'VISSIM Travel Time Outputs'!$B:$B,BP$9),"-")</f>
        <v>-</v>
      </c>
      <c r="BQ96" s="324" t="str">
        <f>IFERROR(AVERAGEIFS('VISSIM Travel Time Outputs'!$G:$G,'VISSIM Travel Time Outputs'!$D:$D,$D96,'VISSIM Travel Time Outputs'!$A:$A,"AVG",'VISSIM Travel Time Outputs'!$B:$B,BQ$9),"-")</f>
        <v>-</v>
      </c>
      <c r="BR96" s="324" t="str">
        <f>IFERROR(AVERAGEIFS('VISSIM Travel Time Outputs'!$G:$G,'VISSIM Travel Time Outputs'!$D:$D,$D96,'VISSIM Travel Time Outputs'!$A:$A,"AVG",'VISSIM Travel Time Outputs'!$B:$B,BR$9),"-")</f>
        <v>-</v>
      </c>
      <c r="BS96" s="324" t="str">
        <f>IFERROR(AVERAGEIFS('VISSIM Travel Time Outputs'!$G:$G,'VISSIM Travel Time Outputs'!$D:$D,$D96,'VISSIM Travel Time Outputs'!$A:$A,"AVG",'VISSIM Travel Time Outputs'!$B:$B,BS$9),"-")</f>
        <v>-</v>
      </c>
      <c r="BT96" s="324" t="str">
        <f>IFERROR(AVERAGEIFS('VISSIM Travel Time Outputs'!$G:$G,'VISSIM Travel Time Outputs'!$D:$D,$D96,'VISSIM Travel Time Outputs'!$A:$A,"AVG",'VISSIM Travel Time Outputs'!$B:$B,BT$9),"-")</f>
        <v>-</v>
      </c>
      <c r="BU96" s="324" t="str">
        <f>IFERROR(AVERAGEIFS('VISSIM Travel Time Outputs'!$G:$G,'VISSIM Travel Time Outputs'!$D:$D,$D96,'VISSIM Travel Time Outputs'!$A:$A,"AVG",'VISSIM Travel Time Outputs'!$B:$B,BU$9),"-")</f>
        <v>-</v>
      </c>
      <c r="BV96" s="324" t="str">
        <f>IFERROR(AVERAGEIFS('VISSIM Travel Time Outputs'!$G:$G,'VISSIM Travel Time Outputs'!$D:$D,$D96,'VISSIM Travel Time Outputs'!$A:$A,"AVG",'VISSIM Travel Time Outputs'!$B:$B,BV$9),"-")</f>
        <v>-</v>
      </c>
      <c r="BW96" s="324" t="str">
        <f>IFERROR(AVERAGEIFS('VISSIM Travel Time Outputs'!$G:$G,'VISSIM Travel Time Outputs'!$D:$D,$D96,'VISSIM Travel Time Outputs'!$A:$A,"AVG",'VISSIM Travel Time Outputs'!$B:$B,BW$9),"-")</f>
        <v>-</v>
      </c>
      <c r="BX96" s="324" t="str">
        <f>IFERROR(AVERAGEIFS('VISSIM Travel Time Outputs'!$G:$G,'VISSIM Travel Time Outputs'!$D:$D,$D96,'VISSIM Travel Time Outputs'!$A:$A,"AVG",'VISSIM Travel Time Outputs'!$B:$B,BX$9),"-")</f>
        <v>-</v>
      </c>
      <c r="BY96" s="324" t="str">
        <f>IFERROR(AVERAGEIFS('VISSIM Travel Time Outputs'!$G:$G,'VISSIM Travel Time Outputs'!$D:$D,$D96,'VISSIM Travel Time Outputs'!$A:$A,"AVG",'VISSIM Travel Time Outputs'!$B:$B,BY$9),"-")</f>
        <v>-</v>
      </c>
      <c r="BZ96" s="324" t="str">
        <f>IFERROR(AVERAGEIFS('VISSIM Travel Time Outputs'!$G:$G,'VISSIM Travel Time Outputs'!$D:$D,$D96,'VISSIM Travel Time Outputs'!$A:$A,"AVG",'VISSIM Travel Time Outputs'!$B:$B,BZ$9),"-")</f>
        <v>-</v>
      </c>
      <c r="CA96" s="324" t="str">
        <f>IFERROR(AVERAGEIFS('VISSIM Travel Time Outputs'!$G:$G,'VISSIM Travel Time Outputs'!$D:$D,$D96,'VISSIM Travel Time Outputs'!$A:$A,"AVG",'VISSIM Travel Time Outputs'!$B:$B,CA$9),"-")</f>
        <v>-</v>
      </c>
      <c r="CB96" s="325" t="str">
        <f>IFERROR(AVERAGEIFS('VISSIM Travel Time Outputs'!$G:$G,'VISSIM Travel Time Outputs'!$D:$D,$D96,'VISSIM Travel Time Outputs'!$A:$A,"AVG",'VISSIM Travel Time Outputs'!$B:$B,CB$9),"-")</f>
        <v>-</v>
      </c>
      <c r="CC96" s="254"/>
      <c r="CD96" s="209" t="str">
        <f t="shared" si="38"/>
        <v>--</v>
      </c>
      <c r="CE96" s="354" t="str">
        <f t="shared" si="39"/>
        <v>--</v>
      </c>
      <c r="CF96" s="325">
        <f t="shared" si="40"/>
        <v>0</v>
      </c>
      <c r="CG96" s="331"/>
      <c r="CH96" s="209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134"/>
      <c r="CX96" s="331"/>
      <c r="CY96" s="323"/>
      <c r="CZ96" s="324"/>
      <c r="DA96" s="324"/>
      <c r="DB96" s="324"/>
      <c r="DC96" s="324"/>
      <c r="DD96" s="324"/>
      <c r="DE96" s="324"/>
      <c r="DF96" s="324"/>
      <c r="DG96" s="324"/>
      <c r="DH96" s="324"/>
      <c r="DI96" s="324"/>
      <c r="DJ96" s="324"/>
      <c r="DK96" s="324"/>
      <c r="DL96" s="324"/>
      <c r="DM96" s="324"/>
      <c r="DN96" s="325"/>
      <c r="DO96" s="331"/>
      <c r="DP96" s="209" t="str">
        <f t="shared" si="41"/>
        <v>--</v>
      </c>
      <c r="DQ96" s="354" t="str">
        <f t="shared" si="42"/>
        <v>--</v>
      </c>
      <c r="DR96" s="325">
        <f t="shared" si="43"/>
        <v>0</v>
      </c>
      <c r="DS96" s="255"/>
      <c r="DT96" s="209" t="str">
        <f>IFERROR(TIME(0,0,AVERAGEIFS('VISSIM Travel Time Outputs'!$K:$K,'VISSIM Travel Time Outputs'!$D:$D,$D96,'VISSIM Travel Time Outputs'!$A:$A,"AVG",'VISSIM Travel Time Outputs'!$B:$B,DT$9)),"-")</f>
        <v>-</v>
      </c>
      <c r="DU96" s="34" t="str">
        <f>IFERROR(TIME(0,0,AVERAGEIFS('VISSIM Travel Time Outputs'!$K:$K,'VISSIM Travel Time Outputs'!$D:$D,$D96,'VISSIM Travel Time Outputs'!$A:$A,"AVG",'VISSIM Travel Time Outputs'!$B:$B,DU$9)),"-")</f>
        <v>-</v>
      </c>
      <c r="DV96" s="34" t="str">
        <f>IFERROR(TIME(0,0,AVERAGEIFS('VISSIM Travel Time Outputs'!$K:$K,'VISSIM Travel Time Outputs'!$D:$D,$D96,'VISSIM Travel Time Outputs'!$A:$A,"AVG",'VISSIM Travel Time Outputs'!$B:$B,DV$9)),"-")</f>
        <v>-</v>
      </c>
      <c r="DW96" s="34" t="str">
        <f>IFERROR(TIME(0,0,AVERAGEIFS('VISSIM Travel Time Outputs'!$K:$K,'VISSIM Travel Time Outputs'!$D:$D,$D96,'VISSIM Travel Time Outputs'!$A:$A,"AVG",'VISSIM Travel Time Outputs'!$B:$B,DW$9)),"-")</f>
        <v>-</v>
      </c>
      <c r="DX96" s="34" t="str">
        <f>IFERROR(TIME(0,0,AVERAGEIFS('VISSIM Travel Time Outputs'!$K:$K,'VISSIM Travel Time Outputs'!$D:$D,$D96,'VISSIM Travel Time Outputs'!$A:$A,"AVG",'VISSIM Travel Time Outputs'!$B:$B,DX$9)),"-")</f>
        <v>-</v>
      </c>
      <c r="DY96" s="34" t="str">
        <f>IFERROR(TIME(0,0,AVERAGEIFS('VISSIM Travel Time Outputs'!$K:$K,'VISSIM Travel Time Outputs'!$D:$D,$D96,'VISSIM Travel Time Outputs'!$A:$A,"AVG",'VISSIM Travel Time Outputs'!$B:$B,DY$9)),"-")</f>
        <v>-</v>
      </c>
      <c r="DZ96" s="34" t="str">
        <f>IFERROR(TIME(0,0,AVERAGEIFS('VISSIM Travel Time Outputs'!$K:$K,'VISSIM Travel Time Outputs'!$D:$D,$D96,'VISSIM Travel Time Outputs'!$A:$A,"AVG",'VISSIM Travel Time Outputs'!$B:$B,DZ$9)),"-")</f>
        <v>-</v>
      </c>
      <c r="EA96" s="34" t="str">
        <f>IFERROR(TIME(0,0,AVERAGEIFS('VISSIM Travel Time Outputs'!$K:$K,'VISSIM Travel Time Outputs'!$D:$D,$D96,'VISSIM Travel Time Outputs'!$A:$A,"AVG",'VISSIM Travel Time Outputs'!$B:$B,EA$9)),"-")</f>
        <v>-</v>
      </c>
      <c r="EB96" s="34" t="str">
        <f>IFERROR(TIME(0,0,AVERAGEIFS('VISSIM Travel Time Outputs'!$K:$K,'VISSIM Travel Time Outputs'!$D:$D,$D96,'VISSIM Travel Time Outputs'!$A:$A,"AVG",'VISSIM Travel Time Outputs'!$B:$B,EB$9)),"-")</f>
        <v>-</v>
      </c>
      <c r="EC96" s="34" t="str">
        <f>IFERROR(TIME(0,0,AVERAGEIFS('VISSIM Travel Time Outputs'!$K:$K,'VISSIM Travel Time Outputs'!$D:$D,$D96,'VISSIM Travel Time Outputs'!$A:$A,"AVG",'VISSIM Travel Time Outputs'!$B:$B,EC$9)),"-")</f>
        <v>-</v>
      </c>
      <c r="ED96" s="34" t="str">
        <f>IFERROR(TIME(0,0,AVERAGEIFS('VISSIM Travel Time Outputs'!$K:$K,'VISSIM Travel Time Outputs'!$D:$D,$D96,'VISSIM Travel Time Outputs'!$A:$A,"AVG",'VISSIM Travel Time Outputs'!$B:$B,ED$9)),"-")</f>
        <v>-</v>
      </c>
      <c r="EE96" s="34" t="str">
        <f>IFERROR(TIME(0,0,AVERAGEIFS('VISSIM Travel Time Outputs'!$K:$K,'VISSIM Travel Time Outputs'!$D:$D,$D96,'VISSIM Travel Time Outputs'!$A:$A,"AVG",'VISSIM Travel Time Outputs'!$B:$B,EE$9)),"-")</f>
        <v>-</v>
      </c>
      <c r="EF96" s="34" t="str">
        <f>IFERROR(TIME(0,0,AVERAGEIFS('VISSIM Travel Time Outputs'!$K:$K,'VISSIM Travel Time Outputs'!$D:$D,$D96,'VISSIM Travel Time Outputs'!$A:$A,"AVG",'VISSIM Travel Time Outputs'!$B:$B,EF$9)),"-")</f>
        <v>-</v>
      </c>
      <c r="EG96" s="34" t="str">
        <f>IFERROR(TIME(0,0,AVERAGEIFS('VISSIM Travel Time Outputs'!$K:$K,'VISSIM Travel Time Outputs'!$D:$D,$D96,'VISSIM Travel Time Outputs'!$A:$A,"AVG",'VISSIM Travel Time Outputs'!$B:$B,EG$9)),"-")</f>
        <v>-</v>
      </c>
      <c r="EH96" s="34" t="str">
        <f>IFERROR(TIME(0,0,AVERAGEIFS('VISSIM Travel Time Outputs'!$K:$K,'VISSIM Travel Time Outputs'!$D:$D,$D96,'VISSIM Travel Time Outputs'!$A:$A,"AVG",'VISSIM Travel Time Outputs'!$B:$B,EH$9)),"-")</f>
        <v>-</v>
      </c>
      <c r="EI96" s="134" t="str">
        <f>IFERROR(TIME(0,0,AVERAGEIFS('VISSIM Travel Time Outputs'!$K:$K,'VISSIM Travel Time Outputs'!$D:$D,$D96,'VISSIM Travel Time Outputs'!$A:$A,"AVG",'VISSIM Travel Time Outputs'!$B:$B,EI$9)),"-")</f>
        <v>-</v>
      </c>
      <c r="EJ96" s="126"/>
      <c r="EK96" s="323" t="str">
        <f>IFERROR(AVERAGEIFS('VISSIM Travel Time Outputs'!$H:$H,'VISSIM Travel Time Outputs'!$D:$D,$D96,'VISSIM Travel Time Outputs'!$A:$A,"AVG",'VISSIM Travel Time Outputs'!$B:$B,EK$9),"-")</f>
        <v>-</v>
      </c>
      <c r="EL96" s="324" t="str">
        <f>IFERROR(AVERAGEIFS('VISSIM Travel Time Outputs'!$H:$H,'VISSIM Travel Time Outputs'!$D:$D,$D96,'VISSIM Travel Time Outputs'!$A:$A,"AVG",'VISSIM Travel Time Outputs'!$B:$B,EL$9),"-")</f>
        <v>-</v>
      </c>
      <c r="EM96" s="324" t="str">
        <f>IFERROR(AVERAGEIFS('VISSIM Travel Time Outputs'!$H:$H,'VISSIM Travel Time Outputs'!$D:$D,$D96,'VISSIM Travel Time Outputs'!$A:$A,"AVG",'VISSIM Travel Time Outputs'!$B:$B,EM$9),"-")</f>
        <v>-</v>
      </c>
      <c r="EN96" s="324" t="str">
        <f>IFERROR(AVERAGEIFS('VISSIM Travel Time Outputs'!$H:$H,'VISSIM Travel Time Outputs'!$D:$D,$D96,'VISSIM Travel Time Outputs'!$A:$A,"AVG",'VISSIM Travel Time Outputs'!$B:$B,EN$9),"-")</f>
        <v>-</v>
      </c>
      <c r="EO96" s="324" t="str">
        <f>IFERROR(AVERAGEIFS('VISSIM Travel Time Outputs'!$H:$H,'VISSIM Travel Time Outputs'!$D:$D,$D96,'VISSIM Travel Time Outputs'!$A:$A,"AVG",'VISSIM Travel Time Outputs'!$B:$B,EO$9),"-")</f>
        <v>-</v>
      </c>
      <c r="EP96" s="324" t="str">
        <f>IFERROR(AVERAGEIFS('VISSIM Travel Time Outputs'!$H:$H,'VISSIM Travel Time Outputs'!$D:$D,$D96,'VISSIM Travel Time Outputs'!$A:$A,"AVG",'VISSIM Travel Time Outputs'!$B:$B,EP$9),"-")</f>
        <v>-</v>
      </c>
      <c r="EQ96" s="324" t="str">
        <f>IFERROR(AVERAGEIFS('VISSIM Travel Time Outputs'!$H:$H,'VISSIM Travel Time Outputs'!$D:$D,$D96,'VISSIM Travel Time Outputs'!$A:$A,"AVG",'VISSIM Travel Time Outputs'!$B:$B,EQ$9),"-")</f>
        <v>-</v>
      </c>
      <c r="ER96" s="324" t="str">
        <f>IFERROR(AVERAGEIFS('VISSIM Travel Time Outputs'!$H:$H,'VISSIM Travel Time Outputs'!$D:$D,$D96,'VISSIM Travel Time Outputs'!$A:$A,"AVG",'VISSIM Travel Time Outputs'!$B:$B,ER$9),"-")</f>
        <v>-</v>
      </c>
      <c r="ES96" s="324" t="str">
        <f>IFERROR(AVERAGEIFS('VISSIM Travel Time Outputs'!$H:$H,'VISSIM Travel Time Outputs'!$D:$D,$D96,'VISSIM Travel Time Outputs'!$A:$A,"AVG",'VISSIM Travel Time Outputs'!$B:$B,ES$9),"-")</f>
        <v>-</v>
      </c>
      <c r="ET96" s="324" t="str">
        <f>IFERROR(AVERAGEIFS('VISSIM Travel Time Outputs'!$H:$H,'VISSIM Travel Time Outputs'!$D:$D,$D96,'VISSIM Travel Time Outputs'!$A:$A,"AVG",'VISSIM Travel Time Outputs'!$B:$B,ET$9),"-")</f>
        <v>-</v>
      </c>
      <c r="EU96" s="324" t="str">
        <f>IFERROR(AVERAGEIFS('VISSIM Travel Time Outputs'!$H:$H,'VISSIM Travel Time Outputs'!$D:$D,$D96,'VISSIM Travel Time Outputs'!$A:$A,"AVG",'VISSIM Travel Time Outputs'!$B:$B,EU$9),"-")</f>
        <v>-</v>
      </c>
      <c r="EV96" s="324" t="str">
        <f>IFERROR(AVERAGEIFS('VISSIM Travel Time Outputs'!$H:$H,'VISSIM Travel Time Outputs'!$D:$D,$D96,'VISSIM Travel Time Outputs'!$A:$A,"AVG",'VISSIM Travel Time Outputs'!$B:$B,EV$9),"-")</f>
        <v>-</v>
      </c>
      <c r="EW96" s="324" t="str">
        <f>IFERROR(AVERAGEIFS('VISSIM Travel Time Outputs'!$H:$H,'VISSIM Travel Time Outputs'!$D:$D,$D96,'VISSIM Travel Time Outputs'!$A:$A,"AVG",'VISSIM Travel Time Outputs'!$B:$B,EW$9),"-")</f>
        <v>-</v>
      </c>
      <c r="EX96" s="324" t="str">
        <f>IFERROR(AVERAGEIFS('VISSIM Travel Time Outputs'!$H:$H,'VISSIM Travel Time Outputs'!$D:$D,$D96,'VISSIM Travel Time Outputs'!$A:$A,"AVG",'VISSIM Travel Time Outputs'!$B:$B,EX$9),"-")</f>
        <v>-</v>
      </c>
      <c r="EY96" s="324" t="str">
        <f>IFERROR(AVERAGEIFS('VISSIM Travel Time Outputs'!$H:$H,'VISSIM Travel Time Outputs'!$D:$D,$D96,'VISSIM Travel Time Outputs'!$A:$A,"AVG",'VISSIM Travel Time Outputs'!$B:$B,EY$9),"-")</f>
        <v>-</v>
      </c>
      <c r="EZ96" s="325" t="str">
        <f>IFERROR(AVERAGEIFS('VISSIM Travel Time Outputs'!$H:$H,'VISSIM Travel Time Outputs'!$D:$D,$D96,'VISSIM Travel Time Outputs'!$A:$A,"AVG",'VISSIM Travel Time Outputs'!$B:$B,EZ$9),"-")</f>
        <v>-</v>
      </c>
      <c r="FA96" s="254"/>
      <c r="FB96" s="209" t="str">
        <f t="shared" si="44"/>
        <v>--</v>
      </c>
      <c r="FC96" s="354" t="str">
        <f t="shared" si="45"/>
        <v>--</v>
      </c>
      <c r="FD96" s="325">
        <f t="shared" si="46"/>
        <v>0</v>
      </c>
      <c r="FE96" s="331"/>
      <c r="FF96" s="209" t="str">
        <f>IFERROR(GETPIVOTDATA("Average of TRAVTM(40)",#REF!,"TIMEINT",FF$9,"VEHICLETRAVELTIMEMEASUREMENT",$D96)/3600/24,"--")</f>
        <v>--</v>
      </c>
      <c r="FG96" s="34" t="str">
        <f>IFERROR(GETPIVOTDATA("Average of TRAVTM(40)",#REF!,"TIMEINT",FG$9,"VEHICLETRAVELTIMEMEASUREMENT",$D96)/3600/24,"--")</f>
        <v>--</v>
      </c>
      <c r="FH96" s="34" t="str">
        <f>IFERROR(GETPIVOTDATA("Average of TRAVTM(40)",#REF!,"TIMEINT",FH$9,"VEHICLETRAVELTIMEMEASUREMENT",$D96)/3600/24,"--")</f>
        <v>--</v>
      </c>
      <c r="FI96" s="34" t="str">
        <f>IFERROR(GETPIVOTDATA("Average of TRAVTM(40)",#REF!,"TIMEINT",FI$9,"VEHICLETRAVELTIMEMEASUREMENT",$D96)/3600/24,"--")</f>
        <v>--</v>
      </c>
      <c r="FJ96" s="34" t="str">
        <f>IFERROR(GETPIVOTDATA("Average of TRAVTM(40)",#REF!,"TIMEINT",FJ$9,"VEHICLETRAVELTIMEMEASUREMENT",$D96)/3600/24,"--")</f>
        <v>--</v>
      </c>
      <c r="FK96" s="34" t="str">
        <f>IFERROR(GETPIVOTDATA("Average of TRAVTM(40)",#REF!,"TIMEINT",FK$9,"VEHICLETRAVELTIMEMEASUREMENT",$D96)/3600/24,"--")</f>
        <v>--</v>
      </c>
      <c r="FL96" s="34" t="str">
        <f>IFERROR(GETPIVOTDATA("Average of TRAVTM(40)",#REF!,"TIMEINT",FL$9,"VEHICLETRAVELTIMEMEASUREMENT",$D96)/3600/24,"--")</f>
        <v>--</v>
      </c>
      <c r="FM96" s="34" t="str">
        <f>IFERROR(GETPIVOTDATA("Average of TRAVTM(40)",#REF!,"TIMEINT",FM$9,"VEHICLETRAVELTIMEMEASUREMENT",$D96)/3600/24,"--")</f>
        <v>--</v>
      </c>
      <c r="FN96" s="34" t="str">
        <f>IFERROR(GETPIVOTDATA("Average of TRAVTM(40)",#REF!,"TIMEINT",FN$9,"VEHICLETRAVELTIMEMEASUREMENT",$D96)/3600/24,"--")</f>
        <v>--</v>
      </c>
      <c r="FO96" s="34" t="str">
        <f>IFERROR(GETPIVOTDATA("Average of TRAVTM(40)",#REF!,"TIMEINT",FO$9,"VEHICLETRAVELTIMEMEASUREMENT",$D96)/3600/24,"--")</f>
        <v>--</v>
      </c>
      <c r="FP96" s="34" t="str">
        <f>IFERROR(GETPIVOTDATA("Average of TRAVTM(40)",#REF!,"TIMEINT",FP$9,"VEHICLETRAVELTIMEMEASUREMENT",$D96)/3600/24,"--")</f>
        <v>--</v>
      </c>
      <c r="FQ96" s="34" t="str">
        <f>IFERROR(GETPIVOTDATA("Average of TRAVTM(40)",#REF!,"TIMEINT",FQ$9,"VEHICLETRAVELTIMEMEASUREMENT",$D96)/3600/24,"--")</f>
        <v>--</v>
      </c>
      <c r="FR96" s="34" t="str">
        <f>IFERROR(GETPIVOTDATA("Average of TRAVTM(40)",#REF!,"TIMEINT",FR$9,"VEHICLETRAVELTIMEMEASUREMENT",$D96)/3600/24,"--")</f>
        <v>--</v>
      </c>
      <c r="FS96" s="34" t="str">
        <f>IFERROR(GETPIVOTDATA("Average of TRAVTM(40)",#REF!,"TIMEINT",FS$9,"VEHICLETRAVELTIMEMEASUREMENT",$D96)/3600/24,"--")</f>
        <v>--</v>
      </c>
      <c r="FT96" s="34" t="str">
        <f>IFERROR(GETPIVOTDATA("Average of TRAVTM(40)",#REF!,"TIMEINT",FT$9,"VEHICLETRAVELTIMEMEASUREMENT",$D96)/3600/24,"--")</f>
        <v>--</v>
      </c>
      <c r="FU96" s="134" t="str">
        <f>IFERROR(GETPIVOTDATA("Average of TRAVTM(40)",#REF!,"TIMEINT",FU$9,"VEHICLETRAVELTIMEMEASUREMENT",$D96)/3600/24,"--")</f>
        <v>--</v>
      </c>
      <c r="FV96" s="331"/>
      <c r="FW96" s="323" t="str">
        <f>IFERROR(GETPIVOTDATA("Average of VEHS(40)",#REF!,"TIMEINT",FW$9,"VEHICLETRAVELTIMEMEASUREMENT",$D96),"--")</f>
        <v>--</v>
      </c>
      <c r="FX96" s="324" t="str">
        <f>IFERROR(GETPIVOTDATA("Average of VEHS(40)",#REF!,"TIMEINT",FX$9,"VEHICLETRAVELTIMEMEASUREMENT",$D96),"--")</f>
        <v>--</v>
      </c>
      <c r="FY96" s="324" t="str">
        <f>IFERROR(GETPIVOTDATA("Average of VEHS(40)",#REF!,"TIMEINT",FY$9,"VEHICLETRAVELTIMEMEASUREMENT",$D96),"--")</f>
        <v>--</v>
      </c>
      <c r="FZ96" s="324" t="str">
        <f>IFERROR(GETPIVOTDATA("Average of VEHS(40)",#REF!,"TIMEINT",FZ$9,"VEHICLETRAVELTIMEMEASUREMENT",$D96),"--")</f>
        <v>--</v>
      </c>
      <c r="GA96" s="324" t="str">
        <f>IFERROR(GETPIVOTDATA("Average of VEHS(40)",#REF!,"TIMEINT",GA$9,"VEHICLETRAVELTIMEMEASUREMENT",$D96),"--")</f>
        <v>--</v>
      </c>
      <c r="GB96" s="324" t="str">
        <f>IFERROR(GETPIVOTDATA("Average of VEHS(40)",#REF!,"TIMEINT",GB$9,"VEHICLETRAVELTIMEMEASUREMENT",$D96),"--")</f>
        <v>--</v>
      </c>
      <c r="GC96" s="324" t="str">
        <f>IFERROR(GETPIVOTDATA("Average of VEHS(40)",#REF!,"TIMEINT",GC$9,"VEHICLETRAVELTIMEMEASUREMENT",$D96),"--")</f>
        <v>--</v>
      </c>
      <c r="GD96" s="324" t="str">
        <f>IFERROR(GETPIVOTDATA("Average of VEHS(40)",#REF!,"TIMEINT",GD$9,"VEHICLETRAVELTIMEMEASUREMENT",$D96),"--")</f>
        <v>--</v>
      </c>
      <c r="GE96" s="324" t="str">
        <f>IFERROR(GETPIVOTDATA("Average of VEHS(40)",#REF!,"TIMEINT",GE$9,"VEHICLETRAVELTIMEMEASUREMENT",$D96),"--")</f>
        <v>--</v>
      </c>
      <c r="GF96" s="324" t="str">
        <f>IFERROR(GETPIVOTDATA("Average of VEHS(40)",#REF!,"TIMEINT",GF$9,"VEHICLETRAVELTIMEMEASUREMENT",$D96),"--")</f>
        <v>--</v>
      </c>
      <c r="GG96" s="324" t="str">
        <f>IFERROR(GETPIVOTDATA("Average of VEHS(40)",#REF!,"TIMEINT",GG$9,"VEHICLETRAVELTIMEMEASUREMENT",$D96),"--")</f>
        <v>--</v>
      </c>
      <c r="GH96" s="324" t="str">
        <f>IFERROR(GETPIVOTDATA("Average of VEHS(40)",#REF!,"TIMEINT",GH$9,"VEHICLETRAVELTIMEMEASUREMENT",$D96),"--")</f>
        <v>--</v>
      </c>
      <c r="GI96" s="324" t="str">
        <f>IFERROR(GETPIVOTDATA("Average of VEHS(40)",#REF!,"TIMEINT",GI$9,"VEHICLETRAVELTIMEMEASUREMENT",$D96),"--")</f>
        <v>--</v>
      </c>
      <c r="GJ96" s="324" t="str">
        <f>IFERROR(GETPIVOTDATA("Average of VEHS(40)",#REF!,"TIMEINT",GJ$9,"VEHICLETRAVELTIMEMEASUREMENT",$D96),"--")</f>
        <v>--</v>
      </c>
      <c r="GK96" s="324" t="str">
        <f>IFERROR(GETPIVOTDATA("Average of VEHS(40)",#REF!,"TIMEINT",GK$9,"VEHICLETRAVELTIMEMEASUREMENT",$D96),"--")</f>
        <v>--</v>
      </c>
      <c r="GL96" s="325" t="str">
        <f>IFERROR(GETPIVOTDATA("Average of VEHS(40)",#REF!,"TIMEINT",GL$9,"VEHICLETRAVELTIMEMEASUREMENT",$D96),"--")</f>
        <v>--</v>
      </c>
      <c r="GM96" s="331"/>
      <c r="GN96" s="209" t="str">
        <f t="shared" si="47"/>
        <v>--</v>
      </c>
      <c r="GO96" s="354" t="str">
        <f t="shared" si="48"/>
        <v>--</v>
      </c>
      <c r="GP96" s="325">
        <f t="shared" si="49"/>
        <v>0</v>
      </c>
      <c r="GQ96" s="331"/>
      <c r="GR96" s="209" t="str">
        <f>IFERROR(GETPIVOTDATA("Average of TRAVTM(60)",#REF!,"TIMEINT",GR$9,"VEHICLETRAVELTIMEMEASUREMENT",$D96)/3600/24,"--")</f>
        <v>--</v>
      </c>
      <c r="GS96" s="34" t="str">
        <f>IFERROR(GETPIVOTDATA("Average of TRAVTM(60)",#REF!,"TIMEINT",GS$9,"VEHICLETRAVELTIMEMEASUREMENT",$D96)/3600/24,"--")</f>
        <v>--</v>
      </c>
      <c r="GT96" s="34" t="str">
        <f>IFERROR(GETPIVOTDATA("Average of TRAVTM(60)",#REF!,"TIMEINT",GT$9,"VEHICLETRAVELTIMEMEASUREMENT",$D96)/3600/24,"--")</f>
        <v>--</v>
      </c>
      <c r="GU96" s="34" t="str">
        <f>IFERROR(GETPIVOTDATA("Average of TRAVTM(60)",#REF!,"TIMEINT",GU$9,"VEHICLETRAVELTIMEMEASUREMENT",$D96)/3600/24,"--")</f>
        <v>--</v>
      </c>
      <c r="GV96" s="34" t="str">
        <f>IFERROR(GETPIVOTDATA("Average of TRAVTM(60)",#REF!,"TIMEINT",GV$9,"VEHICLETRAVELTIMEMEASUREMENT",$D96)/3600/24,"--")</f>
        <v>--</v>
      </c>
      <c r="GW96" s="34" t="str">
        <f>IFERROR(GETPIVOTDATA("Average of TRAVTM(60)",#REF!,"TIMEINT",GW$9,"VEHICLETRAVELTIMEMEASUREMENT",$D96)/3600/24,"--")</f>
        <v>--</v>
      </c>
      <c r="GX96" s="34" t="str">
        <f>IFERROR(GETPIVOTDATA("Average of TRAVTM(60)",#REF!,"TIMEINT",GX$9,"VEHICLETRAVELTIMEMEASUREMENT",$D96)/3600/24,"--")</f>
        <v>--</v>
      </c>
      <c r="GY96" s="34" t="str">
        <f>IFERROR(GETPIVOTDATA("Average of TRAVTM(60)",#REF!,"TIMEINT",GY$9,"VEHICLETRAVELTIMEMEASUREMENT",$D96)/3600/24,"--")</f>
        <v>--</v>
      </c>
      <c r="GZ96" s="34" t="str">
        <f>IFERROR(GETPIVOTDATA("Average of TRAVTM(60)",#REF!,"TIMEINT",GZ$9,"VEHICLETRAVELTIMEMEASUREMENT",$D96)/3600/24,"--")</f>
        <v>--</v>
      </c>
      <c r="HA96" s="34" t="str">
        <f>IFERROR(GETPIVOTDATA("Average of TRAVTM(60)",#REF!,"TIMEINT",HA$9,"VEHICLETRAVELTIMEMEASUREMENT",$D96)/3600/24,"--")</f>
        <v>--</v>
      </c>
      <c r="HB96" s="34" t="str">
        <f>IFERROR(GETPIVOTDATA("Average of TRAVTM(60)",#REF!,"TIMEINT",HB$9,"VEHICLETRAVELTIMEMEASUREMENT",$D96)/3600/24,"--")</f>
        <v>--</v>
      </c>
      <c r="HC96" s="34" t="str">
        <f>IFERROR(GETPIVOTDATA("Average of TRAVTM(60)",#REF!,"TIMEINT",HC$9,"VEHICLETRAVELTIMEMEASUREMENT",$D96)/3600/24,"--")</f>
        <v>--</v>
      </c>
      <c r="HD96" s="34" t="str">
        <f>IFERROR(GETPIVOTDATA("Average of TRAVTM(60)",#REF!,"TIMEINT",HD$9,"VEHICLETRAVELTIMEMEASUREMENT",$D96)/3600/24,"--")</f>
        <v>--</v>
      </c>
      <c r="HE96" s="34" t="str">
        <f>IFERROR(GETPIVOTDATA("Average of TRAVTM(60)",#REF!,"TIMEINT",HE$9,"VEHICLETRAVELTIMEMEASUREMENT",$D96)/3600/24,"--")</f>
        <v>--</v>
      </c>
      <c r="HF96" s="34" t="str">
        <f>IFERROR(GETPIVOTDATA("Average of TRAVTM(60)",#REF!,"TIMEINT",HF$9,"VEHICLETRAVELTIMEMEASUREMENT",$D96)/3600/24,"--")</f>
        <v>--</v>
      </c>
      <c r="HG96" s="134" t="str">
        <f>IFERROR(GETPIVOTDATA("Average of TRAVTM(60)",#REF!,"TIMEINT",HG$9,"VEHICLETRAVELTIMEMEASUREMENT",$D96)/3600/24,"--")</f>
        <v>--</v>
      </c>
      <c r="HH96" s="331"/>
      <c r="HI96" s="323" t="str">
        <f>IFERROR(GETPIVOTDATA("Average of VEHS(60)",#REF!,"TIMEINT",HI$9,"VEHICLETRAVELTIMEMEASUREMENT",$D96),"--")</f>
        <v>--</v>
      </c>
      <c r="HJ96" s="324" t="str">
        <f>IFERROR(GETPIVOTDATA("Average of VEHS(60)",#REF!,"TIMEINT",HJ$9,"VEHICLETRAVELTIMEMEASUREMENT",$D96),"--")</f>
        <v>--</v>
      </c>
      <c r="HK96" s="324" t="str">
        <f>IFERROR(GETPIVOTDATA("Average of VEHS(60)",#REF!,"TIMEINT",HK$9,"VEHICLETRAVELTIMEMEASUREMENT",$D96),"--")</f>
        <v>--</v>
      </c>
      <c r="HL96" s="324" t="str">
        <f>IFERROR(GETPIVOTDATA("Average of VEHS(60)",#REF!,"TIMEINT",HL$9,"VEHICLETRAVELTIMEMEASUREMENT",$D96),"--")</f>
        <v>--</v>
      </c>
      <c r="HM96" s="324" t="str">
        <f>IFERROR(GETPIVOTDATA("Average of VEHS(60)",#REF!,"TIMEINT",HM$9,"VEHICLETRAVELTIMEMEASUREMENT",$D96),"--")</f>
        <v>--</v>
      </c>
      <c r="HN96" s="324" t="str">
        <f>IFERROR(GETPIVOTDATA("Average of VEHS(60)",#REF!,"TIMEINT",HN$9,"VEHICLETRAVELTIMEMEASUREMENT",$D96),"--")</f>
        <v>--</v>
      </c>
      <c r="HO96" s="324" t="str">
        <f>IFERROR(GETPIVOTDATA("Average of VEHS(60)",#REF!,"TIMEINT",HO$9,"VEHICLETRAVELTIMEMEASUREMENT",$D96),"--")</f>
        <v>--</v>
      </c>
      <c r="HP96" s="324" t="str">
        <f>IFERROR(GETPIVOTDATA("Average of VEHS(60)",#REF!,"TIMEINT",HP$9,"VEHICLETRAVELTIMEMEASUREMENT",$D96),"--")</f>
        <v>--</v>
      </c>
      <c r="HQ96" s="324" t="str">
        <f>IFERROR(GETPIVOTDATA("Average of VEHS(60)",#REF!,"TIMEINT",HQ$9,"VEHICLETRAVELTIMEMEASUREMENT",$D96),"--")</f>
        <v>--</v>
      </c>
      <c r="HR96" s="324" t="str">
        <f>IFERROR(GETPIVOTDATA("Average of VEHS(60)",#REF!,"TIMEINT",HR$9,"VEHICLETRAVELTIMEMEASUREMENT",$D96),"--")</f>
        <v>--</v>
      </c>
      <c r="HS96" s="324" t="str">
        <f>IFERROR(GETPIVOTDATA("Average of VEHS(60)",#REF!,"TIMEINT",HS$9,"VEHICLETRAVELTIMEMEASUREMENT",$D96),"--")</f>
        <v>--</v>
      </c>
      <c r="HT96" s="324" t="str">
        <f>IFERROR(GETPIVOTDATA("Average of VEHS(60)",#REF!,"TIMEINT",HT$9,"VEHICLETRAVELTIMEMEASUREMENT",$D96),"--")</f>
        <v>--</v>
      </c>
      <c r="HU96" s="324" t="str">
        <f>IFERROR(GETPIVOTDATA("Average of VEHS(60)",#REF!,"TIMEINT",HU$9,"VEHICLETRAVELTIMEMEASUREMENT",$D96),"--")</f>
        <v>--</v>
      </c>
      <c r="HV96" s="324" t="str">
        <f>IFERROR(GETPIVOTDATA("Average of VEHS(60)",#REF!,"TIMEINT",HV$9,"VEHICLETRAVELTIMEMEASUREMENT",$D96),"--")</f>
        <v>--</v>
      </c>
      <c r="HW96" s="324" t="str">
        <f>IFERROR(GETPIVOTDATA("Average of VEHS(60)",#REF!,"TIMEINT",HW$9,"VEHICLETRAVELTIMEMEASUREMENT",$D96),"--")</f>
        <v>--</v>
      </c>
      <c r="HX96" s="325" t="str">
        <f>IFERROR(GETPIVOTDATA("Average of VEHS(60)",#REF!,"TIMEINT",HX$9,"VEHICLETRAVELTIMEMEASUREMENT",$D96),"--")</f>
        <v>--</v>
      </c>
      <c r="HY96" s="331"/>
      <c r="HZ96" s="209" t="str">
        <f t="shared" si="50"/>
        <v>--</v>
      </c>
      <c r="IA96" s="354" t="str">
        <f t="shared" si="51"/>
        <v>--</v>
      </c>
      <c r="IB96" s="325">
        <f t="shared" si="52"/>
        <v>0</v>
      </c>
      <c r="IC96" s="638"/>
      <c r="ID96" s="323" t="str">
        <f>IFERROR(AVERAGEIFS('VISSIM Travel Time Outputs'!#REF!,'VISSIM Travel Time Outputs'!#REF!,$D96,'VISSIM Travel Time Outputs'!#REF!,"AVG",'VISSIM Travel Time Outputs'!#REF!,ID$9),"-")</f>
        <v>-</v>
      </c>
      <c r="IE96" s="324" t="str">
        <f>IFERROR(AVERAGEIFS('VISSIM Travel Time Outputs'!#REF!,'VISSIM Travel Time Outputs'!#REF!,$D96,'VISSIM Travel Time Outputs'!#REF!,"AVG",'VISSIM Travel Time Outputs'!#REF!,IE$9),"-")</f>
        <v>-</v>
      </c>
      <c r="IF96" s="324" t="str">
        <f>IFERROR(AVERAGEIFS('VISSIM Travel Time Outputs'!#REF!,'VISSIM Travel Time Outputs'!#REF!,$D96,'VISSIM Travel Time Outputs'!#REF!,"AVG",'VISSIM Travel Time Outputs'!#REF!,IF$9),"-")</f>
        <v>-</v>
      </c>
      <c r="IG96" s="324" t="str">
        <f>IFERROR(AVERAGEIFS('VISSIM Travel Time Outputs'!#REF!,'VISSIM Travel Time Outputs'!#REF!,$D96,'VISSIM Travel Time Outputs'!#REF!,"AVG",'VISSIM Travel Time Outputs'!#REF!,IG$9),"-")</f>
        <v>-</v>
      </c>
      <c r="IH96" s="324" t="str">
        <f>IFERROR(AVERAGEIFS('VISSIM Travel Time Outputs'!#REF!,'VISSIM Travel Time Outputs'!#REF!,$D96,'VISSIM Travel Time Outputs'!#REF!,"AVG",'VISSIM Travel Time Outputs'!#REF!,IH$9),"-")</f>
        <v>-</v>
      </c>
      <c r="II96" s="324" t="str">
        <f>IFERROR(AVERAGEIFS('VISSIM Travel Time Outputs'!#REF!,'VISSIM Travel Time Outputs'!#REF!,$D96,'VISSIM Travel Time Outputs'!#REF!,"AVG",'VISSIM Travel Time Outputs'!#REF!,II$9),"-")</f>
        <v>-</v>
      </c>
      <c r="IJ96" s="324" t="str">
        <f>IFERROR(AVERAGEIFS('VISSIM Travel Time Outputs'!#REF!,'VISSIM Travel Time Outputs'!#REF!,$D96,'VISSIM Travel Time Outputs'!#REF!,"AVG",'VISSIM Travel Time Outputs'!#REF!,IJ$9),"-")</f>
        <v>-</v>
      </c>
      <c r="IK96" s="324" t="str">
        <f>IFERROR(AVERAGEIFS('VISSIM Travel Time Outputs'!#REF!,'VISSIM Travel Time Outputs'!#REF!,$D96,'VISSIM Travel Time Outputs'!#REF!,"AVG",'VISSIM Travel Time Outputs'!#REF!,IK$9),"-")</f>
        <v>-</v>
      </c>
      <c r="IL96" s="324" t="str">
        <f>IFERROR(AVERAGEIFS('VISSIM Travel Time Outputs'!#REF!,'VISSIM Travel Time Outputs'!#REF!,$D96,'VISSIM Travel Time Outputs'!#REF!,"AVG",'VISSIM Travel Time Outputs'!#REF!,IL$9),"-")</f>
        <v>-</v>
      </c>
      <c r="IM96" s="324" t="str">
        <f>IFERROR(AVERAGEIFS('VISSIM Travel Time Outputs'!#REF!,'VISSIM Travel Time Outputs'!#REF!,$D96,'VISSIM Travel Time Outputs'!#REF!,"AVG",'VISSIM Travel Time Outputs'!#REF!,IM$9),"-")</f>
        <v>-</v>
      </c>
      <c r="IN96" s="324" t="str">
        <f>IFERROR(AVERAGEIFS('VISSIM Travel Time Outputs'!#REF!,'VISSIM Travel Time Outputs'!#REF!,$D96,'VISSIM Travel Time Outputs'!#REF!,"AVG",'VISSIM Travel Time Outputs'!#REF!,IN$9),"-")</f>
        <v>-</v>
      </c>
      <c r="IO96" s="324" t="str">
        <f>IFERROR(AVERAGEIFS('VISSIM Travel Time Outputs'!#REF!,'VISSIM Travel Time Outputs'!#REF!,$D96,'VISSIM Travel Time Outputs'!#REF!,"AVG",'VISSIM Travel Time Outputs'!#REF!,IO$9),"-")</f>
        <v>-</v>
      </c>
      <c r="IP96" s="324" t="str">
        <f>IFERROR(AVERAGEIFS('VISSIM Travel Time Outputs'!#REF!,'VISSIM Travel Time Outputs'!#REF!,$D96,'VISSIM Travel Time Outputs'!#REF!,"AVG",'VISSIM Travel Time Outputs'!#REF!,IP$9),"-")</f>
        <v>-</v>
      </c>
      <c r="IQ96" s="324" t="str">
        <f>IFERROR(AVERAGEIFS('VISSIM Travel Time Outputs'!#REF!,'VISSIM Travel Time Outputs'!#REF!,$D96,'VISSIM Travel Time Outputs'!#REF!,"AVG",'VISSIM Travel Time Outputs'!#REF!,IQ$9),"-")</f>
        <v>-</v>
      </c>
      <c r="IR96" s="324" t="str">
        <f>IFERROR(AVERAGEIFS('VISSIM Travel Time Outputs'!#REF!,'VISSIM Travel Time Outputs'!#REF!,$D96,'VISSIM Travel Time Outputs'!#REF!,"AVG",'VISSIM Travel Time Outputs'!#REF!,IR$9),"-")</f>
        <v>-</v>
      </c>
      <c r="IS96" s="325" t="str">
        <f>IFERROR(AVERAGEIFS('VISSIM Travel Time Outputs'!#REF!,'VISSIM Travel Time Outputs'!#REF!,$D96,'VISSIM Travel Time Outputs'!#REF!,"AVG",'VISSIM Travel Time Outputs'!#REF!,IS$9),"-")</f>
        <v>-</v>
      </c>
      <c r="IT96" s="325" t="str">
        <f t="shared" si="53"/>
        <v>--</v>
      </c>
    </row>
    <row r="97" spans="1:254" x14ac:dyDescent="0.35">
      <c r="A97" s="252" t="str">
        <f t="shared" si="34"/>
        <v>H</v>
      </c>
      <c r="B97" s="319">
        <f t="shared" si="54"/>
        <v>88</v>
      </c>
      <c r="C97" s="413">
        <f>INDEX('Input - Travel Times'!$B$3:$AH$103,MATCH($B97,'Input - Travel Times'!$B$3:$B$103,0),MATCH(C$9,'Input - Travel Times'!$B$3:$AH$3,0))</f>
        <v>0</v>
      </c>
      <c r="D97" s="150">
        <f>INDEX('Input - Travel Times'!$B$3:$AH$103,MATCH($B97,'Input - Travel Times'!$B$3:$B$103,0),MATCH(D$9,'Input - Travel Times'!$B$3:$AH$3,0))</f>
        <v>0</v>
      </c>
      <c r="E97" s="518">
        <f>TIME(0,0,INDEX('Input - Travel Times'!$B$3:$AH$103,MATCH($B97,'Input - Travel Times'!$B$3:$B$103,0),MATCH(E$9,'Input - Travel Times'!$B$3:$AH$3,0)))</f>
        <v>0</v>
      </c>
      <c r="F97" s="518">
        <f>TIME(0,0,INDEX('Input - Travel Times'!$B$3:$AH$103,MATCH($B97,'Input - Travel Times'!$B$3:$B$103,0),MATCH(F$9,'Input - Travel Times'!$B$3:$AH$3,0)))</f>
        <v>0</v>
      </c>
      <c r="G97" s="518">
        <f>TIME(0,0,INDEX('Input - Travel Times'!$B$3:$AH$103,MATCH($B97,'Input - Travel Times'!$B$3:$B$103,0),MATCH(G$9,'Input - Travel Times'!$B$3:$AH$3,0)))</f>
        <v>0</v>
      </c>
      <c r="H97" s="518">
        <f>TIME(0,0,INDEX('Input - Travel Times'!$B$3:$AH$103,MATCH($B97,'Input - Travel Times'!$B$3:$B$103,0),MATCH(H$9,'Input - Travel Times'!$B$3:$AH$3,0)))</f>
        <v>0</v>
      </c>
      <c r="I97" s="130"/>
      <c r="J97" s="209" t="str">
        <f>IFERROR(TIME(0,0,AVERAGEIFS('VISSIM Travel Time Outputs'!$I:$I,'VISSIM Travel Time Outputs'!$D:$D,$D97,'VISSIM Travel Time Outputs'!$A:$A,"AVG",'VISSIM Travel Time Outputs'!$B:$B,J$9)),"-")</f>
        <v>-</v>
      </c>
      <c r="K97" s="34" t="str">
        <f>IFERROR(TIME(0,0,AVERAGEIFS('VISSIM Travel Time Outputs'!$I:$I,'VISSIM Travel Time Outputs'!$D:$D,$D97,'VISSIM Travel Time Outputs'!$A:$A,"AVG",'VISSIM Travel Time Outputs'!$B:$B,K$9)),"-")</f>
        <v>-</v>
      </c>
      <c r="L97" s="34" t="str">
        <f>IFERROR(TIME(0,0,AVERAGEIFS('VISSIM Travel Time Outputs'!$I:$I,'VISSIM Travel Time Outputs'!$D:$D,$D97,'VISSIM Travel Time Outputs'!$A:$A,"AVG",'VISSIM Travel Time Outputs'!$B:$B,L$9)),"-")</f>
        <v>-</v>
      </c>
      <c r="M97" s="34" t="str">
        <f>IFERROR(TIME(0,0,AVERAGEIFS('VISSIM Travel Time Outputs'!$I:$I,'VISSIM Travel Time Outputs'!$D:$D,$D97,'VISSIM Travel Time Outputs'!$A:$A,"AVG",'VISSIM Travel Time Outputs'!$B:$B,M$9)),"-")</f>
        <v>-</v>
      </c>
      <c r="N97" s="34" t="str">
        <f>IFERROR(TIME(0,0,AVERAGEIFS('VISSIM Travel Time Outputs'!$I:$I,'VISSIM Travel Time Outputs'!$D:$D,$D97,'VISSIM Travel Time Outputs'!$A:$A,"AVG",'VISSIM Travel Time Outputs'!$B:$B,N$9)),"-")</f>
        <v>-</v>
      </c>
      <c r="O97" s="34" t="str">
        <f>IFERROR(TIME(0,0,AVERAGEIFS('VISSIM Travel Time Outputs'!$I:$I,'VISSIM Travel Time Outputs'!$D:$D,$D97,'VISSIM Travel Time Outputs'!$A:$A,"AVG",'VISSIM Travel Time Outputs'!$B:$B,O$9)),"-")</f>
        <v>-</v>
      </c>
      <c r="P97" s="34" t="str">
        <f>IFERROR(TIME(0,0,AVERAGEIFS('VISSIM Travel Time Outputs'!$I:$I,'VISSIM Travel Time Outputs'!$D:$D,$D97,'VISSIM Travel Time Outputs'!$A:$A,"AVG",'VISSIM Travel Time Outputs'!$B:$B,P$9)),"-")</f>
        <v>-</v>
      </c>
      <c r="Q97" s="34" t="str">
        <f>IFERROR(TIME(0,0,AVERAGEIFS('VISSIM Travel Time Outputs'!$I:$I,'VISSIM Travel Time Outputs'!$D:$D,$D97,'VISSIM Travel Time Outputs'!$A:$A,"AVG",'VISSIM Travel Time Outputs'!$B:$B,Q$9)),"-")</f>
        <v>-</v>
      </c>
      <c r="R97" s="34" t="str">
        <f>IFERROR(TIME(0,0,AVERAGEIFS('VISSIM Travel Time Outputs'!$I:$I,'VISSIM Travel Time Outputs'!$D:$D,$D97,'VISSIM Travel Time Outputs'!$A:$A,"AVG",'VISSIM Travel Time Outputs'!$B:$B,R$9)),"-")</f>
        <v>-</v>
      </c>
      <c r="S97" s="34" t="str">
        <f>IFERROR(TIME(0,0,AVERAGEIFS('VISSIM Travel Time Outputs'!$I:$I,'VISSIM Travel Time Outputs'!$D:$D,$D97,'VISSIM Travel Time Outputs'!$A:$A,"AVG",'VISSIM Travel Time Outputs'!$B:$B,S$9)),"-")</f>
        <v>-</v>
      </c>
      <c r="T97" s="34" t="str">
        <f>IFERROR(TIME(0,0,AVERAGEIFS('VISSIM Travel Time Outputs'!$I:$I,'VISSIM Travel Time Outputs'!$D:$D,$D97,'VISSIM Travel Time Outputs'!$A:$A,"AVG",'VISSIM Travel Time Outputs'!$B:$B,T$9)),"-")</f>
        <v>-</v>
      </c>
      <c r="U97" s="34" t="str">
        <f>IFERROR(TIME(0,0,AVERAGEIFS('VISSIM Travel Time Outputs'!$I:$I,'VISSIM Travel Time Outputs'!$D:$D,$D97,'VISSIM Travel Time Outputs'!$A:$A,"AVG",'VISSIM Travel Time Outputs'!$B:$B,U$9)),"-")</f>
        <v>-</v>
      </c>
      <c r="V97" s="34" t="str">
        <f>IFERROR(TIME(0,0,AVERAGEIFS('VISSIM Travel Time Outputs'!$I:$I,'VISSIM Travel Time Outputs'!$D:$D,$D97,'VISSIM Travel Time Outputs'!$A:$A,"AVG",'VISSIM Travel Time Outputs'!$B:$B,V$9)),"-")</f>
        <v>-</v>
      </c>
      <c r="W97" s="34" t="str">
        <f>IFERROR(TIME(0,0,AVERAGEIFS('VISSIM Travel Time Outputs'!$I:$I,'VISSIM Travel Time Outputs'!$D:$D,$D97,'VISSIM Travel Time Outputs'!$A:$A,"AVG",'VISSIM Travel Time Outputs'!$B:$B,W$9)),"-")</f>
        <v>-</v>
      </c>
      <c r="X97" s="34" t="str">
        <f>IFERROR(TIME(0,0,AVERAGEIFS('VISSIM Travel Time Outputs'!$I:$I,'VISSIM Travel Time Outputs'!$D:$D,$D97,'VISSIM Travel Time Outputs'!$A:$A,"AVG",'VISSIM Travel Time Outputs'!$B:$B,X$9)),"-")</f>
        <v>-</v>
      </c>
      <c r="Y97" s="134" t="str">
        <f>IFERROR(TIME(0,0,AVERAGEIFS('VISSIM Travel Time Outputs'!$I:$I,'VISSIM Travel Time Outputs'!$D:$D,$D97,'VISSIM Travel Time Outputs'!$A:$A,"AVG",'VISSIM Travel Time Outputs'!$B:$B,Y$9)),"-")</f>
        <v>-</v>
      </c>
      <c r="Z97" s="254"/>
      <c r="AA97" s="323" t="str">
        <f>IFERROR(AVERAGEIFS('VISSIM Travel Time Outputs'!$F:$F,'VISSIM Travel Time Outputs'!$D:$D,$D97,'VISSIM Travel Time Outputs'!$A:$A,"AVG",'VISSIM Travel Time Outputs'!$B:$B,AA$9),"-")</f>
        <v>-</v>
      </c>
      <c r="AB97" s="324" t="str">
        <f>IFERROR(AVERAGEIFS('VISSIM Travel Time Outputs'!$F:$F,'VISSIM Travel Time Outputs'!$D:$D,$D97,'VISSIM Travel Time Outputs'!$A:$A,"AVG",'VISSIM Travel Time Outputs'!$B:$B,AB$9),"-")</f>
        <v>-</v>
      </c>
      <c r="AC97" s="324" t="str">
        <f>IFERROR(AVERAGEIFS('VISSIM Travel Time Outputs'!$F:$F,'VISSIM Travel Time Outputs'!$D:$D,$D97,'VISSIM Travel Time Outputs'!$A:$A,"AVG",'VISSIM Travel Time Outputs'!$B:$B,AC$9),"-")</f>
        <v>-</v>
      </c>
      <c r="AD97" s="324" t="str">
        <f>IFERROR(AVERAGEIFS('VISSIM Travel Time Outputs'!$F:$F,'VISSIM Travel Time Outputs'!$D:$D,$D97,'VISSIM Travel Time Outputs'!$A:$A,"AVG",'VISSIM Travel Time Outputs'!$B:$B,AD$9),"-")</f>
        <v>-</v>
      </c>
      <c r="AE97" s="324" t="str">
        <f>IFERROR(AVERAGEIFS('VISSIM Travel Time Outputs'!$F:$F,'VISSIM Travel Time Outputs'!$D:$D,$D97,'VISSIM Travel Time Outputs'!$A:$A,"AVG",'VISSIM Travel Time Outputs'!$B:$B,AE$9),"-")</f>
        <v>-</v>
      </c>
      <c r="AF97" s="324" t="str">
        <f>IFERROR(AVERAGEIFS('VISSIM Travel Time Outputs'!$F:$F,'VISSIM Travel Time Outputs'!$D:$D,$D97,'VISSIM Travel Time Outputs'!$A:$A,"AVG",'VISSIM Travel Time Outputs'!$B:$B,AF$9),"-")</f>
        <v>-</v>
      </c>
      <c r="AG97" s="324" t="str">
        <f>IFERROR(AVERAGEIFS('VISSIM Travel Time Outputs'!$F:$F,'VISSIM Travel Time Outputs'!$D:$D,$D97,'VISSIM Travel Time Outputs'!$A:$A,"AVG",'VISSIM Travel Time Outputs'!$B:$B,AG$9),"-")</f>
        <v>-</v>
      </c>
      <c r="AH97" s="324" t="str">
        <f>IFERROR(AVERAGEIFS('VISSIM Travel Time Outputs'!$F:$F,'VISSIM Travel Time Outputs'!$D:$D,$D97,'VISSIM Travel Time Outputs'!$A:$A,"AVG",'VISSIM Travel Time Outputs'!$B:$B,AH$9),"-")</f>
        <v>-</v>
      </c>
      <c r="AI97" s="324" t="str">
        <f>IFERROR(AVERAGEIFS('VISSIM Travel Time Outputs'!$F:$F,'VISSIM Travel Time Outputs'!$D:$D,$D97,'VISSIM Travel Time Outputs'!$A:$A,"AVG",'VISSIM Travel Time Outputs'!$B:$B,AI$9),"-")</f>
        <v>-</v>
      </c>
      <c r="AJ97" s="324" t="str">
        <f>IFERROR(AVERAGEIFS('VISSIM Travel Time Outputs'!$F:$F,'VISSIM Travel Time Outputs'!$D:$D,$D97,'VISSIM Travel Time Outputs'!$A:$A,"AVG",'VISSIM Travel Time Outputs'!$B:$B,AJ$9),"-")</f>
        <v>-</v>
      </c>
      <c r="AK97" s="324" t="str">
        <f>IFERROR(AVERAGEIFS('VISSIM Travel Time Outputs'!$F:$F,'VISSIM Travel Time Outputs'!$D:$D,$D97,'VISSIM Travel Time Outputs'!$A:$A,"AVG",'VISSIM Travel Time Outputs'!$B:$B,AK$9),"-")</f>
        <v>-</v>
      </c>
      <c r="AL97" s="324" t="str">
        <f>IFERROR(AVERAGEIFS('VISSIM Travel Time Outputs'!$F:$F,'VISSIM Travel Time Outputs'!$D:$D,$D97,'VISSIM Travel Time Outputs'!$A:$A,"AVG",'VISSIM Travel Time Outputs'!$B:$B,AL$9),"-")</f>
        <v>-</v>
      </c>
      <c r="AM97" s="324" t="str">
        <f>IFERROR(AVERAGEIFS('VISSIM Travel Time Outputs'!$F:$F,'VISSIM Travel Time Outputs'!$D:$D,$D97,'VISSIM Travel Time Outputs'!$A:$A,"AVG",'VISSIM Travel Time Outputs'!$B:$B,AM$9),"-")</f>
        <v>-</v>
      </c>
      <c r="AN97" s="324" t="str">
        <f>IFERROR(AVERAGEIFS('VISSIM Travel Time Outputs'!$F:$F,'VISSIM Travel Time Outputs'!$D:$D,$D97,'VISSIM Travel Time Outputs'!$A:$A,"AVG",'VISSIM Travel Time Outputs'!$B:$B,AN$9),"-")</f>
        <v>-</v>
      </c>
      <c r="AO97" s="324" t="str">
        <f>IFERROR(AVERAGEIFS('VISSIM Travel Time Outputs'!$F:$F,'VISSIM Travel Time Outputs'!$D:$D,$D97,'VISSIM Travel Time Outputs'!$A:$A,"AVG",'VISSIM Travel Time Outputs'!$B:$B,AO$9),"-")</f>
        <v>-</v>
      </c>
      <c r="AP97" s="325" t="str">
        <f>IFERROR(AVERAGEIFS('VISSIM Travel Time Outputs'!$F:$F,'VISSIM Travel Time Outputs'!$D:$D,$D97,'VISSIM Travel Time Outputs'!$A:$A,"AVG",'VISSIM Travel Time Outputs'!$B:$B,AP$9),"-")</f>
        <v>-</v>
      </c>
      <c r="AQ97" s="331"/>
      <c r="AR97" s="209" t="str">
        <f t="shared" si="35"/>
        <v>--</v>
      </c>
      <c r="AS97" s="354" t="str">
        <f t="shared" si="36"/>
        <v>--</v>
      </c>
      <c r="AT97" s="325">
        <f t="shared" si="37"/>
        <v>0</v>
      </c>
      <c r="AU97" s="255"/>
      <c r="AV97" s="209" t="str">
        <f>IFERROR(TIME(0,0,AVERAGEIFS('VISSIM Travel Time Outputs'!$J:$J,'VISSIM Travel Time Outputs'!$D:$D,$D97,'VISSIM Travel Time Outputs'!$A:$A,"AVG",'VISSIM Travel Time Outputs'!$B:$B,AV$9)),"-")</f>
        <v>-</v>
      </c>
      <c r="AW97" s="34" t="str">
        <f>IFERROR(TIME(0,0,AVERAGEIFS('VISSIM Travel Time Outputs'!$J:$J,'VISSIM Travel Time Outputs'!$D:$D,$D97,'VISSIM Travel Time Outputs'!$A:$A,"AVG",'VISSIM Travel Time Outputs'!$B:$B,AW$9)),"-")</f>
        <v>-</v>
      </c>
      <c r="AX97" s="34" t="str">
        <f>IFERROR(TIME(0,0,AVERAGEIFS('VISSIM Travel Time Outputs'!$J:$J,'VISSIM Travel Time Outputs'!$D:$D,$D97,'VISSIM Travel Time Outputs'!$A:$A,"AVG",'VISSIM Travel Time Outputs'!$B:$B,AX$9)),"-")</f>
        <v>-</v>
      </c>
      <c r="AY97" s="34" t="str">
        <f>IFERROR(TIME(0,0,AVERAGEIFS('VISSIM Travel Time Outputs'!$J:$J,'VISSIM Travel Time Outputs'!$D:$D,$D97,'VISSIM Travel Time Outputs'!$A:$A,"AVG",'VISSIM Travel Time Outputs'!$B:$B,AY$9)),"-")</f>
        <v>-</v>
      </c>
      <c r="AZ97" s="34" t="str">
        <f>IFERROR(TIME(0,0,AVERAGEIFS('VISSIM Travel Time Outputs'!$J:$J,'VISSIM Travel Time Outputs'!$D:$D,$D97,'VISSIM Travel Time Outputs'!$A:$A,"AVG",'VISSIM Travel Time Outputs'!$B:$B,AZ$9)),"-")</f>
        <v>-</v>
      </c>
      <c r="BA97" s="34" t="str">
        <f>IFERROR(TIME(0,0,AVERAGEIFS('VISSIM Travel Time Outputs'!$J:$J,'VISSIM Travel Time Outputs'!$D:$D,$D97,'VISSIM Travel Time Outputs'!$A:$A,"AVG",'VISSIM Travel Time Outputs'!$B:$B,BA$9)),"-")</f>
        <v>-</v>
      </c>
      <c r="BB97" s="34" t="str">
        <f>IFERROR(TIME(0,0,AVERAGEIFS('VISSIM Travel Time Outputs'!$J:$J,'VISSIM Travel Time Outputs'!$D:$D,$D97,'VISSIM Travel Time Outputs'!$A:$A,"AVG",'VISSIM Travel Time Outputs'!$B:$B,BB$9)),"-")</f>
        <v>-</v>
      </c>
      <c r="BC97" s="34" t="str">
        <f>IFERROR(TIME(0,0,AVERAGEIFS('VISSIM Travel Time Outputs'!$J:$J,'VISSIM Travel Time Outputs'!$D:$D,$D97,'VISSIM Travel Time Outputs'!$A:$A,"AVG",'VISSIM Travel Time Outputs'!$B:$B,BC$9)),"-")</f>
        <v>-</v>
      </c>
      <c r="BD97" s="34" t="str">
        <f>IFERROR(TIME(0,0,AVERAGEIFS('VISSIM Travel Time Outputs'!$J:$J,'VISSIM Travel Time Outputs'!$D:$D,$D97,'VISSIM Travel Time Outputs'!$A:$A,"AVG",'VISSIM Travel Time Outputs'!$B:$B,BD$9)),"-")</f>
        <v>-</v>
      </c>
      <c r="BE97" s="34" t="str">
        <f>IFERROR(TIME(0,0,AVERAGEIFS('VISSIM Travel Time Outputs'!$J:$J,'VISSIM Travel Time Outputs'!$D:$D,$D97,'VISSIM Travel Time Outputs'!$A:$A,"AVG",'VISSIM Travel Time Outputs'!$B:$B,BE$9)),"-")</f>
        <v>-</v>
      </c>
      <c r="BF97" s="34" t="str">
        <f>IFERROR(TIME(0,0,AVERAGEIFS('VISSIM Travel Time Outputs'!$J:$J,'VISSIM Travel Time Outputs'!$D:$D,$D97,'VISSIM Travel Time Outputs'!$A:$A,"AVG",'VISSIM Travel Time Outputs'!$B:$B,BF$9)),"-")</f>
        <v>-</v>
      </c>
      <c r="BG97" s="34" t="str">
        <f>IFERROR(TIME(0,0,AVERAGEIFS('VISSIM Travel Time Outputs'!$J:$J,'VISSIM Travel Time Outputs'!$D:$D,$D97,'VISSIM Travel Time Outputs'!$A:$A,"AVG",'VISSIM Travel Time Outputs'!$B:$B,BG$9)),"-")</f>
        <v>-</v>
      </c>
      <c r="BH97" s="34" t="str">
        <f>IFERROR(TIME(0,0,AVERAGEIFS('VISSIM Travel Time Outputs'!$J:$J,'VISSIM Travel Time Outputs'!$D:$D,$D97,'VISSIM Travel Time Outputs'!$A:$A,"AVG",'VISSIM Travel Time Outputs'!$B:$B,BH$9)),"-")</f>
        <v>-</v>
      </c>
      <c r="BI97" s="34" t="str">
        <f>IFERROR(TIME(0,0,AVERAGEIFS('VISSIM Travel Time Outputs'!$J:$J,'VISSIM Travel Time Outputs'!$D:$D,$D97,'VISSIM Travel Time Outputs'!$A:$A,"AVG",'VISSIM Travel Time Outputs'!$B:$B,BI$9)),"-")</f>
        <v>-</v>
      </c>
      <c r="BJ97" s="34" t="str">
        <f>IFERROR(TIME(0,0,AVERAGEIFS('VISSIM Travel Time Outputs'!$J:$J,'VISSIM Travel Time Outputs'!$D:$D,$D97,'VISSIM Travel Time Outputs'!$A:$A,"AVG",'VISSIM Travel Time Outputs'!$B:$B,BJ$9)),"-")</f>
        <v>-</v>
      </c>
      <c r="BK97" s="134" t="str">
        <f>IFERROR(TIME(0,0,AVERAGEIFS('VISSIM Travel Time Outputs'!$J:$J,'VISSIM Travel Time Outputs'!$D:$D,$D97,'VISSIM Travel Time Outputs'!$A:$A,"AVG",'VISSIM Travel Time Outputs'!$B:$B,BK$9)),"-")</f>
        <v>-</v>
      </c>
      <c r="BL97" s="126"/>
      <c r="BM97" s="323" t="str">
        <f>IFERROR(AVERAGEIFS('VISSIM Travel Time Outputs'!$G:$G,'VISSIM Travel Time Outputs'!$D:$D,$D97,'VISSIM Travel Time Outputs'!$A:$A,"AVG",'VISSIM Travel Time Outputs'!$B:$B,BM$9),"-")</f>
        <v>-</v>
      </c>
      <c r="BN97" s="324" t="str">
        <f>IFERROR(AVERAGEIFS('VISSIM Travel Time Outputs'!$G:$G,'VISSIM Travel Time Outputs'!$D:$D,$D97,'VISSIM Travel Time Outputs'!$A:$A,"AVG",'VISSIM Travel Time Outputs'!$B:$B,BN$9),"-")</f>
        <v>-</v>
      </c>
      <c r="BO97" s="324" t="str">
        <f>IFERROR(AVERAGEIFS('VISSIM Travel Time Outputs'!$G:$G,'VISSIM Travel Time Outputs'!$D:$D,$D97,'VISSIM Travel Time Outputs'!$A:$A,"AVG",'VISSIM Travel Time Outputs'!$B:$B,BO$9),"-")</f>
        <v>-</v>
      </c>
      <c r="BP97" s="324" t="str">
        <f>IFERROR(AVERAGEIFS('VISSIM Travel Time Outputs'!$G:$G,'VISSIM Travel Time Outputs'!$D:$D,$D97,'VISSIM Travel Time Outputs'!$A:$A,"AVG",'VISSIM Travel Time Outputs'!$B:$B,BP$9),"-")</f>
        <v>-</v>
      </c>
      <c r="BQ97" s="324" t="str">
        <f>IFERROR(AVERAGEIFS('VISSIM Travel Time Outputs'!$G:$G,'VISSIM Travel Time Outputs'!$D:$D,$D97,'VISSIM Travel Time Outputs'!$A:$A,"AVG",'VISSIM Travel Time Outputs'!$B:$B,BQ$9),"-")</f>
        <v>-</v>
      </c>
      <c r="BR97" s="324" t="str">
        <f>IFERROR(AVERAGEIFS('VISSIM Travel Time Outputs'!$G:$G,'VISSIM Travel Time Outputs'!$D:$D,$D97,'VISSIM Travel Time Outputs'!$A:$A,"AVG",'VISSIM Travel Time Outputs'!$B:$B,BR$9),"-")</f>
        <v>-</v>
      </c>
      <c r="BS97" s="324" t="str">
        <f>IFERROR(AVERAGEIFS('VISSIM Travel Time Outputs'!$G:$G,'VISSIM Travel Time Outputs'!$D:$D,$D97,'VISSIM Travel Time Outputs'!$A:$A,"AVG",'VISSIM Travel Time Outputs'!$B:$B,BS$9),"-")</f>
        <v>-</v>
      </c>
      <c r="BT97" s="324" t="str">
        <f>IFERROR(AVERAGEIFS('VISSIM Travel Time Outputs'!$G:$G,'VISSIM Travel Time Outputs'!$D:$D,$D97,'VISSIM Travel Time Outputs'!$A:$A,"AVG",'VISSIM Travel Time Outputs'!$B:$B,BT$9),"-")</f>
        <v>-</v>
      </c>
      <c r="BU97" s="324" t="str">
        <f>IFERROR(AVERAGEIFS('VISSIM Travel Time Outputs'!$G:$G,'VISSIM Travel Time Outputs'!$D:$D,$D97,'VISSIM Travel Time Outputs'!$A:$A,"AVG",'VISSIM Travel Time Outputs'!$B:$B,BU$9),"-")</f>
        <v>-</v>
      </c>
      <c r="BV97" s="324" t="str">
        <f>IFERROR(AVERAGEIFS('VISSIM Travel Time Outputs'!$G:$G,'VISSIM Travel Time Outputs'!$D:$D,$D97,'VISSIM Travel Time Outputs'!$A:$A,"AVG",'VISSIM Travel Time Outputs'!$B:$B,BV$9),"-")</f>
        <v>-</v>
      </c>
      <c r="BW97" s="324" t="str">
        <f>IFERROR(AVERAGEIFS('VISSIM Travel Time Outputs'!$G:$G,'VISSIM Travel Time Outputs'!$D:$D,$D97,'VISSIM Travel Time Outputs'!$A:$A,"AVG",'VISSIM Travel Time Outputs'!$B:$B,BW$9),"-")</f>
        <v>-</v>
      </c>
      <c r="BX97" s="324" t="str">
        <f>IFERROR(AVERAGEIFS('VISSIM Travel Time Outputs'!$G:$G,'VISSIM Travel Time Outputs'!$D:$D,$D97,'VISSIM Travel Time Outputs'!$A:$A,"AVG",'VISSIM Travel Time Outputs'!$B:$B,BX$9),"-")</f>
        <v>-</v>
      </c>
      <c r="BY97" s="324" t="str">
        <f>IFERROR(AVERAGEIFS('VISSIM Travel Time Outputs'!$G:$G,'VISSIM Travel Time Outputs'!$D:$D,$D97,'VISSIM Travel Time Outputs'!$A:$A,"AVG",'VISSIM Travel Time Outputs'!$B:$B,BY$9),"-")</f>
        <v>-</v>
      </c>
      <c r="BZ97" s="324" t="str">
        <f>IFERROR(AVERAGEIFS('VISSIM Travel Time Outputs'!$G:$G,'VISSIM Travel Time Outputs'!$D:$D,$D97,'VISSIM Travel Time Outputs'!$A:$A,"AVG",'VISSIM Travel Time Outputs'!$B:$B,BZ$9),"-")</f>
        <v>-</v>
      </c>
      <c r="CA97" s="324" t="str">
        <f>IFERROR(AVERAGEIFS('VISSIM Travel Time Outputs'!$G:$G,'VISSIM Travel Time Outputs'!$D:$D,$D97,'VISSIM Travel Time Outputs'!$A:$A,"AVG",'VISSIM Travel Time Outputs'!$B:$B,CA$9),"-")</f>
        <v>-</v>
      </c>
      <c r="CB97" s="325" t="str">
        <f>IFERROR(AVERAGEIFS('VISSIM Travel Time Outputs'!$G:$G,'VISSIM Travel Time Outputs'!$D:$D,$D97,'VISSIM Travel Time Outputs'!$A:$A,"AVG",'VISSIM Travel Time Outputs'!$B:$B,CB$9),"-")</f>
        <v>-</v>
      </c>
      <c r="CC97" s="254"/>
      <c r="CD97" s="209" t="str">
        <f t="shared" si="38"/>
        <v>--</v>
      </c>
      <c r="CE97" s="354" t="str">
        <f t="shared" si="39"/>
        <v>--</v>
      </c>
      <c r="CF97" s="325">
        <f t="shared" si="40"/>
        <v>0</v>
      </c>
      <c r="CG97" s="331"/>
      <c r="CH97" s="209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134"/>
      <c r="CX97" s="331"/>
      <c r="CY97" s="323"/>
      <c r="CZ97" s="324"/>
      <c r="DA97" s="324"/>
      <c r="DB97" s="324"/>
      <c r="DC97" s="324"/>
      <c r="DD97" s="324"/>
      <c r="DE97" s="324"/>
      <c r="DF97" s="324"/>
      <c r="DG97" s="324"/>
      <c r="DH97" s="324"/>
      <c r="DI97" s="324"/>
      <c r="DJ97" s="324"/>
      <c r="DK97" s="324"/>
      <c r="DL97" s="324"/>
      <c r="DM97" s="324"/>
      <c r="DN97" s="325"/>
      <c r="DO97" s="331"/>
      <c r="DP97" s="209" t="str">
        <f t="shared" si="41"/>
        <v>--</v>
      </c>
      <c r="DQ97" s="354" t="str">
        <f t="shared" si="42"/>
        <v>--</v>
      </c>
      <c r="DR97" s="325">
        <f t="shared" si="43"/>
        <v>0</v>
      </c>
      <c r="DS97" s="255"/>
      <c r="DT97" s="209" t="str">
        <f>IFERROR(TIME(0,0,AVERAGEIFS('VISSIM Travel Time Outputs'!$K:$K,'VISSIM Travel Time Outputs'!$D:$D,$D97,'VISSIM Travel Time Outputs'!$A:$A,"AVG",'VISSIM Travel Time Outputs'!$B:$B,DT$9)),"-")</f>
        <v>-</v>
      </c>
      <c r="DU97" s="34" t="str">
        <f>IFERROR(TIME(0,0,AVERAGEIFS('VISSIM Travel Time Outputs'!$K:$K,'VISSIM Travel Time Outputs'!$D:$D,$D97,'VISSIM Travel Time Outputs'!$A:$A,"AVG",'VISSIM Travel Time Outputs'!$B:$B,DU$9)),"-")</f>
        <v>-</v>
      </c>
      <c r="DV97" s="34" t="str">
        <f>IFERROR(TIME(0,0,AVERAGEIFS('VISSIM Travel Time Outputs'!$K:$K,'VISSIM Travel Time Outputs'!$D:$D,$D97,'VISSIM Travel Time Outputs'!$A:$A,"AVG",'VISSIM Travel Time Outputs'!$B:$B,DV$9)),"-")</f>
        <v>-</v>
      </c>
      <c r="DW97" s="34" t="str">
        <f>IFERROR(TIME(0,0,AVERAGEIFS('VISSIM Travel Time Outputs'!$K:$K,'VISSIM Travel Time Outputs'!$D:$D,$D97,'VISSIM Travel Time Outputs'!$A:$A,"AVG",'VISSIM Travel Time Outputs'!$B:$B,DW$9)),"-")</f>
        <v>-</v>
      </c>
      <c r="DX97" s="34" t="str">
        <f>IFERROR(TIME(0,0,AVERAGEIFS('VISSIM Travel Time Outputs'!$K:$K,'VISSIM Travel Time Outputs'!$D:$D,$D97,'VISSIM Travel Time Outputs'!$A:$A,"AVG",'VISSIM Travel Time Outputs'!$B:$B,DX$9)),"-")</f>
        <v>-</v>
      </c>
      <c r="DY97" s="34" t="str">
        <f>IFERROR(TIME(0,0,AVERAGEIFS('VISSIM Travel Time Outputs'!$K:$K,'VISSIM Travel Time Outputs'!$D:$D,$D97,'VISSIM Travel Time Outputs'!$A:$A,"AVG",'VISSIM Travel Time Outputs'!$B:$B,DY$9)),"-")</f>
        <v>-</v>
      </c>
      <c r="DZ97" s="34" t="str">
        <f>IFERROR(TIME(0,0,AVERAGEIFS('VISSIM Travel Time Outputs'!$K:$K,'VISSIM Travel Time Outputs'!$D:$D,$D97,'VISSIM Travel Time Outputs'!$A:$A,"AVG",'VISSIM Travel Time Outputs'!$B:$B,DZ$9)),"-")</f>
        <v>-</v>
      </c>
      <c r="EA97" s="34" t="str">
        <f>IFERROR(TIME(0,0,AVERAGEIFS('VISSIM Travel Time Outputs'!$K:$K,'VISSIM Travel Time Outputs'!$D:$D,$D97,'VISSIM Travel Time Outputs'!$A:$A,"AVG",'VISSIM Travel Time Outputs'!$B:$B,EA$9)),"-")</f>
        <v>-</v>
      </c>
      <c r="EB97" s="34" t="str">
        <f>IFERROR(TIME(0,0,AVERAGEIFS('VISSIM Travel Time Outputs'!$K:$K,'VISSIM Travel Time Outputs'!$D:$D,$D97,'VISSIM Travel Time Outputs'!$A:$A,"AVG",'VISSIM Travel Time Outputs'!$B:$B,EB$9)),"-")</f>
        <v>-</v>
      </c>
      <c r="EC97" s="34" t="str">
        <f>IFERROR(TIME(0,0,AVERAGEIFS('VISSIM Travel Time Outputs'!$K:$K,'VISSIM Travel Time Outputs'!$D:$D,$D97,'VISSIM Travel Time Outputs'!$A:$A,"AVG",'VISSIM Travel Time Outputs'!$B:$B,EC$9)),"-")</f>
        <v>-</v>
      </c>
      <c r="ED97" s="34" t="str">
        <f>IFERROR(TIME(0,0,AVERAGEIFS('VISSIM Travel Time Outputs'!$K:$K,'VISSIM Travel Time Outputs'!$D:$D,$D97,'VISSIM Travel Time Outputs'!$A:$A,"AVG",'VISSIM Travel Time Outputs'!$B:$B,ED$9)),"-")</f>
        <v>-</v>
      </c>
      <c r="EE97" s="34" t="str">
        <f>IFERROR(TIME(0,0,AVERAGEIFS('VISSIM Travel Time Outputs'!$K:$K,'VISSIM Travel Time Outputs'!$D:$D,$D97,'VISSIM Travel Time Outputs'!$A:$A,"AVG",'VISSIM Travel Time Outputs'!$B:$B,EE$9)),"-")</f>
        <v>-</v>
      </c>
      <c r="EF97" s="34" t="str">
        <f>IFERROR(TIME(0,0,AVERAGEIFS('VISSIM Travel Time Outputs'!$K:$K,'VISSIM Travel Time Outputs'!$D:$D,$D97,'VISSIM Travel Time Outputs'!$A:$A,"AVG",'VISSIM Travel Time Outputs'!$B:$B,EF$9)),"-")</f>
        <v>-</v>
      </c>
      <c r="EG97" s="34" t="str">
        <f>IFERROR(TIME(0,0,AVERAGEIFS('VISSIM Travel Time Outputs'!$K:$K,'VISSIM Travel Time Outputs'!$D:$D,$D97,'VISSIM Travel Time Outputs'!$A:$A,"AVG",'VISSIM Travel Time Outputs'!$B:$B,EG$9)),"-")</f>
        <v>-</v>
      </c>
      <c r="EH97" s="34" t="str">
        <f>IFERROR(TIME(0,0,AVERAGEIFS('VISSIM Travel Time Outputs'!$K:$K,'VISSIM Travel Time Outputs'!$D:$D,$D97,'VISSIM Travel Time Outputs'!$A:$A,"AVG",'VISSIM Travel Time Outputs'!$B:$B,EH$9)),"-")</f>
        <v>-</v>
      </c>
      <c r="EI97" s="134" t="str">
        <f>IFERROR(TIME(0,0,AVERAGEIFS('VISSIM Travel Time Outputs'!$K:$K,'VISSIM Travel Time Outputs'!$D:$D,$D97,'VISSIM Travel Time Outputs'!$A:$A,"AVG",'VISSIM Travel Time Outputs'!$B:$B,EI$9)),"-")</f>
        <v>-</v>
      </c>
      <c r="EJ97" s="126"/>
      <c r="EK97" s="323" t="str">
        <f>IFERROR(AVERAGEIFS('VISSIM Travel Time Outputs'!$H:$H,'VISSIM Travel Time Outputs'!$D:$D,$D97,'VISSIM Travel Time Outputs'!$A:$A,"AVG",'VISSIM Travel Time Outputs'!$B:$B,EK$9),"-")</f>
        <v>-</v>
      </c>
      <c r="EL97" s="324" t="str">
        <f>IFERROR(AVERAGEIFS('VISSIM Travel Time Outputs'!$H:$H,'VISSIM Travel Time Outputs'!$D:$D,$D97,'VISSIM Travel Time Outputs'!$A:$A,"AVG",'VISSIM Travel Time Outputs'!$B:$B,EL$9),"-")</f>
        <v>-</v>
      </c>
      <c r="EM97" s="324" t="str">
        <f>IFERROR(AVERAGEIFS('VISSIM Travel Time Outputs'!$H:$H,'VISSIM Travel Time Outputs'!$D:$D,$D97,'VISSIM Travel Time Outputs'!$A:$A,"AVG",'VISSIM Travel Time Outputs'!$B:$B,EM$9),"-")</f>
        <v>-</v>
      </c>
      <c r="EN97" s="324" t="str">
        <f>IFERROR(AVERAGEIFS('VISSIM Travel Time Outputs'!$H:$H,'VISSIM Travel Time Outputs'!$D:$D,$D97,'VISSIM Travel Time Outputs'!$A:$A,"AVG",'VISSIM Travel Time Outputs'!$B:$B,EN$9),"-")</f>
        <v>-</v>
      </c>
      <c r="EO97" s="324" t="str">
        <f>IFERROR(AVERAGEIFS('VISSIM Travel Time Outputs'!$H:$H,'VISSIM Travel Time Outputs'!$D:$D,$D97,'VISSIM Travel Time Outputs'!$A:$A,"AVG",'VISSIM Travel Time Outputs'!$B:$B,EO$9),"-")</f>
        <v>-</v>
      </c>
      <c r="EP97" s="324" t="str">
        <f>IFERROR(AVERAGEIFS('VISSIM Travel Time Outputs'!$H:$H,'VISSIM Travel Time Outputs'!$D:$D,$D97,'VISSIM Travel Time Outputs'!$A:$A,"AVG",'VISSIM Travel Time Outputs'!$B:$B,EP$9),"-")</f>
        <v>-</v>
      </c>
      <c r="EQ97" s="324" t="str">
        <f>IFERROR(AVERAGEIFS('VISSIM Travel Time Outputs'!$H:$H,'VISSIM Travel Time Outputs'!$D:$D,$D97,'VISSIM Travel Time Outputs'!$A:$A,"AVG",'VISSIM Travel Time Outputs'!$B:$B,EQ$9),"-")</f>
        <v>-</v>
      </c>
      <c r="ER97" s="324" t="str">
        <f>IFERROR(AVERAGEIFS('VISSIM Travel Time Outputs'!$H:$H,'VISSIM Travel Time Outputs'!$D:$D,$D97,'VISSIM Travel Time Outputs'!$A:$A,"AVG",'VISSIM Travel Time Outputs'!$B:$B,ER$9),"-")</f>
        <v>-</v>
      </c>
      <c r="ES97" s="324" t="str">
        <f>IFERROR(AVERAGEIFS('VISSIM Travel Time Outputs'!$H:$H,'VISSIM Travel Time Outputs'!$D:$D,$D97,'VISSIM Travel Time Outputs'!$A:$A,"AVG",'VISSIM Travel Time Outputs'!$B:$B,ES$9),"-")</f>
        <v>-</v>
      </c>
      <c r="ET97" s="324" t="str">
        <f>IFERROR(AVERAGEIFS('VISSIM Travel Time Outputs'!$H:$H,'VISSIM Travel Time Outputs'!$D:$D,$D97,'VISSIM Travel Time Outputs'!$A:$A,"AVG",'VISSIM Travel Time Outputs'!$B:$B,ET$9),"-")</f>
        <v>-</v>
      </c>
      <c r="EU97" s="324" t="str">
        <f>IFERROR(AVERAGEIFS('VISSIM Travel Time Outputs'!$H:$H,'VISSIM Travel Time Outputs'!$D:$D,$D97,'VISSIM Travel Time Outputs'!$A:$A,"AVG",'VISSIM Travel Time Outputs'!$B:$B,EU$9),"-")</f>
        <v>-</v>
      </c>
      <c r="EV97" s="324" t="str">
        <f>IFERROR(AVERAGEIFS('VISSIM Travel Time Outputs'!$H:$H,'VISSIM Travel Time Outputs'!$D:$D,$D97,'VISSIM Travel Time Outputs'!$A:$A,"AVG",'VISSIM Travel Time Outputs'!$B:$B,EV$9),"-")</f>
        <v>-</v>
      </c>
      <c r="EW97" s="324" t="str">
        <f>IFERROR(AVERAGEIFS('VISSIM Travel Time Outputs'!$H:$H,'VISSIM Travel Time Outputs'!$D:$D,$D97,'VISSIM Travel Time Outputs'!$A:$A,"AVG",'VISSIM Travel Time Outputs'!$B:$B,EW$9),"-")</f>
        <v>-</v>
      </c>
      <c r="EX97" s="324" t="str">
        <f>IFERROR(AVERAGEIFS('VISSIM Travel Time Outputs'!$H:$H,'VISSIM Travel Time Outputs'!$D:$D,$D97,'VISSIM Travel Time Outputs'!$A:$A,"AVG",'VISSIM Travel Time Outputs'!$B:$B,EX$9),"-")</f>
        <v>-</v>
      </c>
      <c r="EY97" s="324" t="str">
        <f>IFERROR(AVERAGEIFS('VISSIM Travel Time Outputs'!$H:$H,'VISSIM Travel Time Outputs'!$D:$D,$D97,'VISSIM Travel Time Outputs'!$A:$A,"AVG",'VISSIM Travel Time Outputs'!$B:$B,EY$9),"-")</f>
        <v>-</v>
      </c>
      <c r="EZ97" s="325" t="str">
        <f>IFERROR(AVERAGEIFS('VISSIM Travel Time Outputs'!$H:$H,'VISSIM Travel Time Outputs'!$D:$D,$D97,'VISSIM Travel Time Outputs'!$A:$A,"AVG",'VISSIM Travel Time Outputs'!$B:$B,EZ$9),"-")</f>
        <v>-</v>
      </c>
      <c r="FA97" s="254"/>
      <c r="FB97" s="209" t="str">
        <f t="shared" si="44"/>
        <v>--</v>
      </c>
      <c r="FC97" s="354" t="str">
        <f t="shared" si="45"/>
        <v>--</v>
      </c>
      <c r="FD97" s="325">
        <f t="shared" si="46"/>
        <v>0</v>
      </c>
      <c r="FE97" s="331"/>
      <c r="FF97" s="209" t="str">
        <f>IFERROR(GETPIVOTDATA("Average of TRAVTM(40)",#REF!,"TIMEINT",FF$9,"VEHICLETRAVELTIMEMEASUREMENT",$D97)/3600/24,"--")</f>
        <v>--</v>
      </c>
      <c r="FG97" s="34" t="str">
        <f>IFERROR(GETPIVOTDATA("Average of TRAVTM(40)",#REF!,"TIMEINT",FG$9,"VEHICLETRAVELTIMEMEASUREMENT",$D97)/3600/24,"--")</f>
        <v>--</v>
      </c>
      <c r="FH97" s="34" t="str">
        <f>IFERROR(GETPIVOTDATA("Average of TRAVTM(40)",#REF!,"TIMEINT",FH$9,"VEHICLETRAVELTIMEMEASUREMENT",$D97)/3600/24,"--")</f>
        <v>--</v>
      </c>
      <c r="FI97" s="34" t="str">
        <f>IFERROR(GETPIVOTDATA("Average of TRAVTM(40)",#REF!,"TIMEINT",FI$9,"VEHICLETRAVELTIMEMEASUREMENT",$D97)/3600/24,"--")</f>
        <v>--</v>
      </c>
      <c r="FJ97" s="34" t="str">
        <f>IFERROR(GETPIVOTDATA("Average of TRAVTM(40)",#REF!,"TIMEINT",FJ$9,"VEHICLETRAVELTIMEMEASUREMENT",$D97)/3600/24,"--")</f>
        <v>--</v>
      </c>
      <c r="FK97" s="34" t="str">
        <f>IFERROR(GETPIVOTDATA("Average of TRAVTM(40)",#REF!,"TIMEINT",FK$9,"VEHICLETRAVELTIMEMEASUREMENT",$D97)/3600/24,"--")</f>
        <v>--</v>
      </c>
      <c r="FL97" s="34" t="str">
        <f>IFERROR(GETPIVOTDATA("Average of TRAVTM(40)",#REF!,"TIMEINT",FL$9,"VEHICLETRAVELTIMEMEASUREMENT",$D97)/3600/24,"--")</f>
        <v>--</v>
      </c>
      <c r="FM97" s="34" t="str">
        <f>IFERROR(GETPIVOTDATA("Average of TRAVTM(40)",#REF!,"TIMEINT",FM$9,"VEHICLETRAVELTIMEMEASUREMENT",$D97)/3600/24,"--")</f>
        <v>--</v>
      </c>
      <c r="FN97" s="34" t="str">
        <f>IFERROR(GETPIVOTDATA("Average of TRAVTM(40)",#REF!,"TIMEINT",FN$9,"VEHICLETRAVELTIMEMEASUREMENT",$D97)/3600/24,"--")</f>
        <v>--</v>
      </c>
      <c r="FO97" s="34" t="str">
        <f>IFERROR(GETPIVOTDATA("Average of TRAVTM(40)",#REF!,"TIMEINT",FO$9,"VEHICLETRAVELTIMEMEASUREMENT",$D97)/3600/24,"--")</f>
        <v>--</v>
      </c>
      <c r="FP97" s="34" t="str">
        <f>IFERROR(GETPIVOTDATA("Average of TRAVTM(40)",#REF!,"TIMEINT",FP$9,"VEHICLETRAVELTIMEMEASUREMENT",$D97)/3600/24,"--")</f>
        <v>--</v>
      </c>
      <c r="FQ97" s="34" t="str">
        <f>IFERROR(GETPIVOTDATA("Average of TRAVTM(40)",#REF!,"TIMEINT",FQ$9,"VEHICLETRAVELTIMEMEASUREMENT",$D97)/3600/24,"--")</f>
        <v>--</v>
      </c>
      <c r="FR97" s="34" t="str">
        <f>IFERROR(GETPIVOTDATA("Average of TRAVTM(40)",#REF!,"TIMEINT",FR$9,"VEHICLETRAVELTIMEMEASUREMENT",$D97)/3600/24,"--")</f>
        <v>--</v>
      </c>
      <c r="FS97" s="34" t="str">
        <f>IFERROR(GETPIVOTDATA("Average of TRAVTM(40)",#REF!,"TIMEINT",FS$9,"VEHICLETRAVELTIMEMEASUREMENT",$D97)/3600/24,"--")</f>
        <v>--</v>
      </c>
      <c r="FT97" s="34" t="str">
        <f>IFERROR(GETPIVOTDATA("Average of TRAVTM(40)",#REF!,"TIMEINT",FT$9,"VEHICLETRAVELTIMEMEASUREMENT",$D97)/3600/24,"--")</f>
        <v>--</v>
      </c>
      <c r="FU97" s="134" t="str">
        <f>IFERROR(GETPIVOTDATA("Average of TRAVTM(40)",#REF!,"TIMEINT",FU$9,"VEHICLETRAVELTIMEMEASUREMENT",$D97)/3600/24,"--")</f>
        <v>--</v>
      </c>
      <c r="FV97" s="331"/>
      <c r="FW97" s="323" t="str">
        <f>IFERROR(GETPIVOTDATA("Average of VEHS(40)",#REF!,"TIMEINT",FW$9,"VEHICLETRAVELTIMEMEASUREMENT",$D97),"--")</f>
        <v>--</v>
      </c>
      <c r="FX97" s="324" t="str">
        <f>IFERROR(GETPIVOTDATA("Average of VEHS(40)",#REF!,"TIMEINT",FX$9,"VEHICLETRAVELTIMEMEASUREMENT",$D97),"--")</f>
        <v>--</v>
      </c>
      <c r="FY97" s="324" t="str">
        <f>IFERROR(GETPIVOTDATA("Average of VEHS(40)",#REF!,"TIMEINT",FY$9,"VEHICLETRAVELTIMEMEASUREMENT",$D97),"--")</f>
        <v>--</v>
      </c>
      <c r="FZ97" s="324" t="str">
        <f>IFERROR(GETPIVOTDATA("Average of VEHS(40)",#REF!,"TIMEINT",FZ$9,"VEHICLETRAVELTIMEMEASUREMENT",$D97),"--")</f>
        <v>--</v>
      </c>
      <c r="GA97" s="324" t="str">
        <f>IFERROR(GETPIVOTDATA("Average of VEHS(40)",#REF!,"TIMEINT",GA$9,"VEHICLETRAVELTIMEMEASUREMENT",$D97),"--")</f>
        <v>--</v>
      </c>
      <c r="GB97" s="324" t="str">
        <f>IFERROR(GETPIVOTDATA("Average of VEHS(40)",#REF!,"TIMEINT",GB$9,"VEHICLETRAVELTIMEMEASUREMENT",$D97),"--")</f>
        <v>--</v>
      </c>
      <c r="GC97" s="324" t="str">
        <f>IFERROR(GETPIVOTDATA("Average of VEHS(40)",#REF!,"TIMEINT",GC$9,"VEHICLETRAVELTIMEMEASUREMENT",$D97),"--")</f>
        <v>--</v>
      </c>
      <c r="GD97" s="324" t="str">
        <f>IFERROR(GETPIVOTDATA("Average of VEHS(40)",#REF!,"TIMEINT",GD$9,"VEHICLETRAVELTIMEMEASUREMENT",$D97),"--")</f>
        <v>--</v>
      </c>
      <c r="GE97" s="324" t="str">
        <f>IFERROR(GETPIVOTDATA("Average of VEHS(40)",#REF!,"TIMEINT",GE$9,"VEHICLETRAVELTIMEMEASUREMENT",$D97),"--")</f>
        <v>--</v>
      </c>
      <c r="GF97" s="324" t="str">
        <f>IFERROR(GETPIVOTDATA("Average of VEHS(40)",#REF!,"TIMEINT",GF$9,"VEHICLETRAVELTIMEMEASUREMENT",$D97),"--")</f>
        <v>--</v>
      </c>
      <c r="GG97" s="324" t="str">
        <f>IFERROR(GETPIVOTDATA("Average of VEHS(40)",#REF!,"TIMEINT",GG$9,"VEHICLETRAVELTIMEMEASUREMENT",$D97),"--")</f>
        <v>--</v>
      </c>
      <c r="GH97" s="324" t="str">
        <f>IFERROR(GETPIVOTDATA("Average of VEHS(40)",#REF!,"TIMEINT",GH$9,"VEHICLETRAVELTIMEMEASUREMENT",$D97),"--")</f>
        <v>--</v>
      </c>
      <c r="GI97" s="324" t="str">
        <f>IFERROR(GETPIVOTDATA("Average of VEHS(40)",#REF!,"TIMEINT",GI$9,"VEHICLETRAVELTIMEMEASUREMENT",$D97),"--")</f>
        <v>--</v>
      </c>
      <c r="GJ97" s="324" t="str">
        <f>IFERROR(GETPIVOTDATA("Average of VEHS(40)",#REF!,"TIMEINT",GJ$9,"VEHICLETRAVELTIMEMEASUREMENT",$D97),"--")</f>
        <v>--</v>
      </c>
      <c r="GK97" s="324" t="str">
        <f>IFERROR(GETPIVOTDATA("Average of VEHS(40)",#REF!,"TIMEINT",GK$9,"VEHICLETRAVELTIMEMEASUREMENT",$D97),"--")</f>
        <v>--</v>
      </c>
      <c r="GL97" s="325" t="str">
        <f>IFERROR(GETPIVOTDATA("Average of VEHS(40)",#REF!,"TIMEINT",GL$9,"VEHICLETRAVELTIMEMEASUREMENT",$D97),"--")</f>
        <v>--</v>
      </c>
      <c r="GM97" s="331"/>
      <c r="GN97" s="209" t="str">
        <f t="shared" si="47"/>
        <v>--</v>
      </c>
      <c r="GO97" s="354" t="str">
        <f t="shared" si="48"/>
        <v>--</v>
      </c>
      <c r="GP97" s="325">
        <f t="shared" si="49"/>
        <v>0</v>
      </c>
      <c r="GQ97" s="331"/>
      <c r="GR97" s="209" t="str">
        <f>IFERROR(GETPIVOTDATA("Average of TRAVTM(60)",#REF!,"TIMEINT",GR$9,"VEHICLETRAVELTIMEMEASUREMENT",$D97)/3600/24,"--")</f>
        <v>--</v>
      </c>
      <c r="GS97" s="34" t="str">
        <f>IFERROR(GETPIVOTDATA("Average of TRAVTM(60)",#REF!,"TIMEINT",GS$9,"VEHICLETRAVELTIMEMEASUREMENT",$D97)/3600/24,"--")</f>
        <v>--</v>
      </c>
      <c r="GT97" s="34" t="str">
        <f>IFERROR(GETPIVOTDATA("Average of TRAVTM(60)",#REF!,"TIMEINT",GT$9,"VEHICLETRAVELTIMEMEASUREMENT",$D97)/3600/24,"--")</f>
        <v>--</v>
      </c>
      <c r="GU97" s="34" t="str">
        <f>IFERROR(GETPIVOTDATA("Average of TRAVTM(60)",#REF!,"TIMEINT",GU$9,"VEHICLETRAVELTIMEMEASUREMENT",$D97)/3600/24,"--")</f>
        <v>--</v>
      </c>
      <c r="GV97" s="34" t="str">
        <f>IFERROR(GETPIVOTDATA("Average of TRAVTM(60)",#REF!,"TIMEINT",GV$9,"VEHICLETRAVELTIMEMEASUREMENT",$D97)/3600/24,"--")</f>
        <v>--</v>
      </c>
      <c r="GW97" s="34" t="str">
        <f>IFERROR(GETPIVOTDATA("Average of TRAVTM(60)",#REF!,"TIMEINT",GW$9,"VEHICLETRAVELTIMEMEASUREMENT",$D97)/3600/24,"--")</f>
        <v>--</v>
      </c>
      <c r="GX97" s="34" t="str">
        <f>IFERROR(GETPIVOTDATA("Average of TRAVTM(60)",#REF!,"TIMEINT",GX$9,"VEHICLETRAVELTIMEMEASUREMENT",$D97)/3600/24,"--")</f>
        <v>--</v>
      </c>
      <c r="GY97" s="34" t="str">
        <f>IFERROR(GETPIVOTDATA("Average of TRAVTM(60)",#REF!,"TIMEINT",GY$9,"VEHICLETRAVELTIMEMEASUREMENT",$D97)/3600/24,"--")</f>
        <v>--</v>
      </c>
      <c r="GZ97" s="34" t="str">
        <f>IFERROR(GETPIVOTDATA("Average of TRAVTM(60)",#REF!,"TIMEINT",GZ$9,"VEHICLETRAVELTIMEMEASUREMENT",$D97)/3600/24,"--")</f>
        <v>--</v>
      </c>
      <c r="HA97" s="34" t="str">
        <f>IFERROR(GETPIVOTDATA("Average of TRAVTM(60)",#REF!,"TIMEINT",HA$9,"VEHICLETRAVELTIMEMEASUREMENT",$D97)/3600/24,"--")</f>
        <v>--</v>
      </c>
      <c r="HB97" s="34" t="str">
        <f>IFERROR(GETPIVOTDATA("Average of TRAVTM(60)",#REF!,"TIMEINT",HB$9,"VEHICLETRAVELTIMEMEASUREMENT",$D97)/3600/24,"--")</f>
        <v>--</v>
      </c>
      <c r="HC97" s="34" t="str">
        <f>IFERROR(GETPIVOTDATA("Average of TRAVTM(60)",#REF!,"TIMEINT",HC$9,"VEHICLETRAVELTIMEMEASUREMENT",$D97)/3600/24,"--")</f>
        <v>--</v>
      </c>
      <c r="HD97" s="34" t="str">
        <f>IFERROR(GETPIVOTDATA("Average of TRAVTM(60)",#REF!,"TIMEINT",HD$9,"VEHICLETRAVELTIMEMEASUREMENT",$D97)/3600/24,"--")</f>
        <v>--</v>
      </c>
      <c r="HE97" s="34" t="str">
        <f>IFERROR(GETPIVOTDATA("Average of TRAVTM(60)",#REF!,"TIMEINT",HE$9,"VEHICLETRAVELTIMEMEASUREMENT",$D97)/3600/24,"--")</f>
        <v>--</v>
      </c>
      <c r="HF97" s="34" t="str">
        <f>IFERROR(GETPIVOTDATA("Average of TRAVTM(60)",#REF!,"TIMEINT",HF$9,"VEHICLETRAVELTIMEMEASUREMENT",$D97)/3600/24,"--")</f>
        <v>--</v>
      </c>
      <c r="HG97" s="134" t="str">
        <f>IFERROR(GETPIVOTDATA("Average of TRAVTM(60)",#REF!,"TIMEINT",HG$9,"VEHICLETRAVELTIMEMEASUREMENT",$D97)/3600/24,"--")</f>
        <v>--</v>
      </c>
      <c r="HH97" s="331"/>
      <c r="HI97" s="323" t="str">
        <f>IFERROR(GETPIVOTDATA("Average of VEHS(60)",#REF!,"TIMEINT",HI$9,"VEHICLETRAVELTIMEMEASUREMENT",$D97),"--")</f>
        <v>--</v>
      </c>
      <c r="HJ97" s="324" t="str">
        <f>IFERROR(GETPIVOTDATA("Average of VEHS(60)",#REF!,"TIMEINT",HJ$9,"VEHICLETRAVELTIMEMEASUREMENT",$D97),"--")</f>
        <v>--</v>
      </c>
      <c r="HK97" s="324" t="str">
        <f>IFERROR(GETPIVOTDATA("Average of VEHS(60)",#REF!,"TIMEINT",HK$9,"VEHICLETRAVELTIMEMEASUREMENT",$D97),"--")</f>
        <v>--</v>
      </c>
      <c r="HL97" s="324" t="str">
        <f>IFERROR(GETPIVOTDATA("Average of VEHS(60)",#REF!,"TIMEINT",HL$9,"VEHICLETRAVELTIMEMEASUREMENT",$D97),"--")</f>
        <v>--</v>
      </c>
      <c r="HM97" s="324" t="str">
        <f>IFERROR(GETPIVOTDATA("Average of VEHS(60)",#REF!,"TIMEINT",HM$9,"VEHICLETRAVELTIMEMEASUREMENT",$D97),"--")</f>
        <v>--</v>
      </c>
      <c r="HN97" s="324" t="str">
        <f>IFERROR(GETPIVOTDATA("Average of VEHS(60)",#REF!,"TIMEINT",HN$9,"VEHICLETRAVELTIMEMEASUREMENT",$D97),"--")</f>
        <v>--</v>
      </c>
      <c r="HO97" s="324" t="str">
        <f>IFERROR(GETPIVOTDATA("Average of VEHS(60)",#REF!,"TIMEINT",HO$9,"VEHICLETRAVELTIMEMEASUREMENT",$D97),"--")</f>
        <v>--</v>
      </c>
      <c r="HP97" s="324" t="str">
        <f>IFERROR(GETPIVOTDATA("Average of VEHS(60)",#REF!,"TIMEINT",HP$9,"VEHICLETRAVELTIMEMEASUREMENT",$D97),"--")</f>
        <v>--</v>
      </c>
      <c r="HQ97" s="324" t="str">
        <f>IFERROR(GETPIVOTDATA("Average of VEHS(60)",#REF!,"TIMEINT",HQ$9,"VEHICLETRAVELTIMEMEASUREMENT",$D97),"--")</f>
        <v>--</v>
      </c>
      <c r="HR97" s="324" t="str">
        <f>IFERROR(GETPIVOTDATA("Average of VEHS(60)",#REF!,"TIMEINT",HR$9,"VEHICLETRAVELTIMEMEASUREMENT",$D97),"--")</f>
        <v>--</v>
      </c>
      <c r="HS97" s="324" t="str">
        <f>IFERROR(GETPIVOTDATA("Average of VEHS(60)",#REF!,"TIMEINT",HS$9,"VEHICLETRAVELTIMEMEASUREMENT",$D97),"--")</f>
        <v>--</v>
      </c>
      <c r="HT97" s="324" t="str">
        <f>IFERROR(GETPIVOTDATA("Average of VEHS(60)",#REF!,"TIMEINT",HT$9,"VEHICLETRAVELTIMEMEASUREMENT",$D97),"--")</f>
        <v>--</v>
      </c>
      <c r="HU97" s="324" t="str">
        <f>IFERROR(GETPIVOTDATA("Average of VEHS(60)",#REF!,"TIMEINT",HU$9,"VEHICLETRAVELTIMEMEASUREMENT",$D97),"--")</f>
        <v>--</v>
      </c>
      <c r="HV97" s="324" t="str">
        <f>IFERROR(GETPIVOTDATA("Average of VEHS(60)",#REF!,"TIMEINT",HV$9,"VEHICLETRAVELTIMEMEASUREMENT",$D97),"--")</f>
        <v>--</v>
      </c>
      <c r="HW97" s="324" t="str">
        <f>IFERROR(GETPIVOTDATA("Average of VEHS(60)",#REF!,"TIMEINT",HW$9,"VEHICLETRAVELTIMEMEASUREMENT",$D97),"--")</f>
        <v>--</v>
      </c>
      <c r="HX97" s="325" t="str">
        <f>IFERROR(GETPIVOTDATA("Average of VEHS(60)",#REF!,"TIMEINT",HX$9,"VEHICLETRAVELTIMEMEASUREMENT",$D97),"--")</f>
        <v>--</v>
      </c>
      <c r="HY97" s="331"/>
      <c r="HZ97" s="209" t="str">
        <f t="shared" si="50"/>
        <v>--</v>
      </c>
      <c r="IA97" s="354" t="str">
        <f t="shared" si="51"/>
        <v>--</v>
      </c>
      <c r="IB97" s="325">
        <f t="shared" si="52"/>
        <v>0</v>
      </c>
      <c r="IC97" s="638"/>
      <c r="ID97" s="323" t="str">
        <f>IFERROR(AVERAGEIFS('VISSIM Travel Time Outputs'!#REF!,'VISSIM Travel Time Outputs'!#REF!,$D97,'VISSIM Travel Time Outputs'!#REF!,"AVG",'VISSIM Travel Time Outputs'!#REF!,ID$9),"-")</f>
        <v>-</v>
      </c>
      <c r="IE97" s="324" t="str">
        <f>IFERROR(AVERAGEIFS('VISSIM Travel Time Outputs'!#REF!,'VISSIM Travel Time Outputs'!#REF!,$D97,'VISSIM Travel Time Outputs'!#REF!,"AVG",'VISSIM Travel Time Outputs'!#REF!,IE$9),"-")</f>
        <v>-</v>
      </c>
      <c r="IF97" s="324" t="str">
        <f>IFERROR(AVERAGEIFS('VISSIM Travel Time Outputs'!#REF!,'VISSIM Travel Time Outputs'!#REF!,$D97,'VISSIM Travel Time Outputs'!#REF!,"AVG",'VISSIM Travel Time Outputs'!#REF!,IF$9),"-")</f>
        <v>-</v>
      </c>
      <c r="IG97" s="324" t="str">
        <f>IFERROR(AVERAGEIFS('VISSIM Travel Time Outputs'!#REF!,'VISSIM Travel Time Outputs'!#REF!,$D97,'VISSIM Travel Time Outputs'!#REF!,"AVG",'VISSIM Travel Time Outputs'!#REF!,IG$9),"-")</f>
        <v>-</v>
      </c>
      <c r="IH97" s="324" t="str">
        <f>IFERROR(AVERAGEIFS('VISSIM Travel Time Outputs'!#REF!,'VISSIM Travel Time Outputs'!#REF!,$D97,'VISSIM Travel Time Outputs'!#REF!,"AVG",'VISSIM Travel Time Outputs'!#REF!,IH$9),"-")</f>
        <v>-</v>
      </c>
      <c r="II97" s="324" t="str">
        <f>IFERROR(AVERAGEIFS('VISSIM Travel Time Outputs'!#REF!,'VISSIM Travel Time Outputs'!#REF!,$D97,'VISSIM Travel Time Outputs'!#REF!,"AVG",'VISSIM Travel Time Outputs'!#REF!,II$9),"-")</f>
        <v>-</v>
      </c>
      <c r="IJ97" s="324" t="str">
        <f>IFERROR(AVERAGEIFS('VISSIM Travel Time Outputs'!#REF!,'VISSIM Travel Time Outputs'!#REF!,$D97,'VISSIM Travel Time Outputs'!#REF!,"AVG",'VISSIM Travel Time Outputs'!#REF!,IJ$9),"-")</f>
        <v>-</v>
      </c>
      <c r="IK97" s="324" t="str">
        <f>IFERROR(AVERAGEIFS('VISSIM Travel Time Outputs'!#REF!,'VISSIM Travel Time Outputs'!#REF!,$D97,'VISSIM Travel Time Outputs'!#REF!,"AVG",'VISSIM Travel Time Outputs'!#REF!,IK$9),"-")</f>
        <v>-</v>
      </c>
      <c r="IL97" s="324" t="str">
        <f>IFERROR(AVERAGEIFS('VISSIM Travel Time Outputs'!#REF!,'VISSIM Travel Time Outputs'!#REF!,$D97,'VISSIM Travel Time Outputs'!#REF!,"AVG",'VISSIM Travel Time Outputs'!#REF!,IL$9),"-")</f>
        <v>-</v>
      </c>
      <c r="IM97" s="324" t="str">
        <f>IFERROR(AVERAGEIFS('VISSIM Travel Time Outputs'!#REF!,'VISSIM Travel Time Outputs'!#REF!,$D97,'VISSIM Travel Time Outputs'!#REF!,"AVG",'VISSIM Travel Time Outputs'!#REF!,IM$9),"-")</f>
        <v>-</v>
      </c>
      <c r="IN97" s="324" t="str">
        <f>IFERROR(AVERAGEIFS('VISSIM Travel Time Outputs'!#REF!,'VISSIM Travel Time Outputs'!#REF!,$D97,'VISSIM Travel Time Outputs'!#REF!,"AVG",'VISSIM Travel Time Outputs'!#REF!,IN$9),"-")</f>
        <v>-</v>
      </c>
      <c r="IO97" s="324" t="str">
        <f>IFERROR(AVERAGEIFS('VISSIM Travel Time Outputs'!#REF!,'VISSIM Travel Time Outputs'!#REF!,$D97,'VISSIM Travel Time Outputs'!#REF!,"AVG",'VISSIM Travel Time Outputs'!#REF!,IO$9),"-")</f>
        <v>-</v>
      </c>
      <c r="IP97" s="324" t="str">
        <f>IFERROR(AVERAGEIFS('VISSIM Travel Time Outputs'!#REF!,'VISSIM Travel Time Outputs'!#REF!,$D97,'VISSIM Travel Time Outputs'!#REF!,"AVG",'VISSIM Travel Time Outputs'!#REF!,IP$9),"-")</f>
        <v>-</v>
      </c>
      <c r="IQ97" s="324" t="str">
        <f>IFERROR(AVERAGEIFS('VISSIM Travel Time Outputs'!#REF!,'VISSIM Travel Time Outputs'!#REF!,$D97,'VISSIM Travel Time Outputs'!#REF!,"AVG",'VISSIM Travel Time Outputs'!#REF!,IQ$9),"-")</f>
        <v>-</v>
      </c>
      <c r="IR97" s="324" t="str">
        <f>IFERROR(AVERAGEIFS('VISSIM Travel Time Outputs'!#REF!,'VISSIM Travel Time Outputs'!#REF!,$D97,'VISSIM Travel Time Outputs'!#REF!,"AVG",'VISSIM Travel Time Outputs'!#REF!,IR$9),"-")</f>
        <v>-</v>
      </c>
      <c r="IS97" s="325" t="str">
        <f>IFERROR(AVERAGEIFS('VISSIM Travel Time Outputs'!#REF!,'VISSIM Travel Time Outputs'!#REF!,$D97,'VISSIM Travel Time Outputs'!#REF!,"AVG",'VISSIM Travel Time Outputs'!#REF!,IS$9),"-")</f>
        <v>-</v>
      </c>
      <c r="IT97" s="325" t="str">
        <f t="shared" si="53"/>
        <v>--</v>
      </c>
    </row>
    <row r="98" spans="1:254" x14ac:dyDescent="0.35">
      <c r="A98" s="252" t="str">
        <f t="shared" si="34"/>
        <v>H</v>
      </c>
      <c r="B98" s="319">
        <f t="shared" si="54"/>
        <v>89</v>
      </c>
      <c r="C98" s="413">
        <f>INDEX('Input - Travel Times'!$B$3:$AH$103,MATCH($B98,'Input - Travel Times'!$B$3:$B$103,0),MATCH(C$9,'Input - Travel Times'!$B$3:$AH$3,0))</f>
        <v>0</v>
      </c>
      <c r="D98" s="150">
        <f>INDEX('Input - Travel Times'!$B$3:$AH$103,MATCH($B98,'Input - Travel Times'!$B$3:$B$103,0),MATCH(D$9,'Input - Travel Times'!$B$3:$AH$3,0))</f>
        <v>0</v>
      </c>
      <c r="E98" s="518">
        <f>TIME(0,0,INDEX('Input - Travel Times'!$B$3:$AH$103,MATCH($B98,'Input - Travel Times'!$B$3:$B$103,0),MATCH(E$9,'Input - Travel Times'!$B$3:$AH$3,0)))</f>
        <v>0</v>
      </c>
      <c r="F98" s="518">
        <f>TIME(0,0,INDEX('Input - Travel Times'!$B$3:$AH$103,MATCH($B98,'Input - Travel Times'!$B$3:$B$103,0),MATCH(F$9,'Input - Travel Times'!$B$3:$AH$3,0)))</f>
        <v>0</v>
      </c>
      <c r="G98" s="518">
        <f>TIME(0,0,INDEX('Input - Travel Times'!$B$3:$AH$103,MATCH($B98,'Input - Travel Times'!$B$3:$B$103,0),MATCH(G$9,'Input - Travel Times'!$B$3:$AH$3,0)))</f>
        <v>0</v>
      </c>
      <c r="H98" s="518">
        <f>TIME(0,0,INDEX('Input - Travel Times'!$B$3:$AH$103,MATCH($B98,'Input - Travel Times'!$B$3:$B$103,0),MATCH(H$9,'Input - Travel Times'!$B$3:$AH$3,0)))</f>
        <v>0</v>
      </c>
      <c r="I98" s="130"/>
      <c r="J98" s="209" t="str">
        <f>IFERROR(TIME(0,0,AVERAGEIFS('VISSIM Travel Time Outputs'!$I:$I,'VISSIM Travel Time Outputs'!$D:$D,$D98,'VISSIM Travel Time Outputs'!$A:$A,"AVG",'VISSIM Travel Time Outputs'!$B:$B,J$9)),"-")</f>
        <v>-</v>
      </c>
      <c r="K98" s="34" t="str">
        <f>IFERROR(TIME(0,0,AVERAGEIFS('VISSIM Travel Time Outputs'!$I:$I,'VISSIM Travel Time Outputs'!$D:$D,$D98,'VISSIM Travel Time Outputs'!$A:$A,"AVG",'VISSIM Travel Time Outputs'!$B:$B,K$9)),"-")</f>
        <v>-</v>
      </c>
      <c r="L98" s="34" t="str">
        <f>IFERROR(TIME(0,0,AVERAGEIFS('VISSIM Travel Time Outputs'!$I:$I,'VISSIM Travel Time Outputs'!$D:$D,$D98,'VISSIM Travel Time Outputs'!$A:$A,"AVG",'VISSIM Travel Time Outputs'!$B:$B,L$9)),"-")</f>
        <v>-</v>
      </c>
      <c r="M98" s="34" t="str">
        <f>IFERROR(TIME(0,0,AVERAGEIFS('VISSIM Travel Time Outputs'!$I:$I,'VISSIM Travel Time Outputs'!$D:$D,$D98,'VISSIM Travel Time Outputs'!$A:$A,"AVG",'VISSIM Travel Time Outputs'!$B:$B,M$9)),"-")</f>
        <v>-</v>
      </c>
      <c r="N98" s="34" t="str">
        <f>IFERROR(TIME(0,0,AVERAGEIFS('VISSIM Travel Time Outputs'!$I:$I,'VISSIM Travel Time Outputs'!$D:$D,$D98,'VISSIM Travel Time Outputs'!$A:$A,"AVG",'VISSIM Travel Time Outputs'!$B:$B,N$9)),"-")</f>
        <v>-</v>
      </c>
      <c r="O98" s="34" t="str">
        <f>IFERROR(TIME(0,0,AVERAGEIFS('VISSIM Travel Time Outputs'!$I:$I,'VISSIM Travel Time Outputs'!$D:$D,$D98,'VISSIM Travel Time Outputs'!$A:$A,"AVG",'VISSIM Travel Time Outputs'!$B:$B,O$9)),"-")</f>
        <v>-</v>
      </c>
      <c r="P98" s="34" t="str">
        <f>IFERROR(TIME(0,0,AVERAGEIFS('VISSIM Travel Time Outputs'!$I:$I,'VISSIM Travel Time Outputs'!$D:$D,$D98,'VISSIM Travel Time Outputs'!$A:$A,"AVG",'VISSIM Travel Time Outputs'!$B:$B,P$9)),"-")</f>
        <v>-</v>
      </c>
      <c r="Q98" s="34" t="str">
        <f>IFERROR(TIME(0,0,AVERAGEIFS('VISSIM Travel Time Outputs'!$I:$I,'VISSIM Travel Time Outputs'!$D:$D,$D98,'VISSIM Travel Time Outputs'!$A:$A,"AVG",'VISSIM Travel Time Outputs'!$B:$B,Q$9)),"-")</f>
        <v>-</v>
      </c>
      <c r="R98" s="34" t="str">
        <f>IFERROR(TIME(0,0,AVERAGEIFS('VISSIM Travel Time Outputs'!$I:$I,'VISSIM Travel Time Outputs'!$D:$D,$D98,'VISSIM Travel Time Outputs'!$A:$A,"AVG",'VISSIM Travel Time Outputs'!$B:$B,R$9)),"-")</f>
        <v>-</v>
      </c>
      <c r="S98" s="34" t="str">
        <f>IFERROR(TIME(0,0,AVERAGEIFS('VISSIM Travel Time Outputs'!$I:$I,'VISSIM Travel Time Outputs'!$D:$D,$D98,'VISSIM Travel Time Outputs'!$A:$A,"AVG",'VISSIM Travel Time Outputs'!$B:$B,S$9)),"-")</f>
        <v>-</v>
      </c>
      <c r="T98" s="34" t="str">
        <f>IFERROR(TIME(0,0,AVERAGEIFS('VISSIM Travel Time Outputs'!$I:$I,'VISSIM Travel Time Outputs'!$D:$D,$D98,'VISSIM Travel Time Outputs'!$A:$A,"AVG",'VISSIM Travel Time Outputs'!$B:$B,T$9)),"-")</f>
        <v>-</v>
      </c>
      <c r="U98" s="34" t="str">
        <f>IFERROR(TIME(0,0,AVERAGEIFS('VISSIM Travel Time Outputs'!$I:$I,'VISSIM Travel Time Outputs'!$D:$D,$D98,'VISSIM Travel Time Outputs'!$A:$A,"AVG",'VISSIM Travel Time Outputs'!$B:$B,U$9)),"-")</f>
        <v>-</v>
      </c>
      <c r="V98" s="34" t="str">
        <f>IFERROR(TIME(0,0,AVERAGEIFS('VISSIM Travel Time Outputs'!$I:$I,'VISSIM Travel Time Outputs'!$D:$D,$D98,'VISSIM Travel Time Outputs'!$A:$A,"AVG",'VISSIM Travel Time Outputs'!$B:$B,V$9)),"-")</f>
        <v>-</v>
      </c>
      <c r="W98" s="34" t="str">
        <f>IFERROR(TIME(0,0,AVERAGEIFS('VISSIM Travel Time Outputs'!$I:$I,'VISSIM Travel Time Outputs'!$D:$D,$D98,'VISSIM Travel Time Outputs'!$A:$A,"AVG",'VISSIM Travel Time Outputs'!$B:$B,W$9)),"-")</f>
        <v>-</v>
      </c>
      <c r="X98" s="34" t="str">
        <f>IFERROR(TIME(0,0,AVERAGEIFS('VISSIM Travel Time Outputs'!$I:$I,'VISSIM Travel Time Outputs'!$D:$D,$D98,'VISSIM Travel Time Outputs'!$A:$A,"AVG",'VISSIM Travel Time Outputs'!$B:$B,X$9)),"-")</f>
        <v>-</v>
      </c>
      <c r="Y98" s="134" t="str">
        <f>IFERROR(TIME(0,0,AVERAGEIFS('VISSIM Travel Time Outputs'!$I:$I,'VISSIM Travel Time Outputs'!$D:$D,$D98,'VISSIM Travel Time Outputs'!$A:$A,"AVG",'VISSIM Travel Time Outputs'!$B:$B,Y$9)),"-")</f>
        <v>-</v>
      </c>
      <c r="Z98" s="254"/>
      <c r="AA98" s="323" t="str">
        <f>IFERROR(AVERAGEIFS('VISSIM Travel Time Outputs'!$F:$F,'VISSIM Travel Time Outputs'!$D:$D,$D98,'VISSIM Travel Time Outputs'!$A:$A,"AVG",'VISSIM Travel Time Outputs'!$B:$B,AA$9),"-")</f>
        <v>-</v>
      </c>
      <c r="AB98" s="324" t="str">
        <f>IFERROR(AVERAGEIFS('VISSIM Travel Time Outputs'!$F:$F,'VISSIM Travel Time Outputs'!$D:$D,$D98,'VISSIM Travel Time Outputs'!$A:$A,"AVG",'VISSIM Travel Time Outputs'!$B:$B,AB$9),"-")</f>
        <v>-</v>
      </c>
      <c r="AC98" s="324" t="str">
        <f>IFERROR(AVERAGEIFS('VISSIM Travel Time Outputs'!$F:$F,'VISSIM Travel Time Outputs'!$D:$D,$D98,'VISSIM Travel Time Outputs'!$A:$A,"AVG",'VISSIM Travel Time Outputs'!$B:$B,AC$9),"-")</f>
        <v>-</v>
      </c>
      <c r="AD98" s="324" t="str">
        <f>IFERROR(AVERAGEIFS('VISSIM Travel Time Outputs'!$F:$F,'VISSIM Travel Time Outputs'!$D:$D,$D98,'VISSIM Travel Time Outputs'!$A:$A,"AVG",'VISSIM Travel Time Outputs'!$B:$B,AD$9),"-")</f>
        <v>-</v>
      </c>
      <c r="AE98" s="324" t="str">
        <f>IFERROR(AVERAGEIFS('VISSIM Travel Time Outputs'!$F:$F,'VISSIM Travel Time Outputs'!$D:$D,$D98,'VISSIM Travel Time Outputs'!$A:$A,"AVG",'VISSIM Travel Time Outputs'!$B:$B,AE$9),"-")</f>
        <v>-</v>
      </c>
      <c r="AF98" s="324" t="str">
        <f>IFERROR(AVERAGEIFS('VISSIM Travel Time Outputs'!$F:$F,'VISSIM Travel Time Outputs'!$D:$D,$D98,'VISSIM Travel Time Outputs'!$A:$A,"AVG",'VISSIM Travel Time Outputs'!$B:$B,AF$9),"-")</f>
        <v>-</v>
      </c>
      <c r="AG98" s="324" t="str">
        <f>IFERROR(AVERAGEIFS('VISSIM Travel Time Outputs'!$F:$F,'VISSIM Travel Time Outputs'!$D:$D,$D98,'VISSIM Travel Time Outputs'!$A:$A,"AVG",'VISSIM Travel Time Outputs'!$B:$B,AG$9),"-")</f>
        <v>-</v>
      </c>
      <c r="AH98" s="324" t="str">
        <f>IFERROR(AVERAGEIFS('VISSIM Travel Time Outputs'!$F:$F,'VISSIM Travel Time Outputs'!$D:$D,$D98,'VISSIM Travel Time Outputs'!$A:$A,"AVG",'VISSIM Travel Time Outputs'!$B:$B,AH$9),"-")</f>
        <v>-</v>
      </c>
      <c r="AI98" s="324" t="str">
        <f>IFERROR(AVERAGEIFS('VISSIM Travel Time Outputs'!$F:$F,'VISSIM Travel Time Outputs'!$D:$D,$D98,'VISSIM Travel Time Outputs'!$A:$A,"AVG",'VISSIM Travel Time Outputs'!$B:$B,AI$9),"-")</f>
        <v>-</v>
      </c>
      <c r="AJ98" s="324" t="str">
        <f>IFERROR(AVERAGEIFS('VISSIM Travel Time Outputs'!$F:$F,'VISSIM Travel Time Outputs'!$D:$D,$D98,'VISSIM Travel Time Outputs'!$A:$A,"AVG",'VISSIM Travel Time Outputs'!$B:$B,AJ$9),"-")</f>
        <v>-</v>
      </c>
      <c r="AK98" s="324" t="str">
        <f>IFERROR(AVERAGEIFS('VISSIM Travel Time Outputs'!$F:$F,'VISSIM Travel Time Outputs'!$D:$D,$D98,'VISSIM Travel Time Outputs'!$A:$A,"AVG",'VISSIM Travel Time Outputs'!$B:$B,AK$9),"-")</f>
        <v>-</v>
      </c>
      <c r="AL98" s="324" t="str">
        <f>IFERROR(AVERAGEIFS('VISSIM Travel Time Outputs'!$F:$F,'VISSIM Travel Time Outputs'!$D:$D,$D98,'VISSIM Travel Time Outputs'!$A:$A,"AVG",'VISSIM Travel Time Outputs'!$B:$B,AL$9),"-")</f>
        <v>-</v>
      </c>
      <c r="AM98" s="324" t="str">
        <f>IFERROR(AVERAGEIFS('VISSIM Travel Time Outputs'!$F:$F,'VISSIM Travel Time Outputs'!$D:$D,$D98,'VISSIM Travel Time Outputs'!$A:$A,"AVG",'VISSIM Travel Time Outputs'!$B:$B,AM$9),"-")</f>
        <v>-</v>
      </c>
      <c r="AN98" s="324" t="str">
        <f>IFERROR(AVERAGEIFS('VISSIM Travel Time Outputs'!$F:$F,'VISSIM Travel Time Outputs'!$D:$D,$D98,'VISSIM Travel Time Outputs'!$A:$A,"AVG",'VISSIM Travel Time Outputs'!$B:$B,AN$9),"-")</f>
        <v>-</v>
      </c>
      <c r="AO98" s="324" t="str">
        <f>IFERROR(AVERAGEIFS('VISSIM Travel Time Outputs'!$F:$F,'VISSIM Travel Time Outputs'!$D:$D,$D98,'VISSIM Travel Time Outputs'!$A:$A,"AVG",'VISSIM Travel Time Outputs'!$B:$B,AO$9),"-")</f>
        <v>-</v>
      </c>
      <c r="AP98" s="325" t="str">
        <f>IFERROR(AVERAGEIFS('VISSIM Travel Time Outputs'!$F:$F,'VISSIM Travel Time Outputs'!$D:$D,$D98,'VISSIM Travel Time Outputs'!$A:$A,"AVG",'VISSIM Travel Time Outputs'!$B:$B,AP$9),"-")</f>
        <v>-</v>
      </c>
      <c r="AQ98" s="331"/>
      <c r="AR98" s="209" t="str">
        <f t="shared" si="35"/>
        <v>--</v>
      </c>
      <c r="AS98" s="354" t="str">
        <f t="shared" si="36"/>
        <v>--</v>
      </c>
      <c r="AT98" s="325">
        <f t="shared" si="37"/>
        <v>0</v>
      </c>
      <c r="AU98" s="255"/>
      <c r="AV98" s="209" t="str">
        <f>IFERROR(TIME(0,0,AVERAGEIFS('VISSIM Travel Time Outputs'!$J:$J,'VISSIM Travel Time Outputs'!$D:$D,$D98,'VISSIM Travel Time Outputs'!$A:$A,"AVG",'VISSIM Travel Time Outputs'!$B:$B,AV$9)),"-")</f>
        <v>-</v>
      </c>
      <c r="AW98" s="34" t="str">
        <f>IFERROR(TIME(0,0,AVERAGEIFS('VISSIM Travel Time Outputs'!$J:$J,'VISSIM Travel Time Outputs'!$D:$D,$D98,'VISSIM Travel Time Outputs'!$A:$A,"AVG",'VISSIM Travel Time Outputs'!$B:$B,AW$9)),"-")</f>
        <v>-</v>
      </c>
      <c r="AX98" s="34" t="str">
        <f>IFERROR(TIME(0,0,AVERAGEIFS('VISSIM Travel Time Outputs'!$J:$J,'VISSIM Travel Time Outputs'!$D:$D,$D98,'VISSIM Travel Time Outputs'!$A:$A,"AVG",'VISSIM Travel Time Outputs'!$B:$B,AX$9)),"-")</f>
        <v>-</v>
      </c>
      <c r="AY98" s="34" t="str">
        <f>IFERROR(TIME(0,0,AVERAGEIFS('VISSIM Travel Time Outputs'!$J:$J,'VISSIM Travel Time Outputs'!$D:$D,$D98,'VISSIM Travel Time Outputs'!$A:$A,"AVG",'VISSIM Travel Time Outputs'!$B:$B,AY$9)),"-")</f>
        <v>-</v>
      </c>
      <c r="AZ98" s="34" t="str">
        <f>IFERROR(TIME(0,0,AVERAGEIFS('VISSIM Travel Time Outputs'!$J:$J,'VISSIM Travel Time Outputs'!$D:$D,$D98,'VISSIM Travel Time Outputs'!$A:$A,"AVG",'VISSIM Travel Time Outputs'!$B:$B,AZ$9)),"-")</f>
        <v>-</v>
      </c>
      <c r="BA98" s="34" t="str">
        <f>IFERROR(TIME(0,0,AVERAGEIFS('VISSIM Travel Time Outputs'!$J:$J,'VISSIM Travel Time Outputs'!$D:$D,$D98,'VISSIM Travel Time Outputs'!$A:$A,"AVG",'VISSIM Travel Time Outputs'!$B:$B,BA$9)),"-")</f>
        <v>-</v>
      </c>
      <c r="BB98" s="34" t="str">
        <f>IFERROR(TIME(0,0,AVERAGEIFS('VISSIM Travel Time Outputs'!$J:$J,'VISSIM Travel Time Outputs'!$D:$D,$D98,'VISSIM Travel Time Outputs'!$A:$A,"AVG",'VISSIM Travel Time Outputs'!$B:$B,BB$9)),"-")</f>
        <v>-</v>
      </c>
      <c r="BC98" s="34" t="str">
        <f>IFERROR(TIME(0,0,AVERAGEIFS('VISSIM Travel Time Outputs'!$J:$J,'VISSIM Travel Time Outputs'!$D:$D,$D98,'VISSIM Travel Time Outputs'!$A:$A,"AVG",'VISSIM Travel Time Outputs'!$B:$B,BC$9)),"-")</f>
        <v>-</v>
      </c>
      <c r="BD98" s="34" t="str">
        <f>IFERROR(TIME(0,0,AVERAGEIFS('VISSIM Travel Time Outputs'!$J:$J,'VISSIM Travel Time Outputs'!$D:$D,$D98,'VISSIM Travel Time Outputs'!$A:$A,"AVG",'VISSIM Travel Time Outputs'!$B:$B,BD$9)),"-")</f>
        <v>-</v>
      </c>
      <c r="BE98" s="34" t="str">
        <f>IFERROR(TIME(0,0,AVERAGEIFS('VISSIM Travel Time Outputs'!$J:$J,'VISSIM Travel Time Outputs'!$D:$D,$D98,'VISSIM Travel Time Outputs'!$A:$A,"AVG",'VISSIM Travel Time Outputs'!$B:$B,BE$9)),"-")</f>
        <v>-</v>
      </c>
      <c r="BF98" s="34" t="str">
        <f>IFERROR(TIME(0,0,AVERAGEIFS('VISSIM Travel Time Outputs'!$J:$J,'VISSIM Travel Time Outputs'!$D:$D,$D98,'VISSIM Travel Time Outputs'!$A:$A,"AVG",'VISSIM Travel Time Outputs'!$B:$B,BF$9)),"-")</f>
        <v>-</v>
      </c>
      <c r="BG98" s="34" t="str">
        <f>IFERROR(TIME(0,0,AVERAGEIFS('VISSIM Travel Time Outputs'!$J:$J,'VISSIM Travel Time Outputs'!$D:$D,$D98,'VISSIM Travel Time Outputs'!$A:$A,"AVG",'VISSIM Travel Time Outputs'!$B:$B,BG$9)),"-")</f>
        <v>-</v>
      </c>
      <c r="BH98" s="34" t="str">
        <f>IFERROR(TIME(0,0,AVERAGEIFS('VISSIM Travel Time Outputs'!$J:$J,'VISSIM Travel Time Outputs'!$D:$D,$D98,'VISSIM Travel Time Outputs'!$A:$A,"AVG",'VISSIM Travel Time Outputs'!$B:$B,BH$9)),"-")</f>
        <v>-</v>
      </c>
      <c r="BI98" s="34" t="str">
        <f>IFERROR(TIME(0,0,AVERAGEIFS('VISSIM Travel Time Outputs'!$J:$J,'VISSIM Travel Time Outputs'!$D:$D,$D98,'VISSIM Travel Time Outputs'!$A:$A,"AVG",'VISSIM Travel Time Outputs'!$B:$B,BI$9)),"-")</f>
        <v>-</v>
      </c>
      <c r="BJ98" s="34" t="str">
        <f>IFERROR(TIME(0,0,AVERAGEIFS('VISSIM Travel Time Outputs'!$J:$J,'VISSIM Travel Time Outputs'!$D:$D,$D98,'VISSIM Travel Time Outputs'!$A:$A,"AVG",'VISSIM Travel Time Outputs'!$B:$B,BJ$9)),"-")</f>
        <v>-</v>
      </c>
      <c r="BK98" s="134" t="str">
        <f>IFERROR(TIME(0,0,AVERAGEIFS('VISSIM Travel Time Outputs'!$J:$J,'VISSIM Travel Time Outputs'!$D:$D,$D98,'VISSIM Travel Time Outputs'!$A:$A,"AVG",'VISSIM Travel Time Outputs'!$B:$B,BK$9)),"-")</f>
        <v>-</v>
      </c>
      <c r="BL98" s="126"/>
      <c r="BM98" s="323" t="str">
        <f>IFERROR(AVERAGEIFS('VISSIM Travel Time Outputs'!$G:$G,'VISSIM Travel Time Outputs'!$D:$D,$D98,'VISSIM Travel Time Outputs'!$A:$A,"AVG",'VISSIM Travel Time Outputs'!$B:$B,BM$9),"-")</f>
        <v>-</v>
      </c>
      <c r="BN98" s="324" t="str">
        <f>IFERROR(AVERAGEIFS('VISSIM Travel Time Outputs'!$G:$G,'VISSIM Travel Time Outputs'!$D:$D,$D98,'VISSIM Travel Time Outputs'!$A:$A,"AVG",'VISSIM Travel Time Outputs'!$B:$B,BN$9),"-")</f>
        <v>-</v>
      </c>
      <c r="BO98" s="324" t="str">
        <f>IFERROR(AVERAGEIFS('VISSIM Travel Time Outputs'!$G:$G,'VISSIM Travel Time Outputs'!$D:$D,$D98,'VISSIM Travel Time Outputs'!$A:$A,"AVG",'VISSIM Travel Time Outputs'!$B:$B,BO$9),"-")</f>
        <v>-</v>
      </c>
      <c r="BP98" s="324" t="str">
        <f>IFERROR(AVERAGEIFS('VISSIM Travel Time Outputs'!$G:$G,'VISSIM Travel Time Outputs'!$D:$D,$D98,'VISSIM Travel Time Outputs'!$A:$A,"AVG",'VISSIM Travel Time Outputs'!$B:$B,BP$9),"-")</f>
        <v>-</v>
      </c>
      <c r="BQ98" s="324" t="str">
        <f>IFERROR(AVERAGEIFS('VISSIM Travel Time Outputs'!$G:$G,'VISSIM Travel Time Outputs'!$D:$D,$D98,'VISSIM Travel Time Outputs'!$A:$A,"AVG",'VISSIM Travel Time Outputs'!$B:$B,BQ$9),"-")</f>
        <v>-</v>
      </c>
      <c r="BR98" s="324" t="str">
        <f>IFERROR(AVERAGEIFS('VISSIM Travel Time Outputs'!$G:$G,'VISSIM Travel Time Outputs'!$D:$D,$D98,'VISSIM Travel Time Outputs'!$A:$A,"AVG",'VISSIM Travel Time Outputs'!$B:$B,BR$9),"-")</f>
        <v>-</v>
      </c>
      <c r="BS98" s="324" t="str">
        <f>IFERROR(AVERAGEIFS('VISSIM Travel Time Outputs'!$G:$G,'VISSIM Travel Time Outputs'!$D:$D,$D98,'VISSIM Travel Time Outputs'!$A:$A,"AVG",'VISSIM Travel Time Outputs'!$B:$B,BS$9),"-")</f>
        <v>-</v>
      </c>
      <c r="BT98" s="324" t="str">
        <f>IFERROR(AVERAGEIFS('VISSIM Travel Time Outputs'!$G:$G,'VISSIM Travel Time Outputs'!$D:$D,$D98,'VISSIM Travel Time Outputs'!$A:$A,"AVG",'VISSIM Travel Time Outputs'!$B:$B,BT$9),"-")</f>
        <v>-</v>
      </c>
      <c r="BU98" s="324" t="str">
        <f>IFERROR(AVERAGEIFS('VISSIM Travel Time Outputs'!$G:$G,'VISSIM Travel Time Outputs'!$D:$D,$D98,'VISSIM Travel Time Outputs'!$A:$A,"AVG",'VISSIM Travel Time Outputs'!$B:$B,BU$9),"-")</f>
        <v>-</v>
      </c>
      <c r="BV98" s="324" t="str">
        <f>IFERROR(AVERAGEIFS('VISSIM Travel Time Outputs'!$G:$G,'VISSIM Travel Time Outputs'!$D:$D,$D98,'VISSIM Travel Time Outputs'!$A:$A,"AVG",'VISSIM Travel Time Outputs'!$B:$B,BV$9),"-")</f>
        <v>-</v>
      </c>
      <c r="BW98" s="324" t="str">
        <f>IFERROR(AVERAGEIFS('VISSIM Travel Time Outputs'!$G:$G,'VISSIM Travel Time Outputs'!$D:$D,$D98,'VISSIM Travel Time Outputs'!$A:$A,"AVG",'VISSIM Travel Time Outputs'!$B:$B,BW$9),"-")</f>
        <v>-</v>
      </c>
      <c r="BX98" s="324" t="str">
        <f>IFERROR(AVERAGEIFS('VISSIM Travel Time Outputs'!$G:$G,'VISSIM Travel Time Outputs'!$D:$D,$D98,'VISSIM Travel Time Outputs'!$A:$A,"AVG",'VISSIM Travel Time Outputs'!$B:$B,BX$9),"-")</f>
        <v>-</v>
      </c>
      <c r="BY98" s="324" t="str">
        <f>IFERROR(AVERAGEIFS('VISSIM Travel Time Outputs'!$G:$G,'VISSIM Travel Time Outputs'!$D:$D,$D98,'VISSIM Travel Time Outputs'!$A:$A,"AVG",'VISSIM Travel Time Outputs'!$B:$B,BY$9),"-")</f>
        <v>-</v>
      </c>
      <c r="BZ98" s="324" t="str">
        <f>IFERROR(AVERAGEIFS('VISSIM Travel Time Outputs'!$G:$G,'VISSIM Travel Time Outputs'!$D:$D,$D98,'VISSIM Travel Time Outputs'!$A:$A,"AVG",'VISSIM Travel Time Outputs'!$B:$B,BZ$9),"-")</f>
        <v>-</v>
      </c>
      <c r="CA98" s="324" t="str">
        <f>IFERROR(AVERAGEIFS('VISSIM Travel Time Outputs'!$G:$G,'VISSIM Travel Time Outputs'!$D:$D,$D98,'VISSIM Travel Time Outputs'!$A:$A,"AVG",'VISSIM Travel Time Outputs'!$B:$B,CA$9),"-")</f>
        <v>-</v>
      </c>
      <c r="CB98" s="325" t="str">
        <f>IFERROR(AVERAGEIFS('VISSIM Travel Time Outputs'!$G:$G,'VISSIM Travel Time Outputs'!$D:$D,$D98,'VISSIM Travel Time Outputs'!$A:$A,"AVG",'VISSIM Travel Time Outputs'!$B:$B,CB$9),"-")</f>
        <v>-</v>
      </c>
      <c r="CC98" s="254"/>
      <c r="CD98" s="209" t="str">
        <f t="shared" si="38"/>
        <v>--</v>
      </c>
      <c r="CE98" s="354" t="str">
        <f t="shared" si="39"/>
        <v>--</v>
      </c>
      <c r="CF98" s="325">
        <f t="shared" si="40"/>
        <v>0</v>
      </c>
      <c r="CG98" s="331"/>
      <c r="CH98" s="209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134"/>
      <c r="CX98" s="331"/>
      <c r="CY98" s="323"/>
      <c r="CZ98" s="324"/>
      <c r="DA98" s="324"/>
      <c r="DB98" s="324"/>
      <c r="DC98" s="324"/>
      <c r="DD98" s="324"/>
      <c r="DE98" s="324"/>
      <c r="DF98" s="324"/>
      <c r="DG98" s="324"/>
      <c r="DH98" s="324"/>
      <c r="DI98" s="324"/>
      <c r="DJ98" s="324"/>
      <c r="DK98" s="324"/>
      <c r="DL98" s="324"/>
      <c r="DM98" s="324"/>
      <c r="DN98" s="325"/>
      <c r="DO98" s="331"/>
      <c r="DP98" s="209" t="str">
        <f t="shared" si="41"/>
        <v>--</v>
      </c>
      <c r="DQ98" s="354" t="str">
        <f t="shared" si="42"/>
        <v>--</v>
      </c>
      <c r="DR98" s="325">
        <f t="shared" si="43"/>
        <v>0</v>
      </c>
      <c r="DS98" s="255"/>
      <c r="DT98" s="209" t="str">
        <f>IFERROR(TIME(0,0,AVERAGEIFS('VISSIM Travel Time Outputs'!$K:$K,'VISSIM Travel Time Outputs'!$D:$D,$D98,'VISSIM Travel Time Outputs'!$A:$A,"AVG",'VISSIM Travel Time Outputs'!$B:$B,DT$9)),"-")</f>
        <v>-</v>
      </c>
      <c r="DU98" s="34" t="str">
        <f>IFERROR(TIME(0,0,AVERAGEIFS('VISSIM Travel Time Outputs'!$K:$K,'VISSIM Travel Time Outputs'!$D:$D,$D98,'VISSIM Travel Time Outputs'!$A:$A,"AVG",'VISSIM Travel Time Outputs'!$B:$B,DU$9)),"-")</f>
        <v>-</v>
      </c>
      <c r="DV98" s="34" t="str">
        <f>IFERROR(TIME(0,0,AVERAGEIFS('VISSIM Travel Time Outputs'!$K:$K,'VISSIM Travel Time Outputs'!$D:$D,$D98,'VISSIM Travel Time Outputs'!$A:$A,"AVG",'VISSIM Travel Time Outputs'!$B:$B,DV$9)),"-")</f>
        <v>-</v>
      </c>
      <c r="DW98" s="34" t="str">
        <f>IFERROR(TIME(0,0,AVERAGEIFS('VISSIM Travel Time Outputs'!$K:$K,'VISSIM Travel Time Outputs'!$D:$D,$D98,'VISSIM Travel Time Outputs'!$A:$A,"AVG",'VISSIM Travel Time Outputs'!$B:$B,DW$9)),"-")</f>
        <v>-</v>
      </c>
      <c r="DX98" s="34" t="str">
        <f>IFERROR(TIME(0,0,AVERAGEIFS('VISSIM Travel Time Outputs'!$K:$K,'VISSIM Travel Time Outputs'!$D:$D,$D98,'VISSIM Travel Time Outputs'!$A:$A,"AVG",'VISSIM Travel Time Outputs'!$B:$B,DX$9)),"-")</f>
        <v>-</v>
      </c>
      <c r="DY98" s="34" t="str">
        <f>IFERROR(TIME(0,0,AVERAGEIFS('VISSIM Travel Time Outputs'!$K:$K,'VISSIM Travel Time Outputs'!$D:$D,$D98,'VISSIM Travel Time Outputs'!$A:$A,"AVG",'VISSIM Travel Time Outputs'!$B:$B,DY$9)),"-")</f>
        <v>-</v>
      </c>
      <c r="DZ98" s="34" t="str">
        <f>IFERROR(TIME(0,0,AVERAGEIFS('VISSIM Travel Time Outputs'!$K:$K,'VISSIM Travel Time Outputs'!$D:$D,$D98,'VISSIM Travel Time Outputs'!$A:$A,"AVG",'VISSIM Travel Time Outputs'!$B:$B,DZ$9)),"-")</f>
        <v>-</v>
      </c>
      <c r="EA98" s="34" t="str">
        <f>IFERROR(TIME(0,0,AVERAGEIFS('VISSIM Travel Time Outputs'!$K:$K,'VISSIM Travel Time Outputs'!$D:$D,$D98,'VISSIM Travel Time Outputs'!$A:$A,"AVG",'VISSIM Travel Time Outputs'!$B:$B,EA$9)),"-")</f>
        <v>-</v>
      </c>
      <c r="EB98" s="34" t="str">
        <f>IFERROR(TIME(0,0,AVERAGEIFS('VISSIM Travel Time Outputs'!$K:$K,'VISSIM Travel Time Outputs'!$D:$D,$D98,'VISSIM Travel Time Outputs'!$A:$A,"AVG",'VISSIM Travel Time Outputs'!$B:$B,EB$9)),"-")</f>
        <v>-</v>
      </c>
      <c r="EC98" s="34" t="str">
        <f>IFERROR(TIME(0,0,AVERAGEIFS('VISSIM Travel Time Outputs'!$K:$K,'VISSIM Travel Time Outputs'!$D:$D,$D98,'VISSIM Travel Time Outputs'!$A:$A,"AVG",'VISSIM Travel Time Outputs'!$B:$B,EC$9)),"-")</f>
        <v>-</v>
      </c>
      <c r="ED98" s="34" t="str">
        <f>IFERROR(TIME(0,0,AVERAGEIFS('VISSIM Travel Time Outputs'!$K:$K,'VISSIM Travel Time Outputs'!$D:$D,$D98,'VISSIM Travel Time Outputs'!$A:$A,"AVG",'VISSIM Travel Time Outputs'!$B:$B,ED$9)),"-")</f>
        <v>-</v>
      </c>
      <c r="EE98" s="34" t="str">
        <f>IFERROR(TIME(0,0,AVERAGEIFS('VISSIM Travel Time Outputs'!$K:$K,'VISSIM Travel Time Outputs'!$D:$D,$D98,'VISSIM Travel Time Outputs'!$A:$A,"AVG",'VISSIM Travel Time Outputs'!$B:$B,EE$9)),"-")</f>
        <v>-</v>
      </c>
      <c r="EF98" s="34" t="str">
        <f>IFERROR(TIME(0,0,AVERAGEIFS('VISSIM Travel Time Outputs'!$K:$K,'VISSIM Travel Time Outputs'!$D:$D,$D98,'VISSIM Travel Time Outputs'!$A:$A,"AVG",'VISSIM Travel Time Outputs'!$B:$B,EF$9)),"-")</f>
        <v>-</v>
      </c>
      <c r="EG98" s="34" t="str">
        <f>IFERROR(TIME(0,0,AVERAGEIFS('VISSIM Travel Time Outputs'!$K:$K,'VISSIM Travel Time Outputs'!$D:$D,$D98,'VISSIM Travel Time Outputs'!$A:$A,"AVG",'VISSIM Travel Time Outputs'!$B:$B,EG$9)),"-")</f>
        <v>-</v>
      </c>
      <c r="EH98" s="34" t="str">
        <f>IFERROR(TIME(0,0,AVERAGEIFS('VISSIM Travel Time Outputs'!$K:$K,'VISSIM Travel Time Outputs'!$D:$D,$D98,'VISSIM Travel Time Outputs'!$A:$A,"AVG",'VISSIM Travel Time Outputs'!$B:$B,EH$9)),"-")</f>
        <v>-</v>
      </c>
      <c r="EI98" s="134" t="str">
        <f>IFERROR(TIME(0,0,AVERAGEIFS('VISSIM Travel Time Outputs'!$K:$K,'VISSIM Travel Time Outputs'!$D:$D,$D98,'VISSIM Travel Time Outputs'!$A:$A,"AVG",'VISSIM Travel Time Outputs'!$B:$B,EI$9)),"-")</f>
        <v>-</v>
      </c>
      <c r="EJ98" s="126"/>
      <c r="EK98" s="323" t="str">
        <f>IFERROR(AVERAGEIFS('VISSIM Travel Time Outputs'!$H:$H,'VISSIM Travel Time Outputs'!$D:$D,$D98,'VISSIM Travel Time Outputs'!$A:$A,"AVG",'VISSIM Travel Time Outputs'!$B:$B,EK$9),"-")</f>
        <v>-</v>
      </c>
      <c r="EL98" s="324" t="str">
        <f>IFERROR(AVERAGEIFS('VISSIM Travel Time Outputs'!$H:$H,'VISSIM Travel Time Outputs'!$D:$D,$D98,'VISSIM Travel Time Outputs'!$A:$A,"AVG",'VISSIM Travel Time Outputs'!$B:$B,EL$9),"-")</f>
        <v>-</v>
      </c>
      <c r="EM98" s="324" t="str">
        <f>IFERROR(AVERAGEIFS('VISSIM Travel Time Outputs'!$H:$H,'VISSIM Travel Time Outputs'!$D:$D,$D98,'VISSIM Travel Time Outputs'!$A:$A,"AVG",'VISSIM Travel Time Outputs'!$B:$B,EM$9),"-")</f>
        <v>-</v>
      </c>
      <c r="EN98" s="324" t="str">
        <f>IFERROR(AVERAGEIFS('VISSIM Travel Time Outputs'!$H:$H,'VISSIM Travel Time Outputs'!$D:$D,$D98,'VISSIM Travel Time Outputs'!$A:$A,"AVG",'VISSIM Travel Time Outputs'!$B:$B,EN$9),"-")</f>
        <v>-</v>
      </c>
      <c r="EO98" s="324" t="str">
        <f>IFERROR(AVERAGEIFS('VISSIM Travel Time Outputs'!$H:$H,'VISSIM Travel Time Outputs'!$D:$D,$D98,'VISSIM Travel Time Outputs'!$A:$A,"AVG",'VISSIM Travel Time Outputs'!$B:$B,EO$9),"-")</f>
        <v>-</v>
      </c>
      <c r="EP98" s="324" t="str">
        <f>IFERROR(AVERAGEIFS('VISSIM Travel Time Outputs'!$H:$H,'VISSIM Travel Time Outputs'!$D:$D,$D98,'VISSIM Travel Time Outputs'!$A:$A,"AVG",'VISSIM Travel Time Outputs'!$B:$B,EP$9),"-")</f>
        <v>-</v>
      </c>
      <c r="EQ98" s="324" t="str">
        <f>IFERROR(AVERAGEIFS('VISSIM Travel Time Outputs'!$H:$H,'VISSIM Travel Time Outputs'!$D:$D,$D98,'VISSIM Travel Time Outputs'!$A:$A,"AVG",'VISSIM Travel Time Outputs'!$B:$B,EQ$9),"-")</f>
        <v>-</v>
      </c>
      <c r="ER98" s="324" t="str">
        <f>IFERROR(AVERAGEIFS('VISSIM Travel Time Outputs'!$H:$H,'VISSIM Travel Time Outputs'!$D:$D,$D98,'VISSIM Travel Time Outputs'!$A:$A,"AVG",'VISSIM Travel Time Outputs'!$B:$B,ER$9),"-")</f>
        <v>-</v>
      </c>
      <c r="ES98" s="324" t="str">
        <f>IFERROR(AVERAGEIFS('VISSIM Travel Time Outputs'!$H:$H,'VISSIM Travel Time Outputs'!$D:$D,$D98,'VISSIM Travel Time Outputs'!$A:$A,"AVG",'VISSIM Travel Time Outputs'!$B:$B,ES$9),"-")</f>
        <v>-</v>
      </c>
      <c r="ET98" s="324" t="str">
        <f>IFERROR(AVERAGEIFS('VISSIM Travel Time Outputs'!$H:$H,'VISSIM Travel Time Outputs'!$D:$D,$D98,'VISSIM Travel Time Outputs'!$A:$A,"AVG",'VISSIM Travel Time Outputs'!$B:$B,ET$9),"-")</f>
        <v>-</v>
      </c>
      <c r="EU98" s="324" t="str">
        <f>IFERROR(AVERAGEIFS('VISSIM Travel Time Outputs'!$H:$H,'VISSIM Travel Time Outputs'!$D:$D,$D98,'VISSIM Travel Time Outputs'!$A:$A,"AVG",'VISSIM Travel Time Outputs'!$B:$B,EU$9),"-")</f>
        <v>-</v>
      </c>
      <c r="EV98" s="324" t="str">
        <f>IFERROR(AVERAGEIFS('VISSIM Travel Time Outputs'!$H:$H,'VISSIM Travel Time Outputs'!$D:$D,$D98,'VISSIM Travel Time Outputs'!$A:$A,"AVG",'VISSIM Travel Time Outputs'!$B:$B,EV$9),"-")</f>
        <v>-</v>
      </c>
      <c r="EW98" s="324" t="str">
        <f>IFERROR(AVERAGEIFS('VISSIM Travel Time Outputs'!$H:$H,'VISSIM Travel Time Outputs'!$D:$D,$D98,'VISSIM Travel Time Outputs'!$A:$A,"AVG",'VISSIM Travel Time Outputs'!$B:$B,EW$9),"-")</f>
        <v>-</v>
      </c>
      <c r="EX98" s="324" t="str">
        <f>IFERROR(AVERAGEIFS('VISSIM Travel Time Outputs'!$H:$H,'VISSIM Travel Time Outputs'!$D:$D,$D98,'VISSIM Travel Time Outputs'!$A:$A,"AVG",'VISSIM Travel Time Outputs'!$B:$B,EX$9),"-")</f>
        <v>-</v>
      </c>
      <c r="EY98" s="324" t="str">
        <f>IFERROR(AVERAGEIFS('VISSIM Travel Time Outputs'!$H:$H,'VISSIM Travel Time Outputs'!$D:$D,$D98,'VISSIM Travel Time Outputs'!$A:$A,"AVG",'VISSIM Travel Time Outputs'!$B:$B,EY$9),"-")</f>
        <v>-</v>
      </c>
      <c r="EZ98" s="325" t="str">
        <f>IFERROR(AVERAGEIFS('VISSIM Travel Time Outputs'!$H:$H,'VISSIM Travel Time Outputs'!$D:$D,$D98,'VISSIM Travel Time Outputs'!$A:$A,"AVG",'VISSIM Travel Time Outputs'!$B:$B,EZ$9),"-")</f>
        <v>-</v>
      </c>
      <c r="FA98" s="254"/>
      <c r="FB98" s="209" t="str">
        <f t="shared" si="44"/>
        <v>--</v>
      </c>
      <c r="FC98" s="354" t="str">
        <f t="shared" si="45"/>
        <v>--</v>
      </c>
      <c r="FD98" s="325">
        <f t="shared" si="46"/>
        <v>0</v>
      </c>
      <c r="FE98" s="331"/>
      <c r="FF98" s="209" t="str">
        <f>IFERROR(GETPIVOTDATA("Average of TRAVTM(40)",#REF!,"TIMEINT",FF$9,"VEHICLETRAVELTIMEMEASUREMENT",$D98)/3600/24,"--")</f>
        <v>--</v>
      </c>
      <c r="FG98" s="34" t="str">
        <f>IFERROR(GETPIVOTDATA("Average of TRAVTM(40)",#REF!,"TIMEINT",FG$9,"VEHICLETRAVELTIMEMEASUREMENT",$D98)/3600/24,"--")</f>
        <v>--</v>
      </c>
      <c r="FH98" s="34" t="str">
        <f>IFERROR(GETPIVOTDATA("Average of TRAVTM(40)",#REF!,"TIMEINT",FH$9,"VEHICLETRAVELTIMEMEASUREMENT",$D98)/3600/24,"--")</f>
        <v>--</v>
      </c>
      <c r="FI98" s="34" t="str">
        <f>IFERROR(GETPIVOTDATA("Average of TRAVTM(40)",#REF!,"TIMEINT",FI$9,"VEHICLETRAVELTIMEMEASUREMENT",$D98)/3600/24,"--")</f>
        <v>--</v>
      </c>
      <c r="FJ98" s="34" t="str">
        <f>IFERROR(GETPIVOTDATA("Average of TRAVTM(40)",#REF!,"TIMEINT",FJ$9,"VEHICLETRAVELTIMEMEASUREMENT",$D98)/3600/24,"--")</f>
        <v>--</v>
      </c>
      <c r="FK98" s="34" t="str">
        <f>IFERROR(GETPIVOTDATA("Average of TRAVTM(40)",#REF!,"TIMEINT",FK$9,"VEHICLETRAVELTIMEMEASUREMENT",$D98)/3600/24,"--")</f>
        <v>--</v>
      </c>
      <c r="FL98" s="34" t="str">
        <f>IFERROR(GETPIVOTDATA("Average of TRAVTM(40)",#REF!,"TIMEINT",FL$9,"VEHICLETRAVELTIMEMEASUREMENT",$D98)/3600/24,"--")</f>
        <v>--</v>
      </c>
      <c r="FM98" s="34" t="str">
        <f>IFERROR(GETPIVOTDATA("Average of TRAVTM(40)",#REF!,"TIMEINT",FM$9,"VEHICLETRAVELTIMEMEASUREMENT",$D98)/3600/24,"--")</f>
        <v>--</v>
      </c>
      <c r="FN98" s="34" t="str">
        <f>IFERROR(GETPIVOTDATA("Average of TRAVTM(40)",#REF!,"TIMEINT",FN$9,"VEHICLETRAVELTIMEMEASUREMENT",$D98)/3600/24,"--")</f>
        <v>--</v>
      </c>
      <c r="FO98" s="34" t="str">
        <f>IFERROR(GETPIVOTDATA("Average of TRAVTM(40)",#REF!,"TIMEINT",FO$9,"VEHICLETRAVELTIMEMEASUREMENT",$D98)/3600/24,"--")</f>
        <v>--</v>
      </c>
      <c r="FP98" s="34" t="str">
        <f>IFERROR(GETPIVOTDATA("Average of TRAVTM(40)",#REF!,"TIMEINT",FP$9,"VEHICLETRAVELTIMEMEASUREMENT",$D98)/3600/24,"--")</f>
        <v>--</v>
      </c>
      <c r="FQ98" s="34" t="str">
        <f>IFERROR(GETPIVOTDATA("Average of TRAVTM(40)",#REF!,"TIMEINT",FQ$9,"VEHICLETRAVELTIMEMEASUREMENT",$D98)/3600/24,"--")</f>
        <v>--</v>
      </c>
      <c r="FR98" s="34" t="str">
        <f>IFERROR(GETPIVOTDATA("Average of TRAVTM(40)",#REF!,"TIMEINT",FR$9,"VEHICLETRAVELTIMEMEASUREMENT",$D98)/3600/24,"--")</f>
        <v>--</v>
      </c>
      <c r="FS98" s="34" t="str">
        <f>IFERROR(GETPIVOTDATA("Average of TRAVTM(40)",#REF!,"TIMEINT",FS$9,"VEHICLETRAVELTIMEMEASUREMENT",$D98)/3600/24,"--")</f>
        <v>--</v>
      </c>
      <c r="FT98" s="34" t="str">
        <f>IFERROR(GETPIVOTDATA("Average of TRAVTM(40)",#REF!,"TIMEINT",FT$9,"VEHICLETRAVELTIMEMEASUREMENT",$D98)/3600/24,"--")</f>
        <v>--</v>
      </c>
      <c r="FU98" s="134" t="str">
        <f>IFERROR(GETPIVOTDATA("Average of TRAVTM(40)",#REF!,"TIMEINT",FU$9,"VEHICLETRAVELTIMEMEASUREMENT",$D98)/3600/24,"--")</f>
        <v>--</v>
      </c>
      <c r="FV98" s="331"/>
      <c r="FW98" s="323" t="str">
        <f>IFERROR(GETPIVOTDATA("Average of VEHS(40)",#REF!,"TIMEINT",FW$9,"VEHICLETRAVELTIMEMEASUREMENT",$D98),"--")</f>
        <v>--</v>
      </c>
      <c r="FX98" s="324" t="str">
        <f>IFERROR(GETPIVOTDATA("Average of VEHS(40)",#REF!,"TIMEINT",FX$9,"VEHICLETRAVELTIMEMEASUREMENT",$D98),"--")</f>
        <v>--</v>
      </c>
      <c r="FY98" s="324" t="str">
        <f>IFERROR(GETPIVOTDATA("Average of VEHS(40)",#REF!,"TIMEINT",FY$9,"VEHICLETRAVELTIMEMEASUREMENT",$D98),"--")</f>
        <v>--</v>
      </c>
      <c r="FZ98" s="324" t="str">
        <f>IFERROR(GETPIVOTDATA("Average of VEHS(40)",#REF!,"TIMEINT",FZ$9,"VEHICLETRAVELTIMEMEASUREMENT",$D98),"--")</f>
        <v>--</v>
      </c>
      <c r="GA98" s="324" t="str">
        <f>IFERROR(GETPIVOTDATA("Average of VEHS(40)",#REF!,"TIMEINT",GA$9,"VEHICLETRAVELTIMEMEASUREMENT",$D98),"--")</f>
        <v>--</v>
      </c>
      <c r="GB98" s="324" t="str">
        <f>IFERROR(GETPIVOTDATA("Average of VEHS(40)",#REF!,"TIMEINT",GB$9,"VEHICLETRAVELTIMEMEASUREMENT",$D98),"--")</f>
        <v>--</v>
      </c>
      <c r="GC98" s="324" t="str">
        <f>IFERROR(GETPIVOTDATA("Average of VEHS(40)",#REF!,"TIMEINT",GC$9,"VEHICLETRAVELTIMEMEASUREMENT",$D98),"--")</f>
        <v>--</v>
      </c>
      <c r="GD98" s="324" t="str">
        <f>IFERROR(GETPIVOTDATA("Average of VEHS(40)",#REF!,"TIMEINT",GD$9,"VEHICLETRAVELTIMEMEASUREMENT",$D98),"--")</f>
        <v>--</v>
      </c>
      <c r="GE98" s="324" t="str">
        <f>IFERROR(GETPIVOTDATA("Average of VEHS(40)",#REF!,"TIMEINT",GE$9,"VEHICLETRAVELTIMEMEASUREMENT",$D98),"--")</f>
        <v>--</v>
      </c>
      <c r="GF98" s="324" t="str">
        <f>IFERROR(GETPIVOTDATA("Average of VEHS(40)",#REF!,"TIMEINT",GF$9,"VEHICLETRAVELTIMEMEASUREMENT",$D98),"--")</f>
        <v>--</v>
      </c>
      <c r="GG98" s="324" t="str">
        <f>IFERROR(GETPIVOTDATA("Average of VEHS(40)",#REF!,"TIMEINT",GG$9,"VEHICLETRAVELTIMEMEASUREMENT",$D98),"--")</f>
        <v>--</v>
      </c>
      <c r="GH98" s="324" t="str">
        <f>IFERROR(GETPIVOTDATA("Average of VEHS(40)",#REF!,"TIMEINT",GH$9,"VEHICLETRAVELTIMEMEASUREMENT",$D98),"--")</f>
        <v>--</v>
      </c>
      <c r="GI98" s="324" t="str">
        <f>IFERROR(GETPIVOTDATA("Average of VEHS(40)",#REF!,"TIMEINT",GI$9,"VEHICLETRAVELTIMEMEASUREMENT",$D98),"--")</f>
        <v>--</v>
      </c>
      <c r="GJ98" s="324" t="str">
        <f>IFERROR(GETPIVOTDATA("Average of VEHS(40)",#REF!,"TIMEINT",GJ$9,"VEHICLETRAVELTIMEMEASUREMENT",$D98),"--")</f>
        <v>--</v>
      </c>
      <c r="GK98" s="324" t="str">
        <f>IFERROR(GETPIVOTDATA("Average of VEHS(40)",#REF!,"TIMEINT",GK$9,"VEHICLETRAVELTIMEMEASUREMENT",$D98),"--")</f>
        <v>--</v>
      </c>
      <c r="GL98" s="325" t="str">
        <f>IFERROR(GETPIVOTDATA("Average of VEHS(40)",#REF!,"TIMEINT",GL$9,"VEHICLETRAVELTIMEMEASUREMENT",$D98),"--")</f>
        <v>--</v>
      </c>
      <c r="GM98" s="331"/>
      <c r="GN98" s="209" t="str">
        <f t="shared" si="47"/>
        <v>--</v>
      </c>
      <c r="GO98" s="354" t="str">
        <f t="shared" si="48"/>
        <v>--</v>
      </c>
      <c r="GP98" s="325">
        <f t="shared" si="49"/>
        <v>0</v>
      </c>
      <c r="GQ98" s="331"/>
      <c r="GR98" s="209" t="str">
        <f>IFERROR(GETPIVOTDATA("Average of TRAVTM(60)",#REF!,"TIMEINT",GR$9,"VEHICLETRAVELTIMEMEASUREMENT",$D98)/3600/24,"--")</f>
        <v>--</v>
      </c>
      <c r="GS98" s="34" t="str">
        <f>IFERROR(GETPIVOTDATA("Average of TRAVTM(60)",#REF!,"TIMEINT",GS$9,"VEHICLETRAVELTIMEMEASUREMENT",$D98)/3600/24,"--")</f>
        <v>--</v>
      </c>
      <c r="GT98" s="34" t="str">
        <f>IFERROR(GETPIVOTDATA("Average of TRAVTM(60)",#REF!,"TIMEINT",GT$9,"VEHICLETRAVELTIMEMEASUREMENT",$D98)/3600/24,"--")</f>
        <v>--</v>
      </c>
      <c r="GU98" s="34" t="str">
        <f>IFERROR(GETPIVOTDATA("Average of TRAVTM(60)",#REF!,"TIMEINT",GU$9,"VEHICLETRAVELTIMEMEASUREMENT",$D98)/3600/24,"--")</f>
        <v>--</v>
      </c>
      <c r="GV98" s="34" t="str">
        <f>IFERROR(GETPIVOTDATA("Average of TRAVTM(60)",#REF!,"TIMEINT",GV$9,"VEHICLETRAVELTIMEMEASUREMENT",$D98)/3600/24,"--")</f>
        <v>--</v>
      </c>
      <c r="GW98" s="34" t="str">
        <f>IFERROR(GETPIVOTDATA("Average of TRAVTM(60)",#REF!,"TIMEINT",GW$9,"VEHICLETRAVELTIMEMEASUREMENT",$D98)/3600/24,"--")</f>
        <v>--</v>
      </c>
      <c r="GX98" s="34" t="str">
        <f>IFERROR(GETPIVOTDATA("Average of TRAVTM(60)",#REF!,"TIMEINT",GX$9,"VEHICLETRAVELTIMEMEASUREMENT",$D98)/3600/24,"--")</f>
        <v>--</v>
      </c>
      <c r="GY98" s="34" t="str">
        <f>IFERROR(GETPIVOTDATA("Average of TRAVTM(60)",#REF!,"TIMEINT",GY$9,"VEHICLETRAVELTIMEMEASUREMENT",$D98)/3600/24,"--")</f>
        <v>--</v>
      </c>
      <c r="GZ98" s="34" t="str">
        <f>IFERROR(GETPIVOTDATA("Average of TRAVTM(60)",#REF!,"TIMEINT",GZ$9,"VEHICLETRAVELTIMEMEASUREMENT",$D98)/3600/24,"--")</f>
        <v>--</v>
      </c>
      <c r="HA98" s="34" t="str">
        <f>IFERROR(GETPIVOTDATA("Average of TRAVTM(60)",#REF!,"TIMEINT",HA$9,"VEHICLETRAVELTIMEMEASUREMENT",$D98)/3600/24,"--")</f>
        <v>--</v>
      </c>
      <c r="HB98" s="34" t="str">
        <f>IFERROR(GETPIVOTDATA("Average of TRAVTM(60)",#REF!,"TIMEINT",HB$9,"VEHICLETRAVELTIMEMEASUREMENT",$D98)/3600/24,"--")</f>
        <v>--</v>
      </c>
      <c r="HC98" s="34" t="str">
        <f>IFERROR(GETPIVOTDATA("Average of TRAVTM(60)",#REF!,"TIMEINT",HC$9,"VEHICLETRAVELTIMEMEASUREMENT",$D98)/3600/24,"--")</f>
        <v>--</v>
      </c>
      <c r="HD98" s="34" t="str">
        <f>IFERROR(GETPIVOTDATA("Average of TRAVTM(60)",#REF!,"TIMEINT",HD$9,"VEHICLETRAVELTIMEMEASUREMENT",$D98)/3600/24,"--")</f>
        <v>--</v>
      </c>
      <c r="HE98" s="34" t="str">
        <f>IFERROR(GETPIVOTDATA("Average of TRAVTM(60)",#REF!,"TIMEINT",HE$9,"VEHICLETRAVELTIMEMEASUREMENT",$D98)/3600/24,"--")</f>
        <v>--</v>
      </c>
      <c r="HF98" s="34" t="str">
        <f>IFERROR(GETPIVOTDATA("Average of TRAVTM(60)",#REF!,"TIMEINT",HF$9,"VEHICLETRAVELTIMEMEASUREMENT",$D98)/3600/24,"--")</f>
        <v>--</v>
      </c>
      <c r="HG98" s="134" t="str">
        <f>IFERROR(GETPIVOTDATA("Average of TRAVTM(60)",#REF!,"TIMEINT",HG$9,"VEHICLETRAVELTIMEMEASUREMENT",$D98)/3600/24,"--")</f>
        <v>--</v>
      </c>
      <c r="HH98" s="331"/>
      <c r="HI98" s="323" t="str">
        <f>IFERROR(GETPIVOTDATA("Average of VEHS(60)",#REF!,"TIMEINT",HI$9,"VEHICLETRAVELTIMEMEASUREMENT",$D98),"--")</f>
        <v>--</v>
      </c>
      <c r="HJ98" s="324" t="str">
        <f>IFERROR(GETPIVOTDATA("Average of VEHS(60)",#REF!,"TIMEINT",HJ$9,"VEHICLETRAVELTIMEMEASUREMENT",$D98),"--")</f>
        <v>--</v>
      </c>
      <c r="HK98" s="324" t="str">
        <f>IFERROR(GETPIVOTDATA("Average of VEHS(60)",#REF!,"TIMEINT",HK$9,"VEHICLETRAVELTIMEMEASUREMENT",$D98),"--")</f>
        <v>--</v>
      </c>
      <c r="HL98" s="324" t="str">
        <f>IFERROR(GETPIVOTDATA("Average of VEHS(60)",#REF!,"TIMEINT",HL$9,"VEHICLETRAVELTIMEMEASUREMENT",$D98),"--")</f>
        <v>--</v>
      </c>
      <c r="HM98" s="324" t="str">
        <f>IFERROR(GETPIVOTDATA("Average of VEHS(60)",#REF!,"TIMEINT",HM$9,"VEHICLETRAVELTIMEMEASUREMENT",$D98),"--")</f>
        <v>--</v>
      </c>
      <c r="HN98" s="324" t="str">
        <f>IFERROR(GETPIVOTDATA("Average of VEHS(60)",#REF!,"TIMEINT",HN$9,"VEHICLETRAVELTIMEMEASUREMENT",$D98),"--")</f>
        <v>--</v>
      </c>
      <c r="HO98" s="324" t="str">
        <f>IFERROR(GETPIVOTDATA("Average of VEHS(60)",#REF!,"TIMEINT",HO$9,"VEHICLETRAVELTIMEMEASUREMENT",$D98),"--")</f>
        <v>--</v>
      </c>
      <c r="HP98" s="324" t="str">
        <f>IFERROR(GETPIVOTDATA("Average of VEHS(60)",#REF!,"TIMEINT",HP$9,"VEHICLETRAVELTIMEMEASUREMENT",$D98),"--")</f>
        <v>--</v>
      </c>
      <c r="HQ98" s="324" t="str">
        <f>IFERROR(GETPIVOTDATA("Average of VEHS(60)",#REF!,"TIMEINT",HQ$9,"VEHICLETRAVELTIMEMEASUREMENT",$D98),"--")</f>
        <v>--</v>
      </c>
      <c r="HR98" s="324" t="str">
        <f>IFERROR(GETPIVOTDATA("Average of VEHS(60)",#REF!,"TIMEINT",HR$9,"VEHICLETRAVELTIMEMEASUREMENT",$D98),"--")</f>
        <v>--</v>
      </c>
      <c r="HS98" s="324" t="str">
        <f>IFERROR(GETPIVOTDATA("Average of VEHS(60)",#REF!,"TIMEINT",HS$9,"VEHICLETRAVELTIMEMEASUREMENT",$D98),"--")</f>
        <v>--</v>
      </c>
      <c r="HT98" s="324" t="str">
        <f>IFERROR(GETPIVOTDATA("Average of VEHS(60)",#REF!,"TIMEINT",HT$9,"VEHICLETRAVELTIMEMEASUREMENT",$D98),"--")</f>
        <v>--</v>
      </c>
      <c r="HU98" s="324" t="str">
        <f>IFERROR(GETPIVOTDATA("Average of VEHS(60)",#REF!,"TIMEINT",HU$9,"VEHICLETRAVELTIMEMEASUREMENT",$D98),"--")</f>
        <v>--</v>
      </c>
      <c r="HV98" s="324" t="str">
        <f>IFERROR(GETPIVOTDATA("Average of VEHS(60)",#REF!,"TIMEINT",HV$9,"VEHICLETRAVELTIMEMEASUREMENT",$D98),"--")</f>
        <v>--</v>
      </c>
      <c r="HW98" s="324" t="str">
        <f>IFERROR(GETPIVOTDATA("Average of VEHS(60)",#REF!,"TIMEINT",HW$9,"VEHICLETRAVELTIMEMEASUREMENT",$D98),"--")</f>
        <v>--</v>
      </c>
      <c r="HX98" s="325" t="str">
        <f>IFERROR(GETPIVOTDATA("Average of VEHS(60)",#REF!,"TIMEINT",HX$9,"VEHICLETRAVELTIMEMEASUREMENT",$D98),"--")</f>
        <v>--</v>
      </c>
      <c r="HY98" s="331"/>
      <c r="HZ98" s="209" t="str">
        <f t="shared" si="50"/>
        <v>--</v>
      </c>
      <c r="IA98" s="354" t="str">
        <f t="shared" si="51"/>
        <v>--</v>
      </c>
      <c r="IB98" s="325">
        <f t="shared" si="52"/>
        <v>0</v>
      </c>
      <c r="IC98" s="638"/>
      <c r="ID98" s="323" t="str">
        <f>IFERROR(AVERAGEIFS('VISSIM Travel Time Outputs'!#REF!,'VISSIM Travel Time Outputs'!#REF!,$D98,'VISSIM Travel Time Outputs'!#REF!,"AVG",'VISSIM Travel Time Outputs'!#REF!,ID$9),"-")</f>
        <v>-</v>
      </c>
      <c r="IE98" s="324" t="str">
        <f>IFERROR(AVERAGEIFS('VISSIM Travel Time Outputs'!#REF!,'VISSIM Travel Time Outputs'!#REF!,$D98,'VISSIM Travel Time Outputs'!#REF!,"AVG",'VISSIM Travel Time Outputs'!#REF!,IE$9),"-")</f>
        <v>-</v>
      </c>
      <c r="IF98" s="324" t="str">
        <f>IFERROR(AVERAGEIFS('VISSIM Travel Time Outputs'!#REF!,'VISSIM Travel Time Outputs'!#REF!,$D98,'VISSIM Travel Time Outputs'!#REF!,"AVG",'VISSIM Travel Time Outputs'!#REF!,IF$9),"-")</f>
        <v>-</v>
      </c>
      <c r="IG98" s="324" t="str">
        <f>IFERROR(AVERAGEIFS('VISSIM Travel Time Outputs'!#REF!,'VISSIM Travel Time Outputs'!#REF!,$D98,'VISSIM Travel Time Outputs'!#REF!,"AVG",'VISSIM Travel Time Outputs'!#REF!,IG$9),"-")</f>
        <v>-</v>
      </c>
      <c r="IH98" s="324" t="str">
        <f>IFERROR(AVERAGEIFS('VISSIM Travel Time Outputs'!#REF!,'VISSIM Travel Time Outputs'!#REF!,$D98,'VISSIM Travel Time Outputs'!#REF!,"AVG",'VISSIM Travel Time Outputs'!#REF!,IH$9),"-")</f>
        <v>-</v>
      </c>
      <c r="II98" s="324" t="str">
        <f>IFERROR(AVERAGEIFS('VISSIM Travel Time Outputs'!#REF!,'VISSIM Travel Time Outputs'!#REF!,$D98,'VISSIM Travel Time Outputs'!#REF!,"AVG",'VISSIM Travel Time Outputs'!#REF!,II$9),"-")</f>
        <v>-</v>
      </c>
      <c r="IJ98" s="324" t="str">
        <f>IFERROR(AVERAGEIFS('VISSIM Travel Time Outputs'!#REF!,'VISSIM Travel Time Outputs'!#REF!,$D98,'VISSIM Travel Time Outputs'!#REF!,"AVG",'VISSIM Travel Time Outputs'!#REF!,IJ$9),"-")</f>
        <v>-</v>
      </c>
      <c r="IK98" s="324" t="str">
        <f>IFERROR(AVERAGEIFS('VISSIM Travel Time Outputs'!#REF!,'VISSIM Travel Time Outputs'!#REF!,$D98,'VISSIM Travel Time Outputs'!#REF!,"AVG",'VISSIM Travel Time Outputs'!#REF!,IK$9),"-")</f>
        <v>-</v>
      </c>
      <c r="IL98" s="324" t="str">
        <f>IFERROR(AVERAGEIFS('VISSIM Travel Time Outputs'!#REF!,'VISSIM Travel Time Outputs'!#REF!,$D98,'VISSIM Travel Time Outputs'!#REF!,"AVG",'VISSIM Travel Time Outputs'!#REF!,IL$9),"-")</f>
        <v>-</v>
      </c>
      <c r="IM98" s="324" t="str">
        <f>IFERROR(AVERAGEIFS('VISSIM Travel Time Outputs'!#REF!,'VISSIM Travel Time Outputs'!#REF!,$D98,'VISSIM Travel Time Outputs'!#REF!,"AVG",'VISSIM Travel Time Outputs'!#REF!,IM$9),"-")</f>
        <v>-</v>
      </c>
      <c r="IN98" s="324" t="str">
        <f>IFERROR(AVERAGEIFS('VISSIM Travel Time Outputs'!#REF!,'VISSIM Travel Time Outputs'!#REF!,$D98,'VISSIM Travel Time Outputs'!#REF!,"AVG",'VISSIM Travel Time Outputs'!#REF!,IN$9),"-")</f>
        <v>-</v>
      </c>
      <c r="IO98" s="324" t="str">
        <f>IFERROR(AVERAGEIFS('VISSIM Travel Time Outputs'!#REF!,'VISSIM Travel Time Outputs'!#REF!,$D98,'VISSIM Travel Time Outputs'!#REF!,"AVG",'VISSIM Travel Time Outputs'!#REF!,IO$9),"-")</f>
        <v>-</v>
      </c>
      <c r="IP98" s="324" t="str">
        <f>IFERROR(AVERAGEIFS('VISSIM Travel Time Outputs'!#REF!,'VISSIM Travel Time Outputs'!#REF!,$D98,'VISSIM Travel Time Outputs'!#REF!,"AVG",'VISSIM Travel Time Outputs'!#REF!,IP$9),"-")</f>
        <v>-</v>
      </c>
      <c r="IQ98" s="324" t="str">
        <f>IFERROR(AVERAGEIFS('VISSIM Travel Time Outputs'!#REF!,'VISSIM Travel Time Outputs'!#REF!,$D98,'VISSIM Travel Time Outputs'!#REF!,"AVG",'VISSIM Travel Time Outputs'!#REF!,IQ$9),"-")</f>
        <v>-</v>
      </c>
      <c r="IR98" s="324" t="str">
        <f>IFERROR(AVERAGEIFS('VISSIM Travel Time Outputs'!#REF!,'VISSIM Travel Time Outputs'!#REF!,$D98,'VISSIM Travel Time Outputs'!#REF!,"AVG",'VISSIM Travel Time Outputs'!#REF!,IR$9),"-")</f>
        <v>-</v>
      </c>
      <c r="IS98" s="325" t="str">
        <f>IFERROR(AVERAGEIFS('VISSIM Travel Time Outputs'!#REF!,'VISSIM Travel Time Outputs'!#REF!,$D98,'VISSIM Travel Time Outputs'!#REF!,"AVG",'VISSIM Travel Time Outputs'!#REF!,IS$9),"-")</f>
        <v>-</v>
      </c>
      <c r="IT98" s="325" t="str">
        <f t="shared" si="53"/>
        <v>--</v>
      </c>
    </row>
    <row r="99" spans="1:254" x14ac:dyDescent="0.35">
      <c r="A99" s="252" t="str">
        <f t="shared" si="34"/>
        <v>H</v>
      </c>
      <c r="B99" s="319">
        <f t="shared" si="54"/>
        <v>90</v>
      </c>
      <c r="C99" s="413">
        <f>INDEX('Input - Travel Times'!$B$3:$AH$103,MATCH($B99,'Input - Travel Times'!$B$3:$B$103,0),MATCH(C$9,'Input - Travel Times'!$B$3:$AH$3,0))</f>
        <v>0</v>
      </c>
      <c r="D99" s="150">
        <f>INDEX('Input - Travel Times'!$B$3:$AH$103,MATCH($B99,'Input - Travel Times'!$B$3:$B$103,0),MATCH(D$9,'Input - Travel Times'!$B$3:$AH$3,0))</f>
        <v>0</v>
      </c>
      <c r="E99" s="518">
        <f>TIME(0,0,INDEX('Input - Travel Times'!$B$3:$AH$103,MATCH($B99,'Input - Travel Times'!$B$3:$B$103,0),MATCH(E$9,'Input - Travel Times'!$B$3:$AH$3,0)))</f>
        <v>0</v>
      </c>
      <c r="F99" s="518">
        <f>TIME(0,0,INDEX('Input - Travel Times'!$B$3:$AH$103,MATCH($B99,'Input - Travel Times'!$B$3:$B$103,0),MATCH(F$9,'Input - Travel Times'!$B$3:$AH$3,0)))</f>
        <v>0</v>
      </c>
      <c r="G99" s="518">
        <f>TIME(0,0,INDEX('Input - Travel Times'!$B$3:$AH$103,MATCH($B99,'Input - Travel Times'!$B$3:$B$103,0),MATCH(G$9,'Input - Travel Times'!$B$3:$AH$3,0)))</f>
        <v>0</v>
      </c>
      <c r="H99" s="518">
        <f>TIME(0,0,INDEX('Input - Travel Times'!$B$3:$AH$103,MATCH($B99,'Input - Travel Times'!$B$3:$B$103,0),MATCH(H$9,'Input - Travel Times'!$B$3:$AH$3,0)))</f>
        <v>0</v>
      </c>
      <c r="I99" s="130"/>
      <c r="J99" s="209" t="str">
        <f>IFERROR(TIME(0,0,AVERAGEIFS('VISSIM Travel Time Outputs'!$I:$I,'VISSIM Travel Time Outputs'!$D:$D,$D99,'VISSIM Travel Time Outputs'!$A:$A,"AVG",'VISSIM Travel Time Outputs'!$B:$B,J$9)),"-")</f>
        <v>-</v>
      </c>
      <c r="K99" s="34" t="str">
        <f>IFERROR(TIME(0,0,AVERAGEIFS('VISSIM Travel Time Outputs'!$I:$I,'VISSIM Travel Time Outputs'!$D:$D,$D99,'VISSIM Travel Time Outputs'!$A:$A,"AVG",'VISSIM Travel Time Outputs'!$B:$B,K$9)),"-")</f>
        <v>-</v>
      </c>
      <c r="L99" s="34" t="str">
        <f>IFERROR(TIME(0,0,AVERAGEIFS('VISSIM Travel Time Outputs'!$I:$I,'VISSIM Travel Time Outputs'!$D:$D,$D99,'VISSIM Travel Time Outputs'!$A:$A,"AVG",'VISSIM Travel Time Outputs'!$B:$B,L$9)),"-")</f>
        <v>-</v>
      </c>
      <c r="M99" s="34" t="str">
        <f>IFERROR(TIME(0,0,AVERAGEIFS('VISSIM Travel Time Outputs'!$I:$I,'VISSIM Travel Time Outputs'!$D:$D,$D99,'VISSIM Travel Time Outputs'!$A:$A,"AVG",'VISSIM Travel Time Outputs'!$B:$B,M$9)),"-")</f>
        <v>-</v>
      </c>
      <c r="N99" s="34" t="str">
        <f>IFERROR(TIME(0,0,AVERAGEIFS('VISSIM Travel Time Outputs'!$I:$I,'VISSIM Travel Time Outputs'!$D:$D,$D99,'VISSIM Travel Time Outputs'!$A:$A,"AVG",'VISSIM Travel Time Outputs'!$B:$B,N$9)),"-")</f>
        <v>-</v>
      </c>
      <c r="O99" s="34" t="str">
        <f>IFERROR(TIME(0,0,AVERAGEIFS('VISSIM Travel Time Outputs'!$I:$I,'VISSIM Travel Time Outputs'!$D:$D,$D99,'VISSIM Travel Time Outputs'!$A:$A,"AVG",'VISSIM Travel Time Outputs'!$B:$B,O$9)),"-")</f>
        <v>-</v>
      </c>
      <c r="P99" s="34" t="str">
        <f>IFERROR(TIME(0,0,AVERAGEIFS('VISSIM Travel Time Outputs'!$I:$I,'VISSIM Travel Time Outputs'!$D:$D,$D99,'VISSIM Travel Time Outputs'!$A:$A,"AVG",'VISSIM Travel Time Outputs'!$B:$B,P$9)),"-")</f>
        <v>-</v>
      </c>
      <c r="Q99" s="34" t="str">
        <f>IFERROR(TIME(0,0,AVERAGEIFS('VISSIM Travel Time Outputs'!$I:$I,'VISSIM Travel Time Outputs'!$D:$D,$D99,'VISSIM Travel Time Outputs'!$A:$A,"AVG",'VISSIM Travel Time Outputs'!$B:$B,Q$9)),"-")</f>
        <v>-</v>
      </c>
      <c r="R99" s="34" t="str">
        <f>IFERROR(TIME(0,0,AVERAGEIFS('VISSIM Travel Time Outputs'!$I:$I,'VISSIM Travel Time Outputs'!$D:$D,$D99,'VISSIM Travel Time Outputs'!$A:$A,"AVG",'VISSIM Travel Time Outputs'!$B:$B,R$9)),"-")</f>
        <v>-</v>
      </c>
      <c r="S99" s="34" t="str">
        <f>IFERROR(TIME(0,0,AVERAGEIFS('VISSIM Travel Time Outputs'!$I:$I,'VISSIM Travel Time Outputs'!$D:$D,$D99,'VISSIM Travel Time Outputs'!$A:$A,"AVG",'VISSIM Travel Time Outputs'!$B:$B,S$9)),"-")</f>
        <v>-</v>
      </c>
      <c r="T99" s="34" t="str">
        <f>IFERROR(TIME(0,0,AVERAGEIFS('VISSIM Travel Time Outputs'!$I:$I,'VISSIM Travel Time Outputs'!$D:$D,$D99,'VISSIM Travel Time Outputs'!$A:$A,"AVG",'VISSIM Travel Time Outputs'!$B:$B,T$9)),"-")</f>
        <v>-</v>
      </c>
      <c r="U99" s="34" t="str">
        <f>IFERROR(TIME(0,0,AVERAGEIFS('VISSIM Travel Time Outputs'!$I:$I,'VISSIM Travel Time Outputs'!$D:$D,$D99,'VISSIM Travel Time Outputs'!$A:$A,"AVG",'VISSIM Travel Time Outputs'!$B:$B,U$9)),"-")</f>
        <v>-</v>
      </c>
      <c r="V99" s="34" t="str">
        <f>IFERROR(TIME(0,0,AVERAGEIFS('VISSIM Travel Time Outputs'!$I:$I,'VISSIM Travel Time Outputs'!$D:$D,$D99,'VISSIM Travel Time Outputs'!$A:$A,"AVG",'VISSIM Travel Time Outputs'!$B:$B,V$9)),"-")</f>
        <v>-</v>
      </c>
      <c r="W99" s="34" t="str">
        <f>IFERROR(TIME(0,0,AVERAGEIFS('VISSIM Travel Time Outputs'!$I:$I,'VISSIM Travel Time Outputs'!$D:$D,$D99,'VISSIM Travel Time Outputs'!$A:$A,"AVG",'VISSIM Travel Time Outputs'!$B:$B,W$9)),"-")</f>
        <v>-</v>
      </c>
      <c r="X99" s="34" t="str">
        <f>IFERROR(TIME(0,0,AVERAGEIFS('VISSIM Travel Time Outputs'!$I:$I,'VISSIM Travel Time Outputs'!$D:$D,$D99,'VISSIM Travel Time Outputs'!$A:$A,"AVG",'VISSIM Travel Time Outputs'!$B:$B,X$9)),"-")</f>
        <v>-</v>
      </c>
      <c r="Y99" s="134" t="str">
        <f>IFERROR(TIME(0,0,AVERAGEIFS('VISSIM Travel Time Outputs'!$I:$I,'VISSIM Travel Time Outputs'!$D:$D,$D99,'VISSIM Travel Time Outputs'!$A:$A,"AVG",'VISSIM Travel Time Outputs'!$B:$B,Y$9)),"-")</f>
        <v>-</v>
      </c>
      <c r="Z99" s="254"/>
      <c r="AA99" s="323" t="str">
        <f>IFERROR(AVERAGEIFS('VISSIM Travel Time Outputs'!$F:$F,'VISSIM Travel Time Outputs'!$D:$D,$D99,'VISSIM Travel Time Outputs'!$A:$A,"AVG",'VISSIM Travel Time Outputs'!$B:$B,AA$9),"-")</f>
        <v>-</v>
      </c>
      <c r="AB99" s="324" t="str">
        <f>IFERROR(AVERAGEIFS('VISSIM Travel Time Outputs'!$F:$F,'VISSIM Travel Time Outputs'!$D:$D,$D99,'VISSIM Travel Time Outputs'!$A:$A,"AVG",'VISSIM Travel Time Outputs'!$B:$B,AB$9),"-")</f>
        <v>-</v>
      </c>
      <c r="AC99" s="324" t="str">
        <f>IFERROR(AVERAGEIFS('VISSIM Travel Time Outputs'!$F:$F,'VISSIM Travel Time Outputs'!$D:$D,$D99,'VISSIM Travel Time Outputs'!$A:$A,"AVG",'VISSIM Travel Time Outputs'!$B:$B,AC$9),"-")</f>
        <v>-</v>
      </c>
      <c r="AD99" s="324" t="str">
        <f>IFERROR(AVERAGEIFS('VISSIM Travel Time Outputs'!$F:$F,'VISSIM Travel Time Outputs'!$D:$D,$D99,'VISSIM Travel Time Outputs'!$A:$A,"AVG",'VISSIM Travel Time Outputs'!$B:$B,AD$9),"-")</f>
        <v>-</v>
      </c>
      <c r="AE99" s="324" t="str">
        <f>IFERROR(AVERAGEIFS('VISSIM Travel Time Outputs'!$F:$F,'VISSIM Travel Time Outputs'!$D:$D,$D99,'VISSIM Travel Time Outputs'!$A:$A,"AVG",'VISSIM Travel Time Outputs'!$B:$B,AE$9),"-")</f>
        <v>-</v>
      </c>
      <c r="AF99" s="324" t="str">
        <f>IFERROR(AVERAGEIFS('VISSIM Travel Time Outputs'!$F:$F,'VISSIM Travel Time Outputs'!$D:$D,$D99,'VISSIM Travel Time Outputs'!$A:$A,"AVG",'VISSIM Travel Time Outputs'!$B:$B,AF$9),"-")</f>
        <v>-</v>
      </c>
      <c r="AG99" s="324" t="str">
        <f>IFERROR(AVERAGEIFS('VISSIM Travel Time Outputs'!$F:$F,'VISSIM Travel Time Outputs'!$D:$D,$D99,'VISSIM Travel Time Outputs'!$A:$A,"AVG",'VISSIM Travel Time Outputs'!$B:$B,AG$9),"-")</f>
        <v>-</v>
      </c>
      <c r="AH99" s="324" t="str">
        <f>IFERROR(AVERAGEIFS('VISSIM Travel Time Outputs'!$F:$F,'VISSIM Travel Time Outputs'!$D:$D,$D99,'VISSIM Travel Time Outputs'!$A:$A,"AVG",'VISSIM Travel Time Outputs'!$B:$B,AH$9),"-")</f>
        <v>-</v>
      </c>
      <c r="AI99" s="324" t="str">
        <f>IFERROR(AVERAGEIFS('VISSIM Travel Time Outputs'!$F:$F,'VISSIM Travel Time Outputs'!$D:$D,$D99,'VISSIM Travel Time Outputs'!$A:$A,"AVG",'VISSIM Travel Time Outputs'!$B:$B,AI$9),"-")</f>
        <v>-</v>
      </c>
      <c r="AJ99" s="324" t="str">
        <f>IFERROR(AVERAGEIFS('VISSIM Travel Time Outputs'!$F:$F,'VISSIM Travel Time Outputs'!$D:$D,$D99,'VISSIM Travel Time Outputs'!$A:$A,"AVG",'VISSIM Travel Time Outputs'!$B:$B,AJ$9),"-")</f>
        <v>-</v>
      </c>
      <c r="AK99" s="324" t="str">
        <f>IFERROR(AVERAGEIFS('VISSIM Travel Time Outputs'!$F:$F,'VISSIM Travel Time Outputs'!$D:$D,$D99,'VISSIM Travel Time Outputs'!$A:$A,"AVG",'VISSIM Travel Time Outputs'!$B:$B,AK$9),"-")</f>
        <v>-</v>
      </c>
      <c r="AL99" s="324" t="str">
        <f>IFERROR(AVERAGEIFS('VISSIM Travel Time Outputs'!$F:$F,'VISSIM Travel Time Outputs'!$D:$D,$D99,'VISSIM Travel Time Outputs'!$A:$A,"AVG",'VISSIM Travel Time Outputs'!$B:$B,AL$9),"-")</f>
        <v>-</v>
      </c>
      <c r="AM99" s="324" t="str">
        <f>IFERROR(AVERAGEIFS('VISSIM Travel Time Outputs'!$F:$F,'VISSIM Travel Time Outputs'!$D:$D,$D99,'VISSIM Travel Time Outputs'!$A:$A,"AVG",'VISSIM Travel Time Outputs'!$B:$B,AM$9),"-")</f>
        <v>-</v>
      </c>
      <c r="AN99" s="324" t="str">
        <f>IFERROR(AVERAGEIFS('VISSIM Travel Time Outputs'!$F:$F,'VISSIM Travel Time Outputs'!$D:$D,$D99,'VISSIM Travel Time Outputs'!$A:$A,"AVG",'VISSIM Travel Time Outputs'!$B:$B,AN$9),"-")</f>
        <v>-</v>
      </c>
      <c r="AO99" s="324" t="str">
        <f>IFERROR(AVERAGEIFS('VISSIM Travel Time Outputs'!$F:$F,'VISSIM Travel Time Outputs'!$D:$D,$D99,'VISSIM Travel Time Outputs'!$A:$A,"AVG",'VISSIM Travel Time Outputs'!$B:$B,AO$9),"-")</f>
        <v>-</v>
      </c>
      <c r="AP99" s="325" t="str">
        <f>IFERROR(AVERAGEIFS('VISSIM Travel Time Outputs'!$F:$F,'VISSIM Travel Time Outputs'!$D:$D,$D99,'VISSIM Travel Time Outputs'!$A:$A,"AVG",'VISSIM Travel Time Outputs'!$B:$B,AP$9),"-")</f>
        <v>-</v>
      </c>
      <c r="AQ99" s="331"/>
      <c r="AR99" s="209" t="str">
        <f t="shared" si="35"/>
        <v>--</v>
      </c>
      <c r="AS99" s="354" t="str">
        <f t="shared" si="36"/>
        <v>--</v>
      </c>
      <c r="AT99" s="325">
        <f t="shared" si="37"/>
        <v>0</v>
      </c>
      <c r="AU99" s="255"/>
      <c r="AV99" s="209" t="str">
        <f>IFERROR(TIME(0,0,AVERAGEIFS('VISSIM Travel Time Outputs'!$J:$J,'VISSIM Travel Time Outputs'!$D:$D,$D99,'VISSIM Travel Time Outputs'!$A:$A,"AVG",'VISSIM Travel Time Outputs'!$B:$B,AV$9)),"-")</f>
        <v>-</v>
      </c>
      <c r="AW99" s="34" t="str">
        <f>IFERROR(TIME(0,0,AVERAGEIFS('VISSIM Travel Time Outputs'!$J:$J,'VISSIM Travel Time Outputs'!$D:$D,$D99,'VISSIM Travel Time Outputs'!$A:$A,"AVG",'VISSIM Travel Time Outputs'!$B:$B,AW$9)),"-")</f>
        <v>-</v>
      </c>
      <c r="AX99" s="34" t="str">
        <f>IFERROR(TIME(0,0,AVERAGEIFS('VISSIM Travel Time Outputs'!$J:$J,'VISSIM Travel Time Outputs'!$D:$D,$D99,'VISSIM Travel Time Outputs'!$A:$A,"AVG",'VISSIM Travel Time Outputs'!$B:$B,AX$9)),"-")</f>
        <v>-</v>
      </c>
      <c r="AY99" s="34" t="str">
        <f>IFERROR(TIME(0,0,AVERAGEIFS('VISSIM Travel Time Outputs'!$J:$J,'VISSIM Travel Time Outputs'!$D:$D,$D99,'VISSIM Travel Time Outputs'!$A:$A,"AVG",'VISSIM Travel Time Outputs'!$B:$B,AY$9)),"-")</f>
        <v>-</v>
      </c>
      <c r="AZ99" s="34" t="str">
        <f>IFERROR(TIME(0,0,AVERAGEIFS('VISSIM Travel Time Outputs'!$J:$J,'VISSIM Travel Time Outputs'!$D:$D,$D99,'VISSIM Travel Time Outputs'!$A:$A,"AVG",'VISSIM Travel Time Outputs'!$B:$B,AZ$9)),"-")</f>
        <v>-</v>
      </c>
      <c r="BA99" s="34" t="str">
        <f>IFERROR(TIME(0,0,AVERAGEIFS('VISSIM Travel Time Outputs'!$J:$J,'VISSIM Travel Time Outputs'!$D:$D,$D99,'VISSIM Travel Time Outputs'!$A:$A,"AVG",'VISSIM Travel Time Outputs'!$B:$B,BA$9)),"-")</f>
        <v>-</v>
      </c>
      <c r="BB99" s="34" t="str">
        <f>IFERROR(TIME(0,0,AVERAGEIFS('VISSIM Travel Time Outputs'!$J:$J,'VISSIM Travel Time Outputs'!$D:$D,$D99,'VISSIM Travel Time Outputs'!$A:$A,"AVG",'VISSIM Travel Time Outputs'!$B:$B,BB$9)),"-")</f>
        <v>-</v>
      </c>
      <c r="BC99" s="34" t="str">
        <f>IFERROR(TIME(0,0,AVERAGEIFS('VISSIM Travel Time Outputs'!$J:$J,'VISSIM Travel Time Outputs'!$D:$D,$D99,'VISSIM Travel Time Outputs'!$A:$A,"AVG",'VISSIM Travel Time Outputs'!$B:$B,BC$9)),"-")</f>
        <v>-</v>
      </c>
      <c r="BD99" s="34" t="str">
        <f>IFERROR(TIME(0,0,AVERAGEIFS('VISSIM Travel Time Outputs'!$J:$J,'VISSIM Travel Time Outputs'!$D:$D,$D99,'VISSIM Travel Time Outputs'!$A:$A,"AVG",'VISSIM Travel Time Outputs'!$B:$B,BD$9)),"-")</f>
        <v>-</v>
      </c>
      <c r="BE99" s="34" t="str">
        <f>IFERROR(TIME(0,0,AVERAGEIFS('VISSIM Travel Time Outputs'!$J:$J,'VISSIM Travel Time Outputs'!$D:$D,$D99,'VISSIM Travel Time Outputs'!$A:$A,"AVG",'VISSIM Travel Time Outputs'!$B:$B,BE$9)),"-")</f>
        <v>-</v>
      </c>
      <c r="BF99" s="34" t="str">
        <f>IFERROR(TIME(0,0,AVERAGEIFS('VISSIM Travel Time Outputs'!$J:$J,'VISSIM Travel Time Outputs'!$D:$D,$D99,'VISSIM Travel Time Outputs'!$A:$A,"AVG",'VISSIM Travel Time Outputs'!$B:$B,BF$9)),"-")</f>
        <v>-</v>
      </c>
      <c r="BG99" s="34" t="str">
        <f>IFERROR(TIME(0,0,AVERAGEIFS('VISSIM Travel Time Outputs'!$J:$J,'VISSIM Travel Time Outputs'!$D:$D,$D99,'VISSIM Travel Time Outputs'!$A:$A,"AVG",'VISSIM Travel Time Outputs'!$B:$B,BG$9)),"-")</f>
        <v>-</v>
      </c>
      <c r="BH99" s="34" t="str">
        <f>IFERROR(TIME(0,0,AVERAGEIFS('VISSIM Travel Time Outputs'!$J:$J,'VISSIM Travel Time Outputs'!$D:$D,$D99,'VISSIM Travel Time Outputs'!$A:$A,"AVG",'VISSIM Travel Time Outputs'!$B:$B,BH$9)),"-")</f>
        <v>-</v>
      </c>
      <c r="BI99" s="34" t="str">
        <f>IFERROR(TIME(0,0,AVERAGEIFS('VISSIM Travel Time Outputs'!$J:$J,'VISSIM Travel Time Outputs'!$D:$D,$D99,'VISSIM Travel Time Outputs'!$A:$A,"AVG",'VISSIM Travel Time Outputs'!$B:$B,BI$9)),"-")</f>
        <v>-</v>
      </c>
      <c r="BJ99" s="34" t="str">
        <f>IFERROR(TIME(0,0,AVERAGEIFS('VISSIM Travel Time Outputs'!$J:$J,'VISSIM Travel Time Outputs'!$D:$D,$D99,'VISSIM Travel Time Outputs'!$A:$A,"AVG",'VISSIM Travel Time Outputs'!$B:$B,BJ$9)),"-")</f>
        <v>-</v>
      </c>
      <c r="BK99" s="134" t="str">
        <f>IFERROR(TIME(0,0,AVERAGEIFS('VISSIM Travel Time Outputs'!$J:$J,'VISSIM Travel Time Outputs'!$D:$D,$D99,'VISSIM Travel Time Outputs'!$A:$A,"AVG",'VISSIM Travel Time Outputs'!$B:$B,BK$9)),"-")</f>
        <v>-</v>
      </c>
      <c r="BL99" s="126"/>
      <c r="BM99" s="323" t="str">
        <f>IFERROR(AVERAGEIFS('VISSIM Travel Time Outputs'!$G:$G,'VISSIM Travel Time Outputs'!$D:$D,$D99,'VISSIM Travel Time Outputs'!$A:$A,"AVG",'VISSIM Travel Time Outputs'!$B:$B,BM$9),"-")</f>
        <v>-</v>
      </c>
      <c r="BN99" s="324" t="str">
        <f>IFERROR(AVERAGEIFS('VISSIM Travel Time Outputs'!$G:$G,'VISSIM Travel Time Outputs'!$D:$D,$D99,'VISSIM Travel Time Outputs'!$A:$A,"AVG",'VISSIM Travel Time Outputs'!$B:$B,BN$9),"-")</f>
        <v>-</v>
      </c>
      <c r="BO99" s="324" t="str">
        <f>IFERROR(AVERAGEIFS('VISSIM Travel Time Outputs'!$G:$G,'VISSIM Travel Time Outputs'!$D:$D,$D99,'VISSIM Travel Time Outputs'!$A:$A,"AVG",'VISSIM Travel Time Outputs'!$B:$B,BO$9),"-")</f>
        <v>-</v>
      </c>
      <c r="BP99" s="324" t="str">
        <f>IFERROR(AVERAGEIFS('VISSIM Travel Time Outputs'!$G:$G,'VISSIM Travel Time Outputs'!$D:$D,$D99,'VISSIM Travel Time Outputs'!$A:$A,"AVG",'VISSIM Travel Time Outputs'!$B:$B,BP$9),"-")</f>
        <v>-</v>
      </c>
      <c r="BQ99" s="324" t="str">
        <f>IFERROR(AVERAGEIFS('VISSIM Travel Time Outputs'!$G:$G,'VISSIM Travel Time Outputs'!$D:$D,$D99,'VISSIM Travel Time Outputs'!$A:$A,"AVG",'VISSIM Travel Time Outputs'!$B:$B,BQ$9),"-")</f>
        <v>-</v>
      </c>
      <c r="BR99" s="324" t="str">
        <f>IFERROR(AVERAGEIFS('VISSIM Travel Time Outputs'!$G:$G,'VISSIM Travel Time Outputs'!$D:$D,$D99,'VISSIM Travel Time Outputs'!$A:$A,"AVG",'VISSIM Travel Time Outputs'!$B:$B,BR$9),"-")</f>
        <v>-</v>
      </c>
      <c r="BS99" s="324" t="str">
        <f>IFERROR(AVERAGEIFS('VISSIM Travel Time Outputs'!$G:$G,'VISSIM Travel Time Outputs'!$D:$D,$D99,'VISSIM Travel Time Outputs'!$A:$A,"AVG",'VISSIM Travel Time Outputs'!$B:$B,BS$9),"-")</f>
        <v>-</v>
      </c>
      <c r="BT99" s="324" t="str">
        <f>IFERROR(AVERAGEIFS('VISSIM Travel Time Outputs'!$G:$G,'VISSIM Travel Time Outputs'!$D:$D,$D99,'VISSIM Travel Time Outputs'!$A:$A,"AVG",'VISSIM Travel Time Outputs'!$B:$B,BT$9),"-")</f>
        <v>-</v>
      </c>
      <c r="BU99" s="324" t="str">
        <f>IFERROR(AVERAGEIFS('VISSIM Travel Time Outputs'!$G:$G,'VISSIM Travel Time Outputs'!$D:$D,$D99,'VISSIM Travel Time Outputs'!$A:$A,"AVG",'VISSIM Travel Time Outputs'!$B:$B,BU$9),"-")</f>
        <v>-</v>
      </c>
      <c r="BV99" s="324" t="str">
        <f>IFERROR(AVERAGEIFS('VISSIM Travel Time Outputs'!$G:$G,'VISSIM Travel Time Outputs'!$D:$D,$D99,'VISSIM Travel Time Outputs'!$A:$A,"AVG",'VISSIM Travel Time Outputs'!$B:$B,BV$9),"-")</f>
        <v>-</v>
      </c>
      <c r="BW99" s="324" t="str">
        <f>IFERROR(AVERAGEIFS('VISSIM Travel Time Outputs'!$G:$G,'VISSIM Travel Time Outputs'!$D:$D,$D99,'VISSIM Travel Time Outputs'!$A:$A,"AVG",'VISSIM Travel Time Outputs'!$B:$B,BW$9),"-")</f>
        <v>-</v>
      </c>
      <c r="BX99" s="324" t="str">
        <f>IFERROR(AVERAGEIFS('VISSIM Travel Time Outputs'!$G:$G,'VISSIM Travel Time Outputs'!$D:$D,$D99,'VISSIM Travel Time Outputs'!$A:$A,"AVG",'VISSIM Travel Time Outputs'!$B:$B,BX$9),"-")</f>
        <v>-</v>
      </c>
      <c r="BY99" s="324" t="str">
        <f>IFERROR(AVERAGEIFS('VISSIM Travel Time Outputs'!$G:$G,'VISSIM Travel Time Outputs'!$D:$D,$D99,'VISSIM Travel Time Outputs'!$A:$A,"AVG",'VISSIM Travel Time Outputs'!$B:$B,BY$9),"-")</f>
        <v>-</v>
      </c>
      <c r="BZ99" s="324" t="str">
        <f>IFERROR(AVERAGEIFS('VISSIM Travel Time Outputs'!$G:$G,'VISSIM Travel Time Outputs'!$D:$D,$D99,'VISSIM Travel Time Outputs'!$A:$A,"AVG",'VISSIM Travel Time Outputs'!$B:$B,BZ$9),"-")</f>
        <v>-</v>
      </c>
      <c r="CA99" s="324" t="str">
        <f>IFERROR(AVERAGEIFS('VISSIM Travel Time Outputs'!$G:$G,'VISSIM Travel Time Outputs'!$D:$D,$D99,'VISSIM Travel Time Outputs'!$A:$A,"AVG",'VISSIM Travel Time Outputs'!$B:$B,CA$9),"-")</f>
        <v>-</v>
      </c>
      <c r="CB99" s="325" t="str">
        <f>IFERROR(AVERAGEIFS('VISSIM Travel Time Outputs'!$G:$G,'VISSIM Travel Time Outputs'!$D:$D,$D99,'VISSIM Travel Time Outputs'!$A:$A,"AVG",'VISSIM Travel Time Outputs'!$B:$B,CB$9),"-")</f>
        <v>-</v>
      </c>
      <c r="CC99" s="254"/>
      <c r="CD99" s="209" t="str">
        <f t="shared" si="38"/>
        <v>--</v>
      </c>
      <c r="CE99" s="354" t="str">
        <f t="shared" si="39"/>
        <v>--</v>
      </c>
      <c r="CF99" s="325">
        <f t="shared" si="40"/>
        <v>0</v>
      </c>
      <c r="CG99" s="331"/>
      <c r="CH99" s="209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134"/>
      <c r="CX99" s="331"/>
      <c r="CY99" s="323"/>
      <c r="CZ99" s="324"/>
      <c r="DA99" s="324"/>
      <c r="DB99" s="324"/>
      <c r="DC99" s="324"/>
      <c r="DD99" s="324"/>
      <c r="DE99" s="324"/>
      <c r="DF99" s="324"/>
      <c r="DG99" s="324"/>
      <c r="DH99" s="324"/>
      <c r="DI99" s="324"/>
      <c r="DJ99" s="324"/>
      <c r="DK99" s="324"/>
      <c r="DL99" s="324"/>
      <c r="DM99" s="324"/>
      <c r="DN99" s="325"/>
      <c r="DO99" s="331"/>
      <c r="DP99" s="209" t="str">
        <f t="shared" si="41"/>
        <v>--</v>
      </c>
      <c r="DQ99" s="354" t="str">
        <f t="shared" si="42"/>
        <v>--</v>
      </c>
      <c r="DR99" s="325">
        <f t="shared" si="43"/>
        <v>0</v>
      </c>
      <c r="DS99" s="255"/>
      <c r="DT99" s="209" t="str">
        <f>IFERROR(TIME(0,0,AVERAGEIFS('VISSIM Travel Time Outputs'!$K:$K,'VISSIM Travel Time Outputs'!$D:$D,$D99,'VISSIM Travel Time Outputs'!$A:$A,"AVG",'VISSIM Travel Time Outputs'!$B:$B,DT$9)),"-")</f>
        <v>-</v>
      </c>
      <c r="DU99" s="34" t="str">
        <f>IFERROR(TIME(0,0,AVERAGEIFS('VISSIM Travel Time Outputs'!$K:$K,'VISSIM Travel Time Outputs'!$D:$D,$D99,'VISSIM Travel Time Outputs'!$A:$A,"AVG",'VISSIM Travel Time Outputs'!$B:$B,DU$9)),"-")</f>
        <v>-</v>
      </c>
      <c r="DV99" s="34" t="str">
        <f>IFERROR(TIME(0,0,AVERAGEIFS('VISSIM Travel Time Outputs'!$K:$K,'VISSIM Travel Time Outputs'!$D:$D,$D99,'VISSIM Travel Time Outputs'!$A:$A,"AVG",'VISSIM Travel Time Outputs'!$B:$B,DV$9)),"-")</f>
        <v>-</v>
      </c>
      <c r="DW99" s="34" t="str">
        <f>IFERROR(TIME(0,0,AVERAGEIFS('VISSIM Travel Time Outputs'!$K:$K,'VISSIM Travel Time Outputs'!$D:$D,$D99,'VISSIM Travel Time Outputs'!$A:$A,"AVG",'VISSIM Travel Time Outputs'!$B:$B,DW$9)),"-")</f>
        <v>-</v>
      </c>
      <c r="DX99" s="34" t="str">
        <f>IFERROR(TIME(0,0,AVERAGEIFS('VISSIM Travel Time Outputs'!$K:$K,'VISSIM Travel Time Outputs'!$D:$D,$D99,'VISSIM Travel Time Outputs'!$A:$A,"AVG",'VISSIM Travel Time Outputs'!$B:$B,DX$9)),"-")</f>
        <v>-</v>
      </c>
      <c r="DY99" s="34" t="str">
        <f>IFERROR(TIME(0,0,AVERAGEIFS('VISSIM Travel Time Outputs'!$K:$K,'VISSIM Travel Time Outputs'!$D:$D,$D99,'VISSIM Travel Time Outputs'!$A:$A,"AVG",'VISSIM Travel Time Outputs'!$B:$B,DY$9)),"-")</f>
        <v>-</v>
      </c>
      <c r="DZ99" s="34" t="str">
        <f>IFERROR(TIME(0,0,AVERAGEIFS('VISSIM Travel Time Outputs'!$K:$K,'VISSIM Travel Time Outputs'!$D:$D,$D99,'VISSIM Travel Time Outputs'!$A:$A,"AVG",'VISSIM Travel Time Outputs'!$B:$B,DZ$9)),"-")</f>
        <v>-</v>
      </c>
      <c r="EA99" s="34" t="str">
        <f>IFERROR(TIME(0,0,AVERAGEIFS('VISSIM Travel Time Outputs'!$K:$K,'VISSIM Travel Time Outputs'!$D:$D,$D99,'VISSIM Travel Time Outputs'!$A:$A,"AVG",'VISSIM Travel Time Outputs'!$B:$B,EA$9)),"-")</f>
        <v>-</v>
      </c>
      <c r="EB99" s="34" t="str">
        <f>IFERROR(TIME(0,0,AVERAGEIFS('VISSIM Travel Time Outputs'!$K:$K,'VISSIM Travel Time Outputs'!$D:$D,$D99,'VISSIM Travel Time Outputs'!$A:$A,"AVG",'VISSIM Travel Time Outputs'!$B:$B,EB$9)),"-")</f>
        <v>-</v>
      </c>
      <c r="EC99" s="34" t="str">
        <f>IFERROR(TIME(0,0,AVERAGEIFS('VISSIM Travel Time Outputs'!$K:$K,'VISSIM Travel Time Outputs'!$D:$D,$D99,'VISSIM Travel Time Outputs'!$A:$A,"AVG",'VISSIM Travel Time Outputs'!$B:$B,EC$9)),"-")</f>
        <v>-</v>
      </c>
      <c r="ED99" s="34" t="str">
        <f>IFERROR(TIME(0,0,AVERAGEIFS('VISSIM Travel Time Outputs'!$K:$K,'VISSIM Travel Time Outputs'!$D:$D,$D99,'VISSIM Travel Time Outputs'!$A:$A,"AVG",'VISSIM Travel Time Outputs'!$B:$B,ED$9)),"-")</f>
        <v>-</v>
      </c>
      <c r="EE99" s="34" t="str">
        <f>IFERROR(TIME(0,0,AVERAGEIFS('VISSIM Travel Time Outputs'!$K:$K,'VISSIM Travel Time Outputs'!$D:$D,$D99,'VISSIM Travel Time Outputs'!$A:$A,"AVG",'VISSIM Travel Time Outputs'!$B:$B,EE$9)),"-")</f>
        <v>-</v>
      </c>
      <c r="EF99" s="34" t="str">
        <f>IFERROR(TIME(0,0,AVERAGEIFS('VISSIM Travel Time Outputs'!$K:$K,'VISSIM Travel Time Outputs'!$D:$D,$D99,'VISSIM Travel Time Outputs'!$A:$A,"AVG",'VISSIM Travel Time Outputs'!$B:$B,EF$9)),"-")</f>
        <v>-</v>
      </c>
      <c r="EG99" s="34" t="str">
        <f>IFERROR(TIME(0,0,AVERAGEIFS('VISSIM Travel Time Outputs'!$K:$K,'VISSIM Travel Time Outputs'!$D:$D,$D99,'VISSIM Travel Time Outputs'!$A:$A,"AVG",'VISSIM Travel Time Outputs'!$B:$B,EG$9)),"-")</f>
        <v>-</v>
      </c>
      <c r="EH99" s="34" t="str">
        <f>IFERROR(TIME(0,0,AVERAGEIFS('VISSIM Travel Time Outputs'!$K:$K,'VISSIM Travel Time Outputs'!$D:$D,$D99,'VISSIM Travel Time Outputs'!$A:$A,"AVG",'VISSIM Travel Time Outputs'!$B:$B,EH$9)),"-")</f>
        <v>-</v>
      </c>
      <c r="EI99" s="134" t="str">
        <f>IFERROR(TIME(0,0,AVERAGEIFS('VISSIM Travel Time Outputs'!$K:$K,'VISSIM Travel Time Outputs'!$D:$D,$D99,'VISSIM Travel Time Outputs'!$A:$A,"AVG",'VISSIM Travel Time Outputs'!$B:$B,EI$9)),"-")</f>
        <v>-</v>
      </c>
      <c r="EJ99" s="126"/>
      <c r="EK99" s="323" t="str">
        <f>IFERROR(AVERAGEIFS('VISSIM Travel Time Outputs'!$H:$H,'VISSIM Travel Time Outputs'!$D:$D,$D99,'VISSIM Travel Time Outputs'!$A:$A,"AVG",'VISSIM Travel Time Outputs'!$B:$B,EK$9),"-")</f>
        <v>-</v>
      </c>
      <c r="EL99" s="324" t="str">
        <f>IFERROR(AVERAGEIFS('VISSIM Travel Time Outputs'!$H:$H,'VISSIM Travel Time Outputs'!$D:$D,$D99,'VISSIM Travel Time Outputs'!$A:$A,"AVG",'VISSIM Travel Time Outputs'!$B:$B,EL$9),"-")</f>
        <v>-</v>
      </c>
      <c r="EM99" s="324" t="str">
        <f>IFERROR(AVERAGEIFS('VISSIM Travel Time Outputs'!$H:$H,'VISSIM Travel Time Outputs'!$D:$D,$D99,'VISSIM Travel Time Outputs'!$A:$A,"AVG",'VISSIM Travel Time Outputs'!$B:$B,EM$9),"-")</f>
        <v>-</v>
      </c>
      <c r="EN99" s="324" t="str">
        <f>IFERROR(AVERAGEIFS('VISSIM Travel Time Outputs'!$H:$H,'VISSIM Travel Time Outputs'!$D:$D,$D99,'VISSIM Travel Time Outputs'!$A:$A,"AVG",'VISSIM Travel Time Outputs'!$B:$B,EN$9),"-")</f>
        <v>-</v>
      </c>
      <c r="EO99" s="324" t="str">
        <f>IFERROR(AVERAGEIFS('VISSIM Travel Time Outputs'!$H:$H,'VISSIM Travel Time Outputs'!$D:$D,$D99,'VISSIM Travel Time Outputs'!$A:$A,"AVG",'VISSIM Travel Time Outputs'!$B:$B,EO$9),"-")</f>
        <v>-</v>
      </c>
      <c r="EP99" s="324" t="str">
        <f>IFERROR(AVERAGEIFS('VISSIM Travel Time Outputs'!$H:$H,'VISSIM Travel Time Outputs'!$D:$D,$D99,'VISSIM Travel Time Outputs'!$A:$A,"AVG",'VISSIM Travel Time Outputs'!$B:$B,EP$9),"-")</f>
        <v>-</v>
      </c>
      <c r="EQ99" s="324" t="str">
        <f>IFERROR(AVERAGEIFS('VISSIM Travel Time Outputs'!$H:$H,'VISSIM Travel Time Outputs'!$D:$D,$D99,'VISSIM Travel Time Outputs'!$A:$A,"AVG",'VISSIM Travel Time Outputs'!$B:$B,EQ$9),"-")</f>
        <v>-</v>
      </c>
      <c r="ER99" s="324" t="str">
        <f>IFERROR(AVERAGEIFS('VISSIM Travel Time Outputs'!$H:$H,'VISSIM Travel Time Outputs'!$D:$D,$D99,'VISSIM Travel Time Outputs'!$A:$A,"AVG",'VISSIM Travel Time Outputs'!$B:$B,ER$9),"-")</f>
        <v>-</v>
      </c>
      <c r="ES99" s="324" t="str">
        <f>IFERROR(AVERAGEIFS('VISSIM Travel Time Outputs'!$H:$H,'VISSIM Travel Time Outputs'!$D:$D,$D99,'VISSIM Travel Time Outputs'!$A:$A,"AVG",'VISSIM Travel Time Outputs'!$B:$B,ES$9),"-")</f>
        <v>-</v>
      </c>
      <c r="ET99" s="324" t="str">
        <f>IFERROR(AVERAGEIFS('VISSIM Travel Time Outputs'!$H:$H,'VISSIM Travel Time Outputs'!$D:$D,$D99,'VISSIM Travel Time Outputs'!$A:$A,"AVG",'VISSIM Travel Time Outputs'!$B:$B,ET$9),"-")</f>
        <v>-</v>
      </c>
      <c r="EU99" s="324" t="str">
        <f>IFERROR(AVERAGEIFS('VISSIM Travel Time Outputs'!$H:$H,'VISSIM Travel Time Outputs'!$D:$D,$D99,'VISSIM Travel Time Outputs'!$A:$A,"AVG",'VISSIM Travel Time Outputs'!$B:$B,EU$9),"-")</f>
        <v>-</v>
      </c>
      <c r="EV99" s="324" t="str">
        <f>IFERROR(AVERAGEIFS('VISSIM Travel Time Outputs'!$H:$H,'VISSIM Travel Time Outputs'!$D:$D,$D99,'VISSIM Travel Time Outputs'!$A:$A,"AVG",'VISSIM Travel Time Outputs'!$B:$B,EV$9),"-")</f>
        <v>-</v>
      </c>
      <c r="EW99" s="324" t="str">
        <f>IFERROR(AVERAGEIFS('VISSIM Travel Time Outputs'!$H:$H,'VISSIM Travel Time Outputs'!$D:$D,$D99,'VISSIM Travel Time Outputs'!$A:$A,"AVG",'VISSIM Travel Time Outputs'!$B:$B,EW$9),"-")</f>
        <v>-</v>
      </c>
      <c r="EX99" s="324" t="str">
        <f>IFERROR(AVERAGEIFS('VISSIM Travel Time Outputs'!$H:$H,'VISSIM Travel Time Outputs'!$D:$D,$D99,'VISSIM Travel Time Outputs'!$A:$A,"AVG",'VISSIM Travel Time Outputs'!$B:$B,EX$9),"-")</f>
        <v>-</v>
      </c>
      <c r="EY99" s="324" t="str">
        <f>IFERROR(AVERAGEIFS('VISSIM Travel Time Outputs'!$H:$H,'VISSIM Travel Time Outputs'!$D:$D,$D99,'VISSIM Travel Time Outputs'!$A:$A,"AVG",'VISSIM Travel Time Outputs'!$B:$B,EY$9),"-")</f>
        <v>-</v>
      </c>
      <c r="EZ99" s="325" t="str">
        <f>IFERROR(AVERAGEIFS('VISSIM Travel Time Outputs'!$H:$H,'VISSIM Travel Time Outputs'!$D:$D,$D99,'VISSIM Travel Time Outputs'!$A:$A,"AVG",'VISSIM Travel Time Outputs'!$B:$B,EZ$9),"-")</f>
        <v>-</v>
      </c>
      <c r="FA99" s="254"/>
      <c r="FB99" s="209" t="str">
        <f t="shared" si="44"/>
        <v>--</v>
      </c>
      <c r="FC99" s="354" t="str">
        <f t="shared" si="45"/>
        <v>--</v>
      </c>
      <c r="FD99" s="325">
        <f t="shared" si="46"/>
        <v>0</v>
      </c>
      <c r="FE99" s="331"/>
      <c r="FF99" s="209" t="str">
        <f>IFERROR(GETPIVOTDATA("Average of TRAVTM(40)",#REF!,"TIMEINT",FF$9,"VEHICLETRAVELTIMEMEASUREMENT",$D99)/3600/24,"--")</f>
        <v>--</v>
      </c>
      <c r="FG99" s="34" t="str">
        <f>IFERROR(GETPIVOTDATA("Average of TRAVTM(40)",#REF!,"TIMEINT",FG$9,"VEHICLETRAVELTIMEMEASUREMENT",$D99)/3600/24,"--")</f>
        <v>--</v>
      </c>
      <c r="FH99" s="34" t="str">
        <f>IFERROR(GETPIVOTDATA("Average of TRAVTM(40)",#REF!,"TIMEINT",FH$9,"VEHICLETRAVELTIMEMEASUREMENT",$D99)/3600/24,"--")</f>
        <v>--</v>
      </c>
      <c r="FI99" s="34" t="str">
        <f>IFERROR(GETPIVOTDATA("Average of TRAVTM(40)",#REF!,"TIMEINT",FI$9,"VEHICLETRAVELTIMEMEASUREMENT",$D99)/3600/24,"--")</f>
        <v>--</v>
      </c>
      <c r="FJ99" s="34" t="str">
        <f>IFERROR(GETPIVOTDATA("Average of TRAVTM(40)",#REF!,"TIMEINT",FJ$9,"VEHICLETRAVELTIMEMEASUREMENT",$D99)/3600/24,"--")</f>
        <v>--</v>
      </c>
      <c r="FK99" s="34" t="str">
        <f>IFERROR(GETPIVOTDATA("Average of TRAVTM(40)",#REF!,"TIMEINT",FK$9,"VEHICLETRAVELTIMEMEASUREMENT",$D99)/3600/24,"--")</f>
        <v>--</v>
      </c>
      <c r="FL99" s="34" t="str">
        <f>IFERROR(GETPIVOTDATA("Average of TRAVTM(40)",#REF!,"TIMEINT",FL$9,"VEHICLETRAVELTIMEMEASUREMENT",$D99)/3600/24,"--")</f>
        <v>--</v>
      </c>
      <c r="FM99" s="34" t="str">
        <f>IFERROR(GETPIVOTDATA("Average of TRAVTM(40)",#REF!,"TIMEINT",FM$9,"VEHICLETRAVELTIMEMEASUREMENT",$D99)/3600/24,"--")</f>
        <v>--</v>
      </c>
      <c r="FN99" s="34" t="str">
        <f>IFERROR(GETPIVOTDATA("Average of TRAVTM(40)",#REF!,"TIMEINT",FN$9,"VEHICLETRAVELTIMEMEASUREMENT",$D99)/3600/24,"--")</f>
        <v>--</v>
      </c>
      <c r="FO99" s="34" t="str">
        <f>IFERROR(GETPIVOTDATA("Average of TRAVTM(40)",#REF!,"TIMEINT",FO$9,"VEHICLETRAVELTIMEMEASUREMENT",$D99)/3600/24,"--")</f>
        <v>--</v>
      </c>
      <c r="FP99" s="34" t="str">
        <f>IFERROR(GETPIVOTDATA("Average of TRAVTM(40)",#REF!,"TIMEINT",FP$9,"VEHICLETRAVELTIMEMEASUREMENT",$D99)/3600/24,"--")</f>
        <v>--</v>
      </c>
      <c r="FQ99" s="34" t="str">
        <f>IFERROR(GETPIVOTDATA("Average of TRAVTM(40)",#REF!,"TIMEINT",FQ$9,"VEHICLETRAVELTIMEMEASUREMENT",$D99)/3600/24,"--")</f>
        <v>--</v>
      </c>
      <c r="FR99" s="34" t="str">
        <f>IFERROR(GETPIVOTDATA("Average of TRAVTM(40)",#REF!,"TIMEINT",FR$9,"VEHICLETRAVELTIMEMEASUREMENT",$D99)/3600/24,"--")</f>
        <v>--</v>
      </c>
      <c r="FS99" s="34" t="str">
        <f>IFERROR(GETPIVOTDATA("Average of TRAVTM(40)",#REF!,"TIMEINT",FS$9,"VEHICLETRAVELTIMEMEASUREMENT",$D99)/3600/24,"--")</f>
        <v>--</v>
      </c>
      <c r="FT99" s="34" t="str">
        <f>IFERROR(GETPIVOTDATA("Average of TRAVTM(40)",#REF!,"TIMEINT",FT$9,"VEHICLETRAVELTIMEMEASUREMENT",$D99)/3600/24,"--")</f>
        <v>--</v>
      </c>
      <c r="FU99" s="134" t="str">
        <f>IFERROR(GETPIVOTDATA("Average of TRAVTM(40)",#REF!,"TIMEINT",FU$9,"VEHICLETRAVELTIMEMEASUREMENT",$D99)/3600/24,"--")</f>
        <v>--</v>
      </c>
      <c r="FV99" s="331"/>
      <c r="FW99" s="323" t="str">
        <f>IFERROR(GETPIVOTDATA("Average of VEHS(40)",#REF!,"TIMEINT",FW$9,"VEHICLETRAVELTIMEMEASUREMENT",$D99),"--")</f>
        <v>--</v>
      </c>
      <c r="FX99" s="324" t="str">
        <f>IFERROR(GETPIVOTDATA("Average of VEHS(40)",#REF!,"TIMEINT",FX$9,"VEHICLETRAVELTIMEMEASUREMENT",$D99),"--")</f>
        <v>--</v>
      </c>
      <c r="FY99" s="324" t="str">
        <f>IFERROR(GETPIVOTDATA("Average of VEHS(40)",#REF!,"TIMEINT",FY$9,"VEHICLETRAVELTIMEMEASUREMENT",$D99),"--")</f>
        <v>--</v>
      </c>
      <c r="FZ99" s="324" t="str">
        <f>IFERROR(GETPIVOTDATA("Average of VEHS(40)",#REF!,"TIMEINT",FZ$9,"VEHICLETRAVELTIMEMEASUREMENT",$D99),"--")</f>
        <v>--</v>
      </c>
      <c r="GA99" s="324" t="str">
        <f>IFERROR(GETPIVOTDATA("Average of VEHS(40)",#REF!,"TIMEINT",GA$9,"VEHICLETRAVELTIMEMEASUREMENT",$D99),"--")</f>
        <v>--</v>
      </c>
      <c r="GB99" s="324" t="str">
        <f>IFERROR(GETPIVOTDATA("Average of VEHS(40)",#REF!,"TIMEINT",GB$9,"VEHICLETRAVELTIMEMEASUREMENT",$D99),"--")</f>
        <v>--</v>
      </c>
      <c r="GC99" s="324" t="str">
        <f>IFERROR(GETPIVOTDATA("Average of VEHS(40)",#REF!,"TIMEINT",GC$9,"VEHICLETRAVELTIMEMEASUREMENT",$D99),"--")</f>
        <v>--</v>
      </c>
      <c r="GD99" s="324" t="str">
        <f>IFERROR(GETPIVOTDATA("Average of VEHS(40)",#REF!,"TIMEINT",GD$9,"VEHICLETRAVELTIMEMEASUREMENT",$D99),"--")</f>
        <v>--</v>
      </c>
      <c r="GE99" s="324" t="str">
        <f>IFERROR(GETPIVOTDATA("Average of VEHS(40)",#REF!,"TIMEINT",GE$9,"VEHICLETRAVELTIMEMEASUREMENT",$D99),"--")</f>
        <v>--</v>
      </c>
      <c r="GF99" s="324" t="str">
        <f>IFERROR(GETPIVOTDATA("Average of VEHS(40)",#REF!,"TIMEINT",GF$9,"VEHICLETRAVELTIMEMEASUREMENT",$D99),"--")</f>
        <v>--</v>
      </c>
      <c r="GG99" s="324" t="str">
        <f>IFERROR(GETPIVOTDATA("Average of VEHS(40)",#REF!,"TIMEINT",GG$9,"VEHICLETRAVELTIMEMEASUREMENT",$D99),"--")</f>
        <v>--</v>
      </c>
      <c r="GH99" s="324" t="str">
        <f>IFERROR(GETPIVOTDATA("Average of VEHS(40)",#REF!,"TIMEINT",GH$9,"VEHICLETRAVELTIMEMEASUREMENT",$D99),"--")</f>
        <v>--</v>
      </c>
      <c r="GI99" s="324" t="str">
        <f>IFERROR(GETPIVOTDATA("Average of VEHS(40)",#REF!,"TIMEINT",GI$9,"VEHICLETRAVELTIMEMEASUREMENT",$D99),"--")</f>
        <v>--</v>
      </c>
      <c r="GJ99" s="324" t="str">
        <f>IFERROR(GETPIVOTDATA("Average of VEHS(40)",#REF!,"TIMEINT",GJ$9,"VEHICLETRAVELTIMEMEASUREMENT",$D99),"--")</f>
        <v>--</v>
      </c>
      <c r="GK99" s="324" t="str">
        <f>IFERROR(GETPIVOTDATA("Average of VEHS(40)",#REF!,"TIMEINT",GK$9,"VEHICLETRAVELTIMEMEASUREMENT",$D99),"--")</f>
        <v>--</v>
      </c>
      <c r="GL99" s="325" t="str">
        <f>IFERROR(GETPIVOTDATA("Average of VEHS(40)",#REF!,"TIMEINT",GL$9,"VEHICLETRAVELTIMEMEASUREMENT",$D99),"--")</f>
        <v>--</v>
      </c>
      <c r="GM99" s="331"/>
      <c r="GN99" s="209" t="str">
        <f t="shared" si="47"/>
        <v>--</v>
      </c>
      <c r="GO99" s="354" t="str">
        <f t="shared" si="48"/>
        <v>--</v>
      </c>
      <c r="GP99" s="325">
        <f t="shared" si="49"/>
        <v>0</v>
      </c>
      <c r="GQ99" s="331"/>
      <c r="GR99" s="209" t="str">
        <f>IFERROR(GETPIVOTDATA("Average of TRAVTM(60)",#REF!,"TIMEINT",GR$9,"VEHICLETRAVELTIMEMEASUREMENT",$D99)/3600/24,"--")</f>
        <v>--</v>
      </c>
      <c r="GS99" s="34" t="str">
        <f>IFERROR(GETPIVOTDATA("Average of TRAVTM(60)",#REF!,"TIMEINT",GS$9,"VEHICLETRAVELTIMEMEASUREMENT",$D99)/3600/24,"--")</f>
        <v>--</v>
      </c>
      <c r="GT99" s="34" t="str">
        <f>IFERROR(GETPIVOTDATA("Average of TRAVTM(60)",#REF!,"TIMEINT",GT$9,"VEHICLETRAVELTIMEMEASUREMENT",$D99)/3600/24,"--")</f>
        <v>--</v>
      </c>
      <c r="GU99" s="34" t="str">
        <f>IFERROR(GETPIVOTDATA("Average of TRAVTM(60)",#REF!,"TIMEINT",GU$9,"VEHICLETRAVELTIMEMEASUREMENT",$D99)/3600/24,"--")</f>
        <v>--</v>
      </c>
      <c r="GV99" s="34" t="str">
        <f>IFERROR(GETPIVOTDATA("Average of TRAVTM(60)",#REF!,"TIMEINT",GV$9,"VEHICLETRAVELTIMEMEASUREMENT",$D99)/3600/24,"--")</f>
        <v>--</v>
      </c>
      <c r="GW99" s="34" t="str">
        <f>IFERROR(GETPIVOTDATA("Average of TRAVTM(60)",#REF!,"TIMEINT",GW$9,"VEHICLETRAVELTIMEMEASUREMENT",$D99)/3600/24,"--")</f>
        <v>--</v>
      </c>
      <c r="GX99" s="34" t="str">
        <f>IFERROR(GETPIVOTDATA("Average of TRAVTM(60)",#REF!,"TIMEINT",GX$9,"VEHICLETRAVELTIMEMEASUREMENT",$D99)/3600/24,"--")</f>
        <v>--</v>
      </c>
      <c r="GY99" s="34" t="str">
        <f>IFERROR(GETPIVOTDATA("Average of TRAVTM(60)",#REF!,"TIMEINT",GY$9,"VEHICLETRAVELTIMEMEASUREMENT",$D99)/3600/24,"--")</f>
        <v>--</v>
      </c>
      <c r="GZ99" s="34" t="str">
        <f>IFERROR(GETPIVOTDATA("Average of TRAVTM(60)",#REF!,"TIMEINT",GZ$9,"VEHICLETRAVELTIMEMEASUREMENT",$D99)/3600/24,"--")</f>
        <v>--</v>
      </c>
      <c r="HA99" s="34" t="str">
        <f>IFERROR(GETPIVOTDATA("Average of TRAVTM(60)",#REF!,"TIMEINT",HA$9,"VEHICLETRAVELTIMEMEASUREMENT",$D99)/3600/24,"--")</f>
        <v>--</v>
      </c>
      <c r="HB99" s="34" t="str">
        <f>IFERROR(GETPIVOTDATA("Average of TRAVTM(60)",#REF!,"TIMEINT",HB$9,"VEHICLETRAVELTIMEMEASUREMENT",$D99)/3600/24,"--")</f>
        <v>--</v>
      </c>
      <c r="HC99" s="34" t="str">
        <f>IFERROR(GETPIVOTDATA("Average of TRAVTM(60)",#REF!,"TIMEINT",HC$9,"VEHICLETRAVELTIMEMEASUREMENT",$D99)/3600/24,"--")</f>
        <v>--</v>
      </c>
      <c r="HD99" s="34" t="str">
        <f>IFERROR(GETPIVOTDATA("Average of TRAVTM(60)",#REF!,"TIMEINT",HD$9,"VEHICLETRAVELTIMEMEASUREMENT",$D99)/3600/24,"--")</f>
        <v>--</v>
      </c>
      <c r="HE99" s="34" t="str">
        <f>IFERROR(GETPIVOTDATA("Average of TRAVTM(60)",#REF!,"TIMEINT",HE$9,"VEHICLETRAVELTIMEMEASUREMENT",$D99)/3600/24,"--")</f>
        <v>--</v>
      </c>
      <c r="HF99" s="34" t="str">
        <f>IFERROR(GETPIVOTDATA("Average of TRAVTM(60)",#REF!,"TIMEINT",HF$9,"VEHICLETRAVELTIMEMEASUREMENT",$D99)/3600/24,"--")</f>
        <v>--</v>
      </c>
      <c r="HG99" s="134" t="str">
        <f>IFERROR(GETPIVOTDATA("Average of TRAVTM(60)",#REF!,"TIMEINT",HG$9,"VEHICLETRAVELTIMEMEASUREMENT",$D99)/3600/24,"--")</f>
        <v>--</v>
      </c>
      <c r="HH99" s="331"/>
      <c r="HI99" s="323" t="str">
        <f>IFERROR(GETPIVOTDATA("Average of VEHS(60)",#REF!,"TIMEINT",HI$9,"VEHICLETRAVELTIMEMEASUREMENT",$D99),"--")</f>
        <v>--</v>
      </c>
      <c r="HJ99" s="324" t="str">
        <f>IFERROR(GETPIVOTDATA("Average of VEHS(60)",#REF!,"TIMEINT",HJ$9,"VEHICLETRAVELTIMEMEASUREMENT",$D99),"--")</f>
        <v>--</v>
      </c>
      <c r="HK99" s="324" t="str">
        <f>IFERROR(GETPIVOTDATA("Average of VEHS(60)",#REF!,"TIMEINT",HK$9,"VEHICLETRAVELTIMEMEASUREMENT",$D99),"--")</f>
        <v>--</v>
      </c>
      <c r="HL99" s="324" t="str">
        <f>IFERROR(GETPIVOTDATA("Average of VEHS(60)",#REF!,"TIMEINT",HL$9,"VEHICLETRAVELTIMEMEASUREMENT",$D99),"--")</f>
        <v>--</v>
      </c>
      <c r="HM99" s="324" t="str">
        <f>IFERROR(GETPIVOTDATA("Average of VEHS(60)",#REF!,"TIMEINT",HM$9,"VEHICLETRAVELTIMEMEASUREMENT",$D99),"--")</f>
        <v>--</v>
      </c>
      <c r="HN99" s="324" t="str">
        <f>IFERROR(GETPIVOTDATA("Average of VEHS(60)",#REF!,"TIMEINT",HN$9,"VEHICLETRAVELTIMEMEASUREMENT",$D99),"--")</f>
        <v>--</v>
      </c>
      <c r="HO99" s="324" t="str">
        <f>IFERROR(GETPIVOTDATA("Average of VEHS(60)",#REF!,"TIMEINT",HO$9,"VEHICLETRAVELTIMEMEASUREMENT",$D99),"--")</f>
        <v>--</v>
      </c>
      <c r="HP99" s="324" t="str">
        <f>IFERROR(GETPIVOTDATA("Average of VEHS(60)",#REF!,"TIMEINT",HP$9,"VEHICLETRAVELTIMEMEASUREMENT",$D99),"--")</f>
        <v>--</v>
      </c>
      <c r="HQ99" s="324" t="str">
        <f>IFERROR(GETPIVOTDATA("Average of VEHS(60)",#REF!,"TIMEINT",HQ$9,"VEHICLETRAVELTIMEMEASUREMENT",$D99),"--")</f>
        <v>--</v>
      </c>
      <c r="HR99" s="324" t="str">
        <f>IFERROR(GETPIVOTDATA("Average of VEHS(60)",#REF!,"TIMEINT",HR$9,"VEHICLETRAVELTIMEMEASUREMENT",$D99),"--")</f>
        <v>--</v>
      </c>
      <c r="HS99" s="324" t="str">
        <f>IFERROR(GETPIVOTDATA("Average of VEHS(60)",#REF!,"TIMEINT",HS$9,"VEHICLETRAVELTIMEMEASUREMENT",$D99),"--")</f>
        <v>--</v>
      </c>
      <c r="HT99" s="324" t="str">
        <f>IFERROR(GETPIVOTDATA("Average of VEHS(60)",#REF!,"TIMEINT",HT$9,"VEHICLETRAVELTIMEMEASUREMENT",$D99),"--")</f>
        <v>--</v>
      </c>
      <c r="HU99" s="324" t="str">
        <f>IFERROR(GETPIVOTDATA("Average of VEHS(60)",#REF!,"TIMEINT",HU$9,"VEHICLETRAVELTIMEMEASUREMENT",$D99),"--")</f>
        <v>--</v>
      </c>
      <c r="HV99" s="324" t="str">
        <f>IFERROR(GETPIVOTDATA("Average of VEHS(60)",#REF!,"TIMEINT",HV$9,"VEHICLETRAVELTIMEMEASUREMENT",$D99),"--")</f>
        <v>--</v>
      </c>
      <c r="HW99" s="324" t="str">
        <f>IFERROR(GETPIVOTDATA("Average of VEHS(60)",#REF!,"TIMEINT",HW$9,"VEHICLETRAVELTIMEMEASUREMENT",$D99),"--")</f>
        <v>--</v>
      </c>
      <c r="HX99" s="325" t="str">
        <f>IFERROR(GETPIVOTDATA("Average of VEHS(60)",#REF!,"TIMEINT",HX$9,"VEHICLETRAVELTIMEMEASUREMENT",$D99),"--")</f>
        <v>--</v>
      </c>
      <c r="HY99" s="331"/>
      <c r="HZ99" s="209" t="str">
        <f t="shared" si="50"/>
        <v>--</v>
      </c>
      <c r="IA99" s="354" t="str">
        <f t="shared" si="51"/>
        <v>--</v>
      </c>
      <c r="IB99" s="325">
        <f t="shared" si="52"/>
        <v>0</v>
      </c>
      <c r="IC99" s="638"/>
      <c r="ID99" s="323" t="str">
        <f>IFERROR(AVERAGEIFS('VISSIM Travel Time Outputs'!#REF!,'VISSIM Travel Time Outputs'!#REF!,$D99,'VISSIM Travel Time Outputs'!#REF!,"AVG",'VISSIM Travel Time Outputs'!#REF!,ID$9),"-")</f>
        <v>-</v>
      </c>
      <c r="IE99" s="324" t="str">
        <f>IFERROR(AVERAGEIFS('VISSIM Travel Time Outputs'!#REF!,'VISSIM Travel Time Outputs'!#REF!,$D99,'VISSIM Travel Time Outputs'!#REF!,"AVG",'VISSIM Travel Time Outputs'!#REF!,IE$9),"-")</f>
        <v>-</v>
      </c>
      <c r="IF99" s="324" t="str">
        <f>IFERROR(AVERAGEIFS('VISSIM Travel Time Outputs'!#REF!,'VISSIM Travel Time Outputs'!#REF!,$D99,'VISSIM Travel Time Outputs'!#REF!,"AVG",'VISSIM Travel Time Outputs'!#REF!,IF$9),"-")</f>
        <v>-</v>
      </c>
      <c r="IG99" s="324" t="str">
        <f>IFERROR(AVERAGEIFS('VISSIM Travel Time Outputs'!#REF!,'VISSIM Travel Time Outputs'!#REF!,$D99,'VISSIM Travel Time Outputs'!#REF!,"AVG",'VISSIM Travel Time Outputs'!#REF!,IG$9),"-")</f>
        <v>-</v>
      </c>
      <c r="IH99" s="324" t="str">
        <f>IFERROR(AVERAGEIFS('VISSIM Travel Time Outputs'!#REF!,'VISSIM Travel Time Outputs'!#REF!,$D99,'VISSIM Travel Time Outputs'!#REF!,"AVG",'VISSIM Travel Time Outputs'!#REF!,IH$9),"-")</f>
        <v>-</v>
      </c>
      <c r="II99" s="324" t="str">
        <f>IFERROR(AVERAGEIFS('VISSIM Travel Time Outputs'!#REF!,'VISSIM Travel Time Outputs'!#REF!,$D99,'VISSIM Travel Time Outputs'!#REF!,"AVG",'VISSIM Travel Time Outputs'!#REF!,II$9),"-")</f>
        <v>-</v>
      </c>
      <c r="IJ99" s="324" t="str">
        <f>IFERROR(AVERAGEIFS('VISSIM Travel Time Outputs'!#REF!,'VISSIM Travel Time Outputs'!#REF!,$D99,'VISSIM Travel Time Outputs'!#REF!,"AVG",'VISSIM Travel Time Outputs'!#REF!,IJ$9),"-")</f>
        <v>-</v>
      </c>
      <c r="IK99" s="324" t="str">
        <f>IFERROR(AVERAGEIFS('VISSIM Travel Time Outputs'!#REF!,'VISSIM Travel Time Outputs'!#REF!,$D99,'VISSIM Travel Time Outputs'!#REF!,"AVG",'VISSIM Travel Time Outputs'!#REF!,IK$9),"-")</f>
        <v>-</v>
      </c>
      <c r="IL99" s="324" t="str">
        <f>IFERROR(AVERAGEIFS('VISSIM Travel Time Outputs'!#REF!,'VISSIM Travel Time Outputs'!#REF!,$D99,'VISSIM Travel Time Outputs'!#REF!,"AVG",'VISSIM Travel Time Outputs'!#REF!,IL$9),"-")</f>
        <v>-</v>
      </c>
      <c r="IM99" s="324" t="str">
        <f>IFERROR(AVERAGEIFS('VISSIM Travel Time Outputs'!#REF!,'VISSIM Travel Time Outputs'!#REF!,$D99,'VISSIM Travel Time Outputs'!#REF!,"AVG",'VISSIM Travel Time Outputs'!#REF!,IM$9),"-")</f>
        <v>-</v>
      </c>
      <c r="IN99" s="324" t="str">
        <f>IFERROR(AVERAGEIFS('VISSIM Travel Time Outputs'!#REF!,'VISSIM Travel Time Outputs'!#REF!,$D99,'VISSIM Travel Time Outputs'!#REF!,"AVG",'VISSIM Travel Time Outputs'!#REF!,IN$9),"-")</f>
        <v>-</v>
      </c>
      <c r="IO99" s="324" t="str">
        <f>IFERROR(AVERAGEIFS('VISSIM Travel Time Outputs'!#REF!,'VISSIM Travel Time Outputs'!#REF!,$D99,'VISSIM Travel Time Outputs'!#REF!,"AVG",'VISSIM Travel Time Outputs'!#REF!,IO$9),"-")</f>
        <v>-</v>
      </c>
      <c r="IP99" s="324" t="str">
        <f>IFERROR(AVERAGEIFS('VISSIM Travel Time Outputs'!#REF!,'VISSIM Travel Time Outputs'!#REF!,$D99,'VISSIM Travel Time Outputs'!#REF!,"AVG",'VISSIM Travel Time Outputs'!#REF!,IP$9),"-")</f>
        <v>-</v>
      </c>
      <c r="IQ99" s="324" t="str">
        <f>IFERROR(AVERAGEIFS('VISSIM Travel Time Outputs'!#REF!,'VISSIM Travel Time Outputs'!#REF!,$D99,'VISSIM Travel Time Outputs'!#REF!,"AVG",'VISSIM Travel Time Outputs'!#REF!,IQ$9),"-")</f>
        <v>-</v>
      </c>
      <c r="IR99" s="324" t="str">
        <f>IFERROR(AVERAGEIFS('VISSIM Travel Time Outputs'!#REF!,'VISSIM Travel Time Outputs'!#REF!,$D99,'VISSIM Travel Time Outputs'!#REF!,"AVG",'VISSIM Travel Time Outputs'!#REF!,IR$9),"-")</f>
        <v>-</v>
      </c>
      <c r="IS99" s="325" t="str">
        <f>IFERROR(AVERAGEIFS('VISSIM Travel Time Outputs'!#REF!,'VISSIM Travel Time Outputs'!#REF!,$D99,'VISSIM Travel Time Outputs'!#REF!,"AVG",'VISSIM Travel Time Outputs'!#REF!,IS$9),"-")</f>
        <v>-</v>
      </c>
      <c r="IT99" s="325" t="str">
        <f t="shared" si="53"/>
        <v>--</v>
      </c>
    </row>
    <row r="100" spans="1:254" x14ac:dyDescent="0.35">
      <c r="A100" s="252" t="str">
        <f t="shared" si="34"/>
        <v>H</v>
      </c>
      <c r="B100" s="319">
        <f t="shared" si="54"/>
        <v>91</v>
      </c>
      <c r="C100" s="413">
        <f>INDEX('Input - Travel Times'!$B$3:$AH$103,MATCH($B100,'Input - Travel Times'!$B$3:$B$103,0),MATCH(C$9,'Input - Travel Times'!$B$3:$AH$3,0))</f>
        <v>0</v>
      </c>
      <c r="D100" s="150">
        <f>INDEX('Input - Travel Times'!$B$3:$AH$103,MATCH($B100,'Input - Travel Times'!$B$3:$B$103,0),MATCH(D$9,'Input - Travel Times'!$B$3:$AH$3,0))</f>
        <v>0</v>
      </c>
      <c r="E100" s="518">
        <f>TIME(0,0,INDEX('Input - Travel Times'!$B$3:$AH$103,MATCH($B100,'Input - Travel Times'!$B$3:$B$103,0),MATCH(E$9,'Input - Travel Times'!$B$3:$AH$3,0)))</f>
        <v>0</v>
      </c>
      <c r="F100" s="518">
        <f>TIME(0,0,INDEX('Input - Travel Times'!$B$3:$AH$103,MATCH($B100,'Input - Travel Times'!$B$3:$B$103,0),MATCH(F$9,'Input - Travel Times'!$B$3:$AH$3,0)))</f>
        <v>0</v>
      </c>
      <c r="G100" s="518">
        <f>TIME(0,0,INDEX('Input - Travel Times'!$B$3:$AH$103,MATCH($B100,'Input - Travel Times'!$B$3:$B$103,0),MATCH(G$9,'Input - Travel Times'!$B$3:$AH$3,0)))</f>
        <v>0</v>
      </c>
      <c r="H100" s="518">
        <f>TIME(0,0,INDEX('Input - Travel Times'!$B$3:$AH$103,MATCH($B100,'Input - Travel Times'!$B$3:$B$103,0),MATCH(H$9,'Input - Travel Times'!$B$3:$AH$3,0)))</f>
        <v>0</v>
      </c>
      <c r="I100" s="130"/>
      <c r="J100" s="209" t="str">
        <f>IFERROR(TIME(0,0,AVERAGEIFS('VISSIM Travel Time Outputs'!$I:$I,'VISSIM Travel Time Outputs'!$D:$D,$D100,'VISSIM Travel Time Outputs'!$A:$A,"AVG",'VISSIM Travel Time Outputs'!$B:$B,J$9)),"-")</f>
        <v>-</v>
      </c>
      <c r="K100" s="34" t="str">
        <f>IFERROR(TIME(0,0,AVERAGEIFS('VISSIM Travel Time Outputs'!$I:$I,'VISSIM Travel Time Outputs'!$D:$D,$D100,'VISSIM Travel Time Outputs'!$A:$A,"AVG",'VISSIM Travel Time Outputs'!$B:$B,K$9)),"-")</f>
        <v>-</v>
      </c>
      <c r="L100" s="34" t="str">
        <f>IFERROR(TIME(0,0,AVERAGEIFS('VISSIM Travel Time Outputs'!$I:$I,'VISSIM Travel Time Outputs'!$D:$D,$D100,'VISSIM Travel Time Outputs'!$A:$A,"AVG",'VISSIM Travel Time Outputs'!$B:$B,L$9)),"-")</f>
        <v>-</v>
      </c>
      <c r="M100" s="34" t="str">
        <f>IFERROR(TIME(0,0,AVERAGEIFS('VISSIM Travel Time Outputs'!$I:$I,'VISSIM Travel Time Outputs'!$D:$D,$D100,'VISSIM Travel Time Outputs'!$A:$A,"AVG",'VISSIM Travel Time Outputs'!$B:$B,M$9)),"-")</f>
        <v>-</v>
      </c>
      <c r="N100" s="34" t="str">
        <f>IFERROR(TIME(0,0,AVERAGEIFS('VISSIM Travel Time Outputs'!$I:$I,'VISSIM Travel Time Outputs'!$D:$D,$D100,'VISSIM Travel Time Outputs'!$A:$A,"AVG",'VISSIM Travel Time Outputs'!$B:$B,N$9)),"-")</f>
        <v>-</v>
      </c>
      <c r="O100" s="34" t="str">
        <f>IFERROR(TIME(0,0,AVERAGEIFS('VISSIM Travel Time Outputs'!$I:$I,'VISSIM Travel Time Outputs'!$D:$D,$D100,'VISSIM Travel Time Outputs'!$A:$A,"AVG",'VISSIM Travel Time Outputs'!$B:$B,O$9)),"-")</f>
        <v>-</v>
      </c>
      <c r="P100" s="34" t="str">
        <f>IFERROR(TIME(0,0,AVERAGEIFS('VISSIM Travel Time Outputs'!$I:$I,'VISSIM Travel Time Outputs'!$D:$D,$D100,'VISSIM Travel Time Outputs'!$A:$A,"AVG",'VISSIM Travel Time Outputs'!$B:$B,P$9)),"-")</f>
        <v>-</v>
      </c>
      <c r="Q100" s="34" t="str">
        <f>IFERROR(TIME(0,0,AVERAGEIFS('VISSIM Travel Time Outputs'!$I:$I,'VISSIM Travel Time Outputs'!$D:$D,$D100,'VISSIM Travel Time Outputs'!$A:$A,"AVG",'VISSIM Travel Time Outputs'!$B:$B,Q$9)),"-")</f>
        <v>-</v>
      </c>
      <c r="R100" s="34" t="str">
        <f>IFERROR(TIME(0,0,AVERAGEIFS('VISSIM Travel Time Outputs'!$I:$I,'VISSIM Travel Time Outputs'!$D:$D,$D100,'VISSIM Travel Time Outputs'!$A:$A,"AVG",'VISSIM Travel Time Outputs'!$B:$B,R$9)),"-")</f>
        <v>-</v>
      </c>
      <c r="S100" s="34" t="str">
        <f>IFERROR(TIME(0,0,AVERAGEIFS('VISSIM Travel Time Outputs'!$I:$I,'VISSIM Travel Time Outputs'!$D:$D,$D100,'VISSIM Travel Time Outputs'!$A:$A,"AVG",'VISSIM Travel Time Outputs'!$B:$B,S$9)),"-")</f>
        <v>-</v>
      </c>
      <c r="T100" s="34" t="str">
        <f>IFERROR(TIME(0,0,AVERAGEIFS('VISSIM Travel Time Outputs'!$I:$I,'VISSIM Travel Time Outputs'!$D:$D,$D100,'VISSIM Travel Time Outputs'!$A:$A,"AVG",'VISSIM Travel Time Outputs'!$B:$B,T$9)),"-")</f>
        <v>-</v>
      </c>
      <c r="U100" s="34" t="str">
        <f>IFERROR(TIME(0,0,AVERAGEIFS('VISSIM Travel Time Outputs'!$I:$I,'VISSIM Travel Time Outputs'!$D:$D,$D100,'VISSIM Travel Time Outputs'!$A:$A,"AVG",'VISSIM Travel Time Outputs'!$B:$B,U$9)),"-")</f>
        <v>-</v>
      </c>
      <c r="V100" s="34" t="str">
        <f>IFERROR(TIME(0,0,AVERAGEIFS('VISSIM Travel Time Outputs'!$I:$I,'VISSIM Travel Time Outputs'!$D:$D,$D100,'VISSIM Travel Time Outputs'!$A:$A,"AVG",'VISSIM Travel Time Outputs'!$B:$B,V$9)),"-")</f>
        <v>-</v>
      </c>
      <c r="W100" s="34" t="str">
        <f>IFERROR(TIME(0,0,AVERAGEIFS('VISSIM Travel Time Outputs'!$I:$I,'VISSIM Travel Time Outputs'!$D:$D,$D100,'VISSIM Travel Time Outputs'!$A:$A,"AVG",'VISSIM Travel Time Outputs'!$B:$B,W$9)),"-")</f>
        <v>-</v>
      </c>
      <c r="X100" s="34" t="str">
        <f>IFERROR(TIME(0,0,AVERAGEIFS('VISSIM Travel Time Outputs'!$I:$I,'VISSIM Travel Time Outputs'!$D:$D,$D100,'VISSIM Travel Time Outputs'!$A:$A,"AVG",'VISSIM Travel Time Outputs'!$B:$B,X$9)),"-")</f>
        <v>-</v>
      </c>
      <c r="Y100" s="134" t="str">
        <f>IFERROR(TIME(0,0,AVERAGEIFS('VISSIM Travel Time Outputs'!$I:$I,'VISSIM Travel Time Outputs'!$D:$D,$D100,'VISSIM Travel Time Outputs'!$A:$A,"AVG",'VISSIM Travel Time Outputs'!$B:$B,Y$9)),"-")</f>
        <v>-</v>
      </c>
      <c r="Z100" s="254"/>
      <c r="AA100" s="323" t="str">
        <f>IFERROR(AVERAGEIFS('VISSIM Travel Time Outputs'!$F:$F,'VISSIM Travel Time Outputs'!$D:$D,$D100,'VISSIM Travel Time Outputs'!$A:$A,"AVG",'VISSIM Travel Time Outputs'!$B:$B,AA$9),"-")</f>
        <v>-</v>
      </c>
      <c r="AB100" s="324" t="str">
        <f>IFERROR(AVERAGEIFS('VISSIM Travel Time Outputs'!$F:$F,'VISSIM Travel Time Outputs'!$D:$D,$D100,'VISSIM Travel Time Outputs'!$A:$A,"AVG",'VISSIM Travel Time Outputs'!$B:$B,AB$9),"-")</f>
        <v>-</v>
      </c>
      <c r="AC100" s="324" t="str">
        <f>IFERROR(AVERAGEIFS('VISSIM Travel Time Outputs'!$F:$F,'VISSIM Travel Time Outputs'!$D:$D,$D100,'VISSIM Travel Time Outputs'!$A:$A,"AVG",'VISSIM Travel Time Outputs'!$B:$B,AC$9),"-")</f>
        <v>-</v>
      </c>
      <c r="AD100" s="324" t="str">
        <f>IFERROR(AVERAGEIFS('VISSIM Travel Time Outputs'!$F:$F,'VISSIM Travel Time Outputs'!$D:$D,$D100,'VISSIM Travel Time Outputs'!$A:$A,"AVG",'VISSIM Travel Time Outputs'!$B:$B,AD$9),"-")</f>
        <v>-</v>
      </c>
      <c r="AE100" s="324" t="str">
        <f>IFERROR(AVERAGEIFS('VISSIM Travel Time Outputs'!$F:$F,'VISSIM Travel Time Outputs'!$D:$D,$D100,'VISSIM Travel Time Outputs'!$A:$A,"AVG",'VISSIM Travel Time Outputs'!$B:$B,AE$9),"-")</f>
        <v>-</v>
      </c>
      <c r="AF100" s="324" t="str">
        <f>IFERROR(AVERAGEIFS('VISSIM Travel Time Outputs'!$F:$F,'VISSIM Travel Time Outputs'!$D:$D,$D100,'VISSIM Travel Time Outputs'!$A:$A,"AVG",'VISSIM Travel Time Outputs'!$B:$B,AF$9),"-")</f>
        <v>-</v>
      </c>
      <c r="AG100" s="324" t="str">
        <f>IFERROR(AVERAGEIFS('VISSIM Travel Time Outputs'!$F:$F,'VISSIM Travel Time Outputs'!$D:$D,$D100,'VISSIM Travel Time Outputs'!$A:$A,"AVG",'VISSIM Travel Time Outputs'!$B:$B,AG$9),"-")</f>
        <v>-</v>
      </c>
      <c r="AH100" s="324" t="str">
        <f>IFERROR(AVERAGEIFS('VISSIM Travel Time Outputs'!$F:$F,'VISSIM Travel Time Outputs'!$D:$D,$D100,'VISSIM Travel Time Outputs'!$A:$A,"AVG",'VISSIM Travel Time Outputs'!$B:$B,AH$9),"-")</f>
        <v>-</v>
      </c>
      <c r="AI100" s="324" t="str">
        <f>IFERROR(AVERAGEIFS('VISSIM Travel Time Outputs'!$F:$F,'VISSIM Travel Time Outputs'!$D:$D,$D100,'VISSIM Travel Time Outputs'!$A:$A,"AVG",'VISSIM Travel Time Outputs'!$B:$B,AI$9),"-")</f>
        <v>-</v>
      </c>
      <c r="AJ100" s="324" t="str">
        <f>IFERROR(AVERAGEIFS('VISSIM Travel Time Outputs'!$F:$F,'VISSIM Travel Time Outputs'!$D:$D,$D100,'VISSIM Travel Time Outputs'!$A:$A,"AVG",'VISSIM Travel Time Outputs'!$B:$B,AJ$9),"-")</f>
        <v>-</v>
      </c>
      <c r="AK100" s="324" t="str">
        <f>IFERROR(AVERAGEIFS('VISSIM Travel Time Outputs'!$F:$F,'VISSIM Travel Time Outputs'!$D:$D,$D100,'VISSIM Travel Time Outputs'!$A:$A,"AVG",'VISSIM Travel Time Outputs'!$B:$B,AK$9),"-")</f>
        <v>-</v>
      </c>
      <c r="AL100" s="324" t="str">
        <f>IFERROR(AVERAGEIFS('VISSIM Travel Time Outputs'!$F:$F,'VISSIM Travel Time Outputs'!$D:$D,$D100,'VISSIM Travel Time Outputs'!$A:$A,"AVG",'VISSIM Travel Time Outputs'!$B:$B,AL$9),"-")</f>
        <v>-</v>
      </c>
      <c r="AM100" s="324" t="str">
        <f>IFERROR(AVERAGEIFS('VISSIM Travel Time Outputs'!$F:$F,'VISSIM Travel Time Outputs'!$D:$D,$D100,'VISSIM Travel Time Outputs'!$A:$A,"AVG",'VISSIM Travel Time Outputs'!$B:$B,AM$9),"-")</f>
        <v>-</v>
      </c>
      <c r="AN100" s="324" t="str">
        <f>IFERROR(AVERAGEIFS('VISSIM Travel Time Outputs'!$F:$F,'VISSIM Travel Time Outputs'!$D:$D,$D100,'VISSIM Travel Time Outputs'!$A:$A,"AVG",'VISSIM Travel Time Outputs'!$B:$B,AN$9),"-")</f>
        <v>-</v>
      </c>
      <c r="AO100" s="324" t="str">
        <f>IFERROR(AVERAGEIFS('VISSIM Travel Time Outputs'!$F:$F,'VISSIM Travel Time Outputs'!$D:$D,$D100,'VISSIM Travel Time Outputs'!$A:$A,"AVG",'VISSIM Travel Time Outputs'!$B:$B,AO$9),"-")</f>
        <v>-</v>
      </c>
      <c r="AP100" s="325" t="str">
        <f>IFERROR(AVERAGEIFS('VISSIM Travel Time Outputs'!$F:$F,'VISSIM Travel Time Outputs'!$D:$D,$D100,'VISSIM Travel Time Outputs'!$A:$A,"AVG",'VISSIM Travel Time Outputs'!$B:$B,AP$9),"-")</f>
        <v>-</v>
      </c>
      <c r="AQ100" s="331"/>
      <c r="AR100" s="209" t="str">
        <f t="shared" si="35"/>
        <v>--</v>
      </c>
      <c r="AS100" s="354" t="str">
        <f t="shared" si="36"/>
        <v>--</v>
      </c>
      <c r="AT100" s="325">
        <f t="shared" si="37"/>
        <v>0</v>
      </c>
      <c r="AU100" s="255"/>
      <c r="AV100" s="209" t="str">
        <f>IFERROR(TIME(0,0,AVERAGEIFS('VISSIM Travel Time Outputs'!$J:$J,'VISSIM Travel Time Outputs'!$D:$D,$D100,'VISSIM Travel Time Outputs'!$A:$A,"AVG",'VISSIM Travel Time Outputs'!$B:$B,AV$9)),"-")</f>
        <v>-</v>
      </c>
      <c r="AW100" s="34" t="str">
        <f>IFERROR(TIME(0,0,AVERAGEIFS('VISSIM Travel Time Outputs'!$J:$J,'VISSIM Travel Time Outputs'!$D:$D,$D100,'VISSIM Travel Time Outputs'!$A:$A,"AVG",'VISSIM Travel Time Outputs'!$B:$B,AW$9)),"-")</f>
        <v>-</v>
      </c>
      <c r="AX100" s="34" t="str">
        <f>IFERROR(TIME(0,0,AVERAGEIFS('VISSIM Travel Time Outputs'!$J:$J,'VISSIM Travel Time Outputs'!$D:$D,$D100,'VISSIM Travel Time Outputs'!$A:$A,"AVG",'VISSIM Travel Time Outputs'!$B:$B,AX$9)),"-")</f>
        <v>-</v>
      </c>
      <c r="AY100" s="34" t="str">
        <f>IFERROR(TIME(0,0,AVERAGEIFS('VISSIM Travel Time Outputs'!$J:$J,'VISSIM Travel Time Outputs'!$D:$D,$D100,'VISSIM Travel Time Outputs'!$A:$A,"AVG",'VISSIM Travel Time Outputs'!$B:$B,AY$9)),"-")</f>
        <v>-</v>
      </c>
      <c r="AZ100" s="34" t="str">
        <f>IFERROR(TIME(0,0,AVERAGEIFS('VISSIM Travel Time Outputs'!$J:$J,'VISSIM Travel Time Outputs'!$D:$D,$D100,'VISSIM Travel Time Outputs'!$A:$A,"AVG",'VISSIM Travel Time Outputs'!$B:$B,AZ$9)),"-")</f>
        <v>-</v>
      </c>
      <c r="BA100" s="34" t="str">
        <f>IFERROR(TIME(0,0,AVERAGEIFS('VISSIM Travel Time Outputs'!$J:$J,'VISSIM Travel Time Outputs'!$D:$D,$D100,'VISSIM Travel Time Outputs'!$A:$A,"AVG",'VISSIM Travel Time Outputs'!$B:$B,BA$9)),"-")</f>
        <v>-</v>
      </c>
      <c r="BB100" s="34" t="str">
        <f>IFERROR(TIME(0,0,AVERAGEIFS('VISSIM Travel Time Outputs'!$J:$J,'VISSIM Travel Time Outputs'!$D:$D,$D100,'VISSIM Travel Time Outputs'!$A:$A,"AVG",'VISSIM Travel Time Outputs'!$B:$B,BB$9)),"-")</f>
        <v>-</v>
      </c>
      <c r="BC100" s="34" t="str">
        <f>IFERROR(TIME(0,0,AVERAGEIFS('VISSIM Travel Time Outputs'!$J:$J,'VISSIM Travel Time Outputs'!$D:$D,$D100,'VISSIM Travel Time Outputs'!$A:$A,"AVG",'VISSIM Travel Time Outputs'!$B:$B,BC$9)),"-")</f>
        <v>-</v>
      </c>
      <c r="BD100" s="34" t="str">
        <f>IFERROR(TIME(0,0,AVERAGEIFS('VISSIM Travel Time Outputs'!$J:$J,'VISSIM Travel Time Outputs'!$D:$D,$D100,'VISSIM Travel Time Outputs'!$A:$A,"AVG",'VISSIM Travel Time Outputs'!$B:$B,BD$9)),"-")</f>
        <v>-</v>
      </c>
      <c r="BE100" s="34" t="str">
        <f>IFERROR(TIME(0,0,AVERAGEIFS('VISSIM Travel Time Outputs'!$J:$J,'VISSIM Travel Time Outputs'!$D:$D,$D100,'VISSIM Travel Time Outputs'!$A:$A,"AVG",'VISSIM Travel Time Outputs'!$B:$B,BE$9)),"-")</f>
        <v>-</v>
      </c>
      <c r="BF100" s="34" t="str">
        <f>IFERROR(TIME(0,0,AVERAGEIFS('VISSIM Travel Time Outputs'!$J:$J,'VISSIM Travel Time Outputs'!$D:$D,$D100,'VISSIM Travel Time Outputs'!$A:$A,"AVG",'VISSIM Travel Time Outputs'!$B:$B,BF$9)),"-")</f>
        <v>-</v>
      </c>
      <c r="BG100" s="34" t="str">
        <f>IFERROR(TIME(0,0,AVERAGEIFS('VISSIM Travel Time Outputs'!$J:$J,'VISSIM Travel Time Outputs'!$D:$D,$D100,'VISSIM Travel Time Outputs'!$A:$A,"AVG",'VISSIM Travel Time Outputs'!$B:$B,BG$9)),"-")</f>
        <v>-</v>
      </c>
      <c r="BH100" s="34" t="str">
        <f>IFERROR(TIME(0,0,AVERAGEIFS('VISSIM Travel Time Outputs'!$J:$J,'VISSIM Travel Time Outputs'!$D:$D,$D100,'VISSIM Travel Time Outputs'!$A:$A,"AVG",'VISSIM Travel Time Outputs'!$B:$B,BH$9)),"-")</f>
        <v>-</v>
      </c>
      <c r="BI100" s="34" t="str">
        <f>IFERROR(TIME(0,0,AVERAGEIFS('VISSIM Travel Time Outputs'!$J:$J,'VISSIM Travel Time Outputs'!$D:$D,$D100,'VISSIM Travel Time Outputs'!$A:$A,"AVG",'VISSIM Travel Time Outputs'!$B:$B,BI$9)),"-")</f>
        <v>-</v>
      </c>
      <c r="BJ100" s="34" t="str">
        <f>IFERROR(TIME(0,0,AVERAGEIFS('VISSIM Travel Time Outputs'!$J:$J,'VISSIM Travel Time Outputs'!$D:$D,$D100,'VISSIM Travel Time Outputs'!$A:$A,"AVG",'VISSIM Travel Time Outputs'!$B:$B,BJ$9)),"-")</f>
        <v>-</v>
      </c>
      <c r="BK100" s="134" t="str">
        <f>IFERROR(TIME(0,0,AVERAGEIFS('VISSIM Travel Time Outputs'!$J:$J,'VISSIM Travel Time Outputs'!$D:$D,$D100,'VISSIM Travel Time Outputs'!$A:$A,"AVG",'VISSIM Travel Time Outputs'!$B:$B,BK$9)),"-")</f>
        <v>-</v>
      </c>
      <c r="BL100" s="126"/>
      <c r="BM100" s="323" t="str">
        <f>IFERROR(AVERAGEIFS('VISSIM Travel Time Outputs'!$G:$G,'VISSIM Travel Time Outputs'!$D:$D,$D100,'VISSIM Travel Time Outputs'!$A:$A,"AVG",'VISSIM Travel Time Outputs'!$B:$B,BM$9),"-")</f>
        <v>-</v>
      </c>
      <c r="BN100" s="324" t="str">
        <f>IFERROR(AVERAGEIFS('VISSIM Travel Time Outputs'!$G:$G,'VISSIM Travel Time Outputs'!$D:$D,$D100,'VISSIM Travel Time Outputs'!$A:$A,"AVG",'VISSIM Travel Time Outputs'!$B:$B,BN$9),"-")</f>
        <v>-</v>
      </c>
      <c r="BO100" s="324" t="str">
        <f>IFERROR(AVERAGEIFS('VISSIM Travel Time Outputs'!$G:$G,'VISSIM Travel Time Outputs'!$D:$D,$D100,'VISSIM Travel Time Outputs'!$A:$A,"AVG",'VISSIM Travel Time Outputs'!$B:$B,BO$9),"-")</f>
        <v>-</v>
      </c>
      <c r="BP100" s="324" t="str">
        <f>IFERROR(AVERAGEIFS('VISSIM Travel Time Outputs'!$G:$G,'VISSIM Travel Time Outputs'!$D:$D,$D100,'VISSIM Travel Time Outputs'!$A:$A,"AVG",'VISSIM Travel Time Outputs'!$B:$B,BP$9),"-")</f>
        <v>-</v>
      </c>
      <c r="BQ100" s="324" t="str">
        <f>IFERROR(AVERAGEIFS('VISSIM Travel Time Outputs'!$G:$G,'VISSIM Travel Time Outputs'!$D:$D,$D100,'VISSIM Travel Time Outputs'!$A:$A,"AVG",'VISSIM Travel Time Outputs'!$B:$B,BQ$9),"-")</f>
        <v>-</v>
      </c>
      <c r="BR100" s="324" t="str">
        <f>IFERROR(AVERAGEIFS('VISSIM Travel Time Outputs'!$G:$G,'VISSIM Travel Time Outputs'!$D:$D,$D100,'VISSIM Travel Time Outputs'!$A:$A,"AVG",'VISSIM Travel Time Outputs'!$B:$B,BR$9),"-")</f>
        <v>-</v>
      </c>
      <c r="BS100" s="324" t="str">
        <f>IFERROR(AVERAGEIFS('VISSIM Travel Time Outputs'!$G:$G,'VISSIM Travel Time Outputs'!$D:$D,$D100,'VISSIM Travel Time Outputs'!$A:$A,"AVG",'VISSIM Travel Time Outputs'!$B:$B,BS$9),"-")</f>
        <v>-</v>
      </c>
      <c r="BT100" s="324" t="str">
        <f>IFERROR(AVERAGEIFS('VISSIM Travel Time Outputs'!$G:$G,'VISSIM Travel Time Outputs'!$D:$D,$D100,'VISSIM Travel Time Outputs'!$A:$A,"AVG",'VISSIM Travel Time Outputs'!$B:$B,BT$9),"-")</f>
        <v>-</v>
      </c>
      <c r="BU100" s="324" t="str">
        <f>IFERROR(AVERAGEIFS('VISSIM Travel Time Outputs'!$G:$G,'VISSIM Travel Time Outputs'!$D:$D,$D100,'VISSIM Travel Time Outputs'!$A:$A,"AVG",'VISSIM Travel Time Outputs'!$B:$B,BU$9),"-")</f>
        <v>-</v>
      </c>
      <c r="BV100" s="324" t="str">
        <f>IFERROR(AVERAGEIFS('VISSIM Travel Time Outputs'!$G:$G,'VISSIM Travel Time Outputs'!$D:$D,$D100,'VISSIM Travel Time Outputs'!$A:$A,"AVG",'VISSIM Travel Time Outputs'!$B:$B,BV$9),"-")</f>
        <v>-</v>
      </c>
      <c r="BW100" s="324" t="str">
        <f>IFERROR(AVERAGEIFS('VISSIM Travel Time Outputs'!$G:$G,'VISSIM Travel Time Outputs'!$D:$D,$D100,'VISSIM Travel Time Outputs'!$A:$A,"AVG",'VISSIM Travel Time Outputs'!$B:$B,BW$9),"-")</f>
        <v>-</v>
      </c>
      <c r="BX100" s="324" t="str">
        <f>IFERROR(AVERAGEIFS('VISSIM Travel Time Outputs'!$G:$G,'VISSIM Travel Time Outputs'!$D:$D,$D100,'VISSIM Travel Time Outputs'!$A:$A,"AVG",'VISSIM Travel Time Outputs'!$B:$B,BX$9),"-")</f>
        <v>-</v>
      </c>
      <c r="BY100" s="324" t="str">
        <f>IFERROR(AVERAGEIFS('VISSIM Travel Time Outputs'!$G:$G,'VISSIM Travel Time Outputs'!$D:$D,$D100,'VISSIM Travel Time Outputs'!$A:$A,"AVG",'VISSIM Travel Time Outputs'!$B:$B,BY$9),"-")</f>
        <v>-</v>
      </c>
      <c r="BZ100" s="324" t="str">
        <f>IFERROR(AVERAGEIFS('VISSIM Travel Time Outputs'!$G:$G,'VISSIM Travel Time Outputs'!$D:$D,$D100,'VISSIM Travel Time Outputs'!$A:$A,"AVG",'VISSIM Travel Time Outputs'!$B:$B,BZ$9),"-")</f>
        <v>-</v>
      </c>
      <c r="CA100" s="324" t="str">
        <f>IFERROR(AVERAGEIFS('VISSIM Travel Time Outputs'!$G:$G,'VISSIM Travel Time Outputs'!$D:$D,$D100,'VISSIM Travel Time Outputs'!$A:$A,"AVG",'VISSIM Travel Time Outputs'!$B:$B,CA$9),"-")</f>
        <v>-</v>
      </c>
      <c r="CB100" s="325" t="str">
        <f>IFERROR(AVERAGEIFS('VISSIM Travel Time Outputs'!$G:$G,'VISSIM Travel Time Outputs'!$D:$D,$D100,'VISSIM Travel Time Outputs'!$A:$A,"AVG",'VISSIM Travel Time Outputs'!$B:$B,CB$9),"-")</f>
        <v>-</v>
      </c>
      <c r="CC100" s="254"/>
      <c r="CD100" s="209" t="str">
        <f t="shared" si="38"/>
        <v>--</v>
      </c>
      <c r="CE100" s="354" t="str">
        <f t="shared" si="39"/>
        <v>--</v>
      </c>
      <c r="CF100" s="325">
        <f t="shared" si="40"/>
        <v>0</v>
      </c>
      <c r="CG100" s="331"/>
      <c r="CH100" s="209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134"/>
      <c r="CX100" s="331"/>
      <c r="CY100" s="323"/>
      <c r="CZ100" s="324"/>
      <c r="DA100" s="324"/>
      <c r="DB100" s="324"/>
      <c r="DC100" s="324"/>
      <c r="DD100" s="324"/>
      <c r="DE100" s="324"/>
      <c r="DF100" s="324"/>
      <c r="DG100" s="324"/>
      <c r="DH100" s="324"/>
      <c r="DI100" s="324"/>
      <c r="DJ100" s="324"/>
      <c r="DK100" s="324"/>
      <c r="DL100" s="324"/>
      <c r="DM100" s="324"/>
      <c r="DN100" s="325"/>
      <c r="DO100" s="331"/>
      <c r="DP100" s="209" t="str">
        <f t="shared" si="41"/>
        <v>--</v>
      </c>
      <c r="DQ100" s="354" t="str">
        <f t="shared" si="42"/>
        <v>--</v>
      </c>
      <c r="DR100" s="325">
        <f t="shared" si="43"/>
        <v>0</v>
      </c>
      <c r="DS100" s="255"/>
      <c r="DT100" s="209" t="str">
        <f>IFERROR(TIME(0,0,AVERAGEIFS('VISSIM Travel Time Outputs'!$K:$K,'VISSIM Travel Time Outputs'!$D:$D,$D100,'VISSIM Travel Time Outputs'!$A:$A,"AVG",'VISSIM Travel Time Outputs'!$B:$B,DT$9)),"-")</f>
        <v>-</v>
      </c>
      <c r="DU100" s="34" t="str">
        <f>IFERROR(TIME(0,0,AVERAGEIFS('VISSIM Travel Time Outputs'!$K:$K,'VISSIM Travel Time Outputs'!$D:$D,$D100,'VISSIM Travel Time Outputs'!$A:$A,"AVG",'VISSIM Travel Time Outputs'!$B:$B,DU$9)),"-")</f>
        <v>-</v>
      </c>
      <c r="DV100" s="34" t="str">
        <f>IFERROR(TIME(0,0,AVERAGEIFS('VISSIM Travel Time Outputs'!$K:$K,'VISSIM Travel Time Outputs'!$D:$D,$D100,'VISSIM Travel Time Outputs'!$A:$A,"AVG",'VISSIM Travel Time Outputs'!$B:$B,DV$9)),"-")</f>
        <v>-</v>
      </c>
      <c r="DW100" s="34" t="str">
        <f>IFERROR(TIME(0,0,AVERAGEIFS('VISSIM Travel Time Outputs'!$K:$K,'VISSIM Travel Time Outputs'!$D:$D,$D100,'VISSIM Travel Time Outputs'!$A:$A,"AVG",'VISSIM Travel Time Outputs'!$B:$B,DW$9)),"-")</f>
        <v>-</v>
      </c>
      <c r="DX100" s="34" t="str">
        <f>IFERROR(TIME(0,0,AVERAGEIFS('VISSIM Travel Time Outputs'!$K:$K,'VISSIM Travel Time Outputs'!$D:$D,$D100,'VISSIM Travel Time Outputs'!$A:$A,"AVG",'VISSIM Travel Time Outputs'!$B:$B,DX$9)),"-")</f>
        <v>-</v>
      </c>
      <c r="DY100" s="34" t="str">
        <f>IFERROR(TIME(0,0,AVERAGEIFS('VISSIM Travel Time Outputs'!$K:$K,'VISSIM Travel Time Outputs'!$D:$D,$D100,'VISSIM Travel Time Outputs'!$A:$A,"AVG",'VISSIM Travel Time Outputs'!$B:$B,DY$9)),"-")</f>
        <v>-</v>
      </c>
      <c r="DZ100" s="34" t="str">
        <f>IFERROR(TIME(0,0,AVERAGEIFS('VISSIM Travel Time Outputs'!$K:$K,'VISSIM Travel Time Outputs'!$D:$D,$D100,'VISSIM Travel Time Outputs'!$A:$A,"AVG",'VISSIM Travel Time Outputs'!$B:$B,DZ$9)),"-")</f>
        <v>-</v>
      </c>
      <c r="EA100" s="34" t="str">
        <f>IFERROR(TIME(0,0,AVERAGEIFS('VISSIM Travel Time Outputs'!$K:$K,'VISSIM Travel Time Outputs'!$D:$D,$D100,'VISSIM Travel Time Outputs'!$A:$A,"AVG",'VISSIM Travel Time Outputs'!$B:$B,EA$9)),"-")</f>
        <v>-</v>
      </c>
      <c r="EB100" s="34" t="str">
        <f>IFERROR(TIME(0,0,AVERAGEIFS('VISSIM Travel Time Outputs'!$K:$K,'VISSIM Travel Time Outputs'!$D:$D,$D100,'VISSIM Travel Time Outputs'!$A:$A,"AVG",'VISSIM Travel Time Outputs'!$B:$B,EB$9)),"-")</f>
        <v>-</v>
      </c>
      <c r="EC100" s="34" t="str">
        <f>IFERROR(TIME(0,0,AVERAGEIFS('VISSIM Travel Time Outputs'!$K:$K,'VISSIM Travel Time Outputs'!$D:$D,$D100,'VISSIM Travel Time Outputs'!$A:$A,"AVG",'VISSIM Travel Time Outputs'!$B:$B,EC$9)),"-")</f>
        <v>-</v>
      </c>
      <c r="ED100" s="34" t="str">
        <f>IFERROR(TIME(0,0,AVERAGEIFS('VISSIM Travel Time Outputs'!$K:$K,'VISSIM Travel Time Outputs'!$D:$D,$D100,'VISSIM Travel Time Outputs'!$A:$A,"AVG",'VISSIM Travel Time Outputs'!$B:$B,ED$9)),"-")</f>
        <v>-</v>
      </c>
      <c r="EE100" s="34" t="str">
        <f>IFERROR(TIME(0,0,AVERAGEIFS('VISSIM Travel Time Outputs'!$K:$K,'VISSIM Travel Time Outputs'!$D:$D,$D100,'VISSIM Travel Time Outputs'!$A:$A,"AVG",'VISSIM Travel Time Outputs'!$B:$B,EE$9)),"-")</f>
        <v>-</v>
      </c>
      <c r="EF100" s="34" t="str">
        <f>IFERROR(TIME(0,0,AVERAGEIFS('VISSIM Travel Time Outputs'!$K:$K,'VISSIM Travel Time Outputs'!$D:$D,$D100,'VISSIM Travel Time Outputs'!$A:$A,"AVG",'VISSIM Travel Time Outputs'!$B:$B,EF$9)),"-")</f>
        <v>-</v>
      </c>
      <c r="EG100" s="34" t="str">
        <f>IFERROR(TIME(0,0,AVERAGEIFS('VISSIM Travel Time Outputs'!$K:$K,'VISSIM Travel Time Outputs'!$D:$D,$D100,'VISSIM Travel Time Outputs'!$A:$A,"AVG",'VISSIM Travel Time Outputs'!$B:$B,EG$9)),"-")</f>
        <v>-</v>
      </c>
      <c r="EH100" s="34" t="str">
        <f>IFERROR(TIME(0,0,AVERAGEIFS('VISSIM Travel Time Outputs'!$K:$K,'VISSIM Travel Time Outputs'!$D:$D,$D100,'VISSIM Travel Time Outputs'!$A:$A,"AVG",'VISSIM Travel Time Outputs'!$B:$B,EH$9)),"-")</f>
        <v>-</v>
      </c>
      <c r="EI100" s="134" t="str">
        <f>IFERROR(TIME(0,0,AVERAGEIFS('VISSIM Travel Time Outputs'!$K:$K,'VISSIM Travel Time Outputs'!$D:$D,$D100,'VISSIM Travel Time Outputs'!$A:$A,"AVG",'VISSIM Travel Time Outputs'!$B:$B,EI$9)),"-")</f>
        <v>-</v>
      </c>
      <c r="EJ100" s="126"/>
      <c r="EK100" s="323" t="str">
        <f>IFERROR(AVERAGEIFS('VISSIM Travel Time Outputs'!$H:$H,'VISSIM Travel Time Outputs'!$D:$D,$D100,'VISSIM Travel Time Outputs'!$A:$A,"AVG",'VISSIM Travel Time Outputs'!$B:$B,EK$9),"-")</f>
        <v>-</v>
      </c>
      <c r="EL100" s="324" t="str">
        <f>IFERROR(AVERAGEIFS('VISSIM Travel Time Outputs'!$H:$H,'VISSIM Travel Time Outputs'!$D:$D,$D100,'VISSIM Travel Time Outputs'!$A:$A,"AVG",'VISSIM Travel Time Outputs'!$B:$B,EL$9),"-")</f>
        <v>-</v>
      </c>
      <c r="EM100" s="324" t="str">
        <f>IFERROR(AVERAGEIFS('VISSIM Travel Time Outputs'!$H:$H,'VISSIM Travel Time Outputs'!$D:$D,$D100,'VISSIM Travel Time Outputs'!$A:$A,"AVG",'VISSIM Travel Time Outputs'!$B:$B,EM$9),"-")</f>
        <v>-</v>
      </c>
      <c r="EN100" s="324" t="str">
        <f>IFERROR(AVERAGEIFS('VISSIM Travel Time Outputs'!$H:$H,'VISSIM Travel Time Outputs'!$D:$D,$D100,'VISSIM Travel Time Outputs'!$A:$A,"AVG",'VISSIM Travel Time Outputs'!$B:$B,EN$9),"-")</f>
        <v>-</v>
      </c>
      <c r="EO100" s="324" t="str">
        <f>IFERROR(AVERAGEIFS('VISSIM Travel Time Outputs'!$H:$H,'VISSIM Travel Time Outputs'!$D:$D,$D100,'VISSIM Travel Time Outputs'!$A:$A,"AVG",'VISSIM Travel Time Outputs'!$B:$B,EO$9),"-")</f>
        <v>-</v>
      </c>
      <c r="EP100" s="324" t="str">
        <f>IFERROR(AVERAGEIFS('VISSIM Travel Time Outputs'!$H:$H,'VISSIM Travel Time Outputs'!$D:$D,$D100,'VISSIM Travel Time Outputs'!$A:$A,"AVG",'VISSIM Travel Time Outputs'!$B:$B,EP$9),"-")</f>
        <v>-</v>
      </c>
      <c r="EQ100" s="324" t="str">
        <f>IFERROR(AVERAGEIFS('VISSIM Travel Time Outputs'!$H:$H,'VISSIM Travel Time Outputs'!$D:$D,$D100,'VISSIM Travel Time Outputs'!$A:$A,"AVG",'VISSIM Travel Time Outputs'!$B:$B,EQ$9),"-")</f>
        <v>-</v>
      </c>
      <c r="ER100" s="324" t="str">
        <f>IFERROR(AVERAGEIFS('VISSIM Travel Time Outputs'!$H:$H,'VISSIM Travel Time Outputs'!$D:$D,$D100,'VISSIM Travel Time Outputs'!$A:$A,"AVG",'VISSIM Travel Time Outputs'!$B:$B,ER$9),"-")</f>
        <v>-</v>
      </c>
      <c r="ES100" s="324" t="str">
        <f>IFERROR(AVERAGEIFS('VISSIM Travel Time Outputs'!$H:$H,'VISSIM Travel Time Outputs'!$D:$D,$D100,'VISSIM Travel Time Outputs'!$A:$A,"AVG",'VISSIM Travel Time Outputs'!$B:$B,ES$9),"-")</f>
        <v>-</v>
      </c>
      <c r="ET100" s="324" t="str">
        <f>IFERROR(AVERAGEIFS('VISSIM Travel Time Outputs'!$H:$H,'VISSIM Travel Time Outputs'!$D:$D,$D100,'VISSIM Travel Time Outputs'!$A:$A,"AVG",'VISSIM Travel Time Outputs'!$B:$B,ET$9),"-")</f>
        <v>-</v>
      </c>
      <c r="EU100" s="324" t="str">
        <f>IFERROR(AVERAGEIFS('VISSIM Travel Time Outputs'!$H:$H,'VISSIM Travel Time Outputs'!$D:$D,$D100,'VISSIM Travel Time Outputs'!$A:$A,"AVG",'VISSIM Travel Time Outputs'!$B:$B,EU$9),"-")</f>
        <v>-</v>
      </c>
      <c r="EV100" s="324" t="str">
        <f>IFERROR(AVERAGEIFS('VISSIM Travel Time Outputs'!$H:$H,'VISSIM Travel Time Outputs'!$D:$D,$D100,'VISSIM Travel Time Outputs'!$A:$A,"AVG",'VISSIM Travel Time Outputs'!$B:$B,EV$9),"-")</f>
        <v>-</v>
      </c>
      <c r="EW100" s="324" t="str">
        <f>IFERROR(AVERAGEIFS('VISSIM Travel Time Outputs'!$H:$H,'VISSIM Travel Time Outputs'!$D:$D,$D100,'VISSIM Travel Time Outputs'!$A:$A,"AVG",'VISSIM Travel Time Outputs'!$B:$B,EW$9),"-")</f>
        <v>-</v>
      </c>
      <c r="EX100" s="324" t="str">
        <f>IFERROR(AVERAGEIFS('VISSIM Travel Time Outputs'!$H:$H,'VISSIM Travel Time Outputs'!$D:$D,$D100,'VISSIM Travel Time Outputs'!$A:$A,"AVG",'VISSIM Travel Time Outputs'!$B:$B,EX$9),"-")</f>
        <v>-</v>
      </c>
      <c r="EY100" s="324" t="str">
        <f>IFERROR(AVERAGEIFS('VISSIM Travel Time Outputs'!$H:$H,'VISSIM Travel Time Outputs'!$D:$D,$D100,'VISSIM Travel Time Outputs'!$A:$A,"AVG",'VISSIM Travel Time Outputs'!$B:$B,EY$9),"-")</f>
        <v>-</v>
      </c>
      <c r="EZ100" s="325" t="str">
        <f>IFERROR(AVERAGEIFS('VISSIM Travel Time Outputs'!$H:$H,'VISSIM Travel Time Outputs'!$D:$D,$D100,'VISSIM Travel Time Outputs'!$A:$A,"AVG",'VISSIM Travel Time Outputs'!$B:$B,EZ$9),"-")</f>
        <v>-</v>
      </c>
      <c r="FA100" s="254"/>
      <c r="FB100" s="209" t="str">
        <f t="shared" si="44"/>
        <v>--</v>
      </c>
      <c r="FC100" s="354" t="str">
        <f t="shared" si="45"/>
        <v>--</v>
      </c>
      <c r="FD100" s="325">
        <f t="shared" si="46"/>
        <v>0</v>
      </c>
      <c r="FE100" s="331"/>
      <c r="FF100" s="209" t="str">
        <f>IFERROR(GETPIVOTDATA("Average of TRAVTM(40)",#REF!,"TIMEINT",FF$9,"VEHICLETRAVELTIMEMEASUREMENT",$D100)/3600/24,"--")</f>
        <v>--</v>
      </c>
      <c r="FG100" s="34" t="str">
        <f>IFERROR(GETPIVOTDATA("Average of TRAVTM(40)",#REF!,"TIMEINT",FG$9,"VEHICLETRAVELTIMEMEASUREMENT",$D100)/3600/24,"--")</f>
        <v>--</v>
      </c>
      <c r="FH100" s="34" t="str">
        <f>IFERROR(GETPIVOTDATA("Average of TRAVTM(40)",#REF!,"TIMEINT",FH$9,"VEHICLETRAVELTIMEMEASUREMENT",$D100)/3600/24,"--")</f>
        <v>--</v>
      </c>
      <c r="FI100" s="34" t="str">
        <f>IFERROR(GETPIVOTDATA("Average of TRAVTM(40)",#REF!,"TIMEINT",FI$9,"VEHICLETRAVELTIMEMEASUREMENT",$D100)/3600/24,"--")</f>
        <v>--</v>
      </c>
      <c r="FJ100" s="34" t="str">
        <f>IFERROR(GETPIVOTDATA("Average of TRAVTM(40)",#REF!,"TIMEINT",FJ$9,"VEHICLETRAVELTIMEMEASUREMENT",$D100)/3600/24,"--")</f>
        <v>--</v>
      </c>
      <c r="FK100" s="34" t="str">
        <f>IFERROR(GETPIVOTDATA("Average of TRAVTM(40)",#REF!,"TIMEINT",FK$9,"VEHICLETRAVELTIMEMEASUREMENT",$D100)/3600/24,"--")</f>
        <v>--</v>
      </c>
      <c r="FL100" s="34" t="str">
        <f>IFERROR(GETPIVOTDATA("Average of TRAVTM(40)",#REF!,"TIMEINT",FL$9,"VEHICLETRAVELTIMEMEASUREMENT",$D100)/3600/24,"--")</f>
        <v>--</v>
      </c>
      <c r="FM100" s="34" t="str">
        <f>IFERROR(GETPIVOTDATA("Average of TRAVTM(40)",#REF!,"TIMEINT",FM$9,"VEHICLETRAVELTIMEMEASUREMENT",$D100)/3600/24,"--")</f>
        <v>--</v>
      </c>
      <c r="FN100" s="34" t="str">
        <f>IFERROR(GETPIVOTDATA("Average of TRAVTM(40)",#REF!,"TIMEINT",FN$9,"VEHICLETRAVELTIMEMEASUREMENT",$D100)/3600/24,"--")</f>
        <v>--</v>
      </c>
      <c r="FO100" s="34" t="str">
        <f>IFERROR(GETPIVOTDATA("Average of TRAVTM(40)",#REF!,"TIMEINT",FO$9,"VEHICLETRAVELTIMEMEASUREMENT",$D100)/3600/24,"--")</f>
        <v>--</v>
      </c>
      <c r="FP100" s="34" t="str">
        <f>IFERROR(GETPIVOTDATA("Average of TRAVTM(40)",#REF!,"TIMEINT",FP$9,"VEHICLETRAVELTIMEMEASUREMENT",$D100)/3600/24,"--")</f>
        <v>--</v>
      </c>
      <c r="FQ100" s="34" t="str">
        <f>IFERROR(GETPIVOTDATA("Average of TRAVTM(40)",#REF!,"TIMEINT",FQ$9,"VEHICLETRAVELTIMEMEASUREMENT",$D100)/3600/24,"--")</f>
        <v>--</v>
      </c>
      <c r="FR100" s="34" t="str">
        <f>IFERROR(GETPIVOTDATA("Average of TRAVTM(40)",#REF!,"TIMEINT",FR$9,"VEHICLETRAVELTIMEMEASUREMENT",$D100)/3600/24,"--")</f>
        <v>--</v>
      </c>
      <c r="FS100" s="34" t="str">
        <f>IFERROR(GETPIVOTDATA("Average of TRAVTM(40)",#REF!,"TIMEINT",FS$9,"VEHICLETRAVELTIMEMEASUREMENT",$D100)/3600/24,"--")</f>
        <v>--</v>
      </c>
      <c r="FT100" s="34" t="str">
        <f>IFERROR(GETPIVOTDATA("Average of TRAVTM(40)",#REF!,"TIMEINT",FT$9,"VEHICLETRAVELTIMEMEASUREMENT",$D100)/3600/24,"--")</f>
        <v>--</v>
      </c>
      <c r="FU100" s="134" t="str">
        <f>IFERROR(GETPIVOTDATA("Average of TRAVTM(40)",#REF!,"TIMEINT",FU$9,"VEHICLETRAVELTIMEMEASUREMENT",$D100)/3600/24,"--")</f>
        <v>--</v>
      </c>
      <c r="FV100" s="331"/>
      <c r="FW100" s="323" t="str">
        <f>IFERROR(GETPIVOTDATA("Average of VEHS(40)",#REF!,"TIMEINT",FW$9,"VEHICLETRAVELTIMEMEASUREMENT",$D100),"--")</f>
        <v>--</v>
      </c>
      <c r="FX100" s="324" t="str">
        <f>IFERROR(GETPIVOTDATA("Average of VEHS(40)",#REF!,"TIMEINT",FX$9,"VEHICLETRAVELTIMEMEASUREMENT",$D100),"--")</f>
        <v>--</v>
      </c>
      <c r="FY100" s="324" t="str">
        <f>IFERROR(GETPIVOTDATA("Average of VEHS(40)",#REF!,"TIMEINT",FY$9,"VEHICLETRAVELTIMEMEASUREMENT",$D100),"--")</f>
        <v>--</v>
      </c>
      <c r="FZ100" s="324" t="str">
        <f>IFERROR(GETPIVOTDATA("Average of VEHS(40)",#REF!,"TIMEINT",FZ$9,"VEHICLETRAVELTIMEMEASUREMENT",$D100),"--")</f>
        <v>--</v>
      </c>
      <c r="GA100" s="324" t="str">
        <f>IFERROR(GETPIVOTDATA("Average of VEHS(40)",#REF!,"TIMEINT",GA$9,"VEHICLETRAVELTIMEMEASUREMENT",$D100),"--")</f>
        <v>--</v>
      </c>
      <c r="GB100" s="324" t="str">
        <f>IFERROR(GETPIVOTDATA("Average of VEHS(40)",#REF!,"TIMEINT",GB$9,"VEHICLETRAVELTIMEMEASUREMENT",$D100),"--")</f>
        <v>--</v>
      </c>
      <c r="GC100" s="324" t="str">
        <f>IFERROR(GETPIVOTDATA("Average of VEHS(40)",#REF!,"TIMEINT",GC$9,"VEHICLETRAVELTIMEMEASUREMENT",$D100),"--")</f>
        <v>--</v>
      </c>
      <c r="GD100" s="324" t="str">
        <f>IFERROR(GETPIVOTDATA("Average of VEHS(40)",#REF!,"TIMEINT",GD$9,"VEHICLETRAVELTIMEMEASUREMENT",$D100),"--")</f>
        <v>--</v>
      </c>
      <c r="GE100" s="324" t="str">
        <f>IFERROR(GETPIVOTDATA("Average of VEHS(40)",#REF!,"TIMEINT",GE$9,"VEHICLETRAVELTIMEMEASUREMENT",$D100),"--")</f>
        <v>--</v>
      </c>
      <c r="GF100" s="324" t="str">
        <f>IFERROR(GETPIVOTDATA("Average of VEHS(40)",#REF!,"TIMEINT",GF$9,"VEHICLETRAVELTIMEMEASUREMENT",$D100),"--")</f>
        <v>--</v>
      </c>
      <c r="GG100" s="324" t="str">
        <f>IFERROR(GETPIVOTDATA("Average of VEHS(40)",#REF!,"TIMEINT",GG$9,"VEHICLETRAVELTIMEMEASUREMENT",$D100),"--")</f>
        <v>--</v>
      </c>
      <c r="GH100" s="324" t="str">
        <f>IFERROR(GETPIVOTDATA("Average of VEHS(40)",#REF!,"TIMEINT",GH$9,"VEHICLETRAVELTIMEMEASUREMENT",$D100),"--")</f>
        <v>--</v>
      </c>
      <c r="GI100" s="324" t="str">
        <f>IFERROR(GETPIVOTDATA("Average of VEHS(40)",#REF!,"TIMEINT",GI$9,"VEHICLETRAVELTIMEMEASUREMENT",$D100),"--")</f>
        <v>--</v>
      </c>
      <c r="GJ100" s="324" t="str">
        <f>IFERROR(GETPIVOTDATA("Average of VEHS(40)",#REF!,"TIMEINT",GJ$9,"VEHICLETRAVELTIMEMEASUREMENT",$D100),"--")</f>
        <v>--</v>
      </c>
      <c r="GK100" s="324" t="str">
        <f>IFERROR(GETPIVOTDATA("Average of VEHS(40)",#REF!,"TIMEINT",GK$9,"VEHICLETRAVELTIMEMEASUREMENT",$D100),"--")</f>
        <v>--</v>
      </c>
      <c r="GL100" s="325" t="str">
        <f>IFERROR(GETPIVOTDATA("Average of VEHS(40)",#REF!,"TIMEINT",GL$9,"VEHICLETRAVELTIMEMEASUREMENT",$D100),"--")</f>
        <v>--</v>
      </c>
      <c r="GM100" s="331"/>
      <c r="GN100" s="209" t="str">
        <f t="shared" si="47"/>
        <v>--</v>
      </c>
      <c r="GO100" s="354" t="str">
        <f t="shared" si="48"/>
        <v>--</v>
      </c>
      <c r="GP100" s="325">
        <f t="shared" si="49"/>
        <v>0</v>
      </c>
      <c r="GQ100" s="331"/>
      <c r="GR100" s="209" t="str">
        <f>IFERROR(GETPIVOTDATA("Average of TRAVTM(60)",#REF!,"TIMEINT",GR$9,"VEHICLETRAVELTIMEMEASUREMENT",$D100)/3600/24,"--")</f>
        <v>--</v>
      </c>
      <c r="GS100" s="34" t="str">
        <f>IFERROR(GETPIVOTDATA("Average of TRAVTM(60)",#REF!,"TIMEINT",GS$9,"VEHICLETRAVELTIMEMEASUREMENT",$D100)/3600/24,"--")</f>
        <v>--</v>
      </c>
      <c r="GT100" s="34" t="str">
        <f>IFERROR(GETPIVOTDATA("Average of TRAVTM(60)",#REF!,"TIMEINT",GT$9,"VEHICLETRAVELTIMEMEASUREMENT",$D100)/3600/24,"--")</f>
        <v>--</v>
      </c>
      <c r="GU100" s="34" t="str">
        <f>IFERROR(GETPIVOTDATA("Average of TRAVTM(60)",#REF!,"TIMEINT",GU$9,"VEHICLETRAVELTIMEMEASUREMENT",$D100)/3600/24,"--")</f>
        <v>--</v>
      </c>
      <c r="GV100" s="34" t="str">
        <f>IFERROR(GETPIVOTDATA("Average of TRAVTM(60)",#REF!,"TIMEINT",GV$9,"VEHICLETRAVELTIMEMEASUREMENT",$D100)/3600/24,"--")</f>
        <v>--</v>
      </c>
      <c r="GW100" s="34" t="str">
        <f>IFERROR(GETPIVOTDATA("Average of TRAVTM(60)",#REF!,"TIMEINT",GW$9,"VEHICLETRAVELTIMEMEASUREMENT",$D100)/3600/24,"--")</f>
        <v>--</v>
      </c>
      <c r="GX100" s="34" t="str">
        <f>IFERROR(GETPIVOTDATA("Average of TRAVTM(60)",#REF!,"TIMEINT",GX$9,"VEHICLETRAVELTIMEMEASUREMENT",$D100)/3600/24,"--")</f>
        <v>--</v>
      </c>
      <c r="GY100" s="34" t="str">
        <f>IFERROR(GETPIVOTDATA("Average of TRAVTM(60)",#REF!,"TIMEINT",GY$9,"VEHICLETRAVELTIMEMEASUREMENT",$D100)/3600/24,"--")</f>
        <v>--</v>
      </c>
      <c r="GZ100" s="34" t="str">
        <f>IFERROR(GETPIVOTDATA("Average of TRAVTM(60)",#REF!,"TIMEINT",GZ$9,"VEHICLETRAVELTIMEMEASUREMENT",$D100)/3600/24,"--")</f>
        <v>--</v>
      </c>
      <c r="HA100" s="34" t="str">
        <f>IFERROR(GETPIVOTDATA("Average of TRAVTM(60)",#REF!,"TIMEINT",HA$9,"VEHICLETRAVELTIMEMEASUREMENT",$D100)/3600/24,"--")</f>
        <v>--</v>
      </c>
      <c r="HB100" s="34" t="str">
        <f>IFERROR(GETPIVOTDATA("Average of TRAVTM(60)",#REF!,"TIMEINT",HB$9,"VEHICLETRAVELTIMEMEASUREMENT",$D100)/3600/24,"--")</f>
        <v>--</v>
      </c>
      <c r="HC100" s="34" t="str">
        <f>IFERROR(GETPIVOTDATA("Average of TRAVTM(60)",#REF!,"TIMEINT",HC$9,"VEHICLETRAVELTIMEMEASUREMENT",$D100)/3600/24,"--")</f>
        <v>--</v>
      </c>
      <c r="HD100" s="34" t="str">
        <f>IFERROR(GETPIVOTDATA("Average of TRAVTM(60)",#REF!,"TIMEINT",HD$9,"VEHICLETRAVELTIMEMEASUREMENT",$D100)/3600/24,"--")</f>
        <v>--</v>
      </c>
      <c r="HE100" s="34" t="str">
        <f>IFERROR(GETPIVOTDATA("Average of TRAVTM(60)",#REF!,"TIMEINT",HE$9,"VEHICLETRAVELTIMEMEASUREMENT",$D100)/3600/24,"--")</f>
        <v>--</v>
      </c>
      <c r="HF100" s="34" t="str">
        <f>IFERROR(GETPIVOTDATA("Average of TRAVTM(60)",#REF!,"TIMEINT",HF$9,"VEHICLETRAVELTIMEMEASUREMENT",$D100)/3600/24,"--")</f>
        <v>--</v>
      </c>
      <c r="HG100" s="134" t="str">
        <f>IFERROR(GETPIVOTDATA("Average of TRAVTM(60)",#REF!,"TIMEINT",HG$9,"VEHICLETRAVELTIMEMEASUREMENT",$D100)/3600/24,"--")</f>
        <v>--</v>
      </c>
      <c r="HH100" s="331"/>
      <c r="HI100" s="323" t="str">
        <f>IFERROR(GETPIVOTDATA("Average of VEHS(60)",#REF!,"TIMEINT",HI$9,"VEHICLETRAVELTIMEMEASUREMENT",$D100),"--")</f>
        <v>--</v>
      </c>
      <c r="HJ100" s="324" t="str">
        <f>IFERROR(GETPIVOTDATA("Average of VEHS(60)",#REF!,"TIMEINT",HJ$9,"VEHICLETRAVELTIMEMEASUREMENT",$D100),"--")</f>
        <v>--</v>
      </c>
      <c r="HK100" s="324" t="str">
        <f>IFERROR(GETPIVOTDATA("Average of VEHS(60)",#REF!,"TIMEINT",HK$9,"VEHICLETRAVELTIMEMEASUREMENT",$D100),"--")</f>
        <v>--</v>
      </c>
      <c r="HL100" s="324" t="str">
        <f>IFERROR(GETPIVOTDATA("Average of VEHS(60)",#REF!,"TIMEINT",HL$9,"VEHICLETRAVELTIMEMEASUREMENT",$D100),"--")</f>
        <v>--</v>
      </c>
      <c r="HM100" s="324" t="str">
        <f>IFERROR(GETPIVOTDATA("Average of VEHS(60)",#REF!,"TIMEINT",HM$9,"VEHICLETRAVELTIMEMEASUREMENT",$D100),"--")</f>
        <v>--</v>
      </c>
      <c r="HN100" s="324" t="str">
        <f>IFERROR(GETPIVOTDATA("Average of VEHS(60)",#REF!,"TIMEINT",HN$9,"VEHICLETRAVELTIMEMEASUREMENT",$D100),"--")</f>
        <v>--</v>
      </c>
      <c r="HO100" s="324" t="str">
        <f>IFERROR(GETPIVOTDATA("Average of VEHS(60)",#REF!,"TIMEINT",HO$9,"VEHICLETRAVELTIMEMEASUREMENT",$D100),"--")</f>
        <v>--</v>
      </c>
      <c r="HP100" s="324" t="str">
        <f>IFERROR(GETPIVOTDATA("Average of VEHS(60)",#REF!,"TIMEINT",HP$9,"VEHICLETRAVELTIMEMEASUREMENT",$D100),"--")</f>
        <v>--</v>
      </c>
      <c r="HQ100" s="324" t="str">
        <f>IFERROR(GETPIVOTDATA("Average of VEHS(60)",#REF!,"TIMEINT",HQ$9,"VEHICLETRAVELTIMEMEASUREMENT",$D100),"--")</f>
        <v>--</v>
      </c>
      <c r="HR100" s="324" t="str">
        <f>IFERROR(GETPIVOTDATA("Average of VEHS(60)",#REF!,"TIMEINT",HR$9,"VEHICLETRAVELTIMEMEASUREMENT",$D100),"--")</f>
        <v>--</v>
      </c>
      <c r="HS100" s="324" t="str">
        <f>IFERROR(GETPIVOTDATA("Average of VEHS(60)",#REF!,"TIMEINT",HS$9,"VEHICLETRAVELTIMEMEASUREMENT",$D100),"--")</f>
        <v>--</v>
      </c>
      <c r="HT100" s="324" t="str">
        <f>IFERROR(GETPIVOTDATA("Average of VEHS(60)",#REF!,"TIMEINT",HT$9,"VEHICLETRAVELTIMEMEASUREMENT",$D100),"--")</f>
        <v>--</v>
      </c>
      <c r="HU100" s="324" t="str">
        <f>IFERROR(GETPIVOTDATA("Average of VEHS(60)",#REF!,"TIMEINT",HU$9,"VEHICLETRAVELTIMEMEASUREMENT",$D100),"--")</f>
        <v>--</v>
      </c>
      <c r="HV100" s="324" t="str">
        <f>IFERROR(GETPIVOTDATA("Average of VEHS(60)",#REF!,"TIMEINT",HV$9,"VEHICLETRAVELTIMEMEASUREMENT",$D100),"--")</f>
        <v>--</v>
      </c>
      <c r="HW100" s="324" t="str">
        <f>IFERROR(GETPIVOTDATA("Average of VEHS(60)",#REF!,"TIMEINT",HW$9,"VEHICLETRAVELTIMEMEASUREMENT",$D100),"--")</f>
        <v>--</v>
      </c>
      <c r="HX100" s="325" t="str">
        <f>IFERROR(GETPIVOTDATA("Average of VEHS(60)",#REF!,"TIMEINT",HX$9,"VEHICLETRAVELTIMEMEASUREMENT",$D100),"--")</f>
        <v>--</v>
      </c>
      <c r="HY100" s="331"/>
      <c r="HZ100" s="209" t="str">
        <f t="shared" si="50"/>
        <v>--</v>
      </c>
      <c r="IA100" s="354" t="str">
        <f t="shared" si="51"/>
        <v>--</v>
      </c>
      <c r="IB100" s="325">
        <f t="shared" si="52"/>
        <v>0</v>
      </c>
      <c r="IC100" s="638"/>
      <c r="ID100" s="323" t="str">
        <f>IFERROR(AVERAGEIFS('VISSIM Travel Time Outputs'!#REF!,'VISSIM Travel Time Outputs'!#REF!,$D100,'VISSIM Travel Time Outputs'!#REF!,"AVG",'VISSIM Travel Time Outputs'!#REF!,ID$9),"-")</f>
        <v>-</v>
      </c>
      <c r="IE100" s="324" t="str">
        <f>IFERROR(AVERAGEIFS('VISSIM Travel Time Outputs'!#REF!,'VISSIM Travel Time Outputs'!#REF!,$D100,'VISSIM Travel Time Outputs'!#REF!,"AVG",'VISSIM Travel Time Outputs'!#REF!,IE$9),"-")</f>
        <v>-</v>
      </c>
      <c r="IF100" s="324" t="str">
        <f>IFERROR(AVERAGEIFS('VISSIM Travel Time Outputs'!#REF!,'VISSIM Travel Time Outputs'!#REF!,$D100,'VISSIM Travel Time Outputs'!#REF!,"AVG",'VISSIM Travel Time Outputs'!#REF!,IF$9),"-")</f>
        <v>-</v>
      </c>
      <c r="IG100" s="324" t="str">
        <f>IFERROR(AVERAGEIFS('VISSIM Travel Time Outputs'!#REF!,'VISSIM Travel Time Outputs'!#REF!,$D100,'VISSIM Travel Time Outputs'!#REF!,"AVG",'VISSIM Travel Time Outputs'!#REF!,IG$9),"-")</f>
        <v>-</v>
      </c>
      <c r="IH100" s="324" t="str">
        <f>IFERROR(AVERAGEIFS('VISSIM Travel Time Outputs'!#REF!,'VISSIM Travel Time Outputs'!#REF!,$D100,'VISSIM Travel Time Outputs'!#REF!,"AVG",'VISSIM Travel Time Outputs'!#REF!,IH$9),"-")</f>
        <v>-</v>
      </c>
      <c r="II100" s="324" t="str">
        <f>IFERROR(AVERAGEIFS('VISSIM Travel Time Outputs'!#REF!,'VISSIM Travel Time Outputs'!#REF!,$D100,'VISSIM Travel Time Outputs'!#REF!,"AVG",'VISSIM Travel Time Outputs'!#REF!,II$9),"-")</f>
        <v>-</v>
      </c>
      <c r="IJ100" s="324" t="str">
        <f>IFERROR(AVERAGEIFS('VISSIM Travel Time Outputs'!#REF!,'VISSIM Travel Time Outputs'!#REF!,$D100,'VISSIM Travel Time Outputs'!#REF!,"AVG",'VISSIM Travel Time Outputs'!#REF!,IJ$9),"-")</f>
        <v>-</v>
      </c>
      <c r="IK100" s="324" t="str">
        <f>IFERROR(AVERAGEIFS('VISSIM Travel Time Outputs'!#REF!,'VISSIM Travel Time Outputs'!#REF!,$D100,'VISSIM Travel Time Outputs'!#REF!,"AVG",'VISSIM Travel Time Outputs'!#REF!,IK$9),"-")</f>
        <v>-</v>
      </c>
      <c r="IL100" s="324" t="str">
        <f>IFERROR(AVERAGEIFS('VISSIM Travel Time Outputs'!#REF!,'VISSIM Travel Time Outputs'!#REF!,$D100,'VISSIM Travel Time Outputs'!#REF!,"AVG",'VISSIM Travel Time Outputs'!#REF!,IL$9),"-")</f>
        <v>-</v>
      </c>
      <c r="IM100" s="324" t="str">
        <f>IFERROR(AVERAGEIFS('VISSIM Travel Time Outputs'!#REF!,'VISSIM Travel Time Outputs'!#REF!,$D100,'VISSIM Travel Time Outputs'!#REF!,"AVG",'VISSIM Travel Time Outputs'!#REF!,IM$9),"-")</f>
        <v>-</v>
      </c>
      <c r="IN100" s="324" t="str">
        <f>IFERROR(AVERAGEIFS('VISSIM Travel Time Outputs'!#REF!,'VISSIM Travel Time Outputs'!#REF!,$D100,'VISSIM Travel Time Outputs'!#REF!,"AVG",'VISSIM Travel Time Outputs'!#REF!,IN$9),"-")</f>
        <v>-</v>
      </c>
      <c r="IO100" s="324" t="str">
        <f>IFERROR(AVERAGEIFS('VISSIM Travel Time Outputs'!#REF!,'VISSIM Travel Time Outputs'!#REF!,$D100,'VISSIM Travel Time Outputs'!#REF!,"AVG",'VISSIM Travel Time Outputs'!#REF!,IO$9),"-")</f>
        <v>-</v>
      </c>
      <c r="IP100" s="324" t="str">
        <f>IFERROR(AVERAGEIFS('VISSIM Travel Time Outputs'!#REF!,'VISSIM Travel Time Outputs'!#REF!,$D100,'VISSIM Travel Time Outputs'!#REF!,"AVG",'VISSIM Travel Time Outputs'!#REF!,IP$9),"-")</f>
        <v>-</v>
      </c>
      <c r="IQ100" s="324" t="str">
        <f>IFERROR(AVERAGEIFS('VISSIM Travel Time Outputs'!#REF!,'VISSIM Travel Time Outputs'!#REF!,$D100,'VISSIM Travel Time Outputs'!#REF!,"AVG",'VISSIM Travel Time Outputs'!#REF!,IQ$9),"-")</f>
        <v>-</v>
      </c>
      <c r="IR100" s="324" t="str">
        <f>IFERROR(AVERAGEIFS('VISSIM Travel Time Outputs'!#REF!,'VISSIM Travel Time Outputs'!#REF!,$D100,'VISSIM Travel Time Outputs'!#REF!,"AVG",'VISSIM Travel Time Outputs'!#REF!,IR$9),"-")</f>
        <v>-</v>
      </c>
      <c r="IS100" s="325" t="str">
        <f>IFERROR(AVERAGEIFS('VISSIM Travel Time Outputs'!#REF!,'VISSIM Travel Time Outputs'!#REF!,$D100,'VISSIM Travel Time Outputs'!#REF!,"AVG",'VISSIM Travel Time Outputs'!#REF!,IS$9),"-")</f>
        <v>-</v>
      </c>
      <c r="IT100" s="325" t="str">
        <f t="shared" si="53"/>
        <v>--</v>
      </c>
    </row>
    <row r="101" spans="1:254" x14ac:dyDescent="0.35">
      <c r="A101" s="252" t="str">
        <f t="shared" si="34"/>
        <v>H</v>
      </c>
      <c r="B101" s="319">
        <f t="shared" si="54"/>
        <v>92</v>
      </c>
      <c r="C101" s="413">
        <f>INDEX('Input - Travel Times'!$B$3:$AH$103,MATCH($B101,'Input - Travel Times'!$B$3:$B$103,0),MATCH(C$9,'Input - Travel Times'!$B$3:$AH$3,0))</f>
        <v>0</v>
      </c>
      <c r="D101" s="150">
        <f>INDEX('Input - Travel Times'!$B$3:$AH$103,MATCH($B101,'Input - Travel Times'!$B$3:$B$103,0),MATCH(D$9,'Input - Travel Times'!$B$3:$AH$3,0))</f>
        <v>0</v>
      </c>
      <c r="E101" s="518">
        <f>TIME(0,0,INDEX('Input - Travel Times'!$B$3:$AH$103,MATCH($B101,'Input - Travel Times'!$B$3:$B$103,0),MATCH(E$9,'Input - Travel Times'!$B$3:$AH$3,0)))</f>
        <v>0</v>
      </c>
      <c r="F101" s="518">
        <f>TIME(0,0,INDEX('Input - Travel Times'!$B$3:$AH$103,MATCH($B101,'Input - Travel Times'!$B$3:$B$103,0),MATCH(F$9,'Input - Travel Times'!$B$3:$AH$3,0)))</f>
        <v>0</v>
      </c>
      <c r="G101" s="518">
        <f>TIME(0,0,INDEX('Input - Travel Times'!$B$3:$AH$103,MATCH($B101,'Input - Travel Times'!$B$3:$B$103,0),MATCH(G$9,'Input - Travel Times'!$B$3:$AH$3,0)))</f>
        <v>0</v>
      </c>
      <c r="H101" s="518">
        <f>TIME(0,0,INDEX('Input - Travel Times'!$B$3:$AH$103,MATCH($B101,'Input - Travel Times'!$B$3:$B$103,0),MATCH(H$9,'Input - Travel Times'!$B$3:$AH$3,0)))</f>
        <v>0</v>
      </c>
      <c r="I101" s="130"/>
      <c r="J101" s="209" t="str">
        <f>IFERROR(TIME(0,0,AVERAGEIFS('VISSIM Travel Time Outputs'!$I:$I,'VISSIM Travel Time Outputs'!$D:$D,$D101,'VISSIM Travel Time Outputs'!$A:$A,"AVG",'VISSIM Travel Time Outputs'!$B:$B,J$9)),"-")</f>
        <v>-</v>
      </c>
      <c r="K101" s="34" t="str">
        <f>IFERROR(TIME(0,0,AVERAGEIFS('VISSIM Travel Time Outputs'!$I:$I,'VISSIM Travel Time Outputs'!$D:$D,$D101,'VISSIM Travel Time Outputs'!$A:$A,"AVG",'VISSIM Travel Time Outputs'!$B:$B,K$9)),"-")</f>
        <v>-</v>
      </c>
      <c r="L101" s="34" t="str">
        <f>IFERROR(TIME(0,0,AVERAGEIFS('VISSIM Travel Time Outputs'!$I:$I,'VISSIM Travel Time Outputs'!$D:$D,$D101,'VISSIM Travel Time Outputs'!$A:$A,"AVG",'VISSIM Travel Time Outputs'!$B:$B,L$9)),"-")</f>
        <v>-</v>
      </c>
      <c r="M101" s="34" t="str">
        <f>IFERROR(TIME(0,0,AVERAGEIFS('VISSIM Travel Time Outputs'!$I:$I,'VISSIM Travel Time Outputs'!$D:$D,$D101,'VISSIM Travel Time Outputs'!$A:$A,"AVG",'VISSIM Travel Time Outputs'!$B:$B,M$9)),"-")</f>
        <v>-</v>
      </c>
      <c r="N101" s="34" t="str">
        <f>IFERROR(TIME(0,0,AVERAGEIFS('VISSIM Travel Time Outputs'!$I:$I,'VISSIM Travel Time Outputs'!$D:$D,$D101,'VISSIM Travel Time Outputs'!$A:$A,"AVG",'VISSIM Travel Time Outputs'!$B:$B,N$9)),"-")</f>
        <v>-</v>
      </c>
      <c r="O101" s="34" t="str">
        <f>IFERROR(TIME(0,0,AVERAGEIFS('VISSIM Travel Time Outputs'!$I:$I,'VISSIM Travel Time Outputs'!$D:$D,$D101,'VISSIM Travel Time Outputs'!$A:$A,"AVG",'VISSIM Travel Time Outputs'!$B:$B,O$9)),"-")</f>
        <v>-</v>
      </c>
      <c r="P101" s="34" t="str">
        <f>IFERROR(TIME(0,0,AVERAGEIFS('VISSIM Travel Time Outputs'!$I:$I,'VISSIM Travel Time Outputs'!$D:$D,$D101,'VISSIM Travel Time Outputs'!$A:$A,"AVG",'VISSIM Travel Time Outputs'!$B:$B,P$9)),"-")</f>
        <v>-</v>
      </c>
      <c r="Q101" s="34" t="str">
        <f>IFERROR(TIME(0,0,AVERAGEIFS('VISSIM Travel Time Outputs'!$I:$I,'VISSIM Travel Time Outputs'!$D:$D,$D101,'VISSIM Travel Time Outputs'!$A:$A,"AVG",'VISSIM Travel Time Outputs'!$B:$B,Q$9)),"-")</f>
        <v>-</v>
      </c>
      <c r="R101" s="34" t="str">
        <f>IFERROR(TIME(0,0,AVERAGEIFS('VISSIM Travel Time Outputs'!$I:$I,'VISSIM Travel Time Outputs'!$D:$D,$D101,'VISSIM Travel Time Outputs'!$A:$A,"AVG",'VISSIM Travel Time Outputs'!$B:$B,R$9)),"-")</f>
        <v>-</v>
      </c>
      <c r="S101" s="34" t="str">
        <f>IFERROR(TIME(0,0,AVERAGEIFS('VISSIM Travel Time Outputs'!$I:$I,'VISSIM Travel Time Outputs'!$D:$D,$D101,'VISSIM Travel Time Outputs'!$A:$A,"AVG",'VISSIM Travel Time Outputs'!$B:$B,S$9)),"-")</f>
        <v>-</v>
      </c>
      <c r="T101" s="34" t="str">
        <f>IFERROR(TIME(0,0,AVERAGEIFS('VISSIM Travel Time Outputs'!$I:$I,'VISSIM Travel Time Outputs'!$D:$D,$D101,'VISSIM Travel Time Outputs'!$A:$A,"AVG",'VISSIM Travel Time Outputs'!$B:$B,T$9)),"-")</f>
        <v>-</v>
      </c>
      <c r="U101" s="34" t="str">
        <f>IFERROR(TIME(0,0,AVERAGEIFS('VISSIM Travel Time Outputs'!$I:$I,'VISSIM Travel Time Outputs'!$D:$D,$D101,'VISSIM Travel Time Outputs'!$A:$A,"AVG",'VISSIM Travel Time Outputs'!$B:$B,U$9)),"-")</f>
        <v>-</v>
      </c>
      <c r="V101" s="34" t="str">
        <f>IFERROR(TIME(0,0,AVERAGEIFS('VISSIM Travel Time Outputs'!$I:$I,'VISSIM Travel Time Outputs'!$D:$D,$D101,'VISSIM Travel Time Outputs'!$A:$A,"AVG",'VISSIM Travel Time Outputs'!$B:$B,V$9)),"-")</f>
        <v>-</v>
      </c>
      <c r="W101" s="34" t="str">
        <f>IFERROR(TIME(0,0,AVERAGEIFS('VISSIM Travel Time Outputs'!$I:$I,'VISSIM Travel Time Outputs'!$D:$D,$D101,'VISSIM Travel Time Outputs'!$A:$A,"AVG",'VISSIM Travel Time Outputs'!$B:$B,W$9)),"-")</f>
        <v>-</v>
      </c>
      <c r="X101" s="34" t="str">
        <f>IFERROR(TIME(0,0,AVERAGEIFS('VISSIM Travel Time Outputs'!$I:$I,'VISSIM Travel Time Outputs'!$D:$D,$D101,'VISSIM Travel Time Outputs'!$A:$A,"AVG",'VISSIM Travel Time Outputs'!$B:$B,X$9)),"-")</f>
        <v>-</v>
      </c>
      <c r="Y101" s="134" t="str">
        <f>IFERROR(TIME(0,0,AVERAGEIFS('VISSIM Travel Time Outputs'!$I:$I,'VISSIM Travel Time Outputs'!$D:$D,$D101,'VISSIM Travel Time Outputs'!$A:$A,"AVG",'VISSIM Travel Time Outputs'!$B:$B,Y$9)),"-")</f>
        <v>-</v>
      </c>
      <c r="Z101" s="254"/>
      <c r="AA101" s="323" t="str">
        <f>IFERROR(AVERAGEIFS('VISSIM Travel Time Outputs'!$F:$F,'VISSIM Travel Time Outputs'!$D:$D,$D101,'VISSIM Travel Time Outputs'!$A:$A,"AVG",'VISSIM Travel Time Outputs'!$B:$B,AA$9),"-")</f>
        <v>-</v>
      </c>
      <c r="AB101" s="324" t="str">
        <f>IFERROR(AVERAGEIFS('VISSIM Travel Time Outputs'!$F:$F,'VISSIM Travel Time Outputs'!$D:$D,$D101,'VISSIM Travel Time Outputs'!$A:$A,"AVG",'VISSIM Travel Time Outputs'!$B:$B,AB$9),"-")</f>
        <v>-</v>
      </c>
      <c r="AC101" s="324" t="str">
        <f>IFERROR(AVERAGEIFS('VISSIM Travel Time Outputs'!$F:$F,'VISSIM Travel Time Outputs'!$D:$D,$D101,'VISSIM Travel Time Outputs'!$A:$A,"AVG",'VISSIM Travel Time Outputs'!$B:$B,AC$9),"-")</f>
        <v>-</v>
      </c>
      <c r="AD101" s="324" t="str">
        <f>IFERROR(AVERAGEIFS('VISSIM Travel Time Outputs'!$F:$F,'VISSIM Travel Time Outputs'!$D:$D,$D101,'VISSIM Travel Time Outputs'!$A:$A,"AVG",'VISSIM Travel Time Outputs'!$B:$B,AD$9),"-")</f>
        <v>-</v>
      </c>
      <c r="AE101" s="324" t="str">
        <f>IFERROR(AVERAGEIFS('VISSIM Travel Time Outputs'!$F:$F,'VISSIM Travel Time Outputs'!$D:$D,$D101,'VISSIM Travel Time Outputs'!$A:$A,"AVG",'VISSIM Travel Time Outputs'!$B:$B,AE$9),"-")</f>
        <v>-</v>
      </c>
      <c r="AF101" s="324" t="str">
        <f>IFERROR(AVERAGEIFS('VISSIM Travel Time Outputs'!$F:$F,'VISSIM Travel Time Outputs'!$D:$D,$D101,'VISSIM Travel Time Outputs'!$A:$A,"AVG",'VISSIM Travel Time Outputs'!$B:$B,AF$9),"-")</f>
        <v>-</v>
      </c>
      <c r="AG101" s="324" t="str">
        <f>IFERROR(AVERAGEIFS('VISSIM Travel Time Outputs'!$F:$F,'VISSIM Travel Time Outputs'!$D:$D,$D101,'VISSIM Travel Time Outputs'!$A:$A,"AVG",'VISSIM Travel Time Outputs'!$B:$B,AG$9),"-")</f>
        <v>-</v>
      </c>
      <c r="AH101" s="324" t="str">
        <f>IFERROR(AVERAGEIFS('VISSIM Travel Time Outputs'!$F:$F,'VISSIM Travel Time Outputs'!$D:$D,$D101,'VISSIM Travel Time Outputs'!$A:$A,"AVG",'VISSIM Travel Time Outputs'!$B:$B,AH$9),"-")</f>
        <v>-</v>
      </c>
      <c r="AI101" s="324" t="str">
        <f>IFERROR(AVERAGEIFS('VISSIM Travel Time Outputs'!$F:$F,'VISSIM Travel Time Outputs'!$D:$D,$D101,'VISSIM Travel Time Outputs'!$A:$A,"AVG",'VISSIM Travel Time Outputs'!$B:$B,AI$9),"-")</f>
        <v>-</v>
      </c>
      <c r="AJ101" s="324" t="str">
        <f>IFERROR(AVERAGEIFS('VISSIM Travel Time Outputs'!$F:$F,'VISSIM Travel Time Outputs'!$D:$D,$D101,'VISSIM Travel Time Outputs'!$A:$A,"AVG",'VISSIM Travel Time Outputs'!$B:$B,AJ$9),"-")</f>
        <v>-</v>
      </c>
      <c r="AK101" s="324" t="str">
        <f>IFERROR(AVERAGEIFS('VISSIM Travel Time Outputs'!$F:$F,'VISSIM Travel Time Outputs'!$D:$D,$D101,'VISSIM Travel Time Outputs'!$A:$A,"AVG",'VISSIM Travel Time Outputs'!$B:$B,AK$9),"-")</f>
        <v>-</v>
      </c>
      <c r="AL101" s="324" t="str">
        <f>IFERROR(AVERAGEIFS('VISSIM Travel Time Outputs'!$F:$F,'VISSIM Travel Time Outputs'!$D:$D,$D101,'VISSIM Travel Time Outputs'!$A:$A,"AVG",'VISSIM Travel Time Outputs'!$B:$B,AL$9),"-")</f>
        <v>-</v>
      </c>
      <c r="AM101" s="324" t="str">
        <f>IFERROR(AVERAGEIFS('VISSIM Travel Time Outputs'!$F:$F,'VISSIM Travel Time Outputs'!$D:$D,$D101,'VISSIM Travel Time Outputs'!$A:$A,"AVG",'VISSIM Travel Time Outputs'!$B:$B,AM$9),"-")</f>
        <v>-</v>
      </c>
      <c r="AN101" s="324" t="str">
        <f>IFERROR(AVERAGEIFS('VISSIM Travel Time Outputs'!$F:$F,'VISSIM Travel Time Outputs'!$D:$D,$D101,'VISSIM Travel Time Outputs'!$A:$A,"AVG",'VISSIM Travel Time Outputs'!$B:$B,AN$9),"-")</f>
        <v>-</v>
      </c>
      <c r="AO101" s="324" t="str">
        <f>IFERROR(AVERAGEIFS('VISSIM Travel Time Outputs'!$F:$F,'VISSIM Travel Time Outputs'!$D:$D,$D101,'VISSIM Travel Time Outputs'!$A:$A,"AVG",'VISSIM Travel Time Outputs'!$B:$B,AO$9),"-")</f>
        <v>-</v>
      </c>
      <c r="AP101" s="325" t="str">
        <f>IFERROR(AVERAGEIFS('VISSIM Travel Time Outputs'!$F:$F,'VISSIM Travel Time Outputs'!$D:$D,$D101,'VISSIM Travel Time Outputs'!$A:$A,"AVG",'VISSIM Travel Time Outputs'!$B:$B,AP$9),"-")</f>
        <v>-</v>
      </c>
      <c r="AQ101" s="331"/>
      <c r="AR101" s="209" t="str">
        <f t="shared" si="35"/>
        <v>--</v>
      </c>
      <c r="AS101" s="354" t="str">
        <f t="shared" si="36"/>
        <v>--</v>
      </c>
      <c r="AT101" s="325">
        <f t="shared" si="37"/>
        <v>0</v>
      </c>
      <c r="AU101" s="255"/>
      <c r="AV101" s="209" t="str">
        <f>IFERROR(TIME(0,0,AVERAGEIFS('VISSIM Travel Time Outputs'!$J:$J,'VISSIM Travel Time Outputs'!$D:$D,$D101,'VISSIM Travel Time Outputs'!$A:$A,"AVG",'VISSIM Travel Time Outputs'!$B:$B,AV$9)),"-")</f>
        <v>-</v>
      </c>
      <c r="AW101" s="34" t="str">
        <f>IFERROR(TIME(0,0,AVERAGEIFS('VISSIM Travel Time Outputs'!$J:$J,'VISSIM Travel Time Outputs'!$D:$D,$D101,'VISSIM Travel Time Outputs'!$A:$A,"AVG",'VISSIM Travel Time Outputs'!$B:$B,AW$9)),"-")</f>
        <v>-</v>
      </c>
      <c r="AX101" s="34" t="str">
        <f>IFERROR(TIME(0,0,AVERAGEIFS('VISSIM Travel Time Outputs'!$J:$J,'VISSIM Travel Time Outputs'!$D:$D,$D101,'VISSIM Travel Time Outputs'!$A:$A,"AVG",'VISSIM Travel Time Outputs'!$B:$B,AX$9)),"-")</f>
        <v>-</v>
      </c>
      <c r="AY101" s="34" t="str">
        <f>IFERROR(TIME(0,0,AVERAGEIFS('VISSIM Travel Time Outputs'!$J:$J,'VISSIM Travel Time Outputs'!$D:$D,$D101,'VISSIM Travel Time Outputs'!$A:$A,"AVG",'VISSIM Travel Time Outputs'!$B:$B,AY$9)),"-")</f>
        <v>-</v>
      </c>
      <c r="AZ101" s="34" t="str">
        <f>IFERROR(TIME(0,0,AVERAGEIFS('VISSIM Travel Time Outputs'!$J:$J,'VISSIM Travel Time Outputs'!$D:$D,$D101,'VISSIM Travel Time Outputs'!$A:$A,"AVG",'VISSIM Travel Time Outputs'!$B:$B,AZ$9)),"-")</f>
        <v>-</v>
      </c>
      <c r="BA101" s="34" t="str">
        <f>IFERROR(TIME(0,0,AVERAGEIFS('VISSIM Travel Time Outputs'!$J:$J,'VISSIM Travel Time Outputs'!$D:$D,$D101,'VISSIM Travel Time Outputs'!$A:$A,"AVG",'VISSIM Travel Time Outputs'!$B:$B,BA$9)),"-")</f>
        <v>-</v>
      </c>
      <c r="BB101" s="34" t="str">
        <f>IFERROR(TIME(0,0,AVERAGEIFS('VISSIM Travel Time Outputs'!$J:$J,'VISSIM Travel Time Outputs'!$D:$D,$D101,'VISSIM Travel Time Outputs'!$A:$A,"AVG",'VISSIM Travel Time Outputs'!$B:$B,BB$9)),"-")</f>
        <v>-</v>
      </c>
      <c r="BC101" s="34" t="str">
        <f>IFERROR(TIME(0,0,AVERAGEIFS('VISSIM Travel Time Outputs'!$J:$J,'VISSIM Travel Time Outputs'!$D:$D,$D101,'VISSIM Travel Time Outputs'!$A:$A,"AVG",'VISSIM Travel Time Outputs'!$B:$B,BC$9)),"-")</f>
        <v>-</v>
      </c>
      <c r="BD101" s="34" t="str">
        <f>IFERROR(TIME(0,0,AVERAGEIFS('VISSIM Travel Time Outputs'!$J:$J,'VISSIM Travel Time Outputs'!$D:$D,$D101,'VISSIM Travel Time Outputs'!$A:$A,"AVG",'VISSIM Travel Time Outputs'!$B:$B,BD$9)),"-")</f>
        <v>-</v>
      </c>
      <c r="BE101" s="34" t="str">
        <f>IFERROR(TIME(0,0,AVERAGEIFS('VISSIM Travel Time Outputs'!$J:$J,'VISSIM Travel Time Outputs'!$D:$D,$D101,'VISSIM Travel Time Outputs'!$A:$A,"AVG",'VISSIM Travel Time Outputs'!$B:$B,BE$9)),"-")</f>
        <v>-</v>
      </c>
      <c r="BF101" s="34" t="str">
        <f>IFERROR(TIME(0,0,AVERAGEIFS('VISSIM Travel Time Outputs'!$J:$J,'VISSIM Travel Time Outputs'!$D:$D,$D101,'VISSIM Travel Time Outputs'!$A:$A,"AVG",'VISSIM Travel Time Outputs'!$B:$B,BF$9)),"-")</f>
        <v>-</v>
      </c>
      <c r="BG101" s="34" t="str">
        <f>IFERROR(TIME(0,0,AVERAGEIFS('VISSIM Travel Time Outputs'!$J:$J,'VISSIM Travel Time Outputs'!$D:$D,$D101,'VISSIM Travel Time Outputs'!$A:$A,"AVG",'VISSIM Travel Time Outputs'!$B:$B,BG$9)),"-")</f>
        <v>-</v>
      </c>
      <c r="BH101" s="34" t="str">
        <f>IFERROR(TIME(0,0,AVERAGEIFS('VISSIM Travel Time Outputs'!$J:$J,'VISSIM Travel Time Outputs'!$D:$D,$D101,'VISSIM Travel Time Outputs'!$A:$A,"AVG",'VISSIM Travel Time Outputs'!$B:$B,BH$9)),"-")</f>
        <v>-</v>
      </c>
      <c r="BI101" s="34" t="str">
        <f>IFERROR(TIME(0,0,AVERAGEIFS('VISSIM Travel Time Outputs'!$J:$J,'VISSIM Travel Time Outputs'!$D:$D,$D101,'VISSIM Travel Time Outputs'!$A:$A,"AVG",'VISSIM Travel Time Outputs'!$B:$B,BI$9)),"-")</f>
        <v>-</v>
      </c>
      <c r="BJ101" s="34" t="str">
        <f>IFERROR(TIME(0,0,AVERAGEIFS('VISSIM Travel Time Outputs'!$J:$J,'VISSIM Travel Time Outputs'!$D:$D,$D101,'VISSIM Travel Time Outputs'!$A:$A,"AVG",'VISSIM Travel Time Outputs'!$B:$B,BJ$9)),"-")</f>
        <v>-</v>
      </c>
      <c r="BK101" s="134" t="str">
        <f>IFERROR(TIME(0,0,AVERAGEIFS('VISSIM Travel Time Outputs'!$J:$J,'VISSIM Travel Time Outputs'!$D:$D,$D101,'VISSIM Travel Time Outputs'!$A:$A,"AVG",'VISSIM Travel Time Outputs'!$B:$B,BK$9)),"-")</f>
        <v>-</v>
      </c>
      <c r="BL101" s="126"/>
      <c r="BM101" s="323" t="str">
        <f>IFERROR(AVERAGEIFS('VISSIM Travel Time Outputs'!$G:$G,'VISSIM Travel Time Outputs'!$D:$D,$D101,'VISSIM Travel Time Outputs'!$A:$A,"AVG",'VISSIM Travel Time Outputs'!$B:$B,BM$9),"-")</f>
        <v>-</v>
      </c>
      <c r="BN101" s="324" t="str">
        <f>IFERROR(AVERAGEIFS('VISSIM Travel Time Outputs'!$G:$G,'VISSIM Travel Time Outputs'!$D:$D,$D101,'VISSIM Travel Time Outputs'!$A:$A,"AVG",'VISSIM Travel Time Outputs'!$B:$B,BN$9),"-")</f>
        <v>-</v>
      </c>
      <c r="BO101" s="324" t="str">
        <f>IFERROR(AVERAGEIFS('VISSIM Travel Time Outputs'!$G:$G,'VISSIM Travel Time Outputs'!$D:$D,$D101,'VISSIM Travel Time Outputs'!$A:$A,"AVG",'VISSIM Travel Time Outputs'!$B:$B,BO$9),"-")</f>
        <v>-</v>
      </c>
      <c r="BP101" s="324" t="str">
        <f>IFERROR(AVERAGEIFS('VISSIM Travel Time Outputs'!$G:$G,'VISSIM Travel Time Outputs'!$D:$D,$D101,'VISSIM Travel Time Outputs'!$A:$A,"AVG",'VISSIM Travel Time Outputs'!$B:$B,BP$9),"-")</f>
        <v>-</v>
      </c>
      <c r="BQ101" s="324" t="str">
        <f>IFERROR(AVERAGEIFS('VISSIM Travel Time Outputs'!$G:$G,'VISSIM Travel Time Outputs'!$D:$D,$D101,'VISSIM Travel Time Outputs'!$A:$A,"AVG",'VISSIM Travel Time Outputs'!$B:$B,BQ$9),"-")</f>
        <v>-</v>
      </c>
      <c r="BR101" s="324" t="str">
        <f>IFERROR(AVERAGEIFS('VISSIM Travel Time Outputs'!$G:$G,'VISSIM Travel Time Outputs'!$D:$D,$D101,'VISSIM Travel Time Outputs'!$A:$A,"AVG",'VISSIM Travel Time Outputs'!$B:$B,BR$9),"-")</f>
        <v>-</v>
      </c>
      <c r="BS101" s="324" t="str">
        <f>IFERROR(AVERAGEIFS('VISSIM Travel Time Outputs'!$G:$G,'VISSIM Travel Time Outputs'!$D:$D,$D101,'VISSIM Travel Time Outputs'!$A:$A,"AVG",'VISSIM Travel Time Outputs'!$B:$B,BS$9),"-")</f>
        <v>-</v>
      </c>
      <c r="BT101" s="324" t="str">
        <f>IFERROR(AVERAGEIFS('VISSIM Travel Time Outputs'!$G:$G,'VISSIM Travel Time Outputs'!$D:$D,$D101,'VISSIM Travel Time Outputs'!$A:$A,"AVG",'VISSIM Travel Time Outputs'!$B:$B,BT$9),"-")</f>
        <v>-</v>
      </c>
      <c r="BU101" s="324" t="str">
        <f>IFERROR(AVERAGEIFS('VISSIM Travel Time Outputs'!$G:$G,'VISSIM Travel Time Outputs'!$D:$D,$D101,'VISSIM Travel Time Outputs'!$A:$A,"AVG",'VISSIM Travel Time Outputs'!$B:$B,BU$9),"-")</f>
        <v>-</v>
      </c>
      <c r="BV101" s="324" t="str">
        <f>IFERROR(AVERAGEIFS('VISSIM Travel Time Outputs'!$G:$G,'VISSIM Travel Time Outputs'!$D:$D,$D101,'VISSIM Travel Time Outputs'!$A:$A,"AVG",'VISSIM Travel Time Outputs'!$B:$B,BV$9),"-")</f>
        <v>-</v>
      </c>
      <c r="BW101" s="324" t="str">
        <f>IFERROR(AVERAGEIFS('VISSIM Travel Time Outputs'!$G:$G,'VISSIM Travel Time Outputs'!$D:$D,$D101,'VISSIM Travel Time Outputs'!$A:$A,"AVG",'VISSIM Travel Time Outputs'!$B:$B,BW$9),"-")</f>
        <v>-</v>
      </c>
      <c r="BX101" s="324" t="str">
        <f>IFERROR(AVERAGEIFS('VISSIM Travel Time Outputs'!$G:$G,'VISSIM Travel Time Outputs'!$D:$D,$D101,'VISSIM Travel Time Outputs'!$A:$A,"AVG",'VISSIM Travel Time Outputs'!$B:$B,BX$9),"-")</f>
        <v>-</v>
      </c>
      <c r="BY101" s="324" t="str">
        <f>IFERROR(AVERAGEIFS('VISSIM Travel Time Outputs'!$G:$G,'VISSIM Travel Time Outputs'!$D:$D,$D101,'VISSIM Travel Time Outputs'!$A:$A,"AVG",'VISSIM Travel Time Outputs'!$B:$B,BY$9),"-")</f>
        <v>-</v>
      </c>
      <c r="BZ101" s="324" t="str">
        <f>IFERROR(AVERAGEIFS('VISSIM Travel Time Outputs'!$G:$G,'VISSIM Travel Time Outputs'!$D:$D,$D101,'VISSIM Travel Time Outputs'!$A:$A,"AVG",'VISSIM Travel Time Outputs'!$B:$B,BZ$9),"-")</f>
        <v>-</v>
      </c>
      <c r="CA101" s="324" t="str">
        <f>IFERROR(AVERAGEIFS('VISSIM Travel Time Outputs'!$G:$G,'VISSIM Travel Time Outputs'!$D:$D,$D101,'VISSIM Travel Time Outputs'!$A:$A,"AVG",'VISSIM Travel Time Outputs'!$B:$B,CA$9),"-")</f>
        <v>-</v>
      </c>
      <c r="CB101" s="325" t="str">
        <f>IFERROR(AVERAGEIFS('VISSIM Travel Time Outputs'!$G:$G,'VISSIM Travel Time Outputs'!$D:$D,$D101,'VISSIM Travel Time Outputs'!$A:$A,"AVG",'VISSIM Travel Time Outputs'!$B:$B,CB$9),"-")</f>
        <v>-</v>
      </c>
      <c r="CC101" s="254"/>
      <c r="CD101" s="209" t="str">
        <f t="shared" si="38"/>
        <v>--</v>
      </c>
      <c r="CE101" s="354" t="str">
        <f t="shared" si="39"/>
        <v>--</v>
      </c>
      <c r="CF101" s="325">
        <f t="shared" si="40"/>
        <v>0</v>
      </c>
      <c r="CG101" s="331"/>
      <c r="CH101" s="209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134"/>
      <c r="CX101" s="331"/>
      <c r="CY101" s="323"/>
      <c r="CZ101" s="324"/>
      <c r="DA101" s="324"/>
      <c r="DB101" s="324"/>
      <c r="DC101" s="324"/>
      <c r="DD101" s="324"/>
      <c r="DE101" s="324"/>
      <c r="DF101" s="324"/>
      <c r="DG101" s="324"/>
      <c r="DH101" s="324"/>
      <c r="DI101" s="324"/>
      <c r="DJ101" s="324"/>
      <c r="DK101" s="324"/>
      <c r="DL101" s="324"/>
      <c r="DM101" s="324"/>
      <c r="DN101" s="325"/>
      <c r="DO101" s="331"/>
      <c r="DP101" s="209" t="str">
        <f t="shared" si="41"/>
        <v>--</v>
      </c>
      <c r="DQ101" s="354" t="str">
        <f t="shared" si="42"/>
        <v>--</v>
      </c>
      <c r="DR101" s="325">
        <f t="shared" si="43"/>
        <v>0</v>
      </c>
      <c r="DS101" s="255"/>
      <c r="DT101" s="209" t="str">
        <f>IFERROR(TIME(0,0,AVERAGEIFS('VISSIM Travel Time Outputs'!$K:$K,'VISSIM Travel Time Outputs'!$D:$D,$D101,'VISSIM Travel Time Outputs'!$A:$A,"AVG",'VISSIM Travel Time Outputs'!$B:$B,DT$9)),"-")</f>
        <v>-</v>
      </c>
      <c r="DU101" s="34" t="str">
        <f>IFERROR(TIME(0,0,AVERAGEIFS('VISSIM Travel Time Outputs'!$K:$K,'VISSIM Travel Time Outputs'!$D:$D,$D101,'VISSIM Travel Time Outputs'!$A:$A,"AVG",'VISSIM Travel Time Outputs'!$B:$B,DU$9)),"-")</f>
        <v>-</v>
      </c>
      <c r="DV101" s="34" t="str">
        <f>IFERROR(TIME(0,0,AVERAGEIFS('VISSIM Travel Time Outputs'!$K:$K,'VISSIM Travel Time Outputs'!$D:$D,$D101,'VISSIM Travel Time Outputs'!$A:$A,"AVG",'VISSIM Travel Time Outputs'!$B:$B,DV$9)),"-")</f>
        <v>-</v>
      </c>
      <c r="DW101" s="34" t="str">
        <f>IFERROR(TIME(0,0,AVERAGEIFS('VISSIM Travel Time Outputs'!$K:$K,'VISSIM Travel Time Outputs'!$D:$D,$D101,'VISSIM Travel Time Outputs'!$A:$A,"AVG",'VISSIM Travel Time Outputs'!$B:$B,DW$9)),"-")</f>
        <v>-</v>
      </c>
      <c r="DX101" s="34" t="str">
        <f>IFERROR(TIME(0,0,AVERAGEIFS('VISSIM Travel Time Outputs'!$K:$K,'VISSIM Travel Time Outputs'!$D:$D,$D101,'VISSIM Travel Time Outputs'!$A:$A,"AVG",'VISSIM Travel Time Outputs'!$B:$B,DX$9)),"-")</f>
        <v>-</v>
      </c>
      <c r="DY101" s="34" t="str">
        <f>IFERROR(TIME(0,0,AVERAGEIFS('VISSIM Travel Time Outputs'!$K:$K,'VISSIM Travel Time Outputs'!$D:$D,$D101,'VISSIM Travel Time Outputs'!$A:$A,"AVG",'VISSIM Travel Time Outputs'!$B:$B,DY$9)),"-")</f>
        <v>-</v>
      </c>
      <c r="DZ101" s="34" t="str">
        <f>IFERROR(TIME(0,0,AVERAGEIFS('VISSIM Travel Time Outputs'!$K:$K,'VISSIM Travel Time Outputs'!$D:$D,$D101,'VISSIM Travel Time Outputs'!$A:$A,"AVG",'VISSIM Travel Time Outputs'!$B:$B,DZ$9)),"-")</f>
        <v>-</v>
      </c>
      <c r="EA101" s="34" t="str">
        <f>IFERROR(TIME(0,0,AVERAGEIFS('VISSIM Travel Time Outputs'!$K:$K,'VISSIM Travel Time Outputs'!$D:$D,$D101,'VISSIM Travel Time Outputs'!$A:$A,"AVG",'VISSIM Travel Time Outputs'!$B:$B,EA$9)),"-")</f>
        <v>-</v>
      </c>
      <c r="EB101" s="34" t="str">
        <f>IFERROR(TIME(0,0,AVERAGEIFS('VISSIM Travel Time Outputs'!$K:$K,'VISSIM Travel Time Outputs'!$D:$D,$D101,'VISSIM Travel Time Outputs'!$A:$A,"AVG",'VISSIM Travel Time Outputs'!$B:$B,EB$9)),"-")</f>
        <v>-</v>
      </c>
      <c r="EC101" s="34" t="str">
        <f>IFERROR(TIME(0,0,AVERAGEIFS('VISSIM Travel Time Outputs'!$K:$K,'VISSIM Travel Time Outputs'!$D:$D,$D101,'VISSIM Travel Time Outputs'!$A:$A,"AVG",'VISSIM Travel Time Outputs'!$B:$B,EC$9)),"-")</f>
        <v>-</v>
      </c>
      <c r="ED101" s="34" t="str">
        <f>IFERROR(TIME(0,0,AVERAGEIFS('VISSIM Travel Time Outputs'!$K:$K,'VISSIM Travel Time Outputs'!$D:$D,$D101,'VISSIM Travel Time Outputs'!$A:$A,"AVG",'VISSIM Travel Time Outputs'!$B:$B,ED$9)),"-")</f>
        <v>-</v>
      </c>
      <c r="EE101" s="34" t="str">
        <f>IFERROR(TIME(0,0,AVERAGEIFS('VISSIM Travel Time Outputs'!$K:$K,'VISSIM Travel Time Outputs'!$D:$D,$D101,'VISSIM Travel Time Outputs'!$A:$A,"AVG",'VISSIM Travel Time Outputs'!$B:$B,EE$9)),"-")</f>
        <v>-</v>
      </c>
      <c r="EF101" s="34" t="str">
        <f>IFERROR(TIME(0,0,AVERAGEIFS('VISSIM Travel Time Outputs'!$K:$K,'VISSIM Travel Time Outputs'!$D:$D,$D101,'VISSIM Travel Time Outputs'!$A:$A,"AVG",'VISSIM Travel Time Outputs'!$B:$B,EF$9)),"-")</f>
        <v>-</v>
      </c>
      <c r="EG101" s="34" t="str">
        <f>IFERROR(TIME(0,0,AVERAGEIFS('VISSIM Travel Time Outputs'!$K:$K,'VISSIM Travel Time Outputs'!$D:$D,$D101,'VISSIM Travel Time Outputs'!$A:$A,"AVG",'VISSIM Travel Time Outputs'!$B:$B,EG$9)),"-")</f>
        <v>-</v>
      </c>
      <c r="EH101" s="34" t="str">
        <f>IFERROR(TIME(0,0,AVERAGEIFS('VISSIM Travel Time Outputs'!$K:$K,'VISSIM Travel Time Outputs'!$D:$D,$D101,'VISSIM Travel Time Outputs'!$A:$A,"AVG",'VISSIM Travel Time Outputs'!$B:$B,EH$9)),"-")</f>
        <v>-</v>
      </c>
      <c r="EI101" s="134" t="str">
        <f>IFERROR(TIME(0,0,AVERAGEIFS('VISSIM Travel Time Outputs'!$K:$K,'VISSIM Travel Time Outputs'!$D:$D,$D101,'VISSIM Travel Time Outputs'!$A:$A,"AVG",'VISSIM Travel Time Outputs'!$B:$B,EI$9)),"-")</f>
        <v>-</v>
      </c>
      <c r="EJ101" s="126"/>
      <c r="EK101" s="323" t="str">
        <f>IFERROR(AVERAGEIFS('VISSIM Travel Time Outputs'!$H:$H,'VISSIM Travel Time Outputs'!$D:$D,$D101,'VISSIM Travel Time Outputs'!$A:$A,"AVG",'VISSIM Travel Time Outputs'!$B:$B,EK$9),"-")</f>
        <v>-</v>
      </c>
      <c r="EL101" s="324" t="str">
        <f>IFERROR(AVERAGEIFS('VISSIM Travel Time Outputs'!$H:$H,'VISSIM Travel Time Outputs'!$D:$D,$D101,'VISSIM Travel Time Outputs'!$A:$A,"AVG",'VISSIM Travel Time Outputs'!$B:$B,EL$9),"-")</f>
        <v>-</v>
      </c>
      <c r="EM101" s="324" t="str">
        <f>IFERROR(AVERAGEIFS('VISSIM Travel Time Outputs'!$H:$H,'VISSIM Travel Time Outputs'!$D:$D,$D101,'VISSIM Travel Time Outputs'!$A:$A,"AVG",'VISSIM Travel Time Outputs'!$B:$B,EM$9),"-")</f>
        <v>-</v>
      </c>
      <c r="EN101" s="324" t="str">
        <f>IFERROR(AVERAGEIFS('VISSIM Travel Time Outputs'!$H:$H,'VISSIM Travel Time Outputs'!$D:$D,$D101,'VISSIM Travel Time Outputs'!$A:$A,"AVG",'VISSIM Travel Time Outputs'!$B:$B,EN$9),"-")</f>
        <v>-</v>
      </c>
      <c r="EO101" s="324" t="str">
        <f>IFERROR(AVERAGEIFS('VISSIM Travel Time Outputs'!$H:$H,'VISSIM Travel Time Outputs'!$D:$D,$D101,'VISSIM Travel Time Outputs'!$A:$A,"AVG",'VISSIM Travel Time Outputs'!$B:$B,EO$9),"-")</f>
        <v>-</v>
      </c>
      <c r="EP101" s="324" t="str">
        <f>IFERROR(AVERAGEIFS('VISSIM Travel Time Outputs'!$H:$H,'VISSIM Travel Time Outputs'!$D:$D,$D101,'VISSIM Travel Time Outputs'!$A:$A,"AVG",'VISSIM Travel Time Outputs'!$B:$B,EP$9),"-")</f>
        <v>-</v>
      </c>
      <c r="EQ101" s="324" t="str">
        <f>IFERROR(AVERAGEIFS('VISSIM Travel Time Outputs'!$H:$H,'VISSIM Travel Time Outputs'!$D:$D,$D101,'VISSIM Travel Time Outputs'!$A:$A,"AVG",'VISSIM Travel Time Outputs'!$B:$B,EQ$9),"-")</f>
        <v>-</v>
      </c>
      <c r="ER101" s="324" t="str">
        <f>IFERROR(AVERAGEIFS('VISSIM Travel Time Outputs'!$H:$H,'VISSIM Travel Time Outputs'!$D:$D,$D101,'VISSIM Travel Time Outputs'!$A:$A,"AVG",'VISSIM Travel Time Outputs'!$B:$B,ER$9),"-")</f>
        <v>-</v>
      </c>
      <c r="ES101" s="324" t="str">
        <f>IFERROR(AVERAGEIFS('VISSIM Travel Time Outputs'!$H:$H,'VISSIM Travel Time Outputs'!$D:$D,$D101,'VISSIM Travel Time Outputs'!$A:$A,"AVG",'VISSIM Travel Time Outputs'!$B:$B,ES$9),"-")</f>
        <v>-</v>
      </c>
      <c r="ET101" s="324" t="str">
        <f>IFERROR(AVERAGEIFS('VISSIM Travel Time Outputs'!$H:$H,'VISSIM Travel Time Outputs'!$D:$D,$D101,'VISSIM Travel Time Outputs'!$A:$A,"AVG",'VISSIM Travel Time Outputs'!$B:$B,ET$9),"-")</f>
        <v>-</v>
      </c>
      <c r="EU101" s="324" t="str">
        <f>IFERROR(AVERAGEIFS('VISSIM Travel Time Outputs'!$H:$H,'VISSIM Travel Time Outputs'!$D:$D,$D101,'VISSIM Travel Time Outputs'!$A:$A,"AVG",'VISSIM Travel Time Outputs'!$B:$B,EU$9),"-")</f>
        <v>-</v>
      </c>
      <c r="EV101" s="324" t="str">
        <f>IFERROR(AVERAGEIFS('VISSIM Travel Time Outputs'!$H:$H,'VISSIM Travel Time Outputs'!$D:$D,$D101,'VISSIM Travel Time Outputs'!$A:$A,"AVG",'VISSIM Travel Time Outputs'!$B:$B,EV$9),"-")</f>
        <v>-</v>
      </c>
      <c r="EW101" s="324" t="str">
        <f>IFERROR(AVERAGEIFS('VISSIM Travel Time Outputs'!$H:$H,'VISSIM Travel Time Outputs'!$D:$D,$D101,'VISSIM Travel Time Outputs'!$A:$A,"AVG",'VISSIM Travel Time Outputs'!$B:$B,EW$9),"-")</f>
        <v>-</v>
      </c>
      <c r="EX101" s="324" t="str">
        <f>IFERROR(AVERAGEIFS('VISSIM Travel Time Outputs'!$H:$H,'VISSIM Travel Time Outputs'!$D:$D,$D101,'VISSIM Travel Time Outputs'!$A:$A,"AVG",'VISSIM Travel Time Outputs'!$B:$B,EX$9),"-")</f>
        <v>-</v>
      </c>
      <c r="EY101" s="324" t="str">
        <f>IFERROR(AVERAGEIFS('VISSIM Travel Time Outputs'!$H:$H,'VISSIM Travel Time Outputs'!$D:$D,$D101,'VISSIM Travel Time Outputs'!$A:$A,"AVG",'VISSIM Travel Time Outputs'!$B:$B,EY$9),"-")</f>
        <v>-</v>
      </c>
      <c r="EZ101" s="325" t="str">
        <f>IFERROR(AVERAGEIFS('VISSIM Travel Time Outputs'!$H:$H,'VISSIM Travel Time Outputs'!$D:$D,$D101,'VISSIM Travel Time Outputs'!$A:$A,"AVG",'VISSIM Travel Time Outputs'!$B:$B,EZ$9),"-")</f>
        <v>-</v>
      </c>
      <c r="FA101" s="254"/>
      <c r="FB101" s="209" t="str">
        <f t="shared" si="44"/>
        <v>--</v>
      </c>
      <c r="FC101" s="354" t="str">
        <f t="shared" si="45"/>
        <v>--</v>
      </c>
      <c r="FD101" s="325">
        <f t="shared" si="46"/>
        <v>0</v>
      </c>
      <c r="FE101" s="331"/>
      <c r="FF101" s="209" t="str">
        <f>IFERROR(GETPIVOTDATA("Average of TRAVTM(40)",#REF!,"TIMEINT",FF$9,"VEHICLETRAVELTIMEMEASUREMENT",$D101)/3600/24,"--")</f>
        <v>--</v>
      </c>
      <c r="FG101" s="34" t="str">
        <f>IFERROR(GETPIVOTDATA("Average of TRAVTM(40)",#REF!,"TIMEINT",FG$9,"VEHICLETRAVELTIMEMEASUREMENT",$D101)/3600/24,"--")</f>
        <v>--</v>
      </c>
      <c r="FH101" s="34" t="str">
        <f>IFERROR(GETPIVOTDATA("Average of TRAVTM(40)",#REF!,"TIMEINT",FH$9,"VEHICLETRAVELTIMEMEASUREMENT",$D101)/3600/24,"--")</f>
        <v>--</v>
      </c>
      <c r="FI101" s="34" t="str">
        <f>IFERROR(GETPIVOTDATA("Average of TRAVTM(40)",#REF!,"TIMEINT",FI$9,"VEHICLETRAVELTIMEMEASUREMENT",$D101)/3600/24,"--")</f>
        <v>--</v>
      </c>
      <c r="FJ101" s="34" t="str">
        <f>IFERROR(GETPIVOTDATA("Average of TRAVTM(40)",#REF!,"TIMEINT",FJ$9,"VEHICLETRAVELTIMEMEASUREMENT",$D101)/3600/24,"--")</f>
        <v>--</v>
      </c>
      <c r="FK101" s="34" t="str">
        <f>IFERROR(GETPIVOTDATA("Average of TRAVTM(40)",#REF!,"TIMEINT",FK$9,"VEHICLETRAVELTIMEMEASUREMENT",$D101)/3600/24,"--")</f>
        <v>--</v>
      </c>
      <c r="FL101" s="34" t="str">
        <f>IFERROR(GETPIVOTDATA("Average of TRAVTM(40)",#REF!,"TIMEINT",FL$9,"VEHICLETRAVELTIMEMEASUREMENT",$D101)/3600/24,"--")</f>
        <v>--</v>
      </c>
      <c r="FM101" s="34" t="str">
        <f>IFERROR(GETPIVOTDATA("Average of TRAVTM(40)",#REF!,"TIMEINT",FM$9,"VEHICLETRAVELTIMEMEASUREMENT",$D101)/3600/24,"--")</f>
        <v>--</v>
      </c>
      <c r="FN101" s="34" t="str">
        <f>IFERROR(GETPIVOTDATA("Average of TRAVTM(40)",#REF!,"TIMEINT",FN$9,"VEHICLETRAVELTIMEMEASUREMENT",$D101)/3600/24,"--")</f>
        <v>--</v>
      </c>
      <c r="FO101" s="34" t="str">
        <f>IFERROR(GETPIVOTDATA("Average of TRAVTM(40)",#REF!,"TIMEINT",FO$9,"VEHICLETRAVELTIMEMEASUREMENT",$D101)/3600/24,"--")</f>
        <v>--</v>
      </c>
      <c r="FP101" s="34" t="str">
        <f>IFERROR(GETPIVOTDATA("Average of TRAVTM(40)",#REF!,"TIMEINT",FP$9,"VEHICLETRAVELTIMEMEASUREMENT",$D101)/3600/24,"--")</f>
        <v>--</v>
      </c>
      <c r="FQ101" s="34" t="str">
        <f>IFERROR(GETPIVOTDATA("Average of TRAVTM(40)",#REF!,"TIMEINT",FQ$9,"VEHICLETRAVELTIMEMEASUREMENT",$D101)/3600/24,"--")</f>
        <v>--</v>
      </c>
      <c r="FR101" s="34" t="str">
        <f>IFERROR(GETPIVOTDATA("Average of TRAVTM(40)",#REF!,"TIMEINT",FR$9,"VEHICLETRAVELTIMEMEASUREMENT",$D101)/3600/24,"--")</f>
        <v>--</v>
      </c>
      <c r="FS101" s="34" t="str">
        <f>IFERROR(GETPIVOTDATA("Average of TRAVTM(40)",#REF!,"TIMEINT",FS$9,"VEHICLETRAVELTIMEMEASUREMENT",$D101)/3600/24,"--")</f>
        <v>--</v>
      </c>
      <c r="FT101" s="34" t="str">
        <f>IFERROR(GETPIVOTDATA("Average of TRAVTM(40)",#REF!,"TIMEINT",FT$9,"VEHICLETRAVELTIMEMEASUREMENT",$D101)/3600/24,"--")</f>
        <v>--</v>
      </c>
      <c r="FU101" s="134" t="str">
        <f>IFERROR(GETPIVOTDATA("Average of TRAVTM(40)",#REF!,"TIMEINT",FU$9,"VEHICLETRAVELTIMEMEASUREMENT",$D101)/3600/24,"--")</f>
        <v>--</v>
      </c>
      <c r="FV101" s="331"/>
      <c r="FW101" s="323" t="str">
        <f>IFERROR(GETPIVOTDATA("Average of VEHS(40)",#REF!,"TIMEINT",FW$9,"VEHICLETRAVELTIMEMEASUREMENT",$D101),"--")</f>
        <v>--</v>
      </c>
      <c r="FX101" s="324" t="str">
        <f>IFERROR(GETPIVOTDATA("Average of VEHS(40)",#REF!,"TIMEINT",FX$9,"VEHICLETRAVELTIMEMEASUREMENT",$D101),"--")</f>
        <v>--</v>
      </c>
      <c r="FY101" s="324" t="str">
        <f>IFERROR(GETPIVOTDATA("Average of VEHS(40)",#REF!,"TIMEINT",FY$9,"VEHICLETRAVELTIMEMEASUREMENT",$D101),"--")</f>
        <v>--</v>
      </c>
      <c r="FZ101" s="324" t="str">
        <f>IFERROR(GETPIVOTDATA("Average of VEHS(40)",#REF!,"TIMEINT",FZ$9,"VEHICLETRAVELTIMEMEASUREMENT",$D101),"--")</f>
        <v>--</v>
      </c>
      <c r="GA101" s="324" t="str">
        <f>IFERROR(GETPIVOTDATA("Average of VEHS(40)",#REF!,"TIMEINT",GA$9,"VEHICLETRAVELTIMEMEASUREMENT",$D101),"--")</f>
        <v>--</v>
      </c>
      <c r="GB101" s="324" t="str">
        <f>IFERROR(GETPIVOTDATA("Average of VEHS(40)",#REF!,"TIMEINT",GB$9,"VEHICLETRAVELTIMEMEASUREMENT",$D101),"--")</f>
        <v>--</v>
      </c>
      <c r="GC101" s="324" t="str">
        <f>IFERROR(GETPIVOTDATA("Average of VEHS(40)",#REF!,"TIMEINT",GC$9,"VEHICLETRAVELTIMEMEASUREMENT",$D101),"--")</f>
        <v>--</v>
      </c>
      <c r="GD101" s="324" t="str">
        <f>IFERROR(GETPIVOTDATA("Average of VEHS(40)",#REF!,"TIMEINT",GD$9,"VEHICLETRAVELTIMEMEASUREMENT",$D101),"--")</f>
        <v>--</v>
      </c>
      <c r="GE101" s="324" t="str">
        <f>IFERROR(GETPIVOTDATA("Average of VEHS(40)",#REF!,"TIMEINT",GE$9,"VEHICLETRAVELTIMEMEASUREMENT",$D101),"--")</f>
        <v>--</v>
      </c>
      <c r="GF101" s="324" t="str">
        <f>IFERROR(GETPIVOTDATA("Average of VEHS(40)",#REF!,"TIMEINT",GF$9,"VEHICLETRAVELTIMEMEASUREMENT",$D101),"--")</f>
        <v>--</v>
      </c>
      <c r="GG101" s="324" t="str">
        <f>IFERROR(GETPIVOTDATA("Average of VEHS(40)",#REF!,"TIMEINT",GG$9,"VEHICLETRAVELTIMEMEASUREMENT",$D101),"--")</f>
        <v>--</v>
      </c>
      <c r="GH101" s="324" t="str">
        <f>IFERROR(GETPIVOTDATA("Average of VEHS(40)",#REF!,"TIMEINT",GH$9,"VEHICLETRAVELTIMEMEASUREMENT",$D101),"--")</f>
        <v>--</v>
      </c>
      <c r="GI101" s="324" t="str">
        <f>IFERROR(GETPIVOTDATA("Average of VEHS(40)",#REF!,"TIMEINT",GI$9,"VEHICLETRAVELTIMEMEASUREMENT",$D101),"--")</f>
        <v>--</v>
      </c>
      <c r="GJ101" s="324" t="str">
        <f>IFERROR(GETPIVOTDATA("Average of VEHS(40)",#REF!,"TIMEINT",GJ$9,"VEHICLETRAVELTIMEMEASUREMENT",$D101),"--")</f>
        <v>--</v>
      </c>
      <c r="GK101" s="324" t="str">
        <f>IFERROR(GETPIVOTDATA("Average of VEHS(40)",#REF!,"TIMEINT",GK$9,"VEHICLETRAVELTIMEMEASUREMENT",$D101),"--")</f>
        <v>--</v>
      </c>
      <c r="GL101" s="325" t="str">
        <f>IFERROR(GETPIVOTDATA("Average of VEHS(40)",#REF!,"TIMEINT",GL$9,"VEHICLETRAVELTIMEMEASUREMENT",$D101),"--")</f>
        <v>--</v>
      </c>
      <c r="GM101" s="331"/>
      <c r="GN101" s="209" t="str">
        <f t="shared" si="47"/>
        <v>--</v>
      </c>
      <c r="GO101" s="354" t="str">
        <f t="shared" si="48"/>
        <v>--</v>
      </c>
      <c r="GP101" s="325">
        <f t="shared" si="49"/>
        <v>0</v>
      </c>
      <c r="GQ101" s="331"/>
      <c r="GR101" s="209" t="str">
        <f>IFERROR(GETPIVOTDATA("Average of TRAVTM(60)",#REF!,"TIMEINT",GR$9,"VEHICLETRAVELTIMEMEASUREMENT",$D101)/3600/24,"--")</f>
        <v>--</v>
      </c>
      <c r="GS101" s="34" t="str">
        <f>IFERROR(GETPIVOTDATA("Average of TRAVTM(60)",#REF!,"TIMEINT",GS$9,"VEHICLETRAVELTIMEMEASUREMENT",$D101)/3600/24,"--")</f>
        <v>--</v>
      </c>
      <c r="GT101" s="34" t="str">
        <f>IFERROR(GETPIVOTDATA("Average of TRAVTM(60)",#REF!,"TIMEINT",GT$9,"VEHICLETRAVELTIMEMEASUREMENT",$D101)/3600/24,"--")</f>
        <v>--</v>
      </c>
      <c r="GU101" s="34" t="str">
        <f>IFERROR(GETPIVOTDATA("Average of TRAVTM(60)",#REF!,"TIMEINT",GU$9,"VEHICLETRAVELTIMEMEASUREMENT",$D101)/3600/24,"--")</f>
        <v>--</v>
      </c>
      <c r="GV101" s="34" t="str">
        <f>IFERROR(GETPIVOTDATA("Average of TRAVTM(60)",#REF!,"TIMEINT",GV$9,"VEHICLETRAVELTIMEMEASUREMENT",$D101)/3600/24,"--")</f>
        <v>--</v>
      </c>
      <c r="GW101" s="34" t="str">
        <f>IFERROR(GETPIVOTDATA("Average of TRAVTM(60)",#REF!,"TIMEINT",GW$9,"VEHICLETRAVELTIMEMEASUREMENT",$D101)/3600/24,"--")</f>
        <v>--</v>
      </c>
      <c r="GX101" s="34" t="str">
        <f>IFERROR(GETPIVOTDATA("Average of TRAVTM(60)",#REF!,"TIMEINT",GX$9,"VEHICLETRAVELTIMEMEASUREMENT",$D101)/3600/24,"--")</f>
        <v>--</v>
      </c>
      <c r="GY101" s="34" t="str">
        <f>IFERROR(GETPIVOTDATA("Average of TRAVTM(60)",#REF!,"TIMEINT",GY$9,"VEHICLETRAVELTIMEMEASUREMENT",$D101)/3600/24,"--")</f>
        <v>--</v>
      </c>
      <c r="GZ101" s="34" t="str">
        <f>IFERROR(GETPIVOTDATA("Average of TRAVTM(60)",#REF!,"TIMEINT",GZ$9,"VEHICLETRAVELTIMEMEASUREMENT",$D101)/3600/24,"--")</f>
        <v>--</v>
      </c>
      <c r="HA101" s="34" t="str">
        <f>IFERROR(GETPIVOTDATA("Average of TRAVTM(60)",#REF!,"TIMEINT",HA$9,"VEHICLETRAVELTIMEMEASUREMENT",$D101)/3600/24,"--")</f>
        <v>--</v>
      </c>
      <c r="HB101" s="34" t="str">
        <f>IFERROR(GETPIVOTDATA("Average of TRAVTM(60)",#REF!,"TIMEINT",HB$9,"VEHICLETRAVELTIMEMEASUREMENT",$D101)/3600/24,"--")</f>
        <v>--</v>
      </c>
      <c r="HC101" s="34" t="str">
        <f>IFERROR(GETPIVOTDATA("Average of TRAVTM(60)",#REF!,"TIMEINT",HC$9,"VEHICLETRAVELTIMEMEASUREMENT",$D101)/3600/24,"--")</f>
        <v>--</v>
      </c>
      <c r="HD101" s="34" t="str">
        <f>IFERROR(GETPIVOTDATA("Average of TRAVTM(60)",#REF!,"TIMEINT",HD$9,"VEHICLETRAVELTIMEMEASUREMENT",$D101)/3600/24,"--")</f>
        <v>--</v>
      </c>
      <c r="HE101" s="34" t="str">
        <f>IFERROR(GETPIVOTDATA("Average of TRAVTM(60)",#REF!,"TIMEINT",HE$9,"VEHICLETRAVELTIMEMEASUREMENT",$D101)/3600/24,"--")</f>
        <v>--</v>
      </c>
      <c r="HF101" s="34" t="str">
        <f>IFERROR(GETPIVOTDATA("Average of TRAVTM(60)",#REF!,"TIMEINT",HF$9,"VEHICLETRAVELTIMEMEASUREMENT",$D101)/3600/24,"--")</f>
        <v>--</v>
      </c>
      <c r="HG101" s="134" t="str">
        <f>IFERROR(GETPIVOTDATA("Average of TRAVTM(60)",#REF!,"TIMEINT",HG$9,"VEHICLETRAVELTIMEMEASUREMENT",$D101)/3600/24,"--")</f>
        <v>--</v>
      </c>
      <c r="HH101" s="331"/>
      <c r="HI101" s="323" t="str">
        <f>IFERROR(GETPIVOTDATA("Average of VEHS(60)",#REF!,"TIMEINT",HI$9,"VEHICLETRAVELTIMEMEASUREMENT",$D101),"--")</f>
        <v>--</v>
      </c>
      <c r="HJ101" s="324" t="str">
        <f>IFERROR(GETPIVOTDATA("Average of VEHS(60)",#REF!,"TIMEINT",HJ$9,"VEHICLETRAVELTIMEMEASUREMENT",$D101),"--")</f>
        <v>--</v>
      </c>
      <c r="HK101" s="324" t="str">
        <f>IFERROR(GETPIVOTDATA("Average of VEHS(60)",#REF!,"TIMEINT",HK$9,"VEHICLETRAVELTIMEMEASUREMENT",$D101),"--")</f>
        <v>--</v>
      </c>
      <c r="HL101" s="324" t="str">
        <f>IFERROR(GETPIVOTDATA("Average of VEHS(60)",#REF!,"TIMEINT",HL$9,"VEHICLETRAVELTIMEMEASUREMENT",$D101),"--")</f>
        <v>--</v>
      </c>
      <c r="HM101" s="324" t="str">
        <f>IFERROR(GETPIVOTDATA("Average of VEHS(60)",#REF!,"TIMEINT",HM$9,"VEHICLETRAVELTIMEMEASUREMENT",$D101),"--")</f>
        <v>--</v>
      </c>
      <c r="HN101" s="324" t="str">
        <f>IFERROR(GETPIVOTDATA("Average of VEHS(60)",#REF!,"TIMEINT",HN$9,"VEHICLETRAVELTIMEMEASUREMENT",$D101),"--")</f>
        <v>--</v>
      </c>
      <c r="HO101" s="324" t="str">
        <f>IFERROR(GETPIVOTDATA("Average of VEHS(60)",#REF!,"TIMEINT",HO$9,"VEHICLETRAVELTIMEMEASUREMENT",$D101),"--")</f>
        <v>--</v>
      </c>
      <c r="HP101" s="324" t="str">
        <f>IFERROR(GETPIVOTDATA("Average of VEHS(60)",#REF!,"TIMEINT",HP$9,"VEHICLETRAVELTIMEMEASUREMENT",$D101),"--")</f>
        <v>--</v>
      </c>
      <c r="HQ101" s="324" t="str">
        <f>IFERROR(GETPIVOTDATA("Average of VEHS(60)",#REF!,"TIMEINT",HQ$9,"VEHICLETRAVELTIMEMEASUREMENT",$D101),"--")</f>
        <v>--</v>
      </c>
      <c r="HR101" s="324" t="str">
        <f>IFERROR(GETPIVOTDATA("Average of VEHS(60)",#REF!,"TIMEINT",HR$9,"VEHICLETRAVELTIMEMEASUREMENT",$D101),"--")</f>
        <v>--</v>
      </c>
      <c r="HS101" s="324" t="str">
        <f>IFERROR(GETPIVOTDATA("Average of VEHS(60)",#REF!,"TIMEINT",HS$9,"VEHICLETRAVELTIMEMEASUREMENT",$D101),"--")</f>
        <v>--</v>
      </c>
      <c r="HT101" s="324" t="str">
        <f>IFERROR(GETPIVOTDATA("Average of VEHS(60)",#REF!,"TIMEINT",HT$9,"VEHICLETRAVELTIMEMEASUREMENT",$D101),"--")</f>
        <v>--</v>
      </c>
      <c r="HU101" s="324" t="str">
        <f>IFERROR(GETPIVOTDATA("Average of VEHS(60)",#REF!,"TIMEINT",HU$9,"VEHICLETRAVELTIMEMEASUREMENT",$D101),"--")</f>
        <v>--</v>
      </c>
      <c r="HV101" s="324" t="str">
        <f>IFERROR(GETPIVOTDATA("Average of VEHS(60)",#REF!,"TIMEINT",HV$9,"VEHICLETRAVELTIMEMEASUREMENT",$D101),"--")</f>
        <v>--</v>
      </c>
      <c r="HW101" s="324" t="str">
        <f>IFERROR(GETPIVOTDATA("Average of VEHS(60)",#REF!,"TIMEINT",HW$9,"VEHICLETRAVELTIMEMEASUREMENT",$D101),"--")</f>
        <v>--</v>
      </c>
      <c r="HX101" s="325" t="str">
        <f>IFERROR(GETPIVOTDATA("Average of VEHS(60)",#REF!,"TIMEINT",HX$9,"VEHICLETRAVELTIMEMEASUREMENT",$D101),"--")</f>
        <v>--</v>
      </c>
      <c r="HY101" s="331"/>
      <c r="HZ101" s="209" t="str">
        <f t="shared" si="50"/>
        <v>--</v>
      </c>
      <c r="IA101" s="354" t="str">
        <f t="shared" si="51"/>
        <v>--</v>
      </c>
      <c r="IB101" s="325">
        <f t="shared" si="52"/>
        <v>0</v>
      </c>
      <c r="IC101" s="638"/>
      <c r="ID101" s="323" t="str">
        <f>IFERROR(AVERAGEIFS('VISSIM Travel Time Outputs'!#REF!,'VISSIM Travel Time Outputs'!#REF!,$D101,'VISSIM Travel Time Outputs'!#REF!,"AVG",'VISSIM Travel Time Outputs'!#REF!,ID$9),"-")</f>
        <v>-</v>
      </c>
      <c r="IE101" s="324" t="str">
        <f>IFERROR(AVERAGEIFS('VISSIM Travel Time Outputs'!#REF!,'VISSIM Travel Time Outputs'!#REF!,$D101,'VISSIM Travel Time Outputs'!#REF!,"AVG",'VISSIM Travel Time Outputs'!#REF!,IE$9),"-")</f>
        <v>-</v>
      </c>
      <c r="IF101" s="324" t="str">
        <f>IFERROR(AVERAGEIFS('VISSIM Travel Time Outputs'!#REF!,'VISSIM Travel Time Outputs'!#REF!,$D101,'VISSIM Travel Time Outputs'!#REF!,"AVG",'VISSIM Travel Time Outputs'!#REF!,IF$9),"-")</f>
        <v>-</v>
      </c>
      <c r="IG101" s="324" t="str">
        <f>IFERROR(AVERAGEIFS('VISSIM Travel Time Outputs'!#REF!,'VISSIM Travel Time Outputs'!#REF!,$D101,'VISSIM Travel Time Outputs'!#REF!,"AVG",'VISSIM Travel Time Outputs'!#REF!,IG$9),"-")</f>
        <v>-</v>
      </c>
      <c r="IH101" s="324" t="str">
        <f>IFERROR(AVERAGEIFS('VISSIM Travel Time Outputs'!#REF!,'VISSIM Travel Time Outputs'!#REF!,$D101,'VISSIM Travel Time Outputs'!#REF!,"AVG",'VISSIM Travel Time Outputs'!#REF!,IH$9),"-")</f>
        <v>-</v>
      </c>
      <c r="II101" s="324" t="str">
        <f>IFERROR(AVERAGEIFS('VISSIM Travel Time Outputs'!#REF!,'VISSIM Travel Time Outputs'!#REF!,$D101,'VISSIM Travel Time Outputs'!#REF!,"AVG",'VISSIM Travel Time Outputs'!#REF!,II$9),"-")</f>
        <v>-</v>
      </c>
      <c r="IJ101" s="324" t="str">
        <f>IFERROR(AVERAGEIFS('VISSIM Travel Time Outputs'!#REF!,'VISSIM Travel Time Outputs'!#REF!,$D101,'VISSIM Travel Time Outputs'!#REF!,"AVG",'VISSIM Travel Time Outputs'!#REF!,IJ$9),"-")</f>
        <v>-</v>
      </c>
      <c r="IK101" s="324" t="str">
        <f>IFERROR(AVERAGEIFS('VISSIM Travel Time Outputs'!#REF!,'VISSIM Travel Time Outputs'!#REF!,$D101,'VISSIM Travel Time Outputs'!#REF!,"AVG",'VISSIM Travel Time Outputs'!#REF!,IK$9),"-")</f>
        <v>-</v>
      </c>
      <c r="IL101" s="324" t="str">
        <f>IFERROR(AVERAGEIFS('VISSIM Travel Time Outputs'!#REF!,'VISSIM Travel Time Outputs'!#REF!,$D101,'VISSIM Travel Time Outputs'!#REF!,"AVG",'VISSIM Travel Time Outputs'!#REF!,IL$9),"-")</f>
        <v>-</v>
      </c>
      <c r="IM101" s="324" t="str">
        <f>IFERROR(AVERAGEIFS('VISSIM Travel Time Outputs'!#REF!,'VISSIM Travel Time Outputs'!#REF!,$D101,'VISSIM Travel Time Outputs'!#REF!,"AVG",'VISSIM Travel Time Outputs'!#REF!,IM$9),"-")</f>
        <v>-</v>
      </c>
      <c r="IN101" s="324" t="str">
        <f>IFERROR(AVERAGEIFS('VISSIM Travel Time Outputs'!#REF!,'VISSIM Travel Time Outputs'!#REF!,$D101,'VISSIM Travel Time Outputs'!#REF!,"AVG",'VISSIM Travel Time Outputs'!#REF!,IN$9),"-")</f>
        <v>-</v>
      </c>
      <c r="IO101" s="324" t="str">
        <f>IFERROR(AVERAGEIFS('VISSIM Travel Time Outputs'!#REF!,'VISSIM Travel Time Outputs'!#REF!,$D101,'VISSIM Travel Time Outputs'!#REF!,"AVG",'VISSIM Travel Time Outputs'!#REF!,IO$9),"-")</f>
        <v>-</v>
      </c>
      <c r="IP101" s="324" t="str">
        <f>IFERROR(AVERAGEIFS('VISSIM Travel Time Outputs'!#REF!,'VISSIM Travel Time Outputs'!#REF!,$D101,'VISSIM Travel Time Outputs'!#REF!,"AVG",'VISSIM Travel Time Outputs'!#REF!,IP$9),"-")</f>
        <v>-</v>
      </c>
      <c r="IQ101" s="324" t="str">
        <f>IFERROR(AVERAGEIFS('VISSIM Travel Time Outputs'!#REF!,'VISSIM Travel Time Outputs'!#REF!,$D101,'VISSIM Travel Time Outputs'!#REF!,"AVG",'VISSIM Travel Time Outputs'!#REF!,IQ$9),"-")</f>
        <v>-</v>
      </c>
      <c r="IR101" s="324" t="str">
        <f>IFERROR(AVERAGEIFS('VISSIM Travel Time Outputs'!#REF!,'VISSIM Travel Time Outputs'!#REF!,$D101,'VISSIM Travel Time Outputs'!#REF!,"AVG",'VISSIM Travel Time Outputs'!#REF!,IR$9),"-")</f>
        <v>-</v>
      </c>
      <c r="IS101" s="325" t="str">
        <f>IFERROR(AVERAGEIFS('VISSIM Travel Time Outputs'!#REF!,'VISSIM Travel Time Outputs'!#REF!,$D101,'VISSIM Travel Time Outputs'!#REF!,"AVG",'VISSIM Travel Time Outputs'!#REF!,IS$9),"-")</f>
        <v>-</v>
      </c>
      <c r="IT101" s="325" t="str">
        <f t="shared" si="53"/>
        <v>--</v>
      </c>
    </row>
    <row r="102" spans="1:254" x14ac:dyDescent="0.35">
      <c r="A102" s="252" t="str">
        <f t="shared" si="34"/>
        <v>H</v>
      </c>
      <c r="B102" s="319">
        <f t="shared" si="54"/>
        <v>93</v>
      </c>
      <c r="C102" s="413">
        <f>INDEX('Input - Travel Times'!$B$3:$AH$103,MATCH($B102,'Input - Travel Times'!$B$3:$B$103,0),MATCH(C$9,'Input - Travel Times'!$B$3:$AH$3,0))</f>
        <v>0</v>
      </c>
      <c r="D102" s="150">
        <f>INDEX('Input - Travel Times'!$B$3:$AH$103,MATCH($B102,'Input - Travel Times'!$B$3:$B$103,0),MATCH(D$9,'Input - Travel Times'!$B$3:$AH$3,0))</f>
        <v>0</v>
      </c>
      <c r="E102" s="518">
        <f>TIME(0,0,INDEX('Input - Travel Times'!$B$3:$AH$103,MATCH($B102,'Input - Travel Times'!$B$3:$B$103,0),MATCH(E$9,'Input - Travel Times'!$B$3:$AH$3,0)))</f>
        <v>0</v>
      </c>
      <c r="F102" s="518">
        <f>TIME(0,0,INDEX('Input - Travel Times'!$B$3:$AH$103,MATCH($B102,'Input - Travel Times'!$B$3:$B$103,0),MATCH(F$9,'Input - Travel Times'!$B$3:$AH$3,0)))</f>
        <v>0</v>
      </c>
      <c r="G102" s="518">
        <f>TIME(0,0,INDEX('Input - Travel Times'!$B$3:$AH$103,MATCH($B102,'Input - Travel Times'!$B$3:$B$103,0),MATCH(G$9,'Input - Travel Times'!$B$3:$AH$3,0)))</f>
        <v>0</v>
      </c>
      <c r="H102" s="518">
        <f>TIME(0,0,INDEX('Input - Travel Times'!$B$3:$AH$103,MATCH($B102,'Input - Travel Times'!$B$3:$B$103,0),MATCH(H$9,'Input - Travel Times'!$B$3:$AH$3,0)))</f>
        <v>0</v>
      </c>
      <c r="I102" s="130"/>
      <c r="J102" s="209" t="str">
        <f>IFERROR(TIME(0,0,AVERAGEIFS('VISSIM Travel Time Outputs'!$I:$I,'VISSIM Travel Time Outputs'!$D:$D,$D102,'VISSIM Travel Time Outputs'!$A:$A,"AVG",'VISSIM Travel Time Outputs'!$B:$B,J$9)),"-")</f>
        <v>-</v>
      </c>
      <c r="K102" s="34" t="str">
        <f>IFERROR(TIME(0,0,AVERAGEIFS('VISSIM Travel Time Outputs'!$I:$I,'VISSIM Travel Time Outputs'!$D:$D,$D102,'VISSIM Travel Time Outputs'!$A:$A,"AVG",'VISSIM Travel Time Outputs'!$B:$B,K$9)),"-")</f>
        <v>-</v>
      </c>
      <c r="L102" s="34" t="str">
        <f>IFERROR(TIME(0,0,AVERAGEIFS('VISSIM Travel Time Outputs'!$I:$I,'VISSIM Travel Time Outputs'!$D:$D,$D102,'VISSIM Travel Time Outputs'!$A:$A,"AVG",'VISSIM Travel Time Outputs'!$B:$B,L$9)),"-")</f>
        <v>-</v>
      </c>
      <c r="M102" s="34" t="str">
        <f>IFERROR(TIME(0,0,AVERAGEIFS('VISSIM Travel Time Outputs'!$I:$I,'VISSIM Travel Time Outputs'!$D:$D,$D102,'VISSIM Travel Time Outputs'!$A:$A,"AVG",'VISSIM Travel Time Outputs'!$B:$B,M$9)),"-")</f>
        <v>-</v>
      </c>
      <c r="N102" s="34" t="str">
        <f>IFERROR(TIME(0,0,AVERAGEIFS('VISSIM Travel Time Outputs'!$I:$I,'VISSIM Travel Time Outputs'!$D:$D,$D102,'VISSIM Travel Time Outputs'!$A:$A,"AVG",'VISSIM Travel Time Outputs'!$B:$B,N$9)),"-")</f>
        <v>-</v>
      </c>
      <c r="O102" s="34" t="str">
        <f>IFERROR(TIME(0,0,AVERAGEIFS('VISSIM Travel Time Outputs'!$I:$I,'VISSIM Travel Time Outputs'!$D:$D,$D102,'VISSIM Travel Time Outputs'!$A:$A,"AVG",'VISSIM Travel Time Outputs'!$B:$B,O$9)),"-")</f>
        <v>-</v>
      </c>
      <c r="P102" s="34" t="str">
        <f>IFERROR(TIME(0,0,AVERAGEIFS('VISSIM Travel Time Outputs'!$I:$I,'VISSIM Travel Time Outputs'!$D:$D,$D102,'VISSIM Travel Time Outputs'!$A:$A,"AVG",'VISSIM Travel Time Outputs'!$B:$B,P$9)),"-")</f>
        <v>-</v>
      </c>
      <c r="Q102" s="34" t="str">
        <f>IFERROR(TIME(0,0,AVERAGEIFS('VISSIM Travel Time Outputs'!$I:$I,'VISSIM Travel Time Outputs'!$D:$D,$D102,'VISSIM Travel Time Outputs'!$A:$A,"AVG",'VISSIM Travel Time Outputs'!$B:$B,Q$9)),"-")</f>
        <v>-</v>
      </c>
      <c r="R102" s="34" t="str">
        <f>IFERROR(TIME(0,0,AVERAGEIFS('VISSIM Travel Time Outputs'!$I:$I,'VISSIM Travel Time Outputs'!$D:$D,$D102,'VISSIM Travel Time Outputs'!$A:$A,"AVG",'VISSIM Travel Time Outputs'!$B:$B,R$9)),"-")</f>
        <v>-</v>
      </c>
      <c r="S102" s="34" t="str">
        <f>IFERROR(TIME(0,0,AVERAGEIFS('VISSIM Travel Time Outputs'!$I:$I,'VISSIM Travel Time Outputs'!$D:$D,$D102,'VISSIM Travel Time Outputs'!$A:$A,"AVG",'VISSIM Travel Time Outputs'!$B:$B,S$9)),"-")</f>
        <v>-</v>
      </c>
      <c r="T102" s="34" t="str">
        <f>IFERROR(TIME(0,0,AVERAGEIFS('VISSIM Travel Time Outputs'!$I:$I,'VISSIM Travel Time Outputs'!$D:$D,$D102,'VISSIM Travel Time Outputs'!$A:$A,"AVG",'VISSIM Travel Time Outputs'!$B:$B,T$9)),"-")</f>
        <v>-</v>
      </c>
      <c r="U102" s="34" t="str">
        <f>IFERROR(TIME(0,0,AVERAGEIFS('VISSIM Travel Time Outputs'!$I:$I,'VISSIM Travel Time Outputs'!$D:$D,$D102,'VISSIM Travel Time Outputs'!$A:$A,"AVG",'VISSIM Travel Time Outputs'!$B:$B,U$9)),"-")</f>
        <v>-</v>
      </c>
      <c r="V102" s="34" t="str">
        <f>IFERROR(TIME(0,0,AVERAGEIFS('VISSIM Travel Time Outputs'!$I:$I,'VISSIM Travel Time Outputs'!$D:$D,$D102,'VISSIM Travel Time Outputs'!$A:$A,"AVG",'VISSIM Travel Time Outputs'!$B:$B,V$9)),"-")</f>
        <v>-</v>
      </c>
      <c r="W102" s="34" t="str">
        <f>IFERROR(TIME(0,0,AVERAGEIFS('VISSIM Travel Time Outputs'!$I:$I,'VISSIM Travel Time Outputs'!$D:$D,$D102,'VISSIM Travel Time Outputs'!$A:$A,"AVG",'VISSIM Travel Time Outputs'!$B:$B,W$9)),"-")</f>
        <v>-</v>
      </c>
      <c r="X102" s="34" t="str">
        <f>IFERROR(TIME(0,0,AVERAGEIFS('VISSIM Travel Time Outputs'!$I:$I,'VISSIM Travel Time Outputs'!$D:$D,$D102,'VISSIM Travel Time Outputs'!$A:$A,"AVG",'VISSIM Travel Time Outputs'!$B:$B,X$9)),"-")</f>
        <v>-</v>
      </c>
      <c r="Y102" s="134" t="str">
        <f>IFERROR(TIME(0,0,AVERAGEIFS('VISSIM Travel Time Outputs'!$I:$I,'VISSIM Travel Time Outputs'!$D:$D,$D102,'VISSIM Travel Time Outputs'!$A:$A,"AVG",'VISSIM Travel Time Outputs'!$B:$B,Y$9)),"-")</f>
        <v>-</v>
      </c>
      <c r="Z102" s="254"/>
      <c r="AA102" s="323" t="str">
        <f>IFERROR(AVERAGEIFS('VISSIM Travel Time Outputs'!$F:$F,'VISSIM Travel Time Outputs'!$D:$D,$D102,'VISSIM Travel Time Outputs'!$A:$A,"AVG",'VISSIM Travel Time Outputs'!$B:$B,AA$9),"-")</f>
        <v>-</v>
      </c>
      <c r="AB102" s="324" t="str">
        <f>IFERROR(AVERAGEIFS('VISSIM Travel Time Outputs'!$F:$F,'VISSIM Travel Time Outputs'!$D:$D,$D102,'VISSIM Travel Time Outputs'!$A:$A,"AVG",'VISSIM Travel Time Outputs'!$B:$B,AB$9),"-")</f>
        <v>-</v>
      </c>
      <c r="AC102" s="324" t="str">
        <f>IFERROR(AVERAGEIFS('VISSIM Travel Time Outputs'!$F:$F,'VISSIM Travel Time Outputs'!$D:$D,$D102,'VISSIM Travel Time Outputs'!$A:$A,"AVG",'VISSIM Travel Time Outputs'!$B:$B,AC$9),"-")</f>
        <v>-</v>
      </c>
      <c r="AD102" s="324" t="str">
        <f>IFERROR(AVERAGEIFS('VISSIM Travel Time Outputs'!$F:$F,'VISSIM Travel Time Outputs'!$D:$D,$D102,'VISSIM Travel Time Outputs'!$A:$A,"AVG",'VISSIM Travel Time Outputs'!$B:$B,AD$9),"-")</f>
        <v>-</v>
      </c>
      <c r="AE102" s="324" t="str">
        <f>IFERROR(AVERAGEIFS('VISSIM Travel Time Outputs'!$F:$F,'VISSIM Travel Time Outputs'!$D:$D,$D102,'VISSIM Travel Time Outputs'!$A:$A,"AVG",'VISSIM Travel Time Outputs'!$B:$B,AE$9),"-")</f>
        <v>-</v>
      </c>
      <c r="AF102" s="324" t="str">
        <f>IFERROR(AVERAGEIFS('VISSIM Travel Time Outputs'!$F:$F,'VISSIM Travel Time Outputs'!$D:$D,$D102,'VISSIM Travel Time Outputs'!$A:$A,"AVG",'VISSIM Travel Time Outputs'!$B:$B,AF$9),"-")</f>
        <v>-</v>
      </c>
      <c r="AG102" s="324" t="str">
        <f>IFERROR(AVERAGEIFS('VISSIM Travel Time Outputs'!$F:$F,'VISSIM Travel Time Outputs'!$D:$D,$D102,'VISSIM Travel Time Outputs'!$A:$A,"AVG",'VISSIM Travel Time Outputs'!$B:$B,AG$9),"-")</f>
        <v>-</v>
      </c>
      <c r="AH102" s="324" t="str">
        <f>IFERROR(AVERAGEIFS('VISSIM Travel Time Outputs'!$F:$F,'VISSIM Travel Time Outputs'!$D:$D,$D102,'VISSIM Travel Time Outputs'!$A:$A,"AVG",'VISSIM Travel Time Outputs'!$B:$B,AH$9),"-")</f>
        <v>-</v>
      </c>
      <c r="AI102" s="324" t="str">
        <f>IFERROR(AVERAGEIFS('VISSIM Travel Time Outputs'!$F:$F,'VISSIM Travel Time Outputs'!$D:$D,$D102,'VISSIM Travel Time Outputs'!$A:$A,"AVG",'VISSIM Travel Time Outputs'!$B:$B,AI$9),"-")</f>
        <v>-</v>
      </c>
      <c r="AJ102" s="324" t="str">
        <f>IFERROR(AVERAGEIFS('VISSIM Travel Time Outputs'!$F:$F,'VISSIM Travel Time Outputs'!$D:$D,$D102,'VISSIM Travel Time Outputs'!$A:$A,"AVG",'VISSIM Travel Time Outputs'!$B:$B,AJ$9),"-")</f>
        <v>-</v>
      </c>
      <c r="AK102" s="324" t="str">
        <f>IFERROR(AVERAGEIFS('VISSIM Travel Time Outputs'!$F:$F,'VISSIM Travel Time Outputs'!$D:$D,$D102,'VISSIM Travel Time Outputs'!$A:$A,"AVG",'VISSIM Travel Time Outputs'!$B:$B,AK$9),"-")</f>
        <v>-</v>
      </c>
      <c r="AL102" s="324" t="str">
        <f>IFERROR(AVERAGEIFS('VISSIM Travel Time Outputs'!$F:$F,'VISSIM Travel Time Outputs'!$D:$D,$D102,'VISSIM Travel Time Outputs'!$A:$A,"AVG",'VISSIM Travel Time Outputs'!$B:$B,AL$9),"-")</f>
        <v>-</v>
      </c>
      <c r="AM102" s="324" t="str">
        <f>IFERROR(AVERAGEIFS('VISSIM Travel Time Outputs'!$F:$F,'VISSIM Travel Time Outputs'!$D:$D,$D102,'VISSIM Travel Time Outputs'!$A:$A,"AVG",'VISSIM Travel Time Outputs'!$B:$B,AM$9),"-")</f>
        <v>-</v>
      </c>
      <c r="AN102" s="324" t="str">
        <f>IFERROR(AVERAGEIFS('VISSIM Travel Time Outputs'!$F:$F,'VISSIM Travel Time Outputs'!$D:$D,$D102,'VISSIM Travel Time Outputs'!$A:$A,"AVG",'VISSIM Travel Time Outputs'!$B:$B,AN$9),"-")</f>
        <v>-</v>
      </c>
      <c r="AO102" s="324" t="str">
        <f>IFERROR(AVERAGEIFS('VISSIM Travel Time Outputs'!$F:$F,'VISSIM Travel Time Outputs'!$D:$D,$D102,'VISSIM Travel Time Outputs'!$A:$A,"AVG",'VISSIM Travel Time Outputs'!$B:$B,AO$9),"-")</f>
        <v>-</v>
      </c>
      <c r="AP102" s="325" t="str">
        <f>IFERROR(AVERAGEIFS('VISSIM Travel Time Outputs'!$F:$F,'VISSIM Travel Time Outputs'!$D:$D,$D102,'VISSIM Travel Time Outputs'!$A:$A,"AVG",'VISSIM Travel Time Outputs'!$B:$B,AP$9),"-")</f>
        <v>-</v>
      </c>
      <c r="AQ102" s="331"/>
      <c r="AR102" s="209" t="str">
        <f t="shared" si="35"/>
        <v>--</v>
      </c>
      <c r="AS102" s="354" t="str">
        <f t="shared" si="36"/>
        <v>--</v>
      </c>
      <c r="AT102" s="325">
        <f t="shared" si="37"/>
        <v>0</v>
      </c>
      <c r="AU102" s="255"/>
      <c r="AV102" s="209" t="str">
        <f>IFERROR(TIME(0,0,AVERAGEIFS('VISSIM Travel Time Outputs'!$J:$J,'VISSIM Travel Time Outputs'!$D:$D,$D102,'VISSIM Travel Time Outputs'!$A:$A,"AVG",'VISSIM Travel Time Outputs'!$B:$B,AV$9)),"-")</f>
        <v>-</v>
      </c>
      <c r="AW102" s="34" t="str">
        <f>IFERROR(TIME(0,0,AVERAGEIFS('VISSIM Travel Time Outputs'!$J:$J,'VISSIM Travel Time Outputs'!$D:$D,$D102,'VISSIM Travel Time Outputs'!$A:$A,"AVG",'VISSIM Travel Time Outputs'!$B:$B,AW$9)),"-")</f>
        <v>-</v>
      </c>
      <c r="AX102" s="34" t="str">
        <f>IFERROR(TIME(0,0,AVERAGEIFS('VISSIM Travel Time Outputs'!$J:$J,'VISSIM Travel Time Outputs'!$D:$D,$D102,'VISSIM Travel Time Outputs'!$A:$A,"AVG",'VISSIM Travel Time Outputs'!$B:$B,AX$9)),"-")</f>
        <v>-</v>
      </c>
      <c r="AY102" s="34" t="str">
        <f>IFERROR(TIME(0,0,AVERAGEIFS('VISSIM Travel Time Outputs'!$J:$J,'VISSIM Travel Time Outputs'!$D:$D,$D102,'VISSIM Travel Time Outputs'!$A:$A,"AVG",'VISSIM Travel Time Outputs'!$B:$B,AY$9)),"-")</f>
        <v>-</v>
      </c>
      <c r="AZ102" s="34" t="str">
        <f>IFERROR(TIME(0,0,AVERAGEIFS('VISSIM Travel Time Outputs'!$J:$J,'VISSIM Travel Time Outputs'!$D:$D,$D102,'VISSIM Travel Time Outputs'!$A:$A,"AVG",'VISSIM Travel Time Outputs'!$B:$B,AZ$9)),"-")</f>
        <v>-</v>
      </c>
      <c r="BA102" s="34" t="str">
        <f>IFERROR(TIME(0,0,AVERAGEIFS('VISSIM Travel Time Outputs'!$J:$J,'VISSIM Travel Time Outputs'!$D:$D,$D102,'VISSIM Travel Time Outputs'!$A:$A,"AVG",'VISSIM Travel Time Outputs'!$B:$B,BA$9)),"-")</f>
        <v>-</v>
      </c>
      <c r="BB102" s="34" t="str">
        <f>IFERROR(TIME(0,0,AVERAGEIFS('VISSIM Travel Time Outputs'!$J:$J,'VISSIM Travel Time Outputs'!$D:$D,$D102,'VISSIM Travel Time Outputs'!$A:$A,"AVG",'VISSIM Travel Time Outputs'!$B:$B,BB$9)),"-")</f>
        <v>-</v>
      </c>
      <c r="BC102" s="34" t="str">
        <f>IFERROR(TIME(0,0,AVERAGEIFS('VISSIM Travel Time Outputs'!$J:$J,'VISSIM Travel Time Outputs'!$D:$D,$D102,'VISSIM Travel Time Outputs'!$A:$A,"AVG",'VISSIM Travel Time Outputs'!$B:$B,BC$9)),"-")</f>
        <v>-</v>
      </c>
      <c r="BD102" s="34" t="str">
        <f>IFERROR(TIME(0,0,AVERAGEIFS('VISSIM Travel Time Outputs'!$J:$J,'VISSIM Travel Time Outputs'!$D:$D,$D102,'VISSIM Travel Time Outputs'!$A:$A,"AVG",'VISSIM Travel Time Outputs'!$B:$B,BD$9)),"-")</f>
        <v>-</v>
      </c>
      <c r="BE102" s="34" t="str">
        <f>IFERROR(TIME(0,0,AVERAGEIFS('VISSIM Travel Time Outputs'!$J:$J,'VISSIM Travel Time Outputs'!$D:$D,$D102,'VISSIM Travel Time Outputs'!$A:$A,"AVG",'VISSIM Travel Time Outputs'!$B:$B,BE$9)),"-")</f>
        <v>-</v>
      </c>
      <c r="BF102" s="34" t="str">
        <f>IFERROR(TIME(0,0,AVERAGEIFS('VISSIM Travel Time Outputs'!$J:$J,'VISSIM Travel Time Outputs'!$D:$D,$D102,'VISSIM Travel Time Outputs'!$A:$A,"AVG",'VISSIM Travel Time Outputs'!$B:$B,BF$9)),"-")</f>
        <v>-</v>
      </c>
      <c r="BG102" s="34" t="str">
        <f>IFERROR(TIME(0,0,AVERAGEIFS('VISSIM Travel Time Outputs'!$J:$J,'VISSIM Travel Time Outputs'!$D:$D,$D102,'VISSIM Travel Time Outputs'!$A:$A,"AVG",'VISSIM Travel Time Outputs'!$B:$B,BG$9)),"-")</f>
        <v>-</v>
      </c>
      <c r="BH102" s="34" t="str">
        <f>IFERROR(TIME(0,0,AVERAGEIFS('VISSIM Travel Time Outputs'!$J:$J,'VISSIM Travel Time Outputs'!$D:$D,$D102,'VISSIM Travel Time Outputs'!$A:$A,"AVG",'VISSIM Travel Time Outputs'!$B:$B,BH$9)),"-")</f>
        <v>-</v>
      </c>
      <c r="BI102" s="34" t="str">
        <f>IFERROR(TIME(0,0,AVERAGEIFS('VISSIM Travel Time Outputs'!$J:$J,'VISSIM Travel Time Outputs'!$D:$D,$D102,'VISSIM Travel Time Outputs'!$A:$A,"AVG",'VISSIM Travel Time Outputs'!$B:$B,BI$9)),"-")</f>
        <v>-</v>
      </c>
      <c r="BJ102" s="34" t="str">
        <f>IFERROR(TIME(0,0,AVERAGEIFS('VISSIM Travel Time Outputs'!$J:$J,'VISSIM Travel Time Outputs'!$D:$D,$D102,'VISSIM Travel Time Outputs'!$A:$A,"AVG",'VISSIM Travel Time Outputs'!$B:$B,BJ$9)),"-")</f>
        <v>-</v>
      </c>
      <c r="BK102" s="134" t="str">
        <f>IFERROR(TIME(0,0,AVERAGEIFS('VISSIM Travel Time Outputs'!$J:$J,'VISSIM Travel Time Outputs'!$D:$D,$D102,'VISSIM Travel Time Outputs'!$A:$A,"AVG",'VISSIM Travel Time Outputs'!$B:$B,BK$9)),"-")</f>
        <v>-</v>
      </c>
      <c r="BL102" s="126"/>
      <c r="BM102" s="323" t="str">
        <f>IFERROR(AVERAGEIFS('VISSIM Travel Time Outputs'!$G:$G,'VISSIM Travel Time Outputs'!$D:$D,$D102,'VISSIM Travel Time Outputs'!$A:$A,"AVG",'VISSIM Travel Time Outputs'!$B:$B,BM$9),"-")</f>
        <v>-</v>
      </c>
      <c r="BN102" s="324" t="str">
        <f>IFERROR(AVERAGEIFS('VISSIM Travel Time Outputs'!$G:$G,'VISSIM Travel Time Outputs'!$D:$D,$D102,'VISSIM Travel Time Outputs'!$A:$A,"AVG",'VISSIM Travel Time Outputs'!$B:$B,BN$9),"-")</f>
        <v>-</v>
      </c>
      <c r="BO102" s="324" t="str">
        <f>IFERROR(AVERAGEIFS('VISSIM Travel Time Outputs'!$G:$G,'VISSIM Travel Time Outputs'!$D:$D,$D102,'VISSIM Travel Time Outputs'!$A:$A,"AVG",'VISSIM Travel Time Outputs'!$B:$B,BO$9),"-")</f>
        <v>-</v>
      </c>
      <c r="BP102" s="324" t="str">
        <f>IFERROR(AVERAGEIFS('VISSIM Travel Time Outputs'!$G:$G,'VISSIM Travel Time Outputs'!$D:$D,$D102,'VISSIM Travel Time Outputs'!$A:$A,"AVG",'VISSIM Travel Time Outputs'!$B:$B,BP$9),"-")</f>
        <v>-</v>
      </c>
      <c r="BQ102" s="324" t="str">
        <f>IFERROR(AVERAGEIFS('VISSIM Travel Time Outputs'!$G:$G,'VISSIM Travel Time Outputs'!$D:$D,$D102,'VISSIM Travel Time Outputs'!$A:$A,"AVG",'VISSIM Travel Time Outputs'!$B:$B,BQ$9),"-")</f>
        <v>-</v>
      </c>
      <c r="BR102" s="324" t="str">
        <f>IFERROR(AVERAGEIFS('VISSIM Travel Time Outputs'!$G:$G,'VISSIM Travel Time Outputs'!$D:$D,$D102,'VISSIM Travel Time Outputs'!$A:$A,"AVG",'VISSIM Travel Time Outputs'!$B:$B,BR$9),"-")</f>
        <v>-</v>
      </c>
      <c r="BS102" s="324" t="str">
        <f>IFERROR(AVERAGEIFS('VISSIM Travel Time Outputs'!$G:$G,'VISSIM Travel Time Outputs'!$D:$D,$D102,'VISSIM Travel Time Outputs'!$A:$A,"AVG",'VISSIM Travel Time Outputs'!$B:$B,BS$9),"-")</f>
        <v>-</v>
      </c>
      <c r="BT102" s="324" t="str">
        <f>IFERROR(AVERAGEIFS('VISSIM Travel Time Outputs'!$G:$G,'VISSIM Travel Time Outputs'!$D:$D,$D102,'VISSIM Travel Time Outputs'!$A:$A,"AVG",'VISSIM Travel Time Outputs'!$B:$B,BT$9),"-")</f>
        <v>-</v>
      </c>
      <c r="BU102" s="324" t="str">
        <f>IFERROR(AVERAGEIFS('VISSIM Travel Time Outputs'!$G:$G,'VISSIM Travel Time Outputs'!$D:$D,$D102,'VISSIM Travel Time Outputs'!$A:$A,"AVG",'VISSIM Travel Time Outputs'!$B:$B,BU$9),"-")</f>
        <v>-</v>
      </c>
      <c r="BV102" s="324" t="str">
        <f>IFERROR(AVERAGEIFS('VISSIM Travel Time Outputs'!$G:$G,'VISSIM Travel Time Outputs'!$D:$D,$D102,'VISSIM Travel Time Outputs'!$A:$A,"AVG",'VISSIM Travel Time Outputs'!$B:$B,BV$9),"-")</f>
        <v>-</v>
      </c>
      <c r="BW102" s="324" t="str">
        <f>IFERROR(AVERAGEIFS('VISSIM Travel Time Outputs'!$G:$G,'VISSIM Travel Time Outputs'!$D:$D,$D102,'VISSIM Travel Time Outputs'!$A:$A,"AVG",'VISSIM Travel Time Outputs'!$B:$B,BW$9),"-")</f>
        <v>-</v>
      </c>
      <c r="BX102" s="324" t="str">
        <f>IFERROR(AVERAGEIFS('VISSIM Travel Time Outputs'!$G:$G,'VISSIM Travel Time Outputs'!$D:$D,$D102,'VISSIM Travel Time Outputs'!$A:$A,"AVG",'VISSIM Travel Time Outputs'!$B:$B,BX$9),"-")</f>
        <v>-</v>
      </c>
      <c r="BY102" s="324" t="str">
        <f>IFERROR(AVERAGEIFS('VISSIM Travel Time Outputs'!$G:$G,'VISSIM Travel Time Outputs'!$D:$D,$D102,'VISSIM Travel Time Outputs'!$A:$A,"AVG",'VISSIM Travel Time Outputs'!$B:$B,BY$9),"-")</f>
        <v>-</v>
      </c>
      <c r="BZ102" s="324" t="str">
        <f>IFERROR(AVERAGEIFS('VISSIM Travel Time Outputs'!$G:$G,'VISSIM Travel Time Outputs'!$D:$D,$D102,'VISSIM Travel Time Outputs'!$A:$A,"AVG",'VISSIM Travel Time Outputs'!$B:$B,BZ$9),"-")</f>
        <v>-</v>
      </c>
      <c r="CA102" s="324" t="str">
        <f>IFERROR(AVERAGEIFS('VISSIM Travel Time Outputs'!$G:$G,'VISSIM Travel Time Outputs'!$D:$D,$D102,'VISSIM Travel Time Outputs'!$A:$A,"AVG",'VISSIM Travel Time Outputs'!$B:$B,CA$9),"-")</f>
        <v>-</v>
      </c>
      <c r="CB102" s="325" t="str">
        <f>IFERROR(AVERAGEIFS('VISSIM Travel Time Outputs'!$G:$G,'VISSIM Travel Time Outputs'!$D:$D,$D102,'VISSIM Travel Time Outputs'!$A:$A,"AVG",'VISSIM Travel Time Outputs'!$B:$B,CB$9),"-")</f>
        <v>-</v>
      </c>
      <c r="CC102" s="254"/>
      <c r="CD102" s="209" t="str">
        <f t="shared" si="38"/>
        <v>--</v>
      </c>
      <c r="CE102" s="354" t="str">
        <f t="shared" si="39"/>
        <v>--</v>
      </c>
      <c r="CF102" s="325">
        <f t="shared" si="40"/>
        <v>0</v>
      </c>
      <c r="CG102" s="331"/>
      <c r="CH102" s="209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134"/>
      <c r="CX102" s="331"/>
      <c r="CY102" s="323"/>
      <c r="CZ102" s="324"/>
      <c r="DA102" s="324"/>
      <c r="DB102" s="324"/>
      <c r="DC102" s="324"/>
      <c r="DD102" s="324"/>
      <c r="DE102" s="324"/>
      <c r="DF102" s="324"/>
      <c r="DG102" s="324"/>
      <c r="DH102" s="324"/>
      <c r="DI102" s="324"/>
      <c r="DJ102" s="324"/>
      <c r="DK102" s="324"/>
      <c r="DL102" s="324"/>
      <c r="DM102" s="324"/>
      <c r="DN102" s="325"/>
      <c r="DO102" s="331"/>
      <c r="DP102" s="209" t="str">
        <f t="shared" si="41"/>
        <v>--</v>
      </c>
      <c r="DQ102" s="354" t="str">
        <f t="shared" si="42"/>
        <v>--</v>
      </c>
      <c r="DR102" s="325">
        <f t="shared" si="43"/>
        <v>0</v>
      </c>
      <c r="DS102" s="255"/>
      <c r="DT102" s="209" t="str">
        <f>IFERROR(TIME(0,0,AVERAGEIFS('VISSIM Travel Time Outputs'!$K:$K,'VISSIM Travel Time Outputs'!$D:$D,$D102,'VISSIM Travel Time Outputs'!$A:$A,"AVG",'VISSIM Travel Time Outputs'!$B:$B,DT$9)),"-")</f>
        <v>-</v>
      </c>
      <c r="DU102" s="34" t="str">
        <f>IFERROR(TIME(0,0,AVERAGEIFS('VISSIM Travel Time Outputs'!$K:$K,'VISSIM Travel Time Outputs'!$D:$D,$D102,'VISSIM Travel Time Outputs'!$A:$A,"AVG",'VISSIM Travel Time Outputs'!$B:$B,DU$9)),"-")</f>
        <v>-</v>
      </c>
      <c r="DV102" s="34" t="str">
        <f>IFERROR(TIME(0,0,AVERAGEIFS('VISSIM Travel Time Outputs'!$K:$K,'VISSIM Travel Time Outputs'!$D:$D,$D102,'VISSIM Travel Time Outputs'!$A:$A,"AVG",'VISSIM Travel Time Outputs'!$B:$B,DV$9)),"-")</f>
        <v>-</v>
      </c>
      <c r="DW102" s="34" t="str">
        <f>IFERROR(TIME(0,0,AVERAGEIFS('VISSIM Travel Time Outputs'!$K:$K,'VISSIM Travel Time Outputs'!$D:$D,$D102,'VISSIM Travel Time Outputs'!$A:$A,"AVG",'VISSIM Travel Time Outputs'!$B:$B,DW$9)),"-")</f>
        <v>-</v>
      </c>
      <c r="DX102" s="34" t="str">
        <f>IFERROR(TIME(0,0,AVERAGEIFS('VISSIM Travel Time Outputs'!$K:$K,'VISSIM Travel Time Outputs'!$D:$D,$D102,'VISSIM Travel Time Outputs'!$A:$A,"AVG",'VISSIM Travel Time Outputs'!$B:$B,DX$9)),"-")</f>
        <v>-</v>
      </c>
      <c r="DY102" s="34" t="str">
        <f>IFERROR(TIME(0,0,AVERAGEIFS('VISSIM Travel Time Outputs'!$K:$K,'VISSIM Travel Time Outputs'!$D:$D,$D102,'VISSIM Travel Time Outputs'!$A:$A,"AVG",'VISSIM Travel Time Outputs'!$B:$B,DY$9)),"-")</f>
        <v>-</v>
      </c>
      <c r="DZ102" s="34" t="str">
        <f>IFERROR(TIME(0,0,AVERAGEIFS('VISSIM Travel Time Outputs'!$K:$K,'VISSIM Travel Time Outputs'!$D:$D,$D102,'VISSIM Travel Time Outputs'!$A:$A,"AVG",'VISSIM Travel Time Outputs'!$B:$B,DZ$9)),"-")</f>
        <v>-</v>
      </c>
      <c r="EA102" s="34" t="str">
        <f>IFERROR(TIME(0,0,AVERAGEIFS('VISSIM Travel Time Outputs'!$K:$K,'VISSIM Travel Time Outputs'!$D:$D,$D102,'VISSIM Travel Time Outputs'!$A:$A,"AVG",'VISSIM Travel Time Outputs'!$B:$B,EA$9)),"-")</f>
        <v>-</v>
      </c>
      <c r="EB102" s="34" t="str">
        <f>IFERROR(TIME(0,0,AVERAGEIFS('VISSIM Travel Time Outputs'!$K:$K,'VISSIM Travel Time Outputs'!$D:$D,$D102,'VISSIM Travel Time Outputs'!$A:$A,"AVG",'VISSIM Travel Time Outputs'!$B:$B,EB$9)),"-")</f>
        <v>-</v>
      </c>
      <c r="EC102" s="34" t="str">
        <f>IFERROR(TIME(0,0,AVERAGEIFS('VISSIM Travel Time Outputs'!$K:$K,'VISSIM Travel Time Outputs'!$D:$D,$D102,'VISSIM Travel Time Outputs'!$A:$A,"AVG",'VISSIM Travel Time Outputs'!$B:$B,EC$9)),"-")</f>
        <v>-</v>
      </c>
      <c r="ED102" s="34" t="str">
        <f>IFERROR(TIME(0,0,AVERAGEIFS('VISSIM Travel Time Outputs'!$K:$K,'VISSIM Travel Time Outputs'!$D:$D,$D102,'VISSIM Travel Time Outputs'!$A:$A,"AVG",'VISSIM Travel Time Outputs'!$B:$B,ED$9)),"-")</f>
        <v>-</v>
      </c>
      <c r="EE102" s="34" t="str">
        <f>IFERROR(TIME(0,0,AVERAGEIFS('VISSIM Travel Time Outputs'!$K:$K,'VISSIM Travel Time Outputs'!$D:$D,$D102,'VISSIM Travel Time Outputs'!$A:$A,"AVG",'VISSIM Travel Time Outputs'!$B:$B,EE$9)),"-")</f>
        <v>-</v>
      </c>
      <c r="EF102" s="34" t="str">
        <f>IFERROR(TIME(0,0,AVERAGEIFS('VISSIM Travel Time Outputs'!$K:$K,'VISSIM Travel Time Outputs'!$D:$D,$D102,'VISSIM Travel Time Outputs'!$A:$A,"AVG",'VISSIM Travel Time Outputs'!$B:$B,EF$9)),"-")</f>
        <v>-</v>
      </c>
      <c r="EG102" s="34" t="str">
        <f>IFERROR(TIME(0,0,AVERAGEIFS('VISSIM Travel Time Outputs'!$K:$K,'VISSIM Travel Time Outputs'!$D:$D,$D102,'VISSIM Travel Time Outputs'!$A:$A,"AVG",'VISSIM Travel Time Outputs'!$B:$B,EG$9)),"-")</f>
        <v>-</v>
      </c>
      <c r="EH102" s="34" t="str">
        <f>IFERROR(TIME(0,0,AVERAGEIFS('VISSIM Travel Time Outputs'!$K:$K,'VISSIM Travel Time Outputs'!$D:$D,$D102,'VISSIM Travel Time Outputs'!$A:$A,"AVG",'VISSIM Travel Time Outputs'!$B:$B,EH$9)),"-")</f>
        <v>-</v>
      </c>
      <c r="EI102" s="134" t="str">
        <f>IFERROR(TIME(0,0,AVERAGEIFS('VISSIM Travel Time Outputs'!$K:$K,'VISSIM Travel Time Outputs'!$D:$D,$D102,'VISSIM Travel Time Outputs'!$A:$A,"AVG",'VISSIM Travel Time Outputs'!$B:$B,EI$9)),"-")</f>
        <v>-</v>
      </c>
      <c r="EJ102" s="126"/>
      <c r="EK102" s="323" t="str">
        <f>IFERROR(AVERAGEIFS('VISSIM Travel Time Outputs'!$H:$H,'VISSIM Travel Time Outputs'!$D:$D,$D102,'VISSIM Travel Time Outputs'!$A:$A,"AVG",'VISSIM Travel Time Outputs'!$B:$B,EK$9),"-")</f>
        <v>-</v>
      </c>
      <c r="EL102" s="324" t="str">
        <f>IFERROR(AVERAGEIFS('VISSIM Travel Time Outputs'!$H:$H,'VISSIM Travel Time Outputs'!$D:$D,$D102,'VISSIM Travel Time Outputs'!$A:$A,"AVG",'VISSIM Travel Time Outputs'!$B:$B,EL$9),"-")</f>
        <v>-</v>
      </c>
      <c r="EM102" s="324" t="str">
        <f>IFERROR(AVERAGEIFS('VISSIM Travel Time Outputs'!$H:$H,'VISSIM Travel Time Outputs'!$D:$D,$D102,'VISSIM Travel Time Outputs'!$A:$A,"AVG",'VISSIM Travel Time Outputs'!$B:$B,EM$9),"-")</f>
        <v>-</v>
      </c>
      <c r="EN102" s="324" t="str">
        <f>IFERROR(AVERAGEIFS('VISSIM Travel Time Outputs'!$H:$H,'VISSIM Travel Time Outputs'!$D:$D,$D102,'VISSIM Travel Time Outputs'!$A:$A,"AVG",'VISSIM Travel Time Outputs'!$B:$B,EN$9),"-")</f>
        <v>-</v>
      </c>
      <c r="EO102" s="324" t="str">
        <f>IFERROR(AVERAGEIFS('VISSIM Travel Time Outputs'!$H:$H,'VISSIM Travel Time Outputs'!$D:$D,$D102,'VISSIM Travel Time Outputs'!$A:$A,"AVG",'VISSIM Travel Time Outputs'!$B:$B,EO$9),"-")</f>
        <v>-</v>
      </c>
      <c r="EP102" s="324" t="str">
        <f>IFERROR(AVERAGEIFS('VISSIM Travel Time Outputs'!$H:$H,'VISSIM Travel Time Outputs'!$D:$D,$D102,'VISSIM Travel Time Outputs'!$A:$A,"AVG",'VISSIM Travel Time Outputs'!$B:$B,EP$9),"-")</f>
        <v>-</v>
      </c>
      <c r="EQ102" s="324" t="str">
        <f>IFERROR(AVERAGEIFS('VISSIM Travel Time Outputs'!$H:$H,'VISSIM Travel Time Outputs'!$D:$D,$D102,'VISSIM Travel Time Outputs'!$A:$A,"AVG",'VISSIM Travel Time Outputs'!$B:$B,EQ$9),"-")</f>
        <v>-</v>
      </c>
      <c r="ER102" s="324" t="str">
        <f>IFERROR(AVERAGEIFS('VISSIM Travel Time Outputs'!$H:$H,'VISSIM Travel Time Outputs'!$D:$D,$D102,'VISSIM Travel Time Outputs'!$A:$A,"AVG",'VISSIM Travel Time Outputs'!$B:$B,ER$9),"-")</f>
        <v>-</v>
      </c>
      <c r="ES102" s="324" t="str">
        <f>IFERROR(AVERAGEIFS('VISSIM Travel Time Outputs'!$H:$H,'VISSIM Travel Time Outputs'!$D:$D,$D102,'VISSIM Travel Time Outputs'!$A:$A,"AVG",'VISSIM Travel Time Outputs'!$B:$B,ES$9),"-")</f>
        <v>-</v>
      </c>
      <c r="ET102" s="324" t="str">
        <f>IFERROR(AVERAGEIFS('VISSIM Travel Time Outputs'!$H:$H,'VISSIM Travel Time Outputs'!$D:$D,$D102,'VISSIM Travel Time Outputs'!$A:$A,"AVG",'VISSIM Travel Time Outputs'!$B:$B,ET$9),"-")</f>
        <v>-</v>
      </c>
      <c r="EU102" s="324" t="str">
        <f>IFERROR(AVERAGEIFS('VISSIM Travel Time Outputs'!$H:$H,'VISSIM Travel Time Outputs'!$D:$D,$D102,'VISSIM Travel Time Outputs'!$A:$A,"AVG",'VISSIM Travel Time Outputs'!$B:$B,EU$9),"-")</f>
        <v>-</v>
      </c>
      <c r="EV102" s="324" t="str">
        <f>IFERROR(AVERAGEIFS('VISSIM Travel Time Outputs'!$H:$H,'VISSIM Travel Time Outputs'!$D:$D,$D102,'VISSIM Travel Time Outputs'!$A:$A,"AVG",'VISSIM Travel Time Outputs'!$B:$B,EV$9),"-")</f>
        <v>-</v>
      </c>
      <c r="EW102" s="324" t="str">
        <f>IFERROR(AVERAGEIFS('VISSIM Travel Time Outputs'!$H:$H,'VISSIM Travel Time Outputs'!$D:$D,$D102,'VISSIM Travel Time Outputs'!$A:$A,"AVG",'VISSIM Travel Time Outputs'!$B:$B,EW$9),"-")</f>
        <v>-</v>
      </c>
      <c r="EX102" s="324" t="str">
        <f>IFERROR(AVERAGEIFS('VISSIM Travel Time Outputs'!$H:$H,'VISSIM Travel Time Outputs'!$D:$D,$D102,'VISSIM Travel Time Outputs'!$A:$A,"AVG",'VISSIM Travel Time Outputs'!$B:$B,EX$9),"-")</f>
        <v>-</v>
      </c>
      <c r="EY102" s="324" t="str">
        <f>IFERROR(AVERAGEIFS('VISSIM Travel Time Outputs'!$H:$H,'VISSIM Travel Time Outputs'!$D:$D,$D102,'VISSIM Travel Time Outputs'!$A:$A,"AVG",'VISSIM Travel Time Outputs'!$B:$B,EY$9),"-")</f>
        <v>-</v>
      </c>
      <c r="EZ102" s="325" t="str">
        <f>IFERROR(AVERAGEIFS('VISSIM Travel Time Outputs'!$H:$H,'VISSIM Travel Time Outputs'!$D:$D,$D102,'VISSIM Travel Time Outputs'!$A:$A,"AVG",'VISSIM Travel Time Outputs'!$B:$B,EZ$9),"-")</f>
        <v>-</v>
      </c>
      <c r="FA102" s="254"/>
      <c r="FB102" s="209" t="str">
        <f t="shared" si="44"/>
        <v>--</v>
      </c>
      <c r="FC102" s="354" t="str">
        <f t="shared" si="45"/>
        <v>--</v>
      </c>
      <c r="FD102" s="325">
        <f t="shared" si="46"/>
        <v>0</v>
      </c>
      <c r="FE102" s="331"/>
      <c r="FF102" s="209" t="str">
        <f>IFERROR(GETPIVOTDATA("Average of TRAVTM(40)",#REF!,"TIMEINT",FF$9,"VEHICLETRAVELTIMEMEASUREMENT",$D102)/3600/24,"--")</f>
        <v>--</v>
      </c>
      <c r="FG102" s="34" t="str">
        <f>IFERROR(GETPIVOTDATA("Average of TRAVTM(40)",#REF!,"TIMEINT",FG$9,"VEHICLETRAVELTIMEMEASUREMENT",$D102)/3600/24,"--")</f>
        <v>--</v>
      </c>
      <c r="FH102" s="34" t="str">
        <f>IFERROR(GETPIVOTDATA("Average of TRAVTM(40)",#REF!,"TIMEINT",FH$9,"VEHICLETRAVELTIMEMEASUREMENT",$D102)/3600/24,"--")</f>
        <v>--</v>
      </c>
      <c r="FI102" s="34" t="str">
        <f>IFERROR(GETPIVOTDATA("Average of TRAVTM(40)",#REF!,"TIMEINT",FI$9,"VEHICLETRAVELTIMEMEASUREMENT",$D102)/3600/24,"--")</f>
        <v>--</v>
      </c>
      <c r="FJ102" s="34" t="str">
        <f>IFERROR(GETPIVOTDATA("Average of TRAVTM(40)",#REF!,"TIMEINT",FJ$9,"VEHICLETRAVELTIMEMEASUREMENT",$D102)/3600/24,"--")</f>
        <v>--</v>
      </c>
      <c r="FK102" s="34" t="str">
        <f>IFERROR(GETPIVOTDATA("Average of TRAVTM(40)",#REF!,"TIMEINT",FK$9,"VEHICLETRAVELTIMEMEASUREMENT",$D102)/3600/24,"--")</f>
        <v>--</v>
      </c>
      <c r="FL102" s="34" t="str">
        <f>IFERROR(GETPIVOTDATA("Average of TRAVTM(40)",#REF!,"TIMEINT",FL$9,"VEHICLETRAVELTIMEMEASUREMENT",$D102)/3600/24,"--")</f>
        <v>--</v>
      </c>
      <c r="FM102" s="34" t="str">
        <f>IFERROR(GETPIVOTDATA("Average of TRAVTM(40)",#REF!,"TIMEINT",FM$9,"VEHICLETRAVELTIMEMEASUREMENT",$D102)/3600/24,"--")</f>
        <v>--</v>
      </c>
      <c r="FN102" s="34" t="str">
        <f>IFERROR(GETPIVOTDATA("Average of TRAVTM(40)",#REF!,"TIMEINT",FN$9,"VEHICLETRAVELTIMEMEASUREMENT",$D102)/3600/24,"--")</f>
        <v>--</v>
      </c>
      <c r="FO102" s="34" t="str">
        <f>IFERROR(GETPIVOTDATA("Average of TRAVTM(40)",#REF!,"TIMEINT",FO$9,"VEHICLETRAVELTIMEMEASUREMENT",$D102)/3600/24,"--")</f>
        <v>--</v>
      </c>
      <c r="FP102" s="34" t="str">
        <f>IFERROR(GETPIVOTDATA("Average of TRAVTM(40)",#REF!,"TIMEINT",FP$9,"VEHICLETRAVELTIMEMEASUREMENT",$D102)/3600/24,"--")</f>
        <v>--</v>
      </c>
      <c r="FQ102" s="34" t="str">
        <f>IFERROR(GETPIVOTDATA("Average of TRAVTM(40)",#REF!,"TIMEINT",FQ$9,"VEHICLETRAVELTIMEMEASUREMENT",$D102)/3600/24,"--")</f>
        <v>--</v>
      </c>
      <c r="FR102" s="34" t="str">
        <f>IFERROR(GETPIVOTDATA("Average of TRAVTM(40)",#REF!,"TIMEINT",FR$9,"VEHICLETRAVELTIMEMEASUREMENT",$D102)/3600/24,"--")</f>
        <v>--</v>
      </c>
      <c r="FS102" s="34" t="str">
        <f>IFERROR(GETPIVOTDATA("Average of TRAVTM(40)",#REF!,"TIMEINT",FS$9,"VEHICLETRAVELTIMEMEASUREMENT",$D102)/3600/24,"--")</f>
        <v>--</v>
      </c>
      <c r="FT102" s="34" t="str">
        <f>IFERROR(GETPIVOTDATA("Average of TRAVTM(40)",#REF!,"TIMEINT",FT$9,"VEHICLETRAVELTIMEMEASUREMENT",$D102)/3600/24,"--")</f>
        <v>--</v>
      </c>
      <c r="FU102" s="134" t="str">
        <f>IFERROR(GETPIVOTDATA("Average of TRAVTM(40)",#REF!,"TIMEINT",FU$9,"VEHICLETRAVELTIMEMEASUREMENT",$D102)/3600/24,"--")</f>
        <v>--</v>
      </c>
      <c r="FV102" s="331"/>
      <c r="FW102" s="323" t="str">
        <f>IFERROR(GETPIVOTDATA("Average of VEHS(40)",#REF!,"TIMEINT",FW$9,"VEHICLETRAVELTIMEMEASUREMENT",$D102),"--")</f>
        <v>--</v>
      </c>
      <c r="FX102" s="324" t="str">
        <f>IFERROR(GETPIVOTDATA("Average of VEHS(40)",#REF!,"TIMEINT",FX$9,"VEHICLETRAVELTIMEMEASUREMENT",$D102),"--")</f>
        <v>--</v>
      </c>
      <c r="FY102" s="324" t="str">
        <f>IFERROR(GETPIVOTDATA("Average of VEHS(40)",#REF!,"TIMEINT",FY$9,"VEHICLETRAVELTIMEMEASUREMENT",$D102),"--")</f>
        <v>--</v>
      </c>
      <c r="FZ102" s="324" t="str">
        <f>IFERROR(GETPIVOTDATA("Average of VEHS(40)",#REF!,"TIMEINT",FZ$9,"VEHICLETRAVELTIMEMEASUREMENT",$D102),"--")</f>
        <v>--</v>
      </c>
      <c r="GA102" s="324" t="str">
        <f>IFERROR(GETPIVOTDATA("Average of VEHS(40)",#REF!,"TIMEINT",GA$9,"VEHICLETRAVELTIMEMEASUREMENT",$D102),"--")</f>
        <v>--</v>
      </c>
      <c r="GB102" s="324" t="str">
        <f>IFERROR(GETPIVOTDATA("Average of VEHS(40)",#REF!,"TIMEINT",GB$9,"VEHICLETRAVELTIMEMEASUREMENT",$D102),"--")</f>
        <v>--</v>
      </c>
      <c r="GC102" s="324" t="str">
        <f>IFERROR(GETPIVOTDATA("Average of VEHS(40)",#REF!,"TIMEINT",GC$9,"VEHICLETRAVELTIMEMEASUREMENT",$D102),"--")</f>
        <v>--</v>
      </c>
      <c r="GD102" s="324" t="str">
        <f>IFERROR(GETPIVOTDATA("Average of VEHS(40)",#REF!,"TIMEINT",GD$9,"VEHICLETRAVELTIMEMEASUREMENT",$D102),"--")</f>
        <v>--</v>
      </c>
      <c r="GE102" s="324" t="str">
        <f>IFERROR(GETPIVOTDATA("Average of VEHS(40)",#REF!,"TIMEINT",GE$9,"VEHICLETRAVELTIMEMEASUREMENT",$D102),"--")</f>
        <v>--</v>
      </c>
      <c r="GF102" s="324" t="str">
        <f>IFERROR(GETPIVOTDATA("Average of VEHS(40)",#REF!,"TIMEINT",GF$9,"VEHICLETRAVELTIMEMEASUREMENT",$D102),"--")</f>
        <v>--</v>
      </c>
      <c r="GG102" s="324" t="str">
        <f>IFERROR(GETPIVOTDATA("Average of VEHS(40)",#REF!,"TIMEINT",GG$9,"VEHICLETRAVELTIMEMEASUREMENT",$D102),"--")</f>
        <v>--</v>
      </c>
      <c r="GH102" s="324" t="str">
        <f>IFERROR(GETPIVOTDATA("Average of VEHS(40)",#REF!,"TIMEINT",GH$9,"VEHICLETRAVELTIMEMEASUREMENT",$D102),"--")</f>
        <v>--</v>
      </c>
      <c r="GI102" s="324" t="str">
        <f>IFERROR(GETPIVOTDATA("Average of VEHS(40)",#REF!,"TIMEINT",GI$9,"VEHICLETRAVELTIMEMEASUREMENT",$D102),"--")</f>
        <v>--</v>
      </c>
      <c r="GJ102" s="324" t="str">
        <f>IFERROR(GETPIVOTDATA("Average of VEHS(40)",#REF!,"TIMEINT",GJ$9,"VEHICLETRAVELTIMEMEASUREMENT",$D102),"--")</f>
        <v>--</v>
      </c>
      <c r="GK102" s="324" t="str">
        <f>IFERROR(GETPIVOTDATA("Average of VEHS(40)",#REF!,"TIMEINT",GK$9,"VEHICLETRAVELTIMEMEASUREMENT",$D102),"--")</f>
        <v>--</v>
      </c>
      <c r="GL102" s="325" t="str">
        <f>IFERROR(GETPIVOTDATA("Average of VEHS(40)",#REF!,"TIMEINT",GL$9,"VEHICLETRAVELTIMEMEASUREMENT",$D102),"--")</f>
        <v>--</v>
      </c>
      <c r="GM102" s="331"/>
      <c r="GN102" s="209" t="str">
        <f t="shared" si="47"/>
        <v>--</v>
      </c>
      <c r="GO102" s="354" t="str">
        <f t="shared" si="48"/>
        <v>--</v>
      </c>
      <c r="GP102" s="325">
        <f t="shared" si="49"/>
        <v>0</v>
      </c>
      <c r="GQ102" s="331"/>
      <c r="GR102" s="209" t="str">
        <f>IFERROR(GETPIVOTDATA("Average of TRAVTM(60)",#REF!,"TIMEINT",GR$9,"VEHICLETRAVELTIMEMEASUREMENT",$D102)/3600/24,"--")</f>
        <v>--</v>
      </c>
      <c r="GS102" s="34" t="str">
        <f>IFERROR(GETPIVOTDATA("Average of TRAVTM(60)",#REF!,"TIMEINT",GS$9,"VEHICLETRAVELTIMEMEASUREMENT",$D102)/3600/24,"--")</f>
        <v>--</v>
      </c>
      <c r="GT102" s="34" t="str">
        <f>IFERROR(GETPIVOTDATA("Average of TRAVTM(60)",#REF!,"TIMEINT",GT$9,"VEHICLETRAVELTIMEMEASUREMENT",$D102)/3600/24,"--")</f>
        <v>--</v>
      </c>
      <c r="GU102" s="34" t="str">
        <f>IFERROR(GETPIVOTDATA("Average of TRAVTM(60)",#REF!,"TIMEINT",GU$9,"VEHICLETRAVELTIMEMEASUREMENT",$D102)/3600/24,"--")</f>
        <v>--</v>
      </c>
      <c r="GV102" s="34" t="str">
        <f>IFERROR(GETPIVOTDATA("Average of TRAVTM(60)",#REF!,"TIMEINT",GV$9,"VEHICLETRAVELTIMEMEASUREMENT",$D102)/3600/24,"--")</f>
        <v>--</v>
      </c>
      <c r="GW102" s="34" t="str">
        <f>IFERROR(GETPIVOTDATA("Average of TRAVTM(60)",#REF!,"TIMEINT",GW$9,"VEHICLETRAVELTIMEMEASUREMENT",$D102)/3600/24,"--")</f>
        <v>--</v>
      </c>
      <c r="GX102" s="34" t="str">
        <f>IFERROR(GETPIVOTDATA("Average of TRAVTM(60)",#REF!,"TIMEINT",GX$9,"VEHICLETRAVELTIMEMEASUREMENT",$D102)/3600/24,"--")</f>
        <v>--</v>
      </c>
      <c r="GY102" s="34" t="str">
        <f>IFERROR(GETPIVOTDATA("Average of TRAVTM(60)",#REF!,"TIMEINT",GY$9,"VEHICLETRAVELTIMEMEASUREMENT",$D102)/3600/24,"--")</f>
        <v>--</v>
      </c>
      <c r="GZ102" s="34" t="str">
        <f>IFERROR(GETPIVOTDATA("Average of TRAVTM(60)",#REF!,"TIMEINT",GZ$9,"VEHICLETRAVELTIMEMEASUREMENT",$D102)/3600/24,"--")</f>
        <v>--</v>
      </c>
      <c r="HA102" s="34" t="str">
        <f>IFERROR(GETPIVOTDATA("Average of TRAVTM(60)",#REF!,"TIMEINT",HA$9,"VEHICLETRAVELTIMEMEASUREMENT",$D102)/3600/24,"--")</f>
        <v>--</v>
      </c>
      <c r="HB102" s="34" t="str">
        <f>IFERROR(GETPIVOTDATA("Average of TRAVTM(60)",#REF!,"TIMEINT",HB$9,"VEHICLETRAVELTIMEMEASUREMENT",$D102)/3600/24,"--")</f>
        <v>--</v>
      </c>
      <c r="HC102" s="34" t="str">
        <f>IFERROR(GETPIVOTDATA("Average of TRAVTM(60)",#REF!,"TIMEINT",HC$9,"VEHICLETRAVELTIMEMEASUREMENT",$D102)/3600/24,"--")</f>
        <v>--</v>
      </c>
      <c r="HD102" s="34" t="str">
        <f>IFERROR(GETPIVOTDATA("Average of TRAVTM(60)",#REF!,"TIMEINT",HD$9,"VEHICLETRAVELTIMEMEASUREMENT",$D102)/3600/24,"--")</f>
        <v>--</v>
      </c>
      <c r="HE102" s="34" t="str">
        <f>IFERROR(GETPIVOTDATA("Average of TRAVTM(60)",#REF!,"TIMEINT",HE$9,"VEHICLETRAVELTIMEMEASUREMENT",$D102)/3600/24,"--")</f>
        <v>--</v>
      </c>
      <c r="HF102" s="34" t="str">
        <f>IFERROR(GETPIVOTDATA("Average of TRAVTM(60)",#REF!,"TIMEINT",HF$9,"VEHICLETRAVELTIMEMEASUREMENT",$D102)/3600/24,"--")</f>
        <v>--</v>
      </c>
      <c r="HG102" s="134" t="str">
        <f>IFERROR(GETPIVOTDATA("Average of TRAVTM(60)",#REF!,"TIMEINT",HG$9,"VEHICLETRAVELTIMEMEASUREMENT",$D102)/3600/24,"--")</f>
        <v>--</v>
      </c>
      <c r="HH102" s="331"/>
      <c r="HI102" s="323" t="str">
        <f>IFERROR(GETPIVOTDATA("Average of VEHS(60)",#REF!,"TIMEINT",HI$9,"VEHICLETRAVELTIMEMEASUREMENT",$D102),"--")</f>
        <v>--</v>
      </c>
      <c r="HJ102" s="324" t="str">
        <f>IFERROR(GETPIVOTDATA("Average of VEHS(60)",#REF!,"TIMEINT",HJ$9,"VEHICLETRAVELTIMEMEASUREMENT",$D102),"--")</f>
        <v>--</v>
      </c>
      <c r="HK102" s="324" t="str">
        <f>IFERROR(GETPIVOTDATA("Average of VEHS(60)",#REF!,"TIMEINT",HK$9,"VEHICLETRAVELTIMEMEASUREMENT",$D102),"--")</f>
        <v>--</v>
      </c>
      <c r="HL102" s="324" t="str">
        <f>IFERROR(GETPIVOTDATA("Average of VEHS(60)",#REF!,"TIMEINT",HL$9,"VEHICLETRAVELTIMEMEASUREMENT",$D102),"--")</f>
        <v>--</v>
      </c>
      <c r="HM102" s="324" t="str">
        <f>IFERROR(GETPIVOTDATA("Average of VEHS(60)",#REF!,"TIMEINT",HM$9,"VEHICLETRAVELTIMEMEASUREMENT",$D102),"--")</f>
        <v>--</v>
      </c>
      <c r="HN102" s="324" t="str">
        <f>IFERROR(GETPIVOTDATA("Average of VEHS(60)",#REF!,"TIMEINT",HN$9,"VEHICLETRAVELTIMEMEASUREMENT",$D102),"--")</f>
        <v>--</v>
      </c>
      <c r="HO102" s="324" t="str">
        <f>IFERROR(GETPIVOTDATA("Average of VEHS(60)",#REF!,"TIMEINT",HO$9,"VEHICLETRAVELTIMEMEASUREMENT",$D102),"--")</f>
        <v>--</v>
      </c>
      <c r="HP102" s="324" t="str">
        <f>IFERROR(GETPIVOTDATA("Average of VEHS(60)",#REF!,"TIMEINT",HP$9,"VEHICLETRAVELTIMEMEASUREMENT",$D102),"--")</f>
        <v>--</v>
      </c>
      <c r="HQ102" s="324" t="str">
        <f>IFERROR(GETPIVOTDATA("Average of VEHS(60)",#REF!,"TIMEINT",HQ$9,"VEHICLETRAVELTIMEMEASUREMENT",$D102),"--")</f>
        <v>--</v>
      </c>
      <c r="HR102" s="324" t="str">
        <f>IFERROR(GETPIVOTDATA("Average of VEHS(60)",#REF!,"TIMEINT",HR$9,"VEHICLETRAVELTIMEMEASUREMENT",$D102),"--")</f>
        <v>--</v>
      </c>
      <c r="HS102" s="324" t="str">
        <f>IFERROR(GETPIVOTDATA("Average of VEHS(60)",#REF!,"TIMEINT",HS$9,"VEHICLETRAVELTIMEMEASUREMENT",$D102),"--")</f>
        <v>--</v>
      </c>
      <c r="HT102" s="324" t="str">
        <f>IFERROR(GETPIVOTDATA("Average of VEHS(60)",#REF!,"TIMEINT",HT$9,"VEHICLETRAVELTIMEMEASUREMENT",$D102),"--")</f>
        <v>--</v>
      </c>
      <c r="HU102" s="324" t="str">
        <f>IFERROR(GETPIVOTDATA("Average of VEHS(60)",#REF!,"TIMEINT",HU$9,"VEHICLETRAVELTIMEMEASUREMENT",$D102),"--")</f>
        <v>--</v>
      </c>
      <c r="HV102" s="324" t="str">
        <f>IFERROR(GETPIVOTDATA("Average of VEHS(60)",#REF!,"TIMEINT",HV$9,"VEHICLETRAVELTIMEMEASUREMENT",$D102),"--")</f>
        <v>--</v>
      </c>
      <c r="HW102" s="324" t="str">
        <f>IFERROR(GETPIVOTDATA("Average of VEHS(60)",#REF!,"TIMEINT",HW$9,"VEHICLETRAVELTIMEMEASUREMENT",$D102),"--")</f>
        <v>--</v>
      </c>
      <c r="HX102" s="325" t="str">
        <f>IFERROR(GETPIVOTDATA("Average of VEHS(60)",#REF!,"TIMEINT",HX$9,"VEHICLETRAVELTIMEMEASUREMENT",$D102),"--")</f>
        <v>--</v>
      </c>
      <c r="HY102" s="331"/>
      <c r="HZ102" s="209" t="str">
        <f t="shared" si="50"/>
        <v>--</v>
      </c>
      <c r="IA102" s="354" t="str">
        <f t="shared" si="51"/>
        <v>--</v>
      </c>
      <c r="IB102" s="325">
        <f t="shared" si="52"/>
        <v>0</v>
      </c>
      <c r="IC102" s="638"/>
      <c r="ID102" s="323" t="str">
        <f>IFERROR(AVERAGEIFS('VISSIM Travel Time Outputs'!#REF!,'VISSIM Travel Time Outputs'!#REF!,$D102,'VISSIM Travel Time Outputs'!#REF!,"AVG",'VISSIM Travel Time Outputs'!#REF!,ID$9),"-")</f>
        <v>-</v>
      </c>
      <c r="IE102" s="324" t="str">
        <f>IFERROR(AVERAGEIFS('VISSIM Travel Time Outputs'!#REF!,'VISSIM Travel Time Outputs'!#REF!,$D102,'VISSIM Travel Time Outputs'!#REF!,"AVG",'VISSIM Travel Time Outputs'!#REF!,IE$9),"-")</f>
        <v>-</v>
      </c>
      <c r="IF102" s="324" t="str">
        <f>IFERROR(AVERAGEIFS('VISSIM Travel Time Outputs'!#REF!,'VISSIM Travel Time Outputs'!#REF!,$D102,'VISSIM Travel Time Outputs'!#REF!,"AVG",'VISSIM Travel Time Outputs'!#REF!,IF$9),"-")</f>
        <v>-</v>
      </c>
      <c r="IG102" s="324" t="str">
        <f>IFERROR(AVERAGEIFS('VISSIM Travel Time Outputs'!#REF!,'VISSIM Travel Time Outputs'!#REF!,$D102,'VISSIM Travel Time Outputs'!#REF!,"AVG",'VISSIM Travel Time Outputs'!#REF!,IG$9),"-")</f>
        <v>-</v>
      </c>
      <c r="IH102" s="324" t="str">
        <f>IFERROR(AVERAGEIFS('VISSIM Travel Time Outputs'!#REF!,'VISSIM Travel Time Outputs'!#REF!,$D102,'VISSIM Travel Time Outputs'!#REF!,"AVG",'VISSIM Travel Time Outputs'!#REF!,IH$9),"-")</f>
        <v>-</v>
      </c>
      <c r="II102" s="324" t="str">
        <f>IFERROR(AVERAGEIFS('VISSIM Travel Time Outputs'!#REF!,'VISSIM Travel Time Outputs'!#REF!,$D102,'VISSIM Travel Time Outputs'!#REF!,"AVG",'VISSIM Travel Time Outputs'!#REF!,II$9),"-")</f>
        <v>-</v>
      </c>
      <c r="IJ102" s="324" t="str">
        <f>IFERROR(AVERAGEIFS('VISSIM Travel Time Outputs'!#REF!,'VISSIM Travel Time Outputs'!#REF!,$D102,'VISSIM Travel Time Outputs'!#REF!,"AVG",'VISSIM Travel Time Outputs'!#REF!,IJ$9),"-")</f>
        <v>-</v>
      </c>
      <c r="IK102" s="324" t="str">
        <f>IFERROR(AVERAGEIFS('VISSIM Travel Time Outputs'!#REF!,'VISSIM Travel Time Outputs'!#REF!,$D102,'VISSIM Travel Time Outputs'!#REF!,"AVG",'VISSIM Travel Time Outputs'!#REF!,IK$9),"-")</f>
        <v>-</v>
      </c>
      <c r="IL102" s="324" t="str">
        <f>IFERROR(AVERAGEIFS('VISSIM Travel Time Outputs'!#REF!,'VISSIM Travel Time Outputs'!#REF!,$D102,'VISSIM Travel Time Outputs'!#REF!,"AVG",'VISSIM Travel Time Outputs'!#REF!,IL$9),"-")</f>
        <v>-</v>
      </c>
      <c r="IM102" s="324" t="str">
        <f>IFERROR(AVERAGEIFS('VISSIM Travel Time Outputs'!#REF!,'VISSIM Travel Time Outputs'!#REF!,$D102,'VISSIM Travel Time Outputs'!#REF!,"AVG",'VISSIM Travel Time Outputs'!#REF!,IM$9),"-")</f>
        <v>-</v>
      </c>
      <c r="IN102" s="324" t="str">
        <f>IFERROR(AVERAGEIFS('VISSIM Travel Time Outputs'!#REF!,'VISSIM Travel Time Outputs'!#REF!,$D102,'VISSIM Travel Time Outputs'!#REF!,"AVG",'VISSIM Travel Time Outputs'!#REF!,IN$9),"-")</f>
        <v>-</v>
      </c>
      <c r="IO102" s="324" t="str">
        <f>IFERROR(AVERAGEIFS('VISSIM Travel Time Outputs'!#REF!,'VISSIM Travel Time Outputs'!#REF!,$D102,'VISSIM Travel Time Outputs'!#REF!,"AVG",'VISSIM Travel Time Outputs'!#REF!,IO$9),"-")</f>
        <v>-</v>
      </c>
      <c r="IP102" s="324" t="str">
        <f>IFERROR(AVERAGEIFS('VISSIM Travel Time Outputs'!#REF!,'VISSIM Travel Time Outputs'!#REF!,$D102,'VISSIM Travel Time Outputs'!#REF!,"AVG",'VISSIM Travel Time Outputs'!#REF!,IP$9),"-")</f>
        <v>-</v>
      </c>
      <c r="IQ102" s="324" t="str">
        <f>IFERROR(AVERAGEIFS('VISSIM Travel Time Outputs'!#REF!,'VISSIM Travel Time Outputs'!#REF!,$D102,'VISSIM Travel Time Outputs'!#REF!,"AVG",'VISSIM Travel Time Outputs'!#REF!,IQ$9),"-")</f>
        <v>-</v>
      </c>
      <c r="IR102" s="324" t="str">
        <f>IFERROR(AVERAGEIFS('VISSIM Travel Time Outputs'!#REF!,'VISSIM Travel Time Outputs'!#REF!,$D102,'VISSIM Travel Time Outputs'!#REF!,"AVG",'VISSIM Travel Time Outputs'!#REF!,IR$9),"-")</f>
        <v>-</v>
      </c>
      <c r="IS102" s="325" t="str">
        <f>IFERROR(AVERAGEIFS('VISSIM Travel Time Outputs'!#REF!,'VISSIM Travel Time Outputs'!#REF!,$D102,'VISSIM Travel Time Outputs'!#REF!,"AVG",'VISSIM Travel Time Outputs'!#REF!,IS$9),"-")</f>
        <v>-</v>
      </c>
      <c r="IT102" s="325" t="str">
        <f t="shared" si="53"/>
        <v>--</v>
      </c>
    </row>
    <row r="103" spans="1:254" x14ac:dyDescent="0.35">
      <c r="A103" s="252" t="str">
        <f t="shared" si="34"/>
        <v>H</v>
      </c>
      <c r="B103" s="319">
        <f t="shared" si="54"/>
        <v>94</v>
      </c>
      <c r="C103" s="413">
        <f>INDEX('Input - Travel Times'!$B$3:$AH$103,MATCH($B103,'Input - Travel Times'!$B$3:$B$103,0),MATCH(C$9,'Input - Travel Times'!$B$3:$AH$3,0))</f>
        <v>0</v>
      </c>
      <c r="D103" s="150">
        <f>INDEX('Input - Travel Times'!$B$3:$AH$103,MATCH($B103,'Input - Travel Times'!$B$3:$B$103,0),MATCH(D$9,'Input - Travel Times'!$B$3:$AH$3,0))</f>
        <v>0</v>
      </c>
      <c r="E103" s="518">
        <f>TIME(0,0,INDEX('Input - Travel Times'!$B$3:$AH$103,MATCH($B103,'Input - Travel Times'!$B$3:$B$103,0),MATCH(E$9,'Input - Travel Times'!$B$3:$AH$3,0)))</f>
        <v>0</v>
      </c>
      <c r="F103" s="518">
        <f>TIME(0,0,INDEX('Input - Travel Times'!$B$3:$AH$103,MATCH($B103,'Input - Travel Times'!$B$3:$B$103,0),MATCH(F$9,'Input - Travel Times'!$B$3:$AH$3,0)))</f>
        <v>0</v>
      </c>
      <c r="G103" s="518">
        <f>TIME(0,0,INDEX('Input - Travel Times'!$B$3:$AH$103,MATCH($B103,'Input - Travel Times'!$B$3:$B$103,0),MATCH(G$9,'Input - Travel Times'!$B$3:$AH$3,0)))</f>
        <v>0</v>
      </c>
      <c r="H103" s="518">
        <f>TIME(0,0,INDEX('Input - Travel Times'!$B$3:$AH$103,MATCH($B103,'Input - Travel Times'!$B$3:$B$103,0),MATCH(H$9,'Input - Travel Times'!$B$3:$AH$3,0)))</f>
        <v>0</v>
      </c>
      <c r="I103" s="130"/>
      <c r="J103" s="209" t="str">
        <f>IFERROR(TIME(0,0,AVERAGEIFS('VISSIM Travel Time Outputs'!$I:$I,'VISSIM Travel Time Outputs'!$D:$D,$D103,'VISSIM Travel Time Outputs'!$A:$A,"AVG",'VISSIM Travel Time Outputs'!$B:$B,J$9)),"-")</f>
        <v>-</v>
      </c>
      <c r="K103" s="34" t="str">
        <f>IFERROR(TIME(0,0,AVERAGEIFS('VISSIM Travel Time Outputs'!$I:$I,'VISSIM Travel Time Outputs'!$D:$D,$D103,'VISSIM Travel Time Outputs'!$A:$A,"AVG",'VISSIM Travel Time Outputs'!$B:$B,K$9)),"-")</f>
        <v>-</v>
      </c>
      <c r="L103" s="34" t="str">
        <f>IFERROR(TIME(0,0,AVERAGEIFS('VISSIM Travel Time Outputs'!$I:$I,'VISSIM Travel Time Outputs'!$D:$D,$D103,'VISSIM Travel Time Outputs'!$A:$A,"AVG",'VISSIM Travel Time Outputs'!$B:$B,L$9)),"-")</f>
        <v>-</v>
      </c>
      <c r="M103" s="34" t="str">
        <f>IFERROR(TIME(0,0,AVERAGEIFS('VISSIM Travel Time Outputs'!$I:$I,'VISSIM Travel Time Outputs'!$D:$D,$D103,'VISSIM Travel Time Outputs'!$A:$A,"AVG",'VISSIM Travel Time Outputs'!$B:$B,M$9)),"-")</f>
        <v>-</v>
      </c>
      <c r="N103" s="34" t="str">
        <f>IFERROR(TIME(0,0,AVERAGEIFS('VISSIM Travel Time Outputs'!$I:$I,'VISSIM Travel Time Outputs'!$D:$D,$D103,'VISSIM Travel Time Outputs'!$A:$A,"AVG",'VISSIM Travel Time Outputs'!$B:$B,N$9)),"-")</f>
        <v>-</v>
      </c>
      <c r="O103" s="34" t="str">
        <f>IFERROR(TIME(0,0,AVERAGEIFS('VISSIM Travel Time Outputs'!$I:$I,'VISSIM Travel Time Outputs'!$D:$D,$D103,'VISSIM Travel Time Outputs'!$A:$A,"AVG",'VISSIM Travel Time Outputs'!$B:$B,O$9)),"-")</f>
        <v>-</v>
      </c>
      <c r="P103" s="34" t="str">
        <f>IFERROR(TIME(0,0,AVERAGEIFS('VISSIM Travel Time Outputs'!$I:$I,'VISSIM Travel Time Outputs'!$D:$D,$D103,'VISSIM Travel Time Outputs'!$A:$A,"AVG",'VISSIM Travel Time Outputs'!$B:$B,P$9)),"-")</f>
        <v>-</v>
      </c>
      <c r="Q103" s="34" t="str">
        <f>IFERROR(TIME(0,0,AVERAGEIFS('VISSIM Travel Time Outputs'!$I:$I,'VISSIM Travel Time Outputs'!$D:$D,$D103,'VISSIM Travel Time Outputs'!$A:$A,"AVG",'VISSIM Travel Time Outputs'!$B:$B,Q$9)),"-")</f>
        <v>-</v>
      </c>
      <c r="R103" s="34" t="str">
        <f>IFERROR(TIME(0,0,AVERAGEIFS('VISSIM Travel Time Outputs'!$I:$I,'VISSIM Travel Time Outputs'!$D:$D,$D103,'VISSIM Travel Time Outputs'!$A:$A,"AVG",'VISSIM Travel Time Outputs'!$B:$B,R$9)),"-")</f>
        <v>-</v>
      </c>
      <c r="S103" s="34" t="str">
        <f>IFERROR(TIME(0,0,AVERAGEIFS('VISSIM Travel Time Outputs'!$I:$I,'VISSIM Travel Time Outputs'!$D:$D,$D103,'VISSIM Travel Time Outputs'!$A:$A,"AVG",'VISSIM Travel Time Outputs'!$B:$B,S$9)),"-")</f>
        <v>-</v>
      </c>
      <c r="T103" s="34" t="str">
        <f>IFERROR(TIME(0,0,AVERAGEIFS('VISSIM Travel Time Outputs'!$I:$I,'VISSIM Travel Time Outputs'!$D:$D,$D103,'VISSIM Travel Time Outputs'!$A:$A,"AVG",'VISSIM Travel Time Outputs'!$B:$B,T$9)),"-")</f>
        <v>-</v>
      </c>
      <c r="U103" s="34" t="str">
        <f>IFERROR(TIME(0,0,AVERAGEIFS('VISSIM Travel Time Outputs'!$I:$I,'VISSIM Travel Time Outputs'!$D:$D,$D103,'VISSIM Travel Time Outputs'!$A:$A,"AVG",'VISSIM Travel Time Outputs'!$B:$B,U$9)),"-")</f>
        <v>-</v>
      </c>
      <c r="V103" s="34" t="str">
        <f>IFERROR(TIME(0,0,AVERAGEIFS('VISSIM Travel Time Outputs'!$I:$I,'VISSIM Travel Time Outputs'!$D:$D,$D103,'VISSIM Travel Time Outputs'!$A:$A,"AVG",'VISSIM Travel Time Outputs'!$B:$B,V$9)),"-")</f>
        <v>-</v>
      </c>
      <c r="W103" s="34" t="str">
        <f>IFERROR(TIME(0,0,AVERAGEIFS('VISSIM Travel Time Outputs'!$I:$I,'VISSIM Travel Time Outputs'!$D:$D,$D103,'VISSIM Travel Time Outputs'!$A:$A,"AVG",'VISSIM Travel Time Outputs'!$B:$B,W$9)),"-")</f>
        <v>-</v>
      </c>
      <c r="X103" s="34" t="str">
        <f>IFERROR(TIME(0,0,AVERAGEIFS('VISSIM Travel Time Outputs'!$I:$I,'VISSIM Travel Time Outputs'!$D:$D,$D103,'VISSIM Travel Time Outputs'!$A:$A,"AVG",'VISSIM Travel Time Outputs'!$B:$B,X$9)),"-")</f>
        <v>-</v>
      </c>
      <c r="Y103" s="134" t="str">
        <f>IFERROR(TIME(0,0,AVERAGEIFS('VISSIM Travel Time Outputs'!$I:$I,'VISSIM Travel Time Outputs'!$D:$D,$D103,'VISSIM Travel Time Outputs'!$A:$A,"AVG",'VISSIM Travel Time Outputs'!$B:$B,Y$9)),"-")</f>
        <v>-</v>
      </c>
      <c r="Z103" s="254"/>
      <c r="AA103" s="323" t="str">
        <f>IFERROR(AVERAGEIFS('VISSIM Travel Time Outputs'!$F:$F,'VISSIM Travel Time Outputs'!$D:$D,$D103,'VISSIM Travel Time Outputs'!$A:$A,"AVG",'VISSIM Travel Time Outputs'!$B:$B,AA$9),"-")</f>
        <v>-</v>
      </c>
      <c r="AB103" s="324" t="str">
        <f>IFERROR(AVERAGEIFS('VISSIM Travel Time Outputs'!$F:$F,'VISSIM Travel Time Outputs'!$D:$D,$D103,'VISSIM Travel Time Outputs'!$A:$A,"AVG",'VISSIM Travel Time Outputs'!$B:$B,AB$9),"-")</f>
        <v>-</v>
      </c>
      <c r="AC103" s="324" t="str">
        <f>IFERROR(AVERAGEIFS('VISSIM Travel Time Outputs'!$F:$F,'VISSIM Travel Time Outputs'!$D:$D,$D103,'VISSIM Travel Time Outputs'!$A:$A,"AVG",'VISSIM Travel Time Outputs'!$B:$B,AC$9),"-")</f>
        <v>-</v>
      </c>
      <c r="AD103" s="324" t="str">
        <f>IFERROR(AVERAGEIFS('VISSIM Travel Time Outputs'!$F:$F,'VISSIM Travel Time Outputs'!$D:$D,$D103,'VISSIM Travel Time Outputs'!$A:$A,"AVG",'VISSIM Travel Time Outputs'!$B:$B,AD$9),"-")</f>
        <v>-</v>
      </c>
      <c r="AE103" s="324" t="str">
        <f>IFERROR(AVERAGEIFS('VISSIM Travel Time Outputs'!$F:$F,'VISSIM Travel Time Outputs'!$D:$D,$D103,'VISSIM Travel Time Outputs'!$A:$A,"AVG",'VISSIM Travel Time Outputs'!$B:$B,AE$9),"-")</f>
        <v>-</v>
      </c>
      <c r="AF103" s="324" t="str">
        <f>IFERROR(AVERAGEIFS('VISSIM Travel Time Outputs'!$F:$F,'VISSIM Travel Time Outputs'!$D:$D,$D103,'VISSIM Travel Time Outputs'!$A:$A,"AVG",'VISSIM Travel Time Outputs'!$B:$B,AF$9),"-")</f>
        <v>-</v>
      </c>
      <c r="AG103" s="324" t="str">
        <f>IFERROR(AVERAGEIFS('VISSIM Travel Time Outputs'!$F:$F,'VISSIM Travel Time Outputs'!$D:$D,$D103,'VISSIM Travel Time Outputs'!$A:$A,"AVG",'VISSIM Travel Time Outputs'!$B:$B,AG$9),"-")</f>
        <v>-</v>
      </c>
      <c r="AH103" s="324" t="str">
        <f>IFERROR(AVERAGEIFS('VISSIM Travel Time Outputs'!$F:$F,'VISSIM Travel Time Outputs'!$D:$D,$D103,'VISSIM Travel Time Outputs'!$A:$A,"AVG",'VISSIM Travel Time Outputs'!$B:$B,AH$9),"-")</f>
        <v>-</v>
      </c>
      <c r="AI103" s="324" t="str">
        <f>IFERROR(AVERAGEIFS('VISSIM Travel Time Outputs'!$F:$F,'VISSIM Travel Time Outputs'!$D:$D,$D103,'VISSIM Travel Time Outputs'!$A:$A,"AVG",'VISSIM Travel Time Outputs'!$B:$B,AI$9),"-")</f>
        <v>-</v>
      </c>
      <c r="AJ103" s="324" t="str">
        <f>IFERROR(AVERAGEIFS('VISSIM Travel Time Outputs'!$F:$F,'VISSIM Travel Time Outputs'!$D:$D,$D103,'VISSIM Travel Time Outputs'!$A:$A,"AVG",'VISSIM Travel Time Outputs'!$B:$B,AJ$9),"-")</f>
        <v>-</v>
      </c>
      <c r="AK103" s="324" t="str">
        <f>IFERROR(AVERAGEIFS('VISSIM Travel Time Outputs'!$F:$F,'VISSIM Travel Time Outputs'!$D:$D,$D103,'VISSIM Travel Time Outputs'!$A:$A,"AVG",'VISSIM Travel Time Outputs'!$B:$B,AK$9),"-")</f>
        <v>-</v>
      </c>
      <c r="AL103" s="324" t="str">
        <f>IFERROR(AVERAGEIFS('VISSIM Travel Time Outputs'!$F:$F,'VISSIM Travel Time Outputs'!$D:$D,$D103,'VISSIM Travel Time Outputs'!$A:$A,"AVG",'VISSIM Travel Time Outputs'!$B:$B,AL$9),"-")</f>
        <v>-</v>
      </c>
      <c r="AM103" s="324" t="str">
        <f>IFERROR(AVERAGEIFS('VISSIM Travel Time Outputs'!$F:$F,'VISSIM Travel Time Outputs'!$D:$D,$D103,'VISSIM Travel Time Outputs'!$A:$A,"AVG",'VISSIM Travel Time Outputs'!$B:$B,AM$9),"-")</f>
        <v>-</v>
      </c>
      <c r="AN103" s="324" t="str">
        <f>IFERROR(AVERAGEIFS('VISSIM Travel Time Outputs'!$F:$F,'VISSIM Travel Time Outputs'!$D:$D,$D103,'VISSIM Travel Time Outputs'!$A:$A,"AVG",'VISSIM Travel Time Outputs'!$B:$B,AN$9),"-")</f>
        <v>-</v>
      </c>
      <c r="AO103" s="324" t="str">
        <f>IFERROR(AVERAGEIFS('VISSIM Travel Time Outputs'!$F:$F,'VISSIM Travel Time Outputs'!$D:$D,$D103,'VISSIM Travel Time Outputs'!$A:$A,"AVG",'VISSIM Travel Time Outputs'!$B:$B,AO$9),"-")</f>
        <v>-</v>
      </c>
      <c r="AP103" s="325" t="str">
        <f>IFERROR(AVERAGEIFS('VISSIM Travel Time Outputs'!$F:$F,'VISSIM Travel Time Outputs'!$D:$D,$D103,'VISSIM Travel Time Outputs'!$A:$A,"AVG",'VISSIM Travel Time Outputs'!$B:$B,AP$9),"-")</f>
        <v>-</v>
      </c>
      <c r="AQ103" s="331"/>
      <c r="AR103" s="209" t="str">
        <f t="shared" si="35"/>
        <v>--</v>
      </c>
      <c r="AS103" s="354" t="str">
        <f t="shared" si="36"/>
        <v>--</v>
      </c>
      <c r="AT103" s="325">
        <f t="shared" si="37"/>
        <v>0</v>
      </c>
      <c r="AU103" s="255"/>
      <c r="AV103" s="209" t="str">
        <f>IFERROR(TIME(0,0,AVERAGEIFS('VISSIM Travel Time Outputs'!$J:$J,'VISSIM Travel Time Outputs'!$D:$D,$D103,'VISSIM Travel Time Outputs'!$A:$A,"AVG",'VISSIM Travel Time Outputs'!$B:$B,AV$9)),"-")</f>
        <v>-</v>
      </c>
      <c r="AW103" s="34" t="str">
        <f>IFERROR(TIME(0,0,AVERAGEIFS('VISSIM Travel Time Outputs'!$J:$J,'VISSIM Travel Time Outputs'!$D:$D,$D103,'VISSIM Travel Time Outputs'!$A:$A,"AVG",'VISSIM Travel Time Outputs'!$B:$B,AW$9)),"-")</f>
        <v>-</v>
      </c>
      <c r="AX103" s="34" t="str">
        <f>IFERROR(TIME(0,0,AVERAGEIFS('VISSIM Travel Time Outputs'!$J:$J,'VISSIM Travel Time Outputs'!$D:$D,$D103,'VISSIM Travel Time Outputs'!$A:$A,"AVG",'VISSIM Travel Time Outputs'!$B:$B,AX$9)),"-")</f>
        <v>-</v>
      </c>
      <c r="AY103" s="34" t="str">
        <f>IFERROR(TIME(0,0,AVERAGEIFS('VISSIM Travel Time Outputs'!$J:$J,'VISSIM Travel Time Outputs'!$D:$D,$D103,'VISSIM Travel Time Outputs'!$A:$A,"AVG",'VISSIM Travel Time Outputs'!$B:$B,AY$9)),"-")</f>
        <v>-</v>
      </c>
      <c r="AZ103" s="34" t="str">
        <f>IFERROR(TIME(0,0,AVERAGEIFS('VISSIM Travel Time Outputs'!$J:$J,'VISSIM Travel Time Outputs'!$D:$D,$D103,'VISSIM Travel Time Outputs'!$A:$A,"AVG",'VISSIM Travel Time Outputs'!$B:$B,AZ$9)),"-")</f>
        <v>-</v>
      </c>
      <c r="BA103" s="34" t="str">
        <f>IFERROR(TIME(0,0,AVERAGEIFS('VISSIM Travel Time Outputs'!$J:$J,'VISSIM Travel Time Outputs'!$D:$D,$D103,'VISSIM Travel Time Outputs'!$A:$A,"AVG",'VISSIM Travel Time Outputs'!$B:$B,BA$9)),"-")</f>
        <v>-</v>
      </c>
      <c r="BB103" s="34" t="str">
        <f>IFERROR(TIME(0,0,AVERAGEIFS('VISSIM Travel Time Outputs'!$J:$J,'VISSIM Travel Time Outputs'!$D:$D,$D103,'VISSIM Travel Time Outputs'!$A:$A,"AVG",'VISSIM Travel Time Outputs'!$B:$B,BB$9)),"-")</f>
        <v>-</v>
      </c>
      <c r="BC103" s="34" t="str">
        <f>IFERROR(TIME(0,0,AVERAGEIFS('VISSIM Travel Time Outputs'!$J:$J,'VISSIM Travel Time Outputs'!$D:$D,$D103,'VISSIM Travel Time Outputs'!$A:$A,"AVG",'VISSIM Travel Time Outputs'!$B:$B,BC$9)),"-")</f>
        <v>-</v>
      </c>
      <c r="BD103" s="34" t="str">
        <f>IFERROR(TIME(0,0,AVERAGEIFS('VISSIM Travel Time Outputs'!$J:$J,'VISSIM Travel Time Outputs'!$D:$D,$D103,'VISSIM Travel Time Outputs'!$A:$A,"AVG",'VISSIM Travel Time Outputs'!$B:$B,BD$9)),"-")</f>
        <v>-</v>
      </c>
      <c r="BE103" s="34" t="str">
        <f>IFERROR(TIME(0,0,AVERAGEIFS('VISSIM Travel Time Outputs'!$J:$J,'VISSIM Travel Time Outputs'!$D:$D,$D103,'VISSIM Travel Time Outputs'!$A:$A,"AVG",'VISSIM Travel Time Outputs'!$B:$B,BE$9)),"-")</f>
        <v>-</v>
      </c>
      <c r="BF103" s="34" t="str">
        <f>IFERROR(TIME(0,0,AVERAGEIFS('VISSIM Travel Time Outputs'!$J:$J,'VISSIM Travel Time Outputs'!$D:$D,$D103,'VISSIM Travel Time Outputs'!$A:$A,"AVG",'VISSIM Travel Time Outputs'!$B:$B,BF$9)),"-")</f>
        <v>-</v>
      </c>
      <c r="BG103" s="34" t="str">
        <f>IFERROR(TIME(0,0,AVERAGEIFS('VISSIM Travel Time Outputs'!$J:$J,'VISSIM Travel Time Outputs'!$D:$D,$D103,'VISSIM Travel Time Outputs'!$A:$A,"AVG",'VISSIM Travel Time Outputs'!$B:$B,BG$9)),"-")</f>
        <v>-</v>
      </c>
      <c r="BH103" s="34" t="str">
        <f>IFERROR(TIME(0,0,AVERAGEIFS('VISSIM Travel Time Outputs'!$J:$J,'VISSIM Travel Time Outputs'!$D:$D,$D103,'VISSIM Travel Time Outputs'!$A:$A,"AVG",'VISSIM Travel Time Outputs'!$B:$B,BH$9)),"-")</f>
        <v>-</v>
      </c>
      <c r="BI103" s="34" t="str">
        <f>IFERROR(TIME(0,0,AVERAGEIFS('VISSIM Travel Time Outputs'!$J:$J,'VISSIM Travel Time Outputs'!$D:$D,$D103,'VISSIM Travel Time Outputs'!$A:$A,"AVG",'VISSIM Travel Time Outputs'!$B:$B,BI$9)),"-")</f>
        <v>-</v>
      </c>
      <c r="BJ103" s="34" t="str">
        <f>IFERROR(TIME(0,0,AVERAGEIFS('VISSIM Travel Time Outputs'!$J:$J,'VISSIM Travel Time Outputs'!$D:$D,$D103,'VISSIM Travel Time Outputs'!$A:$A,"AVG",'VISSIM Travel Time Outputs'!$B:$B,BJ$9)),"-")</f>
        <v>-</v>
      </c>
      <c r="BK103" s="134" t="str">
        <f>IFERROR(TIME(0,0,AVERAGEIFS('VISSIM Travel Time Outputs'!$J:$J,'VISSIM Travel Time Outputs'!$D:$D,$D103,'VISSIM Travel Time Outputs'!$A:$A,"AVG",'VISSIM Travel Time Outputs'!$B:$B,BK$9)),"-")</f>
        <v>-</v>
      </c>
      <c r="BL103" s="126"/>
      <c r="BM103" s="323" t="str">
        <f>IFERROR(AVERAGEIFS('VISSIM Travel Time Outputs'!$G:$G,'VISSIM Travel Time Outputs'!$D:$D,$D103,'VISSIM Travel Time Outputs'!$A:$A,"AVG",'VISSIM Travel Time Outputs'!$B:$B,BM$9),"-")</f>
        <v>-</v>
      </c>
      <c r="BN103" s="324" t="str">
        <f>IFERROR(AVERAGEIFS('VISSIM Travel Time Outputs'!$G:$G,'VISSIM Travel Time Outputs'!$D:$D,$D103,'VISSIM Travel Time Outputs'!$A:$A,"AVG",'VISSIM Travel Time Outputs'!$B:$B,BN$9),"-")</f>
        <v>-</v>
      </c>
      <c r="BO103" s="324" t="str">
        <f>IFERROR(AVERAGEIFS('VISSIM Travel Time Outputs'!$G:$G,'VISSIM Travel Time Outputs'!$D:$D,$D103,'VISSIM Travel Time Outputs'!$A:$A,"AVG",'VISSIM Travel Time Outputs'!$B:$B,BO$9),"-")</f>
        <v>-</v>
      </c>
      <c r="BP103" s="324" t="str">
        <f>IFERROR(AVERAGEIFS('VISSIM Travel Time Outputs'!$G:$G,'VISSIM Travel Time Outputs'!$D:$D,$D103,'VISSIM Travel Time Outputs'!$A:$A,"AVG",'VISSIM Travel Time Outputs'!$B:$B,BP$9),"-")</f>
        <v>-</v>
      </c>
      <c r="BQ103" s="324" t="str">
        <f>IFERROR(AVERAGEIFS('VISSIM Travel Time Outputs'!$G:$G,'VISSIM Travel Time Outputs'!$D:$D,$D103,'VISSIM Travel Time Outputs'!$A:$A,"AVG",'VISSIM Travel Time Outputs'!$B:$B,BQ$9),"-")</f>
        <v>-</v>
      </c>
      <c r="BR103" s="324" t="str">
        <f>IFERROR(AVERAGEIFS('VISSIM Travel Time Outputs'!$G:$G,'VISSIM Travel Time Outputs'!$D:$D,$D103,'VISSIM Travel Time Outputs'!$A:$A,"AVG",'VISSIM Travel Time Outputs'!$B:$B,BR$9),"-")</f>
        <v>-</v>
      </c>
      <c r="BS103" s="324" t="str">
        <f>IFERROR(AVERAGEIFS('VISSIM Travel Time Outputs'!$G:$G,'VISSIM Travel Time Outputs'!$D:$D,$D103,'VISSIM Travel Time Outputs'!$A:$A,"AVG",'VISSIM Travel Time Outputs'!$B:$B,BS$9),"-")</f>
        <v>-</v>
      </c>
      <c r="BT103" s="324" t="str">
        <f>IFERROR(AVERAGEIFS('VISSIM Travel Time Outputs'!$G:$G,'VISSIM Travel Time Outputs'!$D:$D,$D103,'VISSIM Travel Time Outputs'!$A:$A,"AVG",'VISSIM Travel Time Outputs'!$B:$B,BT$9),"-")</f>
        <v>-</v>
      </c>
      <c r="BU103" s="324" t="str">
        <f>IFERROR(AVERAGEIFS('VISSIM Travel Time Outputs'!$G:$G,'VISSIM Travel Time Outputs'!$D:$D,$D103,'VISSIM Travel Time Outputs'!$A:$A,"AVG",'VISSIM Travel Time Outputs'!$B:$B,BU$9),"-")</f>
        <v>-</v>
      </c>
      <c r="BV103" s="324" t="str">
        <f>IFERROR(AVERAGEIFS('VISSIM Travel Time Outputs'!$G:$G,'VISSIM Travel Time Outputs'!$D:$D,$D103,'VISSIM Travel Time Outputs'!$A:$A,"AVG",'VISSIM Travel Time Outputs'!$B:$B,BV$9),"-")</f>
        <v>-</v>
      </c>
      <c r="BW103" s="324" t="str">
        <f>IFERROR(AVERAGEIFS('VISSIM Travel Time Outputs'!$G:$G,'VISSIM Travel Time Outputs'!$D:$D,$D103,'VISSIM Travel Time Outputs'!$A:$A,"AVG",'VISSIM Travel Time Outputs'!$B:$B,BW$9),"-")</f>
        <v>-</v>
      </c>
      <c r="BX103" s="324" t="str">
        <f>IFERROR(AVERAGEIFS('VISSIM Travel Time Outputs'!$G:$G,'VISSIM Travel Time Outputs'!$D:$D,$D103,'VISSIM Travel Time Outputs'!$A:$A,"AVG",'VISSIM Travel Time Outputs'!$B:$B,BX$9),"-")</f>
        <v>-</v>
      </c>
      <c r="BY103" s="324" t="str">
        <f>IFERROR(AVERAGEIFS('VISSIM Travel Time Outputs'!$G:$G,'VISSIM Travel Time Outputs'!$D:$D,$D103,'VISSIM Travel Time Outputs'!$A:$A,"AVG",'VISSIM Travel Time Outputs'!$B:$B,BY$9),"-")</f>
        <v>-</v>
      </c>
      <c r="BZ103" s="324" t="str">
        <f>IFERROR(AVERAGEIFS('VISSIM Travel Time Outputs'!$G:$G,'VISSIM Travel Time Outputs'!$D:$D,$D103,'VISSIM Travel Time Outputs'!$A:$A,"AVG",'VISSIM Travel Time Outputs'!$B:$B,BZ$9),"-")</f>
        <v>-</v>
      </c>
      <c r="CA103" s="324" t="str">
        <f>IFERROR(AVERAGEIFS('VISSIM Travel Time Outputs'!$G:$G,'VISSIM Travel Time Outputs'!$D:$D,$D103,'VISSIM Travel Time Outputs'!$A:$A,"AVG",'VISSIM Travel Time Outputs'!$B:$B,CA$9),"-")</f>
        <v>-</v>
      </c>
      <c r="CB103" s="325" t="str">
        <f>IFERROR(AVERAGEIFS('VISSIM Travel Time Outputs'!$G:$G,'VISSIM Travel Time Outputs'!$D:$D,$D103,'VISSIM Travel Time Outputs'!$A:$A,"AVG",'VISSIM Travel Time Outputs'!$B:$B,CB$9),"-")</f>
        <v>-</v>
      </c>
      <c r="CC103" s="254"/>
      <c r="CD103" s="209" t="str">
        <f t="shared" si="38"/>
        <v>--</v>
      </c>
      <c r="CE103" s="354" t="str">
        <f t="shared" si="39"/>
        <v>--</v>
      </c>
      <c r="CF103" s="325">
        <f t="shared" si="40"/>
        <v>0</v>
      </c>
      <c r="CG103" s="331"/>
      <c r="CH103" s="209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134"/>
      <c r="CX103" s="331"/>
      <c r="CY103" s="323"/>
      <c r="CZ103" s="324"/>
      <c r="DA103" s="324"/>
      <c r="DB103" s="324"/>
      <c r="DC103" s="324"/>
      <c r="DD103" s="324"/>
      <c r="DE103" s="324"/>
      <c r="DF103" s="324"/>
      <c r="DG103" s="324"/>
      <c r="DH103" s="324"/>
      <c r="DI103" s="324"/>
      <c r="DJ103" s="324"/>
      <c r="DK103" s="324"/>
      <c r="DL103" s="324"/>
      <c r="DM103" s="324"/>
      <c r="DN103" s="325"/>
      <c r="DO103" s="331"/>
      <c r="DP103" s="209" t="str">
        <f t="shared" si="41"/>
        <v>--</v>
      </c>
      <c r="DQ103" s="354" t="str">
        <f t="shared" si="42"/>
        <v>--</v>
      </c>
      <c r="DR103" s="325">
        <f t="shared" si="43"/>
        <v>0</v>
      </c>
      <c r="DS103" s="255"/>
      <c r="DT103" s="209" t="str">
        <f>IFERROR(TIME(0,0,AVERAGEIFS('VISSIM Travel Time Outputs'!$K:$K,'VISSIM Travel Time Outputs'!$D:$D,$D103,'VISSIM Travel Time Outputs'!$A:$A,"AVG",'VISSIM Travel Time Outputs'!$B:$B,DT$9)),"-")</f>
        <v>-</v>
      </c>
      <c r="DU103" s="34" t="str">
        <f>IFERROR(TIME(0,0,AVERAGEIFS('VISSIM Travel Time Outputs'!$K:$K,'VISSIM Travel Time Outputs'!$D:$D,$D103,'VISSIM Travel Time Outputs'!$A:$A,"AVG",'VISSIM Travel Time Outputs'!$B:$B,DU$9)),"-")</f>
        <v>-</v>
      </c>
      <c r="DV103" s="34" t="str">
        <f>IFERROR(TIME(0,0,AVERAGEIFS('VISSIM Travel Time Outputs'!$K:$K,'VISSIM Travel Time Outputs'!$D:$D,$D103,'VISSIM Travel Time Outputs'!$A:$A,"AVG",'VISSIM Travel Time Outputs'!$B:$B,DV$9)),"-")</f>
        <v>-</v>
      </c>
      <c r="DW103" s="34" t="str">
        <f>IFERROR(TIME(0,0,AVERAGEIFS('VISSIM Travel Time Outputs'!$K:$K,'VISSIM Travel Time Outputs'!$D:$D,$D103,'VISSIM Travel Time Outputs'!$A:$A,"AVG",'VISSIM Travel Time Outputs'!$B:$B,DW$9)),"-")</f>
        <v>-</v>
      </c>
      <c r="DX103" s="34" t="str">
        <f>IFERROR(TIME(0,0,AVERAGEIFS('VISSIM Travel Time Outputs'!$K:$K,'VISSIM Travel Time Outputs'!$D:$D,$D103,'VISSIM Travel Time Outputs'!$A:$A,"AVG",'VISSIM Travel Time Outputs'!$B:$B,DX$9)),"-")</f>
        <v>-</v>
      </c>
      <c r="DY103" s="34" t="str">
        <f>IFERROR(TIME(0,0,AVERAGEIFS('VISSIM Travel Time Outputs'!$K:$K,'VISSIM Travel Time Outputs'!$D:$D,$D103,'VISSIM Travel Time Outputs'!$A:$A,"AVG",'VISSIM Travel Time Outputs'!$B:$B,DY$9)),"-")</f>
        <v>-</v>
      </c>
      <c r="DZ103" s="34" t="str">
        <f>IFERROR(TIME(0,0,AVERAGEIFS('VISSIM Travel Time Outputs'!$K:$K,'VISSIM Travel Time Outputs'!$D:$D,$D103,'VISSIM Travel Time Outputs'!$A:$A,"AVG",'VISSIM Travel Time Outputs'!$B:$B,DZ$9)),"-")</f>
        <v>-</v>
      </c>
      <c r="EA103" s="34" t="str">
        <f>IFERROR(TIME(0,0,AVERAGEIFS('VISSIM Travel Time Outputs'!$K:$K,'VISSIM Travel Time Outputs'!$D:$D,$D103,'VISSIM Travel Time Outputs'!$A:$A,"AVG",'VISSIM Travel Time Outputs'!$B:$B,EA$9)),"-")</f>
        <v>-</v>
      </c>
      <c r="EB103" s="34" t="str">
        <f>IFERROR(TIME(0,0,AVERAGEIFS('VISSIM Travel Time Outputs'!$K:$K,'VISSIM Travel Time Outputs'!$D:$D,$D103,'VISSIM Travel Time Outputs'!$A:$A,"AVG",'VISSIM Travel Time Outputs'!$B:$B,EB$9)),"-")</f>
        <v>-</v>
      </c>
      <c r="EC103" s="34" t="str">
        <f>IFERROR(TIME(0,0,AVERAGEIFS('VISSIM Travel Time Outputs'!$K:$K,'VISSIM Travel Time Outputs'!$D:$D,$D103,'VISSIM Travel Time Outputs'!$A:$A,"AVG",'VISSIM Travel Time Outputs'!$B:$B,EC$9)),"-")</f>
        <v>-</v>
      </c>
      <c r="ED103" s="34" t="str">
        <f>IFERROR(TIME(0,0,AVERAGEIFS('VISSIM Travel Time Outputs'!$K:$K,'VISSIM Travel Time Outputs'!$D:$D,$D103,'VISSIM Travel Time Outputs'!$A:$A,"AVG",'VISSIM Travel Time Outputs'!$B:$B,ED$9)),"-")</f>
        <v>-</v>
      </c>
      <c r="EE103" s="34" t="str">
        <f>IFERROR(TIME(0,0,AVERAGEIFS('VISSIM Travel Time Outputs'!$K:$K,'VISSIM Travel Time Outputs'!$D:$D,$D103,'VISSIM Travel Time Outputs'!$A:$A,"AVG",'VISSIM Travel Time Outputs'!$B:$B,EE$9)),"-")</f>
        <v>-</v>
      </c>
      <c r="EF103" s="34" t="str">
        <f>IFERROR(TIME(0,0,AVERAGEIFS('VISSIM Travel Time Outputs'!$K:$K,'VISSIM Travel Time Outputs'!$D:$D,$D103,'VISSIM Travel Time Outputs'!$A:$A,"AVG",'VISSIM Travel Time Outputs'!$B:$B,EF$9)),"-")</f>
        <v>-</v>
      </c>
      <c r="EG103" s="34" t="str">
        <f>IFERROR(TIME(0,0,AVERAGEIFS('VISSIM Travel Time Outputs'!$K:$K,'VISSIM Travel Time Outputs'!$D:$D,$D103,'VISSIM Travel Time Outputs'!$A:$A,"AVG",'VISSIM Travel Time Outputs'!$B:$B,EG$9)),"-")</f>
        <v>-</v>
      </c>
      <c r="EH103" s="34" t="str">
        <f>IFERROR(TIME(0,0,AVERAGEIFS('VISSIM Travel Time Outputs'!$K:$K,'VISSIM Travel Time Outputs'!$D:$D,$D103,'VISSIM Travel Time Outputs'!$A:$A,"AVG",'VISSIM Travel Time Outputs'!$B:$B,EH$9)),"-")</f>
        <v>-</v>
      </c>
      <c r="EI103" s="134" t="str">
        <f>IFERROR(TIME(0,0,AVERAGEIFS('VISSIM Travel Time Outputs'!$K:$K,'VISSIM Travel Time Outputs'!$D:$D,$D103,'VISSIM Travel Time Outputs'!$A:$A,"AVG",'VISSIM Travel Time Outputs'!$B:$B,EI$9)),"-")</f>
        <v>-</v>
      </c>
      <c r="EJ103" s="126"/>
      <c r="EK103" s="323" t="str">
        <f>IFERROR(AVERAGEIFS('VISSIM Travel Time Outputs'!$H:$H,'VISSIM Travel Time Outputs'!$D:$D,$D103,'VISSIM Travel Time Outputs'!$A:$A,"AVG",'VISSIM Travel Time Outputs'!$B:$B,EK$9),"-")</f>
        <v>-</v>
      </c>
      <c r="EL103" s="324" t="str">
        <f>IFERROR(AVERAGEIFS('VISSIM Travel Time Outputs'!$H:$H,'VISSIM Travel Time Outputs'!$D:$D,$D103,'VISSIM Travel Time Outputs'!$A:$A,"AVG",'VISSIM Travel Time Outputs'!$B:$B,EL$9),"-")</f>
        <v>-</v>
      </c>
      <c r="EM103" s="324" t="str">
        <f>IFERROR(AVERAGEIFS('VISSIM Travel Time Outputs'!$H:$H,'VISSIM Travel Time Outputs'!$D:$D,$D103,'VISSIM Travel Time Outputs'!$A:$A,"AVG",'VISSIM Travel Time Outputs'!$B:$B,EM$9),"-")</f>
        <v>-</v>
      </c>
      <c r="EN103" s="324" t="str">
        <f>IFERROR(AVERAGEIFS('VISSIM Travel Time Outputs'!$H:$H,'VISSIM Travel Time Outputs'!$D:$D,$D103,'VISSIM Travel Time Outputs'!$A:$A,"AVG",'VISSIM Travel Time Outputs'!$B:$B,EN$9),"-")</f>
        <v>-</v>
      </c>
      <c r="EO103" s="324" t="str">
        <f>IFERROR(AVERAGEIFS('VISSIM Travel Time Outputs'!$H:$H,'VISSIM Travel Time Outputs'!$D:$D,$D103,'VISSIM Travel Time Outputs'!$A:$A,"AVG",'VISSIM Travel Time Outputs'!$B:$B,EO$9),"-")</f>
        <v>-</v>
      </c>
      <c r="EP103" s="324" t="str">
        <f>IFERROR(AVERAGEIFS('VISSIM Travel Time Outputs'!$H:$H,'VISSIM Travel Time Outputs'!$D:$D,$D103,'VISSIM Travel Time Outputs'!$A:$A,"AVG",'VISSIM Travel Time Outputs'!$B:$B,EP$9),"-")</f>
        <v>-</v>
      </c>
      <c r="EQ103" s="324" t="str">
        <f>IFERROR(AVERAGEIFS('VISSIM Travel Time Outputs'!$H:$H,'VISSIM Travel Time Outputs'!$D:$D,$D103,'VISSIM Travel Time Outputs'!$A:$A,"AVG",'VISSIM Travel Time Outputs'!$B:$B,EQ$9),"-")</f>
        <v>-</v>
      </c>
      <c r="ER103" s="324" t="str">
        <f>IFERROR(AVERAGEIFS('VISSIM Travel Time Outputs'!$H:$H,'VISSIM Travel Time Outputs'!$D:$D,$D103,'VISSIM Travel Time Outputs'!$A:$A,"AVG",'VISSIM Travel Time Outputs'!$B:$B,ER$9),"-")</f>
        <v>-</v>
      </c>
      <c r="ES103" s="324" t="str">
        <f>IFERROR(AVERAGEIFS('VISSIM Travel Time Outputs'!$H:$H,'VISSIM Travel Time Outputs'!$D:$D,$D103,'VISSIM Travel Time Outputs'!$A:$A,"AVG",'VISSIM Travel Time Outputs'!$B:$B,ES$9),"-")</f>
        <v>-</v>
      </c>
      <c r="ET103" s="324" t="str">
        <f>IFERROR(AVERAGEIFS('VISSIM Travel Time Outputs'!$H:$H,'VISSIM Travel Time Outputs'!$D:$D,$D103,'VISSIM Travel Time Outputs'!$A:$A,"AVG",'VISSIM Travel Time Outputs'!$B:$B,ET$9),"-")</f>
        <v>-</v>
      </c>
      <c r="EU103" s="324" t="str">
        <f>IFERROR(AVERAGEIFS('VISSIM Travel Time Outputs'!$H:$H,'VISSIM Travel Time Outputs'!$D:$D,$D103,'VISSIM Travel Time Outputs'!$A:$A,"AVG",'VISSIM Travel Time Outputs'!$B:$B,EU$9),"-")</f>
        <v>-</v>
      </c>
      <c r="EV103" s="324" t="str">
        <f>IFERROR(AVERAGEIFS('VISSIM Travel Time Outputs'!$H:$H,'VISSIM Travel Time Outputs'!$D:$D,$D103,'VISSIM Travel Time Outputs'!$A:$A,"AVG",'VISSIM Travel Time Outputs'!$B:$B,EV$9),"-")</f>
        <v>-</v>
      </c>
      <c r="EW103" s="324" t="str">
        <f>IFERROR(AVERAGEIFS('VISSIM Travel Time Outputs'!$H:$H,'VISSIM Travel Time Outputs'!$D:$D,$D103,'VISSIM Travel Time Outputs'!$A:$A,"AVG",'VISSIM Travel Time Outputs'!$B:$B,EW$9),"-")</f>
        <v>-</v>
      </c>
      <c r="EX103" s="324" t="str">
        <f>IFERROR(AVERAGEIFS('VISSIM Travel Time Outputs'!$H:$H,'VISSIM Travel Time Outputs'!$D:$D,$D103,'VISSIM Travel Time Outputs'!$A:$A,"AVG",'VISSIM Travel Time Outputs'!$B:$B,EX$9),"-")</f>
        <v>-</v>
      </c>
      <c r="EY103" s="324" t="str">
        <f>IFERROR(AVERAGEIFS('VISSIM Travel Time Outputs'!$H:$H,'VISSIM Travel Time Outputs'!$D:$D,$D103,'VISSIM Travel Time Outputs'!$A:$A,"AVG",'VISSIM Travel Time Outputs'!$B:$B,EY$9),"-")</f>
        <v>-</v>
      </c>
      <c r="EZ103" s="325" t="str">
        <f>IFERROR(AVERAGEIFS('VISSIM Travel Time Outputs'!$H:$H,'VISSIM Travel Time Outputs'!$D:$D,$D103,'VISSIM Travel Time Outputs'!$A:$A,"AVG",'VISSIM Travel Time Outputs'!$B:$B,EZ$9),"-")</f>
        <v>-</v>
      </c>
      <c r="FA103" s="254"/>
      <c r="FB103" s="209" t="str">
        <f t="shared" si="44"/>
        <v>--</v>
      </c>
      <c r="FC103" s="354" t="str">
        <f t="shared" si="45"/>
        <v>--</v>
      </c>
      <c r="FD103" s="325">
        <f t="shared" si="46"/>
        <v>0</v>
      </c>
      <c r="FE103" s="331"/>
      <c r="FF103" s="209" t="str">
        <f>IFERROR(GETPIVOTDATA("Average of TRAVTM(40)",#REF!,"TIMEINT",FF$9,"VEHICLETRAVELTIMEMEASUREMENT",$D103)/3600/24,"--")</f>
        <v>--</v>
      </c>
      <c r="FG103" s="34" t="str">
        <f>IFERROR(GETPIVOTDATA("Average of TRAVTM(40)",#REF!,"TIMEINT",FG$9,"VEHICLETRAVELTIMEMEASUREMENT",$D103)/3600/24,"--")</f>
        <v>--</v>
      </c>
      <c r="FH103" s="34" t="str">
        <f>IFERROR(GETPIVOTDATA("Average of TRAVTM(40)",#REF!,"TIMEINT",FH$9,"VEHICLETRAVELTIMEMEASUREMENT",$D103)/3600/24,"--")</f>
        <v>--</v>
      </c>
      <c r="FI103" s="34" t="str">
        <f>IFERROR(GETPIVOTDATA("Average of TRAVTM(40)",#REF!,"TIMEINT",FI$9,"VEHICLETRAVELTIMEMEASUREMENT",$D103)/3600/24,"--")</f>
        <v>--</v>
      </c>
      <c r="FJ103" s="34" t="str">
        <f>IFERROR(GETPIVOTDATA("Average of TRAVTM(40)",#REF!,"TIMEINT",FJ$9,"VEHICLETRAVELTIMEMEASUREMENT",$D103)/3600/24,"--")</f>
        <v>--</v>
      </c>
      <c r="FK103" s="34" t="str">
        <f>IFERROR(GETPIVOTDATA("Average of TRAVTM(40)",#REF!,"TIMEINT",FK$9,"VEHICLETRAVELTIMEMEASUREMENT",$D103)/3600/24,"--")</f>
        <v>--</v>
      </c>
      <c r="FL103" s="34" t="str">
        <f>IFERROR(GETPIVOTDATA("Average of TRAVTM(40)",#REF!,"TIMEINT",FL$9,"VEHICLETRAVELTIMEMEASUREMENT",$D103)/3600/24,"--")</f>
        <v>--</v>
      </c>
      <c r="FM103" s="34" t="str">
        <f>IFERROR(GETPIVOTDATA("Average of TRAVTM(40)",#REF!,"TIMEINT",FM$9,"VEHICLETRAVELTIMEMEASUREMENT",$D103)/3600/24,"--")</f>
        <v>--</v>
      </c>
      <c r="FN103" s="34" t="str">
        <f>IFERROR(GETPIVOTDATA("Average of TRAVTM(40)",#REF!,"TIMEINT",FN$9,"VEHICLETRAVELTIMEMEASUREMENT",$D103)/3600/24,"--")</f>
        <v>--</v>
      </c>
      <c r="FO103" s="34" t="str">
        <f>IFERROR(GETPIVOTDATA("Average of TRAVTM(40)",#REF!,"TIMEINT",FO$9,"VEHICLETRAVELTIMEMEASUREMENT",$D103)/3600/24,"--")</f>
        <v>--</v>
      </c>
      <c r="FP103" s="34" t="str">
        <f>IFERROR(GETPIVOTDATA("Average of TRAVTM(40)",#REF!,"TIMEINT",FP$9,"VEHICLETRAVELTIMEMEASUREMENT",$D103)/3600/24,"--")</f>
        <v>--</v>
      </c>
      <c r="FQ103" s="34" t="str">
        <f>IFERROR(GETPIVOTDATA("Average of TRAVTM(40)",#REF!,"TIMEINT",FQ$9,"VEHICLETRAVELTIMEMEASUREMENT",$D103)/3600/24,"--")</f>
        <v>--</v>
      </c>
      <c r="FR103" s="34" t="str">
        <f>IFERROR(GETPIVOTDATA("Average of TRAVTM(40)",#REF!,"TIMEINT",FR$9,"VEHICLETRAVELTIMEMEASUREMENT",$D103)/3600/24,"--")</f>
        <v>--</v>
      </c>
      <c r="FS103" s="34" t="str">
        <f>IFERROR(GETPIVOTDATA("Average of TRAVTM(40)",#REF!,"TIMEINT",FS$9,"VEHICLETRAVELTIMEMEASUREMENT",$D103)/3600/24,"--")</f>
        <v>--</v>
      </c>
      <c r="FT103" s="34" t="str">
        <f>IFERROR(GETPIVOTDATA("Average of TRAVTM(40)",#REF!,"TIMEINT",FT$9,"VEHICLETRAVELTIMEMEASUREMENT",$D103)/3600/24,"--")</f>
        <v>--</v>
      </c>
      <c r="FU103" s="134" t="str">
        <f>IFERROR(GETPIVOTDATA("Average of TRAVTM(40)",#REF!,"TIMEINT",FU$9,"VEHICLETRAVELTIMEMEASUREMENT",$D103)/3600/24,"--")</f>
        <v>--</v>
      </c>
      <c r="FV103" s="331"/>
      <c r="FW103" s="323" t="str">
        <f>IFERROR(GETPIVOTDATA("Average of VEHS(40)",#REF!,"TIMEINT",FW$9,"VEHICLETRAVELTIMEMEASUREMENT",$D103),"--")</f>
        <v>--</v>
      </c>
      <c r="FX103" s="324" t="str">
        <f>IFERROR(GETPIVOTDATA("Average of VEHS(40)",#REF!,"TIMEINT",FX$9,"VEHICLETRAVELTIMEMEASUREMENT",$D103),"--")</f>
        <v>--</v>
      </c>
      <c r="FY103" s="324" t="str">
        <f>IFERROR(GETPIVOTDATA("Average of VEHS(40)",#REF!,"TIMEINT",FY$9,"VEHICLETRAVELTIMEMEASUREMENT",$D103),"--")</f>
        <v>--</v>
      </c>
      <c r="FZ103" s="324" t="str">
        <f>IFERROR(GETPIVOTDATA("Average of VEHS(40)",#REF!,"TIMEINT",FZ$9,"VEHICLETRAVELTIMEMEASUREMENT",$D103),"--")</f>
        <v>--</v>
      </c>
      <c r="GA103" s="324" t="str">
        <f>IFERROR(GETPIVOTDATA("Average of VEHS(40)",#REF!,"TIMEINT",GA$9,"VEHICLETRAVELTIMEMEASUREMENT",$D103),"--")</f>
        <v>--</v>
      </c>
      <c r="GB103" s="324" t="str">
        <f>IFERROR(GETPIVOTDATA("Average of VEHS(40)",#REF!,"TIMEINT",GB$9,"VEHICLETRAVELTIMEMEASUREMENT",$D103),"--")</f>
        <v>--</v>
      </c>
      <c r="GC103" s="324" t="str">
        <f>IFERROR(GETPIVOTDATA("Average of VEHS(40)",#REF!,"TIMEINT",GC$9,"VEHICLETRAVELTIMEMEASUREMENT",$D103),"--")</f>
        <v>--</v>
      </c>
      <c r="GD103" s="324" t="str">
        <f>IFERROR(GETPIVOTDATA("Average of VEHS(40)",#REF!,"TIMEINT",GD$9,"VEHICLETRAVELTIMEMEASUREMENT",$D103),"--")</f>
        <v>--</v>
      </c>
      <c r="GE103" s="324" t="str">
        <f>IFERROR(GETPIVOTDATA("Average of VEHS(40)",#REF!,"TIMEINT",GE$9,"VEHICLETRAVELTIMEMEASUREMENT",$D103),"--")</f>
        <v>--</v>
      </c>
      <c r="GF103" s="324" t="str">
        <f>IFERROR(GETPIVOTDATA("Average of VEHS(40)",#REF!,"TIMEINT",GF$9,"VEHICLETRAVELTIMEMEASUREMENT",$D103),"--")</f>
        <v>--</v>
      </c>
      <c r="GG103" s="324" t="str">
        <f>IFERROR(GETPIVOTDATA("Average of VEHS(40)",#REF!,"TIMEINT",GG$9,"VEHICLETRAVELTIMEMEASUREMENT",$D103),"--")</f>
        <v>--</v>
      </c>
      <c r="GH103" s="324" t="str">
        <f>IFERROR(GETPIVOTDATA("Average of VEHS(40)",#REF!,"TIMEINT",GH$9,"VEHICLETRAVELTIMEMEASUREMENT",$D103),"--")</f>
        <v>--</v>
      </c>
      <c r="GI103" s="324" t="str">
        <f>IFERROR(GETPIVOTDATA("Average of VEHS(40)",#REF!,"TIMEINT",GI$9,"VEHICLETRAVELTIMEMEASUREMENT",$D103),"--")</f>
        <v>--</v>
      </c>
      <c r="GJ103" s="324" t="str">
        <f>IFERROR(GETPIVOTDATA("Average of VEHS(40)",#REF!,"TIMEINT",GJ$9,"VEHICLETRAVELTIMEMEASUREMENT",$D103),"--")</f>
        <v>--</v>
      </c>
      <c r="GK103" s="324" t="str">
        <f>IFERROR(GETPIVOTDATA("Average of VEHS(40)",#REF!,"TIMEINT",GK$9,"VEHICLETRAVELTIMEMEASUREMENT",$D103),"--")</f>
        <v>--</v>
      </c>
      <c r="GL103" s="325" t="str">
        <f>IFERROR(GETPIVOTDATA("Average of VEHS(40)",#REF!,"TIMEINT",GL$9,"VEHICLETRAVELTIMEMEASUREMENT",$D103),"--")</f>
        <v>--</v>
      </c>
      <c r="GM103" s="331"/>
      <c r="GN103" s="209" t="str">
        <f t="shared" si="47"/>
        <v>--</v>
      </c>
      <c r="GO103" s="354" t="str">
        <f t="shared" si="48"/>
        <v>--</v>
      </c>
      <c r="GP103" s="325">
        <f t="shared" si="49"/>
        <v>0</v>
      </c>
      <c r="GQ103" s="331"/>
      <c r="GR103" s="209" t="str">
        <f>IFERROR(GETPIVOTDATA("Average of TRAVTM(60)",#REF!,"TIMEINT",GR$9,"VEHICLETRAVELTIMEMEASUREMENT",$D103)/3600/24,"--")</f>
        <v>--</v>
      </c>
      <c r="GS103" s="34" t="str">
        <f>IFERROR(GETPIVOTDATA("Average of TRAVTM(60)",#REF!,"TIMEINT",GS$9,"VEHICLETRAVELTIMEMEASUREMENT",$D103)/3600/24,"--")</f>
        <v>--</v>
      </c>
      <c r="GT103" s="34" t="str">
        <f>IFERROR(GETPIVOTDATA("Average of TRAVTM(60)",#REF!,"TIMEINT",GT$9,"VEHICLETRAVELTIMEMEASUREMENT",$D103)/3600/24,"--")</f>
        <v>--</v>
      </c>
      <c r="GU103" s="34" t="str">
        <f>IFERROR(GETPIVOTDATA("Average of TRAVTM(60)",#REF!,"TIMEINT",GU$9,"VEHICLETRAVELTIMEMEASUREMENT",$D103)/3600/24,"--")</f>
        <v>--</v>
      </c>
      <c r="GV103" s="34" t="str">
        <f>IFERROR(GETPIVOTDATA("Average of TRAVTM(60)",#REF!,"TIMEINT",GV$9,"VEHICLETRAVELTIMEMEASUREMENT",$D103)/3600/24,"--")</f>
        <v>--</v>
      </c>
      <c r="GW103" s="34" t="str">
        <f>IFERROR(GETPIVOTDATA("Average of TRAVTM(60)",#REF!,"TIMEINT",GW$9,"VEHICLETRAVELTIMEMEASUREMENT",$D103)/3600/24,"--")</f>
        <v>--</v>
      </c>
      <c r="GX103" s="34" t="str">
        <f>IFERROR(GETPIVOTDATA("Average of TRAVTM(60)",#REF!,"TIMEINT",GX$9,"VEHICLETRAVELTIMEMEASUREMENT",$D103)/3600/24,"--")</f>
        <v>--</v>
      </c>
      <c r="GY103" s="34" t="str">
        <f>IFERROR(GETPIVOTDATA("Average of TRAVTM(60)",#REF!,"TIMEINT",GY$9,"VEHICLETRAVELTIMEMEASUREMENT",$D103)/3600/24,"--")</f>
        <v>--</v>
      </c>
      <c r="GZ103" s="34" t="str">
        <f>IFERROR(GETPIVOTDATA("Average of TRAVTM(60)",#REF!,"TIMEINT",GZ$9,"VEHICLETRAVELTIMEMEASUREMENT",$D103)/3600/24,"--")</f>
        <v>--</v>
      </c>
      <c r="HA103" s="34" t="str">
        <f>IFERROR(GETPIVOTDATA("Average of TRAVTM(60)",#REF!,"TIMEINT",HA$9,"VEHICLETRAVELTIMEMEASUREMENT",$D103)/3600/24,"--")</f>
        <v>--</v>
      </c>
      <c r="HB103" s="34" t="str">
        <f>IFERROR(GETPIVOTDATA("Average of TRAVTM(60)",#REF!,"TIMEINT",HB$9,"VEHICLETRAVELTIMEMEASUREMENT",$D103)/3600/24,"--")</f>
        <v>--</v>
      </c>
      <c r="HC103" s="34" t="str">
        <f>IFERROR(GETPIVOTDATA("Average of TRAVTM(60)",#REF!,"TIMEINT",HC$9,"VEHICLETRAVELTIMEMEASUREMENT",$D103)/3600/24,"--")</f>
        <v>--</v>
      </c>
      <c r="HD103" s="34" t="str">
        <f>IFERROR(GETPIVOTDATA("Average of TRAVTM(60)",#REF!,"TIMEINT",HD$9,"VEHICLETRAVELTIMEMEASUREMENT",$D103)/3600/24,"--")</f>
        <v>--</v>
      </c>
      <c r="HE103" s="34" t="str">
        <f>IFERROR(GETPIVOTDATA("Average of TRAVTM(60)",#REF!,"TIMEINT",HE$9,"VEHICLETRAVELTIMEMEASUREMENT",$D103)/3600/24,"--")</f>
        <v>--</v>
      </c>
      <c r="HF103" s="34" t="str">
        <f>IFERROR(GETPIVOTDATA("Average of TRAVTM(60)",#REF!,"TIMEINT",HF$9,"VEHICLETRAVELTIMEMEASUREMENT",$D103)/3600/24,"--")</f>
        <v>--</v>
      </c>
      <c r="HG103" s="134" t="str">
        <f>IFERROR(GETPIVOTDATA("Average of TRAVTM(60)",#REF!,"TIMEINT",HG$9,"VEHICLETRAVELTIMEMEASUREMENT",$D103)/3600/24,"--")</f>
        <v>--</v>
      </c>
      <c r="HH103" s="331"/>
      <c r="HI103" s="323" t="str">
        <f>IFERROR(GETPIVOTDATA("Average of VEHS(60)",#REF!,"TIMEINT",HI$9,"VEHICLETRAVELTIMEMEASUREMENT",$D103),"--")</f>
        <v>--</v>
      </c>
      <c r="HJ103" s="324" t="str">
        <f>IFERROR(GETPIVOTDATA("Average of VEHS(60)",#REF!,"TIMEINT",HJ$9,"VEHICLETRAVELTIMEMEASUREMENT",$D103),"--")</f>
        <v>--</v>
      </c>
      <c r="HK103" s="324" t="str">
        <f>IFERROR(GETPIVOTDATA("Average of VEHS(60)",#REF!,"TIMEINT",HK$9,"VEHICLETRAVELTIMEMEASUREMENT",$D103),"--")</f>
        <v>--</v>
      </c>
      <c r="HL103" s="324" t="str">
        <f>IFERROR(GETPIVOTDATA("Average of VEHS(60)",#REF!,"TIMEINT",HL$9,"VEHICLETRAVELTIMEMEASUREMENT",$D103),"--")</f>
        <v>--</v>
      </c>
      <c r="HM103" s="324" t="str">
        <f>IFERROR(GETPIVOTDATA("Average of VEHS(60)",#REF!,"TIMEINT",HM$9,"VEHICLETRAVELTIMEMEASUREMENT",$D103),"--")</f>
        <v>--</v>
      </c>
      <c r="HN103" s="324" t="str">
        <f>IFERROR(GETPIVOTDATA("Average of VEHS(60)",#REF!,"TIMEINT",HN$9,"VEHICLETRAVELTIMEMEASUREMENT",$D103),"--")</f>
        <v>--</v>
      </c>
      <c r="HO103" s="324" t="str">
        <f>IFERROR(GETPIVOTDATA("Average of VEHS(60)",#REF!,"TIMEINT",HO$9,"VEHICLETRAVELTIMEMEASUREMENT",$D103),"--")</f>
        <v>--</v>
      </c>
      <c r="HP103" s="324" t="str">
        <f>IFERROR(GETPIVOTDATA("Average of VEHS(60)",#REF!,"TIMEINT",HP$9,"VEHICLETRAVELTIMEMEASUREMENT",$D103),"--")</f>
        <v>--</v>
      </c>
      <c r="HQ103" s="324" t="str">
        <f>IFERROR(GETPIVOTDATA("Average of VEHS(60)",#REF!,"TIMEINT",HQ$9,"VEHICLETRAVELTIMEMEASUREMENT",$D103),"--")</f>
        <v>--</v>
      </c>
      <c r="HR103" s="324" t="str">
        <f>IFERROR(GETPIVOTDATA("Average of VEHS(60)",#REF!,"TIMEINT",HR$9,"VEHICLETRAVELTIMEMEASUREMENT",$D103),"--")</f>
        <v>--</v>
      </c>
      <c r="HS103" s="324" t="str">
        <f>IFERROR(GETPIVOTDATA("Average of VEHS(60)",#REF!,"TIMEINT",HS$9,"VEHICLETRAVELTIMEMEASUREMENT",$D103),"--")</f>
        <v>--</v>
      </c>
      <c r="HT103" s="324" t="str">
        <f>IFERROR(GETPIVOTDATA("Average of VEHS(60)",#REF!,"TIMEINT",HT$9,"VEHICLETRAVELTIMEMEASUREMENT",$D103),"--")</f>
        <v>--</v>
      </c>
      <c r="HU103" s="324" t="str">
        <f>IFERROR(GETPIVOTDATA("Average of VEHS(60)",#REF!,"TIMEINT",HU$9,"VEHICLETRAVELTIMEMEASUREMENT",$D103),"--")</f>
        <v>--</v>
      </c>
      <c r="HV103" s="324" t="str">
        <f>IFERROR(GETPIVOTDATA("Average of VEHS(60)",#REF!,"TIMEINT",HV$9,"VEHICLETRAVELTIMEMEASUREMENT",$D103),"--")</f>
        <v>--</v>
      </c>
      <c r="HW103" s="324" t="str">
        <f>IFERROR(GETPIVOTDATA("Average of VEHS(60)",#REF!,"TIMEINT",HW$9,"VEHICLETRAVELTIMEMEASUREMENT",$D103),"--")</f>
        <v>--</v>
      </c>
      <c r="HX103" s="325" t="str">
        <f>IFERROR(GETPIVOTDATA("Average of VEHS(60)",#REF!,"TIMEINT",HX$9,"VEHICLETRAVELTIMEMEASUREMENT",$D103),"--")</f>
        <v>--</v>
      </c>
      <c r="HY103" s="331"/>
      <c r="HZ103" s="209" t="str">
        <f t="shared" si="50"/>
        <v>--</v>
      </c>
      <c r="IA103" s="354" t="str">
        <f t="shared" si="51"/>
        <v>--</v>
      </c>
      <c r="IB103" s="325">
        <f t="shared" si="52"/>
        <v>0</v>
      </c>
      <c r="IC103" s="638"/>
      <c r="ID103" s="323" t="str">
        <f>IFERROR(AVERAGEIFS('VISSIM Travel Time Outputs'!#REF!,'VISSIM Travel Time Outputs'!#REF!,$D103,'VISSIM Travel Time Outputs'!#REF!,"AVG",'VISSIM Travel Time Outputs'!#REF!,ID$9),"-")</f>
        <v>-</v>
      </c>
      <c r="IE103" s="324" t="str">
        <f>IFERROR(AVERAGEIFS('VISSIM Travel Time Outputs'!#REF!,'VISSIM Travel Time Outputs'!#REF!,$D103,'VISSIM Travel Time Outputs'!#REF!,"AVG",'VISSIM Travel Time Outputs'!#REF!,IE$9),"-")</f>
        <v>-</v>
      </c>
      <c r="IF103" s="324" t="str">
        <f>IFERROR(AVERAGEIFS('VISSIM Travel Time Outputs'!#REF!,'VISSIM Travel Time Outputs'!#REF!,$D103,'VISSIM Travel Time Outputs'!#REF!,"AVG",'VISSIM Travel Time Outputs'!#REF!,IF$9),"-")</f>
        <v>-</v>
      </c>
      <c r="IG103" s="324" t="str">
        <f>IFERROR(AVERAGEIFS('VISSIM Travel Time Outputs'!#REF!,'VISSIM Travel Time Outputs'!#REF!,$D103,'VISSIM Travel Time Outputs'!#REF!,"AVG",'VISSIM Travel Time Outputs'!#REF!,IG$9),"-")</f>
        <v>-</v>
      </c>
      <c r="IH103" s="324" t="str">
        <f>IFERROR(AVERAGEIFS('VISSIM Travel Time Outputs'!#REF!,'VISSIM Travel Time Outputs'!#REF!,$D103,'VISSIM Travel Time Outputs'!#REF!,"AVG",'VISSIM Travel Time Outputs'!#REF!,IH$9),"-")</f>
        <v>-</v>
      </c>
      <c r="II103" s="324" t="str">
        <f>IFERROR(AVERAGEIFS('VISSIM Travel Time Outputs'!#REF!,'VISSIM Travel Time Outputs'!#REF!,$D103,'VISSIM Travel Time Outputs'!#REF!,"AVG",'VISSIM Travel Time Outputs'!#REF!,II$9),"-")</f>
        <v>-</v>
      </c>
      <c r="IJ103" s="324" t="str">
        <f>IFERROR(AVERAGEIFS('VISSIM Travel Time Outputs'!#REF!,'VISSIM Travel Time Outputs'!#REF!,$D103,'VISSIM Travel Time Outputs'!#REF!,"AVG",'VISSIM Travel Time Outputs'!#REF!,IJ$9),"-")</f>
        <v>-</v>
      </c>
      <c r="IK103" s="324" t="str">
        <f>IFERROR(AVERAGEIFS('VISSIM Travel Time Outputs'!#REF!,'VISSIM Travel Time Outputs'!#REF!,$D103,'VISSIM Travel Time Outputs'!#REF!,"AVG",'VISSIM Travel Time Outputs'!#REF!,IK$9),"-")</f>
        <v>-</v>
      </c>
      <c r="IL103" s="324" t="str">
        <f>IFERROR(AVERAGEIFS('VISSIM Travel Time Outputs'!#REF!,'VISSIM Travel Time Outputs'!#REF!,$D103,'VISSIM Travel Time Outputs'!#REF!,"AVG",'VISSIM Travel Time Outputs'!#REF!,IL$9),"-")</f>
        <v>-</v>
      </c>
      <c r="IM103" s="324" t="str">
        <f>IFERROR(AVERAGEIFS('VISSIM Travel Time Outputs'!#REF!,'VISSIM Travel Time Outputs'!#REF!,$D103,'VISSIM Travel Time Outputs'!#REF!,"AVG",'VISSIM Travel Time Outputs'!#REF!,IM$9),"-")</f>
        <v>-</v>
      </c>
      <c r="IN103" s="324" t="str">
        <f>IFERROR(AVERAGEIFS('VISSIM Travel Time Outputs'!#REF!,'VISSIM Travel Time Outputs'!#REF!,$D103,'VISSIM Travel Time Outputs'!#REF!,"AVG",'VISSIM Travel Time Outputs'!#REF!,IN$9),"-")</f>
        <v>-</v>
      </c>
      <c r="IO103" s="324" t="str">
        <f>IFERROR(AVERAGEIFS('VISSIM Travel Time Outputs'!#REF!,'VISSIM Travel Time Outputs'!#REF!,$D103,'VISSIM Travel Time Outputs'!#REF!,"AVG",'VISSIM Travel Time Outputs'!#REF!,IO$9),"-")</f>
        <v>-</v>
      </c>
      <c r="IP103" s="324" t="str">
        <f>IFERROR(AVERAGEIFS('VISSIM Travel Time Outputs'!#REF!,'VISSIM Travel Time Outputs'!#REF!,$D103,'VISSIM Travel Time Outputs'!#REF!,"AVG",'VISSIM Travel Time Outputs'!#REF!,IP$9),"-")</f>
        <v>-</v>
      </c>
      <c r="IQ103" s="324" t="str">
        <f>IFERROR(AVERAGEIFS('VISSIM Travel Time Outputs'!#REF!,'VISSIM Travel Time Outputs'!#REF!,$D103,'VISSIM Travel Time Outputs'!#REF!,"AVG",'VISSIM Travel Time Outputs'!#REF!,IQ$9),"-")</f>
        <v>-</v>
      </c>
      <c r="IR103" s="324" t="str">
        <f>IFERROR(AVERAGEIFS('VISSIM Travel Time Outputs'!#REF!,'VISSIM Travel Time Outputs'!#REF!,$D103,'VISSIM Travel Time Outputs'!#REF!,"AVG",'VISSIM Travel Time Outputs'!#REF!,IR$9),"-")</f>
        <v>-</v>
      </c>
      <c r="IS103" s="325" t="str">
        <f>IFERROR(AVERAGEIFS('VISSIM Travel Time Outputs'!#REF!,'VISSIM Travel Time Outputs'!#REF!,$D103,'VISSIM Travel Time Outputs'!#REF!,"AVG",'VISSIM Travel Time Outputs'!#REF!,IS$9),"-")</f>
        <v>-</v>
      </c>
      <c r="IT103" s="325" t="str">
        <f t="shared" si="53"/>
        <v>--</v>
      </c>
    </row>
    <row r="104" spans="1:254" x14ac:dyDescent="0.35">
      <c r="A104" s="252" t="str">
        <f t="shared" si="34"/>
        <v>H</v>
      </c>
      <c r="B104" s="319">
        <f t="shared" si="54"/>
        <v>95</v>
      </c>
      <c r="C104" s="413">
        <f>INDEX('Input - Travel Times'!$B$3:$AH$103,MATCH($B104,'Input - Travel Times'!$B$3:$B$103,0),MATCH(C$9,'Input - Travel Times'!$B$3:$AH$3,0))</f>
        <v>0</v>
      </c>
      <c r="D104" s="150">
        <f>INDEX('Input - Travel Times'!$B$3:$AH$103,MATCH($B104,'Input - Travel Times'!$B$3:$B$103,0),MATCH(D$9,'Input - Travel Times'!$B$3:$AH$3,0))</f>
        <v>0</v>
      </c>
      <c r="E104" s="518">
        <f>TIME(0,0,INDEX('Input - Travel Times'!$B$3:$AH$103,MATCH($B104,'Input - Travel Times'!$B$3:$B$103,0),MATCH(E$9,'Input - Travel Times'!$B$3:$AH$3,0)))</f>
        <v>0</v>
      </c>
      <c r="F104" s="518">
        <f>TIME(0,0,INDEX('Input - Travel Times'!$B$3:$AH$103,MATCH($B104,'Input - Travel Times'!$B$3:$B$103,0),MATCH(F$9,'Input - Travel Times'!$B$3:$AH$3,0)))</f>
        <v>0</v>
      </c>
      <c r="G104" s="518">
        <f>TIME(0,0,INDEX('Input - Travel Times'!$B$3:$AH$103,MATCH($B104,'Input - Travel Times'!$B$3:$B$103,0),MATCH(G$9,'Input - Travel Times'!$B$3:$AH$3,0)))</f>
        <v>0</v>
      </c>
      <c r="H104" s="518">
        <f>TIME(0,0,INDEX('Input - Travel Times'!$B$3:$AH$103,MATCH($B104,'Input - Travel Times'!$B$3:$B$103,0),MATCH(H$9,'Input - Travel Times'!$B$3:$AH$3,0)))</f>
        <v>0</v>
      </c>
      <c r="I104" s="130"/>
      <c r="J104" s="209" t="str">
        <f>IFERROR(TIME(0,0,AVERAGEIFS('VISSIM Travel Time Outputs'!$I:$I,'VISSIM Travel Time Outputs'!$D:$D,$D104,'VISSIM Travel Time Outputs'!$A:$A,"AVG",'VISSIM Travel Time Outputs'!$B:$B,J$9)),"-")</f>
        <v>-</v>
      </c>
      <c r="K104" s="34" t="str">
        <f>IFERROR(TIME(0,0,AVERAGEIFS('VISSIM Travel Time Outputs'!$I:$I,'VISSIM Travel Time Outputs'!$D:$D,$D104,'VISSIM Travel Time Outputs'!$A:$A,"AVG",'VISSIM Travel Time Outputs'!$B:$B,K$9)),"-")</f>
        <v>-</v>
      </c>
      <c r="L104" s="34" t="str">
        <f>IFERROR(TIME(0,0,AVERAGEIFS('VISSIM Travel Time Outputs'!$I:$I,'VISSIM Travel Time Outputs'!$D:$D,$D104,'VISSIM Travel Time Outputs'!$A:$A,"AVG",'VISSIM Travel Time Outputs'!$B:$B,L$9)),"-")</f>
        <v>-</v>
      </c>
      <c r="M104" s="34" t="str">
        <f>IFERROR(TIME(0,0,AVERAGEIFS('VISSIM Travel Time Outputs'!$I:$I,'VISSIM Travel Time Outputs'!$D:$D,$D104,'VISSIM Travel Time Outputs'!$A:$A,"AVG",'VISSIM Travel Time Outputs'!$B:$B,M$9)),"-")</f>
        <v>-</v>
      </c>
      <c r="N104" s="34" t="str">
        <f>IFERROR(TIME(0,0,AVERAGEIFS('VISSIM Travel Time Outputs'!$I:$I,'VISSIM Travel Time Outputs'!$D:$D,$D104,'VISSIM Travel Time Outputs'!$A:$A,"AVG",'VISSIM Travel Time Outputs'!$B:$B,N$9)),"-")</f>
        <v>-</v>
      </c>
      <c r="O104" s="34" t="str">
        <f>IFERROR(TIME(0,0,AVERAGEIFS('VISSIM Travel Time Outputs'!$I:$I,'VISSIM Travel Time Outputs'!$D:$D,$D104,'VISSIM Travel Time Outputs'!$A:$A,"AVG",'VISSIM Travel Time Outputs'!$B:$B,O$9)),"-")</f>
        <v>-</v>
      </c>
      <c r="P104" s="34" t="str">
        <f>IFERROR(TIME(0,0,AVERAGEIFS('VISSIM Travel Time Outputs'!$I:$I,'VISSIM Travel Time Outputs'!$D:$D,$D104,'VISSIM Travel Time Outputs'!$A:$A,"AVG",'VISSIM Travel Time Outputs'!$B:$B,P$9)),"-")</f>
        <v>-</v>
      </c>
      <c r="Q104" s="34" t="str">
        <f>IFERROR(TIME(0,0,AVERAGEIFS('VISSIM Travel Time Outputs'!$I:$I,'VISSIM Travel Time Outputs'!$D:$D,$D104,'VISSIM Travel Time Outputs'!$A:$A,"AVG",'VISSIM Travel Time Outputs'!$B:$B,Q$9)),"-")</f>
        <v>-</v>
      </c>
      <c r="R104" s="34" t="str">
        <f>IFERROR(TIME(0,0,AVERAGEIFS('VISSIM Travel Time Outputs'!$I:$I,'VISSIM Travel Time Outputs'!$D:$D,$D104,'VISSIM Travel Time Outputs'!$A:$A,"AVG",'VISSIM Travel Time Outputs'!$B:$B,R$9)),"-")</f>
        <v>-</v>
      </c>
      <c r="S104" s="34" t="str">
        <f>IFERROR(TIME(0,0,AVERAGEIFS('VISSIM Travel Time Outputs'!$I:$I,'VISSIM Travel Time Outputs'!$D:$D,$D104,'VISSIM Travel Time Outputs'!$A:$A,"AVG",'VISSIM Travel Time Outputs'!$B:$B,S$9)),"-")</f>
        <v>-</v>
      </c>
      <c r="T104" s="34" t="str">
        <f>IFERROR(TIME(0,0,AVERAGEIFS('VISSIM Travel Time Outputs'!$I:$I,'VISSIM Travel Time Outputs'!$D:$D,$D104,'VISSIM Travel Time Outputs'!$A:$A,"AVG",'VISSIM Travel Time Outputs'!$B:$B,T$9)),"-")</f>
        <v>-</v>
      </c>
      <c r="U104" s="34" t="str">
        <f>IFERROR(TIME(0,0,AVERAGEIFS('VISSIM Travel Time Outputs'!$I:$I,'VISSIM Travel Time Outputs'!$D:$D,$D104,'VISSIM Travel Time Outputs'!$A:$A,"AVG",'VISSIM Travel Time Outputs'!$B:$B,U$9)),"-")</f>
        <v>-</v>
      </c>
      <c r="V104" s="34" t="str">
        <f>IFERROR(TIME(0,0,AVERAGEIFS('VISSIM Travel Time Outputs'!$I:$I,'VISSIM Travel Time Outputs'!$D:$D,$D104,'VISSIM Travel Time Outputs'!$A:$A,"AVG",'VISSIM Travel Time Outputs'!$B:$B,V$9)),"-")</f>
        <v>-</v>
      </c>
      <c r="W104" s="34" t="str">
        <f>IFERROR(TIME(0,0,AVERAGEIFS('VISSIM Travel Time Outputs'!$I:$I,'VISSIM Travel Time Outputs'!$D:$D,$D104,'VISSIM Travel Time Outputs'!$A:$A,"AVG",'VISSIM Travel Time Outputs'!$B:$B,W$9)),"-")</f>
        <v>-</v>
      </c>
      <c r="X104" s="34" t="str">
        <f>IFERROR(TIME(0,0,AVERAGEIFS('VISSIM Travel Time Outputs'!$I:$I,'VISSIM Travel Time Outputs'!$D:$D,$D104,'VISSIM Travel Time Outputs'!$A:$A,"AVG",'VISSIM Travel Time Outputs'!$B:$B,X$9)),"-")</f>
        <v>-</v>
      </c>
      <c r="Y104" s="134" t="str">
        <f>IFERROR(TIME(0,0,AVERAGEIFS('VISSIM Travel Time Outputs'!$I:$I,'VISSIM Travel Time Outputs'!$D:$D,$D104,'VISSIM Travel Time Outputs'!$A:$A,"AVG",'VISSIM Travel Time Outputs'!$B:$B,Y$9)),"-")</f>
        <v>-</v>
      </c>
      <c r="Z104" s="254"/>
      <c r="AA104" s="323" t="str">
        <f>IFERROR(AVERAGEIFS('VISSIM Travel Time Outputs'!$F:$F,'VISSIM Travel Time Outputs'!$D:$D,$D104,'VISSIM Travel Time Outputs'!$A:$A,"AVG",'VISSIM Travel Time Outputs'!$B:$B,AA$9),"-")</f>
        <v>-</v>
      </c>
      <c r="AB104" s="324" t="str">
        <f>IFERROR(AVERAGEIFS('VISSIM Travel Time Outputs'!$F:$F,'VISSIM Travel Time Outputs'!$D:$D,$D104,'VISSIM Travel Time Outputs'!$A:$A,"AVG",'VISSIM Travel Time Outputs'!$B:$B,AB$9),"-")</f>
        <v>-</v>
      </c>
      <c r="AC104" s="324" t="str">
        <f>IFERROR(AVERAGEIFS('VISSIM Travel Time Outputs'!$F:$F,'VISSIM Travel Time Outputs'!$D:$D,$D104,'VISSIM Travel Time Outputs'!$A:$A,"AVG",'VISSIM Travel Time Outputs'!$B:$B,AC$9),"-")</f>
        <v>-</v>
      </c>
      <c r="AD104" s="324" t="str">
        <f>IFERROR(AVERAGEIFS('VISSIM Travel Time Outputs'!$F:$F,'VISSIM Travel Time Outputs'!$D:$D,$D104,'VISSIM Travel Time Outputs'!$A:$A,"AVG",'VISSIM Travel Time Outputs'!$B:$B,AD$9),"-")</f>
        <v>-</v>
      </c>
      <c r="AE104" s="324" t="str">
        <f>IFERROR(AVERAGEIFS('VISSIM Travel Time Outputs'!$F:$F,'VISSIM Travel Time Outputs'!$D:$D,$D104,'VISSIM Travel Time Outputs'!$A:$A,"AVG",'VISSIM Travel Time Outputs'!$B:$B,AE$9),"-")</f>
        <v>-</v>
      </c>
      <c r="AF104" s="324" t="str">
        <f>IFERROR(AVERAGEIFS('VISSIM Travel Time Outputs'!$F:$F,'VISSIM Travel Time Outputs'!$D:$D,$D104,'VISSIM Travel Time Outputs'!$A:$A,"AVG",'VISSIM Travel Time Outputs'!$B:$B,AF$9),"-")</f>
        <v>-</v>
      </c>
      <c r="AG104" s="324" t="str">
        <f>IFERROR(AVERAGEIFS('VISSIM Travel Time Outputs'!$F:$F,'VISSIM Travel Time Outputs'!$D:$D,$D104,'VISSIM Travel Time Outputs'!$A:$A,"AVG",'VISSIM Travel Time Outputs'!$B:$B,AG$9),"-")</f>
        <v>-</v>
      </c>
      <c r="AH104" s="324" t="str">
        <f>IFERROR(AVERAGEIFS('VISSIM Travel Time Outputs'!$F:$F,'VISSIM Travel Time Outputs'!$D:$D,$D104,'VISSIM Travel Time Outputs'!$A:$A,"AVG",'VISSIM Travel Time Outputs'!$B:$B,AH$9),"-")</f>
        <v>-</v>
      </c>
      <c r="AI104" s="324" t="str">
        <f>IFERROR(AVERAGEIFS('VISSIM Travel Time Outputs'!$F:$F,'VISSIM Travel Time Outputs'!$D:$D,$D104,'VISSIM Travel Time Outputs'!$A:$A,"AVG",'VISSIM Travel Time Outputs'!$B:$B,AI$9),"-")</f>
        <v>-</v>
      </c>
      <c r="AJ104" s="324" t="str">
        <f>IFERROR(AVERAGEIFS('VISSIM Travel Time Outputs'!$F:$F,'VISSIM Travel Time Outputs'!$D:$D,$D104,'VISSIM Travel Time Outputs'!$A:$A,"AVG",'VISSIM Travel Time Outputs'!$B:$B,AJ$9),"-")</f>
        <v>-</v>
      </c>
      <c r="AK104" s="324" t="str">
        <f>IFERROR(AVERAGEIFS('VISSIM Travel Time Outputs'!$F:$F,'VISSIM Travel Time Outputs'!$D:$D,$D104,'VISSIM Travel Time Outputs'!$A:$A,"AVG",'VISSIM Travel Time Outputs'!$B:$B,AK$9),"-")</f>
        <v>-</v>
      </c>
      <c r="AL104" s="324" t="str">
        <f>IFERROR(AVERAGEIFS('VISSIM Travel Time Outputs'!$F:$F,'VISSIM Travel Time Outputs'!$D:$D,$D104,'VISSIM Travel Time Outputs'!$A:$A,"AVG",'VISSIM Travel Time Outputs'!$B:$B,AL$9),"-")</f>
        <v>-</v>
      </c>
      <c r="AM104" s="324" t="str">
        <f>IFERROR(AVERAGEIFS('VISSIM Travel Time Outputs'!$F:$F,'VISSIM Travel Time Outputs'!$D:$D,$D104,'VISSIM Travel Time Outputs'!$A:$A,"AVG",'VISSIM Travel Time Outputs'!$B:$B,AM$9),"-")</f>
        <v>-</v>
      </c>
      <c r="AN104" s="324" t="str">
        <f>IFERROR(AVERAGEIFS('VISSIM Travel Time Outputs'!$F:$F,'VISSIM Travel Time Outputs'!$D:$D,$D104,'VISSIM Travel Time Outputs'!$A:$A,"AVG",'VISSIM Travel Time Outputs'!$B:$B,AN$9),"-")</f>
        <v>-</v>
      </c>
      <c r="AO104" s="324" t="str">
        <f>IFERROR(AVERAGEIFS('VISSIM Travel Time Outputs'!$F:$F,'VISSIM Travel Time Outputs'!$D:$D,$D104,'VISSIM Travel Time Outputs'!$A:$A,"AVG",'VISSIM Travel Time Outputs'!$B:$B,AO$9),"-")</f>
        <v>-</v>
      </c>
      <c r="AP104" s="325" t="str">
        <f>IFERROR(AVERAGEIFS('VISSIM Travel Time Outputs'!$F:$F,'VISSIM Travel Time Outputs'!$D:$D,$D104,'VISSIM Travel Time Outputs'!$A:$A,"AVG",'VISSIM Travel Time Outputs'!$B:$B,AP$9),"-")</f>
        <v>-</v>
      </c>
      <c r="AQ104" s="331"/>
      <c r="AR104" s="209" t="str">
        <f t="shared" si="35"/>
        <v>--</v>
      </c>
      <c r="AS104" s="354" t="str">
        <f t="shared" si="36"/>
        <v>--</v>
      </c>
      <c r="AT104" s="325">
        <f t="shared" si="37"/>
        <v>0</v>
      </c>
      <c r="AU104" s="255"/>
      <c r="AV104" s="209" t="str">
        <f>IFERROR(TIME(0,0,AVERAGEIFS('VISSIM Travel Time Outputs'!$J:$J,'VISSIM Travel Time Outputs'!$D:$D,$D104,'VISSIM Travel Time Outputs'!$A:$A,"AVG",'VISSIM Travel Time Outputs'!$B:$B,AV$9)),"-")</f>
        <v>-</v>
      </c>
      <c r="AW104" s="34" t="str">
        <f>IFERROR(TIME(0,0,AVERAGEIFS('VISSIM Travel Time Outputs'!$J:$J,'VISSIM Travel Time Outputs'!$D:$D,$D104,'VISSIM Travel Time Outputs'!$A:$A,"AVG",'VISSIM Travel Time Outputs'!$B:$B,AW$9)),"-")</f>
        <v>-</v>
      </c>
      <c r="AX104" s="34" t="str">
        <f>IFERROR(TIME(0,0,AVERAGEIFS('VISSIM Travel Time Outputs'!$J:$J,'VISSIM Travel Time Outputs'!$D:$D,$D104,'VISSIM Travel Time Outputs'!$A:$A,"AVG",'VISSIM Travel Time Outputs'!$B:$B,AX$9)),"-")</f>
        <v>-</v>
      </c>
      <c r="AY104" s="34" t="str">
        <f>IFERROR(TIME(0,0,AVERAGEIFS('VISSIM Travel Time Outputs'!$J:$J,'VISSIM Travel Time Outputs'!$D:$D,$D104,'VISSIM Travel Time Outputs'!$A:$A,"AVG",'VISSIM Travel Time Outputs'!$B:$B,AY$9)),"-")</f>
        <v>-</v>
      </c>
      <c r="AZ104" s="34" t="str">
        <f>IFERROR(TIME(0,0,AVERAGEIFS('VISSIM Travel Time Outputs'!$J:$J,'VISSIM Travel Time Outputs'!$D:$D,$D104,'VISSIM Travel Time Outputs'!$A:$A,"AVG",'VISSIM Travel Time Outputs'!$B:$B,AZ$9)),"-")</f>
        <v>-</v>
      </c>
      <c r="BA104" s="34" t="str">
        <f>IFERROR(TIME(0,0,AVERAGEIFS('VISSIM Travel Time Outputs'!$J:$J,'VISSIM Travel Time Outputs'!$D:$D,$D104,'VISSIM Travel Time Outputs'!$A:$A,"AVG",'VISSIM Travel Time Outputs'!$B:$B,BA$9)),"-")</f>
        <v>-</v>
      </c>
      <c r="BB104" s="34" t="str">
        <f>IFERROR(TIME(0,0,AVERAGEIFS('VISSIM Travel Time Outputs'!$J:$J,'VISSIM Travel Time Outputs'!$D:$D,$D104,'VISSIM Travel Time Outputs'!$A:$A,"AVG",'VISSIM Travel Time Outputs'!$B:$B,BB$9)),"-")</f>
        <v>-</v>
      </c>
      <c r="BC104" s="34" t="str">
        <f>IFERROR(TIME(0,0,AVERAGEIFS('VISSIM Travel Time Outputs'!$J:$J,'VISSIM Travel Time Outputs'!$D:$D,$D104,'VISSIM Travel Time Outputs'!$A:$A,"AVG",'VISSIM Travel Time Outputs'!$B:$B,BC$9)),"-")</f>
        <v>-</v>
      </c>
      <c r="BD104" s="34" t="str">
        <f>IFERROR(TIME(0,0,AVERAGEIFS('VISSIM Travel Time Outputs'!$J:$J,'VISSIM Travel Time Outputs'!$D:$D,$D104,'VISSIM Travel Time Outputs'!$A:$A,"AVG",'VISSIM Travel Time Outputs'!$B:$B,BD$9)),"-")</f>
        <v>-</v>
      </c>
      <c r="BE104" s="34" t="str">
        <f>IFERROR(TIME(0,0,AVERAGEIFS('VISSIM Travel Time Outputs'!$J:$J,'VISSIM Travel Time Outputs'!$D:$D,$D104,'VISSIM Travel Time Outputs'!$A:$A,"AVG",'VISSIM Travel Time Outputs'!$B:$B,BE$9)),"-")</f>
        <v>-</v>
      </c>
      <c r="BF104" s="34" t="str">
        <f>IFERROR(TIME(0,0,AVERAGEIFS('VISSIM Travel Time Outputs'!$J:$J,'VISSIM Travel Time Outputs'!$D:$D,$D104,'VISSIM Travel Time Outputs'!$A:$A,"AVG",'VISSIM Travel Time Outputs'!$B:$B,BF$9)),"-")</f>
        <v>-</v>
      </c>
      <c r="BG104" s="34" t="str">
        <f>IFERROR(TIME(0,0,AVERAGEIFS('VISSIM Travel Time Outputs'!$J:$J,'VISSIM Travel Time Outputs'!$D:$D,$D104,'VISSIM Travel Time Outputs'!$A:$A,"AVG",'VISSIM Travel Time Outputs'!$B:$B,BG$9)),"-")</f>
        <v>-</v>
      </c>
      <c r="BH104" s="34" t="str">
        <f>IFERROR(TIME(0,0,AVERAGEIFS('VISSIM Travel Time Outputs'!$J:$J,'VISSIM Travel Time Outputs'!$D:$D,$D104,'VISSIM Travel Time Outputs'!$A:$A,"AVG",'VISSIM Travel Time Outputs'!$B:$B,BH$9)),"-")</f>
        <v>-</v>
      </c>
      <c r="BI104" s="34" t="str">
        <f>IFERROR(TIME(0,0,AVERAGEIFS('VISSIM Travel Time Outputs'!$J:$J,'VISSIM Travel Time Outputs'!$D:$D,$D104,'VISSIM Travel Time Outputs'!$A:$A,"AVG",'VISSIM Travel Time Outputs'!$B:$B,BI$9)),"-")</f>
        <v>-</v>
      </c>
      <c r="BJ104" s="34" t="str">
        <f>IFERROR(TIME(0,0,AVERAGEIFS('VISSIM Travel Time Outputs'!$J:$J,'VISSIM Travel Time Outputs'!$D:$D,$D104,'VISSIM Travel Time Outputs'!$A:$A,"AVG",'VISSIM Travel Time Outputs'!$B:$B,BJ$9)),"-")</f>
        <v>-</v>
      </c>
      <c r="BK104" s="134" t="str">
        <f>IFERROR(TIME(0,0,AVERAGEIFS('VISSIM Travel Time Outputs'!$J:$J,'VISSIM Travel Time Outputs'!$D:$D,$D104,'VISSIM Travel Time Outputs'!$A:$A,"AVG",'VISSIM Travel Time Outputs'!$B:$B,BK$9)),"-")</f>
        <v>-</v>
      </c>
      <c r="BL104" s="126"/>
      <c r="BM104" s="323" t="str">
        <f>IFERROR(AVERAGEIFS('VISSIM Travel Time Outputs'!$G:$G,'VISSIM Travel Time Outputs'!$D:$D,$D104,'VISSIM Travel Time Outputs'!$A:$A,"AVG",'VISSIM Travel Time Outputs'!$B:$B,BM$9),"-")</f>
        <v>-</v>
      </c>
      <c r="BN104" s="324" t="str">
        <f>IFERROR(AVERAGEIFS('VISSIM Travel Time Outputs'!$G:$G,'VISSIM Travel Time Outputs'!$D:$D,$D104,'VISSIM Travel Time Outputs'!$A:$A,"AVG",'VISSIM Travel Time Outputs'!$B:$B,BN$9),"-")</f>
        <v>-</v>
      </c>
      <c r="BO104" s="324" t="str">
        <f>IFERROR(AVERAGEIFS('VISSIM Travel Time Outputs'!$G:$G,'VISSIM Travel Time Outputs'!$D:$D,$D104,'VISSIM Travel Time Outputs'!$A:$A,"AVG",'VISSIM Travel Time Outputs'!$B:$B,BO$9),"-")</f>
        <v>-</v>
      </c>
      <c r="BP104" s="324" t="str">
        <f>IFERROR(AVERAGEIFS('VISSIM Travel Time Outputs'!$G:$G,'VISSIM Travel Time Outputs'!$D:$D,$D104,'VISSIM Travel Time Outputs'!$A:$A,"AVG",'VISSIM Travel Time Outputs'!$B:$B,BP$9),"-")</f>
        <v>-</v>
      </c>
      <c r="BQ104" s="324" t="str">
        <f>IFERROR(AVERAGEIFS('VISSIM Travel Time Outputs'!$G:$G,'VISSIM Travel Time Outputs'!$D:$D,$D104,'VISSIM Travel Time Outputs'!$A:$A,"AVG",'VISSIM Travel Time Outputs'!$B:$B,BQ$9),"-")</f>
        <v>-</v>
      </c>
      <c r="BR104" s="324" t="str">
        <f>IFERROR(AVERAGEIFS('VISSIM Travel Time Outputs'!$G:$G,'VISSIM Travel Time Outputs'!$D:$D,$D104,'VISSIM Travel Time Outputs'!$A:$A,"AVG",'VISSIM Travel Time Outputs'!$B:$B,BR$9),"-")</f>
        <v>-</v>
      </c>
      <c r="BS104" s="324" t="str">
        <f>IFERROR(AVERAGEIFS('VISSIM Travel Time Outputs'!$G:$G,'VISSIM Travel Time Outputs'!$D:$D,$D104,'VISSIM Travel Time Outputs'!$A:$A,"AVG",'VISSIM Travel Time Outputs'!$B:$B,BS$9),"-")</f>
        <v>-</v>
      </c>
      <c r="BT104" s="324" t="str">
        <f>IFERROR(AVERAGEIFS('VISSIM Travel Time Outputs'!$G:$G,'VISSIM Travel Time Outputs'!$D:$D,$D104,'VISSIM Travel Time Outputs'!$A:$A,"AVG",'VISSIM Travel Time Outputs'!$B:$B,BT$9),"-")</f>
        <v>-</v>
      </c>
      <c r="BU104" s="324" t="str">
        <f>IFERROR(AVERAGEIFS('VISSIM Travel Time Outputs'!$G:$G,'VISSIM Travel Time Outputs'!$D:$D,$D104,'VISSIM Travel Time Outputs'!$A:$A,"AVG",'VISSIM Travel Time Outputs'!$B:$B,BU$9),"-")</f>
        <v>-</v>
      </c>
      <c r="BV104" s="324" t="str">
        <f>IFERROR(AVERAGEIFS('VISSIM Travel Time Outputs'!$G:$G,'VISSIM Travel Time Outputs'!$D:$D,$D104,'VISSIM Travel Time Outputs'!$A:$A,"AVG",'VISSIM Travel Time Outputs'!$B:$B,BV$9),"-")</f>
        <v>-</v>
      </c>
      <c r="BW104" s="324" t="str">
        <f>IFERROR(AVERAGEIFS('VISSIM Travel Time Outputs'!$G:$G,'VISSIM Travel Time Outputs'!$D:$D,$D104,'VISSIM Travel Time Outputs'!$A:$A,"AVG",'VISSIM Travel Time Outputs'!$B:$B,BW$9),"-")</f>
        <v>-</v>
      </c>
      <c r="BX104" s="324" t="str">
        <f>IFERROR(AVERAGEIFS('VISSIM Travel Time Outputs'!$G:$G,'VISSIM Travel Time Outputs'!$D:$D,$D104,'VISSIM Travel Time Outputs'!$A:$A,"AVG",'VISSIM Travel Time Outputs'!$B:$B,BX$9),"-")</f>
        <v>-</v>
      </c>
      <c r="BY104" s="324" t="str">
        <f>IFERROR(AVERAGEIFS('VISSIM Travel Time Outputs'!$G:$G,'VISSIM Travel Time Outputs'!$D:$D,$D104,'VISSIM Travel Time Outputs'!$A:$A,"AVG",'VISSIM Travel Time Outputs'!$B:$B,BY$9),"-")</f>
        <v>-</v>
      </c>
      <c r="BZ104" s="324" t="str">
        <f>IFERROR(AVERAGEIFS('VISSIM Travel Time Outputs'!$G:$G,'VISSIM Travel Time Outputs'!$D:$D,$D104,'VISSIM Travel Time Outputs'!$A:$A,"AVG",'VISSIM Travel Time Outputs'!$B:$B,BZ$9),"-")</f>
        <v>-</v>
      </c>
      <c r="CA104" s="324" t="str">
        <f>IFERROR(AVERAGEIFS('VISSIM Travel Time Outputs'!$G:$G,'VISSIM Travel Time Outputs'!$D:$D,$D104,'VISSIM Travel Time Outputs'!$A:$A,"AVG",'VISSIM Travel Time Outputs'!$B:$B,CA$9),"-")</f>
        <v>-</v>
      </c>
      <c r="CB104" s="325" t="str">
        <f>IFERROR(AVERAGEIFS('VISSIM Travel Time Outputs'!$G:$G,'VISSIM Travel Time Outputs'!$D:$D,$D104,'VISSIM Travel Time Outputs'!$A:$A,"AVG",'VISSIM Travel Time Outputs'!$B:$B,CB$9),"-")</f>
        <v>-</v>
      </c>
      <c r="CC104" s="254"/>
      <c r="CD104" s="209" t="str">
        <f t="shared" si="38"/>
        <v>--</v>
      </c>
      <c r="CE104" s="354" t="str">
        <f t="shared" si="39"/>
        <v>--</v>
      </c>
      <c r="CF104" s="325">
        <f t="shared" si="40"/>
        <v>0</v>
      </c>
      <c r="CG104" s="331"/>
      <c r="CH104" s="209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134"/>
      <c r="CX104" s="331"/>
      <c r="CY104" s="323"/>
      <c r="CZ104" s="324"/>
      <c r="DA104" s="324"/>
      <c r="DB104" s="324"/>
      <c r="DC104" s="324"/>
      <c r="DD104" s="324"/>
      <c r="DE104" s="324"/>
      <c r="DF104" s="324"/>
      <c r="DG104" s="324"/>
      <c r="DH104" s="324"/>
      <c r="DI104" s="324"/>
      <c r="DJ104" s="324"/>
      <c r="DK104" s="324"/>
      <c r="DL104" s="324"/>
      <c r="DM104" s="324"/>
      <c r="DN104" s="325"/>
      <c r="DO104" s="331"/>
      <c r="DP104" s="209" t="str">
        <f t="shared" si="41"/>
        <v>--</v>
      </c>
      <c r="DQ104" s="354" t="str">
        <f t="shared" si="42"/>
        <v>--</v>
      </c>
      <c r="DR104" s="325">
        <f t="shared" si="43"/>
        <v>0</v>
      </c>
      <c r="DS104" s="255"/>
      <c r="DT104" s="209" t="str">
        <f>IFERROR(TIME(0,0,AVERAGEIFS('VISSIM Travel Time Outputs'!$K:$K,'VISSIM Travel Time Outputs'!$D:$D,$D104,'VISSIM Travel Time Outputs'!$A:$A,"AVG",'VISSIM Travel Time Outputs'!$B:$B,DT$9)),"-")</f>
        <v>-</v>
      </c>
      <c r="DU104" s="34" t="str">
        <f>IFERROR(TIME(0,0,AVERAGEIFS('VISSIM Travel Time Outputs'!$K:$K,'VISSIM Travel Time Outputs'!$D:$D,$D104,'VISSIM Travel Time Outputs'!$A:$A,"AVG",'VISSIM Travel Time Outputs'!$B:$B,DU$9)),"-")</f>
        <v>-</v>
      </c>
      <c r="DV104" s="34" t="str">
        <f>IFERROR(TIME(0,0,AVERAGEIFS('VISSIM Travel Time Outputs'!$K:$K,'VISSIM Travel Time Outputs'!$D:$D,$D104,'VISSIM Travel Time Outputs'!$A:$A,"AVG",'VISSIM Travel Time Outputs'!$B:$B,DV$9)),"-")</f>
        <v>-</v>
      </c>
      <c r="DW104" s="34" t="str">
        <f>IFERROR(TIME(0,0,AVERAGEIFS('VISSIM Travel Time Outputs'!$K:$K,'VISSIM Travel Time Outputs'!$D:$D,$D104,'VISSIM Travel Time Outputs'!$A:$A,"AVG",'VISSIM Travel Time Outputs'!$B:$B,DW$9)),"-")</f>
        <v>-</v>
      </c>
      <c r="DX104" s="34" t="str">
        <f>IFERROR(TIME(0,0,AVERAGEIFS('VISSIM Travel Time Outputs'!$K:$K,'VISSIM Travel Time Outputs'!$D:$D,$D104,'VISSIM Travel Time Outputs'!$A:$A,"AVG",'VISSIM Travel Time Outputs'!$B:$B,DX$9)),"-")</f>
        <v>-</v>
      </c>
      <c r="DY104" s="34" t="str">
        <f>IFERROR(TIME(0,0,AVERAGEIFS('VISSIM Travel Time Outputs'!$K:$K,'VISSIM Travel Time Outputs'!$D:$D,$D104,'VISSIM Travel Time Outputs'!$A:$A,"AVG",'VISSIM Travel Time Outputs'!$B:$B,DY$9)),"-")</f>
        <v>-</v>
      </c>
      <c r="DZ104" s="34" t="str">
        <f>IFERROR(TIME(0,0,AVERAGEIFS('VISSIM Travel Time Outputs'!$K:$K,'VISSIM Travel Time Outputs'!$D:$D,$D104,'VISSIM Travel Time Outputs'!$A:$A,"AVG",'VISSIM Travel Time Outputs'!$B:$B,DZ$9)),"-")</f>
        <v>-</v>
      </c>
      <c r="EA104" s="34" t="str">
        <f>IFERROR(TIME(0,0,AVERAGEIFS('VISSIM Travel Time Outputs'!$K:$K,'VISSIM Travel Time Outputs'!$D:$D,$D104,'VISSIM Travel Time Outputs'!$A:$A,"AVG",'VISSIM Travel Time Outputs'!$B:$B,EA$9)),"-")</f>
        <v>-</v>
      </c>
      <c r="EB104" s="34" t="str">
        <f>IFERROR(TIME(0,0,AVERAGEIFS('VISSIM Travel Time Outputs'!$K:$K,'VISSIM Travel Time Outputs'!$D:$D,$D104,'VISSIM Travel Time Outputs'!$A:$A,"AVG",'VISSIM Travel Time Outputs'!$B:$B,EB$9)),"-")</f>
        <v>-</v>
      </c>
      <c r="EC104" s="34" t="str">
        <f>IFERROR(TIME(0,0,AVERAGEIFS('VISSIM Travel Time Outputs'!$K:$K,'VISSIM Travel Time Outputs'!$D:$D,$D104,'VISSIM Travel Time Outputs'!$A:$A,"AVG",'VISSIM Travel Time Outputs'!$B:$B,EC$9)),"-")</f>
        <v>-</v>
      </c>
      <c r="ED104" s="34" t="str">
        <f>IFERROR(TIME(0,0,AVERAGEIFS('VISSIM Travel Time Outputs'!$K:$K,'VISSIM Travel Time Outputs'!$D:$D,$D104,'VISSIM Travel Time Outputs'!$A:$A,"AVG",'VISSIM Travel Time Outputs'!$B:$B,ED$9)),"-")</f>
        <v>-</v>
      </c>
      <c r="EE104" s="34" t="str">
        <f>IFERROR(TIME(0,0,AVERAGEIFS('VISSIM Travel Time Outputs'!$K:$K,'VISSIM Travel Time Outputs'!$D:$D,$D104,'VISSIM Travel Time Outputs'!$A:$A,"AVG",'VISSIM Travel Time Outputs'!$B:$B,EE$9)),"-")</f>
        <v>-</v>
      </c>
      <c r="EF104" s="34" t="str">
        <f>IFERROR(TIME(0,0,AVERAGEIFS('VISSIM Travel Time Outputs'!$K:$K,'VISSIM Travel Time Outputs'!$D:$D,$D104,'VISSIM Travel Time Outputs'!$A:$A,"AVG",'VISSIM Travel Time Outputs'!$B:$B,EF$9)),"-")</f>
        <v>-</v>
      </c>
      <c r="EG104" s="34" t="str">
        <f>IFERROR(TIME(0,0,AVERAGEIFS('VISSIM Travel Time Outputs'!$K:$K,'VISSIM Travel Time Outputs'!$D:$D,$D104,'VISSIM Travel Time Outputs'!$A:$A,"AVG",'VISSIM Travel Time Outputs'!$B:$B,EG$9)),"-")</f>
        <v>-</v>
      </c>
      <c r="EH104" s="34" t="str">
        <f>IFERROR(TIME(0,0,AVERAGEIFS('VISSIM Travel Time Outputs'!$K:$K,'VISSIM Travel Time Outputs'!$D:$D,$D104,'VISSIM Travel Time Outputs'!$A:$A,"AVG",'VISSIM Travel Time Outputs'!$B:$B,EH$9)),"-")</f>
        <v>-</v>
      </c>
      <c r="EI104" s="134" t="str">
        <f>IFERROR(TIME(0,0,AVERAGEIFS('VISSIM Travel Time Outputs'!$K:$K,'VISSIM Travel Time Outputs'!$D:$D,$D104,'VISSIM Travel Time Outputs'!$A:$A,"AVG",'VISSIM Travel Time Outputs'!$B:$B,EI$9)),"-")</f>
        <v>-</v>
      </c>
      <c r="EJ104" s="126"/>
      <c r="EK104" s="323" t="str">
        <f>IFERROR(AVERAGEIFS('VISSIM Travel Time Outputs'!$H:$H,'VISSIM Travel Time Outputs'!$D:$D,$D104,'VISSIM Travel Time Outputs'!$A:$A,"AVG",'VISSIM Travel Time Outputs'!$B:$B,EK$9),"-")</f>
        <v>-</v>
      </c>
      <c r="EL104" s="324" t="str">
        <f>IFERROR(AVERAGEIFS('VISSIM Travel Time Outputs'!$H:$H,'VISSIM Travel Time Outputs'!$D:$D,$D104,'VISSIM Travel Time Outputs'!$A:$A,"AVG",'VISSIM Travel Time Outputs'!$B:$B,EL$9),"-")</f>
        <v>-</v>
      </c>
      <c r="EM104" s="324" t="str">
        <f>IFERROR(AVERAGEIFS('VISSIM Travel Time Outputs'!$H:$H,'VISSIM Travel Time Outputs'!$D:$D,$D104,'VISSIM Travel Time Outputs'!$A:$A,"AVG",'VISSIM Travel Time Outputs'!$B:$B,EM$9),"-")</f>
        <v>-</v>
      </c>
      <c r="EN104" s="324" t="str">
        <f>IFERROR(AVERAGEIFS('VISSIM Travel Time Outputs'!$H:$H,'VISSIM Travel Time Outputs'!$D:$D,$D104,'VISSIM Travel Time Outputs'!$A:$A,"AVG",'VISSIM Travel Time Outputs'!$B:$B,EN$9),"-")</f>
        <v>-</v>
      </c>
      <c r="EO104" s="324" t="str">
        <f>IFERROR(AVERAGEIFS('VISSIM Travel Time Outputs'!$H:$H,'VISSIM Travel Time Outputs'!$D:$D,$D104,'VISSIM Travel Time Outputs'!$A:$A,"AVG",'VISSIM Travel Time Outputs'!$B:$B,EO$9),"-")</f>
        <v>-</v>
      </c>
      <c r="EP104" s="324" t="str">
        <f>IFERROR(AVERAGEIFS('VISSIM Travel Time Outputs'!$H:$H,'VISSIM Travel Time Outputs'!$D:$D,$D104,'VISSIM Travel Time Outputs'!$A:$A,"AVG",'VISSIM Travel Time Outputs'!$B:$B,EP$9),"-")</f>
        <v>-</v>
      </c>
      <c r="EQ104" s="324" t="str">
        <f>IFERROR(AVERAGEIFS('VISSIM Travel Time Outputs'!$H:$H,'VISSIM Travel Time Outputs'!$D:$D,$D104,'VISSIM Travel Time Outputs'!$A:$A,"AVG",'VISSIM Travel Time Outputs'!$B:$B,EQ$9),"-")</f>
        <v>-</v>
      </c>
      <c r="ER104" s="324" t="str">
        <f>IFERROR(AVERAGEIFS('VISSIM Travel Time Outputs'!$H:$H,'VISSIM Travel Time Outputs'!$D:$D,$D104,'VISSIM Travel Time Outputs'!$A:$A,"AVG",'VISSIM Travel Time Outputs'!$B:$B,ER$9),"-")</f>
        <v>-</v>
      </c>
      <c r="ES104" s="324" t="str">
        <f>IFERROR(AVERAGEIFS('VISSIM Travel Time Outputs'!$H:$H,'VISSIM Travel Time Outputs'!$D:$D,$D104,'VISSIM Travel Time Outputs'!$A:$A,"AVG",'VISSIM Travel Time Outputs'!$B:$B,ES$9),"-")</f>
        <v>-</v>
      </c>
      <c r="ET104" s="324" t="str">
        <f>IFERROR(AVERAGEIFS('VISSIM Travel Time Outputs'!$H:$H,'VISSIM Travel Time Outputs'!$D:$D,$D104,'VISSIM Travel Time Outputs'!$A:$A,"AVG",'VISSIM Travel Time Outputs'!$B:$B,ET$9),"-")</f>
        <v>-</v>
      </c>
      <c r="EU104" s="324" t="str">
        <f>IFERROR(AVERAGEIFS('VISSIM Travel Time Outputs'!$H:$H,'VISSIM Travel Time Outputs'!$D:$D,$D104,'VISSIM Travel Time Outputs'!$A:$A,"AVG",'VISSIM Travel Time Outputs'!$B:$B,EU$9),"-")</f>
        <v>-</v>
      </c>
      <c r="EV104" s="324" t="str">
        <f>IFERROR(AVERAGEIFS('VISSIM Travel Time Outputs'!$H:$H,'VISSIM Travel Time Outputs'!$D:$D,$D104,'VISSIM Travel Time Outputs'!$A:$A,"AVG",'VISSIM Travel Time Outputs'!$B:$B,EV$9),"-")</f>
        <v>-</v>
      </c>
      <c r="EW104" s="324" t="str">
        <f>IFERROR(AVERAGEIFS('VISSIM Travel Time Outputs'!$H:$H,'VISSIM Travel Time Outputs'!$D:$D,$D104,'VISSIM Travel Time Outputs'!$A:$A,"AVG",'VISSIM Travel Time Outputs'!$B:$B,EW$9),"-")</f>
        <v>-</v>
      </c>
      <c r="EX104" s="324" t="str">
        <f>IFERROR(AVERAGEIFS('VISSIM Travel Time Outputs'!$H:$H,'VISSIM Travel Time Outputs'!$D:$D,$D104,'VISSIM Travel Time Outputs'!$A:$A,"AVG",'VISSIM Travel Time Outputs'!$B:$B,EX$9),"-")</f>
        <v>-</v>
      </c>
      <c r="EY104" s="324" t="str">
        <f>IFERROR(AVERAGEIFS('VISSIM Travel Time Outputs'!$H:$H,'VISSIM Travel Time Outputs'!$D:$D,$D104,'VISSIM Travel Time Outputs'!$A:$A,"AVG",'VISSIM Travel Time Outputs'!$B:$B,EY$9),"-")</f>
        <v>-</v>
      </c>
      <c r="EZ104" s="325" t="str">
        <f>IFERROR(AVERAGEIFS('VISSIM Travel Time Outputs'!$H:$H,'VISSIM Travel Time Outputs'!$D:$D,$D104,'VISSIM Travel Time Outputs'!$A:$A,"AVG",'VISSIM Travel Time Outputs'!$B:$B,EZ$9),"-")</f>
        <v>-</v>
      </c>
      <c r="FA104" s="254"/>
      <c r="FB104" s="209" t="str">
        <f t="shared" si="44"/>
        <v>--</v>
      </c>
      <c r="FC104" s="354" t="str">
        <f t="shared" si="45"/>
        <v>--</v>
      </c>
      <c r="FD104" s="325">
        <f t="shared" si="46"/>
        <v>0</v>
      </c>
      <c r="FE104" s="331"/>
      <c r="FF104" s="209" t="str">
        <f>IFERROR(GETPIVOTDATA("Average of TRAVTM(40)",#REF!,"TIMEINT",FF$9,"VEHICLETRAVELTIMEMEASUREMENT",$D104)/3600/24,"--")</f>
        <v>--</v>
      </c>
      <c r="FG104" s="34" t="str">
        <f>IFERROR(GETPIVOTDATA("Average of TRAVTM(40)",#REF!,"TIMEINT",FG$9,"VEHICLETRAVELTIMEMEASUREMENT",$D104)/3600/24,"--")</f>
        <v>--</v>
      </c>
      <c r="FH104" s="34" t="str">
        <f>IFERROR(GETPIVOTDATA("Average of TRAVTM(40)",#REF!,"TIMEINT",FH$9,"VEHICLETRAVELTIMEMEASUREMENT",$D104)/3600/24,"--")</f>
        <v>--</v>
      </c>
      <c r="FI104" s="34" t="str">
        <f>IFERROR(GETPIVOTDATA("Average of TRAVTM(40)",#REF!,"TIMEINT",FI$9,"VEHICLETRAVELTIMEMEASUREMENT",$D104)/3600/24,"--")</f>
        <v>--</v>
      </c>
      <c r="FJ104" s="34" t="str">
        <f>IFERROR(GETPIVOTDATA("Average of TRAVTM(40)",#REF!,"TIMEINT",FJ$9,"VEHICLETRAVELTIMEMEASUREMENT",$D104)/3600/24,"--")</f>
        <v>--</v>
      </c>
      <c r="FK104" s="34" t="str">
        <f>IFERROR(GETPIVOTDATA("Average of TRAVTM(40)",#REF!,"TIMEINT",FK$9,"VEHICLETRAVELTIMEMEASUREMENT",$D104)/3600/24,"--")</f>
        <v>--</v>
      </c>
      <c r="FL104" s="34" t="str">
        <f>IFERROR(GETPIVOTDATA("Average of TRAVTM(40)",#REF!,"TIMEINT",FL$9,"VEHICLETRAVELTIMEMEASUREMENT",$D104)/3600/24,"--")</f>
        <v>--</v>
      </c>
      <c r="FM104" s="34" t="str">
        <f>IFERROR(GETPIVOTDATA("Average of TRAVTM(40)",#REF!,"TIMEINT",FM$9,"VEHICLETRAVELTIMEMEASUREMENT",$D104)/3600/24,"--")</f>
        <v>--</v>
      </c>
      <c r="FN104" s="34" t="str">
        <f>IFERROR(GETPIVOTDATA("Average of TRAVTM(40)",#REF!,"TIMEINT",FN$9,"VEHICLETRAVELTIMEMEASUREMENT",$D104)/3600/24,"--")</f>
        <v>--</v>
      </c>
      <c r="FO104" s="34" t="str">
        <f>IFERROR(GETPIVOTDATA("Average of TRAVTM(40)",#REF!,"TIMEINT",FO$9,"VEHICLETRAVELTIMEMEASUREMENT",$D104)/3600/24,"--")</f>
        <v>--</v>
      </c>
      <c r="FP104" s="34" t="str">
        <f>IFERROR(GETPIVOTDATA("Average of TRAVTM(40)",#REF!,"TIMEINT",FP$9,"VEHICLETRAVELTIMEMEASUREMENT",$D104)/3600/24,"--")</f>
        <v>--</v>
      </c>
      <c r="FQ104" s="34" t="str">
        <f>IFERROR(GETPIVOTDATA("Average of TRAVTM(40)",#REF!,"TIMEINT",FQ$9,"VEHICLETRAVELTIMEMEASUREMENT",$D104)/3600/24,"--")</f>
        <v>--</v>
      </c>
      <c r="FR104" s="34" t="str">
        <f>IFERROR(GETPIVOTDATA("Average of TRAVTM(40)",#REF!,"TIMEINT",FR$9,"VEHICLETRAVELTIMEMEASUREMENT",$D104)/3600/24,"--")</f>
        <v>--</v>
      </c>
      <c r="FS104" s="34" t="str">
        <f>IFERROR(GETPIVOTDATA("Average of TRAVTM(40)",#REF!,"TIMEINT",FS$9,"VEHICLETRAVELTIMEMEASUREMENT",$D104)/3600/24,"--")</f>
        <v>--</v>
      </c>
      <c r="FT104" s="34" t="str">
        <f>IFERROR(GETPIVOTDATA("Average of TRAVTM(40)",#REF!,"TIMEINT",FT$9,"VEHICLETRAVELTIMEMEASUREMENT",$D104)/3600/24,"--")</f>
        <v>--</v>
      </c>
      <c r="FU104" s="134" t="str">
        <f>IFERROR(GETPIVOTDATA("Average of TRAVTM(40)",#REF!,"TIMEINT",FU$9,"VEHICLETRAVELTIMEMEASUREMENT",$D104)/3600/24,"--")</f>
        <v>--</v>
      </c>
      <c r="FV104" s="331"/>
      <c r="FW104" s="323" t="str">
        <f>IFERROR(GETPIVOTDATA("Average of VEHS(40)",#REF!,"TIMEINT",FW$9,"VEHICLETRAVELTIMEMEASUREMENT",$D104),"--")</f>
        <v>--</v>
      </c>
      <c r="FX104" s="324" t="str">
        <f>IFERROR(GETPIVOTDATA("Average of VEHS(40)",#REF!,"TIMEINT",FX$9,"VEHICLETRAVELTIMEMEASUREMENT",$D104),"--")</f>
        <v>--</v>
      </c>
      <c r="FY104" s="324" t="str">
        <f>IFERROR(GETPIVOTDATA("Average of VEHS(40)",#REF!,"TIMEINT",FY$9,"VEHICLETRAVELTIMEMEASUREMENT",$D104),"--")</f>
        <v>--</v>
      </c>
      <c r="FZ104" s="324" t="str">
        <f>IFERROR(GETPIVOTDATA("Average of VEHS(40)",#REF!,"TIMEINT",FZ$9,"VEHICLETRAVELTIMEMEASUREMENT",$D104),"--")</f>
        <v>--</v>
      </c>
      <c r="GA104" s="324" t="str">
        <f>IFERROR(GETPIVOTDATA("Average of VEHS(40)",#REF!,"TIMEINT",GA$9,"VEHICLETRAVELTIMEMEASUREMENT",$D104),"--")</f>
        <v>--</v>
      </c>
      <c r="GB104" s="324" t="str">
        <f>IFERROR(GETPIVOTDATA("Average of VEHS(40)",#REF!,"TIMEINT",GB$9,"VEHICLETRAVELTIMEMEASUREMENT",$D104),"--")</f>
        <v>--</v>
      </c>
      <c r="GC104" s="324" t="str">
        <f>IFERROR(GETPIVOTDATA("Average of VEHS(40)",#REF!,"TIMEINT",GC$9,"VEHICLETRAVELTIMEMEASUREMENT",$D104),"--")</f>
        <v>--</v>
      </c>
      <c r="GD104" s="324" t="str">
        <f>IFERROR(GETPIVOTDATA("Average of VEHS(40)",#REF!,"TIMEINT",GD$9,"VEHICLETRAVELTIMEMEASUREMENT",$D104),"--")</f>
        <v>--</v>
      </c>
      <c r="GE104" s="324" t="str">
        <f>IFERROR(GETPIVOTDATA("Average of VEHS(40)",#REF!,"TIMEINT",GE$9,"VEHICLETRAVELTIMEMEASUREMENT",$D104),"--")</f>
        <v>--</v>
      </c>
      <c r="GF104" s="324" t="str">
        <f>IFERROR(GETPIVOTDATA("Average of VEHS(40)",#REF!,"TIMEINT",GF$9,"VEHICLETRAVELTIMEMEASUREMENT",$D104),"--")</f>
        <v>--</v>
      </c>
      <c r="GG104" s="324" t="str">
        <f>IFERROR(GETPIVOTDATA("Average of VEHS(40)",#REF!,"TIMEINT",GG$9,"VEHICLETRAVELTIMEMEASUREMENT",$D104),"--")</f>
        <v>--</v>
      </c>
      <c r="GH104" s="324" t="str">
        <f>IFERROR(GETPIVOTDATA("Average of VEHS(40)",#REF!,"TIMEINT",GH$9,"VEHICLETRAVELTIMEMEASUREMENT",$D104),"--")</f>
        <v>--</v>
      </c>
      <c r="GI104" s="324" t="str">
        <f>IFERROR(GETPIVOTDATA("Average of VEHS(40)",#REF!,"TIMEINT",GI$9,"VEHICLETRAVELTIMEMEASUREMENT",$D104),"--")</f>
        <v>--</v>
      </c>
      <c r="GJ104" s="324" t="str">
        <f>IFERROR(GETPIVOTDATA("Average of VEHS(40)",#REF!,"TIMEINT",GJ$9,"VEHICLETRAVELTIMEMEASUREMENT",$D104),"--")</f>
        <v>--</v>
      </c>
      <c r="GK104" s="324" t="str">
        <f>IFERROR(GETPIVOTDATA("Average of VEHS(40)",#REF!,"TIMEINT",GK$9,"VEHICLETRAVELTIMEMEASUREMENT",$D104),"--")</f>
        <v>--</v>
      </c>
      <c r="GL104" s="325" t="str">
        <f>IFERROR(GETPIVOTDATA("Average of VEHS(40)",#REF!,"TIMEINT",GL$9,"VEHICLETRAVELTIMEMEASUREMENT",$D104),"--")</f>
        <v>--</v>
      </c>
      <c r="GM104" s="331"/>
      <c r="GN104" s="209" t="str">
        <f t="shared" si="47"/>
        <v>--</v>
      </c>
      <c r="GO104" s="354" t="str">
        <f t="shared" si="48"/>
        <v>--</v>
      </c>
      <c r="GP104" s="325">
        <f t="shared" si="49"/>
        <v>0</v>
      </c>
      <c r="GQ104" s="331"/>
      <c r="GR104" s="209" t="str">
        <f>IFERROR(GETPIVOTDATA("Average of TRAVTM(60)",#REF!,"TIMEINT",GR$9,"VEHICLETRAVELTIMEMEASUREMENT",$D104)/3600/24,"--")</f>
        <v>--</v>
      </c>
      <c r="GS104" s="34" t="str">
        <f>IFERROR(GETPIVOTDATA("Average of TRAVTM(60)",#REF!,"TIMEINT",GS$9,"VEHICLETRAVELTIMEMEASUREMENT",$D104)/3600/24,"--")</f>
        <v>--</v>
      </c>
      <c r="GT104" s="34" t="str">
        <f>IFERROR(GETPIVOTDATA("Average of TRAVTM(60)",#REF!,"TIMEINT",GT$9,"VEHICLETRAVELTIMEMEASUREMENT",$D104)/3600/24,"--")</f>
        <v>--</v>
      </c>
      <c r="GU104" s="34" t="str">
        <f>IFERROR(GETPIVOTDATA("Average of TRAVTM(60)",#REF!,"TIMEINT",GU$9,"VEHICLETRAVELTIMEMEASUREMENT",$D104)/3600/24,"--")</f>
        <v>--</v>
      </c>
      <c r="GV104" s="34" t="str">
        <f>IFERROR(GETPIVOTDATA("Average of TRAVTM(60)",#REF!,"TIMEINT",GV$9,"VEHICLETRAVELTIMEMEASUREMENT",$D104)/3600/24,"--")</f>
        <v>--</v>
      </c>
      <c r="GW104" s="34" t="str">
        <f>IFERROR(GETPIVOTDATA("Average of TRAVTM(60)",#REF!,"TIMEINT",GW$9,"VEHICLETRAVELTIMEMEASUREMENT",$D104)/3600/24,"--")</f>
        <v>--</v>
      </c>
      <c r="GX104" s="34" t="str">
        <f>IFERROR(GETPIVOTDATA("Average of TRAVTM(60)",#REF!,"TIMEINT",GX$9,"VEHICLETRAVELTIMEMEASUREMENT",$D104)/3600/24,"--")</f>
        <v>--</v>
      </c>
      <c r="GY104" s="34" t="str">
        <f>IFERROR(GETPIVOTDATA("Average of TRAVTM(60)",#REF!,"TIMEINT",GY$9,"VEHICLETRAVELTIMEMEASUREMENT",$D104)/3600/24,"--")</f>
        <v>--</v>
      </c>
      <c r="GZ104" s="34" t="str">
        <f>IFERROR(GETPIVOTDATA("Average of TRAVTM(60)",#REF!,"TIMEINT",GZ$9,"VEHICLETRAVELTIMEMEASUREMENT",$D104)/3600/24,"--")</f>
        <v>--</v>
      </c>
      <c r="HA104" s="34" t="str">
        <f>IFERROR(GETPIVOTDATA("Average of TRAVTM(60)",#REF!,"TIMEINT",HA$9,"VEHICLETRAVELTIMEMEASUREMENT",$D104)/3600/24,"--")</f>
        <v>--</v>
      </c>
      <c r="HB104" s="34" t="str">
        <f>IFERROR(GETPIVOTDATA("Average of TRAVTM(60)",#REF!,"TIMEINT",HB$9,"VEHICLETRAVELTIMEMEASUREMENT",$D104)/3600/24,"--")</f>
        <v>--</v>
      </c>
      <c r="HC104" s="34" t="str">
        <f>IFERROR(GETPIVOTDATA("Average of TRAVTM(60)",#REF!,"TIMEINT",HC$9,"VEHICLETRAVELTIMEMEASUREMENT",$D104)/3600/24,"--")</f>
        <v>--</v>
      </c>
      <c r="HD104" s="34" t="str">
        <f>IFERROR(GETPIVOTDATA("Average of TRAVTM(60)",#REF!,"TIMEINT",HD$9,"VEHICLETRAVELTIMEMEASUREMENT",$D104)/3600/24,"--")</f>
        <v>--</v>
      </c>
      <c r="HE104" s="34" t="str">
        <f>IFERROR(GETPIVOTDATA("Average of TRAVTM(60)",#REF!,"TIMEINT",HE$9,"VEHICLETRAVELTIMEMEASUREMENT",$D104)/3600/24,"--")</f>
        <v>--</v>
      </c>
      <c r="HF104" s="34" t="str">
        <f>IFERROR(GETPIVOTDATA("Average of TRAVTM(60)",#REF!,"TIMEINT",HF$9,"VEHICLETRAVELTIMEMEASUREMENT",$D104)/3600/24,"--")</f>
        <v>--</v>
      </c>
      <c r="HG104" s="134" t="str">
        <f>IFERROR(GETPIVOTDATA("Average of TRAVTM(60)",#REF!,"TIMEINT",HG$9,"VEHICLETRAVELTIMEMEASUREMENT",$D104)/3600/24,"--")</f>
        <v>--</v>
      </c>
      <c r="HH104" s="331"/>
      <c r="HI104" s="323" t="str">
        <f>IFERROR(GETPIVOTDATA("Average of VEHS(60)",#REF!,"TIMEINT",HI$9,"VEHICLETRAVELTIMEMEASUREMENT",$D104),"--")</f>
        <v>--</v>
      </c>
      <c r="HJ104" s="324" t="str">
        <f>IFERROR(GETPIVOTDATA("Average of VEHS(60)",#REF!,"TIMEINT",HJ$9,"VEHICLETRAVELTIMEMEASUREMENT",$D104),"--")</f>
        <v>--</v>
      </c>
      <c r="HK104" s="324" t="str">
        <f>IFERROR(GETPIVOTDATA("Average of VEHS(60)",#REF!,"TIMEINT",HK$9,"VEHICLETRAVELTIMEMEASUREMENT",$D104),"--")</f>
        <v>--</v>
      </c>
      <c r="HL104" s="324" t="str">
        <f>IFERROR(GETPIVOTDATA("Average of VEHS(60)",#REF!,"TIMEINT",HL$9,"VEHICLETRAVELTIMEMEASUREMENT",$D104),"--")</f>
        <v>--</v>
      </c>
      <c r="HM104" s="324" t="str">
        <f>IFERROR(GETPIVOTDATA("Average of VEHS(60)",#REF!,"TIMEINT",HM$9,"VEHICLETRAVELTIMEMEASUREMENT",$D104),"--")</f>
        <v>--</v>
      </c>
      <c r="HN104" s="324" t="str">
        <f>IFERROR(GETPIVOTDATA("Average of VEHS(60)",#REF!,"TIMEINT",HN$9,"VEHICLETRAVELTIMEMEASUREMENT",$D104),"--")</f>
        <v>--</v>
      </c>
      <c r="HO104" s="324" t="str">
        <f>IFERROR(GETPIVOTDATA("Average of VEHS(60)",#REF!,"TIMEINT",HO$9,"VEHICLETRAVELTIMEMEASUREMENT",$D104),"--")</f>
        <v>--</v>
      </c>
      <c r="HP104" s="324" t="str">
        <f>IFERROR(GETPIVOTDATA("Average of VEHS(60)",#REF!,"TIMEINT",HP$9,"VEHICLETRAVELTIMEMEASUREMENT",$D104),"--")</f>
        <v>--</v>
      </c>
      <c r="HQ104" s="324" t="str">
        <f>IFERROR(GETPIVOTDATA("Average of VEHS(60)",#REF!,"TIMEINT",HQ$9,"VEHICLETRAVELTIMEMEASUREMENT",$D104),"--")</f>
        <v>--</v>
      </c>
      <c r="HR104" s="324" t="str">
        <f>IFERROR(GETPIVOTDATA("Average of VEHS(60)",#REF!,"TIMEINT",HR$9,"VEHICLETRAVELTIMEMEASUREMENT",$D104),"--")</f>
        <v>--</v>
      </c>
      <c r="HS104" s="324" t="str">
        <f>IFERROR(GETPIVOTDATA("Average of VEHS(60)",#REF!,"TIMEINT",HS$9,"VEHICLETRAVELTIMEMEASUREMENT",$D104),"--")</f>
        <v>--</v>
      </c>
      <c r="HT104" s="324" t="str">
        <f>IFERROR(GETPIVOTDATA("Average of VEHS(60)",#REF!,"TIMEINT",HT$9,"VEHICLETRAVELTIMEMEASUREMENT",$D104),"--")</f>
        <v>--</v>
      </c>
      <c r="HU104" s="324" t="str">
        <f>IFERROR(GETPIVOTDATA("Average of VEHS(60)",#REF!,"TIMEINT",HU$9,"VEHICLETRAVELTIMEMEASUREMENT",$D104),"--")</f>
        <v>--</v>
      </c>
      <c r="HV104" s="324" t="str">
        <f>IFERROR(GETPIVOTDATA("Average of VEHS(60)",#REF!,"TIMEINT",HV$9,"VEHICLETRAVELTIMEMEASUREMENT",$D104),"--")</f>
        <v>--</v>
      </c>
      <c r="HW104" s="324" t="str">
        <f>IFERROR(GETPIVOTDATA("Average of VEHS(60)",#REF!,"TIMEINT",HW$9,"VEHICLETRAVELTIMEMEASUREMENT",$D104),"--")</f>
        <v>--</v>
      </c>
      <c r="HX104" s="325" t="str">
        <f>IFERROR(GETPIVOTDATA("Average of VEHS(60)",#REF!,"TIMEINT",HX$9,"VEHICLETRAVELTIMEMEASUREMENT",$D104),"--")</f>
        <v>--</v>
      </c>
      <c r="HY104" s="331"/>
      <c r="HZ104" s="209" t="str">
        <f t="shared" si="50"/>
        <v>--</v>
      </c>
      <c r="IA104" s="354" t="str">
        <f t="shared" si="51"/>
        <v>--</v>
      </c>
      <c r="IB104" s="325">
        <f t="shared" si="52"/>
        <v>0</v>
      </c>
      <c r="IC104" s="638"/>
      <c r="ID104" s="323" t="str">
        <f>IFERROR(AVERAGEIFS('VISSIM Travel Time Outputs'!#REF!,'VISSIM Travel Time Outputs'!#REF!,$D104,'VISSIM Travel Time Outputs'!#REF!,"AVG",'VISSIM Travel Time Outputs'!#REF!,ID$9),"-")</f>
        <v>-</v>
      </c>
      <c r="IE104" s="324" t="str">
        <f>IFERROR(AVERAGEIFS('VISSIM Travel Time Outputs'!#REF!,'VISSIM Travel Time Outputs'!#REF!,$D104,'VISSIM Travel Time Outputs'!#REF!,"AVG",'VISSIM Travel Time Outputs'!#REF!,IE$9),"-")</f>
        <v>-</v>
      </c>
      <c r="IF104" s="324" t="str">
        <f>IFERROR(AVERAGEIFS('VISSIM Travel Time Outputs'!#REF!,'VISSIM Travel Time Outputs'!#REF!,$D104,'VISSIM Travel Time Outputs'!#REF!,"AVG",'VISSIM Travel Time Outputs'!#REF!,IF$9),"-")</f>
        <v>-</v>
      </c>
      <c r="IG104" s="324" t="str">
        <f>IFERROR(AVERAGEIFS('VISSIM Travel Time Outputs'!#REF!,'VISSIM Travel Time Outputs'!#REF!,$D104,'VISSIM Travel Time Outputs'!#REF!,"AVG",'VISSIM Travel Time Outputs'!#REF!,IG$9),"-")</f>
        <v>-</v>
      </c>
      <c r="IH104" s="324" t="str">
        <f>IFERROR(AVERAGEIFS('VISSIM Travel Time Outputs'!#REF!,'VISSIM Travel Time Outputs'!#REF!,$D104,'VISSIM Travel Time Outputs'!#REF!,"AVG",'VISSIM Travel Time Outputs'!#REF!,IH$9),"-")</f>
        <v>-</v>
      </c>
      <c r="II104" s="324" t="str">
        <f>IFERROR(AVERAGEIFS('VISSIM Travel Time Outputs'!#REF!,'VISSIM Travel Time Outputs'!#REF!,$D104,'VISSIM Travel Time Outputs'!#REF!,"AVG",'VISSIM Travel Time Outputs'!#REF!,II$9),"-")</f>
        <v>-</v>
      </c>
      <c r="IJ104" s="324" t="str">
        <f>IFERROR(AVERAGEIFS('VISSIM Travel Time Outputs'!#REF!,'VISSIM Travel Time Outputs'!#REF!,$D104,'VISSIM Travel Time Outputs'!#REF!,"AVG",'VISSIM Travel Time Outputs'!#REF!,IJ$9),"-")</f>
        <v>-</v>
      </c>
      <c r="IK104" s="324" t="str">
        <f>IFERROR(AVERAGEIFS('VISSIM Travel Time Outputs'!#REF!,'VISSIM Travel Time Outputs'!#REF!,$D104,'VISSIM Travel Time Outputs'!#REF!,"AVG",'VISSIM Travel Time Outputs'!#REF!,IK$9),"-")</f>
        <v>-</v>
      </c>
      <c r="IL104" s="324" t="str">
        <f>IFERROR(AVERAGEIFS('VISSIM Travel Time Outputs'!#REF!,'VISSIM Travel Time Outputs'!#REF!,$D104,'VISSIM Travel Time Outputs'!#REF!,"AVG",'VISSIM Travel Time Outputs'!#REF!,IL$9),"-")</f>
        <v>-</v>
      </c>
      <c r="IM104" s="324" t="str">
        <f>IFERROR(AVERAGEIFS('VISSIM Travel Time Outputs'!#REF!,'VISSIM Travel Time Outputs'!#REF!,$D104,'VISSIM Travel Time Outputs'!#REF!,"AVG",'VISSIM Travel Time Outputs'!#REF!,IM$9),"-")</f>
        <v>-</v>
      </c>
      <c r="IN104" s="324" t="str">
        <f>IFERROR(AVERAGEIFS('VISSIM Travel Time Outputs'!#REF!,'VISSIM Travel Time Outputs'!#REF!,$D104,'VISSIM Travel Time Outputs'!#REF!,"AVG",'VISSIM Travel Time Outputs'!#REF!,IN$9),"-")</f>
        <v>-</v>
      </c>
      <c r="IO104" s="324" t="str">
        <f>IFERROR(AVERAGEIFS('VISSIM Travel Time Outputs'!#REF!,'VISSIM Travel Time Outputs'!#REF!,$D104,'VISSIM Travel Time Outputs'!#REF!,"AVG",'VISSIM Travel Time Outputs'!#REF!,IO$9),"-")</f>
        <v>-</v>
      </c>
      <c r="IP104" s="324" t="str">
        <f>IFERROR(AVERAGEIFS('VISSIM Travel Time Outputs'!#REF!,'VISSIM Travel Time Outputs'!#REF!,$D104,'VISSIM Travel Time Outputs'!#REF!,"AVG",'VISSIM Travel Time Outputs'!#REF!,IP$9),"-")</f>
        <v>-</v>
      </c>
      <c r="IQ104" s="324" t="str">
        <f>IFERROR(AVERAGEIFS('VISSIM Travel Time Outputs'!#REF!,'VISSIM Travel Time Outputs'!#REF!,$D104,'VISSIM Travel Time Outputs'!#REF!,"AVG",'VISSIM Travel Time Outputs'!#REF!,IQ$9),"-")</f>
        <v>-</v>
      </c>
      <c r="IR104" s="324" t="str">
        <f>IFERROR(AVERAGEIFS('VISSIM Travel Time Outputs'!#REF!,'VISSIM Travel Time Outputs'!#REF!,$D104,'VISSIM Travel Time Outputs'!#REF!,"AVG",'VISSIM Travel Time Outputs'!#REF!,IR$9),"-")</f>
        <v>-</v>
      </c>
      <c r="IS104" s="325" t="str">
        <f>IFERROR(AVERAGEIFS('VISSIM Travel Time Outputs'!#REF!,'VISSIM Travel Time Outputs'!#REF!,$D104,'VISSIM Travel Time Outputs'!#REF!,"AVG",'VISSIM Travel Time Outputs'!#REF!,IS$9),"-")</f>
        <v>-</v>
      </c>
      <c r="IT104" s="325" t="str">
        <f t="shared" si="53"/>
        <v>--</v>
      </c>
    </row>
    <row r="105" spans="1:254" x14ac:dyDescent="0.35">
      <c r="A105" s="252" t="str">
        <f t="shared" si="34"/>
        <v>H</v>
      </c>
      <c r="B105" s="319">
        <f t="shared" si="54"/>
        <v>96</v>
      </c>
      <c r="C105" s="413">
        <f>INDEX('Input - Travel Times'!$B$3:$AH$103,MATCH($B105,'Input - Travel Times'!$B$3:$B$103,0),MATCH(C$9,'Input - Travel Times'!$B$3:$AH$3,0))</f>
        <v>0</v>
      </c>
      <c r="D105" s="150">
        <f>INDEX('Input - Travel Times'!$B$3:$AH$103,MATCH($B105,'Input - Travel Times'!$B$3:$B$103,0),MATCH(D$9,'Input - Travel Times'!$B$3:$AH$3,0))</f>
        <v>0</v>
      </c>
      <c r="E105" s="518">
        <f>TIME(0,0,INDEX('Input - Travel Times'!$B$3:$AH$103,MATCH($B105,'Input - Travel Times'!$B$3:$B$103,0),MATCH(E$9,'Input - Travel Times'!$B$3:$AH$3,0)))</f>
        <v>0</v>
      </c>
      <c r="F105" s="518">
        <f>TIME(0,0,INDEX('Input - Travel Times'!$B$3:$AH$103,MATCH($B105,'Input - Travel Times'!$B$3:$B$103,0),MATCH(F$9,'Input - Travel Times'!$B$3:$AH$3,0)))</f>
        <v>0</v>
      </c>
      <c r="G105" s="518">
        <f>TIME(0,0,INDEX('Input - Travel Times'!$B$3:$AH$103,MATCH($B105,'Input - Travel Times'!$B$3:$B$103,0),MATCH(G$9,'Input - Travel Times'!$B$3:$AH$3,0)))</f>
        <v>0</v>
      </c>
      <c r="H105" s="518">
        <f>TIME(0,0,INDEX('Input - Travel Times'!$B$3:$AH$103,MATCH($B105,'Input - Travel Times'!$B$3:$B$103,0),MATCH(H$9,'Input - Travel Times'!$B$3:$AH$3,0)))</f>
        <v>0</v>
      </c>
      <c r="I105" s="130"/>
      <c r="J105" s="209" t="str">
        <f>IFERROR(TIME(0,0,AVERAGEIFS('VISSIM Travel Time Outputs'!$I:$I,'VISSIM Travel Time Outputs'!$D:$D,$D105,'VISSIM Travel Time Outputs'!$A:$A,"AVG",'VISSIM Travel Time Outputs'!$B:$B,J$9)),"-")</f>
        <v>-</v>
      </c>
      <c r="K105" s="34" t="str">
        <f>IFERROR(TIME(0,0,AVERAGEIFS('VISSIM Travel Time Outputs'!$I:$I,'VISSIM Travel Time Outputs'!$D:$D,$D105,'VISSIM Travel Time Outputs'!$A:$A,"AVG",'VISSIM Travel Time Outputs'!$B:$B,K$9)),"-")</f>
        <v>-</v>
      </c>
      <c r="L105" s="34" t="str">
        <f>IFERROR(TIME(0,0,AVERAGEIFS('VISSIM Travel Time Outputs'!$I:$I,'VISSIM Travel Time Outputs'!$D:$D,$D105,'VISSIM Travel Time Outputs'!$A:$A,"AVG",'VISSIM Travel Time Outputs'!$B:$B,L$9)),"-")</f>
        <v>-</v>
      </c>
      <c r="M105" s="34" t="str">
        <f>IFERROR(TIME(0,0,AVERAGEIFS('VISSIM Travel Time Outputs'!$I:$I,'VISSIM Travel Time Outputs'!$D:$D,$D105,'VISSIM Travel Time Outputs'!$A:$A,"AVG",'VISSIM Travel Time Outputs'!$B:$B,M$9)),"-")</f>
        <v>-</v>
      </c>
      <c r="N105" s="34" t="str">
        <f>IFERROR(TIME(0,0,AVERAGEIFS('VISSIM Travel Time Outputs'!$I:$I,'VISSIM Travel Time Outputs'!$D:$D,$D105,'VISSIM Travel Time Outputs'!$A:$A,"AVG",'VISSIM Travel Time Outputs'!$B:$B,N$9)),"-")</f>
        <v>-</v>
      </c>
      <c r="O105" s="34" t="str">
        <f>IFERROR(TIME(0,0,AVERAGEIFS('VISSIM Travel Time Outputs'!$I:$I,'VISSIM Travel Time Outputs'!$D:$D,$D105,'VISSIM Travel Time Outputs'!$A:$A,"AVG",'VISSIM Travel Time Outputs'!$B:$B,O$9)),"-")</f>
        <v>-</v>
      </c>
      <c r="P105" s="34" t="str">
        <f>IFERROR(TIME(0,0,AVERAGEIFS('VISSIM Travel Time Outputs'!$I:$I,'VISSIM Travel Time Outputs'!$D:$D,$D105,'VISSIM Travel Time Outputs'!$A:$A,"AVG",'VISSIM Travel Time Outputs'!$B:$B,P$9)),"-")</f>
        <v>-</v>
      </c>
      <c r="Q105" s="34" t="str">
        <f>IFERROR(TIME(0,0,AVERAGEIFS('VISSIM Travel Time Outputs'!$I:$I,'VISSIM Travel Time Outputs'!$D:$D,$D105,'VISSIM Travel Time Outputs'!$A:$A,"AVG",'VISSIM Travel Time Outputs'!$B:$B,Q$9)),"-")</f>
        <v>-</v>
      </c>
      <c r="R105" s="34" t="str">
        <f>IFERROR(TIME(0,0,AVERAGEIFS('VISSIM Travel Time Outputs'!$I:$I,'VISSIM Travel Time Outputs'!$D:$D,$D105,'VISSIM Travel Time Outputs'!$A:$A,"AVG",'VISSIM Travel Time Outputs'!$B:$B,R$9)),"-")</f>
        <v>-</v>
      </c>
      <c r="S105" s="34" t="str">
        <f>IFERROR(TIME(0,0,AVERAGEIFS('VISSIM Travel Time Outputs'!$I:$I,'VISSIM Travel Time Outputs'!$D:$D,$D105,'VISSIM Travel Time Outputs'!$A:$A,"AVG",'VISSIM Travel Time Outputs'!$B:$B,S$9)),"-")</f>
        <v>-</v>
      </c>
      <c r="T105" s="34" t="str">
        <f>IFERROR(TIME(0,0,AVERAGEIFS('VISSIM Travel Time Outputs'!$I:$I,'VISSIM Travel Time Outputs'!$D:$D,$D105,'VISSIM Travel Time Outputs'!$A:$A,"AVG",'VISSIM Travel Time Outputs'!$B:$B,T$9)),"-")</f>
        <v>-</v>
      </c>
      <c r="U105" s="34" t="str">
        <f>IFERROR(TIME(0,0,AVERAGEIFS('VISSIM Travel Time Outputs'!$I:$I,'VISSIM Travel Time Outputs'!$D:$D,$D105,'VISSIM Travel Time Outputs'!$A:$A,"AVG",'VISSIM Travel Time Outputs'!$B:$B,U$9)),"-")</f>
        <v>-</v>
      </c>
      <c r="V105" s="34" t="str">
        <f>IFERROR(TIME(0,0,AVERAGEIFS('VISSIM Travel Time Outputs'!$I:$I,'VISSIM Travel Time Outputs'!$D:$D,$D105,'VISSIM Travel Time Outputs'!$A:$A,"AVG",'VISSIM Travel Time Outputs'!$B:$B,V$9)),"-")</f>
        <v>-</v>
      </c>
      <c r="W105" s="34" t="str">
        <f>IFERROR(TIME(0,0,AVERAGEIFS('VISSIM Travel Time Outputs'!$I:$I,'VISSIM Travel Time Outputs'!$D:$D,$D105,'VISSIM Travel Time Outputs'!$A:$A,"AVG",'VISSIM Travel Time Outputs'!$B:$B,W$9)),"-")</f>
        <v>-</v>
      </c>
      <c r="X105" s="34" t="str">
        <f>IFERROR(TIME(0,0,AVERAGEIFS('VISSIM Travel Time Outputs'!$I:$I,'VISSIM Travel Time Outputs'!$D:$D,$D105,'VISSIM Travel Time Outputs'!$A:$A,"AVG",'VISSIM Travel Time Outputs'!$B:$B,X$9)),"-")</f>
        <v>-</v>
      </c>
      <c r="Y105" s="134" t="str">
        <f>IFERROR(TIME(0,0,AVERAGEIFS('VISSIM Travel Time Outputs'!$I:$I,'VISSIM Travel Time Outputs'!$D:$D,$D105,'VISSIM Travel Time Outputs'!$A:$A,"AVG",'VISSIM Travel Time Outputs'!$B:$B,Y$9)),"-")</f>
        <v>-</v>
      </c>
      <c r="Z105" s="254"/>
      <c r="AA105" s="323" t="str">
        <f>IFERROR(AVERAGEIFS('VISSIM Travel Time Outputs'!$F:$F,'VISSIM Travel Time Outputs'!$D:$D,$D105,'VISSIM Travel Time Outputs'!$A:$A,"AVG",'VISSIM Travel Time Outputs'!$B:$B,AA$9),"-")</f>
        <v>-</v>
      </c>
      <c r="AB105" s="324" t="str">
        <f>IFERROR(AVERAGEIFS('VISSIM Travel Time Outputs'!$F:$F,'VISSIM Travel Time Outputs'!$D:$D,$D105,'VISSIM Travel Time Outputs'!$A:$A,"AVG",'VISSIM Travel Time Outputs'!$B:$B,AB$9),"-")</f>
        <v>-</v>
      </c>
      <c r="AC105" s="324" t="str">
        <f>IFERROR(AVERAGEIFS('VISSIM Travel Time Outputs'!$F:$F,'VISSIM Travel Time Outputs'!$D:$D,$D105,'VISSIM Travel Time Outputs'!$A:$A,"AVG",'VISSIM Travel Time Outputs'!$B:$B,AC$9),"-")</f>
        <v>-</v>
      </c>
      <c r="AD105" s="324" t="str">
        <f>IFERROR(AVERAGEIFS('VISSIM Travel Time Outputs'!$F:$F,'VISSIM Travel Time Outputs'!$D:$D,$D105,'VISSIM Travel Time Outputs'!$A:$A,"AVG",'VISSIM Travel Time Outputs'!$B:$B,AD$9),"-")</f>
        <v>-</v>
      </c>
      <c r="AE105" s="324" t="str">
        <f>IFERROR(AVERAGEIFS('VISSIM Travel Time Outputs'!$F:$F,'VISSIM Travel Time Outputs'!$D:$D,$D105,'VISSIM Travel Time Outputs'!$A:$A,"AVG",'VISSIM Travel Time Outputs'!$B:$B,AE$9),"-")</f>
        <v>-</v>
      </c>
      <c r="AF105" s="324" t="str">
        <f>IFERROR(AVERAGEIFS('VISSIM Travel Time Outputs'!$F:$F,'VISSIM Travel Time Outputs'!$D:$D,$D105,'VISSIM Travel Time Outputs'!$A:$A,"AVG",'VISSIM Travel Time Outputs'!$B:$B,AF$9),"-")</f>
        <v>-</v>
      </c>
      <c r="AG105" s="324" t="str">
        <f>IFERROR(AVERAGEIFS('VISSIM Travel Time Outputs'!$F:$F,'VISSIM Travel Time Outputs'!$D:$D,$D105,'VISSIM Travel Time Outputs'!$A:$A,"AVG",'VISSIM Travel Time Outputs'!$B:$B,AG$9),"-")</f>
        <v>-</v>
      </c>
      <c r="AH105" s="324" t="str">
        <f>IFERROR(AVERAGEIFS('VISSIM Travel Time Outputs'!$F:$F,'VISSIM Travel Time Outputs'!$D:$D,$D105,'VISSIM Travel Time Outputs'!$A:$A,"AVG",'VISSIM Travel Time Outputs'!$B:$B,AH$9),"-")</f>
        <v>-</v>
      </c>
      <c r="AI105" s="324" t="str">
        <f>IFERROR(AVERAGEIFS('VISSIM Travel Time Outputs'!$F:$F,'VISSIM Travel Time Outputs'!$D:$D,$D105,'VISSIM Travel Time Outputs'!$A:$A,"AVG",'VISSIM Travel Time Outputs'!$B:$B,AI$9),"-")</f>
        <v>-</v>
      </c>
      <c r="AJ105" s="324" t="str">
        <f>IFERROR(AVERAGEIFS('VISSIM Travel Time Outputs'!$F:$F,'VISSIM Travel Time Outputs'!$D:$D,$D105,'VISSIM Travel Time Outputs'!$A:$A,"AVG",'VISSIM Travel Time Outputs'!$B:$B,AJ$9),"-")</f>
        <v>-</v>
      </c>
      <c r="AK105" s="324" t="str">
        <f>IFERROR(AVERAGEIFS('VISSIM Travel Time Outputs'!$F:$F,'VISSIM Travel Time Outputs'!$D:$D,$D105,'VISSIM Travel Time Outputs'!$A:$A,"AVG",'VISSIM Travel Time Outputs'!$B:$B,AK$9),"-")</f>
        <v>-</v>
      </c>
      <c r="AL105" s="324" t="str">
        <f>IFERROR(AVERAGEIFS('VISSIM Travel Time Outputs'!$F:$F,'VISSIM Travel Time Outputs'!$D:$D,$D105,'VISSIM Travel Time Outputs'!$A:$A,"AVG",'VISSIM Travel Time Outputs'!$B:$B,AL$9),"-")</f>
        <v>-</v>
      </c>
      <c r="AM105" s="324" t="str">
        <f>IFERROR(AVERAGEIFS('VISSIM Travel Time Outputs'!$F:$F,'VISSIM Travel Time Outputs'!$D:$D,$D105,'VISSIM Travel Time Outputs'!$A:$A,"AVG",'VISSIM Travel Time Outputs'!$B:$B,AM$9),"-")</f>
        <v>-</v>
      </c>
      <c r="AN105" s="324" t="str">
        <f>IFERROR(AVERAGEIFS('VISSIM Travel Time Outputs'!$F:$F,'VISSIM Travel Time Outputs'!$D:$D,$D105,'VISSIM Travel Time Outputs'!$A:$A,"AVG",'VISSIM Travel Time Outputs'!$B:$B,AN$9),"-")</f>
        <v>-</v>
      </c>
      <c r="AO105" s="324" t="str">
        <f>IFERROR(AVERAGEIFS('VISSIM Travel Time Outputs'!$F:$F,'VISSIM Travel Time Outputs'!$D:$D,$D105,'VISSIM Travel Time Outputs'!$A:$A,"AVG",'VISSIM Travel Time Outputs'!$B:$B,AO$9),"-")</f>
        <v>-</v>
      </c>
      <c r="AP105" s="325" t="str">
        <f>IFERROR(AVERAGEIFS('VISSIM Travel Time Outputs'!$F:$F,'VISSIM Travel Time Outputs'!$D:$D,$D105,'VISSIM Travel Time Outputs'!$A:$A,"AVG",'VISSIM Travel Time Outputs'!$B:$B,AP$9),"-")</f>
        <v>-</v>
      </c>
      <c r="AQ105" s="331"/>
      <c r="AR105" s="209" t="str">
        <f t="shared" si="35"/>
        <v>--</v>
      </c>
      <c r="AS105" s="354" t="str">
        <f t="shared" si="36"/>
        <v>--</v>
      </c>
      <c r="AT105" s="325">
        <f t="shared" si="37"/>
        <v>0</v>
      </c>
      <c r="AU105" s="255"/>
      <c r="AV105" s="209" t="str">
        <f>IFERROR(TIME(0,0,AVERAGEIFS('VISSIM Travel Time Outputs'!$J:$J,'VISSIM Travel Time Outputs'!$D:$D,$D105,'VISSIM Travel Time Outputs'!$A:$A,"AVG",'VISSIM Travel Time Outputs'!$B:$B,AV$9)),"-")</f>
        <v>-</v>
      </c>
      <c r="AW105" s="34" t="str">
        <f>IFERROR(TIME(0,0,AVERAGEIFS('VISSIM Travel Time Outputs'!$J:$J,'VISSIM Travel Time Outputs'!$D:$D,$D105,'VISSIM Travel Time Outputs'!$A:$A,"AVG",'VISSIM Travel Time Outputs'!$B:$B,AW$9)),"-")</f>
        <v>-</v>
      </c>
      <c r="AX105" s="34" t="str">
        <f>IFERROR(TIME(0,0,AVERAGEIFS('VISSIM Travel Time Outputs'!$J:$J,'VISSIM Travel Time Outputs'!$D:$D,$D105,'VISSIM Travel Time Outputs'!$A:$A,"AVG",'VISSIM Travel Time Outputs'!$B:$B,AX$9)),"-")</f>
        <v>-</v>
      </c>
      <c r="AY105" s="34" t="str">
        <f>IFERROR(TIME(0,0,AVERAGEIFS('VISSIM Travel Time Outputs'!$J:$J,'VISSIM Travel Time Outputs'!$D:$D,$D105,'VISSIM Travel Time Outputs'!$A:$A,"AVG",'VISSIM Travel Time Outputs'!$B:$B,AY$9)),"-")</f>
        <v>-</v>
      </c>
      <c r="AZ105" s="34" t="str">
        <f>IFERROR(TIME(0,0,AVERAGEIFS('VISSIM Travel Time Outputs'!$J:$J,'VISSIM Travel Time Outputs'!$D:$D,$D105,'VISSIM Travel Time Outputs'!$A:$A,"AVG",'VISSIM Travel Time Outputs'!$B:$B,AZ$9)),"-")</f>
        <v>-</v>
      </c>
      <c r="BA105" s="34" t="str">
        <f>IFERROR(TIME(0,0,AVERAGEIFS('VISSIM Travel Time Outputs'!$J:$J,'VISSIM Travel Time Outputs'!$D:$D,$D105,'VISSIM Travel Time Outputs'!$A:$A,"AVG",'VISSIM Travel Time Outputs'!$B:$B,BA$9)),"-")</f>
        <v>-</v>
      </c>
      <c r="BB105" s="34" t="str">
        <f>IFERROR(TIME(0,0,AVERAGEIFS('VISSIM Travel Time Outputs'!$J:$J,'VISSIM Travel Time Outputs'!$D:$D,$D105,'VISSIM Travel Time Outputs'!$A:$A,"AVG",'VISSIM Travel Time Outputs'!$B:$B,BB$9)),"-")</f>
        <v>-</v>
      </c>
      <c r="BC105" s="34" t="str">
        <f>IFERROR(TIME(0,0,AVERAGEIFS('VISSIM Travel Time Outputs'!$J:$J,'VISSIM Travel Time Outputs'!$D:$D,$D105,'VISSIM Travel Time Outputs'!$A:$A,"AVG",'VISSIM Travel Time Outputs'!$B:$B,BC$9)),"-")</f>
        <v>-</v>
      </c>
      <c r="BD105" s="34" t="str">
        <f>IFERROR(TIME(0,0,AVERAGEIFS('VISSIM Travel Time Outputs'!$J:$J,'VISSIM Travel Time Outputs'!$D:$D,$D105,'VISSIM Travel Time Outputs'!$A:$A,"AVG",'VISSIM Travel Time Outputs'!$B:$B,BD$9)),"-")</f>
        <v>-</v>
      </c>
      <c r="BE105" s="34" t="str">
        <f>IFERROR(TIME(0,0,AVERAGEIFS('VISSIM Travel Time Outputs'!$J:$J,'VISSIM Travel Time Outputs'!$D:$D,$D105,'VISSIM Travel Time Outputs'!$A:$A,"AVG",'VISSIM Travel Time Outputs'!$B:$B,BE$9)),"-")</f>
        <v>-</v>
      </c>
      <c r="BF105" s="34" t="str">
        <f>IFERROR(TIME(0,0,AVERAGEIFS('VISSIM Travel Time Outputs'!$J:$J,'VISSIM Travel Time Outputs'!$D:$D,$D105,'VISSIM Travel Time Outputs'!$A:$A,"AVG",'VISSIM Travel Time Outputs'!$B:$B,BF$9)),"-")</f>
        <v>-</v>
      </c>
      <c r="BG105" s="34" t="str">
        <f>IFERROR(TIME(0,0,AVERAGEIFS('VISSIM Travel Time Outputs'!$J:$J,'VISSIM Travel Time Outputs'!$D:$D,$D105,'VISSIM Travel Time Outputs'!$A:$A,"AVG",'VISSIM Travel Time Outputs'!$B:$B,BG$9)),"-")</f>
        <v>-</v>
      </c>
      <c r="BH105" s="34" t="str">
        <f>IFERROR(TIME(0,0,AVERAGEIFS('VISSIM Travel Time Outputs'!$J:$J,'VISSIM Travel Time Outputs'!$D:$D,$D105,'VISSIM Travel Time Outputs'!$A:$A,"AVG",'VISSIM Travel Time Outputs'!$B:$B,BH$9)),"-")</f>
        <v>-</v>
      </c>
      <c r="BI105" s="34" t="str">
        <f>IFERROR(TIME(0,0,AVERAGEIFS('VISSIM Travel Time Outputs'!$J:$J,'VISSIM Travel Time Outputs'!$D:$D,$D105,'VISSIM Travel Time Outputs'!$A:$A,"AVG",'VISSIM Travel Time Outputs'!$B:$B,BI$9)),"-")</f>
        <v>-</v>
      </c>
      <c r="BJ105" s="34" t="str">
        <f>IFERROR(TIME(0,0,AVERAGEIFS('VISSIM Travel Time Outputs'!$J:$J,'VISSIM Travel Time Outputs'!$D:$D,$D105,'VISSIM Travel Time Outputs'!$A:$A,"AVG",'VISSIM Travel Time Outputs'!$B:$B,BJ$9)),"-")</f>
        <v>-</v>
      </c>
      <c r="BK105" s="134" t="str">
        <f>IFERROR(TIME(0,0,AVERAGEIFS('VISSIM Travel Time Outputs'!$J:$J,'VISSIM Travel Time Outputs'!$D:$D,$D105,'VISSIM Travel Time Outputs'!$A:$A,"AVG",'VISSIM Travel Time Outputs'!$B:$B,BK$9)),"-")</f>
        <v>-</v>
      </c>
      <c r="BL105" s="126"/>
      <c r="BM105" s="323" t="str">
        <f>IFERROR(AVERAGEIFS('VISSIM Travel Time Outputs'!$G:$G,'VISSIM Travel Time Outputs'!$D:$D,$D105,'VISSIM Travel Time Outputs'!$A:$A,"AVG",'VISSIM Travel Time Outputs'!$B:$B,BM$9),"-")</f>
        <v>-</v>
      </c>
      <c r="BN105" s="324" t="str">
        <f>IFERROR(AVERAGEIFS('VISSIM Travel Time Outputs'!$G:$G,'VISSIM Travel Time Outputs'!$D:$D,$D105,'VISSIM Travel Time Outputs'!$A:$A,"AVG",'VISSIM Travel Time Outputs'!$B:$B,BN$9),"-")</f>
        <v>-</v>
      </c>
      <c r="BO105" s="324" t="str">
        <f>IFERROR(AVERAGEIFS('VISSIM Travel Time Outputs'!$G:$G,'VISSIM Travel Time Outputs'!$D:$D,$D105,'VISSIM Travel Time Outputs'!$A:$A,"AVG",'VISSIM Travel Time Outputs'!$B:$B,BO$9),"-")</f>
        <v>-</v>
      </c>
      <c r="BP105" s="324" t="str">
        <f>IFERROR(AVERAGEIFS('VISSIM Travel Time Outputs'!$G:$G,'VISSIM Travel Time Outputs'!$D:$D,$D105,'VISSIM Travel Time Outputs'!$A:$A,"AVG",'VISSIM Travel Time Outputs'!$B:$B,BP$9),"-")</f>
        <v>-</v>
      </c>
      <c r="BQ105" s="324" t="str">
        <f>IFERROR(AVERAGEIFS('VISSIM Travel Time Outputs'!$G:$G,'VISSIM Travel Time Outputs'!$D:$D,$D105,'VISSIM Travel Time Outputs'!$A:$A,"AVG",'VISSIM Travel Time Outputs'!$B:$B,BQ$9),"-")</f>
        <v>-</v>
      </c>
      <c r="BR105" s="324" t="str">
        <f>IFERROR(AVERAGEIFS('VISSIM Travel Time Outputs'!$G:$G,'VISSIM Travel Time Outputs'!$D:$D,$D105,'VISSIM Travel Time Outputs'!$A:$A,"AVG",'VISSIM Travel Time Outputs'!$B:$B,BR$9),"-")</f>
        <v>-</v>
      </c>
      <c r="BS105" s="324" t="str">
        <f>IFERROR(AVERAGEIFS('VISSIM Travel Time Outputs'!$G:$G,'VISSIM Travel Time Outputs'!$D:$D,$D105,'VISSIM Travel Time Outputs'!$A:$A,"AVG",'VISSIM Travel Time Outputs'!$B:$B,BS$9),"-")</f>
        <v>-</v>
      </c>
      <c r="BT105" s="324" t="str">
        <f>IFERROR(AVERAGEIFS('VISSIM Travel Time Outputs'!$G:$G,'VISSIM Travel Time Outputs'!$D:$D,$D105,'VISSIM Travel Time Outputs'!$A:$A,"AVG",'VISSIM Travel Time Outputs'!$B:$B,BT$9),"-")</f>
        <v>-</v>
      </c>
      <c r="BU105" s="324" t="str">
        <f>IFERROR(AVERAGEIFS('VISSIM Travel Time Outputs'!$G:$G,'VISSIM Travel Time Outputs'!$D:$D,$D105,'VISSIM Travel Time Outputs'!$A:$A,"AVG",'VISSIM Travel Time Outputs'!$B:$B,BU$9),"-")</f>
        <v>-</v>
      </c>
      <c r="BV105" s="324" t="str">
        <f>IFERROR(AVERAGEIFS('VISSIM Travel Time Outputs'!$G:$G,'VISSIM Travel Time Outputs'!$D:$D,$D105,'VISSIM Travel Time Outputs'!$A:$A,"AVG",'VISSIM Travel Time Outputs'!$B:$B,BV$9),"-")</f>
        <v>-</v>
      </c>
      <c r="BW105" s="324" t="str">
        <f>IFERROR(AVERAGEIFS('VISSIM Travel Time Outputs'!$G:$G,'VISSIM Travel Time Outputs'!$D:$D,$D105,'VISSIM Travel Time Outputs'!$A:$A,"AVG",'VISSIM Travel Time Outputs'!$B:$B,BW$9),"-")</f>
        <v>-</v>
      </c>
      <c r="BX105" s="324" t="str">
        <f>IFERROR(AVERAGEIFS('VISSIM Travel Time Outputs'!$G:$G,'VISSIM Travel Time Outputs'!$D:$D,$D105,'VISSIM Travel Time Outputs'!$A:$A,"AVG",'VISSIM Travel Time Outputs'!$B:$B,BX$9),"-")</f>
        <v>-</v>
      </c>
      <c r="BY105" s="324" t="str">
        <f>IFERROR(AVERAGEIFS('VISSIM Travel Time Outputs'!$G:$G,'VISSIM Travel Time Outputs'!$D:$D,$D105,'VISSIM Travel Time Outputs'!$A:$A,"AVG",'VISSIM Travel Time Outputs'!$B:$B,BY$9),"-")</f>
        <v>-</v>
      </c>
      <c r="BZ105" s="324" t="str">
        <f>IFERROR(AVERAGEIFS('VISSIM Travel Time Outputs'!$G:$G,'VISSIM Travel Time Outputs'!$D:$D,$D105,'VISSIM Travel Time Outputs'!$A:$A,"AVG",'VISSIM Travel Time Outputs'!$B:$B,BZ$9),"-")</f>
        <v>-</v>
      </c>
      <c r="CA105" s="324" t="str">
        <f>IFERROR(AVERAGEIFS('VISSIM Travel Time Outputs'!$G:$G,'VISSIM Travel Time Outputs'!$D:$D,$D105,'VISSIM Travel Time Outputs'!$A:$A,"AVG",'VISSIM Travel Time Outputs'!$B:$B,CA$9),"-")</f>
        <v>-</v>
      </c>
      <c r="CB105" s="325" t="str">
        <f>IFERROR(AVERAGEIFS('VISSIM Travel Time Outputs'!$G:$G,'VISSIM Travel Time Outputs'!$D:$D,$D105,'VISSIM Travel Time Outputs'!$A:$A,"AVG",'VISSIM Travel Time Outputs'!$B:$B,CB$9),"-")</f>
        <v>-</v>
      </c>
      <c r="CC105" s="254"/>
      <c r="CD105" s="209" t="str">
        <f t="shared" si="38"/>
        <v>--</v>
      </c>
      <c r="CE105" s="354" t="str">
        <f t="shared" si="39"/>
        <v>--</v>
      </c>
      <c r="CF105" s="325">
        <f t="shared" si="40"/>
        <v>0</v>
      </c>
      <c r="CG105" s="331"/>
      <c r="CH105" s="209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134"/>
      <c r="CX105" s="331"/>
      <c r="CY105" s="323"/>
      <c r="CZ105" s="324"/>
      <c r="DA105" s="324"/>
      <c r="DB105" s="324"/>
      <c r="DC105" s="324"/>
      <c r="DD105" s="324"/>
      <c r="DE105" s="324"/>
      <c r="DF105" s="324"/>
      <c r="DG105" s="324"/>
      <c r="DH105" s="324"/>
      <c r="DI105" s="324"/>
      <c r="DJ105" s="324"/>
      <c r="DK105" s="324"/>
      <c r="DL105" s="324"/>
      <c r="DM105" s="324"/>
      <c r="DN105" s="325"/>
      <c r="DO105" s="331"/>
      <c r="DP105" s="209" t="str">
        <f t="shared" si="41"/>
        <v>--</v>
      </c>
      <c r="DQ105" s="354" t="str">
        <f t="shared" si="42"/>
        <v>--</v>
      </c>
      <c r="DR105" s="325">
        <f t="shared" si="43"/>
        <v>0</v>
      </c>
      <c r="DS105" s="255"/>
      <c r="DT105" s="209" t="str">
        <f>IFERROR(TIME(0,0,AVERAGEIFS('VISSIM Travel Time Outputs'!$K:$K,'VISSIM Travel Time Outputs'!$D:$D,$D105,'VISSIM Travel Time Outputs'!$A:$A,"AVG",'VISSIM Travel Time Outputs'!$B:$B,DT$9)),"-")</f>
        <v>-</v>
      </c>
      <c r="DU105" s="34" t="str">
        <f>IFERROR(TIME(0,0,AVERAGEIFS('VISSIM Travel Time Outputs'!$K:$K,'VISSIM Travel Time Outputs'!$D:$D,$D105,'VISSIM Travel Time Outputs'!$A:$A,"AVG",'VISSIM Travel Time Outputs'!$B:$B,DU$9)),"-")</f>
        <v>-</v>
      </c>
      <c r="DV105" s="34" t="str">
        <f>IFERROR(TIME(0,0,AVERAGEIFS('VISSIM Travel Time Outputs'!$K:$K,'VISSIM Travel Time Outputs'!$D:$D,$D105,'VISSIM Travel Time Outputs'!$A:$A,"AVG",'VISSIM Travel Time Outputs'!$B:$B,DV$9)),"-")</f>
        <v>-</v>
      </c>
      <c r="DW105" s="34" t="str">
        <f>IFERROR(TIME(0,0,AVERAGEIFS('VISSIM Travel Time Outputs'!$K:$K,'VISSIM Travel Time Outputs'!$D:$D,$D105,'VISSIM Travel Time Outputs'!$A:$A,"AVG",'VISSIM Travel Time Outputs'!$B:$B,DW$9)),"-")</f>
        <v>-</v>
      </c>
      <c r="DX105" s="34" t="str">
        <f>IFERROR(TIME(0,0,AVERAGEIFS('VISSIM Travel Time Outputs'!$K:$K,'VISSIM Travel Time Outputs'!$D:$D,$D105,'VISSIM Travel Time Outputs'!$A:$A,"AVG",'VISSIM Travel Time Outputs'!$B:$B,DX$9)),"-")</f>
        <v>-</v>
      </c>
      <c r="DY105" s="34" t="str">
        <f>IFERROR(TIME(0,0,AVERAGEIFS('VISSIM Travel Time Outputs'!$K:$K,'VISSIM Travel Time Outputs'!$D:$D,$D105,'VISSIM Travel Time Outputs'!$A:$A,"AVG",'VISSIM Travel Time Outputs'!$B:$B,DY$9)),"-")</f>
        <v>-</v>
      </c>
      <c r="DZ105" s="34" t="str">
        <f>IFERROR(TIME(0,0,AVERAGEIFS('VISSIM Travel Time Outputs'!$K:$K,'VISSIM Travel Time Outputs'!$D:$D,$D105,'VISSIM Travel Time Outputs'!$A:$A,"AVG",'VISSIM Travel Time Outputs'!$B:$B,DZ$9)),"-")</f>
        <v>-</v>
      </c>
      <c r="EA105" s="34" t="str">
        <f>IFERROR(TIME(0,0,AVERAGEIFS('VISSIM Travel Time Outputs'!$K:$K,'VISSIM Travel Time Outputs'!$D:$D,$D105,'VISSIM Travel Time Outputs'!$A:$A,"AVG",'VISSIM Travel Time Outputs'!$B:$B,EA$9)),"-")</f>
        <v>-</v>
      </c>
      <c r="EB105" s="34" t="str">
        <f>IFERROR(TIME(0,0,AVERAGEIFS('VISSIM Travel Time Outputs'!$K:$K,'VISSIM Travel Time Outputs'!$D:$D,$D105,'VISSIM Travel Time Outputs'!$A:$A,"AVG",'VISSIM Travel Time Outputs'!$B:$B,EB$9)),"-")</f>
        <v>-</v>
      </c>
      <c r="EC105" s="34" t="str">
        <f>IFERROR(TIME(0,0,AVERAGEIFS('VISSIM Travel Time Outputs'!$K:$K,'VISSIM Travel Time Outputs'!$D:$D,$D105,'VISSIM Travel Time Outputs'!$A:$A,"AVG",'VISSIM Travel Time Outputs'!$B:$B,EC$9)),"-")</f>
        <v>-</v>
      </c>
      <c r="ED105" s="34" t="str">
        <f>IFERROR(TIME(0,0,AVERAGEIFS('VISSIM Travel Time Outputs'!$K:$K,'VISSIM Travel Time Outputs'!$D:$D,$D105,'VISSIM Travel Time Outputs'!$A:$A,"AVG",'VISSIM Travel Time Outputs'!$B:$B,ED$9)),"-")</f>
        <v>-</v>
      </c>
      <c r="EE105" s="34" t="str">
        <f>IFERROR(TIME(0,0,AVERAGEIFS('VISSIM Travel Time Outputs'!$K:$K,'VISSIM Travel Time Outputs'!$D:$D,$D105,'VISSIM Travel Time Outputs'!$A:$A,"AVG",'VISSIM Travel Time Outputs'!$B:$B,EE$9)),"-")</f>
        <v>-</v>
      </c>
      <c r="EF105" s="34" t="str">
        <f>IFERROR(TIME(0,0,AVERAGEIFS('VISSIM Travel Time Outputs'!$K:$K,'VISSIM Travel Time Outputs'!$D:$D,$D105,'VISSIM Travel Time Outputs'!$A:$A,"AVG",'VISSIM Travel Time Outputs'!$B:$B,EF$9)),"-")</f>
        <v>-</v>
      </c>
      <c r="EG105" s="34" t="str">
        <f>IFERROR(TIME(0,0,AVERAGEIFS('VISSIM Travel Time Outputs'!$K:$K,'VISSIM Travel Time Outputs'!$D:$D,$D105,'VISSIM Travel Time Outputs'!$A:$A,"AVG",'VISSIM Travel Time Outputs'!$B:$B,EG$9)),"-")</f>
        <v>-</v>
      </c>
      <c r="EH105" s="34" t="str">
        <f>IFERROR(TIME(0,0,AVERAGEIFS('VISSIM Travel Time Outputs'!$K:$K,'VISSIM Travel Time Outputs'!$D:$D,$D105,'VISSIM Travel Time Outputs'!$A:$A,"AVG",'VISSIM Travel Time Outputs'!$B:$B,EH$9)),"-")</f>
        <v>-</v>
      </c>
      <c r="EI105" s="134" t="str">
        <f>IFERROR(TIME(0,0,AVERAGEIFS('VISSIM Travel Time Outputs'!$K:$K,'VISSIM Travel Time Outputs'!$D:$D,$D105,'VISSIM Travel Time Outputs'!$A:$A,"AVG",'VISSIM Travel Time Outputs'!$B:$B,EI$9)),"-")</f>
        <v>-</v>
      </c>
      <c r="EJ105" s="126"/>
      <c r="EK105" s="323" t="str">
        <f>IFERROR(AVERAGEIFS('VISSIM Travel Time Outputs'!$H:$H,'VISSIM Travel Time Outputs'!$D:$D,$D105,'VISSIM Travel Time Outputs'!$A:$A,"AVG",'VISSIM Travel Time Outputs'!$B:$B,EK$9),"-")</f>
        <v>-</v>
      </c>
      <c r="EL105" s="324" t="str">
        <f>IFERROR(AVERAGEIFS('VISSIM Travel Time Outputs'!$H:$H,'VISSIM Travel Time Outputs'!$D:$D,$D105,'VISSIM Travel Time Outputs'!$A:$A,"AVG",'VISSIM Travel Time Outputs'!$B:$B,EL$9),"-")</f>
        <v>-</v>
      </c>
      <c r="EM105" s="324" t="str">
        <f>IFERROR(AVERAGEIFS('VISSIM Travel Time Outputs'!$H:$H,'VISSIM Travel Time Outputs'!$D:$D,$D105,'VISSIM Travel Time Outputs'!$A:$A,"AVG",'VISSIM Travel Time Outputs'!$B:$B,EM$9),"-")</f>
        <v>-</v>
      </c>
      <c r="EN105" s="324" t="str">
        <f>IFERROR(AVERAGEIFS('VISSIM Travel Time Outputs'!$H:$H,'VISSIM Travel Time Outputs'!$D:$D,$D105,'VISSIM Travel Time Outputs'!$A:$A,"AVG",'VISSIM Travel Time Outputs'!$B:$B,EN$9),"-")</f>
        <v>-</v>
      </c>
      <c r="EO105" s="324" t="str">
        <f>IFERROR(AVERAGEIFS('VISSIM Travel Time Outputs'!$H:$H,'VISSIM Travel Time Outputs'!$D:$D,$D105,'VISSIM Travel Time Outputs'!$A:$A,"AVG",'VISSIM Travel Time Outputs'!$B:$B,EO$9),"-")</f>
        <v>-</v>
      </c>
      <c r="EP105" s="324" t="str">
        <f>IFERROR(AVERAGEIFS('VISSIM Travel Time Outputs'!$H:$H,'VISSIM Travel Time Outputs'!$D:$D,$D105,'VISSIM Travel Time Outputs'!$A:$A,"AVG",'VISSIM Travel Time Outputs'!$B:$B,EP$9),"-")</f>
        <v>-</v>
      </c>
      <c r="EQ105" s="324" t="str">
        <f>IFERROR(AVERAGEIFS('VISSIM Travel Time Outputs'!$H:$H,'VISSIM Travel Time Outputs'!$D:$D,$D105,'VISSIM Travel Time Outputs'!$A:$A,"AVG",'VISSIM Travel Time Outputs'!$B:$B,EQ$9),"-")</f>
        <v>-</v>
      </c>
      <c r="ER105" s="324" t="str">
        <f>IFERROR(AVERAGEIFS('VISSIM Travel Time Outputs'!$H:$H,'VISSIM Travel Time Outputs'!$D:$D,$D105,'VISSIM Travel Time Outputs'!$A:$A,"AVG",'VISSIM Travel Time Outputs'!$B:$B,ER$9),"-")</f>
        <v>-</v>
      </c>
      <c r="ES105" s="324" t="str">
        <f>IFERROR(AVERAGEIFS('VISSIM Travel Time Outputs'!$H:$H,'VISSIM Travel Time Outputs'!$D:$D,$D105,'VISSIM Travel Time Outputs'!$A:$A,"AVG",'VISSIM Travel Time Outputs'!$B:$B,ES$9),"-")</f>
        <v>-</v>
      </c>
      <c r="ET105" s="324" t="str">
        <f>IFERROR(AVERAGEIFS('VISSIM Travel Time Outputs'!$H:$H,'VISSIM Travel Time Outputs'!$D:$D,$D105,'VISSIM Travel Time Outputs'!$A:$A,"AVG",'VISSIM Travel Time Outputs'!$B:$B,ET$9),"-")</f>
        <v>-</v>
      </c>
      <c r="EU105" s="324" t="str">
        <f>IFERROR(AVERAGEIFS('VISSIM Travel Time Outputs'!$H:$H,'VISSIM Travel Time Outputs'!$D:$D,$D105,'VISSIM Travel Time Outputs'!$A:$A,"AVG",'VISSIM Travel Time Outputs'!$B:$B,EU$9),"-")</f>
        <v>-</v>
      </c>
      <c r="EV105" s="324" t="str">
        <f>IFERROR(AVERAGEIFS('VISSIM Travel Time Outputs'!$H:$H,'VISSIM Travel Time Outputs'!$D:$D,$D105,'VISSIM Travel Time Outputs'!$A:$A,"AVG",'VISSIM Travel Time Outputs'!$B:$B,EV$9),"-")</f>
        <v>-</v>
      </c>
      <c r="EW105" s="324" t="str">
        <f>IFERROR(AVERAGEIFS('VISSIM Travel Time Outputs'!$H:$H,'VISSIM Travel Time Outputs'!$D:$D,$D105,'VISSIM Travel Time Outputs'!$A:$A,"AVG",'VISSIM Travel Time Outputs'!$B:$B,EW$9),"-")</f>
        <v>-</v>
      </c>
      <c r="EX105" s="324" t="str">
        <f>IFERROR(AVERAGEIFS('VISSIM Travel Time Outputs'!$H:$H,'VISSIM Travel Time Outputs'!$D:$D,$D105,'VISSIM Travel Time Outputs'!$A:$A,"AVG",'VISSIM Travel Time Outputs'!$B:$B,EX$9),"-")</f>
        <v>-</v>
      </c>
      <c r="EY105" s="324" t="str">
        <f>IFERROR(AVERAGEIFS('VISSIM Travel Time Outputs'!$H:$H,'VISSIM Travel Time Outputs'!$D:$D,$D105,'VISSIM Travel Time Outputs'!$A:$A,"AVG",'VISSIM Travel Time Outputs'!$B:$B,EY$9),"-")</f>
        <v>-</v>
      </c>
      <c r="EZ105" s="325" t="str">
        <f>IFERROR(AVERAGEIFS('VISSIM Travel Time Outputs'!$H:$H,'VISSIM Travel Time Outputs'!$D:$D,$D105,'VISSIM Travel Time Outputs'!$A:$A,"AVG",'VISSIM Travel Time Outputs'!$B:$B,EZ$9),"-")</f>
        <v>-</v>
      </c>
      <c r="FA105" s="254"/>
      <c r="FB105" s="209" t="str">
        <f t="shared" si="44"/>
        <v>--</v>
      </c>
      <c r="FC105" s="354" t="str">
        <f t="shared" si="45"/>
        <v>--</v>
      </c>
      <c r="FD105" s="325">
        <f t="shared" si="46"/>
        <v>0</v>
      </c>
      <c r="FE105" s="331"/>
      <c r="FF105" s="209" t="str">
        <f>IFERROR(GETPIVOTDATA("Average of TRAVTM(40)",#REF!,"TIMEINT",FF$9,"VEHICLETRAVELTIMEMEASUREMENT",$D105)/3600/24,"--")</f>
        <v>--</v>
      </c>
      <c r="FG105" s="34" t="str">
        <f>IFERROR(GETPIVOTDATA("Average of TRAVTM(40)",#REF!,"TIMEINT",FG$9,"VEHICLETRAVELTIMEMEASUREMENT",$D105)/3600/24,"--")</f>
        <v>--</v>
      </c>
      <c r="FH105" s="34" t="str">
        <f>IFERROR(GETPIVOTDATA("Average of TRAVTM(40)",#REF!,"TIMEINT",FH$9,"VEHICLETRAVELTIMEMEASUREMENT",$D105)/3600/24,"--")</f>
        <v>--</v>
      </c>
      <c r="FI105" s="34" t="str">
        <f>IFERROR(GETPIVOTDATA("Average of TRAVTM(40)",#REF!,"TIMEINT",FI$9,"VEHICLETRAVELTIMEMEASUREMENT",$D105)/3600/24,"--")</f>
        <v>--</v>
      </c>
      <c r="FJ105" s="34" t="str">
        <f>IFERROR(GETPIVOTDATA("Average of TRAVTM(40)",#REF!,"TIMEINT",FJ$9,"VEHICLETRAVELTIMEMEASUREMENT",$D105)/3600/24,"--")</f>
        <v>--</v>
      </c>
      <c r="FK105" s="34" t="str">
        <f>IFERROR(GETPIVOTDATA("Average of TRAVTM(40)",#REF!,"TIMEINT",FK$9,"VEHICLETRAVELTIMEMEASUREMENT",$D105)/3600/24,"--")</f>
        <v>--</v>
      </c>
      <c r="FL105" s="34" t="str">
        <f>IFERROR(GETPIVOTDATA("Average of TRAVTM(40)",#REF!,"TIMEINT",FL$9,"VEHICLETRAVELTIMEMEASUREMENT",$D105)/3600/24,"--")</f>
        <v>--</v>
      </c>
      <c r="FM105" s="34" t="str">
        <f>IFERROR(GETPIVOTDATA("Average of TRAVTM(40)",#REF!,"TIMEINT",FM$9,"VEHICLETRAVELTIMEMEASUREMENT",$D105)/3600/24,"--")</f>
        <v>--</v>
      </c>
      <c r="FN105" s="34" t="str">
        <f>IFERROR(GETPIVOTDATA("Average of TRAVTM(40)",#REF!,"TIMEINT",FN$9,"VEHICLETRAVELTIMEMEASUREMENT",$D105)/3600/24,"--")</f>
        <v>--</v>
      </c>
      <c r="FO105" s="34" t="str">
        <f>IFERROR(GETPIVOTDATA("Average of TRAVTM(40)",#REF!,"TIMEINT",FO$9,"VEHICLETRAVELTIMEMEASUREMENT",$D105)/3600/24,"--")</f>
        <v>--</v>
      </c>
      <c r="FP105" s="34" t="str">
        <f>IFERROR(GETPIVOTDATA("Average of TRAVTM(40)",#REF!,"TIMEINT",FP$9,"VEHICLETRAVELTIMEMEASUREMENT",$D105)/3600/24,"--")</f>
        <v>--</v>
      </c>
      <c r="FQ105" s="34" t="str">
        <f>IFERROR(GETPIVOTDATA("Average of TRAVTM(40)",#REF!,"TIMEINT",FQ$9,"VEHICLETRAVELTIMEMEASUREMENT",$D105)/3600/24,"--")</f>
        <v>--</v>
      </c>
      <c r="FR105" s="34" t="str">
        <f>IFERROR(GETPIVOTDATA("Average of TRAVTM(40)",#REF!,"TIMEINT",FR$9,"VEHICLETRAVELTIMEMEASUREMENT",$D105)/3600/24,"--")</f>
        <v>--</v>
      </c>
      <c r="FS105" s="34" t="str">
        <f>IFERROR(GETPIVOTDATA("Average of TRAVTM(40)",#REF!,"TIMEINT",FS$9,"VEHICLETRAVELTIMEMEASUREMENT",$D105)/3600/24,"--")</f>
        <v>--</v>
      </c>
      <c r="FT105" s="34" t="str">
        <f>IFERROR(GETPIVOTDATA("Average of TRAVTM(40)",#REF!,"TIMEINT",FT$9,"VEHICLETRAVELTIMEMEASUREMENT",$D105)/3600/24,"--")</f>
        <v>--</v>
      </c>
      <c r="FU105" s="134" t="str">
        <f>IFERROR(GETPIVOTDATA("Average of TRAVTM(40)",#REF!,"TIMEINT",FU$9,"VEHICLETRAVELTIMEMEASUREMENT",$D105)/3600/24,"--")</f>
        <v>--</v>
      </c>
      <c r="FV105" s="331"/>
      <c r="FW105" s="323" t="str">
        <f>IFERROR(GETPIVOTDATA("Average of VEHS(40)",#REF!,"TIMEINT",FW$9,"VEHICLETRAVELTIMEMEASUREMENT",$D105),"--")</f>
        <v>--</v>
      </c>
      <c r="FX105" s="324" t="str">
        <f>IFERROR(GETPIVOTDATA("Average of VEHS(40)",#REF!,"TIMEINT",FX$9,"VEHICLETRAVELTIMEMEASUREMENT",$D105),"--")</f>
        <v>--</v>
      </c>
      <c r="FY105" s="324" t="str">
        <f>IFERROR(GETPIVOTDATA("Average of VEHS(40)",#REF!,"TIMEINT",FY$9,"VEHICLETRAVELTIMEMEASUREMENT",$D105),"--")</f>
        <v>--</v>
      </c>
      <c r="FZ105" s="324" t="str">
        <f>IFERROR(GETPIVOTDATA("Average of VEHS(40)",#REF!,"TIMEINT",FZ$9,"VEHICLETRAVELTIMEMEASUREMENT",$D105),"--")</f>
        <v>--</v>
      </c>
      <c r="GA105" s="324" t="str">
        <f>IFERROR(GETPIVOTDATA("Average of VEHS(40)",#REF!,"TIMEINT",GA$9,"VEHICLETRAVELTIMEMEASUREMENT",$D105),"--")</f>
        <v>--</v>
      </c>
      <c r="GB105" s="324" t="str">
        <f>IFERROR(GETPIVOTDATA("Average of VEHS(40)",#REF!,"TIMEINT",GB$9,"VEHICLETRAVELTIMEMEASUREMENT",$D105),"--")</f>
        <v>--</v>
      </c>
      <c r="GC105" s="324" t="str">
        <f>IFERROR(GETPIVOTDATA("Average of VEHS(40)",#REF!,"TIMEINT",GC$9,"VEHICLETRAVELTIMEMEASUREMENT",$D105),"--")</f>
        <v>--</v>
      </c>
      <c r="GD105" s="324" t="str">
        <f>IFERROR(GETPIVOTDATA("Average of VEHS(40)",#REF!,"TIMEINT",GD$9,"VEHICLETRAVELTIMEMEASUREMENT",$D105),"--")</f>
        <v>--</v>
      </c>
      <c r="GE105" s="324" t="str">
        <f>IFERROR(GETPIVOTDATA("Average of VEHS(40)",#REF!,"TIMEINT",GE$9,"VEHICLETRAVELTIMEMEASUREMENT",$D105),"--")</f>
        <v>--</v>
      </c>
      <c r="GF105" s="324" t="str">
        <f>IFERROR(GETPIVOTDATA("Average of VEHS(40)",#REF!,"TIMEINT",GF$9,"VEHICLETRAVELTIMEMEASUREMENT",$D105),"--")</f>
        <v>--</v>
      </c>
      <c r="GG105" s="324" t="str">
        <f>IFERROR(GETPIVOTDATA("Average of VEHS(40)",#REF!,"TIMEINT",GG$9,"VEHICLETRAVELTIMEMEASUREMENT",$D105),"--")</f>
        <v>--</v>
      </c>
      <c r="GH105" s="324" t="str">
        <f>IFERROR(GETPIVOTDATA("Average of VEHS(40)",#REF!,"TIMEINT",GH$9,"VEHICLETRAVELTIMEMEASUREMENT",$D105),"--")</f>
        <v>--</v>
      </c>
      <c r="GI105" s="324" t="str">
        <f>IFERROR(GETPIVOTDATA("Average of VEHS(40)",#REF!,"TIMEINT",GI$9,"VEHICLETRAVELTIMEMEASUREMENT",$D105),"--")</f>
        <v>--</v>
      </c>
      <c r="GJ105" s="324" t="str">
        <f>IFERROR(GETPIVOTDATA("Average of VEHS(40)",#REF!,"TIMEINT",GJ$9,"VEHICLETRAVELTIMEMEASUREMENT",$D105),"--")</f>
        <v>--</v>
      </c>
      <c r="GK105" s="324" t="str">
        <f>IFERROR(GETPIVOTDATA("Average of VEHS(40)",#REF!,"TIMEINT",GK$9,"VEHICLETRAVELTIMEMEASUREMENT",$D105),"--")</f>
        <v>--</v>
      </c>
      <c r="GL105" s="325" t="str">
        <f>IFERROR(GETPIVOTDATA("Average of VEHS(40)",#REF!,"TIMEINT",GL$9,"VEHICLETRAVELTIMEMEASUREMENT",$D105),"--")</f>
        <v>--</v>
      </c>
      <c r="GM105" s="331"/>
      <c r="GN105" s="209" t="str">
        <f t="shared" si="47"/>
        <v>--</v>
      </c>
      <c r="GO105" s="354" t="str">
        <f t="shared" si="48"/>
        <v>--</v>
      </c>
      <c r="GP105" s="325">
        <f t="shared" si="49"/>
        <v>0</v>
      </c>
      <c r="GQ105" s="331"/>
      <c r="GR105" s="209" t="str">
        <f>IFERROR(GETPIVOTDATA("Average of TRAVTM(60)",#REF!,"TIMEINT",GR$9,"VEHICLETRAVELTIMEMEASUREMENT",$D105)/3600/24,"--")</f>
        <v>--</v>
      </c>
      <c r="GS105" s="34" t="str">
        <f>IFERROR(GETPIVOTDATA("Average of TRAVTM(60)",#REF!,"TIMEINT",GS$9,"VEHICLETRAVELTIMEMEASUREMENT",$D105)/3600/24,"--")</f>
        <v>--</v>
      </c>
      <c r="GT105" s="34" t="str">
        <f>IFERROR(GETPIVOTDATA("Average of TRAVTM(60)",#REF!,"TIMEINT",GT$9,"VEHICLETRAVELTIMEMEASUREMENT",$D105)/3600/24,"--")</f>
        <v>--</v>
      </c>
      <c r="GU105" s="34" t="str">
        <f>IFERROR(GETPIVOTDATA("Average of TRAVTM(60)",#REF!,"TIMEINT",GU$9,"VEHICLETRAVELTIMEMEASUREMENT",$D105)/3600/24,"--")</f>
        <v>--</v>
      </c>
      <c r="GV105" s="34" t="str">
        <f>IFERROR(GETPIVOTDATA("Average of TRAVTM(60)",#REF!,"TIMEINT",GV$9,"VEHICLETRAVELTIMEMEASUREMENT",$D105)/3600/24,"--")</f>
        <v>--</v>
      </c>
      <c r="GW105" s="34" t="str">
        <f>IFERROR(GETPIVOTDATA("Average of TRAVTM(60)",#REF!,"TIMEINT",GW$9,"VEHICLETRAVELTIMEMEASUREMENT",$D105)/3600/24,"--")</f>
        <v>--</v>
      </c>
      <c r="GX105" s="34" t="str">
        <f>IFERROR(GETPIVOTDATA("Average of TRAVTM(60)",#REF!,"TIMEINT",GX$9,"VEHICLETRAVELTIMEMEASUREMENT",$D105)/3600/24,"--")</f>
        <v>--</v>
      </c>
      <c r="GY105" s="34" t="str">
        <f>IFERROR(GETPIVOTDATA("Average of TRAVTM(60)",#REF!,"TIMEINT",GY$9,"VEHICLETRAVELTIMEMEASUREMENT",$D105)/3600/24,"--")</f>
        <v>--</v>
      </c>
      <c r="GZ105" s="34" t="str">
        <f>IFERROR(GETPIVOTDATA("Average of TRAVTM(60)",#REF!,"TIMEINT",GZ$9,"VEHICLETRAVELTIMEMEASUREMENT",$D105)/3600/24,"--")</f>
        <v>--</v>
      </c>
      <c r="HA105" s="34" t="str">
        <f>IFERROR(GETPIVOTDATA("Average of TRAVTM(60)",#REF!,"TIMEINT",HA$9,"VEHICLETRAVELTIMEMEASUREMENT",$D105)/3600/24,"--")</f>
        <v>--</v>
      </c>
      <c r="HB105" s="34" t="str">
        <f>IFERROR(GETPIVOTDATA("Average of TRAVTM(60)",#REF!,"TIMEINT",HB$9,"VEHICLETRAVELTIMEMEASUREMENT",$D105)/3600/24,"--")</f>
        <v>--</v>
      </c>
      <c r="HC105" s="34" t="str">
        <f>IFERROR(GETPIVOTDATA("Average of TRAVTM(60)",#REF!,"TIMEINT",HC$9,"VEHICLETRAVELTIMEMEASUREMENT",$D105)/3600/24,"--")</f>
        <v>--</v>
      </c>
      <c r="HD105" s="34" t="str">
        <f>IFERROR(GETPIVOTDATA("Average of TRAVTM(60)",#REF!,"TIMEINT",HD$9,"VEHICLETRAVELTIMEMEASUREMENT",$D105)/3600/24,"--")</f>
        <v>--</v>
      </c>
      <c r="HE105" s="34" t="str">
        <f>IFERROR(GETPIVOTDATA("Average of TRAVTM(60)",#REF!,"TIMEINT",HE$9,"VEHICLETRAVELTIMEMEASUREMENT",$D105)/3600/24,"--")</f>
        <v>--</v>
      </c>
      <c r="HF105" s="34" t="str">
        <f>IFERROR(GETPIVOTDATA("Average of TRAVTM(60)",#REF!,"TIMEINT",HF$9,"VEHICLETRAVELTIMEMEASUREMENT",$D105)/3600/24,"--")</f>
        <v>--</v>
      </c>
      <c r="HG105" s="134" t="str">
        <f>IFERROR(GETPIVOTDATA("Average of TRAVTM(60)",#REF!,"TIMEINT",HG$9,"VEHICLETRAVELTIMEMEASUREMENT",$D105)/3600/24,"--")</f>
        <v>--</v>
      </c>
      <c r="HH105" s="331"/>
      <c r="HI105" s="323" t="str">
        <f>IFERROR(GETPIVOTDATA("Average of VEHS(60)",#REF!,"TIMEINT",HI$9,"VEHICLETRAVELTIMEMEASUREMENT",$D105),"--")</f>
        <v>--</v>
      </c>
      <c r="HJ105" s="324" t="str">
        <f>IFERROR(GETPIVOTDATA("Average of VEHS(60)",#REF!,"TIMEINT",HJ$9,"VEHICLETRAVELTIMEMEASUREMENT",$D105),"--")</f>
        <v>--</v>
      </c>
      <c r="HK105" s="324" t="str">
        <f>IFERROR(GETPIVOTDATA("Average of VEHS(60)",#REF!,"TIMEINT",HK$9,"VEHICLETRAVELTIMEMEASUREMENT",$D105),"--")</f>
        <v>--</v>
      </c>
      <c r="HL105" s="324" t="str">
        <f>IFERROR(GETPIVOTDATA("Average of VEHS(60)",#REF!,"TIMEINT",HL$9,"VEHICLETRAVELTIMEMEASUREMENT",$D105),"--")</f>
        <v>--</v>
      </c>
      <c r="HM105" s="324" t="str">
        <f>IFERROR(GETPIVOTDATA("Average of VEHS(60)",#REF!,"TIMEINT",HM$9,"VEHICLETRAVELTIMEMEASUREMENT",$D105),"--")</f>
        <v>--</v>
      </c>
      <c r="HN105" s="324" t="str">
        <f>IFERROR(GETPIVOTDATA("Average of VEHS(60)",#REF!,"TIMEINT",HN$9,"VEHICLETRAVELTIMEMEASUREMENT",$D105),"--")</f>
        <v>--</v>
      </c>
      <c r="HO105" s="324" t="str">
        <f>IFERROR(GETPIVOTDATA("Average of VEHS(60)",#REF!,"TIMEINT",HO$9,"VEHICLETRAVELTIMEMEASUREMENT",$D105),"--")</f>
        <v>--</v>
      </c>
      <c r="HP105" s="324" t="str">
        <f>IFERROR(GETPIVOTDATA("Average of VEHS(60)",#REF!,"TIMEINT",HP$9,"VEHICLETRAVELTIMEMEASUREMENT",$D105),"--")</f>
        <v>--</v>
      </c>
      <c r="HQ105" s="324" t="str">
        <f>IFERROR(GETPIVOTDATA("Average of VEHS(60)",#REF!,"TIMEINT",HQ$9,"VEHICLETRAVELTIMEMEASUREMENT",$D105),"--")</f>
        <v>--</v>
      </c>
      <c r="HR105" s="324" t="str">
        <f>IFERROR(GETPIVOTDATA("Average of VEHS(60)",#REF!,"TIMEINT",HR$9,"VEHICLETRAVELTIMEMEASUREMENT",$D105),"--")</f>
        <v>--</v>
      </c>
      <c r="HS105" s="324" t="str">
        <f>IFERROR(GETPIVOTDATA("Average of VEHS(60)",#REF!,"TIMEINT",HS$9,"VEHICLETRAVELTIMEMEASUREMENT",$D105),"--")</f>
        <v>--</v>
      </c>
      <c r="HT105" s="324" t="str">
        <f>IFERROR(GETPIVOTDATA("Average of VEHS(60)",#REF!,"TIMEINT",HT$9,"VEHICLETRAVELTIMEMEASUREMENT",$D105),"--")</f>
        <v>--</v>
      </c>
      <c r="HU105" s="324" t="str">
        <f>IFERROR(GETPIVOTDATA("Average of VEHS(60)",#REF!,"TIMEINT",HU$9,"VEHICLETRAVELTIMEMEASUREMENT",$D105),"--")</f>
        <v>--</v>
      </c>
      <c r="HV105" s="324" t="str">
        <f>IFERROR(GETPIVOTDATA("Average of VEHS(60)",#REF!,"TIMEINT",HV$9,"VEHICLETRAVELTIMEMEASUREMENT",$D105),"--")</f>
        <v>--</v>
      </c>
      <c r="HW105" s="324" t="str">
        <f>IFERROR(GETPIVOTDATA("Average of VEHS(60)",#REF!,"TIMEINT",HW$9,"VEHICLETRAVELTIMEMEASUREMENT",$D105),"--")</f>
        <v>--</v>
      </c>
      <c r="HX105" s="325" t="str">
        <f>IFERROR(GETPIVOTDATA("Average of VEHS(60)",#REF!,"TIMEINT",HX$9,"VEHICLETRAVELTIMEMEASUREMENT",$D105),"--")</f>
        <v>--</v>
      </c>
      <c r="HY105" s="331"/>
      <c r="HZ105" s="209" t="str">
        <f t="shared" si="50"/>
        <v>--</v>
      </c>
      <c r="IA105" s="354" t="str">
        <f t="shared" si="51"/>
        <v>--</v>
      </c>
      <c r="IB105" s="325">
        <f t="shared" si="52"/>
        <v>0</v>
      </c>
      <c r="IC105" s="638"/>
      <c r="ID105" s="323" t="str">
        <f>IFERROR(AVERAGEIFS('VISSIM Travel Time Outputs'!#REF!,'VISSIM Travel Time Outputs'!#REF!,$D105,'VISSIM Travel Time Outputs'!#REF!,"AVG",'VISSIM Travel Time Outputs'!#REF!,ID$9),"-")</f>
        <v>-</v>
      </c>
      <c r="IE105" s="324" t="str">
        <f>IFERROR(AVERAGEIFS('VISSIM Travel Time Outputs'!#REF!,'VISSIM Travel Time Outputs'!#REF!,$D105,'VISSIM Travel Time Outputs'!#REF!,"AVG",'VISSIM Travel Time Outputs'!#REF!,IE$9),"-")</f>
        <v>-</v>
      </c>
      <c r="IF105" s="324" t="str">
        <f>IFERROR(AVERAGEIFS('VISSIM Travel Time Outputs'!#REF!,'VISSIM Travel Time Outputs'!#REF!,$D105,'VISSIM Travel Time Outputs'!#REF!,"AVG",'VISSIM Travel Time Outputs'!#REF!,IF$9),"-")</f>
        <v>-</v>
      </c>
      <c r="IG105" s="324" t="str">
        <f>IFERROR(AVERAGEIFS('VISSIM Travel Time Outputs'!#REF!,'VISSIM Travel Time Outputs'!#REF!,$D105,'VISSIM Travel Time Outputs'!#REF!,"AVG",'VISSIM Travel Time Outputs'!#REF!,IG$9),"-")</f>
        <v>-</v>
      </c>
      <c r="IH105" s="324" t="str">
        <f>IFERROR(AVERAGEIFS('VISSIM Travel Time Outputs'!#REF!,'VISSIM Travel Time Outputs'!#REF!,$D105,'VISSIM Travel Time Outputs'!#REF!,"AVG",'VISSIM Travel Time Outputs'!#REF!,IH$9),"-")</f>
        <v>-</v>
      </c>
      <c r="II105" s="324" t="str">
        <f>IFERROR(AVERAGEIFS('VISSIM Travel Time Outputs'!#REF!,'VISSIM Travel Time Outputs'!#REF!,$D105,'VISSIM Travel Time Outputs'!#REF!,"AVG",'VISSIM Travel Time Outputs'!#REF!,II$9),"-")</f>
        <v>-</v>
      </c>
      <c r="IJ105" s="324" t="str">
        <f>IFERROR(AVERAGEIFS('VISSIM Travel Time Outputs'!#REF!,'VISSIM Travel Time Outputs'!#REF!,$D105,'VISSIM Travel Time Outputs'!#REF!,"AVG",'VISSIM Travel Time Outputs'!#REF!,IJ$9),"-")</f>
        <v>-</v>
      </c>
      <c r="IK105" s="324" t="str">
        <f>IFERROR(AVERAGEIFS('VISSIM Travel Time Outputs'!#REF!,'VISSIM Travel Time Outputs'!#REF!,$D105,'VISSIM Travel Time Outputs'!#REF!,"AVG",'VISSIM Travel Time Outputs'!#REF!,IK$9),"-")</f>
        <v>-</v>
      </c>
      <c r="IL105" s="324" t="str">
        <f>IFERROR(AVERAGEIFS('VISSIM Travel Time Outputs'!#REF!,'VISSIM Travel Time Outputs'!#REF!,$D105,'VISSIM Travel Time Outputs'!#REF!,"AVG",'VISSIM Travel Time Outputs'!#REF!,IL$9),"-")</f>
        <v>-</v>
      </c>
      <c r="IM105" s="324" t="str">
        <f>IFERROR(AVERAGEIFS('VISSIM Travel Time Outputs'!#REF!,'VISSIM Travel Time Outputs'!#REF!,$D105,'VISSIM Travel Time Outputs'!#REF!,"AVG",'VISSIM Travel Time Outputs'!#REF!,IM$9),"-")</f>
        <v>-</v>
      </c>
      <c r="IN105" s="324" t="str">
        <f>IFERROR(AVERAGEIFS('VISSIM Travel Time Outputs'!#REF!,'VISSIM Travel Time Outputs'!#REF!,$D105,'VISSIM Travel Time Outputs'!#REF!,"AVG",'VISSIM Travel Time Outputs'!#REF!,IN$9),"-")</f>
        <v>-</v>
      </c>
      <c r="IO105" s="324" t="str">
        <f>IFERROR(AVERAGEIFS('VISSIM Travel Time Outputs'!#REF!,'VISSIM Travel Time Outputs'!#REF!,$D105,'VISSIM Travel Time Outputs'!#REF!,"AVG",'VISSIM Travel Time Outputs'!#REF!,IO$9),"-")</f>
        <v>-</v>
      </c>
      <c r="IP105" s="324" t="str">
        <f>IFERROR(AVERAGEIFS('VISSIM Travel Time Outputs'!#REF!,'VISSIM Travel Time Outputs'!#REF!,$D105,'VISSIM Travel Time Outputs'!#REF!,"AVG",'VISSIM Travel Time Outputs'!#REF!,IP$9),"-")</f>
        <v>-</v>
      </c>
      <c r="IQ105" s="324" t="str">
        <f>IFERROR(AVERAGEIFS('VISSIM Travel Time Outputs'!#REF!,'VISSIM Travel Time Outputs'!#REF!,$D105,'VISSIM Travel Time Outputs'!#REF!,"AVG",'VISSIM Travel Time Outputs'!#REF!,IQ$9),"-")</f>
        <v>-</v>
      </c>
      <c r="IR105" s="324" t="str">
        <f>IFERROR(AVERAGEIFS('VISSIM Travel Time Outputs'!#REF!,'VISSIM Travel Time Outputs'!#REF!,$D105,'VISSIM Travel Time Outputs'!#REF!,"AVG",'VISSIM Travel Time Outputs'!#REF!,IR$9),"-")</f>
        <v>-</v>
      </c>
      <c r="IS105" s="325" t="str">
        <f>IFERROR(AVERAGEIFS('VISSIM Travel Time Outputs'!#REF!,'VISSIM Travel Time Outputs'!#REF!,$D105,'VISSIM Travel Time Outputs'!#REF!,"AVG",'VISSIM Travel Time Outputs'!#REF!,IS$9),"-")</f>
        <v>-</v>
      </c>
      <c r="IT105" s="325" t="str">
        <f t="shared" si="53"/>
        <v>--</v>
      </c>
    </row>
    <row r="106" spans="1:254" x14ac:dyDescent="0.35">
      <c r="A106" s="252" t="str">
        <f t="shared" si="34"/>
        <v>H</v>
      </c>
      <c r="B106" s="319">
        <f t="shared" si="54"/>
        <v>97</v>
      </c>
      <c r="C106" s="413">
        <f>INDEX('Input - Travel Times'!$B$3:$AH$103,MATCH($B106,'Input - Travel Times'!$B$3:$B$103,0),MATCH(C$9,'Input - Travel Times'!$B$3:$AH$3,0))</f>
        <v>0</v>
      </c>
      <c r="D106" s="150">
        <f>INDEX('Input - Travel Times'!$B$3:$AH$103,MATCH($B106,'Input - Travel Times'!$B$3:$B$103,0),MATCH(D$9,'Input - Travel Times'!$B$3:$AH$3,0))</f>
        <v>0</v>
      </c>
      <c r="E106" s="518">
        <f>TIME(0,0,INDEX('Input - Travel Times'!$B$3:$AH$103,MATCH($B106,'Input - Travel Times'!$B$3:$B$103,0),MATCH(E$9,'Input - Travel Times'!$B$3:$AH$3,0)))</f>
        <v>0</v>
      </c>
      <c r="F106" s="518">
        <f>TIME(0,0,INDEX('Input - Travel Times'!$B$3:$AH$103,MATCH($B106,'Input - Travel Times'!$B$3:$B$103,0),MATCH(F$9,'Input - Travel Times'!$B$3:$AH$3,0)))</f>
        <v>0</v>
      </c>
      <c r="G106" s="518">
        <f>TIME(0,0,INDEX('Input - Travel Times'!$B$3:$AH$103,MATCH($B106,'Input - Travel Times'!$B$3:$B$103,0),MATCH(G$9,'Input - Travel Times'!$B$3:$AH$3,0)))</f>
        <v>0</v>
      </c>
      <c r="H106" s="518">
        <f>TIME(0,0,INDEX('Input - Travel Times'!$B$3:$AH$103,MATCH($B106,'Input - Travel Times'!$B$3:$B$103,0),MATCH(H$9,'Input - Travel Times'!$B$3:$AH$3,0)))</f>
        <v>0</v>
      </c>
      <c r="I106" s="130"/>
      <c r="J106" s="209" t="str">
        <f>IFERROR(TIME(0,0,AVERAGEIFS('VISSIM Travel Time Outputs'!$I:$I,'VISSIM Travel Time Outputs'!$D:$D,$D106,'VISSIM Travel Time Outputs'!$A:$A,"AVG",'VISSIM Travel Time Outputs'!$B:$B,J$9)),"-")</f>
        <v>-</v>
      </c>
      <c r="K106" s="34" t="str">
        <f>IFERROR(TIME(0,0,AVERAGEIFS('VISSIM Travel Time Outputs'!$I:$I,'VISSIM Travel Time Outputs'!$D:$D,$D106,'VISSIM Travel Time Outputs'!$A:$A,"AVG",'VISSIM Travel Time Outputs'!$B:$B,K$9)),"-")</f>
        <v>-</v>
      </c>
      <c r="L106" s="34" t="str">
        <f>IFERROR(TIME(0,0,AVERAGEIFS('VISSIM Travel Time Outputs'!$I:$I,'VISSIM Travel Time Outputs'!$D:$D,$D106,'VISSIM Travel Time Outputs'!$A:$A,"AVG",'VISSIM Travel Time Outputs'!$B:$B,L$9)),"-")</f>
        <v>-</v>
      </c>
      <c r="M106" s="34" t="str">
        <f>IFERROR(TIME(0,0,AVERAGEIFS('VISSIM Travel Time Outputs'!$I:$I,'VISSIM Travel Time Outputs'!$D:$D,$D106,'VISSIM Travel Time Outputs'!$A:$A,"AVG",'VISSIM Travel Time Outputs'!$B:$B,M$9)),"-")</f>
        <v>-</v>
      </c>
      <c r="N106" s="34" t="str">
        <f>IFERROR(TIME(0,0,AVERAGEIFS('VISSIM Travel Time Outputs'!$I:$I,'VISSIM Travel Time Outputs'!$D:$D,$D106,'VISSIM Travel Time Outputs'!$A:$A,"AVG",'VISSIM Travel Time Outputs'!$B:$B,N$9)),"-")</f>
        <v>-</v>
      </c>
      <c r="O106" s="34" t="str">
        <f>IFERROR(TIME(0,0,AVERAGEIFS('VISSIM Travel Time Outputs'!$I:$I,'VISSIM Travel Time Outputs'!$D:$D,$D106,'VISSIM Travel Time Outputs'!$A:$A,"AVG",'VISSIM Travel Time Outputs'!$B:$B,O$9)),"-")</f>
        <v>-</v>
      </c>
      <c r="P106" s="34" t="str">
        <f>IFERROR(TIME(0,0,AVERAGEIFS('VISSIM Travel Time Outputs'!$I:$I,'VISSIM Travel Time Outputs'!$D:$D,$D106,'VISSIM Travel Time Outputs'!$A:$A,"AVG",'VISSIM Travel Time Outputs'!$B:$B,P$9)),"-")</f>
        <v>-</v>
      </c>
      <c r="Q106" s="34" t="str">
        <f>IFERROR(TIME(0,0,AVERAGEIFS('VISSIM Travel Time Outputs'!$I:$I,'VISSIM Travel Time Outputs'!$D:$D,$D106,'VISSIM Travel Time Outputs'!$A:$A,"AVG",'VISSIM Travel Time Outputs'!$B:$B,Q$9)),"-")</f>
        <v>-</v>
      </c>
      <c r="R106" s="34" t="str">
        <f>IFERROR(TIME(0,0,AVERAGEIFS('VISSIM Travel Time Outputs'!$I:$I,'VISSIM Travel Time Outputs'!$D:$D,$D106,'VISSIM Travel Time Outputs'!$A:$A,"AVG",'VISSIM Travel Time Outputs'!$B:$B,R$9)),"-")</f>
        <v>-</v>
      </c>
      <c r="S106" s="34" t="str">
        <f>IFERROR(TIME(0,0,AVERAGEIFS('VISSIM Travel Time Outputs'!$I:$I,'VISSIM Travel Time Outputs'!$D:$D,$D106,'VISSIM Travel Time Outputs'!$A:$A,"AVG",'VISSIM Travel Time Outputs'!$B:$B,S$9)),"-")</f>
        <v>-</v>
      </c>
      <c r="T106" s="34" t="str">
        <f>IFERROR(TIME(0,0,AVERAGEIFS('VISSIM Travel Time Outputs'!$I:$I,'VISSIM Travel Time Outputs'!$D:$D,$D106,'VISSIM Travel Time Outputs'!$A:$A,"AVG",'VISSIM Travel Time Outputs'!$B:$B,T$9)),"-")</f>
        <v>-</v>
      </c>
      <c r="U106" s="34" t="str">
        <f>IFERROR(TIME(0,0,AVERAGEIFS('VISSIM Travel Time Outputs'!$I:$I,'VISSIM Travel Time Outputs'!$D:$D,$D106,'VISSIM Travel Time Outputs'!$A:$A,"AVG",'VISSIM Travel Time Outputs'!$B:$B,U$9)),"-")</f>
        <v>-</v>
      </c>
      <c r="V106" s="34" t="str">
        <f>IFERROR(TIME(0,0,AVERAGEIFS('VISSIM Travel Time Outputs'!$I:$I,'VISSIM Travel Time Outputs'!$D:$D,$D106,'VISSIM Travel Time Outputs'!$A:$A,"AVG",'VISSIM Travel Time Outputs'!$B:$B,V$9)),"-")</f>
        <v>-</v>
      </c>
      <c r="W106" s="34" t="str">
        <f>IFERROR(TIME(0,0,AVERAGEIFS('VISSIM Travel Time Outputs'!$I:$I,'VISSIM Travel Time Outputs'!$D:$D,$D106,'VISSIM Travel Time Outputs'!$A:$A,"AVG",'VISSIM Travel Time Outputs'!$B:$B,W$9)),"-")</f>
        <v>-</v>
      </c>
      <c r="X106" s="34" t="str">
        <f>IFERROR(TIME(0,0,AVERAGEIFS('VISSIM Travel Time Outputs'!$I:$I,'VISSIM Travel Time Outputs'!$D:$D,$D106,'VISSIM Travel Time Outputs'!$A:$A,"AVG",'VISSIM Travel Time Outputs'!$B:$B,X$9)),"-")</f>
        <v>-</v>
      </c>
      <c r="Y106" s="134" t="str">
        <f>IFERROR(TIME(0,0,AVERAGEIFS('VISSIM Travel Time Outputs'!$I:$I,'VISSIM Travel Time Outputs'!$D:$D,$D106,'VISSIM Travel Time Outputs'!$A:$A,"AVG",'VISSIM Travel Time Outputs'!$B:$B,Y$9)),"-")</f>
        <v>-</v>
      </c>
      <c r="Z106" s="254"/>
      <c r="AA106" s="323" t="str">
        <f>IFERROR(AVERAGEIFS('VISSIM Travel Time Outputs'!$F:$F,'VISSIM Travel Time Outputs'!$D:$D,$D106,'VISSIM Travel Time Outputs'!$A:$A,"AVG",'VISSIM Travel Time Outputs'!$B:$B,AA$9),"-")</f>
        <v>-</v>
      </c>
      <c r="AB106" s="324" t="str">
        <f>IFERROR(AVERAGEIFS('VISSIM Travel Time Outputs'!$F:$F,'VISSIM Travel Time Outputs'!$D:$D,$D106,'VISSIM Travel Time Outputs'!$A:$A,"AVG",'VISSIM Travel Time Outputs'!$B:$B,AB$9),"-")</f>
        <v>-</v>
      </c>
      <c r="AC106" s="324" t="str">
        <f>IFERROR(AVERAGEIFS('VISSIM Travel Time Outputs'!$F:$F,'VISSIM Travel Time Outputs'!$D:$D,$D106,'VISSIM Travel Time Outputs'!$A:$A,"AVG",'VISSIM Travel Time Outputs'!$B:$B,AC$9),"-")</f>
        <v>-</v>
      </c>
      <c r="AD106" s="324" t="str">
        <f>IFERROR(AVERAGEIFS('VISSIM Travel Time Outputs'!$F:$F,'VISSIM Travel Time Outputs'!$D:$D,$D106,'VISSIM Travel Time Outputs'!$A:$A,"AVG",'VISSIM Travel Time Outputs'!$B:$B,AD$9),"-")</f>
        <v>-</v>
      </c>
      <c r="AE106" s="324" t="str">
        <f>IFERROR(AVERAGEIFS('VISSIM Travel Time Outputs'!$F:$F,'VISSIM Travel Time Outputs'!$D:$D,$D106,'VISSIM Travel Time Outputs'!$A:$A,"AVG",'VISSIM Travel Time Outputs'!$B:$B,AE$9),"-")</f>
        <v>-</v>
      </c>
      <c r="AF106" s="324" t="str">
        <f>IFERROR(AVERAGEIFS('VISSIM Travel Time Outputs'!$F:$F,'VISSIM Travel Time Outputs'!$D:$D,$D106,'VISSIM Travel Time Outputs'!$A:$A,"AVG",'VISSIM Travel Time Outputs'!$B:$B,AF$9),"-")</f>
        <v>-</v>
      </c>
      <c r="AG106" s="324" t="str">
        <f>IFERROR(AVERAGEIFS('VISSIM Travel Time Outputs'!$F:$F,'VISSIM Travel Time Outputs'!$D:$D,$D106,'VISSIM Travel Time Outputs'!$A:$A,"AVG",'VISSIM Travel Time Outputs'!$B:$B,AG$9),"-")</f>
        <v>-</v>
      </c>
      <c r="AH106" s="324" t="str">
        <f>IFERROR(AVERAGEIFS('VISSIM Travel Time Outputs'!$F:$F,'VISSIM Travel Time Outputs'!$D:$D,$D106,'VISSIM Travel Time Outputs'!$A:$A,"AVG",'VISSIM Travel Time Outputs'!$B:$B,AH$9),"-")</f>
        <v>-</v>
      </c>
      <c r="AI106" s="324" t="str">
        <f>IFERROR(AVERAGEIFS('VISSIM Travel Time Outputs'!$F:$F,'VISSIM Travel Time Outputs'!$D:$D,$D106,'VISSIM Travel Time Outputs'!$A:$A,"AVG",'VISSIM Travel Time Outputs'!$B:$B,AI$9),"-")</f>
        <v>-</v>
      </c>
      <c r="AJ106" s="324" t="str">
        <f>IFERROR(AVERAGEIFS('VISSIM Travel Time Outputs'!$F:$F,'VISSIM Travel Time Outputs'!$D:$D,$D106,'VISSIM Travel Time Outputs'!$A:$A,"AVG",'VISSIM Travel Time Outputs'!$B:$B,AJ$9),"-")</f>
        <v>-</v>
      </c>
      <c r="AK106" s="324" t="str">
        <f>IFERROR(AVERAGEIFS('VISSIM Travel Time Outputs'!$F:$F,'VISSIM Travel Time Outputs'!$D:$D,$D106,'VISSIM Travel Time Outputs'!$A:$A,"AVG",'VISSIM Travel Time Outputs'!$B:$B,AK$9),"-")</f>
        <v>-</v>
      </c>
      <c r="AL106" s="324" t="str">
        <f>IFERROR(AVERAGEIFS('VISSIM Travel Time Outputs'!$F:$F,'VISSIM Travel Time Outputs'!$D:$D,$D106,'VISSIM Travel Time Outputs'!$A:$A,"AVG",'VISSIM Travel Time Outputs'!$B:$B,AL$9),"-")</f>
        <v>-</v>
      </c>
      <c r="AM106" s="324" t="str">
        <f>IFERROR(AVERAGEIFS('VISSIM Travel Time Outputs'!$F:$F,'VISSIM Travel Time Outputs'!$D:$D,$D106,'VISSIM Travel Time Outputs'!$A:$A,"AVG",'VISSIM Travel Time Outputs'!$B:$B,AM$9),"-")</f>
        <v>-</v>
      </c>
      <c r="AN106" s="324" t="str">
        <f>IFERROR(AVERAGEIFS('VISSIM Travel Time Outputs'!$F:$F,'VISSIM Travel Time Outputs'!$D:$D,$D106,'VISSIM Travel Time Outputs'!$A:$A,"AVG",'VISSIM Travel Time Outputs'!$B:$B,AN$9),"-")</f>
        <v>-</v>
      </c>
      <c r="AO106" s="324" t="str">
        <f>IFERROR(AVERAGEIFS('VISSIM Travel Time Outputs'!$F:$F,'VISSIM Travel Time Outputs'!$D:$D,$D106,'VISSIM Travel Time Outputs'!$A:$A,"AVG",'VISSIM Travel Time Outputs'!$B:$B,AO$9),"-")</f>
        <v>-</v>
      </c>
      <c r="AP106" s="325" t="str">
        <f>IFERROR(AVERAGEIFS('VISSIM Travel Time Outputs'!$F:$F,'VISSIM Travel Time Outputs'!$D:$D,$D106,'VISSIM Travel Time Outputs'!$A:$A,"AVG",'VISSIM Travel Time Outputs'!$B:$B,AP$9),"-")</f>
        <v>-</v>
      </c>
      <c r="AQ106" s="331"/>
      <c r="AR106" s="209" t="str">
        <f t="shared" si="35"/>
        <v>--</v>
      </c>
      <c r="AS106" s="354" t="str">
        <f t="shared" si="36"/>
        <v>--</v>
      </c>
      <c r="AT106" s="325">
        <f t="shared" si="37"/>
        <v>0</v>
      </c>
      <c r="AU106" s="255"/>
      <c r="AV106" s="209" t="str">
        <f>IFERROR(TIME(0,0,AVERAGEIFS('VISSIM Travel Time Outputs'!$J:$J,'VISSIM Travel Time Outputs'!$D:$D,$D106,'VISSIM Travel Time Outputs'!$A:$A,"AVG",'VISSIM Travel Time Outputs'!$B:$B,AV$9)),"-")</f>
        <v>-</v>
      </c>
      <c r="AW106" s="34" t="str">
        <f>IFERROR(TIME(0,0,AVERAGEIFS('VISSIM Travel Time Outputs'!$J:$J,'VISSIM Travel Time Outputs'!$D:$D,$D106,'VISSIM Travel Time Outputs'!$A:$A,"AVG",'VISSIM Travel Time Outputs'!$B:$B,AW$9)),"-")</f>
        <v>-</v>
      </c>
      <c r="AX106" s="34" t="str">
        <f>IFERROR(TIME(0,0,AVERAGEIFS('VISSIM Travel Time Outputs'!$J:$J,'VISSIM Travel Time Outputs'!$D:$D,$D106,'VISSIM Travel Time Outputs'!$A:$A,"AVG",'VISSIM Travel Time Outputs'!$B:$B,AX$9)),"-")</f>
        <v>-</v>
      </c>
      <c r="AY106" s="34" t="str">
        <f>IFERROR(TIME(0,0,AVERAGEIFS('VISSIM Travel Time Outputs'!$J:$J,'VISSIM Travel Time Outputs'!$D:$D,$D106,'VISSIM Travel Time Outputs'!$A:$A,"AVG",'VISSIM Travel Time Outputs'!$B:$B,AY$9)),"-")</f>
        <v>-</v>
      </c>
      <c r="AZ106" s="34" t="str">
        <f>IFERROR(TIME(0,0,AVERAGEIFS('VISSIM Travel Time Outputs'!$J:$J,'VISSIM Travel Time Outputs'!$D:$D,$D106,'VISSIM Travel Time Outputs'!$A:$A,"AVG",'VISSIM Travel Time Outputs'!$B:$B,AZ$9)),"-")</f>
        <v>-</v>
      </c>
      <c r="BA106" s="34" t="str">
        <f>IFERROR(TIME(0,0,AVERAGEIFS('VISSIM Travel Time Outputs'!$J:$J,'VISSIM Travel Time Outputs'!$D:$D,$D106,'VISSIM Travel Time Outputs'!$A:$A,"AVG",'VISSIM Travel Time Outputs'!$B:$B,BA$9)),"-")</f>
        <v>-</v>
      </c>
      <c r="BB106" s="34" t="str">
        <f>IFERROR(TIME(0,0,AVERAGEIFS('VISSIM Travel Time Outputs'!$J:$J,'VISSIM Travel Time Outputs'!$D:$D,$D106,'VISSIM Travel Time Outputs'!$A:$A,"AVG",'VISSIM Travel Time Outputs'!$B:$B,BB$9)),"-")</f>
        <v>-</v>
      </c>
      <c r="BC106" s="34" t="str">
        <f>IFERROR(TIME(0,0,AVERAGEIFS('VISSIM Travel Time Outputs'!$J:$J,'VISSIM Travel Time Outputs'!$D:$D,$D106,'VISSIM Travel Time Outputs'!$A:$A,"AVG",'VISSIM Travel Time Outputs'!$B:$B,BC$9)),"-")</f>
        <v>-</v>
      </c>
      <c r="BD106" s="34" t="str">
        <f>IFERROR(TIME(0,0,AVERAGEIFS('VISSIM Travel Time Outputs'!$J:$J,'VISSIM Travel Time Outputs'!$D:$D,$D106,'VISSIM Travel Time Outputs'!$A:$A,"AVG",'VISSIM Travel Time Outputs'!$B:$B,BD$9)),"-")</f>
        <v>-</v>
      </c>
      <c r="BE106" s="34" t="str">
        <f>IFERROR(TIME(0,0,AVERAGEIFS('VISSIM Travel Time Outputs'!$J:$J,'VISSIM Travel Time Outputs'!$D:$D,$D106,'VISSIM Travel Time Outputs'!$A:$A,"AVG",'VISSIM Travel Time Outputs'!$B:$B,BE$9)),"-")</f>
        <v>-</v>
      </c>
      <c r="BF106" s="34" t="str">
        <f>IFERROR(TIME(0,0,AVERAGEIFS('VISSIM Travel Time Outputs'!$J:$J,'VISSIM Travel Time Outputs'!$D:$D,$D106,'VISSIM Travel Time Outputs'!$A:$A,"AVG",'VISSIM Travel Time Outputs'!$B:$B,BF$9)),"-")</f>
        <v>-</v>
      </c>
      <c r="BG106" s="34" t="str">
        <f>IFERROR(TIME(0,0,AVERAGEIFS('VISSIM Travel Time Outputs'!$J:$J,'VISSIM Travel Time Outputs'!$D:$D,$D106,'VISSIM Travel Time Outputs'!$A:$A,"AVG",'VISSIM Travel Time Outputs'!$B:$B,BG$9)),"-")</f>
        <v>-</v>
      </c>
      <c r="BH106" s="34" t="str">
        <f>IFERROR(TIME(0,0,AVERAGEIFS('VISSIM Travel Time Outputs'!$J:$J,'VISSIM Travel Time Outputs'!$D:$D,$D106,'VISSIM Travel Time Outputs'!$A:$A,"AVG",'VISSIM Travel Time Outputs'!$B:$B,BH$9)),"-")</f>
        <v>-</v>
      </c>
      <c r="BI106" s="34" t="str">
        <f>IFERROR(TIME(0,0,AVERAGEIFS('VISSIM Travel Time Outputs'!$J:$J,'VISSIM Travel Time Outputs'!$D:$D,$D106,'VISSIM Travel Time Outputs'!$A:$A,"AVG",'VISSIM Travel Time Outputs'!$B:$B,BI$9)),"-")</f>
        <v>-</v>
      </c>
      <c r="BJ106" s="34" t="str">
        <f>IFERROR(TIME(0,0,AVERAGEIFS('VISSIM Travel Time Outputs'!$J:$J,'VISSIM Travel Time Outputs'!$D:$D,$D106,'VISSIM Travel Time Outputs'!$A:$A,"AVG",'VISSIM Travel Time Outputs'!$B:$B,BJ$9)),"-")</f>
        <v>-</v>
      </c>
      <c r="BK106" s="134" t="str">
        <f>IFERROR(TIME(0,0,AVERAGEIFS('VISSIM Travel Time Outputs'!$J:$J,'VISSIM Travel Time Outputs'!$D:$D,$D106,'VISSIM Travel Time Outputs'!$A:$A,"AVG",'VISSIM Travel Time Outputs'!$B:$B,BK$9)),"-")</f>
        <v>-</v>
      </c>
      <c r="BL106" s="126"/>
      <c r="BM106" s="323" t="str">
        <f>IFERROR(AVERAGEIFS('VISSIM Travel Time Outputs'!$G:$G,'VISSIM Travel Time Outputs'!$D:$D,$D106,'VISSIM Travel Time Outputs'!$A:$A,"AVG",'VISSIM Travel Time Outputs'!$B:$B,BM$9),"-")</f>
        <v>-</v>
      </c>
      <c r="BN106" s="324" t="str">
        <f>IFERROR(AVERAGEIFS('VISSIM Travel Time Outputs'!$G:$G,'VISSIM Travel Time Outputs'!$D:$D,$D106,'VISSIM Travel Time Outputs'!$A:$A,"AVG",'VISSIM Travel Time Outputs'!$B:$B,BN$9),"-")</f>
        <v>-</v>
      </c>
      <c r="BO106" s="324" t="str">
        <f>IFERROR(AVERAGEIFS('VISSIM Travel Time Outputs'!$G:$G,'VISSIM Travel Time Outputs'!$D:$D,$D106,'VISSIM Travel Time Outputs'!$A:$A,"AVG",'VISSIM Travel Time Outputs'!$B:$B,BO$9),"-")</f>
        <v>-</v>
      </c>
      <c r="BP106" s="324" t="str">
        <f>IFERROR(AVERAGEIFS('VISSIM Travel Time Outputs'!$G:$G,'VISSIM Travel Time Outputs'!$D:$D,$D106,'VISSIM Travel Time Outputs'!$A:$A,"AVG",'VISSIM Travel Time Outputs'!$B:$B,BP$9),"-")</f>
        <v>-</v>
      </c>
      <c r="BQ106" s="324" t="str">
        <f>IFERROR(AVERAGEIFS('VISSIM Travel Time Outputs'!$G:$G,'VISSIM Travel Time Outputs'!$D:$D,$D106,'VISSIM Travel Time Outputs'!$A:$A,"AVG",'VISSIM Travel Time Outputs'!$B:$B,BQ$9),"-")</f>
        <v>-</v>
      </c>
      <c r="BR106" s="324" t="str">
        <f>IFERROR(AVERAGEIFS('VISSIM Travel Time Outputs'!$G:$G,'VISSIM Travel Time Outputs'!$D:$D,$D106,'VISSIM Travel Time Outputs'!$A:$A,"AVG",'VISSIM Travel Time Outputs'!$B:$B,BR$9),"-")</f>
        <v>-</v>
      </c>
      <c r="BS106" s="324" t="str">
        <f>IFERROR(AVERAGEIFS('VISSIM Travel Time Outputs'!$G:$G,'VISSIM Travel Time Outputs'!$D:$D,$D106,'VISSIM Travel Time Outputs'!$A:$A,"AVG",'VISSIM Travel Time Outputs'!$B:$B,BS$9),"-")</f>
        <v>-</v>
      </c>
      <c r="BT106" s="324" t="str">
        <f>IFERROR(AVERAGEIFS('VISSIM Travel Time Outputs'!$G:$G,'VISSIM Travel Time Outputs'!$D:$D,$D106,'VISSIM Travel Time Outputs'!$A:$A,"AVG",'VISSIM Travel Time Outputs'!$B:$B,BT$9),"-")</f>
        <v>-</v>
      </c>
      <c r="BU106" s="324" t="str">
        <f>IFERROR(AVERAGEIFS('VISSIM Travel Time Outputs'!$G:$G,'VISSIM Travel Time Outputs'!$D:$D,$D106,'VISSIM Travel Time Outputs'!$A:$A,"AVG",'VISSIM Travel Time Outputs'!$B:$B,BU$9),"-")</f>
        <v>-</v>
      </c>
      <c r="BV106" s="324" t="str">
        <f>IFERROR(AVERAGEIFS('VISSIM Travel Time Outputs'!$G:$G,'VISSIM Travel Time Outputs'!$D:$D,$D106,'VISSIM Travel Time Outputs'!$A:$A,"AVG",'VISSIM Travel Time Outputs'!$B:$B,BV$9),"-")</f>
        <v>-</v>
      </c>
      <c r="BW106" s="324" t="str">
        <f>IFERROR(AVERAGEIFS('VISSIM Travel Time Outputs'!$G:$G,'VISSIM Travel Time Outputs'!$D:$D,$D106,'VISSIM Travel Time Outputs'!$A:$A,"AVG",'VISSIM Travel Time Outputs'!$B:$B,BW$9),"-")</f>
        <v>-</v>
      </c>
      <c r="BX106" s="324" t="str">
        <f>IFERROR(AVERAGEIFS('VISSIM Travel Time Outputs'!$G:$G,'VISSIM Travel Time Outputs'!$D:$D,$D106,'VISSIM Travel Time Outputs'!$A:$A,"AVG",'VISSIM Travel Time Outputs'!$B:$B,BX$9),"-")</f>
        <v>-</v>
      </c>
      <c r="BY106" s="324" t="str">
        <f>IFERROR(AVERAGEIFS('VISSIM Travel Time Outputs'!$G:$G,'VISSIM Travel Time Outputs'!$D:$D,$D106,'VISSIM Travel Time Outputs'!$A:$A,"AVG",'VISSIM Travel Time Outputs'!$B:$B,BY$9),"-")</f>
        <v>-</v>
      </c>
      <c r="BZ106" s="324" t="str">
        <f>IFERROR(AVERAGEIFS('VISSIM Travel Time Outputs'!$G:$G,'VISSIM Travel Time Outputs'!$D:$D,$D106,'VISSIM Travel Time Outputs'!$A:$A,"AVG",'VISSIM Travel Time Outputs'!$B:$B,BZ$9),"-")</f>
        <v>-</v>
      </c>
      <c r="CA106" s="324" t="str">
        <f>IFERROR(AVERAGEIFS('VISSIM Travel Time Outputs'!$G:$G,'VISSIM Travel Time Outputs'!$D:$D,$D106,'VISSIM Travel Time Outputs'!$A:$A,"AVG",'VISSIM Travel Time Outputs'!$B:$B,CA$9),"-")</f>
        <v>-</v>
      </c>
      <c r="CB106" s="325" t="str">
        <f>IFERROR(AVERAGEIFS('VISSIM Travel Time Outputs'!$G:$G,'VISSIM Travel Time Outputs'!$D:$D,$D106,'VISSIM Travel Time Outputs'!$A:$A,"AVG",'VISSIM Travel Time Outputs'!$B:$B,CB$9),"-")</f>
        <v>-</v>
      </c>
      <c r="CC106" s="254"/>
      <c r="CD106" s="209" t="str">
        <f t="shared" si="38"/>
        <v>--</v>
      </c>
      <c r="CE106" s="354" t="str">
        <f t="shared" si="39"/>
        <v>--</v>
      </c>
      <c r="CF106" s="325">
        <f t="shared" si="40"/>
        <v>0</v>
      </c>
      <c r="CG106" s="331"/>
      <c r="CH106" s="209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134"/>
      <c r="CX106" s="331"/>
      <c r="CY106" s="323"/>
      <c r="CZ106" s="324"/>
      <c r="DA106" s="324"/>
      <c r="DB106" s="324"/>
      <c r="DC106" s="324"/>
      <c r="DD106" s="324"/>
      <c r="DE106" s="324"/>
      <c r="DF106" s="324"/>
      <c r="DG106" s="324"/>
      <c r="DH106" s="324"/>
      <c r="DI106" s="324"/>
      <c r="DJ106" s="324"/>
      <c r="DK106" s="324"/>
      <c r="DL106" s="324"/>
      <c r="DM106" s="324"/>
      <c r="DN106" s="325"/>
      <c r="DO106" s="331"/>
      <c r="DP106" s="209" t="str">
        <f t="shared" si="41"/>
        <v>--</v>
      </c>
      <c r="DQ106" s="354" t="str">
        <f t="shared" si="42"/>
        <v>--</v>
      </c>
      <c r="DR106" s="325">
        <f t="shared" si="43"/>
        <v>0</v>
      </c>
      <c r="DS106" s="255"/>
      <c r="DT106" s="209" t="str">
        <f>IFERROR(TIME(0,0,AVERAGEIFS('VISSIM Travel Time Outputs'!$K:$K,'VISSIM Travel Time Outputs'!$D:$D,$D106,'VISSIM Travel Time Outputs'!$A:$A,"AVG",'VISSIM Travel Time Outputs'!$B:$B,DT$9)),"-")</f>
        <v>-</v>
      </c>
      <c r="DU106" s="34" t="str">
        <f>IFERROR(TIME(0,0,AVERAGEIFS('VISSIM Travel Time Outputs'!$K:$K,'VISSIM Travel Time Outputs'!$D:$D,$D106,'VISSIM Travel Time Outputs'!$A:$A,"AVG",'VISSIM Travel Time Outputs'!$B:$B,DU$9)),"-")</f>
        <v>-</v>
      </c>
      <c r="DV106" s="34" t="str">
        <f>IFERROR(TIME(0,0,AVERAGEIFS('VISSIM Travel Time Outputs'!$K:$K,'VISSIM Travel Time Outputs'!$D:$D,$D106,'VISSIM Travel Time Outputs'!$A:$A,"AVG",'VISSIM Travel Time Outputs'!$B:$B,DV$9)),"-")</f>
        <v>-</v>
      </c>
      <c r="DW106" s="34" t="str">
        <f>IFERROR(TIME(0,0,AVERAGEIFS('VISSIM Travel Time Outputs'!$K:$K,'VISSIM Travel Time Outputs'!$D:$D,$D106,'VISSIM Travel Time Outputs'!$A:$A,"AVG",'VISSIM Travel Time Outputs'!$B:$B,DW$9)),"-")</f>
        <v>-</v>
      </c>
      <c r="DX106" s="34" t="str">
        <f>IFERROR(TIME(0,0,AVERAGEIFS('VISSIM Travel Time Outputs'!$K:$K,'VISSIM Travel Time Outputs'!$D:$D,$D106,'VISSIM Travel Time Outputs'!$A:$A,"AVG",'VISSIM Travel Time Outputs'!$B:$B,DX$9)),"-")</f>
        <v>-</v>
      </c>
      <c r="DY106" s="34" t="str">
        <f>IFERROR(TIME(0,0,AVERAGEIFS('VISSIM Travel Time Outputs'!$K:$K,'VISSIM Travel Time Outputs'!$D:$D,$D106,'VISSIM Travel Time Outputs'!$A:$A,"AVG",'VISSIM Travel Time Outputs'!$B:$B,DY$9)),"-")</f>
        <v>-</v>
      </c>
      <c r="DZ106" s="34" t="str">
        <f>IFERROR(TIME(0,0,AVERAGEIFS('VISSIM Travel Time Outputs'!$K:$K,'VISSIM Travel Time Outputs'!$D:$D,$D106,'VISSIM Travel Time Outputs'!$A:$A,"AVG",'VISSIM Travel Time Outputs'!$B:$B,DZ$9)),"-")</f>
        <v>-</v>
      </c>
      <c r="EA106" s="34" t="str">
        <f>IFERROR(TIME(0,0,AVERAGEIFS('VISSIM Travel Time Outputs'!$K:$K,'VISSIM Travel Time Outputs'!$D:$D,$D106,'VISSIM Travel Time Outputs'!$A:$A,"AVG",'VISSIM Travel Time Outputs'!$B:$B,EA$9)),"-")</f>
        <v>-</v>
      </c>
      <c r="EB106" s="34" t="str">
        <f>IFERROR(TIME(0,0,AVERAGEIFS('VISSIM Travel Time Outputs'!$K:$K,'VISSIM Travel Time Outputs'!$D:$D,$D106,'VISSIM Travel Time Outputs'!$A:$A,"AVG",'VISSIM Travel Time Outputs'!$B:$B,EB$9)),"-")</f>
        <v>-</v>
      </c>
      <c r="EC106" s="34" t="str">
        <f>IFERROR(TIME(0,0,AVERAGEIFS('VISSIM Travel Time Outputs'!$K:$K,'VISSIM Travel Time Outputs'!$D:$D,$D106,'VISSIM Travel Time Outputs'!$A:$A,"AVG",'VISSIM Travel Time Outputs'!$B:$B,EC$9)),"-")</f>
        <v>-</v>
      </c>
      <c r="ED106" s="34" t="str">
        <f>IFERROR(TIME(0,0,AVERAGEIFS('VISSIM Travel Time Outputs'!$K:$K,'VISSIM Travel Time Outputs'!$D:$D,$D106,'VISSIM Travel Time Outputs'!$A:$A,"AVG",'VISSIM Travel Time Outputs'!$B:$B,ED$9)),"-")</f>
        <v>-</v>
      </c>
      <c r="EE106" s="34" t="str">
        <f>IFERROR(TIME(0,0,AVERAGEIFS('VISSIM Travel Time Outputs'!$K:$K,'VISSIM Travel Time Outputs'!$D:$D,$D106,'VISSIM Travel Time Outputs'!$A:$A,"AVG",'VISSIM Travel Time Outputs'!$B:$B,EE$9)),"-")</f>
        <v>-</v>
      </c>
      <c r="EF106" s="34" t="str">
        <f>IFERROR(TIME(0,0,AVERAGEIFS('VISSIM Travel Time Outputs'!$K:$K,'VISSIM Travel Time Outputs'!$D:$D,$D106,'VISSIM Travel Time Outputs'!$A:$A,"AVG",'VISSIM Travel Time Outputs'!$B:$B,EF$9)),"-")</f>
        <v>-</v>
      </c>
      <c r="EG106" s="34" t="str">
        <f>IFERROR(TIME(0,0,AVERAGEIFS('VISSIM Travel Time Outputs'!$K:$K,'VISSIM Travel Time Outputs'!$D:$D,$D106,'VISSIM Travel Time Outputs'!$A:$A,"AVG",'VISSIM Travel Time Outputs'!$B:$B,EG$9)),"-")</f>
        <v>-</v>
      </c>
      <c r="EH106" s="34" t="str">
        <f>IFERROR(TIME(0,0,AVERAGEIFS('VISSIM Travel Time Outputs'!$K:$K,'VISSIM Travel Time Outputs'!$D:$D,$D106,'VISSIM Travel Time Outputs'!$A:$A,"AVG",'VISSIM Travel Time Outputs'!$B:$B,EH$9)),"-")</f>
        <v>-</v>
      </c>
      <c r="EI106" s="134" t="str">
        <f>IFERROR(TIME(0,0,AVERAGEIFS('VISSIM Travel Time Outputs'!$K:$K,'VISSIM Travel Time Outputs'!$D:$D,$D106,'VISSIM Travel Time Outputs'!$A:$A,"AVG",'VISSIM Travel Time Outputs'!$B:$B,EI$9)),"-")</f>
        <v>-</v>
      </c>
      <c r="EJ106" s="126"/>
      <c r="EK106" s="323" t="str">
        <f>IFERROR(AVERAGEIFS('VISSIM Travel Time Outputs'!$H:$H,'VISSIM Travel Time Outputs'!$D:$D,$D106,'VISSIM Travel Time Outputs'!$A:$A,"AVG",'VISSIM Travel Time Outputs'!$B:$B,EK$9),"-")</f>
        <v>-</v>
      </c>
      <c r="EL106" s="324" t="str">
        <f>IFERROR(AVERAGEIFS('VISSIM Travel Time Outputs'!$H:$H,'VISSIM Travel Time Outputs'!$D:$D,$D106,'VISSIM Travel Time Outputs'!$A:$A,"AVG",'VISSIM Travel Time Outputs'!$B:$B,EL$9),"-")</f>
        <v>-</v>
      </c>
      <c r="EM106" s="324" t="str">
        <f>IFERROR(AVERAGEIFS('VISSIM Travel Time Outputs'!$H:$H,'VISSIM Travel Time Outputs'!$D:$D,$D106,'VISSIM Travel Time Outputs'!$A:$A,"AVG",'VISSIM Travel Time Outputs'!$B:$B,EM$9),"-")</f>
        <v>-</v>
      </c>
      <c r="EN106" s="324" t="str">
        <f>IFERROR(AVERAGEIFS('VISSIM Travel Time Outputs'!$H:$H,'VISSIM Travel Time Outputs'!$D:$D,$D106,'VISSIM Travel Time Outputs'!$A:$A,"AVG",'VISSIM Travel Time Outputs'!$B:$B,EN$9),"-")</f>
        <v>-</v>
      </c>
      <c r="EO106" s="324" t="str">
        <f>IFERROR(AVERAGEIFS('VISSIM Travel Time Outputs'!$H:$H,'VISSIM Travel Time Outputs'!$D:$D,$D106,'VISSIM Travel Time Outputs'!$A:$A,"AVG",'VISSIM Travel Time Outputs'!$B:$B,EO$9),"-")</f>
        <v>-</v>
      </c>
      <c r="EP106" s="324" t="str">
        <f>IFERROR(AVERAGEIFS('VISSIM Travel Time Outputs'!$H:$H,'VISSIM Travel Time Outputs'!$D:$D,$D106,'VISSIM Travel Time Outputs'!$A:$A,"AVG",'VISSIM Travel Time Outputs'!$B:$B,EP$9),"-")</f>
        <v>-</v>
      </c>
      <c r="EQ106" s="324" t="str">
        <f>IFERROR(AVERAGEIFS('VISSIM Travel Time Outputs'!$H:$H,'VISSIM Travel Time Outputs'!$D:$D,$D106,'VISSIM Travel Time Outputs'!$A:$A,"AVG",'VISSIM Travel Time Outputs'!$B:$B,EQ$9),"-")</f>
        <v>-</v>
      </c>
      <c r="ER106" s="324" t="str">
        <f>IFERROR(AVERAGEIFS('VISSIM Travel Time Outputs'!$H:$H,'VISSIM Travel Time Outputs'!$D:$D,$D106,'VISSIM Travel Time Outputs'!$A:$A,"AVG",'VISSIM Travel Time Outputs'!$B:$B,ER$9),"-")</f>
        <v>-</v>
      </c>
      <c r="ES106" s="324" t="str">
        <f>IFERROR(AVERAGEIFS('VISSIM Travel Time Outputs'!$H:$H,'VISSIM Travel Time Outputs'!$D:$D,$D106,'VISSIM Travel Time Outputs'!$A:$A,"AVG",'VISSIM Travel Time Outputs'!$B:$B,ES$9),"-")</f>
        <v>-</v>
      </c>
      <c r="ET106" s="324" t="str">
        <f>IFERROR(AVERAGEIFS('VISSIM Travel Time Outputs'!$H:$H,'VISSIM Travel Time Outputs'!$D:$D,$D106,'VISSIM Travel Time Outputs'!$A:$A,"AVG",'VISSIM Travel Time Outputs'!$B:$B,ET$9),"-")</f>
        <v>-</v>
      </c>
      <c r="EU106" s="324" t="str">
        <f>IFERROR(AVERAGEIFS('VISSIM Travel Time Outputs'!$H:$H,'VISSIM Travel Time Outputs'!$D:$D,$D106,'VISSIM Travel Time Outputs'!$A:$A,"AVG",'VISSIM Travel Time Outputs'!$B:$B,EU$9),"-")</f>
        <v>-</v>
      </c>
      <c r="EV106" s="324" t="str">
        <f>IFERROR(AVERAGEIFS('VISSIM Travel Time Outputs'!$H:$H,'VISSIM Travel Time Outputs'!$D:$D,$D106,'VISSIM Travel Time Outputs'!$A:$A,"AVG",'VISSIM Travel Time Outputs'!$B:$B,EV$9),"-")</f>
        <v>-</v>
      </c>
      <c r="EW106" s="324" t="str">
        <f>IFERROR(AVERAGEIFS('VISSIM Travel Time Outputs'!$H:$H,'VISSIM Travel Time Outputs'!$D:$D,$D106,'VISSIM Travel Time Outputs'!$A:$A,"AVG",'VISSIM Travel Time Outputs'!$B:$B,EW$9),"-")</f>
        <v>-</v>
      </c>
      <c r="EX106" s="324" t="str">
        <f>IFERROR(AVERAGEIFS('VISSIM Travel Time Outputs'!$H:$H,'VISSIM Travel Time Outputs'!$D:$D,$D106,'VISSIM Travel Time Outputs'!$A:$A,"AVG",'VISSIM Travel Time Outputs'!$B:$B,EX$9),"-")</f>
        <v>-</v>
      </c>
      <c r="EY106" s="324" t="str">
        <f>IFERROR(AVERAGEIFS('VISSIM Travel Time Outputs'!$H:$H,'VISSIM Travel Time Outputs'!$D:$D,$D106,'VISSIM Travel Time Outputs'!$A:$A,"AVG",'VISSIM Travel Time Outputs'!$B:$B,EY$9),"-")</f>
        <v>-</v>
      </c>
      <c r="EZ106" s="325" t="str">
        <f>IFERROR(AVERAGEIFS('VISSIM Travel Time Outputs'!$H:$H,'VISSIM Travel Time Outputs'!$D:$D,$D106,'VISSIM Travel Time Outputs'!$A:$A,"AVG",'VISSIM Travel Time Outputs'!$B:$B,EZ$9),"-")</f>
        <v>-</v>
      </c>
      <c r="FA106" s="254"/>
      <c r="FB106" s="209" t="str">
        <f t="shared" si="44"/>
        <v>--</v>
      </c>
      <c r="FC106" s="354" t="str">
        <f t="shared" si="45"/>
        <v>--</v>
      </c>
      <c r="FD106" s="325">
        <f t="shared" si="46"/>
        <v>0</v>
      </c>
      <c r="FE106" s="331"/>
      <c r="FF106" s="209" t="str">
        <f>IFERROR(GETPIVOTDATA("Average of TRAVTM(40)",#REF!,"TIMEINT",FF$9,"VEHICLETRAVELTIMEMEASUREMENT",$D106)/3600/24,"--")</f>
        <v>--</v>
      </c>
      <c r="FG106" s="34" t="str">
        <f>IFERROR(GETPIVOTDATA("Average of TRAVTM(40)",#REF!,"TIMEINT",FG$9,"VEHICLETRAVELTIMEMEASUREMENT",$D106)/3600/24,"--")</f>
        <v>--</v>
      </c>
      <c r="FH106" s="34" t="str">
        <f>IFERROR(GETPIVOTDATA("Average of TRAVTM(40)",#REF!,"TIMEINT",FH$9,"VEHICLETRAVELTIMEMEASUREMENT",$D106)/3600/24,"--")</f>
        <v>--</v>
      </c>
      <c r="FI106" s="34" t="str">
        <f>IFERROR(GETPIVOTDATA("Average of TRAVTM(40)",#REF!,"TIMEINT",FI$9,"VEHICLETRAVELTIMEMEASUREMENT",$D106)/3600/24,"--")</f>
        <v>--</v>
      </c>
      <c r="FJ106" s="34" t="str">
        <f>IFERROR(GETPIVOTDATA("Average of TRAVTM(40)",#REF!,"TIMEINT",FJ$9,"VEHICLETRAVELTIMEMEASUREMENT",$D106)/3600/24,"--")</f>
        <v>--</v>
      </c>
      <c r="FK106" s="34" t="str">
        <f>IFERROR(GETPIVOTDATA("Average of TRAVTM(40)",#REF!,"TIMEINT",FK$9,"VEHICLETRAVELTIMEMEASUREMENT",$D106)/3600/24,"--")</f>
        <v>--</v>
      </c>
      <c r="FL106" s="34" t="str">
        <f>IFERROR(GETPIVOTDATA("Average of TRAVTM(40)",#REF!,"TIMEINT",FL$9,"VEHICLETRAVELTIMEMEASUREMENT",$D106)/3600/24,"--")</f>
        <v>--</v>
      </c>
      <c r="FM106" s="34" t="str">
        <f>IFERROR(GETPIVOTDATA("Average of TRAVTM(40)",#REF!,"TIMEINT",FM$9,"VEHICLETRAVELTIMEMEASUREMENT",$D106)/3600/24,"--")</f>
        <v>--</v>
      </c>
      <c r="FN106" s="34" t="str">
        <f>IFERROR(GETPIVOTDATA("Average of TRAVTM(40)",#REF!,"TIMEINT",FN$9,"VEHICLETRAVELTIMEMEASUREMENT",$D106)/3600/24,"--")</f>
        <v>--</v>
      </c>
      <c r="FO106" s="34" t="str">
        <f>IFERROR(GETPIVOTDATA("Average of TRAVTM(40)",#REF!,"TIMEINT",FO$9,"VEHICLETRAVELTIMEMEASUREMENT",$D106)/3600/24,"--")</f>
        <v>--</v>
      </c>
      <c r="FP106" s="34" t="str">
        <f>IFERROR(GETPIVOTDATA("Average of TRAVTM(40)",#REF!,"TIMEINT",FP$9,"VEHICLETRAVELTIMEMEASUREMENT",$D106)/3600/24,"--")</f>
        <v>--</v>
      </c>
      <c r="FQ106" s="34" t="str">
        <f>IFERROR(GETPIVOTDATA("Average of TRAVTM(40)",#REF!,"TIMEINT",FQ$9,"VEHICLETRAVELTIMEMEASUREMENT",$D106)/3600/24,"--")</f>
        <v>--</v>
      </c>
      <c r="FR106" s="34" t="str">
        <f>IFERROR(GETPIVOTDATA("Average of TRAVTM(40)",#REF!,"TIMEINT",FR$9,"VEHICLETRAVELTIMEMEASUREMENT",$D106)/3600/24,"--")</f>
        <v>--</v>
      </c>
      <c r="FS106" s="34" t="str">
        <f>IFERROR(GETPIVOTDATA("Average of TRAVTM(40)",#REF!,"TIMEINT",FS$9,"VEHICLETRAVELTIMEMEASUREMENT",$D106)/3600/24,"--")</f>
        <v>--</v>
      </c>
      <c r="FT106" s="34" t="str">
        <f>IFERROR(GETPIVOTDATA("Average of TRAVTM(40)",#REF!,"TIMEINT",FT$9,"VEHICLETRAVELTIMEMEASUREMENT",$D106)/3600/24,"--")</f>
        <v>--</v>
      </c>
      <c r="FU106" s="134" t="str">
        <f>IFERROR(GETPIVOTDATA("Average of TRAVTM(40)",#REF!,"TIMEINT",FU$9,"VEHICLETRAVELTIMEMEASUREMENT",$D106)/3600/24,"--")</f>
        <v>--</v>
      </c>
      <c r="FV106" s="331"/>
      <c r="FW106" s="323" t="str">
        <f>IFERROR(GETPIVOTDATA("Average of VEHS(40)",#REF!,"TIMEINT",FW$9,"VEHICLETRAVELTIMEMEASUREMENT",$D106),"--")</f>
        <v>--</v>
      </c>
      <c r="FX106" s="324" t="str">
        <f>IFERROR(GETPIVOTDATA("Average of VEHS(40)",#REF!,"TIMEINT",FX$9,"VEHICLETRAVELTIMEMEASUREMENT",$D106),"--")</f>
        <v>--</v>
      </c>
      <c r="FY106" s="324" t="str">
        <f>IFERROR(GETPIVOTDATA("Average of VEHS(40)",#REF!,"TIMEINT",FY$9,"VEHICLETRAVELTIMEMEASUREMENT",$D106),"--")</f>
        <v>--</v>
      </c>
      <c r="FZ106" s="324" t="str">
        <f>IFERROR(GETPIVOTDATA("Average of VEHS(40)",#REF!,"TIMEINT",FZ$9,"VEHICLETRAVELTIMEMEASUREMENT",$D106),"--")</f>
        <v>--</v>
      </c>
      <c r="GA106" s="324" t="str">
        <f>IFERROR(GETPIVOTDATA("Average of VEHS(40)",#REF!,"TIMEINT",GA$9,"VEHICLETRAVELTIMEMEASUREMENT",$D106),"--")</f>
        <v>--</v>
      </c>
      <c r="GB106" s="324" t="str">
        <f>IFERROR(GETPIVOTDATA("Average of VEHS(40)",#REF!,"TIMEINT",GB$9,"VEHICLETRAVELTIMEMEASUREMENT",$D106),"--")</f>
        <v>--</v>
      </c>
      <c r="GC106" s="324" t="str">
        <f>IFERROR(GETPIVOTDATA("Average of VEHS(40)",#REF!,"TIMEINT",GC$9,"VEHICLETRAVELTIMEMEASUREMENT",$D106),"--")</f>
        <v>--</v>
      </c>
      <c r="GD106" s="324" t="str">
        <f>IFERROR(GETPIVOTDATA("Average of VEHS(40)",#REF!,"TIMEINT",GD$9,"VEHICLETRAVELTIMEMEASUREMENT",$D106),"--")</f>
        <v>--</v>
      </c>
      <c r="GE106" s="324" t="str">
        <f>IFERROR(GETPIVOTDATA("Average of VEHS(40)",#REF!,"TIMEINT",GE$9,"VEHICLETRAVELTIMEMEASUREMENT",$D106),"--")</f>
        <v>--</v>
      </c>
      <c r="GF106" s="324" t="str">
        <f>IFERROR(GETPIVOTDATA("Average of VEHS(40)",#REF!,"TIMEINT",GF$9,"VEHICLETRAVELTIMEMEASUREMENT",$D106),"--")</f>
        <v>--</v>
      </c>
      <c r="GG106" s="324" t="str">
        <f>IFERROR(GETPIVOTDATA("Average of VEHS(40)",#REF!,"TIMEINT",GG$9,"VEHICLETRAVELTIMEMEASUREMENT",$D106),"--")</f>
        <v>--</v>
      </c>
      <c r="GH106" s="324" t="str">
        <f>IFERROR(GETPIVOTDATA("Average of VEHS(40)",#REF!,"TIMEINT",GH$9,"VEHICLETRAVELTIMEMEASUREMENT",$D106),"--")</f>
        <v>--</v>
      </c>
      <c r="GI106" s="324" t="str">
        <f>IFERROR(GETPIVOTDATA("Average of VEHS(40)",#REF!,"TIMEINT",GI$9,"VEHICLETRAVELTIMEMEASUREMENT",$D106),"--")</f>
        <v>--</v>
      </c>
      <c r="GJ106" s="324" t="str">
        <f>IFERROR(GETPIVOTDATA("Average of VEHS(40)",#REF!,"TIMEINT",GJ$9,"VEHICLETRAVELTIMEMEASUREMENT",$D106),"--")</f>
        <v>--</v>
      </c>
      <c r="GK106" s="324" t="str">
        <f>IFERROR(GETPIVOTDATA("Average of VEHS(40)",#REF!,"TIMEINT",GK$9,"VEHICLETRAVELTIMEMEASUREMENT",$D106),"--")</f>
        <v>--</v>
      </c>
      <c r="GL106" s="325" t="str">
        <f>IFERROR(GETPIVOTDATA("Average of VEHS(40)",#REF!,"TIMEINT",GL$9,"VEHICLETRAVELTIMEMEASUREMENT",$D106),"--")</f>
        <v>--</v>
      </c>
      <c r="GM106" s="331"/>
      <c r="GN106" s="209" t="str">
        <f t="shared" si="47"/>
        <v>--</v>
      </c>
      <c r="GO106" s="354" t="str">
        <f t="shared" si="48"/>
        <v>--</v>
      </c>
      <c r="GP106" s="325">
        <f t="shared" si="49"/>
        <v>0</v>
      </c>
      <c r="GQ106" s="331"/>
      <c r="GR106" s="209" t="str">
        <f>IFERROR(GETPIVOTDATA("Average of TRAVTM(60)",#REF!,"TIMEINT",GR$9,"VEHICLETRAVELTIMEMEASUREMENT",$D106)/3600/24,"--")</f>
        <v>--</v>
      </c>
      <c r="GS106" s="34" t="str">
        <f>IFERROR(GETPIVOTDATA("Average of TRAVTM(60)",#REF!,"TIMEINT",GS$9,"VEHICLETRAVELTIMEMEASUREMENT",$D106)/3600/24,"--")</f>
        <v>--</v>
      </c>
      <c r="GT106" s="34" t="str">
        <f>IFERROR(GETPIVOTDATA("Average of TRAVTM(60)",#REF!,"TIMEINT",GT$9,"VEHICLETRAVELTIMEMEASUREMENT",$D106)/3600/24,"--")</f>
        <v>--</v>
      </c>
      <c r="GU106" s="34" t="str">
        <f>IFERROR(GETPIVOTDATA("Average of TRAVTM(60)",#REF!,"TIMEINT",GU$9,"VEHICLETRAVELTIMEMEASUREMENT",$D106)/3600/24,"--")</f>
        <v>--</v>
      </c>
      <c r="GV106" s="34" t="str">
        <f>IFERROR(GETPIVOTDATA("Average of TRAVTM(60)",#REF!,"TIMEINT",GV$9,"VEHICLETRAVELTIMEMEASUREMENT",$D106)/3600/24,"--")</f>
        <v>--</v>
      </c>
      <c r="GW106" s="34" t="str">
        <f>IFERROR(GETPIVOTDATA("Average of TRAVTM(60)",#REF!,"TIMEINT",GW$9,"VEHICLETRAVELTIMEMEASUREMENT",$D106)/3600/24,"--")</f>
        <v>--</v>
      </c>
      <c r="GX106" s="34" t="str">
        <f>IFERROR(GETPIVOTDATA("Average of TRAVTM(60)",#REF!,"TIMEINT",GX$9,"VEHICLETRAVELTIMEMEASUREMENT",$D106)/3600/24,"--")</f>
        <v>--</v>
      </c>
      <c r="GY106" s="34" t="str">
        <f>IFERROR(GETPIVOTDATA("Average of TRAVTM(60)",#REF!,"TIMEINT",GY$9,"VEHICLETRAVELTIMEMEASUREMENT",$D106)/3600/24,"--")</f>
        <v>--</v>
      </c>
      <c r="GZ106" s="34" t="str">
        <f>IFERROR(GETPIVOTDATA("Average of TRAVTM(60)",#REF!,"TIMEINT",GZ$9,"VEHICLETRAVELTIMEMEASUREMENT",$D106)/3600/24,"--")</f>
        <v>--</v>
      </c>
      <c r="HA106" s="34" t="str">
        <f>IFERROR(GETPIVOTDATA("Average of TRAVTM(60)",#REF!,"TIMEINT",HA$9,"VEHICLETRAVELTIMEMEASUREMENT",$D106)/3600/24,"--")</f>
        <v>--</v>
      </c>
      <c r="HB106" s="34" t="str">
        <f>IFERROR(GETPIVOTDATA("Average of TRAVTM(60)",#REF!,"TIMEINT",HB$9,"VEHICLETRAVELTIMEMEASUREMENT",$D106)/3600/24,"--")</f>
        <v>--</v>
      </c>
      <c r="HC106" s="34" t="str">
        <f>IFERROR(GETPIVOTDATA("Average of TRAVTM(60)",#REF!,"TIMEINT",HC$9,"VEHICLETRAVELTIMEMEASUREMENT",$D106)/3600/24,"--")</f>
        <v>--</v>
      </c>
      <c r="HD106" s="34" t="str">
        <f>IFERROR(GETPIVOTDATA("Average of TRAVTM(60)",#REF!,"TIMEINT",HD$9,"VEHICLETRAVELTIMEMEASUREMENT",$D106)/3600/24,"--")</f>
        <v>--</v>
      </c>
      <c r="HE106" s="34" t="str">
        <f>IFERROR(GETPIVOTDATA("Average of TRAVTM(60)",#REF!,"TIMEINT",HE$9,"VEHICLETRAVELTIMEMEASUREMENT",$D106)/3600/24,"--")</f>
        <v>--</v>
      </c>
      <c r="HF106" s="34" t="str">
        <f>IFERROR(GETPIVOTDATA("Average of TRAVTM(60)",#REF!,"TIMEINT",HF$9,"VEHICLETRAVELTIMEMEASUREMENT",$D106)/3600/24,"--")</f>
        <v>--</v>
      </c>
      <c r="HG106" s="134" t="str">
        <f>IFERROR(GETPIVOTDATA("Average of TRAVTM(60)",#REF!,"TIMEINT",HG$9,"VEHICLETRAVELTIMEMEASUREMENT",$D106)/3600/24,"--")</f>
        <v>--</v>
      </c>
      <c r="HH106" s="331"/>
      <c r="HI106" s="323" t="str">
        <f>IFERROR(GETPIVOTDATA("Average of VEHS(60)",#REF!,"TIMEINT",HI$9,"VEHICLETRAVELTIMEMEASUREMENT",$D106),"--")</f>
        <v>--</v>
      </c>
      <c r="HJ106" s="324" t="str">
        <f>IFERROR(GETPIVOTDATA("Average of VEHS(60)",#REF!,"TIMEINT",HJ$9,"VEHICLETRAVELTIMEMEASUREMENT",$D106),"--")</f>
        <v>--</v>
      </c>
      <c r="HK106" s="324" t="str">
        <f>IFERROR(GETPIVOTDATA("Average of VEHS(60)",#REF!,"TIMEINT",HK$9,"VEHICLETRAVELTIMEMEASUREMENT",$D106),"--")</f>
        <v>--</v>
      </c>
      <c r="HL106" s="324" t="str">
        <f>IFERROR(GETPIVOTDATA("Average of VEHS(60)",#REF!,"TIMEINT",HL$9,"VEHICLETRAVELTIMEMEASUREMENT",$D106),"--")</f>
        <v>--</v>
      </c>
      <c r="HM106" s="324" t="str">
        <f>IFERROR(GETPIVOTDATA("Average of VEHS(60)",#REF!,"TIMEINT",HM$9,"VEHICLETRAVELTIMEMEASUREMENT",$D106),"--")</f>
        <v>--</v>
      </c>
      <c r="HN106" s="324" t="str">
        <f>IFERROR(GETPIVOTDATA("Average of VEHS(60)",#REF!,"TIMEINT",HN$9,"VEHICLETRAVELTIMEMEASUREMENT",$D106),"--")</f>
        <v>--</v>
      </c>
      <c r="HO106" s="324" t="str">
        <f>IFERROR(GETPIVOTDATA("Average of VEHS(60)",#REF!,"TIMEINT",HO$9,"VEHICLETRAVELTIMEMEASUREMENT",$D106),"--")</f>
        <v>--</v>
      </c>
      <c r="HP106" s="324" t="str">
        <f>IFERROR(GETPIVOTDATA("Average of VEHS(60)",#REF!,"TIMEINT",HP$9,"VEHICLETRAVELTIMEMEASUREMENT",$D106),"--")</f>
        <v>--</v>
      </c>
      <c r="HQ106" s="324" t="str">
        <f>IFERROR(GETPIVOTDATA("Average of VEHS(60)",#REF!,"TIMEINT",HQ$9,"VEHICLETRAVELTIMEMEASUREMENT",$D106),"--")</f>
        <v>--</v>
      </c>
      <c r="HR106" s="324" t="str">
        <f>IFERROR(GETPIVOTDATA("Average of VEHS(60)",#REF!,"TIMEINT",HR$9,"VEHICLETRAVELTIMEMEASUREMENT",$D106),"--")</f>
        <v>--</v>
      </c>
      <c r="HS106" s="324" t="str">
        <f>IFERROR(GETPIVOTDATA("Average of VEHS(60)",#REF!,"TIMEINT",HS$9,"VEHICLETRAVELTIMEMEASUREMENT",$D106),"--")</f>
        <v>--</v>
      </c>
      <c r="HT106" s="324" t="str">
        <f>IFERROR(GETPIVOTDATA("Average of VEHS(60)",#REF!,"TIMEINT",HT$9,"VEHICLETRAVELTIMEMEASUREMENT",$D106),"--")</f>
        <v>--</v>
      </c>
      <c r="HU106" s="324" t="str">
        <f>IFERROR(GETPIVOTDATA("Average of VEHS(60)",#REF!,"TIMEINT",HU$9,"VEHICLETRAVELTIMEMEASUREMENT",$D106),"--")</f>
        <v>--</v>
      </c>
      <c r="HV106" s="324" t="str">
        <f>IFERROR(GETPIVOTDATA("Average of VEHS(60)",#REF!,"TIMEINT",HV$9,"VEHICLETRAVELTIMEMEASUREMENT",$D106),"--")</f>
        <v>--</v>
      </c>
      <c r="HW106" s="324" t="str">
        <f>IFERROR(GETPIVOTDATA("Average of VEHS(60)",#REF!,"TIMEINT",HW$9,"VEHICLETRAVELTIMEMEASUREMENT",$D106),"--")</f>
        <v>--</v>
      </c>
      <c r="HX106" s="325" t="str">
        <f>IFERROR(GETPIVOTDATA("Average of VEHS(60)",#REF!,"TIMEINT",HX$9,"VEHICLETRAVELTIMEMEASUREMENT",$D106),"--")</f>
        <v>--</v>
      </c>
      <c r="HY106" s="331"/>
      <c r="HZ106" s="209" t="str">
        <f t="shared" si="50"/>
        <v>--</v>
      </c>
      <c r="IA106" s="354" t="str">
        <f t="shared" si="51"/>
        <v>--</v>
      </c>
      <c r="IB106" s="325">
        <f t="shared" si="52"/>
        <v>0</v>
      </c>
      <c r="IC106" s="638"/>
      <c r="ID106" s="323" t="str">
        <f>IFERROR(AVERAGEIFS('VISSIM Travel Time Outputs'!#REF!,'VISSIM Travel Time Outputs'!#REF!,$D106,'VISSIM Travel Time Outputs'!#REF!,"AVG",'VISSIM Travel Time Outputs'!#REF!,ID$9),"-")</f>
        <v>-</v>
      </c>
      <c r="IE106" s="324" t="str">
        <f>IFERROR(AVERAGEIFS('VISSIM Travel Time Outputs'!#REF!,'VISSIM Travel Time Outputs'!#REF!,$D106,'VISSIM Travel Time Outputs'!#REF!,"AVG",'VISSIM Travel Time Outputs'!#REF!,IE$9),"-")</f>
        <v>-</v>
      </c>
      <c r="IF106" s="324" t="str">
        <f>IFERROR(AVERAGEIFS('VISSIM Travel Time Outputs'!#REF!,'VISSIM Travel Time Outputs'!#REF!,$D106,'VISSIM Travel Time Outputs'!#REF!,"AVG",'VISSIM Travel Time Outputs'!#REF!,IF$9),"-")</f>
        <v>-</v>
      </c>
      <c r="IG106" s="324" t="str">
        <f>IFERROR(AVERAGEIFS('VISSIM Travel Time Outputs'!#REF!,'VISSIM Travel Time Outputs'!#REF!,$D106,'VISSIM Travel Time Outputs'!#REF!,"AVG",'VISSIM Travel Time Outputs'!#REF!,IG$9),"-")</f>
        <v>-</v>
      </c>
      <c r="IH106" s="324" t="str">
        <f>IFERROR(AVERAGEIFS('VISSIM Travel Time Outputs'!#REF!,'VISSIM Travel Time Outputs'!#REF!,$D106,'VISSIM Travel Time Outputs'!#REF!,"AVG",'VISSIM Travel Time Outputs'!#REF!,IH$9),"-")</f>
        <v>-</v>
      </c>
      <c r="II106" s="324" t="str">
        <f>IFERROR(AVERAGEIFS('VISSIM Travel Time Outputs'!#REF!,'VISSIM Travel Time Outputs'!#REF!,$D106,'VISSIM Travel Time Outputs'!#REF!,"AVG",'VISSIM Travel Time Outputs'!#REF!,II$9),"-")</f>
        <v>-</v>
      </c>
      <c r="IJ106" s="324" t="str">
        <f>IFERROR(AVERAGEIFS('VISSIM Travel Time Outputs'!#REF!,'VISSIM Travel Time Outputs'!#REF!,$D106,'VISSIM Travel Time Outputs'!#REF!,"AVG",'VISSIM Travel Time Outputs'!#REF!,IJ$9),"-")</f>
        <v>-</v>
      </c>
      <c r="IK106" s="324" t="str">
        <f>IFERROR(AVERAGEIFS('VISSIM Travel Time Outputs'!#REF!,'VISSIM Travel Time Outputs'!#REF!,$D106,'VISSIM Travel Time Outputs'!#REF!,"AVG",'VISSIM Travel Time Outputs'!#REF!,IK$9),"-")</f>
        <v>-</v>
      </c>
      <c r="IL106" s="324" t="str">
        <f>IFERROR(AVERAGEIFS('VISSIM Travel Time Outputs'!#REF!,'VISSIM Travel Time Outputs'!#REF!,$D106,'VISSIM Travel Time Outputs'!#REF!,"AVG",'VISSIM Travel Time Outputs'!#REF!,IL$9),"-")</f>
        <v>-</v>
      </c>
      <c r="IM106" s="324" t="str">
        <f>IFERROR(AVERAGEIFS('VISSIM Travel Time Outputs'!#REF!,'VISSIM Travel Time Outputs'!#REF!,$D106,'VISSIM Travel Time Outputs'!#REF!,"AVG",'VISSIM Travel Time Outputs'!#REF!,IM$9),"-")</f>
        <v>-</v>
      </c>
      <c r="IN106" s="324" t="str">
        <f>IFERROR(AVERAGEIFS('VISSIM Travel Time Outputs'!#REF!,'VISSIM Travel Time Outputs'!#REF!,$D106,'VISSIM Travel Time Outputs'!#REF!,"AVG",'VISSIM Travel Time Outputs'!#REF!,IN$9),"-")</f>
        <v>-</v>
      </c>
      <c r="IO106" s="324" t="str">
        <f>IFERROR(AVERAGEIFS('VISSIM Travel Time Outputs'!#REF!,'VISSIM Travel Time Outputs'!#REF!,$D106,'VISSIM Travel Time Outputs'!#REF!,"AVG",'VISSIM Travel Time Outputs'!#REF!,IO$9),"-")</f>
        <v>-</v>
      </c>
      <c r="IP106" s="324" t="str">
        <f>IFERROR(AVERAGEIFS('VISSIM Travel Time Outputs'!#REF!,'VISSIM Travel Time Outputs'!#REF!,$D106,'VISSIM Travel Time Outputs'!#REF!,"AVG",'VISSIM Travel Time Outputs'!#REF!,IP$9),"-")</f>
        <v>-</v>
      </c>
      <c r="IQ106" s="324" t="str">
        <f>IFERROR(AVERAGEIFS('VISSIM Travel Time Outputs'!#REF!,'VISSIM Travel Time Outputs'!#REF!,$D106,'VISSIM Travel Time Outputs'!#REF!,"AVG",'VISSIM Travel Time Outputs'!#REF!,IQ$9),"-")</f>
        <v>-</v>
      </c>
      <c r="IR106" s="324" t="str">
        <f>IFERROR(AVERAGEIFS('VISSIM Travel Time Outputs'!#REF!,'VISSIM Travel Time Outputs'!#REF!,$D106,'VISSIM Travel Time Outputs'!#REF!,"AVG",'VISSIM Travel Time Outputs'!#REF!,IR$9),"-")</f>
        <v>-</v>
      </c>
      <c r="IS106" s="325" t="str">
        <f>IFERROR(AVERAGEIFS('VISSIM Travel Time Outputs'!#REF!,'VISSIM Travel Time Outputs'!#REF!,$D106,'VISSIM Travel Time Outputs'!#REF!,"AVG",'VISSIM Travel Time Outputs'!#REF!,IS$9),"-")</f>
        <v>-</v>
      </c>
      <c r="IT106" s="325" t="str">
        <f t="shared" si="53"/>
        <v>--</v>
      </c>
    </row>
    <row r="107" spans="1:254" x14ac:dyDescent="0.35">
      <c r="A107" s="252" t="str">
        <f t="shared" si="34"/>
        <v>H</v>
      </c>
      <c r="B107" s="319">
        <f t="shared" si="54"/>
        <v>98</v>
      </c>
      <c r="C107" s="413">
        <f>INDEX('Input - Travel Times'!$B$3:$AH$103,MATCH($B107,'Input - Travel Times'!$B$3:$B$103,0),MATCH(C$9,'Input - Travel Times'!$B$3:$AH$3,0))</f>
        <v>0</v>
      </c>
      <c r="D107" s="150">
        <f>INDEX('Input - Travel Times'!$B$3:$AH$103,MATCH($B107,'Input - Travel Times'!$B$3:$B$103,0),MATCH(D$9,'Input - Travel Times'!$B$3:$AH$3,0))</f>
        <v>0</v>
      </c>
      <c r="E107" s="518">
        <f>TIME(0,0,INDEX('Input - Travel Times'!$B$3:$AH$103,MATCH($B107,'Input - Travel Times'!$B$3:$B$103,0),MATCH(E$9,'Input - Travel Times'!$B$3:$AH$3,0)))</f>
        <v>0</v>
      </c>
      <c r="F107" s="518">
        <f>TIME(0,0,INDEX('Input - Travel Times'!$B$3:$AH$103,MATCH($B107,'Input - Travel Times'!$B$3:$B$103,0),MATCH(F$9,'Input - Travel Times'!$B$3:$AH$3,0)))</f>
        <v>0</v>
      </c>
      <c r="G107" s="518">
        <f>TIME(0,0,INDEX('Input - Travel Times'!$B$3:$AH$103,MATCH($B107,'Input - Travel Times'!$B$3:$B$103,0),MATCH(G$9,'Input - Travel Times'!$B$3:$AH$3,0)))</f>
        <v>0</v>
      </c>
      <c r="H107" s="518">
        <f>TIME(0,0,INDEX('Input - Travel Times'!$B$3:$AH$103,MATCH($B107,'Input - Travel Times'!$B$3:$B$103,0),MATCH(H$9,'Input - Travel Times'!$B$3:$AH$3,0)))</f>
        <v>0</v>
      </c>
      <c r="I107" s="130"/>
      <c r="J107" s="209" t="str">
        <f>IFERROR(TIME(0,0,AVERAGEIFS('VISSIM Travel Time Outputs'!$I:$I,'VISSIM Travel Time Outputs'!$D:$D,$D107,'VISSIM Travel Time Outputs'!$A:$A,"AVG",'VISSIM Travel Time Outputs'!$B:$B,J$9)),"-")</f>
        <v>-</v>
      </c>
      <c r="K107" s="34" t="str">
        <f>IFERROR(TIME(0,0,AVERAGEIFS('VISSIM Travel Time Outputs'!$I:$I,'VISSIM Travel Time Outputs'!$D:$D,$D107,'VISSIM Travel Time Outputs'!$A:$A,"AVG",'VISSIM Travel Time Outputs'!$B:$B,K$9)),"-")</f>
        <v>-</v>
      </c>
      <c r="L107" s="34" t="str">
        <f>IFERROR(TIME(0,0,AVERAGEIFS('VISSIM Travel Time Outputs'!$I:$I,'VISSIM Travel Time Outputs'!$D:$D,$D107,'VISSIM Travel Time Outputs'!$A:$A,"AVG",'VISSIM Travel Time Outputs'!$B:$B,L$9)),"-")</f>
        <v>-</v>
      </c>
      <c r="M107" s="34" t="str">
        <f>IFERROR(TIME(0,0,AVERAGEIFS('VISSIM Travel Time Outputs'!$I:$I,'VISSIM Travel Time Outputs'!$D:$D,$D107,'VISSIM Travel Time Outputs'!$A:$A,"AVG",'VISSIM Travel Time Outputs'!$B:$B,M$9)),"-")</f>
        <v>-</v>
      </c>
      <c r="N107" s="34" t="str">
        <f>IFERROR(TIME(0,0,AVERAGEIFS('VISSIM Travel Time Outputs'!$I:$I,'VISSIM Travel Time Outputs'!$D:$D,$D107,'VISSIM Travel Time Outputs'!$A:$A,"AVG",'VISSIM Travel Time Outputs'!$B:$B,N$9)),"-")</f>
        <v>-</v>
      </c>
      <c r="O107" s="34" t="str">
        <f>IFERROR(TIME(0,0,AVERAGEIFS('VISSIM Travel Time Outputs'!$I:$I,'VISSIM Travel Time Outputs'!$D:$D,$D107,'VISSIM Travel Time Outputs'!$A:$A,"AVG",'VISSIM Travel Time Outputs'!$B:$B,O$9)),"-")</f>
        <v>-</v>
      </c>
      <c r="P107" s="34" t="str">
        <f>IFERROR(TIME(0,0,AVERAGEIFS('VISSIM Travel Time Outputs'!$I:$I,'VISSIM Travel Time Outputs'!$D:$D,$D107,'VISSIM Travel Time Outputs'!$A:$A,"AVG",'VISSIM Travel Time Outputs'!$B:$B,P$9)),"-")</f>
        <v>-</v>
      </c>
      <c r="Q107" s="34" t="str">
        <f>IFERROR(TIME(0,0,AVERAGEIFS('VISSIM Travel Time Outputs'!$I:$I,'VISSIM Travel Time Outputs'!$D:$D,$D107,'VISSIM Travel Time Outputs'!$A:$A,"AVG",'VISSIM Travel Time Outputs'!$B:$B,Q$9)),"-")</f>
        <v>-</v>
      </c>
      <c r="R107" s="34" t="str">
        <f>IFERROR(TIME(0,0,AVERAGEIFS('VISSIM Travel Time Outputs'!$I:$I,'VISSIM Travel Time Outputs'!$D:$D,$D107,'VISSIM Travel Time Outputs'!$A:$A,"AVG",'VISSIM Travel Time Outputs'!$B:$B,R$9)),"-")</f>
        <v>-</v>
      </c>
      <c r="S107" s="34" t="str">
        <f>IFERROR(TIME(0,0,AVERAGEIFS('VISSIM Travel Time Outputs'!$I:$I,'VISSIM Travel Time Outputs'!$D:$D,$D107,'VISSIM Travel Time Outputs'!$A:$A,"AVG",'VISSIM Travel Time Outputs'!$B:$B,S$9)),"-")</f>
        <v>-</v>
      </c>
      <c r="T107" s="34" t="str">
        <f>IFERROR(TIME(0,0,AVERAGEIFS('VISSIM Travel Time Outputs'!$I:$I,'VISSIM Travel Time Outputs'!$D:$D,$D107,'VISSIM Travel Time Outputs'!$A:$A,"AVG",'VISSIM Travel Time Outputs'!$B:$B,T$9)),"-")</f>
        <v>-</v>
      </c>
      <c r="U107" s="34" t="str">
        <f>IFERROR(TIME(0,0,AVERAGEIFS('VISSIM Travel Time Outputs'!$I:$I,'VISSIM Travel Time Outputs'!$D:$D,$D107,'VISSIM Travel Time Outputs'!$A:$A,"AVG",'VISSIM Travel Time Outputs'!$B:$B,U$9)),"-")</f>
        <v>-</v>
      </c>
      <c r="V107" s="34" t="str">
        <f>IFERROR(TIME(0,0,AVERAGEIFS('VISSIM Travel Time Outputs'!$I:$I,'VISSIM Travel Time Outputs'!$D:$D,$D107,'VISSIM Travel Time Outputs'!$A:$A,"AVG",'VISSIM Travel Time Outputs'!$B:$B,V$9)),"-")</f>
        <v>-</v>
      </c>
      <c r="W107" s="34" t="str">
        <f>IFERROR(TIME(0,0,AVERAGEIFS('VISSIM Travel Time Outputs'!$I:$I,'VISSIM Travel Time Outputs'!$D:$D,$D107,'VISSIM Travel Time Outputs'!$A:$A,"AVG",'VISSIM Travel Time Outputs'!$B:$B,W$9)),"-")</f>
        <v>-</v>
      </c>
      <c r="X107" s="34" t="str">
        <f>IFERROR(TIME(0,0,AVERAGEIFS('VISSIM Travel Time Outputs'!$I:$I,'VISSIM Travel Time Outputs'!$D:$D,$D107,'VISSIM Travel Time Outputs'!$A:$A,"AVG",'VISSIM Travel Time Outputs'!$B:$B,X$9)),"-")</f>
        <v>-</v>
      </c>
      <c r="Y107" s="134" t="str">
        <f>IFERROR(TIME(0,0,AVERAGEIFS('VISSIM Travel Time Outputs'!$I:$I,'VISSIM Travel Time Outputs'!$D:$D,$D107,'VISSIM Travel Time Outputs'!$A:$A,"AVG",'VISSIM Travel Time Outputs'!$B:$B,Y$9)),"-")</f>
        <v>-</v>
      </c>
      <c r="Z107" s="254"/>
      <c r="AA107" s="323" t="str">
        <f>IFERROR(AVERAGEIFS('VISSIM Travel Time Outputs'!$F:$F,'VISSIM Travel Time Outputs'!$D:$D,$D107,'VISSIM Travel Time Outputs'!$A:$A,"AVG",'VISSIM Travel Time Outputs'!$B:$B,AA$9),"-")</f>
        <v>-</v>
      </c>
      <c r="AB107" s="324" t="str">
        <f>IFERROR(AVERAGEIFS('VISSIM Travel Time Outputs'!$F:$F,'VISSIM Travel Time Outputs'!$D:$D,$D107,'VISSIM Travel Time Outputs'!$A:$A,"AVG",'VISSIM Travel Time Outputs'!$B:$B,AB$9),"-")</f>
        <v>-</v>
      </c>
      <c r="AC107" s="324" t="str">
        <f>IFERROR(AVERAGEIFS('VISSIM Travel Time Outputs'!$F:$F,'VISSIM Travel Time Outputs'!$D:$D,$D107,'VISSIM Travel Time Outputs'!$A:$A,"AVG",'VISSIM Travel Time Outputs'!$B:$B,AC$9),"-")</f>
        <v>-</v>
      </c>
      <c r="AD107" s="324" t="str">
        <f>IFERROR(AVERAGEIFS('VISSIM Travel Time Outputs'!$F:$F,'VISSIM Travel Time Outputs'!$D:$D,$D107,'VISSIM Travel Time Outputs'!$A:$A,"AVG",'VISSIM Travel Time Outputs'!$B:$B,AD$9),"-")</f>
        <v>-</v>
      </c>
      <c r="AE107" s="324" t="str">
        <f>IFERROR(AVERAGEIFS('VISSIM Travel Time Outputs'!$F:$F,'VISSIM Travel Time Outputs'!$D:$D,$D107,'VISSIM Travel Time Outputs'!$A:$A,"AVG",'VISSIM Travel Time Outputs'!$B:$B,AE$9),"-")</f>
        <v>-</v>
      </c>
      <c r="AF107" s="324" t="str">
        <f>IFERROR(AVERAGEIFS('VISSIM Travel Time Outputs'!$F:$F,'VISSIM Travel Time Outputs'!$D:$D,$D107,'VISSIM Travel Time Outputs'!$A:$A,"AVG",'VISSIM Travel Time Outputs'!$B:$B,AF$9),"-")</f>
        <v>-</v>
      </c>
      <c r="AG107" s="324" t="str">
        <f>IFERROR(AVERAGEIFS('VISSIM Travel Time Outputs'!$F:$F,'VISSIM Travel Time Outputs'!$D:$D,$D107,'VISSIM Travel Time Outputs'!$A:$A,"AVG",'VISSIM Travel Time Outputs'!$B:$B,AG$9),"-")</f>
        <v>-</v>
      </c>
      <c r="AH107" s="324" t="str">
        <f>IFERROR(AVERAGEIFS('VISSIM Travel Time Outputs'!$F:$F,'VISSIM Travel Time Outputs'!$D:$D,$D107,'VISSIM Travel Time Outputs'!$A:$A,"AVG",'VISSIM Travel Time Outputs'!$B:$B,AH$9),"-")</f>
        <v>-</v>
      </c>
      <c r="AI107" s="324" t="str">
        <f>IFERROR(AVERAGEIFS('VISSIM Travel Time Outputs'!$F:$F,'VISSIM Travel Time Outputs'!$D:$D,$D107,'VISSIM Travel Time Outputs'!$A:$A,"AVG",'VISSIM Travel Time Outputs'!$B:$B,AI$9),"-")</f>
        <v>-</v>
      </c>
      <c r="AJ107" s="324" t="str">
        <f>IFERROR(AVERAGEIFS('VISSIM Travel Time Outputs'!$F:$F,'VISSIM Travel Time Outputs'!$D:$D,$D107,'VISSIM Travel Time Outputs'!$A:$A,"AVG",'VISSIM Travel Time Outputs'!$B:$B,AJ$9),"-")</f>
        <v>-</v>
      </c>
      <c r="AK107" s="324" t="str">
        <f>IFERROR(AVERAGEIFS('VISSIM Travel Time Outputs'!$F:$F,'VISSIM Travel Time Outputs'!$D:$D,$D107,'VISSIM Travel Time Outputs'!$A:$A,"AVG",'VISSIM Travel Time Outputs'!$B:$B,AK$9),"-")</f>
        <v>-</v>
      </c>
      <c r="AL107" s="324" t="str">
        <f>IFERROR(AVERAGEIFS('VISSIM Travel Time Outputs'!$F:$F,'VISSIM Travel Time Outputs'!$D:$D,$D107,'VISSIM Travel Time Outputs'!$A:$A,"AVG",'VISSIM Travel Time Outputs'!$B:$B,AL$9),"-")</f>
        <v>-</v>
      </c>
      <c r="AM107" s="324" t="str">
        <f>IFERROR(AVERAGEIFS('VISSIM Travel Time Outputs'!$F:$F,'VISSIM Travel Time Outputs'!$D:$D,$D107,'VISSIM Travel Time Outputs'!$A:$A,"AVG",'VISSIM Travel Time Outputs'!$B:$B,AM$9),"-")</f>
        <v>-</v>
      </c>
      <c r="AN107" s="324" t="str">
        <f>IFERROR(AVERAGEIFS('VISSIM Travel Time Outputs'!$F:$F,'VISSIM Travel Time Outputs'!$D:$D,$D107,'VISSIM Travel Time Outputs'!$A:$A,"AVG",'VISSIM Travel Time Outputs'!$B:$B,AN$9),"-")</f>
        <v>-</v>
      </c>
      <c r="AO107" s="324" t="str">
        <f>IFERROR(AVERAGEIFS('VISSIM Travel Time Outputs'!$F:$F,'VISSIM Travel Time Outputs'!$D:$D,$D107,'VISSIM Travel Time Outputs'!$A:$A,"AVG",'VISSIM Travel Time Outputs'!$B:$B,AO$9),"-")</f>
        <v>-</v>
      </c>
      <c r="AP107" s="325" t="str">
        <f>IFERROR(AVERAGEIFS('VISSIM Travel Time Outputs'!$F:$F,'VISSIM Travel Time Outputs'!$D:$D,$D107,'VISSIM Travel Time Outputs'!$A:$A,"AVG",'VISSIM Travel Time Outputs'!$B:$B,AP$9),"-")</f>
        <v>-</v>
      </c>
      <c r="AQ107" s="331"/>
      <c r="AR107" s="209" t="str">
        <f t="shared" si="35"/>
        <v>--</v>
      </c>
      <c r="AS107" s="354" t="str">
        <f t="shared" si="36"/>
        <v>--</v>
      </c>
      <c r="AT107" s="325">
        <f t="shared" si="37"/>
        <v>0</v>
      </c>
      <c r="AU107" s="255"/>
      <c r="AV107" s="209" t="str">
        <f>IFERROR(TIME(0,0,AVERAGEIFS('VISSIM Travel Time Outputs'!$J:$J,'VISSIM Travel Time Outputs'!$D:$D,$D107,'VISSIM Travel Time Outputs'!$A:$A,"AVG",'VISSIM Travel Time Outputs'!$B:$B,AV$9)),"-")</f>
        <v>-</v>
      </c>
      <c r="AW107" s="34" t="str">
        <f>IFERROR(TIME(0,0,AVERAGEIFS('VISSIM Travel Time Outputs'!$J:$J,'VISSIM Travel Time Outputs'!$D:$D,$D107,'VISSIM Travel Time Outputs'!$A:$A,"AVG",'VISSIM Travel Time Outputs'!$B:$B,AW$9)),"-")</f>
        <v>-</v>
      </c>
      <c r="AX107" s="34" t="str">
        <f>IFERROR(TIME(0,0,AVERAGEIFS('VISSIM Travel Time Outputs'!$J:$J,'VISSIM Travel Time Outputs'!$D:$D,$D107,'VISSIM Travel Time Outputs'!$A:$A,"AVG",'VISSIM Travel Time Outputs'!$B:$B,AX$9)),"-")</f>
        <v>-</v>
      </c>
      <c r="AY107" s="34" t="str">
        <f>IFERROR(TIME(0,0,AVERAGEIFS('VISSIM Travel Time Outputs'!$J:$J,'VISSIM Travel Time Outputs'!$D:$D,$D107,'VISSIM Travel Time Outputs'!$A:$A,"AVG",'VISSIM Travel Time Outputs'!$B:$B,AY$9)),"-")</f>
        <v>-</v>
      </c>
      <c r="AZ107" s="34" t="str">
        <f>IFERROR(TIME(0,0,AVERAGEIFS('VISSIM Travel Time Outputs'!$J:$J,'VISSIM Travel Time Outputs'!$D:$D,$D107,'VISSIM Travel Time Outputs'!$A:$A,"AVG",'VISSIM Travel Time Outputs'!$B:$B,AZ$9)),"-")</f>
        <v>-</v>
      </c>
      <c r="BA107" s="34" t="str">
        <f>IFERROR(TIME(0,0,AVERAGEIFS('VISSIM Travel Time Outputs'!$J:$J,'VISSIM Travel Time Outputs'!$D:$D,$D107,'VISSIM Travel Time Outputs'!$A:$A,"AVG",'VISSIM Travel Time Outputs'!$B:$B,BA$9)),"-")</f>
        <v>-</v>
      </c>
      <c r="BB107" s="34" t="str">
        <f>IFERROR(TIME(0,0,AVERAGEIFS('VISSIM Travel Time Outputs'!$J:$J,'VISSIM Travel Time Outputs'!$D:$D,$D107,'VISSIM Travel Time Outputs'!$A:$A,"AVG",'VISSIM Travel Time Outputs'!$B:$B,BB$9)),"-")</f>
        <v>-</v>
      </c>
      <c r="BC107" s="34" t="str">
        <f>IFERROR(TIME(0,0,AVERAGEIFS('VISSIM Travel Time Outputs'!$J:$J,'VISSIM Travel Time Outputs'!$D:$D,$D107,'VISSIM Travel Time Outputs'!$A:$A,"AVG",'VISSIM Travel Time Outputs'!$B:$B,BC$9)),"-")</f>
        <v>-</v>
      </c>
      <c r="BD107" s="34" t="str">
        <f>IFERROR(TIME(0,0,AVERAGEIFS('VISSIM Travel Time Outputs'!$J:$J,'VISSIM Travel Time Outputs'!$D:$D,$D107,'VISSIM Travel Time Outputs'!$A:$A,"AVG",'VISSIM Travel Time Outputs'!$B:$B,BD$9)),"-")</f>
        <v>-</v>
      </c>
      <c r="BE107" s="34" t="str">
        <f>IFERROR(TIME(0,0,AVERAGEIFS('VISSIM Travel Time Outputs'!$J:$J,'VISSIM Travel Time Outputs'!$D:$D,$D107,'VISSIM Travel Time Outputs'!$A:$A,"AVG",'VISSIM Travel Time Outputs'!$B:$B,BE$9)),"-")</f>
        <v>-</v>
      </c>
      <c r="BF107" s="34" t="str">
        <f>IFERROR(TIME(0,0,AVERAGEIFS('VISSIM Travel Time Outputs'!$J:$J,'VISSIM Travel Time Outputs'!$D:$D,$D107,'VISSIM Travel Time Outputs'!$A:$A,"AVG",'VISSIM Travel Time Outputs'!$B:$B,BF$9)),"-")</f>
        <v>-</v>
      </c>
      <c r="BG107" s="34" t="str">
        <f>IFERROR(TIME(0,0,AVERAGEIFS('VISSIM Travel Time Outputs'!$J:$J,'VISSIM Travel Time Outputs'!$D:$D,$D107,'VISSIM Travel Time Outputs'!$A:$A,"AVG",'VISSIM Travel Time Outputs'!$B:$B,BG$9)),"-")</f>
        <v>-</v>
      </c>
      <c r="BH107" s="34" t="str">
        <f>IFERROR(TIME(0,0,AVERAGEIFS('VISSIM Travel Time Outputs'!$J:$J,'VISSIM Travel Time Outputs'!$D:$D,$D107,'VISSIM Travel Time Outputs'!$A:$A,"AVG",'VISSIM Travel Time Outputs'!$B:$B,BH$9)),"-")</f>
        <v>-</v>
      </c>
      <c r="BI107" s="34" t="str">
        <f>IFERROR(TIME(0,0,AVERAGEIFS('VISSIM Travel Time Outputs'!$J:$J,'VISSIM Travel Time Outputs'!$D:$D,$D107,'VISSIM Travel Time Outputs'!$A:$A,"AVG",'VISSIM Travel Time Outputs'!$B:$B,BI$9)),"-")</f>
        <v>-</v>
      </c>
      <c r="BJ107" s="34" t="str">
        <f>IFERROR(TIME(0,0,AVERAGEIFS('VISSIM Travel Time Outputs'!$J:$J,'VISSIM Travel Time Outputs'!$D:$D,$D107,'VISSIM Travel Time Outputs'!$A:$A,"AVG",'VISSIM Travel Time Outputs'!$B:$B,BJ$9)),"-")</f>
        <v>-</v>
      </c>
      <c r="BK107" s="134" t="str">
        <f>IFERROR(TIME(0,0,AVERAGEIFS('VISSIM Travel Time Outputs'!$J:$J,'VISSIM Travel Time Outputs'!$D:$D,$D107,'VISSIM Travel Time Outputs'!$A:$A,"AVG",'VISSIM Travel Time Outputs'!$B:$B,BK$9)),"-")</f>
        <v>-</v>
      </c>
      <c r="BL107" s="126"/>
      <c r="BM107" s="323" t="str">
        <f>IFERROR(AVERAGEIFS('VISSIM Travel Time Outputs'!$G:$G,'VISSIM Travel Time Outputs'!$D:$D,$D107,'VISSIM Travel Time Outputs'!$A:$A,"AVG",'VISSIM Travel Time Outputs'!$B:$B,BM$9),"-")</f>
        <v>-</v>
      </c>
      <c r="BN107" s="324" t="str">
        <f>IFERROR(AVERAGEIFS('VISSIM Travel Time Outputs'!$G:$G,'VISSIM Travel Time Outputs'!$D:$D,$D107,'VISSIM Travel Time Outputs'!$A:$A,"AVG",'VISSIM Travel Time Outputs'!$B:$B,BN$9),"-")</f>
        <v>-</v>
      </c>
      <c r="BO107" s="324" t="str">
        <f>IFERROR(AVERAGEIFS('VISSIM Travel Time Outputs'!$G:$G,'VISSIM Travel Time Outputs'!$D:$D,$D107,'VISSIM Travel Time Outputs'!$A:$A,"AVG",'VISSIM Travel Time Outputs'!$B:$B,BO$9),"-")</f>
        <v>-</v>
      </c>
      <c r="BP107" s="324" t="str">
        <f>IFERROR(AVERAGEIFS('VISSIM Travel Time Outputs'!$G:$G,'VISSIM Travel Time Outputs'!$D:$D,$D107,'VISSIM Travel Time Outputs'!$A:$A,"AVG",'VISSIM Travel Time Outputs'!$B:$B,BP$9),"-")</f>
        <v>-</v>
      </c>
      <c r="BQ107" s="324" t="str">
        <f>IFERROR(AVERAGEIFS('VISSIM Travel Time Outputs'!$G:$G,'VISSIM Travel Time Outputs'!$D:$D,$D107,'VISSIM Travel Time Outputs'!$A:$A,"AVG",'VISSIM Travel Time Outputs'!$B:$B,BQ$9),"-")</f>
        <v>-</v>
      </c>
      <c r="BR107" s="324" t="str">
        <f>IFERROR(AVERAGEIFS('VISSIM Travel Time Outputs'!$G:$G,'VISSIM Travel Time Outputs'!$D:$D,$D107,'VISSIM Travel Time Outputs'!$A:$A,"AVG",'VISSIM Travel Time Outputs'!$B:$B,BR$9),"-")</f>
        <v>-</v>
      </c>
      <c r="BS107" s="324" t="str">
        <f>IFERROR(AVERAGEIFS('VISSIM Travel Time Outputs'!$G:$G,'VISSIM Travel Time Outputs'!$D:$D,$D107,'VISSIM Travel Time Outputs'!$A:$A,"AVG",'VISSIM Travel Time Outputs'!$B:$B,BS$9),"-")</f>
        <v>-</v>
      </c>
      <c r="BT107" s="324" t="str">
        <f>IFERROR(AVERAGEIFS('VISSIM Travel Time Outputs'!$G:$G,'VISSIM Travel Time Outputs'!$D:$D,$D107,'VISSIM Travel Time Outputs'!$A:$A,"AVG",'VISSIM Travel Time Outputs'!$B:$B,BT$9),"-")</f>
        <v>-</v>
      </c>
      <c r="BU107" s="324" t="str">
        <f>IFERROR(AVERAGEIFS('VISSIM Travel Time Outputs'!$G:$G,'VISSIM Travel Time Outputs'!$D:$D,$D107,'VISSIM Travel Time Outputs'!$A:$A,"AVG",'VISSIM Travel Time Outputs'!$B:$B,BU$9),"-")</f>
        <v>-</v>
      </c>
      <c r="BV107" s="324" t="str">
        <f>IFERROR(AVERAGEIFS('VISSIM Travel Time Outputs'!$G:$G,'VISSIM Travel Time Outputs'!$D:$D,$D107,'VISSIM Travel Time Outputs'!$A:$A,"AVG",'VISSIM Travel Time Outputs'!$B:$B,BV$9),"-")</f>
        <v>-</v>
      </c>
      <c r="BW107" s="324" t="str">
        <f>IFERROR(AVERAGEIFS('VISSIM Travel Time Outputs'!$G:$G,'VISSIM Travel Time Outputs'!$D:$D,$D107,'VISSIM Travel Time Outputs'!$A:$A,"AVG",'VISSIM Travel Time Outputs'!$B:$B,BW$9),"-")</f>
        <v>-</v>
      </c>
      <c r="BX107" s="324" t="str">
        <f>IFERROR(AVERAGEIFS('VISSIM Travel Time Outputs'!$G:$G,'VISSIM Travel Time Outputs'!$D:$D,$D107,'VISSIM Travel Time Outputs'!$A:$A,"AVG",'VISSIM Travel Time Outputs'!$B:$B,BX$9),"-")</f>
        <v>-</v>
      </c>
      <c r="BY107" s="324" t="str">
        <f>IFERROR(AVERAGEIFS('VISSIM Travel Time Outputs'!$G:$G,'VISSIM Travel Time Outputs'!$D:$D,$D107,'VISSIM Travel Time Outputs'!$A:$A,"AVG",'VISSIM Travel Time Outputs'!$B:$B,BY$9),"-")</f>
        <v>-</v>
      </c>
      <c r="BZ107" s="324" t="str">
        <f>IFERROR(AVERAGEIFS('VISSIM Travel Time Outputs'!$G:$G,'VISSIM Travel Time Outputs'!$D:$D,$D107,'VISSIM Travel Time Outputs'!$A:$A,"AVG",'VISSIM Travel Time Outputs'!$B:$B,BZ$9),"-")</f>
        <v>-</v>
      </c>
      <c r="CA107" s="324" t="str">
        <f>IFERROR(AVERAGEIFS('VISSIM Travel Time Outputs'!$G:$G,'VISSIM Travel Time Outputs'!$D:$D,$D107,'VISSIM Travel Time Outputs'!$A:$A,"AVG",'VISSIM Travel Time Outputs'!$B:$B,CA$9),"-")</f>
        <v>-</v>
      </c>
      <c r="CB107" s="325" t="str">
        <f>IFERROR(AVERAGEIFS('VISSIM Travel Time Outputs'!$G:$G,'VISSIM Travel Time Outputs'!$D:$D,$D107,'VISSIM Travel Time Outputs'!$A:$A,"AVG",'VISSIM Travel Time Outputs'!$B:$B,CB$9),"-")</f>
        <v>-</v>
      </c>
      <c r="CC107" s="254"/>
      <c r="CD107" s="209" t="str">
        <f t="shared" si="38"/>
        <v>--</v>
      </c>
      <c r="CE107" s="354" t="str">
        <f t="shared" si="39"/>
        <v>--</v>
      </c>
      <c r="CF107" s="325">
        <f t="shared" si="40"/>
        <v>0</v>
      </c>
      <c r="CG107" s="331"/>
      <c r="CH107" s="209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134"/>
      <c r="CX107" s="331"/>
      <c r="CY107" s="323"/>
      <c r="CZ107" s="324"/>
      <c r="DA107" s="324"/>
      <c r="DB107" s="324"/>
      <c r="DC107" s="324"/>
      <c r="DD107" s="324"/>
      <c r="DE107" s="324"/>
      <c r="DF107" s="324"/>
      <c r="DG107" s="324"/>
      <c r="DH107" s="324"/>
      <c r="DI107" s="324"/>
      <c r="DJ107" s="324"/>
      <c r="DK107" s="324"/>
      <c r="DL107" s="324"/>
      <c r="DM107" s="324"/>
      <c r="DN107" s="325"/>
      <c r="DO107" s="331"/>
      <c r="DP107" s="209" t="str">
        <f t="shared" si="41"/>
        <v>--</v>
      </c>
      <c r="DQ107" s="354" t="str">
        <f t="shared" si="42"/>
        <v>--</v>
      </c>
      <c r="DR107" s="325">
        <f t="shared" si="43"/>
        <v>0</v>
      </c>
      <c r="DS107" s="255"/>
      <c r="DT107" s="209" t="str">
        <f>IFERROR(TIME(0,0,AVERAGEIFS('VISSIM Travel Time Outputs'!$K:$K,'VISSIM Travel Time Outputs'!$D:$D,$D107,'VISSIM Travel Time Outputs'!$A:$A,"AVG",'VISSIM Travel Time Outputs'!$B:$B,DT$9)),"-")</f>
        <v>-</v>
      </c>
      <c r="DU107" s="34" t="str">
        <f>IFERROR(TIME(0,0,AVERAGEIFS('VISSIM Travel Time Outputs'!$K:$K,'VISSIM Travel Time Outputs'!$D:$D,$D107,'VISSIM Travel Time Outputs'!$A:$A,"AVG",'VISSIM Travel Time Outputs'!$B:$B,DU$9)),"-")</f>
        <v>-</v>
      </c>
      <c r="DV107" s="34" t="str">
        <f>IFERROR(TIME(0,0,AVERAGEIFS('VISSIM Travel Time Outputs'!$K:$K,'VISSIM Travel Time Outputs'!$D:$D,$D107,'VISSIM Travel Time Outputs'!$A:$A,"AVG",'VISSIM Travel Time Outputs'!$B:$B,DV$9)),"-")</f>
        <v>-</v>
      </c>
      <c r="DW107" s="34" t="str">
        <f>IFERROR(TIME(0,0,AVERAGEIFS('VISSIM Travel Time Outputs'!$K:$K,'VISSIM Travel Time Outputs'!$D:$D,$D107,'VISSIM Travel Time Outputs'!$A:$A,"AVG",'VISSIM Travel Time Outputs'!$B:$B,DW$9)),"-")</f>
        <v>-</v>
      </c>
      <c r="DX107" s="34" t="str">
        <f>IFERROR(TIME(0,0,AVERAGEIFS('VISSIM Travel Time Outputs'!$K:$K,'VISSIM Travel Time Outputs'!$D:$D,$D107,'VISSIM Travel Time Outputs'!$A:$A,"AVG",'VISSIM Travel Time Outputs'!$B:$B,DX$9)),"-")</f>
        <v>-</v>
      </c>
      <c r="DY107" s="34" t="str">
        <f>IFERROR(TIME(0,0,AVERAGEIFS('VISSIM Travel Time Outputs'!$K:$K,'VISSIM Travel Time Outputs'!$D:$D,$D107,'VISSIM Travel Time Outputs'!$A:$A,"AVG",'VISSIM Travel Time Outputs'!$B:$B,DY$9)),"-")</f>
        <v>-</v>
      </c>
      <c r="DZ107" s="34" t="str">
        <f>IFERROR(TIME(0,0,AVERAGEIFS('VISSIM Travel Time Outputs'!$K:$K,'VISSIM Travel Time Outputs'!$D:$D,$D107,'VISSIM Travel Time Outputs'!$A:$A,"AVG",'VISSIM Travel Time Outputs'!$B:$B,DZ$9)),"-")</f>
        <v>-</v>
      </c>
      <c r="EA107" s="34" t="str">
        <f>IFERROR(TIME(0,0,AVERAGEIFS('VISSIM Travel Time Outputs'!$K:$K,'VISSIM Travel Time Outputs'!$D:$D,$D107,'VISSIM Travel Time Outputs'!$A:$A,"AVG",'VISSIM Travel Time Outputs'!$B:$B,EA$9)),"-")</f>
        <v>-</v>
      </c>
      <c r="EB107" s="34" t="str">
        <f>IFERROR(TIME(0,0,AVERAGEIFS('VISSIM Travel Time Outputs'!$K:$K,'VISSIM Travel Time Outputs'!$D:$D,$D107,'VISSIM Travel Time Outputs'!$A:$A,"AVG",'VISSIM Travel Time Outputs'!$B:$B,EB$9)),"-")</f>
        <v>-</v>
      </c>
      <c r="EC107" s="34" t="str">
        <f>IFERROR(TIME(0,0,AVERAGEIFS('VISSIM Travel Time Outputs'!$K:$K,'VISSIM Travel Time Outputs'!$D:$D,$D107,'VISSIM Travel Time Outputs'!$A:$A,"AVG",'VISSIM Travel Time Outputs'!$B:$B,EC$9)),"-")</f>
        <v>-</v>
      </c>
      <c r="ED107" s="34" t="str">
        <f>IFERROR(TIME(0,0,AVERAGEIFS('VISSIM Travel Time Outputs'!$K:$K,'VISSIM Travel Time Outputs'!$D:$D,$D107,'VISSIM Travel Time Outputs'!$A:$A,"AVG",'VISSIM Travel Time Outputs'!$B:$B,ED$9)),"-")</f>
        <v>-</v>
      </c>
      <c r="EE107" s="34" t="str">
        <f>IFERROR(TIME(0,0,AVERAGEIFS('VISSIM Travel Time Outputs'!$K:$K,'VISSIM Travel Time Outputs'!$D:$D,$D107,'VISSIM Travel Time Outputs'!$A:$A,"AVG",'VISSIM Travel Time Outputs'!$B:$B,EE$9)),"-")</f>
        <v>-</v>
      </c>
      <c r="EF107" s="34" t="str">
        <f>IFERROR(TIME(0,0,AVERAGEIFS('VISSIM Travel Time Outputs'!$K:$K,'VISSIM Travel Time Outputs'!$D:$D,$D107,'VISSIM Travel Time Outputs'!$A:$A,"AVG",'VISSIM Travel Time Outputs'!$B:$B,EF$9)),"-")</f>
        <v>-</v>
      </c>
      <c r="EG107" s="34" t="str">
        <f>IFERROR(TIME(0,0,AVERAGEIFS('VISSIM Travel Time Outputs'!$K:$K,'VISSIM Travel Time Outputs'!$D:$D,$D107,'VISSIM Travel Time Outputs'!$A:$A,"AVG",'VISSIM Travel Time Outputs'!$B:$B,EG$9)),"-")</f>
        <v>-</v>
      </c>
      <c r="EH107" s="34" t="str">
        <f>IFERROR(TIME(0,0,AVERAGEIFS('VISSIM Travel Time Outputs'!$K:$K,'VISSIM Travel Time Outputs'!$D:$D,$D107,'VISSIM Travel Time Outputs'!$A:$A,"AVG",'VISSIM Travel Time Outputs'!$B:$B,EH$9)),"-")</f>
        <v>-</v>
      </c>
      <c r="EI107" s="134" t="str">
        <f>IFERROR(TIME(0,0,AVERAGEIFS('VISSIM Travel Time Outputs'!$K:$K,'VISSIM Travel Time Outputs'!$D:$D,$D107,'VISSIM Travel Time Outputs'!$A:$A,"AVG",'VISSIM Travel Time Outputs'!$B:$B,EI$9)),"-")</f>
        <v>-</v>
      </c>
      <c r="EJ107" s="126"/>
      <c r="EK107" s="323" t="str">
        <f>IFERROR(AVERAGEIFS('VISSIM Travel Time Outputs'!$H:$H,'VISSIM Travel Time Outputs'!$D:$D,$D107,'VISSIM Travel Time Outputs'!$A:$A,"AVG",'VISSIM Travel Time Outputs'!$B:$B,EK$9),"-")</f>
        <v>-</v>
      </c>
      <c r="EL107" s="324" t="str">
        <f>IFERROR(AVERAGEIFS('VISSIM Travel Time Outputs'!$H:$H,'VISSIM Travel Time Outputs'!$D:$D,$D107,'VISSIM Travel Time Outputs'!$A:$A,"AVG",'VISSIM Travel Time Outputs'!$B:$B,EL$9),"-")</f>
        <v>-</v>
      </c>
      <c r="EM107" s="324" t="str">
        <f>IFERROR(AVERAGEIFS('VISSIM Travel Time Outputs'!$H:$H,'VISSIM Travel Time Outputs'!$D:$D,$D107,'VISSIM Travel Time Outputs'!$A:$A,"AVG",'VISSIM Travel Time Outputs'!$B:$B,EM$9),"-")</f>
        <v>-</v>
      </c>
      <c r="EN107" s="324" t="str">
        <f>IFERROR(AVERAGEIFS('VISSIM Travel Time Outputs'!$H:$H,'VISSIM Travel Time Outputs'!$D:$D,$D107,'VISSIM Travel Time Outputs'!$A:$A,"AVG",'VISSIM Travel Time Outputs'!$B:$B,EN$9),"-")</f>
        <v>-</v>
      </c>
      <c r="EO107" s="324" t="str">
        <f>IFERROR(AVERAGEIFS('VISSIM Travel Time Outputs'!$H:$H,'VISSIM Travel Time Outputs'!$D:$D,$D107,'VISSIM Travel Time Outputs'!$A:$A,"AVG",'VISSIM Travel Time Outputs'!$B:$B,EO$9),"-")</f>
        <v>-</v>
      </c>
      <c r="EP107" s="324" t="str">
        <f>IFERROR(AVERAGEIFS('VISSIM Travel Time Outputs'!$H:$H,'VISSIM Travel Time Outputs'!$D:$D,$D107,'VISSIM Travel Time Outputs'!$A:$A,"AVG",'VISSIM Travel Time Outputs'!$B:$B,EP$9),"-")</f>
        <v>-</v>
      </c>
      <c r="EQ107" s="324" t="str">
        <f>IFERROR(AVERAGEIFS('VISSIM Travel Time Outputs'!$H:$H,'VISSIM Travel Time Outputs'!$D:$D,$D107,'VISSIM Travel Time Outputs'!$A:$A,"AVG",'VISSIM Travel Time Outputs'!$B:$B,EQ$9),"-")</f>
        <v>-</v>
      </c>
      <c r="ER107" s="324" t="str">
        <f>IFERROR(AVERAGEIFS('VISSIM Travel Time Outputs'!$H:$H,'VISSIM Travel Time Outputs'!$D:$D,$D107,'VISSIM Travel Time Outputs'!$A:$A,"AVG",'VISSIM Travel Time Outputs'!$B:$B,ER$9),"-")</f>
        <v>-</v>
      </c>
      <c r="ES107" s="324" t="str">
        <f>IFERROR(AVERAGEIFS('VISSIM Travel Time Outputs'!$H:$H,'VISSIM Travel Time Outputs'!$D:$D,$D107,'VISSIM Travel Time Outputs'!$A:$A,"AVG",'VISSIM Travel Time Outputs'!$B:$B,ES$9),"-")</f>
        <v>-</v>
      </c>
      <c r="ET107" s="324" t="str">
        <f>IFERROR(AVERAGEIFS('VISSIM Travel Time Outputs'!$H:$H,'VISSIM Travel Time Outputs'!$D:$D,$D107,'VISSIM Travel Time Outputs'!$A:$A,"AVG",'VISSIM Travel Time Outputs'!$B:$B,ET$9),"-")</f>
        <v>-</v>
      </c>
      <c r="EU107" s="324" t="str">
        <f>IFERROR(AVERAGEIFS('VISSIM Travel Time Outputs'!$H:$H,'VISSIM Travel Time Outputs'!$D:$D,$D107,'VISSIM Travel Time Outputs'!$A:$A,"AVG",'VISSIM Travel Time Outputs'!$B:$B,EU$9),"-")</f>
        <v>-</v>
      </c>
      <c r="EV107" s="324" t="str">
        <f>IFERROR(AVERAGEIFS('VISSIM Travel Time Outputs'!$H:$H,'VISSIM Travel Time Outputs'!$D:$D,$D107,'VISSIM Travel Time Outputs'!$A:$A,"AVG",'VISSIM Travel Time Outputs'!$B:$B,EV$9),"-")</f>
        <v>-</v>
      </c>
      <c r="EW107" s="324" t="str">
        <f>IFERROR(AVERAGEIFS('VISSIM Travel Time Outputs'!$H:$H,'VISSIM Travel Time Outputs'!$D:$D,$D107,'VISSIM Travel Time Outputs'!$A:$A,"AVG",'VISSIM Travel Time Outputs'!$B:$B,EW$9),"-")</f>
        <v>-</v>
      </c>
      <c r="EX107" s="324" t="str">
        <f>IFERROR(AVERAGEIFS('VISSIM Travel Time Outputs'!$H:$H,'VISSIM Travel Time Outputs'!$D:$D,$D107,'VISSIM Travel Time Outputs'!$A:$A,"AVG",'VISSIM Travel Time Outputs'!$B:$B,EX$9),"-")</f>
        <v>-</v>
      </c>
      <c r="EY107" s="324" t="str">
        <f>IFERROR(AVERAGEIFS('VISSIM Travel Time Outputs'!$H:$H,'VISSIM Travel Time Outputs'!$D:$D,$D107,'VISSIM Travel Time Outputs'!$A:$A,"AVG",'VISSIM Travel Time Outputs'!$B:$B,EY$9),"-")</f>
        <v>-</v>
      </c>
      <c r="EZ107" s="325" t="str">
        <f>IFERROR(AVERAGEIFS('VISSIM Travel Time Outputs'!$H:$H,'VISSIM Travel Time Outputs'!$D:$D,$D107,'VISSIM Travel Time Outputs'!$A:$A,"AVG",'VISSIM Travel Time Outputs'!$B:$B,EZ$9),"-")</f>
        <v>-</v>
      </c>
      <c r="FA107" s="254"/>
      <c r="FB107" s="209" t="str">
        <f t="shared" si="44"/>
        <v>--</v>
      </c>
      <c r="FC107" s="354" t="str">
        <f t="shared" si="45"/>
        <v>--</v>
      </c>
      <c r="FD107" s="325">
        <f t="shared" si="46"/>
        <v>0</v>
      </c>
      <c r="FE107" s="331"/>
      <c r="FF107" s="209" t="str">
        <f>IFERROR(GETPIVOTDATA("Average of TRAVTM(40)",#REF!,"TIMEINT",FF$9,"VEHICLETRAVELTIMEMEASUREMENT",$D107)/3600/24,"--")</f>
        <v>--</v>
      </c>
      <c r="FG107" s="34" t="str">
        <f>IFERROR(GETPIVOTDATA("Average of TRAVTM(40)",#REF!,"TIMEINT",FG$9,"VEHICLETRAVELTIMEMEASUREMENT",$D107)/3600/24,"--")</f>
        <v>--</v>
      </c>
      <c r="FH107" s="34" t="str">
        <f>IFERROR(GETPIVOTDATA("Average of TRAVTM(40)",#REF!,"TIMEINT",FH$9,"VEHICLETRAVELTIMEMEASUREMENT",$D107)/3600/24,"--")</f>
        <v>--</v>
      </c>
      <c r="FI107" s="34" t="str">
        <f>IFERROR(GETPIVOTDATA("Average of TRAVTM(40)",#REF!,"TIMEINT",FI$9,"VEHICLETRAVELTIMEMEASUREMENT",$D107)/3600/24,"--")</f>
        <v>--</v>
      </c>
      <c r="FJ107" s="34" t="str">
        <f>IFERROR(GETPIVOTDATA("Average of TRAVTM(40)",#REF!,"TIMEINT",FJ$9,"VEHICLETRAVELTIMEMEASUREMENT",$D107)/3600/24,"--")</f>
        <v>--</v>
      </c>
      <c r="FK107" s="34" t="str">
        <f>IFERROR(GETPIVOTDATA("Average of TRAVTM(40)",#REF!,"TIMEINT",FK$9,"VEHICLETRAVELTIMEMEASUREMENT",$D107)/3600/24,"--")</f>
        <v>--</v>
      </c>
      <c r="FL107" s="34" t="str">
        <f>IFERROR(GETPIVOTDATA("Average of TRAVTM(40)",#REF!,"TIMEINT",FL$9,"VEHICLETRAVELTIMEMEASUREMENT",$D107)/3600/24,"--")</f>
        <v>--</v>
      </c>
      <c r="FM107" s="34" t="str">
        <f>IFERROR(GETPIVOTDATA("Average of TRAVTM(40)",#REF!,"TIMEINT",FM$9,"VEHICLETRAVELTIMEMEASUREMENT",$D107)/3600/24,"--")</f>
        <v>--</v>
      </c>
      <c r="FN107" s="34" t="str">
        <f>IFERROR(GETPIVOTDATA("Average of TRAVTM(40)",#REF!,"TIMEINT",FN$9,"VEHICLETRAVELTIMEMEASUREMENT",$D107)/3600/24,"--")</f>
        <v>--</v>
      </c>
      <c r="FO107" s="34" t="str">
        <f>IFERROR(GETPIVOTDATA("Average of TRAVTM(40)",#REF!,"TIMEINT",FO$9,"VEHICLETRAVELTIMEMEASUREMENT",$D107)/3600/24,"--")</f>
        <v>--</v>
      </c>
      <c r="FP107" s="34" t="str">
        <f>IFERROR(GETPIVOTDATA("Average of TRAVTM(40)",#REF!,"TIMEINT",FP$9,"VEHICLETRAVELTIMEMEASUREMENT",$D107)/3600/24,"--")</f>
        <v>--</v>
      </c>
      <c r="FQ107" s="34" t="str">
        <f>IFERROR(GETPIVOTDATA("Average of TRAVTM(40)",#REF!,"TIMEINT",FQ$9,"VEHICLETRAVELTIMEMEASUREMENT",$D107)/3600/24,"--")</f>
        <v>--</v>
      </c>
      <c r="FR107" s="34" t="str">
        <f>IFERROR(GETPIVOTDATA("Average of TRAVTM(40)",#REF!,"TIMEINT",FR$9,"VEHICLETRAVELTIMEMEASUREMENT",$D107)/3600/24,"--")</f>
        <v>--</v>
      </c>
      <c r="FS107" s="34" t="str">
        <f>IFERROR(GETPIVOTDATA("Average of TRAVTM(40)",#REF!,"TIMEINT",FS$9,"VEHICLETRAVELTIMEMEASUREMENT",$D107)/3600/24,"--")</f>
        <v>--</v>
      </c>
      <c r="FT107" s="34" t="str">
        <f>IFERROR(GETPIVOTDATA("Average of TRAVTM(40)",#REF!,"TIMEINT",FT$9,"VEHICLETRAVELTIMEMEASUREMENT",$D107)/3600/24,"--")</f>
        <v>--</v>
      </c>
      <c r="FU107" s="134" t="str">
        <f>IFERROR(GETPIVOTDATA("Average of TRAVTM(40)",#REF!,"TIMEINT",FU$9,"VEHICLETRAVELTIMEMEASUREMENT",$D107)/3600/24,"--")</f>
        <v>--</v>
      </c>
      <c r="FV107" s="331"/>
      <c r="FW107" s="323" t="str">
        <f>IFERROR(GETPIVOTDATA("Average of VEHS(40)",#REF!,"TIMEINT",FW$9,"VEHICLETRAVELTIMEMEASUREMENT",$D107),"--")</f>
        <v>--</v>
      </c>
      <c r="FX107" s="324" t="str">
        <f>IFERROR(GETPIVOTDATA("Average of VEHS(40)",#REF!,"TIMEINT",FX$9,"VEHICLETRAVELTIMEMEASUREMENT",$D107),"--")</f>
        <v>--</v>
      </c>
      <c r="FY107" s="324" t="str">
        <f>IFERROR(GETPIVOTDATA("Average of VEHS(40)",#REF!,"TIMEINT",FY$9,"VEHICLETRAVELTIMEMEASUREMENT",$D107),"--")</f>
        <v>--</v>
      </c>
      <c r="FZ107" s="324" t="str">
        <f>IFERROR(GETPIVOTDATA("Average of VEHS(40)",#REF!,"TIMEINT",FZ$9,"VEHICLETRAVELTIMEMEASUREMENT",$D107),"--")</f>
        <v>--</v>
      </c>
      <c r="GA107" s="324" t="str">
        <f>IFERROR(GETPIVOTDATA("Average of VEHS(40)",#REF!,"TIMEINT",GA$9,"VEHICLETRAVELTIMEMEASUREMENT",$D107),"--")</f>
        <v>--</v>
      </c>
      <c r="GB107" s="324" t="str">
        <f>IFERROR(GETPIVOTDATA("Average of VEHS(40)",#REF!,"TIMEINT",GB$9,"VEHICLETRAVELTIMEMEASUREMENT",$D107),"--")</f>
        <v>--</v>
      </c>
      <c r="GC107" s="324" t="str">
        <f>IFERROR(GETPIVOTDATA("Average of VEHS(40)",#REF!,"TIMEINT",GC$9,"VEHICLETRAVELTIMEMEASUREMENT",$D107),"--")</f>
        <v>--</v>
      </c>
      <c r="GD107" s="324" t="str">
        <f>IFERROR(GETPIVOTDATA("Average of VEHS(40)",#REF!,"TIMEINT",GD$9,"VEHICLETRAVELTIMEMEASUREMENT",$D107),"--")</f>
        <v>--</v>
      </c>
      <c r="GE107" s="324" t="str">
        <f>IFERROR(GETPIVOTDATA("Average of VEHS(40)",#REF!,"TIMEINT",GE$9,"VEHICLETRAVELTIMEMEASUREMENT",$D107),"--")</f>
        <v>--</v>
      </c>
      <c r="GF107" s="324" t="str">
        <f>IFERROR(GETPIVOTDATA("Average of VEHS(40)",#REF!,"TIMEINT",GF$9,"VEHICLETRAVELTIMEMEASUREMENT",$D107),"--")</f>
        <v>--</v>
      </c>
      <c r="GG107" s="324" t="str">
        <f>IFERROR(GETPIVOTDATA("Average of VEHS(40)",#REF!,"TIMEINT",GG$9,"VEHICLETRAVELTIMEMEASUREMENT",$D107),"--")</f>
        <v>--</v>
      </c>
      <c r="GH107" s="324" t="str">
        <f>IFERROR(GETPIVOTDATA("Average of VEHS(40)",#REF!,"TIMEINT",GH$9,"VEHICLETRAVELTIMEMEASUREMENT",$D107),"--")</f>
        <v>--</v>
      </c>
      <c r="GI107" s="324" t="str">
        <f>IFERROR(GETPIVOTDATA("Average of VEHS(40)",#REF!,"TIMEINT",GI$9,"VEHICLETRAVELTIMEMEASUREMENT",$D107),"--")</f>
        <v>--</v>
      </c>
      <c r="GJ107" s="324" t="str">
        <f>IFERROR(GETPIVOTDATA("Average of VEHS(40)",#REF!,"TIMEINT",GJ$9,"VEHICLETRAVELTIMEMEASUREMENT",$D107),"--")</f>
        <v>--</v>
      </c>
      <c r="GK107" s="324" t="str">
        <f>IFERROR(GETPIVOTDATA("Average of VEHS(40)",#REF!,"TIMEINT",GK$9,"VEHICLETRAVELTIMEMEASUREMENT",$D107),"--")</f>
        <v>--</v>
      </c>
      <c r="GL107" s="325" t="str">
        <f>IFERROR(GETPIVOTDATA("Average of VEHS(40)",#REF!,"TIMEINT",GL$9,"VEHICLETRAVELTIMEMEASUREMENT",$D107),"--")</f>
        <v>--</v>
      </c>
      <c r="GM107" s="331"/>
      <c r="GN107" s="209" t="str">
        <f t="shared" si="47"/>
        <v>--</v>
      </c>
      <c r="GO107" s="354" t="str">
        <f t="shared" si="48"/>
        <v>--</v>
      </c>
      <c r="GP107" s="325">
        <f t="shared" si="49"/>
        <v>0</v>
      </c>
      <c r="GQ107" s="331"/>
      <c r="GR107" s="209" t="str">
        <f>IFERROR(GETPIVOTDATA("Average of TRAVTM(60)",#REF!,"TIMEINT",GR$9,"VEHICLETRAVELTIMEMEASUREMENT",$D107)/3600/24,"--")</f>
        <v>--</v>
      </c>
      <c r="GS107" s="34" t="str">
        <f>IFERROR(GETPIVOTDATA("Average of TRAVTM(60)",#REF!,"TIMEINT",GS$9,"VEHICLETRAVELTIMEMEASUREMENT",$D107)/3600/24,"--")</f>
        <v>--</v>
      </c>
      <c r="GT107" s="34" t="str">
        <f>IFERROR(GETPIVOTDATA("Average of TRAVTM(60)",#REF!,"TIMEINT",GT$9,"VEHICLETRAVELTIMEMEASUREMENT",$D107)/3600/24,"--")</f>
        <v>--</v>
      </c>
      <c r="GU107" s="34" t="str">
        <f>IFERROR(GETPIVOTDATA("Average of TRAVTM(60)",#REF!,"TIMEINT",GU$9,"VEHICLETRAVELTIMEMEASUREMENT",$D107)/3600/24,"--")</f>
        <v>--</v>
      </c>
      <c r="GV107" s="34" t="str">
        <f>IFERROR(GETPIVOTDATA("Average of TRAVTM(60)",#REF!,"TIMEINT",GV$9,"VEHICLETRAVELTIMEMEASUREMENT",$D107)/3600/24,"--")</f>
        <v>--</v>
      </c>
      <c r="GW107" s="34" t="str">
        <f>IFERROR(GETPIVOTDATA("Average of TRAVTM(60)",#REF!,"TIMEINT",GW$9,"VEHICLETRAVELTIMEMEASUREMENT",$D107)/3600/24,"--")</f>
        <v>--</v>
      </c>
      <c r="GX107" s="34" t="str">
        <f>IFERROR(GETPIVOTDATA("Average of TRAVTM(60)",#REF!,"TIMEINT",GX$9,"VEHICLETRAVELTIMEMEASUREMENT",$D107)/3600/24,"--")</f>
        <v>--</v>
      </c>
      <c r="GY107" s="34" t="str">
        <f>IFERROR(GETPIVOTDATA("Average of TRAVTM(60)",#REF!,"TIMEINT",GY$9,"VEHICLETRAVELTIMEMEASUREMENT",$D107)/3600/24,"--")</f>
        <v>--</v>
      </c>
      <c r="GZ107" s="34" t="str">
        <f>IFERROR(GETPIVOTDATA("Average of TRAVTM(60)",#REF!,"TIMEINT",GZ$9,"VEHICLETRAVELTIMEMEASUREMENT",$D107)/3600/24,"--")</f>
        <v>--</v>
      </c>
      <c r="HA107" s="34" t="str">
        <f>IFERROR(GETPIVOTDATA("Average of TRAVTM(60)",#REF!,"TIMEINT",HA$9,"VEHICLETRAVELTIMEMEASUREMENT",$D107)/3600/24,"--")</f>
        <v>--</v>
      </c>
      <c r="HB107" s="34" t="str">
        <f>IFERROR(GETPIVOTDATA("Average of TRAVTM(60)",#REF!,"TIMEINT",HB$9,"VEHICLETRAVELTIMEMEASUREMENT",$D107)/3600/24,"--")</f>
        <v>--</v>
      </c>
      <c r="HC107" s="34" t="str">
        <f>IFERROR(GETPIVOTDATA("Average of TRAVTM(60)",#REF!,"TIMEINT",HC$9,"VEHICLETRAVELTIMEMEASUREMENT",$D107)/3600/24,"--")</f>
        <v>--</v>
      </c>
      <c r="HD107" s="34" t="str">
        <f>IFERROR(GETPIVOTDATA("Average of TRAVTM(60)",#REF!,"TIMEINT",HD$9,"VEHICLETRAVELTIMEMEASUREMENT",$D107)/3600/24,"--")</f>
        <v>--</v>
      </c>
      <c r="HE107" s="34" t="str">
        <f>IFERROR(GETPIVOTDATA("Average of TRAVTM(60)",#REF!,"TIMEINT",HE$9,"VEHICLETRAVELTIMEMEASUREMENT",$D107)/3600/24,"--")</f>
        <v>--</v>
      </c>
      <c r="HF107" s="34" t="str">
        <f>IFERROR(GETPIVOTDATA("Average of TRAVTM(60)",#REF!,"TIMEINT",HF$9,"VEHICLETRAVELTIMEMEASUREMENT",$D107)/3600/24,"--")</f>
        <v>--</v>
      </c>
      <c r="HG107" s="134" t="str">
        <f>IFERROR(GETPIVOTDATA("Average of TRAVTM(60)",#REF!,"TIMEINT",HG$9,"VEHICLETRAVELTIMEMEASUREMENT",$D107)/3600/24,"--")</f>
        <v>--</v>
      </c>
      <c r="HH107" s="331"/>
      <c r="HI107" s="323" t="str">
        <f>IFERROR(GETPIVOTDATA("Average of VEHS(60)",#REF!,"TIMEINT",HI$9,"VEHICLETRAVELTIMEMEASUREMENT",$D107),"--")</f>
        <v>--</v>
      </c>
      <c r="HJ107" s="324" t="str">
        <f>IFERROR(GETPIVOTDATA("Average of VEHS(60)",#REF!,"TIMEINT",HJ$9,"VEHICLETRAVELTIMEMEASUREMENT",$D107),"--")</f>
        <v>--</v>
      </c>
      <c r="HK107" s="324" t="str">
        <f>IFERROR(GETPIVOTDATA("Average of VEHS(60)",#REF!,"TIMEINT",HK$9,"VEHICLETRAVELTIMEMEASUREMENT",$D107),"--")</f>
        <v>--</v>
      </c>
      <c r="HL107" s="324" t="str">
        <f>IFERROR(GETPIVOTDATA("Average of VEHS(60)",#REF!,"TIMEINT",HL$9,"VEHICLETRAVELTIMEMEASUREMENT",$D107),"--")</f>
        <v>--</v>
      </c>
      <c r="HM107" s="324" t="str">
        <f>IFERROR(GETPIVOTDATA("Average of VEHS(60)",#REF!,"TIMEINT",HM$9,"VEHICLETRAVELTIMEMEASUREMENT",$D107),"--")</f>
        <v>--</v>
      </c>
      <c r="HN107" s="324" t="str">
        <f>IFERROR(GETPIVOTDATA("Average of VEHS(60)",#REF!,"TIMEINT",HN$9,"VEHICLETRAVELTIMEMEASUREMENT",$D107),"--")</f>
        <v>--</v>
      </c>
      <c r="HO107" s="324" t="str">
        <f>IFERROR(GETPIVOTDATA("Average of VEHS(60)",#REF!,"TIMEINT",HO$9,"VEHICLETRAVELTIMEMEASUREMENT",$D107),"--")</f>
        <v>--</v>
      </c>
      <c r="HP107" s="324" t="str">
        <f>IFERROR(GETPIVOTDATA("Average of VEHS(60)",#REF!,"TIMEINT",HP$9,"VEHICLETRAVELTIMEMEASUREMENT",$D107),"--")</f>
        <v>--</v>
      </c>
      <c r="HQ107" s="324" t="str">
        <f>IFERROR(GETPIVOTDATA("Average of VEHS(60)",#REF!,"TIMEINT",HQ$9,"VEHICLETRAVELTIMEMEASUREMENT",$D107),"--")</f>
        <v>--</v>
      </c>
      <c r="HR107" s="324" t="str">
        <f>IFERROR(GETPIVOTDATA("Average of VEHS(60)",#REF!,"TIMEINT",HR$9,"VEHICLETRAVELTIMEMEASUREMENT",$D107),"--")</f>
        <v>--</v>
      </c>
      <c r="HS107" s="324" t="str">
        <f>IFERROR(GETPIVOTDATA("Average of VEHS(60)",#REF!,"TIMEINT",HS$9,"VEHICLETRAVELTIMEMEASUREMENT",$D107),"--")</f>
        <v>--</v>
      </c>
      <c r="HT107" s="324" t="str">
        <f>IFERROR(GETPIVOTDATA("Average of VEHS(60)",#REF!,"TIMEINT",HT$9,"VEHICLETRAVELTIMEMEASUREMENT",$D107),"--")</f>
        <v>--</v>
      </c>
      <c r="HU107" s="324" t="str">
        <f>IFERROR(GETPIVOTDATA("Average of VEHS(60)",#REF!,"TIMEINT",HU$9,"VEHICLETRAVELTIMEMEASUREMENT",$D107),"--")</f>
        <v>--</v>
      </c>
      <c r="HV107" s="324" t="str">
        <f>IFERROR(GETPIVOTDATA("Average of VEHS(60)",#REF!,"TIMEINT",HV$9,"VEHICLETRAVELTIMEMEASUREMENT",$D107),"--")</f>
        <v>--</v>
      </c>
      <c r="HW107" s="324" t="str">
        <f>IFERROR(GETPIVOTDATA("Average of VEHS(60)",#REF!,"TIMEINT",HW$9,"VEHICLETRAVELTIMEMEASUREMENT",$D107),"--")</f>
        <v>--</v>
      </c>
      <c r="HX107" s="325" t="str">
        <f>IFERROR(GETPIVOTDATA("Average of VEHS(60)",#REF!,"TIMEINT",HX$9,"VEHICLETRAVELTIMEMEASUREMENT",$D107),"--")</f>
        <v>--</v>
      </c>
      <c r="HY107" s="331"/>
      <c r="HZ107" s="209" t="str">
        <f t="shared" si="50"/>
        <v>--</v>
      </c>
      <c r="IA107" s="354" t="str">
        <f t="shared" si="51"/>
        <v>--</v>
      </c>
      <c r="IB107" s="325">
        <f t="shared" si="52"/>
        <v>0</v>
      </c>
      <c r="IC107" s="638"/>
      <c r="ID107" s="323" t="str">
        <f>IFERROR(AVERAGEIFS('VISSIM Travel Time Outputs'!#REF!,'VISSIM Travel Time Outputs'!#REF!,$D107,'VISSIM Travel Time Outputs'!#REF!,"AVG",'VISSIM Travel Time Outputs'!#REF!,ID$9),"-")</f>
        <v>-</v>
      </c>
      <c r="IE107" s="324" t="str">
        <f>IFERROR(AVERAGEIFS('VISSIM Travel Time Outputs'!#REF!,'VISSIM Travel Time Outputs'!#REF!,$D107,'VISSIM Travel Time Outputs'!#REF!,"AVG",'VISSIM Travel Time Outputs'!#REF!,IE$9),"-")</f>
        <v>-</v>
      </c>
      <c r="IF107" s="324" t="str">
        <f>IFERROR(AVERAGEIFS('VISSIM Travel Time Outputs'!#REF!,'VISSIM Travel Time Outputs'!#REF!,$D107,'VISSIM Travel Time Outputs'!#REF!,"AVG",'VISSIM Travel Time Outputs'!#REF!,IF$9),"-")</f>
        <v>-</v>
      </c>
      <c r="IG107" s="324" t="str">
        <f>IFERROR(AVERAGEIFS('VISSIM Travel Time Outputs'!#REF!,'VISSIM Travel Time Outputs'!#REF!,$D107,'VISSIM Travel Time Outputs'!#REF!,"AVG",'VISSIM Travel Time Outputs'!#REF!,IG$9),"-")</f>
        <v>-</v>
      </c>
      <c r="IH107" s="324" t="str">
        <f>IFERROR(AVERAGEIFS('VISSIM Travel Time Outputs'!#REF!,'VISSIM Travel Time Outputs'!#REF!,$D107,'VISSIM Travel Time Outputs'!#REF!,"AVG",'VISSIM Travel Time Outputs'!#REF!,IH$9),"-")</f>
        <v>-</v>
      </c>
      <c r="II107" s="324" t="str">
        <f>IFERROR(AVERAGEIFS('VISSIM Travel Time Outputs'!#REF!,'VISSIM Travel Time Outputs'!#REF!,$D107,'VISSIM Travel Time Outputs'!#REF!,"AVG",'VISSIM Travel Time Outputs'!#REF!,II$9),"-")</f>
        <v>-</v>
      </c>
      <c r="IJ107" s="324" t="str">
        <f>IFERROR(AVERAGEIFS('VISSIM Travel Time Outputs'!#REF!,'VISSIM Travel Time Outputs'!#REF!,$D107,'VISSIM Travel Time Outputs'!#REF!,"AVG",'VISSIM Travel Time Outputs'!#REF!,IJ$9),"-")</f>
        <v>-</v>
      </c>
      <c r="IK107" s="324" t="str">
        <f>IFERROR(AVERAGEIFS('VISSIM Travel Time Outputs'!#REF!,'VISSIM Travel Time Outputs'!#REF!,$D107,'VISSIM Travel Time Outputs'!#REF!,"AVG",'VISSIM Travel Time Outputs'!#REF!,IK$9),"-")</f>
        <v>-</v>
      </c>
      <c r="IL107" s="324" t="str">
        <f>IFERROR(AVERAGEIFS('VISSIM Travel Time Outputs'!#REF!,'VISSIM Travel Time Outputs'!#REF!,$D107,'VISSIM Travel Time Outputs'!#REF!,"AVG",'VISSIM Travel Time Outputs'!#REF!,IL$9),"-")</f>
        <v>-</v>
      </c>
      <c r="IM107" s="324" t="str">
        <f>IFERROR(AVERAGEIFS('VISSIM Travel Time Outputs'!#REF!,'VISSIM Travel Time Outputs'!#REF!,$D107,'VISSIM Travel Time Outputs'!#REF!,"AVG",'VISSIM Travel Time Outputs'!#REF!,IM$9),"-")</f>
        <v>-</v>
      </c>
      <c r="IN107" s="324" t="str">
        <f>IFERROR(AVERAGEIFS('VISSIM Travel Time Outputs'!#REF!,'VISSIM Travel Time Outputs'!#REF!,$D107,'VISSIM Travel Time Outputs'!#REF!,"AVG",'VISSIM Travel Time Outputs'!#REF!,IN$9),"-")</f>
        <v>-</v>
      </c>
      <c r="IO107" s="324" t="str">
        <f>IFERROR(AVERAGEIFS('VISSIM Travel Time Outputs'!#REF!,'VISSIM Travel Time Outputs'!#REF!,$D107,'VISSIM Travel Time Outputs'!#REF!,"AVG",'VISSIM Travel Time Outputs'!#REF!,IO$9),"-")</f>
        <v>-</v>
      </c>
      <c r="IP107" s="324" t="str">
        <f>IFERROR(AVERAGEIFS('VISSIM Travel Time Outputs'!#REF!,'VISSIM Travel Time Outputs'!#REF!,$D107,'VISSIM Travel Time Outputs'!#REF!,"AVG",'VISSIM Travel Time Outputs'!#REF!,IP$9),"-")</f>
        <v>-</v>
      </c>
      <c r="IQ107" s="324" t="str">
        <f>IFERROR(AVERAGEIFS('VISSIM Travel Time Outputs'!#REF!,'VISSIM Travel Time Outputs'!#REF!,$D107,'VISSIM Travel Time Outputs'!#REF!,"AVG",'VISSIM Travel Time Outputs'!#REF!,IQ$9),"-")</f>
        <v>-</v>
      </c>
      <c r="IR107" s="324" t="str">
        <f>IFERROR(AVERAGEIFS('VISSIM Travel Time Outputs'!#REF!,'VISSIM Travel Time Outputs'!#REF!,$D107,'VISSIM Travel Time Outputs'!#REF!,"AVG",'VISSIM Travel Time Outputs'!#REF!,IR$9),"-")</f>
        <v>-</v>
      </c>
      <c r="IS107" s="325" t="str">
        <f>IFERROR(AVERAGEIFS('VISSIM Travel Time Outputs'!#REF!,'VISSIM Travel Time Outputs'!#REF!,$D107,'VISSIM Travel Time Outputs'!#REF!,"AVG",'VISSIM Travel Time Outputs'!#REF!,IS$9),"-")</f>
        <v>-</v>
      </c>
      <c r="IT107" s="325" t="str">
        <f t="shared" si="53"/>
        <v>--</v>
      </c>
    </row>
    <row r="108" spans="1:254" ht="15" customHeight="1" x14ac:dyDescent="0.35">
      <c r="A108" s="252" t="str">
        <f t="shared" si="34"/>
        <v>H</v>
      </c>
      <c r="B108" s="319">
        <f t="shared" si="54"/>
        <v>99</v>
      </c>
      <c r="C108" s="413">
        <f>INDEX('Input - Travel Times'!$B$3:$AH$103,MATCH($B108,'Input - Travel Times'!$B$3:$B$103,0),MATCH(C$9,'Input - Travel Times'!$B$3:$AH$3,0))</f>
        <v>0</v>
      </c>
      <c r="D108" s="150">
        <f>INDEX('Input - Travel Times'!$B$3:$AH$103,MATCH($B108,'Input - Travel Times'!$B$3:$B$103,0),MATCH(D$9,'Input - Travel Times'!$B$3:$AH$3,0))</f>
        <v>0</v>
      </c>
      <c r="E108" s="518">
        <f>TIME(0,0,INDEX('Input - Travel Times'!$B$3:$AH$103,MATCH($B108,'Input - Travel Times'!$B$3:$B$103,0),MATCH(E$9,'Input - Travel Times'!$B$3:$AH$3,0)))</f>
        <v>0</v>
      </c>
      <c r="F108" s="518">
        <f>TIME(0,0,INDEX('Input - Travel Times'!$B$3:$AH$103,MATCH($B108,'Input - Travel Times'!$B$3:$B$103,0),MATCH(F$9,'Input - Travel Times'!$B$3:$AH$3,0)))</f>
        <v>0</v>
      </c>
      <c r="G108" s="518">
        <f>TIME(0,0,INDEX('Input - Travel Times'!$B$3:$AH$103,MATCH($B108,'Input - Travel Times'!$B$3:$B$103,0),MATCH(G$9,'Input - Travel Times'!$B$3:$AH$3,0)))</f>
        <v>0</v>
      </c>
      <c r="H108" s="518">
        <f>TIME(0,0,INDEX('Input - Travel Times'!$B$3:$AH$103,MATCH($B108,'Input - Travel Times'!$B$3:$B$103,0),MATCH(H$9,'Input - Travel Times'!$B$3:$AH$3,0)))</f>
        <v>0</v>
      </c>
      <c r="I108" s="130"/>
      <c r="J108" s="209" t="str">
        <f>IFERROR(TIME(0,0,AVERAGEIFS('VISSIM Travel Time Outputs'!$I:$I,'VISSIM Travel Time Outputs'!$D:$D,$D108,'VISSIM Travel Time Outputs'!$A:$A,"AVG",'VISSIM Travel Time Outputs'!$B:$B,J$9)),"-")</f>
        <v>-</v>
      </c>
      <c r="K108" s="34" t="str">
        <f>IFERROR(TIME(0,0,AVERAGEIFS('VISSIM Travel Time Outputs'!$I:$I,'VISSIM Travel Time Outputs'!$D:$D,$D108,'VISSIM Travel Time Outputs'!$A:$A,"AVG",'VISSIM Travel Time Outputs'!$B:$B,K$9)),"-")</f>
        <v>-</v>
      </c>
      <c r="L108" s="34" t="str">
        <f>IFERROR(TIME(0,0,AVERAGEIFS('VISSIM Travel Time Outputs'!$I:$I,'VISSIM Travel Time Outputs'!$D:$D,$D108,'VISSIM Travel Time Outputs'!$A:$A,"AVG",'VISSIM Travel Time Outputs'!$B:$B,L$9)),"-")</f>
        <v>-</v>
      </c>
      <c r="M108" s="34" t="str">
        <f>IFERROR(TIME(0,0,AVERAGEIFS('VISSIM Travel Time Outputs'!$I:$I,'VISSIM Travel Time Outputs'!$D:$D,$D108,'VISSIM Travel Time Outputs'!$A:$A,"AVG",'VISSIM Travel Time Outputs'!$B:$B,M$9)),"-")</f>
        <v>-</v>
      </c>
      <c r="N108" s="34" t="str">
        <f>IFERROR(TIME(0,0,AVERAGEIFS('VISSIM Travel Time Outputs'!$I:$I,'VISSIM Travel Time Outputs'!$D:$D,$D108,'VISSIM Travel Time Outputs'!$A:$A,"AVG",'VISSIM Travel Time Outputs'!$B:$B,N$9)),"-")</f>
        <v>-</v>
      </c>
      <c r="O108" s="34" t="str">
        <f>IFERROR(TIME(0,0,AVERAGEIFS('VISSIM Travel Time Outputs'!$I:$I,'VISSIM Travel Time Outputs'!$D:$D,$D108,'VISSIM Travel Time Outputs'!$A:$A,"AVG",'VISSIM Travel Time Outputs'!$B:$B,O$9)),"-")</f>
        <v>-</v>
      </c>
      <c r="P108" s="34" t="str">
        <f>IFERROR(TIME(0,0,AVERAGEIFS('VISSIM Travel Time Outputs'!$I:$I,'VISSIM Travel Time Outputs'!$D:$D,$D108,'VISSIM Travel Time Outputs'!$A:$A,"AVG",'VISSIM Travel Time Outputs'!$B:$B,P$9)),"-")</f>
        <v>-</v>
      </c>
      <c r="Q108" s="34" t="str">
        <f>IFERROR(TIME(0,0,AVERAGEIFS('VISSIM Travel Time Outputs'!$I:$I,'VISSIM Travel Time Outputs'!$D:$D,$D108,'VISSIM Travel Time Outputs'!$A:$A,"AVG",'VISSIM Travel Time Outputs'!$B:$B,Q$9)),"-")</f>
        <v>-</v>
      </c>
      <c r="R108" s="34" t="str">
        <f>IFERROR(TIME(0,0,AVERAGEIFS('VISSIM Travel Time Outputs'!$I:$I,'VISSIM Travel Time Outputs'!$D:$D,$D108,'VISSIM Travel Time Outputs'!$A:$A,"AVG",'VISSIM Travel Time Outputs'!$B:$B,R$9)),"-")</f>
        <v>-</v>
      </c>
      <c r="S108" s="34" t="str">
        <f>IFERROR(TIME(0,0,AVERAGEIFS('VISSIM Travel Time Outputs'!$I:$I,'VISSIM Travel Time Outputs'!$D:$D,$D108,'VISSIM Travel Time Outputs'!$A:$A,"AVG",'VISSIM Travel Time Outputs'!$B:$B,S$9)),"-")</f>
        <v>-</v>
      </c>
      <c r="T108" s="34" t="str">
        <f>IFERROR(TIME(0,0,AVERAGEIFS('VISSIM Travel Time Outputs'!$I:$I,'VISSIM Travel Time Outputs'!$D:$D,$D108,'VISSIM Travel Time Outputs'!$A:$A,"AVG",'VISSIM Travel Time Outputs'!$B:$B,T$9)),"-")</f>
        <v>-</v>
      </c>
      <c r="U108" s="34" t="str">
        <f>IFERROR(TIME(0,0,AVERAGEIFS('VISSIM Travel Time Outputs'!$I:$I,'VISSIM Travel Time Outputs'!$D:$D,$D108,'VISSIM Travel Time Outputs'!$A:$A,"AVG",'VISSIM Travel Time Outputs'!$B:$B,U$9)),"-")</f>
        <v>-</v>
      </c>
      <c r="V108" s="34" t="str">
        <f>IFERROR(TIME(0,0,AVERAGEIFS('VISSIM Travel Time Outputs'!$I:$I,'VISSIM Travel Time Outputs'!$D:$D,$D108,'VISSIM Travel Time Outputs'!$A:$A,"AVG",'VISSIM Travel Time Outputs'!$B:$B,V$9)),"-")</f>
        <v>-</v>
      </c>
      <c r="W108" s="34" t="str">
        <f>IFERROR(TIME(0,0,AVERAGEIFS('VISSIM Travel Time Outputs'!$I:$I,'VISSIM Travel Time Outputs'!$D:$D,$D108,'VISSIM Travel Time Outputs'!$A:$A,"AVG",'VISSIM Travel Time Outputs'!$B:$B,W$9)),"-")</f>
        <v>-</v>
      </c>
      <c r="X108" s="34" t="str">
        <f>IFERROR(TIME(0,0,AVERAGEIFS('VISSIM Travel Time Outputs'!$I:$I,'VISSIM Travel Time Outputs'!$D:$D,$D108,'VISSIM Travel Time Outputs'!$A:$A,"AVG",'VISSIM Travel Time Outputs'!$B:$B,X$9)),"-")</f>
        <v>-</v>
      </c>
      <c r="Y108" s="134" t="str">
        <f>IFERROR(TIME(0,0,AVERAGEIFS('VISSIM Travel Time Outputs'!$I:$I,'VISSIM Travel Time Outputs'!$D:$D,$D108,'VISSIM Travel Time Outputs'!$A:$A,"AVG",'VISSIM Travel Time Outputs'!$B:$B,Y$9)),"-")</f>
        <v>-</v>
      </c>
      <c r="Z108" s="254"/>
      <c r="AA108" s="323" t="str">
        <f>IFERROR(AVERAGEIFS('VISSIM Travel Time Outputs'!$F:$F,'VISSIM Travel Time Outputs'!$D:$D,$D108,'VISSIM Travel Time Outputs'!$A:$A,"AVG",'VISSIM Travel Time Outputs'!$B:$B,AA$9),"-")</f>
        <v>-</v>
      </c>
      <c r="AB108" s="324" t="str">
        <f>IFERROR(AVERAGEIFS('VISSIM Travel Time Outputs'!$F:$F,'VISSIM Travel Time Outputs'!$D:$D,$D108,'VISSIM Travel Time Outputs'!$A:$A,"AVG",'VISSIM Travel Time Outputs'!$B:$B,AB$9),"-")</f>
        <v>-</v>
      </c>
      <c r="AC108" s="324" t="str">
        <f>IFERROR(AVERAGEIFS('VISSIM Travel Time Outputs'!$F:$F,'VISSIM Travel Time Outputs'!$D:$D,$D108,'VISSIM Travel Time Outputs'!$A:$A,"AVG",'VISSIM Travel Time Outputs'!$B:$B,AC$9),"-")</f>
        <v>-</v>
      </c>
      <c r="AD108" s="324" t="str">
        <f>IFERROR(AVERAGEIFS('VISSIM Travel Time Outputs'!$F:$F,'VISSIM Travel Time Outputs'!$D:$D,$D108,'VISSIM Travel Time Outputs'!$A:$A,"AVG",'VISSIM Travel Time Outputs'!$B:$B,AD$9),"-")</f>
        <v>-</v>
      </c>
      <c r="AE108" s="324" t="str">
        <f>IFERROR(AVERAGEIFS('VISSIM Travel Time Outputs'!$F:$F,'VISSIM Travel Time Outputs'!$D:$D,$D108,'VISSIM Travel Time Outputs'!$A:$A,"AVG",'VISSIM Travel Time Outputs'!$B:$B,AE$9),"-")</f>
        <v>-</v>
      </c>
      <c r="AF108" s="324" t="str">
        <f>IFERROR(AVERAGEIFS('VISSIM Travel Time Outputs'!$F:$F,'VISSIM Travel Time Outputs'!$D:$D,$D108,'VISSIM Travel Time Outputs'!$A:$A,"AVG",'VISSIM Travel Time Outputs'!$B:$B,AF$9),"-")</f>
        <v>-</v>
      </c>
      <c r="AG108" s="324" t="str">
        <f>IFERROR(AVERAGEIFS('VISSIM Travel Time Outputs'!$F:$F,'VISSIM Travel Time Outputs'!$D:$D,$D108,'VISSIM Travel Time Outputs'!$A:$A,"AVG",'VISSIM Travel Time Outputs'!$B:$B,AG$9),"-")</f>
        <v>-</v>
      </c>
      <c r="AH108" s="324" t="str">
        <f>IFERROR(AVERAGEIFS('VISSIM Travel Time Outputs'!$F:$F,'VISSIM Travel Time Outputs'!$D:$D,$D108,'VISSIM Travel Time Outputs'!$A:$A,"AVG",'VISSIM Travel Time Outputs'!$B:$B,AH$9),"-")</f>
        <v>-</v>
      </c>
      <c r="AI108" s="324" t="str">
        <f>IFERROR(AVERAGEIFS('VISSIM Travel Time Outputs'!$F:$F,'VISSIM Travel Time Outputs'!$D:$D,$D108,'VISSIM Travel Time Outputs'!$A:$A,"AVG",'VISSIM Travel Time Outputs'!$B:$B,AI$9),"-")</f>
        <v>-</v>
      </c>
      <c r="AJ108" s="324" t="str">
        <f>IFERROR(AVERAGEIFS('VISSIM Travel Time Outputs'!$F:$F,'VISSIM Travel Time Outputs'!$D:$D,$D108,'VISSIM Travel Time Outputs'!$A:$A,"AVG",'VISSIM Travel Time Outputs'!$B:$B,AJ$9),"-")</f>
        <v>-</v>
      </c>
      <c r="AK108" s="324" t="str">
        <f>IFERROR(AVERAGEIFS('VISSIM Travel Time Outputs'!$F:$F,'VISSIM Travel Time Outputs'!$D:$D,$D108,'VISSIM Travel Time Outputs'!$A:$A,"AVG",'VISSIM Travel Time Outputs'!$B:$B,AK$9),"-")</f>
        <v>-</v>
      </c>
      <c r="AL108" s="324" t="str">
        <f>IFERROR(AVERAGEIFS('VISSIM Travel Time Outputs'!$F:$F,'VISSIM Travel Time Outputs'!$D:$D,$D108,'VISSIM Travel Time Outputs'!$A:$A,"AVG",'VISSIM Travel Time Outputs'!$B:$B,AL$9),"-")</f>
        <v>-</v>
      </c>
      <c r="AM108" s="324" t="str">
        <f>IFERROR(AVERAGEIFS('VISSIM Travel Time Outputs'!$F:$F,'VISSIM Travel Time Outputs'!$D:$D,$D108,'VISSIM Travel Time Outputs'!$A:$A,"AVG",'VISSIM Travel Time Outputs'!$B:$B,AM$9),"-")</f>
        <v>-</v>
      </c>
      <c r="AN108" s="324" t="str">
        <f>IFERROR(AVERAGEIFS('VISSIM Travel Time Outputs'!$F:$F,'VISSIM Travel Time Outputs'!$D:$D,$D108,'VISSIM Travel Time Outputs'!$A:$A,"AVG",'VISSIM Travel Time Outputs'!$B:$B,AN$9),"-")</f>
        <v>-</v>
      </c>
      <c r="AO108" s="324" t="str">
        <f>IFERROR(AVERAGEIFS('VISSIM Travel Time Outputs'!$F:$F,'VISSIM Travel Time Outputs'!$D:$D,$D108,'VISSIM Travel Time Outputs'!$A:$A,"AVG",'VISSIM Travel Time Outputs'!$B:$B,AO$9),"-")</f>
        <v>-</v>
      </c>
      <c r="AP108" s="325" t="str">
        <f>IFERROR(AVERAGEIFS('VISSIM Travel Time Outputs'!$F:$F,'VISSIM Travel Time Outputs'!$D:$D,$D108,'VISSIM Travel Time Outputs'!$A:$A,"AVG",'VISSIM Travel Time Outputs'!$B:$B,AP$9),"-")</f>
        <v>-</v>
      </c>
      <c r="AQ108" s="331"/>
      <c r="AR108" s="209" t="str">
        <f t="shared" si="35"/>
        <v>--</v>
      </c>
      <c r="AS108" s="354" t="str">
        <f t="shared" si="36"/>
        <v>--</v>
      </c>
      <c r="AT108" s="325">
        <f t="shared" si="37"/>
        <v>0</v>
      </c>
      <c r="AU108" s="255"/>
      <c r="AV108" s="209" t="str">
        <f>IFERROR(TIME(0,0,AVERAGEIFS('VISSIM Travel Time Outputs'!$J:$J,'VISSIM Travel Time Outputs'!$D:$D,$D108,'VISSIM Travel Time Outputs'!$A:$A,"AVG",'VISSIM Travel Time Outputs'!$B:$B,AV$9)),"-")</f>
        <v>-</v>
      </c>
      <c r="AW108" s="34" t="str">
        <f>IFERROR(TIME(0,0,AVERAGEIFS('VISSIM Travel Time Outputs'!$J:$J,'VISSIM Travel Time Outputs'!$D:$D,$D108,'VISSIM Travel Time Outputs'!$A:$A,"AVG",'VISSIM Travel Time Outputs'!$B:$B,AW$9)),"-")</f>
        <v>-</v>
      </c>
      <c r="AX108" s="34" t="str">
        <f>IFERROR(TIME(0,0,AVERAGEIFS('VISSIM Travel Time Outputs'!$J:$J,'VISSIM Travel Time Outputs'!$D:$D,$D108,'VISSIM Travel Time Outputs'!$A:$A,"AVG",'VISSIM Travel Time Outputs'!$B:$B,AX$9)),"-")</f>
        <v>-</v>
      </c>
      <c r="AY108" s="34" t="str">
        <f>IFERROR(TIME(0,0,AVERAGEIFS('VISSIM Travel Time Outputs'!$J:$J,'VISSIM Travel Time Outputs'!$D:$D,$D108,'VISSIM Travel Time Outputs'!$A:$A,"AVG",'VISSIM Travel Time Outputs'!$B:$B,AY$9)),"-")</f>
        <v>-</v>
      </c>
      <c r="AZ108" s="34" t="str">
        <f>IFERROR(TIME(0,0,AVERAGEIFS('VISSIM Travel Time Outputs'!$J:$J,'VISSIM Travel Time Outputs'!$D:$D,$D108,'VISSIM Travel Time Outputs'!$A:$A,"AVG",'VISSIM Travel Time Outputs'!$B:$B,AZ$9)),"-")</f>
        <v>-</v>
      </c>
      <c r="BA108" s="34" t="str">
        <f>IFERROR(TIME(0,0,AVERAGEIFS('VISSIM Travel Time Outputs'!$J:$J,'VISSIM Travel Time Outputs'!$D:$D,$D108,'VISSIM Travel Time Outputs'!$A:$A,"AVG",'VISSIM Travel Time Outputs'!$B:$B,BA$9)),"-")</f>
        <v>-</v>
      </c>
      <c r="BB108" s="34" t="str">
        <f>IFERROR(TIME(0,0,AVERAGEIFS('VISSIM Travel Time Outputs'!$J:$J,'VISSIM Travel Time Outputs'!$D:$D,$D108,'VISSIM Travel Time Outputs'!$A:$A,"AVG",'VISSIM Travel Time Outputs'!$B:$B,BB$9)),"-")</f>
        <v>-</v>
      </c>
      <c r="BC108" s="34" t="str">
        <f>IFERROR(TIME(0,0,AVERAGEIFS('VISSIM Travel Time Outputs'!$J:$J,'VISSIM Travel Time Outputs'!$D:$D,$D108,'VISSIM Travel Time Outputs'!$A:$A,"AVG",'VISSIM Travel Time Outputs'!$B:$B,BC$9)),"-")</f>
        <v>-</v>
      </c>
      <c r="BD108" s="34" t="str">
        <f>IFERROR(TIME(0,0,AVERAGEIFS('VISSIM Travel Time Outputs'!$J:$J,'VISSIM Travel Time Outputs'!$D:$D,$D108,'VISSIM Travel Time Outputs'!$A:$A,"AVG",'VISSIM Travel Time Outputs'!$B:$B,BD$9)),"-")</f>
        <v>-</v>
      </c>
      <c r="BE108" s="34" t="str">
        <f>IFERROR(TIME(0,0,AVERAGEIFS('VISSIM Travel Time Outputs'!$J:$J,'VISSIM Travel Time Outputs'!$D:$D,$D108,'VISSIM Travel Time Outputs'!$A:$A,"AVG",'VISSIM Travel Time Outputs'!$B:$B,BE$9)),"-")</f>
        <v>-</v>
      </c>
      <c r="BF108" s="34" t="str">
        <f>IFERROR(TIME(0,0,AVERAGEIFS('VISSIM Travel Time Outputs'!$J:$J,'VISSIM Travel Time Outputs'!$D:$D,$D108,'VISSIM Travel Time Outputs'!$A:$A,"AVG",'VISSIM Travel Time Outputs'!$B:$B,BF$9)),"-")</f>
        <v>-</v>
      </c>
      <c r="BG108" s="34" t="str">
        <f>IFERROR(TIME(0,0,AVERAGEIFS('VISSIM Travel Time Outputs'!$J:$J,'VISSIM Travel Time Outputs'!$D:$D,$D108,'VISSIM Travel Time Outputs'!$A:$A,"AVG",'VISSIM Travel Time Outputs'!$B:$B,BG$9)),"-")</f>
        <v>-</v>
      </c>
      <c r="BH108" s="34" t="str">
        <f>IFERROR(TIME(0,0,AVERAGEIFS('VISSIM Travel Time Outputs'!$J:$J,'VISSIM Travel Time Outputs'!$D:$D,$D108,'VISSIM Travel Time Outputs'!$A:$A,"AVG",'VISSIM Travel Time Outputs'!$B:$B,BH$9)),"-")</f>
        <v>-</v>
      </c>
      <c r="BI108" s="34" t="str">
        <f>IFERROR(TIME(0,0,AVERAGEIFS('VISSIM Travel Time Outputs'!$J:$J,'VISSIM Travel Time Outputs'!$D:$D,$D108,'VISSIM Travel Time Outputs'!$A:$A,"AVG",'VISSIM Travel Time Outputs'!$B:$B,BI$9)),"-")</f>
        <v>-</v>
      </c>
      <c r="BJ108" s="34" t="str">
        <f>IFERROR(TIME(0,0,AVERAGEIFS('VISSIM Travel Time Outputs'!$J:$J,'VISSIM Travel Time Outputs'!$D:$D,$D108,'VISSIM Travel Time Outputs'!$A:$A,"AVG",'VISSIM Travel Time Outputs'!$B:$B,BJ$9)),"-")</f>
        <v>-</v>
      </c>
      <c r="BK108" s="134" t="str">
        <f>IFERROR(TIME(0,0,AVERAGEIFS('VISSIM Travel Time Outputs'!$J:$J,'VISSIM Travel Time Outputs'!$D:$D,$D108,'VISSIM Travel Time Outputs'!$A:$A,"AVG",'VISSIM Travel Time Outputs'!$B:$B,BK$9)),"-")</f>
        <v>-</v>
      </c>
      <c r="BL108" s="126"/>
      <c r="BM108" s="323" t="str">
        <f>IFERROR(AVERAGEIFS('VISSIM Travel Time Outputs'!$G:$G,'VISSIM Travel Time Outputs'!$D:$D,$D108,'VISSIM Travel Time Outputs'!$A:$A,"AVG",'VISSIM Travel Time Outputs'!$B:$B,BM$9),"-")</f>
        <v>-</v>
      </c>
      <c r="BN108" s="324" t="str">
        <f>IFERROR(AVERAGEIFS('VISSIM Travel Time Outputs'!$G:$G,'VISSIM Travel Time Outputs'!$D:$D,$D108,'VISSIM Travel Time Outputs'!$A:$A,"AVG",'VISSIM Travel Time Outputs'!$B:$B,BN$9),"-")</f>
        <v>-</v>
      </c>
      <c r="BO108" s="324" t="str">
        <f>IFERROR(AVERAGEIFS('VISSIM Travel Time Outputs'!$G:$G,'VISSIM Travel Time Outputs'!$D:$D,$D108,'VISSIM Travel Time Outputs'!$A:$A,"AVG",'VISSIM Travel Time Outputs'!$B:$B,BO$9),"-")</f>
        <v>-</v>
      </c>
      <c r="BP108" s="324" t="str">
        <f>IFERROR(AVERAGEIFS('VISSIM Travel Time Outputs'!$G:$G,'VISSIM Travel Time Outputs'!$D:$D,$D108,'VISSIM Travel Time Outputs'!$A:$A,"AVG",'VISSIM Travel Time Outputs'!$B:$B,BP$9),"-")</f>
        <v>-</v>
      </c>
      <c r="BQ108" s="324" t="str">
        <f>IFERROR(AVERAGEIFS('VISSIM Travel Time Outputs'!$G:$G,'VISSIM Travel Time Outputs'!$D:$D,$D108,'VISSIM Travel Time Outputs'!$A:$A,"AVG",'VISSIM Travel Time Outputs'!$B:$B,BQ$9),"-")</f>
        <v>-</v>
      </c>
      <c r="BR108" s="324" t="str">
        <f>IFERROR(AVERAGEIFS('VISSIM Travel Time Outputs'!$G:$G,'VISSIM Travel Time Outputs'!$D:$D,$D108,'VISSIM Travel Time Outputs'!$A:$A,"AVG",'VISSIM Travel Time Outputs'!$B:$B,BR$9),"-")</f>
        <v>-</v>
      </c>
      <c r="BS108" s="324" t="str">
        <f>IFERROR(AVERAGEIFS('VISSIM Travel Time Outputs'!$G:$G,'VISSIM Travel Time Outputs'!$D:$D,$D108,'VISSIM Travel Time Outputs'!$A:$A,"AVG",'VISSIM Travel Time Outputs'!$B:$B,BS$9),"-")</f>
        <v>-</v>
      </c>
      <c r="BT108" s="324" t="str">
        <f>IFERROR(AVERAGEIFS('VISSIM Travel Time Outputs'!$G:$G,'VISSIM Travel Time Outputs'!$D:$D,$D108,'VISSIM Travel Time Outputs'!$A:$A,"AVG",'VISSIM Travel Time Outputs'!$B:$B,BT$9),"-")</f>
        <v>-</v>
      </c>
      <c r="BU108" s="324" t="str">
        <f>IFERROR(AVERAGEIFS('VISSIM Travel Time Outputs'!$G:$G,'VISSIM Travel Time Outputs'!$D:$D,$D108,'VISSIM Travel Time Outputs'!$A:$A,"AVG",'VISSIM Travel Time Outputs'!$B:$B,BU$9),"-")</f>
        <v>-</v>
      </c>
      <c r="BV108" s="324" t="str">
        <f>IFERROR(AVERAGEIFS('VISSIM Travel Time Outputs'!$G:$G,'VISSIM Travel Time Outputs'!$D:$D,$D108,'VISSIM Travel Time Outputs'!$A:$A,"AVG",'VISSIM Travel Time Outputs'!$B:$B,BV$9),"-")</f>
        <v>-</v>
      </c>
      <c r="BW108" s="324" t="str">
        <f>IFERROR(AVERAGEIFS('VISSIM Travel Time Outputs'!$G:$G,'VISSIM Travel Time Outputs'!$D:$D,$D108,'VISSIM Travel Time Outputs'!$A:$A,"AVG",'VISSIM Travel Time Outputs'!$B:$B,BW$9),"-")</f>
        <v>-</v>
      </c>
      <c r="BX108" s="324" t="str">
        <f>IFERROR(AVERAGEIFS('VISSIM Travel Time Outputs'!$G:$G,'VISSIM Travel Time Outputs'!$D:$D,$D108,'VISSIM Travel Time Outputs'!$A:$A,"AVG",'VISSIM Travel Time Outputs'!$B:$B,BX$9),"-")</f>
        <v>-</v>
      </c>
      <c r="BY108" s="324" t="str">
        <f>IFERROR(AVERAGEIFS('VISSIM Travel Time Outputs'!$G:$G,'VISSIM Travel Time Outputs'!$D:$D,$D108,'VISSIM Travel Time Outputs'!$A:$A,"AVG",'VISSIM Travel Time Outputs'!$B:$B,BY$9),"-")</f>
        <v>-</v>
      </c>
      <c r="BZ108" s="324" t="str">
        <f>IFERROR(AVERAGEIFS('VISSIM Travel Time Outputs'!$G:$G,'VISSIM Travel Time Outputs'!$D:$D,$D108,'VISSIM Travel Time Outputs'!$A:$A,"AVG",'VISSIM Travel Time Outputs'!$B:$B,BZ$9),"-")</f>
        <v>-</v>
      </c>
      <c r="CA108" s="324" t="str">
        <f>IFERROR(AVERAGEIFS('VISSIM Travel Time Outputs'!$G:$G,'VISSIM Travel Time Outputs'!$D:$D,$D108,'VISSIM Travel Time Outputs'!$A:$A,"AVG",'VISSIM Travel Time Outputs'!$B:$B,CA$9),"-")</f>
        <v>-</v>
      </c>
      <c r="CB108" s="325" t="str">
        <f>IFERROR(AVERAGEIFS('VISSIM Travel Time Outputs'!$G:$G,'VISSIM Travel Time Outputs'!$D:$D,$D108,'VISSIM Travel Time Outputs'!$A:$A,"AVG",'VISSIM Travel Time Outputs'!$B:$B,CB$9),"-")</f>
        <v>-</v>
      </c>
      <c r="CC108" s="254"/>
      <c r="CD108" s="209" t="str">
        <f t="shared" si="38"/>
        <v>--</v>
      </c>
      <c r="CE108" s="354" t="str">
        <f t="shared" si="39"/>
        <v>--</v>
      </c>
      <c r="CF108" s="325">
        <f t="shared" si="40"/>
        <v>0</v>
      </c>
      <c r="CG108" s="331"/>
      <c r="CH108" s="209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134"/>
      <c r="CX108" s="331"/>
      <c r="CY108" s="323"/>
      <c r="CZ108" s="324"/>
      <c r="DA108" s="324"/>
      <c r="DB108" s="324"/>
      <c r="DC108" s="324"/>
      <c r="DD108" s="324"/>
      <c r="DE108" s="324"/>
      <c r="DF108" s="324"/>
      <c r="DG108" s="324"/>
      <c r="DH108" s="324"/>
      <c r="DI108" s="324"/>
      <c r="DJ108" s="324"/>
      <c r="DK108" s="324"/>
      <c r="DL108" s="324"/>
      <c r="DM108" s="324"/>
      <c r="DN108" s="325"/>
      <c r="DO108" s="331"/>
      <c r="DP108" s="209" t="str">
        <f t="shared" si="41"/>
        <v>--</v>
      </c>
      <c r="DQ108" s="354" t="str">
        <f t="shared" si="42"/>
        <v>--</v>
      </c>
      <c r="DR108" s="325">
        <f t="shared" si="43"/>
        <v>0</v>
      </c>
      <c r="DS108" s="255"/>
      <c r="DT108" s="209" t="str">
        <f>IFERROR(TIME(0,0,AVERAGEIFS('VISSIM Travel Time Outputs'!$K:$K,'VISSIM Travel Time Outputs'!$D:$D,$D108,'VISSIM Travel Time Outputs'!$A:$A,"AVG",'VISSIM Travel Time Outputs'!$B:$B,DT$9)),"-")</f>
        <v>-</v>
      </c>
      <c r="DU108" s="34" t="str">
        <f>IFERROR(TIME(0,0,AVERAGEIFS('VISSIM Travel Time Outputs'!$K:$K,'VISSIM Travel Time Outputs'!$D:$D,$D108,'VISSIM Travel Time Outputs'!$A:$A,"AVG",'VISSIM Travel Time Outputs'!$B:$B,DU$9)),"-")</f>
        <v>-</v>
      </c>
      <c r="DV108" s="34" t="str">
        <f>IFERROR(TIME(0,0,AVERAGEIFS('VISSIM Travel Time Outputs'!$K:$K,'VISSIM Travel Time Outputs'!$D:$D,$D108,'VISSIM Travel Time Outputs'!$A:$A,"AVG",'VISSIM Travel Time Outputs'!$B:$B,DV$9)),"-")</f>
        <v>-</v>
      </c>
      <c r="DW108" s="34" t="str">
        <f>IFERROR(TIME(0,0,AVERAGEIFS('VISSIM Travel Time Outputs'!$K:$K,'VISSIM Travel Time Outputs'!$D:$D,$D108,'VISSIM Travel Time Outputs'!$A:$A,"AVG",'VISSIM Travel Time Outputs'!$B:$B,DW$9)),"-")</f>
        <v>-</v>
      </c>
      <c r="DX108" s="34" t="str">
        <f>IFERROR(TIME(0,0,AVERAGEIFS('VISSIM Travel Time Outputs'!$K:$K,'VISSIM Travel Time Outputs'!$D:$D,$D108,'VISSIM Travel Time Outputs'!$A:$A,"AVG",'VISSIM Travel Time Outputs'!$B:$B,DX$9)),"-")</f>
        <v>-</v>
      </c>
      <c r="DY108" s="34" t="str">
        <f>IFERROR(TIME(0,0,AVERAGEIFS('VISSIM Travel Time Outputs'!$K:$K,'VISSIM Travel Time Outputs'!$D:$D,$D108,'VISSIM Travel Time Outputs'!$A:$A,"AVG",'VISSIM Travel Time Outputs'!$B:$B,DY$9)),"-")</f>
        <v>-</v>
      </c>
      <c r="DZ108" s="34" t="str">
        <f>IFERROR(TIME(0,0,AVERAGEIFS('VISSIM Travel Time Outputs'!$K:$K,'VISSIM Travel Time Outputs'!$D:$D,$D108,'VISSIM Travel Time Outputs'!$A:$A,"AVG",'VISSIM Travel Time Outputs'!$B:$B,DZ$9)),"-")</f>
        <v>-</v>
      </c>
      <c r="EA108" s="34" t="str">
        <f>IFERROR(TIME(0,0,AVERAGEIFS('VISSIM Travel Time Outputs'!$K:$K,'VISSIM Travel Time Outputs'!$D:$D,$D108,'VISSIM Travel Time Outputs'!$A:$A,"AVG",'VISSIM Travel Time Outputs'!$B:$B,EA$9)),"-")</f>
        <v>-</v>
      </c>
      <c r="EB108" s="34" t="str">
        <f>IFERROR(TIME(0,0,AVERAGEIFS('VISSIM Travel Time Outputs'!$K:$K,'VISSIM Travel Time Outputs'!$D:$D,$D108,'VISSIM Travel Time Outputs'!$A:$A,"AVG",'VISSIM Travel Time Outputs'!$B:$B,EB$9)),"-")</f>
        <v>-</v>
      </c>
      <c r="EC108" s="34" t="str">
        <f>IFERROR(TIME(0,0,AVERAGEIFS('VISSIM Travel Time Outputs'!$K:$K,'VISSIM Travel Time Outputs'!$D:$D,$D108,'VISSIM Travel Time Outputs'!$A:$A,"AVG",'VISSIM Travel Time Outputs'!$B:$B,EC$9)),"-")</f>
        <v>-</v>
      </c>
      <c r="ED108" s="34" t="str">
        <f>IFERROR(TIME(0,0,AVERAGEIFS('VISSIM Travel Time Outputs'!$K:$K,'VISSIM Travel Time Outputs'!$D:$D,$D108,'VISSIM Travel Time Outputs'!$A:$A,"AVG",'VISSIM Travel Time Outputs'!$B:$B,ED$9)),"-")</f>
        <v>-</v>
      </c>
      <c r="EE108" s="34" t="str">
        <f>IFERROR(TIME(0,0,AVERAGEIFS('VISSIM Travel Time Outputs'!$K:$K,'VISSIM Travel Time Outputs'!$D:$D,$D108,'VISSIM Travel Time Outputs'!$A:$A,"AVG",'VISSIM Travel Time Outputs'!$B:$B,EE$9)),"-")</f>
        <v>-</v>
      </c>
      <c r="EF108" s="34" t="str">
        <f>IFERROR(TIME(0,0,AVERAGEIFS('VISSIM Travel Time Outputs'!$K:$K,'VISSIM Travel Time Outputs'!$D:$D,$D108,'VISSIM Travel Time Outputs'!$A:$A,"AVG",'VISSIM Travel Time Outputs'!$B:$B,EF$9)),"-")</f>
        <v>-</v>
      </c>
      <c r="EG108" s="34" t="str">
        <f>IFERROR(TIME(0,0,AVERAGEIFS('VISSIM Travel Time Outputs'!$K:$K,'VISSIM Travel Time Outputs'!$D:$D,$D108,'VISSIM Travel Time Outputs'!$A:$A,"AVG",'VISSIM Travel Time Outputs'!$B:$B,EG$9)),"-")</f>
        <v>-</v>
      </c>
      <c r="EH108" s="34" t="str">
        <f>IFERROR(TIME(0,0,AVERAGEIFS('VISSIM Travel Time Outputs'!$K:$K,'VISSIM Travel Time Outputs'!$D:$D,$D108,'VISSIM Travel Time Outputs'!$A:$A,"AVG",'VISSIM Travel Time Outputs'!$B:$B,EH$9)),"-")</f>
        <v>-</v>
      </c>
      <c r="EI108" s="134" t="str">
        <f>IFERROR(TIME(0,0,AVERAGEIFS('VISSIM Travel Time Outputs'!$K:$K,'VISSIM Travel Time Outputs'!$D:$D,$D108,'VISSIM Travel Time Outputs'!$A:$A,"AVG",'VISSIM Travel Time Outputs'!$B:$B,EI$9)),"-")</f>
        <v>-</v>
      </c>
      <c r="EJ108" s="126"/>
      <c r="EK108" s="323" t="str">
        <f>IFERROR(AVERAGEIFS('VISSIM Travel Time Outputs'!$H:$H,'VISSIM Travel Time Outputs'!$D:$D,$D108,'VISSIM Travel Time Outputs'!$A:$A,"AVG",'VISSIM Travel Time Outputs'!$B:$B,EK$9),"-")</f>
        <v>-</v>
      </c>
      <c r="EL108" s="324" t="str">
        <f>IFERROR(AVERAGEIFS('VISSIM Travel Time Outputs'!$H:$H,'VISSIM Travel Time Outputs'!$D:$D,$D108,'VISSIM Travel Time Outputs'!$A:$A,"AVG",'VISSIM Travel Time Outputs'!$B:$B,EL$9),"-")</f>
        <v>-</v>
      </c>
      <c r="EM108" s="324" t="str">
        <f>IFERROR(AVERAGEIFS('VISSIM Travel Time Outputs'!$H:$H,'VISSIM Travel Time Outputs'!$D:$D,$D108,'VISSIM Travel Time Outputs'!$A:$A,"AVG",'VISSIM Travel Time Outputs'!$B:$B,EM$9),"-")</f>
        <v>-</v>
      </c>
      <c r="EN108" s="324" t="str">
        <f>IFERROR(AVERAGEIFS('VISSIM Travel Time Outputs'!$H:$H,'VISSIM Travel Time Outputs'!$D:$D,$D108,'VISSIM Travel Time Outputs'!$A:$A,"AVG",'VISSIM Travel Time Outputs'!$B:$B,EN$9),"-")</f>
        <v>-</v>
      </c>
      <c r="EO108" s="324" t="str">
        <f>IFERROR(AVERAGEIFS('VISSIM Travel Time Outputs'!$H:$H,'VISSIM Travel Time Outputs'!$D:$D,$D108,'VISSIM Travel Time Outputs'!$A:$A,"AVG",'VISSIM Travel Time Outputs'!$B:$B,EO$9),"-")</f>
        <v>-</v>
      </c>
      <c r="EP108" s="324" t="str">
        <f>IFERROR(AVERAGEIFS('VISSIM Travel Time Outputs'!$H:$H,'VISSIM Travel Time Outputs'!$D:$D,$D108,'VISSIM Travel Time Outputs'!$A:$A,"AVG",'VISSIM Travel Time Outputs'!$B:$B,EP$9),"-")</f>
        <v>-</v>
      </c>
      <c r="EQ108" s="324" t="str">
        <f>IFERROR(AVERAGEIFS('VISSIM Travel Time Outputs'!$H:$H,'VISSIM Travel Time Outputs'!$D:$D,$D108,'VISSIM Travel Time Outputs'!$A:$A,"AVG",'VISSIM Travel Time Outputs'!$B:$B,EQ$9),"-")</f>
        <v>-</v>
      </c>
      <c r="ER108" s="324" t="str">
        <f>IFERROR(AVERAGEIFS('VISSIM Travel Time Outputs'!$H:$H,'VISSIM Travel Time Outputs'!$D:$D,$D108,'VISSIM Travel Time Outputs'!$A:$A,"AVG",'VISSIM Travel Time Outputs'!$B:$B,ER$9),"-")</f>
        <v>-</v>
      </c>
      <c r="ES108" s="324" t="str">
        <f>IFERROR(AVERAGEIFS('VISSIM Travel Time Outputs'!$H:$H,'VISSIM Travel Time Outputs'!$D:$D,$D108,'VISSIM Travel Time Outputs'!$A:$A,"AVG",'VISSIM Travel Time Outputs'!$B:$B,ES$9),"-")</f>
        <v>-</v>
      </c>
      <c r="ET108" s="324" t="str">
        <f>IFERROR(AVERAGEIFS('VISSIM Travel Time Outputs'!$H:$H,'VISSIM Travel Time Outputs'!$D:$D,$D108,'VISSIM Travel Time Outputs'!$A:$A,"AVG",'VISSIM Travel Time Outputs'!$B:$B,ET$9),"-")</f>
        <v>-</v>
      </c>
      <c r="EU108" s="324" t="str">
        <f>IFERROR(AVERAGEIFS('VISSIM Travel Time Outputs'!$H:$H,'VISSIM Travel Time Outputs'!$D:$D,$D108,'VISSIM Travel Time Outputs'!$A:$A,"AVG",'VISSIM Travel Time Outputs'!$B:$B,EU$9),"-")</f>
        <v>-</v>
      </c>
      <c r="EV108" s="324" t="str">
        <f>IFERROR(AVERAGEIFS('VISSIM Travel Time Outputs'!$H:$H,'VISSIM Travel Time Outputs'!$D:$D,$D108,'VISSIM Travel Time Outputs'!$A:$A,"AVG",'VISSIM Travel Time Outputs'!$B:$B,EV$9),"-")</f>
        <v>-</v>
      </c>
      <c r="EW108" s="324" t="str">
        <f>IFERROR(AVERAGEIFS('VISSIM Travel Time Outputs'!$H:$H,'VISSIM Travel Time Outputs'!$D:$D,$D108,'VISSIM Travel Time Outputs'!$A:$A,"AVG",'VISSIM Travel Time Outputs'!$B:$B,EW$9),"-")</f>
        <v>-</v>
      </c>
      <c r="EX108" s="324" t="str">
        <f>IFERROR(AVERAGEIFS('VISSIM Travel Time Outputs'!$H:$H,'VISSIM Travel Time Outputs'!$D:$D,$D108,'VISSIM Travel Time Outputs'!$A:$A,"AVG",'VISSIM Travel Time Outputs'!$B:$B,EX$9),"-")</f>
        <v>-</v>
      </c>
      <c r="EY108" s="324" t="str">
        <f>IFERROR(AVERAGEIFS('VISSIM Travel Time Outputs'!$H:$H,'VISSIM Travel Time Outputs'!$D:$D,$D108,'VISSIM Travel Time Outputs'!$A:$A,"AVG",'VISSIM Travel Time Outputs'!$B:$B,EY$9),"-")</f>
        <v>-</v>
      </c>
      <c r="EZ108" s="325" t="str">
        <f>IFERROR(AVERAGEIFS('VISSIM Travel Time Outputs'!$H:$H,'VISSIM Travel Time Outputs'!$D:$D,$D108,'VISSIM Travel Time Outputs'!$A:$A,"AVG",'VISSIM Travel Time Outputs'!$B:$B,EZ$9),"-")</f>
        <v>-</v>
      </c>
      <c r="FA108" s="254"/>
      <c r="FB108" s="209" t="str">
        <f t="shared" si="44"/>
        <v>--</v>
      </c>
      <c r="FC108" s="354" t="str">
        <f t="shared" si="45"/>
        <v>--</v>
      </c>
      <c r="FD108" s="325">
        <f t="shared" si="46"/>
        <v>0</v>
      </c>
      <c r="FE108" s="331"/>
      <c r="FF108" s="209" t="str">
        <f>IFERROR(GETPIVOTDATA("Average of TRAVTM(40)",#REF!,"TIMEINT",FF$9,"VEHICLETRAVELTIMEMEASUREMENT",$D108)/3600/24,"--")</f>
        <v>--</v>
      </c>
      <c r="FG108" s="34" t="str">
        <f>IFERROR(GETPIVOTDATA("Average of TRAVTM(40)",#REF!,"TIMEINT",FG$9,"VEHICLETRAVELTIMEMEASUREMENT",$D108)/3600/24,"--")</f>
        <v>--</v>
      </c>
      <c r="FH108" s="34" t="str">
        <f>IFERROR(GETPIVOTDATA("Average of TRAVTM(40)",#REF!,"TIMEINT",FH$9,"VEHICLETRAVELTIMEMEASUREMENT",$D108)/3600/24,"--")</f>
        <v>--</v>
      </c>
      <c r="FI108" s="34" t="str">
        <f>IFERROR(GETPIVOTDATA("Average of TRAVTM(40)",#REF!,"TIMEINT",FI$9,"VEHICLETRAVELTIMEMEASUREMENT",$D108)/3600/24,"--")</f>
        <v>--</v>
      </c>
      <c r="FJ108" s="34" t="str">
        <f>IFERROR(GETPIVOTDATA("Average of TRAVTM(40)",#REF!,"TIMEINT",FJ$9,"VEHICLETRAVELTIMEMEASUREMENT",$D108)/3600/24,"--")</f>
        <v>--</v>
      </c>
      <c r="FK108" s="34" t="str">
        <f>IFERROR(GETPIVOTDATA("Average of TRAVTM(40)",#REF!,"TIMEINT",FK$9,"VEHICLETRAVELTIMEMEASUREMENT",$D108)/3600/24,"--")</f>
        <v>--</v>
      </c>
      <c r="FL108" s="34" t="str">
        <f>IFERROR(GETPIVOTDATA("Average of TRAVTM(40)",#REF!,"TIMEINT",FL$9,"VEHICLETRAVELTIMEMEASUREMENT",$D108)/3600/24,"--")</f>
        <v>--</v>
      </c>
      <c r="FM108" s="34" t="str">
        <f>IFERROR(GETPIVOTDATA("Average of TRAVTM(40)",#REF!,"TIMEINT",FM$9,"VEHICLETRAVELTIMEMEASUREMENT",$D108)/3600/24,"--")</f>
        <v>--</v>
      </c>
      <c r="FN108" s="34" t="str">
        <f>IFERROR(GETPIVOTDATA("Average of TRAVTM(40)",#REF!,"TIMEINT",FN$9,"VEHICLETRAVELTIMEMEASUREMENT",$D108)/3600/24,"--")</f>
        <v>--</v>
      </c>
      <c r="FO108" s="34" t="str">
        <f>IFERROR(GETPIVOTDATA("Average of TRAVTM(40)",#REF!,"TIMEINT",FO$9,"VEHICLETRAVELTIMEMEASUREMENT",$D108)/3600/24,"--")</f>
        <v>--</v>
      </c>
      <c r="FP108" s="34" t="str">
        <f>IFERROR(GETPIVOTDATA("Average of TRAVTM(40)",#REF!,"TIMEINT",FP$9,"VEHICLETRAVELTIMEMEASUREMENT",$D108)/3600/24,"--")</f>
        <v>--</v>
      </c>
      <c r="FQ108" s="34" t="str">
        <f>IFERROR(GETPIVOTDATA("Average of TRAVTM(40)",#REF!,"TIMEINT",FQ$9,"VEHICLETRAVELTIMEMEASUREMENT",$D108)/3600/24,"--")</f>
        <v>--</v>
      </c>
      <c r="FR108" s="34" t="str">
        <f>IFERROR(GETPIVOTDATA("Average of TRAVTM(40)",#REF!,"TIMEINT",FR$9,"VEHICLETRAVELTIMEMEASUREMENT",$D108)/3600/24,"--")</f>
        <v>--</v>
      </c>
      <c r="FS108" s="34" t="str">
        <f>IFERROR(GETPIVOTDATA("Average of TRAVTM(40)",#REF!,"TIMEINT",FS$9,"VEHICLETRAVELTIMEMEASUREMENT",$D108)/3600/24,"--")</f>
        <v>--</v>
      </c>
      <c r="FT108" s="34" t="str">
        <f>IFERROR(GETPIVOTDATA("Average of TRAVTM(40)",#REF!,"TIMEINT",FT$9,"VEHICLETRAVELTIMEMEASUREMENT",$D108)/3600/24,"--")</f>
        <v>--</v>
      </c>
      <c r="FU108" s="134" t="str">
        <f>IFERROR(GETPIVOTDATA("Average of TRAVTM(40)",#REF!,"TIMEINT",FU$9,"VEHICLETRAVELTIMEMEASUREMENT",$D108)/3600/24,"--")</f>
        <v>--</v>
      </c>
      <c r="FV108" s="331"/>
      <c r="FW108" s="323" t="str">
        <f>IFERROR(GETPIVOTDATA("Average of VEHS(40)",#REF!,"TIMEINT",FW$9,"VEHICLETRAVELTIMEMEASUREMENT",$D108),"--")</f>
        <v>--</v>
      </c>
      <c r="FX108" s="324" t="str">
        <f>IFERROR(GETPIVOTDATA("Average of VEHS(40)",#REF!,"TIMEINT",FX$9,"VEHICLETRAVELTIMEMEASUREMENT",$D108),"--")</f>
        <v>--</v>
      </c>
      <c r="FY108" s="324" t="str">
        <f>IFERROR(GETPIVOTDATA("Average of VEHS(40)",#REF!,"TIMEINT",FY$9,"VEHICLETRAVELTIMEMEASUREMENT",$D108),"--")</f>
        <v>--</v>
      </c>
      <c r="FZ108" s="324" t="str">
        <f>IFERROR(GETPIVOTDATA("Average of VEHS(40)",#REF!,"TIMEINT",FZ$9,"VEHICLETRAVELTIMEMEASUREMENT",$D108),"--")</f>
        <v>--</v>
      </c>
      <c r="GA108" s="324" t="str">
        <f>IFERROR(GETPIVOTDATA("Average of VEHS(40)",#REF!,"TIMEINT",GA$9,"VEHICLETRAVELTIMEMEASUREMENT",$D108),"--")</f>
        <v>--</v>
      </c>
      <c r="GB108" s="324" t="str">
        <f>IFERROR(GETPIVOTDATA("Average of VEHS(40)",#REF!,"TIMEINT",GB$9,"VEHICLETRAVELTIMEMEASUREMENT",$D108),"--")</f>
        <v>--</v>
      </c>
      <c r="GC108" s="324" t="str">
        <f>IFERROR(GETPIVOTDATA("Average of VEHS(40)",#REF!,"TIMEINT",GC$9,"VEHICLETRAVELTIMEMEASUREMENT",$D108),"--")</f>
        <v>--</v>
      </c>
      <c r="GD108" s="324" t="str">
        <f>IFERROR(GETPIVOTDATA("Average of VEHS(40)",#REF!,"TIMEINT",GD$9,"VEHICLETRAVELTIMEMEASUREMENT",$D108),"--")</f>
        <v>--</v>
      </c>
      <c r="GE108" s="324" t="str">
        <f>IFERROR(GETPIVOTDATA("Average of VEHS(40)",#REF!,"TIMEINT",GE$9,"VEHICLETRAVELTIMEMEASUREMENT",$D108),"--")</f>
        <v>--</v>
      </c>
      <c r="GF108" s="324" t="str">
        <f>IFERROR(GETPIVOTDATA("Average of VEHS(40)",#REF!,"TIMEINT",GF$9,"VEHICLETRAVELTIMEMEASUREMENT",$D108),"--")</f>
        <v>--</v>
      </c>
      <c r="GG108" s="324" t="str">
        <f>IFERROR(GETPIVOTDATA("Average of VEHS(40)",#REF!,"TIMEINT",GG$9,"VEHICLETRAVELTIMEMEASUREMENT",$D108),"--")</f>
        <v>--</v>
      </c>
      <c r="GH108" s="324" t="str">
        <f>IFERROR(GETPIVOTDATA("Average of VEHS(40)",#REF!,"TIMEINT",GH$9,"VEHICLETRAVELTIMEMEASUREMENT",$D108),"--")</f>
        <v>--</v>
      </c>
      <c r="GI108" s="324" t="str">
        <f>IFERROR(GETPIVOTDATA("Average of VEHS(40)",#REF!,"TIMEINT",GI$9,"VEHICLETRAVELTIMEMEASUREMENT",$D108),"--")</f>
        <v>--</v>
      </c>
      <c r="GJ108" s="324" t="str">
        <f>IFERROR(GETPIVOTDATA("Average of VEHS(40)",#REF!,"TIMEINT",GJ$9,"VEHICLETRAVELTIMEMEASUREMENT",$D108),"--")</f>
        <v>--</v>
      </c>
      <c r="GK108" s="324" t="str">
        <f>IFERROR(GETPIVOTDATA("Average of VEHS(40)",#REF!,"TIMEINT",GK$9,"VEHICLETRAVELTIMEMEASUREMENT",$D108),"--")</f>
        <v>--</v>
      </c>
      <c r="GL108" s="325" t="str">
        <f>IFERROR(GETPIVOTDATA("Average of VEHS(40)",#REF!,"TIMEINT",GL$9,"VEHICLETRAVELTIMEMEASUREMENT",$D108),"--")</f>
        <v>--</v>
      </c>
      <c r="GM108" s="331"/>
      <c r="GN108" s="209" t="str">
        <f t="shared" si="47"/>
        <v>--</v>
      </c>
      <c r="GO108" s="354" t="str">
        <f t="shared" si="48"/>
        <v>--</v>
      </c>
      <c r="GP108" s="325">
        <f t="shared" si="49"/>
        <v>0</v>
      </c>
      <c r="GQ108" s="331"/>
      <c r="GR108" s="209" t="str">
        <f>IFERROR(GETPIVOTDATA("Average of TRAVTM(60)",#REF!,"TIMEINT",GR$9,"VEHICLETRAVELTIMEMEASUREMENT",$D108)/3600/24,"--")</f>
        <v>--</v>
      </c>
      <c r="GS108" s="34" t="str">
        <f>IFERROR(GETPIVOTDATA("Average of TRAVTM(60)",#REF!,"TIMEINT",GS$9,"VEHICLETRAVELTIMEMEASUREMENT",$D108)/3600/24,"--")</f>
        <v>--</v>
      </c>
      <c r="GT108" s="34" t="str">
        <f>IFERROR(GETPIVOTDATA("Average of TRAVTM(60)",#REF!,"TIMEINT",GT$9,"VEHICLETRAVELTIMEMEASUREMENT",$D108)/3600/24,"--")</f>
        <v>--</v>
      </c>
      <c r="GU108" s="34" t="str">
        <f>IFERROR(GETPIVOTDATA("Average of TRAVTM(60)",#REF!,"TIMEINT",GU$9,"VEHICLETRAVELTIMEMEASUREMENT",$D108)/3600/24,"--")</f>
        <v>--</v>
      </c>
      <c r="GV108" s="34" t="str">
        <f>IFERROR(GETPIVOTDATA("Average of TRAVTM(60)",#REF!,"TIMEINT",GV$9,"VEHICLETRAVELTIMEMEASUREMENT",$D108)/3600/24,"--")</f>
        <v>--</v>
      </c>
      <c r="GW108" s="34" t="str">
        <f>IFERROR(GETPIVOTDATA("Average of TRAVTM(60)",#REF!,"TIMEINT",GW$9,"VEHICLETRAVELTIMEMEASUREMENT",$D108)/3600/24,"--")</f>
        <v>--</v>
      </c>
      <c r="GX108" s="34" t="str">
        <f>IFERROR(GETPIVOTDATA("Average of TRAVTM(60)",#REF!,"TIMEINT",GX$9,"VEHICLETRAVELTIMEMEASUREMENT",$D108)/3600/24,"--")</f>
        <v>--</v>
      </c>
      <c r="GY108" s="34" t="str">
        <f>IFERROR(GETPIVOTDATA("Average of TRAVTM(60)",#REF!,"TIMEINT",GY$9,"VEHICLETRAVELTIMEMEASUREMENT",$D108)/3600/24,"--")</f>
        <v>--</v>
      </c>
      <c r="GZ108" s="34" t="str">
        <f>IFERROR(GETPIVOTDATA("Average of TRAVTM(60)",#REF!,"TIMEINT",GZ$9,"VEHICLETRAVELTIMEMEASUREMENT",$D108)/3600/24,"--")</f>
        <v>--</v>
      </c>
      <c r="HA108" s="34" t="str">
        <f>IFERROR(GETPIVOTDATA("Average of TRAVTM(60)",#REF!,"TIMEINT",HA$9,"VEHICLETRAVELTIMEMEASUREMENT",$D108)/3600/24,"--")</f>
        <v>--</v>
      </c>
      <c r="HB108" s="34" t="str">
        <f>IFERROR(GETPIVOTDATA("Average of TRAVTM(60)",#REF!,"TIMEINT",HB$9,"VEHICLETRAVELTIMEMEASUREMENT",$D108)/3600/24,"--")</f>
        <v>--</v>
      </c>
      <c r="HC108" s="34" t="str">
        <f>IFERROR(GETPIVOTDATA("Average of TRAVTM(60)",#REF!,"TIMEINT",HC$9,"VEHICLETRAVELTIMEMEASUREMENT",$D108)/3600/24,"--")</f>
        <v>--</v>
      </c>
      <c r="HD108" s="34" t="str">
        <f>IFERROR(GETPIVOTDATA("Average of TRAVTM(60)",#REF!,"TIMEINT",HD$9,"VEHICLETRAVELTIMEMEASUREMENT",$D108)/3600/24,"--")</f>
        <v>--</v>
      </c>
      <c r="HE108" s="34" t="str">
        <f>IFERROR(GETPIVOTDATA("Average of TRAVTM(60)",#REF!,"TIMEINT",HE$9,"VEHICLETRAVELTIMEMEASUREMENT",$D108)/3600/24,"--")</f>
        <v>--</v>
      </c>
      <c r="HF108" s="34" t="str">
        <f>IFERROR(GETPIVOTDATA("Average of TRAVTM(60)",#REF!,"TIMEINT",HF$9,"VEHICLETRAVELTIMEMEASUREMENT",$D108)/3600/24,"--")</f>
        <v>--</v>
      </c>
      <c r="HG108" s="134" t="str">
        <f>IFERROR(GETPIVOTDATA("Average of TRAVTM(60)",#REF!,"TIMEINT",HG$9,"VEHICLETRAVELTIMEMEASUREMENT",$D108)/3600/24,"--")</f>
        <v>--</v>
      </c>
      <c r="HH108" s="331"/>
      <c r="HI108" s="323" t="str">
        <f>IFERROR(GETPIVOTDATA("Average of VEHS(60)",#REF!,"TIMEINT",HI$9,"VEHICLETRAVELTIMEMEASUREMENT",$D108),"--")</f>
        <v>--</v>
      </c>
      <c r="HJ108" s="324" t="str">
        <f>IFERROR(GETPIVOTDATA("Average of VEHS(60)",#REF!,"TIMEINT",HJ$9,"VEHICLETRAVELTIMEMEASUREMENT",$D108),"--")</f>
        <v>--</v>
      </c>
      <c r="HK108" s="324" t="str">
        <f>IFERROR(GETPIVOTDATA("Average of VEHS(60)",#REF!,"TIMEINT",HK$9,"VEHICLETRAVELTIMEMEASUREMENT",$D108),"--")</f>
        <v>--</v>
      </c>
      <c r="HL108" s="324" t="str">
        <f>IFERROR(GETPIVOTDATA("Average of VEHS(60)",#REF!,"TIMEINT",HL$9,"VEHICLETRAVELTIMEMEASUREMENT",$D108),"--")</f>
        <v>--</v>
      </c>
      <c r="HM108" s="324" t="str">
        <f>IFERROR(GETPIVOTDATA("Average of VEHS(60)",#REF!,"TIMEINT",HM$9,"VEHICLETRAVELTIMEMEASUREMENT",$D108),"--")</f>
        <v>--</v>
      </c>
      <c r="HN108" s="324" t="str">
        <f>IFERROR(GETPIVOTDATA("Average of VEHS(60)",#REF!,"TIMEINT",HN$9,"VEHICLETRAVELTIMEMEASUREMENT",$D108),"--")</f>
        <v>--</v>
      </c>
      <c r="HO108" s="324" t="str">
        <f>IFERROR(GETPIVOTDATA("Average of VEHS(60)",#REF!,"TIMEINT",HO$9,"VEHICLETRAVELTIMEMEASUREMENT",$D108),"--")</f>
        <v>--</v>
      </c>
      <c r="HP108" s="324" t="str">
        <f>IFERROR(GETPIVOTDATA("Average of VEHS(60)",#REF!,"TIMEINT",HP$9,"VEHICLETRAVELTIMEMEASUREMENT",$D108),"--")</f>
        <v>--</v>
      </c>
      <c r="HQ108" s="324" t="str">
        <f>IFERROR(GETPIVOTDATA("Average of VEHS(60)",#REF!,"TIMEINT",HQ$9,"VEHICLETRAVELTIMEMEASUREMENT",$D108),"--")</f>
        <v>--</v>
      </c>
      <c r="HR108" s="324" t="str">
        <f>IFERROR(GETPIVOTDATA("Average of VEHS(60)",#REF!,"TIMEINT",HR$9,"VEHICLETRAVELTIMEMEASUREMENT",$D108),"--")</f>
        <v>--</v>
      </c>
      <c r="HS108" s="324" t="str">
        <f>IFERROR(GETPIVOTDATA("Average of VEHS(60)",#REF!,"TIMEINT",HS$9,"VEHICLETRAVELTIMEMEASUREMENT",$D108),"--")</f>
        <v>--</v>
      </c>
      <c r="HT108" s="324" t="str">
        <f>IFERROR(GETPIVOTDATA("Average of VEHS(60)",#REF!,"TIMEINT",HT$9,"VEHICLETRAVELTIMEMEASUREMENT",$D108),"--")</f>
        <v>--</v>
      </c>
      <c r="HU108" s="324" t="str">
        <f>IFERROR(GETPIVOTDATA("Average of VEHS(60)",#REF!,"TIMEINT",HU$9,"VEHICLETRAVELTIMEMEASUREMENT",$D108),"--")</f>
        <v>--</v>
      </c>
      <c r="HV108" s="324" t="str">
        <f>IFERROR(GETPIVOTDATA("Average of VEHS(60)",#REF!,"TIMEINT",HV$9,"VEHICLETRAVELTIMEMEASUREMENT",$D108),"--")</f>
        <v>--</v>
      </c>
      <c r="HW108" s="324" t="str">
        <f>IFERROR(GETPIVOTDATA("Average of VEHS(60)",#REF!,"TIMEINT",HW$9,"VEHICLETRAVELTIMEMEASUREMENT",$D108),"--")</f>
        <v>--</v>
      </c>
      <c r="HX108" s="325" t="str">
        <f>IFERROR(GETPIVOTDATA("Average of VEHS(60)",#REF!,"TIMEINT",HX$9,"VEHICLETRAVELTIMEMEASUREMENT",$D108),"--")</f>
        <v>--</v>
      </c>
      <c r="HY108" s="331"/>
      <c r="HZ108" s="209" t="str">
        <f t="shared" si="50"/>
        <v>--</v>
      </c>
      <c r="IA108" s="354" t="str">
        <f t="shared" si="51"/>
        <v>--</v>
      </c>
      <c r="IB108" s="325">
        <f t="shared" si="52"/>
        <v>0</v>
      </c>
      <c r="IC108" s="638"/>
      <c r="ID108" s="323" t="str">
        <f>IFERROR(AVERAGEIFS('VISSIM Travel Time Outputs'!#REF!,'VISSIM Travel Time Outputs'!#REF!,$D108,'VISSIM Travel Time Outputs'!#REF!,"AVG",'VISSIM Travel Time Outputs'!#REF!,ID$9),"-")</f>
        <v>-</v>
      </c>
      <c r="IE108" s="324" t="str">
        <f>IFERROR(AVERAGEIFS('VISSIM Travel Time Outputs'!#REF!,'VISSIM Travel Time Outputs'!#REF!,$D108,'VISSIM Travel Time Outputs'!#REF!,"AVG",'VISSIM Travel Time Outputs'!#REF!,IE$9),"-")</f>
        <v>-</v>
      </c>
      <c r="IF108" s="324" t="str">
        <f>IFERROR(AVERAGEIFS('VISSIM Travel Time Outputs'!#REF!,'VISSIM Travel Time Outputs'!#REF!,$D108,'VISSIM Travel Time Outputs'!#REF!,"AVG",'VISSIM Travel Time Outputs'!#REF!,IF$9),"-")</f>
        <v>-</v>
      </c>
      <c r="IG108" s="324" t="str">
        <f>IFERROR(AVERAGEIFS('VISSIM Travel Time Outputs'!#REF!,'VISSIM Travel Time Outputs'!#REF!,$D108,'VISSIM Travel Time Outputs'!#REF!,"AVG",'VISSIM Travel Time Outputs'!#REF!,IG$9),"-")</f>
        <v>-</v>
      </c>
      <c r="IH108" s="324" t="str">
        <f>IFERROR(AVERAGEIFS('VISSIM Travel Time Outputs'!#REF!,'VISSIM Travel Time Outputs'!#REF!,$D108,'VISSIM Travel Time Outputs'!#REF!,"AVG",'VISSIM Travel Time Outputs'!#REF!,IH$9),"-")</f>
        <v>-</v>
      </c>
      <c r="II108" s="324" t="str">
        <f>IFERROR(AVERAGEIFS('VISSIM Travel Time Outputs'!#REF!,'VISSIM Travel Time Outputs'!#REF!,$D108,'VISSIM Travel Time Outputs'!#REF!,"AVG",'VISSIM Travel Time Outputs'!#REF!,II$9),"-")</f>
        <v>-</v>
      </c>
      <c r="IJ108" s="324" t="str">
        <f>IFERROR(AVERAGEIFS('VISSIM Travel Time Outputs'!#REF!,'VISSIM Travel Time Outputs'!#REF!,$D108,'VISSIM Travel Time Outputs'!#REF!,"AVG",'VISSIM Travel Time Outputs'!#REF!,IJ$9),"-")</f>
        <v>-</v>
      </c>
      <c r="IK108" s="324" t="str">
        <f>IFERROR(AVERAGEIFS('VISSIM Travel Time Outputs'!#REF!,'VISSIM Travel Time Outputs'!#REF!,$D108,'VISSIM Travel Time Outputs'!#REF!,"AVG",'VISSIM Travel Time Outputs'!#REF!,IK$9),"-")</f>
        <v>-</v>
      </c>
      <c r="IL108" s="324" t="str">
        <f>IFERROR(AVERAGEIFS('VISSIM Travel Time Outputs'!#REF!,'VISSIM Travel Time Outputs'!#REF!,$D108,'VISSIM Travel Time Outputs'!#REF!,"AVG",'VISSIM Travel Time Outputs'!#REF!,IL$9),"-")</f>
        <v>-</v>
      </c>
      <c r="IM108" s="324" t="str">
        <f>IFERROR(AVERAGEIFS('VISSIM Travel Time Outputs'!#REF!,'VISSIM Travel Time Outputs'!#REF!,$D108,'VISSIM Travel Time Outputs'!#REF!,"AVG",'VISSIM Travel Time Outputs'!#REF!,IM$9),"-")</f>
        <v>-</v>
      </c>
      <c r="IN108" s="324" t="str">
        <f>IFERROR(AVERAGEIFS('VISSIM Travel Time Outputs'!#REF!,'VISSIM Travel Time Outputs'!#REF!,$D108,'VISSIM Travel Time Outputs'!#REF!,"AVG",'VISSIM Travel Time Outputs'!#REF!,IN$9),"-")</f>
        <v>-</v>
      </c>
      <c r="IO108" s="324" t="str">
        <f>IFERROR(AVERAGEIFS('VISSIM Travel Time Outputs'!#REF!,'VISSIM Travel Time Outputs'!#REF!,$D108,'VISSIM Travel Time Outputs'!#REF!,"AVG",'VISSIM Travel Time Outputs'!#REF!,IO$9),"-")</f>
        <v>-</v>
      </c>
      <c r="IP108" s="324" t="str">
        <f>IFERROR(AVERAGEIFS('VISSIM Travel Time Outputs'!#REF!,'VISSIM Travel Time Outputs'!#REF!,$D108,'VISSIM Travel Time Outputs'!#REF!,"AVG",'VISSIM Travel Time Outputs'!#REF!,IP$9),"-")</f>
        <v>-</v>
      </c>
      <c r="IQ108" s="324" t="str">
        <f>IFERROR(AVERAGEIFS('VISSIM Travel Time Outputs'!#REF!,'VISSIM Travel Time Outputs'!#REF!,$D108,'VISSIM Travel Time Outputs'!#REF!,"AVG",'VISSIM Travel Time Outputs'!#REF!,IQ$9),"-")</f>
        <v>-</v>
      </c>
      <c r="IR108" s="324" t="str">
        <f>IFERROR(AVERAGEIFS('VISSIM Travel Time Outputs'!#REF!,'VISSIM Travel Time Outputs'!#REF!,$D108,'VISSIM Travel Time Outputs'!#REF!,"AVG",'VISSIM Travel Time Outputs'!#REF!,IR$9),"-")</f>
        <v>-</v>
      </c>
      <c r="IS108" s="325" t="str">
        <f>IFERROR(AVERAGEIFS('VISSIM Travel Time Outputs'!#REF!,'VISSIM Travel Time Outputs'!#REF!,$D108,'VISSIM Travel Time Outputs'!#REF!,"AVG",'VISSIM Travel Time Outputs'!#REF!,IS$9),"-")</f>
        <v>-</v>
      </c>
      <c r="IT108" s="325" t="str">
        <f t="shared" si="53"/>
        <v>--</v>
      </c>
    </row>
    <row r="109" spans="1:254" ht="15" customHeight="1" x14ac:dyDescent="0.35">
      <c r="A109" s="252" t="str">
        <f t="shared" si="34"/>
        <v>H</v>
      </c>
      <c r="B109" s="319">
        <f t="shared" si="54"/>
        <v>100</v>
      </c>
      <c r="C109" s="413">
        <f>INDEX('Input - Travel Times'!$B$3:$AH$103,MATCH($B109,'Input - Travel Times'!$B$3:$B$103,0),MATCH(C$9,'Input - Travel Times'!$B$3:$AH$3,0))</f>
        <v>0</v>
      </c>
      <c r="D109" s="150">
        <f>INDEX('Input - Travel Times'!$B$3:$AH$103,MATCH($B109,'Input - Travel Times'!$B$3:$B$103,0),MATCH(D$9,'Input - Travel Times'!$B$3:$AH$3,0))</f>
        <v>0</v>
      </c>
      <c r="E109" s="518">
        <f>TIME(0,0,INDEX('Input - Travel Times'!$B$3:$AH$103,MATCH($B109,'Input - Travel Times'!$B$3:$B$103,0),MATCH(E$9,'Input - Travel Times'!$B$3:$AH$3,0)))</f>
        <v>0</v>
      </c>
      <c r="F109" s="518">
        <f>TIME(0,0,INDEX('Input - Travel Times'!$B$3:$AH$103,MATCH($B109,'Input - Travel Times'!$B$3:$B$103,0),MATCH(F$9,'Input - Travel Times'!$B$3:$AH$3,0)))</f>
        <v>0</v>
      </c>
      <c r="G109" s="518">
        <f>TIME(0,0,INDEX('Input - Travel Times'!$B$3:$AH$103,MATCH($B109,'Input - Travel Times'!$B$3:$B$103,0),MATCH(G$9,'Input - Travel Times'!$B$3:$AH$3,0)))</f>
        <v>0</v>
      </c>
      <c r="H109" s="518">
        <f>TIME(0,0,INDEX('Input - Travel Times'!$B$3:$AH$103,MATCH($B109,'Input - Travel Times'!$B$3:$B$103,0),MATCH(H$9,'Input - Travel Times'!$B$3:$AH$3,0)))</f>
        <v>0</v>
      </c>
      <c r="I109" s="130"/>
      <c r="J109" s="210" t="str">
        <f>IFERROR(TIME(0,0,AVERAGEIFS('VISSIM Travel Time Outputs'!$I:$I,'VISSIM Travel Time Outputs'!$D:$D,$D109,'VISSIM Travel Time Outputs'!$A:$A,"AVG",'VISSIM Travel Time Outputs'!$B:$B,J$9)),"-")</f>
        <v>-</v>
      </c>
      <c r="K109" s="211" t="str">
        <f>IFERROR(TIME(0,0,AVERAGEIFS('VISSIM Travel Time Outputs'!$I:$I,'VISSIM Travel Time Outputs'!$D:$D,$D109,'VISSIM Travel Time Outputs'!$A:$A,"AVG",'VISSIM Travel Time Outputs'!$B:$B,K$9)),"-")</f>
        <v>-</v>
      </c>
      <c r="L109" s="211" t="str">
        <f>IFERROR(TIME(0,0,AVERAGEIFS('VISSIM Travel Time Outputs'!$I:$I,'VISSIM Travel Time Outputs'!$D:$D,$D109,'VISSIM Travel Time Outputs'!$A:$A,"AVG",'VISSIM Travel Time Outputs'!$B:$B,L$9)),"-")</f>
        <v>-</v>
      </c>
      <c r="M109" s="211" t="str">
        <f>IFERROR(TIME(0,0,AVERAGEIFS('VISSIM Travel Time Outputs'!$I:$I,'VISSIM Travel Time Outputs'!$D:$D,$D109,'VISSIM Travel Time Outputs'!$A:$A,"AVG",'VISSIM Travel Time Outputs'!$B:$B,M$9)),"-")</f>
        <v>-</v>
      </c>
      <c r="N109" s="211" t="str">
        <f>IFERROR(TIME(0,0,AVERAGEIFS('VISSIM Travel Time Outputs'!$I:$I,'VISSIM Travel Time Outputs'!$D:$D,$D109,'VISSIM Travel Time Outputs'!$A:$A,"AVG",'VISSIM Travel Time Outputs'!$B:$B,N$9)),"-")</f>
        <v>-</v>
      </c>
      <c r="O109" s="211" t="str">
        <f>IFERROR(TIME(0,0,AVERAGEIFS('VISSIM Travel Time Outputs'!$I:$I,'VISSIM Travel Time Outputs'!$D:$D,$D109,'VISSIM Travel Time Outputs'!$A:$A,"AVG",'VISSIM Travel Time Outputs'!$B:$B,O$9)),"-")</f>
        <v>-</v>
      </c>
      <c r="P109" s="211" t="str">
        <f>IFERROR(TIME(0,0,AVERAGEIFS('VISSIM Travel Time Outputs'!$I:$I,'VISSIM Travel Time Outputs'!$D:$D,$D109,'VISSIM Travel Time Outputs'!$A:$A,"AVG",'VISSIM Travel Time Outputs'!$B:$B,P$9)),"-")</f>
        <v>-</v>
      </c>
      <c r="Q109" s="211" t="str">
        <f>IFERROR(TIME(0,0,AVERAGEIFS('VISSIM Travel Time Outputs'!$I:$I,'VISSIM Travel Time Outputs'!$D:$D,$D109,'VISSIM Travel Time Outputs'!$A:$A,"AVG",'VISSIM Travel Time Outputs'!$B:$B,Q$9)),"-")</f>
        <v>-</v>
      </c>
      <c r="R109" s="211" t="str">
        <f>IFERROR(TIME(0,0,AVERAGEIFS('VISSIM Travel Time Outputs'!$I:$I,'VISSIM Travel Time Outputs'!$D:$D,$D109,'VISSIM Travel Time Outputs'!$A:$A,"AVG",'VISSIM Travel Time Outputs'!$B:$B,R$9)),"-")</f>
        <v>-</v>
      </c>
      <c r="S109" s="211" t="str">
        <f>IFERROR(TIME(0,0,AVERAGEIFS('VISSIM Travel Time Outputs'!$I:$I,'VISSIM Travel Time Outputs'!$D:$D,$D109,'VISSIM Travel Time Outputs'!$A:$A,"AVG",'VISSIM Travel Time Outputs'!$B:$B,S$9)),"-")</f>
        <v>-</v>
      </c>
      <c r="T109" s="211" t="str">
        <f>IFERROR(TIME(0,0,AVERAGEIFS('VISSIM Travel Time Outputs'!$I:$I,'VISSIM Travel Time Outputs'!$D:$D,$D109,'VISSIM Travel Time Outputs'!$A:$A,"AVG",'VISSIM Travel Time Outputs'!$B:$B,T$9)),"-")</f>
        <v>-</v>
      </c>
      <c r="U109" s="211" t="str">
        <f>IFERROR(TIME(0,0,AVERAGEIFS('VISSIM Travel Time Outputs'!$I:$I,'VISSIM Travel Time Outputs'!$D:$D,$D109,'VISSIM Travel Time Outputs'!$A:$A,"AVG",'VISSIM Travel Time Outputs'!$B:$B,U$9)),"-")</f>
        <v>-</v>
      </c>
      <c r="V109" s="211" t="str">
        <f>IFERROR(TIME(0,0,AVERAGEIFS('VISSIM Travel Time Outputs'!$I:$I,'VISSIM Travel Time Outputs'!$D:$D,$D109,'VISSIM Travel Time Outputs'!$A:$A,"AVG",'VISSIM Travel Time Outputs'!$B:$B,V$9)),"-")</f>
        <v>-</v>
      </c>
      <c r="W109" s="211" t="str">
        <f>IFERROR(TIME(0,0,AVERAGEIFS('VISSIM Travel Time Outputs'!$I:$I,'VISSIM Travel Time Outputs'!$D:$D,$D109,'VISSIM Travel Time Outputs'!$A:$A,"AVG",'VISSIM Travel Time Outputs'!$B:$B,W$9)),"-")</f>
        <v>-</v>
      </c>
      <c r="X109" s="211" t="str">
        <f>IFERROR(TIME(0,0,AVERAGEIFS('VISSIM Travel Time Outputs'!$I:$I,'VISSIM Travel Time Outputs'!$D:$D,$D109,'VISSIM Travel Time Outputs'!$A:$A,"AVG",'VISSIM Travel Time Outputs'!$B:$B,X$9)),"-")</f>
        <v>-</v>
      </c>
      <c r="Y109" s="634" t="str">
        <f>IFERROR(TIME(0,0,AVERAGEIFS('VISSIM Travel Time Outputs'!$I:$I,'VISSIM Travel Time Outputs'!$D:$D,$D109,'VISSIM Travel Time Outputs'!$A:$A,"AVG",'VISSIM Travel Time Outputs'!$B:$B,Y$9)),"-")</f>
        <v>-</v>
      </c>
      <c r="Z109" s="254"/>
      <c r="AA109" s="323" t="str">
        <f>IFERROR(AVERAGEIFS('VISSIM Travel Time Outputs'!$F:$F,'VISSIM Travel Time Outputs'!$D:$D,$D109,'VISSIM Travel Time Outputs'!$A:$A,"AVG",'VISSIM Travel Time Outputs'!$B:$B,AA$9),"-")</f>
        <v>-</v>
      </c>
      <c r="AB109" s="324" t="str">
        <f>IFERROR(AVERAGEIFS('VISSIM Travel Time Outputs'!$F:$F,'VISSIM Travel Time Outputs'!$D:$D,$D109,'VISSIM Travel Time Outputs'!$A:$A,"AVG",'VISSIM Travel Time Outputs'!$B:$B,AB$9),"-")</f>
        <v>-</v>
      </c>
      <c r="AC109" s="324" t="str">
        <f>IFERROR(AVERAGEIFS('VISSIM Travel Time Outputs'!$F:$F,'VISSIM Travel Time Outputs'!$D:$D,$D109,'VISSIM Travel Time Outputs'!$A:$A,"AVG",'VISSIM Travel Time Outputs'!$B:$B,AC$9),"-")</f>
        <v>-</v>
      </c>
      <c r="AD109" s="324" t="str">
        <f>IFERROR(AVERAGEIFS('VISSIM Travel Time Outputs'!$F:$F,'VISSIM Travel Time Outputs'!$D:$D,$D109,'VISSIM Travel Time Outputs'!$A:$A,"AVG",'VISSIM Travel Time Outputs'!$B:$B,AD$9),"-")</f>
        <v>-</v>
      </c>
      <c r="AE109" s="324" t="str">
        <f>IFERROR(AVERAGEIFS('VISSIM Travel Time Outputs'!$F:$F,'VISSIM Travel Time Outputs'!$D:$D,$D109,'VISSIM Travel Time Outputs'!$A:$A,"AVG",'VISSIM Travel Time Outputs'!$B:$B,AE$9),"-")</f>
        <v>-</v>
      </c>
      <c r="AF109" s="324" t="str">
        <f>IFERROR(AVERAGEIFS('VISSIM Travel Time Outputs'!$F:$F,'VISSIM Travel Time Outputs'!$D:$D,$D109,'VISSIM Travel Time Outputs'!$A:$A,"AVG",'VISSIM Travel Time Outputs'!$B:$B,AF$9),"-")</f>
        <v>-</v>
      </c>
      <c r="AG109" s="324" t="str">
        <f>IFERROR(AVERAGEIFS('VISSIM Travel Time Outputs'!$F:$F,'VISSIM Travel Time Outputs'!$D:$D,$D109,'VISSIM Travel Time Outputs'!$A:$A,"AVG",'VISSIM Travel Time Outputs'!$B:$B,AG$9),"-")</f>
        <v>-</v>
      </c>
      <c r="AH109" s="324" t="str">
        <f>IFERROR(AVERAGEIFS('VISSIM Travel Time Outputs'!$F:$F,'VISSIM Travel Time Outputs'!$D:$D,$D109,'VISSIM Travel Time Outputs'!$A:$A,"AVG",'VISSIM Travel Time Outputs'!$B:$B,AH$9),"-")</f>
        <v>-</v>
      </c>
      <c r="AI109" s="324" t="str">
        <f>IFERROR(AVERAGEIFS('VISSIM Travel Time Outputs'!$F:$F,'VISSIM Travel Time Outputs'!$D:$D,$D109,'VISSIM Travel Time Outputs'!$A:$A,"AVG",'VISSIM Travel Time Outputs'!$B:$B,AI$9),"-")</f>
        <v>-</v>
      </c>
      <c r="AJ109" s="324" t="str">
        <f>IFERROR(AVERAGEIFS('VISSIM Travel Time Outputs'!$F:$F,'VISSIM Travel Time Outputs'!$D:$D,$D109,'VISSIM Travel Time Outputs'!$A:$A,"AVG",'VISSIM Travel Time Outputs'!$B:$B,AJ$9),"-")</f>
        <v>-</v>
      </c>
      <c r="AK109" s="324" t="str">
        <f>IFERROR(AVERAGEIFS('VISSIM Travel Time Outputs'!$F:$F,'VISSIM Travel Time Outputs'!$D:$D,$D109,'VISSIM Travel Time Outputs'!$A:$A,"AVG",'VISSIM Travel Time Outputs'!$B:$B,AK$9),"-")</f>
        <v>-</v>
      </c>
      <c r="AL109" s="324" t="str">
        <f>IFERROR(AVERAGEIFS('VISSIM Travel Time Outputs'!$F:$F,'VISSIM Travel Time Outputs'!$D:$D,$D109,'VISSIM Travel Time Outputs'!$A:$A,"AVG",'VISSIM Travel Time Outputs'!$B:$B,AL$9),"-")</f>
        <v>-</v>
      </c>
      <c r="AM109" s="324" t="str">
        <f>IFERROR(AVERAGEIFS('VISSIM Travel Time Outputs'!$F:$F,'VISSIM Travel Time Outputs'!$D:$D,$D109,'VISSIM Travel Time Outputs'!$A:$A,"AVG",'VISSIM Travel Time Outputs'!$B:$B,AM$9),"-")</f>
        <v>-</v>
      </c>
      <c r="AN109" s="324" t="str">
        <f>IFERROR(AVERAGEIFS('VISSIM Travel Time Outputs'!$F:$F,'VISSIM Travel Time Outputs'!$D:$D,$D109,'VISSIM Travel Time Outputs'!$A:$A,"AVG",'VISSIM Travel Time Outputs'!$B:$B,AN$9),"-")</f>
        <v>-</v>
      </c>
      <c r="AO109" s="324" t="str">
        <f>IFERROR(AVERAGEIFS('VISSIM Travel Time Outputs'!$F:$F,'VISSIM Travel Time Outputs'!$D:$D,$D109,'VISSIM Travel Time Outputs'!$A:$A,"AVG",'VISSIM Travel Time Outputs'!$B:$B,AO$9),"-")</f>
        <v>-</v>
      </c>
      <c r="AP109" s="325" t="str">
        <f>IFERROR(AVERAGEIFS('VISSIM Travel Time Outputs'!$F:$F,'VISSIM Travel Time Outputs'!$D:$D,$D109,'VISSIM Travel Time Outputs'!$A:$A,"AVG",'VISSIM Travel Time Outputs'!$B:$B,AP$9),"-")</f>
        <v>-</v>
      </c>
      <c r="AQ109" s="331"/>
      <c r="AR109" s="209" t="str">
        <f t="shared" si="35"/>
        <v>--</v>
      </c>
      <c r="AS109" s="354" t="str">
        <f t="shared" si="36"/>
        <v>--</v>
      </c>
      <c r="AT109" s="325">
        <f t="shared" si="37"/>
        <v>0</v>
      </c>
      <c r="AU109" s="255"/>
      <c r="AV109" s="210" t="str">
        <f>IFERROR(TIME(0,0,AVERAGEIFS('VISSIM Travel Time Outputs'!$J:$J,'VISSIM Travel Time Outputs'!$D:$D,$D109,'VISSIM Travel Time Outputs'!$A:$A,"AVG",'VISSIM Travel Time Outputs'!$B:$B,AV$9)),"-")</f>
        <v>-</v>
      </c>
      <c r="AW109" s="211" t="str">
        <f>IFERROR(TIME(0,0,AVERAGEIFS('VISSIM Travel Time Outputs'!$J:$J,'VISSIM Travel Time Outputs'!$D:$D,$D109,'VISSIM Travel Time Outputs'!$A:$A,"AVG",'VISSIM Travel Time Outputs'!$B:$B,AW$9)),"-")</f>
        <v>-</v>
      </c>
      <c r="AX109" s="211" t="str">
        <f>IFERROR(TIME(0,0,AVERAGEIFS('VISSIM Travel Time Outputs'!$J:$J,'VISSIM Travel Time Outputs'!$D:$D,$D109,'VISSIM Travel Time Outputs'!$A:$A,"AVG",'VISSIM Travel Time Outputs'!$B:$B,AX$9)),"-")</f>
        <v>-</v>
      </c>
      <c r="AY109" s="211" t="str">
        <f>IFERROR(TIME(0,0,AVERAGEIFS('VISSIM Travel Time Outputs'!$J:$J,'VISSIM Travel Time Outputs'!$D:$D,$D109,'VISSIM Travel Time Outputs'!$A:$A,"AVG",'VISSIM Travel Time Outputs'!$B:$B,AY$9)),"-")</f>
        <v>-</v>
      </c>
      <c r="AZ109" s="211" t="str">
        <f>IFERROR(TIME(0,0,AVERAGEIFS('VISSIM Travel Time Outputs'!$J:$J,'VISSIM Travel Time Outputs'!$D:$D,$D109,'VISSIM Travel Time Outputs'!$A:$A,"AVG",'VISSIM Travel Time Outputs'!$B:$B,AZ$9)),"-")</f>
        <v>-</v>
      </c>
      <c r="BA109" s="211" t="str">
        <f>IFERROR(TIME(0,0,AVERAGEIFS('VISSIM Travel Time Outputs'!$J:$J,'VISSIM Travel Time Outputs'!$D:$D,$D109,'VISSIM Travel Time Outputs'!$A:$A,"AVG",'VISSIM Travel Time Outputs'!$B:$B,BA$9)),"-")</f>
        <v>-</v>
      </c>
      <c r="BB109" s="211" t="str">
        <f>IFERROR(TIME(0,0,AVERAGEIFS('VISSIM Travel Time Outputs'!$J:$J,'VISSIM Travel Time Outputs'!$D:$D,$D109,'VISSIM Travel Time Outputs'!$A:$A,"AVG",'VISSIM Travel Time Outputs'!$B:$B,BB$9)),"-")</f>
        <v>-</v>
      </c>
      <c r="BC109" s="211" t="str">
        <f>IFERROR(TIME(0,0,AVERAGEIFS('VISSIM Travel Time Outputs'!$J:$J,'VISSIM Travel Time Outputs'!$D:$D,$D109,'VISSIM Travel Time Outputs'!$A:$A,"AVG",'VISSIM Travel Time Outputs'!$B:$B,BC$9)),"-")</f>
        <v>-</v>
      </c>
      <c r="BD109" s="211" t="str">
        <f>IFERROR(TIME(0,0,AVERAGEIFS('VISSIM Travel Time Outputs'!$J:$J,'VISSIM Travel Time Outputs'!$D:$D,$D109,'VISSIM Travel Time Outputs'!$A:$A,"AVG",'VISSIM Travel Time Outputs'!$B:$B,BD$9)),"-")</f>
        <v>-</v>
      </c>
      <c r="BE109" s="211" t="str">
        <f>IFERROR(TIME(0,0,AVERAGEIFS('VISSIM Travel Time Outputs'!$J:$J,'VISSIM Travel Time Outputs'!$D:$D,$D109,'VISSIM Travel Time Outputs'!$A:$A,"AVG",'VISSIM Travel Time Outputs'!$B:$B,BE$9)),"-")</f>
        <v>-</v>
      </c>
      <c r="BF109" s="211" t="str">
        <f>IFERROR(TIME(0,0,AVERAGEIFS('VISSIM Travel Time Outputs'!$J:$J,'VISSIM Travel Time Outputs'!$D:$D,$D109,'VISSIM Travel Time Outputs'!$A:$A,"AVG",'VISSIM Travel Time Outputs'!$B:$B,BF$9)),"-")</f>
        <v>-</v>
      </c>
      <c r="BG109" s="211" t="str">
        <f>IFERROR(TIME(0,0,AVERAGEIFS('VISSIM Travel Time Outputs'!$J:$J,'VISSIM Travel Time Outputs'!$D:$D,$D109,'VISSIM Travel Time Outputs'!$A:$A,"AVG",'VISSIM Travel Time Outputs'!$B:$B,BG$9)),"-")</f>
        <v>-</v>
      </c>
      <c r="BH109" s="211" t="str">
        <f>IFERROR(TIME(0,0,AVERAGEIFS('VISSIM Travel Time Outputs'!$J:$J,'VISSIM Travel Time Outputs'!$D:$D,$D109,'VISSIM Travel Time Outputs'!$A:$A,"AVG",'VISSIM Travel Time Outputs'!$B:$B,BH$9)),"-")</f>
        <v>-</v>
      </c>
      <c r="BI109" s="211" t="str">
        <f>IFERROR(TIME(0,0,AVERAGEIFS('VISSIM Travel Time Outputs'!$J:$J,'VISSIM Travel Time Outputs'!$D:$D,$D109,'VISSIM Travel Time Outputs'!$A:$A,"AVG",'VISSIM Travel Time Outputs'!$B:$B,BI$9)),"-")</f>
        <v>-</v>
      </c>
      <c r="BJ109" s="211" t="str">
        <f>IFERROR(TIME(0,0,AVERAGEIFS('VISSIM Travel Time Outputs'!$J:$J,'VISSIM Travel Time Outputs'!$D:$D,$D109,'VISSIM Travel Time Outputs'!$A:$A,"AVG",'VISSIM Travel Time Outputs'!$B:$B,BJ$9)),"-")</f>
        <v>-</v>
      </c>
      <c r="BK109" s="634" t="str">
        <f>IFERROR(TIME(0,0,AVERAGEIFS('VISSIM Travel Time Outputs'!$J:$J,'VISSIM Travel Time Outputs'!$D:$D,$D109,'VISSIM Travel Time Outputs'!$A:$A,"AVG",'VISSIM Travel Time Outputs'!$B:$B,BK$9)),"-")</f>
        <v>-</v>
      </c>
      <c r="BL109" s="126"/>
      <c r="BM109" s="635" t="str">
        <f>IFERROR(AVERAGEIFS('VISSIM Travel Time Outputs'!$G:$G,'VISSIM Travel Time Outputs'!$D:$D,$D109,'VISSIM Travel Time Outputs'!$A:$A,"AVG",'VISSIM Travel Time Outputs'!$B:$B,BM$9),"-")</f>
        <v>-</v>
      </c>
      <c r="BN109" s="636" t="str">
        <f>IFERROR(AVERAGEIFS('VISSIM Travel Time Outputs'!$G:$G,'VISSIM Travel Time Outputs'!$D:$D,$D109,'VISSIM Travel Time Outputs'!$A:$A,"AVG",'VISSIM Travel Time Outputs'!$B:$B,BN$9),"-")</f>
        <v>-</v>
      </c>
      <c r="BO109" s="636" t="str">
        <f>IFERROR(AVERAGEIFS('VISSIM Travel Time Outputs'!$G:$G,'VISSIM Travel Time Outputs'!$D:$D,$D109,'VISSIM Travel Time Outputs'!$A:$A,"AVG",'VISSIM Travel Time Outputs'!$B:$B,BO$9),"-")</f>
        <v>-</v>
      </c>
      <c r="BP109" s="636" t="str">
        <f>IFERROR(AVERAGEIFS('VISSIM Travel Time Outputs'!$G:$G,'VISSIM Travel Time Outputs'!$D:$D,$D109,'VISSIM Travel Time Outputs'!$A:$A,"AVG",'VISSIM Travel Time Outputs'!$B:$B,BP$9),"-")</f>
        <v>-</v>
      </c>
      <c r="BQ109" s="636" t="str">
        <f>IFERROR(AVERAGEIFS('VISSIM Travel Time Outputs'!$G:$G,'VISSIM Travel Time Outputs'!$D:$D,$D109,'VISSIM Travel Time Outputs'!$A:$A,"AVG",'VISSIM Travel Time Outputs'!$B:$B,BQ$9),"-")</f>
        <v>-</v>
      </c>
      <c r="BR109" s="636" t="str">
        <f>IFERROR(AVERAGEIFS('VISSIM Travel Time Outputs'!$G:$G,'VISSIM Travel Time Outputs'!$D:$D,$D109,'VISSIM Travel Time Outputs'!$A:$A,"AVG",'VISSIM Travel Time Outputs'!$B:$B,BR$9),"-")</f>
        <v>-</v>
      </c>
      <c r="BS109" s="636" t="str">
        <f>IFERROR(AVERAGEIFS('VISSIM Travel Time Outputs'!$G:$G,'VISSIM Travel Time Outputs'!$D:$D,$D109,'VISSIM Travel Time Outputs'!$A:$A,"AVG",'VISSIM Travel Time Outputs'!$B:$B,BS$9),"-")</f>
        <v>-</v>
      </c>
      <c r="BT109" s="636" t="str">
        <f>IFERROR(AVERAGEIFS('VISSIM Travel Time Outputs'!$G:$G,'VISSIM Travel Time Outputs'!$D:$D,$D109,'VISSIM Travel Time Outputs'!$A:$A,"AVG",'VISSIM Travel Time Outputs'!$B:$B,BT$9),"-")</f>
        <v>-</v>
      </c>
      <c r="BU109" s="636" t="str">
        <f>IFERROR(AVERAGEIFS('VISSIM Travel Time Outputs'!$G:$G,'VISSIM Travel Time Outputs'!$D:$D,$D109,'VISSIM Travel Time Outputs'!$A:$A,"AVG",'VISSIM Travel Time Outputs'!$B:$B,BU$9),"-")</f>
        <v>-</v>
      </c>
      <c r="BV109" s="636" t="str">
        <f>IFERROR(AVERAGEIFS('VISSIM Travel Time Outputs'!$G:$G,'VISSIM Travel Time Outputs'!$D:$D,$D109,'VISSIM Travel Time Outputs'!$A:$A,"AVG",'VISSIM Travel Time Outputs'!$B:$B,BV$9),"-")</f>
        <v>-</v>
      </c>
      <c r="BW109" s="636" t="str">
        <f>IFERROR(AVERAGEIFS('VISSIM Travel Time Outputs'!$G:$G,'VISSIM Travel Time Outputs'!$D:$D,$D109,'VISSIM Travel Time Outputs'!$A:$A,"AVG",'VISSIM Travel Time Outputs'!$B:$B,BW$9),"-")</f>
        <v>-</v>
      </c>
      <c r="BX109" s="636" t="str">
        <f>IFERROR(AVERAGEIFS('VISSIM Travel Time Outputs'!$G:$G,'VISSIM Travel Time Outputs'!$D:$D,$D109,'VISSIM Travel Time Outputs'!$A:$A,"AVG",'VISSIM Travel Time Outputs'!$B:$B,BX$9),"-")</f>
        <v>-</v>
      </c>
      <c r="BY109" s="636" t="str">
        <f>IFERROR(AVERAGEIFS('VISSIM Travel Time Outputs'!$G:$G,'VISSIM Travel Time Outputs'!$D:$D,$D109,'VISSIM Travel Time Outputs'!$A:$A,"AVG",'VISSIM Travel Time Outputs'!$B:$B,BY$9),"-")</f>
        <v>-</v>
      </c>
      <c r="BZ109" s="636" t="str">
        <f>IFERROR(AVERAGEIFS('VISSIM Travel Time Outputs'!$G:$G,'VISSIM Travel Time Outputs'!$D:$D,$D109,'VISSIM Travel Time Outputs'!$A:$A,"AVG",'VISSIM Travel Time Outputs'!$B:$B,BZ$9),"-")</f>
        <v>-</v>
      </c>
      <c r="CA109" s="636" t="str">
        <f>IFERROR(AVERAGEIFS('VISSIM Travel Time Outputs'!$G:$G,'VISSIM Travel Time Outputs'!$D:$D,$D109,'VISSIM Travel Time Outputs'!$A:$A,"AVG",'VISSIM Travel Time Outputs'!$B:$B,CA$9),"-")</f>
        <v>-</v>
      </c>
      <c r="CB109" s="637" t="str">
        <f>IFERROR(AVERAGEIFS('VISSIM Travel Time Outputs'!$G:$G,'VISSIM Travel Time Outputs'!$D:$D,$D109,'VISSIM Travel Time Outputs'!$A:$A,"AVG",'VISSIM Travel Time Outputs'!$B:$B,CB$9),"-")</f>
        <v>-</v>
      </c>
      <c r="CC109" s="254"/>
      <c r="CD109" s="209" t="str">
        <f t="shared" si="38"/>
        <v>--</v>
      </c>
      <c r="CE109" s="354" t="str">
        <f t="shared" si="39"/>
        <v>--</v>
      </c>
      <c r="CF109" s="325">
        <f t="shared" si="40"/>
        <v>0</v>
      </c>
      <c r="CG109" s="331"/>
      <c r="CH109" s="209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134"/>
      <c r="CX109" s="331"/>
      <c r="CY109" s="323"/>
      <c r="CZ109" s="324"/>
      <c r="DA109" s="324"/>
      <c r="DB109" s="324"/>
      <c r="DC109" s="324"/>
      <c r="DD109" s="324"/>
      <c r="DE109" s="324"/>
      <c r="DF109" s="324"/>
      <c r="DG109" s="324"/>
      <c r="DH109" s="324"/>
      <c r="DI109" s="324"/>
      <c r="DJ109" s="324"/>
      <c r="DK109" s="324"/>
      <c r="DL109" s="324"/>
      <c r="DM109" s="324"/>
      <c r="DN109" s="325"/>
      <c r="DO109" s="331"/>
      <c r="DP109" s="209" t="str">
        <f t="shared" si="41"/>
        <v>--</v>
      </c>
      <c r="DQ109" s="354" t="str">
        <f t="shared" si="42"/>
        <v>--</v>
      </c>
      <c r="DR109" s="325">
        <f t="shared" si="43"/>
        <v>0</v>
      </c>
      <c r="DS109" s="255"/>
      <c r="DT109" s="210" t="str">
        <f>IFERROR(TIME(0,0,AVERAGEIFS('VISSIM Travel Time Outputs'!$K:$K,'VISSIM Travel Time Outputs'!$D:$D,$D109,'VISSIM Travel Time Outputs'!$A:$A,"AVG",'VISSIM Travel Time Outputs'!$B:$B,DT$9)),"-")</f>
        <v>-</v>
      </c>
      <c r="DU109" s="211" t="str">
        <f>IFERROR(TIME(0,0,AVERAGEIFS('VISSIM Travel Time Outputs'!$K:$K,'VISSIM Travel Time Outputs'!$D:$D,$D109,'VISSIM Travel Time Outputs'!$A:$A,"AVG",'VISSIM Travel Time Outputs'!$B:$B,DU$9)),"-")</f>
        <v>-</v>
      </c>
      <c r="DV109" s="211" t="str">
        <f>IFERROR(TIME(0,0,AVERAGEIFS('VISSIM Travel Time Outputs'!$K:$K,'VISSIM Travel Time Outputs'!$D:$D,$D109,'VISSIM Travel Time Outputs'!$A:$A,"AVG",'VISSIM Travel Time Outputs'!$B:$B,DV$9)),"-")</f>
        <v>-</v>
      </c>
      <c r="DW109" s="211" t="str">
        <f>IFERROR(TIME(0,0,AVERAGEIFS('VISSIM Travel Time Outputs'!$K:$K,'VISSIM Travel Time Outputs'!$D:$D,$D109,'VISSIM Travel Time Outputs'!$A:$A,"AVG",'VISSIM Travel Time Outputs'!$B:$B,DW$9)),"-")</f>
        <v>-</v>
      </c>
      <c r="DX109" s="211" t="str">
        <f>IFERROR(TIME(0,0,AVERAGEIFS('VISSIM Travel Time Outputs'!$K:$K,'VISSIM Travel Time Outputs'!$D:$D,$D109,'VISSIM Travel Time Outputs'!$A:$A,"AVG",'VISSIM Travel Time Outputs'!$B:$B,DX$9)),"-")</f>
        <v>-</v>
      </c>
      <c r="DY109" s="211" t="str">
        <f>IFERROR(TIME(0,0,AVERAGEIFS('VISSIM Travel Time Outputs'!$K:$K,'VISSIM Travel Time Outputs'!$D:$D,$D109,'VISSIM Travel Time Outputs'!$A:$A,"AVG",'VISSIM Travel Time Outputs'!$B:$B,DY$9)),"-")</f>
        <v>-</v>
      </c>
      <c r="DZ109" s="211" t="str">
        <f>IFERROR(TIME(0,0,AVERAGEIFS('VISSIM Travel Time Outputs'!$K:$K,'VISSIM Travel Time Outputs'!$D:$D,$D109,'VISSIM Travel Time Outputs'!$A:$A,"AVG",'VISSIM Travel Time Outputs'!$B:$B,DZ$9)),"-")</f>
        <v>-</v>
      </c>
      <c r="EA109" s="211" t="str">
        <f>IFERROR(TIME(0,0,AVERAGEIFS('VISSIM Travel Time Outputs'!$K:$K,'VISSIM Travel Time Outputs'!$D:$D,$D109,'VISSIM Travel Time Outputs'!$A:$A,"AVG",'VISSIM Travel Time Outputs'!$B:$B,EA$9)),"-")</f>
        <v>-</v>
      </c>
      <c r="EB109" s="211" t="str">
        <f>IFERROR(TIME(0,0,AVERAGEIFS('VISSIM Travel Time Outputs'!$K:$K,'VISSIM Travel Time Outputs'!$D:$D,$D109,'VISSIM Travel Time Outputs'!$A:$A,"AVG",'VISSIM Travel Time Outputs'!$B:$B,EB$9)),"-")</f>
        <v>-</v>
      </c>
      <c r="EC109" s="211" t="str">
        <f>IFERROR(TIME(0,0,AVERAGEIFS('VISSIM Travel Time Outputs'!$K:$K,'VISSIM Travel Time Outputs'!$D:$D,$D109,'VISSIM Travel Time Outputs'!$A:$A,"AVG",'VISSIM Travel Time Outputs'!$B:$B,EC$9)),"-")</f>
        <v>-</v>
      </c>
      <c r="ED109" s="211" t="str">
        <f>IFERROR(TIME(0,0,AVERAGEIFS('VISSIM Travel Time Outputs'!$K:$K,'VISSIM Travel Time Outputs'!$D:$D,$D109,'VISSIM Travel Time Outputs'!$A:$A,"AVG",'VISSIM Travel Time Outputs'!$B:$B,ED$9)),"-")</f>
        <v>-</v>
      </c>
      <c r="EE109" s="211" t="str">
        <f>IFERROR(TIME(0,0,AVERAGEIFS('VISSIM Travel Time Outputs'!$K:$K,'VISSIM Travel Time Outputs'!$D:$D,$D109,'VISSIM Travel Time Outputs'!$A:$A,"AVG",'VISSIM Travel Time Outputs'!$B:$B,EE$9)),"-")</f>
        <v>-</v>
      </c>
      <c r="EF109" s="211" t="str">
        <f>IFERROR(TIME(0,0,AVERAGEIFS('VISSIM Travel Time Outputs'!$K:$K,'VISSIM Travel Time Outputs'!$D:$D,$D109,'VISSIM Travel Time Outputs'!$A:$A,"AVG",'VISSIM Travel Time Outputs'!$B:$B,EF$9)),"-")</f>
        <v>-</v>
      </c>
      <c r="EG109" s="211" t="str">
        <f>IFERROR(TIME(0,0,AVERAGEIFS('VISSIM Travel Time Outputs'!$K:$K,'VISSIM Travel Time Outputs'!$D:$D,$D109,'VISSIM Travel Time Outputs'!$A:$A,"AVG",'VISSIM Travel Time Outputs'!$B:$B,EG$9)),"-")</f>
        <v>-</v>
      </c>
      <c r="EH109" s="211" t="str">
        <f>IFERROR(TIME(0,0,AVERAGEIFS('VISSIM Travel Time Outputs'!$K:$K,'VISSIM Travel Time Outputs'!$D:$D,$D109,'VISSIM Travel Time Outputs'!$A:$A,"AVG",'VISSIM Travel Time Outputs'!$B:$B,EH$9)),"-")</f>
        <v>-</v>
      </c>
      <c r="EI109" s="634" t="str">
        <f>IFERROR(TIME(0,0,AVERAGEIFS('VISSIM Travel Time Outputs'!$K:$K,'VISSIM Travel Time Outputs'!$D:$D,$D109,'VISSIM Travel Time Outputs'!$A:$A,"AVG",'VISSIM Travel Time Outputs'!$B:$B,EI$9)),"-")</f>
        <v>-</v>
      </c>
      <c r="EJ109" s="126"/>
      <c r="EK109" s="635" t="str">
        <f>IFERROR(AVERAGEIFS('VISSIM Travel Time Outputs'!$H:$H,'VISSIM Travel Time Outputs'!$D:$D,$D109,'VISSIM Travel Time Outputs'!$A:$A,"AVG",'VISSIM Travel Time Outputs'!$B:$B,EK$9),"-")</f>
        <v>-</v>
      </c>
      <c r="EL109" s="636" t="str">
        <f>IFERROR(AVERAGEIFS('VISSIM Travel Time Outputs'!$H:$H,'VISSIM Travel Time Outputs'!$D:$D,$D109,'VISSIM Travel Time Outputs'!$A:$A,"AVG",'VISSIM Travel Time Outputs'!$B:$B,EL$9),"-")</f>
        <v>-</v>
      </c>
      <c r="EM109" s="636" t="str">
        <f>IFERROR(AVERAGEIFS('VISSIM Travel Time Outputs'!$H:$H,'VISSIM Travel Time Outputs'!$D:$D,$D109,'VISSIM Travel Time Outputs'!$A:$A,"AVG",'VISSIM Travel Time Outputs'!$B:$B,EM$9),"-")</f>
        <v>-</v>
      </c>
      <c r="EN109" s="636" t="str">
        <f>IFERROR(AVERAGEIFS('VISSIM Travel Time Outputs'!$H:$H,'VISSIM Travel Time Outputs'!$D:$D,$D109,'VISSIM Travel Time Outputs'!$A:$A,"AVG",'VISSIM Travel Time Outputs'!$B:$B,EN$9),"-")</f>
        <v>-</v>
      </c>
      <c r="EO109" s="636" t="str">
        <f>IFERROR(AVERAGEIFS('VISSIM Travel Time Outputs'!$H:$H,'VISSIM Travel Time Outputs'!$D:$D,$D109,'VISSIM Travel Time Outputs'!$A:$A,"AVG",'VISSIM Travel Time Outputs'!$B:$B,EO$9),"-")</f>
        <v>-</v>
      </c>
      <c r="EP109" s="636" t="str">
        <f>IFERROR(AVERAGEIFS('VISSIM Travel Time Outputs'!$H:$H,'VISSIM Travel Time Outputs'!$D:$D,$D109,'VISSIM Travel Time Outputs'!$A:$A,"AVG",'VISSIM Travel Time Outputs'!$B:$B,EP$9),"-")</f>
        <v>-</v>
      </c>
      <c r="EQ109" s="636" t="str">
        <f>IFERROR(AVERAGEIFS('VISSIM Travel Time Outputs'!$H:$H,'VISSIM Travel Time Outputs'!$D:$D,$D109,'VISSIM Travel Time Outputs'!$A:$A,"AVG",'VISSIM Travel Time Outputs'!$B:$B,EQ$9),"-")</f>
        <v>-</v>
      </c>
      <c r="ER109" s="636" t="str">
        <f>IFERROR(AVERAGEIFS('VISSIM Travel Time Outputs'!$H:$H,'VISSIM Travel Time Outputs'!$D:$D,$D109,'VISSIM Travel Time Outputs'!$A:$A,"AVG",'VISSIM Travel Time Outputs'!$B:$B,ER$9),"-")</f>
        <v>-</v>
      </c>
      <c r="ES109" s="636" t="str">
        <f>IFERROR(AVERAGEIFS('VISSIM Travel Time Outputs'!$H:$H,'VISSIM Travel Time Outputs'!$D:$D,$D109,'VISSIM Travel Time Outputs'!$A:$A,"AVG",'VISSIM Travel Time Outputs'!$B:$B,ES$9),"-")</f>
        <v>-</v>
      </c>
      <c r="ET109" s="636" t="str">
        <f>IFERROR(AVERAGEIFS('VISSIM Travel Time Outputs'!$H:$H,'VISSIM Travel Time Outputs'!$D:$D,$D109,'VISSIM Travel Time Outputs'!$A:$A,"AVG",'VISSIM Travel Time Outputs'!$B:$B,ET$9),"-")</f>
        <v>-</v>
      </c>
      <c r="EU109" s="636" t="str">
        <f>IFERROR(AVERAGEIFS('VISSIM Travel Time Outputs'!$H:$H,'VISSIM Travel Time Outputs'!$D:$D,$D109,'VISSIM Travel Time Outputs'!$A:$A,"AVG",'VISSIM Travel Time Outputs'!$B:$B,EU$9),"-")</f>
        <v>-</v>
      </c>
      <c r="EV109" s="636" t="str">
        <f>IFERROR(AVERAGEIFS('VISSIM Travel Time Outputs'!$H:$H,'VISSIM Travel Time Outputs'!$D:$D,$D109,'VISSIM Travel Time Outputs'!$A:$A,"AVG",'VISSIM Travel Time Outputs'!$B:$B,EV$9),"-")</f>
        <v>-</v>
      </c>
      <c r="EW109" s="636" t="str">
        <f>IFERROR(AVERAGEIFS('VISSIM Travel Time Outputs'!$H:$H,'VISSIM Travel Time Outputs'!$D:$D,$D109,'VISSIM Travel Time Outputs'!$A:$A,"AVG",'VISSIM Travel Time Outputs'!$B:$B,EW$9),"-")</f>
        <v>-</v>
      </c>
      <c r="EX109" s="636" t="str">
        <f>IFERROR(AVERAGEIFS('VISSIM Travel Time Outputs'!$H:$H,'VISSIM Travel Time Outputs'!$D:$D,$D109,'VISSIM Travel Time Outputs'!$A:$A,"AVG",'VISSIM Travel Time Outputs'!$B:$B,EX$9),"-")</f>
        <v>-</v>
      </c>
      <c r="EY109" s="636" t="str">
        <f>IFERROR(AVERAGEIFS('VISSIM Travel Time Outputs'!$H:$H,'VISSIM Travel Time Outputs'!$D:$D,$D109,'VISSIM Travel Time Outputs'!$A:$A,"AVG",'VISSIM Travel Time Outputs'!$B:$B,EY$9),"-")</f>
        <v>-</v>
      </c>
      <c r="EZ109" s="637" t="str">
        <f>IFERROR(AVERAGEIFS('VISSIM Travel Time Outputs'!$H:$H,'VISSIM Travel Time Outputs'!$D:$D,$D109,'VISSIM Travel Time Outputs'!$A:$A,"AVG",'VISSIM Travel Time Outputs'!$B:$B,EZ$9),"-")</f>
        <v>-</v>
      </c>
      <c r="FA109" s="254"/>
      <c r="FB109" s="209" t="str">
        <f t="shared" si="44"/>
        <v>--</v>
      </c>
      <c r="FC109" s="354" t="str">
        <f t="shared" si="45"/>
        <v>--</v>
      </c>
      <c r="FD109" s="325">
        <f t="shared" si="46"/>
        <v>0</v>
      </c>
      <c r="FE109" s="331"/>
      <c r="FF109" s="209" t="str">
        <f>IFERROR(GETPIVOTDATA("Average of TRAVTM(40)",#REF!,"TIMEINT",FF$9,"VEHICLETRAVELTIMEMEASUREMENT",$D109)/3600/24,"--")</f>
        <v>--</v>
      </c>
      <c r="FG109" s="34" t="str">
        <f>IFERROR(GETPIVOTDATA("Average of TRAVTM(40)",#REF!,"TIMEINT",FG$9,"VEHICLETRAVELTIMEMEASUREMENT",$D109)/3600/24,"--")</f>
        <v>--</v>
      </c>
      <c r="FH109" s="34" t="str">
        <f>IFERROR(GETPIVOTDATA("Average of TRAVTM(40)",#REF!,"TIMEINT",FH$9,"VEHICLETRAVELTIMEMEASUREMENT",$D109)/3600/24,"--")</f>
        <v>--</v>
      </c>
      <c r="FI109" s="34" t="str">
        <f>IFERROR(GETPIVOTDATA("Average of TRAVTM(40)",#REF!,"TIMEINT",FI$9,"VEHICLETRAVELTIMEMEASUREMENT",$D109)/3600/24,"--")</f>
        <v>--</v>
      </c>
      <c r="FJ109" s="34" t="str">
        <f>IFERROR(GETPIVOTDATA("Average of TRAVTM(40)",#REF!,"TIMEINT",FJ$9,"VEHICLETRAVELTIMEMEASUREMENT",$D109)/3600/24,"--")</f>
        <v>--</v>
      </c>
      <c r="FK109" s="34" t="str">
        <f>IFERROR(GETPIVOTDATA("Average of TRAVTM(40)",#REF!,"TIMEINT",FK$9,"VEHICLETRAVELTIMEMEASUREMENT",$D109)/3600/24,"--")</f>
        <v>--</v>
      </c>
      <c r="FL109" s="34" t="str">
        <f>IFERROR(GETPIVOTDATA("Average of TRAVTM(40)",#REF!,"TIMEINT",FL$9,"VEHICLETRAVELTIMEMEASUREMENT",$D109)/3600/24,"--")</f>
        <v>--</v>
      </c>
      <c r="FM109" s="34" t="str">
        <f>IFERROR(GETPIVOTDATA("Average of TRAVTM(40)",#REF!,"TIMEINT",FM$9,"VEHICLETRAVELTIMEMEASUREMENT",$D109)/3600/24,"--")</f>
        <v>--</v>
      </c>
      <c r="FN109" s="34" t="str">
        <f>IFERROR(GETPIVOTDATA("Average of TRAVTM(40)",#REF!,"TIMEINT",FN$9,"VEHICLETRAVELTIMEMEASUREMENT",$D109)/3600/24,"--")</f>
        <v>--</v>
      </c>
      <c r="FO109" s="34" t="str">
        <f>IFERROR(GETPIVOTDATA("Average of TRAVTM(40)",#REF!,"TIMEINT",FO$9,"VEHICLETRAVELTIMEMEASUREMENT",$D109)/3600/24,"--")</f>
        <v>--</v>
      </c>
      <c r="FP109" s="34" t="str">
        <f>IFERROR(GETPIVOTDATA("Average of TRAVTM(40)",#REF!,"TIMEINT",FP$9,"VEHICLETRAVELTIMEMEASUREMENT",$D109)/3600/24,"--")</f>
        <v>--</v>
      </c>
      <c r="FQ109" s="34" t="str">
        <f>IFERROR(GETPIVOTDATA("Average of TRAVTM(40)",#REF!,"TIMEINT",FQ$9,"VEHICLETRAVELTIMEMEASUREMENT",$D109)/3600/24,"--")</f>
        <v>--</v>
      </c>
      <c r="FR109" s="34" t="str">
        <f>IFERROR(GETPIVOTDATA("Average of TRAVTM(40)",#REF!,"TIMEINT",FR$9,"VEHICLETRAVELTIMEMEASUREMENT",$D109)/3600/24,"--")</f>
        <v>--</v>
      </c>
      <c r="FS109" s="34" t="str">
        <f>IFERROR(GETPIVOTDATA("Average of TRAVTM(40)",#REF!,"TIMEINT",FS$9,"VEHICLETRAVELTIMEMEASUREMENT",$D109)/3600/24,"--")</f>
        <v>--</v>
      </c>
      <c r="FT109" s="34" t="str">
        <f>IFERROR(GETPIVOTDATA("Average of TRAVTM(40)",#REF!,"TIMEINT",FT$9,"VEHICLETRAVELTIMEMEASUREMENT",$D109)/3600/24,"--")</f>
        <v>--</v>
      </c>
      <c r="FU109" s="134" t="str">
        <f>IFERROR(GETPIVOTDATA("Average of TRAVTM(40)",#REF!,"TIMEINT",FU$9,"VEHICLETRAVELTIMEMEASUREMENT",$D109)/3600/24,"--")</f>
        <v>--</v>
      </c>
      <c r="FV109" s="331"/>
      <c r="FW109" s="323" t="str">
        <f>IFERROR(GETPIVOTDATA("Average of VEHS(40)",#REF!,"TIMEINT",FW$9,"VEHICLETRAVELTIMEMEASUREMENT",$D109),"--")</f>
        <v>--</v>
      </c>
      <c r="FX109" s="324" t="str">
        <f>IFERROR(GETPIVOTDATA("Average of VEHS(40)",#REF!,"TIMEINT",FX$9,"VEHICLETRAVELTIMEMEASUREMENT",$D109),"--")</f>
        <v>--</v>
      </c>
      <c r="FY109" s="324" t="str">
        <f>IFERROR(GETPIVOTDATA("Average of VEHS(40)",#REF!,"TIMEINT",FY$9,"VEHICLETRAVELTIMEMEASUREMENT",$D109),"--")</f>
        <v>--</v>
      </c>
      <c r="FZ109" s="324" t="str">
        <f>IFERROR(GETPIVOTDATA("Average of VEHS(40)",#REF!,"TIMEINT",FZ$9,"VEHICLETRAVELTIMEMEASUREMENT",$D109),"--")</f>
        <v>--</v>
      </c>
      <c r="GA109" s="324" t="str">
        <f>IFERROR(GETPIVOTDATA("Average of VEHS(40)",#REF!,"TIMEINT",GA$9,"VEHICLETRAVELTIMEMEASUREMENT",$D109),"--")</f>
        <v>--</v>
      </c>
      <c r="GB109" s="324" t="str">
        <f>IFERROR(GETPIVOTDATA("Average of VEHS(40)",#REF!,"TIMEINT",GB$9,"VEHICLETRAVELTIMEMEASUREMENT",$D109),"--")</f>
        <v>--</v>
      </c>
      <c r="GC109" s="324" t="str">
        <f>IFERROR(GETPIVOTDATA("Average of VEHS(40)",#REF!,"TIMEINT",GC$9,"VEHICLETRAVELTIMEMEASUREMENT",$D109),"--")</f>
        <v>--</v>
      </c>
      <c r="GD109" s="324" t="str">
        <f>IFERROR(GETPIVOTDATA("Average of VEHS(40)",#REF!,"TIMEINT",GD$9,"VEHICLETRAVELTIMEMEASUREMENT",$D109),"--")</f>
        <v>--</v>
      </c>
      <c r="GE109" s="324" t="str">
        <f>IFERROR(GETPIVOTDATA("Average of VEHS(40)",#REF!,"TIMEINT",GE$9,"VEHICLETRAVELTIMEMEASUREMENT",$D109),"--")</f>
        <v>--</v>
      </c>
      <c r="GF109" s="324" t="str">
        <f>IFERROR(GETPIVOTDATA("Average of VEHS(40)",#REF!,"TIMEINT",GF$9,"VEHICLETRAVELTIMEMEASUREMENT",$D109),"--")</f>
        <v>--</v>
      </c>
      <c r="GG109" s="324" t="str">
        <f>IFERROR(GETPIVOTDATA("Average of VEHS(40)",#REF!,"TIMEINT",GG$9,"VEHICLETRAVELTIMEMEASUREMENT",$D109),"--")</f>
        <v>--</v>
      </c>
      <c r="GH109" s="324" t="str">
        <f>IFERROR(GETPIVOTDATA("Average of VEHS(40)",#REF!,"TIMEINT",GH$9,"VEHICLETRAVELTIMEMEASUREMENT",$D109),"--")</f>
        <v>--</v>
      </c>
      <c r="GI109" s="324" t="str">
        <f>IFERROR(GETPIVOTDATA("Average of VEHS(40)",#REF!,"TIMEINT",GI$9,"VEHICLETRAVELTIMEMEASUREMENT",$D109),"--")</f>
        <v>--</v>
      </c>
      <c r="GJ109" s="324" t="str">
        <f>IFERROR(GETPIVOTDATA("Average of VEHS(40)",#REF!,"TIMEINT",GJ$9,"VEHICLETRAVELTIMEMEASUREMENT",$D109),"--")</f>
        <v>--</v>
      </c>
      <c r="GK109" s="324" t="str">
        <f>IFERROR(GETPIVOTDATA("Average of VEHS(40)",#REF!,"TIMEINT",GK$9,"VEHICLETRAVELTIMEMEASUREMENT",$D109),"--")</f>
        <v>--</v>
      </c>
      <c r="GL109" s="325" t="str">
        <f>IFERROR(GETPIVOTDATA("Average of VEHS(40)",#REF!,"TIMEINT",GL$9,"VEHICLETRAVELTIMEMEASUREMENT",$D109),"--")</f>
        <v>--</v>
      </c>
      <c r="GM109" s="331"/>
      <c r="GN109" s="209" t="str">
        <f t="shared" si="47"/>
        <v>--</v>
      </c>
      <c r="GO109" s="354" t="str">
        <f t="shared" si="48"/>
        <v>--</v>
      </c>
      <c r="GP109" s="325">
        <f t="shared" si="49"/>
        <v>0</v>
      </c>
      <c r="GQ109" s="331"/>
      <c r="GR109" s="209" t="str">
        <f>IFERROR(GETPIVOTDATA("Average of TRAVTM(60)",#REF!,"TIMEINT",GR$9,"VEHICLETRAVELTIMEMEASUREMENT",$D109)/3600/24,"--")</f>
        <v>--</v>
      </c>
      <c r="GS109" s="34" t="str">
        <f>IFERROR(GETPIVOTDATA("Average of TRAVTM(60)",#REF!,"TIMEINT",GS$9,"VEHICLETRAVELTIMEMEASUREMENT",$D109)/3600/24,"--")</f>
        <v>--</v>
      </c>
      <c r="GT109" s="34" t="str">
        <f>IFERROR(GETPIVOTDATA("Average of TRAVTM(60)",#REF!,"TIMEINT",GT$9,"VEHICLETRAVELTIMEMEASUREMENT",$D109)/3600/24,"--")</f>
        <v>--</v>
      </c>
      <c r="GU109" s="34" t="str">
        <f>IFERROR(GETPIVOTDATA("Average of TRAVTM(60)",#REF!,"TIMEINT",GU$9,"VEHICLETRAVELTIMEMEASUREMENT",$D109)/3600/24,"--")</f>
        <v>--</v>
      </c>
      <c r="GV109" s="34" t="str">
        <f>IFERROR(GETPIVOTDATA("Average of TRAVTM(60)",#REF!,"TIMEINT",GV$9,"VEHICLETRAVELTIMEMEASUREMENT",$D109)/3600/24,"--")</f>
        <v>--</v>
      </c>
      <c r="GW109" s="34" t="str">
        <f>IFERROR(GETPIVOTDATA("Average of TRAVTM(60)",#REF!,"TIMEINT",GW$9,"VEHICLETRAVELTIMEMEASUREMENT",$D109)/3600/24,"--")</f>
        <v>--</v>
      </c>
      <c r="GX109" s="34" t="str">
        <f>IFERROR(GETPIVOTDATA("Average of TRAVTM(60)",#REF!,"TIMEINT",GX$9,"VEHICLETRAVELTIMEMEASUREMENT",$D109)/3600/24,"--")</f>
        <v>--</v>
      </c>
      <c r="GY109" s="34" t="str">
        <f>IFERROR(GETPIVOTDATA("Average of TRAVTM(60)",#REF!,"TIMEINT",GY$9,"VEHICLETRAVELTIMEMEASUREMENT",$D109)/3600/24,"--")</f>
        <v>--</v>
      </c>
      <c r="GZ109" s="34" t="str">
        <f>IFERROR(GETPIVOTDATA("Average of TRAVTM(60)",#REF!,"TIMEINT",GZ$9,"VEHICLETRAVELTIMEMEASUREMENT",$D109)/3600/24,"--")</f>
        <v>--</v>
      </c>
      <c r="HA109" s="34" t="str">
        <f>IFERROR(GETPIVOTDATA("Average of TRAVTM(60)",#REF!,"TIMEINT",HA$9,"VEHICLETRAVELTIMEMEASUREMENT",$D109)/3600/24,"--")</f>
        <v>--</v>
      </c>
      <c r="HB109" s="34" t="str">
        <f>IFERROR(GETPIVOTDATA("Average of TRAVTM(60)",#REF!,"TIMEINT",HB$9,"VEHICLETRAVELTIMEMEASUREMENT",$D109)/3600/24,"--")</f>
        <v>--</v>
      </c>
      <c r="HC109" s="34" t="str">
        <f>IFERROR(GETPIVOTDATA("Average of TRAVTM(60)",#REF!,"TIMEINT",HC$9,"VEHICLETRAVELTIMEMEASUREMENT",$D109)/3600/24,"--")</f>
        <v>--</v>
      </c>
      <c r="HD109" s="34" t="str">
        <f>IFERROR(GETPIVOTDATA("Average of TRAVTM(60)",#REF!,"TIMEINT",HD$9,"VEHICLETRAVELTIMEMEASUREMENT",$D109)/3600/24,"--")</f>
        <v>--</v>
      </c>
      <c r="HE109" s="34" t="str">
        <f>IFERROR(GETPIVOTDATA("Average of TRAVTM(60)",#REF!,"TIMEINT",HE$9,"VEHICLETRAVELTIMEMEASUREMENT",$D109)/3600/24,"--")</f>
        <v>--</v>
      </c>
      <c r="HF109" s="34" t="str">
        <f>IFERROR(GETPIVOTDATA("Average of TRAVTM(60)",#REF!,"TIMEINT",HF$9,"VEHICLETRAVELTIMEMEASUREMENT",$D109)/3600/24,"--")</f>
        <v>--</v>
      </c>
      <c r="HG109" s="134" t="str">
        <f>IFERROR(GETPIVOTDATA("Average of TRAVTM(60)",#REF!,"TIMEINT",HG$9,"VEHICLETRAVELTIMEMEASUREMENT",$D109)/3600/24,"--")</f>
        <v>--</v>
      </c>
      <c r="HH109" s="331"/>
      <c r="HI109" s="323" t="str">
        <f>IFERROR(GETPIVOTDATA("Average of VEHS(60)",#REF!,"TIMEINT",HI$9,"VEHICLETRAVELTIMEMEASUREMENT",$D109),"--")</f>
        <v>--</v>
      </c>
      <c r="HJ109" s="324" t="str">
        <f>IFERROR(GETPIVOTDATA("Average of VEHS(60)",#REF!,"TIMEINT",HJ$9,"VEHICLETRAVELTIMEMEASUREMENT",$D109),"--")</f>
        <v>--</v>
      </c>
      <c r="HK109" s="324" t="str">
        <f>IFERROR(GETPIVOTDATA("Average of VEHS(60)",#REF!,"TIMEINT",HK$9,"VEHICLETRAVELTIMEMEASUREMENT",$D109),"--")</f>
        <v>--</v>
      </c>
      <c r="HL109" s="324" t="str">
        <f>IFERROR(GETPIVOTDATA("Average of VEHS(60)",#REF!,"TIMEINT",HL$9,"VEHICLETRAVELTIMEMEASUREMENT",$D109),"--")</f>
        <v>--</v>
      </c>
      <c r="HM109" s="324" t="str">
        <f>IFERROR(GETPIVOTDATA("Average of VEHS(60)",#REF!,"TIMEINT",HM$9,"VEHICLETRAVELTIMEMEASUREMENT",$D109),"--")</f>
        <v>--</v>
      </c>
      <c r="HN109" s="324" t="str">
        <f>IFERROR(GETPIVOTDATA("Average of VEHS(60)",#REF!,"TIMEINT",HN$9,"VEHICLETRAVELTIMEMEASUREMENT",$D109),"--")</f>
        <v>--</v>
      </c>
      <c r="HO109" s="324" t="str">
        <f>IFERROR(GETPIVOTDATA("Average of VEHS(60)",#REF!,"TIMEINT",HO$9,"VEHICLETRAVELTIMEMEASUREMENT",$D109),"--")</f>
        <v>--</v>
      </c>
      <c r="HP109" s="324" t="str">
        <f>IFERROR(GETPIVOTDATA("Average of VEHS(60)",#REF!,"TIMEINT",HP$9,"VEHICLETRAVELTIMEMEASUREMENT",$D109),"--")</f>
        <v>--</v>
      </c>
      <c r="HQ109" s="324" t="str">
        <f>IFERROR(GETPIVOTDATA("Average of VEHS(60)",#REF!,"TIMEINT",HQ$9,"VEHICLETRAVELTIMEMEASUREMENT",$D109),"--")</f>
        <v>--</v>
      </c>
      <c r="HR109" s="324" t="str">
        <f>IFERROR(GETPIVOTDATA("Average of VEHS(60)",#REF!,"TIMEINT",HR$9,"VEHICLETRAVELTIMEMEASUREMENT",$D109),"--")</f>
        <v>--</v>
      </c>
      <c r="HS109" s="324" t="str">
        <f>IFERROR(GETPIVOTDATA("Average of VEHS(60)",#REF!,"TIMEINT",HS$9,"VEHICLETRAVELTIMEMEASUREMENT",$D109),"--")</f>
        <v>--</v>
      </c>
      <c r="HT109" s="324" t="str">
        <f>IFERROR(GETPIVOTDATA("Average of VEHS(60)",#REF!,"TIMEINT",HT$9,"VEHICLETRAVELTIMEMEASUREMENT",$D109),"--")</f>
        <v>--</v>
      </c>
      <c r="HU109" s="324" t="str">
        <f>IFERROR(GETPIVOTDATA("Average of VEHS(60)",#REF!,"TIMEINT",HU$9,"VEHICLETRAVELTIMEMEASUREMENT",$D109),"--")</f>
        <v>--</v>
      </c>
      <c r="HV109" s="324" t="str">
        <f>IFERROR(GETPIVOTDATA("Average of VEHS(60)",#REF!,"TIMEINT",HV$9,"VEHICLETRAVELTIMEMEASUREMENT",$D109),"--")</f>
        <v>--</v>
      </c>
      <c r="HW109" s="324" t="str">
        <f>IFERROR(GETPIVOTDATA("Average of VEHS(60)",#REF!,"TIMEINT",HW$9,"VEHICLETRAVELTIMEMEASUREMENT",$D109),"--")</f>
        <v>--</v>
      </c>
      <c r="HX109" s="325" t="str">
        <f>IFERROR(GETPIVOTDATA("Average of VEHS(60)",#REF!,"TIMEINT",HX$9,"VEHICLETRAVELTIMEMEASUREMENT",$D109),"--")</f>
        <v>--</v>
      </c>
      <c r="HY109" s="331"/>
      <c r="HZ109" s="209" t="str">
        <f t="shared" si="50"/>
        <v>--</v>
      </c>
      <c r="IA109" s="354" t="str">
        <f t="shared" si="51"/>
        <v>--</v>
      </c>
      <c r="IB109" s="325">
        <f t="shared" si="52"/>
        <v>0</v>
      </c>
      <c r="IC109" s="638"/>
      <c r="ID109" s="635" t="str">
        <f>IFERROR(AVERAGEIFS('VISSIM Travel Time Outputs'!#REF!,'VISSIM Travel Time Outputs'!#REF!,$D109,'VISSIM Travel Time Outputs'!#REF!,"AVG",'VISSIM Travel Time Outputs'!#REF!,ID$9),"-")</f>
        <v>-</v>
      </c>
      <c r="IE109" s="636" t="str">
        <f>IFERROR(AVERAGEIFS('VISSIM Travel Time Outputs'!#REF!,'VISSIM Travel Time Outputs'!#REF!,$D109,'VISSIM Travel Time Outputs'!#REF!,"AVG",'VISSIM Travel Time Outputs'!#REF!,IE$9),"-")</f>
        <v>-</v>
      </c>
      <c r="IF109" s="636" t="str">
        <f>IFERROR(AVERAGEIFS('VISSIM Travel Time Outputs'!#REF!,'VISSIM Travel Time Outputs'!#REF!,$D109,'VISSIM Travel Time Outputs'!#REF!,"AVG",'VISSIM Travel Time Outputs'!#REF!,IF$9),"-")</f>
        <v>-</v>
      </c>
      <c r="IG109" s="636" t="str">
        <f>IFERROR(AVERAGEIFS('VISSIM Travel Time Outputs'!#REF!,'VISSIM Travel Time Outputs'!#REF!,$D109,'VISSIM Travel Time Outputs'!#REF!,"AVG",'VISSIM Travel Time Outputs'!#REF!,IG$9),"-")</f>
        <v>-</v>
      </c>
      <c r="IH109" s="636" t="str">
        <f>IFERROR(AVERAGEIFS('VISSIM Travel Time Outputs'!#REF!,'VISSIM Travel Time Outputs'!#REF!,$D109,'VISSIM Travel Time Outputs'!#REF!,"AVG",'VISSIM Travel Time Outputs'!#REF!,IH$9),"-")</f>
        <v>-</v>
      </c>
      <c r="II109" s="636" t="str">
        <f>IFERROR(AVERAGEIFS('VISSIM Travel Time Outputs'!#REF!,'VISSIM Travel Time Outputs'!#REF!,$D109,'VISSIM Travel Time Outputs'!#REF!,"AVG",'VISSIM Travel Time Outputs'!#REF!,II$9),"-")</f>
        <v>-</v>
      </c>
      <c r="IJ109" s="636" t="str">
        <f>IFERROR(AVERAGEIFS('VISSIM Travel Time Outputs'!#REF!,'VISSIM Travel Time Outputs'!#REF!,$D109,'VISSIM Travel Time Outputs'!#REF!,"AVG",'VISSIM Travel Time Outputs'!#REF!,IJ$9),"-")</f>
        <v>-</v>
      </c>
      <c r="IK109" s="636" t="str">
        <f>IFERROR(AVERAGEIFS('VISSIM Travel Time Outputs'!#REF!,'VISSIM Travel Time Outputs'!#REF!,$D109,'VISSIM Travel Time Outputs'!#REF!,"AVG",'VISSIM Travel Time Outputs'!#REF!,IK$9),"-")</f>
        <v>-</v>
      </c>
      <c r="IL109" s="636" t="str">
        <f>IFERROR(AVERAGEIFS('VISSIM Travel Time Outputs'!#REF!,'VISSIM Travel Time Outputs'!#REF!,$D109,'VISSIM Travel Time Outputs'!#REF!,"AVG",'VISSIM Travel Time Outputs'!#REF!,IL$9),"-")</f>
        <v>-</v>
      </c>
      <c r="IM109" s="636" t="str">
        <f>IFERROR(AVERAGEIFS('VISSIM Travel Time Outputs'!#REF!,'VISSIM Travel Time Outputs'!#REF!,$D109,'VISSIM Travel Time Outputs'!#REF!,"AVG",'VISSIM Travel Time Outputs'!#REF!,IM$9),"-")</f>
        <v>-</v>
      </c>
      <c r="IN109" s="636" t="str">
        <f>IFERROR(AVERAGEIFS('VISSIM Travel Time Outputs'!#REF!,'VISSIM Travel Time Outputs'!#REF!,$D109,'VISSIM Travel Time Outputs'!#REF!,"AVG",'VISSIM Travel Time Outputs'!#REF!,IN$9),"-")</f>
        <v>-</v>
      </c>
      <c r="IO109" s="636" t="str">
        <f>IFERROR(AVERAGEIFS('VISSIM Travel Time Outputs'!#REF!,'VISSIM Travel Time Outputs'!#REF!,$D109,'VISSIM Travel Time Outputs'!#REF!,"AVG",'VISSIM Travel Time Outputs'!#REF!,IO$9),"-")</f>
        <v>-</v>
      </c>
      <c r="IP109" s="636" t="str">
        <f>IFERROR(AVERAGEIFS('VISSIM Travel Time Outputs'!#REF!,'VISSIM Travel Time Outputs'!#REF!,$D109,'VISSIM Travel Time Outputs'!#REF!,"AVG",'VISSIM Travel Time Outputs'!#REF!,IP$9),"-")</f>
        <v>-</v>
      </c>
      <c r="IQ109" s="636" t="str">
        <f>IFERROR(AVERAGEIFS('VISSIM Travel Time Outputs'!#REF!,'VISSIM Travel Time Outputs'!#REF!,$D109,'VISSIM Travel Time Outputs'!#REF!,"AVG",'VISSIM Travel Time Outputs'!#REF!,IQ$9),"-")</f>
        <v>-</v>
      </c>
      <c r="IR109" s="636" t="str">
        <f>IFERROR(AVERAGEIFS('VISSIM Travel Time Outputs'!#REF!,'VISSIM Travel Time Outputs'!#REF!,$D109,'VISSIM Travel Time Outputs'!#REF!,"AVG",'VISSIM Travel Time Outputs'!#REF!,IR$9),"-")</f>
        <v>-</v>
      </c>
      <c r="IS109" s="637" t="str">
        <f>IFERROR(AVERAGEIFS('VISSIM Travel Time Outputs'!#REF!,'VISSIM Travel Time Outputs'!#REF!,$D109,'VISSIM Travel Time Outputs'!#REF!,"AVG",'VISSIM Travel Time Outputs'!#REF!,IS$9),"-")</f>
        <v>-</v>
      </c>
      <c r="IT109" s="325" t="str">
        <f t="shared" si="53"/>
        <v>--</v>
      </c>
    </row>
    <row r="110" spans="1:254" x14ac:dyDescent="0.35"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436"/>
      <c r="AA110" s="436"/>
      <c r="AB110" s="436"/>
      <c r="AC110" s="436"/>
      <c r="AD110" s="436"/>
      <c r="AE110" s="436"/>
      <c r="AF110" s="436"/>
      <c r="AG110" s="436"/>
      <c r="AH110" s="436"/>
      <c r="AI110" s="436"/>
      <c r="AJ110" s="436"/>
      <c r="AK110" s="436"/>
      <c r="AL110" s="436"/>
      <c r="AM110" s="436"/>
      <c r="AN110" s="436"/>
      <c r="AO110" s="436"/>
      <c r="AP110" s="436"/>
      <c r="AQ110" s="436"/>
      <c r="AR110" s="436"/>
      <c r="AS110" s="436"/>
      <c r="AT110" s="436"/>
      <c r="AU110" s="43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43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436"/>
      <c r="CD110" s="436"/>
      <c r="CE110" s="436"/>
      <c r="CF110" s="436"/>
      <c r="CG110" s="436"/>
      <c r="CH110" s="436"/>
      <c r="CI110" s="436"/>
      <c r="CJ110" s="436"/>
      <c r="CK110" s="436"/>
      <c r="CL110" s="436"/>
      <c r="CM110" s="436"/>
      <c r="CN110" s="436"/>
      <c r="CO110" s="436"/>
      <c r="CP110" s="436"/>
      <c r="CQ110" s="436"/>
      <c r="CR110" s="436"/>
      <c r="CS110" s="436"/>
      <c r="CT110" s="436"/>
      <c r="CU110" s="436"/>
      <c r="CV110" s="436"/>
      <c r="CW110" s="436"/>
      <c r="CX110" s="436"/>
      <c r="CY110" s="436"/>
      <c r="CZ110" s="436"/>
      <c r="DA110" s="436"/>
      <c r="DB110" s="436"/>
      <c r="DC110" s="436"/>
      <c r="DD110" s="436"/>
      <c r="DE110" s="436"/>
      <c r="DF110" s="436"/>
      <c r="DG110" s="436"/>
      <c r="DH110" s="436"/>
      <c r="DI110" s="436"/>
      <c r="DJ110" s="436"/>
      <c r="DK110" s="436"/>
      <c r="DL110" s="436"/>
      <c r="DM110" s="436"/>
      <c r="DN110" s="436"/>
      <c r="DO110" s="436"/>
      <c r="DP110" s="436"/>
      <c r="DQ110" s="436"/>
      <c r="DR110" s="436"/>
      <c r="DS110" s="436"/>
      <c r="DT110" s="126"/>
      <c r="DU110" s="126"/>
      <c r="DV110" s="126"/>
      <c r="DW110" s="126"/>
      <c r="DX110" s="126"/>
      <c r="DY110" s="126"/>
      <c r="DZ110" s="126"/>
      <c r="EA110" s="126"/>
      <c r="EB110" s="126"/>
      <c r="EC110" s="126"/>
      <c r="ED110" s="126"/>
      <c r="EE110" s="126"/>
      <c r="EF110" s="126"/>
      <c r="EG110" s="126"/>
      <c r="EH110" s="126"/>
      <c r="EI110" s="126"/>
      <c r="EJ110" s="436"/>
      <c r="EK110" s="126"/>
      <c r="EL110" s="126"/>
      <c r="EM110" s="126"/>
      <c r="EN110" s="126"/>
      <c r="EO110" s="126"/>
      <c r="EP110" s="126"/>
      <c r="EQ110" s="126"/>
      <c r="ER110" s="126"/>
      <c r="ES110" s="126"/>
      <c r="ET110" s="126"/>
      <c r="EU110" s="126"/>
      <c r="EV110" s="126"/>
      <c r="EW110" s="126"/>
      <c r="EX110" s="126"/>
      <c r="EY110" s="126"/>
      <c r="EZ110" s="126"/>
      <c r="FA110" s="436"/>
      <c r="FB110" s="436"/>
      <c r="FC110" s="436"/>
      <c r="FD110" s="436"/>
      <c r="FE110" s="436"/>
      <c r="FF110" s="436"/>
      <c r="FG110" s="436"/>
      <c r="FH110" s="436"/>
      <c r="FI110" s="436"/>
      <c r="FJ110" s="436"/>
      <c r="FK110" s="436"/>
      <c r="FL110" s="436"/>
      <c r="FM110" s="436"/>
      <c r="FN110" s="436"/>
      <c r="FO110" s="436"/>
      <c r="FP110" s="436"/>
      <c r="FQ110" s="436"/>
      <c r="FR110" s="436"/>
      <c r="FS110" s="436"/>
      <c r="FT110" s="436"/>
      <c r="FU110" s="436"/>
      <c r="FV110" s="436"/>
      <c r="FW110" s="436"/>
      <c r="FX110" s="436"/>
      <c r="FY110" s="436"/>
      <c r="FZ110" s="436"/>
      <c r="GA110" s="436"/>
      <c r="GB110" s="436"/>
      <c r="GC110" s="436"/>
      <c r="GD110" s="436"/>
      <c r="GE110" s="436"/>
      <c r="GF110" s="436"/>
      <c r="GG110" s="436"/>
      <c r="GH110" s="436"/>
      <c r="GI110" s="436"/>
      <c r="GJ110" s="436"/>
      <c r="GK110" s="436"/>
      <c r="GL110" s="436"/>
      <c r="GM110" s="436"/>
      <c r="GN110" s="436"/>
      <c r="GO110" s="436"/>
      <c r="GP110" s="436"/>
      <c r="GQ110" s="436"/>
      <c r="GR110" s="436"/>
      <c r="GS110" s="436"/>
      <c r="GT110" s="436"/>
      <c r="GU110" s="436"/>
      <c r="GV110" s="436"/>
      <c r="GW110" s="436"/>
      <c r="GX110" s="436"/>
      <c r="GY110" s="436"/>
      <c r="GZ110" s="436"/>
      <c r="HA110" s="436"/>
      <c r="HB110" s="436"/>
      <c r="HC110" s="436"/>
      <c r="HD110" s="436"/>
      <c r="HE110" s="436"/>
      <c r="HF110" s="436"/>
      <c r="HG110" s="436"/>
      <c r="HH110" s="436"/>
      <c r="HI110" s="436"/>
      <c r="HJ110" s="436"/>
      <c r="HK110" s="436"/>
      <c r="HL110" s="436"/>
      <c r="HM110" s="436"/>
      <c r="HN110" s="436"/>
      <c r="HO110" s="436"/>
      <c r="HP110" s="436"/>
      <c r="HQ110" s="436"/>
      <c r="HR110" s="436"/>
      <c r="HS110" s="436"/>
      <c r="HT110" s="436"/>
      <c r="HU110" s="436"/>
      <c r="HV110" s="436"/>
      <c r="HW110" s="436"/>
      <c r="HX110" s="436"/>
      <c r="HY110" s="436"/>
      <c r="HZ110" s="436"/>
      <c r="IA110" s="436"/>
      <c r="IB110" s="436"/>
      <c r="IC110" s="436"/>
      <c r="ID110" s="126"/>
      <c r="IE110" s="126"/>
      <c r="IF110" s="126"/>
      <c r="IG110" s="126"/>
      <c r="IH110" s="126"/>
      <c r="II110" s="126"/>
      <c r="IJ110" s="126"/>
      <c r="IK110" s="126"/>
      <c r="IL110" s="126"/>
      <c r="IM110" s="126"/>
      <c r="IN110" s="126"/>
      <c r="IO110" s="126"/>
      <c r="IP110" s="126"/>
      <c r="IQ110" s="126"/>
      <c r="IR110" s="126"/>
      <c r="IS110" s="126"/>
      <c r="IT110" s="436"/>
    </row>
  </sheetData>
  <mergeCells count="14">
    <mergeCell ref="DT8:EI8"/>
    <mergeCell ref="EK8:EZ8"/>
    <mergeCell ref="ID8:IS8"/>
    <mergeCell ref="GR8:HG8"/>
    <mergeCell ref="HI8:HX8"/>
    <mergeCell ref="FF8:FU8"/>
    <mergeCell ref="FW8:GL8"/>
    <mergeCell ref="E8:H8"/>
    <mergeCell ref="CY8:DN8"/>
    <mergeCell ref="J8:Y8"/>
    <mergeCell ref="AA8:AP8"/>
    <mergeCell ref="AV8:BK8"/>
    <mergeCell ref="BM8:CB8"/>
    <mergeCell ref="CH8:CW8"/>
  </mergeCells>
  <phoneticPr fontId="86" type="noConversion"/>
  <conditionalFormatting sqref="AR10:AR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0:AS109">
    <cfRule type="colorScale" priority="24">
      <colorScale>
        <cfvo type="min"/>
        <cfvo type="max"/>
        <color rgb="FFFCFCFF"/>
        <color rgb="FFF8696B"/>
      </colorScale>
    </cfRule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D10:CD10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0:CE109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P10:DP10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0:DQ109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B10:FB10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10:FC109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T10:IT109">
    <cfRule type="colorScale" priority="13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0:AT109">
    <cfRule type="colorScale" priority="12">
      <colorScale>
        <cfvo type="min"/>
        <cfvo type="max"/>
        <color rgb="FFFCFCFF"/>
        <color rgb="FFF8696B"/>
      </colorScale>
    </cfRule>
  </conditionalFormatting>
  <conditionalFormatting sqref="CF10:CF109">
    <cfRule type="colorScale" priority="11">
      <colorScale>
        <cfvo type="min"/>
        <cfvo type="max"/>
        <color rgb="FFFCFCFF"/>
        <color rgb="FFF8696B"/>
      </colorScale>
    </cfRule>
  </conditionalFormatting>
  <conditionalFormatting sqref="DR10:DR109">
    <cfRule type="colorScale" priority="10">
      <colorScale>
        <cfvo type="min"/>
        <cfvo type="max"/>
        <color rgb="FFFCFCFF"/>
        <color rgb="FFF8696B"/>
      </colorScale>
    </cfRule>
  </conditionalFormatting>
  <conditionalFormatting sqref="FD10:FD109">
    <cfRule type="colorScale" priority="9">
      <colorScale>
        <cfvo type="min"/>
        <cfvo type="max"/>
        <color rgb="FFFCFCFF"/>
        <color rgb="FFF8696B"/>
      </colorScale>
    </cfRule>
  </conditionalFormatting>
  <conditionalFormatting sqref="HZ10:HZ10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10:IA109">
    <cfRule type="colorScale" priority="6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B10:IB109">
    <cfRule type="colorScale" priority="5">
      <colorScale>
        <cfvo type="min"/>
        <cfvo type="max"/>
        <color rgb="FFFCFCFF"/>
        <color rgb="FFF8696B"/>
      </colorScale>
    </cfRule>
  </conditionalFormatting>
  <conditionalFormatting sqref="GN10:GN10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O10:GO109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P10:GP109">
    <cfRule type="colorScale" priority="1">
      <colorScale>
        <cfvo type="min"/>
        <cfvo type="max"/>
        <color rgb="FFFCFCFF"/>
        <color rgb="FFF8696B"/>
      </colorScale>
    </cfRule>
  </conditionalFormatting>
  <dataValidations xWindow="653" yWindow="399" count="1">
    <dataValidation allowBlank="1" showInputMessage="1" showErrorMessage="1" error="You must pick an Analysis segment included in the list in columns J-K" sqref="I11:I29 I85:I109" xr:uid="{F7D08C6A-BC03-45B8-816E-6FC06FA88121}"/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8BBC-5EFF-474B-A27B-CFD73A9A9E91}">
  <sheetPr codeName="Sheet5">
    <tabColor theme="7" tint="0.59999389629810485"/>
    <pageSetUpPr fitToPage="1"/>
  </sheetPr>
  <dimension ref="A1:V23"/>
  <sheetViews>
    <sheetView zoomScale="55" zoomScaleNormal="55" workbookViewId="0"/>
  </sheetViews>
  <sheetFormatPr defaultRowHeight="14.5" x14ac:dyDescent="0.35"/>
  <cols>
    <col min="1" max="1" width="7.54296875" style="253" customWidth="1"/>
    <col min="2" max="2" width="9.26953125" style="802" customWidth="1"/>
    <col min="3" max="3" width="9.26953125" style="812" customWidth="1"/>
    <col min="4" max="4" width="9.26953125" customWidth="1"/>
    <col min="5" max="5" width="10.453125" style="15" customWidth="1"/>
    <col min="6" max="6" width="62.26953125" style="26" bestFit="1" customWidth="1"/>
    <col min="7" max="10" width="16.453125" style="15" customWidth="1"/>
    <col min="12" max="13" width="9.1796875" style="14" customWidth="1"/>
    <col min="14" max="14" width="15.54296875" style="23" customWidth="1"/>
    <col min="15" max="15" width="19" style="109" customWidth="1"/>
    <col min="20" max="22" width="9.1796875" customWidth="1"/>
  </cols>
  <sheetData>
    <row r="1" spans="1:22" s="253" customFormat="1" x14ac:dyDescent="0.35">
      <c r="A1" s="252" t="s">
        <v>43</v>
      </c>
      <c r="B1" s="800"/>
      <c r="C1" s="810"/>
      <c r="D1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551"/>
      <c r="P1" s="296"/>
      <c r="Q1" s="296"/>
      <c r="R1" s="296"/>
      <c r="S1" s="296"/>
    </row>
    <row r="2" spans="1:22" x14ac:dyDescent="0.35">
      <c r="A2" s="252"/>
      <c r="B2" s="801"/>
      <c r="C2" s="811"/>
    </row>
    <row r="3" spans="1:22" x14ac:dyDescent="0.35">
      <c r="A3" s="252"/>
      <c r="B3" s="801"/>
      <c r="C3" s="811"/>
      <c r="F3" s="15"/>
    </row>
    <row r="4" spans="1:22" ht="25.5" customHeight="1" x14ac:dyDescent="0.4">
      <c r="A4" s="252"/>
      <c r="B4" s="801"/>
      <c r="C4" s="811"/>
      <c r="E4" s="4" t="s">
        <v>241</v>
      </c>
      <c r="G4" s="29"/>
      <c r="H4" s="29"/>
      <c r="I4" s="29"/>
      <c r="J4" s="29"/>
    </row>
    <row r="5" spans="1:22" ht="25.5" customHeight="1" thickBot="1" x14ac:dyDescent="0.4">
      <c r="A5" s="252"/>
      <c r="E5" s="31" t="str">
        <f>tod&amp;" Peak Period "&amp;pkpd</f>
        <v>AM Peak Period 7:15AM - 8:15AM</v>
      </c>
      <c r="G5" s="30"/>
      <c r="H5" s="30"/>
      <c r="I5" s="30"/>
      <c r="J5" s="30"/>
    </row>
    <row r="6" spans="1:22" s="87" customFormat="1" ht="52.5" customHeight="1" thickBot="1" x14ac:dyDescent="0.4">
      <c r="A6" s="252"/>
      <c r="B6" s="803"/>
      <c r="C6" s="813"/>
      <c r="D6"/>
      <c r="E6" s="332" t="str">
        <f>TEXT('Calibration Criteria'!$E$14,"0%")&amp;" of All Freeway &amp; Arterial Travel Time Segments and Routes"</f>
        <v>85% of All Freeway &amp; Arterial Travel Time Segments and Routes</v>
      </c>
      <c r="F6" s="333"/>
      <c r="G6" s="334" t="s">
        <v>423</v>
      </c>
      <c r="H6" s="334" t="s">
        <v>2</v>
      </c>
      <c r="I6" s="334" t="s">
        <v>3</v>
      </c>
      <c r="J6" s="335" t="s">
        <v>4</v>
      </c>
      <c r="K6"/>
      <c r="L6" s="14"/>
      <c r="M6" s="14"/>
      <c r="N6" s="23"/>
      <c r="O6" s="109"/>
      <c r="P6"/>
      <c r="Q6"/>
      <c r="R6"/>
      <c r="S6"/>
      <c r="T6"/>
      <c r="U6"/>
      <c r="V6"/>
    </row>
    <row r="7" spans="1:22" s="16" customFormat="1" ht="21" customHeight="1" thickBot="1" x14ac:dyDescent="0.4">
      <c r="A7" s="252"/>
      <c r="B7" s="804"/>
      <c r="C7" s="814"/>
      <c r="D7"/>
      <c r="E7" s="269" t="str">
        <f>'Calibration Criteria'!D14</f>
        <v>Within ± 30% for observed travel times on arterials</v>
      </c>
      <c r="F7" s="270"/>
      <c r="G7" s="259" t="str">
        <f>COUNTIFS(N:N,"Yes",O:O,"Arterial")&amp;" of "&amp;(COUNTIF(O:O,"Arterial"))</f>
        <v>0 of 8</v>
      </c>
      <c r="H7" s="629">
        <f>MROUND(COUNTIFS(N:N,"Yes",O:O,"Arterial")/(COUNTIF(O:O,"Arterial")), 0.01)</f>
        <v>0</v>
      </c>
      <c r="I7" s="271">
        <f>'Calibration Criteria'!E14</f>
        <v>0.85</v>
      </c>
      <c r="J7" s="272" t="str">
        <f>IF(OR(H7&gt;I7,H7 = I7,),"Yes","No")</f>
        <v>No</v>
      </c>
      <c r="K7" s="20"/>
      <c r="L7" s="14"/>
      <c r="M7" s="14"/>
      <c r="N7" s="20"/>
      <c r="O7" s="14"/>
      <c r="P7" s="20"/>
      <c r="Q7" s="20"/>
      <c r="R7" s="20"/>
      <c r="S7" s="20"/>
      <c r="T7" s="20"/>
      <c r="U7" s="20"/>
      <c r="V7" s="20"/>
    </row>
    <row r="8" spans="1:22" s="16" customFormat="1" ht="21" customHeight="1" thickBot="1" x14ac:dyDescent="0.4">
      <c r="A8" s="551"/>
      <c r="B8" s="804"/>
      <c r="C8" s="814"/>
      <c r="D8"/>
      <c r="E8" s="269" t="str">
        <f>'Calibration Criteria'!D15</f>
        <v>Within ± 20% for observed travel times on freeways</v>
      </c>
      <c r="F8" s="270"/>
      <c r="G8" s="259" t="str">
        <f>COUNTIFS(N:N,"Yes",O:O,"Freeway")&amp;" of "&amp;(COUNTIF(O:O,"Freeway"))</f>
        <v>0 of 2</v>
      </c>
      <c r="H8" s="629">
        <f>MROUND(COUNTIFS(N:N,"Yes",O:O,"Freeway")/(COUNTIF(O:O,"Freeway")), 0.01)</f>
        <v>0</v>
      </c>
      <c r="I8" s="271">
        <f>'Calibration Criteria'!E15</f>
        <v>0.85</v>
      </c>
      <c r="J8" s="272" t="str">
        <f>IF(OR(H8&gt;I8,H8 = I8,),"Yes","No")</f>
        <v>No</v>
      </c>
      <c r="K8" s="20"/>
      <c r="L8" s="14"/>
      <c r="M8" s="14"/>
      <c r="N8" s="20"/>
      <c r="O8" s="14"/>
      <c r="P8" s="20"/>
      <c r="Q8" s="20"/>
      <c r="R8" s="20"/>
      <c r="S8" s="20"/>
      <c r="T8" s="20"/>
      <c r="U8" s="20"/>
      <c r="V8" s="20"/>
    </row>
    <row r="9" spans="1:22" s="16" customFormat="1" ht="15" customHeight="1" x14ac:dyDescent="0.35">
      <c r="A9" s="551"/>
      <c r="B9" s="804"/>
      <c r="C9" s="814"/>
      <c r="D9"/>
      <c r="E9" s="926" t="str">
        <f>"*Results show the average from "&amp;no_seeds&amp;" simulation runs."</f>
        <v>*Results show the average from 0 simulation runs.</v>
      </c>
      <c r="F9" s="926"/>
      <c r="G9" s="926"/>
      <c r="H9" s="926"/>
      <c r="I9" s="926"/>
      <c r="J9" s="926"/>
      <c r="K9" s="20"/>
      <c r="L9" s="14"/>
      <c r="M9" s="14"/>
      <c r="N9" s="20"/>
      <c r="O9" s="14"/>
      <c r="P9" s="20"/>
      <c r="Q9" s="20"/>
      <c r="R9" s="20"/>
      <c r="S9" s="20"/>
      <c r="T9" s="20"/>
      <c r="U9" s="20"/>
      <c r="V9" s="20"/>
    </row>
    <row r="10" spans="1:22" ht="15" thickBot="1" x14ac:dyDescent="0.4">
      <c r="A10" s="252"/>
      <c r="B10" s="801"/>
      <c r="C10" s="811"/>
      <c r="E10" s="21"/>
    </row>
    <row r="11" spans="1:22" ht="33" customHeight="1" x14ac:dyDescent="0.35">
      <c r="A11" s="252"/>
      <c r="B11" s="927" t="s">
        <v>499</v>
      </c>
      <c r="C11" s="928" t="s">
        <v>500</v>
      </c>
      <c r="E11" s="922" t="s">
        <v>140</v>
      </c>
      <c r="F11" s="924" t="s">
        <v>282</v>
      </c>
      <c r="G11" s="694" t="s">
        <v>179</v>
      </c>
      <c r="H11" s="336" t="s">
        <v>107</v>
      </c>
      <c r="I11" s="337" t="s">
        <v>180</v>
      </c>
      <c r="J11" s="338"/>
      <c r="L11" s="205" t="s">
        <v>183</v>
      </c>
      <c r="M11" s="203"/>
      <c r="N11" s="204"/>
      <c r="O11" s="204"/>
    </row>
    <row r="12" spans="1:22" ht="15" thickBot="1" x14ac:dyDescent="0.4">
      <c r="A12" s="252"/>
      <c r="B12" s="927"/>
      <c r="C12" s="928"/>
      <c r="E12" s="923"/>
      <c r="F12" s="925"/>
      <c r="G12" s="549" t="s">
        <v>89</v>
      </c>
      <c r="H12" s="549" t="s">
        <v>89</v>
      </c>
      <c r="I12" s="201" t="s">
        <v>89</v>
      </c>
      <c r="J12" s="202" t="s">
        <v>181</v>
      </c>
      <c r="L12" s="233">
        <f>'Calibration Criteria'!$B$14*-1</f>
        <v>-0.3</v>
      </c>
      <c r="M12" s="233">
        <f>'Calibration Criteria'!$B$14</f>
        <v>0.3</v>
      </c>
      <c r="N12" s="191" t="s">
        <v>182</v>
      </c>
      <c r="O12" s="191" t="s">
        <v>495</v>
      </c>
    </row>
    <row r="13" spans="1:22" x14ac:dyDescent="0.35">
      <c r="A13" s="551" t="str">
        <f t="shared" ref="A13:A23" si="0">IF(OR(E13="",F13="--"),"H","")</f>
        <v/>
      </c>
      <c r="B13" s="805">
        <f ca="1">IFERROR(INDIRECT("B"&amp;ROW(B13)-11)+1,1)</f>
        <v>1</v>
      </c>
      <c r="C13" s="816">
        <v>1</v>
      </c>
      <c r="E13" s="553">
        <f>IF(C13=0,"",C13)</f>
        <v>1</v>
      </c>
      <c r="F13" s="557" t="str">
        <f>IFERROR(INDEX('Travel Time Calcs'!$B$7:$JC$109,MATCH($C13,'Travel Time Calcs'!$B$7:$B$109,0),MATCH("Segment Name",'Travel Time Calcs'!$B$9:$JC$9,0)),"--")</f>
        <v>From EB Loudoun County Pkwy to EB S Riding Blvd</v>
      </c>
      <c r="G13" s="343">
        <f>IFERROR(INDEX('Travel Time Calcs'!$B$7:$FC$109,MATCH($C13,'Travel Time Calcs'!$B$7:$B$109,0),MATCH(tod&amp;" Field TTs",'Travel Time Calcs'!$B$9:$FC$9,0)),"--")</f>
        <v>8.4490740740740739E-4</v>
      </c>
      <c r="H13" s="343" t="str">
        <f>IFERROR(INDEX('Travel Time Calcs'!$B$7:$FC$109,MATCH($C13,'Travel Time Calcs'!$B$7:$B$109,0),MATCH("AVG-ALL",'Travel Time Calcs'!$B$8:$FC$8,0)),"--")</f>
        <v>--</v>
      </c>
      <c r="I13" s="341" t="str">
        <f>IFERROR(H13-G13,"--")</f>
        <v>--</v>
      </c>
      <c r="J13" s="342" t="str">
        <f>IFERROR(I13/G13,"--")</f>
        <v>--</v>
      </c>
      <c r="L13" s="71" t="b">
        <f>IF(J13="-","-",J13&gt;$L$12)</f>
        <v>1</v>
      </c>
      <c r="M13" s="71" t="b">
        <f>IF(J13="-","-",J13&lt;$M$12)</f>
        <v>0</v>
      </c>
      <c r="N13" s="625" t="str">
        <f>IF(AND(L13=TRUE,M13=TRUE),"Yes",IF(L13="-","-","No"))</f>
        <v>No</v>
      </c>
      <c r="O13" s="799" t="s">
        <v>496</v>
      </c>
    </row>
    <row r="14" spans="1:22" x14ac:dyDescent="0.35">
      <c r="A14" s="551" t="str">
        <f t="shared" si="0"/>
        <v/>
      </c>
      <c r="B14" s="805">
        <f t="shared" ref="B14:B23" ca="1" si="1">IFERROR(INDIRECT("B"&amp;ROW(B14)-11)+1,1)</f>
        <v>1</v>
      </c>
      <c r="C14" s="816">
        <v>2</v>
      </c>
      <c r="E14" s="556">
        <f t="shared" ref="E14:E22" si="2">IF(C14=0,"",C14)</f>
        <v>2</v>
      </c>
      <c r="F14" s="557" t="str">
        <f>IFERROR(INDEX('Travel Time Calcs'!$B$7:$JC$109,MATCH($C14,'Travel Time Calcs'!$B$7:$B$109,0),MATCH("Segment Name",'Travel Time Calcs'!$B$9:$JC$9,0)),"--")</f>
        <v>From EB S Riding Blvd to EB Poland Rd/Tanner Ln</v>
      </c>
      <c r="G14" s="343">
        <f>IFERROR(INDEX('Travel Time Calcs'!$B$7:$FC$109,MATCH($C14,'Travel Time Calcs'!$B$7:$B$109,0),MATCH(tod&amp;" Field TTs",'Travel Time Calcs'!$B$9:$FC$9,0)),"--")</f>
        <v>5.2083333333333333E-4</v>
      </c>
      <c r="H14" s="343" t="str">
        <f>IFERROR(INDEX('Travel Time Calcs'!$B$7:$FC$109,MATCH($C14,'Travel Time Calcs'!$B$7:$B$109,0),MATCH("AVG-ALL",'Travel Time Calcs'!$B$8:$FC$8,0)),"--")</f>
        <v>--</v>
      </c>
      <c r="I14" s="343" t="str">
        <f t="shared" ref="I14:I22" si="3">IFERROR(H14-G14,"--")</f>
        <v>--</v>
      </c>
      <c r="J14" s="344" t="str">
        <f t="shared" ref="J14:J22" si="4">IFERROR(I14/G14,"--")</f>
        <v>--</v>
      </c>
      <c r="L14" s="71" t="b">
        <f t="shared" ref="L14:L22" si="5">IF(J14="-","-",J14&gt;$L$12)</f>
        <v>1</v>
      </c>
      <c r="M14" s="71" t="b">
        <f t="shared" ref="M14:M22" si="6">IF(J14="-","-",J14&lt;$M$12)</f>
        <v>0</v>
      </c>
      <c r="N14" s="696" t="str">
        <f t="shared" ref="N14:N22" si="7">IF(AND(L14=TRUE,M14=TRUE),"Yes",IF(L14="-","-","No"))</f>
        <v>No</v>
      </c>
      <c r="O14" s="799" t="s">
        <v>496</v>
      </c>
    </row>
    <row r="15" spans="1:22" x14ac:dyDescent="0.35">
      <c r="A15" s="551" t="str">
        <f t="shared" si="0"/>
        <v/>
      </c>
      <c r="B15" s="805">
        <f t="shared" ca="1" si="1"/>
        <v>1</v>
      </c>
      <c r="C15" s="816">
        <v>3</v>
      </c>
      <c r="E15" s="556">
        <f t="shared" si="2"/>
        <v>3</v>
      </c>
      <c r="F15" s="557" t="str">
        <f>IFERROR(INDEX('Travel Time Calcs'!$B$7:$JC$109,MATCH($C15,'Travel Time Calcs'!$B$7:$B$109,0),MATCH("Segment Name",'Travel Time Calcs'!$B$9:$JC$9,0)),"--")</f>
        <v>From EB Poland Rd/Tanner Ln to EB Tall Cedars Pkwy</v>
      </c>
      <c r="G15" s="343">
        <f>IFERROR(INDEX('Travel Time Calcs'!$B$7:$FC$109,MATCH($C15,'Travel Time Calcs'!$B$7:$B$109,0),MATCH(tod&amp;" Field TTs",'Travel Time Calcs'!$B$9:$FC$9,0)),"--")</f>
        <v>6.018518518518519E-4</v>
      </c>
      <c r="H15" s="343" t="str">
        <f>IFERROR(INDEX('Travel Time Calcs'!$B$7:$FC$109,MATCH($C15,'Travel Time Calcs'!$B$7:$B$109,0),MATCH("AVG-ALL",'Travel Time Calcs'!$B$8:$FC$8,0)),"--")</f>
        <v>--</v>
      </c>
      <c r="I15" s="343" t="str">
        <f t="shared" si="3"/>
        <v>--</v>
      </c>
      <c r="J15" s="344" t="str">
        <f t="shared" si="4"/>
        <v>--</v>
      </c>
      <c r="L15" s="71" t="b">
        <f t="shared" si="5"/>
        <v>1</v>
      </c>
      <c r="M15" s="71" t="b">
        <f t="shared" si="6"/>
        <v>0</v>
      </c>
      <c r="N15" s="696" t="str">
        <f t="shared" si="7"/>
        <v>No</v>
      </c>
      <c r="O15" s="799" t="s">
        <v>497</v>
      </c>
    </row>
    <row r="16" spans="1:22" x14ac:dyDescent="0.35">
      <c r="A16" s="551" t="str">
        <f t="shared" si="0"/>
        <v>H</v>
      </c>
      <c r="B16" s="805">
        <f t="shared" ca="1" si="1"/>
        <v>1</v>
      </c>
      <c r="C16" s="816"/>
      <c r="E16" s="556" t="str">
        <f t="shared" si="2"/>
        <v/>
      </c>
      <c r="F16" s="557" t="str">
        <f>IFERROR(INDEX('Travel Time Calcs'!$B$7:$JC$109,MATCH($C16,'Travel Time Calcs'!$B$7:$B$109,0),MATCH("Segment Name",'Travel Time Calcs'!$B$9:$JC$9,0)),"--")</f>
        <v>--</v>
      </c>
      <c r="G16" s="343" t="str">
        <f>IFERROR(INDEX('Travel Time Calcs'!$B$7:$FC$109,MATCH($C16,'Travel Time Calcs'!$B$7:$B$109,0),MATCH(tod&amp;" Field TTs",'Travel Time Calcs'!$B$9:$FC$9,0)),"--")</f>
        <v>--</v>
      </c>
      <c r="H16" s="343" t="str">
        <f>IFERROR(INDEX('Travel Time Calcs'!$B$7:$FC$109,MATCH($C16,'Travel Time Calcs'!$B$7:$B$109,0),MATCH("AVG-ALL",'Travel Time Calcs'!$B$8:$FC$8,0)),"--")</f>
        <v>--</v>
      </c>
      <c r="I16" s="343" t="str">
        <f t="shared" si="3"/>
        <v>--</v>
      </c>
      <c r="J16" s="344" t="str">
        <f t="shared" si="4"/>
        <v>--</v>
      </c>
      <c r="L16" s="71" t="b">
        <f t="shared" si="5"/>
        <v>1</v>
      </c>
      <c r="M16" s="71" t="b">
        <f t="shared" si="6"/>
        <v>0</v>
      </c>
      <c r="N16" s="696" t="str">
        <f t="shared" si="7"/>
        <v>No</v>
      </c>
      <c r="O16" s="799" t="s">
        <v>497</v>
      </c>
    </row>
    <row r="17" spans="1:15" x14ac:dyDescent="0.35">
      <c r="A17" s="551" t="str">
        <f t="shared" si="0"/>
        <v>H</v>
      </c>
      <c r="B17" s="805">
        <f t="shared" ca="1" si="1"/>
        <v>1</v>
      </c>
      <c r="C17" s="816"/>
      <c r="E17" s="556" t="str">
        <f t="shared" si="2"/>
        <v/>
      </c>
      <c r="F17" s="557" t="str">
        <f>IFERROR(INDEX('Travel Time Calcs'!$B$7:$JC$109,MATCH($C17,'Travel Time Calcs'!$B$7:$B$109,0),MATCH("Segment Name",'Travel Time Calcs'!$B$9:$JC$9,0)),"--")</f>
        <v>--</v>
      </c>
      <c r="G17" s="343" t="str">
        <f>IFERROR(INDEX('Travel Time Calcs'!$B$7:$FC$109,MATCH($C17,'Travel Time Calcs'!$B$7:$B$109,0),MATCH(tod&amp;" Field TTs",'Travel Time Calcs'!$B$9:$FC$9,0)),"--")</f>
        <v>--</v>
      </c>
      <c r="H17" s="343" t="str">
        <f>IFERROR(INDEX('Travel Time Calcs'!$B$7:$FC$109,MATCH($C17,'Travel Time Calcs'!$B$7:$B$109,0),MATCH("AVG-ALL",'Travel Time Calcs'!$B$8:$FC$8,0)),"--")</f>
        <v>--</v>
      </c>
      <c r="I17" s="343" t="str">
        <f t="shared" si="3"/>
        <v>--</v>
      </c>
      <c r="J17" s="344" t="str">
        <f t="shared" si="4"/>
        <v>--</v>
      </c>
      <c r="L17" s="71" t="b">
        <f t="shared" si="5"/>
        <v>1</v>
      </c>
      <c r="M17" s="71" t="b">
        <f t="shared" si="6"/>
        <v>0</v>
      </c>
      <c r="N17" s="696" t="str">
        <f t="shared" si="7"/>
        <v>No</v>
      </c>
      <c r="O17" s="799" t="s">
        <v>496</v>
      </c>
    </row>
    <row r="18" spans="1:15" x14ac:dyDescent="0.35">
      <c r="A18" s="551" t="str">
        <f t="shared" si="0"/>
        <v>H</v>
      </c>
      <c r="B18" s="805">
        <f t="shared" ca="1" si="1"/>
        <v>1</v>
      </c>
      <c r="C18" s="816"/>
      <c r="E18" s="556" t="str">
        <f t="shared" si="2"/>
        <v/>
      </c>
      <c r="F18" s="557" t="str">
        <f>IFERROR(INDEX('Travel Time Calcs'!$B$7:$JC$109,MATCH($C18,'Travel Time Calcs'!$B$7:$B$109,0),MATCH("Segment Name",'Travel Time Calcs'!$B$9:$JC$9,0)),"--")</f>
        <v>--</v>
      </c>
      <c r="G18" s="343" t="str">
        <f>IFERROR(INDEX('Travel Time Calcs'!$B$7:$FC$109,MATCH($C18,'Travel Time Calcs'!$B$7:$B$109,0),MATCH(tod&amp;" Field TTs",'Travel Time Calcs'!$B$9:$FC$9,0)),"--")</f>
        <v>--</v>
      </c>
      <c r="H18" s="343" t="str">
        <f>IFERROR(INDEX('Travel Time Calcs'!$B$7:$FC$109,MATCH($C18,'Travel Time Calcs'!$B$7:$B$109,0),MATCH("AVG-ALL",'Travel Time Calcs'!$B$8:$FC$8,0)),"--")</f>
        <v>--</v>
      </c>
      <c r="I18" s="343" t="str">
        <f t="shared" si="3"/>
        <v>--</v>
      </c>
      <c r="J18" s="344" t="str">
        <f t="shared" si="4"/>
        <v>--</v>
      </c>
      <c r="L18" s="71" t="b">
        <f t="shared" si="5"/>
        <v>1</v>
      </c>
      <c r="M18" s="71" t="b">
        <f t="shared" si="6"/>
        <v>0</v>
      </c>
      <c r="N18" s="696" t="str">
        <f t="shared" si="7"/>
        <v>No</v>
      </c>
      <c r="O18" s="799" t="s">
        <v>496</v>
      </c>
    </row>
    <row r="19" spans="1:15" x14ac:dyDescent="0.35">
      <c r="A19" s="551" t="str">
        <f t="shared" si="0"/>
        <v>H</v>
      </c>
      <c r="B19" s="805">
        <f t="shared" ca="1" si="1"/>
        <v>1</v>
      </c>
      <c r="C19" s="816"/>
      <c r="E19" s="556" t="str">
        <f t="shared" si="2"/>
        <v/>
      </c>
      <c r="F19" s="557" t="str">
        <f>IFERROR(INDEX('Travel Time Calcs'!$B$7:$JC$109,MATCH($C19,'Travel Time Calcs'!$B$7:$B$109,0),MATCH("Segment Name",'Travel Time Calcs'!$B$9:$JC$9,0)),"--")</f>
        <v>--</v>
      </c>
      <c r="G19" s="343" t="str">
        <f>IFERROR(INDEX('Travel Time Calcs'!$B$7:$FC$109,MATCH($C19,'Travel Time Calcs'!$B$7:$B$109,0),MATCH(tod&amp;" Field TTs",'Travel Time Calcs'!$B$9:$FC$9,0)),"--")</f>
        <v>--</v>
      </c>
      <c r="H19" s="343" t="str">
        <f>IFERROR(INDEX('Travel Time Calcs'!$B$7:$FC$109,MATCH($C19,'Travel Time Calcs'!$B$7:$B$109,0),MATCH("AVG-ALL",'Travel Time Calcs'!$B$8:$FC$8,0)),"--")</f>
        <v>--</v>
      </c>
      <c r="I19" s="343" t="str">
        <f t="shared" si="3"/>
        <v>--</v>
      </c>
      <c r="J19" s="344" t="str">
        <f t="shared" si="4"/>
        <v>--</v>
      </c>
      <c r="L19" s="71" t="b">
        <f t="shared" si="5"/>
        <v>1</v>
      </c>
      <c r="M19" s="71" t="b">
        <f t="shared" si="6"/>
        <v>0</v>
      </c>
      <c r="N19" s="696" t="str">
        <f t="shared" si="7"/>
        <v>No</v>
      </c>
      <c r="O19" s="799" t="s">
        <v>496</v>
      </c>
    </row>
    <row r="20" spans="1:15" x14ac:dyDescent="0.35">
      <c r="A20" s="551" t="str">
        <f t="shared" si="0"/>
        <v>H</v>
      </c>
      <c r="B20" s="805">
        <f t="shared" ca="1" si="1"/>
        <v>1</v>
      </c>
      <c r="C20" s="816"/>
      <c r="E20" s="556" t="str">
        <f t="shared" si="2"/>
        <v/>
      </c>
      <c r="F20" s="557" t="str">
        <f>IFERROR(INDEX('Travel Time Calcs'!$B$7:$JC$109,MATCH($C20,'Travel Time Calcs'!$B$7:$B$109,0),MATCH("Segment Name",'Travel Time Calcs'!$B$9:$JC$9,0)),"--")</f>
        <v>--</v>
      </c>
      <c r="G20" s="343" t="str">
        <f>IFERROR(INDEX('Travel Time Calcs'!$B$7:$FC$109,MATCH($C20,'Travel Time Calcs'!$B$7:$B$109,0),MATCH(tod&amp;" Field TTs",'Travel Time Calcs'!$B$9:$FC$9,0)),"--")</f>
        <v>--</v>
      </c>
      <c r="H20" s="343" t="str">
        <f>IFERROR(INDEX('Travel Time Calcs'!$B$7:$FC$109,MATCH($C20,'Travel Time Calcs'!$B$7:$B$109,0),MATCH("AVG-ALL",'Travel Time Calcs'!$B$8:$FC$8,0)),"--")</f>
        <v>--</v>
      </c>
      <c r="I20" s="343" t="str">
        <f t="shared" si="3"/>
        <v>--</v>
      </c>
      <c r="J20" s="344" t="str">
        <f t="shared" si="4"/>
        <v>--</v>
      </c>
      <c r="L20" s="71" t="b">
        <f t="shared" si="5"/>
        <v>1</v>
      </c>
      <c r="M20" s="71" t="b">
        <f t="shared" si="6"/>
        <v>0</v>
      </c>
      <c r="N20" s="696" t="str">
        <f t="shared" si="7"/>
        <v>No</v>
      </c>
      <c r="O20" s="799" t="s">
        <v>496</v>
      </c>
    </row>
    <row r="21" spans="1:15" s="547" customFormat="1" x14ac:dyDescent="0.35">
      <c r="A21" s="551" t="str">
        <f t="shared" si="0"/>
        <v>H</v>
      </c>
      <c r="B21" s="805">
        <f t="shared" ca="1" si="1"/>
        <v>1</v>
      </c>
      <c r="C21" s="816"/>
      <c r="D21"/>
      <c r="E21" s="578" t="str">
        <f t="shared" si="2"/>
        <v/>
      </c>
      <c r="F21" s="557" t="str">
        <f>IFERROR(INDEX('Travel Time Calcs'!$B$7:$JC$109,MATCH($C21,'Travel Time Calcs'!$B$7:$B$109,0),MATCH("Segment Name",'Travel Time Calcs'!$B$9:$JC$9,0)),"--")</f>
        <v>--</v>
      </c>
      <c r="G21" s="343" t="str">
        <f>IFERROR(INDEX('Travel Time Calcs'!$B$7:$FC$109,MATCH($C21,'Travel Time Calcs'!$B$7:$B$109,0),MATCH(tod&amp;" Field TTs",'Travel Time Calcs'!$B$9:$FC$9,0)),"--")</f>
        <v>--</v>
      </c>
      <c r="H21" s="343" t="str">
        <f>IFERROR(INDEX('Travel Time Calcs'!$B$7:$FC$109,MATCH($C21,'Travel Time Calcs'!$B$7:$B$109,0),MATCH("AVG-ALL",'Travel Time Calcs'!$B$8:$FC$8,0)),"--")</f>
        <v>--</v>
      </c>
      <c r="I21" s="343" t="str">
        <f t="shared" si="3"/>
        <v>--</v>
      </c>
      <c r="J21" s="344" t="str">
        <f t="shared" si="4"/>
        <v>--</v>
      </c>
      <c r="L21" s="71" t="b">
        <f t="shared" si="5"/>
        <v>1</v>
      </c>
      <c r="M21" s="71" t="b">
        <f t="shared" si="6"/>
        <v>0</v>
      </c>
      <c r="N21" s="696" t="str">
        <f t="shared" si="7"/>
        <v>No</v>
      </c>
      <c r="O21" s="799" t="s">
        <v>496</v>
      </c>
    </row>
    <row r="22" spans="1:15" s="547" customFormat="1" x14ac:dyDescent="0.35">
      <c r="A22" s="551" t="str">
        <f t="shared" si="0"/>
        <v>H</v>
      </c>
      <c r="B22" s="805">
        <f t="shared" ca="1" si="1"/>
        <v>1</v>
      </c>
      <c r="C22" s="816"/>
      <c r="D22"/>
      <c r="E22" s="578" t="str">
        <f t="shared" si="2"/>
        <v/>
      </c>
      <c r="F22" s="557" t="str">
        <f>IFERROR(INDEX('Travel Time Calcs'!$B$7:$JC$109,MATCH($C22,'Travel Time Calcs'!$B$7:$B$109,0),MATCH("Segment Name",'Travel Time Calcs'!$B$9:$JC$9,0)),"--")</f>
        <v>--</v>
      </c>
      <c r="G22" s="343" t="str">
        <f>IFERROR(INDEX('Travel Time Calcs'!$B$7:$FC$109,MATCH($C22,'Travel Time Calcs'!$B$7:$B$109,0),MATCH(tod&amp;" Field TTs",'Travel Time Calcs'!$B$9:$FC$9,0)),"--")</f>
        <v>--</v>
      </c>
      <c r="H22" s="343" t="str">
        <f>IFERROR(INDEX('Travel Time Calcs'!$B$7:$FC$109,MATCH($C22,'Travel Time Calcs'!$B$7:$B$109,0),MATCH("AVG-ALL",'Travel Time Calcs'!$B$8:$FC$8,0)),"--")</f>
        <v>--</v>
      </c>
      <c r="I22" s="343" t="str">
        <f t="shared" si="3"/>
        <v>--</v>
      </c>
      <c r="J22" s="344" t="str">
        <f t="shared" si="4"/>
        <v>--</v>
      </c>
      <c r="L22" s="71" t="b">
        <f t="shared" si="5"/>
        <v>1</v>
      </c>
      <c r="M22" s="71" t="b">
        <f t="shared" si="6"/>
        <v>0</v>
      </c>
      <c r="N22" s="696" t="str">
        <f t="shared" si="7"/>
        <v>No</v>
      </c>
      <c r="O22" s="799" t="s">
        <v>496</v>
      </c>
    </row>
    <row r="23" spans="1:15" ht="15" thickBot="1" x14ac:dyDescent="0.4">
      <c r="A23" s="551" t="str">
        <f t="shared" si="0"/>
        <v/>
      </c>
      <c r="B23" s="805">
        <f t="shared" ca="1" si="1"/>
        <v>1</v>
      </c>
      <c r="C23" s="815"/>
      <c r="E23" s="424" t="s">
        <v>52</v>
      </c>
      <c r="F23" s="423" t="s">
        <v>498</v>
      </c>
      <c r="G23" s="345">
        <f>SUM(G13:G21)</f>
        <v>1.9675925925925928E-3</v>
      </c>
      <c r="H23" s="345">
        <f>SUM(H13:H21)</f>
        <v>0</v>
      </c>
      <c r="I23" s="345">
        <f>IFERROR(H23-G23,"--")</f>
        <v>-1.9675925925925928E-3</v>
      </c>
      <c r="J23" s="346">
        <f>IFERROR(I23/G23,"--")</f>
        <v>-1</v>
      </c>
      <c r="L23"/>
      <c r="M23"/>
      <c r="N23"/>
    </row>
  </sheetData>
  <mergeCells count="5">
    <mergeCell ref="E11:E12"/>
    <mergeCell ref="F11:F12"/>
    <mergeCell ref="E9:J9"/>
    <mergeCell ref="B11:B12"/>
    <mergeCell ref="C11:C12"/>
  </mergeCells>
  <conditionalFormatting sqref="J7">
    <cfRule type="expression" dxfId="44" priority="48">
      <formula>$J$7="No"</formula>
    </cfRule>
  </conditionalFormatting>
  <conditionalFormatting sqref="L24:M1048576 L2:M7 L10:M12">
    <cfRule type="cellIs" dxfId="43" priority="47" operator="equal">
      <formula>"F"</formula>
    </cfRule>
  </conditionalFormatting>
  <conditionalFormatting sqref="L13:M22">
    <cfRule type="cellIs" dxfId="42" priority="28" operator="equal">
      <formula>"F"</formula>
    </cfRule>
  </conditionalFormatting>
  <conditionalFormatting sqref="J8:J9">
    <cfRule type="expression" dxfId="41" priority="14">
      <formula>$J$7="No"</formula>
    </cfRule>
  </conditionalFormatting>
  <conditionalFormatting sqref="L8:M9">
    <cfRule type="cellIs" dxfId="40" priority="13" operator="equal">
      <formula>"F"</formula>
    </cfRule>
  </conditionalFormatting>
  <dataValidations count="1">
    <dataValidation type="list" allowBlank="1" showInputMessage="1" showErrorMessage="1" sqref="O13:O22" xr:uid="{D2B3C1AD-909B-40BA-98A1-1D1D2DD60679}">
      <formula1>"Arterial,Freeway"</formula1>
    </dataValidation>
  </dataValidations>
  <printOptions horizontalCentered="1"/>
  <pageMargins left="0.7" right="0.7" top="0.75" bottom="0.75" header="0.3" footer="0.3"/>
  <pageSetup scale="88" fitToHeight="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8E50-4903-4B0A-ABD0-38222BFFE1D5}">
  <sheetPr codeName="Sheet16">
    <tabColor theme="7" tint="0.59999389629810485"/>
    <pageSetUpPr fitToPage="1"/>
  </sheetPr>
  <dimension ref="A1:AO23"/>
  <sheetViews>
    <sheetView zoomScale="55" zoomScaleNormal="55" workbookViewId="0"/>
  </sheetViews>
  <sheetFormatPr defaultColWidth="9.1796875" defaultRowHeight="14.5" x14ac:dyDescent="0.35"/>
  <cols>
    <col min="1" max="1" width="7.54296875" style="253" customWidth="1"/>
    <col min="2" max="2" width="9.54296875" style="809" customWidth="1"/>
    <col min="3" max="3" width="9.54296875" style="313" customWidth="1"/>
    <col min="4" max="4" width="9.54296875" style="809" customWidth="1"/>
    <col min="5" max="5" width="7.7265625" style="15" customWidth="1"/>
    <col min="6" max="6" width="67.26953125" style="26" bestFit="1" customWidth="1"/>
    <col min="7" max="12" width="21.54296875" style="15" customWidth="1"/>
    <col min="14" max="14" width="7.7265625" style="15" customWidth="1"/>
    <col min="15" max="15" width="67.26953125" style="26" bestFit="1" customWidth="1"/>
    <col min="16" max="21" width="21.54296875" style="15" customWidth="1"/>
    <col min="22" max="22" width="9.1796875" style="547"/>
    <col min="23" max="23" width="7.7265625" style="15" customWidth="1"/>
    <col min="24" max="24" width="67.26953125" style="26" bestFit="1" customWidth="1"/>
    <col min="25" max="30" width="21.54296875" style="15" customWidth="1"/>
    <col min="32" max="32" width="7.7265625" style="15" customWidth="1"/>
    <col min="33" max="33" width="67.26953125" style="26" bestFit="1" customWidth="1"/>
    <col min="34" max="39" width="21.54296875" style="15" customWidth="1"/>
    <col min="41" max="41" width="9.1796875" style="126"/>
    <col min="42" max="16384" width="9.1796875" style="296"/>
  </cols>
  <sheetData>
    <row r="1" spans="1:41" s="253" customFormat="1" x14ac:dyDescent="0.35">
      <c r="A1" s="252" t="s">
        <v>43</v>
      </c>
      <c r="B1" s="806"/>
      <c r="C1" s="819"/>
      <c r="D1" s="806"/>
      <c r="E1" s="251"/>
      <c r="F1" s="251"/>
      <c r="G1" s="251"/>
      <c r="H1" s="251"/>
      <c r="I1" s="251" t="s">
        <v>167</v>
      </c>
      <c r="J1" s="251"/>
      <c r="K1" s="251" t="s">
        <v>167</v>
      </c>
      <c r="L1" s="251" t="s">
        <v>167</v>
      </c>
      <c r="M1"/>
      <c r="N1" s="550"/>
      <c r="O1" s="550"/>
      <c r="P1" s="550"/>
      <c r="Q1" s="550"/>
      <c r="R1" s="550" t="s">
        <v>167</v>
      </c>
      <c r="S1" s="550"/>
      <c r="T1" s="550" t="s">
        <v>167</v>
      </c>
      <c r="U1" s="550" t="s">
        <v>167</v>
      </c>
      <c r="V1" s="550"/>
      <c r="W1" s="251"/>
      <c r="X1" s="251"/>
      <c r="Y1" s="251"/>
      <c r="Z1" s="251"/>
      <c r="AA1" s="251" t="s">
        <v>167</v>
      </c>
      <c r="AB1" s="251"/>
      <c r="AC1" s="251" t="s">
        <v>167</v>
      </c>
      <c r="AD1" s="251" t="s">
        <v>167</v>
      </c>
      <c r="AE1"/>
      <c r="AF1" s="550"/>
      <c r="AG1" s="550"/>
      <c r="AH1" s="550"/>
      <c r="AI1" s="550"/>
      <c r="AJ1" s="550" t="s">
        <v>167</v>
      </c>
      <c r="AK1" s="550"/>
      <c r="AL1" s="550" t="s">
        <v>167</v>
      </c>
      <c r="AM1" s="550" t="s">
        <v>167</v>
      </c>
      <c r="AN1"/>
      <c r="AO1" s="126"/>
    </row>
    <row r="2" spans="1:41" x14ac:dyDescent="0.35">
      <c r="A2" s="251"/>
      <c r="B2" s="807"/>
      <c r="C2" s="111"/>
      <c r="D2" s="807"/>
    </row>
    <row r="3" spans="1:41" ht="15" thickBot="1" x14ac:dyDescent="0.4">
      <c r="A3" s="251"/>
      <c r="B3" s="807"/>
      <c r="C3" s="111"/>
      <c r="D3" s="807"/>
      <c r="F3" s="15"/>
      <c r="O3" s="15"/>
      <c r="X3" s="15"/>
      <c r="AG3" s="15"/>
    </row>
    <row r="4" spans="1:41" ht="25.5" customHeight="1" x14ac:dyDescent="0.4">
      <c r="A4" s="251"/>
      <c r="B4" s="808"/>
      <c r="C4" s="820"/>
      <c r="D4" s="808"/>
      <c r="E4" s="4" t="s">
        <v>286</v>
      </c>
      <c r="G4" s="29"/>
      <c r="H4" s="29"/>
      <c r="I4" s="29"/>
      <c r="J4" s="29"/>
      <c r="K4" s="29"/>
      <c r="L4" s="29"/>
      <c r="N4" s="4" t="s">
        <v>287</v>
      </c>
      <c r="P4" s="29"/>
      <c r="Q4" s="29"/>
      <c r="R4" s="29"/>
      <c r="S4" s="29"/>
      <c r="T4" s="29"/>
      <c r="U4" s="29"/>
      <c r="V4" s="546"/>
      <c r="W4" s="4" t="s">
        <v>175</v>
      </c>
      <c r="Y4" s="29"/>
      <c r="Z4" s="29"/>
      <c r="AA4" s="29"/>
      <c r="AB4" s="29"/>
      <c r="AC4" s="29"/>
      <c r="AD4" s="29"/>
      <c r="AF4" s="4" t="s">
        <v>290</v>
      </c>
      <c r="AH4" s="29"/>
      <c r="AI4" s="29"/>
      <c r="AJ4" s="29"/>
      <c r="AK4" s="29"/>
      <c r="AL4" s="29"/>
      <c r="AM4" s="29"/>
    </row>
    <row r="5" spans="1:41" ht="25.5" customHeight="1" x14ac:dyDescent="0.35">
      <c r="A5" s="251"/>
      <c r="E5" s="31" t="str">
        <f>tod&amp;" Peak Period "&amp;pkpd</f>
        <v>AM Peak Period 7:15AM - 8:15AM</v>
      </c>
      <c r="G5" s="30"/>
      <c r="H5" s="30"/>
      <c r="I5" s="30"/>
      <c r="J5" s="30"/>
      <c r="K5" s="30"/>
      <c r="L5" s="30"/>
      <c r="N5" s="31" t="str">
        <f>tod&amp;" Peak Period "&amp;pkpd</f>
        <v>AM Peak Period 7:15AM - 8:15AM</v>
      </c>
      <c r="P5" s="30"/>
      <c r="Q5" s="30"/>
      <c r="R5" s="30"/>
      <c r="S5" s="30"/>
      <c r="T5" s="30"/>
      <c r="U5" s="30"/>
      <c r="V5" s="573"/>
      <c r="W5" s="31" t="str">
        <f>tod&amp;" Peak Period "&amp;pkpd</f>
        <v>AM Peak Period 7:15AM - 8:15AM</v>
      </c>
      <c r="Y5" s="30"/>
      <c r="Z5" s="30"/>
      <c r="AA5" s="30"/>
      <c r="AB5" s="30"/>
      <c r="AC5" s="30"/>
      <c r="AD5" s="30"/>
      <c r="AF5" s="31" t="str">
        <f>tod&amp;" Peak Period "&amp;pkpd</f>
        <v>AM Peak Period 7:15AM - 8:15AM</v>
      </c>
      <c r="AH5" s="30"/>
      <c r="AI5" s="30"/>
      <c r="AJ5" s="30"/>
      <c r="AK5" s="30"/>
      <c r="AL5" s="30"/>
      <c r="AM5" s="30"/>
    </row>
    <row r="6" spans="1:41" x14ac:dyDescent="0.35">
      <c r="A6" s="251"/>
      <c r="B6" s="807"/>
      <c r="C6" s="111"/>
      <c r="D6" s="807"/>
      <c r="E6" s="77" t="str">
        <f>"*Results show the average from "&amp;no_seeds&amp;" simulation runs."</f>
        <v>*Results show the average from 0 simulation runs.</v>
      </c>
      <c r="N6" s="77" t="str">
        <f>"*Results show the average from "&amp;no_seeds&amp;" simulation runs."</f>
        <v>*Results show the average from 0 simulation runs.</v>
      </c>
      <c r="V6" s="573"/>
      <c r="W6" s="77" t="str">
        <f>"*Results show the average from "&amp;no_seeds&amp;" simulation runs."</f>
        <v>*Results show the average from 0 simulation runs.</v>
      </c>
      <c r="AF6" s="77" t="str">
        <f>"*Results show the average from "&amp;no_seeds&amp;" simulation runs."</f>
        <v>*Results show the average from 0 simulation runs.</v>
      </c>
    </row>
    <row r="7" spans="1:41" ht="4.5" customHeight="1" thickBot="1" x14ac:dyDescent="0.4">
      <c r="A7" s="251"/>
      <c r="B7" s="807"/>
      <c r="C7" s="111"/>
      <c r="D7" s="807"/>
      <c r="E7" s="77"/>
      <c r="N7" s="77"/>
      <c r="V7" s="573"/>
      <c r="W7" s="77"/>
      <c r="AF7" s="77"/>
    </row>
    <row r="8" spans="1:41" ht="15" customHeight="1" x14ac:dyDescent="0.35">
      <c r="A8" s="251"/>
      <c r="B8" s="927" t="s">
        <v>499</v>
      </c>
      <c r="C8" s="928" t="s">
        <v>500</v>
      </c>
      <c r="D8" s="807"/>
      <c r="E8" s="922" t="s">
        <v>140</v>
      </c>
      <c r="F8" s="924" t="s">
        <v>282</v>
      </c>
      <c r="G8" s="581" t="s">
        <v>289</v>
      </c>
      <c r="H8" s="581" t="s">
        <v>285</v>
      </c>
      <c r="I8" s="581" t="s">
        <v>362</v>
      </c>
      <c r="J8" s="581" t="s">
        <v>363</v>
      </c>
      <c r="K8" s="581" t="s">
        <v>292</v>
      </c>
      <c r="L8" s="582" t="s">
        <v>291</v>
      </c>
      <c r="N8" s="922" t="str">
        <f>$E$8</f>
        <v>ID</v>
      </c>
      <c r="O8" s="924" t="str">
        <f>$F$8</f>
        <v>Segment Name</v>
      </c>
      <c r="P8" s="581" t="str">
        <f>$G$8</f>
        <v>All Vehicles</v>
      </c>
      <c r="Q8" s="581" t="str">
        <f>$H$8</f>
        <v>Passenger Vehicles</v>
      </c>
      <c r="R8" s="581" t="str">
        <f>$I$8</f>
        <v>HGVs</v>
      </c>
      <c r="S8" s="581" t="str">
        <f>$J$8</f>
        <v>Buses</v>
      </c>
      <c r="T8" s="581" t="str">
        <f>$K$8</f>
        <v>Trams</v>
      </c>
      <c r="U8" s="582" t="str">
        <f>$L$8</f>
        <v>Bikes</v>
      </c>
      <c r="V8" s="126"/>
      <c r="W8" s="922" t="str">
        <f>$E$8</f>
        <v>ID</v>
      </c>
      <c r="X8" s="924" t="str">
        <f>$F$8</f>
        <v>Segment Name</v>
      </c>
      <c r="Y8" s="581" t="str">
        <f>$G$8</f>
        <v>All Vehicles</v>
      </c>
      <c r="Z8" s="581" t="str">
        <f>$H$8</f>
        <v>Passenger Vehicles</v>
      </c>
      <c r="AA8" s="581" t="str">
        <f>$I$8</f>
        <v>HGVs</v>
      </c>
      <c r="AB8" s="581" t="str">
        <f>$J$8</f>
        <v>Buses</v>
      </c>
      <c r="AC8" s="581" t="str">
        <f>$K$8</f>
        <v>Trams</v>
      </c>
      <c r="AD8" s="582" t="str">
        <f>$L$8</f>
        <v>Bikes</v>
      </c>
      <c r="AF8" s="922" t="str">
        <f>$E$8</f>
        <v>ID</v>
      </c>
      <c r="AG8" s="924" t="str">
        <f>$F$8</f>
        <v>Segment Name</v>
      </c>
      <c r="AH8" s="581" t="str">
        <f>$G$8</f>
        <v>All Vehicles</v>
      </c>
      <c r="AI8" s="581" t="str">
        <f>$H$8</f>
        <v>Passenger Vehicles</v>
      </c>
      <c r="AJ8" s="581" t="str">
        <f>$I$8</f>
        <v>HGVs</v>
      </c>
      <c r="AK8" s="581" t="str">
        <f>$J$8</f>
        <v>Buses</v>
      </c>
      <c r="AL8" s="581" t="str">
        <f>$K$8</f>
        <v>Trams</v>
      </c>
      <c r="AM8" s="582" t="str">
        <f>$L$8</f>
        <v>Bikes</v>
      </c>
    </row>
    <row r="9" spans="1:41" ht="15" thickBot="1" x14ac:dyDescent="0.4">
      <c r="A9" s="251"/>
      <c r="B9" s="927"/>
      <c r="C9" s="928"/>
      <c r="D9" s="801"/>
      <c r="E9" s="929"/>
      <c r="F9" s="930"/>
      <c r="G9" s="592" t="s">
        <v>89</v>
      </c>
      <c r="H9" s="592" t="s">
        <v>89</v>
      </c>
      <c r="I9" s="592" t="s">
        <v>89</v>
      </c>
      <c r="J9" s="592" t="s">
        <v>89</v>
      </c>
      <c r="K9" s="592" t="s">
        <v>89</v>
      </c>
      <c r="L9" s="593" t="s">
        <v>89</v>
      </c>
      <c r="N9" s="923"/>
      <c r="O9" s="925"/>
      <c r="P9" s="549" t="s">
        <v>176</v>
      </c>
      <c r="Q9" s="549" t="s">
        <v>176</v>
      </c>
      <c r="R9" s="549" t="s">
        <v>176</v>
      </c>
      <c r="S9" s="549" t="s">
        <v>176</v>
      </c>
      <c r="T9" s="549" t="s">
        <v>176</v>
      </c>
      <c r="U9" s="558" t="s">
        <v>176</v>
      </c>
      <c r="V9" s="126"/>
      <c r="W9" s="923"/>
      <c r="X9" s="925"/>
      <c r="Y9" s="549" t="s">
        <v>329</v>
      </c>
      <c r="Z9" s="549" t="s">
        <v>329</v>
      </c>
      <c r="AA9" s="549" t="s">
        <v>329</v>
      </c>
      <c r="AB9" s="549" t="s">
        <v>329</v>
      </c>
      <c r="AC9" s="549" t="s">
        <v>329</v>
      </c>
      <c r="AD9" s="558" t="s">
        <v>329</v>
      </c>
      <c r="AF9" s="929"/>
      <c r="AG9" s="930"/>
      <c r="AH9" s="592" t="s">
        <v>89</v>
      </c>
      <c r="AI9" s="592" t="s">
        <v>89</v>
      </c>
      <c r="AJ9" s="592" t="s">
        <v>89</v>
      </c>
      <c r="AK9" s="592" t="s">
        <v>89</v>
      </c>
      <c r="AL9" s="592" t="s">
        <v>89</v>
      </c>
      <c r="AM9" s="593" t="s">
        <v>89</v>
      </c>
    </row>
    <row r="10" spans="1:41" s="442" customFormat="1" x14ac:dyDescent="0.35">
      <c r="A10" s="251" t="str">
        <f>IF(OR(E10="",F10="--"),"H","")</f>
        <v/>
      </c>
      <c r="B10" s="817">
        <f ca="1">IFERROR(INDIRECT("B"&amp;ROW(B10)-11)+1,1)</f>
        <v>1</v>
      </c>
      <c r="C10" s="816">
        <f>'Travel Time Calibration'!C13</f>
        <v>1</v>
      </c>
      <c r="D10" s="805"/>
      <c r="E10" s="553">
        <f>'Travel Time Calibration'!E13</f>
        <v>1</v>
      </c>
      <c r="F10" s="554" t="str">
        <f>IFERROR(INDEX('Travel Time Calcs'!$B$7:$JC$109,MATCH($C10,'Travel Time Calcs'!$B$7:$B$109,0),MATCH("Segment Name",'Travel Time Calcs'!$B$9:$JC$9,0)),"--")</f>
        <v>From EB Loudoun County Pkwy to EB S Riding Blvd</v>
      </c>
      <c r="G10" s="555" t="str">
        <f>IFERROR(INDEX('Travel Time Calcs'!$B$7:$JC$109,MATCH($C10,'Travel Time Calcs'!$B$7:$B$109,0),MATCH("AVG-ALL",'Travel Time Calcs'!$B$8:$JC$8,0)),"--")</f>
        <v>--</v>
      </c>
      <c r="H10" s="555" t="str">
        <f>IFERROR(INDEX('Travel Time Calcs'!$B$7:$JC$109,MATCH($C10,'Travel Time Calcs'!$B$7:$B$109,0),MATCH("AVG-10",'Travel Time Calcs'!$B$8:$JC$8,0)),"--")</f>
        <v>--</v>
      </c>
      <c r="I10" s="579" t="str">
        <f>IFERROR(INDEX('Travel Time Calcs'!$B$7:$JC$109,MATCH($C10,'Travel Time Calcs'!$B$7:$B$109,0),MATCH("AVG-20",'Travel Time Calcs'!$B$8:$JC$8,0)),"--")</f>
        <v>--</v>
      </c>
      <c r="J10" s="555" t="str">
        <f>IFERROR(INDEX('Travel Time Calcs'!$B$7:$JC$109,MATCH($C10,'Travel Time Calcs'!$B$7:$B$109,0),MATCH("AVG-30",'Travel Time Calcs'!$B$8:$JC$8,0)),"--")</f>
        <v>--</v>
      </c>
      <c r="K10" s="555" t="str">
        <f>IFERROR(INDEX('Travel Time Calcs'!$B$7:$JC$109,MATCH($C10,'Travel Time Calcs'!$B$7:$B$109,0),MATCH("AVG-40",'Travel Time Calcs'!$B$8:$JC$8,0)),"--")</f>
        <v>--</v>
      </c>
      <c r="L10" s="559" t="str">
        <f>IFERROR(INDEX('Travel Time Calcs'!$B$7:$JC$109,MATCH($C10,'Travel Time Calcs'!$B$7:$B$109,0),MATCH("AVG-60",'Travel Time Calcs'!$B$8:$JC$8,0)),"--")</f>
        <v>--</v>
      </c>
      <c r="M10"/>
      <c r="N10" s="594">
        <f>E10</f>
        <v>1</v>
      </c>
      <c r="O10" s="595" t="str">
        <f>IFERROR(INDEX('Travel Time Calcs'!$B$7:$JC$109,MATCH($C10,'Travel Time Calcs'!$B$7:$B$109,0),MATCH("Segment Name",'Travel Time Calcs'!$B$9:$JC$9,0)),"--")</f>
        <v>From EB Loudoun County Pkwy to EB S Riding Blvd</v>
      </c>
      <c r="P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Calcs'!$B$7:$B$109,0),MATCH("AVG-ALL",'Travel Time Calcs'!$B$8:$JC$8,0))*3600*24)/5280*3600,"--")</f>
        <v>--</v>
      </c>
      <c r="Q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Calcs'!$B$7:$B$109,0),MATCH("AVG-10",'Travel Time Calcs'!$B$8:$JC$8,0))*3600*24)/5280*3600,"--")</f>
        <v>--</v>
      </c>
      <c r="R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Calcs'!$B$7:$B$109,0),MATCH("AVG-20",'Travel Time Calcs'!$B$8:$JC$8,0))*3600*24)/5280*3600,"--")</f>
        <v>--</v>
      </c>
      <c r="S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Calcs'!$B$7:$B$109,0),MATCH("AVG-30",'Travel Time Calcs'!$B$8:$JC$8,0))*3600*24)/5280*3600,"--")</f>
        <v>--</v>
      </c>
      <c r="T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Calcs'!$B$7:$B$109,0),MATCH("AVG-40",'Travel Time Calcs'!$B$8:$JC$8,0))*3600*24)/5280*3600,"--")</f>
        <v>--</v>
      </c>
      <c r="U10" s="59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Calcs'!$B$7:$B$109,0),MATCH("AVG-60",'Travel Time Calcs'!$B$8:$JC$8,0))*3600*24)/5280*3600,"--")</f>
        <v>--</v>
      </c>
      <c r="V10" s="596"/>
      <c r="W10" s="594">
        <f>N10</f>
        <v>1</v>
      </c>
      <c r="X10" s="595" t="str">
        <f>IFERROR(INDEX('Travel Time Calcs'!$B$7:$JC$109,MATCH($C10,'Travel Time Calcs'!$B$7:$B$109,0),MATCH("Segment Name",'Travel Time Calcs'!$B$9:$JC$9,0)),"--")</f>
        <v>From EB Loudoun County Pkwy to EB S Riding Blvd</v>
      </c>
      <c r="Y10" s="599">
        <f>IFERROR(INDEX('Travel Time Calcs'!$B$7:$JC$109,MATCH($C10,'Travel Time Calcs'!$B$7:$B$109,0),MATCH("VEH-ALL",'Travel Time Calcs'!$B$8:$JC$8,0)),"--")</f>
        <v>0</v>
      </c>
      <c r="Z10" s="599">
        <f>IFERROR(INDEX('Travel Time Calcs'!$B$7:$JC$109,MATCH($C10,'Travel Time Calcs'!$B$7:$B$109,0),MATCH("VEH-10",'Travel Time Calcs'!$B$8:$JC$8,0)),"--")</f>
        <v>0</v>
      </c>
      <c r="AA10" s="599" t="str">
        <f>IFERROR(INDEX('Travel Time Calcs'!$B$7:$JC$109,MATCH($C10,'Travel Time Calcs'!$B$7:$B$109,0),MATCH("VEH-31",'Travel Time Calcs'!$B$8:$JC$8,0)),"--")</f>
        <v>--</v>
      </c>
      <c r="AB10" s="599" t="str">
        <f>IFERROR(INDEX('Travel Time Calcs'!$B$7:$JC$109,MATCH($C10,'Travel Time Calcs'!$B$7:$B$109,0),MATCH("VEH-32",'Travel Time Calcs'!$B$8:$JC$8,0)),"--")</f>
        <v>--</v>
      </c>
      <c r="AC10" s="599">
        <f>IFERROR(INDEX('Travel Time Calcs'!$B$7:$JC$109,MATCH($C10,'Travel Time Calcs'!$B$7:$B$109,0),MATCH("VEH-40",'Travel Time Calcs'!$B$8:$JC$8,0)),"--")</f>
        <v>0</v>
      </c>
      <c r="AD10" s="600">
        <f>IFERROR(INDEX('Travel Time Calcs'!$B$7:$JC$109,MATCH($C10,'Travel Time Calcs'!$B$7:$B$109,0),MATCH("VEH-60",'Travel Time Calcs'!$B$8:$JC$8,0)),"--")</f>
        <v>0</v>
      </c>
      <c r="AE10"/>
      <c r="AF10" s="553">
        <f>W10</f>
        <v>1</v>
      </c>
      <c r="AG10" s="554" t="str">
        <f>IFERROR(INDEX('Travel Time Calcs'!$B$7:$JC$109,MATCH($C10,'Travel Time Calcs'!$B$7:$B$109,0),MATCH("Segment Name",'Travel Time Calcs'!$B$9:$JC$9,0)),"--")</f>
        <v>From EB Loudoun County Pkwy to EB S Riding Blvd</v>
      </c>
      <c r="AH10" s="555" t="str">
        <f>IFERROR(INDEX('Travel Time Calcs'!$B$7:$JC$109,MATCH($C10,'Travel Time Calcs'!$B$7:$B$109,0),MATCH("StdevTime-ALL",'Travel Time Calcs'!$B$8:$JC$8,0)),"--")</f>
        <v>--</v>
      </c>
      <c r="AI10" s="555" t="str">
        <f>IFERROR(INDEX('Travel Time Calcs'!$B$7:$JC$109,MATCH($C10,'Travel Time Calcs'!$B$7:$B$109,0),MATCH("StdevTime-10",'Travel Time Calcs'!$B$8:$JC$8,0)),"--")</f>
        <v>--</v>
      </c>
      <c r="AJ10" s="579" t="str">
        <f>IFERROR(INDEX('Travel Time Calcs'!$B$7:$JC$109,MATCH($C10,'Travel Time Calcs'!$B$7:$B$109,0),MATCH("StdevTime-31",'Travel Time Calcs'!$B$8:$JC$8,0)),"--")</f>
        <v>--</v>
      </c>
      <c r="AK10" s="555" t="str">
        <f>IFERROR(INDEX('Travel Time Calcs'!$B$7:$JC$109,MATCH($C10,'Travel Time Calcs'!$B$7:$B$109,0),MATCH("StdevTime-30",'Travel Time Calcs'!$B$8:$JC$8,0)),"--")</f>
        <v>--</v>
      </c>
      <c r="AL10" s="555" t="str">
        <f>IFERROR(INDEX('Travel Time Calcs'!$B$7:$JC$109,MATCH($C10,'Travel Time Calcs'!$B$7:$B$109,0),MATCH("StdevTime-40",'Travel Time Calcs'!$B$8:$JC$8,0)),"--")</f>
        <v>--</v>
      </c>
      <c r="AM10" s="559" t="str">
        <f>IFERROR(INDEX('Travel Time Calcs'!$B$7:$JC$109,MATCH($C10,'Travel Time Calcs'!$B$7:$B$109,0),MATCH("StdevTime-60",'Travel Time Calcs'!$B$8:$JC$8,0)),"--")</f>
        <v>--</v>
      </c>
      <c r="AN10"/>
      <c r="AO10" s="126"/>
    </row>
    <row r="11" spans="1:41" s="442" customFormat="1" x14ac:dyDescent="0.35">
      <c r="A11" s="251" t="str">
        <f t="shared" ref="A11:A20" si="0">IF(OR(E11="",F11="--"),"H","")</f>
        <v/>
      </c>
      <c r="B11" s="817">
        <f t="shared" ref="B11:B20" ca="1" si="1">IFERROR(INDIRECT("B"&amp;ROW(B11)-11)+1,1)</f>
        <v>1</v>
      </c>
      <c r="C11" s="816">
        <f>'Travel Time Calibration'!C14</f>
        <v>2</v>
      </c>
      <c r="D11" s="805"/>
      <c r="E11" s="556">
        <f>'Travel Time Calibration'!E14</f>
        <v>2</v>
      </c>
      <c r="F11" s="557" t="str">
        <f>IFERROR(INDEX('Travel Time Calcs'!$B$7:$JC$109,MATCH($C11,'Travel Time Calcs'!$B$7:$B$109,0),MATCH("Segment Name",'Travel Time Calcs'!$B$9:$JC$9,0)),"--")</f>
        <v>From EB S Riding Blvd to EB Poland Rd/Tanner Ln</v>
      </c>
      <c r="G11" s="560" t="str">
        <f>IFERROR(INDEX('Travel Time Calcs'!$B$7:$JC$109,MATCH($C11,'Travel Time Calcs'!$B$7:$B$109,0),MATCH("AVG-ALL",'Travel Time Calcs'!$B$8:$JC$8,0)),"--")</f>
        <v>--</v>
      </c>
      <c r="H11" s="560" t="str">
        <f>IFERROR(INDEX('Travel Time Calcs'!$B$7:$JC$109,MATCH($C11,'Travel Time Calcs'!$B$7:$B$109,0),MATCH("AVG-10",'Travel Time Calcs'!$B$8:$JC$8,0)),"--")</f>
        <v>--</v>
      </c>
      <c r="I11" s="560" t="str">
        <f>IFERROR(INDEX('Travel Time Calcs'!$B$7:$JC$109,MATCH($C11,'Travel Time Calcs'!$B$7:$B$109,0),MATCH("AVG-20",'Travel Time Calcs'!$B$8:$JC$8,0)),"--")</f>
        <v>--</v>
      </c>
      <c r="J11" s="560" t="str">
        <f>IFERROR(INDEX('Travel Time Calcs'!$B$7:$JC$109,MATCH($C11,'Travel Time Calcs'!$B$7:$B$109,0),MATCH("AVG-30",'Travel Time Calcs'!$B$8:$JC$8,0)),"--")</f>
        <v>--</v>
      </c>
      <c r="K11" s="560" t="str">
        <f>IFERROR(INDEX('Travel Time Calcs'!$B$7:$JC$109,MATCH($C11,'Travel Time Calcs'!$B$7:$B$109,0),MATCH("AVG-40",'Travel Time Calcs'!$B$8:$JC$8,0)),"--")</f>
        <v>--</v>
      </c>
      <c r="L11" s="561" t="str">
        <f>IFERROR(INDEX('Travel Time Calcs'!$B$7:$JC$109,MATCH($C11,'Travel Time Calcs'!$B$7:$B$109,0),MATCH("AVG-60",'Travel Time Calcs'!$B$8:$JC$8,0)),"--")</f>
        <v>--</v>
      </c>
      <c r="M11"/>
      <c r="N11" s="556">
        <f t="shared" ref="N11:N19" si="2">E11</f>
        <v>2</v>
      </c>
      <c r="O11" s="557" t="str">
        <f>IFERROR(INDEX('Travel Time Calcs'!$B$7:$JC$109,MATCH($C11,'Travel Time Calcs'!$B$7:$B$109,0),MATCH("Segment Name",'Travel Time Calcs'!$B$9:$JC$9,0)),"--")</f>
        <v>From EB S Riding Blvd to EB Poland Rd/Tanner Ln</v>
      </c>
      <c r="P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Calcs'!$B$7:$B$109,0),MATCH("AVG-ALL",'Travel Time Calcs'!$B$8:$JC$8,0))*3600*24)/5280*3600,"--")</f>
        <v>--</v>
      </c>
      <c r="Q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Calcs'!$B$7:$B$109,0),MATCH("AVG-10",'Travel Time Calcs'!$B$8:$JC$8,0))*3600*24)/5280*3600,"--")</f>
        <v>--</v>
      </c>
      <c r="R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Calcs'!$B$7:$B$109,0),MATCH("AVG-20",'Travel Time Calcs'!$B$8:$JC$8,0))*3600*24)/5280*3600,"--")</f>
        <v>--</v>
      </c>
      <c r="S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Calcs'!$B$7:$B$109,0),MATCH("AVG-30",'Travel Time Calcs'!$B$8:$JC$8,0))*3600*24)/5280*3600,"--")</f>
        <v>--</v>
      </c>
      <c r="T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Calcs'!$B$7:$B$109,0),MATCH("AVG-40",'Travel Time Calcs'!$B$8:$JC$8,0))*3600*24)/5280*3600,"--")</f>
        <v>--</v>
      </c>
      <c r="U11" s="563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Calcs'!$B$7:$B$109,0),MATCH("AVG-60",'Travel Time Calcs'!$B$8:$JC$8,0))*3600*24)/5280*3600,"--")</f>
        <v>--</v>
      </c>
      <c r="V11" s="596"/>
      <c r="W11" s="556">
        <f t="shared" ref="W11:W19" si="3">N11</f>
        <v>2</v>
      </c>
      <c r="X11" s="557" t="str">
        <f>IFERROR(INDEX('Travel Time Calcs'!$B$7:$JC$109,MATCH($C11,'Travel Time Calcs'!$B$7:$B$109,0),MATCH("Segment Name",'Travel Time Calcs'!$B$9:$JC$9,0)),"--")</f>
        <v>From EB S Riding Blvd to EB Poland Rd/Tanner Ln</v>
      </c>
      <c r="Y11" s="564">
        <f>IFERROR(INDEX('Travel Time Calcs'!$B$7:$JC$109,MATCH($C11,'Travel Time Calcs'!$B$7:$B$109,0),MATCH("VEH-ALL",'Travel Time Calcs'!$B$8:$JC$8,0)),"--")</f>
        <v>0</v>
      </c>
      <c r="Z11" s="564">
        <f>IFERROR(INDEX('Travel Time Calcs'!$B$7:$JC$109,MATCH($C11,'Travel Time Calcs'!$B$7:$B$109,0),MATCH("VEH-10",'Travel Time Calcs'!$B$8:$JC$8,0)),"--")</f>
        <v>0</v>
      </c>
      <c r="AA11" s="564" t="str">
        <f>IFERROR(INDEX('Travel Time Calcs'!$B$7:$JC$109,MATCH($C11,'Travel Time Calcs'!$B$7:$B$109,0),MATCH("VEH-31",'Travel Time Calcs'!$B$8:$JC$8,0)),"--")</f>
        <v>--</v>
      </c>
      <c r="AB11" s="564" t="str">
        <f>IFERROR(INDEX('Travel Time Calcs'!$B$7:$JC$109,MATCH($C11,'Travel Time Calcs'!$B$7:$B$109,0),MATCH("VEH-32",'Travel Time Calcs'!$B$8:$JC$8,0)),"--")</f>
        <v>--</v>
      </c>
      <c r="AC11" s="564">
        <f>IFERROR(INDEX('Travel Time Calcs'!$B$7:$JC$109,MATCH($C11,'Travel Time Calcs'!$B$7:$B$109,0),MATCH("VEH-40",'Travel Time Calcs'!$B$8:$JC$8,0)),"--")</f>
        <v>0</v>
      </c>
      <c r="AD11" s="565">
        <f>IFERROR(INDEX('Travel Time Calcs'!$B$7:$JC$109,MATCH($C11,'Travel Time Calcs'!$B$7:$B$109,0),MATCH("VEH-60",'Travel Time Calcs'!$B$8:$JC$8,0)),"--")</f>
        <v>0</v>
      </c>
      <c r="AE11"/>
      <c r="AF11" s="556">
        <f t="shared" ref="AF11:AF19" si="4">W11</f>
        <v>2</v>
      </c>
      <c r="AG11" s="557" t="str">
        <f>IFERROR(INDEX('Travel Time Calcs'!$B$7:$JC$109,MATCH($C11,'Travel Time Calcs'!$B$7:$B$109,0),MATCH("Segment Name",'Travel Time Calcs'!$B$9:$JC$9,0)),"--")</f>
        <v>From EB S Riding Blvd to EB Poland Rd/Tanner Ln</v>
      </c>
      <c r="AH11" s="560" t="str">
        <f>IFERROR(INDEX('Travel Time Calcs'!$B$7:$JC$109,MATCH($C11,'Travel Time Calcs'!$B$7:$B$109,0),MATCH("StdevTime-ALL",'Travel Time Calcs'!$B$8:$JC$8,0)),"--")</f>
        <v>--</v>
      </c>
      <c r="AI11" s="560" t="str">
        <f>IFERROR(INDEX('Travel Time Calcs'!$B$7:$JC$109,MATCH($C11,'Travel Time Calcs'!$B$7:$B$109,0),MATCH("StdevTime-10",'Travel Time Calcs'!$B$8:$JC$8,0)),"--")</f>
        <v>--</v>
      </c>
      <c r="AJ11" s="560" t="str">
        <f>IFERROR(INDEX('Travel Time Calcs'!$B$7:$JC$109,MATCH($C11,'Travel Time Calcs'!$B$7:$B$109,0),MATCH("StdevTime-31",'Travel Time Calcs'!$B$8:$JC$8,0)),"--")</f>
        <v>--</v>
      </c>
      <c r="AK11" s="560" t="str">
        <f>IFERROR(INDEX('Travel Time Calcs'!$B$7:$JC$109,MATCH($C11,'Travel Time Calcs'!$B$7:$B$109,0),MATCH("StdevTime-30",'Travel Time Calcs'!$B$8:$JC$8,0)),"--")</f>
        <v>--</v>
      </c>
      <c r="AL11" s="560" t="str">
        <f>IFERROR(INDEX('Travel Time Calcs'!$B$7:$JC$109,MATCH($C11,'Travel Time Calcs'!$B$7:$B$109,0),MATCH("StdevTime-40",'Travel Time Calcs'!$B$8:$JC$8,0)),"--")</f>
        <v>--</v>
      </c>
      <c r="AM11" s="561" t="str">
        <f>IFERROR(INDEX('Travel Time Calcs'!$B$7:$JC$109,MATCH($C11,'Travel Time Calcs'!$B$7:$B$109,0),MATCH("StdevTime-60",'Travel Time Calcs'!$B$8:$JC$8,0)),"--")</f>
        <v>--</v>
      </c>
      <c r="AN11"/>
      <c r="AO11" s="126"/>
    </row>
    <row r="12" spans="1:41" s="442" customFormat="1" x14ac:dyDescent="0.35">
      <c r="A12" s="251" t="str">
        <f t="shared" si="0"/>
        <v/>
      </c>
      <c r="B12" s="817">
        <f t="shared" ca="1" si="1"/>
        <v>1</v>
      </c>
      <c r="C12" s="816">
        <f>'Travel Time Calibration'!C15</f>
        <v>3</v>
      </c>
      <c r="D12" s="805"/>
      <c r="E12" s="556">
        <f>'Travel Time Calibration'!E15</f>
        <v>3</v>
      </c>
      <c r="F12" s="557" t="str">
        <f>IFERROR(INDEX('Travel Time Calcs'!$B$7:$JC$109,MATCH($C12,'Travel Time Calcs'!$B$7:$B$109,0),MATCH("Segment Name",'Travel Time Calcs'!$B$9:$JC$9,0)),"--")</f>
        <v>From EB Poland Rd/Tanner Ln to EB Tall Cedars Pkwy</v>
      </c>
      <c r="G12" s="560" t="str">
        <f>IFERROR(INDEX('Travel Time Calcs'!$B$7:$JC$109,MATCH($C12,'Travel Time Calcs'!$B$7:$B$109,0),MATCH("AVG-ALL",'Travel Time Calcs'!$B$8:$JC$8,0)),"--")</f>
        <v>--</v>
      </c>
      <c r="H12" s="560" t="str">
        <f>IFERROR(INDEX('Travel Time Calcs'!$B$7:$JC$109,MATCH($C12,'Travel Time Calcs'!$B$7:$B$109,0),MATCH("AVG-10",'Travel Time Calcs'!$B$8:$JC$8,0)),"--")</f>
        <v>--</v>
      </c>
      <c r="I12" s="560" t="str">
        <f>IFERROR(INDEX('Travel Time Calcs'!$B$7:$JC$109,MATCH($C12,'Travel Time Calcs'!$B$7:$B$109,0),MATCH("AVG-20",'Travel Time Calcs'!$B$8:$JC$8,0)),"--")</f>
        <v>--</v>
      </c>
      <c r="J12" s="560" t="str">
        <f>IFERROR(INDEX('Travel Time Calcs'!$B$7:$JC$109,MATCH($C12,'Travel Time Calcs'!$B$7:$B$109,0),MATCH("AVG-30",'Travel Time Calcs'!$B$8:$JC$8,0)),"--")</f>
        <v>--</v>
      </c>
      <c r="K12" s="560" t="str">
        <f>IFERROR(INDEX('Travel Time Calcs'!$B$7:$JC$109,MATCH($C12,'Travel Time Calcs'!$B$7:$B$109,0),MATCH("AVG-40",'Travel Time Calcs'!$B$8:$JC$8,0)),"--")</f>
        <v>--</v>
      </c>
      <c r="L12" s="561" t="str">
        <f>IFERROR(INDEX('Travel Time Calcs'!$B$7:$JC$109,MATCH($C12,'Travel Time Calcs'!$B$7:$B$109,0),MATCH("AVG-60",'Travel Time Calcs'!$B$8:$JC$8,0)),"--")</f>
        <v>--</v>
      </c>
      <c r="M12"/>
      <c r="N12" s="556">
        <f t="shared" si="2"/>
        <v>3</v>
      </c>
      <c r="O12" s="557" t="str">
        <f>IFERROR(INDEX('Travel Time Calcs'!$B$7:$JC$109,MATCH($C12,'Travel Time Calcs'!$B$7:$B$109,0),MATCH("Segment Name",'Travel Time Calcs'!$B$9:$JC$9,0)),"--")</f>
        <v>From EB Poland Rd/Tanner Ln to EB Tall Cedars Pkwy</v>
      </c>
      <c r="P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Calcs'!$B$7:$B$109,0),MATCH("AVG-ALL",'Travel Time Calcs'!$B$8:$JC$8,0))*3600*24)/5280*3600,"--")</f>
        <v>--</v>
      </c>
      <c r="Q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Calcs'!$B$7:$B$109,0),MATCH("AVG-10",'Travel Time Calcs'!$B$8:$JC$8,0))*3600*24)/5280*3600,"--")</f>
        <v>--</v>
      </c>
      <c r="R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Calcs'!$B$7:$B$109,0),MATCH("AVG-20",'Travel Time Calcs'!$B$8:$JC$8,0))*3600*24)/5280*3600,"--")</f>
        <v>--</v>
      </c>
      <c r="S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Calcs'!$B$7:$B$109,0),MATCH("AVG-30",'Travel Time Calcs'!$B$8:$JC$8,0))*3600*24)/5280*3600,"--")</f>
        <v>--</v>
      </c>
      <c r="T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Calcs'!$B$7:$B$109,0),MATCH("AVG-40",'Travel Time Calcs'!$B$8:$JC$8,0))*3600*24)/5280*3600,"--")</f>
        <v>--</v>
      </c>
      <c r="U12" s="563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Calcs'!$B$7:$B$109,0),MATCH("AVG-60",'Travel Time Calcs'!$B$8:$JC$8,0))*3600*24)/5280*3600,"--")</f>
        <v>--</v>
      </c>
      <c r="V12" s="596"/>
      <c r="W12" s="556">
        <f t="shared" si="3"/>
        <v>3</v>
      </c>
      <c r="X12" s="557" t="str">
        <f>IFERROR(INDEX('Travel Time Calcs'!$B$7:$JC$109,MATCH($C12,'Travel Time Calcs'!$B$7:$B$109,0),MATCH("Segment Name",'Travel Time Calcs'!$B$9:$JC$9,0)),"--")</f>
        <v>From EB Poland Rd/Tanner Ln to EB Tall Cedars Pkwy</v>
      </c>
      <c r="Y12" s="564">
        <f>IFERROR(INDEX('Travel Time Calcs'!$B$7:$JC$109,MATCH($C12,'Travel Time Calcs'!$B$7:$B$109,0),MATCH("VEH-ALL",'Travel Time Calcs'!$B$8:$JC$8,0)),"--")</f>
        <v>0</v>
      </c>
      <c r="Z12" s="564">
        <f>IFERROR(INDEX('Travel Time Calcs'!$B$7:$JC$109,MATCH($C12,'Travel Time Calcs'!$B$7:$B$109,0),MATCH("VEH-10",'Travel Time Calcs'!$B$8:$JC$8,0)),"--")</f>
        <v>0</v>
      </c>
      <c r="AA12" s="564" t="str">
        <f>IFERROR(INDEX('Travel Time Calcs'!$B$7:$JC$109,MATCH($C12,'Travel Time Calcs'!$B$7:$B$109,0),MATCH("VEH-31",'Travel Time Calcs'!$B$8:$JC$8,0)),"--")</f>
        <v>--</v>
      </c>
      <c r="AB12" s="564" t="str">
        <f>IFERROR(INDEX('Travel Time Calcs'!$B$7:$JC$109,MATCH($C12,'Travel Time Calcs'!$B$7:$B$109,0),MATCH("VEH-32",'Travel Time Calcs'!$B$8:$JC$8,0)),"--")</f>
        <v>--</v>
      </c>
      <c r="AC12" s="564">
        <f>IFERROR(INDEX('Travel Time Calcs'!$B$7:$JC$109,MATCH($C12,'Travel Time Calcs'!$B$7:$B$109,0),MATCH("VEH-40",'Travel Time Calcs'!$B$8:$JC$8,0)),"--")</f>
        <v>0</v>
      </c>
      <c r="AD12" s="565">
        <f>IFERROR(INDEX('Travel Time Calcs'!$B$7:$JC$109,MATCH($C12,'Travel Time Calcs'!$B$7:$B$109,0),MATCH("VEH-60",'Travel Time Calcs'!$B$8:$JC$8,0)),"--")</f>
        <v>0</v>
      </c>
      <c r="AE12"/>
      <c r="AF12" s="556">
        <f t="shared" si="4"/>
        <v>3</v>
      </c>
      <c r="AG12" s="557" t="str">
        <f>IFERROR(INDEX('Travel Time Calcs'!$B$7:$JC$109,MATCH($C12,'Travel Time Calcs'!$B$7:$B$109,0),MATCH("Segment Name",'Travel Time Calcs'!$B$9:$JC$9,0)),"--")</f>
        <v>From EB Poland Rd/Tanner Ln to EB Tall Cedars Pkwy</v>
      </c>
      <c r="AH12" s="560" t="str">
        <f>IFERROR(INDEX('Travel Time Calcs'!$B$7:$JC$109,MATCH($C12,'Travel Time Calcs'!$B$7:$B$109,0),MATCH("StdevTime-ALL",'Travel Time Calcs'!$B$8:$JC$8,0)),"--")</f>
        <v>--</v>
      </c>
      <c r="AI12" s="560" t="str">
        <f>IFERROR(INDEX('Travel Time Calcs'!$B$7:$JC$109,MATCH($C12,'Travel Time Calcs'!$B$7:$B$109,0),MATCH("StdevTime-10",'Travel Time Calcs'!$B$8:$JC$8,0)),"--")</f>
        <v>--</v>
      </c>
      <c r="AJ12" s="560" t="str">
        <f>IFERROR(INDEX('Travel Time Calcs'!$B$7:$JC$109,MATCH($C12,'Travel Time Calcs'!$B$7:$B$109,0),MATCH("StdevTime-31",'Travel Time Calcs'!$B$8:$JC$8,0)),"--")</f>
        <v>--</v>
      </c>
      <c r="AK12" s="560" t="str">
        <f>IFERROR(INDEX('Travel Time Calcs'!$B$7:$JC$109,MATCH($C12,'Travel Time Calcs'!$B$7:$B$109,0),MATCH("StdevTime-30",'Travel Time Calcs'!$B$8:$JC$8,0)),"--")</f>
        <v>--</v>
      </c>
      <c r="AL12" s="560" t="str">
        <f>IFERROR(INDEX('Travel Time Calcs'!$B$7:$JC$109,MATCH($C12,'Travel Time Calcs'!$B$7:$B$109,0),MATCH("StdevTime-40",'Travel Time Calcs'!$B$8:$JC$8,0)),"--")</f>
        <v>--</v>
      </c>
      <c r="AM12" s="561" t="str">
        <f>IFERROR(INDEX('Travel Time Calcs'!$B$7:$JC$109,MATCH($C12,'Travel Time Calcs'!$B$7:$B$109,0),MATCH("StdevTime-60",'Travel Time Calcs'!$B$8:$JC$8,0)),"--")</f>
        <v>--</v>
      </c>
      <c r="AN12"/>
      <c r="AO12" s="126"/>
    </row>
    <row r="13" spans="1:41" s="442" customFormat="1" x14ac:dyDescent="0.35">
      <c r="A13" s="251" t="str">
        <f t="shared" si="0"/>
        <v>H</v>
      </c>
      <c r="B13" s="817">
        <f t="shared" ca="1" si="1"/>
        <v>1</v>
      </c>
      <c r="C13" s="816">
        <f>'Travel Time Calibration'!C16</f>
        <v>0</v>
      </c>
      <c r="D13" s="805"/>
      <c r="E13" s="556" t="str">
        <f>'Travel Time Calibration'!E16</f>
        <v/>
      </c>
      <c r="F13" s="557" t="str">
        <f>IFERROR(INDEX('Travel Time Calcs'!$B$7:$JC$109,MATCH($C13,'Travel Time Calcs'!$B$7:$B$109,0),MATCH("Segment Name",'Travel Time Calcs'!$B$9:$JC$9,0)),"--")</f>
        <v>--</v>
      </c>
      <c r="G13" s="560" t="str">
        <f>IFERROR(INDEX('Travel Time Calcs'!$B$7:$JC$109,MATCH($C13,'Travel Time Calcs'!$B$7:$B$109,0),MATCH("AVG-ALL",'Travel Time Calcs'!$B$8:$JC$8,0)),"--")</f>
        <v>--</v>
      </c>
      <c r="H13" s="560" t="str">
        <f>IFERROR(INDEX('Travel Time Calcs'!$B$7:$JC$109,MATCH($C13,'Travel Time Calcs'!$B$7:$B$109,0),MATCH("AVG-10",'Travel Time Calcs'!$B$8:$JC$8,0)),"--")</f>
        <v>--</v>
      </c>
      <c r="I13" s="560" t="str">
        <f>IFERROR(INDEX('Travel Time Calcs'!$B$7:$JC$109,MATCH($C13,'Travel Time Calcs'!$B$7:$B$109,0),MATCH("AVG-20",'Travel Time Calcs'!$B$8:$JC$8,0)),"--")</f>
        <v>--</v>
      </c>
      <c r="J13" s="560" t="str">
        <f>IFERROR(INDEX('Travel Time Calcs'!$B$7:$JC$109,MATCH($C13,'Travel Time Calcs'!$B$7:$B$109,0),MATCH("AVG-30",'Travel Time Calcs'!$B$8:$JC$8,0)),"--")</f>
        <v>--</v>
      </c>
      <c r="K13" s="560" t="str">
        <f>IFERROR(INDEX('Travel Time Calcs'!$B$7:$JC$109,MATCH($C13,'Travel Time Calcs'!$B$7:$B$109,0),MATCH("AVG-40",'Travel Time Calcs'!$B$8:$JC$8,0)),"--")</f>
        <v>--</v>
      </c>
      <c r="L13" s="561" t="str">
        <f>IFERROR(INDEX('Travel Time Calcs'!$B$7:$JC$109,MATCH($C13,'Travel Time Calcs'!$B$7:$B$109,0),MATCH("AVG-60",'Travel Time Calcs'!$B$8:$JC$8,0)),"--")</f>
        <v>--</v>
      </c>
      <c r="M13"/>
      <c r="N13" s="556" t="str">
        <f t="shared" si="2"/>
        <v/>
      </c>
      <c r="O13" s="557" t="str">
        <f>IFERROR(INDEX('Travel Time Calcs'!$B$7:$JC$109,MATCH($C13,'Travel Time Calcs'!$B$7:$B$109,0),MATCH("Segment Name",'Travel Time Calcs'!$B$9:$JC$9,0)),"--")</f>
        <v>--</v>
      </c>
      <c r="P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Calcs'!$B$7:$B$109,0),MATCH("AVG-ALL",'Travel Time Calcs'!$B$8:$JC$8,0))*3600*24)/5280*3600,"--")</f>
        <v>--</v>
      </c>
      <c r="Q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Calcs'!$B$7:$B$109,0),MATCH("AVG-10",'Travel Time Calcs'!$B$8:$JC$8,0))*3600*24)/5280*3600,"--")</f>
        <v>--</v>
      </c>
      <c r="R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Calcs'!$B$7:$B$109,0),MATCH("AVG-20",'Travel Time Calcs'!$B$8:$JC$8,0))*3600*24)/5280*3600,"--")</f>
        <v>--</v>
      </c>
      <c r="S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Calcs'!$B$7:$B$109,0),MATCH("AVG-30",'Travel Time Calcs'!$B$8:$JC$8,0))*3600*24)/5280*3600,"--")</f>
        <v>--</v>
      </c>
      <c r="T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Calcs'!$B$7:$B$109,0),MATCH("AVG-40",'Travel Time Calcs'!$B$8:$JC$8,0))*3600*24)/5280*3600,"--")</f>
        <v>--</v>
      </c>
      <c r="U13" s="563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Calcs'!$B$7:$B$109,0),MATCH("AVG-60",'Travel Time Calcs'!$B$8:$JC$8,0))*3600*24)/5280*3600,"--")</f>
        <v>--</v>
      </c>
      <c r="V13" s="596"/>
      <c r="W13" s="556" t="str">
        <f t="shared" si="3"/>
        <v/>
      </c>
      <c r="X13" s="557" t="str">
        <f>IFERROR(INDEX('Travel Time Calcs'!$B$7:$JC$109,MATCH($C13,'Travel Time Calcs'!$B$7:$B$109,0),MATCH("Segment Name",'Travel Time Calcs'!$B$9:$JC$9,0)),"--")</f>
        <v>--</v>
      </c>
      <c r="Y13" s="564" t="str">
        <f>IFERROR(INDEX('Travel Time Calcs'!$B$7:$JC$109,MATCH($C13,'Travel Time Calcs'!$B$7:$B$109,0),MATCH("VEH-ALL",'Travel Time Calcs'!$B$8:$JC$8,0)),"--")</f>
        <v>--</v>
      </c>
      <c r="Z13" s="564" t="str">
        <f>IFERROR(INDEX('Travel Time Calcs'!$B$7:$JC$109,MATCH($C13,'Travel Time Calcs'!$B$7:$B$109,0),MATCH("VEH-10",'Travel Time Calcs'!$B$8:$JC$8,0)),"--")</f>
        <v>--</v>
      </c>
      <c r="AA13" s="564" t="str">
        <f>IFERROR(INDEX('Travel Time Calcs'!$B$7:$JC$109,MATCH($C13,'Travel Time Calcs'!$B$7:$B$109,0),MATCH("VEH-31",'Travel Time Calcs'!$B$8:$JC$8,0)),"--")</f>
        <v>--</v>
      </c>
      <c r="AB13" s="564" t="str">
        <f>IFERROR(INDEX('Travel Time Calcs'!$B$7:$JC$109,MATCH($C13,'Travel Time Calcs'!$B$7:$B$109,0),MATCH("VEH-32",'Travel Time Calcs'!$B$8:$JC$8,0)),"--")</f>
        <v>--</v>
      </c>
      <c r="AC13" s="564" t="str">
        <f>IFERROR(INDEX('Travel Time Calcs'!$B$7:$JC$109,MATCH($C13,'Travel Time Calcs'!$B$7:$B$109,0),MATCH("VEH-40",'Travel Time Calcs'!$B$8:$JC$8,0)),"--")</f>
        <v>--</v>
      </c>
      <c r="AD13" s="565" t="str">
        <f>IFERROR(INDEX('Travel Time Calcs'!$B$7:$JC$109,MATCH($C13,'Travel Time Calcs'!$B$7:$B$109,0),MATCH("VEH-60",'Travel Time Calcs'!$B$8:$JC$8,0)),"--")</f>
        <v>--</v>
      </c>
      <c r="AE13"/>
      <c r="AF13" s="556" t="str">
        <f t="shared" si="4"/>
        <v/>
      </c>
      <c r="AG13" s="557" t="str">
        <f>IFERROR(INDEX('Travel Time Calcs'!$B$7:$JC$109,MATCH($C13,'Travel Time Calcs'!$B$7:$B$109,0),MATCH("Segment Name",'Travel Time Calcs'!$B$9:$JC$9,0)),"--")</f>
        <v>--</v>
      </c>
      <c r="AH13" s="560" t="str">
        <f>IFERROR(INDEX('Travel Time Calcs'!$B$7:$JC$109,MATCH($C13,'Travel Time Calcs'!$B$7:$B$109,0),MATCH("StdevTime-ALL",'Travel Time Calcs'!$B$8:$JC$8,0)),"--")</f>
        <v>--</v>
      </c>
      <c r="AI13" s="560" t="str">
        <f>IFERROR(INDEX('Travel Time Calcs'!$B$7:$JC$109,MATCH($C13,'Travel Time Calcs'!$B$7:$B$109,0),MATCH("StdevTime-10",'Travel Time Calcs'!$B$8:$JC$8,0)),"--")</f>
        <v>--</v>
      </c>
      <c r="AJ13" s="560" t="str">
        <f>IFERROR(INDEX('Travel Time Calcs'!$B$7:$JC$109,MATCH($C13,'Travel Time Calcs'!$B$7:$B$109,0),MATCH("StdevTime-31",'Travel Time Calcs'!$B$8:$JC$8,0)),"--")</f>
        <v>--</v>
      </c>
      <c r="AK13" s="560" t="str">
        <f>IFERROR(INDEX('Travel Time Calcs'!$B$7:$JC$109,MATCH($C13,'Travel Time Calcs'!$B$7:$B$109,0),MATCH("StdevTime-30",'Travel Time Calcs'!$B$8:$JC$8,0)),"--")</f>
        <v>--</v>
      </c>
      <c r="AL13" s="560" t="str">
        <f>IFERROR(INDEX('Travel Time Calcs'!$B$7:$JC$109,MATCH($C13,'Travel Time Calcs'!$B$7:$B$109,0),MATCH("StdevTime-40",'Travel Time Calcs'!$B$8:$JC$8,0)),"--")</f>
        <v>--</v>
      </c>
      <c r="AM13" s="561" t="str">
        <f>IFERROR(INDEX('Travel Time Calcs'!$B$7:$JC$109,MATCH($C13,'Travel Time Calcs'!$B$7:$B$109,0),MATCH("StdevTime-60",'Travel Time Calcs'!$B$8:$JC$8,0)),"--")</f>
        <v>--</v>
      </c>
      <c r="AN13"/>
      <c r="AO13" s="126"/>
    </row>
    <row r="14" spans="1:41" s="442" customFormat="1" x14ac:dyDescent="0.35">
      <c r="A14" s="251" t="str">
        <f t="shared" si="0"/>
        <v>H</v>
      </c>
      <c r="B14" s="817">
        <f t="shared" ca="1" si="1"/>
        <v>1</v>
      </c>
      <c r="C14" s="816">
        <f>'Travel Time Calibration'!C17</f>
        <v>0</v>
      </c>
      <c r="D14" s="805"/>
      <c r="E14" s="556" t="str">
        <f>'Travel Time Calibration'!E17</f>
        <v/>
      </c>
      <c r="F14" s="557" t="str">
        <f>IFERROR(INDEX('Travel Time Calcs'!$B$7:$JC$109,MATCH($C14,'Travel Time Calcs'!$B$7:$B$109,0),MATCH("Segment Name",'Travel Time Calcs'!$B$9:$JC$9,0)),"--")</f>
        <v>--</v>
      </c>
      <c r="G14" s="560" t="str">
        <f>IFERROR(INDEX('Travel Time Calcs'!$B$7:$JC$109,MATCH($C14,'Travel Time Calcs'!$B$7:$B$109,0),MATCH("AVG-ALL",'Travel Time Calcs'!$B$8:$JC$8,0)),"--")</f>
        <v>--</v>
      </c>
      <c r="H14" s="560" t="str">
        <f>IFERROR(INDEX('Travel Time Calcs'!$B$7:$JC$109,MATCH($C14,'Travel Time Calcs'!$B$7:$B$109,0),MATCH("AVG-10",'Travel Time Calcs'!$B$8:$JC$8,0)),"--")</f>
        <v>--</v>
      </c>
      <c r="I14" s="560" t="str">
        <f>IFERROR(INDEX('Travel Time Calcs'!$B$7:$JC$109,MATCH($C14,'Travel Time Calcs'!$B$7:$B$109,0),MATCH("AVG-20",'Travel Time Calcs'!$B$8:$JC$8,0)),"--")</f>
        <v>--</v>
      </c>
      <c r="J14" s="560" t="str">
        <f>IFERROR(INDEX('Travel Time Calcs'!$B$7:$JC$109,MATCH($C14,'Travel Time Calcs'!$B$7:$B$109,0),MATCH("AVG-30",'Travel Time Calcs'!$B$8:$JC$8,0)),"--")</f>
        <v>--</v>
      </c>
      <c r="K14" s="560" t="str">
        <f>IFERROR(INDEX('Travel Time Calcs'!$B$7:$JC$109,MATCH($C14,'Travel Time Calcs'!$B$7:$B$109,0),MATCH("AVG-40",'Travel Time Calcs'!$B$8:$JC$8,0)),"--")</f>
        <v>--</v>
      </c>
      <c r="L14" s="561" t="str">
        <f>IFERROR(INDEX('Travel Time Calcs'!$B$7:$JC$109,MATCH($C14,'Travel Time Calcs'!$B$7:$B$109,0),MATCH("AVG-60",'Travel Time Calcs'!$B$8:$JC$8,0)),"--")</f>
        <v>--</v>
      </c>
      <c r="M14"/>
      <c r="N14" s="556" t="str">
        <f t="shared" si="2"/>
        <v/>
      </c>
      <c r="O14" s="557" t="str">
        <f>IFERROR(INDEX('Travel Time Calcs'!$B$7:$JC$109,MATCH($C14,'Travel Time Calcs'!$B$7:$B$109,0),MATCH("Segment Name",'Travel Time Calcs'!$B$9:$JC$9,0)),"--")</f>
        <v>--</v>
      </c>
      <c r="P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Calcs'!$B$7:$B$109,0),MATCH("AVG-ALL",'Travel Time Calcs'!$B$8:$JC$8,0))*3600*24)/5280*3600,"--")</f>
        <v>--</v>
      </c>
      <c r="Q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Calcs'!$B$7:$B$109,0),MATCH("AVG-10",'Travel Time Calcs'!$B$8:$JC$8,0))*3600*24)/5280*3600,"--")</f>
        <v>--</v>
      </c>
      <c r="R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Calcs'!$B$7:$B$109,0),MATCH("AVG-20",'Travel Time Calcs'!$B$8:$JC$8,0))*3600*24)/5280*3600,"--")</f>
        <v>--</v>
      </c>
      <c r="S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Calcs'!$B$7:$B$109,0),MATCH("AVG-30",'Travel Time Calcs'!$B$8:$JC$8,0))*3600*24)/5280*3600,"--")</f>
        <v>--</v>
      </c>
      <c r="T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Calcs'!$B$7:$B$109,0),MATCH("AVG-40",'Travel Time Calcs'!$B$8:$JC$8,0))*3600*24)/5280*3600,"--")</f>
        <v>--</v>
      </c>
      <c r="U14" s="563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Calcs'!$B$7:$B$109,0),MATCH("AVG-60",'Travel Time Calcs'!$B$8:$JC$8,0))*3600*24)/5280*3600,"--")</f>
        <v>--</v>
      </c>
      <c r="V14" s="596"/>
      <c r="W14" s="556" t="str">
        <f t="shared" si="3"/>
        <v/>
      </c>
      <c r="X14" s="557" t="str">
        <f>IFERROR(INDEX('Travel Time Calcs'!$B$7:$JC$109,MATCH($C14,'Travel Time Calcs'!$B$7:$B$109,0),MATCH("Segment Name",'Travel Time Calcs'!$B$9:$JC$9,0)),"--")</f>
        <v>--</v>
      </c>
      <c r="Y14" s="564" t="str">
        <f>IFERROR(INDEX('Travel Time Calcs'!$B$7:$JC$109,MATCH($C14,'Travel Time Calcs'!$B$7:$B$109,0),MATCH("VEH-ALL",'Travel Time Calcs'!$B$8:$JC$8,0)),"--")</f>
        <v>--</v>
      </c>
      <c r="Z14" s="564" t="str">
        <f>IFERROR(INDEX('Travel Time Calcs'!$B$7:$JC$109,MATCH($C14,'Travel Time Calcs'!$B$7:$B$109,0),MATCH("VEH-10",'Travel Time Calcs'!$B$8:$JC$8,0)),"--")</f>
        <v>--</v>
      </c>
      <c r="AA14" s="564" t="str">
        <f>IFERROR(INDEX('Travel Time Calcs'!$B$7:$JC$109,MATCH($C14,'Travel Time Calcs'!$B$7:$B$109,0),MATCH("VEH-31",'Travel Time Calcs'!$B$8:$JC$8,0)),"--")</f>
        <v>--</v>
      </c>
      <c r="AB14" s="564" t="str">
        <f>IFERROR(INDEX('Travel Time Calcs'!$B$7:$JC$109,MATCH($C14,'Travel Time Calcs'!$B$7:$B$109,0),MATCH("VEH-32",'Travel Time Calcs'!$B$8:$JC$8,0)),"--")</f>
        <v>--</v>
      </c>
      <c r="AC14" s="564" t="str">
        <f>IFERROR(INDEX('Travel Time Calcs'!$B$7:$JC$109,MATCH($C14,'Travel Time Calcs'!$B$7:$B$109,0),MATCH("VEH-40",'Travel Time Calcs'!$B$8:$JC$8,0)),"--")</f>
        <v>--</v>
      </c>
      <c r="AD14" s="565" t="str">
        <f>IFERROR(INDEX('Travel Time Calcs'!$B$7:$JC$109,MATCH($C14,'Travel Time Calcs'!$B$7:$B$109,0),MATCH("VEH-60",'Travel Time Calcs'!$B$8:$JC$8,0)),"--")</f>
        <v>--</v>
      </c>
      <c r="AE14"/>
      <c r="AF14" s="556" t="str">
        <f t="shared" si="4"/>
        <v/>
      </c>
      <c r="AG14" s="557" t="str">
        <f>IFERROR(INDEX('Travel Time Calcs'!$B$7:$JC$109,MATCH($C14,'Travel Time Calcs'!$B$7:$B$109,0),MATCH("Segment Name",'Travel Time Calcs'!$B$9:$JC$9,0)),"--")</f>
        <v>--</v>
      </c>
      <c r="AH14" s="560" t="str">
        <f>IFERROR(INDEX('Travel Time Calcs'!$B$7:$JC$109,MATCH($C14,'Travel Time Calcs'!$B$7:$B$109,0),MATCH("StdevTime-ALL",'Travel Time Calcs'!$B$8:$JC$8,0)),"--")</f>
        <v>--</v>
      </c>
      <c r="AI14" s="560" t="str">
        <f>IFERROR(INDEX('Travel Time Calcs'!$B$7:$JC$109,MATCH($C14,'Travel Time Calcs'!$B$7:$B$109,0),MATCH("StdevTime-10",'Travel Time Calcs'!$B$8:$JC$8,0)),"--")</f>
        <v>--</v>
      </c>
      <c r="AJ14" s="560" t="str">
        <f>IFERROR(INDEX('Travel Time Calcs'!$B$7:$JC$109,MATCH($C14,'Travel Time Calcs'!$B$7:$B$109,0),MATCH("StdevTime-31",'Travel Time Calcs'!$B$8:$JC$8,0)),"--")</f>
        <v>--</v>
      </c>
      <c r="AK14" s="560" t="str">
        <f>IFERROR(INDEX('Travel Time Calcs'!$B$7:$JC$109,MATCH($C14,'Travel Time Calcs'!$B$7:$B$109,0),MATCH("StdevTime-30",'Travel Time Calcs'!$B$8:$JC$8,0)),"--")</f>
        <v>--</v>
      </c>
      <c r="AL14" s="560" t="str">
        <f>IFERROR(INDEX('Travel Time Calcs'!$B$7:$JC$109,MATCH($C14,'Travel Time Calcs'!$B$7:$B$109,0),MATCH("StdevTime-40",'Travel Time Calcs'!$B$8:$JC$8,0)),"--")</f>
        <v>--</v>
      </c>
      <c r="AM14" s="561" t="str">
        <f>IFERROR(INDEX('Travel Time Calcs'!$B$7:$JC$109,MATCH($C14,'Travel Time Calcs'!$B$7:$B$109,0),MATCH("StdevTime-60",'Travel Time Calcs'!$B$8:$JC$8,0)),"--")</f>
        <v>--</v>
      </c>
      <c r="AN14"/>
      <c r="AO14" s="126"/>
    </row>
    <row r="15" spans="1:41" s="442" customFormat="1" x14ac:dyDescent="0.35">
      <c r="A15" s="251" t="str">
        <f t="shared" si="0"/>
        <v>H</v>
      </c>
      <c r="B15" s="817">
        <f t="shared" ca="1" si="1"/>
        <v>1</v>
      </c>
      <c r="C15" s="816">
        <f>'Travel Time Calibration'!C18</f>
        <v>0</v>
      </c>
      <c r="D15" s="805"/>
      <c r="E15" s="556" t="str">
        <f>'Travel Time Calibration'!E18</f>
        <v/>
      </c>
      <c r="F15" s="557" t="str">
        <f>IFERROR(INDEX('Travel Time Calcs'!$B$7:$JC$109,MATCH($C15,'Travel Time Calcs'!$B$7:$B$109,0),MATCH("Segment Name",'Travel Time Calcs'!$B$9:$JC$9,0)),"--")</f>
        <v>--</v>
      </c>
      <c r="G15" s="560" t="str">
        <f>IFERROR(INDEX('Travel Time Calcs'!$B$7:$JC$109,MATCH($C15,'Travel Time Calcs'!$B$7:$B$109,0),MATCH("AVG-ALL",'Travel Time Calcs'!$B$8:$JC$8,0)),"--")</f>
        <v>--</v>
      </c>
      <c r="H15" s="560" t="str">
        <f>IFERROR(INDEX('Travel Time Calcs'!$B$7:$JC$109,MATCH($C15,'Travel Time Calcs'!$B$7:$B$109,0),MATCH("AVG-10",'Travel Time Calcs'!$B$8:$JC$8,0)),"--")</f>
        <v>--</v>
      </c>
      <c r="I15" s="560" t="str">
        <f>IFERROR(INDEX('Travel Time Calcs'!$B$7:$JC$109,MATCH($C15,'Travel Time Calcs'!$B$7:$B$109,0),MATCH("AVG-20",'Travel Time Calcs'!$B$8:$JC$8,0)),"--")</f>
        <v>--</v>
      </c>
      <c r="J15" s="560" t="str">
        <f>IFERROR(INDEX('Travel Time Calcs'!$B$7:$JC$109,MATCH($C15,'Travel Time Calcs'!$B$7:$B$109,0),MATCH("AVG-30",'Travel Time Calcs'!$B$8:$JC$8,0)),"--")</f>
        <v>--</v>
      </c>
      <c r="K15" s="560" t="str">
        <f>IFERROR(INDEX('Travel Time Calcs'!$B$7:$JC$109,MATCH($C15,'Travel Time Calcs'!$B$7:$B$109,0),MATCH("AVG-40",'Travel Time Calcs'!$B$8:$JC$8,0)),"--")</f>
        <v>--</v>
      </c>
      <c r="L15" s="561" t="str">
        <f>IFERROR(INDEX('Travel Time Calcs'!$B$7:$JC$109,MATCH($C15,'Travel Time Calcs'!$B$7:$B$109,0),MATCH("AVG-60",'Travel Time Calcs'!$B$8:$JC$8,0)),"--")</f>
        <v>--</v>
      </c>
      <c r="M15"/>
      <c r="N15" s="556" t="str">
        <f t="shared" si="2"/>
        <v/>
      </c>
      <c r="O15" s="557" t="str">
        <f>IFERROR(INDEX('Travel Time Calcs'!$B$7:$JC$109,MATCH($C15,'Travel Time Calcs'!$B$7:$B$109,0),MATCH("Segment Name",'Travel Time Calcs'!$B$9:$JC$9,0)),"--")</f>
        <v>--</v>
      </c>
      <c r="P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Calcs'!$B$7:$B$109,0),MATCH("AVG-ALL",'Travel Time Calcs'!$B$8:$JC$8,0))*3600*24)/5280*3600,"--")</f>
        <v>--</v>
      </c>
      <c r="Q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Calcs'!$B$7:$B$109,0),MATCH("AVG-10",'Travel Time Calcs'!$B$8:$JC$8,0))*3600*24)/5280*3600,"--")</f>
        <v>--</v>
      </c>
      <c r="R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Calcs'!$B$7:$B$109,0),MATCH("AVG-20",'Travel Time Calcs'!$B$8:$JC$8,0))*3600*24)/5280*3600,"--")</f>
        <v>--</v>
      </c>
      <c r="S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Calcs'!$B$7:$B$109,0),MATCH("AVG-30",'Travel Time Calcs'!$B$8:$JC$8,0))*3600*24)/5280*3600,"--")</f>
        <v>--</v>
      </c>
      <c r="T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Calcs'!$B$7:$B$109,0),MATCH("AVG-40",'Travel Time Calcs'!$B$8:$JC$8,0))*3600*24)/5280*3600,"--")</f>
        <v>--</v>
      </c>
      <c r="U15" s="563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Calcs'!$B$7:$B$109,0),MATCH("AVG-60",'Travel Time Calcs'!$B$8:$JC$8,0))*3600*24)/5280*3600,"--")</f>
        <v>--</v>
      </c>
      <c r="V15" s="596"/>
      <c r="W15" s="556" t="str">
        <f t="shared" si="3"/>
        <v/>
      </c>
      <c r="X15" s="557" t="str">
        <f>IFERROR(INDEX('Travel Time Calcs'!$B$7:$JC$109,MATCH($C15,'Travel Time Calcs'!$B$7:$B$109,0),MATCH("Segment Name",'Travel Time Calcs'!$B$9:$JC$9,0)),"--")</f>
        <v>--</v>
      </c>
      <c r="Y15" s="564" t="str">
        <f>IFERROR(INDEX('Travel Time Calcs'!$B$7:$JC$109,MATCH($C15,'Travel Time Calcs'!$B$7:$B$109,0),MATCH("VEH-ALL",'Travel Time Calcs'!$B$8:$JC$8,0)),"--")</f>
        <v>--</v>
      </c>
      <c r="Z15" s="564" t="str">
        <f>IFERROR(INDEX('Travel Time Calcs'!$B$7:$JC$109,MATCH($C15,'Travel Time Calcs'!$B$7:$B$109,0),MATCH("VEH-10",'Travel Time Calcs'!$B$8:$JC$8,0)),"--")</f>
        <v>--</v>
      </c>
      <c r="AA15" s="564" t="str">
        <f>IFERROR(INDEX('Travel Time Calcs'!$B$7:$JC$109,MATCH($C15,'Travel Time Calcs'!$B$7:$B$109,0),MATCH("VEH-31",'Travel Time Calcs'!$B$8:$JC$8,0)),"--")</f>
        <v>--</v>
      </c>
      <c r="AB15" s="564" t="str">
        <f>IFERROR(INDEX('Travel Time Calcs'!$B$7:$JC$109,MATCH($C15,'Travel Time Calcs'!$B$7:$B$109,0),MATCH("VEH-32",'Travel Time Calcs'!$B$8:$JC$8,0)),"--")</f>
        <v>--</v>
      </c>
      <c r="AC15" s="564" t="str">
        <f>IFERROR(INDEX('Travel Time Calcs'!$B$7:$JC$109,MATCH($C15,'Travel Time Calcs'!$B$7:$B$109,0),MATCH("VEH-40",'Travel Time Calcs'!$B$8:$JC$8,0)),"--")</f>
        <v>--</v>
      </c>
      <c r="AD15" s="565" t="str">
        <f>IFERROR(INDEX('Travel Time Calcs'!$B$7:$JC$109,MATCH($C15,'Travel Time Calcs'!$B$7:$B$109,0),MATCH("VEH-60",'Travel Time Calcs'!$B$8:$JC$8,0)),"--")</f>
        <v>--</v>
      </c>
      <c r="AE15"/>
      <c r="AF15" s="556" t="str">
        <f t="shared" si="4"/>
        <v/>
      </c>
      <c r="AG15" s="557" t="str">
        <f>IFERROR(INDEX('Travel Time Calcs'!$B$7:$JC$109,MATCH($C15,'Travel Time Calcs'!$B$7:$B$109,0),MATCH("Segment Name",'Travel Time Calcs'!$B$9:$JC$9,0)),"--")</f>
        <v>--</v>
      </c>
      <c r="AH15" s="560" t="str">
        <f>IFERROR(INDEX('Travel Time Calcs'!$B$7:$JC$109,MATCH($C15,'Travel Time Calcs'!$B$7:$B$109,0),MATCH("StdevTime-ALL",'Travel Time Calcs'!$B$8:$JC$8,0)),"--")</f>
        <v>--</v>
      </c>
      <c r="AI15" s="560" t="str">
        <f>IFERROR(INDEX('Travel Time Calcs'!$B$7:$JC$109,MATCH($C15,'Travel Time Calcs'!$B$7:$B$109,0),MATCH("StdevTime-10",'Travel Time Calcs'!$B$8:$JC$8,0)),"--")</f>
        <v>--</v>
      </c>
      <c r="AJ15" s="560" t="str">
        <f>IFERROR(INDEX('Travel Time Calcs'!$B$7:$JC$109,MATCH($C15,'Travel Time Calcs'!$B$7:$B$109,0),MATCH("StdevTime-31",'Travel Time Calcs'!$B$8:$JC$8,0)),"--")</f>
        <v>--</v>
      </c>
      <c r="AK15" s="560" t="str">
        <f>IFERROR(INDEX('Travel Time Calcs'!$B$7:$JC$109,MATCH($C15,'Travel Time Calcs'!$B$7:$B$109,0),MATCH("StdevTime-30",'Travel Time Calcs'!$B$8:$JC$8,0)),"--")</f>
        <v>--</v>
      </c>
      <c r="AL15" s="560" t="str">
        <f>IFERROR(INDEX('Travel Time Calcs'!$B$7:$JC$109,MATCH($C15,'Travel Time Calcs'!$B$7:$B$109,0),MATCH("StdevTime-40",'Travel Time Calcs'!$B$8:$JC$8,0)),"--")</f>
        <v>--</v>
      </c>
      <c r="AM15" s="561" t="str">
        <f>IFERROR(INDEX('Travel Time Calcs'!$B$7:$JC$109,MATCH($C15,'Travel Time Calcs'!$B$7:$B$109,0),MATCH("StdevTime-60",'Travel Time Calcs'!$B$8:$JC$8,0)),"--")</f>
        <v>--</v>
      </c>
      <c r="AN15"/>
      <c r="AO15" s="126"/>
    </row>
    <row r="16" spans="1:41" s="442" customFormat="1" x14ac:dyDescent="0.35">
      <c r="A16" s="251" t="str">
        <f t="shared" si="0"/>
        <v>H</v>
      </c>
      <c r="B16" s="817">
        <f t="shared" ca="1" si="1"/>
        <v>1</v>
      </c>
      <c r="C16" s="816">
        <f>'Travel Time Calibration'!C19</f>
        <v>0</v>
      </c>
      <c r="D16" s="805"/>
      <c r="E16" s="556" t="str">
        <f>'Travel Time Calibration'!E19</f>
        <v/>
      </c>
      <c r="F16" s="557" t="str">
        <f>IFERROR(INDEX('Travel Time Calcs'!$B$7:$JC$109,MATCH($C16,'Travel Time Calcs'!$B$7:$B$109,0),MATCH("Segment Name",'Travel Time Calcs'!$B$9:$JC$9,0)),"--")</f>
        <v>--</v>
      </c>
      <c r="G16" s="560" t="str">
        <f>IFERROR(INDEX('Travel Time Calcs'!$B$7:$JC$109,MATCH($C16,'Travel Time Calcs'!$B$7:$B$109,0),MATCH("AVG-ALL",'Travel Time Calcs'!$B$8:$JC$8,0)),"--")</f>
        <v>--</v>
      </c>
      <c r="H16" s="560" t="str">
        <f>IFERROR(INDEX('Travel Time Calcs'!$B$7:$JC$109,MATCH($C16,'Travel Time Calcs'!$B$7:$B$109,0),MATCH("AVG-10",'Travel Time Calcs'!$B$8:$JC$8,0)),"--")</f>
        <v>--</v>
      </c>
      <c r="I16" s="560" t="str">
        <f>IFERROR(INDEX('Travel Time Calcs'!$B$7:$JC$109,MATCH($C16,'Travel Time Calcs'!$B$7:$B$109,0),MATCH("AVG-20",'Travel Time Calcs'!$B$8:$JC$8,0)),"--")</f>
        <v>--</v>
      </c>
      <c r="J16" s="560" t="str">
        <f>IFERROR(INDEX('Travel Time Calcs'!$B$7:$JC$109,MATCH($C16,'Travel Time Calcs'!$B$7:$B$109,0),MATCH("AVG-30",'Travel Time Calcs'!$B$8:$JC$8,0)),"--")</f>
        <v>--</v>
      </c>
      <c r="K16" s="560" t="str">
        <f>IFERROR(INDEX('Travel Time Calcs'!$B$7:$JC$109,MATCH($C16,'Travel Time Calcs'!$B$7:$B$109,0),MATCH("AVG-40",'Travel Time Calcs'!$B$8:$JC$8,0)),"--")</f>
        <v>--</v>
      </c>
      <c r="L16" s="561" t="str">
        <f>IFERROR(INDEX('Travel Time Calcs'!$B$7:$JC$109,MATCH($C16,'Travel Time Calcs'!$B$7:$B$109,0),MATCH("AVG-60",'Travel Time Calcs'!$B$8:$JC$8,0)),"--")</f>
        <v>--</v>
      </c>
      <c r="M16"/>
      <c r="N16" s="556" t="str">
        <f t="shared" si="2"/>
        <v/>
      </c>
      <c r="O16" s="557" t="str">
        <f>IFERROR(INDEX('Travel Time Calcs'!$B$7:$JC$109,MATCH($C16,'Travel Time Calcs'!$B$7:$B$109,0),MATCH("Segment Name",'Travel Time Calcs'!$B$9:$JC$9,0)),"--")</f>
        <v>--</v>
      </c>
      <c r="P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Calcs'!$B$7:$B$109,0),MATCH("AVG-ALL",'Travel Time Calcs'!$B$8:$JC$8,0))*3600*24)/5280*3600,"--")</f>
        <v>--</v>
      </c>
      <c r="Q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Calcs'!$B$7:$B$109,0),MATCH("AVG-10",'Travel Time Calcs'!$B$8:$JC$8,0))*3600*24)/5280*3600,"--")</f>
        <v>--</v>
      </c>
      <c r="R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Calcs'!$B$7:$B$109,0),MATCH("AVG-20",'Travel Time Calcs'!$B$8:$JC$8,0))*3600*24)/5280*3600,"--")</f>
        <v>--</v>
      </c>
      <c r="S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Calcs'!$B$7:$B$109,0),MATCH("AVG-30",'Travel Time Calcs'!$B$8:$JC$8,0))*3600*24)/5280*3600,"--")</f>
        <v>--</v>
      </c>
      <c r="T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Calcs'!$B$7:$B$109,0),MATCH("AVG-40",'Travel Time Calcs'!$B$8:$JC$8,0))*3600*24)/5280*3600,"--")</f>
        <v>--</v>
      </c>
      <c r="U16" s="563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Calcs'!$B$7:$B$109,0),MATCH("AVG-60",'Travel Time Calcs'!$B$8:$JC$8,0))*3600*24)/5280*3600,"--")</f>
        <v>--</v>
      </c>
      <c r="V16" s="596"/>
      <c r="W16" s="556" t="str">
        <f t="shared" si="3"/>
        <v/>
      </c>
      <c r="X16" s="557" t="str">
        <f>IFERROR(INDEX('Travel Time Calcs'!$B$7:$JC$109,MATCH($C16,'Travel Time Calcs'!$B$7:$B$109,0),MATCH("Segment Name",'Travel Time Calcs'!$B$9:$JC$9,0)),"--")</f>
        <v>--</v>
      </c>
      <c r="Y16" s="564" t="str">
        <f>IFERROR(INDEX('Travel Time Calcs'!$B$7:$JC$109,MATCH($C16,'Travel Time Calcs'!$B$7:$B$109,0),MATCH("VEH-ALL",'Travel Time Calcs'!$B$8:$JC$8,0)),"--")</f>
        <v>--</v>
      </c>
      <c r="Z16" s="564" t="str">
        <f>IFERROR(INDEX('Travel Time Calcs'!$B$7:$JC$109,MATCH($C16,'Travel Time Calcs'!$B$7:$B$109,0),MATCH("VEH-10",'Travel Time Calcs'!$B$8:$JC$8,0)),"--")</f>
        <v>--</v>
      </c>
      <c r="AA16" s="564" t="str">
        <f>IFERROR(INDEX('Travel Time Calcs'!$B$7:$JC$109,MATCH($C16,'Travel Time Calcs'!$B$7:$B$109,0),MATCH("VEH-31",'Travel Time Calcs'!$B$8:$JC$8,0)),"--")</f>
        <v>--</v>
      </c>
      <c r="AB16" s="564" t="str">
        <f>IFERROR(INDEX('Travel Time Calcs'!$B$7:$JC$109,MATCH($C16,'Travel Time Calcs'!$B$7:$B$109,0),MATCH("VEH-32",'Travel Time Calcs'!$B$8:$JC$8,0)),"--")</f>
        <v>--</v>
      </c>
      <c r="AC16" s="564" t="str">
        <f>IFERROR(INDEX('Travel Time Calcs'!$B$7:$JC$109,MATCH($C16,'Travel Time Calcs'!$B$7:$B$109,0),MATCH("VEH-40",'Travel Time Calcs'!$B$8:$JC$8,0)),"--")</f>
        <v>--</v>
      </c>
      <c r="AD16" s="565" t="str">
        <f>IFERROR(INDEX('Travel Time Calcs'!$B$7:$JC$109,MATCH($C16,'Travel Time Calcs'!$B$7:$B$109,0),MATCH("VEH-60",'Travel Time Calcs'!$B$8:$JC$8,0)),"--")</f>
        <v>--</v>
      </c>
      <c r="AE16"/>
      <c r="AF16" s="556" t="str">
        <f t="shared" si="4"/>
        <v/>
      </c>
      <c r="AG16" s="557" t="str">
        <f>IFERROR(INDEX('Travel Time Calcs'!$B$7:$JC$109,MATCH($C16,'Travel Time Calcs'!$B$7:$B$109,0),MATCH("Segment Name",'Travel Time Calcs'!$B$9:$JC$9,0)),"--")</f>
        <v>--</v>
      </c>
      <c r="AH16" s="560" t="str">
        <f>IFERROR(INDEX('Travel Time Calcs'!$B$7:$JC$109,MATCH($C16,'Travel Time Calcs'!$B$7:$B$109,0),MATCH("StdevTime-ALL",'Travel Time Calcs'!$B$8:$JC$8,0)),"--")</f>
        <v>--</v>
      </c>
      <c r="AI16" s="560" t="str">
        <f>IFERROR(INDEX('Travel Time Calcs'!$B$7:$JC$109,MATCH($C16,'Travel Time Calcs'!$B$7:$B$109,0),MATCH("StdevTime-10",'Travel Time Calcs'!$B$8:$JC$8,0)),"--")</f>
        <v>--</v>
      </c>
      <c r="AJ16" s="560" t="str">
        <f>IFERROR(INDEX('Travel Time Calcs'!$B$7:$JC$109,MATCH($C16,'Travel Time Calcs'!$B$7:$B$109,0),MATCH("StdevTime-31",'Travel Time Calcs'!$B$8:$JC$8,0)),"--")</f>
        <v>--</v>
      </c>
      <c r="AK16" s="560" t="str">
        <f>IFERROR(INDEX('Travel Time Calcs'!$B$7:$JC$109,MATCH($C16,'Travel Time Calcs'!$B$7:$B$109,0),MATCH("StdevTime-30",'Travel Time Calcs'!$B$8:$JC$8,0)),"--")</f>
        <v>--</v>
      </c>
      <c r="AL16" s="560" t="str">
        <f>IFERROR(INDEX('Travel Time Calcs'!$B$7:$JC$109,MATCH($C16,'Travel Time Calcs'!$B$7:$B$109,0),MATCH("StdevTime-40",'Travel Time Calcs'!$B$8:$JC$8,0)),"--")</f>
        <v>--</v>
      </c>
      <c r="AM16" s="561" t="str">
        <f>IFERROR(INDEX('Travel Time Calcs'!$B$7:$JC$109,MATCH($C16,'Travel Time Calcs'!$B$7:$B$109,0),MATCH("StdevTime-60",'Travel Time Calcs'!$B$8:$JC$8,0)),"--")</f>
        <v>--</v>
      </c>
      <c r="AN16"/>
      <c r="AO16" s="126"/>
    </row>
    <row r="17" spans="1:41" s="442" customFormat="1" x14ac:dyDescent="0.35">
      <c r="A17" s="251" t="str">
        <f t="shared" si="0"/>
        <v>H</v>
      </c>
      <c r="B17" s="817">
        <f t="shared" ca="1" si="1"/>
        <v>1</v>
      </c>
      <c r="C17" s="816">
        <f>'Travel Time Calibration'!C20</f>
        <v>0</v>
      </c>
      <c r="D17" s="805"/>
      <c r="E17" s="556" t="str">
        <f>'Travel Time Calibration'!E20</f>
        <v/>
      </c>
      <c r="F17" s="557" t="str">
        <f>IFERROR(INDEX('Travel Time Calcs'!$B$7:$JC$109,MATCH($C17,'Travel Time Calcs'!$B$7:$B$109,0),MATCH("Segment Name",'Travel Time Calcs'!$B$9:$JC$9,0)),"--")</f>
        <v>--</v>
      </c>
      <c r="G17" s="560" t="str">
        <f>IFERROR(INDEX('Travel Time Calcs'!$B$7:$JC$109,MATCH($C17,'Travel Time Calcs'!$B$7:$B$109,0),MATCH("AVG-ALL",'Travel Time Calcs'!$B$8:$JC$8,0)),"--")</f>
        <v>--</v>
      </c>
      <c r="H17" s="560" t="str">
        <f>IFERROR(INDEX('Travel Time Calcs'!$B$7:$JC$109,MATCH($C17,'Travel Time Calcs'!$B$7:$B$109,0),MATCH("AVG-10",'Travel Time Calcs'!$B$8:$JC$8,0)),"--")</f>
        <v>--</v>
      </c>
      <c r="I17" s="560" t="str">
        <f>IFERROR(INDEX('Travel Time Calcs'!$B$7:$JC$109,MATCH($C17,'Travel Time Calcs'!$B$7:$B$109,0),MATCH("AVG-20",'Travel Time Calcs'!$B$8:$JC$8,0)),"--")</f>
        <v>--</v>
      </c>
      <c r="J17" s="560" t="str">
        <f>IFERROR(INDEX('Travel Time Calcs'!$B$7:$JC$109,MATCH($C17,'Travel Time Calcs'!$B$7:$B$109,0),MATCH("AVG-30",'Travel Time Calcs'!$B$8:$JC$8,0)),"--")</f>
        <v>--</v>
      </c>
      <c r="K17" s="560" t="str">
        <f>IFERROR(INDEX('Travel Time Calcs'!$B$7:$JC$109,MATCH($C17,'Travel Time Calcs'!$B$7:$B$109,0),MATCH("AVG-40",'Travel Time Calcs'!$B$8:$JC$8,0)),"--")</f>
        <v>--</v>
      </c>
      <c r="L17" s="561" t="str">
        <f>IFERROR(INDEX('Travel Time Calcs'!$B$7:$JC$109,MATCH($C17,'Travel Time Calcs'!$B$7:$B$109,0),MATCH("AVG-60",'Travel Time Calcs'!$B$8:$JC$8,0)),"--")</f>
        <v>--</v>
      </c>
      <c r="M17"/>
      <c r="N17" s="556" t="str">
        <f t="shared" si="2"/>
        <v/>
      </c>
      <c r="O17" s="557" t="str">
        <f>IFERROR(INDEX('Travel Time Calcs'!$B$7:$JC$109,MATCH($C17,'Travel Time Calcs'!$B$7:$B$109,0),MATCH("Segment Name",'Travel Time Calcs'!$B$9:$JC$9,0)),"--")</f>
        <v>--</v>
      </c>
      <c r="P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Calcs'!$B$7:$B$109,0),MATCH("AVG-ALL",'Travel Time Calcs'!$B$8:$JC$8,0))*3600*24)/5280*3600,"--")</f>
        <v>--</v>
      </c>
      <c r="Q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Calcs'!$B$7:$B$109,0),MATCH("AVG-10",'Travel Time Calcs'!$B$8:$JC$8,0))*3600*24)/5280*3600,"--")</f>
        <v>--</v>
      </c>
      <c r="R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Calcs'!$B$7:$B$109,0),MATCH("AVG-20",'Travel Time Calcs'!$B$8:$JC$8,0))*3600*24)/5280*3600,"--")</f>
        <v>--</v>
      </c>
      <c r="S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Calcs'!$B$7:$B$109,0),MATCH("AVG-30",'Travel Time Calcs'!$B$8:$JC$8,0))*3600*24)/5280*3600,"--")</f>
        <v>--</v>
      </c>
      <c r="T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Calcs'!$B$7:$B$109,0),MATCH("AVG-40",'Travel Time Calcs'!$B$8:$JC$8,0))*3600*24)/5280*3600,"--")</f>
        <v>--</v>
      </c>
      <c r="U17" s="563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Calcs'!$B$7:$B$109,0),MATCH("AVG-60",'Travel Time Calcs'!$B$8:$JC$8,0))*3600*24)/5280*3600,"--")</f>
        <v>--</v>
      </c>
      <c r="V17" s="596"/>
      <c r="W17" s="556" t="str">
        <f t="shared" si="3"/>
        <v/>
      </c>
      <c r="X17" s="557" t="str">
        <f>IFERROR(INDEX('Travel Time Calcs'!$B$7:$JC$109,MATCH($C17,'Travel Time Calcs'!$B$7:$B$109,0),MATCH("Segment Name",'Travel Time Calcs'!$B$9:$JC$9,0)),"--")</f>
        <v>--</v>
      </c>
      <c r="Y17" s="564" t="str">
        <f>IFERROR(INDEX('Travel Time Calcs'!$B$7:$JC$109,MATCH($C17,'Travel Time Calcs'!$B$7:$B$109,0),MATCH("VEH-ALL",'Travel Time Calcs'!$B$8:$JC$8,0)),"--")</f>
        <v>--</v>
      </c>
      <c r="Z17" s="564" t="str">
        <f>IFERROR(INDEX('Travel Time Calcs'!$B$7:$JC$109,MATCH($C17,'Travel Time Calcs'!$B$7:$B$109,0),MATCH("VEH-10",'Travel Time Calcs'!$B$8:$JC$8,0)),"--")</f>
        <v>--</v>
      </c>
      <c r="AA17" s="564" t="str">
        <f>IFERROR(INDEX('Travel Time Calcs'!$B$7:$JC$109,MATCH($C17,'Travel Time Calcs'!$B$7:$B$109,0),MATCH("VEH-31",'Travel Time Calcs'!$B$8:$JC$8,0)),"--")</f>
        <v>--</v>
      </c>
      <c r="AB17" s="564" t="str">
        <f>IFERROR(INDEX('Travel Time Calcs'!$B$7:$JC$109,MATCH($C17,'Travel Time Calcs'!$B$7:$B$109,0),MATCH("VEH-32",'Travel Time Calcs'!$B$8:$JC$8,0)),"--")</f>
        <v>--</v>
      </c>
      <c r="AC17" s="564" t="str">
        <f>IFERROR(INDEX('Travel Time Calcs'!$B$7:$JC$109,MATCH($C17,'Travel Time Calcs'!$B$7:$B$109,0),MATCH("VEH-40",'Travel Time Calcs'!$B$8:$JC$8,0)),"--")</f>
        <v>--</v>
      </c>
      <c r="AD17" s="565" t="str">
        <f>IFERROR(INDEX('Travel Time Calcs'!$B$7:$JC$109,MATCH($C17,'Travel Time Calcs'!$B$7:$B$109,0),MATCH("VEH-60",'Travel Time Calcs'!$B$8:$JC$8,0)),"--")</f>
        <v>--</v>
      </c>
      <c r="AE17"/>
      <c r="AF17" s="556" t="str">
        <f t="shared" si="4"/>
        <v/>
      </c>
      <c r="AG17" s="557" t="str">
        <f>IFERROR(INDEX('Travel Time Calcs'!$B$7:$JC$109,MATCH($C17,'Travel Time Calcs'!$B$7:$B$109,0),MATCH("Segment Name",'Travel Time Calcs'!$B$9:$JC$9,0)),"--")</f>
        <v>--</v>
      </c>
      <c r="AH17" s="560" t="str">
        <f>IFERROR(INDEX('Travel Time Calcs'!$B$7:$JC$109,MATCH($C17,'Travel Time Calcs'!$B$7:$B$109,0),MATCH("StdevTime-ALL",'Travel Time Calcs'!$B$8:$JC$8,0)),"--")</f>
        <v>--</v>
      </c>
      <c r="AI17" s="560" t="str">
        <f>IFERROR(INDEX('Travel Time Calcs'!$B$7:$JC$109,MATCH($C17,'Travel Time Calcs'!$B$7:$B$109,0),MATCH("StdevTime-10",'Travel Time Calcs'!$B$8:$JC$8,0)),"--")</f>
        <v>--</v>
      </c>
      <c r="AJ17" s="560" t="str">
        <f>IFERROR(INDEX('Travel Time Calcs'!$B$7:$JC$109,MATCH($C17,'Travel Time Calcs'!$B$7:$B$109,0),MATCH("StdevTime-31",'Travel Time Calcs'!$B$8:$JC$8,0)),"--")</f>
        <v>--</v>
      </c>
      <c r="AK17" s="560" t="str">
        <f>IFERROR(INDEX('Travel Time Calcs'!$B$7:$JC$109,MATCH($C17,'Travel Time Calcs'!$B$7:$B$109,0),MATCH("StdevTime-30",'Travel Time Calcs'!$B$8:$JC$8,0)),"--")</f>
        <v>--</v>
      </c>
      <c r="AL17" s="560" t="str">
        <f>IFERROR(INDEX('Travel Time Calcs'!$B$7:$JC$109,MATCH($C17,'Travel Time Calcs'!$B$7:$B$109,0),MATCH("StdevTime-40",'Travel Time Calcs'!$B$8:$JC$8,0)),"--")</f>
        <v>--</v>
      </c>
      <c r="AM17" s="561" t="str">
        <f>IFERROR(INDEX('Travel Time Calcs'!$B$7:$JC$109,MATCH($C17,'Travel Time Calcs'!$B$7:$B$109,0),MATCH("StdevTime-60",'Travel Time Calcs'!$B$8:$JC$8,0)),"--")</f>
        <v>--</v>
      </c>
      <c r="AN17"/>
      <c r="AO17" s="126"/>
    </row>
    <row r="18" spans="1:41" s="442" customFormat="1" x14ac:dyDescent="0.35">
      <c r="A18" s="251" t="str">
        <f t="shared" si="0"/>
        <v>H</v>
      </c>
      <c r="B18" s="817">
        <f t="shared" ca="1" si="1"/>
        <v>1</v>
      </c>
      <c r="C18" s="816">
        <f>'Travel Time Calibration'!C21</f>
        <v>0</v>
      </c>
      <c r="D18" s="805"/>
      <c r="E18" s="556" t="str">
        <f>'Travel Time Calibration'!E21</f>
        <v/>
      </c>
      <c r="F18" s="557" t="str">
        <f>IFERROR(INDEX('Travel Time Calcs'!$B$7:$JC$109,MATCH($C18,'Travel Time Calcs'!$B$7:$B$109,0),MATCH("Segment Name",'Travel Time Calcs'!$B$9:$JC$9,0)),"--")</f>
        <v>--</v>
      </c>
      <c r="G18" s="560" t="str">
        <f>IFERROR(INDEX('Travel Time Calcs'!$B$7:$JC$109,MATCH($C18,'Travel Time Calcs'!$B$7:$B$109,0),MATCH("AVG-ALL",'Travel Time Calcs'!$B$8:$JC$8,0)),"--")</f>
        <v>--</v>
      </c>
      <c r="H18" s="560" t="str">
        <f>IFERROR(INDEX('Travel Time Calcs'!$B$7:$JC$109,MATCH($C18,'Travel Time Calcs'!$B$7:$B$109,0),MATCH("AVG-10",'Travel Time Calcs'!$B$8:$JC$8,0)),"--")</f>
        <v>--</v>
      </c>
      <c r="I18" s="560" t="str">
        <f>IFERROR(INDEX('Travel Time Calcs'!$B$7:$JC$109,MATCH($C18,'Travel Time Calcs'!$B$7:$B$109,0),MATCH("AVG-20",'Travel Time Calcs'!$B$8:$JC$8,0)),"--")</f>
        <v>--</v>
      </c>
      <c r="J18" s="560" t="str">
        <f>IFERROR(INDEX('Travel Time Calcs'!$B$7:$JC$109,MATCH($C18,'Travel Time Calcs'!$B$7:$B$109,0),MATCH("AVG-30",'Travel Time Calcs'!$B$8:$JC$8,0)),"--")</f>
        <v>--</v>
      </c>
      <c r="K18" s="560" t="str">
        <f>IFERROR(INDEX('Travel Time Calcs'!$B$7:$JC$109,MATCH($C18,'Travel Time Calcs'!$B$7:$B$109,0),MATCH("AVG-40",'Travel Time Calcs'!$B$8:$JC$8,0)),"--")</f>
        <v>--</v>
      </c>
      <c r="L18" s="561" t="str">
        <f>IFERROR(INDEX('Travel Time Calcs'!$B$7:$JC$109,MATCH($C18,'Travel Time Calcs'!$B$7:$B$109,0),MATCH("AVG-60",'Travel Time Calcs'!$B$8:$JC$8,0)),"--")</f>
        <v>--</v>
      </c>
      <c r="M18"/>
      <c r="N18" s="556" t="str">
        <f t="shared" si="2"/>
        <v/>
      </c>
      <c r="O18" s="557" t="str">
        <f>IFERROR(INDEX('Travel Time Calcs'!$B$7:$JC$109,MATCH($C18,'Travel Time Calcs'!$B$7:$B$109,0),MATCH("Segment Name",'Travel Time Calcs'!$B$9:$JC$9,0)),"--")</f>
        <v>--</v>
      </c>
      <c r="P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Calcs'!$B$7:$B$109,0),MATCH("AVG-ALL",'Travel Time Calcs'!$B$8:$JC$8,0))*3600*24)/5280*3600,"--")</f>
        <v>--</v>
      </c>
      <c r="Q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Calcs'!$B$7:$B$109,0),MATCH("AVG-10",'Travel Time Calcs'!$B$8:$JC$8,0))*3600*24)/5280*3600,"--")</f>
        <v>--</v>
      </c>
      <c r="R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Calcs'!$B$7:$B$109,0),MATCH("AVG-20",'Travel Time Calcs'!$B$8:$JC$8,0))*3600*24)/5280*3600,"--")</f>
        <v>--</v>
      </c>
      <c r="S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Calcs'!$B$7:$B$109,0),MATCH("AVG-30",'Travel Time Calcs'!$B$8:$JC$8,0))*3600*24)/5280*3600,"--")</f>
        <v>--</v>
      </c>
      <c r="T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Calcs'!$B$7:$B$109,0),MATCH("AVG-40",'Travel Time Calcs'!$B$8:$JC$8,0))*3600*24)/5280*3600,"--")</f>
        <v>--</v>
      </c>
      <c r="U18" s="563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Calcs'!$B$7:$B$109,0),MATCH("AVG-60",'Travel Time Calcs'!$B$8:$JC$8,0))*3600*24)/5280*3600,"--")</f>
        <v>--</v>
      </c>
      <c r="V18" s="596"/>
      <c r="W18" s="556" t="str">
        <f t="shared" si="3"/>
        <v/>
      </c>
      <c r="X18" s="557" t="str">
        <f>IFERROR(INDEX('Travel Time Calcs'!$B$7:$JC$109,MATCH($C18,'Travel Time Calcs'!$B$7:$B$109,0),MATCH("Segment Name",'Travel Time Calcs'!$B$9:$JC$9,0)),"--")</f>
        <v>--</v>
      </c>
      <c r="Y18" s="564" t="str">
        <f>IFERROR(INDEX('Travel Time Calcs'!$B$7:$JC$109,MATCH($C18,'Travel Time Calcs'!$B$7:$B$109,0),MATCH("VEH-ALL",'Travel Time Calcs'!$B$8:$JC$8,0)),"--")</f>
        <v>--</v>
      </c>
      <c r="Z18" s="564" t="str">
        <f>IFERROR(INDEX('Travel Time Calcs'!$B$7:$JC$109,MATCH($C18,'Travel Time Calcs'!$B$7:$B$109,0),MATCH("VEH-10",'Travel Time Calcs'!$B$8:$JC$8,0)),"--")</f>
        <v>--</v>
      </c>
      <c r="AA18" s="564" t="str">
        <f>IFERROR(INDEX('Travel Time Calcs'!$B$7:$JC$109,MATCH($C18,'Travel Time Calcs'!$B$7:$B$109,0),MATCH("VEH-31",'Travel Time Calcs'!$B$8:$JC$8,0)),"--")</f>
        <v>--</v>
      </c>
      <c r="AB18" s="564" t="str">
        <f>IFERROR(INDEX('Travel Time Calcs'!$B$7:$JC$109,MATCH($C18,'Travel Time Calcs'!$B$7:$B$109,0),MATCH("VEH-32",'Travel Time Calcs'!$B$8:$JC$8,0)),"--")</f>
        <v>--</v>
      </c>
      <c r="AC18" s="564" t="str">
        <f>IFERROR(INDEX('Travel Time Calcs'!$B$7:$JC$109,MATCH($C18,'Travel Time Calcs'!$B$7:$B$109,0),MATCH("VEH-40",'Travel Time Calcs'!$B$8:$JC$8,0)),"--")</f>
        <v>--</v>
      </c>
      <c r="AD18" s="565" t="str">
        <f>IFERROR(INDEX('Travel Time Calcs'!$B$7:$JC$109,MATCH($C18,'Travel Time Calcs'!$B$7:$B$109,0),MATCH("VEH-60",'Travel Time Calcs'!$B$8:$JC$8,0)),"--")</f>
        <v>--</v>
      </c>
      <c r="AE18"/>
      <c r="AF18" s="556" t="str">
        <f t="shared" si="4"/>
        <v/>
      </c>
      <c r="AG18" s="557" t="str">
        <f>IFERROR(INDEX('Travel Time Calcs'!$B$7:$JC$109,MATCH($C18,'Travel Time Calcs'!$B$7:$B$109,0),MATCH("Segment Name",'Travel Time Calcs'!$B$9:$JC$9,0)),"--")</f>
        <v>--</v>
      </c>
      <c r="AH18" s="560" t="str">
        <f>IFERROR(INDEX('Travel Time Calcs'!$B$7:$JC$109,MATCH($C18,'Travel Time Calcs'!$B$7:$B$109,0),MATCH("StdevTime-ALL",'Travel Time Calcs'!$B$8:$JC$8,0)),"--")</f>
        <v>--</v>
      </c>
      <c r="AI18" s="560" t="str">
        <f>IFERROR(INDEX('Travel Time Calcs'!$B$7:$JC$109,MATCH($C18,'Travel Time Calcs'!$B$7:$B$109,0),MATCH("StdevTime-10",'Travel Time Calcs'!$B$8:$JC$8,0)),"--")</f>
        <v>--</v>
      </c>
      <c r="AJ18" s="560" t="str">
        <f>IFERROR(INDEX('Travel Time Calcs'!$B$7:$JC$109,MATCH($C18,'Travel Time Calcs'!$B$7:$B$109,0),MATCH("StdevTime-31",'Travel Time Calcs'!$B$8:$JC$8,0)),"--")</f>
        <v>--</v>
      </c>
      <c r="AK18" s="560" t="str">
        <f>IFERROR(INDEX('Travel Time Calcs'!$B$7:$JC$109,MATCH($C18,'Travel Time Calcs'!$B$7:$B$109,0),MATCH("StdevTime-30",'Travel Time Calcs'!$B$8:$JC$8,0)),"--")</f>
        <v>--</v>
      </c>
      <c r="AL18" s="560" t="str">
        <f>IFERROR(INDEX('Travel Time Calcs'!$B$7:$JC$109,MATCH($C18,'Travel Time Calcs'!$B$7:$B$109,0),MATCH("StdevTime-40",'Travel Time Calcs'!$B$8:$JC$8,0)),"--")</f>
        <v>--</v>
      </c>
      <c r="AM18" s="561" t="str">
        <f>IFERROR(INDEX('Travel Time Calcs'!$B$7:$JC$109,MATCH($C18,'Travel Time Calcs'!$B$7:$B$109,0),MATCH("StdevTime-60",'Travel Time Calcs'!$B$8:$JC$8,0)),"--")</f>
        <v>--</v>
      </c>
      <c r="AN18"/>
      <c r="AO18" s="126"/>
    </row>
    <row r="19" spans="1:41" s="442" customFormat="1" x14ac:dyDescent="0.35">
      <c r="A19" s="251" t="str">
        <f t="shared" si="0"/>
        <v>H</v>
      </c>
      <c r="B19" s="817">
        <f t="shared" ca="1" si="1"/>
        <v>1</v>
      </c>
      <c r="C19" s="816">
        <f>'Travel Time Calibration'!C22</f>
        <v>0</v>
      </c>
      <c r="D19" s="805"/>
      <c r="E19" s="556" t="str">
        <f>'Travel Time Calibration'!E22</f>
        <v/>
      </c>
      <c r="F19" s="557" t="str">
        <f>IFERROR(INDEX('Travel Time Calcs'!$B$7:$JC$109,MATCH($C19,'Travel Time Calcs'!$B$7:$B$109,0),MATCH("Segment Name",'Travel Time Calcs'!$B$9:$JC$9,0)),"--")</f>
        <v>--</v>
      </c>
      <c r="G19" s="560" t="str">
        <f>IFERROR(INDEX('Travel Time Calcs'!$B$7:$JC$109,MATCH($C19,'Travel Time Calcs'!$B$7:$B$109,0),MATCH("AVG-ALL",'Travel Time Calcs'!$B$8:$JC$8,0)),"--")</f>
        <v>--</v>
      </c>
      <c r="H19" s="560" t="str">
        <f>IFERROR(INDEX('Travel Time Calcs'!$B$7:$JC$109,MATCH($C19,'Travel Time Calcs'!$B$7:$B$109,0),MATCH("AVG-10",'Travel Time Calcs'!$B$8:$JC$8,0)),"--")</f>
        <v>--</v>
      </c>
      <c r="I19" s="560" t="str">
        <f>IFERROR(INDEX('Travel Time Calcs'!$B$7:$JC$109,MATCH($C19,'Travel Time Calcs'!$B$7:$B$109,0),MATCH("AVG-20",'Travel Time Calcs'!$B$8:$JC$8,0)),"--")</f>
        <v>--</v>
      </c>
      <c r="J19" s="560" t="str">
        <f>IFERROR(INDEX('Travel Time Calcs'!$B$7:$JC$109,MATCH($C19,'Travel Time Calcs'!$B$7:$B$109,0),MATCH("AVG-30",'Travel Time Calcs'!$B$8:$JC$8,0)),"--")</f>
        <v>--</v>
      </c>
      <c r="K19" s="560" t="str">
        <f>IFERROR(INDEX('Travel Time Calcs'!$B$7:$JC$109,MATCH($C19,'Travel Time Calcs'!$B$7:$B$109,0),MATCH("AVG-40",'Travel Time Calcs'!$B$8:$JC$8,0)),"--")</f>
        <v>--</v>
      </c>
      <c r="L19" s="561" t="str">
        <f>IFERROR(INDEX('Travel Time Calcs'!$B$7:$JC$109,MATCH($C19,'Travel Time Calcs'!$B$7:$B$109,0),MATCH("AVG-60",'Travel Time Calcs'!$B$8:$JC$8,0)),"--")</f>
        <v>--</v>
      </c>
      <c r="M19"/>
      <c r="N19" s="556" t="str">
        <f t="shared" si="2"/>
        <v/>
      </c>
      <c r="O19" s="557" t="str">
        <f>IFERROR(INDEX('Travel Time Calcs'!$B$7:$JC$109,MATCH($C19,'Travel Time Calcs'!$B$7:$B$109,0),MATCH("Segment Name",'Travel Time Calcs'!$B$9:$JC$9,0)),"--")</f>
        <v>--</v>
      </c>
      <c r="P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Calcs'!$B$7:$B$109,0),MATCH("AVG-ALL",'Travel Time Calcs'!$B$8:$JC$8,0))*3600*24)/5280*3600,"--")</f>
        <v>--</v>
      </c>
      <c r="Q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Calcs'!$B$7:$B$109,0),MATCH("AVG-10",'Travel Time Calcs'!$B$8:$JC$8,0))*3600*24)/5280*3600,"--")</f>
        <v>--</v>
      </c>
      <c r="R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Calcs'!$B$7:$B$109,0),MATCH("AVG-20",'Travel Time Calcs'!$B$8:$JC$8,0))*3600*24)/5280*3600,"--")</f>
        <v>--</v>
      </c>
      <c r="S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Calcs'!$B$7:$B$109,0),MATCH("AVG-30",'Travel Time Calcs'!$B$8:$JC$8,0))*3600*24)/5280*3600,"--")</f>
        <v>--</v>
      </c>
      <c r="T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Calcs'!$B$7:$B$109,0),MATCH("AVG-40",'Travel Time Calcs'!$B$8:$JC$8,0))*3600*24)/5280*3600,"--")</f>
        <v>--</v>
      </c>
      <c r="U19" s="563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Calcs'!$B$7:$B$109,0),MATCH("AVG-60",'Travel Time Calcs'!$B$8:$JC$8,0))*3600*24)/5280*3600,"--")</f>
        <v>--</v>
      </c>
      <c r="V19" s="596"/>
      <c r="W19" s="556" t="str">
        <f t="shared" si="3"/>
        <v/>
      </c>
      <c r="X19" s="557" t="str">
        <f>IFERROR(INDEX('Travel Time Calcs'!$B$7:$JC$109,MATCH($C19,'Travel Time Calcs'!$B$7:$B$109,0),MATCH("Segment Name",'Travel Time Calcs'!$B$9:$JC$9,0)),"--")</f>
        <v>--</v>
      </c>
      <c r="Y19" s="564" t="str">
        <f>IFERROR(INDEX('Travel Time Calcs'!$B$7:$JC$109,MATCH($C19,'Travel Time Calcs'!$B$7:$B$109,0),MATCH("VEH-ALL",'Travel Time Calcs'!$B$8:$JC$8,0)),"--")</f>
        <v>--</v>
      </c>
      <c r="Z19" s="564" t="str">
        <f>IFERROR(INDEX('Travel Time Calcs'!$B$7:$JC$109,MATCH($C19,'Travel Time Calcs'!$B$7:$B$109,0),MATCH("VEH-10",'Travel Time Calcs'!$B$8:$JC$8,0)),"--")</f>
        <v>--</v>
      </c>
      <c r="AA19" s="564" t="str">
        <f>IFERROR(INDEX('Travel Time Calcs'!$B$7:$JC$109,MATCH($C19,'Travel Time Calcs'!$B$7:$B$109,0),MATCH("VEH-31",'Travel Time Calcs'!$B$8:$JC$8,0)),"--")</f>
        <v>--</v>
      </c>
      <c r="AB19" s="564" t="str">
        <f>IFERROR(INDEX('Travel Time Calcs'!$B$7:$JC$109,MATCH($C19,'Travel Time Calcs'!$B$7:$B$109,0),MATCH("VEH-32",'Travel Time Calcs'!$B$8:$JC$8,0)),"--")</f>
        <v>--</v>
      </c>
      <c r="AC19" s="564" t="str">
        <f>IFERROR(INDEX('Travel Time Calcs'!$B$7:$JC$109,MATCH($C19,'Travel Time Calcs'!$B$7:$B$109,0),MATCH("VEH-40",'Travel Time Calcs'!$B$8:$JC$8,0)),"--")</f>
        <v>--</v>
      </c>
      <c r="AD19" s="565" t="str">
        <f>IFERROR(INDEX('Travel Time Calcs'!$B$7:$JC$109,MATCH($C19,'Travel Time Calcs'!$B$7:$B$109,0),MATCH("VEH-60",'Travel Time Calcs'!$B$8:$JC$8,0)),"--")</f>
        <v>--</v>
      </c>
      <c r="AE19"/>
      <c r="AF19" s="556" t="str">
        <f t="shared" si="4"/>
        <v/>
      </c>
      <c r="AG19" s="557" t="str">
        <f>IFERROR(INDEX('Travel Time Calcs'!$B$7:$JC$109,MATCH($C19,'Travel Time Calcs'!$B$7:$B$109,0),MATCH("Segment Name",'Travel Time Calcs'!$B$9:$JC$9,0)),"--")</f>
        <v>--</v>
      </c>
      <c r="AH19" s="560" t="str">
        <f>IFERROR(INDEX('Travel Time Calcs'!$B$7:$JC$109,MATCH($C19,'Travel Time Calcs'!$B$7:$B$109,0),MATCH("StdevTime-ALL",'Travel Time Calcs'!$B$8:$JC$8,0)),"--")</f>
        <v>--</v>
      </c>
      <c r="AI19" s="560" t="str">
        <f>IFERROR(INDEX('Travel Time Calcs'!$B$7:$JC$109,MATCH($C19,'Travel Time Calcs'!$B$7:$B$109,0),MATCH("StdevTime-10",'Travel Time Calcs'!$B$8:$JC$8,0)),"--")</f>
        <v>--</v>
      </c>
      <c r="AJ19" s="560" t="str">
        <f>IFERROR(INDEX('Travel Time Calcs'!$B$7:$JC$109,MATCH($C19,'Travel Time Calcs'!$B$7:$B$109,0),MATCH("StdevTime-31",'Travel Time Calcs'!$B$8:$JC$8,0)),"--")</f>
        <v>--</v>
      </c>
      <c r="AK19" s="560" t="str">
        <f>IFERROR(INDEX('Travel Time Calcs'!$B$7:$JC$109,MATCH($C19,'Travel Time Calcs'!$B$7:$B$109,0),MATCH("StdevTime-30",'Travel Time Calcs'!$B$8:$JC$8,0)),"--")</f>
        <v>--</v>
      </c>
      <c r="AL19" s="560" t="str">
        <f>IFERROR(INDEX('Travel Time Calcs'!$B$7:$JC$109,MATCH($C19,'Travel Time Calcs'!$B$7:$B$109,0),MATCH("StdevTime-40",'Travel Time Calcs'!$B$8:$JC$8,0)),"--")</f>
        <v>--</v>
      </c>
      <c r="AM19" s="561" t="str">
        <f>IFERROR(INDEX('Travel Time Calcs'!$B$7:$JC$109,MATCH($C19,'Travel Time Calcs'!$B$7:$B$109,0),MATCH("StdevTime-60",'Travel Time Calcs'!$B$8:$JC$8,0)),"--")</f>
        <v>--</v>
      </c>
      <c r="AN19"/>
      <c r="AO19" s="126"/>
    </row>
    <row r="20" spans="1:41" s="442" customFormat="1" ht="15" thickBot="1" x14ac:dyDescent="0.4">
      <c r="A20" s="251" t="str">
        <f t="shared" si="0"/>
        <v/>
      </c>
      <c r="B20" s="817">
        <f t="shared" ca="1" si="1"/>
        <v>1</v>
      </c>
      <c r="C20" s="815"/>
      <c r="D20" s="805"/>
      <c r="E20" s="548" t="str">
        <f>'Travel Time Calibration'!E23</f>
        <v xml:space="preserve"> </v>
      </c>
      <c r="F20" s="552" t="str">
        <f>'Travel Time Calibration'!$F23</f>
        <v>INSERT ROUTE NAME - For Example: "Main Street Eastbound"</v>
      </c>
      <c r="G20" s="566">
        <f t="shared" ref="G20:L20" si="5">SUM(G10:G19)</f>
        <v>0</v>
      </c>
      <c r="H20" s="566">
        <f t="shared" si="5"/>
        <v>0</v>
      </c>
      <c r="I20" s="566">
        <f t="shared" si="5"/>
        <v>0</v>
      </c>
      <c r="J20" s="566">
        <f t="shared" si="5"/>
        <v>0</v>
      </c>
      <c r="K20" s="566">
        <f t="shared" si="5"/>
        <v>0</v>
      </c>
      <c r="L20" s="567">
        <f t="shared" si="5"/>
        <v>0</v>
      </c>
      <c r="M20"/>
      <c r="N20" s="548" t="str">
        <f t="shared" ref="N20" si="6">E20</f>
        <v xml:space="preserve"> </v>
      </c>
      <c r="O20" s="552" t="str">
        <f>F20</f>
        <v>INSERT ROUTE NAME - For Example: "Main Street Eastbound"</v>
      </c>
      <c r="P20" s="568" t="str">
        <f t="shared" ref="P20:U20" si="7">IFERROR(AVERAGE(P10:P19),"--")</f>
        <v>--</v>
      </c>
      <c r="Q20" s="568" t="str">
        <f t="shared" si="7"/>
        <v>--</v>
      </c>
      <c r="R20" s="568" t="str">
        <f t="shared" si="7"/>
        <v>--</v>
      </c>
      <c r="S20" s="568" t="str">
        <f t="shared" si="7"/>
        <v>--</v>
      </c>
      <c r="T20" s="568" t="str">
        <f t="shared" si="7"/>
        <v>--</v>
      </c>
      <c r="U20" s="569" t="str">
        <f t="shared" si="7"/>
        <v>--</v>
      </c>
      <c r="V20" s="596"/>
      <c r="W20" s="548" t="str">
        <f t="shared" ref="W20" si="8">N20</f>
        <v xml:space="preserve"> </v>
      </c>
      <c r="X20" s="552" t="str">
        <f>O20</f>
        <v>INSERT ROUTE NAME - For Example: "Main Street Eastbound"</v>
      </c>
      <c r="Y20" s="570">
        <f t="shared" ref="Y20:AD20" si="9">IFERROR(AVERAGE(Y10:Y19),"--")</f>
        <v>0</v>
      </c>
      <c r="Z20" s="570">
        <f t="shared" si="9"/>
        <v>0</v>
      </c>
      <c r="AA20" s="570" t="str">
        <f t="shared" si="9"/>
        <v>--</v>
      </c>
      <c r="AB20" s="570" t="str">
        <f t="shared" si="9"/>
        <v>--</v>
      </c>
      <c r="AC20" s="570">
        <f t="shared" si="9"/>
        <v>0</v>
      </c>
      <c r="AD20" s="571">
        <f t="shared" si="9"/>
        <v>0</v>
      </c>
      <c r="AE20"/>
      <c r="AF20" s="548" t="str">
        <f t="shared" ref="AF20" si="10">W20</f>
        <v xml:space="preserve"> </v>
      </c>
      <c r="AG20" s="552" t="str">
        <f>X20</f>
        <v>INSERT ROUTE NAME - For Example: "Main Street Eastbound"</v>
      </c>
      <c r="AH20" s="566"/>
      <c r="AI20" s="566"/>
      <c r="AJ20" s="566"/>
      <c r="AK20" s="566"/>
      <c r="AL20" s="566"/>
      <c r="AM20" s="567"/>
      <c r="AN20"/>
      <c r="AO20" s="126"/>
    </row>
    <row r="21" spans="1:41" x14ac:dyDescent="0.35">
      <c r="B21" s="818"/>
      <c r="C21" s="821"/>
    </row>
    <row r="22" spans="1:41" x14ac:dyDescent="0.35">
      <c r="B22" s="818"/>
      <c r="C22" s="821"/>
    </row>
    <row r="23" spans="1:41" x14ac:dyDescent="0.35">
      <c r="B23" s="818"/>
      <c r="C23" s="821"/>
    </row>
  </sheetData>
  <mergeCells count="10">
    <mergeCell ref="AG8:AG9"/>
    <mergeCell ref="N8:N9"/>
    <mergeCell ref="O8:O9"/>
    <mergeCell ref="W8:W9"/>
    <mergeCell ref="X8:X9"/>
    <mergeCell ref="B8:B9"/>
    <mergeCell ref="C8:C9"/>
    <mergeCell ref="E8:E9"/>
    <mergeCell ref="F8:F9"/>
    <mergeCell ref="AF8:AF9"/>
  </mergeCells>
  <printOptions horizontalCentered="1"/>
  <pageMargins left="0.7" right="0.7" top="0.75" bottom="0.75" header="0.3" footer="0.3"/>
  <pageSetup scale="44" fitToHeight="0" orientation="portrait" r:id="rId1"/>
  <ignoredErrors>
    <ignoredError sqref="F20:H20 P20:U20 Y20:AD20" formula="1"/>
  </ignoredErrors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76CA-9905-43FD-AB48-06E7B139756B}">
  <sheetPr codeName="Sheet31">
    <tabColor theme="9" tint="0.59999389629810485"/>
  </sheetPr>
  <dimension ref="A1:AR108"/>
  <sheetViews>
    <sheetView zoomScale="55" zoomScaleNormal="55" workbookViewId="0"/>
  </sheetViews>
  <sheetFormatPr defaultColWidth="8.81640625" defaultRowHeight="14.5" outlineLevelCol="1" x14ac:dyDescent="0.35"/>
  <cols>
    <col min="1" max="1" width="8.26953125" style="296" customWidth="1"/>
    <col min="2" max="2" width="8.453125" style="296" customWidth="1"/>
    <col min="3" max="3" width="23.7265625" style="296" customWidth="1"/>
    <col min="4" max="8" width="15.453125" style="296" customWidth="1"/>
    <col min="9" max="9" width="4.54296875" style="296" customWidth="1"/>
    <col min="10" max="10" width="19.7265625" style="296" customWidth="1"/>
    <col min="11" max="11" width="46.54296875" style="296" customWidth="1"/>
    <col min="12" max="12" width="17.1796875" style="296" bestFit="1" customWidth="1"/>
    <col min="13" max="13" width="14.26953125" style="685" customWidth="1"/>
    <col min="14" max="15" width="17.453125" style="296" customWidth="1"/>
    <col min="16" max="17" width="14.7265625" style="296" customWidth="1"/>
    <col min="18" max="18" width="14.7265625" style="14" customWidth="1"/>
    <col min="19" max="19" width="4.54296875" style="296" customWidth="1"/>
    <col min="20" max="24" width="11.453125" style="296" customWidth="1" outlineLevel="1"/>
    <col min="25" max="25" width="4.1796875" style="296" customWidth="1" outlineLevel="1"/>
    <col min="26" max="30" width="11.453125" style="296" customWidth="1" outlineLevel="1"/>
    <col min="31" max="31" width="3.81640625" style="296" customWidth="1" outlineLevel="1"/>
    <col min="32" max="36" width="11.453125" style="296" customWidth="1" outlineLevel="1"/>
    <col min="37" max="37" width="3.81640625" style="296" customWidth="1" outlineLevel="1"/>
    <col min="38" max="42" width="11.81640625" style="296" customWidth="1" outlineLevel="1"/>
    <col min="43" max="43" width="3.81640625" style="296" customWidth="1" outlineLevel="1"/>
    <col min="44" max="44" width="11.81640625" style="296" customWidth="1" outlineLevel="1"/>
    <col min="45" max="16384" width="8.81640625" style="296"/>
  </cols>
  <sheetData>
    <row r="1" spans="1:44" s="15" customFormat="1" ht="15.75" customHeight="1" x14ac:dyDescent="0.35">
      <c r="A1" s="252" t="s">
        <v>226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682"/>
      <c r="N1" s="252" t="str">
        <f>IF(fwy_moe_type="Link Eval","H","")</f>
        <v>H</v>
      </c>
      <c r="O1" s="252" t="str">
        <f>IF(fwy_moe_type="Link Eval","H","")</f>
        <v>H</v>
      </c>
      <c r="P1" s="252" t="str">
        <f>IF(fwy_moe_type="Link Eval","","H")</f>
        <v/>
      </c>
      <c r="Q1" s="252" t="str">
        <f>IF(fwy_moe_type="Link Eval","","H")</f>
        <v/>
      </c>
      <c r="R1" s="252" t="str">
        <f>IF(fwy_moe_type="Link Eval","","H")</f>
        <v/>
      </c>
      <c r="S1" s="252"/>
      <c r="T1" s="252" t="str">
        <f t="shared" ref="T1:AR1" si="0">IF(fwy_moe_type="Link Eval","","H")</f>
        <v/>
      </c>
      <c r="U1" s="252" t="str">
        <f t="shared" si="0"/>
        <v/>
      </c>
      <c r="V1" s="252" t="str">
        <f t="shared" si="0"/>
        <v/>
      </c>
      <c r="W1" s="252" t="str">
        <f t="shared" si="0"/>
        <v/>
      </c>
      <c r="X1" s="252" t="str">
        <f t="shared" si="0"/>
        <v/>
      </c>
      <c r="Y1" s="252" t="str">
        <f t="shared" si="0"/>
        <v/>
      </c>
      <c r="Z1" s="252" t="str">
        <f t="shared" si="0"/>
        <v/>
      </c>
      <c r="AA1" s="252" t="str">
        <f t="shared" si="0"/>
        <v/>
      </c>
      <c r="AB1" s="252" t="str">
        <f t="shared" si="0"/>
        <v/>
      </c>
      <c r="AC1" s="252" t="str">
        <f t="shared" si="0"/>
        <v/>
      </c>
      <c r="AD1" s="252" t="str">
        <f t="shared" si="0"/>
        <v/>
      </c>
      <c r="AE1" s="252" t="str">
        <f t="shared" si="0"/>
        <v/>
      </c>
      <c r="AF1" s="252" t="str">
        <f t="shared" si="0"/>
        <v/>
      </c>
      <c r="AG1" s="252" t="str">
        <f t="shared" si="0"/>
        <v/>
      </c>
      <c r="AH1" s="252" t="str">
        <f t="shared" si="0"/>
        <v/>
      </c>
      <c r="AI1" s="252" t="str">
        <f t="shared" si="0"/>
        <v/>
      </c>
      <c r="AJ1" s="252" t="str">
        <f t="shared" si="0"/>
        <v/>
      </c>
      <c r="AK1" s="551" t="str">
        <f t="shared" si="0"/>
        <v/>
      </c>
      <c r="AL1" s="551" t="str">
        <f t="shared" si="0"/>
        <v/>
      </c>
      <c r="AM1" s="551" t="str">
        <f t="shared" si="0"/>
        <v/>
      </c>
      <c r="AN1" s="551" t="str">
        <f t="shared" si="0"/>
        <v/>
      </c>
      <c r="AO1" s="551" t="str">
        <f t="shared" si="0"/>
        <v/>
      </c>
      <c r="AP1" s="551" t="str">
        <f t="shared" si="0"/>
        <v/>
      </c>
      <c r="AQ1" s="551" t="str">
        <f t="shared" si="0"/>
        <v/>
      </c>
      <c r="AR1" s="551" t="str">
        <f t="shared" si="0"/>
        <v/>
      </c>
    </row>
    <row r="2" spans="1:44" s="15" customFormat="1" ht="27.75" customHeight="1" x14ac:dyDescent="0.35">
      <c r="A2" s="252"/>
      <c r="B2"/>
      <c r="C2" s="375" t="s">
        <v>300</v>
      </c>
      <c r="D2" s="375" t="s">
        <v>161</v>
      </c>
      <c r="E2" s="935" t="s">
        <v>309</v>
      </c>
      <c r="F2" s="936"/>
      <c r="G2" s="935" t="s">
        <v>310</v>
      </c>
      <c r="H2" s="936"/>
      <c r="K2" s="7"/>
      <c r="L2" s="26"/>
      <c r="M2" s="683"/>
      <c r="N2" s="16"/>
      <c r="O2" s="296"/>
      <c r="P2" s="16"/>
      <c r="Q2" s="296"/>
      <c r="R2" s="14"/>
    </row>
    <row r="3" spans="1:44" s="15" customFormat="1" ht="38.25" customHeight="1" x14ac:dyDescent="0.35">
      <c r="A3" s="252"/>
      <c r="B3"/>
      <c r="C3" s="376" t="str">
        <f>'Input - Freeways'!D2</f>
        <v>Link Eval</v>
      </c>
      <c r="D3" s="765" t="str">
        <f>scenario</f>
        <v>Existing AM</v>
      </c>
      <c r="E3" s="933" t="str">
        <f>HOME!D11</f>
        <v>3600-7200</v>
      </c>
      <c r="F3" s="934"/>
      <c r="G3" s="933" t="str">
        <f>HOME!D11</f>
        <v>3600-7200</v>
      </c>
      <c r="H3" s="934"/>
      <c r="J3" s="8"/>
      <c r="K3" s="405"/>
      <c r="L3" s="27"/>
      <c r="M3" s="684"/>
      <c r="N3" s="26"/>
      <c r="O3" s="296"/>
      <c r="P3" s="26"/>
      <c r="Q3" s="296"/>
      <c r="R3" s="14"/>
    </row>
    <row r="4" spans="1:44" s="15" customFormat="1" ht="30" customHeight="1" x14ac:dyDescent="0.35">
      <c r="A4" s="252"/>
      <c r="J4" s="8"/>
      <c r="K4" s="405"/>
      <c r="L4" s="27"/>
      <c r="M4" s="684"/>
      <c r="N4" s="26"/>
      <c r="O4" s="296"/>
      <c r="P4" s="26"/>
      <c r="Q4" s="296"/>
      <c r="R4" s="14"/>
      <c r="T4" s="447" t="s">
        <v>341</v>
      </c>
      <c r="U4" s="447"/>
      <c r="V4" s="447"/>
      <c r="W4" s="447"/>
      <c r="X4" s="447"/>
      <c r="Y4" s="447"/>
      <c r="Z4" s="447"/>
      <c r="AA4" s="447"/>
      <c r="AB4" s="447"/>
      <c r="AC4" s="447"/>
      <c r="AD4" s="447"/>
      <c r="AE4" s="447"/>
      <c r="AF4" s="447"/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666"/>
    </row>
    <row r="5" spans="1:44" s="15" customFormat="1" ht="15" customHeight="1" x14ac:dyDescent="0.35">
      <c r="A5" s="252"/>
      <c r="B5"/>
      <c r="C5" s="140" t="s">
        <v>239</v>
      </c>
      <c r="D5" s="140" t="s">
        <v>314</v>
      </c>
      <c r="E5" s="140"/>
      <c r="F5" s="140"/>
      <c r="G5" s="140"/>
      <c r="H5" s="113"/>
      <c r="I5" s="296"/>
      <c r="J5"/>
      <c r="K5"/>
      <c r="L5"/>
      <c r="M5" s="685"/>
      <c r="N5" s="908" t="s">
        <v>319</v>
      </c>
      <c r="O5" s="910"/>
      <c r="P5" s="140" t="s">
        <v>318</v>
      </c>
      <c r="Q5" s="141"/>
      <c r="R5" s="142"/>
      <c r="T5" s="140" t="s">
        <v>301</v>
      </c>
      <c r="U5" s="141"/>
      <c r="V5" s="141"/>
      <c r="W5" s="141"/>
      <c r="X5" s="141"/>
      <c r="Z5" s="140" t="s">
        <v>302</v>
      </c>
      <c r="AA5" s="141"/>
      <c r="AB5" s="141"/>
      <c r="AC5" s="141"/>
      <c r="AD5" s="141"/>
      <c r="AF5" s="140" t="s">
        <v>303</v>
      </c>
      <c r="AG5" s="141"/>
      <c r="AH5" s="141"/>
      <c r="AI5" s="141"/>
      <c r="AJ5" s="141"/>
      <c r="AL5" s="140" t="s">
        <v>366</v>
      </c>
      <c r="AM5" s="141"/>
      <c r="AN5" s="141"/>
      <c r="AO5" s="141"/>
      <c r="AP5" s="141"/>
      <c r="AR5" s="931" t="s">
        <v>419</v>
      </c>
    </row>
    <row r="6" spans="1:44" s="15" customFormat="1" ht="44.25" customHeight="1" x14ac:dyDescent="0.35">
      <c r="A6" s="252"/>
      <c r="B6" s="152" t="s">
        <v>140</v>
      </c>
      <c r="C6" s="152" t="str">
        <f>scenario&amp;" Link Number(s) / DCM"</f>
        <v>Existing AM Link Number(s) / DCM</v>
      </c>
      <c r="D6" s="152">
        <v>1</v>
      </c>
      <c r="E6" s="152">
        <v>2</v>
      </c>
      <c r="F6" s="152">
        <v>3</v>
      </c>
      <c r="G6" s="152">
        <v>4</v>
      </c>
      <c r="H6" s="152">
        <v>5</v>
      </c>
      <c r="I6" s="296"/>
      <c r="J6" s="152" t="s">
        <v>234</v>
      </c>
      <c r="K6" s="152" t="s">
        <v>235</v>
      </c>
      <c r="L6" s="152" t="s">
        <v>236</v>
      </c>
      <c r="M6" s="681" t="s">
        <v>323</v>
      </c>
      <c r="N6" s="361" t="s">
        <v>101</v>
      </c>
      <c r="O6" s="361" t="s">
        <v>237</v>
      </c>
      <c r="P6" s="361" t="s">
        <v>101</v>
      </c>
      <c r="Q6" s="361" t="s">
        <v>237</v>
      </c>
      <c r="R6" s="361" t="s">
        <v>422</v>
      </c>
      <c r="T6" s="152" t="s">
        <v>304</v>
      </c>
      <c r="U6" s="152" t="s">
        <v>305</v>
      </c>
      <c r="V6" s="152" t="s">
        <v>306</v>
      </c>
      <c r="W6" s="152" t="s">
        <v>307</v>
      </c>
      <c r="X6" s="152" t="s">
        <v>308</v>
      </c>
      <c r="Z6" s="152" t="s">
        <v>304</v>
      </c>
      <c r="AA6" s="152" t="s">
        <v>305</v>
      </c>
      <c r="AB6" s="152" t="s">
        <v>306</v>
      </c>
      <c r="AC6" s="152" t="s">
        <v>307</v>
      </c>
      <c r="AD6" s="152" t="s">
        <v>308</v>
      </c>
      <c r="AF6" s="152" t="s">
        <v>304</v>
      </c>
      <c r="AG6" s="152" t="s">
        <v>305</v>
      </c>
      <c r="AH6" s="152" t="s">
        <v>306</v>
      </c>
      <c r="AI6" s="152" t="s">
        <v>307</v>
      </c>
      <c r="AJ6" s="152" t="s">
        <v>308</v>
      </c>
      <c r="AL6" s="152" t="s">
        <v>304</v>
      </c>
      <c r="AM6" s="152" t="s">
        <v>305</v>
      </c>
      <c r="AN6" s="152" t="s">
        <v>306</v>
      </c>
      <c r="AO6" s="152" t="s">
        <v>307</v>
      </c>
      <c r="AP6" s="152" t="s">
        <v>308</v>
      </c>
      <c r="AR6" s="932"/>
    </row>
    <row r="7" spans="1:44" x14ac:dyDescent="0.35">
      <c r="A7" s="252" t="str">
        <f>IF(J7=0,"H","")</f>
        <v/>
      </c>
      <c r="B7" s="150">
        <f>'Input - Freeways'!$B5</f>
        <v>1</v>
      </c>
      <c r="C7" s="150" t="str">
        <f>INDEX('Input - Freeways'!$B$4:$AG$105,MATCH($B7,'Input - Freeways'!$B$4:$B$105,0),MATCH(C$6,'Input - Freeways'!$B$4:$AG$4,0))</f>
        <v>10439-359</v>
      </c>
      <c r="D7" s="150" t="str">
        <f>TRIM(MID(SUBSTITUTE($C7,"-",REPT(" ",LEN($C7))),(D$6-1)*LEN($C7)+1,LEN($C7)))</f>
        <v>10439</v>
      </c>
      <c r="E7" s="150" t="str">
        <f>TRIM(MID(SUBSTITUTE($C7,"-",REPT(" ",LEN($C7))),(E$6-1)*LEN($C7)+1,LEN($C7)))</f>
        <v>359</v>
      </c>
      <c r="F7" s="150" t="str">
        <f>TRIM(MID(SUBSTITUTE($C7,"-",REPT(" ",LEN($C7))),(F$6-1)*LEN($C7)+1,LEN($C7)))</f>
        <v/>
      </c>
      <c r="G7" s="150" t="str">
        <f>TRIM(MID(SUBSTITUTE($C7,"-",REPT(" ",LEN($C7))),(G$6-1)*LEN($C7)+1,LEN($C7)))</f>
        <v/>
      </c>
      <c r="H7" s="150" t="str">
        <f>TRIM(MID(SUBSTITUTE($C7,"-",REPT(" ",LEN($C7))),(H$6-1)*LEN($C7)+1,LEN($C7)))</f>
        <v/>
      </c>
      <c r="J7" s="377" t="str">
        <f>'Input - Freeways'!$C5</f>
        <v>FACILITY NAME (EX: NB Route 28)</v>
      </c>
      <c r="K7" s="406" t="str">
        <f>'Input - Freeways'!$D5</f>
        <v>Segment Name 1</v>
      </c>
      <c r="L7" s="267" t="str">
        <f>'Input - Freeways'!$E5</f>
        <v>Diverge</v>
      </c>
      <c r="M7" s="679">
        <f>'Input - Freeways'!$F5</f>
        <v>7370</v>
      </c>
      <c r="N7" s="364" t="str" cm="1">
        <f t="array" aca="1" ref="N7" ca="1">_xlfn.SWITCH(fwy_moe_type,"DCM",AVERAGEIFS('VISSIM DCP Outputs'!$D:$D, 'VISSIM DCP Outputs'!$B:$B, $E$3,'VISSIM DCP Outputs'!$C:$C,$C7),"Link Eval","--")</f>
        <v>--</v>
      </c>
      <c r="O7" s="264" t="str" cm="1">
        <f t="array" aca="1" ref="O7" ca="1">_xlfn.SWITCH(fwy_moe_type,"DCM",AVERAGEIFS('VISSIM DCP Outputs'!$G:$G, 'VISSIM DCP Outputs'!$B:$B, $E$3,'VISSIM DCP Outputs'!$C:$C,$C7),"Link Eval","--")</f>
        <v>--</v>
      </c>
      <c r="P7" s="365" t="str">
        <f ca="1">IFERROR((T7*AL7+IFERROR(U7*AM7,0)+IFERROR(V7*AN7,0)+IFERROR(W7*AO7,0)+IFERROR(X7*AP7,0))/SUM(AL7:AP7),"--")</f>
        <v>--</v>
      </c>
      <c r="Q7" s="264" t="str">
        <f ca="1">IFERROR((Z7*AL7+IFERROR(AA7*AM7,0)+IFERROR(AB7*AN7,0)+IFERROR(AC7*AO7,0)+IFERROR(AD7*AP7,0))/SUM(AL7:AP7),"--")</f>
        <v>--</v>
      </c>
      <c r="R7" s="378" t="str">
        <f ca="1">IFERROR((AF7*AL7+IFERROR(AG7*AM7,0)+IFERROR(AH7*AN7,0)+IFERROR(AI7*AO7,0)+IFERROR(AJ7*AP7,0))/SUM(AL7:AP7)/AR7,"--")</f>
        <v>--</v>
      </c>
      <c r="T7" s="667" t="str">
        <f ca="1">IFERROR(AVERAGEIFS('VISSIM Link Segment Outputs'!$M:$M, 'VISSIM DCP Outputs'!$B:$B, $G$3,'VISSIM Link Segment Outputs'!$A:$A, "AVG",'VISSIM Link Segment Outputs'!$D:$D, D7),"")</f>
        <v/>
      </c>
      <c r="U7" s="667" t="str">
        <f ca="1">IFERROR(AVERAGEIFS('VISSIM Link Segment Outputs'!$M:$M, 'VISSIM DCP Outputs'!$B:$B, $G$3,'VISSIM Link Segment Outputs'!$A:$A, "AVG",'VISSIM Link Segment Outputs'!$D:$D, E7),"")</f>
        <v/>
      </c>
      <c r="V7" s="667" t="str">
        <f ca="1">IFERROR(AVERAGEIFS('VISSIM Link Segment Outputs'!$M:$M, 'VISSIM DCP Outputs'!$B:$B, $G$3,'VISSIM Link Segment Outputs'!$A:$A, "AVG",'VISSIM Link Segment Outputs'!$D:$D, F7),"")</f>
        <v/>
      </c>
      <c r="W7" s="667" t="str">
        <f ca="1">IFERROR(AVERAGEIFS('VISSIM Link Segment Outputs'!$M:$M, 'VISSIM DCP Outputs'!$B:$B, $G$3,'VISSIM Link Segment Outputs'!$A:$A, "AVG",'VISSIM Link Segment Outputs'!$D:$D, G7),"")</f>
        <v/>
      </c>
      <c r="X7" s="667" t="str">
        <f ca="1">IFERROR(AVERAGEIFS('VISSIM Link Segment Outputs'!$M:$M, 'VISSIM DCP Outputs'!$B:$B, $G$3,'VISSIM Link Segment Outputs'!$A:$A, "AVG",'VISSIM Link Segment Outputs'!$D:$D, H7),"")</f>
        <v/>
      </c>
      <c r="Y7" s="446"/>
      <c r="Z7" s="445" t="str">
        <f ca="1">IFERROR(AVERAGEIFS('VISSIM Link Segment Outputs'!$I:$I, 'VISSIM DCP Outputs'!$B:$B, $G$3, 'VISSIM Link Segment Outputs'!$A:$A, "AVG",'VISSIM Link Segment Outputs'!$D:$D, D7),"")</f>
        <v/>
      </c>
      <c r="AA7" s="445" t="str">
        <f ca="1">IFERROR(AVERAGEIFS('VISSIM Link Segment Outputs'!$I:$I, 'VISSIM DCP Outputs'!$B:$B, $G$3, 'VISSIM Link Segment Outputs'!$A:$A, "AVG",'VISSIM Link Segment Outputs'!$D:$D, E7),"")</f>
        <v/>
      </c>
      <c r="AB7" s="445" t="str">
        <f ca="1">IFERROR(AVERAGEIFS('VISSIM Link Segment Outputs'!$I:$I, 'VISSIM DCP Outputs'!$B:$B, $G$3, 'VISSIM Link Segment Outputs'!$A:$A, "AVG",'VISSIM Link Segment Outputs'!$D:$D, F7),"")</f>
        <v/>
      </c>
      <c r="AC7" s="445" t="str">
        <f ca="1">IFERROR(AVERAGEIFS('VISSIM Link Segment Outputs'!$I:$I, 'VISSIM DCP Outputs'!$B:$B, $G$3, 'VISSIM Link Segment Outputs'!$A:$A, "AVG",'VISSIM Link Segment Outputs'!$D:$D, G7),"")</f>
        <v/>
      </c>
      <c r="AD7" s="445" t="str">
        <f ca="1">IFERROR(AVERAGEIFS('VISSIM Link Segment Outputs'!$I:$I, 'VISSIM DCP Outputs'!$B:$B, $G$3, 'VISSIM Link Segment Outputs'!$A:$A, "AVG",'VISSIM Link Segment Outputs'!$D:$D, H7),"")</f>
        <v/>
      </c>
      <c r="AE7" s="446"/>
      <c r="AF7" s="445" t="str">
        <f ca="1">IFERROR(AVERAGEIFS('VISSIM Link Segment Outputs'!$E:$E, 'VISSIM DCP Outputs'!$B:$B, $G$3, 'VISSIM Link Segment Outputs'!$A:$A, "AVG",'VISSIM Link Segment Outputs'!$D:$D, D7),"")</f>
        <v/>
      </c>
      <c r="AG7" s="445" t="str">
        <f ca="1">IFERROR(AVERAGEIFS('VISSIM Link Segment Outputs'!$E:$E, 'VISSIM DCP Outputs'!$B:$B, $G$3, 'VISSIM Link Segment Outputs'!$A:$A, "AVG",'VISSIM Link Segment Outputs'!$D:$D, E7),"")</f>
        <v/>
      </c>
      <c r="AH7" s="445" t="str">
        <f ca="1">IFERROR(AVERAGEIFS('VISSIM Link Segment Outputs'!$E:$E, 'VISSIM DCP Outputs'!$B:$B, $G$3, 'VISSIM Link Segment Outputs'!$A:$A, "AVG",'VISSIM Link Segment Outputs'!$D:$D, F7),"")</f>
        <v/>
      </c>
      <c r="AI7" s="445" t="str">
        <f ca="1">IFERROR(AVERAGEIFS('VISSIM Link Segment Outputs'!$E:$E, 'VISSIM DCP Outputs'!$B:$B, $G$3, 'VISSIM Link Segment Outputs'!$A:$A, "AVG",'VISSIM Link Segment Outputs'!$D:$D, G7),"")</f>
        <v/>
      </c>
      <c r="AJ7" s="445" t="str">
        <f ca="1">IFERROR(AVERAGEIFS('VISSIM Link Segment Outputs'!$E:$E, 'VISSIM DCP Outputs'!$B:$B, $G$3, 'VISSIM Link Segment Outputs'!$A:$A, "AVG",'VISSIM Link Segment Outputs'!$D:$D, H7),"")</f>
        <v/>
      </c>
      <c r="AL7" s="667">
        <f ca="1">IFERROR(SUMIFS('VISSIM Link Segment Outputs'!$Q:$Q, 'VISSIM DCP Outputs'!$B:$B, $G$3, 'VISSIM Link Segment Outputs'!$A:$A, "AVG",'VISSIM Link Segment Outputs'!$D:$D, D7),"")</f>
        <v>0</v>
      </c>
      <c r="AM7" s="667">
        <f ca="1">IFERROR(SUMIFS('VISSIM Link Segment Outputs'!$Q:$Q, 'VISSIM DCP Outputs'!$B:$B, $G$3, 'VISSIM Link Segment Outputs'!$A:$A, "AVG",'VISSIM Link Segment Outputs'!$D:$D, E7),"")</f>
        <v>0</v>
      </c>
      <c r="AN7" s="667">
        <f ca="1">IFERROR(SUMIFS('VISSIM Link Segment Outputs'!$Q:$Q, 'VISSIM DCP Outputs'!$B:$B, $G$3, 'VISSIM Link Segment Outputs'!$A:$A, "AVG",'VISSIM Link Segment Outputs'!$D:$D, F7),"")</f>
        <v>0</v>
      </c>
      <c r="AO7" s="667">
        <f ca="1">IFERROR(SUMIFS('VISSIM Link Segment Outputs'!$Q:$Q, 'VISSIM DCP Outputs'!$B:$B, $G$3, 'VISSIM Link Segment Outputs'!$A:$A, "AVG",'VISSIM Link Segment Outputs'!$D:$D, G7),"")</f>
        <v>0</v>
      </c>
      <c r="AP7" s="667">
        <f ca="1">IFERROR(SUMIFS('VISSIM Link Segment Outputs'!$Q:$Q, 'VISSIM DCP Outputs'!$B:$B, $G$3, 'VISSIM Link Segment Outputs'!$A:$A, "AVG",'VISSIM Link Segment Outputs'!$D:$D, H7),"")</f>
        <v>0</v>
      </c>
      <c r="AR7" s="665" t="str">
        <f ca="1">IFERROR(AVERAGEIFS('VISSIM Link Segment Outputs'!$R:$R, 'VISSIM Link Segment Outputs'!$A:$A, "AVG",'VISSIM Link Segment Outputs'!$D:$D, D7),"")</f>
        <v/>
      </c>
    </row>
    <row r="8" spans="1:44" x14ac:dyDescent="0.35">
      <c r="A8" s="551" t="str">
        <f t="shared" ref="A8:A71" si="1">IF(J8=0,"H","")</f>
        <v/>
      </c>
      <c r="B8" s="150">
        <f>'Input - Freeways'!$B6</f>
        <v>2</v>
      </c>
      <c r="C8" s="150" t="str">
        <f>INDEX('Input - Freeways'!$B$4:$AG$105,MATCH($B8,'Input - Freeways'!$B$4:$B$105,0),MATCH(C$6,'Input - Freeways'!$B$4:$AG$4,0))</f>
        <v>10298-253</v>
      </c>
      <c r="D8" s="150" t="str">
        <f t="shared" ref="D8:H57" si="2">TRIM(MID(SUBSTITUTE($C8,"-",REPT(" ",LEN($C8))),(D$6-1)*LEN($C8)+1,LEN($C8)))</f>
        <v>10298</v>
      </c>
      <c r="E8" s="150" t="str">
        <f t="shared" si="2"/>
        <v>253</v>
      </c>
      <c r="F8" s="150" t="str">
        <f t="shared" si="2"/>
        <v/>
      </c>
      <c r="G8" s="150" t="str">
        <f t="shared" si="2"/>
        <v/>
      </c>
      <c r="H8" s="150" t="str">
        <f t="shared" si="2"/>
        <v/>
      </c>
      <c r="J8" s="377" t="str">
        <f>'Input - Freeways'!$C6</f>
        <v>FACILITY NAME (EX: NB Route 28)</v>
      </c>
      <c r="K8" s="406" t="str">
        <f>'Input - Freeways'!$D6</f>
        <v>Segment Name 2</v>
      </c>
      <c r="L8" s="267" t="str">
        <f>'Input - Freeways'!$E6</f>
        <v>Off-Ramp</v>
      </c>
      <c r="M8" s="679">
        <f>'Input - Freeways'!$F6</f>
        <v>320</v>
      </c>
      <c r="N8" s="391" t="str" cm="1">
        <f t="array" aca="1" ref="N8" ca="1">_xlfn.SWITCH(fwy_moe_type,"DCM",AVERAGEIFS('VISSIM DCP Outputs'!$D:$D, 'VISSIM DCP Outputs'!$B:$B, $E$3,'VISSIM DCP Outputs'!$C:$C,$C8),"Link Eval","--")</f>
        <v>--</v>
      </c>
      <c r="O8" s="264" t="str" cm="1">
        <f t="array" aca="1" ref="O8" ca="1">_xlfn.SWITCH(fwy_moe_type,"DCM",AVERAGEIFS('VISSIM DCP Outputs'!$G:$G, 'VISSIM DCP Outputs'!$B:$B, $E$3,'VISSIM DCP Outputs'!$C:$C,$C8),"Link Eval","--")</f>
        <v>--</v>
      </c>
      <c r="P8" s="695" t="str">
        <f t="shared" ref="P8:P71" ca="1" si="3">IFERROR((T8*AL8+IFERROR(U8*AM8,0)+IFERROR(V8*AN8,0)+IFERROR(W8*AO8,0)+IFERROR(X8*AP8,0))/SUM(AL8:AP8),"--")</f>
        <v>--</v>
      </c>
      <c r="Q8" s="264" t="str">
        <f t="shared" ref="Q8:Q71" ca="1" si="4">IFERROR((Z8*AL8+IFERROR(AA8*AM8,0)+IFERROR(AB8*AN8,0)+IFERROR(AC8*AO8,0)+IFERROR(AD8*AP8,0))/SUM(AL8:AP8),"--")</f>
        <v>--</v>
      </c>
      <c r="R8" s="378" t="str">
        <f t="shared" ref="R8:R71" ca="1" si="5">IFERROR((AF8*AL8+IFERROR(AG8*AM8,0)+IFERROR(AH8*AN8,0)+IFERROR(AI8*AO8,0)+IFERROR(AJ8*AP8,0))/SUM(AL8:AP8)/AR8,"--")</f>
        <v>--</v>
      </c>
      <c r="T8" s="667" t="str">
        <f ca="1">IFERROR(AVERAGEIFS('VISSIM Link Segment Outputs'!$M:$M, 'VISSIM DCP Outputs'!$B:$B, $G$3,'VISSIM Link Segment Outputs'!$A:$A, "AVG",'VISSIM Link Segment Outputs'!$D:$D, D8),"")</f>
        <v/>
      </c>
      <c r="U8" s="667" t="str">
        <f ca="1">IFERROR(AVERAGEIFS('VISSIM Link Segment Outputs'!$M:$M, 'VISSIM DCP Outputs'!$B:$B, $G$3,'VISSIM Link Segment Outputs'!$A:$A, "AVG",'VISSIM Link Segment Outputs'!$D:$D, E8),"")</f>
        <v/>
      </c>
      <c r="V8" s="667" t="str">
        <f ca="1">IFERROR(AVERAGEIFS('VISSIM Link Segment Outputs'!$M:$M, 'VISSIM DCP Outputs'!$B:$B, $G$3,'VISSIM Link Segment Outputs'!$A:$A, "AVG",'VISSIM Link Segment Outputs'!$D:$D, F8),"")</f>
        <v/>
      </c>
      <c r="W8" s="667" t="str">
        <f ca="1">IFERROR(AVERAGEIFS('VISSIM Link Segment Outputs'!$M:$M, 'VISSIM DCP Outputs'!$B:$B, $G$3,'VISSIM Link Segment Outputs'!$A:$A, "AVG",'VISSIM Link Segment Outputs'!$D:$D, G8),"")</f>
        <v/>
      </c>
      <c r="X8" s="667" t="str">
        <f ca="1">IFERROR(AVERAGEIFS('VISSIM Link Segment Outputs'!$M:$M, 'VISSIM DCP Outputs'!$B:$B, $G$3,'VISSIM Link Segment Outputs'!$A:$A, "AVG",'VISSIM Link Segment Outputs'!$D:$D, H8),"")</f>
        <v/>
      </c>
      <c r="Y8" s="446"/>
      <c r="Z8" s="445" t="str">
        <f ca="1">IFERROR(AVERAGEIFS('VISSIM Link Segment Outputs'!$I:$I, 'VISSIM DCP Outputs'!$B:$B, $G$3, 'VISSIM Link Segment Outputs'!$A:$A, "AVG",'VISSIM Link Segment Outputs'!$D:$D, D8),"")</f>
        <v/>
      </c>
      <c r="AA8" s="445" t="str">
        <f ca="1">IFERROR(AVERAGEIFS('VISSIM Link Segment Outputs'!$I:$I, 'VISSIM DCP Outputs'!$B:$B, $G$3, 'VISSIM Link Segment Outputs'!$A:$A, "AVG",'VISSIM Link Segment Outputs'!$D:$D, E8),"")</f>
        <v/>
      </c>
      <c r="AB8" s="445" t="str">
        <f ca="1">IFERROR(AVERAGEIFS('VISSIM Link Segment Outputs'!$I:$I, 'VISSIM DCP Outputs'!$B:$B, $G$3, 'VISSIM Link Segment Outputs'!$A:$A, "AVG",'VISSIM Link Segment Outputs'!$D:$D, F8),"")</f>
        <v/>
      </c>
      <c r="AC8" s="445" t="str">
        <f ca="1">IFERROR(AVERAGEIFS('VISSIM Link Segment Outputs'!$I:$I, 'VISSIM DCP Outputs'!$B:$B, $G$3, 'VISSIM Link Segment Outputs'!$A:$A, "AVG",'VISSIM Link Segment Outputs'!$D:$D, G8),"")</f>
        <v/>
      </c>
      <c r="AD8" s="445" t="str">
        <f ca="1">IFERROR(AVERAGEIFS('VISSIM Link Segment Outputs'!$I:$I, 'VISSIM DCP Outputs'!$B:$B, $G$3, 'VISSIM Link Segment Outputs'!$A:$A, "AVG",'VISSIM Link Segment Outputs'!$D:$D, H8),"")</f>
        <v/>
      </c>
      <c r="AE8" s="446"/>
      <c r="AF8" s="445" t="str">
        <f ca="1">IFERROR(AVERAGEIFS('VISSIM Link Segment Outputs'!$E:$E, 'VISSIM DCP Outputs'!$B:$B, $G$3, 'VISSIM Link Segment Outputs'!$A:$A, "AVG",'VISSIM Link Segment Outputs'!$D:$D, D8),"")</f>
        <v/>
      </c>
      <c r="AG8" s="445" t="str">
        <f ca="1">IFERROR(AVERAGEIFS('VISSIM Link Segment Outputs'!$E:$E, 'VISSIM DCP Outputs'!$B:$B, $G$3, 'VISSIM Link Segment Outputs'!$A:$A, "AVG",'VISSIM Link Segment Outputs'!$D:$D, E8),"")</f>
        <v/>
      </c>
      <c r="AH8" s="445" t="str">
        <f ca="1">IFERROR(AVERAGEIFS('VISSIM Link Segment Outputs'!$E:$E, 'VISSIM DCP Outputs'!$B:$B, $G$3, 'VISSIM Link Segment Outputs'!$A:$A, "AVG",'VISSIM Link Segment Outputs'!$D:$D, F8),"")</f>
        <v/>
      </c>
      <c r="AI8" s="445" t="str">
        <f ca="1">IFERROR(AVERAGEIFS('VISSIM Link Segment Outputs'!$E:$E, 'VISSIM DCP Outputs'!$B:$B, $G$3, 'VISSIM Link Segment Outputs'!$A:$A, "AVG",'VISSIM Link Segment Outputs'!$D:$D, G8),"")</f>
        <v/>
      </c>
      <c r="AJ8" s="445" t="str">
        <f ca="1">IFERROR(AVERAGEIFS('VISSIM Link Segment Outputs'!$E:$E, 'VISSIM DCP Outputs'!$B:$B, $G$3, 'VISSIM Link Segment Outputs'!$A:$A, "AVG",'VISSIM Link Segment Outputs'!$D:$D, H8),"")</f>
        <v/>
      </c>
      <c r="AL8" s="667">
        <f ca="1">IFERROR(SUMIFS('VISSIM Link Segment Outputs'!$Q:$Q, 'VISSIM DCP Outputs'!$B:$B, $G$3, 'VISSIM Link Segment Outputs'!$A:$A, "AVG",'VISSIM Link Segment Outputs'!$D:$D, D8),"")</f>
        <v>0</v>
      </c>
      <c r="AM8" s="667">
        <f ca="1">IFERROR(SUMIFS('VISSIM Link Segment Outputs'!$Q:$Q, 'VISSIM DCP Outputs'!$B:$B, $G$3, 'VISSIM Link Segment Outputs'!$A:$A, "AVG",'VISSIM Link Segment Outputs'!$D:$D, E8),"")</f>
        <v>0</v>
      </c>
      <c r="AN8" s="667">
        <f ca="1">IFERROR(SUMIFS('VISSIM Link Segment Outputs'!$Q:$Q, 'VISSIM DCP Outputs'!$B:$B, $G$3, 'VISSIM Link Segment Outputs'!$A:$A, "AVG",'VISSIM Link Segment Outputs'!$D:$D, F8),"")</f>
        <v>0</v>
      </c>
      <c r="AO8" s="667">
        <f ca="1">IFERROR(SUMIFS('VISSIM Link Segment Outputs'!$Q:$Q, 'VISSIM DCP Outputs'!$B:$B, $G$3, 'VISSIM Link Segment Outputs'!$A:$A, "AVG",'VISSIM Link Segment Outputs'!$D:$D, G8),"")</f>
        <v>0</v>
      </c>
      <c r="AP8" s="667">
        <f ca="1">IFERROR(SUMIFS('VISSIM Link Segment Outputs'!$Q:$Q, 'VISSIM DCP Outputs'!$B:$B, $G$3, 'VISSIM Link Segment Outputs'!$A:$A, "AVG",'VISSIM Link Segment Outputs'!$D:$D, H8),"")</f>
        <v>0</v>
      </c>
      <c r="AR8" s="665" t="str">
        <f ca="1">IFERROR(AVERAGEIFS('VISSIM Link Segment Outputs'!$R:$R, 'VISSIM Link Segment Outputs'!$A:$A, "AVG",'VISSIM Link Segment Outputs'!$D:$D, D8),"")</f>
        <v/>
      </c>
    </row>
    <row r="9" spans="1:44" x14ac:dyDescent="0.35">
      <c r="A9" s="551" t="str">
        <f t="shared" si="1"/>
        <v/>
      </c>
      <c r="B9" s="150">
        <f>'Input - Freeways'!$B7</f>
        <v>3</v>
      </c>
      <c r="C9" s="150" t="str">
        <f>INDEX('Input - Freeways'!$B$4:$AG$105,MATCH($B9,'Input - Freeways'!$B$4:$B$105,0),MATCH(C$6,'Input - Freeways'!$B$4:$AG$4,0))</f>
        <v>10375-227</v>
      </c>
      <c r="D9" s="150" t="str">
        <f t="shared" si="2"/>
        <v>10375</v>
      </c>
      <c r="E9" s="150" t="str">
        <f t="shared" si="2"/>
        <v>227</v>
      </c>
      <c r="F9" s="150" t="str">
        <f t="shared" si="2"/>
        <v/>
      </c>
      <c r="G9" s="150" t="str">
        <f t="shared" si="2"/>
        <v/>
      </c>
      <c r="H9" s="150" t="str">
        <f t="shared" si="2"/>
        <v/>
      </c>
      <c r="J9" s="377" t="str">
        <f>'Input - Freeways'!$C7</f>
        <v>FACILITY NAME (EX: NB Route 28)</v>
      </c>
      <c r="K9" s="406" t="str">
        <f>'Input - Freeways'!$D7</f>
        <v>Segment Name 3</v>
      </c>
      <c r="L9" s="267" t="str">
        <f>'Input - Freeways'!$E7</f>
        <v>On-Ramp</v>
      </c>
      <c r="M9" s="679">
        <f>'Input - Freeways'!$F7</f>
        <v>175</v>
      </c>
      <c r="N9" s="391" t="str" cm="1">
        <f t="array" aca="1" ref="N9" ca="1">_xlfn.SWITCH(fwy_moe_type,"DCM",AVERAGEIFS('VISSIM DCP Outputs'!$D:$D, 'VISSIM DCP Outputs'!$B:$B, $E$3,'VISSIM DCP Outputs'!$C:$C,$C9),"Link Eval","--")</f>
        <v>--</v>
      </c>
      <c r="O9" s="264" t="str" cm="1">
        <f t="array" aca="1" ref="O9" ca="1">_xlfn.SWITCH(fwy_moe_type,"DCM",AVERAGEIFS('VISSIM DCP Outputs'!$G:$G, 'VISSIM DCP Outputs'!$B:$B, $E$3,'VISSIM DCP Outputs'!$C:$C,$C9),"Link Eval","--")</f>
        <v>--</v>
      </c>
      <c r="P9" s="695" t="str">
        <f t="shared" ca="1" si="3"/>
        <v>--</v>
      </c>
      <c r="Q9" s="264" t="str">
        <f t="shared" ca="1" si="4"/>
        <v>--</v>
      </c>
      <c r="R9" s="378" t="str">
        <f t="shared" ca="1" si="5"/>
        <v>--</v>
      </c>
      <c r="T9" s="667" t="str">
        <f ca="1">IFERROR(AVERAGEIFS('VISSIM Link Segment Outputs'!$M:$M, 'VISSIM DCP Outputs'!$B:$B, $G$3,'VISSIM Link Segment Outputs'!$A:$A, "AVG",'VISSIM Link Segment Outputs'!$D:$D, D9),"")</f>
        <v/>
      </c>
      <c r="U9" s="667" t="str">
        <f ca="1">IFERROR(AVERAGEIFS('VISSIM Link Segment Outputs'!$M:$M, 'VISSIM DCP Outputs'!$B:$B, $G$3,'VISSIM Link Segment Outputs'!$A:$A, "AVG",'VISSIM Link Segment Outputs'!$D:$D, E9),"")</f>
        <v/>
      </c>
      <c r="V9" s="667" t="str">
        <f ca="1">IFERROR(AVERAGEIFS('VISSIM Link Segment Outputs'!$M:$M, 'VISSIM DCP Outputs'!$B:$B, $G$3,'VISSIM Link Segment Outputs'!$A:$A, "AVG",'VISSIM Link Segment Outputs'!$D:$D, F9),"")</f>
        <v/>
      </c>
      <c r="W9" s="667" t="str">
        <f ca="1">IFERROR(AVERAGEIFS('VISSIM Link Segment Outputs'!$M:$M, 'VISSIM DCP Outputs'!$B:$B, $G$3,'VISSIM Link Segment Outputs'!$A:$A, "AVG",'VISSIM Link Segment Outputs'!$D:$D, G9),"")</f>
        <v/>
      </c>
      <c r="X9" s="667" t="str">
        <f ca="1">IFERROR(AVERAGEIFS('VISSIM Link Segment Outputs'!$M:$M, 'VISSIM DCP Outputs'!$B:$B, $G$3,'VISSIM Link Segment Outputs'!$A:$A, "AVG",'VISSIM Link Segment Outputs'!$D:$D, H9),"")</f>
        <v/>
      </c>
      <c r="Y9" s="446"/>
      <c r="Z9" s="445" t="str">
        <f ca="1">IFERROR(AVERAGEIFS('VISSIM Link Segment Outputs'!$I:$I, 'VISSIM DCP Outputs'!$B:$B, $G$3, 'VISSIM Link Segment Outputs'!$A:$A, "AVG",'VISSIM Link Segment Outputs'!$D:$D, D9),"")</f>
        <v/>
      </c>
      <c r="AA9" s="445" t="str">
        <f ca="1">IFERROR(AVERAGEIFS('VISSIM Link Segment Outputs'!$I:$I, 'VISSIM DCP Outputs'!$B:$B, $G$3, 'VISSIM Link Segment Outputs'!$A:$A, "AVG",'VISSIM Link Segment Outputs'!$D:$D, E9),"")</f>
        <v/>
      </c>
      <c r="AB9" s="445" t="str">
        <f ca="1">IFERROR(AVERAGEIFS('VISSIM Link Segment Outputs'!$I:$I, 'VISSIM DCP Outputs'!$B:$B, $G$3, 'VISSIM Link Segment Outputs'!$A:$A, "AVG",'VISSIM Link Segment Outputs'!$D:$D, F9),"")</f>
        <v/>
      </c>
      <c r="AC9" s="445" t="str">
        <f ca="1">IFERROR(AVERAGEIFS('VISSIM Link Segment Outputs'!$I:$I, 'VISSIM DCP Outputs'!$B:$B, $G$3, 'VISSIM Link Segment Outputs'!$A:$A, "AVG",'VISSIM Link Segment Outputs'!$D:$D, G9),"")</f>
        <v/>
      </c>
      <c r="AD9" s="445" t="str">
        <f ca="1">IFERROR(AVERAGEIFS('VISSIM Link Segment Outputs'!$I:$I, 'VISSIM DCP Outputs'!$B:$B, $G$3, 'VISSIM Link Segment Outputs'!$A:$A, "AVG",'VISSIM Link Segment Outputs'!$D:$D, H9),"")</f>
        <v/>
      </c>
      <c r="AE9" s="446"/>
      <c r="AF9" s="445" t="str">
        <f ca="1">IFERROR(AVERAGEIFS('VISSIM Link Segment Outputs'!$E:$E, 'VISSIM DCP Outputs'!$B:$B, $G$3, 'VISSIM Link Segment Outputs'!$A:$A, "AVG",'VISSIM Link Segment Outputs'!$D:$D, D9),"")</f>
        <v/>
      </c>
      <c r="AG9" s="445" t="str">
        <f ca="1">IFERROR(AVERAGEIFS('VISSIM Link Segment Outputs'!$E:$E, 'VISSIM DCP Outputs'!$B:$B, $G$3, 'VISSIM Link Segment Outputs'!$A:$A, "AVG",'VISSIM Link Segment Outputs'!$D:$D, E9),"")</f>
        <v/>
      </c>
      <c r="AH9" s="445" t="str">
        <f ca="1">IFERROR(AVERAGEIFS('VISSIM Link Segment Outputs'!$E:$E, 'VISSIM DCP Outputs'!$B:$B, $G$3, 'VISSIM Link Segment Outputs'!$A:$A, "AVG",'VISSIM Link Segment Outputs'!$D:$D, F9),"")</f>
        <v/>
      </c>
      <c r="AI9" s="445" t="str">
        <f ca="1">IFERROR(AVERAGEIFS('VISSIM Link Segment Outputs'!$E:$E, 'VISSIM DCP Outputs'!$B:$B, $G$3, 'VISSIM Link Segment Outputs'!$A:$A, "AVG",'VISSIM Link Segment Outputs'!$D:$D, G9),"")</f>
        <v/>
      </c>
      <c r="AJ9" s="445" t="str">
        <f ca="1">IFERROR(AVERAGEIFS('VISSIM Link Segment Outputs'!$E:$E, 'VISSIM DCP Outputs'!$B:$B, $G$3, 'VISSIM Link Segment Outputs'!$A:$A, "AVG",'VISSIM Link Segment Outputs'!$D:$D, H9),"")</f>
        <v/>
      </c>
      <c r="AL9" s="667">
        <f ca="1">IFERROR(SUMIFS('VISSIM Link Segment Outputs'!$Q:$Q, 'VISSIM DCP Outputs'!$B:$B, $G$3, 'VISSIM Link Segment Outputs'!$A:$A, "AVG",'VISSIM Link Segment Outputs'!$D:$D, D9),"")</f>
        <v>0</v>
      </c>
      <c r="AM9" s="667">
        <f ca="1">IFERROR(SUMIFS('VISSIM Link Segment Outputs'!$Q:$Q, 'VISSIM DCP Outputs'!$B:$B, $G$3, 'VISSIM Link Segment Outputs'!$A:$A, "AVG",'VISSIM Link Segment Outputs'!$D:$D, E9),"")</f>
        <v>0</v>
      </c>
      <c r="AN9" s="667">
        <f ca="1">IFERROR(SUMIFS('VISSIM Link Segment Outputs'!$Q:$Q, 'VISSIM DCP Outputs'!$B:$B, $G$3, 'VISSIM Link Segment Outputs'!$A:$A, "AVG",'VISSIM Link Segment Outputs'!$D:$D, F9),"")</f>
        <v>0</v>
      </c>
      <c r="AO9" s="667">
        <f ca="1">IFERROR(SUMIFS('VISSIM Link Segment Outputs'!$Q:$Q, 'VISSIM DCP Outputs'!$B:$B, $G$3, 'VISSIM Link Segment Outputs'!$A:$A, "AVG",'VISSIM Link Segment Outputs'!$D:$D, G9),"")</f>
        <v>0</v>
      </c>
      <c r="AP9" s="667">
        <f ca="1">IFERROR(SUMIFS('VISSIM Link Segment Outputs'!$Q:$Q, 'VISSIM DCP Outputs'!$B:$B, $G$3, 'VISSIM Link Segment Outputs'!$A:$A, "AVG",'VISSIM Link Segment Outputs'!$D:$D, H9),"")</f>
        <v>0</v>
      </c>
      <c r="AR9" s="665" t="str">
        <f ca="1">IFERROR(AVERAGEIFS('VISSIM Link Segment Outputs'!$R:$R, 'VISSIM Link Segment Outputs'!$A:$A, "AVG",'VISSIM Link Segment Outputs'!$D:$D, D9),"")</f>
        <v/>
      </c>
    </row>
    <row r="10" spans="1:44" x14ac:dyDescent="0.35">
      <c r="A10" s="551" t="str">
        <f t="shared" si="1"/>
        <v>H</v>
      </c>
      <c r="B10" s="150">
        <f>'Input - Freeways'!$B8</f>
        <v>4</v>
      </c>
      <c r="C10" s="150">
        <f>INDEX('Input - Freeways'!$B$4:$AG$105,MATCH($B10,'Input - Freeways'!$B$4:$B$105,0),MATCH(C$6,'Input - Freeways'!$B$4:$AG$4,0))</f>
        <v>0</v>
      </c>
      <c r="D10" s="150" t="str">
        <f t="shared" si="2"/>
        <v>0</v>
      </c>
      <c r="E10" s="150" t="str">
        <f t="shared" si="2"/>
        <v/>
      </c>
      <c r="F10" s="150" t="str">
        <f t="shared" si="2"/>
        <v/>
      </c>
      <c r="G10" s="150" t="str">
        <f t="shared" si="2"/>
        <v/>
      </c>
      <c r="H10" s="150" t="str">
        <f t="shared" si="2"/>
        <v/>
      </c>
      <c r="J10" s="377">
        <f>'Input - Freeways'!$C8</f>
        <v>0</v>
      </c>
      <c r="K10" s="406">
        <f>'Input - Freeways'!$D8</f>
        <v>0</v>
      </c>
      <c r="L10" s="267">
        <f>'Input - Freeways'!$E8</f>
        <v>0</v>
      </c>
      <c r="M10" s="679">
        <f>'Input - Freeways'!$F8</f>
        <v>0</v>
      </c>
      <c r="N10" s="391" t="str" cm="1">
        <f t="array" aca="1" ref="N10" ca="1">_xlfn.SWITCH(fwy_moe_type,"DCM",AVERAGEIFS('VISSIM DCP Outputs'!$D:$D, 'VISSIM DCP Outputs'!$B:$B, $E$3,'VISSIM DCP Outputs'!$C:$C,$C10),"Link Eval","--")</f>
        <v>--</v>
      </c>
      <c r="O10" s="264" t="str" cm="1">
        <f t="array" aca="1" ref="O10" ca="1">_xlfn.SWITCH(fwy_moe_type,"DCM",AVERAGEIFS('VISSIM DCP Outputs'!$G:$G, 'VISSIM DCP Outputs'!$B:$B, $E$3,'VISSIM DCP Outputs'!$C:$C,$C10),"Link Eval","--")</f>
        <v>--</v>
      </c>
      <c r="P10" s="695" t="str">
        <f t="shared" ca="1" si="3"/>
        <v>--</v>
      </c>
      <c r="Q10" s="264" t="str">
        <f t="shared" ca="1" si="4"/>
        <v>--</v>
      </c>
      <c r="R10" s="378" t="str">
        <f t="shared" ca="1" si="5"/>
        <v>--</v>
      </c>
      <c r="T10" s="667" t="str">
        <f ca="1">IFERROR(AVERAGEIFS('VISSIM Link Segment Outputs'!$M:$M, 'VISSIM DCP Outputs'!$B:$B, $G$3,'VISSIM Link Segment Outputs'!$A:$A, "AVG",'VISSIM Link Segment Outputs'!$D:$D, D10),"")</f>
        <v/>
      </c>
      <c r="U10" s="667" t="str">
        <f ca="1">IFERROR(AVERAGEIFS('VISSIM Link Segment Outputs'!$M:$M, 'VISSIM DCP Outputs'!$B:$B, $G$3,'VISSIM Link Segment Outputs'!$A:$A, "AVG",'VISSIM Link Segment Outputs'!$D:$D, E10),"")</f>
        <v/>
      </c>
      <c r="V10" s="667" t="str">
        <f ca="1">IFERROR(AVERAGEIFS('VISSIM Link Segment Outputs'!$M:$M, 'VISSIM DCP Outputs'!$B:$B, $G$3,'VISSIM Link Segment Outputs'!$A:$A, "AVG",'VISSIM Link Segment Outputs'!$D:$D, F10),"")</f>
        <v/>
      </c>
      <c r="W10" s="667" t="str">
        <f ca="1">IFERROR(AVERAGEIFS('VISSIM Link Segment Outputs'!$M:$M, 'VISSIM DCP Outputs'!$B:$B, $G$3,'VISSIM Link Segment Outputs'!$A:$A, "AVG",'VISSIM Link Segment Outputs'!$D:$D, G10),"")</f>
        <v/>
      </c>
      <c r="X10" s="667" t="str">
        <f ca="1">IFERROR(AVERAGEIFS('VISSIM Link Segment Outputs'!$M:$M, 'VISSIM DCP Outputs'!$B:$B, $G$3,'VISSIM Link Segment Outputs'!$A:$A, "AVG",'VISSIM Link Segment Outputs'!$D:$D, H10),"")</f>
        <v/>
      </c>
      <c r="Y10" s="446"/>
      <c r="Z10" s="445" t="str">
        <f ca="1">IFERROR(AVERAGEIFS('VISSIM Link Segment Outputs'!$I:$I, 'VISSIM DCP Outputs'!$B:$B, $G$3, 'VISSIM Link Segment Outputs'!$A:$A, "AVG",'VISSIM Link Segment Outputs'!$D:$D, D10),"")</f>
        <v/>
      </c>
      <c r="AA10" s="445" t="str">
        <f ca="1">IFERROR(AVERAGEIFS('VISSIM Link Segment Outputs'!$I:$I, 'VISSIM DCP Outputs'!$B:$B, $G$3, 'VISSIM Link Segment Outputs'!$A:$A, "AVG",'VISSIM Link Segment Outputs'!$D:$D, E10),"")</f>
        <v/>
      </c>
      <c r="AB10" s="445" t="str">
        <f ca="1">IFERROR(AVERAGEIFS('VISSIM Link Segment Outputs'!$I:$I, 'VISSIM DCP Outputs'!$B:$B, $G$3, 'VISSIM Link Segment Outputs'!$A:$A, "AVG",'VISSIM Link Segment Outputs'!$D:$D, F10),"")</f>
        <v/>
      </c>
      <c r="AC10" s="445" t="str">
        <f ca="1">IFERROR(AVERAGEIFS('VISSIM Link Segment Outputs'!$I:$I, 'VISSIM DCP Outputs'!$B:$B, $G$3, 'VISSIM Link Segment Outputs'!$A:$A, "AVG",'VISSIM Link Segment Outputs'!$D:$D, G10),"")</f>
        <v/>
      </c>
      <c r="AD10" s="445" t="str">
        <f ca="1">IFERROR(AVERAGEIFS('VISSIM Link Segment Outputs'!$I:$I, 'VISSIM DCP Outputs'!$B:$B, $G$3, 'VISSIM Link Segment Outputs'!$A:$A, "AVG",'VISSIM Link Segment Outputs'!$D:$D, H10),"")</f>
        <v/>
      </c>
      <c r="AE10" s="446"/>
      <c r="AF10" s="445" t="str">
        <f ca="1">IFERROR(AVERAGEIFS('VISSIM Link Segment Outputs'!$E:$E, 'VISSIM DCP Outputs'!$B:$B, $G$3, 'VISSIM Link Segment Outputs'!$A:$A, "AVG",'VISSIM Link Segment Outputs'!$D:$D, D10),"")</f>
        <v/>
      </c>
      <c r="AG10" s="445" t="str">
        <f ca="1">IFERROR(AVERAGEIFS('VISSIM Link Segment Outputs'!$E:$E, 'VISSIM DCP Outputs'!$B:$B, $G$3, 'VISSIM Link Segment Outputs'!$A:$A, "AVG",'VISSIM Link Segment Outputs'!$D:$D, E10),"")</f>
        <v/>
      </c>
      <c r="AH10" s="445" t="str">
        <f ca="1">IFERROR(AVERAGEIFS('VISSIM Link Segment Outputs'!$E:$E, 'VISSIM DCP Outputs'!$B:$B, $G$3, 'VISSIM Link Segment Outputs'!$A:$A, "AVG",'VISSIM Link Segment Outputs'!$D:$D, F10),"")</f>
        <v/>
      </c>
      <c r="AI10" s="445" t="str">
        <f ca="1">IFERROR(AVERAGEIFS('VISSIM Link Segment Outputs'!$E:$E, 'VISSIM DCP Outputs'!$B:$B, $G$3, 'VISSIM Link Segment Outputs'!$A:$A, "AVG",'VISSIM Link Segment Outputs'!$D:$D, G10),"")</f>
        <v/>
      </c>
      <c r="AJ10" s="445" t="str">
        <f ca="1">IFERROR(AVERAGEIFS('VISSIM Link Segment Outputs'!$E:$E, 'VISSIM DCP Outputs'!$B:$B, $G$3, 'VISSIM Link Segment Outputs'!$A:$A, "AVG",'VISSIM Link Segment Outputs'!$D:$D, H10),"")</f>
        <v/>
      </c>
      <c r="AL10" s="667">
        <f ca="1">IFERROR(SUMIFS('VISSIM Link Segment Outputs'!$Q:$Q, 'VISSIM DCP Outputs'!$B:$B, $G$3, 'VISSIM Link Segment Outputs'!$A:$A, "AVG",'VISSIM Link Segment Outputs'!$D:$D, D10),"")</f>
        <v>0</v>
      </c>
      <c r="AM10" s="667">
        <f ca="1">IFERROR(SUMIFS('VISSIM Link Segment Outputs'!$Q:$Q, 'VISSIM DCP Outputs'!$B:$B, $G$3, 'VISSIM Link Segment Outputs'!$A:$A, "AVG",'VISSIM Link Segment Outputs'!$D:$D, E10),"")</f>
        <v>0</v>
      </c>
      <c r="AN10" s="667">
        <f ca="1">IFERROR(SUMIFS('VISSIM Link Segment Outputs'!$Q:$Q, 'VISSIM DCP Outputs'!$B:$B, $G$3, 'VISSIM Link Segment Outputs'!$A:$A, "AVG",'VISSIM Link Segment Outputs'!$D:$D, F10),"")</f>
        <v>0</v>
      </c>
      <c r="AO10" s="667">
        <f ca="1">IFERROR(SUMIFS('VISSIM Link Segment Outputs'!$Q:$Q, 'VISSIM DCP Outputs'!$B:$B, $G$3, 'VISSIM Link Segment Outputs'!$A:$A, "AVG",'VISSIM Link Segment Outputs'!$D:$D, G10),"")</f>
        <v>0</v>
      </c>
      <c r="AP10" s="667">
        <f ca="1">IFERROR(SUMIFS('VISSIM Link Segment Outputs'!$Q:$Q, 'VISSIM DCP Outputs'!$B:$B, $G$3, 'VISSIM Link Segment Outputs'!$A:$A, "AVG",'VISSIM Link Segment Outputs'!$D:$D, H10),"")</f>
        <v>0</v>
      </c>
      <c r="AR10" s="665" t="str">
        <f ca="1">IFERROR(AVERAGEIFS('VISSIM Link Segment Outputs'!$R:$R, 'VISSIM Link Segment Outputs'!$A:$A, "AVG",'VISSIM Link Segment Outputs'!$D:$D, D10),"")</f>
        <v/>
      </c>
    </row>
    <row r="11" spans="1:44" x14ac:dyDescent="0.35">
      <c r="A11" s="551" t="str">
        <f t="shared" si="1"/>
        <v>H</v>
      </c>
      <c r="B11" s="150">
        <f>'Input - Freeways'!$B9</f>
        <v>5</v>
      </c>
      <c r="C11" s="150">
        <f>INDEX('Input - Freeways'!$B$4:$AG$105,MATCH($B11,'Input - Freeways'!$B$4:$B$105,0),MATCH(C$6,'Input - Freeways'!$B$4:$AG$4,0))</f>
        <v>0</v>
      </c>
      <c r="D11" s="150" t="str">
        <f t="shared" si="2"/>
        <v>0</v>
      </c>
      <c r="E11" s="150" t="str">
        <f t="shared" si="2"/>
        <v/>
      </c>
      <c r="F11" s="150" t="str">
        <f t="shared" si="2"/>
        <v/>
      </c>
      <c r="G11" s="150" t="str">
        <f t="shared" si="2"/>
        <v/>
      </c>
      <c r="H11" s="150" t="str">
        <f t="shared" si="2"/>
        <v/>
      </c>
      <c r="J11" s="377">
        <f>'Input - Freeways'!$C9</f>
        <v>0</v>
      </c>
      <c r="K11" s="406">
        <f>'Input - Freeways'!$D9</f>
        <v>0</v>
      </c>
      <c r="L11" s="267">
        <f>'Input - Freeways'!$E9</f>
        <v>0</v>
      </c>
      <c r="M11" s="679">
        <f>'Input - Freeways'!$F9</f>
        <v>0</v>
      </c>
      <c r="N11" s="391" t="str" cm="1">
        <f t="array" aca="1" ref="N11" ca="1">_xlfn.SWITCH(fwy_moe_type,"DCM",AVERAGEIFS('VISSIM DCP Outputs'!$D:$D, 'VISSIM DCP Outputs'!$B:$B, $E$3,'VISSIM DCP Outputs'!$C:$C,$C11),"Link Eval","--")</f>
        <v>--</v>
      </c>
      <c r="O11" s="264" t="str" cm="1">
        <f t="array" aca="1" ref="O11" ca="1">_xlfn.SWITCH(fwy_moe_type,"DCM",AVERAGEIFS('VISSIM DCP Outputs'!$G:$G, 'VISSIM DCP Outputs'!$B:$B, $E$3,'VISSIM DCP Outputs'!$C:$C,$C11),"Link Eval","--")</f>
        <v>--</v>
      </c>
      <c r="P11" s="695" t="str">
        <f t="shared" ca="1" si="3"/>
        <v>--</v>
      </c>
      <c r="Q11" s="264" t="str">
        <f t="shared" ca="1" si="4"/>
        <v>--</v>
      </c>
      <c r="R11" s="378" t="str">
        <f t="shared" ca="1" si="5"/>
        <v>--</v>
      </c>
      <c r="T11" s="667" t="str">
        <f ca="1">IFERROR(AVERAGEIFS('VISSIM Link Segment Outputs'!$M:$M, 'VISSIM DCP Outputs'!$B:$B, $G$3,'VISSIM Link Segment Outputs'!$A:$A, "AVG",'VISSIM Link Segment Outputs'!$D:$D, D11),"")</f>
        <v/>
      </c>
      <c r="U11" s="667" t="str">
        <f ca="1">IFERROR(AVERAGEIFS('VISSIM Link Segment Outputs'!$M:$M, 'VISSIM DCP Outputs'!$B:$B, $G$3,'VISSIM Link Segment Outputs'!$A:$A, "AVG",'VISSIM Link Segment Outputs'!$D:$D, E11),"")</f>
        <v/>
      </c>
      <c r="V11" s="667" t="str">
        <f ca="1">IFERROR(AVERAGEIFS('VISSIM Link Segment Outputs'!$M:$M, 'VISSIM DCP Outputs'!$B:$B, $G$3,'VISSIM Link Segment Outputs'!$A:$A, "AVG",'VISSIM Link Segment Outputs'!$D:$D, F11),"")</f>
        <v/>
      </c>
      <c r="W11" s="667" t="str">
        <f ca="1">IFERROR(AVERAGEIFS('VISSIM Link Segment Outputs'!$M:$M, 'VISSIM DCP Outputs'!$B:$B, $G$3,'VISSIM Link Segment Outputs'!$A:$A, "AVG",'VISSIM Link Segment Outputs'!$D:$D, G11),"")</f>
        <v/>
      </c>
      <c r="X11" s="667" t="str">
        <f ca="1">IFERROR(AVERAGEIFS('VISSIM Link Segment Outputs'!$M:$M, 'VISSIM DCP Outputs'!$B:$B, $G$3,'VISSIM Link Segment Outputs'!$A:$A, "AVG",'VISSIM Link Segment Outputs'!$D:$D, H11),"")</f>
        <v/>
      </c>
      <c r="Y11" s="446"/>
      <c r="Z11" s="445" t="str">
        <f ca="1">IFERROR(AVERAGEIFS('VISSIM Link Segment Outputs'!$I:$I, 'VISSIM DCP Outputs'!$B:$B, $G$3, 'VISSIM Link Segment Outputs'!$A:$A, "AVG",'VISSIM Link Segment Outputs'!$D:$D, D11),"")</f>
        <v/>
      </c>
      <c r="AA11" s="445" t="str">
        <f ca="1">IFERROR(AVERAGEIFS('VISSIM Link Segment Outputs'!$I:$I, 'VISSIM DCP Outputs'!$B:$B, $G$3, 'VISSIM Link Segment Outputs'!$A:$A, "AVG",'VISSIM Link Segment Outputs'!$D:$D, E11),"")</f>
        <v/>
      </c>
      <c r="AB11" s="445" t="str">
        <f ca="1">IFERROR(AVERAGEIFS('VISSIM Link Segment Outputs'!$I:$I, 'VISSIM DCP Outputs'!$B:$B, $G$3, 'VISSIM Link Segment Outputs'!$A:$A, "AVG",'VISSIM Link Segment Outputs'!$D:$D, F11),"")</f>
        <v/>
      </c>
      <c r="AC11" s="445" t="str">
        <f ca="1">IFERROR(AVERAGEIFS('VISSIM Link Segment Outputs'!$I:$I, 'VISSIM DCP Outputs'!$B:$B, $G$3, 'VISSIM Link Segment Outputs'!$A:$A, "AVG",'VISSIM Link Segment Outputs'!$D:$D, G11),"")</f>
        <v/>
      </c>
      <c r="AD11" s="445" t="str">
        <f ca="1">IFERROR(AVERAGEIFS('VISSIM Link Segment Outputs'!$I:$I, 'VISSIM DCP Outputs'!$B:$B, $G$3, 'VISSIM Link Segment Outputs'!$A:$A, "AVG",'VISSIM Link Segment Outputs'!$D:$D, H11),"")</f>
        <v/>
      </c>
      <c r="AE11" s="446"/>
      <c r="AF11" s="445" t="str">
        <f ca="1">IFERROR(AVERAGEIFS('VISSIM Link Segment Outputs'!$E:$E, 'VISSIM DCP Outputs'!$B:$B, $G$3, 'VISSIM Link Segment Outputs'!$A:$A, "AVG",'VISSIM Link Segment Outputs'!$D:$D, D11),"")</f>
        <v/>
      </c>
      <c r="AG11" s="445" t="str">
        <f ca="1">IFERROR(AVERAGEIFS('VISSIM Link Segment Outputs'!$E:$E, 'VISSIM DCP Outputs'!$B:$B, $G$3, 'VISSIM Link Segment Outputs'!$A:$A, "AVG",'VISSIM Link Segment Outputs'!$D:$D, E11),"")</f>
        <v/>
      </c>
      <c r="AH11" s="445" t="str">
        <f ca="1">IFERROR(AVERAGEIFS('VISSIM Link Segment Outputs'!$E:$E, 'VISSIM DCP Outputs'!$B:$B, $G$3, 'VISSIM Link Segment Outputs'!$A:$A, "AVG",'VISSIM Link Segment Outputs'!$D:$D, F11),"")</f>
        <v/>
      </c>
      <c r="AI11" s="445" t="str">
        <f ca="1">IFERROR(AVERAGEIFS('VISSIM Link Segment Outputs'!$E:$E, 'VISSIM DCP Outputs'!$B:$B, $G$3, 'VISSIM Link Segment Outputs'!$A:$A, "AVG",'VISSIM Link Segment Outputs'!$D:$D, G11),"")</f>
        <v/>
      </c>
      <c r="AJ11" s="445" t="str">
        <f ca="1">IFERROR(AVERAGEIFS('VISSIM Link Segment Outputs'!$E:$E, 'VISSIM DCP Outputs'!$B:$B, $G$3, 'VISSIM Link Segment Outputs'!$A:$A, "AVG",'VISSIM Link Segment Outputs'!$D:$D, H11),"")</f>
        <v/>
      </c>
      <c r="AL11" s="667">
        <f ca="1">IFERROR(SUMIFS('VISSIM Link Segment Outputs'!$Q:$Q, 'VISSIM DCP Outputs'!$B:$B, $G$3, 'VISSIM Link Segment Outputs'!$A:$A, "AVG",'VISSIM Link Segment Outputs'!$D:$D, D11),"")</f>
        <v>0</v>
      </c>
      <c r="AM11" s="667">
        <f ca="1">IFERROR(SUMIFS('VISSIM Link Segment Outputs'!$Q:$Q, 'VISSIM DCP Outputs'!$B:$B, $G$3, 'VISSIM Link Segment Outputs'!$A:$A, "AVG",'VISSIM Link Segment Outputs'!$D:$D, E11),"")</f>
        <v>0</v>
      </c>
      <c r="AN11" s="667">
        <f ca="1">IFERROR(SUMIFS('VISSIM Link Segment Outputs'!$Q:$Q, 'VISSIM DCP Outputs'!$B:$B, $G$3, 'VISSIM Link Segment Outputs'!$A:$A, "AVG",'VISSIM Link Segment Outputs'!$D:$D, F11),"")</f>
        <v>0</v>
      </c>
      <c r="AO11" s="667">
        <f ca="1">IFERROR(SUMIFS('VISSIM Link Segment Outputs'!$Q:$Q, 'VISSIM DCP Outputs'!$B:$B, $G$3, 'VISSIM Link Segment Outputs'!$A:$A, "AVG",'VISSIM Link Segment Outputs'!$D:$D, G11),"")</f>
        <v>0</v>
      </c>
      <c r="AP11" s="667">
        <f ca="1">IFERROR(SUMIFS('VISSIM Link Segment Outputs'!$Q:$Q, 'VISSIM DCP Outputs'!$B:$B, $G$3, 'VISSIM Link Segment Outputs'!$A:$A, "AVG",'VISSIM Link Segment Outputs'!$D:$D, H11),"")</f>
        <v>0</v>
      </c>
      <c r="AR11" s="665" t="str">
        <f ca="1">IFERROR(AVERAGEIFS('VISSIM Link Segment Outputs'!$R:$R, 'VISSIM Link Segment Outputs'!$A:$A, "AVG",'VISSIM Link Segment Outputs'!$D:$D, D11),"")</f>
        <v/>
      </c>
    </row>
    <row r="12" spans="1:44" x14ac:dyDescent="0.35">
      <c r="A12" s="551" t="str">
        <f t="shared" si="1"/>
        <v>H</v>
      </c>
      <c r="B12" s="150">
        <f>'Input - Freeways'!$B10</f>
        <v>6</v>
      </c>
      <c r="C12" s="150">
        <f>INDEX('Input - Freeways'!$B$4:$AG$105,MATCH($B12,'Input - Freeways'!$B$4:$B$105,0),MATCH(C$6,'Input - Freeways'!$B$4:$AG$4,0))</f>
        <v>0</v>
      </c>
      <c r="D12" s="150" t="str">
        <f t="shared" si="2"/>
        <v>0</v>
      </c>
      <c r="E12" s="150" t="str">
        <f t="shared" si="2"/>
        <v/>
      </c>
      <c r="F12" s="150" t="str">
        <f t="shared" si="2"/>
        <v/>
      </c>
      <c r="G12" s="150" t="str">
        <f t="shared" si="2"/>
        <v/>
      </c>
      <c r="H12" s="150" t="str">
        <f t="shared" si="2"/>
        <v/>
      </c>
      <c r="J12" s="377">
        <f>'Input - Freeways'!$C10</f>
        <v>0</v>
      </c>
      <c r="K12" s="406">
        <f>'Input - Freeways'!$D10</f>
        <v>0</v>
      </c>
      <c r="L12" s="267">
        <f>'Input - Freeways'!$E10</f>
        <v>0</v>
      </c>
      <c r="M12" s="679">
        <f>'Input - Freeways'!$F10</f>
        <v>0</v>
      </c>
      <c r="N12" s="391" t="str" cm="1">
        <f t="array" aca="1" ref="N12" ca="1">_xlfn.SWITCH(fwy_moe_type,"DCM",AVERAGEIFS('VISSIM DCP Outputs'!$D:$D, 'VISSIM DCP Outputs'!$B:$B, $E$3,'VISSIM DCP Outputs'!$C:$C,$C12),"Link Eval","--")</f>
        <v>--</v>
      </c>
      <c r="O12" s="264" t="str" cm="1">
        <f t="array" aca="1" ref="O12" ca="1">_xlfn.SWITCH(fwy_moe_type,"DCM",AVERAGEIFS('VISSIM DCP Outputs'!$G:$G, 'VISSIM DCP Outputs'!$B:$B, $E$3,'VISSIM DCP Outputs'!$C:$C,$C12),"Link Eval","--")</f>
        <v>--</v>
      </c>
      <c r="P12" s="695" t="str">
        <f t="shared" ca="1" si="3"/>
        <v>--</v>
      </c>
      <c r="Q12" s="264" t="str">
        <f t="shared" ca="1" si="4"/>
        <v>--</v>
      </c>
      <c r="R12" s="378" t="str">
        <f t="shared" ca="1" si="5"/>
        <v>--</v>
      </c>
      <c r="T12" s="667" t="str">
        <f ca="1">IFERROR(AVERAGEIFS('VISSIM Link Segment Outputs'!$M:$M, 'VISSIM DCP Outputs'!$B:$B, $G$3,'VISSIM Link Segment Outputs'!$A:$A, "AVG",'VISSIM Link Segment Outputs'!$D:$D, D12),"")</f>
        <v/>
      </c>
      <c r="U12" s="667" t="str">
        <f ca="1">IFERROR(AVERAGEIFS('VISSIM Link Segment Outputs'!$M:$M, 'VISSIM DCP Outputs'!$B:$B, $G$3,'VISSIM Link Segment Outputs'!$A:$A, "AVG",'VISSIM Link Segment Outputs'!$D:$D, E12),"")</f>
        <v/>
      </c>
      <c r="V12" s="667" t="str">
        <f ca="1">IFERROR(AVERAGEIFS('VISSIM Link Segment Outputs'!$M:$M, 'VISSIM DCP Outputs'!$B:$B, $G$3,'VISSIM Link Segment Outputs'!$A:$A, "AVG",'VISSIM Link Segment Outputs'!$D:$D, F12),"")</f>
        <v/>
      </c>
      <c r="W12" s="667" t="str">
        <f ca="1">IFERROR(AVERAGEIFS('VISSIM Link Segment Outputs'!$M:$M, 'VISSIM DCP Outputs'!$B:$B, $G$3,'VISSIM Link Segment Outputs'!$A:$A, "AVG",'VISSIM Link Segment Outputs'!$D:$D, G12),"")</f>
        <v/>
      </c>
      <c r="X12" s="667" t="str">
        <f ca="1">IFERROR(AVERAGEIFS('VISSIM Link Segment Outputs'!$M:$M, 'VISSIM DCP Outputs'!$B:$B, $G$3,'VISSIM Link Segment Outputs'!$A:$A, "AVG",'VISSIM Link Segment Outputs'!$D:$D, H12),"")</f>
        <v/>
      </c>
      <c r="Y12" s="446"/>
      <c r="Z12" s="445" t="str">
        <f ca="1">IFERROR(AVERAGEIFS('VISSIM Link Segment Outputs'!$I:$I, 'VISSIM DCP Outputs'!$B:$B, $G$3, 'VISSIM Link Segment Outputs'!$A:$A, "AVG",'VISSIM Link Segment Outputs'!$D:$D, D12),"")</f>
        <v/>
      </c>
      <c r="AA12" s="445" t="str">
        <f ca="1">IFERROR(AVERAGEIFS('VISSIM Link Segment Outputs'!$I:$I, 'VISSIM DCP Outputs'!$B:$B, $G$3, 'VISSIM Link Segment Outputs'!$A:$A, "AVG",'VISSIM Link Segment Outputs'!$D:$D, E12),"")</f>
        <v/>
      </c>
      <c r="AB12" s="445" t="str">
        <f ca="1">IFERROR(AVERAGEIFS('VISSIM Link Segment Outputs'!$I:$I, 'VISSIM DCP Outputs'!$B:$B, $G$3, 'VISSIM Link Segment Outputs'!$A:$A, "AVG",'VISSIM Link Segment Outputs'!$D:$D, F12),"")</f>
        <v/>
      </c>
      <c r="AC12" s="445" t="str">
        <f ca="1">IFERROR(AVERAGEIFS('VISSIM Link Segment Outputs'!$I:$I, 'VISSIM DCP Outputs'!$B:$B, $G$3, 'VISSIM Link Segment Outputs'!$A:$A, "AVG",'VISSIM Link Segment Outputs'!$D:$D, G12),"")</f>
        <v/>
      </c>
      <c r="AD12" s="445" t="str">
        <f ca="1">IFERROR(AVERAGEIFS('VISSIM Link Segment Outputs'!$I:$I, 'VISSIM DCP Outputs'!$B:$B, $G$3, 'VISSIM Link Segment Outputs'!$A:$A, "AVG",'VISSIM Link Segment Outputs'!$D:$D, H12),"")</f>
        <v/>
      </c>
      <c r="AE12" s="446"/>
      <c r="AF12" s="445" t="str">
        <f ca="1">IFERROR(AVERAGEIFS('VISSIM Link Segment Outputs'!$E:$E, 'VISSIM DCP Outputs'!$B:$B, $G$3, 'VISSIM Link Segment Outputs'!$A:$A, "AVG",'VISSIM Link Segment Outputs'!$D:$D, D12),"")</f>
        <v/>
      </c>
      <c r="AG12" s="445" t="str">
        <f ca="1">IFERROR(AVERAGEIFS('VISSIM Link Segment Outputs'!$E:$E, 'VISSIM DCP Outputs'!$B:$B, $G$3, 'VISSIM Link Segment Outputs'!$A:$A, "AVG",'VISSIM Link Segment Outputs'!$D:$D, E12),"")</f>
        <v/>
      </c>
      <c r="AH12" s="445" t="str">
        <f ca="1">IFERROR(AVERAGEIFS('VISSIM Link Segment Outputs'!$E:$E, 'VISSIM DCP Outputs'!$B:$B, $G$3, 'VISSIM Link Segment Outputs'!$A:$A, "AVG",'VISSIM Link Segment Outputs'!$D:$D, F12),"")</f>
        <v/>
      </c>
      <c r="AI12" s="445" t="str">
        <f ca="1">IFERROR(AVERAGEIFS('VISSIM Link Segment Outputs'!$E:$E, 'VISSIM DCP Outputs'!$B:$B, $G$3, 'VISSIM Link Segment Outputs'!$A:$A, "AVG",'VISSIM Link Segment Outputs'!$D:$D, G12),"")</f>
        <v/>
      </c>
      <c r="AJ12" s="445" t="str">
        <f ca="1">IFERROR(AVERAGEIFS('VISSIM Link Segment Outputs'!$E:$E, 'VISSIM DCP Outputs'!$B:$B, $G$3, 'VISSIM Link Segment Outputs'!$A:$A, "AVG",'VISSIM Link Segment Outputs'!$D:$D, H12),"")</f>
        <v/>
      </c>
      <c r="AL12" s="667">
        <f ca="1">IFERROR(SUMIFS('VISSIM Link Segment Outputs'!$Q:$Q, 'VISSIM DCP Outputs'!$B:$B, $G$3, 'VISSIM Link Segment Outputs'!$A:$A, "AVG",'VISSIM Link Segment Outputs'!$D:$D, D12),"")</f>
        <v>0</v>
      </c>
      <c r="AM12" s="667">
        <f ca="1">IFERROR(SUMIFS('VISSIM Link Segment Outputs'!$Q:$Q, 'VISSIM DCP Outputs'!$B:$B, $G$3, 'VISSIM Link Segment Outputs'!$A:$A, "AVG",'VISSIM Link Segment Outputs'!$D:$D, E12),"")</f>
        <v>0</v>
      </c>
      <c r="AN12" s="667">
        <f ca="1">IFERROR(SUMIFS('VISSIM Link Segment Outputs'!$Q:$Q, 'VISSIM DCP Outputs'!$B:$B, $G$3, 'VISSIM Link Segment Outputs'!$A:$A, "AVG",'VISSIM Link Segment Outputs'!$D:$D, F12),"")</f>
        <v>0</v>
      </c>
      <c r="AO12" s="667">
        <f ca="1">IFERROR(SUMIFS('VISSIM Link Segment Outputs'!$Q:$Q, 'VISSIM DCP Outputs'!$B:$B, $G$3, 'VISSIM Link Segment Outputs'!$A:$A, "AVG",'VISSIM Link Segment Outputs'!$D:$D, G12),"")</f>
        <v>0</v>
      </c>
      <c r="AP12" s="667">
        <f ca="1">IFERROR(SUMIFS('VISSIM Link Segment Outputs'!$Q:$Q, 'VISSIM DCP Outputs'!$B:$B, $G$3, 'VISSIM Link Segment Outputs'!$A:$A, "AVG",'VISSIM Link Segment Outputs'!$D:$D, H12),"")</f>
        <v>0</v>
      </c>
      <c r="AR12" s="665" t="str">
        <f ca="1">IFERROR(AVERAGEIFS('VISSIM Link Segment Outputs'!$R:$R, 'VISSIM Link Segment Outputs'!$A:$A, "AVG",'VISSIM Link Segment Outputs'!$D:$D, D12),"")</f>
        <v/>
      </c>
    </row>
    <row r="13" spans="1:44" x14ac:dyDescent="0.35">
      <c r="A13" s="551" t="str">
        <f t="shared" si="1"/>
        <v>H</v>
      </c>
      <c r="B13" s="150">
        <f>'Input - Freeways'!$B11</f>
        <v>7</v>
      </c>
      <c r="C13" s="150">
        <f>INDEX('Input - Freeways'!$B$4:$AG$105,MATCH($B13,'Input - Freeways'!$B$4:$B$105,0),MATCH(C$6,'Input - Freeways'!$B$4:$AG$4,0))</f>
        <v>0</v>
      </c>
      <c r="D13" s="150" t="str">
        <f t="shared" si="2"/>
        <v>0</v>
      </c>
      <c r="E13" s="150" t="str">
        <f t="shared" si="2"/>
        <v/>
      </c>
      <c r="F13" s="150" t="str">
        <f t="shared" si="2"/>
        <v/>
      </c>
      <c r="G13" s="150" t="str">
        <f t="shared" si="2"/>
        <v/>
      </c>
      <c r="H13" s="150" t="str">
        <f t="shared" si="2"/>
        <v/>
      </c>
      <c r="J13" s="377">
        <f>'Input - Freeways'!$C11</f>
        <v>0</v>
      </c>
      <c r="K13" s="406">
        <f>'Input - Freeways'!$D11</f>
        <v>0</v>
      </c>
      <c r="L13" s="267">
        <f>'Input - Freeways'!$E11</f>
        <v>0</v>
      </c>
      <c r="M13" s="679">
        <f>'Input - Freeways'!$F11</f>
        <v>0</v>
      </c>
      <c r="N13" s="391" t="str" cm="1">
        <f t="array" aca="1" ref="N13" ca="1">_xlfn.SWITCH(fwy_moe_type,"DCM",AVERAGEIFS('VISSIM DCP Outputs'!$D:$D, 'VISSIM DCP Outputs'!$B:$B, $E$3,'VISSIM DCP Outputs'!$C:$C,$C13),"Link Eval","--")</f>
        <v>--</v>
      </c>
      <c r="O13" s="264" t="str" cm="1">
        <f t="array" aca="1" ref="O13" ca="1">_xlfn.SWITCH(fwy_moe_type,"DCM",AVERAGEIFS('VISSIM DCP Outputs'!$G:$G, 'VISSIM DCP Outputs'!$B:$B, $E$3,'VISSIM DCP Outputs'!$C:$C,$C13),"Link Eval","--")</f>
        <v>--</v>
      </c>
      <c r="P13" s="695" t="str">
        <f t="shared" ca="1" si="3"/>
        <v>--</v>
      </c>
      <c r="Q13" s="264" t="str">
        <f t="shared" ca="1" si="4"/>
        <v>--</v>
      </c>
      <c r="R13" s="378" t="str">
        <f t="shared" ca="1" si="5"/>
        <v>--</v>
      </c>
      <c r="T13" s="667" t="str">
        <f ca="1">IFERROR(AVERAGEIFS('VISSIM Link Segment Outputs'!$M:$M, 'VISSIM DCP Outputs'!$B:$B, $G$3,'VISSIM Link Segment Outputs'!$A:$A, "AVG",'VISSIM Link Segment Outputs'!$D:$D, D13),"")</f>
        <v/>
      </c>
      <c r="U13" s="667" t="str">
        <f ca="1">IFERROR(AVERAGEIFS('VISSIM Link Segment Outputs'!$M:$M, 'VISSIM DCP Outputs'!$B:$B, $G$3,'VISSIM Link Segment Outputs'!$A:$A, "AVG",'VISSIM Link Segment Outputs'!$D:$D, E13),"")</f>
        <v/>
      </c>
      <c r="V13" s="667" t="str">
        <f ca="1">IFERROR(AVERAGEIFS('VISSIM Link Segment Outputs'!$M:$M, 'VISSIM DCP Outputs'!$B:$B, $G$3,'VISSIM Link Segment Outputs'!$A:$A, "AVG",'VISSIM Link Segment Outputs'!$D:$D, F13),"")</f>
        <v/>
      </c>
      <c r="W13" s="667" t="str">
        <f ca="1">IFERROR(AVERAGEIFS('VISSIM Link Segment Outputs'!$M:$M, 'VISSIM DCP Outputs'!$B:$B, $G$3,'VISSIM Link Segment Outputs'!$A:$A, "AVG",'VISSIM Link Segment Outputs'!$D:$D, G13),"")</f>
        <v/>
      </c>
      <c r="X13" s="667" t="str">
        <f ca="1">IFERROR(AVERAGEIFS('VISSIM Link Segment Outputs'!$M:$M, 'VISSIM DCP Outputs'!$B:$B, $G$3,'VISSIM Link Segment Outputs'!$A:$A, "AVG",'VISSIM Link Segment Outputs'!$D:$D, H13),"")</f>
        <v/>
      </c>
      <c r="Y13" s="446"/>
      <c r="Z13" s="445" t="str">
        <f ca="1">IFERROR(AVERAGEIFS('VISSIM Link Segment Outputs'!$I:$I, 'VISSIM DCP Outputs'!$B:$B, $G$3, 'VISSIM Link Segment Outputs'!$A:$A, "AVG",'VISSIM Link Segment Outputs'!$D:$D, D13),"")</f>
        <v/>
      </c>
      <c r="AA13" s="445" t="str">
        <f ca="1">IFERROR(AVERAGEIFS('VISSIM Link Segment Outputs'!$I:$I, 'VISSIM DCP Outputs'!$B:$B, $G$3, 'VISSIM Link Segment Outputs'!$A:$A, "AVG",'VISSIM Link Segment Outputs'!$D:$D, E13),"")</f>
        <v/>
      </c>
      <c r="AB13" s="445" t="str">
        <f ca="1">IFERROR(AVERAGEIFS('VISSIM Link Segment Outputs'!$I:$I, 'VISSIM DCP Outputs'!$B:$B, $G$3, 'VISSIM Link Segment Outputs'!$A:$A, "AVG",'VISSIM Link Segment Outputs'!$D:$D, F13),"")</f>
        <v/>
      </c>
      <c r="AC13" s="445" t="str">
        <f ca="1">IFERROR(AVERAGEIFS('VISSIM Link Segment Outputs'!$I:$I, 'VISSIM DCP Outputs'!$B:$B, $G$3, 'VISSIM Link Segment Outputs'!$A:$A, "AVG",'VISSIM Link Segment Outputs'!$D:$D, G13),"")</f>
        <v/>
      </c>
      <c r="AD13" s="445" t="str">
        <f ca="1">IFERROR(AVERAGEIFS('VISSIM Link Segment Outputs'!$I:$I, 'VISSIM DCP Outputs'!$B:$B, $G$3, 'VISSIM Link Segment Outputs'!$A:$A, "AVG",'VISSIM Link Segment Outputs'!$D:$D, H13),"")</f>
        <v/>
      </c>
      <c r="AE13" s="446"/>
      <c r="AF13" s="445" t="str">
        <f ca="1">IFERROR(AVERAGEIFS('VISSIM Link Segment Outputs'!$E:$E, 'VISSIM DCP Outputs'!$B:$B, $G$3, 'VISSIM Link Segment Outputs'!$A:$A, "AVG",'VISSIM Link Segment Outputs'!$D:$D, D13),"")</f>
        <v/>
      </c>
      <c r="AG13" s="445" t="str">
        <f ca="1">IFERROR(AVERAGEIFS('VISSIM Link Segment Outputs'!$E:$E, 'VISSIM DCP Outputs'!$B:$B, $G$3, 'VISSIM Link Segment Outputs'!$A:$A, "AVG",'VISSIM Link Segment Outputs'!$D:$D, E13),"")</f>
        <v/>
      </c>
      <c r="AH13" s="445" t="str">
        <f ca="1">IFERROR(AVERAGEIFS('VISSIM Link Segment Outputs'!$E:$E, 'VISSIM DCP Outputs'!$B:$B, $G$3, 'VISSIM Link Segment Outputs'!$A:$A, "AVG",'VISSIM Link Segment Outputs'!$D:$D, F13),"")</f>
        <v/>
      </c>
      <c r="AI13" s="445" t="str">
        <f ca="1">IFERROR(AVERAGEIFS('VISSIM Link Segment Outputs'!$E:$E, 'VISSIM DCP Outputs'!$B:$B, $G$3, 'VISSIM Link Segment Outputs'!$A:$A, "AVG",'VISSIM Link Segment Outputs'!$D:$D, G13),"")</f>
        <v/>
      </c>
      <c r="AJ13" s="445" t="str">
        <f ca="1">IFERROR(AVERAGEIFS('VISSIM Link Segment Outputs'!$E:$E, 'VISSIM DCP Outputs'!$B:$B, $G$3, 'VISSIM Link Segment Outputs'!$A:$A, "AVG",'VISSIM Link Segment Outputs'!$D:$D, H13),"")</f>
        <v/>
      </c>
      <c r="AL13" s="667">
        <f ca="1">IFERROR(SUMIFS('VISSIM Link Segment Outputs'!$Q:$Q, 'VISSIM DCP Outputs'!$B:$B, $G$3, 'VISSIM Link Segment Outputs'!$A:$A, "AVG",'VISSIM Link Segment Outputs'!$D:$D, D13),"")</f>
        <v>0</v>
      </c>
      <c r="AM13" s="667">
        <f ca="1">IFERROR(SUMIFS('VISSIM Link Segment Outputs'!$Q:$Q, 'VISSIM DCP Outputs'!$B:$B, $G$3, 'VISSIM Link Segment Outputs'!$A:$A, "AVG",'VISSIM Link Segment Outputs'!$D:$D, E13),"")</f>
        <v>0</v>
      </c>
      <c r="AN13" s="667">
        <f ca="1">IFERROR(SUMIFS('VISSIM Link Segment Outputs'!$Q:$Q, 'VISSIM DCP Outputs'!$B:$B, $G$3, 'VISSIM Link Segment Outputs'!$A:$A, "AVG",'VISSIM Link Segment Outputs'!$D:$D, F13),"")</f>
        <v>0</v>
      </c>
      <c r="AO13" s="667">
        <f ca="1">IFERROR(SUMIFS('VISSIM Link Segment Outputs'!$Q:$Q, 'VISSIM DCP Outputs'!$B:$B, $G$3, 'VISSIM Link Segment Outputs'!$A:$A, "AVG",'VISSIM Link Segment Outputs'!$D:$D, G13),"")</f>
        <v>0</v>
      </c>
      <c r="AP13" s="667">
        <f ca="1">IFERROR(SUMIFS('VISSIM Link Segment Outputs'!$Q:$Q, 'VISSIM DCP Outputs'!$B:$B, $G$3, 'VISSIM Link Segment Outputs'!$A:$A, "AVG",'VISSIM Link Segment Outputs'!$D:$D, H13),"")</f>
        <v>0</v>
      </c>
      <c r="AR13" s="665" t="str">
        <f ca="1">IFERROR(AVERAGEIFS('VISSIM Link Segment Outputs'!$R:$R, 'VISSIM Link Segment Outputs'!$A:$A, "AVG",'VISSIM Link Segment Outputs'!$D:$D, D13),"")</f>
        <v/>
      </c>
    </row>
    <row r="14" spans="1:44" x14ac:dyDescent="0.35">
      <c r="A14" s="551" t="str">
        <f t="shared" si="1"/>
        <v>H</v>
      </c>
      <c r="B14" s="150">
        <f>'Input - Freeways'!$B12</f>
        <v>8</v>
      </c>
      <c r="C14" s="150">
        <f>INDEX('Input - Freeways'!$B$4:$AG$105,MATCH($B14,'Input - Freeways'!$B$4:$B$105,0),MATCH(C$6,'Input - Freeways'!$B$4:$AG$4,0))</f>
        <v>0</v>
      </c>
      <c r="D14" s="150" t="str">
        <f t="shared" si="2"/>
        <v>0</v>
      </c>
      <c r="E14" s="150" t="str">
        <f t="shared" si="2"/>
        <v/>
      </c>
      <c r="F14" s="150" t="str">
        <f t="shared" si="2"/>
        <v/>
      </c>
      <c r="G14" s="150" t="str">
        <f t="shared" si="2"/>
        <v/>
      </c>
      <c r="H14" s="150" t="str">
        <f t="shared" si="2"/>
        <v/>
      </c>
      <c r="J14" s="377">
        <f>'Input - Freeways'!$C12</f>
        <v>0</v>
      </c>
      <c r="K14" s="406">
        <f>'Input - Freeways'!$D12</f>
        <v>0</v>
      </c>
      <c r="L14" s="267">
        <f>'Input - Freeways'!$E12</f>
        <v>0</v>
      </c>
      <c r="M14" s="679">
        <f>'Input - Freeways'!$F12</f>
        <v>0</v>
      </c>
      <c r="N14" s="391" t="str" cm="1">
        <f t="array" aca="1" ref="N14" ca="1">_xlfn.SWITCH(fwy_moe_type,"DCM",AVERAGEIFS('VISSIM DCP Outputs'!$D:$D, 'VISSIM DCP Outputs'!$B:$B, $E$3,'VISSIM DCP Outputs'!$C:$C,$C14),"Link Eval","--")</f>
        <v>--</v>
      </c>
      <c r="O14" s="264" t="str" cm="1">
        <f t="array" aca="1" ref="O14" ca="1">_xlfn.SWITCH(fwy_moe_type,"DCM",AVERAGEIFS('VISSIM DCP Outputs'!$G:$G, 'VISSIM DCP Outputs'!$B:$B, $E$3,'VISSIM DCP Outputs'!$C:$C,$C14),"Link Eval","--")</f>
        <v>--</v>
      </c>
      <c r="P14" s="695" t="str">
        <f t="shared" ca="1" si="3"/>
        <v>--</v>
      </c>
      <c r="Q14" s="264" t="str">
        <f t="shared" ca="1" si="4"/>
        <v>--</v>
      </c>
      <c r="R14" s="378" t="str">
        <f t="shared" ca="1" si="5"/>
        <v>--</v>
      </c>
      <c r="T14" s="667" t="str">
        <f ca="1">IFERROR(AVERAGEIFS('VISSIM Link Segment Outputs'!$M:$M, 'VISSIM DCP Outputs'!$B:$B, $G$3,'VISSIM Link Segment Outputs'!$A:$A, "AVG",'VISSIM Link Segment Outputs'!$D:$D, D14),"")</f>
        <v/>
      </c>
      <c r="U14" s="667" t="str">
        <f ca="1">IFERROR(AVERAGEIFS('VISSIM Link Segment Outputs'!$M:$M, 'VISSIM DCP Outputs'!$B:$B, $G$3,'VISSIM Link Segment Outputs'!$A:$A, "AVG",'VISSIM Link Segment Outputs'!$D:$D, E14),"")</f>
        <v/>
      </c>
      <c r="V14" s="667" t="str">
        <f ca="1">IFERROR(AVERAGEIFS('VISSIM Link Segment Outputs'!$M:$M, 'VISSIM DCP Outputs'!$B:$B, $G$3,'VISSIM Link Segment Outputs'!$A:$A, "AVG",'VISSIM Link Segment Outputs'!$D:$D, F14),"")</f>
        <v/>
      </c>
      <c r="W14" s="667" t="str">
        <f ca="1">IFERROR(AVERAGEIFS('VISSIM Link Segment Outputs'!$M:$M, 'VISSIM DCP Outputs'!$B:$B, $G$3,'VISSIM Link Segment Outputs'!$A:$A, "AVG",'VISSIM Link Segment Outputs'!$D:$D, G14),"")</f>
        <v/>
      </c>
      <c r="X14" s="667" t="str">
        <f ca="1">IFERROR(AVERAGEIFS('VISSIM Link Segment Outputs'!$M:$M, 'VISSIM DCP Outputs'!$B:$B, $G$3,'VISSIM Link Segment Outputs'!$A:$A, "AVG",'VISSIM Link Segment Outputs'!$D:$D, H14),"")</f>
        <v/>
      </c>
      <c r="Y14" s="446"/>
      <c r="Z14" s="445" t="str">
        <f ca="1">IFERROR(AVERAGEIFS('VISSIM Link Segment Outputs'!$I:$I, 'VISSIM DCP Outputs'!$B:$B, $G$3, 'VISSIM Link Segment Outputs'!$A:$A, "AVG",'VISSIM Link Segment Outputs'!$D:$D, D14),"")</f>
        <v/>
      </c>
      <c r="AA14" s="445" t="str">
        <f ca="1">IFERROR(AVERAGEIFS('VISSIM Link Segment Outputs'!$I:$I, 'VISSIM DCP Outputs'!$B:$B, $G$3, 'VISSIM Link Segment Outputs'!$A:$A, "AVG",'VISSIM Link Segment Outputs'!$D:$D, E14),"")</f>
        <v/>
      </c>
      <c r="AB14" s="445" t="str">
        <f ca="1">IFERROR(AVERAGEIFS('VISSIM Link Segment Outputs'!$I:$I, 'VISSIM DCP Outputs'!$B:$B, $G$3, 'VISSIM Link Segment Outputs'!$A:$A, "AVG",'VISSIM Link Segment Outputs'!$D:$D, F14),"")</f>
        <v/>
      </c>
      <c r="AC14" s="445" t="str">
        <f ca="1">IFERROR(AVERAGEIFS('VISSIM Link Segment Outputs'!$I:$I, 'VISSIM DCP Outputs'!$B:$B, $G$3, 'VISSIM Link Segment Outputs'!$A:$A, "AVG",'VISSIM Link Segment Outputs'!$D:$D, G14),"")</f>
        <v/>
      </c>
      <c r="AD14" s="445" t="str">
        <f ca="1">IFERROR(AVERAGEIFS('VISSIM Link Segment Outputs'!$I:$I, 'VISSIM DCP Outputs'!$B:$B, $G$3, 'VISSIM Link Segment Outputs'!$A:$A, "AVG",'VISSIM Link Segment Outputs'!$D:$D, H14),"")</f>
        <v/>
      </c>
      <c r="AE14" s="446"/>
      <c r="AF14" s="445" t="str">
        <f ca="1">IFERROR(AVERAGEIFS('VISSIM Link Segment Outputs'!$E:$E, 'VISSIM DCP Outputs'!$B:$B, $G$3, 'VISSIM Link Segment Outputs'!$A:$A, "AVG",'VISSIM Link Segment Outputs'!$D:$D, D14),"")</f>
        <v/>
      </c>
      <c r="AG14" s="445" t="str">
        <f ca="1">IFERROR(AVERAGEIFS('VISSIM Link Segment Outputs'!$E:$E, 'VISSIM DCP Outputs'!$B:$B, $G$3, 'VISSIM Link Segment Outputs'!$A:$A, "AVG",'VISSIM Link Segment Outputs'!$D:$D, E14),"")</f>
        <v/>
      </c>
      <c r="AH14" s="445" t="str">
        <f ca="1">IFERROR(AVERAGEIFS('VISSIM Link Segment Outputs'!$E:$E, 'VISSIM DCP Outputs'!$B:$B, $G$3, 'VISSIM Link Segment Outputs'!$A:$A, "AVG",'VISSIM Link Segment Outputs'!$D:$D, F14),"")</f>
        <v/>
      </c>
      <c r="AI14" s="445" t="str">
        <f ca="1">IFERROR(AVERAGEIFS('VISSIM Link Segment Outputs'!$E:$E, 'VISSIM DCP Outputs'!$B:$B, $G$3, 'VISSIM Link Segment Outputs'!$A:$A, "AVG",'VISSIM Link Segment Outputs'!$D:$D, G14),"")</f>
        <v/>
      </c>
      <c r="AJ14" s="445" t="str">
        <f ca="1">IFERROR(AVERAGEIFS('VISSIM Link Segment Outputs'!$E:$E, 'VISSIM DCP Outputs'!$B:$B, $G$3, 'VISSIM Link Segment Outputs'!$A:$A, "AVG",'VISSIM Link Segment Outputs'!$D:$D, H14),"")</f>
        <v/>
      </c>
      <c r="AL14" s="667">
        <f ca="1">IFERROR(SUMIFS('VISSIM Link Segment Outputs'!$Q:$Q, 'VISSIM DCP Outputs'!$B:$B, $G$3, 'VISSIM Link Segment Outputs'!$A:$A, "AVG",'VISSIM Link Segment Outputs'!$D:$D, D14),"")</f>
        <v>0</v>
      </c>
      <c r="AM14" s="667">
        <f ca="1">IFERROR(SUMIFS('VISSIM Link Segment Outputs'!$Q:$Q, 'VISSIM DCP Outputs'!$B:$B, $G$3, 'VISSIM Link Segment Outputs'!$A:$A, "AVG",'VISSIM Link Segment Outputs'!$D:$D, E14),"")</f>
        <v>0</v>
      </c>
      <c r="AN14" s="667">
        <f ca="1">IFERROR(SUMIFS('VISSIM Link Segment Outputs'!$Q:$Q, 'VISSIM DCP Outputs'!$B:$B, $G$3, 'VISSIM Link Segment Outputs'!$A:$A, "AVG",'VISSIM Link Segment Outputs'!$D:$D, F14),"")</f>
        <v>0</v>
      </c>
      <c r="AO14" s="667">
        <f ca="1">IFERROR(SUMIFS('VISSIM Link Segment Outputs'!$Q:$Q, 'VISSIM DCP Outputs'!$B:$B, $G$3, 'VISSIM Link Segment Outputs'!$A:$A, "AVG",'VISSIM Link Segment Outputs'!$D:$D, G14),"")</f>
        <v>0</v>
      </c>
      <c r="AP14" s="667">
        <f ca="1">IFERROR(SUMIFS('VISSIM Link Segment Outputs'!$Q:$Q, 'VISSIM DCP Outputs'!$B:$B, $G$3, 'VISSIM Link Segment Outputs'!$A:$A, "AVG",'VISSIM Link Segment Outputs'!$D:$D, H14),"")</f>
        <v>0</v>
      </c>
      <c r="AR14" s="665" t="str">
        <f ca="1">IFERROR(AVERAGEIFS('VISSIM Link Segment Outputs'!$R:$R, 'VISSIM Link Segment Outputs'!$A:$A, "AVG",'VISSIM Link Segment Outputs'!$D:$D, D14),"")</f>
        <v/>
      </c>
    </row>
    <row r="15" spans="1:44" x14ac:dyDescent="0.35">
      <c r="A15" s="551" t="str">
        <f t="shared" si="1"/>
        <v>H</v>
      </c>
      <c r="B15" s="150">
        <f>'Input - Freeways'!$B13</f>
        <v>9</v>
      </c>
      <c r="C15" s="150">
        <f>INDEX('Input - Freeways'!$B$4:$AG$105,MATCH($B15,'Input - Freeways'!$B$4:$B$105,0),MATCH(C$6,'Input - Freeways'!$B$4:$AG$4,0))</f>
        <v>0</v>
      </c>
      <c r="D15" s="150" t="str">
        <f t="shared" si="2"/>
        <v>0</v>
      </c>
      <c r="E15" s="150" t="str">
        <f t="shared" si="2"/>
        <v/>
      </c>
      <c r="F15" s="150" t="str">
        <f t="shared" si="2"/>
        <v/>
      </c>
      <c r="G15" s="150" t="str">
        <f t="shared" si="2"/>
        <v/>
      </c>
      <c r="H15" s="150" t="str">
        <f t="shared" si="2"/>
        <v/>
      </c>
      <c r="J15" s="377">
        <f>'Input - Freeways'!$C13</f>
        <v>0</v>
      </c>
      <c r="K15" s="406">
        <f>'Input - Freeways'!$D13</f>
        <v>0</v>
      </c>
      <c r="L15" s="267">
        <f>'Input - Freeways'!$E13</f>
        <v>0</v>
      </c>
      <c r="M15" s="679">
        <f>'Input - Freeways'!$F13</f>
        <v>0</v>
      </c>
      <c r="N15" s="391" t="str" cm="1">
        <f t="array" aca="1" ref="N15" ca="1">_xlfn.SWITCH(fwy_moe_type,"DCM",AVERAGEIFS('VISSIM DCP Outputs'!$D:$D, 'VISSIM DCP Outputs'!$B:$B, $E$3,'VISSIM DCP Outputs'!$C:$C,$C15),"Link Eval","--")</f>
        <v>--</v>
      </c>
      <c r="O15" s="264" t="str" cm="1">
        <f t="array" aca="1" ref="O15" ca="1">_xlfn.SWITCH(fwy_moe_type,"DCM",AVERAGEIFS('VISSIM DCP Outputs'!$G:$G, 'VISSIM DCP Outputs'!$B:$B, $E$3,'VISSIM DCP Outputs'!$C:$C,$C15),"Link Eval","--")</f>
        <v>--</v>
      </c>
      <c r="P15" s="695" t="str">
        <f t="shared" ca="1" si="3"/>
        <v>--</v>
      </c>
      <c r="Q15" s="264" t="str">
        <f t="shared" ca="1" si="4"/>
        <v>--</v>
      </c>
      <c r="R15" s="378" t="str">
        <f t="shared" ca="1" si="5"/>
        <v>--</v>
      </c>
      <c r="T15" s="667" t="str">
        <f ca="1">IFERROR(AVERAGEIFS('VISSIM Link Segment Outputs'!$M:$M, 'VISSIM DCP Outputs'!$B:$B, $G$3,'VISSIM Link Segment Outputs'!$A:$A, "AVG",'VISSIM Link Segment Outputs'!$D:$D, D15),"")</f>
        <v/>
      </c>
      <c r="U15" s="667" t="str">
        <f ca="1">IFERROR(AVERAGEIFS('VISSIM Link Segment Outputs'!$M:$M, 'VISSIM DCP Outputs'!$B:$B, $G$3,'VISSIM Link Segment Outputs'!$A:$A, "AVG",'VISSIM Link Segment Outputs'!$D:$D, E15),"")</f>
        <v/>
      </c>
      <c r="V15" s="667" t="str">
        <f ca="1">IFERROR(AVERAGEIFS('VISSIM Link Segment Outputs'!$M:$M, 'VISSIM DCP Outputs'!$B:$B, $G$3,'VISSIM Link Segment Outputs'!$A:$A, "AVG",'VISSIM Link Segment Outputs'!$D:$D, F15),"")</f>
        <v/>
      </c>
      <c r="W15" s="667" t="str">
        <f ca="1">IFERROR(AVERAGEIFS('VISSIM Link Segment Outputs'!$M:$M, 'VISSIM DCP Outputs'!$B:$B, $G$3,'VISSIM Link Segment Outputs'!$A:$A, "AVG",'VISSIM Link Segment Outputs'!$D:$D, G15),"")</f>
        <v/>
      </c>
      <c r="X15" s="667" t="str">
        <f ca="1">IFERROR(AVERAGEIFS('VISSIM Link Segment Outputs'!$M:$M, 'VISSIM DCP Outputs'!$B:$B, $G$3,'VISSIM Link Segment Outputs'!$A:$A, "AVG",'VISSIM Link Segment Outputs'!$D:$D, H15),"")</f>
        <v/>
      </c>
      <c r="Y15" s="446"/>
      <c r="Z15" s="445" t="str">
        <f ca="1">IFERROR(AVERAGEIFS('VISSIM Link Segment Outputs'!$I:$I, 'VISSIM DCP Outputs'!$B:$B, $G$3, 'VISSIM Link Segment Outputs'!$A:$A, "AVG",'VISSIM Link Segment Outputs'!$D:$D, D15),"")</f>
        <v/>
      </c>
      <c r="AA15" s="445" t="str">
        <f ca="1">IFERROR(AVERAGEIFS('VISSIM Link Segment Outputs'!$I:$I, 'VISSIM DCP Outputs'!$B:$B, $G$3, 'VISSIM Link Segment Outputs'!$A:$A, "AVG",'VISSIM Link Segment Outputs'!$D:$D, E15),"")</f>
        <v/>
      </c>
      <c r="AB15" s="445" t="str">
        <f ca="1">IFERROR(AVERAGEIFS('VISSIM Link Segment Outputs'!$I:$I, 'VISSIM DCP Outputs'!$B:$B, $G$3, 'VISSIM Link Segment Outputs'!$A:$A, "AVG",'VISSIM Link Segment Outputs'!$D:$D, F15),"")</f>
        <v/>
      </c>
      <c r="AC15" s="445" t="str">
        <f ca="1">IFERROR(AVERAGEIFS('VISSIM Link Segment Outputs'!$I:$I, 'VISSIM DCP Outputs'!$B:$B, $G$3, 'VISSIM Link Segment Outputs'!$A:$A, "AVG",'VISSIM Link Segment Outputs'!$D:$D, G15),"")</f>
        <v/>
      </c>
      <c r="AD15" s="445" t="str">
        <f ca="1">IFERROR(AVERAGEIFS('VISSIM Link Segment Outputs'!$I:$I, 'VISSIM DCP Outputs'!$B:$B, $G$3, 'VISSIM Link Segment Outputs'!$A:$A, "AVG",'VISSIM Link Segment Outputs'!$D:$D, H15),"")</f>
        <v/>
      </c>
      <c r="AE15" s="446"/>
      <c r="AF15" s="445" t="str">
        <f ca="1">IFERROR(AVERAGEIFS('VISSIM Link Segment Outputs'!$E:$E, 'VISSIM DCP Outputs'!$B:$B, $G$3, 'VISSIM Link Segment Outputs'!$A:$A, "AVG",'VISSIM Link Segment Outputs'!$D:$D, D15),"")</f>
        <v/>
      </c>
      <c r="AG15" s="445" t="str">
        <f ca="1">IFERROR(AVERAGEIFS('VISSIM Link Segment Outputs'!$E:$E, 'VISSIM DCP Outputs'!$B:$B, $G$3, 'VISSIM Link Segment Outputs'!$A:$A, "AVG",'VISSIM Link Segment Outputs'!$D:$D, E15),"")</f>
        <v/>
      </c>
      <c r="AH15" s="445" t="str">
        <f ca="1">IFERROR(AVERAGEIFS('VISSIM Link Segment Outputs'!$E:$E, 'VISSIM DCP Outputs'!$B:$B, $G$3, 'VISSIM Link Segment Outputs'!$A:$A, "AVG",'VISSIM Link Segment Outputs'!$D:$D, F15),"")</f>
        <v/>
      </c>
      <c r="AI15" s="445" t="str">
        <f ca="1">IFERROR(AVERAGEIFS('VISSIM Link Segment Outputs'!$E:$E, 'VISSIM DCP Outputs'!$B:$B, $G$3, 'VISSIM Link Segment Outputs'!$A:$A, "AVG",'VISSIM Link Segment Outputs'!$D:$D, G15),"")</f>
        <v/>
      </c>
      <c r="AJ15" s="445" t="str">
        <f ca="1">IFERROR(AVERAGEIFS('VISSIM Link Segment Outputs'!$E:$E, 'VISSIM DCP Outputs'!$B:$B, $G$3, 'VISSIM Link Segment Outputs'!$A:$A, "AVG",'VISSIM Link Segment Outputs'!$D:$D, H15),"")</f>
        <v/>
      </c>
      <c r="AL15" s="667">
        <f ca="1">IFERROR(SUMIFS('VISSIM Link Segment Outputs'!$Q:$Q, 'VISSIM DCP Outputs'!$B:$B, $G$3, 'VISSIM Link Segment Outputs'!$A:$A, "AVG",'VISSIM Link Segment Outputs'!$D:$D, D15),"")</f>
        <v>0</v>
      </c>
      <c r="AM15" s="667">
        <f ca="1">IFERROR(SUMIFS('VISSIM Link Segment Outputs'!$Q:$Q, 'VISSIM DCP Outputs'!$B:$B, $G$3, 'VISSIM Link Segment Outputs'!$A:$A, "AVG",'VISSIM Link Segment Outputs'!$D:$D, E15),"")</f>
        <v>0</v>
      </c>
      <c r="AN15" s="667">
        <f ca="1">IFERROR(SUMIFS('VISSIM Link Segment Outputs'!$Q:$Q, 'VISSIM DCP Outputs'!$B:$B, $G$3, 'VISSIM Link Segment Outputs'!$A:$A, "AVG",'VISSIM Link Segment Outputs'!$D:$D, F15),"")</f>
        <v>0</v>
      </c>
      <c r="AO15" s="667">
        <f ca="1">IFERROR(SUMIFS('VISSIM Link Segment Outputs'!$Q:$Q, 'VISSIM DCP Outputs'!$B:$B, $G$3, 'VISSIM Link Segment Outputs'!$A:$A, "AVG",'VISSIM Link Segment Outputs'!$D:$D, G15),"")</f>
        <v>0</v>
      </c>
      <c r="AP15" s="667">
        <f ca="1">IFERROR(SUMIFS('VISSIM Link Segment Outputs'!$Q:$Q, 'VISSIM DCP Outputs'!$B:$B, $G$3, 'VISSIM Link Segment Outputs'!$A:$A, "AVG",'VISSIM Link Segment Outputs'!$D:$D, H15),"")</f>
        <v>0</v>
      </c>
      <c r="AR15" s="665" t="str">
        <f ca="1">IFERROR(AVERAGEIFS('VISSIM Link Segment Outputs'!$R:$R, 'VISSIM Link Segment Outputs'!$A:$A, "AVG",'VISSIM Link Segment Outputs'!$D:$D, D15),"")</f>
        <v/>
      </c>
    </row>
    <row r="16" spans="1:44" x14ac:dyDescent="0.35">
      <c r="A16" s="551" t="str">
        <f t="shared" si="1"/>
        <v>H</v>
      </c>
      <c r="B16" s="150">
        <f>'Input - Freeways'!$B14</f>
        <v>10</v>
      </c>
      <c r="C16" s="150">
        <f>INDEX('Input - Freeways'!$B$4:$AG$105,MATCH($B16,'Input - Freeways'!$B$4:$B$105,0),MATCH(C$6,'Input - Freeways'!$B$4:$AG$4,0))</f>
        <v>0</v>
      </c>
      <c r="D16" s="150" t="str">
        <f t="shared" si="2"/>
        <v>0</v>
      </c>
      <c r="E16" s="150" t="str">
        <f t="shared" si="2"/>
        <v/>
      </c>
      <c r="F16" s="150" t="str">
        <f t="shared" si="2"/>
        <v/>
      </c>
      <c r="G16" s="150" t="str">
        <f t="shared" si="2"/>
        <v/>
      </c>
      <c r="H16" s="150" t="str">
        <f t="shared" si="2"/>
        <v/>
      </c>
      <c r="J16" s="377">
        <f>'Input - Freeways'!$C14</f>
        <v>0</v>
      </c>
      <c r="K16" s="406">
        <f>'Input - Freeways'!$D14</f>
        <v>0</v>
      </c>
      <c r="L16" s="267">
        <f>'Input - Freeways'!$E14</f>
        <v>0</v>
      </c>
      <c r="M16" s="679">
        <f>'Input - Freeways'!$F14</f>
        <v>0</v>
      </c>
      <c r="N16" s="391" t="str" cm="1">
        <f t="array" aca="1" ref="N16" ca="1">_xlfn.SWITCH(fwy_moe_type,"DCM",AVERAGEIFS('VISSIM DCP Outputs'!$D:$D, 'VISSIM DCP Outputs'!$B:$B, $E$3,'VISSIM DCP Outputs'!$C:$C,$C16),"Link Eval","--")</f>
        <v>--</v>
      </c>
      <c r="O16" s="264" t="str" cm="1">
        <f t="array" aca="1" ref="O16" ca="1">_xlfn.SWITCH(fwy_moe_type,"DCM",AVERAGEIFS('VISSIM DCP Outputs'!$G:$G, 'VISSIM DCP Outputs'!$B:$B, $E$3,'VISSIM DCP Outputs'!$C:$C,$C16),"Link Eval","--")</f>
        <v>--</v>
      </c>
      <c r="P16" s="695" t="str">
        <f t="shared" ca="1" si="3"/>
        <v>--</v>
      </c>
      <c r="Q16" s="264" t="str">
        <f t="shared" ca="1" si="4"/>
        <v>--</v>
      </c>
      <c r="R16" s="378" t="str">
        <f t="shared" ca="1" si="5"/>
        <v>--</v>
      </c>
      <c r="T16" s="667" t="str">
        <f ca="1">IFERROR(AVERAGEIFS('VISSIM Link Segment Outputs'!$M:$M, 'VISSIM DCP Outputs'!$B:$B, $G$3,'VISSIM Link Segment Outputs'!$A:$A, "AVG",'VISSIM Link Segment Outputs'!$D:$D, D16),"")</f>
        <v/>
      </c>
      <c r="U16" s="667" t="str">
        <f ca="1">IFERROR(AVERAGEIFS('VISSIM Link Segment Outputs'!$M:$M, 'VISSIM DCP Outputs'!$B:$B, $G$3,'VISSIM Link Segment Outputs'!$A:$A, "AVG",'VISSIM Link Segment Outputs'!$D:$D, E16),"")</f>
        <v/>
      </c>
      <c r="V16" s="667" t="str">
        <f ca="1">IFERROR(AVERAGEIFS('VISSIM Link Segment Outputs'!$M:$M, 'VISSIM DCP Outputs'!$B:$B, $G$3,'VISSIM Link Segment Outputs'!$A:$A, "AVG",'VISSIM Link Segment Outputs'!$D:$D, F16),"")</f>
        <v/>
      </c>
      <c r="W16" s="667" t="str">
        <f ca="1">IFERROR(AVERAGEIFS('VISSIM Link Segment Outputs'!$M:$M, 'VISSIM DCP Outputs'!$B:$B, $G$3,'VISSIM Link Segment Outputs'!$A:$A, "AVG",'VISSIM Link Segment Outputs'!$D:$D, G16),"")</f>
        <v/>
      </c>
      <c r="X16" s="667" t="str">
        <f ca="1">IFERROR(AVERAGEIFS('VISSIM Link Segment Outputs'!$M:$M, 'VISSIM DCP Outputs'!$B:$B, $G$3,'VISSIM Link Segment Outputs'!$A:$A, "AVG",'VISSIM Link Segment Outputs'!$D:$D, H16),"")</f>
        <v/>
      </c>
      <c r="Y16" s="446"/>
      <c r="Z16" s="445" t="str">
        <f ca="1">IFERROR(AVERAGEIFS('VISSIM Link Segment Outputs'!$I:$I, 'VISSIM DCP Outputs'!$B:$B, $G$3, 'VISSIM Link Segment Outputs'!$A:$A, "AVG",'VISSIM Link Segment Outputs'!$D:$D, D16),"")</f>
        <v/>
      </c>
      <c r="AA16" s="445" t="str">
        <f ca="1">IFERROR(AVERAGEIFS('VISSIM Link Segment Outputs'!$I:$I, 'VISSIM DCP Outputs'!$B:$B, $G$3, 'VISSIM Link Segment Outputs'!$A:$A, "AVG",'VISSIM Link Segment Outputs'!$D:$D, E16),"")</f>
        <v/>
      </c>
      <c r="AB16" s="445" t="str">
        <f ca="1">IFERROR(AVERAGEIFS('VISSIM Link Segment Outputs'!$I:$I, 'VISSIM DCP Outputs'!$B:$B, $G$3, 'VISSIM Link Segment Outputs'!$A:$A, "AVG",'VISSIM Link Segment Outputs'!$D:$D, F16),"")</f>
        <v/>
      </c>
      <c r="AC16" s="445" t="str">
        <f ca="1">IFERROR(AVERAGEIFS('VISSIM Link Segment Outputs'!$I:$I, 'VISSIM DCP Outputs'!$B:$B, $G$3, 'VISSIM Link Segment Outputs'!$A:$A, "AVG",'VISSIM Link Segment Outputs'!$D:$D, G16),"")</f>
        <v/>
      </c>
      <c r="AD16" s="445" t="str">
        <f ca="1">IFERROR(AVERAGEIFS('VISSIM Link Segment Outputs'!$I:$I, 'VISSIM DCP Outputs'!$B:$B, $G$3, 'VISSIM Link Segment Outputs'!$A:$A, "AVG",'VISSIM Link Segment Outputs'!$D:$D, H16),"")</f>
        <v/>
      </c>
      <c r="AE16" s="446"/>
      <c r="AF16" s="445" t="str">
        <f ca="1">IFERROR(AVERAGEIFS('VISSIM Link Segment Outputs'!$E:$E, 'VISSIM DCP Outputs'!$B:$B, $G$3, 'VISSIM Link Segment Outputs'!$A:$A, "AVG",'VISSIM Link Segment Outputs'!$D:$D, D16),"")</f>
        <v/>
      </c>
      <c r="AG16" s="445" t="str">
        <f ca="1">IFERROR(AVERAGEIFS('VISSIM Link Segment Outputs'!$E:$E, 'VISSIM DCP Outputs'!$B:$B, $G$3, 'VISSIM Link Segment Outputs'!$A:$A, "AVG",'VISSIM Link Segment Outputs'!$D:$D, E16),"")</f>
        <v/>
      </c>
      <c r="AH16" s="445" t="str">
        <f ca="1">IFERROR(AVERAGEIFS('VISSIM Link Segment Outputs'!$E:$E, 'VISSIM DCP Outputs'!$B:$B, $G$3, 'VISSIM Link Segment Outputs'!$A:$A, "AVG",'VISSIM Link Segment Outputs'!$D:$D, F16),"")</f>
        <v/>
      </c>
      <c r="AI16" s="445" t="str">
        <f ca="1">IFERROR(AVERAGEIFS('VISSIM Link Segment Outputs'!$E:$E, 'VISSIM DCP Outputs'!$B:$B, $G$3, 'VISSIM Link Segment Outputs'!$A:$A, "AVG",'VISSIM Link Segment Outputs'!$D:$D, G16),"")</f>
        <v/>
      </c>
      <c r="AJ16" s="445" t="str">
        <f ca="1">IFERROR(AVERAGEIFS('VISSIM Link Segment Outputs'!$E:$E, 'VISSIM DCP Outputs'!$B:$B, $G$3, 'VISSIM Link Segment Outputs'!$A:$A, "AVG",'VISSIM Link Segment Outputs'!$D:$D, H16),"")</f>
        <v/>
      </c>
      <c r="AL16" s="667">
        <f ca="1">IFERROR(SUMIFS('VISSIM Link Segment Outputs'!$Q:$Q, 'VISSIM DCP Outputs'!$B:$B, $G$3, 'VISSIM Link Segment Outputs'!$A:$A, "AVG",'VISSIM Link Segment Outputs'!$D:$D, D16),"")</f>
        <v>0</v>
      </c>
      <c r="AM16" s="667">
        <f ca="1">IFERROR(SUMIFS('VISSIM Link Segment Outputs'!$Q:$Q, 'VISSIM DCP Outputs'!$B:$B, $G$3, 'VISSIM Link Segment Outputs'!$A:$A, "AVG",'VISSIM Link Segment Outputs'!$D:$D, E16),"")</f>
        <v>0</v>
      </c>
      <c r="AN16" s="667">
        <f ca="1">IFERROR(SUMIFS('VISSIM Link Segment Outputs'!$Q:$Q, 'VISSIM DCP Outputs'!$B:$B, $G$3, 'VISSIM Link Segment Outputs'!$A:$A, "AVG",'VISSIM Link Segment Outputs'!$D:$D, F16),"")</f>
        <v>0</v>
      </c>
      <c r="AO16" s="667">
        <f ca="1">IFERROR(SUMIFS('VISSIM Link Segment Outputs'!$Q:$Q, 'VISSIM DCP Outputs'!$B:$B, $G$3, 'VISSIM Link Segment Outputs'!$A:$A, "AVG",'VISSIM Link Segment Outputs'!$D:$D, G16),"")</f>
        <v>0</v>
      </c>
      <c r="AP16" s="667">
        <f ca="1">IFERROR(SUMIFS('VISSIM Link Segment Outputs'!$Q:$Q, 'VISSIM DCP Outputs'!$B:$B, $G$3, 'VISSIM Link Segment Outputs'!$A:$A, "AVG",'VISSIM Link Segment Outputs'!$D:$D, H16),"")</f>
        <v>0</v>
      </c>
      <c r="AR16" s="665" t="str">
        <f ca="1">IFERROR(AVERAGEIFS('VISSIM Link Segment Outputs'!$R:$R, 'VISSIM Link Segment Outputs'!$A:$A, "AVG",'VISSIM Link Segment Outputs'!$D:$D, D16),"")</f>
        <v/>
      </c>
    </row>
    <row r="17" spans="1:44" x14ac:dyDescent="0.35">
      <c r="A17" s="551" t="str">
        <f t="shared" si="1"/>
        <v>H</v>
      </c>
      <c r="B17" s="150">
        <f>'Input - Freeways'!$B15</f>
        <v>11</v>
      </c>
      <c r="C17" s="150">
        <f>INDEX('Input - Freeways'!$B$4:$AG$105,MATCH($B17,'Input - Freeways'!$B$4:$B$105,0),MATCH(C$6,'Input - Freeways'!$B$4:$AG$4,0))</f>
        <v>0</v>
      </c>
      <c r="D17" s="150" t="str">
        <f t="shared" si="2"/>
        <v>0</v>
      </c>
      <c r="E17" s="150" t="str">
        <f t="shared" si="2"/>
        <v/>
      </c>
      <c r="F17" s="150" t="str">
        <f t="shared" si="2"/>
        <v/>
      </c>
      <c r="G17" s="150" t="str">
        <f t="shared" si="2"/>
        <v/>
      </c>
      <c r="H17" s="150" t="str">
        <f t="shared" si="2"/>
        <v/>
      </c>
      <c r="J17" s="377">
        <f>'Input - Freeways'!$C15</f>
        <v>0</v>
      </c>
      <c r="K17" s="406">
        <f>'Input - Freeways'!$D15</f>
        <v>0</v>
      </c>
      <c r="L17" s="267">
        <f>'Input - Freeways'!$E15</f>
        <v>0</v>
      </c>
      <c r="M17" s="679">
        <f>'Input - Freeways'!$F15</f>
        <v>0</v>
      </c>
      <c r="N17" s="391" t="str" cm="1">
        <f t="array" aca="1" ref="N17" ca="1">_xlfn.SWITCH(fwy_moe_type,"DCM",AVERAGEIFS('VISSIM DCP Outputs'!$D:$D, 'VISSIM DCP Outputs'!$B:$B, $E$3,'VISSIM DCP Outputs'!$C:$C,$C17),"Link Eval","--")</f>
        <v>--</v>
      </c>
      <c r="O17" s="264" t="str" cm="1">
        <f t="array" aca="1" ref="O17" ca="1">_xlfn.SWITCH(fwy_moe_type,"DCM",AVERAGEIFS('VISSIM DCP Outputs'!$G:$G, 'VISSIM DCP Outputs'!$B:$B, $E$3,'VISSIM DCP Outputs'!$C:$C,$C17),"Link Eval","--")</f>
        <v>--</v>
      </c>
      <c r="P17" s="695" t="str">
        <f t="shared" ca="1" si="3"/>
        <v>--</v>
      </c>
      <c r="Q17" s="264" t="str">
        <f t="shared" ca="1" si="4"/>
        <v>--</v>
      </c>
      <c r="R17" s="378" t="str">
        <f t="shared" ca="1" si="5"/>
        <v>--</v>
      </c>
      <c r="T17" s="667" t="str">
        <f ca="1">IFERROR(AVERAGEIFS('VISSIM Link Segment Outputs'!$M:$M, 'VISSIM DCP Outputs'!$B:$B, $G$3,'VISSIM Link Segment Outputs'!$A:$A, "AVG",'VISSIM Link Segment Outputs'!$D:$D, D17),"")</f>
        <v/>
      </c>
      <c r="U17" s="667" t="str">
        <f ca="1">IFERROR(AVERAGEIFS('VISSIM Link Segment Outputs'!$M:$M, 'VISSIM DCP Outputs'!$B:$B, $G$3,'VISSIM Link Segment Outputs'!$A:$A, "AVG",'VISSIM Link Segment Outputs'!$D:$D, E17),"")</f>
        <v/>
      </c>
      <c r="V17" s="667" t="str">
        <f ca="1">IFERROR(AVERAGEIFS('VISSIM Link Segment Outputs'!$M:$M, 'VISSIM DCP Outputs'!$B:$B, $G$3,'VISSIM Link Segment Outputs'!$A:$A, "AVG",'VISSIM Link Segment Outputs'!$D:$D, F17),"")</f>
        <v/>
      </c>
      <c r="W17" s="667" t="str">
        <f ca="1">IFERROR(AVERAGEIFS('VISSIM Link Segment Outputs'!$M:$M, 'VISSIM DCP Outputs'!$B:$B, $G$3,'VISSIM Link Segment Outputs'!$A:$A, "AVG",'VISSIM Link Segment Outputs'!$D:$D, G17),"")</f>
        <v/>
      </c>
      <c r="X17" s="667" t="str">
        <f ca="1">IFERROR(AVERAGEIFS('VISSIM Link Segment Outputs'!$M:$M, 'VISSIM DCP Outputs'!$B:$B, $G$3,'VISSIM Link Segment Outputs'!$A:$A, "AVG",'VISSIM Link Segment Outputs'!$D:$D, H17),"")</f>
        <v/>
      </c>
      <c r="Y17" s="446"/>
      <c r="Z17" s="445" t="str">
        <f ca="1">IFERROR(AVERAGEIFS('VISSIM Link Segment Outputs'!$I:$I, 'VISSIM DCP Outputs'!$B:$B, $G$3, 'VISSIM Link Segment Outputs'!$A:$A, "AVG",'VISSIM Link Segment Outputs'!$D:$D, D17),"")</f>
        <v/>
      </c>
      <c r="AA17" s="445" t="str">
        <f ca="1">IFERROR(AVERAGEIFS('VISSIM Link Segment Outputs'!$I:$I, 'VISSIM DCP Outputs'!$B:$B, $G$3, 'VISSIM Link Segment Outputs'!$A:$A, "AVG",'VISSIM Link Segment Outputs'!$D:$D, E17),"")</f>
        <v/>
      </c>
      <c r="AB17" s="445" t="str">
        <f ca="1">IFERROR(AVERAGEIFS('VISSIM Link Segment Outputs'!$I:$I, 'VISSIM DCP Outputs'!$B:$B, $G$3, 'VISSIM Link Segment Outputs'!$A:$A, "AVG",'VISSIM Link Segment Outputs'!$D:$D, F17),"")</f>
        <v/>
      </c>
      <c r="AC17" s="445" t="str">
        <f ca="1">IFERROR(AVERAGEIFS('VISSIM Link Segment Outputs'!$I:$I, 'VISSIM DCP Outputs'!$B:$B, $G$3, 'VISSIM Link Segment Outputs'!$A:$A, "AVG",'VISSIM Link Segment Outputs'!$D:$D, G17),"")</f>
        <v/>
      </c>
      <c r="AD17" s="445" t="str">
        <f ca="1">IFERROR(AVERAGEIFS('VISSIM Link Segment Outputs'!$I:$I, 'VISSIM DCP Outputs'!$B:$B, $G$3, 'VISSIM Link Segment Outputs'!$A:$A, "AVG",'VISSIM Link Segment Outputs'!$D:$D, H17),"")</f>
        <v/>
      </c>
      <c r="AE17" s="446"/>
      <c r="AF17" s="445" t="str">
        <f ca="1">IFERROR(AVERAGEIFS('VISSIM Link Segment Outputs'!$E:$E, 'VISSIM DCP Outputs'!$B:$B, $G$3, 'VISSIM Link Segment Outputs'!$A:$A, "AVG",'VISSIM Link Segment Outputs'!$D:$D, D17),"")</f>
        <v/>
      </c>
      <c r="AG17" s="445" t="str">
        <f ca="1">IFERROR(AVERAGEIFS('VISSIM Link Segment Outputs'!$E:$E, 'VISSIM DCP Outputs'!$B:$B, $G$3, 'VISSIM Link Segment Outputs'!$A:$A, "AVG",'VISSIM Link Segment Outputs'!$D:$D, E17),"")</f>
        <v/>
      </c>
      <c r="AH17" s="445" t="str">
        <f ca="1">IFERROR(AVERAGEIFS('VISSIM Link Segment Outputs'!$E:$E, 'VISSIM DCP Outputs'!$B:$B, $G$3, 'VISSIM Link Segment Outputs'!$A:$A, "AVG",'VISSIM Link Segment Outputs'!$D:$D, F17),"")</f>
        <v/>
      </c>
      <c r="AI17" s="445" t="str">
        <f ca="1">IFERROR(AVERAGEIFS('VISSIM Link Segment Outputs'!$E:$E, 'VISSIM DCP Outputs'!$B:$B, $G$3, 'VISSIM Link Segment Outputs'!$A:$A, "AVG",'VISSIM Link Segment Outputs'!$D:$D, G17),"")</f>
        <v/>
      </c>
      <c r="AJ17" s="445" t="str">
        <f ca="1">IFERROR(AVERAGEIFS('VISSIM Link Segment Outputs'!$E:$E, 'VISSIM DCP Outputs'!$B:$B, $G$3, 'VISSIM Link Segment Outputs'!$A:$A, "AVG",'VISSIM Link Segment Outputs'!$D:$D, H17),"")</f>
        <v/>
      </c>
      <c r="AL17" s="667">
        <f ca="1">IFERROR(SUMIFS('VISSIM Link Segment Outputs'!$Q:$Q, 'VISSIM DCP Outputs'!$B:$B, $G$3, 'VISSIM Link Segment Outputs'!$A:$A, "AVG",'VISSIM Link Segment Outputs'!$D:$D, D17),"")</f>
        <v>0</v>
      </c>
      <c r="AM17" s="667">
        <f ca="1">IFERROR(SUMIFS('VISSIM Link Segment Outputs'!$Q:$Q, 'VISSIM DCP Outputs'!$B:$B, $G$3, 'VISSIM Link Segment Outputs'!$A:$A, "AVG",'VISSIM Link Segment Outputs'!$D:$D, E17),"")</f>
        <v>0</v>
      </c>
      <c r="AN17" s="667">
        <f ca="1">IFERROR(SUMIFS('VISSIM Link Segment Outputs'!$Q:$Q, 'VISSIM DCP Outputs'!$B:$B, $G$3, 'VISSIM Link Segment Outputs'!$A:$A, "AVG",'VISSIM Link Segment Outputs'!$D:$D, F17),"")</f>
        <v>0</v>
      </c>
      <c r="AO17" s="667">
        <f ca="1">IFERROR(SUMIFS('VISSIM Link Segment Outputs'!$Q:$Q, 'VISSIM DCP Outputs'!$B:$B, $G$3, 'VISSIM Link Segment Outputs'!$A:$A, "AVG",'VISSIM Link Segment Outputs'!$D:$D, G17),"")</f>
        <v>0</v>
      </c>
      <c r="AP17" s="667">
        <f ca="1">IFERROR(SUMIFS('VISSIM Link Segment Outputs'!$Q:$Q, 'VISSIM DCP Outputs'!$B:$B, $G$3, 'VISSIM Link Segment Outputs'!$A:$A, "AVG",'VISSIM Link Segment Outputs'!$D:$D, H17),"")</f>
        <v>0</v>
      </c>
      <c r="AR17" s="665" t="str">
        <f ca="1">IFERROR(AVERAGEIFS('VISSIM Link Segment Outputs'!$R:$R, 'VISSIM Link Segment Outputs'!$A:$A, "AVG",'VISSIM Link Segment Outputs'!$D:$D, D17),"")</f>
        <v/>
      </c>
    </row>
    <row r="18" spans="1:44" x14ac:dyDescent="0.35">
      <c r="A18" s="551" t="str">
        <f t="shared" si="1"/>
        <v>H</v>
      </c>
      <c r="B18" s="150">
        <f>'Input - Freeways'!$B16</f>
        <v>12</v>
      </c>
      <c r="C18" s="150">
        <f>INDEX('Input - Freeways'!$B$4:$AG$105,MATCH($B18,'Input - Freeways'!$B$4:$B$105,0),MATCH(C$6,'Input - Freeways'!$B$4:$AG$4,0))</f>
        <v>0</v>
      </c>
      <c r="D18" s="150" t="str">
        <f t="shared" si="2"/>
        <v>0</v>
      </c>
      <c r="E18" s="150" t="str">
        <f t="shared" si="2"/>
        <v/>
      </c>
      <c r="F18" s="150" t="str">
        <f t="shared" si="2"/>
        <v/>
      </c>
      <c r="G18" s="150" t="str">
        <f t="shared" si="2"/>
        <v/>
      </c>
      <c r="H18" s="150" t="str">
        <f t="shared" si="2"/>
        <v/>
      </c>
      <c r="J18" s="377">
        <f>'Input - Freeways'!$C16</f>
        <v>0</v>
      </c>
      <c r="K18" s="406">
        <f>'Input - Freeways'!$D16</f>
        <v>0</v>
      </c>
      <c r="L18" s="267">
        <f>'Input - Freeways'!$E16</f>
        <v>0</v>
      </c>
      <c r="M18" s="679">
        <f>'Input - Freeways'!$F16</f>
        <v>0</v>
      </c>
      <c r="N18" s="391" t="str" cm="1">
        <f t="array" aca="1" ref="N18" ca="1">_xlfn.SWITCH(fwy_moe_type,"DCM",AVERAGEIFS('VISSIM DCP Outputs'!$D:$D, 'VISSIM DCP Outputs'!$B:$B, $E$3,'VISSIM DCP Outputs'!$C:$C,$C18),"Link Eval","--")</f>
        <v>--</v>
      </c>
      <c r="O18" s="264" t="str" cm="1">
        <f t="array" aca="1" ref="O18" ca="1">_xlfn.SWITCH(fwy_moe_type,"DCM",AVERAGEIFS('VISSIM DCP Outputs'!$G:$G, 'VISSIM DCP Outputs'!$B:$B, $E$3,'VISSIM DCP Outputs'!$C:$C,$C18),"Link Eval","--")</f>
        <v>--</v>
      </c>
      <c r="P18" s="695" t="str">
        <f t="shared" ca="1" si="3"/>
        <v>--</v>
      </c>
      <c r="Q18" s="264" t="str">
        <f t="shared" ca="1" si="4"/>
        <v>--</v>
      </c>
      <c r="R18" s="378" t="str">
        <f t="shared" ca="1" si="5"/>
        <v>--</v>
      </c>
      <c r="T18" s="667" t="str">
        <f ca="1">IFERROR(AVERAGEIFS('VISSIM Link Segment Outputs'!$M:$M, 'VISSIM DCP Outputs'!$B:$B, $G$3,'VISSIM Link Segment Outputs'!$A:$A, "AVG",'VISSIM Link Segment Outputs'!$D:$D, D18),"")</f>
        <v/>
      </c>
      <c r="U18" s="667" t="str">
        <f ca="1">IFERROR(AVERAGEIFS('VISSIM Link Segment Outputs'!$M:$M, 'VISSIM DCP Outputs'!$B:$B, $G$3,'VISSIM Link Segment Outputs'!$A:$A, "AVG",'VISSIM Link Segment Outputs'!$D:$D, E18),"")</f>
        <v/>
      </c>
      <c r="V18" s="667" t="str">
        <f ca="1">IFERROR(AVERAGEIFS('VISSIM Link Segment Outputs'!$M:$M, 'VISSIM DCP Outputs'!$B:$B, $G$3,'VISSIM Link Segment Outputs'!$A:$A, "AVG",'VISSIM Link Segment Outputs'!$D:$D, F18),"")</f>
        <v/>
      </c>
      <c r="W18" s="667" t="str">
        <f ca="1">IFERROR(AVERAGEIFS('VISSIM Link Segment Outputs'!$M:$M, 'VISSIM DCP Outputs'!$B:$B, $G$3,'VISSIM Link Segment Outputs'!$A:$A, "AVG",'VISSIM Link Segment Outputs'!$D:$D, G18),"")</f>
        <v/>
      </c>
      <c r="X18" s="667" t="str">
        <f ca="1">IFERROR(AVERAGEIFS('VISSIM Link Segment Outputs'!$M:$M, 'VISSIM DCP Outputs'!$B:$B, $G$3,'VISSIM Link Segment Outputs'!$A:$A, "AVG",'VISSIM Link Segment Outputs'!$D:$D, H18),"")</f>
        <v/>
      </c>
      <c r="Y18" s="446"/>
      <c r="Z18" s="445" t="str">
        <f ca="1">IFERROR(AVERAGEIFS('VISSIM Link Segment Outputs'!$I:$I, 'VISSIM DCP Outputs'!$B:$B, $G$3, 'VISSIM Link Segment Outputs'!$A:$A, "AVG",'VISSIM Link Segment Outputs'!$D:$D, D18),"")</f>
        <v/>
      </c>
      <c r="AA18" s="445" t="str">
        <f ca="1">IFERROR(AVERAGEIFS('VISSIM Link Segment Outputs'!$I:$I, 'VISSIM DCP Outputs'!$B:$B, $G$3, 'VISSIM Link Segment Outputs'!$A:$A, "AVG",'VISSIM Link Segment Outputs'!$D:$D, E18),"")</f>
        <v/>
      </c>
      <c r="AB18" s="445" t="str">
        <f ca="1">IFERROR(AVERAGEIFS('VISSIM Link Segment Outputs'!$I:$I, 'VISSIM DCP Outputs'!$B:$B, $G$3, 'VISSIM Link Segment Outputs'!$A:$A, "AVG",'VISSIM Link Segment Outputs'!$D:$D, F18),"")</f>
        <v/>
      </c>
      <c r="AC18" s="445" t="str">
        <f ca="1">IFERROR(AVERAGEIFS('VISSIM Link Segment Outputs'!$I:$I, 'VISSIM DCP Outputs'!$B:$B, $G$3, 'VISSIM Link Segment Outputs'!$A:$A, "AVG",'VISSIM Link Segment Outputs'!$D:$D, G18),"")</f>
        <v/>
      </c>
      <c r="AD18" s="445" t="str">
        <f ca="1">IFERROR(AVERAGEIFS('VISSIM Link Segment Outputs'!$I:$I, 'VISSIM DCP Outputs'!$B:$B, $G$3, 'VISSIM Link Segment Outputs'!$A:$A, "AVG",'VISSIM Link Segment Outputs'!$D:$D, H18),"")</f>
        <v/>
      </c>
      <c r="AE18" s="446"/>
      <c r="AF18" s="445" t="str">
        <f ca="1">IFERROR(AVERAGEIFS('VISSIM Link Segment Outputs'!$E:$E, 'VISSIM DCP Outputs'!$B:$B, $G$3, 'VISSIM Link Segment Outputs'!$A:$A, "AVG",'VISSIM Link Segment Outputs'!$D:$D, D18),"")</f>
        <v/>
      </c>
      <c r="AG18" s="445" t="str">
        <f ca="1">IFERROR(AVERAGEIFS('VISSIM Link Segment Outputs'!$E:$E, 'VISSIM DCP Outputs'!$B:$B, $G$3, 'VISSIM Link Segment Outputs'!$A:$A, "AVG",'VISSIM Link Segment Outputs'!$D:$D, E18),"")</f>
        <v/>
      </c>
      <c r="AH18" s="445" t="str">
        <f ca="1">IFERROR(AVERAGEIFS('VISSIM Link Segment Outputs'!$E:$E, 'VISSIM DCP Outputs'!$B:$B, $G$3, 'VISSIM Link Segment Outputs'!$A:$A, "AVG",'VISSIM Link Segment Outputs'!$D:$D, F18),"")</f>
        <v/>
      </c>
      <c r="AI18" s="445" t="str">
        <f ca="1">IFERROR(AVERAGEIFS('VISSIM Link Segment Outputs'!$E:$E, 'VISSIM DCP Outputs'!$B:$B, $G$3, 'VISSIM Link Segment Outputs'!$A:$A, "AVG",'VISSIM Link Segment Outputs'!$D:$D, G18),"")</f>
        <v/>
      </c>
      <c r="AJ18" s="445" t="str">
        <f ca="1">IFERROR(AVERAGEIFS('VISSIM Link Segment Outputs'!$E:$E, 'VISSIM DCP Outputs'!$B:$B, $G$3, 'VISSIM Link Segment Outputs'!$A:$A, "AVG",'VISSIM Link Segment Outputs'!$D:$D, H18),"")</f>
        <v/>
      </c>
      <c r="AL18" s="667">
        <f ca="1">IFERROR(SUMIFS('VISSIM Link Segment Outputs'!$Q:$Q, 'VISSIM DCP Outputs'!$B:$B, $G$3, 'VISSIM Link Segment Outputs'!$A:$A, "AVG",'VISSIM Link Segment Outputs'!$D:$D, D18),"")</f>
        <v>0</v>
      </c>
      <c r="AM18" s="667">
        <f ca="1">IFERROR(SUMIFS('VISSIM Link Segment Outputs'!$Q:$Q, 'VISSIM DCP Outputs'!$B:$B, $G$3, 'VISSIM Link Segment Outputs'!$A:$A, "AVG",'VISSIM Link Segment Outputs'!$D:$D, E18),"")</f>
        <v>0</v>
      </c>
      <c r="AN18" s="667">
        <f ca="1">IFERROR(SUMIFS('VISSIM Link Segment Outputs'!$Q:$Q, 'VISSIM DCP Outputs'!$B:$B, $G$3, 'VISSIM Link Segment Outputs'!$A:$A, "AVG",'VISSIM Link Segment Outputs'!$D:$D, F18),"")</f>
        <v>0</v>
      </c>
      <c r="AO18" s="667">
        <f ca="1">IFERROR(SUMIFS('VISSIM Link Segment Outputs'!$Q:$Q, 'VISSIM DCP Outputs'!$B:$B, $G$3, 'VISSIM Link Segment Outputs'!$A:$A, "AVG",'VISSIM Link Segment Outputs'!$D:$D, G18),"")</f>
        <v>0</v>
      </c>
      <c r="AP18" s="667">
        <f ca="1">IFERROR(SUMIFS('VISSIM Link Segment Outputs'!$Q:$Q, 'VISSIM DCP Outputs'!$B:$B, $G$3, 'VISSIM Link Segment Outputs'!$A:$A, "AVG",'VISSIM Link Segment Outputs'!$D:$D, H18),"")</f>
        <v>0</v>
      </c>
      <c r="AR18" s="665" t="str">
        <f ca="1">IFERROR(AVERAGEIFS('VISSIM Link Segment Outputs'!$R:$R, 'VISSIM Link Segment Outputs'!$A:$A, "AVG",'VISSIM Link Segment Outputs'!$D:$D, D18),"")</f>
        <v/>
      </c>
    </row>
    <row r="19" spans="1:44" x14ac:dyDescent="0.35">
      <c r="A19" s="551" t="str">
        <f t="shared" si="1"/>
        <v>H</v>
      </c>
      <c r="B19" s="150">
        <f>'Input - Freeways'!$B17</f>
        <v>13</v>
      </c>
      <c r="C19" s="150">
        <f>INDEX('Input - Freeways'!$B$4:$AG$105,MATCH($B19,'Input - Freeways'!$B$4:$B$105,0),MATCH(C$6,'Input - Freeways'!$B$4:$AG$4,0))</f>
        <v>0</v>
      </c>
      <c r="D19" s="150" t="str">
        <f t="shared" si="2"/>
        <v>0</v>
      </c>
      <c r="E19" s="150" t="str">
        <f t="shared" si="2"/>
        <v/>
      </c>
      <c r="F19" s="150" t="str">
        <f t="shared" si="2"/>
        <v/>
      </c>
      <c r="G19" s="150" t="str">
        <f t="shared" si="2"/>
        <v/>
      </c>
      <c r="H19" s="150" t="str">
        <f t="shared" si="2"/>
        <v/>
      </c>
      <c r="J19" s="377">
        <f>'Input - Freeways'!$C17</f>
        <v>0</v>
      </c>
      <c r="K19" s="406">
        <f>'Input - Freeways'!$D17</f>
        <v>0</v>
      </c>
      <c r="L19" s="267">
        <f>'Input - Freeways'!$E17</f>
        <v>0</v>
      </c>
      <c r="M19" s="679">
        <f>'Input - Freeways'!$F17</f>
        <v>0</v>
      </c>
      <c r="N19" s="391" t="str" cm="1">
        <f t="array" aca="1" ref="N19" ca="1">_xlfn.SWITCH(fwy_moe_type,"DCM",AVERAGEIFS('VISSIM DCP Outputs'!$D:$D, 'VISSIM DCP Outputs'!$B:$B, $E$3,'VISSIM DCP Outputs'!$C:$C,$C19),"Link Eval","--")</f>
        <v>--</v>
      </c>
      <c r="O19" s="264" t="str" cm="1">
        <f t="array" aca="1" ref="O19" ca="1">_xlfn.SWITCH(fwy_moe_type,"DCM",AVERAGEIFS('VISSIM DCP Outputs'!$G:$G, 'VISSIM DCP Outputs'!$B:$B, $E$3,'VISSIM DCP Outputs'!$C:$C,$C19),"Link Eval","--")</f>
        <v>--</v>
      </c>
      <c r="P19" s="695" t="str">
        <f t="shared" ca="1" si="3"/>
        <v>--</v>
      </c>
      <c r="Q19" s="264" t="str">
        <f t="shared" ca="1" si="4"/>
        <v>--</v>
      </c>
      <c r="R19" s="378" t="str">
        <f t="shared" ca="1" si="5"/>
        <v>--</v>
      </c>
      <c r="T19" s="667" t="str">
        <f ca="1">IFERROR(AVERAGEIFS('VISSIM Link Segment Outputs'!$M:$M, 'VISSIM DCP Outputs'!$B:$B, $G$3,'VISSIM Link Segment Outputs'!$A:$A, "AVG",'VISSIM Link Segment Outputs'!$D:$D, D19),"")</f>
        <v/>
      </c>
      <c r="U19" s="667" t="str">
        <f ca="1">IFERROR(AVERAGEIFS('VISSIM Link Segment Outputs'!$M:$M, 'VISSIM DCP Outputs'!$B:$B, $G$3,'VISSIM Link Segment Outputs'!$A:$A, "AVG",'VISSIM Link Segment Outputs'!$D:$D, E19),"")</f>
        <v/>
      </c>
      <c r="V19" s="667" t="str">
        <f ca="1">IFERROR(AVERAGEIFS('VISSIM Link Segment Outputs'!$M:$M, 'VISSIM DCP Outputs'!$B:$B, $G$3,'VISSIM Link Segment Outputs'!$A:$A, "AVG",'VISSIM Link Segment Outputs'!$D:$D, F19),"")</f>
        <v/>
      </c>
      <c r="W19" s="667" t="str">
        <f ca="1">IFERROR(AVERAGEIFS('VISSIM Link Segment Outputs'!$M:$M, 'VISSIM DCP Outputs'!$B:$B, $G$3,'VISSIM Link Segment Outputs'!$A:$A, "AVG",'VISSIM Link Segment Outputs'!$D:$D, G19),"")</f>
        <v/>
      </c>
      <c r="X19" s="667" t="str">
        <f ca="1">IFERROR(AVERAGEIFS('VISSIM Link Segment Outputs'!$M:$M, 'VISSIM DCP Outputs'!$B:$B, $G$3,'VISSIM Link Segment Outputs'!$A:$A, "AVG",'VISSIM Link Segment Outputs'!$D:$D, H19),"")</f>
        <v/>
      </c>
      <c r="Y19" s="446"/>
      <c r="Z19" s="445" t="str">
        <f ca="1">IFERROR(AVERAGEIFS('VISSIM Link Segment Outputs'!$I:$I, 'VISSIM DCP Outputs'!$B:$B, $G$3, 'VISSIM Link Segment Outputs'!$A:$A, "AVG",'VISSIM Link Segment Outputs'!$D:$D, D19),"")</f>
        <v/>
      </c>
      <c r="AA19" s="445" t="str">
        <f ca="1">IFERROR(AVERAGEIFS('VISSIM Link Segment Outputs'!$I:$I, 'VISSIM DCP Outputs'!$B:$B, $G$3, 'VISSIM Link Segment Outputs'!$A:$A, "AVG",'VISSIM Link Segment Outputs'!$D:$D, E19),"")</f>
        <v/>
      </c>
      <c r="AB19" s="445" t="str">
        <f ca="1">IFERROR(AVERAGEIFS('VISSIM Link Segment Outputs'!$I:$I, 'VISSIM DCP Outputs'!$B:$B, $G$3, 'VISSIM Link Segment Outputs'!$A:$A, "AVG",'VISSIM Link Segment Outputs'!$D:$D, F19),"")</f>
        <v/>
      </c>
      <c r="AC19" s="445" t="str">
        <f ca="1">IFERROR(AVERAGEIFS('VISSIM Link Segment Outputs'!$I:$I, 'VISSIM DCP Outputs'!$B:$B, $G$3, 'VISSIM Link Segment Outputs'!$A:$A, "AVG",'VISSIM Link Segment Outputs'!$D:$D, G19),"")</f>
        <v/>
      </c>
      <c r="AD19" s="445" t="str">
        <f ca="1">IFERROR(AVERAGEIFS('VISSIM Link Segment Outputs'!$I:$I, 'VISSIM DCP Outputs'!$B:$B, $G$3, 'VISSIM Link Segment Outputs'!$A:$A, "AVG",'VISSIM Link Segment Outputs'!$D:$D, H19),"")</f>
        <v/>
      </c>
      <c r="AE19" s="446"/>
      <c r="AF19" s="445" t="str">
        <f ca="1">IFERROR(AVERAGEIFS('VISSIM Link Segment Outputs'!$E:$E, 'VISSIM DCP Outputs'!$B:$B, $G$3, 'VISSIM Link Segment Outputs'!$A:$A, "AVG",'VISSIM Link Segment Outputs'!$D:$D, D19),"")</f>
        <v/>
      </c>
      <c r="AG19" s="445" t="str">
        <f ca="1">IFERROR(AVERAGEIFS('VISSIM Link Segment Outputs'!$E:$E, 'VISSIM DCP Outputs'!$B:$B, $G$3, 'VISSIM Link Segment Outputs'!$A:$A, "AVG",'VISSIM Link Segment Outputs'!$D:$D, E19),"")</f>
        <v/>
      </c>
      <c r="AH19" s="445" t="str">
        <f ca="1">IFERROR(AVERAGEIFS('VISSIM Link Segment Outputs'!$E:$E, 'VISSIM DCP Outputs'!$B:$B, $G$3, 'VISSIM Link Segment Outputs'!$A:$A, "AVG",'VISSIM Link Segment Outputs'!$D:$D, F19),"")</f>
        <v/>
      </c>
      <c r="AI19" s="445" t="str">
        <f ca="1">IFERROR(AVERAGEIFS('VISSIM Link Segment Outputs'!$E:$E, 'VISSIM DCP Outputs'!$B:$B, $G$3, 'VISSIM Link Segment Outputs'!$A:$A, "AVG",'VISSIM Link Segment Outputs'!$D:$D, G19),"")</f>
        <v/>
      </c>
      <c r="AJ19" s="445" t="str">
        <f ca="1">IFERROR(AVERAGEIFS('VISSIM Link Segment Outputs'!$E:$E, 'VISSIM DCP Outputs'!$B:$B, $G$3, 'VISSIM Link Segment Outputs'!$A:$A, "AVG",'VISSIM Link Segment Outputs'!$D:$D, H19),"")</f>
        <v/>
      </c>
      <c r="AL19" s="667">
        <f ca="1">IFERROR(SUMIFS('VISSIM Link Segment Outputs'!$Q:$Q, 'VISSIM DCP Outputs'!$B:$B, $G$3, 'VISSIM Link Segment Outputs'!$A:$A, "AVG",'VISSIM Link Segment Outputs'!$D:$D, D19),"")</f>
        <v>0</v>
      </c>
      <c r="AM19" s="667">
        <f ca="1">IFERROR(SUMIFS('VISSIM Link Segment Outputs'!$Q:$Q, 'VISSIM DCP Outputs'!$B:$B, $G$3, 'VISSIM Link Segment Outputs'!$A:$A, "AVG",'VISSIM Link Segment Outputs'!$D:$D, E19),"")</f>
        <v>0</v>
      </c>
      <c r="AN19" s="667">
        <f ca="1">IFERROR(SUMIFS('VISSIM Link Segment Outputs'!$Q:$Q, 'VISSIM DCP Outputs'!$B:$B, $G$3, 'VISSIM Link Segment Outputs'!$A:$A, "AVG",'VISSIM Link Segment Outputs'!$D:$D, F19),"")</f>
        <v>0</v>
      </c>
      <c r="AO19" s="667">
        <f ca="1">IFERROR(SUMIFS('VISSIM Link Segment Outputs'!$Q:$Q, 'VISSIM DCP Outputs'!$B:$B, $G$3, 'VISSIM Link Segment Outputs'!$A:$A, "AVG",'VISSIM Link Segment Outputs'!$D:$D, G19),"")</f>
        <v>0</v>
      </c>
      <c r="AP19" s="667">
        <f ca="1">IFERROR(SUMIFS('VISSIM Link Segment Outputs'!$Q:$Q, 'VISSIM DCP Outputs'!$B:$B, $G$3, 'VISSIM Link Segment Outputs'!$A:$A, "AVG",'VISSIM Link Segment Outputs'!$D:$D, H19),"")</f>
        <v>0</v>
      </c>
      <c r="AR19" s="665" t="str">
        <f ca="1">IFERROR(AVERAGEIFS('VISSIM Link Segment Outputs'!$R:$R, 'VISSIM Link Segment Outputs'!$A:$A, "AVG",'VISSIM Link Segment Outputs'!$D:$D, D19),"")</f>
        <v/>
      </c>
    </row>
    <row r="20" spans="1:44" x14ac:dyDescent="0.35">
      <c r="A20" s="551" t="str">
        <f t="shared" si="1"/>
        <v>H</v>
      </c>
      <c r="B20" s="150">
        <f>'Input - Freeways'!$B18</f>
        <v>14</v>
      </c>
      <c r="C20" s="150">
        <f>INDEX('Input - Freeways'!$B$4:$AG$105,MATCH($B20,'Input - Freeways'!$B$4:$B$105,0),MATCH(C$6,'Input - Freeways'!$B$4:$AG$4,0))</f>
        <v>0</v>
      </c>
      <c r="D20" s="150" t="str">
        <f t="shared" si="2"/>
        <v>0</v>
      </c>
      <c r="E20" s="150" t="str">
        <f t="shared" si="2"/>
        <v/>
      </c>
      <c r="F20" s="150" t="str">
        <f t="shared" si="2"/>
        <v/>
      </c>
      <c r="G20" s="150" t="str">
        <f t="shared" si="2"/>
        <v/>
      </c>
      <c r="H20" s="150" t="str">
        <f t="shared" si="2"/>
        <v/>
      </c>
      <c r="J20" s="377">
        <f>'Input - Freeways'!$C18</f>
        <v>0</v>
      </c>
      <c r="K20" s="406">
        <f>'Input - Freeways'!$D18</f>
        <v>0</v>
      </c>
      <c r="L20" s="267">
        <f>'Input - Freeways'!$E18</f>
        <v>0</v>
      </c>
      <c r="M20" s="679">
        <f>'Input - Freeways'!$F18</f>
        <v>0</v>
      </c>
      <c r="N20" s="391" t="str" cm="1">
        <f t="array" aca="1" ref="N20" ca="1">_xlfn.SWITCH(fwy_moe_type,"DCM",AVERAGEIFS('VISSIM DCP Outputs'!$D:$D, 'VISSIM DCP Outputs'!$B:$B, $E$3,'VISSIM DCP Outputs'!$C:$C,$C20),"Link Eval","--")</f>
        <v>--</v>
      </c>
      <c r="O20" s="264" t="str" cm="1">
        <f t="array" aca="1" ref="O20" ca="1">_xlfn.SWITCH(fwy_moe_type,"DCM",AVERAGEIFS('VISSIM DCP Outputs'!$G:$G, 'VISSIM DCP Outputs'!$B:$B, $E$3,'VISSIM DCP Outputs'!$C:$C,$C20),"Link Eval","--")</f>
        <v>--</v>
      </c>
      <c r="P20" s="695" t="str">
        <f t="shared" ca="1" si="3"/>
        <v>--</v>
      </c>
      <c r="Q20" s="264" t="str">
        <f t="shared" ca="1" si="4"/>
        <v>--</v>
      </c>
      <c r="R20" s="378" t="str">
        <f t="shared" ca="1" si="5"/>
        <v>--</v>
      </c>
      <c r="T20" s="667" t="str">
        <f ca="1">IFERROR(AVERAGEIFS('VISSIM Link Segment Outputs'!$M:$M, 'VISSIM DCP Outputs'!$B:$B, $G$3,'VISSIM Link Segment Outputs'!$A:$A, "AVG",'VISSIM Link Segment Outputs'!$D:$D, D20),"")</f>
        <v/>
      </c>
      <c r="U20" s="667" t="str">
        <f ca="1">IFERROR(AVERAGEIFS('VISSIM Link Segment Outputs'!$M:$M, 'VISSIM DCP Outputs'!$B:$B, $G$3,'VISSIM Link Segment Outputs'!$A:$A, "AVG",'VISSIM Link Segment Outputs'!$D:$D, E20),"")</f>
        <v/>
      </c>
      <c r="V20" s="667" t="str">
        <f ca="1">IFERROR(AVERAGEIFS('VISSIM Link Segment Outputs'!$M:$M, 'VISSIM DCP Outputs'!$B:$B, $G$3,'VISSIM Link Segment Outputs'!$A:$A, "AVG",'VISSIM Link Segment Outputs'!$D:$D, F20),"")</f>
        <v/>
      </c>
      <c r="W20" s="667" t="str">
        <f ca="1">IFERROR(AVERAGEIFS('VISSIM Link Segment Outputs'!$M:$M, 'VISSIM DCP Outputs'!$B:$B, $G$3,'VISSIM Link Segment Outputs'!$A:$A, "AVG",'VISSIM Link Segment Outputs'!$D:$D, G20),"")</f>
        <v/>
      </c>
      <c r="X20" s="667" t="str">
        <f ca="1">IFERROR(AVERAGEIFS('VISSIM Link Segment Outputs'!$M:$M, 'VISSIM DCP Outputs'!$B:$B, $G$3,'VISSIM Link Segment Outputs'!$A:$A, "AVG",'VISSIM Link Segment Outputs'!$D:$D, H20),"")</f>
        <v/>
      </c>
      <c r="Y20" s="446"/>
      <c r="Z20" s="445" t="str">
        <f ca="1">IFERROR(AVERAGEIFS('VISSIM Link Segment Outputs'!$I:$I, 'VISSIM DCP Outputs'!$B:$B, $G$3, 'VISSIM Link Segment Outputs'!$A:$A, "AVG",'VISSIM Link Segment Outputs'!$D:$D, D20),"")</f>
        <v/>
      </c>
      <c r="AA20" s="445" t="str">
        <f ca="1">IFERROR(AVERAGEIFS('VISSIM Link Segment Outputs'!$I:$I, 'VISSIM DCP Outputs'!$B:$B, $G$3, 'VISSIM Link Segment Outputs'!$A:$A, "AVG",'VISSIM Link Segment Outputs'!$D:$D, E20),"")</f>
        <v/>
      </c>
      <c r="AB20" s="445" t="str">
        <f ca="1">IFERROR(AVERAGEIFS('VISSIM Link Segment Outputs'!$I:$I, 'VISSIM DCP Outputs'!$B:$B, $G$3, 'VISSIM Link Segment Outputs'!$A:$A, "AVG",'VISSIM Link Segment Outputs'!$D:$D, F20),"")</f>
        <v/>
      </c>
      <c r="AC20" s="445" t="str">
        <f ca="1">IFERROR(AVERAGEIFS('VISSIM Link Segment Outputs'!$I:$I, 'VISSIM DCP Outputs'!$B:$B, $G$3, 'VISSIM Link Segment Outputs'!$A:$A, "AVG",'VISSIM Link Segment Outputs'!$D:$D, G20),"")</f>
        <v/>
      </c>
      <c r="AD20" s="445" t="str">
        <f ca="1">IFERROR(AVERAGEIFS('VISSIM Link Segment Outputs'!$I:$I, 'VISSIM DCP Outputs'!$B:$B, $G$3, 'VISSIM Link Segment Outputs'!$A:$A, "AVG",'VISSIM Link Segment Outputs'!$D:$D, H20),"")</f>
        <v/>
      </c>
      <c r="AE20" s="446"/>
      <c r="AF20" s="445" t="str">
        <f ca="1">IFERROR(AVERAGEIFS('VISSIM Link Segment Outputs'!$E:$E, 'VISSIM DCP Outputs'!$B:$B, $G$3, 'VISSIM Link Segment Outputs'!$A:$A, "AVG",'VISSIM Link Segment Outputs'!$D:$D, D20),"")</f>
        <v/>
      </c>
      <c r="AG20" s="445" t="str">
        <f ca="1">IFERROR(AVERAGEIFS('VISSIM Link Segment Outputs'!$E:$E, 'VISSIM DCP Outputs'!$B:$B, $G$3, 'VISSIM Link Segment Outputs'!$A:$A, "AVG",'VISSIM Link Segment Outputs'!$D:$D, E20),"")</f>
        <v/>
      </c>
      <c r="AH20" s="445" t="str">
        <f ca="1">IFERROR(AVERAGEIFS('VISSIM Link Segment Outputs'!$E:$E, 'VISSIM DCP Outputs'!$B:$B, $G$3, 'VISSIM Link Segment Outputs'!$A:$A, "AVG",'VISSIM Link Segment Outputs'!$D:$D, F20),"")</f>
        <v/>
      </c>
      <c r="AI20" s="445" t="str">
        <f ca="1">IFERROR(AVERAGEIFS('VISSIM Link Segment Outputs'!$E:$E, 'VISSIM DCP Outputs'!$B:$B, $G$3, 'VISSIM Link Segment Outputs'!$A:$A, "AVG",'VISSIM Link Segment Outputs'!$D:$D, G20),"")</f>
        <v/>
      </c>
      <c r="AJ20" s="445" t="str">
        <f ca="1">IFERROR(AVERAGEIFS('VISSIM Link Segment Outputs'!$E:$E, 'VISSIM DCP Outputs'!$B:$B, $G$3, 'VISSIM Link Segment Outputs'!$A:$A, "AVG",'VISSIM Link Segment Outputs'!$D:$D, H20),"")</f>
        <v/>
      </c>
      <c r="AL20" s="667">
        <f ca="1">IFERROR(SUMIFS('VISSIM Link Segment Outputs'!$Q:$Q, 'VISSIM DCP Outputs'!$B:$B, $G$3, 'VISSIM Link Segment Outputs'!$A:$A, "AVG",'VISSIM Link Segment Outputs'!$D:$D, D20),"")</f>
        <v>0</v>
      </c>
      <c r="AM20" s="667">
        <f ca="1">IFERROR(SUMIFS('VISSIM Link Segment Outputs'!$Q:$Q, 'VISSIM DCP Outputs'!$B:$B, $G$3, 'VISSIM Link Segment Outputs'!$A:$A, "AVG",'VISSIM Link Segment Outputs'!$D:$D, E20),"")</f>
        <v>0</v>
      </c>
      <c r="AN20" s="667">
        <f ca="1">IFERROR(SUMIFS('VISSIM Link Segment Outputs'!$Q:$Q, 'VISSIM DCP Outputs'!$B:$B, $G$3, 'VISSIM Link Segment Outputs'!$A:$A, "AVG",'VISSIM Link Segment Outputs'!$D:$D, F20),"")</f>
        <v>0</v>
      </c>
      <c r="AO20" s="667">
        <f ca="1">IFERROR(SUMIFS('VISSIM Link Segment Outputs'!$Q:$Q, 'VISSIM DCP Outputs'!$B:$B, $G$3, 'VISSIM Link Segment Outputs'!$A:$A, "AVG",'VISSIM Link Segment Outputs'!$D:$D, G20),"")</f>
        <v>0</v>
      </c>
      <c r="AP20" s="667">
        <f ca="1">IFERROR(SUMIFS('VISSIM Link Segment Outputs'!$Q:$Q, 'VISSIM DCP Outputs'!$B:$B, $G$3, 'VISSIM Link Segment Outputs'!$A:$A, "AVG",'VISSIM Link Segment Outputs'!$D:$D, H20),"")</f>
        <v>0</v>
      </c>
      <c r="AR20" s="665" t="str">
        <f ca="1">IFERROR(AVERAGEIFS('VISSIM Link Segment Outputs'!$R:$R, 'VISSIM Link Segment Outputs'!$A:$A, "AVG",'VISSIM Link Segment Outputs'!$D:$D, D20),"")</f>
        <v/>
      </c>
    </row>
    <row r="21" spans="1:44" x14ac:dyDescent="0.35">
      <c r="A21" s="551" t="str">
        <f t="shared" si="1"/>
        <v>H</v>
      </c>
      <c r="B21" s="150">
        <f>'Input - Freeways'!$B19</f>
        <v>15</v>
      </c>
      <c r="C21" s="150">
        <f>INDEX('Input - Freeways'!$B$4:$AG$105,MATCH($B21,'Input - Freeways'!$B$4:$B$105,0),MATCH(C$6,'Input - Freeways'!$B$4:$AG$4,0))</f>
        <v>0</v>
      </c>
      <c r="D21" s="150" t="str">
        <f t="shared" si="2"/>
        <v>0</v>
      </c>
      <c r="E21" s="150" t="str">
        <f t="shared" si="2"/>
        <v/>
      </c>
      <c r="F21" s="150" t="str">
        <f t="shared" si="2"/>
        <v/>
      </c>
      <c r="G21" s="150" t="str">
        <f t="shared" si="2"/>
        <v/>
      </c>
      <c r="H21" s="150" t="str">
        <f t="shared" si="2"/>
        <v/>
      </c>
      <c r="J21" s="377">
        <f>'Input - Freeways'!$C19</f>
        <v>0</v>
      </c>
      <c r="K21" s="406">
        <f>'Input - Freeways'!$D19</f>
        <v>0</v>
      </c>
      <c r="L21" s="267">
        <f>'Input - Freeways'!$E19</f>
        <v>0</v>
      </c>
      <c r="M21" s="679">
        <f>'Input - Freeways'!$F19</f>
        <v>0</v>
      </c>
      <c r="N21" s="391" t="str" cm="1">
        <f t="array" aca="1" ref="N21" ca="1">_xlfn.SWITCH(fwy_moe_type,"DCM",AVERAGEIFS('VISSIM DCP Outputs'!$D:$D, 'VISSIM DCP Outputs'!$B:$B, $E$3,'VISSIM DCP Outputs'!$C:$C,$C21),"Link Eval","--")</f>
        <v>--</v>
      </c>
      <c r="O21" s="264" t="str" cm="1">
        <f t="array" aca="1" ref="O21" ca="1">_xlfn.SWITCH(fwy_moe_type,"DCM",AVERAGEIFS('VISSIM DCP Outputs'!$G:$G, 'VISSIM DCP Outputs'!$B:$B, $E$3,'VISSIM DCP Outputs'!$C:$C,$C21),"Link Eval","--")</f>
        <v>--</v>
      </c>
      <c r="P21" s="695" t="str">
        <f t="shared" ca="1" si="3"/>
        <v>--</v>
      </c>
      <c r="Q21" s="264" t="str">
        <f t="shared" ca="1" si="4"/>
        <v>--</v>
      </c>
      <c r="R21" s="378" t="str">
        <f t="shared" ca="1" si="5"/>
        <v>--</v>
      </c>
      <c r="T21" s="667" t="str">
        <f ca="1">IFERROR(AVERAGEIFS('VISSIM Link Segment Outputs'!$M:$M, 'VISSIM DCP Outputs'!$B:$B, $G$3,'VISSIM Link Segment Outputs'!$A:$A, "AVG",'VISSIM Link Segment Outputs'!$D:$D, D21),"")</f>
        <v/>
      </c>
      <c r="U21" s="667" t="str">
        <f ca="1">IFERROR(AVERAGEIFS('VISSIM Link Segment Outputs'!$M:$M, 'VISSIM DCP Outputs'!$B:$B, $G$3,'VISSIM Link Segment Outputs'!$A:$A, "AVG",'VISSIM Link Segment Outputs'!$D:$D, E21),"")</f>
        <v/>
      </c>
      <c r="V21" s="667" t="str">
        <f ca="1">IFERROR(AVERAGEIFS('VISSIM Link Segment Outputs'!$M:$M, 'VISSIM DCP Outputs'!$B:$B, $G$3,'VISSIM Link Segment Outputs'!$A:$A, "AVG",'VISSIM Link Segment Outputs'!$D:$D, F21),"")</f>
        <v/>
      </c>
      <c r="W21" s="667" t="str">
        <f ca="1">IFERROR(AVERAGEIFS('VISSIM Link Segment Outputs'!$M:$M, 'VISSIM DCP Outputs'!$B:$B, $G$3,'VISSIM Link Segment Outputs'!$A:$A, "AVG",'VISSIM Link Segment Outputs'!$D:$D, G21),"")</f>
        <v/>
      </c>
      <c r="X21" s="667" t="str">
        <f ca="1">IFERROR(AVERAGEIFS('VISSIM Link Segment Outputs'!$M:$M, 'VISSIM DCP Outputs'!$B:$B, $G$3,'VISSIM Link Segment Outputs'!$A:$A, "AVG",'VISSIM Link Segment Outputs'!$D:$D, H21),"")</f>
        <v/>
      </c>
      <c r="Y21" s="446"/>
      <c r="Z21" s="445" t="str">
        <f ca="1">IFERROR(AVERAGEIFS('VISSIM Link Segment Outputs'!$I:$I, 'VISSIM DCP Outputs'!$B:$B, $G$3, 'VISSIM Link Segment Outputs'!$A:$A, "AVG",'VISSIM Link Segment Outputs'!$D:$D, D21),"")</f>
        <v/>
      </c>
      <c r="AA21" s="445" t="str">
        <f ca="1">IFERROR(AVERAGEIFS('VISSIM Link Segment Outputs'!$I:$I, 'VISSIM DCP Outputs'!$B:$B, $G$3, 'VISSIM Link Segment Outputs'!$A:$A, "AVG",'VISSIM Link Segment Outputs'!$D:$D, E21),"")</f>
        <v/>
      </c>
      <c r="AB21" s="445" t="str">
        <f ca="1">IFERROR(AVERAGEIFS('VISSIM Link Segment Outputs'!$I:$I, 'VISSIM DCP Outputs'!$B:$B, $G$3, 'VISSIM Link Segment Outputs'!$A:$A, "AVG",'VISSIM Link Segment Outputs'!$D:$D, F21),"")</f>
        <v/>
      </c>
      <c r="AC21" s="445" t="str">
        <f ca="1">IFERROR(AVERAGEIFS('VISSIM Link Segment Outputs'!$I:$I, 'VISSIM DCP Outputs'!$B:$B, $G$3, 'VISSIM Link Segment Outputs'!$A:$A, "AVG",'VISSIM Link Segment Outputs'!$D:$D, G21),"")</f>
        <v/>
      </c>
      <c r="AD21" s="445" t="str">
        <f ca="1">IFERROR(AVERAGEIFS('VISSIM Link Segment Outputs'!$I:$I, 'VISSIM DCP Outputs'!$B:$B, $G$3, 'VISSIM Link Segment Outputs'!$A:$A, "AVG",'VISSIM Link Segment Outputs'!$D:$D, H21),"")</f>
        <v/>
      </c>
      <c r="AE21" s="446"/>
      <c r="AF21" s="445" t="str">
        <f ca="1">IFERROR(AVERAGEIFS('VISSIM Link Segment Outputs'!$E:$E, 'VISSIM DCP Outputs'!$B:$B, $G$3, 'VISSIM Link Segment Outputs'!$A:$A, "AVG",'VISSIM Link Segment Outputs'!$D:$D, D21),"")</f>
        <v/>
      </c>
      <c r="AG21" s="445" t="str">
        <f ca="1">IFERROR(AVERAGEIFS('VISSIM Link Segment Outputs'!$E:$E, 'VISSIM DCP Outputs'!$B:$B, $G$3, 'VISSIM Link Segment Outputs'!$A:$A, "AVG",'VISSIM Link Segment Outputs'!$D:$D, E21),"")</f>
        <v/>
      </c>
      <c r="AH21" s="445" t="str">
        <f ca="1">IFERROR(AVERAGEIFS('VISSIM Link Segment Outputs'!$E:$E, 'VISSIM DCP Outputs'!$B:$B, $G$3, 'VISSIM Link Segment Outputs'!$A:$A, "AVG",'VISSIM Link Segment Outputs'!$D:$D, F21),"")</f>
        <v/>
      </c>
      <c r="AI21" s="445" t="str">
        <f ca="1">IFERROR(AVERAGEIFS('VISSIM Link Segment Outputs'!$E:$E, 'VISSIM DCP Outputs'!$B:$B, $G$3, 'VISSIM Link Segment Outputs'!$A:$A, "AVG",'VISSIM Link Segment Outputs'!$D:$D, G21),"")</f>
        <v/>
      </c>
      <c r="AJ21" s="445" t="str">
        <f ca="1">IFERROR(AVERAGEIFS('VISSIM Link Segment Outputs'!$E:$E, 'VISSIM DCP Outputs'!$B:$B, $G$3, 'VISSIM Link Segment Outputs'!$A:$A, "AVG",'VISSIM Link Segment Outputs'!$D:$D, H21),"")</f>
        <v/>
      </c>
      <c r="AL21" s="667">
        <f ca="1">IFERROR(SUMIFS('VISSIM Link Segment Outputs'!$Q:$Q, 'VISSIM DCP Outputs'!$B:$B, $G$3, 'VISSIM Link Segment Outputs'!$A:$A, "AVG",'VISSIM Link Segment Outputs'!$D:$D, D21),"")</f>
        <v>0</v>
      </c>
      <c r="AM21" s="667">
        <f ca="1">IFERROR(SUMIFS('VISSIM Link Segment Outputs'!$Q:$Q, 'VISSIM DCP Outputs'!$B:$B, $G$3, 'VISSIM Link Segment Outputs'!$A:$A, "AVG",'VISSIM Link Segment Outputs'!$D:$D, E21),"")</f>
        <v>0</v>
      </c>
      <c r="AN21" s="667">
        <f ca="1">IFERROR(SUMIFS('VISSIM Link Segment Outputs'!$Q:$Q, 'VISSIM DCP Outputs'!$B:$B, $G$3, 'VISSIM Link Segment Outputs'!$A:$A, "AVG",'VISSIM Link Segment Outputs'!$D:$D, F21),"")</f>
        <v>0</v>
      </c>
      <c r="AO21" s="667">
        <f ca="1">IFERROR(SUMIFS('VISSIM Link Segment Outputs'!$Q:$Q, 'VISSIM DCP Outputs'!$B:$B, $G$3, 'VISSIM Link Segment Outputs'!$A:$A, "AVG",'VISSIM Link Segment Outputs'!$D:$D, G21),"")</f>
        <v>0</v>
      </c>
      <c r="AP21" s="667">
        <f ca="1">IFERROR(SUMIFS('VISSIM Link Segment Outputs'!$Q:$Q, 'VISSIM DCP Outputs'!$B:$B, $G$3, 'VISSIM Link Segment Outputs'!$A:$A, "AVG",'VISSIM Link Segment Outputs'!$D:$D, H21),"")</f>
        <v>0</v>
      </c>
      <c r="AR21" s="665" t="str">
        <f ca="1">IFERROR(AVERAGEIFS('VISSIM Link Segment Outputs'!$R:$R, 'VISSIM Link Segment Outputs'!$A:$A, "AVG",'VISSIM Link Segment Outputs'!$D:$D, D21),"")</f>
        <v/>
      </c>
    </row>
    <row r="22" spans="1:44" x14ac:dyDescent="0.35">
      <c r="A22" s="551" t="str">
        <f t="shared" si="1"/>
        <v>H</v>
      </c>
      <c r="B22" s="150">
        <f>'Input - Freeways'!$B20</f>
        <v>16</v>
      </c>
      <c r="C22" s="150">
        <f>INDEX('Input - Freeways'!$B$4:$AG$105,MATCH($B22,'Input - Freeways'!$B$4:$B$105,0),MATCH(C$6,'Input - Freeways'!$B$4:$AG$4,0))</f>
        <v>0</v>
      </c>
      <c r="D22" s="150" t="str">
        <f t="shared" si="2"/>
        <v>0</v>
      </c>
      <c r="E22" s="150" t="str">
        <f t="shared" si="2"/>
        <v/>
      </c>
      <c r="F22" s="150" t="str">
        <f t="shared" si="2"/>
        <v/>
      </c>
      <c r="G22" s="150" t="str">
        <f t="shared" si="2"/>
        <v/>
      </c>
      <c r="H22" s="150" t="str">
        <f t="shared" si="2"/>
        <v/>
      </c>
      <c r="J22" s="377">
        <f>'Input - Freeways'!$C20</f>
        <v>0</v>
      </c>
      <c r="K22" s="406">
        <f>'Input - Freeways'!$D20</f>
        <v>0</v>
      </c>
      <c r="L22" s="267">
        <f>'Input - Freeways'!$E20</f>
        <v>0</v>
      </c>
      <c r="M22" s="679">
        <f>'Input - Freeways'!$F20</f>
        <v>0</v>
      </c>
      <c r="N22" s="391" t="str" cm="1">
        <f t="array" aca="1" ref="N22" ca="1">_xlfn.SWITCH(fwy_moe_type,"DCM",AVERAGEIFS('VISSIM DCP Outputs'!$D:$D, 'VISSIM DCP Outputs'!$B:$B, $E$3,'VISSIM DCP Outputs'!$C:$C,$C22),"Link Eval","--")</f>
        <v>--</v>
      </c>
      <c r="O22" s="264" t="str" cm="1">
        <f t="array" aca="1" ref="O22" ca="1">_xlfn.SWITCH(fwy_moe_type,"DCM",AVERAGEIFS('VISSIM DCP Outputs'!$G:$G, 'VISSIM DCP Outputs'!$B:$B, $E$3,'VISSIM DCP Outputs'!$C:$C,$C22),"Link Eval","--")</f>
        <v>--</v>
      </c>
      <c r="P22" s="695" t="str">
        <f t="shared" ca="1" si="3"/>
        <v>--</v>
      </c>
      <c r="Q22" s="264" t="str">
        <f t="shared" ca="1" si="4"/>
        <v>--</v>
      </c>
      <c r="R22" s="378" t="str">
        <f t="shared" ca="1" si="5"/>
        <v>--</v>
      </c>
      <c r="T22" s="667" t="str">
        <f ca="1">IFERROR(AVERAGEIFS('VISSIM Link Segment Outputs'!$M:$M, 'VISSIM DCP Outputs'!$B:$B, $G$3,'VISSIM Link Segment Outputs'!$A:$A, "AVG",'VISSIM Link Segment Outputs'!$D:$D, D22),"")</f>
        <v/>
      </c>
      <c r="U22" s="667" t="str">
        <f ca="1">IFERROR(AVERAGEIFS('VISSIM Link Segment Outputs'!$M:$M, 'VISSIM DCP Outputs'!$B:$B, $G$3,'VISSIM Link Segment Outputs'!$A:$A, "AVG",'VISSIM Link Segment Outputs'!$D:$D, E22),"")</f>
        <v/>
      </c>
      <c r="V22" s="667" t="str">
        <f ca="1">IFERROR(AVERAGEIFS('VISSIM Link Segment Outputs'!$M:$M, 'VISSIM DCP Outputs'!$B:$B, $G$3,'VISSIM Link Segment Outputs'!$A:$A, "AVG",'VISSIM Link Segment Outputs'!$D:$D, F22),"")</f>
        <v/>
      </c>
      <c r="W22" s="667" t="str">
        <f ca="1">IFERROR(AVERAGEIFS('VISSIM Link Segment Outputs'!$M:$M, 'VISSIM DCP Outputs'!$B:$B, $G$3,'VISSIM Link Segment Outputs'!$A:$A, "AVG",'VISSIM Link Segment Outputs'!$D:$D, G22),"")</f>
        <v/>
      </c>
      <c r="X22" s="667" t="str">
        <f ca="1">IFERROR(AVERAGEIFS('VISSIM Link Segment Outputs'!$M:$M, 'VISSIM DCP Outputs'!$B:$B, $G$3,'VISSIM Link Segment Outputs'!$A:$A, "AVG",'VISSIM Link Segment Outputs'!$D:$D, H22),"")</f>
        <v/>
      </c>
      <c r="Y22" s="446"/>
      <c r="Z22" s="445" t="str">
        <f ca="1">IFERROR(AVERAGEIFS('VISSIM Link Segment Outputs'!$I:$I, 'VISSIM DCP Outputs'!$B:$B, $G$3, 'VISSIM Link Segment Outputs'!$A:$A, "AVG",'VISSIM Link Segment Outputs'!$D:$D, D22),"")</f>
        <v/>
      </c>
      <c r="AA22" s="445" t="str">
        <f ca="1">IFERROR(AVERAGEIFS('VISSIM Link Segment Outputs'!$I:$I, 'VISSIM DCP Outputs'!$B:$B, $G$3, 'VISSIM Link Segment Outputs'!$A:$A, "AVG",'VISSIM Link Segment Outputs'!$D:$D, E22),"")</f>
        <v/>
      </c>
      <c r="AB22" s="445" t="str">
        <f ca="1">IFERROR(AVERAGEIFS('VISSIM Link Segment Outputs'!$I:$I, 'VISSIM DCP Outputs'!$B:$B, $G$3, 'VISSIM Link Segment Outputs'!$A:$A, "AVG",'VISSIM Link Segment Outputs'!$D:$D, F22),"")</f>
        <v/>
      </c>
      <c r="AC22" s="445" t="str">
        <f ca="1">IFERROR(AVERAGEIFS('VISSIM Link Segment Outputs'!$I:$I, 'VISSIM DCP Outputs'!$B:$B, $G$3, 'VISSIM Link Segment Outputs'!$A:$A, "AVG",'VISSIM Link Segment Outputs'!$D:$D, G22),"")</f>
        <v/>
      </c>
      <c r="AD22" s="445" t="str">
        <f ca="1">IFERROR(AVERAGEIFS('VISSIM Link Segment Outputs'!$I:$I, 'VISSIM DCP Outputs'!$B:$B, $G$3, 'VISSIM Link Segment Outputs'!$A:$A, "AVG",'VISSIM Link Segment Outputs'!$D:$D, H22),"")</f>
        <v/>
      </c>
      <c r="AE22" s="446"/>
      <c r="AF22" s="445" t="str">
        <f ca="1">IFERROR(AVERAGEIFS('VISSIM Link Segment Outputs'!$E:$E, 'VISSIM DCP Outputs'!$B:$B, $G$3, 'VISSIM Link Segment Outputs'!$A:$A, "AVG",'VISSIM Link Segment Outputs'!$D:$D, D22),"")</f>
        <v/>
      </c>
      <c r="AG22" s="445" t="str">
        <f ca="1">IFERROR(AVERAGEIFS('VISSIM Link Segment Outputs'!$E:$E, 'VISSIM DCP Outputs'!$B:$B, $G$3, 'VISSIM Link Segment Outputs'!$A:$A, "AVG",'VISSIM Link Segment Outputs'!$D:$D, E22),"")</f>
        <v/>
      </c>
      <c r="AH22" s="445" t="str">
        <f ca="1">IFERROR(AVERAGEIFS('VISSIM Link Segment Outputs'!$E:$E, 'VISSIM DCP Outputs'!$B:$B, $G$3, 'VISSIM Link Segment Outputs'!$A:$A, "AVG",'VISSIM Link Segment Outputs'!$D:$D, F22),"")</f>
        <v/>
      </c>
      <c r="AI22" s="445" t="str">
        <f ca="1">IFERROR(AVERAGEIFS('VISSIM Link Segment Outputs'!$E:$E, 'VISSIM DCP Outputs'!$B:$B, $G$3, 'VISSIM Link Segment Outputs'!$A:$A, "AVG",'VISSIM Link Segment Outputs'!$D:$D, G22),"")</f>
        <v/>
      </c>
      <c r="AJ22" s="445" t="str">
        <f ca="1">IFERROR(AVERAGEIFS('VISSIM Link Segment Outputs'!$E:$E, 'VISSIM DCP Outputs'!$B:$B, $G$3, 'VISSIM Link Segment Outputs'!$A:$A, "AVG",'VISSIM Link Segment Outputs'!$D:$D, H22),"")</f>
        <v/>
      </c>
      <c r="AL22" s="667">
        <f ca="1">IFERROR(SUMIFS('VISSIM Link Segment Outputs'!$Q:$Q, 'VISSIM DCP Outputs'!$B:$B, $G$3, 'VISSIM Link Segment Outputs'!$A:$A, "AVG",'VISSIM Link Segment Outputs'!$D:$D, D22),"")</f>
        <v>0</v>
      </c>
      <c r="AM22" s="667">
        <f ca="1">IFERROR(SUMIFS('VISSIM Link Segment Outputs'!$Q:$Q, 'VISSIM DCP Outputs'!$B:$B, $G$3, 'VISSIM Link Segment Outputs'!$A:$A, "AVG",'VISSIM Link Segment Outputs'!$D:$D, E22),"")</f>
        <v>0</v>
      </c>
      <c r="AN22" s="667">
        <f ca="1">IFERROR(SUMIFS('VISSIM Link Segment Outputs'!$Q:$Q, 'VISSIM DCP Outputs'!$B:$B, $G$3, 'VISSIM Link Segment Outputs'!$A:$A, "AVG",'VISSIM Link Segment Outputs'!$D:$D, F22),"")</f>
        <v>0</v>
      </c>
      <c r="AO22" s="667">
        <f ca="1">IFERROR(SUMIFS('VISSIM Link Segment Outputs'!$Q:$Q, 'VISSIM DCP Outputs'!$B:$B, $G$3, 'VISSIM Link Segment Outputs'!$A:$A, "AVG",'VISSIM Link Segment Outputs'!$D:$D, G22),"")</f>
        <v>0</v>
      </c>
      <c r="AP22" s="667">
        <f ca="1">IFERROR(SUMIFS('VISSIM Link Segment Outputs'!$Q:$Q, 'VISSIM DCP Outputs'!$B:$B, $G$3, 'VISSIM Link Segment Outputs'!$A:$A, "AVG",'VISSIM Link Segment Outputs'!$D:$D, H22),"")</f>
        <v>0</v>
      </c>
      <c r="AR22" s="665" t="str">
        <f ca="1">IFERROR(AVERAGEIFS('VISSIM Link Segment Outputs'!$R:$R, 'VISSIM Link Segment Outputs'!$A:$A, "AVG",'VISSIM Link Segment Outputs'!$D:$D, D22),"")</f>
        <v/>
      </c>
    </row>
    <row r="23" spans="1:44" x14ac:dyDescent="0.35">
      <c r="A23" s="551" t="str">
        <f t="shared" si="1"/>
        <v>H</v>
      </c>
      <c r="B23" s="150">
        <f>'Input - Freeways'!$B21</f>
        <v>17</v>
      </c>
      <c r="C23" s="150">
        <f>INDEX('Input - Freeways'!$B$4:$AG$105,MATCH($B23,'Input - Freeways'!$B$4:$B$105,0),MATCH(C$6,'Input - Freeways'!$B$4:$AG$4,0))</f>
        <v>0</v>
      </c>
      <c r="D23" s="150" t="str">
        <f t="shared" si="2"/>
        <v>0</v>
      </c>
      <c r="E23" s="150" t="str">
        <f t="shared" si="2"/>
        <v/>
      </c>
      <c r="F23" s="150" t="str">
        <f t="shared" si="2"/>
        <v/>
      </c>
      <c r="G23" s="150" t="str">
        <f t="shared" si="2"/>
        <v/>
      </c>
      <c r="H23" s="150" t="str">
        <f t="shared" si="2"/>
        <v/>
      </c>
      <c r="J23" s="377">
        <f>'Input - Freeways'!$C21</f>
        <v>0</v>
      </c>
      <c r="K23" s="406">
        <f>'Input - Freeways'!$D21</f>
        <v>0</v>
      </c>
      <c r="L23" s="267">
        <f>'Input - Freeways'!$E21</f>
        <v>0</v>
      </c>
      <c r="M23" s="679">
        <f>'Input - Freeways'!$F21</f>
        <v>0</v>
      </c>
      <c r="N23" s="391" t="str" cm="1">
        <f t="array" aca="1" ref="N23" ca="1">_xlfn.SWITCH(fwy_moe_type,"DCM",AVERAGEIFS('VISSIM DCP Outputs'!$D:$D, 'VISSIM DCP Outputs'!$B:$B, $E$3,'VISSIM DCP Outputs'!$C:$C,$C23),"Link Eval","--")</f>
        <v>--</v>
      </c>
      <c r="O23" s="264" t="str" cm="1">
        <f t="array" aca="1" ref="O23" ca="1">_xlfn.SWITCH(fwy_moe_type,"DCM",AVERAGEIFS('VISSIM DCP Outputs'!$G:$G, 'VISSIM DCP Outputs'!$B:$B, $E$3,'VISSIM DCP Outputs'!$C:$C,$C23),"Link Eval","--")</f>
        <v>--</v>
      </c>
      <c r="P23" s="695" t="str">
        <f t="shared" ca="1" si="3"/>
        <v>--</v>
      </c>
      <c r="Q23" s="264" t="str">
        <f t="shared" ca="1" si="4"/>
        <v>--</v>
      </c>
      <c r="R23" s="378" t="str">
        <f t="shared" ca="1" si="5"/>
        <v>--</v>
      </c>
      <c r="T23" s="667" t="str">
        <f ca="1">IFERROR(AVERAGEIFS('VISSIM Link Segment Outputs'!$M:$M, 'VISSIM DCP Outputs'!$B:$B, $G$3,'VISSIM Link Segment Outputs'!$A:$A, "AVG",'VISSIM Link Segment Outputs'!$D:$D, D23),"")</f>
        <v/>
      </c>
      <c r="U23" s="667" t="str">
        <f ca="1">IFERROR(AVERAGEIFS('VISSIM Link Segment Outputs'!$M:$M, 'VISSIM DCP Outputs'!$B:$B, $G$3,'VISSIM Link Segment Outputs'!$A:$A, "AVG",'VISSIM Link Segment Outputs'!$D:$D, E23),"")</f>
        <v/>
      </c>
      <c r="V23" s="667" t="str">
        <f ca="1">IFERROR(AVERAGEIFS('VISSIM Link Segment Outputs'!$M:$M, 'VISSIM DCP Outputs'!$B:$B, $G$3,'VISSIM Link Segment Outputs'!$A:$A, "AVG",'VISSIM Link Segment Outputs'!$D:$D, F23),"")</f>
        <v/>
      </c>
      <c r="W23" s="667" t="str">
        <f ca="1">IFERROR(AVERAGEIFS('VISSIM Link Segment Outputs'!$M:$M, 'VISSIM DCP Outputs'!$B:$B, $G$3,'VISSIM Link Segment Outputs'!$A:$A, "AVG",'VISSIM Link Segment Outputs'!$D:$D, G23),"")</f>
        <v/>
      </c>
      <c r="X23" s="667" t="str">
        <f ca="1">IFERROR(AVERAGEIFS('VISSIM Link Segment Outputs'!$M:$M, 'VISSIM DCP Outputs'!$B:$B, $G$3,'VISSIM Link Segment Outputs'!$A:$A, "AVG",'VISSIM Link Segment Outputs'!$D:$D, H23),"")</f>
        <v/>
      </c>
      <c r="Y23" s="446"/>
      <c r="Z23" s="445" t="str">
        <f ca="1">IFERROR(AVERAGEIFS('VISSIM Link Segment Outputs'!$I:$I, 'VISSIM DCP Outputs'!$B:$B, $G$3, 'VISSIM Link Segment Outputs'!$A:$A, "AVG",'VISSIM Link Segment Outputs'!$D:$D, D23),"")</f>
        <v/>
      </c>
      <c r="AA23" s="445" t="str">
        <f ca="1">IFERROR(AVERAGEIFS('VISSIM Link Segment Outputs'!$I:$I, 'VISSIM DCP Outputs'!$B:$B, $G$3, 'VISSIM Link Segment Outputs'!$A:$A, "AVG",'VISSIM Link Segment Outputs'!$D:$D, E23),"")</f>
        <v/>
      </c>
      <c r="AB23" s="445" t="str">
        <f ca="1">IFERROR(AVERAGEIFS('VISSIM Link Segment Outputs'!$I:$I, 'VISSIM DCP Outputs'!$B:$B, $G$3, 'VISSIM Link Segment Outputs'!$A:$A, "AVG",'VISSIM Link Segment Outputs'!$D:$D, F23),"")</f>
        <v/>
      </c>
      <c r="AC23" s="445" t="str">
        <f ca="1">IFERROR(AVERAGEIFS('VISSIM Link Segment Outputs'!$I:$I, 'VISSIM DCP Outputs'!$B:$B, $G$3, 'VISSIM Link Segment Outputs'!$A:$A, "AVG",'VISSIM Link Segment Outputs'!$D:$D, G23),"")</f>
        <v/>
      </c>
      <c r="AD23" s="445" t="str">
        <f ca="1">IFERROR(AVERAGEIFS('VISSIM Link Segment Outputs'!$I:$I, 'VISSIM DCP Outputs'!$B:$B, $G$3, 'VISSIM Link Segment Outputs'!$A:$A, "AVG",'VISSIM Link Segment Outputs'!$D:$D, H23),"")</f>
        <v/>
      </c>
      <c r="AE23" s="446"/>
      <c r="AF23" s="445" t="str">
        <f ca="1">IFERROR(AVERAGEIFS('VISSIM Link Segment Outputs'!$E:$E, 'VISSIM DCP Outputs'!$B:$B, $G$3, 'VISSIM Link Segment Outputs'!$A:$A, "AVG",'VISSIM Link Segment Outputs'!$D:$D, D23),"")</f>
        <v/>
      </c>
      <c r="AG23" s="445" t="str">
        <f ca="1">IFERROR(AVERAGEIFS('VISSIM Link Segment Outputs'!$E:$E, 'VISSIM DCP Outputs'!$B:$B, $G$3, 'VISSIM Link Segment Outputs'!$A:$A, "AVG",'VISSIM Link Segment Outputs'!$D:$D, E23),"")</f>
        <v/>
      </c>
      <c r="AH23" s="445" t="str">
        <f ca="1">IFERROR(AVERAGEIFS('VISSIM Link Segment Outputs'!$E:$E, 'VISSIM DCP Outputs'!$B:$B, $G$3, 'VISSIM Link Segment Outputs'!$A:$A, "AVG",'VISSIM Link Segment Outputs'!$D:$D, F23),"")</f>
        <v/>
      </c>
      <c r="AI23" s="445" t="str">
        <f ca="1">IFERROR(AVERAGEIFS('VISSIM Link Segment Outputs'!$E:$E, 'VISSIM DCP Outputs'!$B:$B, $G$3, 'VISSIM Link Segment Outputs'!$A:$A, "AVG",'VISSIM Link Segment Outputs'!$D:$D, G23),"")</f>
        <v/>
      </c>
      <c r="AJ23" s="445" t="str">
        <f ca="1">IFERROR(AVERAGEIFS('VISSIM Link Segment Outputs'!$E:$E, 'VISSIM DCP Outputs'!$B:$B, $G$3, 'VISSIM Link Segment Outputs'!$A:$A, "AVG",'VISSIM Link Segment Outputs'!$D:$D, H23),"")</f>
        <v/>
      </c>
      <c r="AL23" s="667">
        <f ca="1">IFERROR(SUMIFS('VISSIM Link Segment Outputs'!$Q:$Q, 'VISSIM DCP Outputs'!$B:$B, $G$3, 'VISSIM Link Segment Outputs'!$A:$A, "AVG",'VISSIM Link Segment Outputs'!$D:$D, D23),"")</f>
        <v>0</v>
      </c>
      <c r="AM23" s="667">
        <f ca="1">IFERROR(SUMIFS('VISSIM Link Segment Outputs'!$Q:$Q, 'VISSIM DCP Outputs'!$B:$B, $G$3, 'VISSIM Link Segment Outputs'!$A:$A, "AVG",'VISSIM Link Segment Outputs'!$D:$D, E23),"")</f>
        <v>0</v>
      </c>
      <c r="AN23" s="667">
        <f ca="1">IFERROR(SUMIFS('VISSIM Link Segment Outputs'!$Q:$Q, 'VISSIM DCP Outputs'!$B:$B, $G$3, 'VISSIM Link Segment Outputs'!$A:$A, "AVG",'VISSIM Link Segment Outputs'!$D:$D, F23),"")</f>
        <v>0</v>
      </c>
      <c r="AO23" s="667">
        <f ca="1">IFERROR(SUMIFS('VISSIM Link Segment Outputs'!$Q:$Q, 'VISSIM DCP Outputs'!$B:$B, $G$3, 'VISSIM Link Segment Outputs'!$A:$A, "AVG",'VISSIM Link Segment Outputs'!$D:$D, G23),"")</f>
        <v>0</v>
      </c>
      <c r="AP23" s="667">
        <f ca="1">IFERROR(SUMIFS('VISSIM Link Segment Outputs'!$Q:$Q, 'VISSIM DCP Outputs'!$B:$B, $G$3, 'VISSIM Link Segment Outputs'!$A:$A, "AVG",'VISSIM Link Segment Outputs'!$D:$D, H23),"")</f>
        <v>0</v>
      </c>
      <c r="AR23" s="665" t="str">
        <f ca="1">IFERROR(AVERAGEIFS('VISSIM Link Segment Outputs'!$R:$R, 'VISSIM Link Segment Outputs'!$A:$A, "AVG",'VISSIM Link Segment Outputs'!$D:$D, D23),"")</f>
        <v/>
      </c>
    </row>
    <row r="24" spans="1:44" x14ac:dyDescent="0.35">
      <c r="A24" s="551" t="str">
        <f t="shared" si="1"/>
        <v>H</v>
      </c>
      <c r="B24" s="150">
        <f>'Input - Freeways'!$B22</f>
        <v>18</v>
      </c>
      <c r="C24" s="150">
        <f>INDEX('Input - Freeways'!$B$4:$AG$105,MATCH($B24,'Input - Freeways'!$B$4:$B$105,0),MATCH(C$6,'Input - Freeways'!$B$4:$AG$4,0))</f>
        <v>0</v>
      </c>
      <c r="D24" s="150" t="str">
        <f t="shared" si="2"/>
        <v>0</v>
      </c>
      <c r="E24" s="150" t="str">
        <f t="shared" si="2"/>
        <v/>
      </c>
      <c r="F24" s="150" t="str">
        <f t="shared" si="2"/>
        <v/>
      </c>
      <c r="G24" s="150" t="str">
        <f t="shared" si="2"/>
        <v/>
      </c>
      <c r="H24" s="150" t="str">
        <f t="shared" si="2"/>
        <v/>
      </c>
      <c r="J24" s="377">
        <f>'Input - Freeways'!$C22</f>
        <v>0</v>
      </c>
      <c r="K24" s="406">
        <f>'Input - Freeways'!$D22</f>
        <v>0</v>
      </c>
      <c r="L24" s="267">
        <f>'Input - Freeways'!$E22</f>
        <v>0</v>
      </c>
      <c r="M24" s="679">
        <f>'Input - Freeways'!$F22</f>
        <v>0</v>
      </c>
      <c r="N24" s="391" t="str" cm="1">
        <f t="array" aca="1" ref="N24" ca="1">_xlfn.SWITCH(fwy_moe_type,"DCM",AVERAGEIFS('VISSIM DCP Outputs'!$D:$D, 'VISSIM DCP Outputs'!$B:$B, $E$3,'VISSIM DCP Outputs'!$C:$C,$C24),"Link Eval","--")</f>
        <v>--</v>
      </c>
      <c r="O24" s="264" t="str" cm="1">
        <f t="array" aca="1" ref="O24" ca="1">_xlfn.SWITCH(fwy_moe_type,"DCM",AVERAGEIFS('VISSIM DCP Outputs'!$G:$G, 'VISSIM DCP Outputs'!$B:$B, $E$3,'VISSIM DCP Outputs'!$C:$C,$C24),"Link Eval","--")</f>
        <v>--</v>
      </c>
      <c r="P24" s="695" t="str">
        <f t="shared" ca="1" si="3"/>
        <v>--</v>
      </c>
      <c r="Q24" s="264" t="str">
        <f t="shared" ca="1" si="4"/>
        <v>--</v>
      </c>
      <c r="R24" s="378" t="str">
        <f t="shared" ca="1" si="5"/>
        <v>--</v>
      </c>
      <c r="T24" s="667" t="str">
        <f ca="1">IFERROR(AVERAGEIFS('VISSIM Link Segment Outputs'!$M:$M, 'VISSIM DCP Outputs'!$B:$B, $G$3,'VISSIM Link Segment Outputs'!$A:$A, "AVG",'VISSIM Link Segment Outputs'!$D:$D, D24),"")</f>
        <v/>
      </c>
      <c r="U24" s="667" t="str">
        <f ca="1">IFERROR(AVERAGEIFS('VISSIM Link Segment Outputs'!$M:$M, 'VISSIM DCP Outputs'!$B:$B, $G$3,'VISSIM Link Segment Outputs'!$A:$A, "AVG",'VISSIM Link Segment Outputs'!$D:$D, E24),"")</f>
        <v/>
      </c>
      <c r="V24" s="667" t="str">
        <f ca="1">IFERROR(AVERAGEIFS('VISSIM Link Segment Outputs'!$M:$M, 'VISSIM DCP Outputs'!$B:$B, $G$3,'VISSIM Link Segment Outputs'!$A:$A, "AVG",'VISSIM Link Segment Outputs'!$D:$D, F24),"")</f>
        <v/>
      </c>
      <c r="W24" s="667" t="str">
        <f ca="1">IFERROR(AVERAGEIFS('VISSIM Link Segment Outputs'!$M:$M, 'VISSIM DCP Outputs'!$B:$B, $G$3,'VISSIM Link Segment Outputs'!$A:$A, "AVG",'VISSIM Link Segment Outputs'!$D:$D, G24),"")</f>
        <v/>
      </c>
      <c r="X24" s="667" t="str">
        <f ca="1">IFERROR(AVERAGEIFS('VISSIM Link Segment Outputs'!$M:$M, 'VISSIM DCP Outputs'!$B:$B, $G$3,'VISSIM Link Segment Outputs'!$A:$A, "AVG",'VISSIM Link Segment Outputs'!$D:$D, H24),"")</f>
        <v/>
      </c>
      <c r="Y24" s="446"/>
      <c r="Z24" s="445" t="str">
        <f ca="1">IFERROR(AVERAGEIFS('VISSIM Link Segment Outputs'!$I:$I, 'VISSIM DCP Outputs'!$B:$B, $G$3, 'VISSIM Link Segment Outputs'!$A:$A, "AVG",'VISSIM Link Segment Outputs'!$D:$D, D24),"")</f>
        <v/>
      </c>
      <c r="AA24" s="445" t="str">
        <f ca="1">IFERROR(AVERAGEIFS('VISSIM Link Segment Outputs'!$I:$I, 'VISSIM DCP Outputs'!$B:$B, $G$3, 'VISSIM Link Segment Outputs'!$A:$A, "AVG",'VISSIM Link Segment Outputs'!$D:$D, E24),"")</f>
        <v/>
      </c>
      <c r="AB24" s="445" t="str">
        <f ca="1">IFERROR(AVERAGEIFS('VISSIM Link Segment Outputs'!$I:$I, 'VISSIM DCP Outputs'!$B:$B, $G$3, 'VISSIM Link Segment Outputs'!$A:$A, "AVG",'VISSIM Link Segment Outputs'!$D:$D, F24),"")</f>
        <v/>
      </c>
      <c r="AC24" s="445" t="str">
        <f ca="1">IFERROR(AVERAGEIFS('VISSIM Link Segment Outputs'!$I:$I, 'VISSIM DCP Outputs'!$B:$B, $G$3, 'VISSIM Link Segment Outputs'!$A:$A, "AVG",'VISSIM Link Segment Outputs'!$D:$D, G24),"")</f>
        <v/>
      </c>
      <c r="AD24" s="445" t="str">
        <f ca="1">IFERROR(AVERAGEIFS('VISSIM Link Segment Outputs'!$I:$I, 'VISSIM DCP Outputs'!$B:$B, $G$3, 'VISSIM Link Segment Outputs'!$A:$A, "AVG",'VISSIM Link Segment Outputs'!$D:$D, H24),"")</f>
        <v/>
      </c>
      <c r="AE24" s="446"/>
      <c r="AF24" s="445" t="str">
        <f ca="1">IFERROR(AVERAGEIFS('VISSIM Link Segment Outputs'!$E:$E, 'VISSIM DCP Outputs'!$B:$B, $G$3, 'VISSIM Link Segment Outputs'!$A:$A, "AVG",'VISSIM Link Segment Outputs'!$D:$D, D24),"")</f>
        <v/>
      </c>
      <c r="AG24" s="445" t="str">
        <f ca="1">IFERROR(AVERAGEIFS('VISSIM Link Segment Outputs'!$E:$E, 'VISSIM DCP Outputs'!$B:$B, $G$3, 'VISSIM Link Segment Outputs'!$A:$A, "AVG",'VISSIM Link Segment Outputs'!$D:$D, E24),"")</f>
        <v/>
      </c>
      <c r="AH24" s="445" t="str">
        <f ca="1">IFERROR(AVERAGEIFS('VISSIM Link Segment Outputs'!$E:$E, 'VISSIM DCP Outputs'!$B:$B, $G$3, 'VISSIM Link Segment Outputs'!$A:$A, "AVG",'VISSIM Link Segment Outputs'!$D:$D, F24),"")</f>
        <v/>
      </c>
      <c r="AI24" s="445" t="str">
        <f ca="1">IFERROR(AVERAGEIFS('VISSIM Link Segment Outputs'!$E:$E, 'VISSIM DCP Outputs'!$B:$B, $G$3, 'VISSIM Link Segment Outputs'!$A:$A, "AVG",'VISSIM Link Segment Outputs'!$D:$D, G24),"")</f>
        <v/>
      </c>
      <c r="AJ24" s="445" t="str">
        <f ca="1">IFERROR(AVERAGEIFS('VISSIM Link Segment Outputs'!$E:$E, 'VISSIM DCP Outputs'!$B:$B, $G$3, 'VISSIM Link Segment Outputs'!$A:$A, "AVG",'VISSIM Link Segment Outputs'!$D:$D, H24),"")</f>
        <v/>
      </c>
      <c r="AL24" s="667">
        <f ca="1">IFERROR(SUMIFS('VISSIM Link Segment Outputs'!$Q:$Q, 'VISSIM DCP Outputs'!$B:$B, $G$3, 'VISSIM Link Segment Outputs'!$A:$A, "AVG",'VISSIM Link Segment Outputs'!$D:$D, D24),"")</f>
        <v>0</v>
      </c>
      <c r="AM24" s="667">
        <f ca="1">IFERROR(SUMIFS('VISSIM Link Segment Outputs'!$Q:$Q, 'VISSIM DCP Outputs'!$B:$B, $G$3, 'VISSIM Link Segment Outputs'!$A:$A, "AVG",'VISSIM Link Segment Outputs'!$D:$D, E24),"")</f>
        <v>0</v>
      </c>
      <c r="AN24" s="667">
        <f ca="1">IFERROR(SUMIFS('VISSIM Link Segment Outputs'!$Q:$Q, 'VISSIM DCP Outputs'!$B:$B, $G$3, 'VISSIM Link Segment Outputs'!$A:$A, "AVG",'VISSIM Link Segment Outputs'!$D:$D, F24),"")</f>
        <v>0</v>
      </c>
      <c r="AO24" s="667">
        <f ca="1">IFERROR(SUMIFS('VISSIM Link Segment Outputs'!$Q:$Q, 'VISSIM DCP Outputs'!$B:$B, $G$3, 'VISSIM Link Segment Outputs'!$A:$A, "AVG",'VISSIM Link Segment Outputs'!$D:$D, G24),"")</f>
        <v>0</v>
      </c>
      <c r="AP24" s="667">
        <f ca="1">IFERROR(SUMIFS('VISSIM Link Segment Outputs'!$Q:$Q, 'VISSIM DCP Outputs'!$B:$B, $G$3, 'VISSIM Link Segment Outputs'!$A:$A, "AVG",'VISSIM Link Segment Outputs'!$D:$D, H24),"")</f>
        <v>0</v>
      </c>
      <c r="AR24" s="665" t="str">
        <f ca="1">IFERROR(AVERAGEIFS('VISSIM Link Segment Outputs'!$R:$R, 'VISSIM Link Segment Outputs'!$A:$A, "AVG",'VISSIM Link Segment Outputs'!$D:$D, D24),"")</f>
        <v/>
      </c>
    </row>
    <row r="25" spans="1:44" x14ac:dyDescent="0.35">
      <c r="A25" s="551" t="str">
        <f t="shared" si="1"/>
        <v>H</v>
      </c>
      <c r="B25" s="150">
        <f>'Input - Freeways'!$B23</f>
        <v>19</v>
      </c>
      <c r="C25" s="150">
        <f>INDEX('Input - Freeways'!$B$4:$AG$105,MATCH($B25,'Input - Freeways'!$B$4:$B$105,0),MATCH(C$6,'Input - Freeways'!$B$4:$AG$4,0))</f>
        <v>0</v>
      </c>
      <c r="D25" s="150" t="str">
        <f t="shared" si="2"/>
        <v>0</v>
      </c>
      <c r="E25" s="150" t="str">
        <f t="shared" si="2"/>
        <v/>
      </c>
      <c r="F25" s="150" t="str">
        <f t="shared" si="2"/>
        <v/>
      </c>
      <c r="G25" s="150" t="str">
        <f t="shared" si="2"/>
        <v/>
      </c>
      <c r="H25" s="150" t="str">
        <f t="shared" si="2"/>
        <v/>
      </c>
      <c r="J25" s="377">
        <f>'Input - Freeways'!$C23</f>
        <v>0</v>
      </c>
      <c r="K25" s="406">
        <f>'Input - Freeways'!$D23</f>
        <v>0</v>
      </c>
      <c r="L25" s="267">
        <f>'Input - Freeways'!$E23</f>
        <v>0</v>
      </c>
      <c r="M25" s="679">
        <f>'Input - Freeways'!$F23</f>
        <v>0</v>
      </c>
      <c r="N25" s="391" t="str" cm="1">
        <f t="array" aca="1" ref="N25" ca="1">_xlfn.SWITCH(fwy_moe_type,"DCM",AVERAGEIFS('VISSIM DCP Outputs'!$D:$D, 'VISSIM DCP Outputs'!$B:$B, $E$3,'VISSIM DCP Outputs'!$C:$C,$C25),"Link Eval","--")</f>
        <v>--</v>
      </c>
      <c r="O25" s="264" t="str" cm="1">
        <f t="array" aca="1" ref="O25" ca="1">_xlfn.SWITCH(fwy_moe_type,"DCM",AVERAGEIFS('VISSIM DCP Outputs'!$G:$G, 'VISSIM DCP Outputs'!$B:$B, $E$3,'VISSIM DCP Outputs'!$C:$C,$C25),"Link Eval","--")</f>
        <v>--</v>
      </c>
      <c r="P25" s="695" t="str">
        <f t="shared" ca="1" si="3"/>
        <v>--</v>
      </c>
      <c r="Q25" s="264" t="str">
        <f t="shared" ca="1" si="4"/>
        <v>--</v>
      </c>
      <c r="R25" s="378" t="str">
        <f t="shared" ca="1" si="5"/>
        <v>--</v>
      </c>
      <c r="T25" s="667" t="str">
        <f ca="1">IFERROR(AVERAGEIFS('VISSIM Link Segment Outputs'!$M:$M, 'VISSIM DCP Outputs'!$B:$B, $G$3,'VISSIM Link Segment Outputs'!$A:$A, "AVG",'VISSIM Link Segment Outputs'!$D:$D, D25),"")</f>
        <v/>
      </c>
      <c r="U25" s="667" t="str">
        <f ca="1">IFERROR(AVERAGEIFS('VISSIM Link Segment Outputs'!$M:$M, 'VISSIM DCP Outputs'!$B:$B, $G$3,'VISSIM Link Segment Outputs'!$A:$A, "AVG",'VISSIM Link Segment Outputs'!$D:$D, E25),"")</f>
        <v/>
      </c>
      <c r="V25" s="667" t="str">
        <f ca="1">IFERROR(AVERAGEIFS('VISSIM Link Segment Outputs'!$M:$M, 'VISSIM DCP Outputs'!$B:$B, $G$3,'VISSIM Link Segment Outputs'!$A:$A, "AVG",'VISSIM Link Segment Outputs'!$D:$D, F25),"")</f>
        <v/>
      </c>
      <c r="W25" s="667" t="str">
        <f ca="1">IFERROR(AVERAGEIFS('VISSIM Link Segment Outputs'!$M:$M, 'VISSIM DCP Outputs'!$B:$B, $G$3,'VISSIM Link Segment Outputs'!$A:$A, "AVG",'VISSIM Link Segment Outputs'!$D:$D, G25),"")</f>
        <v/>
      </c>
      <c r="X25" s="667" t="str">
        <f ca="1">IFERROR(AVERAGEIFS('VISSIM Link Segment Outputs'!$M:$M, 'VISSIM DCP Outputs'!$B:$B, $G$3,'VISSIM Link Segment Outputs'!$A:$A, "AVG",'VISSIM Link Segment Outputs'!$D:$D, H25),"")</f>
        <v/>
      </c>
      <c r="Y25" s="446"/>
      <c r="Z25" s="445" t="str">
        <f ca="1">IFERROR(AVERAGEIFS('VISSIM Link Segment Outputs'!$I:$I, 'VISSIM DCP Outputs'!$B:$B, $G$3, 'VISSIM Link Segment Outputs'!$A:$A, "AVG",'VISSIM Link Segment Outputs'!$D:$D, D25),"")</f>
        <v/>
      </c>
      <c r="AA25" s="445" t="str">
        <f ca="1">IFERROR(AVERAGEIFS('VISSIM Link Segment Outputs'!$I:$I, 'VISSIM DCP Outputs'!$B:$B, $G$3, 'VISSIM Link Segment Outputs'!$A:$A, "AVG",'VISSIM Link Segment Outputs'!$D:$D, E25),"")</f>
        <v/>
      </c>
      <c r="AB25" s="445" t="str">
        <f ca="1">IFERROR(AVERAGEIFS('VISSIM Link Segment Outputs'!$I:$I, 'VISSIM DCP Outputs'!$B:$B, $G$3, 'VISSIM Link Segment Outputs'!$A:$A, "AVG",'VISSIM Link Segment Outputs'!$D:$D, F25),"")</f>
        <v/>
      </c>
      <c r="AC25" s="445" t="str">
        <f ca="1">IFERROR(AVERAGEIFS('VISSIM Link Segment Outputs'!$I:$I, 'VISSIM DCP Outputs'!$B:$B, $G$3, 'VISSIM Link Segment Outputs'!$A:$A, "AVG",'VISSIM Link Segment Outputs'!$D:$D, G25),"")</f>
        <v/>
      </c>
      <c r="AD25" s="445" t="str">
        <f ca="1">IFERROR(AVERAGEIFS('VISSIM Link Segment Outputs'!$I:$I, 'VISSIM DCP Outputs'!$B:$B, $G$3, 'VISSIM Link Segment Outputs'!$A:$A, "AVG",'VISSIM Link Segment Outputs'!$D:$D, H25),"")</f>
        <v/>
      </c>
      <c r="AE25" s="446"/>
      <c r="AF25" s="445" t="str">
        <f ca="1">IFERROR(AVERAGEIFS('VISSIM Link Segment Outputs'!$E:$E, 'VISSIM DCP Outputs'!$B:$B, $G$3, 'VISSIM Link Segment Outputs'!$A:$A, "AVG",'VISSIM Link Segment Outputs'!$D:$D, D25),"")</f>
        <v/>
      </c>
      <c r="AG25" s="445" t="str">
        <f ca="1">IFERROR(AVERAGEIFS('VISSIM Link Segment Outputs'!$E:$E, 'VISSIM DCP Outputs'!$B:$B, $G$3, 'VISSIM Link Segment Outputs'!$A:$A, "AVG",'VISSIM Link Segment Outputs'!$D:$D, E25),"")</f>
        <v/>
      </c>
      <c r="AH25" s="445" t="str">
        <f ca="1">IFERROR(AVERAGEIFS('VISSIM Link Segment Outputs'!$E:$E, 'VISSIM DCP Outputs'!$B:$B, $G$3, 'VISSIM Link Segment Outputs'!$A:$A, "AVG",'VISSIM Link Segment Outputs'!$D:$D, F25),"")</f>
        <v/>
      </c>
      <c r="AI25" s="445" t="str">
        <f ca="1">IFERROR(AVERAGEIFS('VISSIM Link Segment Outputs'!$E:$E, 'VISSIM DCP Outputs'!$B:$B, $G$3, 'VISSIM Link Segment Outputs'!$A:$A, "AVG",'VISSIM Link Segment Outputs'!$D:$D, G25),"")</f>
        <v/>
      </c>
      <c r="AJ25" s="445" t="str">
        <f ca="1">IFERROR(AVERAGEIFS('VISSIM Link Segment Outputs'!$E:$E, 'VISSIM DCP Outputs'!$B:$B, $G$3, 'VISSIM Link Segment Outputs'!$A:$A, "AVG",'VISSIM Link Segment Outputs'!$D:$D, H25),"")</f>
        <v/>
      </c>
      <c r="AL25" s="667">
        <f ca="1">IFERROR(SUMIFS('VISSIM Link Segment Outputs'!$Q:$Q, 'VISSIM DCP Outputs'!$B:$B, $G$3, 'VISSIM Link Segment Outputs'!$A:$A, "AVG",'VISSIM Link Segment Outputs'!$D:$D, D25),"")</f>
        <v>0</v>
      </c>
      <c r="AM25" s="667">
        <f ca="1">IFERROR(SUMIFS('VISSIM Link Segment Outputs'!$Q:$Q, 'VISSIM DCP Outputs'!$B:$B, $G$3, 'VISSIM Link Segment Outputs'!$A:$A, "AVG",'VISSIM Link Segment Outputs'!$D:$D, E25),"")</f>
        <v>0</v>
      </c>
      <c r="AN25" s="667">
        <f ca="1">IFERROR(SUMIFS('VISSIM Link Segment Outputs'!$Q:$Q, 'VISSIM DCP Outputs'!$B:$B, $G$3, 'VISSIM Link Segment Outputs'!$A:$A, "AVG",'VISSIM Link Segment Outputs'!$D:$D, F25),"")</f>
        <v>0</v>
      </c>
      <c r="AO25" s="667">
        <f ca="1">IFERROR(SUMIFS('VISSIM Link Segment Outputs'!$Q:$Q, 'VISSIM DCP Outputs'!$B:$B, $G$3, 'VISSIM Link Segment Outputs'!$A:$A, "AVG",'VISSIM Link Segment Outputs'!$D:$D, G25),"")</f>
        <v>0</v>
      </c>
      <c r="AP25" s="667">
        <f ca="1">IFERROR(SUMIFS('VISSIM Link Segment Outputs'!$Q:$Q, 'VISSIM DCP Outputs'!$B:$B, $G$3, 'VISSIM Link Segment Outputs'!$A:$A, "AVG",'VISSIM Link Segment Outputs'!$D:$D, H25),"")</f>
        <v>0</v>
      </c>
      <c r="AR25" s="665" t="str">
        <f ca="1">IFERROR(AVERAGEIFS('VISSIM Link Segment Outputs'!$R:$R, 'VISSIM Link Segment Outputs'!$A:$A, "AVG",'VISSIM Link Segment Outputs'!$D:$D, D25),"")</f>
        <v/>
      </c>
    </row>
    <row r="26" spans="1:44" x14ac:dyDescent="0.35">
      <c r="A26" s="551" t="str">
        <f t="shared" si="1"/>
        <v>H</v>
      </c>
      <c r="B26" s="150">
        <f>'Input - Freeways'!$B24</f>
        <v>20</v>
      </c>
      <c r="C26" s="150">
        <f>INDEX('Input - Freeways'!$B$4:$AG$105,MATCH($B26,'Input - Freeways'!$B$4:$B$105,0),MATCH(C$6,'Input - Freeways'!$B$4:$AG$4,0))</f>
        <v>0</v>
      </c>
      <c r="D26" s="150" t="str">
        <f t="shared" si="2"/>
        <v>0</v>
      </c>
      <c r="E26" s="150" t="str">
        <f t="shared" si="2"/>
        <v/>
      </c>
      <c r="F26" s="150" t="str">
        <f t="shared" si="2"/>
        <v/>
      </c>
      <c r="G26" s="150" t="str">
        <f t="shared" si="2"/>
        <v/>
      </c>
      <c r="H26" s="150" t="str">
        <f t="shared" si="2"/>
        <v/>
      </c>
      <c r="J26" s="377">
        <f>'Input - Freeways'!$C24</f>
        <v>0</v>
      </c>
      <c r="K26" s="406">
        <f>'Input - Freeways'!$D24</f>
        <v>0</v>
      </c>
      <c r="L26" s="267">
        <f>'Input - Freeways'!$E24</f>
        <v>0</v>
      </c>
      <c r="M26" s="679">
        <f>'Input - Freeways'!$F24</f>
        <v>0</v>
      </c>
      <c r="N26" s="391" t="str" cm="1">
        <f t="array" aca="1" ref="N26" ca="1">_xlfn.SWITCH(fwy_moe_type,"DCM",AVERAGEIFS('VISSIM DCP Outputs'!$D:$D, 'VISSIM DCP Outputs'!$B:$B, $E$3,'VISSIM DCP Outputs'!$C:$C,$C26),"Link Eval","--")</f>
        <v>--</v>
      </c>
      <c r="O26" s="264" t="str" cm="1">
        <f t="array" aca="1" ref="O26" ca="1">_xlfn.SWITCH(fwy_moe_type,"DCM",AVERAGEIFS('VISSIM DCP Outputs'!$G:$G, 'VISSIM DCP Outputs'!$B:$B, $E$3,'VISSIM DCP Outputs'!$C:$C,$C26),"Link Eval","--")</f>
        <v>--</v>
      </c>
      <c r="P26" s="695" t="str">
        <f t="shared" ca="1" si="3"/>
        <v>--</v>
      </c>
      <c r="Q26" s="264" t="str">
        <f t="shared" ca="1" si="4"/>
        <v>--</v>
      </c>
      <c r="R26" s="378" t="str">
        <f t="shared" ca="1" si="5"/>
        <v>--</v>
      </c>
      <c r="T26" s="667" t="str">
        <f ca="1">IFERROR(AVERAGEIFS('VISSIM Link Segment Outputs'!$M:$M, 'VISSIM DCP Outputs'!$B:$B, $G$3,'VISSIM Link Segment Outputs'!$A:$A, "AVG",'VISSIM Link Segment Outputs'!$D:$D, D26),"")</f>
        <v/>
      </c>
      <c r="U26" s="667" t="str">
        <f ca="1">IFERROR(AVERAGEIFS('VISSIM Link Segment Outputs'!$M:$M, 'VISSIM DCP Outputs'!$B:$B, $G$3,'VISSIM Link Segment Outputs'!$A:$A, "AVG",'VISSIM Link Segment Outputs'!$D:$D, E26),"")</f>
        <v/>
      </c>
      <c r="V26" s="667" t="str">
        <f ca="1">IFERROR(AVERAGEIFS('VISSIM Link Segment Outputs'!$M:$M, 'VISSIM DCP Outputs'!$B:$B, $G$3,'VISSIM Link Segment Outputs'!$A:$A, "AVG",'VISSIM Link Segment Outputs'!$D:$D, F26),"")</f>
        <v/>
      </c>
      <c r="W26" s="667" t="str">
        <f ca="1">IFERROR(AVERAGEIFS('VISSIM Link Segment Outputs'!$M:$M, 'VISSIM DCP Outputs'!$B:$B, $G$3,'VISSIM Link Segment Outputs'!$A:$A, "AVG",'VISSIM Link Segment Outputs'!$D:$D, G26),"")</f>
        <v/>
      </c>
      <c r="X26" s="667" t="str">
        <f ca="1">IFERROR(AVERAGEIFS('VISSIM Link Segment Outputs'!$M:$M, 'VISSIM DCP Outputs'!$B:$B, $G$3,'VISSIM Link Segment Outputs'!$A:$A, "AVG",'VISSIM Link Segment Outputs'!$D:$D, H26),"")</f>
        <v/>
      </c>
      <c r="Y26" s="446"/>
      <c r="Z26" s="445" t="str">
        <f ca="1">IFERROR(AVERAGEIFS('VISSIM Link Segment Outputs'!$I:$I, 'VISSIM DCP Outputs'!$B:$B, $G$3, 'VISSIM Link Segment Outputs'!$A:$A, "AVG",'VISSIM Link Segment Outputs'!$D:$D, D26),"")</f>
        <v/>
      </c>
      <c r="AA26" s="445" t="str">
        <f ca="1">IFERROR(AVERAGEIFS('VISSIM Link Segment Outputs'!$I:$I, 'VISSIM DCP Outputs'!$B:$B, $G$3, 'VISSIM Link Segment Outputs'!$A:$A, "AVG",'VISSIM Link Segment Outputs'!$D:$D, E26),"")</f>
        <v/>
      </c>
      <c r="AB26" s="445" t="str">
        <f ca="1">IFERROR(AVERAGEIFS('VISSIM Link Segment Outputs'!$I:$I, 'VISSIM DCP Outputs'!$B:$B, $G$3, 'VISSIM Link Segment Outputs'!$A:$A, "AVG",'VISSIM Link Segment Outputs'!$D:$D, F26),"")</f>
        <v/>
      </c>
      <c r="AC26" s="445" t="str">
        <f ca="1">IFERROR(AVERAGEIFS('VISSIM Link Segment Outputs'!$I:$I, 'VISSIM DCP Outputs'!$B:$B, $G$3, 'VISSIM Link Segment Outputs'!$A:$A, "AVG",'VISSIM Link Segment Outputs'!$D:$D, G26),"")</f>
        <v/>
      </c>
      <c r="AD26" s="445" t="str">
        <f ca="1">IFERROR(AVERAGEIFS('VISSIM Link Segment Outputs'!$I:$I, 'VISSIM DCP Outputs'!$B:$B, $G$3, 'VISSIM Link Segment Outputs'!$A:$A, "AVG",'VISSIM Link Segment Outputs'!$D:$D, H26),"")</f>
        <v/>
      </c>
      <c r="AE26" s="446"/>
      <c r="AF26" s="445" t="str">
        <f ca="1">IFERROR(AVERAGEIFS('VISSIM Link Segment Outputs'!$E:$E, 'VISSIM DCP Outputs'!$B:$B, $G$3, 'VISSIM Link Segment Outputs'!$A:$A, "AVG",'VISSIM Link Segment Outputs'!$D:$D, D26),"")</f>
        <v/>
      </c>
      <c r="AG26" s="445" t="str">
        <f ca="1">IFERROR(AVERAGEIFS('VISSIM Link Segment Outputs'!$E:$E, 'VISSIM DCP Outputs'!$B:$B, $G$3, 'VISSIM Link Segment Outputs'!$A:$A, "AVG",'VISSIM Link Segment Outputs'!$D:$D, E26),"")</f>
        <v/>
      </c>
      <c r="AH26" s="445" t="str">
        <f ca="1">IFERROR(AVERAGEIFS('VISSIM Link Segment Outputs'!$E:$E, 'VISSIM DCP Outputs'!$B:$B, $G$3, 'VISSIM Link Segment Outputs'!$A:$A, "AVG",'VISSIM Link Segment Outputs'!$D:$D, F26),"")</f>
        <v/>
      </c>
      <c r="AI26" s="445" t="str">
        <f ca="1">IFERROR(AVERAGEIFS('VISSIM Link Segment Outputs'!$E:$E, 'VISSIM DCP Outputs'!$B:$B, $G$3, 'VISSIM Link Segment Outputs'!$A:$A, "AVG",'VISSIM Link Segment Outputs'!$D:$D, G26),"")</f>
        <v/>
      </c>
      <c r="AJ26" s="445" t="str">
        <f ca="1">IFERROR(AVERAGEIFS('VISSIM Link Segment Outputs'!$E:$E, 'VISSIM DCP Outputs'!$B:$B, $G$3, 'VISSIM Link Segment Outputs'!$A:$A, "AVG",'VISSIM Link Segment Outputs'!$D:$D, H26),"")</f>
        <v/>
      </c>
      <c r="AL26" s="667">
        <f ca="1">IFERROR(SUMIFS('VISSIM Link Segment Outputs'!$Q:$Q, 'VISSIM DCP Outputs'!$B:$B, $G$3, 'VISSIM Link Segment Outputs'!$A:$A, "AVG",'VISSIM Link Segment Outputs'!$D:$D, D26),"")</f>
        <v>0</v>
      </c>
      <c r="AM26" s="667">
        <f ca="1">IFERROR(SUMIFS('VISSIM Link Segment Outputs'!$Q:$Q, 'VISSIM DCP Outputs'!$B:$B, $G$3, 'VISSIM Link Segment Outputs'!$A:$A, "AVG",'VISSIM Link Segment Outputs'!$D:$D, E26),"")</f>
        <v>0</v>
      </c>
      <c r="AN26" s="667">
        <f ca="1">IFERROR(SUMIFS('VISSIM Link Segment Outputs'!$Q:$Q, 'VISSIM DCP Outputs'!$B:$B, $G$3, 'VISSIM Link Segment Outputs'!$A:$A, "AVG",'VISSIM Link Segment Outputs'!$D:$D, F26),"")</f>
        <v>0</v>
      </c>
      <c r="AO26" s="667">
        <f ca="1">IFERROR(SUMIFS('VISSIM Link Segment Outputs'!$Q:$Q, 'VISSIM DCP Outputs'!$B:$B, $G$3, 'VISSIM Link Segment Outputs'!$A:$A, "AVG",'VISSIM Link Segment Outputs'!$D:$D, G26),"")</f>
        <v>0</v>
      </c>
      <c r="AP26" s="667">
        <f ca="1">IFERROR(SUMIFS('VISSIM Link Segment Outputs'!$Q:$Q, 'VISSIM DCP Outputs'!$B:$B, $G$3, 'VISSIM Link Segment Outputs'!$A:$A, "AVG",'VISSIM Link Segment Outputs'!$D:$D, H26),"")</f>
        <v>0</v>
      </c>
      <c r="AR26" s="665" t="str">
        <f ca="1">IFERROR(AVERAGEIFS('VISSIM Link Segment Outputs'!$R:$R, 'VISSIM Link Segment Outputs'!$A:$A, "AVG",'VISSIM Link Segment Outputs'!$D:$D, D26),"")</f>
        <v/>
      </c>
    </row>
    <row r="27" spans="1:44" x14ac:dyDescent="0.35">
      <c r="A27" s="551" t="str">
        <f t="shared" si="1"/>
        <v>H</v>
      </c>
      <c r="B27" s="150">
        <f>'Input - Freeways'!$B25</f>
        <v>21</v>
      </c>
      <c r="C27" s="150">
        <f>INDEX('Input - Freeways'!$B$4:$AG$105,MATCH($B27,'Input - Freeways'!$B$4:$B$105,0),MATCH(C$6,'Input - Freeways'!$B$4:$AG$4,0))</f>
        <v>0</v>
      </c>
      <c r="D27" s="150" t="str">
        <f t="shared" si="2"/>
        <v>0</v>
      </c>
      <c r="E27" s="150" t="str">
        <f t="shared" si="2"/>
        <v/>
      </c>
      <c r="F27" s="150" t="str">
        <f t="shared" si="2"/>
        <v/>
      </c>
      <c r="G27" s="150" t="str">
        <f t="shared" si="2"/>
        <v/>
      </c>
      <c r="H27" s="150" t="str">
        <f t="shared" si="2"/>
        <v/>
      </c>
      <c r="J27" s="377">
        <f>'Input - Freeways'!$C25</f>
        <v>0</v>
      </c>
      <c r="K27" s="406">
        <f>'Input - Freeways'!$D25</f>
        <v>0</v>
      </c>
      <c r="L27" s="267">
        <f>'Input - Freeways'!$E25</f>
        <v>0</v>
      </c>
      <c r="M27" s="679">
        <f>'Input - Freeways'!$F25</f>
        <v>0</v>
      </c>
      <c r="N27" s="391" t="str" cm="1">
        <f t="array" aca="1" ref="N27" ca="1">_xlfn.SWITCH(fwy_moe_type,"DCM",AVERAGEIFS('VISSIM DCP Outputs'!$D:$D, 'VISSIM DCP Outputs'!$B:$B, $E$3,'VISSIM DCP Outputs'!$C:$C,$C27),"Link Eval","--")</f>
        <v>--</v>
      </c>
      <c r="O27" s="264" t="str" cm="1">
        <f t="array" aca="1" ref="O27" ca="1">_xlfn.SWITCH(fwy_moe_type,"DCM",AVERAGEIFS('VISSIM DCP Outputs'!$G:$G, 'VISSIM DCP Outputs'!$B:$B, $E$3,'VISSIM DCP Outputs'!$C:$C,$C27),"Link Eval","--")</f>
        <v>--</v>
      </c>
      <c r="P27" s="695" t="str">
        <f t="shared" ca="1" si="3"/>
        <v>--</v>
      </c>
      <c r="Q27" s="264" t="str">
        <f t="shared" ca="1" si="4"/>
        <v>--</v>
      </c>
      <c r="R27" s="378" t="str">
        <f t="shared" ca="1" si="5"/>
        <v>--</v>
      </c>
      <c r="T27" s="667" t="str">
        <f ca="1">IFERROR(AVERAGEIFS('VISSIM Link Segment Outputs'!$M:$M, 'VISSIM DCP Outputs'!$B:$B, $G$3,'VISSIM Link Segment Outputs'!$A:$A, "AVG",'VISSIM Link Segment Outputs'!$D:$D, D27),"")</f>
        <v/>
      </c>
      <c r="U27" s="667" t="str">
        <f ca="1">IFERROR(AVERAGEIFS('VISSIM Link Segment Outputs'!$M:$M, 'VISSIM DCP Outputs'!$B:$B, $G$3,'VISSIM Link Segment Outputs'!$A:$A, "AVG",'VISSIM Link Segment Outputs'!$D:$D, E27),"")</f>
        <v/>
      </c>
      <c r="V27" s="667" t="str">
        <f ca="1">IFERROR(AVERAGEIFS('VISSIM Link Segment Outputs'!$M:$M, 'VISSIM DCP Outputs'!$B:$B, $G$3,'VISSIM Link Segment Outputs'!$A:$A, "AVG",'VISSIM Link Segment Outputs'!$D:$D, F27),"")</f>
        <v/>
      </c>
      <c r="W27" s="667" t="str">
        <f ca="1">IFERROR(AVERAGEIFS('VISSIM Link Segment Outputs'!$M:$M, 'VISSIM DCP Outputs'!$B:$B, $G$3,'VISSIM Link Segment Outputs'!$A:$A, "AVG",'VISSIM Link Segment Outputs'!$D:$D, G27),"")</f>
        <v/>
      </c>
      <c r="X27" s="667" t="str">
        <f ca="1">IFERROR(AVERAGEIFS('VISSIM Link Segment Outputs'!$M:$M, 'VISSIM DCP Outputs'!$B:$B, $G$3,'VISSIM Link Segment Outputs'!$A:$A, "AVG",'VISSIM Link Segment Outputs'!$D:$D, H27),"")</f>
        <v/>
      </c>
      <c r="Y27" s="446"/>
      <c r="Z27" s="445" t="str">
        <f ca="1">IFERROR(AVERAGEIFS('VISSIM Link Segment Outputs'!$I:$I, 'VISSIM DCP Outputs'!$B:$B, $G$3, 'VISSIM Link Segment Outputs'!$A:$A, "AVG",'VISSIM Link Segment Outputs'!$D:$D, D27),"")</f>
        <v/>
      </c>
      <c r="AA27" s="445" t="str">
        <f ca="1">IFERROR(AVERAGEIFS('VISSIM Link Segment Outputs'!$I:$I, 'VISSIM DCP Outputs'!$B:$B, $G$3, 'VISSIM Link Segment Outputs'!$A:$A, "AVG",'VISSIM Link Segment Outputs'!$D:$D, E27),"")</f>
        <v/>
      </c>
      <c r="AB27" s="445" t="str">
        <f ca="1">IFERROR(AVERAGEIFS('VISSIM Link Segment Outputs'!$I:$I, 'VISSIM DCP Outputs'!$B:$B, $G$3, 'VISSIM Link Segment Outputs'!$A:$A, "AVG",'VISSIM Link Segment Outputs'!$D:$D, F27),"")</f>
        <v/>
      </c>
      <c r="AC27" s="445" t="str">
        <f ca="1">IFERROR(AVERAGEIFS('VISSIM Link Segment Outputs'!$I:$I, 'VISSIM DCP Outputs'!$B:$B, $G$3, 'VISSIM Link Segment Outputs'!$A:$A, "AVG",'VISSIM Link Segment Outputs'!$D:$D, G27),"")</f>
        <v/>
      </c>
      <c r="AD27" s="445" t="str">
        <f ca="1">IFERROR(AVERAGEIFS('VISSIM Link Segment Outputs'!$I:$I, 'VISSIM DCP Outputs'!$B:$B, $G$3, 'VISSIM Link Segment Outputs'!$A:$A, "AVG",'VISSIM Link Segment Outputs'!$D:$D, H27),"")</f>
        <v/>
      </c>
      <c r="AE27" s="446"/>
      <c r="AF27" s="445" t="str">
        <f ca="1">IFERROR(AVERAGEIFS('VISSIM Link Segment Outputs'!$E:$E, 'VISSIM DCP Outputs'!$B:$B, $G$3, 'VISSIM Link Segment Outputs'!$A:$A, "AVG",'VISSIM Link Segment Outputs'!$D:$D, D27),"")</f>
        <v/>
      </c>
      <c r="AG27" s="445" t="str">
        <f ca="1">IFERROR(AVERAGEIFS('VISSIM Link Segment Outputs'!$E:$E, 'VISSIM DCP Outputs'!$B:$B, $G$3, 'VISSIM Link Segment Outputs'!$A:$A, "AVG",'VISSIM Link Segment Outputs'!$D:$D, E27),"")</f>
        <v/>
      </c>
      <c r="AH27" s="445" t="str">
        <f ca="1">IFERROR(AVERAGEIFS('VISSIM Link Segment Outputs'!$E:$E, 'VISSIM DCP Outputs'!$B:$B, $G$3, 'VISSIM Link Segment Outputs'!$A:$A, "AVG",'VISSIM Link Segment Outputs'!$D:$D, F27),"")</f>
        <v/>
      </c>
      <c r="AI27" s="445" t="str">
        <f ca="1">IFERROR(AVERAGEIFS('VISSIM Link Segment Outputs'!$E:$E, 'VISSIM DCP Outputs'!$B:$B, $G$3, 'VISSIM Link Segment Outputs'!$A:$A, "AVG",'VISSIM Link Segment Outputs'!$D:$D, G27),"")</f>
        <v/>
      </c>
      <c r="AJ27" s="445" t="str">
        <f ca="1">IFERROR(AVERAGEIFS('VISSIM Link Segment Outputs'!$E:$E, 'VISSIM DCP Outputs'!$B:$B, $G$3, 'VISSIM Link Segment Outputs'!$A:$A, "AVG",'VISSIM Link Segment Outputs'!$D:$D, H27),"")</f>
        <v/>
      </c>
      <c r="AL27" s="667">
        <f ca="1">IFERROR(SUMIFS('VISSIM Link Segment Outputs'!$Q:$Q, 'VISSIM DCP Outputs'!$B:$B, $G$3, 'VISSIM Link Segment Outputs'!$A:$A, "AVG",'VISSIM Link Segment Outputs'!$D:$D, D27),"")</f>
        <v>0</v>
      </c>
      <c r="AM27" s="667">
        <f ca="1">IFERROR(SUMIFS('VISSIM Link Segment Outputs'!$Q:$Q, 'VISSIM DCP Outputs'!$B:$B, $G$3, 'VISSIM Link Segment Outputs'!$A:$A, "AVG",'VISSIM Link Segment Outputs'!$D:$D, E27),"")</f>
        <v>0</v>
      </c>
      <c r="AN27" s="667">
        <f ca="1">IFERROR(SUMIFS('VISSIM Link Segment Outputs'!$Q:$Q, 'VISSIM DCP Outputs'!$B:$B, $G$3, 'VISSIM Link Segment Outputs'!$A:$A, "AVG",'VISSIM Link Segment Outputs'!$D:$D, F27),"")</f>
        <v>0</v>
      </c>
      <c r="AO27" s="667">
        <f ca="1">IFERROR(SUMIFS('VISSIM Link Segment Outputs'!$Q:$Q, 'VISSIM DCP Outputs'!$B:$B, $G$3, 'VISSIM Link Segment Outputs'!$A:$A, "AVG",'VISSIM Link Segment Outputs'!$D:$D, G27),"")</f>
        <v>0</v>
      </c>
      <c r="AP27" s="667">
        <f ca="1">IFERROR(SUMIFS('VISSIM Link Segment Outputs'!$Q:$Q, 'VISSIM DCP Outputs'!$B:$B, $G$3, 'VISSIM Link Segment Outputs'!$A:$A, "AVG",'VISSIM Link Segment Outputs'!$D:$D, H27),"")</f>
        <v>0</v>
      </c>
      <c r="AR27" s="665" t="str">
        <f ca="1">IFERROR(AVERAGEIFS('VISSIM Link Segment Outputs'!$R:$R, 'VISSIM Link Segment Outputs'!$A:$A, "AVG",'VISSIM Link Segment Outputs'!$D:$D, D27),"")</f>
        <v/>
      </c>
    </row>
    <row r="28" spans="1:44" x14ac:dyDescent="0.35">
      <c r="A28" s="551" t="str">
        <f t="shared" si="1"/>
        <v>H</v>
      </c>
      <c r="B28" s="150">
        <f>'Input - Freeways'!$B26</f>
        <v>22</v>
      </c>
      <c r="C28" s="150">
        <f>INDEX('Input - Freeways'!$B$4:$AG$105,MATCH($B28,'Input - Freeways'!$B$4:$B$105,0),MATCH(C$6,'Input - Freeways'!$B$4:$AG$4,0))</f>
        <v>0</v>
      </c>
      <c r="D28" s="150" t="str">
        <f t="shared" si="2"/>
        <v>0</v>
      </c>
      <c r="E28" s="150" t="str">
        <f t="shared" si="2"/>
        <v/>
      </c>
      <c r="F28" s="150" t="str">
        <f t="shared" si="2"/>
        <v/>
      </c>
      <c r="G28" s="150" t="str">
        <f t="shared" si="2"/>
        <v/>
      </c>
      <c r="H28" s="150" t="str">
        <f t="shared" si="2"/>
        <v/>
      </c>
      <c r="J28" s="377">
        <f>'Input - Freeways'!$C26</f>
        <v>0</v>
      </c>
      <c r="K28" s="406">
        <f>'Input - Freeways'!$D26</f>
        <v>0</v>
      </c>
      <c r="L28" s="267">
        <f>'Input - Freeways'!$E26</f>
        <v>0</v>
      </c>
      <c r="M28" s="679">
        <f>'Input - Freeways'!$F26</f>
        <v>0</v>
      </c>
      <c r="N28" s="391" t="str" cm="1">
        <f t="array" aca="1" ref="N28" ca="1">_xlfn.SWITCH(fwy_moe_type,"DCM",AVERAGEIFS('VISSIM DCP Outputs'!$D:$D, 'VISSIM DCP Outputs'!$B:$B, $E$3,'VISSIM DCP Outputs'!$C:$C,$C28),"Link Eval","--")</f>
        <v>--</v>
      </c>
      <c r="O28" s="264" t="str" cm="1">
        <f t="array" aca="1" ref="O28" ca="1">_xlfn.SWITCH(fwy_moe_type,"DCM",AVERAGEIFS('VISSIM DCP Outputs'!$G:$G, 'VISSIM DCP Outputs'!$B:$B, $E$3,'VISSIM DCP Outputs'!$C:$C,$C28),"Link Eval","--")</f>
        <v>--</v>
      </c>
      <c r="P28" s="695" t="str">
        <f t="shared" ca="1" si="3"/>
        <v>--</v>
      </c>
      <c r="Q28" s="264" t="str">
        <f t="shared" ca="1" si="4"/>
        <v>--</v>
      </c>
      <c r="R28" s="378" t="str">
        <f t="shared" ca="1" si="5"/>
        <v>--</v>
      </c>
      <c r="T28" s="667" t="str">
        <f ca="1">IFERROR(AVERAGEIFS('VISSIM Link Segment Outputs'!$M:$M, 'VISSIM DCP Outputs'!$B:$B, $G$3,'VISSIM Link Segment Outputs'!$A:$A, "AVG",'VISSIM Link Segment Outputs'!$D:$D, D28),"")</f>
        <v/>
      </c>
      <c r="U28" s="667" t="str">
        <f ca="1">IFERROR(AVERAGEIFS('VISSIM Link Segment Outputs'!$M:$M, 'VISSIM DCP Outputs'!$B:$B, $G$3,'VISSIM Link Segment Outputs'!$A:$A, "AVG",'VISSIM Link Segment Outputs'!$D:$D, E28),"")</f>
        <v/>
      </c>
      <c r="V28" s="667" t="str">
        <f ca="1">IFERROR(AVERAGEIFS('VISSIM Link Segment Outputs'!$M:$M, 'VISSIM DCP Outputs'!$B:$B, $G$3,'VISSIM Link Segment Outputs'!$A:$A, "AVG",'VISSIM Link Segment Outputs'!$D:$D, F28),"")</f>
        <v/>
      </c>
      <c r="W28" s="667" t="str">
        <f ca="1">IFERROR(AVERAGEIFS('VISSIM Link Segment Outputs'!$M:$M, 'VISSIM DCP Outputs'!$B:$B, $G$3,'VISSIM Link Segment Outputs'!$A:$A, "AVG",'VISSIM Link Segment Outputs'!$D:$D, G28),"")</f>
        <v/>
      </c>
      <c r="X28" s="667" t="str">
        <f ca="1">IFERROR(AVERAGEIFS('VISSIM Link Segment Outputs'!$M:$M, 'VISSIM DCP Outputs'!$B:$B, $G$3,'VISSIM Link Segment Outputs'!$A:$A, "AVG",'VISSIM Link Segment Outputs'!$D:$D, H28),"")</f>
        <v/>
      </c>
      <c r="Y28" s="446"/>
      <c r="Z28" s="445" t="str">
        <f ca="1">IFERROR(AVERAGEIFS('VISSIM Link Segment Outputs'!$I:$I, 'VISSIM DCP Outputs'!$B:$B, $G$3, 'VISSIM Link Segment Outputs'!$A:$A, "AVG",'VISSIM Link Segment Outputs'!$D:$D, D28),"")</f>
        <v/>
      </c>
      <c r="AA28" s="445" t="str">
        <f ca="1">IFERROR(AVERAGEIFS('VISSIM Link Segment Outputs'!$I:$I, 'VISSIM DCP Outputs'!$B:$B, $G$3, 'VISSIM Link Segment Outputs'!$A:$A, "AVG",'VISSIM Link Segment Outputs'!$D:$D, E28),"")</f>
        <v/>
      </c>
      <c r="AB28" s="445" t="str">
        <f ca="1">IFERROR(AVERAGEIFS('VISSIM Link Segment Outputs'!$I:$I, 'VISSIM DCP Outputs'!$B:$B, $G$3, 'VISSIM Link Segment Outputs'!$A:$A, "AVG",'VISSIM Link Segment Outputs'!$D:$D, F28),"")</f>
        <v/>
      </c>
      <c r="AC28" s="445" t="str">
        <f ca="1">IFERROR(AVERAGEIFS('VISSIM Link Segment Outputs'!$I:$I, 'VISSIM DCP Outputs'!$B:$B, $G$3, 'VISSIM Link Segment Outputs'!$A:$A, "AVG",'VISSIM Link Segment Outputs'!$D:$D, G28),"")</f>
        <v/>
      </c>
      <c r="AD28" s="445" t="str">
        <f ca="1">IFERROR(AVERAGEIFS('VISSIM Link Segment Outputs'!$I:$I, 'VISSIM DCP Outputs'!$B:$B, $G$3, 'VISSIM Link Segment Outputs'!$A:$A, "AVG",'VISSIM Link Segment Outputs'!$D:$D, H28),"")</f>
        <v/>
      </c>
      <c r="AE28" s="446"/>
      <c r="AF28" s="445" t="str">
        <f ca="1">IFERROR(AVERAGEIFS('VISSIM Link Segment Outputs'!$E:$E, 'VISSIM DCP Outputs'!$B:$B, $G$3, 'VISSIM Link Segment Outputs'!$A:$A, "AVG",'VISSIM Link Segment Outputs'!$D:$D, D28),"")</f>
        <v/>
      </c>
      <c r="AG28" s="445" t="str">
        <f ca="1">IFERROR(AVERAGEIFS('VISSIM Link Segment Outputs'!$E:$E, 'VISSIM DCP Outputs'!$B:$B, $G$3, 'VISSIM Link Segment Outputs'!$A:$A, "AVG",'VISSIM Link Segment Outputs'!$D:$D, E28),"")</f>
        <v/>
      </c>
      <c r="AH28" s="445" t="str">
        <f ca="1">IFERROR(AVERAGEIFS('VISSIM Link Segment Outputs'!$E:$E, 'VISSIM DCP Outputs'!$B:$B, $G$3, 'VISSIM Link Segment Outputs'!$A:$A, "AVG",'VISSIM Link Segment Outputs'!$D:$D, F28),"")</f>
        <v/>
      </c>
      <c r="AI28" s="445" t="str">
        <f ca="1">IFERROR(AVERAGEIFS('VISSIM Link Segment Outputs'!$E:$E, 'VISSIM DCP Outputs'!$B:$B, $G$3, 'VISSIM Link Segment Outputs'!$A:$A, "AVG",'VISSIM Link Segment Outputs'!$D:$D, G28),"")</f>
        <v/>
      </c>
      <c r="AJ28" s="445" t="str">
        <f ca="1">IFERROR(AVERAGEIFS('VISSIM Link Segment Outputs'!$E:$E, 'VISSIM DCP Outputs'!$B:$B, $G$3, 'VISSIM Link Segment Outputs'!$A:$A, "AVG",'VISSIM Link Segment Outputs'!$D:$D, H28),"")</f>
        <v/>
      </c>
      <c r="AL28" s="667">
        <f ca="1">IFERROR(SUMIFS('VISSIM Link Segment Outputs'!$Q:$Q, 'VISSIM DCP Outputs'!$B:$B, $G$3, 'VISSIM Link Segment Outputs'!$A:$A, "AVG",'VISSIM Link Segment Outputs'!$D:$D, D28),"")</f>
        <v>0</v>
      </c>
      <c r="AM28" s="667">
        <f ca="1">IFERROR(SUMIFS('VISSIM Link Segment Outputs'!$Q:$Q, 'VISSIM DCP Outputs'!$B:$B, $G$3, 'VISSIM Link Segment Outputs'!$A:$A, "AVG",'VISSIM Link Segment Outputs'!$D:$D, E28),"")</f>
        <v>0</v>
      </c>
      <c r="AN28" s="667">
        <f ca="1">IFERROR(SUMIFS('VISSIM Link Segment Outputs'!$Q:$Q, 'VISSIM DCP Outputs'!$B:$B, $G$3, 'VISSIM Link Segment Outputs'!$A:$A, "AVG",'VISSIM Link Segment Outputs'!$D:$D, F28),"")</f>
        <v>0</v>
      </c>
      <c r="AO28" s="667">
        <f ca="1">IFERROR(SUMIFS('VISSIM Link Segment Outputs'!$Q:$Q, 'VISSIM DCP Outputs'!$B:$B, $G$3, 'VISSIM Link Segment Outputs'!$A:$A, "AVG",'VISSIM Link Segment Outputs'!$D:$D, G28),"")</f>
        <v>0</v>
      </c>
      <c r="AP28" s="667">
        <f ca="1">IFERROR(SUMIFS('VISSIM Link Segment Outputs'!$Q:$Q, 'VISSIM DCP Outputs'!$B:$B, $G$3, 'VISSIM Link Segment Outputs'!$A:$A, "AVG",'VISSIM Link Segment Outputs'!$D:$D, H28),"")</f>
        <v>0</v>
      </c>
      <c r="AR28" s="665" t="str">
        <f ca="1">IFERROR(AVERAGEIFS('VISSIM Link Segment Outputs'!$R:$R, 'VISSIM Link Segment Outputs'!$A:$A, "AVG",'VISSIM Link Segment Outputs'!$D:$D, D28),"")</f>
        <v/>
      </c>
    </row>
    <row r="29" spans="1:44" x14ac:dyDescent="0.35">
      <c r="A29" s="551" t="str">
        <f t="shared" si="1"/>
        <v>H</v>
      </c>
      <c r="B29" s="150">
        <f>'Input - Freeways'!$B27</f>
        <v>23</v>
      </c>
      <c r="C29" s="150">
        <f>INDEX('Input - Freeways'!$B$4:$AG$105,MATCH($B29,'Input - Freeways'!$B$4:$B$105,0),MATCH(C$6,'Input - Freeways'!$B$4:$AG$4,0))</f>
        <v>0</v>
      </c>
      <c r="D29" s="150" t="str">
        <f t="shared" si="2"/>
        <v>0</v>
      </c>
      <c r="E29" s="150" t="str">
        <f t="shared" si="2"/>
        <v/>
      </c>
      <c r="F29" s="150" t="str">
        <f t="shared" si="2"/>
        <v/>
      </c>
      <c r="G29" s="150" t="str">
        <f t="shared" si="2"/>
        <v/>
      </c>
      <c r="H29" s="150" t="str">
        <f t="shared" si="2"/>
        <v/>
      </c>
      <c r="J29" s="377">
        <f>'Input - Freeways'!$C27</f>
        <v>0</v>
      </c>
      <c r="K29" s="406">
        <f>'Input - Freeways'!$D27</f>
        <v>0</v>
      </c>
      <c r="L29" s="267">
        <f>'Input - Freeways'!$E27</f>
        <v>0</v>
      </c>
      <c r="M29" s="679">
        <f>'Input - Freeways'!$F27</f>
        <v>0</v>
      </c>
      <c r="N29" s="391" t="str" cm="1">
        <f t="array" aca="1" ref="N29" ca="1">_xlfn.SWITCH(fwy_moe_type,"DCM",AVERAGEIFS('VISSIM DCP Outputs'!$D:$D, 'VISSIM DCP Outputs'!$B:$B, $E$3,'VISSIM DCP Outputs'!$C:$C,$C29),"Link Eval","--")</f>
        <v>--</v>
      </c>
      <c r="O29" s="264" t="str" cm="1">
        <f t="array" aca="1" ref="O29" ca="1">_xlfn.SWITCH(fwy_moe_type,"DCM",AVERAGEIFS('VISSIM DCP Outputs'!$G:$G, 'VISSIM DCP Outputs'!$B:$B, $E$3,'VISSIM DCP Outputs'!$C:$C,$C29),"Link Eval","--")</f>
        <v>--</v>
      </c>
      <c r="P29" s="695" t="str">
        <f t="shared" ca="1" si="3"/>
        <v>--</v>
      </c>
      <c r="Q29" s="264" t="str">
        <f t="shared" ca="1" si="4"/>
        <v>--</v>
      </c>
      <c r="R29" s="378" t="str">
        <f t="shared" ca="1" si="5"/>
        <v>--</v>
      </c>
      <c r="T29" s="667" t="str">
        <f ca="1">IFERROR(AVERAGEIFS('VISSIM Link Segment Outputs'!$M:$M, 'VISSIM DCP Outputs'!$B:$B, $G$3,'VISSIM Link Segment Outputs'!$A:$A, "AVG",'VISSIM Link Segment Outputs'!$D:$D, D29),"")</f>
        <v/>
      </c>
      <c r="U29" s="667" t="str">
        <f ca="1">IFERROR(AVERAGEIFS('VISSIM Link Segment Outputs'!$M:$M, 'VISSIM DCP Outputs'!$B:$B, $G$3,'VISSIM Link Segment Outputs'!$A:$A, "AVG",'VISSIM Link Segment Outputs'!$D:$D, E29),"")</f>
        <v/>
      </c>
      <c r="V29" s="667" t="str">
        <f ca="1">IFERROR(AVERAGEIFS('VISSIM Link Segment Outputs'!$M:$M, 'VISSIM DCP Outputs'!$B:$B, $G$3,'VISSIM Link Segment Outputs'!$A:$A, "AVG",'VISSIM Link Segment Outputs'!$D:$D, F29),"")</f>
        <v/>
      </c>
      <c r="W29" s="667" t="str">
        <f ca="1">IFERROR(AVERAGEIFS('VISSIM Link Segment Outputs'!$M:$M, 'VISSIM DCP Outputs'!$B:$B, $G$3,'VISSIM Link Segment Outputs'!$A:$A, "AVG",'VISSIM Link Segment Outputs'!$D:$D, G29),"")</f>
        <v/>
      </c>
      <c r="X29" s="667" t="str">
        <f ca="1">IFERROR(AVERAGEIFS('VISSIM Link Segment Outputs'!$M:$M, 'VISSIM DCP Outputs'!$B:$B, $G$3,'VISSIM Link Segment Outputs'!$A:$A, "AVG",'VISSIM Link Segment Outputs'!$D:$D, H29),"")</f>
        <v/>
      </c>
      <c r="Y29" s="446"/>
      <c r="Z29" s="445" t="str">
        <f ca="1">IFERROR(AVERAGEIFS('VISSIM Link Segment Outputs'!$I:$I, 'VISSIM DCP Outputs'!$B:$B, $G$3, 'VISSIM Link Segment Outputs'!$A:$A, "AVG",'VISSIM Link Segment Outputs'!$D:$D, D29),"")</f>
        <v/>
      </c>
      <c r="AA29" s="445" t="str">
        <f ca="1">IFERROR(AVERAGEIFS('VISSIM Link Segment Outputs'!$I:$I, 'VISSIM DCP Outputs'!$B:$B, $G$3, 'VISSIM Link Segment Outputs'!$A:$A, "AVG",'VISSIM Link Segment Outputs'!$D:$D, E29),"")</f>
        <v/>
      </c>
      <c r="AB29" s="445" t="str">
        <f ca="1">IFERROR(AVERAGEIFS('VISSIM Link Segment Outputs'!$I:$I, 'VISSIM DCP Outputs'!$B:$B, $G$3, 'VISSIM Link Segment Outputs'!$A:$A, "AVG",'VISSIM Link Segment Outputs'!$D:$D, F29),"")</f>
        <v/>
      </c>
      <c r="AC29" s="445" t="str">
        <f ca="1">IFERROR(AVERAGEIFS('VISSIM Link Segment Outputs'!$I:$I, 'VISSIM DCP Outputs'!$B:$B, $G$3, 'VISSIM Link Segment Outputs'!$A:$A, "AVG",'VISSIM Link Segment Outputs'!$D:$D, G29),"")</f>
        <v/>
      </c>
      <c r="AD29" s="445" t="str">
        <f ca="1">IFERROR(AVERAGEIFS('VISSIM Link Segment Outputs'!$I:$I, 'VISSIM DCP Outputs'!$B:$B, $G$3, 'VISSIM Link Segment Outputs'!$A:$A, "AVG",'VISSIM Link Segment Outputs'!$D:$D, H29),"")</f>
        <v/>
      </c>
      <c r="AE29" s="446"/>
      <c r="AF29" s="445" t="str">
        <f ca="1">IFERROR(AVERAGEIFS('VISSIM Link Segment Outputs'!$E:$E, 'VISSIM DCP Outputs'!$B:$B, $G$3, 'VISSIM Link Segment Outputs'!$A:$A, "AVG",'VISSIM Link Segment Outputs'!$D:$D, D29),"")</f>
        <v/>
      </c>
      <c r="AG29" s="445" t="str">
        <f ca="1">IFERROR(AVERAGEIFS('VISSIM Link Segment Outputs'!$E:$E, 'VISSIM DCP Outputs'!$B:$B, $G$3, 'VISSIM Link Segment Outputs'!$A:$A, "AVG",'VISSIM Link Segment Outputs'!$D:$D, E29),"")</f>
        <v/>
      </c>
      <c r="AH29" s="445" t="str">
        <f ca="1">IFERROR(AVERAGEIFS('VISSIM Link Segment Outputs'!$E:$E, 'VISSIM DCP Outputs'!$B:$B, $G$3, 'VISSIM Link Segment Outputs'!$A:$A, "AVG",'VISSIM Link Segment Outputs'!$D:$D, F29),"")</f>
        <v/>
      </c>
      <c r="AI29" s="445" t="str">
        <f ca="1">IFERROR(AVERAGEIFS('VISSIM Link Segment Outputs'!$E:$E, 'VISSIM DCP Outputs'!$B:$B, $G$3, 'VISSIM Link Segment Outputs'!$A:$A, "AVG",'VISSIM Link Segment Outputs'!$D:$D, G29),"")</f>
        <v/>
      </c>
      <c r="AJ29" s="445" t="str">
        <f ca="1">IFERROR(AVERAGEIFS('VISSIM Link Segment Outputs'!$E:$E, 'VISSIM DCP Outputs'!$B:$B, $G$3, 'VISSIM Link Segment Outputs'!$A:$A, "AVG",'VISSIM Link Segment Outputs'!$D:$D, H29),"")</f>
        <v/>
      </c>
      <c r="AL29" s="667">
        <f ca="1">IFERROR(SUMIFS('VISSIM Link Segment Outputs'!$Q:$Q, 'VISSIM DCP Outputs'!$B:$B, $G$3, 'VISSIM Link Segment Outputs'!$A:$A, "AVG",'VISSIM Link Segment Outputs'!$D:$D, D29),"")</f>
        <v>0</v>
      </c>
      <c r="AM29" s="667">
        <f ca="1">IFERROR(SUMIFS('VISSIM Link Segment Outputs'!$Q:$Q, 'VISSIM DCP Outputs'!$B:$B, $G$3, 'VISSIM Link Segment Outputs'!$A:$A, "AVG",'VISSIM Link Segment Outputs'!$D:$D, E29),"")</f>
        <v>0</v>
      </c>
      <c r="AN29" s="667">
        <f ca="1">IFERROR(SUMIFS('VISSIM Link Segment Outputs'!$Q:$Q, 'VISSIM DCP Outputs'!$B:$B, $G$3, 'VISSIM Link Segment Outputs'!$A:$A, "AVG",'VISSIM Link Segment Outputs'!$D:$D, F29),"")</f>
        <v>0</v>
      </c>
      <c r="AO29" s="667">
        <f ca="1">IFERROR(SUMIFS('VISSIM Link Segment Outputs'!$Q:$Q, 'VISSIM DCP Outputs'!$B:$B, $G$3, 'VISSIM Link Segment Outputs'!$A:$A, "AVG",'VISSIM Link Segment Outputs'!$D:$D, G29),"")</f>
        <v>0</v>
      </c>
      <c r="AP29" s="667">
        <f ca="1">IFERROR(SUMIFS('VISSIM Link Segment Outputs'!$Q:$Q, 'VISSIM DCP Outputs'!$B:$B, $G$3, 'VISSIM Link Segment Outputs'!$A:$A, "AVG",'VISSIM Link Segment Outputs'!$D:$D, H29),"")</f>
        <v>0</v>
      </c>
      <c r="AR29" s="665" t="str">
        <f ca="1">IFERROR(AVERAGEIFS('VISSIM Link Segment Outputs'!$R:$R, 'VISSIM Link Segment Outputs'!$A:$A, "AVG",'VISSIM Link Segment Outputs'!$D:$D, D29),"")</f>
        <v/>
      </c>
    </row>
    <row r="30" spans="1:44" x14ac:dyDescent="0.35">
      <c r="A30" s="551" t="str">
        <f t="shared" si="1"/>
        <v>H</v>
      </c>
      <c r="B30" s="150">
        <f>'Input - Freeways'!$B28</f>
        <v>24</v>
      </c>
      <c r="C30" s="150">
        <f>INDEX('Input - Freeways'!$B$4:$AG$105,MATCH($B30,'Input - Freeways'!$B$4:$B$105,0),MATCH(C$6,'Input - Freeways'!$B$4:$AG$4,0))</f>
        <v>0</v>
      </c>
      <c r="D30" s="150" t="str">
        <f t="shared" si="2"/>
        <v>0</v>
      </c>
      <c r="E30" s="150" t="str">
        <f t="shared" si="2"/>
        <v/>
      </c>
      <c r="F30" s="150" t="str">
        <f t="shared" si="2"/>
        <v/>
      </c>
      <c r="G30" s="150" t="str">
        <f t="shared" si="2"/>
        <v/>
      </c>
      <c r="H30" s="150" t="str">
        <f t="shared" si="2"/>
        <v/>
      </c>
      <c r="J30" s="377">
        <f>'Input - Freeways'!$C28</f>
        <v>0</v>
      </c>
      <c r="K30" s="406">
        <f>'Input - Freeways'!$D28</f>
        <v>0</v>
      </c>
      <c r="L30" s="267">
        <f>'Input - Freeways'!$E28</f>
        <v>0</v>
      </c>
      <c r="M30" s="679">
        <f>'Input - Freeways'!$F28</f>
        <v>0</v>
      </c>
      <c r="N30" s="391" t="str" cm="1">
        <f t="array" aca="1" ref="N30" ca="1">_xlfn.SWITCH(fwy_moe_type,"DCM",AVERAGEIFS('VISSIM DCP Outputs'!$D:$D, 'VISSIM DCP Outputs'!$B:$B, $E$3,'VISSIM DCP Outputs'!$C:$C,$C30),"Link Eval","--")</f>
        <v>--</v>
      </c>
      <c r="O30" s="264" t="str" cm="1">
        <f t="array" aca="1" ref="O30" ca="1">_xlfn.SWITCH(fwy_moe_type,"DCM",AVERAGEIFS('VISSIM DCP Outputs'!$G:$G, 'VISSIM DCP Outputs'!$B:$B, $E$3,'VISSIM DCP Outputs'!$C:$C,$C30),"Link Eval","--")</f>
        <v>--</v>
      </c>
      <c r="P30" s="695" t="str">
        <f t="shared" ca="1" si="3"/>
        <v>--</v>
      </c>
      <c r="Q30" s="264" t="str">
        <f t="shared" ca="1" si="4"/>
        <v>--</v>
      </c>
      <c r="R30" s="378" t="str">
        <f t="shared" ca="1" si="5"/>
        <v>--</v>
      </c>
      <c r="T30" s="667" t="str">
        <f ca="1">IFERROR(AVERAGEIFS('VISSIM Link Segment Outputs'!$M:$M, 'VISSIM DCP Outputs'!$B:$B, $G$3,'VISSIM Link Segment Outputs'!$A:$A, "AVG",'VISSIM Link Segment Outputs'!$D:$D, D30),"")</f>
        <v/>
      </c>
      <c r="U30" s="667" t="str">
        <f ca="1">IFERROR(AVERAGEIFS('VISSIM Link Segment Outputs'!$M:$M, 'VISSIM DCP Outputs'!$B:$B, $G$3,'VISSIM Link Segment Outputs'!$A:$A, "AVG",'VISSIM Link Segment Outputs'!$D:$D, E30),"")</f>
        <v/>
      </c>
      <c r="V30" s="667" t="str">
        <f ca="1">IFERROR(AVERAGEIFS('VISSIM Link Segment Outputs'!$M:$M, 'VISSIM DCP Outputs'!$B:$B, $G$3,'VISSIM Link Segment Outputs'!$A:$A, "AVG",'VISSIM Link Segment Outputs'!$D:$D, F30),"")</f>
        <v/>
      </c>
      <c r="W30" s="667" t="str">
        <f ca="1">IFERROR(AVERAGEIFS('VISSIM Link Segment Outputs'!$M:$M, 'VISSIM DCP Outputs'!$B:$B, $G$3,'VISSIM Link Segment Outputs'!$A:$A, "AVG",'VISSIM Link Segment Outputs'!$D:$D, G30),"")</f>
        <v/>
      </c>
      <c r="X30" s="667" t="str">
        <f ca="1">IFERROR(AVERAGEIFS('VISSIM Link Segment Outputs'!$M:$M, 'VISSIM DCP Outputs'!$B:$B, $G$3,'VISSIM Link Segment Outputs'!$A:$A, "AVG",'VISSIM Link Segment Outputs'!$D:$D, H30),"")</f>
        <v/>
      </c>
      <c r="Y30" s="446"/>
      <c r="Z30" s="445" t="str">
        <f ca="1">IFERROR(AVERAGEIFS('VISSIM Link Segment Outputs'!$I:$I, 'VISSIM DCP Outputs'!$B:$B, $G$3, 'VISSIM Link Segment Outputs'!$A:$A, "AVG",'VISSIM Link Segment Outputs'!$D:$D, D30),"")</f>
        <v/>
      </c>
      <c r="AA30" s="445" t="str">
        <f ca="1">IFERROR(AVERAGEIFS('VISSIM Link Segment Outputs'!$I:$I, 'VISSIM DCP Outputs'!$B:$B, $G$3, 'VISSIM Link Segment Outputs'!$A:$A, "AVG",'VISSIM Link Segment Outputs'!$D:$D, E30),"")</f>
        <v/>
      </c>
      <c r="AB30" s="445" t="str">
        <f ca="1">IFERROR(AVERAGEIFS('VISSIM Link Segment Outputs'!$I:$I, 'VISSIM DCP Outputs'!$B:$B, $G$3, 'VISSIM Link Segment Outputs'!$A:$A, "AVG",'VISSIM Link Segment Outputs'!$D:$D, F30),"")</f>
        <v/>
      </c>
      <c r="AC30" s="445" t="str">
        <f ca="1">IFERROR(AVERAGEIFS('VISSIM Link Segment Outputs'!$I:$I, 'VISSIM DCP Outputs'!$B:$B, $G$3, 'VISSIM Link Segment Outputs'!$A:$A, "AVG",'VISSIM Link Segment Outputs'!$D:$D, G30),"")</f>
        <v/>
      </c>
      <c r="AD30" s="445" t="str">
        <f ca="1">IFERROR(AVERAGEIFS('VISSIM Link Segment Outputs'!$I:$I, 'VISSIM DCP Outputs'!$B:$B, $G$3, 'VISSIM Link Segment Outputs'!$A:$A, "AVG",'VISSIM Link Segment Outputs'!$D:$D, H30),"")</f>
        <v/>
      </c>
      <c r="AE30" s="446"/>
      <c r="AF30" s="445" t="str">
        <f ca="1">IFERROR(AVERAGEIFS('VISSIM Link Segment Outputs'!$E:$E, 'VISSIM DCP Outputs'!$B:$B, $G$3, 'VISSIM Link Segment Outputs'!$A:$A, "AVG",'VISSIM Link Segment Outputs'!$D:$D, D30),"")</f>
        <v/>
      </c>
      <c r="AG30" s="445" t="str">
        <f ca="1">IFERROR(AVERAGEIFS('VISSIM Link Segment Outputs'!$E:$E, 'VISSIM DCP Outputs'!$B:$B, $G$3, 'VISSIM Link Segment Outputs'!$A:$A, "AVG",'VISSIM Link Segment Outputs'!$D:$D, E30),"")</f>
        <v/>
      </c>
      <c r="AH30" s="445" t="str">
        <f ca="1">IFERROR(AVERAGEIFS('VISSIM Link Segment Outputs'!$E:$E, 'VISSIM DCP Outputs'!$B:$B, $G$3, 'VISSIM Link Segment Outputs'!$A:$A, "AVG",'VISSIM Link Segment Outputs'!$D:$D, F30),"")</f>
        <v/>
      </c>
      <c r="AI30" s="445" t="str">
        <f ca="1">IFERROR(AVERAGEIFS('VISSIM Link Segment Outputs'!$E:$E, 'VISSIM DCP Outputs'!$B:$B, $G$3, 'VISSIM Link Segment Outputs'!$A:$A, "AVG",'VISSIM Link Segment Outputs'!$D:$D, G30),"")</f>
        <v/>
      </c>
      <c r="AJ30" s="445" t="str">
        <f ca="1">IFERROR(AVERAGEIFS('VISSIM Link Segment Outputs'!$E:$E, 'VISSIM DCP Outputs'!$B:$B, $G$3, 'VISSIM Link Segment Outputs'!$A:$A, "AVG",'VISSIM Link Segment Outputs'!$D:$D, H30),"")</f>
        <v/>
      </c>
      <c r="AL30" s="667">
        <f ca="1">IFERROR(SUMIFS('VISSIM Link Segment Outputs'!$Q:$Q, 'VISSIM DCP Outputs'!$B:$B, $G$3, 'VISSIM Link Segment Outputs'!$A:$A, "AVG",'VISSIM Link Segment Outputs'!$D:$D, D30),"")</f>
        <v>0</v>
      </c>
      <c r="AM30" s="667">
        <f ca="1">IFERROR(SUMIFS('VISSIM Link Segment Outputs'!$Q:$Q, 'VISSIM DCP Outputs'!$B:$B, $G$3, 'VISSIM Link Segment Outputs'!$A:$A, "AVG",'VISSIM Link Segment Outputs'!$D:$D, E30),"")</f>
        <v>0</v>
      </c>
      <c r="AN30" s="667">
        <f ca="1">IFERROR(SUMIFS('VISSIM Link Segment Outputs'!$Q:$Q, 'VISSIM DCP Outputs'!$B:$B, $G$3, 'VISSIM Link Segment Outputs'!$A:$A, "AVG",'VISSIM Link Segment Outputs'!$D:$D, F30),"")</f>
        <v>0</v>
      </c>
      <c r="AO30" s="667">
        <f ca="1">IFERROR(SUMIFS('VISSIM Link Segment Outputs'!$Q:$Q, 'VISSIM DCP Outputs'!$B:$B, $G$3, 'VISSIM Link Segment Outputs'!$A:$A, "AVG",'VISSIM Link Segment Outputs'!$D:$D, G30),"")</f>
        <v>0</v>
      </c>
      <c r="AP30" s="667">
        <f ca="1">IFERROR(SUMIFS('VISSIM Link Segment Outputs'!$Q:$Q, 'VISSIM DCP Outputs'!$B:$B, $G$3, 'VISSIM Link Segment Outputs'!$A:$A, "AVG",'VISSIM Link Segment Outputs'!$D:$D, H30),"")</f>
        <v>0</v>
      </c>
      <c r="AR30" s="665" t="str">
        <f ca="1">IFERROR(AVERAGEIFS('VISSIM Link Segment Outputs'!$R:$R, 'VISSIM Link Segment Outputs'!$A:$A, "AVG",'VISSIM Link Segment Outputs'!$D:$D, D30),"")</f>
        <v/>
      </c>
    </row>
    <row r="31" spans="1:44" x14ac:dyDescent="0.35">
      <c r="A31" s="551" t="str">
        <f t="shared" si="1"/>
        <v>H</v>
      </c>
      <c r="B31" s="150">
        <f>'Input - Freeways'!$B29</f>
        <v>25</v>
      </c>
      <c r="C31" s="150">
        <f>INDEX('Input - Freeways'!$B$4:$AG$105,MATCH($B31,'Input - Freeways'!$B$4:$B$105,0),MATCH(C$6,'Input - Freeways'!$B$4:$AG$4,0))</f>
        <v>0</v>
      </c>
      <c r="D31" s="150" t="str">
        <f t="shared" si="2"/>
        <v>0</v>
      </c>
      <c r="E31" s="150" t="str">
        <f t="shared" si="2"/>
        <v/>
      </c>
      <c r="F31" s="150" t="str">
        <f t="shared" si="2"/>
        <v/>
      </c>
      <c r="G31" s="150" t="str">
        <f t="shared" si="2"/>
        <v/>
      </c>
      <c r="H31" s="150" t="str">
        <f t="shared" si="2"/>
        <v/>
      </c>
      <c r="J31" s="377">
        <f>'Input - Freeways'!$C29</f>
        <v>0</v>
      </c>
      <c r="K31" s="406">
        <f>'Input - Freeways'!$D29</f>
        <v>0</v>
      </c>
      <c r="L31" s="267">
        <f>'Input - Freeways'!$E29</f>
        <v>0</v>
      </c>
      <c r="M31" s="679">
        <f>'Input - Freeways'!$F29</f>
        <v>0</v>
      </c>
      <c r="N31" s="391" t="str" cm="1">
        <f t="array" aca="1" ref="N31" ca="1">_xlfn.SWITCH(fwy_moe_type,"DCM",AVERAGEIFS('VISSIM DCP Outputs'!$D:$D, 'VISSIM DCP Outputs'!$B:$B, $E$3,'VISSIM DCP Outputs'!$C:$C,$C31),"Link Eval","--")</f>
        <v>--</v>
      </c>
      <c r="O31" s="264" t="str" cm="1">
        <f t="array" aca="1" ref="O31" ca="1">_xlfn.SWITCH(fwy_moe_type,"DCM",AVERAGEIFS('VISSIM DCP Outputs'!$G:$G, 'VISSIM DCP Outputs'!$B:$B, $E$3,'VISSIM DCP Outputs'!$C:$C,$C31),"Link Eval","--")</f>
        <v>--</v>
      </c>
      <c r="P31" s="695" t="str">
        <f t="shared" ca="1" si="3"/>
        <v>--</v>
      </c>
      <c r="Q31" s="264" t="str">
        <f t="shared" ca="1" si="4"/>
        <v>--</v>
      </c>
      <c r="R31" s="378" t="str">
        <f t="shared" ca="1" si="5"/>
        <v>--</v>
      </c>
      <c r="T31" s="667" t="str">
        <f ca="1">IFERROR(AVERAGEIFS('VISSIM Link Segment Outputs'!$M:$M, 'VISSIM DCP Outputs'!$B:$B, $G$3,'VISSIM Link Segment Outputs'!$A:$A, "AVG",'VISSIM Link Segment Outputs'!$D:$D, D31),"")</f>
        <v/>
      </c>
      <c r="U31" s="667" t="str">
        <f ca="1">IFERROR(AVERAGEIFS('VISSIM Link Segment Outputs'!$M:$M, 'VISSIM DCP Outputs'!$B:$B, $G$3,'VISSIM Link Segment Outputs'!$A:$A, "AVG",'VISSIM Link Segment Outputs'!$D:$D, E31),"")</f>
        <v/>
      </c>
      <c r="V31" s="667" t="str">
        <f ca="1">IFERROR(AVERAGEIFS('VISSIM Link Segment Outputs'!$M:$M, 'VISSIM DCP Outputs'!$B:$B, $G$3,'VISSIM Link Segment Outputs'!$A:$A, "AVG",'VISSIM Link Segment Outputs'!$D:$D, F31),"")</f>
        <v/>
      </c>
      <c r="W31" s="667" t="str">
        <f ca="1">IFERROR(AVERAGEIFS('VISSIM Link Segment Outputs'!$M:$M, 'VISSIM DCP Outputs'!$B:$B, $G$3,'VISSIM Link Segment Outputs'!$A:$A, "AVG",'VISSIM Link Segment Outputs'!$D:$D, G31),"")</f>
        <v/>
      </c>
      <c r="X31" s="667" t="str">
        <f ca="1">IFERROR(AVERAGEIFS('VISSIM Link Segment Outputs'!$M:$M, 'VISSIM DCP Outputs'!$B:$B, $G$3,'VISSIM Link Segment Outputs'!$A:$A, "AVG",'VISSIM Link Segment Outputs'!$D:$D, H31),"")</f>
        <v/>
      </c>
      <c r="Y31" s="446"/>
      <c r="Z31" s="445" t="str">
        <f ca="1">IFERROR(AVERAGEIFS('VISSIM Link Segment Outputs'!$I:$I, 'VISSIM DCP Outputs'!$B:$B, $G$3, 'VISSIM Link Segment Outputs'!$A:$A, "AVG",'VISSIM Link Segment Outputs'!$D:$D, D31),"")</f>
        <v/>
      </c>
      <c r="AA31" s="445" t="str">
        <f ca="1">IFERROR(AVERAGEIFS('VISSIM Link Segment Outputs'!$I:$I, 'VISSIM DCP Outputs'!$B:$B, $G$3, 'VISSIM Link Segment Outputs'!$A:$A, "AVG",'VISSIM Link Segment Outputs'!$D:$D, E31),"")</f>
        <v/>
      </c>
      <c r="AB31" s="445" t="str">
        <f ca="1">IFERROR(AVERAGEIFS('VISSIM Link Segment Outputs'!$I:$I, 'VISSIM DCP Outputs'!$B:$B, $G$3, 'VISSIM Link Segment Outputs'!$A:$A, "AVG",'VISSIM Link Segment Outputs'!$D:$D, F31),"")</f>
        <v/>
      </c>
      <c r="AC31" s="445" t="str">
        <f ca="1">IFERROR(AVERAGEIFS('VISSIM Link Segment Outputs'!$I:$I, 'VISSIM DCP Outputs'!$B:$B, $G$3, 'VISSIM Link Segment Outputs'!$A:$A, "AVG",'VISSIM Link Segment Outputs'!$D:$D, G31),"")</f>
        <v/>
      </c>
      <c r="AD31" s="445" t="str">
        <f ca="1">IFERROR(AVERAGEIFS('VISSIM Link Segment Outputs'!$I:$I, 'VISSIM DCP Outputs'!$B:$B, $G$3, 'VISSIM Link Segment Outputs'!$A:$A, "AVG",'VISSIM Link Segment Outputs'!$D:$D, H31),"")</f>
        <v/>
      </c>
      <c r="AE31" s="446"/>
      <c r="AF31" s="445" t="str">
        <f ca="1">IFERROR(AVERAGEIFS('VISSIM Link Segment Outputs'!$E:$E, 'VISSIM DCP Outputs'!$B:$B, $G$3, 'VISSIM Link Segment Outputs'!$A:$A, "AVG",'VISSIM Link Segment Outputs'!$D:$D, D31),"")</f>
        <v/>
      </c>
      <c r="AG31" s="445" t="str">
        <f ca="1">IFERROR(AVERAGEIFS('VISSIM Link Segment Outputs'!$E:$E, 'VISSIM DCP Outputs'!$B:$B, $G$3, 'VISSIM Link Segment Outputs'!$A:$A, "AVG",'VISSIM Link Segment Outputs'!$D:$D, E31),"")</f>
        <v/>
      </c>
      <c r="AH31" s="445" t="str">
        <f ca="1">IFERROR(AVERAGEIFS('VISSIM Link Segment Outputs'!$E:$E, 'VISSIM DCP Outputs'!$B:$B, $G$3, 'VISSIM Link Segment Outputs'!$A:$A, "AVG",'VISSIM Link Segment Outputs'!$D:$D, F31),"")</f>
        <v/>
      </c>
      <c r="AI31" s="445" t="str">
        <f ca="1">IFERROR(AVERAGEIFS('VISSIM Link Segment Outputs'!$E:$E, 'VISSIM DCP Outputs'!$B:$B, $G$3, 'VISSIM Link Segment Outputs'!$A:$A, "AVG",'VISSIM Link Segment Outputs'!$D:$D, G31),"")</f>
        <v/>
      </c>
      <c r="AJ31" s="445" t="str">
        <f ca="1">IFERROR(AVERAGEIFS('VISSIM Link Segment Outputs'!$E:$E, 'VISSIM DCP Outputs'!$B:$B, $G$3, 'VISSIM Link Segment Outputs'!$A:$A, "AVG",'VISSIM Link Segment Outputs'!$D:$D, H31),"")</f>
        <v/>
      </c>
      <c r="AL31" s="667">
        <f ca="1">IFERROR(SUMIFS('VISSIM Link Segment Outputs'!$Q:$Q, 'VISSIM DCP Outputs'!$B:$B, $G$3, 'VISSIM Link Segment Outputs'!$A:$A, "AVG",'VISSIM Link Segment Outputs'!$D:$D, D31),"")</f>
        <v>0</v>
      </c>
      <c r="AM31" s="667">
        <f ca="1">IFERROR(SUMIFS('VISSIM Link Segment Outputs'!$Q:$Q, 'VISSIM DCP Outputs'!$B:$B, $G$3, 'VISSIM Link Segment Outputs'!$A:$A, "AVG",'VISSIM Link Segment Outputs'!$D:$D, E31),"")</f>
        <v>0</v>
      </c>
      <c r="AN31" s="667">
        <f ca="1">IFERROR(SUMIFS('VISSIM Link Segment Outputs'!$Q:$Q, 'VISSIM DCP Outputs'!$B:$B, $G$3, 'VISSIM Link Segment Outputs'!$A:$A, "AVG",'VISSIM Link Segment Outputs'!$D:$D, F31),"")</f>
        <v>0</v>
      </c>
      <c r="AO31" s="667">
        <f ca="1">IFERROR(SUMIFS('VISSIM Link Segment Outputs'!$Q:$Q, 'VISSIM DCP Outputs'!$B:$B, $G$3, 'VISSIM Link Segment Outputs'!$A:$A, "AVG",'VISSIM Link Segment Outputs'!$D:$D, G31),"")</f>
        <v>0</v>
      </c>
      <c r="AP31" s="667">
        <f ca="1">IFERROR(SUMIFS('VISSIM Link Segment Outputs'!$Q:$Q, 'VISSIM DCP Outputs'!$B:$B, $G$3, 'VISSIM Link Segment Outputs'!$A:$A, "AVG",'VISSIM Link Segment Outputs'!$D:$D, H31),"")</f>
        <v>0</v>
      </c>
      <c r="AR31" s="665" t="str">
        <f ca="1">IFERROR(AVERAGEIFS('VISSIM Link Segment Outputs'!$R:$R, 'VISSIM Link Segment Outputs'!$A:$A, "AVG",'VISSIM Link Segment Outputs'!$D:$D, D31),"")</f>
        <v/>
      </c>
    </row>
    <row r="32" spans="1:44" x14ac:dyDescent="0.35">
      <c r="A32" s="551" t="str">
        <f t="shared" si="1"/>
        <v>H</v>
      </c>
      <c r="B32" s="150">
        <f>'Input - Freeways'!$B30</f>
        <v>26</v>
      </c>
      <c r="C32" s="150">
        <f>INDEX('Input - Freeways'!$B$4:$AG$105,MATCH($B32,'Input - Freeways'!$B$4:$B$105,0),MATCH(C$6,'Input - Freeways'!$B$4:$AG$4,0))</f>
        <v>0</v>
      </c>
      <c r="D32" s="150" t="str">
        <f t="shared" si="2"/>
        <v>0</v>
      </c>
      <c r="E32" s="150" t="str">
        <f t="shared" si="2"/>
        <v/>
      </c>
      <c r="F32" s="150" t="str">
        <f t="shared" si="2"/>
        <v/>
      </c>
      <c r="G32" s="150" t="str">
        <f t="shared" si="2"/>
        <v/>
      </c>
      <c r="H32" s="150" t="str">
        <f t="shared" si="2"/>
        <v/>
      </c>
      <c r="J32" s="377">
        <f>'Input - Freeways'!$C30</f>
        <v>0</v>
      </c>
      <c r="K32" s="406">
        <f>'Input - Freeways'!$D30</f>
        <v>0</v>
      </c>
      <c r="L32" s="267">
        <f>'Input - Freeways'!$E30</f>
        <v>0</v>
      </c>
      <c r="M32" s="679">
        <f>'Input - Freeways'!$F30</f>
        <v>0</v>
      </c>
      <c r="N32" s="391" t="str" cm="1">
        <f t="array" aca="1" ref="N32" ca="1">_xlfn.SWITCH(fwy_moe_type,"DCM",AVERAGEIFS('VISSIM DCP Outputs'!$D:$D, 'VISSIM DCP Outputs'!$B:$B, $E$3,'VISSIM DCP Outputs'!$C:$C,$C32),"Link Eval","--")</f>
        <v>--</v>
      </c>
      <c r="O32" s="264" t="str" cm="1">
        <f t="array" aca="1" ref="O32" ca="1">_xlfn.SWITCH(fwy_moe_type,"DCM",AVERAGEIFS('VISSIM DCP Outputs'!$G:$G, 'VISSIM DCP Outputs'!$B:$B, $E$3,'VISSIM DCP Outputs'!$C:$C,$C32),"Link Eval","--")</f>
        <v>--</v>
      </c>
      <c r="P32" s="695" t="str">
        <f t="shared" ca="1" si="3"/>
        <v>--</v>
      </c>
      <c r="Q32" s="264" t="str">
        <f t="shared" ca="1" si="4"/>
        <v>--</v>
      </c>
      <c r="R32" s="378" t="str">
        <f t="shared" ca="1" si="5"/>
        <v>--</v>
      </c>
      <c r="T32" s="667" t="str">
        <f ca="1">IFERROR(AVERAGEIFS('VISSIM Link Segment Outputs'!$M:$M, 'VISSIM DCP Outputs'!$B:$B, $G$3,'VISSIM Link Segment Outputs'!$A:$A, "AVG",'VISSIM Link Segment Outputs'!$D:$D, D32),"")</f>
        <v/>
      </c>
      <c r="U32" s="667" t="str">
        <f ca="1">IFERROR(AVERAGEIFS('VISSIM Link Segment Outputs'!$M:$M, 'VISSIM DCP Outputs'!$B:$B, $G$3,'VISSIM Link Segment Outputs'!$A:$A, "AVG",'VISSIM Link Segment Outputs'!$D:$D, E32),"")</f>
        <v/>
      </c>
      <c r="V32" s="667" t="str">
        <f ca="1">IFERROR(AVERAGEIFS('VISSIM Link Segment Outputs'!$M:$M, 'VISSIM DCP Outputs'!$B:$B, $G$3,'VISSIM Link Segment Outputs'!$A:$A, "AVG",'VISSIM Link Segment Outputs'!$D:$D, F32),"")</f>
        <v/>
      </c>
      <c r="W32" s="667" t="str">
        <f ca="1">IFERROR(AVERAGEIFS('VISSIM Link Segment Outputs'!$M:$M, 'VISSIM DCP Outputs'!$B:$B, $G$3,'VISSIM Link Segment Outputs'!$A:$A, "AVG",'VISSIM Link Segment Outputs'!$D:$D, G32),"")</f>
        <v/>
      </c>
      <c r="X32" s="667" t="str">
        <f ca="1">IFERROR(AVERAGEIFS('VISSIM Link Segment Outputs'!$M:$M, 'VISSIM DCP Outputs'!$B:$B, $G$3,'VISSIM Link Segment Outputs'!$A:$A, "AVG",'VISSIM Link Segment Outputs'!$D:$D, H32),"")</f>
        <v/>
      </c>
      <c r="Y32" s="446"/>
      <c r="Z32" s="445" t="str">
        <f ca="1">IFERROR(AVERAGEIFS('VISSIM Link Segment Outputs'!$I:$I, 'VISSIM DCP Outputs'!$B:$B, $G$3, 'VISSIM Link Segment Outputs'!$A:$A, "AVG",'VISSIM Link Segment Outputs'!$D:$D, D32),"")</f>
        <v/>
      </c>
      <c r="AA32" s="445" t="str">
        <f ca="1">IFERROR(AVERAGEIFS('VISSIM Link Segment Outputs'!$I:$I, 'VISSIM DCP Outputs'!$B:$B, $G$3, 'VISSIM Link Segment Outputs'!$A:$A, "AVG",'VISSIM Link Segment Outputs'!$D:$D, E32),"")</f>
        <v/>
      </c>
      <c r="AB32" s="445" t="str">
        <f ca="1">IFERROR(AVERAGEIFS('VISSIM Link Segment Outputs'!$I:$I, 'VISSIM DCP Outputs'!$B:$B, $G$3, 'VISSIM Link Segment Outputs'!$A:$A, "AVG",'VISSIM Link Segment Outputs'!$D:$D, F32),"")</f>
        <v/>
      </c>
      <c r="AC32" s="445" t="str">
        <f ca="1">IFERROR(AVERAGEIFS('VISSIM Link Segment Outputs'!$I:$I, 'VISSIM DCP Outputs'!$B:$B, $G$3, 'VISSIM Link Segment Outputs'!$A:$A, "AVG",'VISSIM Link Segment Outputs'!$D:$D, G32),"")</f>
        <v/>
      </c>
      <c r="AD32" s="445" t="str">
        <f ca="1">IFERROR(AVERAGEIFS('VISSIM Link Segment Outputs'!$I:$I, 'VISSIM DCP Outputs'!$B:$B, $G$3, 'VISSIM Link Segment Outputs'!$A:$A, "AVG",'VISSIM Link Segment Outputs'!$D:$D, H32),"")</f>
        <v/>
      </c>
      <c r="AE32" s="446"/>
      <c r="AF32" s="445" t="str">
        <f ca="1">IFERROR(AVERAGEIFS('VISSIM Link Segment Outputs'!$E:$E, 'VISSIM DCP Outputs'!$B:$B, $G$3, 'VISSIM Link Segment Outputs'!$A:$A, "AVG",'VISSIM Link Segment Outputs'!$D:$D, D32),"")</f>
        <v/>
      </c>
      <c r="AG32" s="445" t="str">
        <f ca="1">IFERROR(AVERAGEIFS('VISSIM Link Segment Outputs'!$E:$E, 'VISSIM DCP Outputs'!$B:$B, $G$3, 'VISSIM Link Segment Outputs'!$A:$A, "AVG",'VISSIM Link Segment Outputs'!$D:$D, E32),"")</f>
        <v/>
      </c>
      <c r="AH32" s="445" t="str">
        <f ca="1">IFERROR(AVERAGEIFS('VISSIM Link Segment Outputs'!$E:$E, 'VISSIM DCP Outputs'!$B:$B, $G$3, 'VISSIM Link Segment Outputs'!$A:$A, "AVG",'VISSIM Link Segment Outputs'!$D:$D, F32),"")</f>
        <v/>
      </c>
      <c r="AI32" s="445" t="str">
        <f ca="1">IFERROR(AVERAGEIFS('VISSIM Link Segment Outputs'!$E:$E, 'VISSIM DCP Outputs'!$B:$B, $G$3, 'VISSIM Link Segment Outputs'!$A:$A, "AVG",'VISSIM Link Segment Outputs'!$D:$D, G32),"")</f>
        <v/>
      </c>
      <c r="AJ32" s="445" t="str">
        <f ca="1">IFERROR(AVERAGEIFS('VISSIM Link Segment Outputs'!$E:$E, 'VISSIM DCP Outputs'!$B:$B, $G$3, 'VISSIM Link Segment Outputs'!$A:$A, "AVG",'VISSIM Link Segment Outputs'!$D:$D, H32),"")</f>
        <v/>
      </c>
      <c r="AL32" s="667">
        <f ca="1">IFERROR(SUMIFS('VISSIM Link Segment Outputs'!$Q:$Q, 'VISSIM DCP Outputs'!$B:$B, $G$3, 'VISSIM Link Segment Outputs'!$A:$A, "AVG",'VISSIM Link Segment Outputs'!$D:$D, D32),"")</f>
        <v>0</v>
      </c>
      <c r="AM32" s="667">
        <f ca="1">IFERROR(SUMIFS('VISSIM Link Segment Outputs'!$Q:$Q, 'VISSIM DCP Outputs'!$B:$B, $G$3, 'VISSIM Link Segment Outputs'!$A:$A, "AVG",'VISSIM Link Segment Outputs'!$D:$D, E32),"")</f>
        <v>0</v>
      </c>
      <c r="AN32" s="667">
        <f ca="1">IFERROR(SUMIFS('VISSIM Link Segment Outputs'!$Q:$Q, 'VISSIM DCP Outputs'!$B:$B, $G$3, 'VISSIM Link Segment Outputs'!$A:$A, "AVG",'VISSIM Link Segment Outputs'!$D:$D, F32),"")</f>
        <v>0</v>
      </c>
      <c r="AO32" s="667">
        <f ca="1">IFERROR(SUMIFS('VISSIM Link Segment Outputs'!$Q:$Q, 'VISSIM DCP Outputs'!$B:$B, $G$3, 'VISSIM Link Segment Outputs'!$A:$A, "AVG",'VISSIM Link Segment Outputs'!$D:$D, G32),"")</f>
        <v>0</v>
      </c>
      <c r="AP32" s="667">
        <f ca="1">IFERROR(SUMIFS('VISSIM Link Segment Outputs'!$Q:$Q, 'VISSIM DCP Outputs'!$B:$B, $G$3, 'VISSIM Link Segment Outputs'!$A:$A, "AVG",'VISSIM Link Segment Outputs'!$D:$D, H32),"")</f>
        <v>0</v>
      </c>
      <c r="AR32" s="665" t="str">
        <f ca="1">IFERROR(AVERAGEIFS('VISSIM Link Segment Outputs'!$R:$R, 'VISSIM Link Segment Outputs'!$A:$A, "AVG",'VISSIM Link Segment Outputs'!$D:$D, D32),"")</f>
        <v/>
      </c>
    </row>
    <row r="33" spans="1:44" x14ac:dyDescent="0.35">
      <c r="A33" s="551" t="str">
        <f t="shared" si="1"/>
        <v>H</v>
      </c>
      <c r="B33" s="150">
        <f>'Input - Freeways'!$B31</f>
        <v>27</v>
      </c>
      <c r="C33" s="150">
        <f>INDEX('Input - Freeways'!$B$4:$AG$105,MATCH($B33,'Input - Freeways'!$B$4:$B$105,0),MATCH(C$6,'Input - Freeways'!$B$4:$AG$4,0))</f>
        <v>0</v>
      </c>
      <c r="D33" s="150" t="str">
        <f t="shared" si="2"/>
        <v>0</v>
      </c>
      <c r="E33" s="150" t="str">
        <f t="shared" si="2"/>
        <v/>
      </c>
      <c r="F33" s="150" t="str">
        <f t="shared" si="2"/>
        <v/>
      </c>
      <c r="G33" s="150" t="str">
        <f t="shared" si="2"/>
        <v/>
      </c>
      <c r="H33" s="150" t="str">
        <f t="shared" si="2"/>
        <v/>
      </c>
      <c r="J33" s="377">
        <f>'Input - Freeways'!$C31</f>
        <v>0</v>
      </c>
      <c r="K33" s="406">
        <f>'Input - Freeways'!$D31</f>
        <v>0</v>
      </c>
      <c r="L33" s="267">
        <f>'Input - Freeways'!$E31</f>
        <v>0</v>
      </c>
      <c r="M33" s="679">
        <f>'Input - Freeways'!$F31</f>
        <v>0</v>
      </c>
      <c r="N33" s="391" t="str" cm="1">
        <f t="array" aca="1" ref="N33" ca="1">_xlfn.SWITCH(fwy_moe_type,"DCM",AVERAGEIFS('VISSIM DCP Outputs'!$D:$D, 'VISSIM DCP Outputs'!$B:$B, $E$3,'VISSIM DCP Outputs'!$C:$C,$C33),"Link Eval","--")</f>
        <v>--</v>
      </c>
      <c r="O33" s="264" t="str" cm="1">
        <f t="array" aca="1" ref="O33" ca="1">_xlfn.SWITCH(fwy_moe_type,"DCM",AVERAGEIFS('VISSIM DCP Outputs'!$G:$G, 'VISSIM DCP Outputs'!$B:$B, $E$3,'VISSIM DCP Outputs'!$C:$C,$C33),"Link Eval","--")</f>
        <v>--</v>
      </c>
      <c r="P33" s="695" t="str">
        <f t="shared" ca="1" si="3"/>
        <v>--</v>
      </c>
      <c r="Q33" s="264" t="str">
        <f t="shared" ca="1" si="4"/>
        <v>--</v>
      </c>
      <c r="R33" s="378" t="str">
        <f t="shared" ca="1" si="5"/>
        <v>--</v>
      </c>
      <c r="T33" s="667" t="str">
        <f ca="1">IFERROR(AVERAGEIFS('VISSIM Link Segment Outputs'!$M:$M, 'VISSIM DCP Outputs'!$B:$B, $G$3,'VISSIM Link Segment Outputs'!$A:$A, "AVG",'VISSIM Link Segment Outputs'!$D:$D, D33),"")</f>
        <v/>
      </c>
      <c r="U33" s="667" t="str">
        <f ca="1">IFERROR(AVERAGEIFS('VISSIM Link Segment Outputs'!$M:$M, 'VISSIM DCP Outputs'!$B:$B, $G$3,'VISSIM Link Segment Outputs'!$A:$A, "AVG",'VISSIM Link Segment Outputs'!$D:$D, E33),"")</f>
        <v/>
      </c>
      <c r="V33" s="667" t="str">
        <f ca="1">IFERROR(AVERAGEIFS('VISSIM Link Segment Outputs'!$M:$M, 'VISSIM DCP Outputs'!$B:$B, $G$3,'VISSIM Link Segment Outputs'!$A:$A, "AVG",'VISSIM Link Segment Outputs'!$D:$D, F33),"")</f>
        <v/>
      </c>
      <c r="W33" s="667" t="str">
        <f ca="1">IFERROR(AVERAGEIFS('VISSIM Link Segment Outputs'!$M:$M, 'VISSIM DCP Outputs'!$B:$B, $G$3,'VISSIM Link Segment Outputs'!$A:$A, "AVG",'VISSIM Link Segment Outputs'!$D:$D, G33),"")</f>
        <v/>
      </c>
      <c r="X33" s="667" t="str">
        <f ca="1">IFERROR(AVERAGEIFS('VISSIM Link Segment Outputs'!$M:$M, 'VISSIM DCP Outputs'!$B:$B, $G$3,'VISSIM Link Segment Outputs'!$A:$A, "AVG",'VISSIM Link Segment Outputs'!$D:$D, H33),"")</f>
        <v/>
      </c>
      <c r="Y33" s="446"/>
      <c r="Z33" s="445" t="str">
        <f ca="1">IFERROR(AVERAGEIFS('VISSIM Link Segment Outputs'!$I:$I, 'VISSIM DCP Outputs'!$B:$B, $G$3, 'VISSIM Link Segment Outputs'!$A:$A, "AVG",'VISSIM Link Segment Outputs'!$D:$D, D33),"")</f>
        <v/>
      </c>
      <c r="AA33" s="445" t="str">
        <f ca="1">IFERROR(AVERAGEIFS('VISSIM Link Segment Outputs'!$I:$I, 'VISSIM DCP Outputs'!$B:$B, $G$3, 'VISSIM Link Segment Outputs'!$A:$A, "AVG",'VISSIM Link Segment Outputs'!$D:$D, E33),"")</f>
        <v/>
      </c>
      <c r="AB33" s="445" t="str">
        <f ca="1">IFERROR(AVERAGEIFS('VISSIM Link Segment Outputs'!$I:$I, 'VISSIM DCP Outputs'!$B:$B, $G$3, 'VISSIM Link Segment Outputs'!$A:$A, "AVG",'VISSIM Link Segment Outputs'!$D:$D, F33),"")</f>
        <v/>
      </c>
      <c r="AC33" s="445" t="str">
        <f ca="1">IFERROR(AVERAGEIFS('VISSIM Link Segment Outputs'!$I:$I, 'VISSIM DCP Outputs'!$B:$B, $G$3, 'VISSIM Link Segment Outputs'!$A:$A, "AVG",'VISSIM Link Segment Outputs'!$D:$D, G33),"")</f>
        <v/>
      </c>
      <c r="AD33" s="445" t="str">
        <f ca="1">IFERROR(AVERAGEIFS('VISSIM Link Segment Outputs'!$I:$I, 'VISSIM DCP Outputs'!$B:$B, $G$3, 'VISSIM Link Segment Outputs'!$A:$A, "AVG",'VISSIM Link Segment Outputs'!$D:$D, H33),"")</f>
        <v/>
      </c>
      <c r="AE33" s="446"/>
      <c r="AF33" s="445" t="str">
        <f ca="1">IFERROR(AVERAGEIFS('VISSIM Link Segment Outputs'!$E:$E, 'VISSIM DCP Outputs'!$B:$B, $G$3, 'VISSIM Link Segment Outputs'!$A:$A, "AVG",'VISSIM Link Segment Outputs'!$D:$D, D33),"")</f>
        <v/>
      </c>
      <c r="AG33" s="445" t="str">
        <f ca="1">IFERROR(AVERAGEIFS('VISSIM Link Segment Outputs'!$E:$E, 'VISSIM DCP Outputs'!$B:$B, $G$3, 'VISSIM Link Segment Outputs'!$A:$A, "AVG",'VISSIM Link Segment Outputs'!$D:$D, E33),"")</f>
        <v/>
      </c>
      <c r="AH33" s="445" t="str">
        <f ca="1">IFERROR(AVERAGEIFS('VISSIM Link Segment Outputs'!$E:$E, 'VISSIM DCP Outputs'!$B:$B, $G$3, 'VISSIM Link Segment Outputs'!$A:$A, "AVG",'VISSIM Link Segment Outputs'!$D:$D, F33),"")</f>
        <v/>
      </c>
      <c r="AI33" s="445" t="str">
        <f ca="1">IFERROR(AVERAGEIFS('VISSIM Link Segment Outputs'!$E:$E, 'VISSIM DCP Outputs'!$B:$B, $G$3, 'VISSIM Link Segment Outputs'!$A:$A, "AVG",'VISSIM Link Segment Outputs'!$D:$D, G33),"")</f>
        <v/>
      </c>
      <c r="AJ33" s="445" t="str">
        <f ca="1">IFERROR(AVERAGEIFS('VISSIM Link Segment Outputs'!$E:$E, 'VISSIM DCP Outputs'!$B:$B, $G$3, 'VISSIM Link Segment Outputs'!$A:$A, "AVG",'VISSIM Link Segment Outputs'!$D:$D, H33),"")</f>
        <v/>
      </c>
      <c r="AL33" s="667">
        <f ca="1">IFERROR(SUMIFS('VISSIM Link Segment Outputs'!$Q:$Q, 'VISSIM DCP Outputs'!$B:$B, $G$3, 'VISSIM Link Segment Outputs'!$A:$A, "AVG",'VISSIM Link Segment Outputs'!$D:$D, D33),"")</f>
        <v>0</v>
      </c>
      <c r="AM33" s="667">
        <f ca="1">IFERROR(SUMIFS('VISSIM Link Segment Outputs'!$Q:$Q, 'VISSIM DCP Outputs'!$B:$B, $G$3, 'VISSIM Link Segment Outputs'!$A:$A, "AVG",'VISSIM Link Segment Outputs'!$D:$D, E33),"")</f>
        <v>0</v>
      </c>
      <c r="AN33" s="667">
        <f ca="1">IFERROR(SUMIFS('VISSIM Link Segment Outputs'!$Q:$Q, 'VISSIM DCP Outputs'!$B:$B, $G$3, 'VISSIM Link Segment Outputs'!$A:$A, "AVG",'VISSIM Link Segment Outputs'!$D:$D, F33),"")</f>
        <v>0</v>
      </c>
      <c r="AO33" s="667">
        <f ca="1">IFERROR(SUMIFS('VISSIM Link Segment Outputs'!$Q:$Q, 'VISSIM DCP Outputs'!$B:$B, $G$3, 'VISSIM Link Segment Outputs'!$A:$A, "AVG",'VISSIM Link Segment Outputs'!$D:$D, G33),"")</f>
        <v>0</v>
      </c>
      <c r="AP33" s="667">
        <f ca="1">IFERROR(SUMIFS('VISSIM Link Segment Outputs'!$Q:$Q, 'VISSIM DCP Outputs'!$B:$B, $G$3, 'VISSIM Link Segment Outputs'!$A:$A, "AVG",'VISSIM Link Segment Outputs'!$D:$D, H33),"")</f>
        <v>0</v>
      </c>
      <c r="AR33" s="665" t="str">
        <f ca="1">IFERROR(AVERAGEIFS('VISSIM Link Segment Outputs'!$R:$R, 'VISSIM Link Segment Outputs'!$A:$A, "AVG",'VISSIM Link Segment Outputs'!$D:$D, D33),"")</f>
        <v/>
      </c>
    </row>
    <row r="34" spans="1:44" x14ac:dyDescent="0.35">
      <c r="A34" s="551" t="str">
        <f t="shared" si="1"/>
        <v>H</v>
      </c>
      <c r="B34" s="150">
        <f>'Input - Freeways'!$B32</f>
        <v>28</v>
      </c>
      <c r="C34" s="150">
        <f>INDEX('Input - Freeways'!$B$4:$AG$105,MATCH($B34,'Input - Freeways'!$B$4:$B$105,0),MATCH(C$6,'Input - Freeways'!$B$4:$AG$4,0))</f>
        <v>0</v>
      </c>
      <c r="D34" s="150" t="str">
        <f t="shared" si="2"/>
        <v>0</v>
      </c>
      <c r="E34" s="150" t="str">
        <f t="shared" si="2"/>
        <v/>
      </c>
      <c r="F34" s="150" t="str">
        <f t="shared" si="2"/>
        <v/>
      </c>
      <c r="G34" s="150" t="str">
        <f t="shared" si="2"/>
        <v/>
      </c>
      <c r="H34" s="150" t="str">
        <f t="shared" si="2"/>
        <v/>
      </c>
      <c r="J34" s="377">
        <f>'Input - Freeways'!$C32</f>
        <v>0</v>
      </c>
      <c r="K34" s="406">
        <f>'Input - Freeways'!$D32</f>
        <v>0</v>
      </c>
      <c r="L34" s="267">
        <f>'Input - Freeways'!$E32</f>
        <v>0</v>
      </c>
      <c r="M34" s="679">
        <f>'Input - Freeways'!$F32</f>
        <v>0</v>
      </c>
      <c r="N34" s="391" t="str" cm="1">
        <f t="array" aca="1" ref="N34" ca="1">_xlfn.SWITCH(fwy_moe_type,"DCM",AVERAGEIFS('VISSIM DCP Outputs'!$D:$D, 'VISSIM DCP Outputs'!$B:$B, $E$3,'VISSIM DCP Outputs'!$C:$C,$C34),"Link Eval","--")</f>
        <v>--</v>
      </c>
      <c r="O34" s="264" t="str" cm="1">
        <f t="array" aca="1" ref="O34" ca="1">_xlfn.SWITCH(fwy_moe_type,"DCM",AVERAGEIFS('VISSIM DCP Outputs'!$G:$G, 'VISSIM DCP Outputs'!$B:$B, $E$3,'VISSIM DCP Outputs'!$C:$C,$C34),"Link Eval","--")</f>
        <v>--</v>
      </c>
      <c r="P34" s="695" t="str">
        <f t="shared" ca="1" si="3"/>
        <v>--</v>
      </c>
      <c r="Q34" s="264" t="str">
        <f t="shared" ca="1" si="4"/>
        <v>--</v>
      </c>
      <c r="R34" s="378" t="str">
        <f t="shared" ca="1" si="5"/>
        <v>--</v>
      </c>
      <c r="T34" s="667" t="str">
        <f ca="1">IFERROR(AVERAGEIFS('VISSIM Link Segment Outputs'!$M:$M, 'VISSIM DCP Outputs'!$B:$B, $G$3,'VISSIM Link Segment Outputs'!$A:$A, "AVG",'VISSIM Link Segment Outputs'!$D:$D, D34),"")</f>
        <v/>
      </c>
      <c r="U34" s="667" t="str">
        <f ca="1">IFERROR(AVERAGEIFS('VISSIM Link Segment Outputs'!$M:$M, 'VISSIM DCP Outputs'!$B:$B, $G$3,'VISSIM Link Segment Outputs'!$A:$A, "AVG",'VISSIM Link Segment Outputs'!$D:$D, E34),"")</f>
        <v/>
      </c>
      <c r="V34" s="667" t="str">
        <f ca="1">IFERROR(AVERAGEIFS('VISSIM Link Segment Outputs'!$M:$M, 'VISSIM DCP Outputs'!$B:$B, $G$3,'VISSIM Link Segment Outputs'!$A:$A, "AVG",'VISSIM Link Segment Outputs'!$D:$D, F34),"")</f>
        <v/>
      </c>
      <c r="W34" s="667" t="str">
        <f ca="1">IFERROR(AVERAGEIFS('VISSIM Link Segment Outputs'!$M:$M, 'VISSIM DCP Outputs'!$B:$B, $G$3,'VISSIM Link Segment Outputs'!$A:$A, "AVG",'VISSIM Link Segment Outputs'!$D:$D, G34),"")</f>
        <v/>
      </c>
      <c r="X34" s="667" t="str">
        <f ca="1">IFERROR(AVERAGEIFS('VISSIM Link Segment Outputs'!$M:$M, 'VISSIM DCP Outputs'!$B:$B, $G$3,'VISSIM Link Segment Outputs'!$A:$A, "AVG",'VISSIM Link Segment Outputs'!$D:$D, H34),"")</f>
        <v/>
      </c>
      <c r="Y34" s="446"/>
      <c r="Z34" s="445" t="str">
        <f ca="1">IFERROR(AVERAGEIFS('VISSIM Link Segment Outputs'!$I:$I, 'VISSIM DCP Outputs'!$B:$B, $G$3, 'VISSIM Link Segment Outputs'!$A:$A, "AVG",'VISSIM Link Segment Outputs'!$D:$D, D34),"")</f>
        <v/>
      </c>
      <c r="AA34" s="445" t="str">
        <f ca="1">IFERROR(AVERAGEIFS('VISSIM Link Segment Outputs'!$I:$I, 'VISSIM DCP Outputs'!$B:$B, $G$3, 'VISSIM Link Segment Outputs'!$A:$A, "AVG",'VISSIM Link Segment Outputs'!$D:$D, E34),"")</f>
        <v/>
      </c>
      <c r="AB34" s="445" t="str">
        <f ca="1">IFERROR(AVERAGEIFS('VISSIM Link Segment Outputs'!$I:$I, 'VISSIM DCP Outputs'!$B:$B, $G$3, 'VISSIM Link Segment Outputs'!$A:$A, "AVG",'VISSIM Link Segment Outputs'!$D:$D, F34),"")</f>
        <v/>
      </c>
      <c r="AC34" s="445" t="str">
        <f ca="1">IFERROR(AVERAGEIFS('VISSIM Link Segment Outputs'!$I:$I, 'VISSIM DCP Outputs'!$B:$B, $G$3, 'VISSIM Link Segment Outputs'!$A:$A, "AVG",'VISSIM Link Segment Outputs'!$D:$D, G34),"")</f>
        <v/>
      </c>
      <c r="AD34" s="445" t="str">
        <f ca="1">IFERROR(AVERAGEIFS('VISSIM Link Segment Outputs'!$I:$I, 'VISSIM DCP Outputs'!$B:$B, $G$3, 'VISSIM Link Segment Outputs'!$A:$A, "AVG",'VISSIM Link Segment Outputs'!$D:$D, H34),"")</f>
        <v/>
      </c>
      <c r="AE34" s="446"/>
      <c r="AF34" s="445" t="str">
        <f ca="1">IFERROR(AVERAGEIFS('VISSIM Link Segment Outputs'!$E:$E, 'VISSIM DCP Outputs'!$B:$B, $G$3, 'VISSIM Link Segment Outputs'!$A:$A, "AVG",'VISSIM Link Segment Outputs'!$D:$D, D34),"")</f>
        <v/>
      </c>
      <c r="AG34" s="445" t="str">
        <f ca="1">IFERROR(AVERAGEIFS('VISSIM Link Segment Outputs'!$E:$E, 'VISSIM DCP Outputs'!$B:$B, $G$3, 'VISSIM Link Segment Outputs'!$A:$A, "AVG",'VISSIM Link Segment Outputs'!$D:$D, E34),"")</f>
        <v/>
      </c>
      <c r="AH34" s="445" t="str">
        <f ca="1">IFERROR(AVERAGEIFS('VISSIM Link Segment Outputs'!$E:$E, 'VISSIM DCP Outputs'!$B:$B, $G$3, 'VISSIM Link Segment Outputs'!$A:$A, "AVG",'VISSIM Link Segment Outputs'!$D:$D, F34),"")</f>
        <v/>
      </c>
      <c r="AI34" s="445" t="str">
        <f ca="1">IFERROR(AVERAGEIFS('VISSIM Link Segment Outputs'!$E:$E, 'VISSIM DCP Outputs'!$B:$B, $G$3, 'VISSIM Link Segment Outputs'!$A:$A, "AVG",'VISSIM Link Segment Outputs'!$D:$D, G34),"")</f>
        <v/>
      </c>
      <c r="AJ34" s="445" t="str">
        <f ca="1">IFERROR(AVERAGEIFS('VISSIM Link Segment Outputs'!$E:$E, 'VISSIM DCP Outputs'!$B:$B, $G$3, 'VISSIM Link Segment Outputs'!$A:$A, "AVG",'VISSIM Link Segment Outputs'!$D:$D, H34),"")</f>
        <v/>
      </c>
      <c r="AL34" s="667">
        <f ca="1">IFERROR(SUMIFS('VISSIM Link Segment Outputs'!$Q:$Q, 'VISSIM DCP Outputs'!$B:$B, $G$3, 'VISSIM Link Segment Outputs'!$A:$A, "AVG",'VISSIM Link Segment Outputs'!$D:$D, D34),"")</f>
        <v>0</v>
      </c>
      <c r="AM34" s="667">
        <f ca="1">IFERROR(SUMIFS('VISSIM Link Segment Outputs'!$Q:$Q, 'VISSIM DCP Outputs'!$B:$B, $G$3, 'VISSIM Link Segment Outputs'!$A:$A, "AVG",'VISSIM Link Segment Outputs'!$D:$D, E34),"")</f>
        <v>0</v>
      </c>
      <c r="AN34" s="667">
        <f ca="1">IFERROR(SUMIFS('VISSIM Link Segment Outputs'!$Q:$Q, 'VISSIM DCP Outputs'!$B:$B, $G$3, 'VISSIM Link Segment Outputs'!$A:$A, "AVG",'VISSIM Link Segment Outputs'!$D:$D, F34),"")</f>
        <v>0</v>
      </c>
      <c r="AO34" s="667">
        <f ca="1">IFERROR(SUMIFS('VISSIM Link Segment Outputs'!$Q:$Q, 'VISSIM DCP Outputs'!$B:$B, $G$3, 'VISSIM Link Segment Outputs'!$A:$A, "AVG",'VISSIM Link Segment Outputs'!$D:$D, G34),"")</f>
        <v>0</v>
      </c>
      <c r="AP34" s="667">
        <f ca="1">IFERROR(SUMIFS('VISSIM Link Segment Outputs'!$Q:$Q, 'VISSIM DCP Outputs'!$B:$B, $G$3, 'VISSIM Link Segment Outputs'!$A:$A, "AVG",'VISSIM Link Segment Outputs'!$D:$D, H34),"")</f>
        <v>0</v>
      </c>
      <c r="AR34" s="665" t="str">
        <f ca="1">IFERROR(AVERAGEIFS('VISSIM Link Segment Outputs'!$R:$R, 'VISSIM Link Segment Outputs'!$A:$A, "AVG",'VISSIM Link Segment Outputs'!$D:$D, D34),"")</f>
        <v/>
      </c>
    </row>
    <row r="35" spans="1:44" x14ac:dyDescent="0.35">
      <c r="A35" s="551" t="str">
        <f t="shared" si="1"/>
        <v>H</v>
      </c>
      <c r="B35" s="150">
        <f>'Input - Freeways'!$B33</f>
        <v>29</v>
      </c>
      <c r="C35" s="150">
        <f>INDEX('Input - Freeways'!$B$4:$AG$105,MATCH($B35,'Input - Freeways'!$B$4:$B$105,0),MATCH(C$6,'Input - Freeways'!$B$4:$AG$4,0))</f>
        <v>0</v>
      </c>
      <c r="D35" s="150" t="str">
        <f t="shared" si="2"/>
        <v>0</v>
      </c>
      <c r="E35" s="150" t="str">
        <f t="shared" si="2"/>
        <v/>
      </c>
      <c r="F35" s="150" t="str">
        <f t="shared" si="2"/>
        <v/>
      </c>
      <c r="G35" s="150" t="str">
        <f t="shared" si="2"/>
        <v/>
      </c>
      <c r="H35" s="150" t="str">
        <f t="shared" si="2"/>
        <v/>
      </c>
      <c r="J35" s="377">
        <f>'Input - Freeways'!$C33</f>
        <v>0</v>
      </c>
      <c r="K35" s="406">
        <f>'Input - Freeways'!$D33</f>
        <v>0</v>
      </c>
      <c r="L35" s="267">
        <f>'Input - Freeways'!$E33</f>
        <v>0</v>
      </c>
      <c r="M35" s="679">
        <f>'Input - Freeways'!$F33</f>
        <v>0</v>
      </c>
      <c r="N35" s="391" t="str" cm="1">
        <f t="array" aca="1" ref="N35" ca="1">_xlfn.SWITCH(fwy_moe_type,"DCM",AVERAGEIFS('VISSIM DCP Outputs'!$D:$D, 'VISSIM DCP Outputs'!$B:$B, $E$3,'VISSIM DCP Outputs'!$C:$C,$C35),"Link Eval","--")</f>
        <v>--</v>
      </c>
      <c r="O35" s="264" t="str" cm="1">
        <f t="array" aca="1" ref="O35" ca="1">_xlfn.SWITCH(fwy_moe_type,"DCM",AVERAGEIFS('VISSIM DCP Outputs'!$G:$G, 'VISSIM DCP Outputs'!$B:$B, $E$3,'VISSIM DCP Outputs'!$C:$C,$C35),"Link Eval","--")</f>
        <v>--</v>
      </c>
      <c r="P35" s="695" t="str">
        <f t="shared" ca="1" si="3"/>
        <v>--</v>
      </c>
      <c r="Q35" s="264" t="str">
        <f t="shared" ca="1" si="4"/>
        <v>--</v>
      </c>
      <c r="R35" s="378" t="str">
        <f t="shared" ca="1" si="5"/>
        <v>--</v>
      </c>
      <c r="T35" s="667" t="str">
        <f ca="1">IFERROR(AVERAGEIFS('VISSIM Link Segment Outputs'!$M:$M, 'VISSIM DCP Outputs'!$B:$B, $G$3,'VISSIM Link Segment Outputs'!$A:$A, "AVG",'VISSIM Link Segment Outputs'!$D:$D, D35),"")</f>
        <v/>
      </c>
      <c r="U35" s="667" t="str">
        <f ca="1">IFERROR(AVERAGEIFS('VISSIM Link Segment Outputs'!$M:$M, 'VISSIM DCP Outputs'!$B:$B, $G$3,'VISSIM Link Segment Outputs'!$A:$A, "AVG",'VISSIM Link Segment Outputs'!$D:$D, E35),"")</f>
        <v/>
      </c>
      <c r="V35" s="667" t="str">
        <f ca="1">IFERROR(AVERAGEIFS('VISSIM Link Segment Outputs'!$M:$M, 'VISSIM DCP Outputs'!$B:$B, $G$3,'VISSIM Link Segment Outputs'!$A:$A, "AVG",'VISSIM Link Segment Outputs'!$D:$D, F35),"")</f>
        <v/>
      </c>
      <c r="W35" s="667" t="str">
        <f ca="1">IFERROR(AVERAGEIFS('VISSIM Link Segment Outputs'!$M:$M, 'VISSIM DCP Outputs'!$B:$B, $G$3,'VISSIM Link Segment Outputs'!$A:$A, "AVG",'VISSIM Link Segment Outputs'!$D:$D, G35),"")</f>
        <v/>
      </c>
      <c r="X35" s="667" t="str">
        <f ca="1">IFERROR(AVERAGEIFS('VISSIM Link Segment Outputs'!$M:$M, 'VISSIM DCP Outputs'!$B:$B, $G$3,'VISSIM Link Segment Outputs'!$A:$A, "AVG",'VISSIM Link Segment Outputs'!$D:$D, H35),"")</f>
        <v/>
      </c>
      <c r="Y35" s="446"/>
      <c r="Z35" s="445" t="str">
        <f ca="1">IFERROR(AVERAGEIFS('VISSIM Link Segment Outputs'!$I:$I, 'VISSIM DCP Outputs'!$B:$B, $G$3, 'VISSIM Link Segment Outputs'!$A:$A, "AVG",'VISSIM Link Segment Outputs'!$D:$D, D35),"")</f>
        <v/>
      </c>
      <c r="AA35" s="445" t="str">
        <f ca="1">IFERROR(AVERAGEIFS('VISSIM Link Segment Outputs'!$I:$I, 'VISSIM DCP Outputs'!$B:$B, $G$3, 'VISSIM Link Segment Outputs'!$A:$A, "AVG",'VISSIM Link Segment Outputs'!$D:$D, E35),"")</f>
        <v/>
      </c>
      <c r="AB35" s="445" t="str">
        <f ca="1">IFERROR(AVERAGEIFS('VISSIM Link Segment Outputs'!$I:$I, 'VISSIM DCP Outputs'!$B:$B, $G$3, 'VISSIM Link Segment Outputs'!$A:$A, "AVG",'VISSIM Link Segment Outputs'!$D:$D, F35),"")</f>
        <v/>
      </c>
      <c r="AC35" s="445" t="str">
        <f ca="1">IFERROR(AVERAGEIFS('VISSIM Link Segment Outputs'!$I:$I, 'VISSIM DCP Outputs'!$B:$B, $G$3, 'VISSIM Link Segment Outputs'!$A:$A, "AVG",'VISSIM Link Segment Outputs'!$D:$D, G35),"")</f>
        <v/>
      </c>
      <c r="AD35" s="445" t="str">
        <f ca="1">IFERROR(AVERAGEIFS('VISSIM Link Segment Outputs'!$I:$I, 'VISSIM DCP Outputs'!$B:$B, $G$3, 'VISSIM Link Segment Outputs'!$A:$A, "AVG",'VISSIM Link Segment Outputs'!$D:$D, H35),"")</f>
        <v/>
      </c>
      <c r="AE35" s="446"/>
      <c r="AF35" s="445" t="str">
        <f ca="1">IFERROR(AVERAGEIFS('VISSIM Link Segment Outputs'!$E:$E, 'VISSIM DCP Outputs'!$B:$B, $G$3, 'VISSIM Link Segment Outputs'!$A:$A, "AVG",'VISSIM Link Segment Outputs'!$D:$D, D35),"")</f>
        <v/>
      </c>
      <c r="AG35" s="445" t="str">
        <f ca="1">IFERROR(AVERAGEIFS('VISSIM Link Segment Outputs'!$E:$E, 'VISSIM DCP Outputs'!$B:$B, $G$3, 'VISSIM Link Segment Outputs'!$A:$A, "AVG",'VISSIM Link Segment Outputs'!$D:$D, E35),"")</f>
        <v/>
      </c>
      <c r="AH35" s="445" t="str">
        <f ca="1">IFERROR(AVERAGEIFS('VISSIM Link Segment Outputs'!$E:$E, 'VISSIM DCP Outputs'!$B:$B, $G$3, 'VISSIM Link Segment Outputs'!$A:$A, "AVG",'VISSIM Link Segment Outputs'!$D:$D, F35),"")</f>
        <v/>
      </c>
      <c r="AI35" s="445" t="str">
        <f ca="1">IFERROR(AVERAGEIFS('VISSIM Link Segment Outputs'!$E:$E, 'VISSIM DCP Outputs'!$B:$B, $G$3, 'VISSIM Link Segment Outputs'!$A:$A, "AVG",'VISSIM Link Segment Outputs'!$D:$D, G35),"")</f>
        <v/>
      </c>
      <c r="AJ35" s="445" t="str">
        <f ca="1">IFERROR(AVERAGEIFS('VISSIM Link Segment Outputs'!$E:$E, 'VISSIM DCP Outputs'!$B:$B, $G$3, 'VISSIM Link Segment Outputs'!$A:$A, "AVG",'VISSIM Link Segment Outputs'!$D:$D, H35),"")</f>
        <v/>
      </c>
      <c r="AL35" s="667">
        <f ca="1">IFERROR(SUMIFS('VISSIM Link Segment Outputs'!$Q:$Q, 'VISSIM DCP Outputs'!$B:$B, $G$3, 'VISSIM Link Segment Outputs'!$A:$A, "AVG",'VISSIM Link Segment Outputs'!$D:$D, D35),"")</f>
        <v>0</v>
      </c>
      <c r="AM35" s="667">
        <f ca="1">IFERROR(SUMIFS('VISSIM Link Segment Outputs'!$Q:$Q, 'VISSIM DCP Outputs'!$B:$B, $G$3, 'VISSIM Link Segment Outputs'!$A:$A, "AVG",'VISSIM Link Segment Outputs'!$D:$D, E35),"")</f>
        <v>0</v>
      </c>
      <c r="AN35" s="667">
        <f ca="1">IFERROR(SUMIFS('VISSIM Link Segment Outputs'!$Q:$Q, 'VISSIM DCP Outputs'!$B:$B, $G$3, 'VISSIM Link Segment Outputs'!$A:$A, "AVG",'VISSIM Link Segment Outputs'!$D:$D, F35),"")</f>
        <v>0</v>
      </c>
      <c r="AO35" s="667">
        <f ca="1">IFERROR(SUMIFS('VISSIM Link Segment Outputs'!$Q:$Q, 'VISSIM DCP Outputs'!$B:$B, $G$3, 'VISSIM Link Segment Outputs'!$A:$A, "AVG",'VISSIM Link Segment Outputs'!$D:$D, G35),"")</f>
        <v>0</v>
      </c>
      <c r="AP35" s="667">
        <f ca="1">IFERROR(SUMIFS('VISSIM Link Segment Outputs'!$Q:$Q, 'VISSIM DCP Outputs'!$B:$B, $G$3, 'VISSIM Link Segment Outputs'!$A:$A, "AVG",'VISSIM Link Segment Outputs'!$D:$D, H35),"")</f>
        <v>0</v>
      </c>
      <c r="AR35" s="665" t="str">
        <f ca="1">IFERROR(AVERAGEIFS('VISSIM Link Segment Outputs'!$R:$R, 'VISSIM Link Segment Outputs'!$A:$A, "AVG",'VISSIM Link Segment Outputs'!$D:$D, D35),"")</f>
        <v/>
      </c>
    </row>
    <row r="36" spans="1:44" x14ac:dyDescent="0.35">
      <c r="A36" s="551" t="str">
        <f t="shared" si="1"/>
        <v>H</v>
      </c>
      <c r="B36" s="150">
        <f>'Input - Freeways'!$B34</f>
        <v>30</v>
      </c>
      <c r="C36" s="150">
        <f>INDEX('Input - Freeways'!$B$4:$AG$105,MATCH($B36,'Input - Freeways'!$B$4:$B$105,0),MATCH(C$6,'Input - Freeways'!$B$4:$AG$4,0))</f>
        <v>0</v>
      </c>
      <c r="D36" s="150" t="str">
        <f t="shared" si="2"/>
        <v>0</v>
      </c>
      <c r="E36" s="150" t="str">
        <f t="shared" si="2"/>
        <v/>
      </c>
      <c r="F36" s="150" t="str">
        <f t="shared" si="2"/>
        <v/>
      </c>
      <c r="G36" s="150" t="str">
        <f t="shared" si="2"/>
        <v/>
      </c>
      <c r="H36" s="150" t="str">
        <f t="shared" si="2"/>
        <v/>
      </c>
      <c r="J36" s="377">
        <f>'Input - Freeways'!$C34</f>
        <v>0</v>
      </c>
      <c r="K36" s="406">
        <f>'Input - Freeways'!$D34</f>
        <v>0</v>
      </c>
      <c r="L36" s="267">
        <f>'Input - Freeways'!$E34</f>
        <v>0</v>
      </c>
      <c r="M36" s="679">
        <f>'Input - Freeways'!$F34</f>
        <v>0</v>
      </c>
      <c r="N36" s="391" t="str" cm="1">
        <f t="array" aca="1" ref="N36" ca="1">_xlfn.SWITCH(fwy_moe_type,"DCM",AVERAGEIFS('VISSIM DCP Outputs'!$D:$D, 'VISSIM DCP Outputs'!$B:$B, $E$3,'VISSIM DCP Outputs'!$C:$C,$C36),"Link Eval","--")</f>
        <v>--</v>
      </c>
      <c r="O36" s="264" t="str" cm="1">
        <f t="array" aca="1" ref="O36" ca="1">_xlfn.SWITCH(fwy_moe_type,"DCM",AVERAGEIFS('VISSIM DCP Outputs'!$G:$G, 'VISSIM DCP Outputs'!$B:$B, $E$3,'VISSIM DCP Outputs'!$C:$C,$C36),"Link Eval","--")</f>
        <v>--</v>
      </c>
      <c r="P36" s="695" t="str">
        <f t="shared" ca="1" si="3"/>
        <v>--</v>
      </c>
      <c r="Q36" s="264" t="str">
        <f t="shared" ca="1" si="4"/>
        <v>--</v>
      </c>
      <c r="R36" s="378" t="str">
        <f t="shared" ca="1" si="5"/>
        <v>--</v>
      </c>
      <c r="T36" s="667" t="str">
        <f ca="1">IFERROR(AVERAGEIFS('VISSIM Link Segment Outputs'!$M:$M, 'VISSIM DCP Outputs'!$B:$B, $G$3,'VISSIM Link Segment Outputs'!$A:$A, "AVG",'VISSIM Link Segment Outputs'!$D:$D, D36),"")</f>
        <v/>
      </c>
      <c r="U36" s="667" t="str">
        <f ca="1">IFERROR(AVERAGEIFS('VISSIM Link Segment Outputs'!$M:$M, 'VISSIM DCP Outputs'!$B:$B, $G$3,'VISSIM Link Segment Outputs'!$A:$A, "AVG",'VISSIM Link Segment Outputs'!$D:$D, E36),"")</f>
        <v/>
      </c>
      <c r="V36" s="667" t="str">
        <f ca="1">IFERROR(AVERAGEIFS('VISSIM Link Segment Outputs'!$M:$M, 'VISSIM DCP Outputs'!$B:$B, $G$3,'VISSIM Link Segment Outputs'!$A:$A, "AVG",'VISSIM Link Segment Outputs'!$D:$D, F36),"")</f>
        <v/>
      </c>
      <c r="W36" s="667" t="str">
        <f ca="1">IFERROR(AVERAGEIFS('VISSIM Link Segment Outputs'!$M:$M, 'VISSIM DCP Outputs'!$B:$B, $G$3,'VISSIM Link Segment Outputs'!$A:$A, "AVG",'VISSIM Link Segment Outputs'!$D:$D, G36),"")</f>
        <v/>
      </c>
      <c r="X36" s="667" t="str">
        <f ca="1">IFERROR(AVERAGEIFS('VISSIM Link Segment Outputs'!$M:$M, 'VISSIM DCP Outputs'!$B:$B, $G$3,'VISSIM Link Segment Outputs'!$A:$A, "AVG",'VISSIM Link Segment Outputs'!$D:$D, H36),"")</f>
        <v/>
      </c>
      <c r="Y36" s="446"/>
      <c r="Z36" s="445" t="str">
        <f ca="1">IFERROR(AVERAGEIFS('VISSIM Link Segment Outputs'!$I:$I, 'VISSIM DCP Outputs'!$B:$B, $G$3, 'VISSIM Link Segment Outputs'!$A:$A, "AVG",'VISSIM Link Segment Outputs'!$D:$D, D36),"")</f>
        <v/>
      </c>
      <c r="AA36" s="445" t="str">
        <f ca="1">IFERROR(AVERAGEIFS('VISSIM Link Segment Outputs'!$I:$I, 'VISSIM DCP Outputs'!$B:$B, $G$3, 'VISSIM Link Segment Outputs'!$A:$A, "AVG",'VISSIM Link Segment Outputs'!$D:$D, E36),"")</f>
        <v/>
      </c>
      <c r="AB36" s="445" t="str">
        <f ca="1">IFERROR(AVERAGEIFS('VISSIM Link Segment Outputs'!$I:$I, 'VISSIM DCP Outputs'!$B:$B, $G$3, 'VISSIM Link Segment Outputs'!$A:$A, "AVG",'VISSIM Link Segment Outputs'!$D:$D, F36),"")</f>
        <v/>
      </c>
      <c r="AC36" s="445" t="str">
        <f ca="1">IFERROR(AVERAGEIFS('VISSIM Link Segment Outputs'!$I:$I, 'VISSIM DCP Outputs'!$B:$B, $G$3, 'VISSIM Link Segment Outputs'!$A:$A, "AVG",'VISSIM Link Segment Outputs'!$D:$D, G36),"")</f>
        <v/>
      </c>
      <c r="AD36" s="445" t="str">
        <f ca="1">IFERROR(AVERAGEIFS('VISSIM Link Segment Outputs'!$I:$I, 'VISSIM DCP Outputs'!$B:$B, $G$3, 'VISSIM Link Segment Outputs'!$A:$A, "AVG",'VISSIM Link Segment Outputs'!$D:$D, H36),"")</f>
        <v/>
      </c>
      <c r="AE36" s="446"/>
      <c r="AF36" s="445" t="str">
        <f ca="1">IFERROR(AVERAGEIFS('VISSIM Link Segment Outputs'!$E:$E, 'VISSIM DCP Outputs'!$B:$B, $G$3, 'VISSIM Link Segment Outputs'!$A:$A, "AVG",'VISSIM Link Segment Outputs'!$D:$D, D36),"")</f>
        <v/>
      </c>
      <c r="AG36" s="445" t="str">
        <f ca="1">IFERROR(AVERAGEIFS('VISSIM Link Segment Outputs'!$E:$E, 'VISSIM DCP Outputs'!$B:$B, $G$3, 'VISSIM Link Segment Outputs'!$A:$A, "AVG",'VISSIM Link Segment Outputs'!$D:$D, E36),"")</f>
        <v/>
      </c>
      <c r="AH36" s="445" t="str">
        <f ca="1">IFERROR(AVERAGEIFS('VISSIM Link Segment Outputs'!$E:$E, 'VISSIM DCP Outputs'!$B:$B, $G$3, 'VISSIM Link Segment Outputs'!$A:$A, "AVG",'VISSIM Link Segment Outputs'!$D:$D, F36),"")</f>
        <v/>
      </c>
      <c r="AI36" s="445" t="str">
        <f ca="1">IFERROR(AVERAGEIFS('VISSIM Link Segment Outputs'!$E:$E, 'VISSIM DCP Outputs'!$B:$B, $G$3, 'VISSIM Link Segment Outputs'!$A:$A, "AVG",'VISSIM Link Segment Outputs'!$D:$D, G36),"")</f>
        <v/>
      </c>
      <c r="AJ36" s="445" t="str">
        <f ca="1">IFERROR(AVERAGEIFS('VISSIM Link Segment Outputs'!$E:$E, 'VISSIM DCP Outputs'!$B:$B, $G$3, 'VISSIM Link Segment Outputs'!$A:$A, "AVG",'VISSIM Link Segment Outputs'!$D:$D, H36),"")</f>
        <v/>
      </c>
      <c r="AL36" s="667">
        <f ca="1">IFERROR(SUMIFS('VISSIM Link Segment Outputs'!$Q:$Q, 'VISSIM DCP Outputs'!$B:$B, $G$3, 'VISSIM Link Segment Outputs'!$A:$A, "AVG",'VISSIM Link Segment Outputs'!$D:$D, D36),"")</f>
        <v>0</v>
      </c>
      <c r="AM36" s="667">
        <f ca="1">IFERROR(SUMIFS('VISSIM Link Segment Outputs'!$Q:$Q, 'VISSIM DCP Outputs'!$B:$B, $G$3, 'VISSIM Link Segment Outputs'!$A:$A, "AVG",'VISSIM Link Segment Outputs'!$D:$D, E36),"")</f>
        <v>0</v>
      </c>
      <c r="AN36" s="667">
        <f ca="1">IFERROR(SUMIFS('VISSIM Link Segment Outputs'!$Q:$Q, 'VISSIM DCP Outputs'!$B:$B, $G$3, 'VISSIM Link Segment Outputs'!$A:$A, "AVG",'VISSIM Link Segment Outputs'!$D:$D, F36),"")</f>
        <v>0</v>
      </c>
      <c r="AO36" s="667">
        <f ca="1">IFERROR(SUMIFS('VISSIM Link Segment Outputs'!$Q:$Q, 'VISSIM DCP Outputs'!$B:$B, $G$3, 'VISSIM Link Segment Outputs'!$A:$A, "AVG",'VISSIM Link Segment Outputs'!$D:$D, G36),"")</f>
        <v>0</v>
      </c>
      <c r="AP36" s="667">
        <f ca="1">IFERROR(SUMIFS('VISSIM Link Segment Outputs'!$Q:$Q, 'VISSIM DCP Outputs'!$B:$B, $G$3, 'VISSIM Link Segment Outputs'!$A:$A, "AVG",'VISSIM Link Segment Outputs'!$D:$D, H36),"")</f>
        <v>0</v>
      </c>
      <c r="AR36" s="665" t="str">
        <f ca="1">IFERROR(AVERAGEIFS('VISSIM Link Segment Outputs'!$R:$R, 'VISSIM Link Segment Outputs'!$A:$A, "AVG",'VISSIM Link Segment Outputs'!$D:$D, D36),"")</f>
        <v/>
      </c>
    </row>
    <row r="37" spans="1:44" x14ac:dyDescent="0.35">
      <c r="A37" s="551" t="str">
        <f t="shared" si="1"/>
        <v>H</v>
      </c>
      <c r="B37" s="150">
        <f>'Input - Freeways'!$B35</f>
        <v>31</v>
      </c>
      <c r="C37" s="150">
        <f>INDEX('Input - Freeways'!$B$4:$AG$105,MATCH($B37,'Input - Freeways'!$B$4:$B$105,0),MATCH(C$6,'Input - Freeways'!$B$4:$AG$4,0))</f>
        <v>0</v>
      </c>
      <c r="D37" s="150" t="str">
        <f t="shared" si="2"/>
        <v>0</v>
      </c>
      <c r="E37" s="150" t="str">
        <f t="shared" si="2"/>
        <v/>
      </c>
      <c r="F37" s="150" t="str">
        <f t="shared" si="2"/>
        <v/>
      </c>
      <c r="G37" s="150" t="str">
        <f t="shared" si="2"/>
        <v/>
      </c>
      <c r="H37" s="150" t="str">
        <f t="shared" si="2"/>
        <v/>
      </c>
      <c r="J37" s="377">
        <f>'Input - Freeways'!$C35</f>
        <v>0</v>
      </c>
      <c r="K37" s="406">
        <f>'Input - Freeways'!$D35</f>
        <v>0</v>
      </c>
      <c r="L37" s="267">
        <f>'Input - Freeways'!$E35</f>
        <v>0</v>
      </c>
      <c r="M37" s="679">
        <f>'Input - Freeways'!$F35</f>
        <v>0</v>
      </c>
      <c r="N37" s="391" t="str" cm="1">
        <f t="array" aca="1" ref="N37" ca="1">_xlfn.SWITCH(fwy_moe_type,"DCM",AVERAGEIFS('VISSIM DCP Outputs'!$D:$D, 'VISSIM DCP Outputs'!$B:$B, $E$3,'VISSIM DCP Outputs'!$C:$C,$C37),"Link Eval","--")</f>
        <v>--</v>
      </c>
      <c r="O37" s="264" t="str" cm="1">
        <f t="array" aca="1" ref="O37" ca="1">_xlfn.SWITCH(fwy_moe_type,"DCM",AVERAGEIFS('VISSIM DCP Outputs'!$G:$G, 'VISSIM DCP Outputs'!$B:$B, $E$3,'VISSIM DCP Outputs'!$C:$C,$C37),"Link Eval","--")</f>
        <v>--</v>
      </c>
      <c r="P37" s="695" t="str">
        <f t="shared" ca="1" si="3"/>
        <v>--</v>
      </c>
      <c r="Q37" s="264" t="str">
        <f t="shared" ca="1" si="4"/>
        <v>--</v>
      </c>
      <c r="R37" s="378" t="str">
        <f t="shared" ca="1" si="5"/>
        <v>--</v>
      </c>
      <c r="T37" s="667" t="str">
        <f ca="1">IFERROR(AVERAGEIFS('VISSIM Link Segment Outputs'!$M:$M, 'VISSIM DCP Outputs'!$B:$B, $G$3,'VISSIM Link Segment Outputs'!$A:$A, "AVG",'VISSIM Link Segment Outputs'!$D:$D, D37),"")</f>
        <v/>
      </c>
      <c r="U37" s="667" t="str">
        <f ca="1">IFERROR(AVERAGEIFS('VISSIM Link Segment Outputs'!$M:$M, 'VISSIM DCP Outputs'!$B:$B, $G$3,'VISSIM Link Segment Outputs'!$A:$A, "AVG",'VISSIM Link Segment Outputs'!$D:$D, E37),"")</f>
        <v/>
      </c>
      <c r="V37" s="667" t="str">
        <f ca="1">IFERROR(AVERAGEIFS('VISSIM Link Segment Outputs'!$M:$M, 'VISSIM DCP Outputs'!$B:$B, $G$3,'VISSIM Link Segment Outputs'!$A:$A, "AVG",'VISSIM Link Segment Outputs'!$D:$D, F37),"")</f>
        <v/>
      </c>
      <c r="W37" s="667" t="str">
        <f ca="1">IFERROR(AVERAGEIFS('VISSIM Link Segment Outputs'!$M:$M, 'VISSIM DCP Outputs'!$B:$B, $G$3,'VISSIM Link Segment Outputs'!$A:$A, "AVG",'VISSIM Link Segment Outputs'!$D:$D, G37),"")</f>
        <v/>
      </c>
      <c r="X37" s="667" t="str">
        <f ca="1">IFERROR(AVERAGEIFS('VISSIM Link Segment Outputs'!$M:$M, 'VISSIM DCP Outputs'!$B:$B, $G$3,'VISSIM Link Segment Outputs'!$A:$A, "AVG",'VISSIM Link Segment Outputs'!$D:$D, H37),"")</f>
        <v/>
      </c>
      <c r="Y37" s="446"/>
      <c r="Z37" s="445" t="str">
        <f ca="1">IFERROR(AVERAGEIFS('VISSIM Link Segment Outputs'!$I:$I, 'VISSIM DCP Outputs'!$B:$B, $G$3, 'VISSIM Link Segment Outputs'!$A:$A, "AVG",'VISSIM Link Segment Outputs'!$D:$D, D37),"")</f>
        <v/>
      </c>
      <c r="AA37" s="445" t="str">
        <f ca="1">IFERROR(AVERAGEIFS('VISSIM Link Segment Outputs'!$I:$I, 'VISSIM DCP Outputs'!$B:$B, $G$3, 'VISSIM Link Segment Outputs'!$A:$A, "AVG",'VISSIM Link Segment Outputs'!$D:$D, E37),"")</f>
        <v/>
      </c>
      <c r="AB37" s="445" t="str">
        <f ca="1">IFERROR(AVERAGEIFS('VISSIM Link Segment Outputs'!$I:$I, 'VISSIM DCP Outputs'!$B:$B, $G$3, 'VISSIM Link Segment Outputs'!$A:$A, "AVG",'VISSIM Link Segment Outputs'!$D:$D, F37),"")</f>
        <v/>
      </c>
      <c r="AC37" s="445" t="str">
        <f ca="1">IFERROR(AVERAGEIFS('VISSIM Link Segment Outputs'!$I:$I, 'VISSIM DCP Outputs'!$B:$B, $G$3, 'VISSIM Link Segment Outputs'!$A:$A, "AVG",'VISSIM Link Segment Outputs'!$D:$D, G37),"")</f>
        <v/>
      </c>
      <c r="AD37" s="445" t="str">
        <f ca="1">IFERROR(AVERAGEIFS('VISSIM Link Segment Outputs'!$I:$I, 'VISSIM DCP Outputs'!$B:$B, $G$3, 'VISSIM Link Segment Outputs'!$A:$A, "AVG",'VISSIM Link Segment Outputs'!$D:$D, H37),"")</f>
        <v/>
      </c>
      <c r="AE37" s="446"/>
      <c r="AF37" s="445" t="str">
        <f ca="1">IFERROR(AVERAGEIFS('VISSIM Link Segment Outputs'!$E:$E, 'VISSIM DCP Outputs'!$B:$B, $G$3, 'VISSIM Link Segment Outputs'!$A:$A, "AVG",'VISSIM Link Segment Outputs'!$D:$D, D37),"")</f>
        <v/>
      </c>
      <c r="AG37" s="445" t="str">
        <f ca="1">IFERROR(AVERAGEIFS('VISSIM Link Segment Outputs'!$E:$E, 'VISSIM DCP Outputs'!$B:$B, $G$3, 'VISSIM Link Segment Outputs'!$A:$A, "AVG",'VISSIM Link Segment Outputs'!$D:$D, E37),"")</f>
        <v/>
      </c>
      <c r="AH37" s="445" t="str">
        <f ca="1">IFERROR(AVERAGEIFS('VISSIM Link Segment Outputs'!$E:$E, 'VISSIM DCP Outputs'!$B:$B, $G$3, 'VISSIM Link Segment Outputs'!$A:$A, "AVG",'VISSIM Link Segment Outputs'!$D:$D, F37),"")</f>
        <v/>
      </c>
      <c r="AI37" s="445" t="str">
        <f ca="1">IFERROR(AVERAGEIFS('VISSIM Link Segment Outputs'!$E:$E, 'VISSIM DCP Outputs'!$B:$B, $G$3, 'VISSIM Link Segment Outputs'!$A:$A, "AVG",'VISSIM Link Segment Outputs'!$D:$D, G37),"")</f>
        <v/>
      </c>
      <c r="AJ37" s="445" t="str">
        <f ca="1">IFERROR(AVERAGEIFS('VISSIM Link Segment Outputs'!$E:$E, 'VISSIM DCP Outputs'!$B:$B, $G$3, 'VISSIM Link Segment Outputs'!$A:$A, "AVG",'VISSIM Link Segment Outputs'!$D:$D, H37),"")</f>
        <v/>
      </c>
      <c r="AL37" s="667">
        <f ca="1">IFERROR(SUMIFS('VISSIM Link Segment Outputs'!$Q:$Q, 'VISSIM DCP Outputs'!$B:$B, $G$3, 'VISSIM Link Segment Outputs'!$A:$A, "AVG",'VISSIM Link Segment Outputs'!$D:$D, D37),"")</f>
        <v>0</v>
      </c>
      <c r="AM37" s="667">
        <f ca="1">IFERROR(SUMIFS('VISSIM Link Segment Outputs'!$Q:$Q, 'VISSIM DCP Outputs'!$B:$B, $G$3, 'VISSIM Link Segment Outputs'!$A:$A, "AVG",'VISSIM Link Segment Outputs'!$D:$D, E37),"")</f>
        <v>0</v>
      </c>
      <c r="AN37" s="667">
        <f ca="1">IFERROR(SUMIFS('VISSIM Link Segment Outputs'!$Q:$Q, 'VISSIM DCP Outputs'!$B:$B, $G$3, 'VISSIM Link Segment Outputs'!$A:$A, "AVG",'VISSIM Link Segment Outputs'!$D:$D, F37),"")</f>
        <v>0</v>
      </c>
      <c r="AO37" s="667">
        <f ca="1">IFERROR(SUMIFS('VISSIM Link Segment Outputs'!$Q:$Q, 'VISSIM DCP Outputs'!$B:$B, $G$3, 'VISSIM Link Segment Outputs'!$A:$A, "AVG",'VISSIM Link Segment Outputs'!$D:$D, G37),"")</f>
        <v>0</v>
      </c>
      <c r="AP37" s="667">
        <f ca="1">IFERROR(SUMIFS('VISSIM Link Segment Outputs'!$Q:$Q, 'VISSIM DCP Outputs'!$B:$B, $G$3, 'VISSIM Link Segment Outputs'!$A:$A, "AVG",'VISSIM Link Segment Outputs'!$D:$D, H37),"")</f>
        <v>0</v>
      </c>
      <c r="AR37" s="665" t="str">
        <f ca="1">IFERROR(AVERAGEIFS('VISSIM Link Segment Outputs'!$R:$R, 'VISSIM Link Segment Outputs'!$A:$A, "AVG",'VISSIM Link Segment Outputs'!$D:$D, D37),"")</f>
        <v/>
      </c>
    </row>
    <row r="38" spans="1:44" x14ac:dyDescent="0.35">
      <c r="A38" s="551" t="str">
        <f t="shared" si="1"/>
        <v>H</v>
      </c>
      <c r="B38" s="150">
        <f>'Input - Freeways'!$B36</f>
        <v>32</v>
      </c>
      <c r="C38" s="150">
        <f>INDEX('Input - Freeways'!$B$4:$AG$105,MATCH($B38,'Input - Freeways'!$B$4:$B$105,0),MATCH(C$6,'Input - Freeways'!$B$4:$AG$4,0))</f>
        <v>0</v>
      </c>
      <c r="D38" s="150" t="str">
        <f t="shared" si="2"/>
        <v>0</v>
      </c>
      <c r="E38" s="150" t="str">
        <f t="shared" si="2"/>
        <v/>
      </c>
      <c r="F38" s="150" t="str">
        <f t="shared" si="2"/>
        <v/>
      </c>
      <c r="G38" s="150" t="str">
        <f t="shared" si="2"/>
        <v/>
      </c>
      <c r="H38" s="150" t="str">
        <f t="shared" si="2"/>
        <v/>
      </c>
      <c r="J38" s="377">
        <f>'Input - Freeways'!$C36</f>
        <v>0</v>
      </c>
      <c r="K38" s="406">
        <f>'Input - Freeways'!$D36</f>
        <v>0</v>
      </c>
      <c r="L38" s="267">
        <f>'Input - Freeways'!$E36</f>
        <v>0</v>
      </c>
      <c r="M38" s="679">
        <f>'Input - Freeways'!$F36</f>
        <v>0</v>
      </c>
      <c r="N38" s="391" t="str" cm="1">
        <f t="array" aca="1" ref="N38" ca="1">_xlfn.SWITCH(fwy_moe_type,"DCM",AVERAGEIFS('VISSIM DCP Outputs'!$D:$D, 'VISSIM DCP Outputs'!$B:$B, $E$3,'VISSIM DCP Outputs'!$C:$C,$C38),"Link Eval","--")</f>
        <v>--</v>
      </c>
      <c r="O38" s="264" t="str" cm="1">
        <f t="array" aca="1" ref="O38" ca="1">_xlfn.SWITCH(fwy_moe_type,"DCM",AVERAGEIFS('VISSIM DCP Outputs'!$G:$G, 'VISSIM DCP Outputs'!$B:$B, $E$3,'VISSIM DCP Outputs'!$C:$C,$C38),"Link Eval","--")</f>
        <v>--</v>
      </c>
      <c r="P38" s="695" t="str">
        <f t="shared" ca="1" si="3"/>
        <v>--</v>
      </c>
      <c r="Q38" s="264" t="str">
        <f t="shared" ca="1" si="4"/>
        <v>--</v>
      </c>
      <c r="R38" s="378" t="str">
        <f t="shared" ca="1" si="5"/>
        <v>--</v>
      </c>
      <c r="T38" s="667" t="str">
        <f ca="1">IFERROR(AVERAGEIFS('VISSIM Link Segment Outputs'!$M:$M, 'VISSIM DCP Outputs'!$B:$B, $G$3,'VISSIM Link Segment Outputs'!$A:$A, "AVG",'VISSIM Link Segment Outputs'!$D:$D, D38),"")</f>
        <v/>
      </c>
      <c r="U38" s="667" t="str">
        <f ca="1">IFERROR(AVERAGEIFS('VISSIM Link Segment Outputs'!$M:$M, 'VISSIM DCP Outputs'!$B:$B, $G$3,'VISSIM Link Segment Outputs'!$A:$A, "AVG",'VISSIM Link Segment Outputs'!$D:$D, E38),"")</f>
        <v/>
      </c>
      <c r="V38" s="667" t="str">
        <f ca="1">IFERROR(AVERAGEIFS('VISSIM Link Segment Outputs'!$M:$M, 'VISSIM DCP Outputs'!$B:$B, $G$3,'VISSIM Link Segment Outputs'!$A:$A, "AVG",'VISSIM Link Segment Outputs'!$D:$D, F38),"")</f>
        <v/>
      </c>
      <c r="W38" s="667" t="str">
        <f ca="1">IFERROR(AVERAGEIFS('VISSIM Link Segment Outputs'!$M:$M, 'VISSIM DCP Outputs'!$B:$B, $G$3,'VISSIM Link Segment Outputs'!$A:$A, "AVG",'VISSIM Link Segment Outputs'!$D:$D, G38),"")</f>
        <v/>
      </c>
      <c r="X38" s="667" t="str">
        <f ca="1">IFERROR(AVERAGEIFS('VISSIM Link Segment Outputs'!$M:$M, 'VISSIM DCP Outputs'!$B:$B, $G$3,'VISSIM Link Segment Outputs'!$A:$A, "AVG",'VISSIM Link Segment Outputs'!$D:$D, H38),"")</f>
        <v/>
      </c>
      <c r="Y38" s="446"/>
      <c r="Z38" s="445" t="str">
        <f ca="1">IFERROR(AVERAGEIFS('VISSIM Link Segment Outputs'!$I:$I, 'VISSIM DCP Outputs'!$B:$B, $G$3, 'VISSIM Link Segment Outputs'!$A:$A, "AVG",'VISSIM Link Segment Outputs'!$D:$D, D38),"")</f>
        <v/>
      </c>
      <c r="AA38" s="445" t="str">
        <f ca="1">IFERROR(AVERAGEIFS('VISSIM Link Segment Outputs'!$I:$I, 'VISSIM DCP Outputs'!$B:$B, $G$3, 'VISSIM Link Segment Outputs'!$A:$A, "AVG",'VISSIM Link Segment Outputs'!$D:$D, E38),"")</f>
        <v/>
      </c>
      <c r="AB38" s="445" t="str">
        <f ca="1">IFERROR(AVERAGEIFS('VISSIM Link Segment Outputs'!$I:$I, 'VISSIM DCP Outputs'!$B:$B, $G$3, 'VISSIM Link Segment Outputs'!$A:$A, "AVG",'VISSIM Link Segment Outputs'!$D:$D, F38),"")</f>
        <v/>
      </c>
      <c r="AC38" s="445" t="str">
        <f ca="1">IFERROR(AVERAGEIFS('VISSIM Link Segment Outputs'!$I:$I, 'VISSIM DCP Outputs'!$B:$B, $G$3, 'VISSIM Link Segment Outputs'!$A:$A, "AVG",'VISSIM Link Segment Outputs'!$D:$D, G38),"")</f>
        <v/>
      </c>
      <c r="AD38" s="445" t="str">
        <f ca="1">IFERROR(AVERAGEIFS('VISSIM Link Segment Outputs'!$I:$I, 'VISSIM DCP Outputs'!$B:$B, $G$3, 'VISSIM Link Segment Outputs'!$A:$A, "AVG",'VISSIM Link Segment Outputs'!$D:$D, H38),"")</f>
        <v/>
      </c>
      <c r="AE38" s="446"/>
      <c r="AF38" s="445" t="str">
        <f ca="1">IFERROR(AVERAGEIFS('VISSIM Link Segment Outputs'!$E:$E, 'VISSIM DCP Outputs'!$B:$B, $G$3, 'VISSIM Link Segment Outputs'!$A:$A, "AVG",'VISSIM Link Segment Outputs'!$D:$D, D38),"")</f>
        <v/>
      </c>
      <c r="AG38" s="445" t="str">
        <f ca="1">IFERROR(AVERAGEIFS('VISSIM Link Segment Outputs'!$E:$E, 'VISSIM DCP Outputs'!$B:$B, $G$3, 'VISSIM Link Segment Outputs'!$A:$A, "AVG",'VISSIM Link Segment Outputs'!$D:$D, E38),"")</f>
        <v/>
      </c>
      <c r="AH38" s="445" t="str">
        <f ca="1">IFERROR(AVERAGEIFS('VISSIM Link Segment Outputs'!$E:$E, 'VISSIM DCP Outputs'!$B:$B, $G$3, 'VISSIM Link Segment Outputs'!$A:$A, "AVG",'VISSIM Link Segment Outputs'!$D:$D, F38),"")</f>
        <v/>
      </c>
      <c r="AI38" s="445" t="str">
        <f ca="1">IFERROR(AVERAGEIFS('VISSIM Link Segment Outputs'!$E:$E, 'VISSIM DCP Outputs'!$B:$B, $G$3, 'VISSIM Link Segment Outputs'!$A:$A, "AVG",'VISSIM Link Segment Outputs'!$D:$D, G38),"")</f>
        <v/>
      </c>
      <c r="AJ38" s="445" t="str">
        <f ca="1">IFERROR(AVERAGEIFS('VISSIM Link Segment Outputs'!$E:$E, 'VISSIM DCP Outputs'!$B:$B, $G$3, 'VISSIM Link Segment Outputs'!$A:$A, "AVG",'VISSIM Link Segment Outputs'!$D:$D, H38),"")</f>
        <v/>
      </c>
      <c r="AL38" s="667">
        <f ca="1">IFERROR(SUMIFS('VISSIM Link Segment Outputs'!$Q:$Q, 'VISSIM DCP Outputs'!$B:$B, $G$3, 'VISSIM Link Segment Outputs'!$A:$A, "AVG",'VISSIM Link Segment Outputs'!$D:$D, D38),"")</f>
        <v>0</v>
      </c>
      <c r="AM38" s="667">
        <f ca="1">IFERROR(SUMIFS('VISSIM Link Segment Outputs'!$Q:$Q, 'VISSIM DCP Outputs'!$B:$B, $G$3, 'VISSIM Link Segment Outputs'!$A:$A, "AVG",'VISSIM Link Segment Outputs'!$D:$D, E38),"")</f>
        <v>0</v>
      </c>
      <c r="AN38" s="667">
        <f ca="1">IFERROR(SUMIFS('VISSIM Link Segment Outputs'!$Q:$Q, 'VISSIM DCP Outputs'!$B:$B, $G$3, 'VISSIM Link Segment Outputs'!$A:$A, "AVG",'VISSIM Link Segment Outputs'!$D:$D, F38),"")</f>
        <v>0</v>
      </c>
      <c r="AO38" s="667">
        <f ca="1">IFERROR(SUMIFS('VISSIM Link Segment Outputs'!$Q:$Q, 'VISSIM DCP Outputs'!$B:$B, $G$3, 'VISSIM Link Segment Outputs'!$A:$A, "AVG",'VISSIM Link Segment Outputs'!$D:$D, G38),"")</f>
        <v>0</v>
      </c>
      <c r="AP38" s="667">
        <f ca="1">IFERROR(SUMIFS('VISSIM Link Segment Outputs'!$Q:$Q, 'VISSIM DCP Outputs'!$B:$B, $G$3, 'VISSIM Link Segment Outputs'!$A:$A, "AVG",'VISSIM Link Segment Outputs'!$D:$D, H38),"")</f>
        <v>0</v>
      </c>
      <c r="AR38" s="665" t="str">
        <f ca="1">IFERROR(AVERAGEIFS('VISSIM Link Segment Outputs'!$R:$R, 'VISSIM Link Segment Outputs'!$A:$A, "AVG",'VISSIM Link Segment Outputs'!$D:$D, D38),"")</f>
        <v/>
      </c>
    </row>
    <row r="39" spans="1:44" x14ac:dyDescent="0.35">
      <c r="A39" s="551" t="str">
        <f t="shared" si="1"/>
        <v>H</v>
      </c>
      <c r="B39" s="150">
        <f>'Input - Freeways'!$B37</f>
        <v>33</v>
      </c>
      <c r="C39" s="150">
        <f>INDEX('Input - Freeways'!$B$4:$AG$105,MATCH($B39,'Input - Freeways'!$B$4:$B$105,0),MATCH(C$6,'Input - Freeways'!$B$4:$AG$4,0))</f>
        <v>0</v>
      </c>
      <c r="D39" s="150" t="str">
        <f t="shared" si="2"/>
        <v>0</v>
      </c>
      <c r="E39" s="150" t="str">
        <f t="shared" si="2"/>
        <v/>
      </c>
      <c r="F39" s="150" t="str">
        <f t="shared" si="2"/>
        <v/>
      </c>
      <c r="G39" s="150" t="str">
        <f t="shared" si="2"/>
        <v/>
      </c>
      <c r="H39" s="150" t="str">
        <f t="shared" si="2"/>
        <v/>
      </c>
      <c r="J39" s="377">
        <f>'Input - Freeways'!$C37</f>
        <v>0</v>
      </c>
      <c r="K39" s="406">
        <f>'Input - Freeways'!$D37</f>
        <v>0</v>
      </c>
      <c r="L39" s="267">
        <f>'Input - Freeways'!$E37</f>
        <v>0</v>
      </c>
      <c r="M39" s="679">
        <f>'Input - Freeways'!$F37</f>
        <v>0</v>
      </c>
      <c r="N39" s="391" t="str" cm="1">
        <f t="array" aca="1" ref="N39" ca="1">_xlfn.SWITCH(fwy_moe_type,"DCM",AVERAGEIFS('VISSIM DCP Outputs'!$D:$D, 'VISSIM DCP Outputs'!$B:$B, $E$3,'VISSIM DCP Outputs'!$C:$C,$C39),"Link Eval","--")</f>
        <v>--</v>
      </c>
      <c r="O39" s="264" t="str" cm="1">
        <f t="array" aca="1" ref="O39" ca="1">_xlfn.SWITCH(fwy_moe_type,"DCM",AVERAGEIFS('VISSIM DCP Outputs'!$G:$G, 'VISSIM DCP Outputs'!$B:$B, $E$3,'VISSIM DCP Outputs'!$C:$C,$C39),"Link Eval","--")</f>
        <v>--</v>
      </c>
      <c r="P39" s="695" t="str">
        <f t="shared" ca="1" si="3"/>
        <v>--</v>
      </c>
      <c r="Q39" s="264" t="str">
        <f t="shared" ca="1" si="4"/>
        <v>--</v>
      </c>
      <c r="R39" s="378" t="str">
        <f t="shared" ca="1" si="5"/>
        <v>--</v>
      </c>
      <c r="T39" s="667" t="str">
        <f ca="1">IFERROR(AVERAGEIFS('VISSIM Link Segment Outputs'!$M:$M, 'VISSIM DCP Outputs'!$B:$B, $G$3,'VISSIM Link Segment Outputs'!$A:$A, "AVG",'VISSIM Link Segment Outputs'!$D:$D, D39),"")</f>
        <v/>
      </c>
      <c r="U39" s="667" t="str">
        <f ca="1">IFERROR(AVERAGEIFS('VISSIM Link Segment Outputs'!$M:$M, 'VISSIM DCP Outputs'!$B:$B, $G$3,'VISSIM Link Segment Outputs'!$A:$A, "AVG",'VISSIM Link Segment Outputs'!$D:$D, E39),"")</f>
        <v/>
      </c>
      <c r="V39" s="667" t="str">
        <f ca="1">IFERROR(AVERAGEIFS('VISSIM Link Segment Outputs'!$M:$M, 'VISSIM DCP Outputs'!$B:$B, $G$3,'VISSIM Link Segment Outputs'!$A:$A, "AVG",'VISSIM Link Segment Outputs'!$D:$D, F39),"")</f>
        <v/>
      </c>
      <c r="W39" s="667" t="str">
        <f ca="1">IFERROR(AVERAGEIFS('VISSIM Link Segment Outputs'!$M:$M, 'VISSIM DCP Outputs'!$B:$B, $G$3,'VISSIM Link Segment Outputs'!$A:$A, "AVG",'VISSIM Link Segment Outputs'!$D:$D, G39),"")</f>
        <v/>
      </c>
      <c r="X39" s="667" t="str">
        <f ca="1">IFERROR(AVERAGEIFS('VISSIM Link Segment Outputs'!$M:$M, 'VISSIM DCP Outputs'!$B:$B, $G$3,'VISSIM Link Segment Outputs'!$A:$A, "AVG",'VISSIM Link Segment Outputs'!$D:$D, H39),"")</f>
        <v/>
      </c>
      <c r="Y39" s="446"/>
      <c r="Z39" s="445" t="str">
        <f ca="1">IFERROR(AVERAGEIFS('VISSIM Link Segment Outputs'!$I:$I, 'VISSIM DCP Outputs'!$B:$B, $G$3, 'VISSIM Link Segment Outputs'!$A:$A, "AVG",'VISSIM Link Segment Outputs'!$D:$D, D39),"")</f>
        <v/>
      </c>
      <c r="AA39" s="445" t="str">
        <f ca="1">IFERROR(AVERAGEIFS('VISSIM Link Segment Outputs'!$I:$I, 'VISSIM DCP Outputs'!$B:$B, $G$3, 'VISSIM Link Segment Outputs'!$A:$A, "AVG",'VISSIM Link Segment Outputs'!$D:$D, E39),"")</f>
        <v/>
      </c>
      <c r="AB39" s="445" t="str">
        <f ca="1">IFERROR(AVERAGEIFS('VISSIM Link Segment Outputs'!$I:$I, 'VISSIM DCP Outputs'!$B:$B, $G$3, 'VISSIM Link Segment Outputs'!$A:$A, "AVG",'VISSIM Link Segment Outputs'!$D:$D, F39),"")</f>
        <v/>
      </c>
      <c r="AC39" s="445" t="str">
        <f ca="1">IFERROR(AVERAGEIFS('VISSIM Link Segment Outputs'!$I:$I, 'VISSIM DCP Outputs'!$B:$B, $G$3, 'VISSIM Link Segment Outputs'!$A:$A, "AVG",'VISSIM Link Segment Outputs'!$D:$D, G39),"")</f>
        <v/>
      </c>
      <c r="AD39" s="445" t="str">
        <f ca="1">IFERROR(AVERAGEIFS('VISSIM Link Segment Outputs'!$I:$I, 'VISSIM DCP Outputs'!$B:$B, $G$3, 'VISSIM Link Segment Outputs'!$A:$A, "AVG",'VISSIM Link Segment Outputs'!$D:$D, H39),"")</f>
        <v/>
      </c>
      <c r="AE39" s="446"/>
      <c r="AF39" s="445" t="str">
        <f ca="1">IFERROR(AVERAGEIFS('VISSIM Link Segment Outputs'!$E:$E, 'VISSIM DCP Outputs'!$B:$B, $G$3, 'VISSIM Link Segment Outputs'!$A:$A, "AVG",'VISSIM Link Segment Outputs'!$D:$D, D39),"")</f>
        <v/>
      </c>
      <c r="AG39" s="445" t="str">
        <f ca="1">IFERROR(AVERAGEIFS('VISSIM Link Segment Outputs'!$E:$E, 'VISSIM DCP Outputs'!$B:$B, $G$3, 'VISSIM Link Segment Outputs'!$A:$A, "AVG",'VISSIM Link Segment Outputs'!$D:$D, E39),"")</f>
        <v/>
      </c>
      <c r="AH39" s="445" t="str">
        <f ca="1">IFERROR(AVERAGEIFS('VISSIM Link Segment Outputs'!$E:$E, 'VISSIM DCP Outputs'!$B:$B, $G$3, 'VISSIM Link Segment Outputs'!$A:$A, "AVG",'VISSIM Link Segment Outputs'!$D:$D, F39),"")</f>
        <v/>
      </c>
      <c r="AI39" s="445" t="str">
        <f ca="1">IFERROR(AVERAGEIFS('VISSIM Link Segment Outputs'!$E:$E, 'VISSIM DCP Outputs'!$B:$B, $G$3, 'VISSIM Link Segment Outputs'!$A:$A, "AVG",'VISSIM Link Segment Outputs'!$D:$D, G39),"")</f>
        <v/>
      </c>
      <c r="AJ39" s="445" t="str">
        <f ca="1">IFERROR(AVERAGEIFS('VISSIM Link Segment Outputs'!$E:$E, 'VISSIM DCP Outputs'!$B:$B, $G$3, 'VISSIM Link Segment Outputs'!$A:$A, "AVG",'VISSIM Link Segment Outputs'!$D:$D, H39),"")</f>
        <v/>
      </c>
      <c r="AL39" s="667">
        <f ca="1">IFERROR(SUMIFS('VISSIM Link Segment Outputs'!$Q:$Q, 'VISSIM DCP Outputs'!$B:$B, $G$3, 'VISSIM Link Segment Outputs'!$A:$A, "AVG",'VISSIM Link Segment Outputs'!$D:$D, D39),"")</f>
        <v>0</v>
      </c>
      <c r="AM39" s="667">
        <f ca="1">IFERROR(SUMIFS('VISSIM Link Segment Outputs'!$Q:$Q, 'VISSIM DCP Outputs'!$B:$B, $G$3, 'VISSIM Link Segment Outputs'!$A:$A, "AVG",'VISSIM Link Segment Outputs'!$D:$D, E39),"")</f>
        <v>0</v>
      </c>
      <c r="AN39" s="667">
        <f ca="1">IFERROR(SUMIFS('VISSIM Link Segment Outputs'!$Q:$Q, 'VISSIM DCP Outputs'!$B:$B, $G$3, 'VISSIM Link Segment Outputs'!$A:$A, "AVG",'VISSIM Link Segment Outputs'!$D:$D, F39),"")</f>
        <v>0</v>
      </c>
      <c r="AO39" s="667">
        <f ca="1">IFERROR(SUMIFS('VISSIM Link Segment Outputs'!$Q:$Q, 'VISSIM DCP Outputs'!$B:$B, $G$3, 'VISSIM Link Segment Outputs'!$A:$A, "AVG",'VISSIM Link Segment Outputs'!$D:$D, G39),"")</f>
        <v>0</v>
      </c>
      <c r="AP39" s="667">
        <f ca="1">IFERROR(SUMIFS('VISSIM Link Segment Outputs'!$Q:$Q, 'VISSIM DCP Outputs'!$B:$B, $G$3, 'VISSIM Link Segment Outputs'!$A:$A, "AVG",'VISSIM Link Segment Outputs'!$D:$D, H39),"")</f>
        <v>0</v>
      </c>
      <c r="AR39" s="665" t="str">
        <f ca="1">IFERROR(AVERAGEIFS('VISSIM Link Segment Outputs'!$R:$R, 'VISSIM Link Segment Outputs'!$A:$A, "AVG",'VISSIM Link Segment Outputs'!$D:$D, D39),"")</f>
        <v/>
      </c>
    </row>
    <row r="40" spans="1:44" x14ac:dyDescent="0.35">
      <c r="A40" s="551" t="str">
        <f t="shared" si="1"/>
        <v>H</v>
      </c>
      <c r="B40" s="150">
        <f>'Input - Freeways'!$B38</f>
        <v>34</v>
      </c>
      <c r="C40" s="150">
        <f>INDEX('Input - Freeways'!$B$4:$AG$105,MATCH($B40,'Input - Freeways'!$B$4:$B$105,0),MATCH(C$6,'Input - Freeways'!$B$4:$AG$4,0))</f>
        <v>0</v>
      </c>
      <c r="D40" s="150" t="str">
        <f t="shared" si="2"/>
        <v>0</v>
      </c>
      <c r="E40" s="150" t="str">
        <f t="shared" si="2"/>
        <v/>
      </c>
      <c r="F40" s="150" t="str">
        <f t="shared" si="2"/>
        <v/>
      </c>
      <c r="G40" s="150" t="str">
        <f t="shared" si="2"/>
        <v/>
      </c>
      <c r="H40" s="150" t="str">
        <f t="shared" si="2"/>
        <v/>
      </c>
      <c r="J40" s="377">
        <f>'Input - Freeways'!$C38</f>
        <v>0</v>
      </c>
      <c r="K40" s="406">
        <f>'Input - Freeways'!$D38</f>
        <v>0</v>
      </c>
      <c r="L40" s="267">
        <f>'Input - Freeways'!$E38</f>
        <v>0</v>
      </c>
      <c r="M40" s="679">
        <f>'Input - Freeways'!$F38</f>
        <v>0</v>
      </c>
      <c r="N40" s="391" t="str" cm="1">
        <f t="array" aca="1" ref="N40" ca="1">_xlfn.SWITCH(fwy_moe_type,"DCM",AVERAGEIFS('VISSIM DCP Outputs'!$D:$D, 'VISSIM DCP Outputs'!$B:$B, $E$3,'VISSIM DCP Outputs'!$C:$C,$C40),"Link Eval","--")</f>
        <v>--</v>
      </c>
      <c r="O40" s="264" t="str" cm="1">
        <f t="array" aca="1" ref="O40" ca="1">_xlfn.SWITCH(fwy_moe_type,"DCM",AVERAGEIFS('VISSIM DCP Outputs'!$G:$G, 'VISSIM DCP Outputs'!$B:$B, $E$3,'VISSIM DCP Outputs'!$C:$C,$C40),"Link Eval","--")</f>
        <v>--</v>
      </c>
      <c r="P40" s="695" t="str">
        <f t="shared" ca="1" si="3"/>
        <v>--</v>
      </c>
      <c r="Q40" s="264" t="str">
        <f t="shared" ca="1" si="4"/>
        <v>--</v>
      </c>
      <c r="R40" s="378" t="str">
        <f t="shared" ca="1" si="5"/>
        <v>--</v>
      </c>
      <c r="T40" s="667" t="str">
        <f ca="1">IFERROR(AVERAGEIFS('VISSIM Link Segment Outputs'!$M:$M, 'VISSIM DCP Outputs'!$B:$B, $G$3,'VISSIM Link Segment Outputs'!$A:$A, "AVG",'VISSIM Link Segment Outputs'!$D:$D, D40),"")</f>
        <v/>
      </c>
      <c r="U40" s="667" t="str">
        <f ca="1">IFERROR(AVERAGEIFS('VISSIM Link Segment Outputs'!$M:$M, 'VISSIM DCP Outputs'!$B:$B, $G$3,'VISSIM Link Segment Outputs'!$A:$A, "AVG",'VISSIM Link Segment Outputs'!$D:$D, E40),"")</f>
        <v/>
      </c>
      <c r="V40" s="667" t="str">
        <f ca="1">IFERROR(AVERAGEIFS('VISSIM Link Segment Outputs'!$M:$M, 'VISSIM DCP Outputs'!$B:$B, $G$3,'VISSIM Link Segment Outputs'!$A:$A, "AVG",'VISSIM Link Segment Outputs'!$D:$D, F40),"")</f>
        <v/>
      </c>
      <c r="W40" s="667" t="str">
        <f ca="1">IFERROR(AVERAGEIFS('VISSIM Link Segment Outputs'!$M:$M, 'VISSIM DCP Outputs'!$B:$B, $G$3,'VISSIM Link Segment Outputs'!$A:$A, "AVG",'VISSIM Link Segment Outputs'!$D:$D, G40),"")</f>
        <v/>
      </c>
      <c r="X40" s="667" t="str">
        <f ca="1">IFERROR(AVERAGEIFS('VISSIM Link Segment Outputs'!$M:$M, 'VISSIM DCP Outputs'!$B:$B, $G$3,'VISSIM Link Segment Outputs'!$A:$A, "AVG",'VISSIM Link Segment Outputs'!$D:$D, H40),"")</f>
        <v/>
      </c>
      <c r="Y40" s="446"/>
      <c r="Z40" s="445" t="str">
        <f ca="1">IFERROR(AVERAGEIFS('VISSIM Link Segment Outputs'!$I:$I, 'VISSIM DCP Outputs'!$B:$B, $G$3, 'VISSIM Link Segment Outputs'!$A:$A, "AVG",'VISSIM Link Segment Outputs'!$D:$D, D40),"")</f>
        <v/>
      </c>
      <c r="AA40" s="445" t="str">
        <f ca="1">IFERROR(AVERAGEIFS('VISSIM Link Segment Outputs'!$I:$I, 'VISSIM DCP Outputs'!$B:$B, $G$3, 'VISSIM Link Segment Outputs'!$A:$A, "AVG",'VISSIM Link Segment Outputs'!$D:$D, E40),"")</f>
        <v/>
      </c>
      <c r="AB40" s="445" t="str">
        <f ca="1">IFERROR(AVERAGEIFS('VISSIM Link Segment Outputs'!$I:$I, 'VISSIM DCP Outputs'!$B:$B, $G$3, 'VISSIM Link Segment Outputs'!$A:$A, "AVG",'VISSIM Link Segment Outputs'!$D:$D, F40),"")</f>
        <v/>
      </c>
      <c r="AC40" s="445" t="str">
        <f ca="1">IFERROR(AVERAGEIFS('VISSIM Link Segment Outputs'!$I:$I, 'VISSIM DCP Outputs'!$B:$B, $G$3, 'VISSIM Link Segment Outputs'!$A:$A, "AVG",'VISSIM Link Segment Outputs'!$D:$D, G40),"")</f>
        <v/>
      </c>
      <c r="AD40" s="445" t="str">
        <f ca="1">IFERROR(AVERAGEIFS('VISSIM Link Segment Outputs'!$I:$I, 'VISSIM DCP Outputs'!$B:$B, $G$3, 'VISSIM Link Segment Outputs'!$A:$A, "AVG",'VISSIM Link Segment Outputs'!$D:$D, H40),"")</f>
        <v/>
      </c>
      <c r="AE40" s="446"/>
      <c r="AF40" s="445" t="str">
        <f ca="1">IFERROR(AVERAGEIFS('VISSIM Link Segment Outputs'!$E:$E, 'VISSIM DCP Outputs'!$B:$B, $G$3, 'VISSIM Link Segment Outputs'!$A:$A, "AVG",'VISSIM Link Segment Outputs'!$D:$D, D40),"")</f>
        <v/>
      </c>
      <c r="AG40" s="445" t="str">
        <f ca="1">IFERROR(AVERAGEIFS('VISSIM Link Segment Outputs'!$E:$E, 'VISSIM DCP Outputs'!$B:$B, $G$3, 'VISSIM Link Segment Outputs'!$A:$A, "AVG",'VISSIM Link Segment Outputs'!$D:$D, E40),"")</f>
        <v/>
      </c>
      <c r="AH40" s="445" t="str">
        <f ca="1">IFERROR(AVERAGEIFS('VISSIM Link Segment Outputs'!$E:$E, 'VISSIM DCP Outputs'!$B:$B, $G$3, 'VISSIM Link Segment Outputs'!$A:$A, "AVG",'VISSIM Link Segment Outputs'!$D:$D, F40),"")</f>
        <v/>
      </c>
      <c r="AI40" s="445" t="str">
        <f ca="1">IFERROR(AVERAGEIFS('VISSIM Link Segment Outputs'!$E:$E, 'VISSIM DCP Outputs'!$B:$B, $G$3, 'VISSIM Link Segment Outputs'!$A:$A, "AVG",'VISSIM Link Segment Outputs'!$D:$D, G40),"")</f>
        <v/>
      </c>
      <c r="AJ40" s="445" t="str">
        <f ca="1">IFERROR(AVERAGEIFS('VISSIM Link Segment Outputs'!$E:$E, 'VISSIM DCP Outputs'!$B:$B, $G$3, 'VISSIM Link Segment Outputs'!$A:$A, "AVG",'VISSIM Link Segment Outputs'!$D:$D, H40),"")</f>
        <v/>
      </c>
      <c r="AL40" s="667">
        <f ca="1">IFERROR(SUMIFS('VISSIM Link Segment Outputs'!$Q:$Q, 'VISSIM DCP Outputs'!$B:$B, $G$3, 'VISSIM Link Segment Outputs'!$A:$A, "AVG",'VISSIM Link Segment Outputs'!$D:$D, D40),"")</f>
        <v>0</v>
      </c>
      <c r="AM40" s="667">
        <f ca="1">IFERROR(SUMIFS('VISSIM Link Segment Outputs'!$Q:$Q, 'VISSIM DCP Outputs'!$B:$B, $G$3, 'VISSIM Link Segment Outputs'!$A:$A, "AVG",'VISSIM Link Segment Outputs'!$D:$D, E40),"")</f>
        <v>0</v>
      </c>
      <c r="AN40" s="667">
        <f ca="1">IFERROR(SUMIFS('VISSIM Link Segment Outputs'!$Q:$Q, 'VISSIM DCP Outputs'!$B:$B, $G$3, 'VISSIM Link Segment Outputs'!$A:$A, "AVG",'VISSIM Link Segment Outputs'!$D:$D, F40),"")</f>
        <v>0</v>
      </c>
      <c r="AO40" s="667">
        <f ca="1">IFERROR(SUMIFS('VISSIM Link Segment Outputs'!$Q:$Q, 'VISSIM DCP Outputs'!$B:$B, $G$3, 'VISSIM Link Segment Outputs'!$A:$A, "AVG",'VISSIM Link Segment Outputs'!$D:$D, G40),"")</f>
        <v>0</v>
      </c>
      <c r="AP40" s="667">
        <f ca="1">IFERROR(SUMIFS('VISSIM Link Segment Outputs'!$Q:$Q, 'VISSIM DCP Outputs'!$B:$B, $G$3, 'VISSIM Link Segment Outputs'!$A:$A, "AVG",'VISSIM Link Segment Outputs'!$D:$D, H40),"")</f>
        <v>0</v>
      </c>
      <c r="AR40" s="665" t="str">
        <f ca="1">IFERROR(AVERAGEIFS('VISSIM Link Segment Outputs'!$R:$R, 'VISSIM Link Segment Outputs'!$A:$A, "AVG",'VISSIM Link Segment Outputs'!$D:$D, D40),"")</f>
        <v/>
      </c>
    </row>
    <row r="41" spans="1:44" x14ac:dyDescent="0.35">
      <c r="A41" s="551" t="str">
        <f t="shared" si="1"/>
        <v>H</v>
      </c>
      <c r="B41" s="150">
        <f>'Input - Freeways'!$B39</f>
        <v>35</v>
      </c>
      <c r="C41" s="150">
        <f>INDEX('Input - Freeways'!$B$4:$AG$105,MATCH($B41,'Input - Freeways'!$B$4:$B$105,0),MATCH(C$6,'Input - Freeways'!$B$4:$AG$4,0))</f>
        <v>0</v>
      </c>
      <c r="D41" s="150" t="str">
        <f t="shared" si="2"/>
        <v>0</v>
      </c>
      <c r="E41" s="150" t="str">
        <f t="shared" si="2"/>
        <v/>
      </c>
      <c r="F41" s="150" t="str">
        <f t="shared" si="2"/>
        <v/>
      </c>
      <c r="G41" s="150" t="str">
        <f t="shared" si="2"/>
        <v/>
      </c>
      <c r="H41" s="150" t="str">
        <f t="shared" si="2"/>
        <v/>
      </c>
      <c r="J41" s="377">
        <f>'Input - Freeways'!$C39</f>
        <v>0</v>
      </c>
      <c r="K41" s="406">
        <f>'Input - Freeways'!$D39</f>
        <v>0</v>
      </c>
      <c r="L41" s="267">
        <f>'Input - Freeways'!$E39</f>
        <v>0</v>
      </c>
      <c r="M41" s="679">
        <f>'Input - Freeways'!$F39</f>
        <v>0</v>
      </c>
      <c r="N41" s="391" t="str" cm="1">
        <f t="array" aca="1" ref="N41" ca="1">_xlfn.SWITCH(fwy_moe_type,"DCM",AVERAGEIFS('VISSIM DCP Outputs'!$D:$D, 'VISSIM DCP Outputs'!$B:$B, $E$3,'VISSIM DCP Outputs'!$C:$C,$C41),"Link Eval","--")</f>
        <v>--</v>
      </c>
      <c r="O41" s="264" t="str" cm="1">
        <f t="array" aca="1" ref="O41" ca="1">_xlfn.SWITCH(fwy_moe_type,"DCM",AVERAGEIFS('VISSIM DCP Outputs'!$G:$G, 'VISSIM DCP Outputs'!$B:$B, $E$3,'VISSIM DCP Outputs'!$C:$C,$C41),"Link Eval","--")</f>
        <v>--</v>
      </c>
      <c r="P41" s="695" t="str">
        <f t="shared" ca="1" si="3"/>
        <v>--</v>
      </c>
      <c r="Q41" s="264" t="str">
        <f t="shared" ca="1" si="4"/>
        <v>--</v>
      </c>
      <c r="R41" s="378" t="str">
        <f t="shared" ca="1" si="5"/>
        <v>--</v>
      </c>
      <c r="T41" s="667" t="str">
        <f ca="1">IFERROR(AVERAGEIFS('VISSIM Link Segment Outputs'!$M:$M, 'VISSIM DCP Outputs'!$B:$B, $G$3,'VISSIM Link Segment Outputs'!$A:$A, "AVG",'VISSIM Link Segment Outputs'!$D:$D, D41),"")</f>
        <v/>
      </c>
      <c r="U41" s="667" t="str">
        <f ca="1">IFERROR(AVERAGEIFS('VISSIM Link Segment Outputs'!$M:$M, 'VISSIM DCP Outputs'!$B:$B, $G$3,'VISSIM Link Segment Outputs'!$A:$A, "AVG",'VISSIM Link Segment Outputs'!$D:$D, E41),"")</f>
        <v/>
      </c>
      <c r="V41" s="667" t="str">
        <f ca="1">IFERROR(AVERAGEIFS('VISSIM Link Segment Outputs'!$M:$M, 'VISSIM DCP Outputs'!$B:$B, $G$3,'VISSIM Link Segment Outputs'!$A:$A, "AVG",'VISSIM Link Segment Outputs'!$D:$D, F41),"")</f>
        <v/>
      </c>
      <c r="W41" s="667" t="str">
        <f ca="1">IFERROR(AVERAGEIFS('VISSIM Link Segment Outputs'!$M:$M, 'VISSIM DCP Outputs'!$B:$B, $G$3,'VISSIM Link Segment Outputs'!$A:$A, "AVG",'VISSIM Link Segment Outputs'!$D:$D, G41),"")</f>
        <v/>
      </c>
      <c r="X41" s="667" t="str">
        <f ca="1">IFERROR(AVERAGEIFS('VISSIM Link Segment Outputs'!$M:$M, 'VISSIM DCP Outputs'!$B:$B, $G$3,'VISSIM Link Segment Outputs'!$A:$A, "AVG",'VISSIM Link Segment Outputs'!$D:$D, H41),"")</f>
        <v/>
      </c>
      <c r="Y41" s="446"/>
      <c r="Z41" s="445" t="str">
        <f ca="1">IFERROR(AVERAGEIFS('VISSIM Link Segment Outputs'!$I:$I, 'VISSIM DCP Outputs'!$B:$B, $G$3, 'VISSIM Link Segment Outputs'!$A:$A, "AVG",'VISSIM Link Segment Outputs'!$D:$D, D41),"")</f>
        <v/>
      </c>
      <c r="AA41" s="445" t="str">
        <f ca="1">IFERROR(AVERAGEIFS('VISSIM Link Segment Outputs'!$I:$I, 'VISSIM DCP Outputs'!$B:$B, $G$3, 'VISSIM Link Segment Outputs'!$A:$A, "AVG",'VISSIM Link Segment Outputs'!$D:$D, E41),"")</f>
        <v/>
      </c>
      <c r="AB41" s="445" t="str">
        <f ca="1">IFERROR(AVERAGEIFS('VISSIM Link Segment Outputs'!$I:$I, 'VISSIM DCP Outputs'!$B:$B, $G$3, 'VISSIM Link Segment Outputs'!$A:$A, "AVG",'VISSIM Link Segment Outputs'!$D:$D, F41),"")</f>
        <v/>
      </c>
      <c r="AC41" s="445" t="str">
        <f ca="1">IFERROR(AVERAGEIFS('VISSIM Link Segment Outputs'!$I:$I, 'VISSIM DCP Outputs'!$B:$B, $G$3, 'VISSIM Link Segment Outputs'!$A:$A, "AVG",'VISSIM Link Segment Outputs'!$D:$D, G41),"")</f>
        <v/>
      </c>
      <c r="AD41" s="445" t="str">
        <f ca="1">IFERROR(AVERAGEIFS('VISSIM Link Segment Outputs'!$I:$I, 'VISSIM DCP Outputs'!$B:$B, $G$3, 'VISSIM Link Segment Outputs'!$A:$A, "AVG",'VISSIM Link Segment Outputs'!$D:$D, H41),"")</f>
        <v/>
      </c>
      <c r="AE41" s="446"/>
      <c r="AF41" s="445" t="str">
        <f ca="1">IFERROR(AVERAGEIFS('VISSIM Link Segment Outputs'!$E:$E, 'VISSIM DCP Outputs'!$B:$B, $G$3, 'VISSIM Link Segment Outputs'!$A:$A, "AVG",'VISSIM Link Segment Outputs'!$D:$D, D41),"")</f>
        <v/>
      </c>
      <c r="AG41" s="445" t="str">
        <f ca="1">IFERROR(AVERAGEIFS('VISSIM Link Segment Outputs'!$E:$E, 'VISSIM DCP Outputs'!$B:$B, $G$3, 'VISSIM Link Segment Outputs'!$A:$A, "AVG",'VISSIM Link Segment Outputs'!$D:$D, E41),"")</f>
        <v/>
      </c>
      <c r="AH41" s="445" t="str">
        <f ca="1">IFERROR(AVERAGEIFS('VISSIM Link Segment Outputs'!$E:$E, 'VISSIM DCP Outputs'!$B:$B, $G$3, 'VISSIM Link Segment Outputs'!$A:$A, "AVG",'VISSIM Link Segment Outputs'!$D:$D, F41),"")</f>
        <v/>
      </c>
      <c r="AI41" s="445" t="str">
        <f ca="1">IFERROR(AVERAGEIFS('VISSIM Link Segment Outputs'!$E:$E, 'VISSIM DCP Outputs'!$B:$B, $G$3, 'VISSIM Link Segment Outputs'!$A:$A, "AVG",'VISSIM Link Segment Outputs'!$D:$D, G41),"")</f>
        <v/>
      </c>
      <c r="AJ41" s="445" t="str">
        <f ca="1">IFERROR(AVERAGEIFS('VISSIM Link Segment Outputs'!$E:$E, 'VISSIM DCP Outputs'!$B:$B, $G$3, 'VISSIM Link Segment Outputs'!$A:$A, "AVG",'VISSIM Link Segment Outputs'!$D:$D, H41),"")</f>
        <v/>
      </c>
      <c r="AL41" s="667">
        <f ca="1">IFERROR(SUMIFS('VISSIM Link Segment Outputs'!$Q:$Q, 'VISSIM DCP Outputs'!$B:$B, $G$3, 'VISSIM Link Segment Outputs'!$A:$A, "AVG",'VISSIM Link Segment Outputs'!$D:$D, D41),"")</f>
        <v>0</v>
      </c>
      <c r="AM41" s="667">
        <f ca="1">IFERROR(SUMIFS('VISSIM Link Segment Outputs'!$Q:$Q, 'VISSIM DCP Outputs'!$B:$B, $G$3, 'VISSIM Link Segment Outputs'!$A:$A, "AVG",'VISSIM Link Segment Outputs'!$D:$D, E41),"")</f>
        <v>0</v>
      </c>
      <c r="AN41" s="667">
        <f ca="1">IFERROR(SUMIFS('VISSIM Link Segment Outputs'!$Q:$Q, 'VISSIM DCP Outputs'!$B:$B, $G$3, 'VISSIM Link Segment Outputs'!$A:$A, "AVG",'VISSIM Link Segment Outputs'!$D:$D, F41),"")</f>
        <v>0</v>
      </c>
      <c r="AO41" s="667">
        <f ca="1">IFERROR(SUMIFS('VISSIM Link Segment Outputs'!$Q:$Q, 'VISSIM DCP Outputs'!$B:$B, $G$3, 'VISSIM Link Segment Outputs'!$A:$A, "AVG",'VISSIM Link Segment Outputs'!$D:$D, G41),"")</f>
        <v>0</v>
      </c>
      <c r="AP41" s="667">
        <f ca="1">IFERROR(SUMIFS('VISSIM Link Segment Outputs'!$Q:$Q, 'VISSIM DCP Outputs'!$B:$B, $G$3, 'VISSIM Link Segment Outputs'!$A:$A, "AVG",'VISSIM Link Segment Outputs'!$D:$D, H41),"")</f>
        <v>0</v>
      </c>
      <c r="AR41" s="665" t="str">
        <f ca="1">IFERROR(AVERAGEIFS('VISSIM Link Segment Outputs'!$R:$R, 'VISSIM Link Segment Outputs'!$A:$A, "AVG",'VISSIM Link Segment Outputs'!$D:$D, D41),"")</f>
        <v/>
      </c>
    </row>
    <row r="42" spans="1:44" x14ac:dyDescent="0.35">
      <c r="A42" s="551" t="str">
        <f t="shared" si="1"/>
        <v>H</v>
      </c>
      <c r="B42" s="150">
        <f>'Input - Freeways'!$B40</f>
        <v>36</v>
      </c>
      <c r="C42" s="150">
        <f>INDEX('Input - Freeways'!$B$4:$AG$105,MATCH($B42,'Input - Freeways'!$B$4:$B$105,0),MATCH(C$6,'Input - Freeways'!$B$4:$AG$4,0))</f>
        <v>0</v>
      </c>
      <c r="D42" s="150" t="str">
        <f t="shared" si="2"/>
        <v>0</v>
      </c>
      <c r="E42" s="150" t="str">
        <f t="shared" si="2"/>
        <v/>
      </c>
      <c r="F42" s="150" t="str">
        <f t="shared" si="2"/>
        <v/>
      </c>
      <c r="G42" s="150" t="str">
        <f t="shared" si="2"/>
        <v/>
      </c>
      <c r="H42" s="150" t="str">
        <f t="shared" si="2"/>
        <v/>
      </c>
      <c r="J42" s="377">
        <f>'Input - Freeways'!$C40</f>
        <v>0</v>
      </c>
      <c r="K42" s="406">
        <f>'Input - Freeways'!$D40</f>
        <v>0</v>
      </c>
      <c r="L42" s="267">
        <f>'Input - Freeways'!$E40</f>
        <v>0</v>
      </c>
      <c r="M42" s="679">
        <f>'Input - Freeways'!$F40</f>
        <v>0</v>
      </c>
      <c r="N42" s="391" t="str" cm="1">
        <f t="array" aca="1" ref="N42" ca="1">_xlfn.SWITCH(fwy_moe_type,"DCM",AVERAGEIFS('VISSIM DCP Outputs'!$D:$D, 'VISSIM DCP Outputs'!$B:$B, $E$3,'VISSIM DCP Outputs'!$C:$C,$C42),"Link Eval","--")</f>
        <v>--</v>
      </c>
      <c r="O42" s="264" t="str" cm="1">
        <f t="array" aca="1" ref="O42" ca="1">_xlfn.SWITCH(fwy_moe_type,"DCM",AVERAGEIFS('VISSIM DCP Outputs'!$G:$G, 'VISSIM DCP Outputs'!$B:$B, $E$3,'VISSIM DCP Outputs'!$C:$C,$C42),"Link Eval","--")</f>
        <v>--</v>
      </c>
      <c r="P42" s="695" t="str">
        <f t="shared" ca="1" si="3"/>
        <v>--</v>
      </c>
      <c r="Q42" s="264" t="str">
        <f t="shared" ca="1" si="4"/>
        <v>--</v>
      </c>
      <c r="R42" s="378" t="str">
        <f t="shared" ca="1" si="5"/>
        <v>--</v>
      </c>
      <c r="T42" s="667" t="str">
        <f ca="1">IFERROR(AVERAGEIFS('VISSIM Link Segment Outputs'!$M:$M, 'VISSIM DCP Outputs'!$B:$B, $G$3,'VISSIM Link Segment Outputs'!$A:$A, "AVG",'VISSIM Link Segment Outputs'!$D:$D, D42),"")</f>
        <v/>
      </c>
      <c r="U42" s="667" t="str">
        <f ca="1">IFERROR(AVERAGEIFS('VISSIM Link Segment Outputs'!$M:$M, 'VISSIM DCP Outputs'!$B:$B, $G$3,'VISSIM Link Segment Outputs'!$A:$A, "AVG",'VISSIM Link Segment Outputs'!$D:$D, E42),"")</f>
        <v/>
      </c>
      <c r="V42" s="667" t="str">
        <f ca="1">IFERROR(AVERAGEIFS('VISSIM Link Segment Outputs'!$M:$M, 'VISSIM DCP Outputs'!$B:$B, $G$3,'VISSIM Link Segment Outputs'!$A:$A, "AVG",'VISSIM Link Segment Outputs'!$D:$D, F42),"")</f>
        <v/>
      </c>
      <c r="W42" s="667" t="str">
        <f ca="1">IFERROR(AVERAGEIFS('VISSIM Link Segment Outputs'!$M:$M, 'VISSIM DCP Outputs'!$B:$B, $G$3,'VISSIM Link Segment Outputs'!$A:$A, "AVG",'VISSIM Link Segment Outputs'!$D:$D, G42),"")</f>
        <v/>
      </c>
      <c r="X42" s="667" t="str">
        <f ca="1">IFERROR(AVERAGEIFS('VISSIM Link Segment Outputs'!$M:$M, 'VISSIM DCP Outputs'!$B:$B, $G$3,'VISSIM Link Segment Outputs'!$A:$A, "AVG",'VISSIM Link Segment Outputs'!$D:$D, H42),"")</f>
        <v/>
      </c>
      <c r="Y42" s="446"/>
      <c r="Z42" s="445" t="str">
        <f ca="1">IFERROR(AVERAGEIFS('VISSIM Link Segment Outputs'!$I:$I, 'VISSIM DCP Outputs'!$B:$B, $G$3, 'VISSIM Link Segment Outputs'!$A:$A, "AVG",'VISSIM Link Segment Outputs'!$D:$D, D42),"")</f>
        <v/>
      </c>
      <c r="AA42" s="445" t="str">
        <f ca="1">IFERROR(AVERAGEIFS('VISSIM Link Segment Outputs'!$I:$I, 'VISSIM DCP Outputs'!$B:$B, $G$3, 'VISSIM Link Segment Outputs'!$A:$A, "AVG",'VISSIM Link Segment Outputs'!$D:$D, E42),"")</f>
        <v/>
      </c>
      <c r="AB42" s="445" t="str">
        <f ca="1">IFERROR(AVERAGEIFS('VISSIM Link Segment Outputs'!$I:$I, 'VISSIM DCP Outputs'!$B:$B, $G$3, 'VISSIM Link Segment Outputs'!$A:$A, "AVG",'VISSIM Link Segment Outputs'!$D:$D, F42),"")</f>
        <v/>
      </c>
      <c r="AC42" s="445" t="str">
        <f ca="1">IFERROR(AVERAGEIFS('VISSIM Link Segment Outputs'!$I:$I, 'VISSIM DCP Outputs'!$B:$B, $G$3, 'VISSIM Link Segment Outputs'!$A:$A, "AVG",'VISSIM Link Segment Outputs'!$D:$D, G42),"")</f>
        <v/>
      </c>
      <c r="AD42" s="445" t="str">
        <f ca="1">IFERROR(AVERAGEIFS('VISSIM Link Segment Outputs'!$I:$I, 'VISSIM DCP Outputs'!$B:$B, $G$3, 'VISSIM Link Segment Outputs'!$A:$A, "AVG",'VISSIM Link Segment Outputs'!$D:$D, H42),"")</f>
        <v/>
      </c>
      <c r="AE42" s="446"/>
      <c r="AF42" s="445" t="str">
        <f ca="1">IFERROR(AVERAGEIFS('VISSIM Link Segment Outputs'!$E:$E, 'VISSIM DCP Outputs'!$B:$B, $G$3, 'VISSIM Link Segment Outputs'!$A:$A, "AVG",'VISSIM Link Segment Outputs'!$D:$D, D42),"")</f>
        <v/>
      </c>
      <c r="AG42" s="445" t="str">
        <f ca="1">IFERROR(AVERAGEIFS('VISSIM Link Segment Outputs'!$E:$E, 'VISSIM DCP Outputs'!$B:$B, $G$3, 'VISSIM Link Segment Outputs'!$A:$A, "AVG",'VISSIM Link Segment Outputs'!$D:$D, E42),"")</f>
        <v/>
      </c>
      <c r="AH42" s="445" t="str">
        <f ca="1">IFERROR(AVERAGEIFS('VISSIM Link Segment Outputs'!$E:$E, 'VISSIM DCP Outputs'!$B:$B, $G$3, 'VISSIM Link Segment Outputs'!$A:$A, "AVG",'VISSIM Link Segment Outputs'!$D:$D, F42),"")</f>
        <v/>
      </c>
      <c r="AI42" s="445" t="str">
        <f ca="1">IFERROR(AVERAGEIFS('VISSIM Link Segment Outputs'!$E:$E, 'VISSIM DCP Outputs'!$B:$B, $G$3, 'VISSIM Link Segment Outputs'!$A:$A, "AVG",'VISSIM Link Segment Outputs'!$D:$D, G42),"")</f>
        <v/>
      </c>
      <c r="AJ42" s="445" t="str">
        <f ca="1">IFERROR(AVERAGEIFS('VISSIM Link Segment Outputs'!$E:$E, 'VISSIM DCP Outputs'!$B:$B, $G$3, 'VISSIM Link Segment Outputs'!$A:$A, "AVG",'VISSIM Link Segment Outputs'!$D:$D, H42),"")</f>
        <v/>
      </c>
      <c r="AL42" s="667">
        <f ca="1">IFERROR(SUMIFS('VISSIM Link Segment Outputs'!$Q:$Q, 'VISSIM DCP Outputs'!$B:$B, $G$3, 'VISSIM Link Segment Outputs'!$A:$A, "AVG",'VISSIM Link Segment Outputs'!$D:$D, D42),"")</f>
        <v>0</v>
      </c>
      <c r="AM42" s="667">
        <f ca="1">IFERROR(SUMIFS('VISSIM Link Segment Outputs'!$Q:$Q, 'VISSIM DCP Outputs'!$B:$B, $G$3, 'VISSIM Link Segment Outputs'!$A:$A, "AVG",'VISSIM Link Segment Outputs'!$D:$D, E42),"")</f>
        <v>0</v>
      </c>
      <c r="AN42" s="667">
        <f ca="1">IFERROR(SUMIFS('VISSIM Link Segment Outputs'!$Q:$Q, 'VISSIM DCP Outputs'!$B:$B, $G$3, 'VISSIM Link Segment Outputs'!$A:$A, "AVG",'VISSIM Link Segment Outputs'!$D:$D, F42),"")</f>
        <v>0</v>
      </c>
      <c r="AO42" s="667">
        <f ca="1">IFERROR(SUMIFS('VISSIM Link Segment Outputs'!$Q:$Q, 'VISSIM DCP Outputs'!$B:$B, $G$3, 'VISSIM Link Segment Outputs'!$A:$A, "AVG",'VISSIM Link Segment Outputs'!$D:$D, G42),"")</f>
        <v>0</v>
      </c>
      <c r="AP42" s="667">
        <f ca="1">IFERROR(SUMIFS('VISSIM Link Segment Outputs'!$Q:$Q, 'VISSIM DCP Outputs'!$B:$B, $G$3, 'VISSIM Link Segment Outputs'!$A:$A, "AVG",'VISSIM Link Segment Outputs'!$D:$D, H42),"")</f>
        <v>0</v>
      </c>
      <c r="AR42" s="665" t="str">
        <f ca="1">IFERROR(AVERAGEIFS('VISSIM Link Segment Outputs'!$R:$R, 'VISSIM Link Segment Outputs'!$A:$A, "AVG",'VISSIM Link Segment Outputs'!$D:$D, D42),"")</f>
        <v/>
      </c>
    </row>
    <row r="43" spans="1:44" x14ac:dyDescent="0.35">
      <c r="A43" s="551" t="str">
        <f t="shared" si="1"/>
        <v>H</v>
      </c>
      <c r="B43" s="150">
        <f>'Input - Freeways'!$B41</f>
        <v>37</v>
      </c>
      <c r="C43" s="150">
        <f>INDEX('Input - Freeways'!$B$4:$AG$105,MATCH($B43,'Input - Freeways'!$B$4:$B$105,0),MATCH(C$6,'Input - Freeways'!$B$4:$AG$4,0))</f>
        <v>0</v>
      </c>
      <c r="D43" s="150" t="str">
        <f t="shared" si="2"/>
        <v>0</v>
      </c>
      <c r="E43" s="150" t="str">
        <f t="shared" si="2"/>
        <v/>
      </c>
      <c r="F43" s="150" t="str">
        <f t="shared" si="2"/>
        <v/>
      </c>
      <c r="G43" s="150" t="str">
        <f t="shared" si="2"/>
        <v/>
      </c>
      <c r="H43" s="150" t="str">
        <f t="shared" si="2"/>
        <v/>
      </c>
      <c r="J43" s="377">
        <f>'Input - Freeways'!$C41</f>
        <v>0</v>
      </c>
      <c r="K43" s="406">
        <f>'Input - Freeways'!$D41</f>
        <v>0</v>
      </c>
      <c r="L43" s="267">
        <f>'Input - Freeways'!$E41</f>
        <v>0</v>
      </c>
      <c r="M43" s="679">
        <f>'Input - Freeways'!$F41</f>
        <v>0</v>
      </c>
      <c r="N43" s="391" t="str" cm="1">
        <f t="array" aca="1" ref="N43" ca="1">_xlfn.SWITCH(fwy_moe_type,"DCM",AVERAGEIFS('VISSIM DCP Outputs'!$D:$D, 'VISSIM DCP Outputs'!$B:$B, $E$3,'VISSIM DCP Outputs'!$C:$C,$C43),"Link Eval","--")</f>
        <v>--</v>
      </c>
      <c r="O43" s="264" t="str" cm="1">
        <f t="array" aca="1" ref="O43" ca="1">_xlfn.SWITCH(fwy_moe_type,"DCM",AVERAGEIFS('VISSIM DCP Outputs'!$G:$G, 'VISSIM DCP Outputs'!$B:$B, $E$3,'VISSIM DCP Outputs'!$C:$C,$C43),"Link Eval","--")</f>
        <v>--</v>
      </c>
      <c r="P43" s="695" t="str">
        <f t="shared" ca="1" si="3"/>
        <v>--</v>
      </c>
      <c r="Q43" s="264" t="str">
        <f t="shared" ca="1" si="4"/>
        <v>--</v>
      </c>
      <c r="R43" s="378" t="str">
        <f t="shared" ca="1" si="5"/>
        <v>--</v>
      </c>
      <c r="T43" s="667" t="str">
        <f ca="1">IFERROR(AVERAGEIFS('VISSIM Link Segment Outputs'!$M:$M, 'VISSIM DCP Outputs'!$B:$B, $G$3,'VISSIM Link Segment Outputs'!$A:$A, "AVG",'VISSIM Link Segment Outputs'!$D:$D, D43),"")</f>
        <v/>
      </c>
      <c r="U43" s="667" t="str">
        <f ca="1">IFERROR(AVERAGEIFS('VISSIM Link Segment Outputs'!$M:$M, 'VISSIM DCP Outputs'!$B:$B, $G$3,'VISSIM Link Segment Outputs'!$A:$A, "AVG",'VISSIM Link Segment Outputs'!$D:$D, E43),"")</f>
        <v/>
      </c>
      <c r="V43" s="667" t="str">
        <f ca="1">IFERROR(AVERAGEIFS('VISSIM Link Segment Outputs'!$M:$M, 'VISSIM DCP Outputs'!$B:$B, $G$3,'VISSIM Link Segment Outputs'!$A:$A, "AVG",'VISSIM Link Segment Outputs'!$D:$D, F43),"")</f>
        <v/>
      </c>
      <c r="W43" s="667" t="str">
        <f ca="1">IFERROR(AVERAGEIFS('VISSIM Link Segment Outputs'!$M:$M, 'VISSIM DCP Outputs'!$B:$B, $G$3,'VISSIM Link Segment Outputs'!$A:$A, "AVG",'VISSIM Link Segment Outputs'!$D:$D, G43),"")</f>
        <v/>
      </c>
      <c r="X43" s="667" t="str">
        <f ca="1">IFERROR(AVERAGEIFS('VISSIM Link Segment Outputs'!$M:$M, 'VISSIM DCP Outputs'!$B:$B, $G$3,'VISSIM Link Segment Outputs'!$A:$A, "AVG",'VISSIM Link Segment Outputs'!$D:$D, H43),"")</f>
        <v/>
      </c>
      <c r="Y43" s="446"/>
      <c r="Z43" s="445" t="str">
        <f ca="1">IFERROR(AVERAGEIFS('VISSIM Link Segment Outputs'!$I:$I, 'VISSIM DCP Outputs'!$B:$B, $G$3, 'VISSIM Link Segment Outputs'!$A:$A, "AVG",'VISSIM Link Segment Outputs'!$D:$D, D43),"")</f>
        <v/>
      </c>
      <c r="AA43" s="445" t="str">
        <f ca="1">IFERROR(AVERAGEIFS('VISSIM Link Segment Outputs'!$I:$I, 'VISSIM DCP Outputs'!$B:$B, $G$3, 'VISSIM Link Segment Outputs'!$A:$A, "AVG",'VISSIM Link Segment Outputs'!$D:$D, E43),"")</f>
        <v/>
      </c>
      <c r="AB43" s="445" t="str">
        <f ca="1">IFERROR(AVERAGEIFS('VISSIM Link Segment Outputs'!$I:$I, 'VISSIM DCP Outputs'!$B:$B, $G$3, 'VISSIM Link Segment Outputs'!$A:$A, "AVG",'VISSIM Link Segment Outputs'!$D:$D, F43),"")</f>
        <v/>
      </c>
      <c r="AC43" s="445" t="str">
        <f ca="1">IFERROR(AVERAGEIFS('VISSIM Link Segment Outputs'!$I:$I, 'VISSIM DCP Outputs'!$B:$B, $G$3, 'VISSIM Link Segment Outputs'!$A:$A, "AVG",'VISSIM Link Segment Outputs'!$D:$D, G43),"")</f>
        <v/>
      </c>
      <c r="AD43" s="445" t="str">
        <f ca="1">IFERROR(AVERAGEIFS('VISSIM Link Segment Outputs'!$I:$I, 'VISSIM DCP Outputs'!$B:$B, $G$3, 'VISSIM Link Segment Outputs'!$A:$A, "AVG",'VISSIM Link Segment Outputs'!$D:$D, H43),"")</f>
        <v/>
      </c>
      <c r="AE43" s="446"/>
      <c r="AF43" s="445" t="str">
        <f ca="1">IFERROR(AVERAGEIFS('VISSIM Link Segment Outputs'!$E:$E, 'VISSIM DCP Outputs'!$B:$B, $G$3, 'VISSIM Link Segment Outputs'!$A:$A, "AVG",'VISSIM Link Segment Outputs'!$D:$D, D43),"")</f>
        <v/>
      </c>
      <c r="AG43" s="445" t="str">
        <f ca="1">IFERROR(AVERAGEIFS('VISSIM Link Segment Outputs'!$E:$E, 'VISSIM DCP Outputs'!$B:$B, $G$3, 'VISSIM Link Segment Outputs'!$A:$A, "AVG",'VISSIM Link Segment Outputs'!$D:$D, E43),"")</f>
        <v/>
      </c>
      <c r="AH43" s="445" t="str">
        <f ca="1">IFERROR(AVERAGEIFS('VISSIM Link Segment Outputs'!$E:$E, 'VISSIM DCP Outputs'!$B:$B, $G$3, 'VISSIM Link Segment Outputs'!$A:$A, "AVG",'VISSIM Link Segment Outputs'!$D:$D, F43),"")</f>
        <v/>
      </c>
      <c r="AI43" s="445" t="str">
        <f ca="1">IFERROR(AVERAGEIFS('VISSIM Link Segment Outputs'!$E:$E, 'VISSIM DCP Outputs'!$B:$B, $G$3, 'VISSIM Link Segment Outputs'!$A:$A, "AVG",'VISSIM Link Segment Outputs'!$D:$D, G43),"")</f>
        <v/>
      </c>
      <c r="AJ43" s="445" t="str">
        <f ca="1">IFERROR(AVERAGEIFS('VISSIM Link Segment Outputs'!$E:$E, 'VISSIM DCP Outputs'!$B:$B, $G$3, 'VISSIM Link Segment Outputs'!$A:$A, "AVG",'VISSIM Link Segment Outputs'!$D:$D, H43),"")</f>
        <v/>
      </c>
      <c r="AL43" s="667">
        <f ca="1">IFERROR(SUMIFS('VISSIM Link Segment Outputs'!$Q:$Q, 'VISSIM DCP Outputs'!$B:$B, $G$3, 'VISSIM Link Segment Outputs'!$A:$A, "AVG",'VISSIM Link Segment Outputs'!$D:$D, D43),"")</f>
        <v>0</v>
      </c>
      <c r="AM43" s="667">
        <f ca="1">IFERROR(SUMIFS('VISSIM Link Segment Outputs'!$Q:$Q, 'VISSIM DCP Outputs'!$B:$B, $G$3, 'VISSIM Link Segment Outputs'!$A:$A, "AVG",'VISSIM Link Segment Outputs'!$D:$D, E43),"")</f>
        <v>0</v>
      </c>
      <c r="AN43" s="667">
        <f ca="1">IFERROR(SUMIFS('VISSIM Link Segment Outputs'!$Q:$Q, 'VISSIM DCP Outputs'!$B:$B, $G$3, 'VISSIM Link Segment Outputs'!$A:$A, "AVG",'VISSIM Link Segment Outputs'!$D:$D, F43),"")</f>
        <v>0</v>
      </c>
      <c r="AO43" s="667">
        <f ca="1">IFERROR(SUMIFS('VISSIM Link Segment Outputs'!$Q:$Q, 'VISSIM DCP Outputs'!$B:$B, $G$3, 'VISSIM Link Segment Outputs'!$A:$A, "AVG",'VISSIM Link Segment Outputs'!$D:$D, G43),"")</f>
        <v>0</v>
      </c>
      <c r="AP43" s="667">
        <f ca="1">IFERROR(SUMIFS('VISSIM Link Segment Outputs'!$Q:$Q, 'VISSIM DCP Outputs'!$B:$B, $G$3, 'VISSIM Link Segment Outputs'!$A:$A, "AVG",'VISSIM Link Segment Outputs'!$D:$D, H43),"")</f>
        <v>0</v>
      </c>
      <c r="AR43" s="665" t="str">
        <f ca="1">IFERROR(AVERAGEIFS('VISSIM Link Segment Outputs'!$R:$R, 'VISSIM Link Segment Outputs'!$A:$A, "AVG",'VISSIM Link Segment Outputs'!$D:$D, D43),"")</f>
        <v/>
      </c>
    </row>
    <row r="44" spans="1:44" x14ac:dyDescent="0.35">
      <c r="A44" s="551" t="str">
        <f t="shared" si="1"/>
        <v>H</v>
      </c>
      <c r="B44" s="150">
        <f>'Input - Freeways'!$B42</f>
        <v>38</v>
      </c>
      <c r="C44" s="150">
        <f>INDEX('Input - Freeways'!$B$4:$AG$105,MATCH($B44,'Input - Freeways'!$B$4:$B$105,0),MATCH(C$6,'Input - Freeways'!$B$4:$AG$4,0))</f>
        <v>0</v>
      </c>
      <c r="D44" s="150" t="str">
        <f t="shared" si="2"/>
        <v>0</v>
      </c>
      <c r="E44" s="150" t="str">
        <f t="shared" si="2"/>
        <v/>
      </c>
      <c r="F44" s="150" t="str">
        <f t="shared" si="2"/>
        <v/>
      </c>
      <c r="G44" s="150" t="str">
        <f t="shared" si="2"/>
        <v/>
      </c>
      <c r="H44" s="150" t="str">
        <f t="shared" si="2"/>
        <v/>
      </c>
      <c r="J44" s="377">
        <f>'Input - Freeways'!$C42</f>
        <v>0</v>
      </c>
      <c r="K44" s="406">
        <f>'Input - Freeways'!$D42</f>
        <v>0</v>
      </c>
      <c r="L44" s="267">
        <f>'Input - Freeways'!$E42</f>
        <v>0</v>
      </c>
      <c r="M44" s="679">
        <f>'Input - Freeways'!$F42</f>
        <v>0</v>
      </c>
      <c r="N44" s="391" t="str" cm="1">
        <f t="array" aca="1" ref="N44" ca="1">_xlfn.SWITCH(fwy_moe_type,"DCM",AVERAGEIFS('VISSIM DCP Outputs'!$D:$D, 'VISSIM DCP Outputs'!$B:$B, $E$3,'VISSIM DCP Outputs'!$C:$C,$C44),"Link Eval","--")</f>
        <v>--</v>
      </c>
      <c r="O44" s="264" t="str" cm="1">
        <f t="array" aca="1" ref="O44" ca="1">_xlfn.SWITCH(fwy_moe_type,"DCM",AVERAGEIFS('VISSIM DCP Outputs'!$G:$G, 'VISSIM DCP Outputs'!$B:$B, $E$3,'VISSIM DCP Outputs'!$C:$C,$C44),"Link Eval","--")</f>
        <v>--</v>
      </c>
      <c r="P44" s="695" t="str">
        <f t="shared" ca="1" si="3"/>
        <v>--</v>
      </c>
      <c r="Q44" s="264" t="str">
        <f t="shared" ca="1" si="4"/>
        <v>--</v>
      </c>
      <c r="R44" s="378" t="str">
        <f t="shared" ca="1" si="5"/>
        <v>--</v>
      </c>
      <c r="T44" s="667" t="str">
        <f ca="1">IFERROR(AVERAGEIFS('VISSIM Link Segment Outputs'!$M:$M, 'VISSIM DCP Outputs'!$B:$B, $G$3,'VISSIM Link Segment Outputs'!$A:$A, "AVG",'VISSIM Link Segment Outputs'!$D:$D, D44),"")</f>
        <v/>
      </c>
      <c r="U44" s="667" t="str">
        <f ca="1">IFERROR(AVERAGEIFS('VISSIM Link Segment Outputs'!$M:$M, 'VISSIM DCP Outputs'!$B:$B, $G$3,'VISSIM Link Segment Outputs'!$A:$A, "AVG",'VISSIM Link Segment Outputs'!$D:$D, E44),"")</f>
        <v/>
      </c>
      <c r="V44" s="667" t="str">
        <f ca="1">IFERROR(AVERAGEIFS('VISSIM Link Segment Outputs'!$M:$M, 'VISSIM DCP Outputs'!$B:$B, $G$3,'VISSIM Link Segment Outputs'!$A:$A, "AVG",'VISSIM Link Segment Outputs'!$D:$D, F44),"")</f>
        <v/>
      </c>
      <c r="W44" s="667" t="str">
        <f ca="1">IFERROR(AVERAGEIFS('VISSIM Link Segment Outputs'!$M:$M, 'VISSIM DCP Outputs'!$B:$B, $G$3,'VISSIM Link Segment Outputs'!$A:$A, "AVG",'VISSIM Link Segment Outputs'!$D:$D, G44),"")</f>
        <v/>
      </c>
      <c r="X44" s="667" t="str">
        <f ca="1">IFERROR(AVERAGEIFS('VISSIM Link Segment Outputs'!$M:$M, 'VISSIM DCP Outputs'!$B:$B, $G$3,'VISSIM Link Segment Outputs'!$A:$A, "AVG",'VISSIM Link Segment Outputs'!$D:$D, H44),"")</f>
        <v/>
      </c>
      <c r="Y44" s="446"/>
      <c r="Z44" s="445" t="str">
        <f ca="1">IFERROR(AVERAGEIFS('VISSIM Link Segment Outputs'!$I:$I, 'VISSIM DCP Outputs'!$B:$B, $G$3, 'VISSIM Link Segment Outputs'!$A:$A, "AVG",'VISSIM Link Segment Outputs'!$D:$D, D44),"")</f>
        <v/>
      </c>
      <c r="AA44" s="445" t="str">
        <f ca="1">IFERROR(AVERAGEIFS('VISSIM Link Segment Outputs'!$I:$I, 'VISSIM DCP Outputs'!$B:$B, $G$3, 'VISSIM Link Segment Outputs'!$A:$A, "AVG",'VISSIM Link Segment Outputs'!$D:$D, E44),"")</f>
        <v/>
      </c>
      <c r="AB44" s="445" t="str">
        <f ca="1">IFERROR(AVERAGEIFS('VISSIM Link Segment Outputs'!$I:$I, 'VISSIM DCP Outputs'!$B:$B, $G$3, 'VISSIM Link Segment Outputs'!$A:$A, "AVG",'VISSIM Link Segment Outputs'!$D:$D, F44),"")</f>
        <v/>
      </c>
      <c r="AC44" s="445" t="str">
        <f ca="1">IFERROR(AVERAGEIFS('VISSIM Link Segment Outputs'!$I:$I, 'VISSIM DCP Outputs'!$B:$B, $G$3, 'VISSIM Link Segment Outputs'!$A:$A, "AVG",'VISSIM Link Segment Outputs'!$D:$D, G44),"")</f>
        <v/>
      </c>
      <c r="AD44" s="445" t="str">
        <f ca="1">IFERROR(AVERAGEIFS('VISSIM Link Segment Outputs'!$I:$I, 'VISSIM DCP Outputs'!$B:$B, $G$3, 'VISSIM Link Segment Outputs'!$A:$A, "AVG",'VISSIM Link Segment Outputs'!$D:$D, H44),"")</f>
        <v/>
      </c>
      <c r="AE44" s="446"/>
      <c r="AF44" s="445" t="str">
        <f ca="1">IFERROR(AVERAGEIFS('VISSIM Link Segment Outputs'!$E:$E, 'VISSIM DCP Outputs'!$B:$B, $G$3, 'VISSIM Link Segment Outputs'!$A:$A, "AVG",'VISSIM Link Segment Outputs'!$D:$D, D44),"")</f>
        <v/>
      </c>
      <c r="AG44" s="445" t="str">
        <f ca="1">IFERROR(AVERAGEIFS('VISSIM Link Segment Outputs'!$E:$E, 'VISSIM DCP Outputs'!$B:$B, $G$3, 'VISSIM Link Segment Outputs'!$A:$A, "AVG",'VISSIM Link Segment Outputs'!$D:$D, E44),"")</f>
        <v/>
      </c>
      <c r="AH44" s="445" t="str">
        <f ca="1">IFERROR(AVERAGEIFS('VISSIM Link Segment Outputs'!$E:$E, 'VISSIM DCP Outputs'!$B:$B, $G$3, 'VISSIM Link Segment Outputs'!$A:$A, "AVG",'VISSIM Link Segment Outputs'!$D:$D, F44),"")</f>
        <v/>
      </c>
      <c r="AI44" s="445" t="str">
        <f ca="1">IFERROR(AVERAGEIFS('VISSIM Link Segment Outputs'!$E:$E, 'VISSIM DCP Outputs'!$B:$B, $G$3, 'VISSIM Link Segment Outputs'!$A:$A, "AVG",'VISSIM Link Segment Outputs'!$D:$D, G44),"")</f>
        <v/>
      </c>
      <c r="AJ44" s="445" t="str">
        <f ca="1">IFERROR(AVERAGEIFS('VISSIM Link Segment Outputs'!$E:$E, 'VISSIM DCP Outputs'!$B:$B, $G$3, 'VISSIM Link Segment Outputs'!$A:$A, "AVG",'VISSIM Link Segment Outputs'!$D:$D, H44),"")</f>
        <v/>
      </c>
      <c r="AL44" s="667">
        <f ca="1">IFERROR(SUMIFS('VISSIM Link Segment Outputs'!$Q:$Q, 'VISSIM DCP Outputs'!$B:$B, $G$3, 'VISSIM Link Segment Outputs'!$A:$A, "AVG",'VISSIM Link Segment Outputs'!$D:$D, D44),"")</f>
        <v>0</v>
      </c>
      <c r="AM44" s="667">
        <f ca="1">IFERROR(SUMIFS('VISSIM Link Segment Outputs'!$Q:$Q, 'VISSIM DCP Outputs'!$B:$B, $G$3, 'VISSIM Link Segment Outputs'!$A:$A, "AVG",'VISSIM Link Segment Outputs'!$D:$D, E44),"")</f>
        <v>0</v>
      </c>
      <c r="AN44" s="667">
        <f ca="1">IFERROR(SUMIFS('VISSIM Link Segment Outputs'!$Q:$Q, 'VISSIM DCP Outputs'!$B:$B, $G$3, 'VISSIM Link Segment Outputs'!$A:$A, "AVG",'VISSIM Link Segment Outputs'!$D:$D, F44),"")</f>
        <v>0</v>
      </c>
      <c r="AO44" s="667">
        <f ca="1">IFERROR(SUMIFS('VISSIM Link Segment Outputs'!$Q:$Q, 'VISSIM DCP Outputs'!$B:$B, $G$3, 'VISSIM Link Segment Outputs'!$A:$A, "AVG",'VISSIM Link Segment Outputs'!$D:$D, G44),"")</f>
        <v>0</v>
      </c>
      <c r="AP44" s="667">
        <f ca="1">IFERROR(SUMIFS('VISSIM Link Segment Outputs'!$Q:$Q, 'VISSIM DCP Outputs'!$B:$B, $G$3, 'VISSIM Link Segment Outputs'!$A:$A, "AVG",'VISSIM Link Segment Outputs'!$D:$D, H44),"")</f>
        <v>0</v>
      </c>
      <c r="AR44" s="665" t="str">
        <f ca="1">IFERROR(AVERAGEIFS('VISSIM Link Segment Outputs'!$R:$R, 'VISSIM Link Segment Outputs'!$A:$A, "AVG",'VISSIM Link Segment Outputs'!$D:$D, D44),"")</f>
        <v/>
      </c>
    </row>
    <row r="45" spans="1:44" x14ac:dyDescent="0.35">
      <c r="A45" s="551" t="str">
        <f t="shared" si="1"/>
        <v>H</v>
      </c>
      <c r="B45" s="150">
        <f>'Input - Freeways'!$B43</f>
        <v>39</v>
      </c>
      <c r="C45" s="150">
        <f>INDEX('Input - Freeways'!$B$4:$AG$105,MATCH($B45,'Input - Freeways'!$B$4:$B$105,0),MATCH(C$6,'Input - Freeways'!$B$4:$AG$4,0))</f>
        <v>0</v>
      </c>
      <c r="D45" s="150" t="str">
        <f t="shared" si="2"/>
        <v>0</v>
      </c>
      <c r="E45" s="150" t="str">
        <f t="shared" si="2"/>
        <v/>
      </c>
      <c r="F45" s="150" t="str">
        <f t="shared" si="2"/>
        <v/>
      </c>
      <c r="G45" s="150" t="str">
        <f t="shared" si="2"/>
        <v/>
      </c>
      <c r="H45" s="150" t="str">
        <f t="shared" si="2"/>
        <v/>
      </c>
      <c r="J45" s="377">
        <f>'Input - Freeways'!$C43</f>
        <v>0</v>
      </c>
      <c r="K45" s="406">
        <f>'Input - Freeways'!$D43</f>
        <v>0</v>
      </c>
      <c r="L45" s="267">
        <f>'Input - Freeways'!$E43</f>
        <v>0</v>
      </c>
      <c r="M45" s="679">
        <f>'Input - Freeways'!$F43</f>
        <v>0</v>
      </c>
      <c r="N45" s="391" t="str" cm="1">
        <f t="array" aca="1" ref="N45" ca="1">_xlfn.SWITCH(fwy_moe_type,"DCM",AVERAGEIFS('VISSIM DCP Outputs'!$D:$D, 'VISSIM DCP Outputs'!$B:$B, $E$3,'VISSIM DCP Outputs'!$C:$C,$C45),"Link Eval","--")</f>
        <v>--</v>
      </c>
      <c r="O45" s="264" t="str" cm="1">
        <f t="array" aca="1" ref="O45" ca="1">_xlfn.SWITCH(fwy_moe_type,"DCM",AVERAGEIFS('VISSIM DCP Outputs'!$G:$G, 'VISSIM DCP Outputs'!$B:$B, $E$3,'VISSIM DCP Outputs'!$C:$C,$C45),"Link Eval","--")</f>
        <v>--</v>
      </c>
      <c r="P45" s="695" t="str">
        <f t="shared" ca="1" si="3"/>
        <v>--</v>
      </c>
      <c r="Q45" s="264" t="str">
        <f t="shared" ca="1" si="4"/>
        <v>--</v>
      </c>
      <c r="R45" s="378" t="str">
        <f t="shared" ca="1" si="5"/>
        <v>--</v>
      </c>
      <c r="T45" s="667" t="str">
        <f ca="1">IFERROR(AVERAGEIFS('VISSIM Link Segment Outputs'!$M:$M, 'VISSIM DCP Outputs'!$B:$B, $G$3,'VISSIM Link Segment Outputs'!$A:$A, "AVG",'VISSIM Link Segment Outputs'!$D:$D, D45),"")</f>
        <v/>
      </c>
      <c r="U45" s="667" t="str">
        <f ca="1">IFERROR(AVERAGEIFS('VISSIM Link Segment Outputs'!$M:$M, 'VISSIM DCP Outputs'!$B:$B, $G$3,'VISSIM Link Segment Outputs'!$A:$A, "AVG",'VISSIM Link Segment Outputs'!$D:$D, E45),"")</f>
        <v/>
      </c>
      <c r="V45" s="667" t="str">
        <f ca="1">IFERROR(AVERAGEIFS('VISSIM Link Segment Outputs'!$M:$M, 'VISSIM DCP Outputs'!$B:$B, $G$3,'VISSIM Link Segment Outputs'!$A:$A, "AVG",'VISSIM Link Segment Outputs'!$D:$D, F45),"")</f>
        <v/>
      </c>
      <c r="W45" s="667" t="str">
        <f ca="1">IFERROR(AVERAGEIFS('VISSIM Link Segment Outputs'!$M:$M, 'VISSIM DCP Outputs'!$B:$B, $G$3,'VISSIM Link Segment Outputs'!$A:$A, "AVG",'VISSIM Link Segment Outputs'!$D:$D, G45),"")</f>
        <v/>
      </c>
      <c r="X45" s="667" t="str">
        <f ca="1">IFERROR(AVERAGEIFS('VISSIM Link Segment Outputs'!$M:$M, 'VISSIM DCP Outputs'!$B:$B, $G$3,'VISSIM Link Segment Outputs'!$A:$A, "AVG",'VISSIM Link Segment Outputs'!$D:$D, H45),"")</f>
        <v/>
      </c>
      <c r="Y45" s="446"/>
      <c r="Z45" s="445" t="str">
        <f ca="1">IFERROR(AVERAGEIFS('VISSIM Link Segment Outputs'!$I:$I, 'VISSIM DCP Outputs'!$B:$B, $G$3, 'VISSIM Link Segment Outputs'!$A:$A, "AVG",'VISSIM Link Segment Outputs'!$D:$D, D45),"")</f>
        <v/>
      </c>
      <c r="AA45" s="445" t="str">
        <f ca="1">IFERROR(AVERAGEIFS('VISSIM Link Segment Outputs'!$I:$I, 'VISSIM DCP Outputs'!$B:$B, $G$3, 'VISSIM Link Segment Outputs'!$A:$A, "AVG",'VISSIM Link Segment Outputs'!$D:$D, E45),"")</f>
        <v/>
      </c>
      <c r="AB45" s="445" t="str">
        <f ca="1">IFERROR(AVERAGEIFS('VISSIM Link Segment Outputs'!$I:$I, 'VISSIM DCP Outputs'!$B:$B, $G$3, 'VISSIM Link Segment Outputs'!$A:$A, "AVG",'VISSIM Link Segment Outputs'!$D:$D, F45),"")</f>
        <v/>
      </c>
      <c r="AC45" s="445" t="str">
        <f ca="1">IFERROR(AVERAGEIFS('VISSIM Link Segment Outputs'!$I:$I, 'VISSIM DCP Outputs'!$B:$B, $G$3, 'VISSIM Link Segment Outputs'!$A:$A, "AVG",'VISSIM Link Segment Outputs'!$D:$D, G45),"")</f>
        <v/>
      </c>
      <c r="AD45" s="445" t="str">
        <f ca="1">IFERROR(AVERAGEIFS('VISSIM Link Segment Outputs'!$I:$I, 'VISSIM DCP Outputs'!$B:$B, $G$3, 'VISSIM Link Segment Outputs'!$A:$A, "AVG",'VISSIM Link Segment Outputs'!$D:$D, H45),"")</f>
        <v/>
      </c>
      <c r="AE45" s="446"/>
      <c r="AF45" s="445" t="str">
        <f ca="1">IFERROR(AVERAGEIFS('VISSIM Link Segment Outputs'!$E:$E, 'VISSIM DCP Outputs'!$B:$B, $G$3, 'VISSIM Link Segment Outputs'!$A:$A, "AVG",'VISSIM Link Segment Outputs'!$D:$D, D45),"")</f>
        <v/>
      </c>
      <c r="AG45" s="445" t="str">
        <f ca="1">IFERROR(AVERAGEIFS('VISSIM Link Segment Outputs'!$E:$E, 'VISSIM DCP Outputs'!$B:$B, $G$3, 'VISSIM Link Segment Outputs'!$A:$A, "AVG",'VISSIM Link Segment Outputs'!$D:$D, E45),"")</f>
        <v/>
      </c>
      <c r="AH45" s="445" t="str">
        <f ca="1">IFERROR(AVERAGEIFS('VISSIM Link Segment Outputs'!$E:$E, 'VISSIM DCP Outputs'!$B:$B, $G$3, 'VISSIM Link Segment Outputs'!$A:$A, "AVG",'VISSIM Link Segment Outputs'!$D:$D, F45),"")</f>
        <v/>
      </c>
      <c r="AI45" s="445" t="str">
        <f ca="1">IFERROR(AVERAGEIFS('VISSIM Link Segment Outputs'!$E:$E, 'VISSIM DCP Outputs'!$B:$B, $G$3, 'VISSIM Link Segment Outputs'!$A:$A, "AVG",'VISSIM Link Segment Outputs'!$D:$D, G45),"")</f>
        <v/>
      </c>
      <c r="AJ45" s="445" t="str">
        <f ca="1">IFERROR(AVERAGEIFS('VISSIM Link Segment Outputs'!$E:$E, 'VISSIM DCP Outputs'!$B:$B, $G$3, 'VISSIM Link Segment Outputs'!$A:$A, "AVG",'VISSIM Link Segment Outputs'!$D:$D, H45),"")</f>
        <v/>
      </c>
      <c r="AL45" s="667">
        <f ca="1">IFERROR(SUMIFS('VISSIM Link Segment Outputs'!$Q:$Q, 'VISSIM DCP Outputs'!$B:$B, $G$3, 'VISSIM Link Segment Outputs'!$A:$A, "AVG",'VISSIM Link Segment Outputs'!$D:$D, D45),"")</f>
        <v>0</v>
      </c>
      <c r="AM45" s="667">
        <f ca="1">IFERROR(SUMIFS('VISSIM Link Segment Outputs'!$Q:$Q, 'VISSIM DCP Outputs'!$B:$B, $G$3, 'VISSIM Link Segment Outputs'!$A:$A, "AVG",'VISSIM Link Segment Outputs'!$D:$D, E45),"")</f>
        <v>0</v>
      </c>
      <c r="AN45" s="667">
        <f ca="1">IFERROR(SUMIFS('VISSIM Link Segment Outputs'!$Q:$Q, 'VISSIM DCP Outputs'!$B:$B, $G$3, 'VISSIM Link Segment Outputs'!$A:$A, "AVG",'VISSIM Link Segment Outputs'!$D:$D, F45),"")</f>
        <v>0</v>
      </c>
      <c r="AO45" s="667">
        <f ca="1">IFERROR(SUMIFS('VISSIM Link Segment Outputs'!$Q:$Q, 'VISSIM DCP Outputs'!$B:$B, $G$3, 'VISSIM Link Segment Outputs'!$A:$A, "AVG",'VISSIM Link Segment Outputs'!$D:$D, G45),"")</f>
        <v>0</v>
      </c>
      <c r="AP45" s="667">
        <f ca="1">IFERROR(SUMIFS('VISSIM Link Segment Outputs'!$Q:$Q, 'VISSIM DCP Outputs'!$B:$B, $G$3, 'VISSIM Link Segment Outputs'!$A:$A, "AVG",'VISSIM Link Segment Outputs'!$D:$D, H45),"")</f>
        <v>0</v>
      </c>
      <c r="AR45" s="665" t="str">
        <f ca="1">IFERROR(AVERAGEIFS('VISSIM Link Segment Outputs'!$R:$R, 'VISSIM Link Segment Outputs'!$A:$A, "AVG",'VISSIM Link Segment Outputs'!$D:$D, D45),"")</f>
        <v/>
      </c>
    </row>
    <row r="46" spans="1:44" x14ac:dyDescent="0.35">
      <c r="A46" s="551" t="str">
        <f t="shared" si="1"/>
        <v>H</v>
      </c>
      <c r="B46" s="150">
        <f>'Input - Freeways'!$B44</f>
        <v>40</v>
      </c>
      <c r="C46" s="150">
        <f>INDEX('Input - Freeways'!$B$4:$AG$105,MATCH($B46,'Input - Freeways'!$B$4:$B$105,0),MATCH(C$6,'Input - Freeways'!$B$4:$AG$4,0))</f>
        <v>0</v>
      </c>
      <c r="D46" s="150" t="str">
        <f t="shared" si="2"/>
        <v>0</v>
      </c>
      <c r="E46" s="150" t="str">
        <f t="shared" si="2"/>
        <v/>
      </c>
      <c r="F46" s="150" t="str">
        <f t="shared" si="2"/>
        <v/>
      </c>
      <c r="G46" s="150" t="str">
        <f t="shared" si="2"/>
        <v/>
      </c>
      <c r="H46" s="150" t="str">
        <f t="shared" si="2"/>
        <v/>
      </c>
      <c r="J46" s="377">
        <f>'Input - Freeways'!$C44</f>
        <v>0</v>
      </c>
      <c r="K46" s="406">
        <f>'Input - Freeways'!$D44</f>
        <v>0</v>
      </c>
      <c r="L46" s="267">
        <f>'Input - Freeways'!$E44</f>
        <v>0</v>
      </c>
      <c r="M46" s="679">
        <f>'Input - Freeways'!$F44</f>
        <v>0</v>
      </c>
      <c r="N46" s="391" t="str" cm="1">
        <f t="array" aca="1" ref="N46" ca="1">_xlfn.SWITCH(fwy_moe_type,"DCM",AVERAGEIFS('VISSIM DCP Outputs'!$D:$D, 'VISSIM DCP Outputs'!$B:$B, $E$3,'VISSIM DCP Outputs'!$C:$C,$C46),"Link Eval","--")</f>
        <v>--</v>
      </c>
      <c r="O46" s="264" t="str" cm="1">
        <f t="array" aca="1" ref="O46" ca="1">_xlfn.SWITCH(fwy_moe_type,"DCM",AVERAGEIFS('VISSIM DCP Outputs'!$G:$G, 'VISSIM DCP Outputs'!$B:$B, $E$3,'VISSIM DCP Outputs'!$C:$C,$C46),"Link Eval","--")</f>
        <v>--</v>
      </c>
      <c r="P46" s="695" t="str">
        <f t="shared" ca="1" si="3"/>
        <v>--</v>
      </c>
      <c r="Q46" s="264" t="str">
        <f t="shared" ca="1" si="4"/>
        <v>--</v>
      </c>
      <c r="R46" s="378" t="str">
        <f t="shared" ca="1" si="5"/>
        <v>--</v>
      </c>
      <c r="T46" s="667" t="str">
        <f ca="1">IFERROR(AVERAGEIFS('VISSIM Link Segment Outputs'!$M:$M, 'VISSIM DCP Outputs'!$B:$B, $G$3,'VISSIM Link Segment Outputs'!$A:$A, "AVG",'VISSIM Link Segment Outputs'!$D:$D, D46),"")</f>
        <v/>
      </c>
      <c r="U46" s="667" t="str">
        <f ca="1">IFERROR(AVERAGEIFS('VISSIM Link Segment Outputs'!$M:$M, 'VISSIM DCP Outputs'!$B:$B, $G$3,'VISSIM Link Segment Outputs'!$A:$A, "AVG",'VISSIM Link Segment Outputs'!$D:$D, E46),"")</f>
        <v/>
      </c>
      <c r="V46" s="667" t="str">
        <f ca="1">IFERROR(AVERAGEIFS('VISSIM Link Segment Outputs'!$M:$M, 'VISSIM DCP Outputs'!$B:$B, $G$3,'VISSIM Link Segment Outputs'!$A:$A, "AVG",'VISSIM Link Segment Outputs'!$D:$D, F46),"")</f>
        <v/>
      </c>
      <c r="W46" s="667" t="str">
        <f ca="1">IFERROR(AVERAGEIFS('VISSIM Link Segment Outputs'!$M:$M, 'VISSIM DCP Outputs'!$B:$B, $G$3,'VISSIM Link Segment Outputs'!$A:$A, "AVG",'VISSIM Link Segment Outputs'!$D:$D, G46),"")</f>
        <v/>
      </c>
      <c r="X46" s="667" t="str">
        <f ca="1">IFERROR(AVERAGEIFS('VISSIM Link Segment Outputs'!$M:$M, 'VISSIM DCP Outputs'!$B:$B, $G$3,'VISSIM Link Segment Outputs'!$A:$A, "AVG",'VISSIM Link Segment Outputs'!$D:$D, H46),"")</f>
        <v/>
      </c>
      <c r="Y46" s="446"/>
      <c r="Z46" s="445" t="str">
        <f ca="1">IFERROR(AVERAGEIFS('VISSIM Link Segment Outputs'!$I:$I, 'VISSIM DCP Outputs'!$B:$B, $G$3, 'VISSIM Link Segment Outputs'!$A:$A, "AVG",'VISSIM Link Segment Outputs'!$D:$D, D46),"")</f>
        <v/>
      </c>
      <c r="AA46" s="445" t="str">
        <f ca="1">IFERROR(AVERAGEIFS('VISSIM Link Segment Outputs'!$I:$I, 'VISSIM DCP Outputs'!$B:$B, $G$3, 'VISSIM Link Segment Outputs'!$A:$A, "AVG",'VISSIM Link Segment Outputs'!$D:$D, E46),"")</f>
        <v/>
      </c>
      <c r="AB46" s="445" t="str">
        <f ca="1">IFERROR(AVERAGEIFS('VISSIM Link Segment Outputs'!$I:$I, 'VISSIM DCP Outputs'!$B:$B, $G$3, 'VISSIM Link Segment Outputs'!$A:$A, "AVG",'VISSIM Link Segment Outputs'!$D:$D, F46),"")</f>
        <v/>
      </c>
      <c r="AC46" s="445" t="str">
        <f ca="1">IFERROR(AVERAGEIFS('VISSIM Link Segment Outputs'!$I:$I, 'VISSIM DCP Outputs'!$B:$B, $G$3, 'VISSIM Link Segment Outputs'!$A:$A, "AVG",'VISSIM Link Segment Outputs'!$D:$D, G46),"")</f>
        <v/>
      </c>
      <c r="AD46" s="445" t="str">
        <f ca="1">IFERROR(AVERAGEIFS('VISSIM Link Segment Outputs'!$I:$I, 'VISSIM DCP Outputs'!$B:$B, $G$3, 'VISSIM Link Segment Outputs'!$A:$A, "AVG",'VISSIM Link Segment Outputs'!$D:$D, H46),"")</f>
        <v/>
      </c>
      <c r="AE46" s="446"/>
      <c r="AF46" s="445" t="str">
        <f ca="1">IFERROR(AVERAGEIFS('VISSIM Link Segment Outputs'!$E:$E, 'VISSIM DCP Outputs'!$B:$B, $G$3, 'VISSIM Link Segment Outputs'!$A:$A, "AVG",'VISSIM Link Segment Outputs'!$D:$D, D46),"")</f>
        <v/>
      </c>
      <c r="AG46" s="445" t="str">
        <f ca="1">IFERROR(AVERAGEIFS('VISSIM Link Segment Outputs'!$E:$E, 'VISSIM DCP Outputs'!$B:$B, $G$3, 'VISSIM Link Segment Outputs'!$A:$A, "AVG",'VISSIM Link Segment Outputs'!$D:$D, E46),"")</f>
        <v/>
      </c>
      <c r="AH46" s="445" t="str">
        <f ca="1">IFERROR(AVERAGEIFS('VISSIM Link Segment Outputs'!$E:$E, 'VISSIM DCP Outputs'!$B:$B, $G$3, 'VISSIM Link Segment Outputs'!$A:$A, "AVG",'VISSIM Link Segment Outputs'!$D:$D, F46),"")</f>
        <v/>
      </c>
      <c r="AI46" s="445" t="str">
        <f ca="1">IFERROR(AVERAGEIFS('VISSIM Link Segment Outputs'!$E:$E, 'VISSIM DCP Outputs'!$B:$B, $G$3, 'VISSIM Link Segment Outputs'!$A:$A, "AVG",'VISSIM Link Segment Outputs'!$D:$D, G46),"")</f>
        <v/>
      </c>
      <c r="AJ46" s="445" t="str">
        <f ca="1">IFERROR(AVERAGEIFS('VISSIM Link Segment Outputs'!$E:$E, 'VISSIM DCP Outputs'!$B:$B, $G$3, 'VISSIM Link Segment Outputs'!$A:$A, "AVG",'VISSIM Link Segment Outputs'!$D:$D, H46),"")</f>
        <v/>
      </c>
      <c r="AL46" s="667">
        <f ca="1">IFERROR(SUMIFS('VISSIM Link Segment Outputs'!$Q:$Q, 'VISSIM DCP Outputs'!$B:$B, $G$3, 'VISSIM Link Segment Outputs'!$A:$A, "AVG",'VISSIM Link Segment Outputs'!$D:$D, D46),"")</f>
        <v>0</v>
      </c>
      <c r="AM46" s="667">
        <f ca="1">IFERROR(SUMIFS('VISSIM Link Segment Outputs'!$Q:$Q, 'VISSIM DCP Outputs'!$B:$B, $G$3, 'VISSIM Link Segment Outputs'!$A:$A, "AVG",'VISSIM Link Segment Outputs'!$D:$D, E46),"")</f>
        <v>0</v>
      </c>
      <c r="AN46" s="667">
        <f ca="1">IFERROR(SUMIFS('VISSIM Link Segment Outputs'!$Q:$Q, 'VISSIM DCP Outputs'!$B:$B, $G$3, 'VISSIM Link Segment Outputs'!$A:$A, "AVG",'VISSIM Link Segment Outputs'!$D:$D, F46),"")</f>
        <v>0</v>
      </c>
      <c r="AO46" s="667">
        <f ca="1">IFERROR(SUMIFS('VISSIM Link Segment Outputs'!$Q:$Q, 'VISSIM DCP Outputs'!$B:$B, $G$3, 'VISSIM Link Segment Outputs'!$A:$A, "AVG",'VISSIM Link Segment Outputs'!$D:$D, G46),"")</f>
        <v>0</v>
      </c>
      <c r="AP46" s="667">
        <f ca="1">IFERROR(SUMIFS('VISSIM Link Segment Outputs'!$Q:$Q, 'VISSIM DCP Outputs'!$B:$B, $G$3, 'VISSIM Link Segment Outputs'!$A:$A, "AVG",'VISSIM Link Segment Outputs'!$D:$D, H46),"")</f>
        <v>0</v>
      </c>
      <c r="AR46" s="665" t="str">
        <f ca="1">IFERROR(AVERAGEIFS('VISSIM Link Segment Outputs'!$R:$R, 'VISSIM Link Segment Outputs'!$A:$A, "AVG",'VISSIM Link Segment Outputs'!$D:$D, D46),"")</f>
        <v/>
      </c>
    </row>
    <row r="47" spans="1:44" x14ac:dyDescent="0.35">
      <c r="A47" s="551" t="str">
        <f t="shared" si="1"/>
        <v>H</v>
      </c>
      <c r="B47" s="150">
        <f>'Input - Freeways'!$B45</f>
        <v>41</v>
      </c>
      <c r="C47" s="150">
        <f>INDEX('Input - Freeways'!$B$4:$AG$105,MATCH($B47,'Input - Freeways'!$B$4:$B$105,0),MATCH(C$6,'Input - Freeways'!$B$4:$AG$4,0))</f>
        <v>0</v>
      </c>
      <c r="D47" s="150" t="str">
        <f t="shared" si="2"/>
        <v>0</v>
      </c>
      <c r="E47" s="150" t="str">
        <f t="shared" si="2"/>
        <v/>
      </c>
      <c r="F47" s="150" t="str">
        <f t="shared" si="2"/>
        <v/>
      </c>
      <c r="G47" s="150" t="str">
        <f t="shared" si="2"/>
        <v/>
      </c>
      <c r="H47" s="150" t="str">
        <f t="shared" si="2"/>
        <v/>
      </c>
      <c r="J47" s="377">
        <f>'Input - Freeways'!$C45</f>
        <v>0</v>
      </c>
      <c r="K47" s="406">
        <f>'Input - Freeways'!$D45</f>
        <v>0</v>
      </c>
      <c r="L47" s="267">
        <f>'Input - Freeways'!$E45</f>
        <v>0</v>
      </c>
      <c r="M47" s="679">
        <f>'Input - Freeways'!$F45</f>
        <v>0</v>
      </c>
      <c r="N47" s="391" t="str" cm="1">
        <f t="array" aca="1" ref="N47" ca="1">_xlfn.SWITCH(fwy_moe_type,"DCM",AVERAGEIFS('VISSIM DCP Outputs'!$D:$D, 'VISSIM DCP Outputs'!$B:$B, $E$3,'VISSIM DCP Outputs'!$C:$C,$C47),"Link Eval","--")</f>
        <v>--</v>
      </c>
      <c r="O47" s="264" t="str" cm="1">
        <f t="array" aca="1" ref="O47" ca="1">_xlfn.SWITCH(fwy_moe_type,"DCM",AVERAGEIFS('VISSIM DCP Outputs'!$G:$G, 'VISSIM DCP Outputs'!$B:$B, $E$3,'VISSIM DCP Outputs'!$C:$C,$C47),"Link Eval","--")</f>
        <v>--</v>
      </c>
      <c r="P47" s="695" t="str">
        <f t="shared" ca="1" si="3"/>
        <v>--</v>
      </c>
      <c r="Q47" s="264" t="str">
        <f t="shared" ca="1" si="4"/>
        <v>--</v>
      </c>
      <c r="R47" s="378" t="str">
        <f t="shared" ca="1" si="5"/>
        <v>--</v>
      </c>
      <c r="T47" s="667" t="str">
        <f ca="1">IFERROR(AVERAGEIFS('VISSIM Link Segment Outputs'!$M:$M, 'VISSIM DCP Outputs'!$B:$B, $G$3,'VISSIM Link Segment Outputs'!$A:$A, "AVG",'VISSIM Link Segment Outputs'!$D:$D, D47),"")</f>
        <v/>
      </c>
      <c r="U47" s="667" t="str">
        <f ca="1">IFERROR(AVERAGEIFS('VISSIM Link Segment Outputs'!$M:$M, 'VISSIM DCP Outputs'!$B:$B, $G$3,'VISSIM Link Segment Outputs'!$A:$A, "AVG",'VISSIM Link Segment Outputs'!$D:$D, E47),"")</f>
        <v/>
      </c>
      <c r="V47" s="667" t="str">
        <f ca="1">IFERROR(AVERAGEIFS('VISSIM Link Segment Outputs'!$M:$M, 'VISSIM DCP Outputs'!$B:$B, $G$3,'VISSIM Link Segment Outputs'!$A:$A, "AVG",'VISSIM Link Segment Outputs'!$D:$D, F47),"")</f>
        <v/>
      </c>
      <c r="W47" s="667" t="str">
        <f ca="1">IFERROR(AVERAGEIFS('VISSIM Link Segment Outputs'!$M:$M, 'VISSIM DCP Outputs'!$B:$B, $G$3,'VISSIM Link Segment Outputs'!$A:$A, "AVG",'VISSIM Link Segment Outputs'!$D:$D, G47),"")</f>
        <v/>
      </c>
      <c r="X47" s="667" t="str">
        <f ca="1">IFERROR(AVERAGEIFS('VISSIM Link Segment Outputs'!$M:$M, 'VISSIM DCP Outputs'!$B:$B, $G$3,'VISSIM Link Segment Outputs'!$A:$A, "AVG",'VISSIM Link Segment Outputs'!$D:$D, H47),"")</f>
        <v/>
      </c>
      <c r="Y47" s="446"/>
      <c r="Z47" s="445" t="str">
        <f ca="1">IFERROR(AVERAGEIFS('VISSIM Link Segment Outputs'!$I:$I, 'VISSIM DCP Outputs'!$B:$B, $G$3, 'VISSIM Link Segment Outputs'!$A:$A, "AVG",'VISSIM Link Segment Outputs'!$D:$D, D47),"")</f>
        <v/>
      </c>
      <c r="AA47" s="445" t="str">
        <f ca="1">IFERROR(AVERAGEIFS('VISSIM Link Segment Outputs'!$I:$I, 'VISSIM DCP Outputs'!$B:$B, $G$3, 'VISSIM Link Segment Outputs'!$A:$A, "AVG",'VISSIM Link Segment Outputs'!$D:$D, E47),"")</f>
        <v/>
      </c>
      <c r="AB47" s="445" t="str">
        <f ca="1">IFERROR(AVERAGEIFS('VISSIM Link Segment Outputs'!$I:$I, 'VISSIM DCP Outputs'!$B:$B, $G$3, 'VISSIM Link Segment Outputs'!$A:$A, "AVG",'VISSIM Link Segment Outputs'!$D:$D, F47),"")</f>
        <v/>
      </c>
      <c r="AC47" s="445" t="str">
        <f ca="1">IFERROR(AVERAGEIFS('VISSIM Link Segment Outputs'!$I:$I, 'VISSIM DCP Outputs'!$B:$B, $G$3, 'VISSIM Link Segment Outputs'!$A:$A, "AVG",'VISSIM Link Segment Outputs'!$D:$D, G47),"")</f>
        <v/>
      </c>
      <c r="AD47" s="445" t="str">
        <f ca="1">IFERROR(AVERAGEIFS('VISSIM Link Segment Outputs'!$I:$I, 'VISSIM DCP Outputs'!$B:$B, $G$3, 'VISSIM Link Segment Outputs'!$A:$A, "AVG",'VISSIM Link Segment Outputs'!$D:$D, H47),"")</f>
        <v/>
      </c>
      <c r="AE47" s="446"/>
      <c r="AF47" s="445" t="str">
        <f ca="1">IFERROR(AVERAGEIFS('VISSIM Link Segment Outputs'!$E:$E, 'VISSIM DCP Outputs'!$B:$B, $G$3, 'VISSIM Link Segment Outputs'!$A:$A, "AVG",'VISSIM Link Segment Outputs'!$D:$D, D47),"")</f>
        <v/>
      </c>
      <c r="AG47" s="445" t="str">
        <f ca="1">IFERROR(AVERAGEIFS('VISSIM Link Segment Outputs'!$E:$E, 'VISSIM DCP Outputs'!$B:$B, $G$3, 'VISSIM Link Segment Outputs'!$A:$A, "AVG",'VISSIM Link Segment Outputs'!$D:$D, E47),"")</f>
        <v/>
      </c>
      <c r="AH47" s="445" t="str">
        <f ca="1">IFERROR(AVERAGEIFS('VISSIM Link Segment Outputs'!$E:$E, 'VISSIM DCP Outputs'!$B:$B, $G$3, 'VISSIM Link Segment Outputs'!$A:$A, "AVG",'VISSIM Link Segment Outputs'!$D:$D, F47),"")</f>
        <v/>
      </c>
      <c r="AI47" s="445" t="str">
        <f ca="1">IFERROR(AVERAGEIFS('VISSIM Link Segment Outputs'!$E:$E, 'VISSIM DCP Outputs'!$B:$B, $G$3, 'VISSIM Link Segment Outputs'!$A:$A, "AVG",'VISSIM Link Segment Outputs'!$D:$D, G47),"")</f>
        <v/>
      </c>
      <c r="AJ47" s="445" t="str">
        <f ca="1">IFERROR(AVERAGEIFS('VISSIM Link Segment Outputs'!$E:$E, 'VISSIM DCP Outputs'!$B:$B, $G$3, 'VISSIM Link Segment Outputs'!$A:$A, "AVG",'VISSIM Link Segment Outputs'!$D:$D, H47),"")</f>
        <v/>
      </c>
      <c r="AL47" s="667">
        <f ca="1">IFERROR(SUMIFS('VISSIM Link Segment Outputs'!$Q:$Q, 'VISSIM DCP Outputs'!$B:$B, $G$3, 'VISSIM Link Segment Outputs'!$A:$A, "AVG",'VISSIM Link Segment Outputs'!$D:$D, D47),"")</f>
        <v>0</v>
      </c>
      <c r="AM47" s="667">
        <f ca="1">IFERROR(SUMIFS('VISSIM Link Segment Outputs'!$Q:$Q, 'VISSIM DCP Outputs'!$B:$B, $G$3, 'VISSIM Link Segment Outputs'!$A:$A, "AVG",'VISSIM Link Segment Outputs'!$D:$D, E47),"")</f>
        <v>0</v>
      </c>
      <c r="AN47" s="667">
        <f ca="1">IFERROR(SUMIFS('VISSIM Link Segment Outputs'!$Q:$Q, 'VISSIM DCP Outputs'!$B:$B, $G$3, 'VISSIM Link Segment Outputs'!$A:$A, "AVG",'VISSIM Link Segment Outputs'!$D:$D, F47),"")</f>
        <v>0</v>
      </c>
      <c r="AO47" s="667">
        <f ca="1">IFERROR(SUMIFS('VISSIM Link Segment Outputs'!$Q:$Q, 'VISSIM DCP Outputs'!$B:$B, $G$3, 'VISSIM Link Segment Outputs'!$A:$A, "AVG",'VISSIM Link Segment Outputs'!$D:$D, G47),"")</f>
        <v>0</v>
      </c>
      <c r="AP47" s="667">
        <f ca="1">IFERROR(SUMIFS('VISSIM Link Segment Outputs'!$Q:$Q, 'VISSIM DCP Outputs'!$B:$B, $G$3, 'VISSIM Link Segment Outputs'!$A:$A, "AVG",'VISSIM Link Segment Outputs'!$D:$D, H47),"")</f>
        <v>0</v>
      </c>
      <c r="AR47" s="665" t="str">
        <f ca="1">IFERROR(AVERAGEIFS('VISSIM Link Segment Outputs'!$R:$R, 'VISSIM Link Segment Outputs'!$A:$A, "AVG",'VISSIM Link Segment Outputs'!$D:$D, D47),"")</f>
        <v/>
      </c>
    </row>
    <row r="48" spans="1:44" x14ac:dyDescent="0.35">
      <c r="A48" s="551" t="str">
        <f t="shared" si="1"/>
        <v>H</v>
      </c>
      <c r="B48" s="150">
        <f>'Input - Freeways'!$B46</f>
        <v>42</v>
      </c>
      <c r="C48" s="150">
        <f>INDEX('Input - Freeways'!$B$4:$AG$105,MATCH($B48,'Input - Freeways'!$B$4:$B$105,0),MATCH(C$6,'Input - Freeways'!$B$4:$AG$4,0))</f>
        <v>0</v>
      </c>
      <c r="D48" s="150" t="str">
        <f t="shared" si="2"/>
        <v>0</v>
      </c>
      <c r="E48" s="150" t="str">
        <f t="shared" si="2"/>
        <v/>
      </c>
      <c r="F48" s="150" t="str">
        <f t="shared" si="2"/>
        <v/>
      </c>
      <c r="G48" s="150" t="str">
        <f t="shared" si="2"/>
        <v/>
      </c>
      <c r="H48" s="150" t="str">
        <f t="shared" si="2"/>
        <v/>
      </c>
      <c r="J48" s="377">
        <f>'Input - Freeways'!$C46</f>
        <v>0</v>
      </c>
      <c r="K48" s="406">
        <f>'Input - Freeways'!$D46</f>
        <v>0</v>
      </c>
      <c r="L48" s="267">
        <f>'Input - Freeways'!$E46</f>
        <v>0</v>
      </c>
      <c r="M48" s="679">
        <f>'Input - Freeways'!$F46</f>
        <v>0</v>
      </c>
      <c r="N48" s="391" t="str" cm="1">
        <f t="array" aca="1" ref="N48" ca="1">_xlfn.SWITCH(fwy_moe_type,"DCM",AVERAGEIFS('VISSIM DCP Outputs'!$D:$D, 'VISSIM DCP Outputs'!$B:$B, $E$3,'VISSIM DCP Outputs'!$C:$C,$C48),"Link Eval","--")</f>
        <v>--</v>
      </c>
      <c r="O48" s="264" t="str" cm="1">
        <f t="array" aca="1" ref="O48" ca="1">_xlfn.SWITCH(fwy_moe_type,"DCM",AVERAGEIFS('VISSIM DCP Outputs'!$G:$G, 'VISSIM DCP Outputs'!$B:$B, $E$3,'VISSIM DCP Outputs'!$C:$C,$C48),"Link Eval","--")</f>
        <v>--</v>
      </c>
      <c r="P48" s="695" t="str">
        <f t="shared" ca="1" si="3"/>
        <v>--</v>
      </c>
      <c r="Q48" s="264" t="str">
        <f t="shared" ca="1" si="4"/>
        <v>--</v>
      </c>
      <c r="R48" s="378" t="str">
        <f t="shared" ca="1" si="5"/>
        <v>--</v>
      </c>
      <c r="T48" s="667" t="str">
        <f ca="1">IFERROR(AVERAGEIFS('VISSIM Link Segment Outputs'!$M:$M, 'VISSIM DCP Outputs'!$B:$B, $G$3,'VISSIM Link Segment Outputs'!$A:$A, "AVG",'VISSIM Link Segment Outputs'!$D:$D, D48),"")</f>
        <v/>
      </c>
      <c r="U48" s="667" t="str">
        <f ca="1">IFERROR(AVERAGEIFS('VISSIM Link Segment Outputs'!$M:$M, 'VISSIM DCP Outputs'!$B:$B, $G$3,'VISSIM Link Segment Outputs'!$A:$A, "AVG",'VISSIM Link Segment Outputs'!$D:$D, E48),"")</f>
        <v/>
      </c>
      <c r="V48" s="667" t="str">
        <f ca="1">IFERROR(AVERAGEIFS('VISSIM Link Segment Outputs'!$M:$M, 'VISSIM DCP Outputs'!$B:$B, $G$3,'VISSIM Link Segment Outputs'!$A:$A, "AVG",'VISSIM Link Segment Outputs'!$D:$D, F48),"")</f>
        <v/>
      </c>
      <c r="W48" s="667" t="str">
        <f ca="1">IFERROR(AVERAGEIFS('VISSIM Link Segment Outputs'!$M:$M, 'VISSIM DCP Outputs'!$B:$B, $G$3,'VISSIM Link Segment Outputs'!$A:$A, "AVG",'VISSIM Link Segment Outputs'!$D:$D, G48),"")</f>
        <v/>
      </c>
      <c r="X48" s="667" t="str">
        <f ca="1">IFERROR(AVERAGEIFS('VISSIM Link Segment Outputs'!$M:$M, 'VISSIM DCP Outputs'!$B:$B, $G$3,'VISSIM Link Segment Outputs'!$A:$A, "AVG",'VISSIM Link Segment Outputs'!$D:$D, H48),"")</f>
        <v/>
      </c>
      <c r="Y48" s="446"/>
      <c r="Z48" s="445" t="str">
        <f ca="1">IFERROR(AVERAGEIFS('VISSIM Link Segment Outputs'!$I:$I, 'VISSIM DCP Outputs'!$B:$B, $G$3, 'VISSIM Link Segment Outputs'!$A:$A, "AVG",'VISSIM Link Segment Outputs'!$D:$D, D48),"")</f>
        <v/>
      </c>
      <c r="AA48" s="445" t="str">
        <f ca="1">IFERROR(AVERAGEIFS('VISSIM Link Segment Outputs'!$I:$I, 'VISSIM DCP Outputs'!$B:$B, $G$3, 'VISSIM Link Segment Outputs'!$A:$A, "AVG",'VISSIM Link Segment Outputs'!$D:$D, E48),"")</f>
        <v/>
      </c>
      <c r="AB48" s="445" t="str">
        <f ca="1">IFERROR(AVERAGEIFS('VISSIM Link Segment Outputs'!$I:$I, 'VISSIM DCP Outputs'!$B:$B, $G$3, 'VISSIM Link Segment Outputs'!$A:$A, "AVG",'VISSIM Link Segment Outputs'!$D:$D, F48),"")</f>
        <v/>
      </c>
      <c r="AC48" s="445" t="str">
        <f ca="1">IFERROR(AVERAGEIFS('VISSIM Link Segment Outputs'!$I:$I, 'VISSIM DCP Outputs'!$B:$B, $G$3, 'VISSIM Link Segment Outputs'!$A:$A, "AVG",'VISSIM Link Segment Outputs'!$D:$D, G48),"")</f>
        <v/>
      </c>
      <c r="AD48" s="445" t="str">
        <f ca="1">IFERROR(AVERAGEIFS('VISSIM Link Segment Outputs'!$I:$I, 'VISSIM DCP Outputs'!$B:$B, $G$3, 'VISSIM Link Segment Outputs'!$A:$A, "AVG",'VISSIM Link Segment Outputs'!$D:$D, H48),"")</f>
        <v/>
      </c>
      <c r="AE48" s="446"/>
      <c r="AF48" s="445" t="str">
        <f ca="1">IFERROR(AVERAGEIFS('VISSIM Link Segment Outputs'!$E:$E, 'VISSIM DCP Outputs'!$B:$B, $G$3, 'VISSIM Link Segment Outputs'!$A:$A, "AVG",'VISSIM Link Segment Outputs'!$D:$D, D48),"")</f>
        <v/>
      </c>
      <c r="AG48" s="445" t="str">
        <f ca="1">IFERROR(AVERAGEIFS('VISSIM Link Segment Outputs'!$E:$E, 'VISSIM DCP Outputs'!$B:$B, $G$3, 'VISSIM Link Segment Outputs'!$A:$A, "AVG",'VISSIM Link Segment Outputs'!$D:$D, E48),"")</f>
        <v/>
      </c>
      <c r="AH48" s="445" t="str">
        <f ca="1">IFERROR(AVERAGEIFS('VISSIM Link Segment Outputs'!$E:$E, 'VISSIM DCP Outputs'!$B:$B, $G$3, 'VISSIM Link Segment Outputs'!$A:$A, "AVG",'VISSIM Link Segment Outputs'!$D:$D, F48),"")</f>
        <v/>
      </c>
      <c r="AI48" s="445" t="str">
        <f ca="1">IFERROR(AVERAGEIFS('VISSIM Link Segment Outputs'!$E:$E, 'VISSIM DCP Outputs'!$B:$B, $G$3, 'VISSIM Link Segment Outputs'!$A:$A, "AVG",'VISSIM Link Segment Outputs'!$D:$D, G48),"")</f>
        <v/>
      </c>
      <c r="AJ48" s="445" t="str">
        <f ca="1">IFERROR(AVERAGEIFS('VISSIM Link Segment Outputs'!$E:$E, 'VISSIM DCP Outputs'!$B:$B, $G$3, 'VISSIM Link Segment Outputs'!$A:$A, "AVG",'VISSIM Link Segment Outputs'!$D:$D, H48),"")</f>
        <v/>
      </c>
      <c r="AL48" s="667">
        <f ca="1">IFERROR(SUMIFS('VISSIM Link Segment Outputs'!$Q:$Q, 'VISSIM DCP Outputs'!$B:$B, $G$3, 'VISSIM Link Segment Outputs'!$A:$A, "AVG",'VISSIM Link Segment Outputs'!$D:$D, D48),"")</f>
        <v>0</v>
      </c>
      <c r="AM48" s="667">
        <f ca="1">IFERROR(SUMIFS('VISSIM Link Segment Outputs'!$Q:$Q, 'VISSIM DCP Outputs'!$B:$B, $G$3, 'VISSIM Link Segment Outputs'!$A:$A, "AVG",'VISSIM Link Segment Outputs'!$D:$D, E48),"")</f>
        <v>0</v>
      </c>
      <c r="AN48" s="667">
        <f ca="1">IFERROR(SUMIFS('VISSIM Link Segment Outputs'!$Q:$Q, 'VISSIM DCP Outputs'!$B:$B, $G$3, 'VISSIM Link Segment Outputs'!$A:$A, "AVG",'VISSIM Link Segment Outputs'!$D:$D, F48),"")</f>
        <v>0</v>
      </c>
      <c r="AO48" s="667">
        <f ca="1">IFERROR(SUMIFS('VISSIM Link Segment Outputs'!$Q:$Q, 'VISSIM DCP Outputs'!$B:$B, $G$3, 'VISSIM Link Segment Outputs'!$A:$A, "AVG",'VISSIM Link Segment Outputs'!$D:$D, G48),"")</f>
        <v>0</v>
      </c>
      <c r="AP48" s="667">
        <f ca="1">IFERROR(SUMIFS('VISSIM Link Segment Outputs'!$Q:$Q, 'VISSIM DCP Outputs'!$B:$B, $G$3, 'VISSIM Link Segment Outputs'!$A:$A, "AVG",'VISSIM Link Segment Outputs'!$D:$D, H48),"")</f>
        <v>0</v>
      </c>
      <c r="AR48" s="665" t="str">
        <f ca="1">IFERROR(AVERAGEIFS('VISSIM Link Segment Outputs'!$R:$R, 'VISSIM Link Segment Outputs'!$A:$A, "AVG",'VISSIM Link Segment Outputs'!$D:$D, D48),"")</f>
        <v/>
      </c>
    </row>
    <row r="49" spans="1:44" x14ac:dyDescent="0.35">
      <c r="A49" s="551" t="str">
        <f t="shared" si="1"/>
        <v>H</v>
      </c>
      <c r="B49" s="150">
        <f>'Input - Freeways'!$B47</f>
        <v>43</v>
      </c>
      <c r="C49" s="150">
        <f>INDEX('Input - Freeways'!$B$4:$AG$105,MATCH($B49,'Input - Freeways'!$B$4:$B$105,0),MATCH(C$6,'Input - Freeways'!$B$4:$AG$4,0))</f>
        <v>0</v>
      </c>
      <c r="D49" s="150" t="str">
        <f t="shared" si="2"/>
        <v>0</v>
      </c>
      <c r="E49" s="150" t="str">
        <f t="shared" si="2"/>
        <v/>
      </c>
      <c r="F49" s="150" t="str">
        <f t="shared" si="2"/>
        <v/>
      </c>
      <c r="G49" s="150" t="str">
        <f t="shared" si="2"/>
        <v/>
      </c>
      <c r="H49" s="150" t="str">
        <f t="shared" si="2"/>
        <v/>
      </c>
      <c r="J49" s="377">
        <f>'Input - Freeways'!$C47</f>
        <v>0</v>
      </c>
      <c r="K49" s="406">
        <f>'Input - Freeways'!$D47</f>
        <v>0</v>
      </c>
      <c r="L49" s="267">
        <f>'Input - Freeways'!$E47</f>
        <v>0</v>
      </c>
      <c r="M49" s="679">
        <f>'Input - Freeways'!$F47</f>
        <v>0</v>
      </c>
      <c r="N49" s="391" t="str" cm="1">
        <f t="array" aca="1" ref="N49" ca="1">_xlfn.SWITCH(fwy_moe_type,"DCM",AVERAGEIFS('VISSIM DCP Outputs'!$D:$D, 'VISSIM DCP Outputs'!$B:$B, $E$3,'VISSIM DCP Outputs'!$C:$C,$C49),"Link Eval","--")</f>
        <v>--</v>
      </c>
      <c r="O49" s="264" t="str" cm="1">
        <f t="array" aca="1" ref="O49" ca="1">_xlfn.SWITCH(fwy_moe_type,"DCM",AVERAGEIFS('VISSIM DCP Outputs'!$G:$G, 'VISSIM DCP Outputs'!$B:$B, $E$3,'VISSIM DCP Outputs'!$C:$C,$C49),"Link Eval","--")</f>
        <v>--</v>
      </c>
      <c r="P49" s="695" t="str">
        <f t="shared" ca="1" si="3"/>
        <v>--</v>
      </c>
      <c r="Q49" s="264" t="str">
        <f t="shared" ca="1" si="4"/>
        <v>--</v>
      </c>
      <c r="R49" s="378" t="str">
        <f t="shared" ca="1" si="5"/>
        <v>--</v>
      </c>
      <c r="T49" s="667" t="str">
        <f ca="1">IFERROR(AVERAGEIFS('VISSIM Link Segment Outputs'!$M:$M, 'VISSIM DCP Outputs'!$B:$B, $G$3,'VISSIM Link Segment Outputs'!$A:$A, "AVG",'VISSIM Link Segment Outputs'!$D:$D, D49),"")</f>
        <v/>
      </c>
      <c r="U49" s="667" t="str">
        <f ca="1">IFERROR(AVERAGEIFS('VISSIM Link Segment Outputs'!$M:$M, 'VISSIM DCP Outputs'!$B:$B, $G$3,'VISSIM Link Segment Outputs'!$A:$A, "AVG",'VISSIM Link Segment Outputs'!$D:$D, E49),"")</f>
        <v/>
      </c>
      <c r="V49" s="667" t="str">
        <f ca="1">IFERROR(AVERAGEIFS('VISSIM Link Segment Outputs'!$M:$M, 'VISSIM DCP Outputs'!$B:$B, $G$3,'VISSIM Link Segment Outputs'!$A:$A, "AVG",'VISSIM Link Segment Outputs'!$D:$D, F49),"")</f>
        <v/>
      </c>
      <c r="W49" s="667" t="str">
        <f ca="1">IFERROR(AVERAGEIFS('VISSIM Link Segment Outputs'!$M:$M, 'VISSIM DCP Outputs'!$B:$B, $G$3,'VISSIM Link Segment Outputs'!$A:$A, "AVG",'VISSIM Link Segment Outputs'!$D:$D, G49),"")</f>
        <v/>
      </c>
      <c r="X49" s="667" t="str">
        <f ca="1">IFERROR(AVERAGEIFS('VISSIM Link Segment Outputs'!$M:$M, 'VISSIM DCP Outputs'!$B:$B, $G$3,'VISSIM Link Segment Outputs'!$A:$A, "AVG",'VISSIM Link Segment Outputs'!$D:$D, H49),"")</f>
        <v/>
      </c>
      <c r="Y49" s="446"/>
      <c r="Z49" s="445" t="str">
        <f ca="1">IFERROR(AVERAGEIFS('VISSIM Link Segment Outputs'!$I:$I, 'VISSIM DCP Outputs'!$B:$B, $G$3, 'VISSIM Link Segment Outputs'!$A:$A, "AVG",'VISSIM Link Segment Outputs'!$D:$D, D49),"")</f>
        <v/>
      </c>
      <c r="AA49" s="445" t="str">
        <f ca="1">IFERROR(AVERAGEIFS('VISSIM Link Segment Outputs'!$I:$I, 'VISSIM DCP Outputs'!$B:$B, $G$3, 'VISSIM Link Segment Outputs'!$A:$A, "AVG",'VISSIM Link Segment Outputs'!$D:$D, E49),"")</f>
        <v/>
      </c>
      <c r="AB49" s="445" t="str">
        <f ca="1">IFERROR(AVERAGEIFS('VISSIM Link Segment Outputs'!$I:$I, 'VISSIM DCP Outputs'!$B:$B, $G$3, 'VISSIM Link Segment Outputs'!$A:$A, "AVG",'VISSIM Link Segment Outputs'!$D:$D, F49),"")</f>
        <v/>
      </c>
      <c r="AC49" s="445" t="str">
        <f ca="1">IFERROR(AVERAGEIFS('VISSIM Link Segment Outputs'!$I:$I, 'VISSIM DCP Outputs'!$B:$B, $G$3, 'VISSIM Link Segment Outputs'!$A:$A, "AVG",'VISSIM Link Segment Outputs'!$D:$D, G49),"")</f>
        <v/>
      </c>
      <c r="AD49" s="445" t="str">
        <f ca="1">IFERROR(AVERAGEIFS('VISSIM Link Segment Outputs'!$I:$I, 'VISSIM DCP Outputs'!$B:$B, $G$3, 'VISSIM Link Segment Outputs'!$A:$A, "AVG",'VISSIM Link Segment Outputs'!$D:$D, H49),"")</f>
        <v/>
      </c>
      <c r="AE49" s="446"/>
      <c r="AF49" s="445" t="str">
        <f ca="1">IFERROR(AVERAGEIFS('VISSIM Link Segment Outputs'!$E:$E, 'VISSIM DCP Outputs'!$B:$B, $G$3, 'VISSIM Link Segment Outputs'!$A:$A, "AVG",'VISSIM Link Segment Outputs'!$D:$D, D49),"")</f>
        <v/>
      </c>
      <c r="AG49" s="445" t="str">
        <f ca="1">IFERROR(AVERAGEIFS('VISSIM Link Segment Outputs'!$E:$E, 'VISSIM DCP Outputs'!$B:$B, $G$3, 'VISSIM Link Segment Outputs'!$A:$A, "AVG",'VISSIM Link Segment Outputs'!$D:$D, E49),"")</f>
        <v/>
      </c>
      <c r="AH49" s="445" t="str">
        <f ca="1">IFERROR(AVERAGEIFS('VISSIM Link Segment Outputs'!$E:$E, 'VISSIM DCP Outputs'!$B:$B, $G$3, 'VISSIM Link Segment Outputs'!$A:$A, "AVG",'VISSIM Link Segment Outputs'!$D:$D, F49),"")</f>
        <v/>
      </c>
      <c r="AI49" s="445" t="str">
        <f ca="1">IFERROR(AVERAGEIFS('VISSIM Link Segment Outputs'!$E:$E, 'VISSIM DCP Outputs'!$B:$B, $G$3, 'VISSIM Link Segment Outputs'!$A:$A, "AVG",'VISSIM Link Segment Outputs'!$D:$D, G49),"")</f>
        <v/>
      </c>
      <c r="AJ49" s="445" t="str">
        <f ca="1">IFERROR(AVERAGEIFS('VISSIM Link Segment Outputs'!$E:$E, 'VISSIM DCP Outputs'!$B:$B, $G$3, 'VISSIM Link Segment Outputs'!$A:$A, "AVG",'VISSIM Link Segment Outputs'!$D:$D, H49),"")</f>
        <v/>
      </c>
      <c r="AL49" s="667">
        <f ca="1">IFERROR(SUMIFS('VISSIM Link Segment Outputs'!$Q:$Q, 'VISSIM DCP Outputs'!$B:$B, $G$3, 'VISSIM Link Segment Outputs'!$A:$A, "AVG",'VISSIM Link Segment Outputs'!$D:$D, D49),"")</f>
        <v>0</v>
      </c>
      <c r="AM49" s="667">
        <f ca="1">IFERROR(SUMIFS('VISSIM Link Segment Outputs'!$Q:$Q, 'VISSIM DCP Outputs'!$B:$B, $G$3, 'VISSIM Link Segment Outputs'!$A:$A, "AVG",'VISSIM Link Segment Outputs'!$D:$D, E49),"")</f>
        <v>0</v>
      </c>
      <c r="AN49" s="667">
        <f ca="1">IFERROR(SUMIFS('VISSIM Link Segment Outputs'!$Q:$Q, 'VISSIM DCP Outputs'!$B:$B, $G$3, 'VISSIM Link Segment Outputs'!$A:$A, "AVG",'VISSIM Link Segment Outputs'!$D:$D, F49),"")</f>
        <v>0</v>
      </c>
      <c r="AO49" s="667">
        <f ca="1">IFERROR(SUMIFS('VISSIM Link Segment Outputs'!$Q:$Q, 'VISSIM DCP Outputs'!$B:$B, $G$3, 'VISSIM Link Segment Outputs'!$A:$A, "AVG",'VISSIM Link Segment Outputs'!$D:$D, G49),"")</f>
        <v>0</v>
      </c>
      <c r="AP49" s="667">
        <f ca="1">IFERROR(SUMIFS('VISSIM Link Segment Outputs'!$Q:$Q, 'VISSIM DCP Outputs'!$B:$B, $G$3, 'VISSIM Link Segment Outputs'!$A:$A, "AVG",'VISSIM Link Segment Outputs'!$D:$D, H49),"")</f>
        <v>0</v>
      </c>
      <c r="AR49" s="665" t="str">
        <f ca="1">IFERROR(AVERAGEIFS('VISSIM Link Segment Outputs'!$R:$R, 'VISSIM Link Segment Outputs'!$A:$A, "AVG",'VISSIM Link Segment Outputs'!$D:$D, D49),"")</f>
        <v/>
      </c>
    </row>
    <row r="50" spans="1:44" x14ac:dyDescent="0.35">
      <c r="A50" s="551" t="str">
        <f t="shared" si="1"/>
        <v>H</v>
      </c>
      <c r="B50" s="150">
        <f>'Input - Freeways'!$B48</f>
        <v>44</v>
      </c>
      <c r="C50" s="150">
        <f>INDEX('Input - Freeways'!$B$4:$AG$105,MATCH($B50,'Input - Freeways'!$B$4:$B$105,0),MATCH(C$6,'Input - Freeways'!$B$4:$AG$4,0))</f>
        <v>0</v>
      </c>
      <c r="D50" s="150" t="str">
        <f t="shared" si="2"/>
        <v>0</v>
      </c>
      <c r="E50" s="150" t="str">
        <f t="shared" si="2"/>
        <v/>
      </c>
      <c r="F50" s="150" t="str">
        <f t="shared" si="2"/>
        <v/>
      </c>
      <c r="G50" s="150" t="str">
        <f t="shared" si="2"/>
        <v/>
      </c>
      <c r="H50" s="150" t="str">
        <f t="shared" si="2"/>
        <v/>
      </c>
      <c r="J50" s="377">
        <f>'Input - Freeways'!$C48</f>
        <v>0</v>
      </c>
      <c r="K50" s="406">
        <f>'Input - Freeways'!$D48</f>
        <v>0</v>
      </c>
      <c r="L50" s="267">
        <f>'Input - Freeways'!$E48</f>
        <v>0</v>
      </c>
      <c r="M50" s="679">
        <f>'Input - Freeways'!$F48</f>
        <v>0</v>
      </c>
      <c r="N50" s="391" t="str" cm="1">
        <f t="array" aca="1" ref="N50" ca="1">_xlfn.SWITCH(fwy_moe_type,"DCM",AVERAGEIFS('VISSIM DCP Outputs'!$D:$D, 'VISSIM DCP Outputs'!$B:$B, $E$3,'VISSIM DCP Outputs'!$C:$C,$C50),"Link Eval","--")</f>
        <v>--</v>
      </c>
      <c r="O50" s="264" t="str" cm="1">
        <f t="array" aca="1" ref="O50" ca="1">_xlfn.SWITCH(fwy_moe_type,"DCM",AVERAGEIFS('VISSIM DCP Outputs'!$G:$G, 'VISSIM DCP Outputs'!$B:$B, $E$3,'VISSIM DCP Outputs'!$C:$C,$C50),"Link Eval","--")</f>
        <v>--</v>
      </c>
      <c r="P50" s="695" t="str">
        <f t="shared" ca="1" si="3"/>
        <v>--</v>
      </c>
      <c r="Q50" s="264" t="str">
        <f t="shared" ca="1" si="4"/>
        <v>--</v>
      </c>
      <c r="R50" s="378" t="str">
        <f t="shared" ca="1" si="5"/>
        <v>--</v>
      </c>
      <c r="T50" s="667" t="str">
        <f ca="1">IFERROR(AVERAGEIFS('VISSIM Link Segment Outputs'!$M:$M, 'VISSIM DCP Outputs'!$B:$B, $G$3,'VISSIM Link Segment Outputs'!$A:$A, "AVG",'VISSIM Link Segment Outputs'!$D:$D, D50),"")</f>
        <v/>
      </c>
      <c r="U50" s="667" t="str">
        <f ca="1">IFERROR(AVERAGEIFS('VISSIM Link Segment Outputs'!$M:$M, 'VISSIM DCP Outputs'!$B:$B, $G$3,'VISSIM Link Segment Outputs'!$A:$A, "AVG",'VISSIM Link Segment Outputs'!$D:$D, E50),"")</f>
        <v/>
      </c>
      <c r="V50" s="667" t="str">
        <f ca="1">IFERROR(AVERAGEIFS('VISSIM Link Segment Outputs'!$M:$M, 'VISSIM DCP Outputs'!$B:$B, $G$3,'VISSIM Link Segment Outputs'!$A:$A, "AVG",'VISSIM Link Segment Outputs'!$D:$D, F50),"")</f>
        <v/>
      </c>
      <c r="W50" s="667" t="str">
        <f ca="1">IFERROR(AVERAGEIFS('VISSIM Link Segment Outputs'!$M:$M, 'VISSIM DCP Outputs'!$B:$B, $G$3,'VISSIM Link Segment Outputs'!$A:$A, "AVG",'VISSIM Link Segment Outputs'!$D:$D, G50),"")</f>
        <v/>
      </c>
      <c r="X50" s="667" t="str">
        <f ca="1">IFERROR(AVERAGEIFS('VISSIM Link Segment Outputs'!$M:$M, 'VISSIM DCP Outputs'!$B:$B, $G$3,'VISSIM Link Segment Outputs'!$A:$A, "AVG",'VISSIM Link Segment Outputs'!$D:$D, H50),"")</f>
        <v/>
      </c>
      <c r="Y50" s="446"/>
      <c r="Z50" s="445" t="str">
        <f ca="1">IFERROR(AVERAGEIFS('VISSIM Link Segment Outputs'!$I:$I, 'VISSIM DCP Outputs'!$B:$B, $G$3, 'VISSIM Link Segment Outputs'!$A:$A, "AVG",'VISSIM Link Segment Outputs'!$D:$D, D50),"")</f>
        <v/>
      </c>
      <c r="AA50" s="445" t="str">
        <f ca="1">IFERROR(AVERAGEIFS('VISSIM Link Segment Outputs'!$I:$I, 'VISSIM DCP Outputs'!$B:$B, $G$3, 'VISSIM Link Segment Outputs'!$A:$A, "AVG",'VISSIM Link Segment Outputs'!$D:$D, E50),"")</f>
        <v/>
      </c>
      <c r="AB50" s="445" t="str">
        <f ca="1">IFERROR(AVERAGEIFS('VISSIM Link Segment Outputs'!$I:$I, 'VISSIM DCP Outputs'!$B:$B, $G$3, 'VISSIM Link Segment Outputs'!$A:$A, "AVG",'VISSIM Link Segment Outputs'!$D:$D, F50),"")</f>
        <v/>
      </c>
      <c r="AC50" s="445" t="str">
        <f ca="1">IFERROR(AVERAGEIFS('VISSIM Link Segment Outputs'!$I:$I, 'VISSIM DCP Outputs'!$B:$B, $G$3, 'VISSIM Link Segment Outputs'!$A:$A, "AVG",'VISSIM Link Segment Outputs'!$D:$D, G50),"")</f>
        <v/>
      </c>
      <c r="AD50" s="445" t="str">
        <f ca="1">IFERROR(AVERAGEIFS('VISSIM Link Segment Outputs'!$I:$I, 'VISSIM DCP Outputs'!$B:$B, $G$3, 'VISSIM Link Segment Outputs'!$A:$A, "AVG",'VISSIM Link Segment Outputs'!$D:$D, H50),"")</f>
        <v/>
      </c>
      <c r="AE50" s="446"/>
      <c r="AF50" s="445" t="str">
        <f ca="1">IFERROR(AVERAGEIFS('VISSIM Link Segment Outputs'!$E:$E, 'VISSIM DCP Outputs'!$B:$B, $G$3, 'VISSIM Link Segment Outputs'!$A:$A, "AVG",'VISSIM Link Segment Outputs'!$D:$D, D50),"")</f>
        <v/>
      </c>
      <c r="AG50" s="445" t="str">
        <f ca="1">IFERROR(AVERAGEIFS('VISSIM Link Segment Outputs'!$E:$E, 'VISSIM DCP Outputs'!$B:$B, $G$3, 'VISSIM Link Segment Outputs'!$A:$A, "AVG",'VISSIM Link Segment Outputs'!$D:$D, E50),"")</f>
        <v/>
      </c>
      <c r="AH50" s="445" t="str">
        <f ca="1">IFERROR(AVERAGEIFS('VISSIM Link Segment Outputs'!$E:$E, 'VISSIM DCP Outputs'!$B:$B, $G$3, 'VISSIM Link Segment Outputs'!$A:$A, "AVG",'VISSIM Link Segment Outputs'!$D:$D, F50),"")</f>
        <v/>
      </c>
      <c r="AI50" s="445" t="str">
        <f ca="1">IFERROR(AVERAGEIFS('VISSIM Link Segment Outputs'!$E:$E, 'VISSIM DCP Outputs'!$B:$B, $G$3, 'VISSIM Link Segment Outputs'!$A:$A, "AVG",'VISSIM Link Segment Outputs'!$D:$D, G50),"")</f>
        <v/>
      </c>
      <c r="AJ50" s="445" t="str">
        <f ca="1">IFERROR(AVERAGEIFS('VISSIM Link Segment Outputs'!$E:$E, 'VISSIM DCP Outputs'!$B:$B, $G$3, 'VISSIM Link Segment Outputs'!$A:$A, "AVG",'VISSIM Link Segment Outputs'!$D:$D, H50),"")</f>
        <v/>
      </c>
      <c r="AL50" s="667">
        <f ca="1">IFERROR(SUMIFS('VISSIM Link Segment Outputs'!$Q:$Q, 'VISSIM DCP Outputs'!$B:$B, $G$3, 'VISSIM Link Segment Outputs'!$A:$A, "AVG",'VISSIM Link Segment Outputs'!$D:$D, D50),"")</f>
        <v>0</v>
      </c>
      <c r="AM50" s="667">
        <f ca="1">IFERROR(SUMIFS('VISSIM Link Segment Outputs'!$Q:$Q, 'VISSIM DCP Outputs'!$B:$B, $G$3, 'VISSIM Link Segment Outputs'!$A:$A, "AVG",'VISSIM Link Segment Outputs'!$D:$D, E50),"")</f>
        <v>0</v>
      </c>
      <c r="AN50" s="667">
        <f ca="1">IFERROR(SUMIFS('VISSIM Link Segment Outputs'!$Q:$Q, 'VISSIM DCP Outputs'!$B:$B, $G$3, 'VISSIM Link Segment Outputs'!$A:$A, "AVG",'VISSIM Link Segment Outputs'!$D:$D, F50),"")</f>
        <v>0</v>
      </c>
      <c r="AO50" s="667">
        <f ca="1">IFERROR(SUMIFS('VISSIM Link Segment Outputs'!$Q:$Q, 'VISSIM DCP Outputs'!$B:$B, $G$3, 'VISSIM Link Segment Outputs'!$A:$A, "AVG",'VISSIM Link Segment Outputs'!$D:$D, G50),"")</f>
        <v>0</v>
      </c>
      <c r="AP50" s="667">
        <f ca="1">IFERROR(SUMIFS('VISSIM Link Segment Outputs'!$Q:$Q, 'VISSIM DCP Outputs'!$B:$B, $G$3, 'VISSIM Link Segment Outputs'!$A:$A, "AVG",'VISSIM Link Segment Outputs'!$D:$D, H50),"")</f>
        <v>0</v>
      </c>
      <c r="AR50" s="665" t="str">
        <f ca="1">IFERROR(AVERAGEIFS('VISSIM Link Segment Outputs'!$R:$R, 'VISSIM Link Segment Outputs'!$A:$A, "AVG",'VISSIM Link Segment Outputs'!$D:$D, D50),"")</f>
        <v/>
      </c>
    </row>
    <row r="51" spans="1:44" x14ac:dyDescent="0.35">
      <c r="A51" s="551" t="str">
        <f t="shared" si="1"/>
        <v>H</v>
      </c>
      <c r="B51" s="150">
        <f>'Input - Freeways'!$B49</f>
        <v>45</v>
      </c>
      <c r="C51" s="150">
        <f>INDEX('Input - Freeways'!$B$4:$AG$105,MATCH($B51,'Input - Freeways'!$B$4:$B$105,0),MATCH(C$6,'Input - Freeways'!$B$4:$AG$4,0))</f>
        <v>0</v>
      </c>
      <c r="D51" s="150" t="str">
        <f t="shared" si="2"/>
        <v>0</v>
      </c>
      <c r="E51" s="150" t="str">
        <f t="shared" si="2"/>
        <v/>
      </c>
      <c r="F51" s="150" t="str">
        <f t="shared" si="2"/>
        <v/>
      </c>
      <c r="G51" s="150" t="str">
        <f t="shared" si="2"/>
        <v/>
      </c>
      <c r="H51" s="150" t="str">
        <f t="shared" si="2"/>
        <v/>
      </c>
      <c r="J51" s="377">
        <f>'Input - Freeways'!$C49</f>
        <v>0</v>
      </c>
      <c r="K51" s="406">
        <f>'Input - Freeways'!$D49</f>
        <v>0</v>
      </c>
      <c r="L51" s="267">
        <f>'Input - Freeways'!$E49</f>
        <v>0</v>
      </c>
      <c r="M51" s="679">
        <f>'Input - Freeways'!$F49</f>
        <v>0</v>
      </c>
      <c r="N51" s="391" t="str" cm="1">
        <f t="array" aca="1" ref="N51" ca="1">_xlfn.SWITCH(fwy_moe_type,"DCM",AVERAGEIFS('VISSIM DCP Outputs'!$D:$D, 'VISSIM DCP Outputs'!$B:$B, $E$3,'VISSIM DCP Outputs'!$C:$C,$C51),"Link Eval","--")</f>
        <v>--</v>
      </c>
      <c r="O51" s="264" t="str" cm="1">
        <f t="array" aca="1" ref="O51" ca="1">_xlfn.SWITCH(fwy_moe_type,"DCM",AVERAGEIFS('VISSIM DCP Outputs'!$G:$G, 'VISSIM DCP Outputs'!$B:$B, $E$3,'VISSIM DCP Outputs'!$C:$C,$C51),"Link Eval","--")</f>
        <v>--</v>
      </c>
      <c r="P51" s="695" t="str">
        <f t="shared" ca="1" si="3"/>
        <v>--</v>
      </c>
      <c r="Q51" s="264" t="str">
        <f t="shared" ca="1" si="4"/>
        <v>--</v>
      </c>
      <c r="R51" s="378" t="str">
        <f t="shared" ca="1" si="5"/>
        <v>--</v>
      </c>
      <c r="T51" s="667" t="str">
        <f ca="1">IFERROR(AVERAGEIFS('VISSIM Link Segment Outputs'!$M:$M, 'VISSIM DCP Outputs'!$B:$B, $G$3,'VISSIM Link Segment Outputs'!$A:$A, "AVG",'VISSIM Link Segment Outputs'!$D:$D, D51),"")</f>
        <v/>
      </c>
      <c r="U51" s="667" t="str">
        <f ca="1">IFERROR(AVERAGEIFS('VISSIM Link Segment Outputs'!$M:$M, 'VISSIM DCP Outputs'!$B:$B, $G$3,'VISSIM Link Segment Outputs'!$A:$A, "AVG",'VISSIM Link Segment Outputs'!$D:$D, E51),"")</f>
        <v/>
      </c>
      <c r="V51" s="667" t="str">
        <f ca="1">IFERROR(AVERAGEIFS('VISSIM Link Segment Outputs'!$M:$M, 'VISSIM DCP Outputs'!$B:$B, $G$3,'VISSIM Link Segment Outputs'!$A:$A, "AVG",'VISSIM Link Segment Outputs'!$D:$D, F51),"")</f>
        <v/>
      </c>
      <c r="W51" s="667" t="str">
        <f ca="1">IFERROR(AVERAGEIFS('VISSIM Link Segment Outputs'!$M:$M, 'VISSIM DCP Outputs'!$B:$B, $G$3,'VISSIM Link Segment Outputs'!$A:$A, "AVG",'VISSIM Link Segment Outputs'!$D:$D, G51),"")</f>
        <v/>
      </c>
      <c r="X51" s="667" t="str">
        <f ca="1">IFERROR(AVERAGEIFS('VISSIM Link Segment Outputs'!$M:$M, 'VISSIM DCP Outputs'!$B:$B, $G$3,'VISSIM Link Segment Outputs'!$A:$A, "AVG",'VISSIM Link Segment Outputs'!$D:$D, H51),"")</f>
        <v/>
      </c>
      <c r="Y51" s="446"/>
      <c r="Z51" s="445" t="str">
        <f ca="1">IFERROR(AVERAGEIFS('VISSIM Link Segment Outputs'!$I:$I, 'VISSIM DCP Outputs'!$B:$B, $G$3, 'VISSIM Link Segment Outputs'!$A:$A, "AVG",'VISSIM Link Segment Outputs'!$D:$D, D51),"")</f>
        <v/>
      </c>
      <c r="AA51" s="445" t="str">
        <f ca="1">IFERROR(AVERAGEIFS('VISSIM Link Segment Outputs'!$I:$I, 'VISSIM DCP Outputs'!$B:$B, $G$3, 'VISSIM Link Segment Outputs'!$A:$A, "AVG",'VISSIM Link Segment Outputs'!$D:$D, E51),"")</f>
        <v/>
      </c>
      <c r="AB51" s="445" t="str">
        <f ca="1">IFERROR(AVERAGEIFS('VISSIM Link Segment Outputs'!$I:$I, 'VISSIM DCP Outputs'!$B:$B, $G$3, 'VISSIM Link Segment Outputs'!$A:$A, "AVG",'VISSIM Link Segment Outputs'!$D:$D, F51),"")</f>
        <v/>
      </c>
      <c r="AC51" s="445" t="str">
        <f ca="1">IFERROR(AVERAGEIFS('VISSIM Link Segment Outputs'!$I:$I, 'VISSIM DCP Outputs'!$B:$B, $G$3, 'VISSIM Link Segment Outputs'!$A:$A, "AVG",'VISSIM Link Segment Outputs'!$D:$D, G51),"")</f>
        <v/>
      </c>
      <c r="AD51" s="445" t="str">
        <f ca="1">IFERROR(AVERAGEIFS('VISSIM Link Segment Outputs'!$I:$I, 'VISSIM DCP Outputs'!$B:$B, $G$3, 'VISSIM Link Segment Outputs'!$A:$A, "AVG",'VISSIM Link Segment Outputs'!$D:$D, H51),"")</f>
        <v/>
      </c>
      <c r="AE51" s="446"/>
      <c r="AF51" s="445" t="str">
        <f ca="1">IFERROR(AVERAGEIFS('VISSIM Link Segment Outputs'!$E:$E, 'VISSIM DCP Outputs'!$B:$B, $G$3, 'VISSIM Link Segment Outputs'!$A:$A, "AVG",'VISSIM Link Segment Outputs'!$D:$D, D51),"")</f>
        <v/>
      </c>
      <c r="AG51" s="445" t="str">
        <f ca="1">IFERROR(AVERAGEIFS('VISSIM Link Segment Outputs'!$E:$E, 'VISSIM DCP Outputs'!$B:$B, $G$3, 'VISSIM Link Segment Outputs'!$A:$A, "AVG",'VISSIM Link Segment Outputs'!$D:$D, E51),"")</f>
        <v/>
      </c>
      <c r="AH51" s="445" t="str">
        <f ca="1">IFERROR(AVERAGEIFS('VISSIM Link Segment Outputs'!$E:$E, 'VISSIM DCP Outputs'!$B:$B, $G$3, 'VISSIM Link Segment Outputs'!$A:$A, "AVG",'VISSIM Link Segment Outputs'!$D:$D, F51),"")</f>
        <v/>
      </c>
      <c r="AI51" s="445" t="str">
        <f ca="1">IFERROR(AVERAGEIFS('VISSIM Link Segment Outputs'!$E:$E, 'VISSIM DCP Outputs'!$B:$B, $G$3, 'VISSIM Link Segment Outputs'!$A:$A, "AVG",'VISSIM Link Segment Outputs'!$D:$D, G51),"")</f>
        <v/>
      </c>
      <c r="AJ51" s="445" t="str">
        <f ca="1">IFERROR(AVERAGEIFS('VISSIM Link Segment Outputs'!$E:$E, 'VISSIM DCP Outputs'!$B:$B, $G$3, 'VISSIM Link Segment Outputs'!$A:$A, "AVG",'VISSIM Link Segment Outputs'!$D:$D, H51),"")</f>
        <v/>
      </c>
      <c r="AL51" s="667">
        <f ca="1">IFERROR(SUMIFS('VISSIM Link Segment Outputs'!$Q:$Q, 'VISSIM DCP Outputs'!$B:$B, $G$3, 'VISSIM Link Segment Outputs'!$A:$A, "AVG",'VISSIM Link Segment Outputs'!$D:$D, D51),"")</f>
        <v>0</v>
      </c>
      <c r="AM51" s="667">
        <f ca="1">IFERROR(SUMIFS('VISSIM Link Segment Outputs'!$Q:$Q, 'VISSIM DCP Outputs'!$B:$B, $G$3, 'VISSIM Link Segment Outputs'!$A:$A, "AVG",'VISSIM Link Segment Outputs'!$D:$D, E51),"")</f>
        <v>0</v>
      </c>
      <c r="AN51" s="667">
        <f ca="1">IFERROR(SUMIFS('VISSIM Link Segment Outputs'!$Q:$Q, 'VISSIM DCP Outputs'!$B:$B, $G$3, 'VISSIM Link Segment Outputs'!$A:$A, "AVG",'VISSIM Link Segment Outputs'!$D:$D, F51),"")</f>
        <v>0</v>
      </c>
      <c r="AO51" s="667">
        <f ca="1">IFERROR(SUMIFS('VISSIM Link Segment Outputs'!$Q:$Q, 'VISSIM DCP Outputs'!$B:$B, $G$3, 'VISSIM Link Segment Outputs'!$A:$A, "AVG",'VISSIM Link Segment Outputs'!$D:$D, G51),"")</f>
        <v>0</v>
      </c>
      <c r="AP51" s="667">
        <f ca="1">IFERROR(SUMIFS('VISSIM Link Segment Outputs'!$Q:$Q, 'VISSIM DCP Outputs'!$B:$B, $G$3, 'VISSIM Link Segment Outputs'!$A:$A, "AVG",'VISSIM Link Segment Outputs'!$D:$D, H51),"")</f>
        <v>0</v>
      </c>
      <c r="AR51" s="665" t="str">
        <f ca="1">IFERROR(AVERAGEIFS('VISSIM Link Segment Outputs'!$R:$R, 'VISSIM Link Segment Outputs'!$A:$A, "AVG",'VISSIM Link Segment Outputs'!$D:$D, D51),"")</f>
        <v/>
      </c>
    </row>
    <row r="52" spans="1:44" x14ac:dyDescent="0.35">
      <c r="A52" s="551" t="str">
        <f t="shared" si="1"/>
        <v>H</v>
      </c>
      <c r="B52" s="150">
        <f>'Input - Freeways'!$B50</f>
        <v>46</v>
      </c>
      <c r="C52" s="150">
        <f>INDEX('Input - Freeways'!$B$4:$AG$105,MATCH($B52,'Input - Freeways'!$B$4:$B$105,0),MATCH(C$6,'Input - Freeways'!$B$4:$AG$4,0))</f>
        <v>0</v>
      </c>
      <c r="D52" s="150" t="str">
        <f t="shared" si="2"/>
        <v>0</v>
      </c>
      <c r="E52" s="150" t="str">
        <f t="shared" si="2"/>
        <v/>
      </c>
      <c r="F52" s="150" t="str">
        <f t="shared" si="2"/>
        <v/>
      </c>
      <c r="G52" s="150" t="str">
        <f t="shared" si="2"/>
        <v/>
      </c>
      <c r="H52" s="150" t="str">
        <f t="shared" si="2"/>
        <v/>
      </c>
      <c r="J52" s="377">
        <f>'Input - Freeways'!$C50</f>
        <v>0</v>
      </c>
      <c r="K52" s="406">
        <f>'Input - Freeways'!$D50</f>
        <v>0</v>
      </c>
      <c r="L52" s="267">
        <f>'Input - Freeways'!$E50</f>
        <v>0</v>
      </c>
      <c r="M52" s="679">
        <f>'Input - Freeways'!$F50</f>
        <v>0</v>
      </c>
      <c r="N52" s="391" t="str" cm="1">
        <f t="array" aca="1" ref="N52" ca="1">_xlfn.SWITCH(fwy_moe_type,"DCM",AVERAGEIFS('VISSIM DCP Outputs'!$D:$D, 'VISSIM DCP Outputs'!$B:$B, $E$3,'VISSIM DCP Outputs'!$C:$C,$C52),"Link Eval","--")</f>
        <v>--</v>
      </c>
      <c r="O52" s="264" t="str" cm="1">
        <f t="array" aca="1" ref="O52" ca="1">_xlfn.SWITCH(fwy_moe_type,"DCM",AVERAGEIFS('VISSIM DCP Outputs'!$G:$G, 'VISSIM DCP Outputs'!$B:$B, $E$3,'VISSIM DCP Outputs'!$C:$C,$C52),"Link Eval","--")</f>
        <v>--</v>
      </c>
      <c r="P52" s="695" t="str">
        <f t="shared" ca="1" si="3"/>
        <v>--</v>
      </c>
      <c r="Q52" s="264" t="str">
        <f t="shared" ca="1" si="4"/>
        <v>--</v>
      </c>
      <c r="R52" s="378" t="str">
        <f t="shared" ca="1" si="5"/>
        <v>--</v>
      </c>
      <c r="T52" s="667" t="str">
        <f ca="1">IFERROR(AVERAGEIFS('VISSIM Link Segment Outputs'!$M:$M, 'VISSIM DCP Outputs'!$B:$B, $G$3,'VISSIM Link Segment Outputs'!$A:$A, "AVG",'VISSIM Link Segment Outputs'!$D:$D, D52),"")</f>
        <v/>
      </c>
      <c r="U52" s="667" t="str">
        <f ca="1">IFERROR(AVERAGEIFS('VISSIM Link Segment Outputs'!$M:$M, 'VISSIM DCP Outputs'!$B:$B, $G$3,'VISSIM Link Segment Outputs'!$A:$A, "AVG",'VISSIM Link Segment Outputs'!$D:$D, E52),"")</f>
        <v/>
      </c>
      <c r="V52" s="667" t="str">
        <f ca="1">IFERROR(AVERAGEIFS('VISSIM Link Segment Outputs'!$M:$M, 'VISSIM DCP Outputs'!$B:$B, $G$3,'VISSIM Link Segment Outputs'!$A:$A, "AVG",'VISSIM Link Segment Outputs'!$D:$D, F52),"")</f>
        <v/>
      </c>
      <c r="W52" s="667" t="str">
        <f ca="1">IFERROR(AVERAGEIFS('VISSIM Link Segment Outputs'!$M:$M, 'VISSIM DCP Outputs'!$B:$B, $G$3,'VISSIM Link Segment Outputs'!$A:$A, "AVG",'VISSIM Link Segment Outputs'!$D:$D, G52),"")</f>
        <v/>
      </c>
      <c r="X52" s="667" t="str">
        <f ca="1">IFERROR(AVERAGEIFS('VISSIM Link Segment Outputs'!$M:$M, 'VISSIM DCP Outputs'!$B:$B, $G$3,'VISSIM Link Segment Outputs'!$A:$A, "AVG",'VISSIM Link Segment Outputs'!$D:$D, H52),"")</f>
        <v/>
      </c>
      <c r="Y52" s="446"/>
      <c r="Z52" s="445" t="str">
        <f ca="1">IFERROR(AVERAGEIFS('VISSIM Link Segment Outputs'!$I:$I, 'VISSIM DCP Outputs'!$B:$B, $G$3, 'VISSIM Link Segment Outputs'!$A:$A, "AVG",'VISSIM Link Segment Outputs'!$D:$D, D52),"")</f>
        <v/>
      </c>
      <c r="AA52" s="445" t="str">
        <f ca="1">IFERROR(AVERAGEIFS('VISSIM Link Segment Outputs'!$I:$I, 'VISSIM DCP Outputs'!$B:$B, $G$3, 'VISSIM Link Segment Outputs'!$A:$A, "AVG",'VISSIM Link Segment Outputs'!$D:$D, E52),"")</f>
        <v/>
      </c>
      <c r="AB52" s="445" t="str">
        <f ca="1">IFERROR(AVERAGEIFS('VISSIM Link Segment Outputs'!$I:$I, 'VISSIM DCP Outputs'!$B:$B, $G$3, 'VISSIM Link Segment Outputs'!$A:$A, "AVG",'VISSIM Link Segment Outputs'!$D:$D, F52),"")</f>
        <v/>
      </c>
      <c r="AC52" s="445" t="str">
        <f ca="1">IFERROR(AVERAGEIFS('VISSIM Link Segment Outputs'!$I:$I, 'VISSIM DCP Outputs'!$B:$B, $G$3, 'VISSIM Link Segment Outputs'!$A:$A, "AVG",'VISSIM Link Segment Outputs'!$D:$D, G52),"")</f>
        <v/>
      </c>
      <c r="AD52" s="445" t="str">
        <f ca="1">IFERROR(AVERAGEIFS('VISSIM Link Segment Outputs'!$I:$I, 'VISSIM DCP Outputs'!$B:$B, $G$3, 'VISSIM Link Segment Outputs'!$A:$A, "AVG",'VISSIM Link Segment Outputs'!$D:$D, H52),"")</f>
        <v/>
      </c>
      <c r="AE52" s="446"/>
      <c r="AF52" s="445" t="str">
        <f ca="1">IFERROR(AVERAGEIFS('VISSIM Link Segment Outputs'!$E:$E, 'VISSIM DCP Outputs'!$B:$B, $G$3, 'VISSIM Link Segment Outputs'!$A:$A, "AVG",'VISSIM Link Segment Outputs'!$D:$D, D52),"")</f>
        <v/>
      </c>
      <c r="AG52" s="445" t="str">
        <f ca="1">IFERROR(AVERAGEIFS('VISSIM Link Segment Outputs'!$E:$E, 'VISSIM DCP Outputs'!$B:$B, $G$3, 'VISSIM Link Segment Outputs'!$A:$A, "AVG",'VISSIM Link Segment Outputs'!$D:$D, E52),"")</f>
        <v/>
      </c>
      <c r="AH52" s="445" t="str">
        <f ca="1">IFERROR(AVERAGEIFS('VISSIM Link Segment Outputs'!$E:$E, 'VISSIM DCP Outputs'!$B:$B, $G$3, 'VISSIM Link Segment Outputs'!$A:$A, "AVG",'VISSIM Link Segment Outputs'!$D:$D, F52),"")</f>
        <v/>
      </c>
      <c r="AI52" s="445" t="str">
        <f ca="1">IFERROR(AVERAGEIFS('VISSIM Link Segment Outputs'!$E:$E, 'VISSIM DCP Outputs'!$B:$B, $G$3, 'VISSIM Link Segment Outputs'!$A:$A, "AVG",'VISSIM Link Segment Outputs'!$D:$D, G52),"")</f>
        <v/>
      </c>
      <c r="AJ52" s="445" t="str">
        <f ca="1">IFERROR(AVERAGEIFS('VISSIM Link Segment Outputs'!$E:$E, 'VISSIM DCP Outputs'!$B:$B, $G$3, 'VISSIM Link Segment Outputs'!$A:$A, "AVG",'VISSIM Link Segment Outputs'!$D:$D, H52),"")</f>
        <v/>
      </c>
      <c r="AL52" s="667">
        <f ca="1">IFERROR(SUMIFS('VISSIM Link Segment Outputs'!$Q:$Q, 'VISSIM DCP Outputs'!$B:$B, $G$3, 'VISSIM Link Segment Outputs'!$A:$A, "AVG",'VISSIM Link Segment Outputs'!$D:$D, D52),"")</f>
        <v>0</v>
      </c>
      <c r="AM52" s="667">
        <f ca="1">IFERROR(SUMIFS('VISSIM Link Segment Outputs'!$Q:$Q, 'VISSIM DCP Outputs'!$B:$B, $G$3, 'VISSIM Link Segment Outputs'!$A:$A, "AVG",'VISSIM Link Segment Outputs'!$D:$D, E52),"")</f>
        <v>0</v>
      </c>
      <c r="AN52" s="667">
        <f ca="1">IFERROR(SUMIFS('VISSIM Link Segment Outputs'!$Q:$Q, 'VISSIM DCP Outputs'!$B:$B, $G$3, 'VISSIM Link Segment Outputs'!$A:$A, "AVG",'VISSIM Link Segment Outputs'!$D:$D, F52),"")</f>
        <v>0</v>
      </c>
      <c r="AO52" s="667">
        <f ca="1">IFERROR(SUMIFS('VISSIM Link Segment Outputs'!$Q:$Q, 'VISSIM DCP Outputs'!$B:$B, $G$3, 'VISSIM Link Segment Outputs'!$A:$A, "AVG",'VISSIM Link Segment Outputs'!$D:$D, G52),"")</f>
        <v>0</v>
      </c>
      <c r="AP52" s="667">
        <f ca="1">IFERROR(SUMIFS('VISSIM Link Segment Outputs'!$Q:$Q, 'VISSIM DCP Outputs'!$B:$B, $G$3, 'VISSIM Link Segment Outputs'!$A:$A, "AVG",'VISSIM Link Segment Outputs'!$D:$D, H52),"")</f>
        <v>0</v>
      </c>
      <c r="AR52" s="665" t="str">
        <f ca="1">IFERROR(AVERAGEIFS('VISSIM Link Segment Outputs'!$R:$R, 'VISSIM Link Segment Outputs'!$A:$A, "AVG",'VISSIM Link Segment Outputs'!$D:$D, D52),"")</f>
        <v/>
      </c>
    </row>
    <row r="53" spans="1:44" x14ac:dyDescent="0.35">
      <c r="A53" s="551" t="str">
        <f t="shared" si="1"/>
        <v>H</v>
      </c>
      <c r="B53" s="150">
        <f>'Input - Freeways'!$B51</f>
        <v>47</v>
      </c>
      <c r="C53" s="150">
        <f>INDEX('Input - Freeways'!$B$4:$AG$105,MATCH($B53,'Input - Freeways'!$B$4:$B$105,0),MATCH(C$6,'Input - Freeways'!$B$4:$AG$4,0))</f>
        <v>0</v>
      </c>
      <c r="D53" s="150" t="str">
        <f t="shared" si="2"/>
        <v>0</v>
      </c>
      <c r="E53" s="150" t="str">
        <f t="shared" si="2"/>
        <v/>
      </c>
      <c r="F53" s="150" t="str">
        <f t="shared" si="2"/>
        <v/>
      </c>
      <c r="G53" s="150" t="str">
        <f t="shared" si="2"/>
        <v/>
      </c>
      <c r="H53" s="150" t="str">
        <f t="shared" si="2"/>
        <v/>
      </c>
      <c r="J53" s="377">
        <f>'Input - Freeways'!$C51</f>
        <v>0</v>
      </c>
      <c r="K53" s="406">
        <f>'Input - Freeways'!$D51</f>
        <v>0</v>
      </c>
      <c r="L53" s="267">
        <f>'Input - Freeways'!$E51</f>
        <v>0</v>
      </c>
      <c r="M53" s="679">
        <f>'Input - Freeways'!$F51</f>
        <v>0</v>
      </c>
      <c r="N53" s="391" t="str" cm="1">
        <f t="array" aca="1" ref="N53" ca="1">_xlfn.SWITCH(fwy_moe_type,"DCM",AVERAGEIFS('VISSIM DCP Outputs'!$D:$D, 'VISSIM DCP Outputs'!$B:$B, $E$3,'VISSIM DCP Outputs'!$C:$C,$C53),"Link Eval","--")</f>
        <v>--</v>
      </c>
      <c r="O53" s="264" t="str" cm="1">
        <f t="array" aca="1" ref="O53" ca="1">_xlfn.SWITCH(fwy_moe_type,"DCM",AVERAGEIFS('VISSIM DCP Outputs'!$G:$G, 'VISSIM DCP Outputs'!$B:$B, $E$3,'VISSIM DCP Outputs'!$C:$C,$C53),"Link Eval","--")</f>
        <v>--</v>
      </c>
      <c r="P53" s="695" t="str">
        <f t="shared" ca="1" si="3"/>
        <v>--</v>
      </c>
      <c r="Q53" s="264" t="str">
        <f t="shared" ca="1" si="4"/>
        <v>--</v>
      </c>
      <c r="R53" s="378" t="str">
        <f t="shared" ca="1" si="5"/>
        <v>--</v>
      </c>
      <c r="T53" s="667" t="str">
        <f ca="1">IFERROR(AVERAGEIFS('VISSIM Link Segment Outputs'!$M:$M, 'VISSIM DCP Outputs'!$B:$B, $G$3,'VISSIM Link Segment Outputs'!$A:$A, "AVG",'VISSIM Link Segment Outputs'!$D:$D, D53),"")</f>
        <v/>
      </c>
      <c r="U53" s="667" t="str">
        <f ca="1">IFERROR(AVERAGEIFS('VISSIM Link Segment Outputs'!$M:$M, 'VISSIM DCP Outputs'!$B:$B, $G$3,'VISSIM Link Segment Outputs'!$A:$A, "AVG",'VISSIM Link Segment Outputs'!$D:$D, E53),"")</f>
        <v/>
      </c>
      <c r="V53" s="667" t="str">
        <f ca="1">IFERROR(AVERAGEIFS('VISSIM Link Segment Outputs'!$M:$M, 'VISSIM DCP Outputs'!$B:$B, $G$3,'VISSIM Link Segment Outputs'!$A:$A, "AVG",'VISSIM Link Segment Outputs'!$D:$D, F53),"")</f>
        <v/>
      </c>
      <c r="W53" s="667" t="str">
        <f ca="1">IFERROR(AVERAGEIFS('VISSIM Link Segment Outputs'!$M:$M, 'VISSIM DCP Outputs'!$B:$B, $G$3,'VISSIM Link Segment Outputs'!$A:$A, "AVG",'VISSIM Link Segment Outputs'!$D:$D, G53),"")</f>
        <v/>
      </c>
      <c r="X53" s="667" t="str">
        <f ca="1">IFERROR(AVERAGEIFS('VISSIM Link Segment Outputs'!$M:$M, 'VISSIM DCP Outputs'!$B:$B, $G$3,'VISSIM Link Segment Outputs'!$A:$A, "AVG",'VISSIM Link Segment Outputs'!$D:$D, H53),"")</f>
        <v/>
      </c>
      <c r="Y53" s="446"/>
      <c r="Z53" s="445" t="str">
        <f ca="1">IFERROR(AVERAGEIFS('VISSIM Link Segment Outputs'!$I:$I, 'VISSIM DCP Outputs'!$B:$B, $G$3, 'VISSIM Link Segment Outputs'!$A:$A, "AVG",'VISSIM Link Segment Outputs'!$D:$D, D53),"")</f>
        <v/>
      </c>
      <c r="AA53" s="445" t="str">
        <f ca="1">IFERROR(AVERAGEIFS('VISSIM Link Segment Outputs'!$I:$I, 'VISSIM DCP Outputs'!$B:$B, $G$3, 'VISSIM Link Segment Outputs'!$A:$A, "AVG",'VISSIM Link Segment Outputs'!$D:$D, E53),"")</f>
        <v/>
      </c>
      <c r="AB53" s="445" t="str">
        <f ca="1">IFERROR(AVERAGEIFS('VISSIM Link Segment Outputs'!$I:$I, 'VISSIM DCP Outputs'!$B:$B, $G$3, 'VISSIM Link Segment Outputs'!$A:$A, "AVG",'VISSIM Link Segment Outputs'!$D:$D, F53),"")</f>
        <v/>
      </c>
      <c r="AC53" s="445" t="str">
        <f ca="1">IFERROR(AVERAGEIFS('VISSIM Link Segment Outputs'!$I:$I, 'VISSIM DCP Outputs'!$B:$B, $G$3, 'VISSIM Link Segment Outputs'!$A:$A, "AVG",'VISSIM Link Segment Outputs'!$D:$D, G53),"")</f>
        <v/>
      </c>
      <c r="AD53" s="445" t="str">
        <f ca="1">IFERROR(AVERAGEIFS('VISSIM Link Segment Outputs'!$I:$I, 'VISSIM DCP Outputs'!$B:$B, $G$3, 'VISSIM Link Segment Outputs'!$A:$A, "AVG",'VISSIM Link Segment Outputs'!$D:$D, H53),"")</f>
        <v/>
      </c>
      <c r="AE53" s="446"/>
      <c r="AF53" s="445" t="str">
        <f ca="1">IFERROR(AVERAGEIFS('VISSIM Link Segment Outputs'!$E:$E, 'VISSIM DCP Outputs'!$B:$B, $G$3, 'VISSIM Link Segment Outputs'!$A:$A, "AVG",'VISSIM Link Segment Outputs'!$D:$D, D53),"")</f>
        <v/>
      </c>
      <c r="AG53" s="445" t="str">
        <f ca="1">IFERROR(AVERAGEIFS('VISSIM Link Segment Outputs'!$E:$E, 'VISSIM DCP Outputs'!$B:$B, $G$3, 'VISSIM Link Segment Outputs'!$A:$A, "AVG",'VISSIM Link Segment Outputs'!$D:$D, E53),"")</f>
        <v/>
      </c>
      <c r="AH53" s="445" t="str">
        <f ca="1">IFERROR(AVERAGEIFS('VISSIM Link Segment Outputs'!$E:$E, 'VISSIM DCP Outputs'!$B:$B, $G$3, 'VISSIM Link Segment Outputs'!$A:$A, "AVG",'VISSIM Link Segment Outputs'!$D:$D, F53),"")</f>
        <v/>
      </c>
      <c r="AI53" s="445" t="str">
        <f ca="1">IFERROR(AVERAGEIFS('VISSIM Link Segment Outputs'!$E:$E, 'VISSIM DCP Outputs'!$B:$B, $G$3, 'VISSIM Link Segment Outputs'!$A:$A, "AVG",'VISSIM Link Segment Outputs'!$D:$D, G53),"")</f>
        <v/>
      </c>
      <c r="AJ53" s="445" t="str">
        <f ca="1">IFERROR(AVERAGEIFS('VISSIM Link Segment Outputs'!$E:$E, 'VISSIM DCP Outputs'!$B:$B, $G$3, 'VISSIM Link Segment Outputs'!$A:$A, "AVG",'VISSIM Link Segment Outputs'!$D:$D, H53),"")</f>
        <v/>
      </c>
      <c r="AL53" s="667">
        <f ca="1">IFERROR(SUMIFS('VISSIM Link Segment Outputs'!$Q:$Q, 'VISSIM DCP Outputs'!$B:$B, $G$3, 'VISSIM Link Segment Outputs'!$A:$A, "AVG",'VISSIM Link Segment Outputs'!$D:$D, D53),"")</f>
        <v>0</v>
      </c>
      <c r="AM53" s="667">
        <f ca="1">IFERROR(SUMIFS('VISSIM Link Segment Outputs'!$Q:$Q, 'VISSIM DCP Outputs'!$B:$B, $G$3, 'VISSIM Link Segment Outputs'!$A:$A, "AVG",'VISSIM Link Segment Outputs'!$D:$D, E53),"")</f>
        <v>0</v>
      </c>
      <c r="AN53" s="667">
        <f ca="1">IFERROR(SUMIFS('VISSIM Link Segment Outputs'!$Q:$Q, 'VISSIM DCP Outputs'!$B:$B, $G$3, 'VISSIM Link Segment Outputs'!$A:$A, "AVG",'VISSIM Link Segment Outputs'!$D:$D, F53),"")</f>
        <v>0</v>
      </c>
      <c r="AO53" s="667">
        <f ca="1">IFERROR(SUMIFS('VISSIM Link Segment Outputs'!$Q:$Q, 'VISSIM DCP Outputs'!$B:$B, $G$3, 'VISSIM Link Segment Outputs'!$A:$A, "AVG",'VISSIM Link Segment Outputs'!$D:$D, G53),"")</f>
        <v>0</v>
      </c>
      <c r="AP53" s="667">
        <f ca="1">IFERROR(SUMIFS('VISSIM Link Segment Outputs'!$Q:$Q, 'VISSIM DCP Outputs'!$B:$B, $G$3, 'VISSIM Link Segment Outputs'!$A:$A, "AVG",'VISSIM Link Segment Outputs'!$D:$D, H53),"")</f>
        <v>0</v>
      </c>
      <c r="AR53" s="665" t="str">
        <f ca="1">IFERROR(AVERAGEIFS('VISSIM Link Segment Outputs'!$R:$R, 'VISSIM Link Segment Outputs'!$A:$A, "AVG",'VISSIM Link Segment Outputs'!$D:$D, D53),"")</f>
        <v/>
      </c>
    </row>
    <row r="54" spans="1:44" x14ac:dyDescent="0.35">
      <c r="A54" s="551" t="str">
        <f t="shared" si="1"/>
        <v>H</v>
      </c>
      <c r="B54" s="150">
        <f>'Input - Freeways'!$B52</f>
        <v>48</v>
      </c>
      <c r="C54" s="150">
        <f>INDEX('Input - Freeways'!$B$4:$AG$105,MATCH($B54,'Input - Freeways'!$B$4:$B$105,0),MATCH(C$6,'Input - Freeways'!$B$4:$AG$4,0))</f>
        <v>0</v>
      </c>
      <c r="D54" s="150" t="str">
        <f t="shared" si="2"/>
        <v>0</v>
      </c>
      <c r="E54" s="150" t="str">
        <f t="shared" si="2"/>
        <v/>
      </c>
      <c r="F54" s="150" t="str">
        <f t="shared" si="2"/>
        <v/>
      </c>
      <c r="G54" s="150" t="str">
        <f t="shared" si="2"/>
        <v/>
      </c>
      <c r="H54" s="150" t="str">
        <f t="shared" si="2"/>
        <v/>
      </c>
      <c r="J54" s="377">
        <f>'Input - Freeways'!$C52</f>
        <v>0</v>
      </c>
      <c r="K54" s="406">
        <f>'Input - Freeways'!$D52</f>
        <v>0</v>
      </c>
      <c r="L54" s="267">
        <f>'Input - Freeways'!$E52</f>
        <v>0</v>
      </c>
      <c r="M54" s="679">
        <f>'Input - Freeways'!$F52</f>
        <v>0</v>
      </c>
      <c r="N54" s="391" t="str" cm="1">
        <f t="array" aca="1" ref="N54" ca="1">_xlfn.SWITCH(fwy_moe_type,"DCM",AVERAGEIFS('VISSIM DCP Outputs'!$D:$D, 'VISSIM DCP Outputs'!$B:$B, $E$3,'VISSIM DCP Outputs'!$C:$C,$C54),"Link Eval","--")</f>
        <v>--</v>
      </c>
      <c r="O54" s="264" t="str" cm="1">
        <f t="array" aca="1" ref="O54" ca="1">_xlfn.SWITCH(fwy_moe_type,"DCM",AVERAGEIFS('VISSIM DCP Outputs'!$G:$G, 'VISSIM DCP Outputs'!$B:$B, $E$3,'VISSIM DCP Outputs'!$C:$C,$C54),"Link Eval","--")</f>
        <v>--</v>
      </c>
      <c r="P54" s="695" t="str">
        <f t="shared" ca="1" si="3"/>
        <v>--</v>
      </c>
      <c r="Q54" s="264" t="str">
        <f t="shared" ca="1" si="4"/>
        <v>--</v>
      </c>
      <c r="R54" s="378" t="str">
        <f t="shared" ca="1" si="5"/>
        <v>--</v>
      </c>
      <c r="T54" s="667" t="str">
        <f ca="1">IFERROR(AVERAGEIFS('VISSIM Link Segment Outputs'!$M:$M, 'VISSIM DCP Outputs'!$B:$B, $G$3,'VISSIM Link Segment Outputs'!$A:$A, "AVG",'VISSIM Link Segment Outputs'!$D:$D, D54),"")</f>
        <v/>
      </c>
      <c r="U54" s="667" t="str">
        <f ca="1">IFERROR(AVERAGEIFS('VISSIM Link Segment Outputs'!$M:$M, 'VISSIM DCP Outputs'!$B:$B, $G$3,'VISSIM Link Segment Outputs'!$A:$A, "AVG",'VISSIM Link Segment Outputs'!$D:$D, E54),"")</f>
        <v/>
      </c>
      <c r="V54" s="667" t="str">
        <f ca="1">IFERROR(AVERAGEIFS('VISSIM Link Segment Outputs'!$M:$M, 'VISSIM DCP Outputs'!$B:$B, $G$3,'VISSIM Link Segment Outputs'!$A:$A, "AVG",'VISSIM Link Segment Outputs'!$D:$D, F54),"")</f>
        <v/>
      </c>
      <c r="W54" s="667" t="str">
        <f ca="1">IFERROR(AVERAGEIFS('VISSIM Link Segment Outputs'!$M:$M, 'VISSIM DCP Outputs'!$B:$B, $G$3,'VISSIM Link Segment Outputs'!$A:$A, "AVG",'VISSIM Link Segment Outputs'!$D:$D, G54),"")</f>
        <v/>
      </c>
      <c r="X54" s="667" t="str">
        <f ca="1">IFERROR(AVERAGEIFS('VISSIM Link Segment Outputs'!$M:$M, 'VISSIM DCP Outputs'!$B:$B, $G$3,'VISSIM Link Segment Outputs'!$A:$A, "AVG",'VISSIM Link Segment Outputs'!$D:$D, H54),"")</f>
        <v/>
      </c>
      <c r="Y54" s="446"/>
      <c r="Z54" s="445" t="str">
        <f ca="1">IFERROR(AVERAGEIFS('VISSIM Link Segment Outputs'!$I:$I, 'VISSIM DCP Outputs'!$B:$B, $G$3, 'VISSIM Link Segment Outputs'!$A:$A, "AVG",'VISSIM Link Segment Outputs'!$D:$D, D54),"")</f>
        <v/>
      </c>
      <c r="AA54" s="445" t="str">
        <f ca="1">IFERROR(AVERAGEIFS('VISSIM Link Segment Outputs'!$I:$I, 'VISSIM DCP Outputs'!$B:$B, $G$3, 'VISSIM Link Segment Outputs'!$A:$A, "AVG",'VISSIM Link Segment Outputs'!$D:$D, E54),"")</f>
        <v/>
      </c>
      <c r="AB54" s="445" t="str">
        <f ca="1">IFERROR(AVERAGEIFS('VISSIM Link Segment Outputs'!$I:$I, 'VISSIM DCP Outputs'!$B:$B, $G$3, 'VISSIM Link Segment Outputs'!$A:$A, "AVG",'VISSIM Link Segment Outputs'!$D:$D, F54),"")</f>
        <v/>
      </c>
      <c r="AC54" s="445" t="str">
        <f ca="1">IFERROR(AVERAGEIFS('VISSIM Link Segment Outputs'!$I:$I, 'VISSIM DCP Outputs'!$B:$B, $G$3, 'VISSIM Link Segment Outputs'!$A:$A, "AVG",'VISSIM Link Segment Outputs'!$D:$D, G54),"")</f>
        <v/>
      </c>
      <c r="AD54" s="445" t="str">
        <f ca="1">IFERROR(AVERAGEIFS('VISSIM Link Segment Outputs'!$I:$I, 'VISSIM DCP Outputs'!$B:$B, $G$3, 'VISSIM Link Segment Outputs'!$A:$A, "AVG",'VISSIM Link Segment Outputs'!$D:$D, H54),"")</f>
        <v/>
      </c>
      <c r="AE54" s="446"/>
      <c r="AF54" s="445" t="str">
        <f ca="1">IFERROR(AVERAGEIFS('VISSIM Link Segment Outputs'!$E:$E, 'VISSIM DCP Outputs'!$B:$B, $G$3, 'VISSIM Link Segment Outputs'!$A:$A, "AVG",'VISSIM Link Segment Outputs'!$D:$D, D54),"")</f>
        <v/>
      </c>
      <c r="AG54" s="445" t="str">
        <f ca="1">IFERROR(AVERAGEIFS('VISSIM Link Segment Outputs'!$E:$E, 'VISSIM DCP Outputs'!$B:$B, $G$3, 'VISSIM Link Segment Outputs'!$A:$A, "AVG",'VISSIM Link Segment Outputs'!$D:$D, E54),"")</f>
        <v/>
      </c>
      <c r="AH54" s="445" t="str">
        <f ca="1">IFERROR(AVERAGEIFS('VISSIM Link Segment Outputs'!$E:$E, 'VISSIM DCP Outputs'!$B:$B, $G$3, 'VISSIM Link Segment Outputs'!$A:$A, "AVG",'VISSIM Link Segment Outputs'!$D:$D, F54),"")</f>
        <v/>
      </c>
      <c r="AI54" s="445" t="str">
        <f ca="1">IFERROR(AVERAGEIFS('VISSIM Link Segment Outputs'!$E:$E, 'VISSIM DCP Outputs'!$B:$B, $G$3, 'VISSIM Link Segment Outputs'!$A:$A, "AVG",'VISSIM Link Segment Outputs'!$D:$D, G54),"")</f>
        <v/>
      </c>
      <c r="AJ54" s="445" t="str">
        <f ca="1">IFERROR(AVERAGEIFS('VISSIM Link Segment Outputs'!$E:$E, 'VISSIM DCP Outputs'!$B:$B, $G$3, 'VISSIM Link Segment Outputs'!$A:$A, "AVG",'VISSIM Link Segment Outputs'!$D:$D, H54),"")</f>
        <v/>
      </c>
      <c r="AL54" s="667">
        <f ca="1">IFERROR(SUMIFS('VISSIM Link Segment Outputs'!$Q:$Q, 'VISSIM DCP Outputs'!$B:$B, $G$3, 'VISSIM Link Segment Outputs'!$A:$A, "AVG",'VISSIM Link Segment Outputs'!$D:$D, D54),"")</f>
        <v>0</v>
      </c>
      <c r="AM54" s="667">
        <f ca="1">IFERROR(SUMIFS('VISSIM Link Segment Outputs'!$Q:$Q, 'VISSIM DCP Outputs'!$B:$B, $G$3, 'VISSIM Link Segment Outputs'!$A:$A, "AVG",'VISSIM Link Segment Outputs'!$D:$D, E54),"")</f>
        <v>0</v>
      </c>
      <c r="AN54" s="667">
        <f ca="1">IFERROR(SUMIFS('VISSIM Link Segment Outputs'!$Q:$Q, 'VISSIM DCP Outputs'!$B:$B, $G$3, 'VISSIM Link Segment Outputs'!$A:$A, "AVG",'VISSIM Link Segment Outputs'!$D:$D, F54),"")</f>
        <v>0</v>
      </c>
      <c r="AO54" s="667">
        <f ca="1">IFERROR(SUMIFS('VISSIM Link Segment Outputs'!$Q:$Q, 'VISSIM DCP Outputs'!$B:$B, $G$3, 'VISSIM Link Segment Outputs'!$A:$A, "AVG",'VISSIM Link Segment Outputs'!$D:$D, G54),"")</f>
        <v>0</v>
      </c>
      <c r="AP54" s="667">
        <f ca="1">IFERROR(SUMIFS('VISSIM Link Segment Outputs'!$Q:$Q, 'VISSIM DCP Outputs'!$B:$B, $G$3, 'VISSIM Link Segment Outputs'!$A:$A, "AVG",'VISSIM Link Segment Outputs'!$D:$D, H54),"")</f>
        <v>0</v>
      </c>
      <c r="AR54" s="665" t="str">
        <f ca="1">IFERROR(AVERAGEIFS('VISSIM Link Segment Outputs'!$R:$R, 'VISSIM Link Segment Outputs'!$A:$A, "AVG",'VISSIM Link Segment Outputs'!$D:$D, D54),"")</f>
        <v/>
      </c>
    </row>
    <row r="55" spans="1:44" x14ac:dyDescent="0.35">
      <c r="A55" s="551" t="str">
        <f t="shared" si="1"/>
        <v>H</v>
      </c>
      <c r="B55" s="150">
        <f>'Input - Freeways'!$B53</f>
        <v>49</v>
      </c>
      <c r="C55" s="150">
        <f>INDEX('Input - Freeways'!$B$4:$AG$105,MATCH($B55,'Input - Freeways'!$B$4:$B$105,0),MATCH(C$6,'Input - Freeways'!$B$4:$AG$4,0))</f>
        <v>0</v>
      </c>
      <c r="D55" s="150" t="str">
        <f t="shared" si="2"/>
        <v>0</v>
      </c>
      <c r="E55" s="150" t="str">
        <f t="shared" si="2"/>
        <v/>
      </c>
      <c r="F55" s="150" t="str">
        <f t="shared" si="2"/>
        <v/>
      </c>
      <c r="G55" s="150" t="str">
        <f t="shared" si="2"/>
        <v/>
      </c>
      <c r="H55" s="150" t="str">
        <f t="shared" si="2"/>
        <v/>
      </c>
      <c r="J55" s="377">
        <f>'Input - Freeways'!$C53</f>
        <v>0</v>
      </c>
      <c r="K55" s="406">
        <f>'Input - Freeways'!$D53</f>
        <v>0</v>
      </c>
      <c r="L55" s="267">
        <f>'Input - Freeways'!$E53</f>
        <v>0</v>
      </c>
      <c r="M55" s="679">
        <f>'Input - Freeways'!$F53</f>
        <v>0</v>
      </c>
      <c r="N55" s="391" t="str" cm="1">
        <f t="array" aca="1" ref="N55" ca="1">_xlfn.SWITCH(fwy_moe_type,"DCM",AVERAGEIFS('VISSIM DCP Outputs'!$D:$D, 'VISSIM DCP Outputs'!$B:$B, $E$3,'VISSIM DCP Outputs'!$C:$C,$C55),"Link Eval","--")</f>
        <v>--</v>
      </c>
      <c r="O55" s="264" t="str" cm="1">
        <f t="array" aca="1" ref="O55" ca="1">_xlfn.SWITCH(fwy_moe_type,"DCM",AVERAGEIFS('VISSIM DCP Outputs'!$G:$G, 'VISSIM DCP Outputs'!$B:$B, $E$3,'VISSIM DCP Outputs'!$C:$C,$C55),"Link Eval","--")</f>
        <v>--</v>
      </c>
      <c r="P55" s="695" t="str">
        <f t="shared" ca="1" si="3"/>
        <v>--</v>
      </c>
      <c r="Q55" s="264" t="str">
        <f t="shared" ca="1" si="4"/>
        <v>--</v>
      </c>
      <c r="R55" s="378" t="str">
        <f t="shared" ca="1" si="5"/>
        <v>--</v>
      </c>
      <c r="T55" s="667" t="str">
        <f ca="1">IFERROR(AVERAGEIFS('VISSIM Link Segment Outputs'!$M:$M, 'VISSIM DCP Outputs'!$B:$B, $G$3,'VISSIM Link Segment Outputs'!$A:$A, "AVG",'VISSIM Link Segment Outputs'!$D:$D, D55),"")</f>
        <v/>
      </c>
      <c r="U55" s="667" t="str">
        <f ca="1">IFERROR(AVERAGEIFS('VISSIM Link Segment Outputs'!$M:$M, 'VISSIM DCP Outputs'!$B:$B, $G$3,'VISSIM Link Segment Outputs'!$A:$A, "AVG",'VISSIM Link Segment Outputs'!$D:$D, E55),"")</f>
        <v/>
      </c>
      <c r="V55" s="667" t="str">
        <f ca="1">IFERROR(AVERAGEIFS('VISSIM Link Segment Outputs'!$M:$M, 'VISSIM DCP Outputs'!$B:$B, $G$3,'VISSIM Link Segment Outputs'!$A:$A, "AVG",'VISSIM Link Segment Outputs'!$D:$D, F55),"")</f>
        <v/>
      </c>
      <c r="W55" s="667" t="str">
        <f ca="1">IFERROR(AVERAGEIFS('VISSIM Link Segment Outputs'!$M:$M, 'VISSIM DCP Outputs'!$B:$B, $G$3,'VISSIM Link Segment Outputs'!$A:$A, "AVG",'VISSIM Link Segment Outputs'!$D:$D, G55),"")</f>
        <v/>
      </c>
      <c r="X55" s="667" t="str">
        <f ca="1">IFERROR(AVERAGEIFS('VISSIM Link Segment Outputs'!$M:$M, 'VISSIM DCP Outputs'!$B:$B, $G$3,'VISSIM Link Segment Outputs'!$A:$A, "AVG",'VISSIM Link Segment Outputs'!$D:$D, H55),"")</f>
        <v/>
      </c>
      <c r="Y55" s="446"/>
      <c r="Z55" s="445" t="str">
        <f ca="1">IFERROR(AVERAGEIFS('VISSIM Link Segment Outputs'!$I:$I, 'VISSIM DCP Outputs'!$B:$B, $G$3, 'VISSIM Link Segment Outputs'!$A:$A, "AVG",'VISSIM Link Segment Outputs'!$D:$D, D55),"")</f>
        <v/>
      </c>
      <c r="AA55" s="445" t="str">
        <f ca="1">IFERROR(AVERAGEIFS('VISSIM Link Segment Outputs'!$I:$I, 'VISSIM DCP Outputs'!$B:$B, $G$3, 'VISSIM Link Segment Outputs'!$A:$A, "AVG",'VISSIM Link Segment Outputs'!$D:$D, E55),"")</f>
        <v/>
      </c>
      <c r="AB55" s="445" t="str">
        <f ca="1">IFERROR(AVERAGEIFS('VISSIM Link Segment Outputs'!$I:$I, 'VISSIM DCP Outputs'!$B:$B, $G$3, 'VISSIM Link Segment Outputs'!$A:$A, "AVG",'VISSIM Link Segment Outputs'!$D:$D, F55),"")</f>
        <v/>
      </c>
      <c r="AC55" s="445" t="str">
        <f ca="1">IFERROR(AVERAGEIFS('VISSIM Link Segment Outputs'!$I:$I, 'VISSIM DCP Outputs'!$B:$B, $G$3, 'VISSIM Link Segment Outputs'!$A:$A, "AVG",'VISSIM Link Segment Outputs'!$D:$D, G55),"")</f>
        <v/>
      </c>
      <c r="AD55" s="445" t="str">
        <f ca="1">IFERROR(AVERAGEIFS('VISSIM Link Segment Outputs'!$I:$I, 'VISSIM DCP Outputs'!$B:$B, $G$3, 'VISSIM Link Segment Outputs'!$A:$A, "AVG",'VISSIM Link Segment Outputs'!$D:$D, H55),"")</f>
        <v/>
      </c>
      <c r="AE55" s="446"/>
      <c r="AF55" s="445" t="str">
        <f ca="1">IFERROR(AVERAGEIFS('VISSIM Link Segment Outputs'!$E:$E, 'VISSIM DCP Outputs'!$B:$B, $G$3, 'VISSIM Link Segment Outputs'!$A:$A, "AVG",'VISSIM Link Segment Outputs'!$D:$D, D55),"")</f>
        <v/>
      </c>
      <c r="AG55" s="445" t="str">
        <f ca="1">IFERROR(AVERAGEIFS('VISSIM Link Segment Outputs'!$E:$E, 'VISSIM DCP Outputs'!$B:$B, $G$3, 'VISSIM Link Segment Outputs'!$A:$A, "AVG",'VISSIM Link Segment Outputs'!$D:$D, E55),"")</f>
        <v/>
      </c>
      <c r="AH55" s="445" t="str">
        <f ca="1">IFERROR(AVERAGEIFS('VISSIM Link Segment Outputs'!$E:$E, 'VISSIM DCP Outputs'!$B:$B, $G$3, 'VISSIM Link Segment Outputs'!$A:$A, "AVG",'VISSIM Link Segment Outputs'!$D:$D, F55),"")</f>
        <v/>
      </c>
      <c r="AI55" s="445" t="str">
        <f ca="1">IFERROR(AVERAGEIFS('VISSIM Link Segment Outputs'!$E:$E, 'VISSIM DCP Outputs'!$B:$B, $G$3, 'VISSIM Link Segment Outputs'!$A:$A, "AVG",'VISSIM Link Segment Outputs'!$D:$D, G55),"")</f>
        <v/>
      </c>
      <c r="AJ55" s="445" t="str">
        <f ca="1">IFERROR(AVERAGEIFS('VISSIM Link Segment Outputs'!$E:$E, 'VISSIM DCP Outputs'!$B:$B, $G$3, 'VISSIM Link Segment Outputs'!$A:$A, "AVG",'VISSIM Link Segment Outputs'!$D:$D, H55),"")</f>
        <v/>
      </c>
      <c r="AL55" s="667">
        <f ca="1">IFERROR(SUMIFS('VISSIM Link Segment Outputs'!$Q:$Q, 'VISSIM DCP Outputs'!$B:$B, $G$3, 'VISSIM Link Segment Outputs'!$A:$A, "AVG",'VISSIM Link Segment Outputs'!$D:$D, D55),"")</f>
        <v>0</v>
      </c>
      <c r="AM55" s="667">
        <f ca="1">IFERROR(SUMIFS('VISSIM Link Segment Outputs'!$Q:$Q, 'VISSIM DCP Outputs'!$B:$B, $G$3, 'VISSIM Link Segment Outputs'!$A:$A, "AVG",'VISSIM Link Segment Outputs'!$D:$D, E55),"")</f>
        <v>0</v>
      </c>
      <c r="AN55" s="667">
        <f ca="1">IFERROR(SUMIFS('VISSIM Link Segment Outputs'!$Q:$Q, 'VISSIM DCP Outputs'!$B:$B, $G$3, 'VISSIM Link Segment Outputs'!$A:$A, "AVG",'VISSIM Link Segment Outputs'!$D:$D, F55),"")</f>
        <v>0</v>
      </c>
      <c r="AO55" s="667">
        <f ca="1">IFERROR(SUMIFS('VISSIM Link Segment Outputs'!$Q:$Q, 'VISSIM DCP Outputs'!$B:$B, $G$3, 'VISSIM Link Segment Outputs'!$A:$A, "AVG",'VISSIM Link Segment Outputs'!$D:$D, G55),"")</f>
        <v>0</v>
      </c>
      <c r="AP55" s="667">
        <f ca="1">IFERROR(SUMIFS('VISSIM Link Segment Outputs'!$Q:$Q, 'VISSIM DCP Outputs'!$B:$B, $G$3, 'VISSIM Link Segment Outputs'!$A:$A, "AVG",'VISSIM Link Segment Outputs'!$D:$D, H55),"")</f>
        <v>0</v>
      </c>
      <c r="AR55" s="665" t="str">
        <f ca="1">IFERROR(AVERAGEIFS('VISSIM Link Segment Outputs'!$R:$R, 'VISSIM Link Segment Outputs'!$A:$A, "AVG",'VISSIM Link Segment Outputs'!$D:$D, D55),"")</f>
        <v/>
      </c>
    </row>
    <row r="56" spans="1:44" x14ac:dyDescent="0.35">
      <c r="A56" s="551" t="str">
        <f t="shared" si="1"/>
        <v>H</v>
      </c>
      <c r="B56" s="150">
        <f>'Input - Freeways'!$B54</f>
        <v>50</v>
      </c>
      <c r="C56" s="150">
        <f>INDEX('Input - Freeways'!$B$4:$AG$105,MATCH($B56,'Input - Freeways'!$B$4:$B$105,0),MATCH(C$6,'Input - Freeways'!$B$4:$AG$4,0))</f>
        <v>0</v>
      </c>
      <c r="D56" s="150" t="str">
        <f t="shared" si="2"/>
        <v>0</v>
      </c>
      <c r="E56" s="150" t="str">
        <f t="shared" si="2"/>
        <v/>
      </c>
      <c r="F56" s="150" t="str">
        <f t="shared" si="2"/>
        <v/>
      </c>
      <c r="G56" s="150" t="str">
        <f t="shared" si="2"/>
        <v/>
      </c>
      <c r="H56" s="150" t="str">
        <f t="shared" si="2"/>
        <v/>
      </c>
      <c r="J56" s="377">
        <f>'Input - Freeways'!$C54</f>
        <v>0</v>
      </c>
      <c r="K56" s="406">
        <f>'Input - Freeways'!$D54</f>
        <v>0</v>
      </c>
      <c r="L56" s="267">
        <f>'Input - Freeways'!$E54</f>
        <v>0</v>
      </c>
      <c r="M56" s="679">
        <f>'Input - Freeways'!$F54</f>
        <v>0</v>
      </c>
      <c r="N56" s="391" t="str" cm="1">
        <f t="array" aca="1" ref="N56" ca="1">_xlfn.SWITCH(fwy_moe_type,"DCM",AVERAGEIFS('VISSIM DCP Outputs'!$D:$D, 'VISSIM DCP Outputs'!$B:$B, $E$3,'VISSIM DCP Outputs'!$C:$C,$C56),"Link Eval","--")</f>
        <v>--</v>
      </c>
      <c r="O56" s="264" t="str" cm="1">
        <f t="array" aca="1" ref="O56" ca="1">_xlfn.SWITCH(fwy_moe_type,"DCM",AVERAGEIFS('VISSIM DCP Outputs'!$G:$G, 'VISSIM DCP Outputs'!$B:$B, $E$3,'VISSIM DCP Outputs'!$C:$C,$C56),"Link Eval","--")</f>
        <v>--</v>
      </c>
      <c r="P56" s="695" t="str">
        <f t="shared" ca="1" si="3"/>
        <v>--</v>
      </c>
      <c r="Q56" s="264" t="str">
        <f t="shared" ca="1" si="4"/>
        <v>--</v>
      </c>
      <c r="R56" s="378" t="str">
        <f t="shared" ca="1" si="5"/>
        <v>--</v>
      </c>
      <c r="T56" s="667" t="str">
        <f ca="1">IFERROR(AVERAGEIFS('VISSIM Link Segment Outputs'!$M:$M, 'VISSIM DCP Outputs'!$B:$B, $G$3,'VISSIM Link Segment Outputs'!$A:$A, "AVG",'VISSIM Link Segment Outputs'!$D:$D, D56),"")</f>
        <v/>
      </c>
      <c r="U56" s="667" t="str">
        <f ca="1">IFERROR(AVERAGEIFS('VISSIM Link Segment Outputs'!$M:$M, 'VISSIM DCP Outputs'!$B:$B, $G$3,'VISSIM Link Segment Outputs'!$A:$A, "AVG",'VISSIM Link Segment Outputs'!$D:$D, E56),"")</f>
        <v/>
      </c>
      <c r="V56" s="667" t="str">
        <f ca="1">IFERROR(AVERAGEIFS('VISSIM Link Segment Outputs'!$M:$M, 'VISSIM DCP Outputs'!$B:$B, $G$3,'VISSIM Link Segment Outputs'!$A:$A, "AVG",'VISSIM Link Segment Outputs'!$D:$D, F56),"")</f>
        <v/>
      </c>
      <c r="W56" s="667" t="str">
        <f ca="1">IFERROR(AVERAGEIFS('VISSIM Link Segment Outputs'!$M:$M, 'VISSIM DCP Outputs'!$B:$B, $G$3,'VISSIM Link Segment Outputs'!$A:$A, "AVG",'VISSIM Link Segment Outputs'!$D:$D, G56),"")</f>
        <v/>
      </c>
      <c r="X56" s="667" t="str">
        <f ca="1">IFERROR(AVERAGEIFS('VISSIM Link Segment Outputs'!$M:$M, 'VISSIM DCP Outputs'!$B:$B, $G$3,'VISSIM Link Segment Outputs'!$A:$A, "AVG",'VISSIM Link Segment Outputs'!$D:$D, H56),"")</f>
        <v/>
      </c>
      <c r="Y56" s="446"/>
      <c r="Z56" s="445" t="str">
        <f ca="1">IFERROR(AVERAGEIFS('VISSIM Link Segment Outputs'!$I:$I, 'VISSIM DCP Outputs'!$B:$B, $G$3, 'VISSIM Link Segment Outputs'!$A:$A, "AVG",'VISSIM Link Segment Outputs'!$D:$D, D56),"")</f>
        <v/>
      </c>
      <c r="AA56" s="445" t="str">
        <f ca="1">IFERROR(AVERAGEIFS('VISSIM Link Segment Outputs'!$I:$I, 'VISSIM DCP Outputs'!$B:$B, $G$3, 'VISSIM Link Segment Outputs'!$A:$A, "AVG",'VISSIM Link Segment Outputs'!$D:$D, E56),"")</f>
        <v/>
      </c>
      <c r="AB56" s="445" t="str">
        <f ca="1">IFERROR(AVERAGEIFS('VISSIM Link Segment Outputs'!$I:$I, 'VISSIM DCP Outputs'!$B:$B, $G$3, 'VISSIM Link Segment Outputs'!$A:$A, "AVG",'VISSIM Link Segment Outputs'!$D:$D, F56),"")</f>
        <v/>
      </c>
      <c r="AC56" s="445" t="str">
        <f ca="1">IFERROR(AVERAGEIFS('VISSIM Link Segment Outputs'!$I:$I, 'VISSIM DCP Outputs'!$B:$B, $G$3, 'VISSIM Link Segment Outputs'!$A:$A, "AVG",'VISSIM Link Segment Outputs'!$D:$D, G56),"")</f>
        <v/>
      </c>
      <c r="AD56" s="445" t="str">
        <f ca="1">IFERROR(AVERAGEIFS('VISSIM Link Segment Outputs'!$I:$I, 'VISSIM DCP Outputs'!$B:$B, $G$3, 'VISSIM Link Segment Outputs'!$A:$A, "AVG",'VISSIM Link Segment Outputs'!$D:$D, H56),"")</f>
        <v/>
      </c>
      <c r="AE56" s="446"/>
      <c r="AF56" s="445" t="str">
        <f ca="1">IFERROR(AVERAGEIFS('VISSIM Link Segment Outputs'!$E:$E, 'VISSIM DCP Outputs'!$B:$B, $G$3, 'VISSIM Link Segment Outputs'!$A:$A, "AVG",'VISSIM Link Segment Outputs'!$D:$D, D56),"")</f>
        <v/>
      </c>
      <c r="AG56" s="445" t="str">
        <f ca="1">IFERROR(AVERAGEIFS('VISSIM Link Segment Outputs'!$E:$E, 'VISSIM DCP Outputs'!$B:$B, $G$3, 'VISSIM Link Segment Outputs'!$A:$A, "AVG",'VISSIM Link Segment Outputs'!$D:$D, E56),"")</f>
        <v/>
      </c>
      <c r="AH56" s="445" t="str">
        <f ca="1">IFERROR(AVERAGEIFS('VISSIM Link Segment Outputs'!$E:$E, 'VISSIM DCP Outputs'!$B:$B, $G$3, 'VISSIM Link Segment Outputs'!$A:$A, "AVG",'VISSIM Link Segment Outputs'!$D:$D, F56),"")</f>
        <v/>
      </c>
      <c r="AI56" s="445" t="str">
        <f ca="1">IFERROR(AVERAGEIFS('VISSIM Link Segment Outputs'!$E:$E, 'VISSIM DCP Outputs'!$B:$B, $G$3, 'VISSIM Link Segment Outputs'!$A:$A, "AVG",'VISSIM Link Segment Outputs'!$D:$D, G56),"")</f>
        <v/>
      </c>
      <c r="AJ56" s="445" t="str">
        <f ca="1">IFERROR(AVERAGEIFS('VISSIM Link Segment Outputs'!$E:$E, 'VISSIM DCP Outputs'!$B:$B, $G$3, 'VISSIM Link Segment Outputs'!$A:$A, "AVG",'VISSIM Link Segment Outputs'!$D:$D, H56),"")</f>
        <v/>
      </c>
      <c r="AL56" s="667">
        <f ca="1">IFERROR(SUMIFS('VISSIM Link Segment Outputs'!$Q:$Q, 'VISSIM DCP Outputs'!$B:$B, $G$3, 'VISSIM Link Segment Outputs'!$A:$A, "AVG",'VISSIM Link Segment Outputs'!$D:$D, D56),"")</f>
        <v>0</v>
      </c>
      <c r="AM56" s="667">
        <f ca="1">IFERROR(SUMIFS('VISSIM Link Segment Outputs'!$Q:$Q, 'VISSIM DCP Outputs'!$B:$B, $G$3, 'VISSIM Link Segment Outputs'!$A:$A, "AVG",'VISSIM Link Segment Outputs'!$D:$D, E56),"")</f>
        <v>0</v>
      </c>
      <c r="AN56" s="667">
        <f ca="1">IFERROR(SUMIFS('VISSIM Link Segment Outputs'!$Q:$Q, 'VISSIM DCP Outputs'!$B:$B, $G$3, 'VISSIM Link Segment Outputs'!$A:$A, "AVG",'VISSIM Link Segment Outputs'!$D:$D, F56),"")</f>
        <v>0</v>
      </c>
      <c r="AO56" s="667">
        <f ca="1">IFERROR(SUMIFS('VISSIM Link Segment Outputs'!$Q:$Q, 'VISSIM DCP Outputs'!$B:$B, $G$3, 'VISSIM Link Segment Outputs'!$A:$A, "AVG",'VISSIM Link Segment Outputs'!$D:$D, G56),"")</f>
        <v>0</v>
      </c>
      <c r="AP56" s="667">
        <f ca="1">IFERROR(SUMIFS('VISSIM Link Segment Outputs'!$Q:$Q, 'VISSIM DCP Outputs'!$B:$B, $G$3, 'VISSIM Link Segment Outputs'!$A:$A, "AVG",'VISSIM Link Segment Outputs'!$D:$D, H56),"")</f>
        <v>0</v>
      </c>
      <c r="AR56" s="665" t="str">
        <f ca="1">IFERROR(AVERAGEIFS('VISSIM Link Segment Outputs'!$R:$R, 'VISSIM Link Segment Outputs'!$A:$A, "AVG",'VISSIM Link Segment Outputs'!$D:$D, D56),"")</f>
        <v/>
      </c>
    </row>
    <row r="57" spans="1:44" x14ac:dyDescent="0.35">
      <c r="A57" s="551" t="str">
        <f t="shared" si="1"/>
        <v>H</v>
      </c>
      <c r="B57" s="150">
        <f>'Input - Freeways'!$B55</f>
        <v>51</v>
      </c>
      <c r="C57" s="150">
        <f>INDEX('Input - Freeways'!$B$4:$AG$105,MATCH($B57,'Input - Freeways'!$B$4:$B$105,0),MATCH(C$6,'Input - Freeways'!$B$4:$AG$4,0))</f>
        <v>0</v>
      </c>
      <c r="D57" s="150" t="str">
        <f t="shared" si="2"/>
        <v>0</v>
      </c>
      <c r="E57" s="150" t="str">
        <f t="shared" si="2"/>
        <v/>
      </c>
      <c r="F57" s="150" t="str">
        <f t="shared" si="2"/>
        <v/>
      </c>
      <c r="G57" s="150" t="str">
        <f t="shared" si="2"/>
        <v/>
      </c>
      <c r="H57" s="150" t="str">
        <f t="shared" si="2"/>
        <v/>
      </c>
      <c r="J57" s="377">
        <f>'Input - Freeways'!$C55</f>
        <v>0</v>
      </c>
      <c r="K57" s="406">
        <f>'Input - Freeways'!$D55</f>
        <v>0</v>
      </c>
      <c r="L57" s="267">
        <f>'Input - Freeways'!$E55</f>
        <v>0</v>
      </c>
      <c r="M57" s="679">
        <f>'Input - Freeways'!$F55</f>
        <v>0</v>
      </c>
      <c r="N57" s="391" t="str" cm="1">
        <f t="array" aca="1" ref="N57" ca="1">_xlfn.SWITCH(fwy_moe_type,"DCM",AVERAGEIFS('VISSIM DCP Outputs'!$D:$D, 'VISSIM DCP Outputs'!$B:$B, $E$3,'VISSIM DCP Outputs'!$C:$C,$C57),"Link Eval","--")</f>
        <v>--</v>
      </c>
      <c r="O57" s="264" t="str" cm="1">
        <f t="array" aca="1" ref="O57" ca="1">_xlfn.SWITCH(fwy_moe_type,"DCM",AVERAGEIFS('VISSIM DCP Outputs'!$G:$G, 'VISSIM DCP Outputs'!$B:$B, $E$3,'VISSIM DCP Outputs'!$C:$C,$C57),"Link Eval","--")</f>
        <v>--</v>
      </c>
      <c r="P57" s="695" t="str">
        <f t="shared" ca="1" si="3"/>
        <v>--</v>
      </c>
      <c r="Q57" s="264" t="str">
        <f t="shared" ca="1" si="4"/>
        <v>--</v>
      </c>
      <c r="R57" s="378" t="str">
        <f t="shared" ca="1" si="5"/>
        <v>--</v>
      </c>
      <c r="S57" s="547"/>
      <c r="T57" s="667" t="str">
        <f ca="1">IFERROR(AVERAGEIFS('VISSIM Link Segment Outputs'!$M:$M, 'VISSIM DCP Outputs'!$B:$B, $G$3,'VISSIM Link Segment Outputs'!$A:$A, "AVG",'VISSIM Link Segment Outputs'!$D:$D, D57),"")</f>
        <v/>
      </c>
      <c r="U57" s="667" t="str">
        <f ca="1">IFERROR(AVERAGEIFS('VISSIM Link Segment Outputs'!$M:$M, 'VISSIM DCP Outputs'!$B:$B, $G$3,'VISSIM Link Segment Outputs'!$A:$A, "AVG",'VISSIM Link Segment Outputs'!$D:$D, E57),"")</f>
        <v/>
      </c>
      <c r="V57" s="667" t="str">
        <f ca="1">IFERROR(AVERAGEIFS('VISSIM Link Segment Outputs'!$M:$M, 'VISSIM DCP Outputs'!$B:$B, $G$3,'VISSIM Link Segment Outputs'!$A:$A, "AVG",'VISSIM Link Segment Outputs'!$D:$D, F57),"")</f>
        <v/>
      </c>
      <c r="W57" s="667" t="str">
        <f ca="1">IFERROR(AVERAGEIFS('VISSIM Link Segment Outputs'!$M:$M, 'VISSIM DCP Outputs'!$B:$B, $G$3,'VISSIM Link Segment Outputs'!$A:$A, "AVG",'VISSIM Link Segment Outputs'!$D:$D, G57),"")</f>
        <v/>
      </c>
      <c r="X57" s="667" t="str">
        <f ca="1">IFERROR(AVERAGEIFS('VISSIM Link Segment Outputs'!$M:$M, 'VISSIM DCP Outputs'!$B:$B, $G$3,'VISSIM Link Segment Outputs'!$A:$A, "AVG",'VISSIM Link Segment Outputs'!$D:$D, H57),"")</f>
        <v/>
      </c>
      <c r="Y57" s="446"/>
      <c r="Z57" s="445" t="str">
        <f ca="1">IFERROR(AVERAGEIFS('VISSIM Link Segment Outputs'!$I:$I, 'VISSIM DCP Outputs'!$B:$B, $G$3, 'VISSIM Link Segment Outputs'!$A:$A, "AVG",'VISSIM Link Segment Outputs'!$D:$D, D57),"")</f>
        <v/>
      </c>
      <c r="AA57" s="445" t="str">
        <f ca="1">IFERROR(AVERAGEIFS('VISSIM Link Segment Outputs'!$I:$I, 'VISSIM DCP Outputs'!$B:$B, $G$3, 'VISSIM Link Segment Outputs'!$A:$A, "AVG",'VISSIM Link Segment Outputs'!$D:$D, E57),"")</f>
        <v/>
      </c>
      <c r="AB57" s="445" t="str">
        <f ca="1">IFERROR(AVERAGEIFS('VISSIM Link Segment Outputs'!$I:$I, 'VISSIM DCP Outputs'!$B:$B, $G$3, 'VISSIM Link Segment Outputs'!$A:$A, "AVG",'VISSIM Link Segment Outputs'!$D:$D, F57),"")</f>
        <v/>
      </c>
      <c r="AC57" s="445" t="str">
        <f ca="1">IFERROR(AVERAGEIFS('VISSIM Link Segment Outputs'!$I:$I, 'VISSIM DCP Outputs'!$B:$B, $G$3, 'VISSIM Link Segment Outputs'!$A:$A, "AVG",'VISSIM Link Segment Outputs'!$D:$D, G57),"")</f>
        <v/>
      </c>
      <c r="AD57" s="445" t="str">
        <f ca="1">IFERROR(AVERAGEIFS('VISSIM Link Segment Outputs'!$I:$I, 'VISSIM DCP Outputs'!$B:$B, $G$3, 'VISSIM Link Segment Outputs'!$A:$A, "AVG",'VISSIM Link Segment Outputs'!$D:$D, H57),"")</f>
        <v/>
      </c>
      <c r="AE57" s="446"/>
      <c r="AF57" s="445" t="str">
        <f ca="1">IFERROR(AVERAGEIFS('VISSIM Link Segment Outputs'!$E:$E, 'VISSIM DCP Outputs'!$B:$B, $G$3, 'VISSIM Link Segment Outputs'!$A:$A, "AVG",'VISSIM Link Segment Outputs'!$D:$D, D57),"")</f>
        <v/>
      </c>
      <c r="AG57" s="445" t="str">
        <f ca="1">IFERROR(AVERAGEIFS('VISSIM Link Segment Outputs'!$E:$E, 'VISSIM DCP Outputs'!$B:$B, $G$3, 'VISSIM Link Segment Outputs'!$A:$A, "AVG",'VISSIM Link Segment Outputs'!$D:$D, E57),"")</f>
        <v/>
      </c>
      <c r="AH57" s="445" t="str">
        <f ca="1">IFERROR(AVERAGEIFS('VISSIM Link Segment Outputs'!$E:$E, 'VISSIM DCP Outputs'!$B:$B, $G$3, 'VISSIM Link Segment Outputs'!$A:$A, "AVG",'VISSIM Link Segment Outputs'!$D:$D, F57),"")</f>
        <v/>
      </c>
      <c r="AI57" s="445" t="str">
        <f ca="1">IFERROR(AVERAGEIFS('VISSIM Link Segment Outputs'!$E:$E, 'VISSIM DCP Outputs'!$B:$B, $G$3, 'VISSIM Link Segment Outputs'!$A:$A, "AVG",'VISSIM Link Segment Outputs'!$D:$D, G57),"")</f>
        <v/>
      </c>
      <c r="AJ57" s="445" t="str">
        <f ca="1">IFERROR(AVERAGEIFS('VISSIM Link Segment Outputs'!$E:$E, 'VISSIM DCP Outputs'!$B:$B, $G$3, 'VISSIM Link Segment Outputs'!$A:$A, "AVG",'VISSIM Link Segment Outputs'!$D:$D, H57),"")</f>
        <v/>
      </c>
      <c r="AK57" s="547"/>
      <c r="AL57" s="667">
        <f ca="1">IFERROR(SUMIFS('VISSIM Link Segment Outputs'!$Q:$Q, 'VISSIM DCP Outputs'!$B:$B, $G$3, 'VISSIM Link Segment Outputs'!$A:$A, "AVG",'VISSIM Link Segment Outputs'!$D:$D, D57),"")</f>
        <v>0</v>
      </c>
      <c r="AM57" s="667">
        <f ca="1">IFERROR(SUMIFS('VISSIM Link Segment Outputs'!$Q:$Q, 'VISSIM DCP Outputs'!$B:$B, $G$3, 'VISSIM Link Segment Outputs'!$A:$A, "AVG",'VISSIM Link Segment Outputs'!$D:$D, E57),"")</f>
        <v>0</v>
      </c>
      <c r="AN57" s="667">
        <f ca="1">IFERROR(SUMIFS('VISSIM Link Segment Outputs'!$Q:$Q, 'VISSIM DCP Outputs'!$B:$B, $G$3, 'VISSIM Link Segment Outputs'!$A:$A, "AVG",'VISSIM Link Segment Outputs'!$D:$D, F57),"")</f>
        <v>0</v>
      </c>
      <c r="AO57" s="667">
        <f ca="1">IFERROR(SUMIFS('VISSIM Link Segment Outputs'!$Q:$Q, 'VISSIM DCP Outputs'!$B:$B, $G$3, 'VISSIM Link Segment Outputs'!$A:$A, "AVG",'VISSIM Link Segment Outputs'!$D:$D, G57),"")</f>
        <v>0</v>
      </c>
      <c r="AP57" s="667">
        <f ca="1">IFERROR(SUMIFS('VISSIM Link Segment Outputs'!$Q:$Q, 'VISSIM DCP Outputs'!$B:$B, $G$3, 'VISSIM Link Segment Outputs'!$A:$A, "AVG",'VISSIM Link Segment Outputs'!$D:$D, H57),"")</f>
        <v>0</v>
      </c>
      <c r="AQ57" s="547"/>
      <c r="AR57" s="680" t="str">
        <f ca="1">IFERROR(AVERAGEIFS('VISSIM Link Segment Outputs'!$R:$R, 'VISSIM Link Segment Outputs'!$A:$A, "AVG",'VISSIM Link Segment Outputs'!$D:$D, D57),"")</f>
        <v/>
      </c>
    </row>
    <row r="58" spans="1:44" x14ac:dyDescent="0.35">
      <c r="A58" s="551" t="str">
        <f t="shared" si="1"/>
        <v>H</v>
      </c>
      <c r="B58" s="150">
        <f>'Input - Freeways'!$B56</f>
        <v>52</v>
      </c>
      <c r="C58" s="150">
        <f>INDEX('Input - Freeways'!$B$4:$AG$105,MATCH($B58,'Input - Freeways'!$B$4:$B$105,0),MATCH(C$6,'Input - Freeways'!$B$4:$AG$4,0))</f>
        <v>0</v>
      </c>
      <c r="D58" s="150" t="str">
        <f t="shared" ref="D58:H106" si="6">TRIM(MID(SUBSTITUTE($C58,"-",REPT(" ",LEN($C58))),(D$6-1)*LEN($C58)+1,LEN($C58)))</f>
        <v>0</v>
      </c>
      <c r="E58" s="150" t="str">
        <f t="shared" si="6"/>
        <v/>
      </c>
      <c r="F58" s="150" t="str">
        <f t="shared" si="6"/>
        <v/>
      </c>
      <c r="G58" s="150" t="str">
        <f t="shared" si="6"/>
        <v/>
      </c>
      <c r="H58" s="150" t="str">
        <f t="shared" si="6"/>
        <v/>
      </c>
      <c r="J58" s="377">
        <f>'Input - Freeways'!$C56</f>
        <v>0</v>
      </c>
      <c r="K58" s="406">
        <f>'Input - Freeways'!$D56</f>
        <v>0</v>
      </c>
      <c r="L58" s="267">
        <f>'Input - Freeways'!$E56</f>
        <v>0</v>
      </c>
      <c r="M58" s="679">
        <f>'Input - Freeways'!$F56</f>
        <v>0</v>
      </c>
      <c r="N58" s="391" t="str" cm="1">
        <f t="array" aca="1" ref="N58" ca="1">_xlfn.SWITCH(fwy_moe_type,"DCM",AVERAGEIFS('VISSIM DCP Outputs'!$D:$D, 'VISSIM DCP Outputs'!$B:$B, $E$3,'VISSIM DCP Outputs'!$C:$C,$C58),"Link Eval","--")</f>
        <v>--</v>
      </c>
      <c r="O58" s="264" t="str" cm="1">
        <f t="array" aca="1" ref="O58" ca="1">_xlfn.SWITCH(fwy_moe_type,"DCM",AVERAGEIFS('VISSIM DCP Outputs'!$G:$G, 'VISSIM DCP Outputs'!$B:$B, $E$3,'VISSIM DCP Outputs'!$C:$C,$C58),"Link Eval","--")</f>
        <v>--</v>
      </c>
      <c r="P58" s="695" t="str">
        <f t="shared" ca="1" si="3"/>
        <v>--</v>
      </c>
      <c r="Q58" s="264" t="str">
        <f t="shared" ca="1" si="4"/>
        <v>--</v>
      </c>
      <c r="R58" s="378" t="str">
        <f t="shared" ca="1" si="5"/>
        <v>--</v>
      </c>
      <c r="S58" s="547"/>
      <c r="T58" s="667" t="str">
        <f ca="1">IFERROR(AVERAGEIFS('VISSIM Link Segment Outputs'!$M:$M, 'VISSIM DCP Outputs'!$B:$B, $G$3,'VISSIM Link Segment Outputs'!$A:$A, "AVG",'VISSIM Link Segment Outputs'!$D:$D, D58),"")</f>
        <v/>
      </c>
      <c r="U58" s="667" t="str">
        <f ca="1">IFERROR(AVERAGEIFS('VISSIM Link Segment Outputs'!$M:$M, 'VISSIM DCP Outputs'!$B:$B, $G$3,'VISSIM Link Segment Outputs'!$A:$A, "AVG",'VISSIM Link Segment Outputs'!$D:$D, E58),"")</f>
        <v/>
      </c>
      <c r="V58" s="667" t="str">
        <f ca="1">IFERROR(AVERAGEIFS('VISSIM Link Segment Outputs'!$M:$M, 'VISSIM DCP Outputs'!$B:$B, $G$3,'VISSIM Link Segment Outputs'!$A:$A, "AVG",'VISSIM Link Segment Outputs'!$D:$D, F58),"")</f>
        <v/>
      </c>
      <c r="W58" s="667" t="str">
        <f ca="1">IFERROR(AVERAGEIFS('VISSIM Link Segment Outputs'!$M:$M, 'VISSIM DCP Outputs'!$B:$B, $G$3,'VISSIM Link Segment Outputs'!$A:$A, "AVG",'VISSIM Link Segment Outputs'!$D:$D, G58),"")</f>
        <v/>
      </c>
      <c r="X58" s="667" t="str">
        <f ca="1">IFERROR(AVERAGEIFS('VISSIM Link Segment Outputs'!$M:$M, 'VISSIM DCP Outputs'!$B:$B, $G$3,'VISSIM Link Segment Outputs'!$A:$A, "AVG",'VISSIM Link Segment Outputs'!$D:$D, H58),"")</f>
        <v/>
      </c>
      <c r="Y58" s="446"/>
      <c r="Z58" s="445" t="str">
        <f ca="1">IFERROR(AVERAGEIFS('VISSIM Link Segment Outputs'!$I:$I, 'VISSIM DCP Outputs'!$B:$B, $G$3, 'VISSIM Link Segment Outputs'!$A:$A, "AVG",'VISSIM Link Segment Outputs'!$D:$D, D58),"")</f>
        <v/>
      </c>
      <c r="AA58" s="445" t="str">
        <f ca="1">IFERROR(AVERAGEIFS('VISSIM Link Segment Outputs'!$I:$I, 'VISSIM DCP Outputs'!$B:$B, $G$3, 'VISSIM Link Segment Outputs'!$A:$A, "AVG",'VISSIM Link Segment Outputs'!$D:$D, E58),"")</f>
        <v/>
      </c>
      <c r="AB58" s="445" t="str">
        <f ca="1">IFERROR(AVERAGEIFS('VISSIM Link Segment Outputs'!$I:$I, 'VISSIM DCP Outputs'!$B:$B, $G$3, 'VISSIM Link Segment Outputs'!$A:$A, "AVG",'VISSIM Link Segment Outputs'!$D:$D, F58),"")</f>
        <v/>
      </c>
      <c r="AC58" s="445" t="str">
        <f ca="1">IFERROR(AVERAGEIFS('VISSIM Link Segment Outputs'!$I:$I, 'VISSIM DCP Outputs'!$B:$B, $G$3, 'VISSIM Link Segment Outputs'!$A:$A, "AVG",'VISSIM Link Segment Outputs'!$D:$D, G58),"")</f>
        <v/>
      </c>
      <c r="AD58" s="445" t="str">
        <f ca="1">IFERROR(AVERAGEIFS('VISSIM Link Segment Outputs'!$I:$I, 'VISSIM DCP Outputs'!$B:$B, $G$3, 'VISSIM Link Segment Outputs'!$A:$A, "AVG",'VISSIM Link Segment Outputs'!$D:$D, H58),"")</f>
        <v/>
      </c>
      <c r="AE58" s="446"/>
      <c r="AF58" s="445" t="str">
        <f ca="1">IFERROR(AVERAGEIFS('VISSIM Link Segment Outputs'!$E:$E, 'VISSIM DCP Outputs'!$B:$B, $G$3, 'VISSIM Link Segment Outputs'!$A:$A, "AVG",'VISSIM Link Segment Outputs'!$D:$D, D58),"")</f>
        <v/>
      </c>
      <c r="AG58" s="445" t="str">
        <f ca="1">IFERROR(AVERAGEIFS('VISSIM Link Segment Outputs'!$E:$E, 'VISSIM DCP Outputs'!$B:$B, $G$3, 'VISSIM Link Segment Outputs'!$A:$A, "AVG",'VISSIM Link Segment Outputs'!$D:$D, E58),"")</f>
        <v/>
      </c>
      <c r="AH58" s="445" t="str">
        <f ca="1">IFERROR(AVERAGEIFS('VISSIM Link Segment Outputs'!$E:$E, 'VISSIM DCP Outputs'!$B:$B, $G$3, 'VISSIM Link Segment Outputs'!$A:$A, "AVG",'VISSIM Link Segment Outputs'!$D:$D, F58),"")</f>
        <v/>
      </c>
      <c r="AI58" s="445" t="str">
        <f ca="1">IFERROR(AVERAGEIFS('VISSIM Link Segment Outputs'!$E:$E, 'VISSIM DCP Outputs'!$B:$B, $G$3, 'VISSIM Link Segment Outputs'!$A:$A, "AVG",'VISSIM Link Segment Outputs'!$D:$D, G58),"")</f>
        <v/>
      </c>
      <c r="AJ58" s="445" t="str">
        <f ca="1">IFERROR(AVERAGEIFS('VISSIM Link Segment Outputs'!$E:$E, 'VISSIM DCP Outputs'!$B:$B, $G$3, 'VISSIM Link Segment Outputs'!$A:$A, "AVG",'VISSIM Link Segment Outputs'!$D:$D, H58),"")</f>
        <v/>
      </c>
      <c r="AK58" s="547"/>
      <c r="AL58" s="667">
        <f ca="1">IFERROR(SUMIFS('VISSIM Link Segment Outputs'!$Q:$Q, 'VISSIM DCP Outputs'!$B:$B, $G$3, 'VISSIM Link Segment Outputs'!$A:$A, "AVG",'VISSIM Link Segment Outputs'!$D:$D, D58),"")</f>
        <v>0</v>
      </c>
      <c r="AM58" s="667">
        <f ca="1">IFERROR(SUMIFS('VISSIM Link Segment Outputs'!$Q:$Q, 'VISSIM DCP Outputs'!$B:$B, $G$3, 'VISSIM Link Segment Outputs'!$A:$A, "AVG",'VISSIM Link Segment Outputs'!$D:$D, E58),"")</f>
        <v>0</v>
      </c>
      <c r="AN58" s="667">
        <f ca="1">IFERROR(SUMIFS('VISSIM Link Segment Outputs'!$Q:$Q, 'VISSIM DCP Outputs'!$B:$B, $G$3, 'VISSIM Link Segment Outputs'!$A:$A, "AVG",'VISSIM Link Segment Outputs'!$D:$D, F58),"")</f>
        <v>0</v>
      </c>
      <c r="AO58" s="667">
        <f ca="1">IFERROR(SUMIFS('VISSIM Link Segment Outputs'!$Q:$Q, 'VISSIM DCP Outputs'!$B:$B, $G$3, 'VISSIM Link Segment Outputs'!$A:$A, "AVG",'VISSIM Link Segment Outputs'!$D:$D, G58),"")</f>
        <v>0</v>
      </c>
      <c r="AP58" s="667">
        <f ca="1">IFERROR(SUMIFS('VISSIM Link Segment Outputs'!$Q:$Q, 'VISSIM DCP Outputs'!$B:$B, $G$3, 'VISSIM Link Segment Outputs'!$A:$A, "AVG",'VISSIM Link Segment Outputs'!$D:$D, H58),"")</f>
        <v>0</v>
      </c>
      <c r="AQ58" s="547"/>
      <c r="AR58" s="680" t="str">
        <f ca="1">IFERROR(AVERAGEIFS('VISSIM Link Segment Outputs'!$R:$R, 'VISSIM Link Segment Outputs'!$A:$A, "AVG",'VISSIM Link Segment Outputs'!$D:$D, D58),"")</f>
        <v/>
      </c>
    </row>
    <row r="59" spans="1:44" x14ac:dyDescent="0.35">
      <c r="A59" s="551" t="str">
        <f t="shared" si="1"/>
        <v>H</v>
      </c>
      <c r="B59" s="150">
        <f>'Input - Freeways'!$B57</f>
        <v>53</v>
      </c>
      <c r="C59" s="150">
        <f>INDEX('Input - Freeways'!$B$4:$AG$105,MATCH($B59,'Input - Freeways'!$B$4:$B$105,0),MATCH(C$6,'Input - Freeways'!$B$4:$AG$4,0))</f>
        <v>0</v>
      </c>
      <c r="D59" s="150" t="str">
        <f t="shared" si="6"/>
        <v>0</v>
      </c>
      <c r="E59" s="150" t="str">
        <f t="shared" si="6"/>
        <v/>
      </c>
      <c r="F59" s="150" t="str">
        <f t="shared" si="6"/>
        <v/>
      </c>
      <c r="G59" s="150" t="str">
        <f t="shared" si="6"/>
        <v/>
      </c>
      <c r="H59" s="150" t="str">
        <f t="shared" si="6"/>
        <v/>
      </c>
      <c r="J59" s="377">
        <f>'Input - Freeways'!$C57</f>
        <v>0</v>
      </c>
      <c r="K59" s="406">
        <f>'Input - Freeways'!$D57</f>
        <v>0</v>
      </c>
      <c r="L59" s="267">
        <f>'Input - Freeways'!$E57</f>
        <v>0</v>
      </c>
      <c r="M59" s="679">
        <f>'Input - Freeways'!$F57</f>
        <v>0</v>
      </c>
      <c r="N59" s="391" t="str" cm="1">
        <f t="array" aca="1" ref="N59" ca="1">_xlfn.SWITCH(fwy_moe_type,"DCM",AVERAGEIFS('VISSIM DCP Outputs'!$D:$D, 'VISSIM DCP Outputs'!$B:$B, $E$3,'VISSIM DCP Outputs'!$C:$C,$C59),"Link Eval","--")</f>
        <v>--</v>
      </c>
      <c r="O59" s="264" t="str" cm="1">
        <f t="array" aca="1" ref="O59" ca="1">_xlfn.SWITCH(fwy_moe_type,"DCM",AVERAGEIFS('VISSIM DCP Outputs'!$G:$G, 'VISSIM DCP Outputs'!$B:$B, $E$3,'VISSIM DCP Outputs'!$C:$C,$C59),"Link Eval","--")</f>
        <v>--</v>
      </c>
      <c r="P59" s="695" t="str">
        <f t="shared" ca="1" si="3"/>
        <v>--</v>
      </c>
      <c r="Q59" s="264" t="str">
        <f t="shared" ca="1" si="4"/>
        <v>--</v>
      </c>
      <c r="R59" s="378" t="str">
        <f t="shared" ca="1" si="5"/>
        <v>--</v>
      </c>
      <c r="S59" s="547"/>
      <c r="T59" s="667" t="str">
        <f ca="1">IFERROR(AVERAGEIFS('VISSIM Link Segment Outputs'!$M:$M, 'VISSIM DCP Outputs'!$B:$B, $G$3,'VISSIM Link Segment Outputs'!$A:$A, "AVG",'VISSIM Link Segment Outputs'!$D:$D, D59),"")</f>
        <v/>
      </c>
      <c r="U59" s="667" t="str">
        <f ca="1">IFERROR(AVERAGEIFS('VISSIM Link Segment Outputs'!$M:$M, 'VISSIM DCP Outputs'!$B:$B, $G$3,'VISSIM Link Segment Outputs'!$A:$A, "AVG",'VISSIM Link Segment Outputs'!$D:$D, E59),"")</f>
        <v/>
      </c>
      <c r="V59" s="667" t="str">
        <f ca="1">IFERROR(AVERAGEIFS('VISSIM Link Segment Outputs'!$M:$M, 'VISSIM DCP Outputs'!$B:$B, $G$3,'VISSIM Link Segment Outputs'!$A:$A, "AVG",'VISSIM Link Segment Outputs'!$D:$D, F59),"")</f>
        <v/>
      </c>
      <c r="W59" s="667" t="str">
        <f ca="1">IFERROR(AVERAGEIFS('VISSIM Link Segment Outputs'!$M:$M, 'VISSIM DCP Outputs'!$B:$B, $G$3,'VISSIM Link Segment Outputs'!$A:$A, "AVG",'VISSIM Link Segment Outputs'!$D:$D, G59),"")</f>
        <v/>
      </c>
      <c r="X59" s="667" t="str">
        <f ca="1">IFERROR(AVERAGEIFS('VISSIM Link Segment Outputs'!$M:$M, 'VISSIM DCP Outputs'!$B:$B, $G$3,'VISSIM Link Segment Outputs'!$A:$A, "AVG",'VISSIM Link Segment Outputs'!$D:$D, H59),"")</f>
        <v/>
      </c>
      <c r="Y59" s="446"/>
      <c r="Z59" s="445" t="str">
        <f ca="1">IFERROR(AVERAGEIFS('VISSIM Link Segment Outputs'!$I:$I, 'VISSIM DCP Outputs'!$B:$B, $G$3, 'VISSIM Link Segment Outputs'!$A:$A, "AVG",'VISSIM Link Segment Outputs'!$D:$D, D59),"")</f>
        <v/>
      </c>
      <c r="AA59" s="445" t="str">
        <f ca="1">IFERROR(AVERAGEIFS('VISSIM Link Segment Outputs'!$I:$I, 'VISSIM DCP Outputs'!$B:$B, $G$3, 'VISSIM Link Segment Outputs'!$A:$A, "AVG",'VISSIM Link Segment Outputs'!$D:$D, E59),"")</f>
        <v/>
      </c>
      <c r="AB59" s="445" t="str">
        <f ca="1">IFERROR(AVERAGEIFS('VISSIM Link Segment Outputs'!$I:$I, 'VISSIM DCP Outputs'!$B:$B, $G$3, 'VISSIM Link Segment Outputs'!$A:$A, "AVG",'VISSIM Link Segment Outputs'!$D:$D, F59),"")</f>
        <v/>
      </c>
      <c r="AC59" s="445" t="str">
        <f ca="1">IFERROR(AVERAGEIFS('VISSIM Link Segment Outputs'!$I:$I, 'VISSIM DCP Outputs'!$B:$B, $G$3, 'VISSIM Link Segment Outputs'!$A:$A, "AVG",'VISSIM Link Segment Outputs'!$D:$D, G59),"")</f>
        <v/>
      </c>
      <c r="AD59" s="445" t="str">
        <f ca="1">IFERROR(AVERAGEIFS('VISSIM Link Segment Outputs'!$I:$I, 'VISSIM DCP Outputs'!$B:$B, $G$3, 'VISSIM Link Segment Outputs'!$A:$A, "AVG",'VISSIM Link Segment Outputs'!$D:$D, H59),"")</f>
        <v/>
      </c>
      <c r="AE59" s="446"/>
      <c r="AF59" s="445" t="str">
        <f ca="1">IFERROR(AVERAGEIFS('VISSIM Link Segment Outputs'!$E:$E, 'VISSIM DCP Outputs'!$B:$B, $G$3, 'VISSIM Link Segment Outputs'!$A:$A, "AVG",'VISSIM Link Segment Outputs'!$D:$D, D59),"")</f>
        <v/>
      </c>
      <c r="AG59" s="445" t="str">
        <f ca="1">IFERROR(AVERAGEIFS('VISSIM Link Segment Outputs'!$E:$E, 'VISSIM DCP Outputs'!$B:$B, $G$3, 'VISSIM Link Segment Outputs'!$A:$A, "AVG",'VISSIM Link Segment Outputs'!$D:$D, E59),"")</f>
        <v/>
      </c>
      <c r="AH59" s="445" t="str">
        <f ca="1">IFERROR(AVERAGEIFS('VISSIM Link Segment Outputs'!$E:$E, 'VISSIM DCP Outputs'!$B:$B, $G$3, 'VISSIM Link Segment Outputs'!$A:$A, "AVG",'VISSIM Link Segment Outputs'!$D:$D, F59),"")</f>
        <v/>
      </c>
      <c r="AI59" s="445" t="str">
        <f ca="1">IFERROR(AVERAGEIFS('VISSIM Link Segment Outputs'!$E:$E, 'VISSIM DCP Outputs'!$B:$B, $G$3, 'VISSIM Link Segment Outputs'!$A:$A, "AVG",'VISSIM Link Segment Outputs'!$D:$D, G59),"")</f>
        <v/>
      </c>
      <c r="AJ59" s="445" t="str">
        <f ca="1">IFERROR(AVERAGEIFS('VISSIM Link Segment Outputs'!$E:$E, 'VISSIM DCP Outputs'!$B:$B, $G$3, 'VISSIM Link Segment Outputs'!$A:$A, "AVG",'VISSIM Link Segment Outputs'!$D:$D, H59),"")</f>
        <v/>
      </c>
      <c r="AK59" s="547"/>
      <c r="AL59" s="667">
        <f ca="1">IFERROR(SUMIFS('VISSIM Link Segment Outputs'!$Q:$Q, 'VISSIM DCP Outputs'!$B:$B, $G$3, 'VISSIM Link Segment Outputs'!$A:$A, "AVG",'VISSIM Link Segment Outputs'!$D:$D, D59),"")</f>
        <v>0</v>
      </c>
      <c r="AM59" s="667">
        <f ca="1">IFERROR(SUMIFS('VISSIM Link Segment Outputs'!$Q:$Q, 'VISSIM DCP Outputs'!$B:$B, $G$3, 'VISSIM Link Segment Outputs'!$A:$A, "AVG",'VISSIM Link Segment Outputs'!$D:$D, E59),"")</f>
        <v>0</v>
      </c>
      <c r="AN59" s="667">
        <f ca="1">IFERROR(SUMIFS('VISSIM Link Segment Outputs'!$Q:$Q, 'VISSIM DCP Outputs'!$B:$B, $G$3, 'VISSIM Link Segment Outputs'!$A:$A, "AVG",'VISSIM Link Segment Outputs'!$D:$D, F59),"")</f>
        <v>0</v>
      </c>
      <c r="AO59" s="667">
        <f ca="1">IFERROR(SUMIFS('VISSIM Link Segment Outputs'!$Q:$Q, 'VISSIM DCP Outputs'!$B:$B, $G$3, 'VISSIM Link Segment Outputs'!$A:$A, "AVG",'VISSIM Link Segment Outputs'!$D:$D, G59),"")</f>
        <v>0</v>
      </c>
      <c r="AP59" s="667">
        <f ca="1">IFERROR(SUMIFS('VISSIM Link Segment Outputs'!$Q:$Q, 'VISSIM DCP Outputs'!$B:$B, $G$3, 'VISSIM Link Segment Outputs'!$A:$A, "AVG",'VISSIM Link Segment Outputs'!$D:$D, H59),"")</f>
        <v>0</v>
      </c>
      <c r="AQ59" s="547"/>
      <c r="AR59" s="680" t="str">
        <f ca="1">IFERROR(AVERAGEIFS('VISSIM Link Segment Outputs'!$R:$R, 'VISSIM Link Segment Outputs'!$A:$A, "AVG",'VISSIM Link Segment Outputs'!$D:$D, D59),"")</f>
        <v/>
      </c>
    </row>
    <row r="60" spans="1:44" x14ac:dyDescent="0.35">
      <c r="A60" s="551" t="str">
        <f t="shared" si="1"/>
        <v>H</v>
      </c>
      <c r="B60" s="150">
        <f>'Input - Freeways'!$B58</f>
        <v>54</v>
      </c>
      <c r="C60" s="150">
        <f>INDEX('Input - Freeways'!$B$4:$AG$105,MATCH($B60,'Input - Freeways'!$B$4:$B$105,0),MATCH(C$6,'Input - Freeways'!$B$4:$AG$4,0))</f>
        <v>0</v>
      </c>
      <c r="D60" s="150" t="str">
        <f t="shared" si="6"/>
        <v>0</v>
      </c>
      <c r="E60" s="150" t="str">
        <f t="shared" si="6"/>
        <v/>
      </c>
      <c r="F60" s="150" t="str">
        <f t="shared" si="6"/>
        <v/>
      </c>
      <c r="G60" s="150" t="str">
        <f t="shared" si="6"/>
        <v/>
      </c>
      <c r="H60" s="150" t="str">
        <f t="shared" si="6"/>
        <v/>
      </c>
      <c r="J60" s="377">
        <f>'Input - Freeways'!$C58</f>
        <v>0</v>
      </c>
      <c r="K60" s="406">
        <f>'Input - Freeways'!$D58</f>
        <v>0</v>
      </c>
      <c r="L60" s="267">
        <f>'Input - Freeways'!$E58</f>
        <v>0</v>
      </c>
      <c r="M60" s="679">
        <f>'Input - Freeways'!$F58</f>
        <v>0</v>
      </c>
      <c r="N60" s="391" t="str" cm="1">
        <f t="array" aca="1" ref="N60" ca="1">_xlfn.SWITCH(fwy_moe_type,"DCM",AVERAGEIFS('VISSIM DCP Outputs'!$D:$D, 'VISSIM DCP Outputs'!$B:$B, $E$3,'VISSIM DCP Outputs'!$C:$C,$C60),"Link Eval","--")</f>
        <v>--</v>
      </c>
      <c r="O60" s="264" t="str" cm="1">
        <f t="array" aca="1" ref="O60" ca="1">_xlfn.SWITCH(fwy_moe_type,"DCM",AVERAGEIFS('VISSIM DCP Outputs'!$G:$G, 'VISSIM DCP Outputs'!$B:$B, $E$3,'VISSIM DCP Outputs'!$C:$C,$C60),"Link Eval","--")</f>
        <v>--</v>
      </c>
      <c r="P60" s="695" t="str">
        <f t="shared" ca="1" si="3"/>
        <v>--</v>
      </c>
      <c r="Q60" s="264" t="str">
        <f t="shared" ca="1" si="4"/>
        <v>--</v>
      </c>
      <c r="R60" s="378" t="str">
        <f t="shared" ca="1" si="5"/>
        <v>--</v>
      </c>
      <c r="S60" s="547"/>
      <c r="T60" s="667" t="str">
        <f ca="1">IFERROR(AVERAGEIFS('VISSIM Link Segment Outputs'!$M:$M, 'VISSIM DCP Outputs'!$B:$B, $G$3,'VISSIM Link Segment Outputs'!$A:$A, "AVG",'VISSIM Link Segment Outputs'!$D:$D, D60),"")</f>
        <v/>
      </c>
      <c r="U60" s="667" t="str">
        <f ca="1">IFERROR(AVERAGEIFS('VISSIM Link Segment Outputs'!$M:$M, 'VISSIM DCP Outputs'!$B:$B, $G$3,'VISSIM Link Segment Outputs'!$A:$A, "AVG",'VISSIM Link Segment Outputs'!$D:$D, E60),"")</f>
        <v/>
      </c>
      <c r="V60" s="667" t="str">
        <f ca="1">IFERROR(AVERAGEIFS('VISSIM Link Segment Outputs'!$M:$M, 'VISSIM DCP Outputs'!$B:$B, $G$3,'VISSIM Link Segment Outputs'!$A:$A, "AVG",'VISSIM Link Segment Outputs'!$D:$D, F60),"")</f>
        <v/>
      </c>
      <c r="W60" s="667" t="str">
        <f ca="1">IFERROR(AVERAGEIFS('VISSIM Link Segment Outputs'!$M:$M, 'VISSIM DCP Outputs'!$B:$B, $G$3,'VISSIM Link Segment Outputs'!$A:$A, "AVG",'VISSIM Link Segment Outputs'!$D:$D, G60),"")</f>
        <v/>
      </c>
      <c r="X60" s="667" t="str">
        <f ca="1">IFERROR(AVERAGEIFS('VISSIM Link Segment Outputs'!$M:$M, 'VISSIM DCP Outputs'!$B:$B, $G$3,'VISSIM Link Segment Outputs'!$A:$A, "AVG",'VISSIM Link Segment Outputs'!$D:$D, H60),"")</f>
        <v/>
      </c>
      <c r="Y60" s="446"/>
      <c r="Z60" s="445" t="str">
        <f ca="1">IFERROR(AVERAGEIFS('VISSIM Link Segment Outputs'!$I:$I, 'VISSIM DCP Outputs'!$B:$B, $G$3, 'VISSIM Link Segment Outputs'!$A:$A, "AVG",'VISSIM Link Segment Outputs'!$D:$D, D60),"")</f>
        <v/>
      </c>
      <c r="AA60" s="445" t="str">
        <f ca="1">IFERROR(AVERAGEIFS('VISSIM Link Segment Outputs'!$I:$I, 'VISSIM DCP Outputs'!$B:$B, $G$3, 'VISSIM Link Segment Outputs'!$A:$A, "AVG",'VISSIM Link Segment Outputs'!$D:$D, E60),"")</f>
        <v/>
      </c>
      <c r="AB60" s="445" t="str">
        <f ca="1">IFERROR(AVERAGEIFS('VISSIM Link Segment Outputs'!$I:$I, 'VISSIM DCP Outputs'!$B:$B, $G$3, 'VISSIM Link Segment Outputs'!$A:$A, "AVG",'VISSIM Link Segment Outputs'!$D:$D, F60),"")</f>
        <v/>
      </c>
      <c r="AC60" s="445" t="str">
        <f ca="1">IFERROR(AVERAGEIFS('VISSIM Link Segment Outputs'!$I:$I, 'VISSIM DCP Outputs'!$B:$B, $G$3, 'VISSIM Link Segment Outputs'!$A:$A, "AVG",'VISSIM Link Segment Outputs'!$D:$D, G60),"")</f>
        <v/>
      </c>
      <c r="AD60" s="445" t="str">
        <f ca="1">IFERROR(AVERAGEIFS('VISSIM Link Segment Outputs'!$I:$I, 'VISSIM DCP Outputs'!$B:$B, $G$3, 'VISSIM Link Segment Outputs'!$A:$A, "AVG",'VISSIM Link Segment Outputs'!$D:$D, H60),"")</f>
        <v/>
      </c>
      <c r="AE60" s="446"/>
      <c r="AF60" s="445" t="str">
        <f ca="1">IFERROR(AVERAGEIFS('VISSIM Link Segment Outputs'!$E:$E, 'VISSIM DCP Outputs'!$B:$B, $G$3, 'VISSIM Link Segment Outputs'!$A:$A, "AVG",'VISSIM Link Segment Outputs'!$D:$D, D60),"")</f>
        <v/>
      </c>
      <c r="AG60" s="445" t="str">
        <f ca="1">IFERROR(AVERAGEIFS('VISSIM Link Segment Outputs'!$E:$E, 'VISSIM DCP Outputs'!$B:$B, $G$3, 'VISSIM Link Segment Outputs'!$A:$A, "AVG",'VISSIM Link Segment Outputs'!$D:$D, E60),"")</f>
        <v/>
      </c>
      <c r="AH60" s="445" t="str">
        <f ca="1">IFERROR(AVERAGEIFS('VISSIM Link Segment Outputs'!$E:$E, 'VISSIM DCP Outputs'!$B:$B, $G$3, 'VISSIM Link Segment Outputs'!$A:$A, "AVG",'VISSIM Link Segment Outputs'!$D:$D, F60),"")</f>
        <v/>
      </c>
      <c r="AI60" s="445" t="str">
        <f ca="1">IFERROR(AVERAGEIFS('VISSIM Link Segment Outputs'!$E:$E, 'VISSIM DCP Outputs'!$B:$B, $G$3, 'VISSIM Link Segment Outputs'!$A:$A, "AVG",'VISSIM Link Segment Outputs'!$D:$D, G60),"")</f>
        <v/>
      </c>
      <c r="AJ60" s="445" t="str">
        <f ca="1">IFERROR(AVERAGEIFS('VISSIM Link Segment Outputs'!$E:$E, 'VISSIM DCP Outputs'!$B:$B, $G$3, 'VISSIM Link Segment Outputs'!$A:$A, "AVG",'VISSIM Link Segment Outputs'!$D:$D, H60),"")</f>
        <v/>
      </c>
      <c r="AK60" s="547"/>
      <c r="AL60" s="667">
        <f ca="1">IFERROR(SUMIFS('VISSIM Link Segment Outputs'!$Q:$Q, 'VISSIM DCP Outputs'!$B:$B, $G$3, 'VISSIM Link Segment Outputs'!$A:$A, "AVG",'VISSIM Link Segment Outputs'!$D:$D, D60),"")</f>
        <v>0</v>
      </c>
      <c r="AM60" s="667">
        <f ca="1">IFERROR(SUMIFS('VISSIM Link Segment Outputs'!$Q:$Q, 'VISSIM DCP Outputs'!$B:$B, $G$3, 'VISSIM Link Segment Outputs'!$A:$A, "AVG",'VISSIM Link Segment Outputs'!$D:$D, E60),"")</f>
        <v>0</v>
      </c>
      <c r="AN60" s="667">
        <f ca="1">IFERROR(SUMIFS('VISSIM Link Segment Outputs'!$Q:$Q, 'VISSIM DCP Outputs'!$B:$B, $G$3, 'VISSIM Link Segment Outputs'!$A:$A, "AVG",'VISSIM Link Segment Outputs'!$D:$D, F60),"")</f>
        <v>0</v>
      </c>
      <c r="AO60" s="667">
        <f ca="1">IFERROR(SUMIFS('VISSIM Link Segment Outputs'!$Q:$Q, 'VISSIM DCP Outputs'!$B:$B, $G$3, 'VISSIM Link Segment Outputs'!$A:$A, "AVG",'VISSIM Link Segment Outputs'!$D:$D, G60),"")</f>
        <v>0</v>
      </c>
      <c r="AP60" s="667">
        <f ca="1">IFERROR(SUMIFS('VISSIM Link Segment Outputs'!$Q:$Q, 'VISSIM DCP Outputs'!$B:$B, $G$3, 'VISSIM Link Segment Outputs'!$A:$A, "AVG",'VISSIM Link Segment Outputs'!$D:$D, H60),"")</f>
        <v>0</v>
      </c>
      <c r="AQ60" s="547"/>
      <c r="AR60" s="680" t="str">
        <f ca="1">IFERROR(AVERAGEIFS('VISSIM Link Segment Outputs'!$R:$R, 'VISSIM Link Segment Outputs'!$A:$A, "AVG",'VISSIM Link Segment Outputs'!$D:$D, D60),"")</f>
        <v/>
      </c>
    </row>
    <row r="61" spans="1:44" x14ac:dyDescent="0.35">
      <c r="A61" s="551" t="str">
        <f t="shared" si="1"/>
        <v>H</v>
      </c>
      <c r="B61" s="150">
        <f>'Input - Freeways'!$B59</f>
        <v>55</v>
      </c>
      <c r="C61" s="150">
        <f>INDEX('Input - Freeways'!$B$4:$AG$105,MATCH($B61,'Input - Freeways'!$B$4:$B$105,0),MATCH(C$6,'Input - Freeways'!$B$4:$AG$4,0))</f>
        <v>0</v>
      </c>
      <c r="D61" s="150" t="str">
        <f t="shared" si="6"/>
        <v>0</v>
      </c>
      <c r="E61" s="150" t="str">
        <f t="shared" si="6"/>
        <v/>
      </c>
      <c r="F61" s="150" t="str">
        <f t="shared" si="6"/>
        <v/>
      </c>
      <c r="G61" s="150" t="str">
        <f t="shared" si="6"/>
        <v/>
      </c>
      <c r="H61" s="150" t="str">
        <f t="shared" si="6"/>
        <v/>
      </c>
      <c r="J61" s="377">
        <f>'Input - Freeways'!$C59</f>
        <v>0</v>
      </c>
      <c r="K61" s="406">
        <f>'Input - Freeways'!$D59</f>
        <v>0</v>
      </c>
      <c r="L61" s="267">
        <f>'Input - Freeways'!$E59</f>
        <v>0</v>
      </c>
      <c r="M61" s="679">
        <f>'Input - Freeways'!$F59</f>
        <v>0</v>
      </c>
      <c r="N61" s="391" t="str" cm="1">
        <f t="array" aca="1" ref="N61" ca="1">_xlfn.SWITCH(fwy_moe_type,"DCM",AVERAGEIFS('VISSIM DCP Outputs'!$D:$D, 'VISSIM DCP Outputs'!$B:$B, $E$3,'VISSIM DCP Outputs'!$C:$C,$C61),"Link Eval","--")</f>
        <v>--</v>
      </c>
      <c r="O61" s="264" t="str" cm="1">
        <f t="array" aca="1" ref="O61" ca="1">_xlfn.SWITCH(fwy_moe_type,"DCM",AVERAGEIFS('VISSIM DCP Outputs'!$G:$G, 'VISSIM DCP Outputs'!$B:$B, $E$3,'VISSIM DCP Outputs'!$C:$C,$C61),"Link Eval","--")</f>
        <v>--</v>
      </c>
      <c r="P61" s="695" t="str">
        <f t="shared" ca="1" si="3"/>
        <v>--</v>
      </c>
      <c r="Q61" s="264" t="str">
        <f t="shared" ca="1" si="4"/>
        <v>--</v>
      </c>
      <c r="R61" s="378" t="str">
        <f t="shared" ca="1" si="5"/>
        <v>--</v>
      </c>
      <c r="S61" s="547"/>
      <c r="T61" s="667" t="str">
        <f ca="1">IFERROR(AVERAGEIFS('VISSIM Link Segment Outputs'!$M:$M, 'VISSIM DCP Outputs'!$B:$B, $G$3,'VISSIM Link Segment Outputs'!$A:$A, "AVG",'VISSIM Link Segment Outputs'!$D:$D, D61),"")</f>
        <v/>
      </c>
      <c r="U61" s="667" t="str">
        <f ca="1">IFERROR(AVERAGEIFS('VISSIM Link Segment Outputs'!$M:$M, 'VISSIM DCP Outputs'!$B:$B, $G$3,'VISSIM Link Segment Outputs'!$A:$A, "AVG",'VISSIM Link Segment Outputs'!$D:$D, E61),"")</f>
        <v/>
      </c>
      <c r="V61" s="667" t="str">
        <f ca="1">IFERROR(AVERAGEIFS('VISSIM Link Segment Outputs'!$M:$M, 'VISSIM DCP Outputs'!$B:$B, $G$3,'VISSIM Link Segment Outputs'!$A:$A, "AVG",'VISSIM Link Segment Outputs'!$D:$D, F61),"")</f>
        <v/>
      </c>
      <c r="W61" s="667" t="str">
        <f ca="1">IFERROR(AVERAGEIFS('VISSIM Link Segment Outputs'!$M:$M, 'VISSIM DCP Outputs'!$B:$B, $G$3,'VISSIM Link Segment Outputs'!$A:$A, "AVG",'VISSIM Link Segment Outputs'!$D:$D, G61),"")</f>
        <v/>
      </c>
      <c r="X61" s="667" t="str">
        <f ca="1">IFERROR(AVERAGEIFS('VISSIM Link Segment Outputs'!$M:$M, 'VISSIM DCP Outputs'!$B:$B, $G$3,'VISSIM Link Segment Outputs'!$A:$A, "AVG",'VISSIM Link Segment Outputs'!$D:$D, H61),"")</f>
        <v/>
      </c>
      <c r="Y61" s="446"/>
      <c r="Z61" s="445" t="str">
        <f ca="1">IFERROR(AVERAGEIFS('VISSIM Link Segment Outputs'!$I:$I, 'VISSIM DCP Outputs'!$B:$B, $G$3, 'VISSIM Link Segment Outputs'!$A:$A, "AVG",'VISSIM Link Segment Outputs'!$D:$D, D61),"")</f>
        <v/>
      </c>
      <c r="AA61" s="445" t="str">
        <f ca="1">IFERROR(AVERAGEIFS('VISSIM Link Segment Outputs'!$I:$I, 'VISSIM DCP Outputs'!$B:$B, $G$3, 'VISSIM Link Segment Outputs'!$A:$A, "AVG",'VISSIM Link Segment Outputs'!$D:$D, E61),"")</f>
        <v/>
      </c>
      <c r="AB61" s="445" t="str">
        <f ca="1">IFERROR(AVERAGEIFS('VISSIM Link Segment Outputs'!$I:$I, 'VISSIM DCP Outputs'!$B:$B, $G$3, 'VISSIM Link Segment Outputs'!$A:$A, "AVG",'VISSIM Link Segment Outputs'!$D:$D, F61),"")</f>
        <v/>
      </c>
      <c r="AC61" s="445" t="str">
        <f ca="1">IFERROR(AVERAGEIFS('VISSIM Link Segment Outputs'!$I:$I, 'VISSIM DCP Outputs'!$B:$B, $G$3, 'VISSIM Link Segment Outputs'!$A:$A, "AVG",'VISSIM Link Segment Outputs'!$D:$D, G61),"")</f>
        <v/>
      </c>
      <c r="AD61" s="445" t="str">
        <f ca="1">IFERROR(AVERAGEIFS('VISSIM Link Segment Outputs'!$I:$I, 'VISSIM DCP Outputs'!$B:$B, $G$3, 'VISSIM Link Segment Outputs'!$A:$A, "AVG",'VISSIM Link Segment Outputs'!$D:$D, H61),"")</f>
        <v/>
      </c>
      <c r="AE61" s="446"/>
      <c r="AF61" s="445" t="str">
        <f ca="1">IFERROR(AVERAGEIFS('VISSIM Link Segment Outputs'!$E:$E, 'VISSIM DCP Outputs'!$B:$B, $G$3, 'VISSIM Link Segment Outputs'!$A:$A, "AVG",'VISSIM Link Segment Outputs'!$D:$D, D61),"")</f>
        <v/>
      </c>
      <c r="AG61" s="445" t="str">
        <f ca="1">IFERROR(AVERAGEIFS('VISSIM Link Segment Outputs'!$E:$E, 'VISSIM DCP Outputs'!$B:$B, $G$3, 'VISSIM Link Segment Outputs'!$A:$A, "AVG",'VISSIM Link Segment Outputs'!$D:$D, E61),"")</f>
        <v/>
      </c>
      <c r="AH61" s="445" t="str">
        <f ca="1">IFERROR(AVERAGEIFS('VISSIM Link Segment Outputs'!$E:$E, 'VISSIM DCP Outputs'!$B:$B, $G$3, 'VISSIM Link Segment Outputs'!$A:$A, "AVG",'VISSIM Link Segment Outputs'!$D:$D, F61),"")</f>
        <v/>
      </c>
      <c r="AI61" s="445" t="str">
        <f ca="1">IFERROR(AVERAGEIFS('VISSIM Link Segment Outputs'!$E:$E, 'VISSIM DCP Outputs'!$B:$B, $G$3, 'VISSIM Link Segment Outputs'!$A:$A, "AVG",'VISSIM Link Segment Outputs'!$D:$D, G61),"")</f>
        <v/>
      </c>
      <c r="AJ61" s="445" t="str">
        <f ca="1">IFERROR(AVERAGEIFS('VISSIM Link Segment Outputs'!$E:$E, 'VISSIM DCP Outputs'!$B:$B, $G$3, 'VISSIM Link Segment Outputs'!$A:$A, "AVG",'VISSIM Link Segment Outputs'!$D:$D, H61),"")</f>
        <v/>
      </c>
      <c r="AK61" s="547"/>
      <c r="AL61" s="667">
        <f ca="1">IFERROR(SUMIFS('VISSIM Link Segment Outputs'!$Q:$Q, 'VISSIM DCP Outputs'!$B:$B, $G$3, 'VISSIM Link Segment Outputs'!$A:$A, "AVG",'VISSIM Link Segment Outputs'!$D:$D, D61),"")</f>
        <v>0</v>
      </c>
      <c r="AM61" s="667">
        <f ca="1">IFERROR(SUMIFS('VISSIM Link Segment Outputs'!$Q:$Q, 'VISSIM DCP Outputs'!$B:$B, $G$3, 'VISSIM Link Segment Outputs'!$A:$A, "AVG",'VISSIM Link Segment Outputs'!$D:$D, E61),"")</f>
        <v>0</v>
      </c>
      <c r="AN61" s="667">
        <f ca="1">IFERROR(SUMIFS('VISSIM Link Segment Outputs'!$Q:$Q, 'VISSIM DCP Outputs'!$B:$B, $G$3, 'VISSIM Link Segment Outputs'!$A:$A, "AVG",'VISSIM Link Segment Outputs'!$D:$D, F61),"")</f>
        <v>0</v>
      </c>
      <c r="AO61" s="667">
        <f ca="1">IFERROR(SUMIFS('VISSIM Link Segment Outputs'!$Q:$Q, 'VISSIM DCP Outputs'!$B:$B, $G$3, 'VISSIM Link Segment Outputs'!$A:$A, "AVG",'VISSIM Link Segment Outputs'!$D:$D, G61),"")</f>
        <v>0</v>
      </c>
      <c r="AP61" s="667">
        <f ca="1">IFERROR(SUMIFS('VISSIM Link Segment Outputs'!$Q:$Q, 'VISSIM DCP Outputs'!$B:$B, $G$3, 'VISSIM Link Segment Outputs'!$A:$A, "AVG",'VISSIM Link Segment Outputs'!$D:$D, H61),"")</f>
        <v>0</v>
      </c>
      <c r="AQ61" s="547"/>
      <c r="AR61" s="680" t="str">
        <f ca="1">IFERROR(AVERAGEIFS('VISSIM Link Segment Outputs'!$R:$R, 'VISSIM Link Segment Outputs'!$A:$A, "AVG",'VISSIM Link Segment Outputs'!$D:$D, D61),"")</f>
        <v/>
      </c>
    </row>
    <row r="62" spans="1:44" x14ac:dyDescent="0.35">
      <c r="A62" s="551" t="str">
        <f t="shared" si="1"/>
        <v>H</v>
      </c>
      <c r="B62" s="150">
        <f>'Input - Freeways'!$B60</f>
        <v>56</v>
      </c>
      <c r="C62" s="150">
        <f>INDEX('Input - Freeways'!$B$4:$AG$105,MATCH($B62,'Input - Freeways'!$B$4:$B$105,0),MATCH(C$6,'Input - Freeways'!$B$4:$AG$4,0))</f>
        <v>0</v>
      </c>
      <c r="D62" s="150" t="str">
        <f t="shared" si="6"/>
        <v>0</v>
      </c>
      <c r="E62" s="150" t="str">
        <f t="shared" si="6"/>
        <v/>
      </c>
      <c r="F62" s="150" t="str">
        <f t="shared" si="6"/>
        <v/>
      </c>
      <c r="G62" s="150" t="str">
        <f t="shared" si="6"/>
        <v/>
      </c>
      <c r="H62" s="150" t="str">
        <f t="shared" si="6"/>
        <v/>
      </c>
      <c r="J62" s="377">
        <f>'Input - Freeways'!$C60</f>
        <v>0</v>
      </c>
      <c r="K62" s="406">
        <f>'Input - Freeways'!$D60</f>
        <v>0</v>
      </c>
      <c r="L62" s="267">
        <f>'Input - Freeways'!$E60</f>
        <v>0</v>
      </c>
      <c r="M62" s="679">
        <f>'Input - Freeways'!$F60</f>
        <v>0</v>
      </c>
      <c r="N62" s="391" t="str" cm="1">
        <f t="array" aca="1" ref="N62" ca="1">_xlfn.SWITCH(fwy_moe_type,"DCM",AVERAGEIFS('VISSIM DCP Outputs'!$D:$D, 'VISSIM DCP Outputs'!$B:$B, $E$3,'VISSIM DCP Outputs'!$C:$C,$C62),"Link Eval","--")</f>
        <v>--</v>
      </c>
      <c r="O62" s="264" t="str" cm="1">
        <f t="array" aca="1" ref="O62" ca="1">_xlfn.SWITCH(fwy_moe_type,"DCM",AVERAGEIFS('VISSIM DCP Outputs'!$G:$G, 'VISSIM DCP Outputs'!$B:$B, $E$3,'VISSIM DCP Outputs'!$C:$C,$C62),"Link Eval","--")</f>
        <v>--</v>
      </c>
      <c r="P62" s="695" t="str">
        <f t="shared" ca="1" si="3"/>
        <v>--</v>
      </c>
      <c r="Q62" s="264" t="str">
        <f t="shared" ca="1" si="4"/>
        <v>--</v>
      </c>
      <c r="R62" s="378" t="str">
        <f t="shared" ca="1" si="5"/>
        <v>--</v>
      </c>
      <c r="S62" s="547"/>
      <c r="T62" s="667" t="str">
        <f ca="1">IFERROR(AVERAGEIFS('VISSIM Link Segment Outputs'!$M:$M, 'VISSIM DCP Outputs'!$B:$B, $G$3,'VISSIM Link Segment Outputs'!$A:$A, "AVG",'VISSIM Link Segment Outputs'!$D:$D, D62),"")</f>
        <v/>
      </c>
      <c r="U62" s="667" t="str">
        <f ca="1">IFERROR(AVERAGEIFS('VISSIM Link Segment Outputs'!$M:$M, 'VISSIM DCP Outputs'!$B:$B, $G$3,'VISSIM Link Segment Outputs'!$A:$A, "AVG",'VISSIM Link Segment Outputs'!$D:$D, E62),"")</f>
        <v/>
      </c>
      <c r="V62" s="667" t="str">
        <f ca="1">IFERROR(AVERAGEIFS('VISSIM Link Segment Outputs'!$M:$M, 'VISSIM DCP Outputs'!$B:$B, $G$3,'VISSIM Link Segment Outputs'!$A:$A, "AVG",'VISSIM Link Segment Outputs'!$D:$D, F62),"")</f>
        <v/>
      </c>
      <c r="W62" s="667" t="str">
        <f ca="1">IFERROR(AVERAGEIFS('VISSIM Link Segment Outputs'!$M:$M, 'VISSIM DCP Outputs'!$B:$B, $G$3,'VISSIM Link Segment Outputs'!$A:$A, "AVG",'VISSIM Link Segment Outputs'!$D:$D, G62),"")</f>
        <v/>
      </c>
      <c r="X62" s="667" t="str">
        <f ca="1">IFERROR(AVERAGEIFS('VISSIM Link Segment Outputs'!$M:$M, 'VISSIM DCP Outputs'!$B:$B, $G$3,'VISSIM Link Segment Outputs'!$A:$A, "AVG",'VISSIM Link Segment Outputs'!$D:$D, H62),"")</f>
        <v/>
      </c>
      <c r="Y62" s="446"/>
      <c r="Z62" s="445" t="str">
        <f ca="1">IFERROR(AVERAGEIFS('VISSIM Link Segment Outputs'!$I:$I, 'VISSIM DCP Outputs'!$B:$B, $G$3, 'VISSIM Link Segment Outputs'!$A:$A, "AVG",'VISSIM Link Segment Outputs'!$D:$D, D62),"")</f>
        <v/>
      </c>
      <c r="AA62" s="445" t="str">
        <f ca="1">IFERROR(AVERAGEIFS('VISSIM Link Segment Outputs'!$I:$I, 'VISSIM DCP Outputs'!$B:$B, $G$3, 'VISSIM Link Segment Outputs'!$A:$A, "AVG",'VISSIM Link Segment Outputs'!$D:$D, E62),"")</f>
        <v/>
      </c>
      <c r="AB62" s="445" t="str">
        <f ca="1">IFERROR(AVERAGEIFS('VISSIM Link Segment Outputs'!$I:$I, 'VISSIM DCP Outputs'!$B:$B, $G$3, 'VISSIM Link Segment Outputs'!$A:$A, "AVG",'VISSIM Link Segment Outputs'!$D:$D, F62),"")</f>
        <v/>
      </c>
      <c r="AC62" s="445" t="str">
        <f ca="1">IFERROR(AVERAGEIFS('VISSIM Link Segment Outputs'!$I:$I, 'VISSIM DCP Outputs'!$B:$B, $G$3, 'VISSIM Link Segment Outputs'!$A:$A, "AVG",'VISSIM Link Segment Outputs'!$D:$D, G62),"")</f>
        <v/>
      </c>
      <c r="AD62" s="445" t="str">
        <f ca="1">IFERROR(AVERAGEIFS('VISSIM Link Segment Outputs'!$I:$I, 'VISSIM DCP Outputs'!$B:$B, $G$3, 'VISSIM Link Segment Outputs'!$A:$A, "AVG",'VISSIM Link Segment Outputs'!$D:$D, H62),"")</f>
        <v/>
      </c>
      <c r="AE62" s="446"/>
      <c r="AF62" s="445" t="str">
        <f ca="1">IFERROR(AVERAGEIFS('VISSIM Link Segment Outputs'!$E:$E, 'VISSIM DCP Outputs'!$B:$B, $G$3, 'VISSIM Link Segment Outputs'!$A:$A, "AVG",'VISSIM Link Segment Outputs'!$D:$D, D62),"")</f>
        <v/>
      </c>
      <c r="AG62" s="445" t="str">
        <f ca="1">IFERROR(AVERAGEIFS('VISSIM Link Segment Outputs'!$E:$E, 'VISSIM DCP Outputs'!$B:$B, $G$3, 'VISSIM Link Segment Outputs'!$A:$A, "AVG",'VISSIM Link Segment Outputs'!$D:$D, E62),"")</f>
        <v/>
      </c>
      <c r="AH62" s="445" t="str">
        <f ca="1">IFERROR(AVERAGEIFS('VISSIM Link Segment Outputs'!$E:$E, 'VISSIM DCP Outputs'!$B:$B, $G$3, 'VISSIM Link Segment Outputs'!$A:$A, "AVG",'VISSIM Link Segment Outputs'!$D:$D, F62),"")</f>
        <v/>
      </c>
      <c r="AI62" s="445" t="str">
        <f ca="1">IFERROR(AVERAGEIFS('VISSIM Link Segment Outputs'!$E:$E, 'VISSIM DCP Outputs'!$B:$B, $G$3, 'VISSIM Link Segment Outputs'!$A:$A, "AVG",'VISSIM Link Segment Outputs'!$D:$D, G62),"")</f>
        <v/>
      </c>
      <c r="AJ62" s="445" t="str">
        <f ca="1">IFERROR(AVERAGEIFS('VISSIM Link Segment Outputs'!$E:$E, 'VISSIM DCP Outputs'!$B:$B, $G$3, 'VISSIM Link Segment Outputs'!$A:$A, "AVG",'VISSIM Link Segment Outputs'!$D:$D, H62),"")</f>
        <v/>
      </c>
      <c r="AK62" s="547"/>
      <c r="AL62" s="667">
        <f ca="1">IFERROR(SUMIFS('VISSIM Link Segment Outputs'!$Q:$Q, 'VISSIM DCP Outputs'!$B:$B, $G$3, 'VISSIM Link Segment Outputs'!$A:$A, "AVG",'VISSIM Link Segment Outputs'!$D:$D, D62),"")</f>
        <v>0</v>
      </c>
      <c r="AM62" s="667">
        <f ca="1">IFERROR(SUMIFS('VISSIM Link Segment Outputs'!$Q:$Q, 'VISSIM DCP Outputs'!$B:$B, $G$3, 'VISSIM Link Segment Outputs'!$A:$A, "AVG",'VISSIM Link Segment Outputs'!$D:$D, E62),"")</f>
        <v>0</v>
      </c>
      <c r="AN62" s="667">
        <f ca="1">IFERROR(SUMIFS('VISSIM Link Segment Outputs'!$Q:$Q, 'VISSIM DCP Outputs'!$B:$B, $G$3, 'VISSIM Link Segment Outputs'!$A:$A, "AVG",'VISSIM Link Segment Outputs'!$D:$D, F62),"")</f>
        <v>0</v>
      </c>
      <c r="AO62" s="667">
        <f ca="1">IFERROR(SUMIFS('VISSIM Link Segment Outputs'!$Q:$Q, 'VISSIM DCP Outputs'!$B:$B, $G$3, 'VISSIM Link Segment Outputs'!$A:$A, "AVG",'VISSIM Link Segment Outputs'!$D:$D, G62),"")</f>
        <v>0</v>
      </c>
      <c r="AP62" s="667">
        <f ca="1">IFERROR(SUMIFS('VISSIM Link Segment Outputs'!$Q:$Q, 'VISSIM DCP Outputs'!$B:$B, $G$3, 'VISSIM Link Segment Outputs'!$A:$A, "AVG",'VISSIM Link Segment Outputs'!$D:$D, H62),"")</f>
        <v>0</v>
      </c>
      <c r="AQ62" s="547"/>
      <c r="AR62" s="680" t="str">
        <f ca="1">IFERROR(AVERAGEIFS('VISSIM Link Segment Outputs'!$R:$R, 'VISSIM Link Segment Outputs'!$A:$A, "AVG",'VISSIM Link Segment Outputs'!$D:$D, D62),"")</f>
        <v/>
      </c>
    </row>
    <row r="63" spans="1:44" x14ac:dyDescent="0.35">
      <c r="A63" s="551" t="str">
        <f t="shared" si="1"/>
        <v>H</v>
      </c>
      <c r="B63" s="150">
        <f>'Input - Freeways'!$B61</f>
        <v>57</v>
      </c>
      <c r="C63" s="150">
        <f>INDEX('Input - Freeways'!$B$4:$AG$105,MATCH($B63,'Input - Freeways'!$B$4:$B$105,0),MATCH(C$6,'Input - Freeways'!$B$4:$AG$4,0))</f>
        <v>0</v>
      </c>
      <c r="D63" s="150" t="str">
        <f t="shared" si="6"/>
        <v>0</v>
      </c>
      <c r="E63" s="150" t="str">
        <f t="shared" si="6"/>
        <v/>
      </c>
      <c r="F63" s="150" t="str">
        <f t="shared" si="6"/>
        <v/>
      </c>
      <c r="G63" s="150" t="str">
        <f t="shared" si="6"/>
        <v/>
      </c>
      <c r="H63" s="150" t="str">
        <f t="shared" si="6"/>
        <v/>
      </c>
      <c r="J63" s="377">
        <f>'Input - Freeways'!$C61</f>
        <v>0</v>
      </c>
      <c r="K63" s="406">
        <f>'Input - Freeways'!$D61</f>
        <v>0</v>
      </c>
      <c r="L63" s="267">
        <f>'Input - Freeways'!$E61</f>
        <v>0</v>
      </c>
      <c r="M63" s="679">
        <f>'Input - Freeways'!$F61</f>
        <v>0</v>
      </c>
      <c r="N63" s="391" t="str" cm="1">
        <f t="array" aca="1" ref="N63" ca="1">_xlfn.SWITCH(fwy_moe_type,"DCM",AVERAGEIFS('VISSIM DCP Outputs'!$D:$D, 'VISSIM DCP Outputs'!$B:$B, $E$3,'VISSIM DCP Outputs'!$C:$C,$C63),"Link Eval","--")</f>
        <v>--</v>
      </c>
      <c r="O63" s="264" t="str" cm="1">
        <f t="array" aca="1" ref="O63" ca="1">_xlfn.SWITCH(fwy_moe_type,"DCM",AVERAGEIFS('VISSIM DCP Outputs'!$G:$G, 'VISSIM DCP Outputs'!$B:$B, $E$3,'VISSIM DCP Outputs'!$C:$C,$C63),"Link Eval","--")</f>
        <v>--</v>
      </c>
      <c r="P63" s="695" t="str">
        <f t="shared" ca="1" si="3"/>
        <v>--</v>
      </c>
      <c r="Q63" s="264" t="str">
        <f t="shared" ca="1" si="4"/>
        <v>--</v>
      </c>
      <c r="R63" s="378" t="str">
        <f t="shared" ca="1" si="5"/>
        <v>--</v>
      </c>
      <c r="S63" s="547"/>
      <c r="T63" s="667" t="str">
        <f ca="1">IFERROR(AVERAGEIFS('VISSIM Link Segment Outputs'!$M:$M, 'VISSIM DCP Outputs'!$B:$B, $G$3,'VISSIM Link Segment Outputs'!$A:$A, "AVG",'VISSIM Link Segment Outputs'!$D:$D, D63),"")</f>
        <v/>
      </c>
      <c r="U63" s="667" t="str">
        <f ca="1">IFERROR(AVERAGEIFS('VISSIM Link Segment Outputs'!$M:$M, 'VISSIM DCP Outputs'!$B:$B, $G$3,'VISSIM Link Segment Outputs'!$A:$A, "AVG",'VISSIM Link Segment Outputs'!$D:$D, E63),"")</f>
        <v/>
      </c>
      <c r="V63" s="667" t="str">
        <f ca="1">IFERROR(AVERAGEIFS('VISSIM Link Segment Outputs'!$M:$M, 'VISSIM DCP Outputs'!$B:$B, $G$3,'VISSIM Link Segment Outputs'!$A:$A, "AVG",'VISSIM Link Segment Outputs'!$D:$D, F63),"")</f>
        <v/>
      </c>
      <c r="W63" s="667" t="str">
        <f ca="1">IFERROR(AVERAGEIFS('VISSIM Link Segment Outputs'!$M:$M, 'VISSIM DCP Outputs'!$B:$B, $G$3,'VISSIM Link Segment Outputs'!$A:$A, "AVG",'VISSIM Link Segment Outputs'!$D:$D, G63),"")</f>
        <v/>
      </c>
      <c r="X63" s="667" t="str">
        <f ca="1">IFERROR(AVERAGEIFS('VISSIM Link Segment Outputs'!$M:$M, 'VISSIM DCP Outputs'!$B:$B, $G$3,'VISSIM Link Segment Outputs'!$A:$A, "AVG",'VISSIM Link Segment Outputs'!$D:$D, H63),"")</f>
        <v/>
      </c>
      <c r="Y63" s="446"/>
      <c r="Z63" s="445" t="str">
        <f ca="1">IFERROR(AVERAGEIFS('VISSIM Link Segment Outputs'!$I:$I, 'VISSIM DCP Outputs'!$B:$B, $G$3, 'VISSIM Link Segment Outputs'!$A:$A, "AVG",'VISSIM Link Segment Outputs'!$D:$D, D63),"")</f>
        <v/>
      </c>
      <c r="AA63" s="445" t="str">
        <f ca="1">IFERROR(AVERAGEIFS('VISSIM Link Segment Outputs'!$I:$I, 'VISSIM DCP Outputs'!$B:$B, $G$3, 'VISSIM Link Segment Outputs'!$A:$A, "AVG",'VISSIM Link Segment Outputs'!$D:$D, E63),"")</f>
        <v/>
      </c>
      <c r="AB63" s="445" t="str">
        <f ca="1">IFERROR(AVERAGEIFS('VISSIM Link Segment Outputs'!$I:$I, 'VISSIM DCP Outputs'!$B:$B, $G$3, 'VISSIM Link Segment Outputs'!$A:$A, "AVG",'VISSIM Link Segment Outputs'!$D:$D, F63),"")</f>
        <v/>
      </c>
      <c r="AC63" s="445" t="str">
        <f ca="1">IFERROR(AVERAGEIFS('VISSIM Link Segment Outputs'!$I:$I, 'VISSIM DCP Outputs'!$B:$B, $G$3, 'VISSIM Link Segment Outputs'!$A:$A, "AVG",'VISSIM Link Segment Outputs'!$D:$D, G63),"")</f>
        <v/>
      </c>
      <c r="AD63" s="445" t="str">
        <f ca="1">IFERROR(AVERAGEIFS('VISSIM Link Segment Outputs'!$I:$I, 'VISSIM DCP Outputs'!$B:$B, $G$3, 'VISSIM Link Segment Outputs'!$A:$A, "AVG",'VISSIM Link Segment Outputs'!$D:$D, H63),"")</f>
        <v/>
      </c>
      <c r="AE63" s="446"/>
      <c r="AF63" s="445" t="str">
        <f ca="1">IFERROR(AVERAGEIFS('VISSIM Link Segment Outputs'!$E:$E, 'VISSIM DCP Outputs'!$B:$B, $G$3, 'VISSIM Link Segment Outputs'!$A:$A, "AVG",'VISSIM Link Segment Outputs'!$D:$D, D63),"")</f>
        <v/>
      </c>
      <c r="AG63" s="445" t="str">
        <f ca="1">IFERROR(AVERAGEIFS('VISSIM Link Segment Outputs'!$E:$E, 'VISSIM DCP Outputs'!$B:$B, $G$3, 'VISSIM Link Segment Outputs'!$A:$A, "AVG",'VISSIM Link Segment Outputs'!$D:$D, E63),"")</f>
        <v/>
      </c>
      <c r="AH63" s="445" t="str">
        <f ca="1">IFERROR(AVERAGEIFS('VISSIM Link Segment Outputs'!$E:$E, 'VISSIM DCP Outputs'!$B:$B, $G$3, 'VISSIM Link Segment Outputs'!$A:$A, "AVG",'VISSIM Link Segment Outputs'!$D:$D, F63),"")</f>
        <v/>
      </c>
      <c r="AI63" s="445" t="str">
        <f ca="1">IFERROR(AVERAGEIFS('VISSIM Link Segment Outputs'!$E:$E, 'VISSIM DCP Outputs'!$B:$B, $G$3, 'VISSIM Link Segment Outputs'!$A:$A, "AVG",'VISSIM Link Segment Outputs'!$D:$D, G63),"")</f>
        <v/>
      </c>
      <c r="AJ63" s="445" t="str">
        <f ca="1">IFERROR(AVERAGEIFS('VISSIM Link Segment Outputs'!$E:$E, 'VISSIM DCP Outputs'!$B:$B, $G$3, 'VISSIM Link Segment Outputs'!$A:$A, "AVG",'VISSIM Link Segment Outputs'!$D:$D, H63),"")</f>
        <v/>
      </c>
      <c r="AK63" s="547"/>
      <c r="AL63" s="667">
        <f ca="1">IFERROR(SUMIFS('VISSIM Link Segment Outputs'!$Q:$Q, 'VISSIM DCP Outputs'!$B:$B, $G$3, 'VISSIM Link Segment Outputs'!$A:$A, "AVG",'VISSIM Link Segment Outputs'!$D:$D, D63),"")</f>
        <v>0</v>
      </c>
      <c r="AM63" s="667">
        <f ca="1">IFERROR(SUMIFS('VISSIM Link Segment Outputs'!$Q:$Q, 'VISSIM DCP Outputs'!$B:$B, $G$3, 'VISSIM Link Segment Outputs'!$A:$A, "AVG",'VISSIM Link Segment Outputs'!$D:$D, E63),"")</f>
        <v>0</v>
      </c>
      <c r="AN63" s="667">
        <f ca="1">IFERROR(SUMIFS('VISSIM Link Segment Outputs'!$Q:$Q, 'VISSIM DCP Outputs'!$B:$B, $G$3, 'VISSIM Link Segment Outputs'!$A:$A, "AVG",'VISSIM Link Segment Outputs'!$D:$D, F63),"")</f>
        <v>0</v>
      </c>
      <c r="AO63" s="667">
        <f ca="1">IFERROR(SUMIFS('VISSIM Link Segment Outputs'!$Q:$Q, 'VISSIM DCP Outputs'!$B:$B, $G$3, 'VISSIM Link Segment Outputs'!$A:$A, "AVG",'VISSIM Link Segment Outputs'!$D:$D, G63),"")</f>
        <v>0</v>
      </c>
      <c r="AP63" s="667">
        <f ca="1">IFERROR(SUMIFS('VISSIM Link Segment Outputs'!$Q:$Q, 'VISSIM DCP Outputs'!$B:$B, $G$3, 'VISSIM Link Segment Outputs'!$A:$A, "AVG",'VISSIM Link Segment Outputs'!$D:$D, H63),"")</f>
        <v>0</v>
      </c>
      <c r="AQ63" s="547"/>
      <c r="AR63" s="680" t="str">
        <f ca="1">IFERROR(AVERAGEIFS('VISSIM Link Segment Outputs'!$R:$R, 'VISSIM Link Segment Outputs'!$A:$A, "AVG",'VISSIM Link Segment Outputs'!$D:$D, D63),"")</f>
        <v/>
      </c>
    </row>
    <row r="64" spans="1:44" x14ac:dyDescent="0.35">
      <c r="A64" s="551" t="str">
        <f t="shared" si="1"/>
        <v>H</v>
      </c>
      <c r="B64" s="150">
        <f>'Input - Freeways'!$B62</f>
        <v>58</v>
      </c>
      <c r="C64" s="150">
        <f>INDEX('Input - Freeways'!$B$4:$AG$105,MATCH($B64,'Input - Freeways'!$B$4:$B$105,0),MATCH(C$6,'Input - Freeways'!$B$4:$AG$4,0))</f>
        <v>0</v>
      </c>
      <c r="D64" s="150" t="str">
        <f t="shared" si="6"/>
        <v>0</v>
      </c>
      <c r="E64" s="150" t="str">
        <f t="shared" si="6"/>
        <v/>
      </c>
      <c r="F64" s="150" t="str">
        <f t="shared" si="6"/>
        <v/>
      </c>
      <c r="G64" s="150" t="str">
        <f t="shared" si="6"/>
        <v/>
      </c>
      <c r="H64" s="150" t="str">
        <f t="shared" si="6"/>
        <v/>
      </c>
      <c r="J64" s="377">
        <f>'Input - Freeways'!$C62</f>
        <v>0</v>
      </c>
      <c r="K64" s="406">
        <f>'Input - Freeways'!$D62</f>
        <v>0</v>
      </c>
      <c r="L64" s="267">
        <f>'Input - Freeways'!$E62</f>
        <v>0</v>
      </c>
      <c r="M64" s="679">
        <f>'Input - Freeways'!$F62</f>
        <v>0</v>
      </c>
      <c r="N64" s="391" t="str" cm="1">
        <f t="array" aca="1" ref="N64" ca="1">_xlfn.SWITCH(fwy_moe_type,"DCM",AVERAGEIFS('VISSIM DCP Outputs'!$D:$D, 'VISSIM DCP Outputs'!$B:$B, $E$3,'VISSIM DCP Outputs'!$C:$C,$C64),"Link Eval","--")</f>
        <v>--</v>
      </c>
      <c r="O64" s="264" t="str" cm="1">
        <f t="array" aca="1" ref="O64" ca="1">_xlfn.SWITCH(fwy_moe_type,"DCM",AVERAGEIFS('VISSIM DCP Outputs'!$G:$G, 'VISSIM DCP Outputs'!$B:$B, $E$3,'VISSIM DCP Outputs'!$C:$C,$C64),"Link Eval","--")</f>
        <v>--</v>
      </c>
      <c r="P64" s="695" t="str">
        <f t="shared" ca="1" si="3"/>
        <v>--</v>
      </c>
      <c r="Q64" s="264" t="str">
        <f t="shared" ca="1" si="4"/>
        <v>--</v>
      </c>
      <c r="R64" s="378" t="str">
        <f t="shared" ca="1" si="5"/>
        <v>--</v>
      </c>
      <c r="S64" s="547"/>
      <c r="T64" s="667" t="str">
        <f ca="1">IFERROR(AVERAGEIFS('VISSIM Link Segment Outputs'!$M:$M, 'VISSIM DCP Outputs'!$B:$B, $G$3,'VISSIM Link Segment Outputs'!$A:$A, "AVG",'VISSIM Link Segment Outputs'!$D:$D, D64),"")</f>
        <v/>
      </c>
      <c r="U64" s="667" t="str">
        <f ca="1">IFERROR(AVERAGEIFS('VISSIM Link Segment Outputs'!$M:$M, 'VISSIM DCP Outputs'!$B:$B, $G$3,'VISSIM Link Segment Outputs'!$A:$A, "AVG",'VISSIM Link Segment Outputs'!$D:$D, E64),"")</f>
        <v/>
      </c>
      <c r="V64" s="667" t="str">
        <f ca="1">IFERROR(AVERAGEIFS('VISSIM Link Segment Outputs'!$M:$M, 'VISSIM DCP Outputs'!$B:$B, $G$3,'VISSIM Link Segment Outputs'!$A:$A, "AVG",'VISSIM Link Segment Outputs'!$D:$D, F64),"")</f>
        <v/>
      </c>
      <c r="W64" s="667" t="str">
        <f ca="1">IFERROR(AVERAGEIFS('VISSIM Link Segment Outputs'!$M:$M, 'VISSIM DCP Outputs'!$B:$B, $G$3,'VISSIM Link Segment Outputs'!$A:$A, "AVG",'VISSIM Link Segment Outputs'!$D:$D, G64),"")</f>
        <v/>
      </c>
      <c r="X64" s="667" t="str">
        <f ca="1">IFERROR(AVERAGEIFS('VISSIM Link Segment Outputs'!$M:$M, 'VISSIM DCP Outputs'!$B:$B, $G$3,'VISSIM Link Segment Outputs'!$A:$A, "AVG",'VISSIM Link Segment Outputs'!$D:$D, H64),"")</f>
        <v/>
      </c>
      <c r="Y64" s="446"/>
      <c r="Z64" s="445" t="str">
        <f ca="1">IFERROR(AVERAGEIFS('VISSIM Link Segment Outputs'!$I:$I, 'VISSIM DCP Outputs'!$B:$B, $G$3, 'VISSIM Link Segment Outputs'!$A:$A, "AVG",'VISSIM Link Segment Outputs'!$D:$D, D64),"")</f>
        <v/>
      </c>
      <c r="AA64" s="445" t="str">
        <f ca="1">IFERROR(AVERAGEIFS('VISSIM Link Segment Outputs'!$I:$I, 'VISSIM DCP Outputs'!$B:$B, $G$3, 'VISSIM Link Segment Outputs'!$A:$A, "AVG",'VISSIM Link Segment Outputs'!$D:$D, E64),"")</f>
        <v/>
      </c>
      <c r="AB64" s="445" t="str">
        <f ca="1">IFERROR(AVERAGEIFS('VISSIM Link Segment Outputs'!$I:$I, 'VISSIM DCP Outputs'!$B:$B, $G$3, 'VISSIM Link Segment Outputs'!$A:$A, "AVG",'VISSIM Link Segment Outputs'!$D:$D, F64),"")</f>
        <v/>
      </c>
      <c r="AC64" s="445" t="str">
        <f ca="1">IFERROR(AVERAGEIFS('VISSIM Link Segment Outputs'!$I:$I, 'VISSIM DCP Outputs'!$B:$B, $G$3, 'VISSIM Link Segment Outputs'!$A:$A, "AVG",'VISSIM Link Segment Outputs'!$D:$D, G64),"")</f>
        <v/>
      </c>
      <c r="AD64" s="445" t="str">
        <f ca="1">IFERROR(AVERAGEIFS('VISSIM Link Segment Outputs'!$I:$I, 'VISSIM DCP Outputs'!$B:$B, $G$3, 'VISSIM Link Segment Outputs'!$A:$A, "AVG",'VISSIM Link Segment Outputs'!$D:$D, H64),"")</f>
        <v/>
      </c>
      <c r="AE64" s="446"/>
      <c r="AF64" s="445" t="str">
        <f ca="1">IFERROR(AVERAGEIFS('VISSIM Link Segment Outputs'!$E:$E, 'VISSIM DCP Outputs'!$B:$B, $G$3, 'VISSIM Link Segment Outputs'!$A:$A, "AVG",'VISSIM Link Segment Outputs'!$D:$D, D64),"")</f>
        <v/>
      </c>
      <c r="AG64" s="445" t="str">
        <f ca="1">IFERROR(AVERAGEIFS('VISSIM Link Segment Outputs'!$E:$E, 'VISSIM DCP Outputs'!$B:$B, $G$3, 'VISSIM Link Segment Outputs'!$A:$A, "AVG",'VISSIM Link Segment Outputs'!$D:$D, E64),"")</f>
        <v/>
      </c>
      <c r="AH64" s="445" t="str">
        <f ca="1">IFERROR(AVERAGEIFS('VISSIM Link Segment Outputs'!$E:$E, 'VISSIM DCP Outputs'!$B:$B, $G$3, 'VISSIM Link Segment Outputs'!$A:$A, "AVG",'VISSIM Link Segment Outputs'!$D:$D, F64),"")</f>
        <v/>
      </c>
      <c r="AI64" s="445" t="str">
        <f ca="1">IFERROR(AVERAGEIFS('VISSIM Link Segment Outputs'!$E:$E, 'VISSIM DCP Outputs'!$B:$B, $G$3, 'VISSIM Link Segment Outputs'!$A:$A, "AVG",'VISSIM Link Segment Outputs'!$D:$D, G64),"")</f>
        <v/>
      </c>
      <c r="AJ64" s="445" t="str">
        <f ca="1">IFERROR(AVERAGEIFS('VISSIM Link Segment Outputs'!$E:$E, 'VISSIM DCP Outputs'!$B:$B, $G$3, 'VISSIM Link Segment Outputs'!$A:$A, "AVG",'VISSIM Link Segment Outputs'!$D:$D, H64),"")</f>
        <v/>
      </c>
      <c r="AK64" s="547"/>
      <c r="AL64" s="667">
        <f ca="1">IFERROR(SUMIFS('VISSIM Link Segment Outputs'!$Q:$Q, 'VISSIM DCP Outputs'!$B:$B, $G$3, 'VISSIM Link Segment Outputs'!$A:$A, "AVG",'VISSIM Link Segment Outputs'!$D:$D, D64),"")</f>
        <v>0</v>
      </c>
      <c r="AM64" s="667">
        <f ca="1">IFERROR(SUMIFS('VISSIM Link Segment Outputs'!$Q:$Q, 'VISSIM DCP Outputs'!$B:$B, $G$3, 'VISSIM Link Segment Outputs'!$A:$A, "AVG",'VISSIM Link Segment Outputs'!$D:$D, E64),"")</f>
        <v>0</v>
      </c>
      <c r="AN64" s="667">
        <f ca="1">IFERROR(SUMIFS('VISSIM Link Segment Outputs'!$Q:$Q, 'VISSIM DCP Outputs'!$B:$B, $G$3, 'VISSIM Link Segment Outputs'!$A:$A, "AVG",'VISSIM Link Segment Outputs'!$D:$D, F64),"")</f>
        <v>0</v>
      </c>
      <c r="AO64" s="667">
        <f ca="1">IFERROR(SUMIFS('VISSIM Link Segment Outputs'!$Q:$Q, 'VISSIM DCP Outputs'!$B:$B, $G$3, 'VISSIM Link Segment Outputs'!$A:$A, "AVG",'VISSIM Link Segment Outputs'!$D:$D, G64),"")</f>
        <v>0</v>
      </c>
      <c r="AP64" s="667">
        <f ca="1">IFERROR(SUMIFS('VISSIM Link Segment Outputs'!$Q:$Q, 'VISSIM DCP Outputs'!$B:$B, $G$3, 'VISSIM Link Segment Outputs'!$A:$A, "AVG",'VISSIM Link Segment Outputs'!$D:$D, H64),"")</f>
        <v>0</v>
      </c>
      <c r="AQ64" s="547"/>
      <c r="AR64" s="680" t="str">
        <f ca="1">IFERROR(AVERAGEIFS('VISSIM Link Segment Outputs'!$R:$R, 'VISSIM Link Segment Outputs'!$A:$A, "AVG",'VISSIM Link Segment Outputs'!$D:$D, D64),"")</f>
        <v/>
      </c>
    </row>
    <row r="65" spans="1:44" x14ac:dyDescent="0.35">
      <c r="A65" s="551" t="str">
        <f t="shared" si="1"/>
        <v>H</v>
      </c>
      <c r="B65" s="150">
        <f>'Input - Freeways'!$B63</f>
        <v>59</v>
      </c>
      <c r="C65" s="150">
        <f>INDEX('Input - Freeways'!$B$4:$AG$105,MATCH($B65,'Input - Freeways'!$B$4:$B$105,0),MATCH(C$6,'Input - Freeways'!$B$4:$AG$4,0))</f>
        <v>0</v>
      </c>
      <c r="D65" s="150" t="str">
        <f t="shared" si="6"/>
        <v>0</v>
      </c>
      <c r="E65" s="150" t="str">
        <f t="shared" si="6"/>
        <v/>
      </c>
      <c r="F65" s="150" t="str">
        <f t="shared" si="6"/>
        <v/>
      </c>
      <c r="G65" s="150" t="str">
        <f t="shared" si="6"/>
        <v/>
      </c>
      <c r="H65" s="150" t="str">
        <f t="shared" si="6"/>
        <v/>
      </c>
      <c r="J65" s="377">
        <f>'Input - Freeways'!$C63</f>
        <v>0</v>
      </c>
      <c r="K65" s="406">
        <f>'Input - Freeways'!$D63</f>
        <v>0</v>
      </c>
      <c r="L65" s="267">
        <f>'Input - Freeways'!$E63</f>
        <v>0</v>
      </c>
      <c r="M65" s="679">
        <f>'Input - Freeways'!$F63</f>
        <v>0</v>
      </c>
      <c r="N65" s="391" t="str" cm="1">
        <f t="array" aca="1" ref="N65" ca="1">_xlfn.SWITCH(fwy_moe_type,"DCM",AVERAGEIFS('VISSIM DCP Outputs'!$D:$D, 'VISSIM DCP Outputs'!$B:$B, $E$3,'VISSIM DCP Outputs'!$C:$C,$C65),"Link Eval","--")</f>
        <v>--</v>
      </c>
      <c r="O65" s="264" t="str" cm="1">
        <f t="array" aca="1" ref="O65" ca="1">_xlfn.SWITCH(fwy_moe_type,"DCM",AVERAGEIFS('VISSIM DCP Outputs'!$G:$G, 'VISSIM DCP Outputs'!$B:$B, $E$3,'VISSIM DCP Outputs'!$C:$C,$C65),"Link Eval","--")</f>
        <v>--</v>
      </c>
      <c r="P65" s="695" t="str">
        <f t="shared" ca="1" si="3"/>
        <v>--</v>
      </c>
      <c r="Q65" s="264" t="str">
        <f t="shared" ca="1" si="4"/>
        <v>--</v>
      </c>
      <c r="R65" s="378" t="str">
        <f t="shared" ca="1" si="5"/>
        <v>--</v>
      </c>
      <c r="S65" s="547"/>
      <c r="T65" s="667" t="str">
        <f ca="1">IFERROR(AVERAGEIFS('VISSIM Link Segment Outputs'!$M:$M, 'VISSIM DCP Outputs'!$B:$B, $G$3,'VISSIM Link Segment Outputs'!$A:$A, "AVG",'VISSIM Link Segment Outputs'!$D:$D, D65),"")</f>
        <v/>
      </c>
      <c r="U65" s="667" t="str">
        <f ca="1">IFERROR(AVERAGEIFS('VISSIM Link Segment Outputs'!$M:$M, 'VISSIM DCP Outputs'!$B:$B, $G$3,'VISSIM Link Segment Outputs'!$A:$A, "AVG",'VISSIM Link Segment Outputs'!$D:$D, E65),"")</f>
        <v/>
      </c>
      <c r="V65" s="667" t="str">
        <f ca="1">IFERROR(AVERAGEIFS('VISSIM Link Segment Outputs'!$M:$M, 'VISSIM DCP Outputs'!$B:$B, $G$3,'VISSIM Link Segment Outputs'!$A:$A, "AVG",'VISSIM Link Segment Outputs'!$D:$D, F65),"")</f>
        <v/>
      </c>
      <c r="W65" s="667" t="str">
        <f ca="1">IFERROR(AVERAGEIFS('VISSIM Link Segment Outputs'!$M:$M, 'VISSIM DCP Outputs'!$B:$B, $G$3,'VISSIM Link Segment Outputs'!$A:$A, "AVG",'VISSIM Link Segment Outputs'!$D:$D, G65),"")</f>
        <v/>
      </c>
      <c r="X65" s="667" t="str">
        <f ca="1">IFERROR(AVERAGEIFS('VISSIM Link Segment Outputs'!$M:$M, 'VISSIM DCP Outputs'!$B:$B, $G$3,'VISSIM Link Segment Outputs'!$A:$A, "AVG",'VISSIM Link Segment Outputs'!$D:$D, H65),"")</f>
        <v/>
      </c>
      <c r="Y65" s="446"/>
      <c r="Z65" s="445" t="str">
        <f ca="1">IFERROR(AVERAGEIFS('VISSIM Link Segment Outputs'!$I:$I, 'VISSIM DCP Outputs'!$B:$B, $G$3, 'VISSIM Link Segment Outputs'!$A:$A, "AVG",'VISSIM Link Segment Outputs'!$D:$D, D65),"")</f>
        <v/>
      </c>
      <c r="AA65" s="445" t="str">
        <f ca="1">IFERROR(AVERAGEIFS('VISSIM Link Segment Outputs'!$I:$I, 'VISSIM DCP Outputs'!$B:$B, $G$3, 'VISSIM Link Segment Outputs'!$A:$A, "AVG",'VISSIM Link Segment Outputs'!$D:$D, E65),"")</f>
        <v/>
      </c>
      <c r="AB65" s="445" t="str">
        <f ca="1">IFERROR(AVERAGEIFS('VISSIM Link Segment Outputs'!$I:$I, 'VISSIM DCP Outputs'!$B:$B, $G$3, 'VISSIM Link Segment Outputs'!$A:$A, "AVG",'VISSIM Link Segment Outputs'!$D:$D, F65),"")</f>
        <v/>
      </c>
      <c r="AC65" s="445" t="str">
        <f ca="1">IFERROR(AVERAGEIFS('VISSIM Link Segment Outputs'!$I:$I, 'VISSIM DCP Outputs'!$B:$B, $G$3, 'VISSIM Link Segment Outputs'!$A:$A, "AVG",'VISSIM Link Segment Outputs'!$D:$D, G65),"")</f>
        <v/>
      </c>
      <c r="AD65" s="445" t="str">
        <f ca="1">IFERROR(AVERAGEIFS('VISSIM Link Segment Outputs'!$I:$I, 'VISSIM DCP Outputs'!$B:$B, $G$3, 'VISSIM Link Segment Outputs'!$A:$A, "AVG",'VISSIM Link Segment Outputs'!$D:$D, H65),"")</f>
        <v/>
      </c>
      <c r="AE65" s="446"/>
      <c r="AF65" s="445" t="str">
        <f ca="1">IFERROR(AVERAGEIFS('VISSIM Link Segment Outputs'!$E:$E, 'VISSIM DCP Outputs'!$B:$B, $G$3, 'VISSIM Link Segment Outputs'!$A:$A, "AVG",'VISSIM Link Segment Outputs'!$D:$D, D65),"")</f>
        <v/>
      </c>
      <c r="AG65" s="445" t="str">
        <f ca="1">IFERROR(AVERAGEIFS('VISSIM Link Segment Outputs'!$E:$E, 'VISSIM DCP Outputs'!$B:$B, $G$3, 'VISSIM Link Segment Outputs'!$A:$A, "AVG",'VISSIM Link Segment Outputs'!$D:$D, E65),"")</f>
        <v/>
      </c>
      <c r="AH65" s="445" t="str">
        <f ca="1">IFERROR(AVERAGEIFS('VISSIM Link Segment Outputs'!$E:$E, 'VISSIM DCP Outputs'!$B:$B, $G$3, 'VISSIM Link Segment Outputs'!$A:$A, "AVG",'VISSIM Link Segment Outputs'!$D:$D, F65),"")</f>
        <v/>
      </c>
      <c r="AI65" s="445" t="str">
        <f ca="1">IFERROR(AVERAGEIFS('VISSIM Link Segment Outputs'!$E:$E, 'VISSIM DCP Outputs'!$B:$B, $G$3, 'VISSIM Link Segment Outputs'!$A:$A, "AVG",'VISSIM Link Segment Outputs'!$D:$D, G65),"")</f>
        <v/>
      </c>
      <c r="AJ65" s="445" t="str">
        <f ca="1">IFERROR(AVERAGEIFS('VISSIM Link Segment Outputs'!$E:$E, 'VISSIM DCP Outputs'!$B:$B, $G$3, 'VISSIM Link Segment Outputs'!$A:$A, "AVG",'VISSIM Link Segment Outputs'!$D:$D, H65),"")</f>
        <v/>
      </c>
      <c r="AK65" s="547"/>
      <c r="AL65" s="667">
        <f ca="1">IFERROR(SUMIFS('VISSIM Link Segment Outputs'!$Q:$Q, 'VISSIM DCP Outputs'!$B:$B, $G$3, 'VISSIM Link Segment Outputs'!$A:$A, "AVG",'VISSIM Link Segment Outputs'!$D:$D, D65),"")</f>
        <v>0</v>
      </c>
      <c r="AM65" s="667">
        <f ca="1">IFERROR(SUMIFS('VISSIM Link Segment Outputs'!$Q:$Q, 'VISSIM DCP Outputs'!$B:$B, $G$3, 'VISSIM Link Segment Outputs'!$A:$A, "AVG",'VISSIM Link Segment Outputs'!$D:$D, E65),"")</f>
        <v>0</v>
      </c>
      <c r="AN65" s="667">
        <f ca="1">IFERROR(SUMIFS('VISSIM Link Segment Outputs'!$Q:$Q, 'VISSIM DCP Outputs'!$B:$B, $G$3, 'VISSIM Link Segment Outputs'!$A:$A, "AVG",'VISSIM Link Segment Outputs'!$D:$D, F65),"")</f>
        <v>0</v>
      </c>
      <c r="AO65" s="667">
        <f ca="1">IFERROR(SUMIFS('VISSIM Link Segment Outputs'!$Q:$Q, 'VISSIM DCP Outputs'!$B:$B, $G$3, 'VISSIM Link Segment Outputs'!$A:$A, "AVG",'VISSIM Link Segment Outputs'!$D:$D, G65),"")</f>
        <v>0</v>
      </c>
      <c r="AP65" s="667">
        <f ca="1">IFERROR(SUMIFS('VISSIM Link Segment Outputs'!$Q:$Q, 'VISSIM DCP Outputs'!$B:$B, $G$3, 'VISSIM Link Segment Outputs'!$A:$A, "AVG",'VISSIM Link Segment Outputs'!$D:$D, H65),"")</f>
        <v>0</v>
      </c>
      <c r="AQ65" s="547"/>
      <c r="AR65" s="680" t="str">
        <f ca="1">IFERROR(AVERAGEIFS('VISSIM Link Segment Outputs'!$R:$R, 'VISSIM Link Segment Outputs'!$A:$A, "AVG",'VISSIM Link Segment Outputs'!$D:$D, D65),"")</f>
        <v/>
      </c>
    </row>
    <row r="66" spans="1:44" x14ac:dyDescent="0.35">
      <c r="A66" s="551" t="str">
        <f t="shared" si="1"/>
        <v>H</v>
      </c>
      <c r="B66" s="150">
        <f>'Input - Freeways'!$B64</f>
        <v>60</v>
      </c>
      <c r="C66" s="150">
        <f>INDEX('Input - Freeways'!$B$4:$AG$105,MATCH($B66,'Input - Freeways'!$B$4:$B$105,0),MATCH(C$6,'Input - Freeways'!$B$4:$AG$4,0))</f>
        <v>0</v>
      </c>
      <c r="D66" s="150" t="str">
        <f t="shared" si="6"/>
        <v>0</v>
      </c>
      <c r="E66" s="150" t="str">
        <f t="shared" si="6"/>
        <v/>
      </c>
      <c r="F66" s="150" t="str">
        <f t="shared" si="6"/>
        <v/>
      </c>
      <c r="G66" s="150" t="str">
        <f t="shared" si="6"/>
        <v/>
      </c>
      <c r="H66" s="150" t="str">
        <f t="shared" si="6"/>
        <v/>
      </c>
      <c r="J66" s="377">
        <f>'Input - Freeways'!$C64</f>
        <v>0</v>
      </c>
      <c r="K66" s="406">
        <f>'Input - Freeways'!$D64</f>
        <v>0</v>
      </c>
      <c r="L66" s="267">
        <f>'Input - Freeways'!$E64</f>
        <v>0</v>
      </c>
      <c r="M66" s="679">
        <f>'Input - Freeways'!$F64</f>
        <v>0</v>
      </c>
      <c r="N66" s="391" t="str" cm="1">
        <f t="array" aca="1" ref="N66" ca="1">_xlfn.SWITCH(fwy_moe_type,"DCM",AVERAGEIFS('VISSIM DCP Outputs'!$D:$D, 'VISSIM DCP Outputs'!$B:$B, $E$3,'VISSIM DCP Outputs'!$C:$C,$C66),"Link Eval","--")</f>
        <v>--</v>
      </c>
      <c r="O66" s="264" t="str" cm="1">
        <f t="array" aca="1" ref="O66" ca="1">_xlfn.SWITCH(fwy_moe_type,"DCM",AVERAGEIFS('VISSIM DCP Outputs'!$G:$G, 'VISSIM DCP Outputs'!$B:$B, $E$3,'VISSIM DCP Outputs'!$C:$C,$C66),"Link Eval","--")</f>
        <v>--</v>
      </c>
      <c r="P66" s="695" t="str">
        <f t="shared" ca="1" si="3"/>
        <v>--</v>
      </c>
      <c r="Q66" s="264" t="str">
        <f t="shared" ca="1" si="4"/>
        <v>--</v>
      </c>
      <c r="R66" s="378" t="str">
        <f t="shared" ca="1" si="5"/>
        <v>--</v>
      </c>
      <c r="S66" s="547"/>
      <c r="T66" s="667" t="str">
        <f ca="1">IFERROR(AVERAGEIFS('VISSIM Link Segment Outputs'!$M:$M, 'VISSIM DCP Outputs'!$B:$B, $G$3,'VISSIM Link Segment Outputs'!$A:$A, "AVG",'VISSIM Link Segment Outputs'!$D:$D, D66),"")</f>
        <v/>
      </c>
      <c r="U66" s="667" t="str">
        <f ca="1">IFERROR(AVERAGEIFS('VISSIM Link Segment Outputs'!$M:$M, 'VISSIM DCP Outputs'!$B:$B, $G$3,'VISSIM Link Segment Outputs'!$A:$A, "AVG",'VISSIM Link Segment Outputs'!$D:$D, E66),"")</f>
        <v/>
      </c>
      <c r="V66" s="667" t="str">
        <f ca="1">IFERROR(AVERAGEIFS('VISSIM Link Segment Outputs'!$M:$M, 'VISSIM DCP Outputs'!$B:$B, $G$3,'VISSIM Link Segment Outputs'!$A:$A, "AVG",'VISSIM Link Segment Outputs'!$D:$D, F66),"")</f>
        <v/>
      </c>
      <c r="W66" s="667" t="str">
        <f ca="1">IFERROR(AVERAGEIFS('VISSIM Link Segment Outputs'!$M:$M, 'VISSIM DCP Outputs'!$B:$B, $G$3,'VISSIM Link Segment Outputs'!$A:$A, "AVG",'VISSIM Link Segment Outputs'!$D:$D, G66),"")</f>
        <v/>
      </c>
      <c r="X66" s="667" t="str">
        <f ca="1">IFERROR(AVERAGEIFS('VISSIM Link Segment Outputs'!$M:$M, 'VISSIM DCP Outputs'!$B:$B, $G$3,'VISSIM Link Segment Outputs'!$A:$A, "AVG",'VISSIM Link Segment Outputs'!$D:$D, H66),"")</f>
        <v/>
      </c>
      <c r="Y66" s="446"/>
      <c r="Z66" s="445" t="str">
        <f ca="1">IFERROR(AVERAGEIFS('VISSIM Link Segment Outputs'!$I:$I, 'VISSIM DCP Outputs'!$B:$B, $G$3, 'VISSIM Link Segment Outputs'!$A:$A, "AVG",'VISSIM Link Segment Outputs'!$D:$D, D66),"")</f>
        <v/>
      </c>
      <c r="AA66" s="445" t="str">
        <f ca="1">IFERROR(AVERAGEIFS('VISSIM Link Segment Outputs'!$I:$I, 'VISSIM DCP Outputs'!$B:$B, $G$3, 'VISSIM Link Segment Outputs'!$A:$A, "AVG",'VISSIM Link Segment Outputs'!$D:$D, E66),"")</f>
        <v/>
      </c>
      <c r="AB66" s="445" t="str">
        <f ca="1">IFERROR(AVERAGEIFS('VISSIM Link Segment Outputs'!$I:$I, 'VISSIM DCP Outputs'!$B:$B, $G$3, 'VISSIM Link Segment Outputs'!$A:$A, "AVG",'VISSIM Link Segment Outputs'!$D:$D, F66),"")</f>
        <v/>
      </c>
      <c r="AC66" s="445" t="str">
        <f ca="1">IFERROR(AVERAGEIFS('VISSIM Link Segment Outputs'!$I:$I, 'VISSIM DCP Outputs'!$B:$B, $G$3, 'VISSIM Link Segment Outputs'!$A:$A, "AVG",'VISSIM Link Segment Outputs'!$D:$D, G66),"")</f>
        <v/>
      </c>
      <c r="AD66" s="445" t="str">
        <f ca="1">IFERROR(AVERAGEIFS('VISSIM Link Segment Outputs'!$I:$I, 'VISSIM DCP Outputs'!$B:$B, $G$3, 'VISSIM Link Segment Outputs'!$A:$A, "AVG",'VISSIM Link Segment Outputs'!$D:$D, H66),"")</f>
        <v/>
      </c>
      <c r="AE66" s="446"/>
      <c r="AF66" s="445" t="str">
        <f ca="1">IFERROR(AVERAGEIFS('VISSIM Link Segment Outputs'!$E:$E, 'VISSIM DCP Outputs'!$B:$B, $G$3, 'VISSIM Link Segment Outputs'!$A:$A, "AVG",'VISSIM Link Segment Outputs'!$D:$D, D66),"")</f>
        <v/>
      </c>
      <c r="AG66" s="445" t="str">
        <f ca="1">IFERROR(AVERAGEIFS('VISSIM Link Segment Outputs'!$E:$E, 'VISSIM DCP Outputs'!$B:$B, $G$3, 'VISSIM Link Segment Outputs'!$A:$A, "AVG",'VISSIM Link Segment Outputs'!$D:$D, E66),"")</f>
        <v/>
      </c>
      <c r="AH66" s="445" t="str">
        <f ca="1">IFERROR(AVERAGEIFS('VISSIM Link Segment Outputs'!$E:$E, 'VISSIM DCP Outputs'!$B:$B, $G$3, 'VISSIM Link Segment Outputs'!$A:$A, "AVG",'VISSIM Link Segment Outputs'!$D:$D, F66),"")</f>
        <v/>
      </c>
      <c r="AI66" s="445" t="str">
        <f ca="1">IFERROR(AVERAGEIFS('VISSIM Link Segment Outputs'!$E:$E, 'VISSIM DCP Outputs'!$B:$B, $G$3, 'VISSIM Link Segment Outputs'!$A:$A, "AVG",'VISSIM Link Segment Outputs'!$D:$D, G66),"")</f>
        <v/>
      </c>
      <c r="AJ66" s="445" t="str">
        <f ca="1">IFERROR(AVERAGEIFS('VISSIM Link Segment Outputs'!$E:$E, 'VISSIM DCP Outputs'!$B:$B, $G$3, 'VISSIM Link Segment Outputs'!$A:$A, "AVG",'VISSIM Link Segment Outputs'!$D:$D, H66),"")</f>
        <v/>
      </c>
      <c r="AK66" s="547"/>
      <c r="AL66" s="667">
        <f ca="1">IFERROR(SUMIFS('VISSIM Link Segment Outputs'!$Q:$Q, 'VISSIM DCP Outputs'!$B:$B, $G$3, 'VISSIM Link Segment Outputs'!$A:$A, "AVG",'VISSIM Link Segment Outputs'!$D:$D, D66),"")</f>
        <v>0</v>
      </c>
      <c r="AM66" s="667">
        <f ca="1">IFERROR(SUMIFS('VISSIM Link Segment Outputs'!$Q:$Q, 'VISSIM DCP Outputs'!$B:$B, $G$3, 'VISSIM Link Segment Outputs'!$A:$A, "AVG",'VISSIM Link Segment Outputs'!$D:$D, E66),"")</f>
        <v>0</v>
      </c>
      <c r="AN66" s="667">
        <f ca="1">IFERROR(SUMIFS('VISSIM Link Segment Outputs'!$Q:$Q, 'VISSIM DCP Outputs'!$B:$B, $G$3, 'VISSIM Link Segment Outputs'!$A:$A, "AVG",'VISSIM Link Segment Outputs'!$D:$D, F66),"")</f>
        <v>0</v>
      </c>
      <c r="AO66" s="667">
        <f ca="1">IFERROR(SUMIFS('VISSIM Link Segment Outputs'!$Q:$Q, 'VISSIM DCP Outputs'!$B:$B, $G$3, 'VISSIM Link Segment Outputs'!$A:$A, "AVG",'VISSIM Link Segment Outputs'!$D:$D, G66),"")</f>
        <v>0</v>
      </c>
      <c r="AP66" s="667">
        <f ca="1">IFERROR(SUMIFS('VISSIM Link Segment Outputs'!$Q:$Q, 'VISSIM DCP Outputs'!$B:$B, $G$3, 'VISSIM Link Segment Outputs'!$A:$A, "AVG",'VISSIM Link Segment Outputs'!$D:$D, H66),"")</f>
        <v>0</v>
      </c>
      <c r="AQ66" s="547"/>
      <c r="AR66" s="680" t="str">
        <f ca="1">IFERROR(AVERAGEIFS('VISSIM Link Segment Outputs'!$R:$R, 'VISSIM Link Segment Outputs'!$A:$A, "AVG",'VISSIM Link Segment Outputs'!$D:$D, D66),"")</f>
        <v/>
      </c>
    </row>
    <row r="67" spans="1:44" x14ac:dyDescent="0.35">
      <c r="A67" s="551" t="str">
        <f t="shared" si="1"/>
        <v>H</v>
      </c>
      <c r="B67" s="150">
        <f>'Input - Freeways'!$B65</f>
        <v>61</v>
      </c>
      <c r="C67" s="150">
        <f>INDEX('Input - Freeways'!$B$4:$AG$105,MATCH($B67,'Input - Freeways'!$B$4:$B$105,0),MATCH(C$6,'Input - Freeways'!$B$4:$AG$4,0))</f>
        <v>0</v>
      </c>
      <c r="D67" s="150" t="str">
        <f t="shared" si="6"/>
        <v>0</v>
      </c>
      <c r="E67" s="150" t="str">
        <f t="shared" si="6"/>
        <v/>
      </c>
      <c r="F67" s="150" t="str">
        <f t="shared" si="6"/>
        <v/>
      </c>
      <c r="G67" s="150" t="str">
        <f t="shared" si="6"/>
        <v/>
      </c>
      <c r="H67" s="150" t="str">
        <f t="shared" si="6"/>
        <v/>
      </c>
      <c r="J67" s="377">
        <f>'Input - Freeways'!$C65</f>
        <v>0</v>
      </c>
      <c r="K67" s="406">
        <f>'Input - Freeways'!$D65</f>
        <v>0</v>
      </c>
      <c r="L67" s="267">
        <f>'Input - Freeways'!$E65</f>
        <v>0</v>
      </c>
      <c r="M67" s="679">
        <f>'Input - Freeways'!$F65</f>
        <v>0</v>
      </c>
      <c r="N67" s="391" t="str" cm="1">
        <f t="array" aca="1" ref="N67" ca="1">_xlfn.SWITCH(fwy_moe_type,"DCM",AVERAGEIFS('VISSIM DCP Outputs'!$D:$D, 'VISSIM DCP Outputs'!$B:$B, $E$3,'VISSIM DCP Outputs'!$C:$C,$C67),"Link Eval","--")</f>
        <v>--</v>
      </c>
      <c r="O67" s="264" t="str" cm="1">
        <f t="array" aca="1" ref="O67" ca="1">_xlfn.SWITCH(fwy_moe_type,"DCM",AVERAGEIFS('VISSIM DCP Outputs'!$G:$G, 'VISSIM DCP Outputs'!$B:$B, $E$3,'VISSIM DCP Outputs'!$C:$C,$C67),"Link Eval","--")</f>
        <v>--</v>
      </c>
      <c r="P67" s="695" t="str">
        <f t="shared" ca="1" si="3"/>
        <v>--</v>
      </c>
      <c r="Q67" s="264" t="str">
        <f t="shared" ca="1" si="4"/>
        <v>--</v>
      </c>
      <c r="R67" s="378" t="str">
        <f t="shared" ca="1" si="5"/>
        <v>--</v>
      </c>
      <c r="S67" s="547"/>
      <c r="T67" s="667" t="str">
        <f ca="1">IFERROR(AVERAGEIFS('VISSIM Link Segment Outputs'!$M:$M, 'VISSIM DCP Outputs'!$B:$B, $G$3,'VISSIM Link Segment Outputs'!$A:$A, "AVG",'VISSIM Link Segment Outputs'!$D:$D, D67),"")</f>
        <v/>
      </c>
      <c r="U67" s="667" t="str">
        <f ca="1">IFERROR(AVERAGEIFS('VISSIM Link Segment Outputs'!$M:$M, 'VISSIM DCP Outputs'!$B:$B, $G$3,'VISSIM Link Segment Outputs'!$A:$A, "AVG",'VISSIM Link Segment Outputs'!$D:$D, E67),"")</f>
        <v/>
      </c>
      <c r="V67" s="667" t="str">
        <f ca="1">IFERROR(AVERAGEIFS('VISSIM Link Segment Outputs'!$M:$M, 'VISSIM DCP Outputs'!$B:$B, $G$3,'VISSIM Link Segment Outputs'!$A:$A, "AVG",'VISSIM Link Segment Outputs'!$D:$D, F67),"")</f>
        <v/>
      </c>
      <c r="W67" s="667" t="str">
        <f ca="1">IFERROR(AVERAGEIFS('VISSIM Link Segment Outputs'!$M:$M, 'VISSIM DCP Outputs'!$B:$B, $G$3,'VISSIM Link Segment Outputs'!$A:$A, "AVG",'VISSIM Link Segment Outputs'!$D:$D, G67),"")</f>
        <v/>
      </c>
      <c r="X67" s="667" t="str">
        <f ca="1">IFERROR(AVERAGEIFS('VISSIM Link Segment Outputs'!$M:$M, 'VISSIM DCP Outputs'!$B:$B, $G$3,'VISSIM Link Segment Outputs'!$A:$A, "AVG",'VISSIM Link Segment Outputs'!$D:$D, H67),"")</f>
        <v/>
      </c>
      <c r="Y67" s="446"/>
      <c r="Z67" s="445" t="str">
        <f ca="1">IFERROR(AVERAGEIFS('VISSIM Link Segment Outputs'!$I:$I, 'VISSIM DCP Outputs'!$B:$B, $G$3, 'VISSIM Link Segment Outputs'!$A:$A, "AVG",'VISSIM Link Segment Outputs'!$D:$D, D67),"")</f>
        <v/>
      </c>
      <c r="AA67" s="445" t="str">
        <f ca="1">IFERROR(AVERAGEIFS('VISSIM Link Segment Outputs'!$I:$I, 'VISSIM DCP Outputs'!$B:$B, $G$3, 'VISSIM Link Segment Outputs'!$A:$A, "AVG",'VISSIM Link Segment Outputs'!$D:$D, E67),"")</f>
        <v/>
      </c>
      <c r="AB67" s="445" t="str">
        <f ca="1">IFERROR(AVERAGEIFS('VISSIM Link Segment Outputs'!$I:$I, 'VISSIM DCP Outputs'!$B:$B, $G$3, 'VISSIM Link Segment Outputs'!$A:$A, "AVG",'VISSIM Link Segment Outputs'!$D:$D, F67),"")</f>
        <v/>
      </c>
      <c r="AC67" s="445" t="str">
        <f ca="1">IFERROR(AVERAGEIFS('VISSIM Link Segment Outputs'!$I:$I, 'VISSIM DCP Outputs'!$B:$B, $G$3, 'VISSIM Link Segment Outputs'!$A:$A, "AVG",'VISSIM Link Segment Outputs'!$D:$D, G67),"")</f>
        <v/>
      </c>
      <c r="AD67" s="445" t="str">
        <f ca="1">IFERROR(AVERAGEIFS('VISSIM Link Segment Outputs'!$I:$I, 'VISSIM DCP Outputs'!$B:$B, $G$3, 'VISSIM Link Segment Outputs'!$A:$A, "AVG",'VISSIM Link Segment Outputs'!$D:$D, H67),"")</f>
        <v/>
      </c>
      <c r="AE67" s="446"/>
      <c r="AF67" s="445" t="str">
        <f ca="1">IFERROR(AVERAGEIFS('VISSIM Link Segment Outputs'!$E:$E, 'VISSIM DCP Outputs'!$B:$B, $G$3, 'VISSIM Link Segment Outputs'!$A:$A, "AVG",'VISSIM Link Segment Outputs'!$D:$D, D67),"")</f>
        <v/>
      </c>
      <c r="AG67" s="445" t="str">
        <f ca="1">IFERROR(AVERAGEIFS('VISSIM Link Segment Outputs'!$E:$E, 'VISSIM DCP Outputs'!$B:$B, $G$3, 'VISSIM Link Segment Outputs'!$A:$A, "AVG",'VISSIM Link Segment Outputs'!$D:$D, E67),"")</f>
        <v/>
      </c>
      <c r="AH67" s="445" t="str">
        <f ca="1">IFERROR(AVERAGEIFS('VISSIM Link Segment Outputs'!$E:$E, 'VISSIM DCP Outputs'!$B:$B, $G$3, 'VISSIM Link Segment Outputs'!$A:$A, "AVG",'VISSIM Link Segment Outputs'!$D:$D, F67),"")</f>
        <v/>
      </c>
      <c r="AI67" s="445" t="str">
        <f ca="1">IFERROR(AVERAGEIFS('VISSIM Link Segment Outputs'!$E:$E, 'VISSIM DCP Outputs'!$B:$B, $G$3, 'VISSIM Link Segment Outputs'!$A:$A, "AVG",'VISSIM Link Segment Outputs'!$D:$D, G67),"")</f>
        <v/>
      </c>
      <c r="AJ67" s="445" t="str">
        <f ca="1">IFERROR(AVERAGEIFS('VISSIM Link Segment Outputs'!$E:$E, 'VISSIM DCP Outputs'!$B:$B, $G$3, 'VISSIM Link Segment Outputs'!$A:$A, "AVG",'VISSIM Link Segment Outputs'!$D:$D, H67),"")</f>
        <v/>
      </c>
      <c r="AK67" s="547"/>
      <c r="AL67" s="667">
        <f ca="1">IFERROR(SUMIFS('VISSIM Link Segment Outputs'!$Q:$Q, 'VISSIM DCP Outputs'!$B:$B, $G$3, 'VISSIM Link Segment Outputs'!$A:$A, "AVG",'VISSIM Link Segment Outputs'!$D:$D, D67),"")</f>
        <v>0</v>
      </c>
      <c r="AM67" s="667">
        <f ca="1">IFERROR(SUMIFS('VISSIM Link Segment Outputs'!$Q:$Q, 'VISSIM DCP Outputs'!$B:$B, $G$3, 'VISSIM Link Segment Outputs'!$A:$A, "AVG",'VISSIM Link Segment Outputs'!$D:$D, E67),"")</f>
        <v>0</v>
      </c>
      <c r="AN67" s="667">
        <f ca="1">IFERROR(SUMIFS('VISSIM Link Segment Outputs'!$Q:$Q, 'VISSIM DCP Outputs'!$B:$B, $G$3, 'VISSIM Link Segment Outputs'!$A:$A, "AVG",'VISSIM Link Segment Outputs'!$D:$D, F67),"")</f>
        <v>0</v>
      </c>
      <c r="AO67" s="667">
        <f ca="1">IFERROR(SUMIFS('VISSIM Link Segment Outputs'!$Q:$Q, 'VISSIM DCP Outputs'!$B:$B, $G$3, 'VISSIM Link Segment Outputs'!$A:$A, "AVG",'VISSIM Link Segment Outputs'!$D:$D, G67),"")</f>
        <v>0</v>
      </c>
      <c r="AP67" s="667">
        <f ca="1">IFERROR(SUMIFS('VISSIM Link Segment Outputs'!$Q:$Q, 'VISSIM DCP Outputs'!$B:$B, $G$3, 'VISSIM Link Segment Outputs'!$A:$A, "AVG",'VISSIM Link Segment Outputs'!$D:$D, H67),"")</f>
        <v>0</v>
      </c>
      <c r="AQ67" s="547"/>
      <c r="AR67" s="680" t="str">
        <f ca="1">IFERROR(AVERAGEIFS('VISSIM Link Segment Outputs'!$R:$R, 'VISSIM Link Segment Outputs'!$A:$A, "AVG",'VISSIM Link Segment Outputs'!$D:$D, D67),"")</f>
        <v/>
      </c>
    </row>
    <row r="68" spans="1:44" x14ac:dyDescent="0.35">
      <c r="A68" s="551" t="str">
        <f t="shared" si="1"/>
        <v>H</v>
      </c>
      <c r="B68" s="150">
        <f>'Input - Freeways'!$B66</f>
        <v>62</v>
      </c>
      <c r="C68" s="150">
        <f>INDEX('Input - Freeways'!$B$4:$AG$105,MATCH($B68,'Input - Freeways'!$B$4:$B$105,0),MATCH(C$6,'Input - Freeways'!$B$4:$AG$4,0))</f>
        <v>0</v>
      </c>
      <c r="D68" s="150" t="str">
        <f t="shared" si="6"/>
        <v>0</v>
      </c>
      <c r="E68" s="150" t="str">
        <f t="shared" si="6"/>
        <v/>
      </c>
      <c r="F68" s="150" t="str">
        <f t="shared" si="6"/>
        <v/>
      </c>
      <c r="G68" s="150" t="str">
        <f t="shared" si="6"/>
        <v/>
      </c>
      <c r="H68" s="150" t="str">
        <f t="shared" si="6"/>
        <v/>
      </c>
      <c r="J68" s="377">
        <f>'Input - Freeways'!$C66</f>
        <v>0</v>
      </c>
      <c r="K68" s="406">
        <f>'Input - Freeways'!$D66</f>
        <v>0</v>
      </c>
      <c r="L68" s="267">
        <f>'Input - Freeways'!$E66</f>
        <v>0</v>
      </c>
      <c r="M68" s="679">
        <f>'Input - Freeways'!$F66</f>
        <v>0</v>
      </c>
      <c r="N68" s="391" t="str" cm="1">
        <f t="array" aca="1" ref="N68" ca="1">_xlfn.SWITCH(fwy_moe_type,"DCM",AVERAGEIFS('VISSIM DCP Outputs'!$D:$D, 'VISSIM DCP Outputs'!$B:$B, $E$3,'VISSIM DCP Outputs'!$C:$C,$C68),"Link Eval","--")</f>
        <v>--</v>
      </c>
      <c r="O68" s="264" t="str" cm="1">
        <f t="array" aca="1" ref="O68" ca="1">_xlfn.SWITCH(fwy_moe_type,"DCM",AVERAGEIFS('VISSIM DCP Outputs'!$G:$G, 'VISSIM DCP Outputs'!$B:$B, $E$3,'VISSIM DCP Outputs'!$C:$C,$C68),"Link Eval","--")</f>
        <v>--</v>
      </c>
      <c r="P68" s="695" t="str">
        <f t="shared" ca="1" si="3"/>
        <v>--</v>
      </c>
      <c r="Q68" s="264" t="str">
        <f t="shared" ca="1" si="4"/>
        <v>--</v>
      </c>
      <c r="R68" s="378" t="str">
        <f t="shared" ca="1" si="5"/>
        <v>--</v>
      </c>
      <c r="S68" s="547"/>
      <c r="T68" s="667" t="str">
        <f ca="1">IFERROR(AVERAGEIFS('VISSIM Link Segment Outputs'!$M:$M, 'VISSIM DCP Outputs'!$B:$B, $G$3,'VISSIM Link Segment Outputs'!$A:$A, "AVG",'VISSIM Link Segment Outputs'!$D:$D, D68),"")</f>
        <v/>
      </c>
      <c r="U68" s="667" t="str">
        <f ca="1">IFERROR(AVERAGEIFS('VISSIM Link Segment Outputs'!$M:$M, 'VISSIM DCP Outputs'!$B:$B, $G$3,'VISSIM Link Segment Outputs'!$A:$A, "AVG",'VISSIM Link Segment Outputs'!$D:$D, E68),"")</f>
        <v/>
      </c>
      <c r="V68" s="667" t="str">
        <f ca="1">IFERROR(AVERAGEIFS('VISSIM Link Segment Outputs'!$M:$M, 'VISSIM DCP Outputs'!$B:$B, $G$3,'VISSIM Link Segment Outputs'!$A:$A, "AVG",'VISSIM Link Segment Outputs'!$D:$D, F68),"")</f>
        <v/>
      </c>
      <c r="W68" s="667" t="str">
        <f ca="1">IFERROR(AVERAGEIFS('VISSIM Link Segment Outputs'!$M:$M, 'VISSIM DCP Outputs'!$B:$B, $G$3,'VISSIM Link Segment Outputs'!$A:$A, "AVG",'VISSIM Link Segment Outputs'!$D:$D, G68),"")</f>
        <v/>
      </c>
      <c r="X68" s="667" t="str">
        <f ca="1">IFERROR(AVERAGEIFS('VISSIM Link Segment Outputs'!$M:$M, 'VISSIM DCP Outputs'!$B:$B, $G$3,'VISSIM Link Segment Outputs'!$A:$A, "AVG",'VISSIM Link Segment Outputs'!$D:$D, H68),"")</f>
        <v/>
      </c>
      <c r="Y68" s="446"/>
      <c r="Z68" s="445" t="str">
        <f ca="1">IFERROR(AVERAGEIFS('VISSIM Link Segment Outputs'!$I:$I, 'VISSIM DCP Outputs'!$B:$B, $G$3, 'VISSIM Link Segment Outputs'!$A:$A, "AVG",'VISSIM Link Segment Outputs'!$D:$D, D68),"")</f>
        <v/>
      </c>
      <c r="AA68" s="445" t="str">
        <f ca="1">IFERROR(AVERAGEIFS('VISSIM Link Segment Outputs'!$I:$I, 'VISSIM DCP Outputs'!$B:$B, $G$3, 'VISSIM Link Segment Outputs'!$A:$A, "AVG",'VISSIM Link Segment Outputs'!$D:$D, E68),"")</f>
        <v/>
      </c>
      <c r="AB68" s="445" t="str">
        <f ca="1">IFERROR(AVERAGEIFS('VISSIM Link Segment Outputs'!$I:$I, 'VISSIM DCP Outputs'!$B:$B, $G$3, 'VISSIM Link Segment Outputs'!$A:$A, "AVG",'VISSIM Link Segment Outputs'!$D:$D, F68),"")</f>
        <v/>
      </c>
      <c r="AC68" s="445" t="str">
        <f ca="1">IFERROR(AVERAGEIFS('VISSIM Link Segment Outputs'!$I:$I, 'VISSIM DCP Outputs'!$B:$B, $G$3, 'VISSIM Link Segment Outputs'!$A:$A, "AVG",'VISSIM Link Segment Outputs'!$D:$D, G68),"")</f>
        <v/>
      </c>
      <c r="AD68" s="445" t="str">
        <f ca="1">IFERROR(AVERAGEIFS('VISSIM Link Segment Outputs'!$I:$I, 'VISSIM DCP Outputs'!$B:$B, $G$3, 'VISSIM Link Segment Outputs'!$A:$A, "AVG",'VISSIM Link Segment Outputs'!$D:$D, H68),"")</f>
        <v/>
      </c>
      <c r="AE68" s="446"/>
      <c r="AF68" s="445" t="str">
        <f ca="1">IFERROR(AVERAGEIFS('VISSIM Link Segment Outputs'!$E:$E, 'VISSIM DCP Outputs'!$B:$B, $G$3, 'VISSIM Link Segment Outputs'!$A:$A, "AVG",'VISSIM Link Segment Outputs'!$D:$D, D68),"")</f>
        <v/>
      </c>
      <c r="AG68" s="445" t="str">
        <f ca="1">IFERROR(AVERAGEIFS('VISSIM Link Segment Outputs'!$E:$E, 'VISSIM DCP Outputs'!$B:$B, $G$3, 'VISSIM Link Segment Outputs'!$A:$A, "AVG",'VISSIM Link Segment Outputs'!$D:$D, E68),"")</f>
        <v/>
      </c>
      <c r="AH68" s="445" t="str">
        <f ca="1">IFERROR(AVERAGEIFS('VISSIM Link Segment Outputs'!$E:$E, 'VISSIM DCP Outputs'!$B:$B, $G$3, 'VISSIM Link Segment Outputs'!$A:$A, "AVG",'VISSIM Link Segment Outputs'!$D:$D, F68),"")</f>
        <v/>
      </c>
      <c r="AI68" s="445" t="str">
        <f ca="1">IFERROR(AVERAGEIFS('VISSIM Link Segment Outputs'!$E:$E, 'VISSIM DCP Outputs'!$B:$B, $G$3, 'VISSIM Link Segment Outputs'!$A:$A, "AVG",'VISSIM Link Segment Outputs'!$D:$D, G68),"")</f>
        <v/>
      </c>
      <c r="AJ68" s="445" t="str">
        <f ca="1">IFERROR(AVERAGEIFS('VISSIM Link Segment Outputs'!$E:$E, 'VISSIM DCP Outputs'!$B:$B, $G$3, 'VISSIM Link Segment Outputs'!$A:$A, "AVG",'VISSIM Link Segment Outputs'!$D:$D, H68),"")</f>
        <v/>
      </c>
      <c r="AK68" s="547"/>
      <c r="AL68" s="667">
        <f ca="1">IFERROR(SUMIFS('VISSIM Link Segment Outputs'!$Q:$Q, 'VISSIM DCP Outputs'!$B:$B, $G$3, 'VISSIM Link Segment Outputs'!$A:$A, "AVG",'VISSIM Link Segment Outputs'!$D:$D, D68),"")</f>
        <v>0</v>
      </c>
      <c r="AM68" s="667">
        <f ca="1">IFERROR(SUMIFS('VISSIM Link Segment Outputs'!$Q:$Q, 'VISSIM DCP Outputs'!$B:$B, $G$3, 'VISSIM Link Segment Outputs'!$A:$A, "AVG",'VISSIM Link Segment Outputs'!$D:$D, E68),"")</f>
        <v>0</v>
      </c>
      <c r="AN68" s="667">
        <f ca="1">IFERROR(SUMIFS('VISSIM Link Segment Outputs'!$Q:$Q, 'VISSIM DCP Outputs'!$B:$B, $G$3, 'VISSIM Link Segment Outputs'!$A:$A, "AVG",'VISSIM Link Segment Outputs'!$D:$D, F68),"")</f>
        <v>0</v>
      </c>
      <c r="AO68" s="667">
        <f ca="1">IFERROR(SUMIFS('VISSIM Link Segment Outputs'!$Q:$Q, 'VISSIM DCP Outputs'!$B:$B, $G$3, 'VISSIM Link Segment Outputs'!$A:$A, "AVG",'VISSIM Link Segment Outputs'!$D:$D, G68),"")</f>
        <v>0</v>
      </c>
      <c r="AP68" s="667">
        <f ca="1">IFERROR(SUMIFS('VISSIM Link Segment Outputs'!$Q:$Q, 'VISSIM DCP Outputs'!$B:$B, $G$3, 'VISSIM Link Segment Outputs'!$A:$A, "AVG",'VISSIM Link Segment Outputs'!$D:$D, H68),"")</f>
        <v>0</v>
      </c>
      <c r="AQ68" s="547"/>
      <c r="AR68" s="680" t="str">
        <f ca="1">IFERROR(AVERAGEIFS('VISSIM Link Segment Outputs'!$R:$R, 'VISSIM Link Segment Outputs'!$A:$A, "AVG",'VISSIM Link Segment Outputs'!$D:$D, D68),"")</f>
        <v/>
      </c>
    </row>
    <row r="69" spans="1:44" x14ac:dyDescent="0.35">
      <c r="A69" s="551" t="str">
        <f t="shared" si="1"/>
        <v>H</v>
      </c>
      <c r="B69" s="150">
        <f>'Input - Freeways'!$B67</f>
        <v>63</v>
      </c>
      <c r="C69" s="150">
        <f>INDEX('Input - Freeways'!$B$4:$AG$105,MATCH($B69,'Input - Freeways'!$B$4:$B$105,0),MATCH(C$6,'Input - Freeways'!$B$4:$AG$4,0))</f>
        <v>0</v>
      </c>
      <c r="D69" s="150" t="str">
        <f t="shared" si="6"/>
        <v>0</v>
      </c>
      <c r="E69" s="150" t="str">
        <f t="shared" si="6"/>
        <v/>
      </c>
      <c r="F69" s="150" t="str">
        <f t="shared" si="6"/>
        <v/>
      </c>
      <c r="G69" s="150" t="str">
        <f t="shared" si="6"/>
        <v/>
      </c>
      <c r="H69" s="150" t="str">
        <f t="shared" si="6"/>
        <v/>
      </c>
      <c r="J69" s="377">
        <f>'Input - Freeways'!$C67</f>
        <v>0</v>
      </c>
      <c r="K69" s="406">
        <f>'Input - Freeways'!$D67</f>
        <v>0</v>
      </c>
      <c r="L69" s="267">
        <f>'Input - Freeways'!$E67</f>
        <v>0</v>
      </c>
      <c r="M69" s="679">
        <f>'Input - Freeways'!$F67</f>
        <v>0</v>
      </c>
      <c r="N69" s="391" t="str" cm="1">
        <f t="array" aca="1" ref="N69" ca="1">_xlfn.SWITCH(fwy_moe_type,"DCM",AVERAGEIFS('VISSIM DCP Outputs'!$D:$D, 'VISSIM DCP Outputs'!$B:$B, $E$3,'VISSIM DCP Outputs'!$C:$C,$C69),"Link Eval","--")</f>
        <v>--</v>
      </c>
      <c r="O69" s="264" t="str" cm="1">
        <f t="array" aca="1" ref="O69" ca="1">_xlfn.SWITCH(fwy_moe_type,"DCM",AVERAGEIFS('VISSIM DCP Outputs'!$G:$G, 'VISSIM DCP Outputs'!$B:$B, $E$3,'VISSIM DCP Outputs'!$C:$C,$C69),"Link Eval","--")</f>
        <v>--</v>
      </c>
      <c r="P69" s="695" t="str">
        <f t="shared" ca="1" si="3"/>
        <v>--</v>
      </c>
      <c r="Q69" s="264" t="str">
        <f t="shared" ca="1" si="4"/>
        <v>--</v>
      </c>
      <c r="R69" s="378" t="str">
        <f t="shared" ca="1" si="5"/>
        <v>--</v>
      </c>
      <c r="S69" s="547"/>
      <c r="T69" s="667" t="str">
        <f ca="1">IFERROR(AVERAGEIFS('VISSIM Link Segment Outputs'!$M:$M, 'VISSIM DCP Outputs'!$B:$B, $G$3,'VISSIM Link Segment Outputs'!$A:$A, "AVG",'VISSIM Link Segment Outputs'!$D:$D, D69),"")</f>
        <v/>
      </c>
      <c r="U69" s="667" t="str">
        <f ca="1">IFERROR(AVERAGEIFS('VISSIM Link Segment Outputs'!$M:$M, 'VISSIM DCP Outputs'!$B:$B, $G$3,'VISSIM Link Segment Outputs'!$A:$A, "AVG",'VISSIM Link Segment Outputs'!$D:$D, E69),"")</f>
        <v/>
      </c>
      <c r="V69" s="667" t="str">
        <f ca="1">IFERROR(AVERAGEIFS('VISSIM Link Segment Outputs'!$M:$M, 'VISSIM DCP Outputs'!$B:$B, $G$3,'VISSIM Link Segment Outputs'!$A:$A, "AVG",'VISSIM Link Segment Outputs'!$D:$D, F69),"")</f>
        <v/>
      </c>
      <c r="W69" s="667" t="str">
        <f ca="1">IFERROR(AVERAGEIFS('VISSIM Link Segment Outputs'!$M:$M, 'VISSIM DCP Outputs'!$B:$B, $G$3,'VISSIM Link Segment Outputs'!$A:$A, "AVG",'VISSIM Link Segment Outputs'!$D:$D, G69),"")</f>
        <v/>
      </c>
      <c r="X69" s="667" t="str">
        <f ca="1">IFERROR(AVERAGEIFS('VISSIM Link Segment Outputs'!$M:$M, 'VISSIM DCP Outputs'!$B:$B, $G$3,'VISSIM Link Segment Outputs'!$A:$A, "AVG",'VISSIM Link Segment Outputs'!$D:$D, H69),"")</f>
        <v/>
      </c>
      <c r="Y69" s="446"/>
      <c r="Z69" s="445" t="str">
        <f ca="1">IFERROR(AVERAGEIFS('VISSIM Link Segment Outputs'!$I:$I, 'VISSIM DCP Outputs'!$B:$B, $G$3, 'VISSIM Link Segment Outputs'!$A:$A, "AVG",'VISSIM Link Segment Outputs'!$D:$D, D69),"")</f>
        <v/>
      </c>
      <c r="AA69" s="445" t="str">
        <f ca="1">IFERROR(AVERAGEIFS('VISSIM Link Segment Outputs'!$I:$I, 'VISSIM DCP Outputs'!$B:$B, $G$3, 'VISSIM Link Segment Outputs'!$A:$A, "AVG",'VISSIM Link Segment Outputs'!$D:$D, E69),"")</f>
        <v/>
      </c>
      <c r="AB69" s="445" t="str">
        <f ca="1">IFERROR(AVERAGEIFS('VISSIM Link Segment Outputs'!$I:$I, 'VISSIM DCP Outputs'!$B:$B, $G$3, 'VISSIM Link Segment Outputs'!$A:$A, "AVG",'VISSIM Link Segment Outputs'!$D:$D, F69),"")</f>
        <v/>
      </c>
      <c r="AC69" s="445" t="str">
        <f ca="1">IFERROR(AVERAGEIFS('VISSIM Link Segment Outputs'!$I:$I, 'VISSIM DCP Outputs'!$B:$B, $G$3, 'VISSIM Link Segment Outputs'!$A:$A, "AVG",'VISSIM Link Segment Outputs'!$D:$D, G69),"")</f>
        <v/>
      </c>
      <c r="AD69" s="445" t="str">
        <f ca="1">IFERROR(AVERAGEIFS('VISSIM Link Segment Outputs'!$I:$I, 'VISSIM DCP Outputs'!$B:$B, $G$3, 'VISSIM Link Segment Outputs'!$A:$A, "AVG",'VISSIM Link Segment Outputs'!$D:$D, H69),"")</f>
        <v/>
      </c>
      <c r="AE69" s="446"/>
      <c r="AF69" s="445" t="str">
        <f ca="1">IFERROR(AVERAGEIFS('VISSIM Link Segment Outputs'!$E:$E, 'VISSIM DCP Outputs'!$B:$B, $G$3, 'VISSIM Link Segment Outputs'!$A:$A, "AVG",'VISSIM Link Segment Outputs'!$D:$D, D69),"")</f>
        <v/>
      </c>
      <c r="AG69" s="445" t="str">
        <f ca="1">IFERROR(AVERAGEIFS('VISSIM Link Segment Outputs'!$E:$E, 'VISSIM DCP Outputs'!$B:$B, $G$3, 'VISSIM Link Segment Outputs'!$A:$A, "AVG",'VISSIM Link Segment Outputs'!$D:$D, E69),"")</f>
        <v/>
      </c>
      <c r="AH69" s="445" t="str">
        <f ca="1">IFERROR(AVERAGEIFS('VISSIM Link Segment Outputs'!$E:$E, 'VISSIM DCP Outputs'!$B:$B, $G$3, 'VISSIM Link Segment Outputs'!$A:$A, "AVG",'VISSIM Link Segment Outputs'!$D:$D, F69),"")</f>
        <v/>
      </c>
      <c r="AI69" s="445" t="str">
        <f ca="1">IFERROR(AVERAGEIFS('VISSIM Link Segment Outputs'!$E:$E, 'VISSIM DCP Outputs'!$B:$B, $G$3, 'VISSIM Link Segment Outputs'!$A:$A, "AVG",'VISSIM Link Segment Outputs'!$D:$D, G69),"")</f>
        <v/>
      </c>
      <c r="AJ69" s="445" t="str">
        <f ca="1">IFERROR(AVERAGEIFS('VISSIM Link Segment Outputs'!$E:$E, 'VISSIM DCP Outputs'!$B:$B, $G$3, 'VISSIM Link Segment Outputs'!$A:$A, "AVG",'VISSIM Link Segment Outputs'!$D:$D, H69),"")</f>
        <v/>
      </c>
      <c r="AK69" s="547"/>
      <c r="AL69" s="667">
        <f ca="1">IFERROR(SUMIFS('VISSIM Link Segment Outputs'!$Q:$Q, 'VISSIM DCP Outputs'!$B:$B, $G$3, 'VISSIM Link Segment Outputs'!$A:$A, "AVG",'VISSIM Link Segment Outputs'!$D:$D, D69),"")</f>
        <v>0</v>
      </c>
      <c r="AM69" s="667">
        <f ca="1">IFERROR(SUMIFS('VISSIM Link Segment Outputs'!$Q:$Q, 'VISSIM DCP Outputs'!$B:$B, $G$3, 'VISSIM Link Segment Outputs'!$A:$A, "AVG",'VISSIM Link Segment Outputs'!$D:$D, E69),"")</f>
        <v>0</v>
      </c>
      <c r="AN69" s="667">
        <f ca="1">IFERROR(SUMIFS('VISSIM Link Segment Outputs'!$Q:$Q, 'VISSIM DCP Outputs'!$B:$B, $G$3, 'VISSIM Link Segment Outputs'!$A:$A, "AVG",'VISSIM Link Segment Outputs'!$D:$D, F69),"")</f>
        <v>0</v>
      </c>
      <c r="AO69" s="667">
        <f ca="1">IFERROR(SUMIFS('VISSIM Link Segment Outputs'!$Q:$Q, 'VISSIM DCP Outputs'!$B:$B, $G$3, 'VISSIM Link Segment Outputs'!$A:$A, "AVG",'VISSIM Link Segment Outputs'!$D:$D, G69),"")</f>
        <v>0</v>
      </c>
      <c r="AP69" s="667">
        <f ca="1">IFERROR(SUMIFS('VISSIM Link Segment Outputs'!$Q:$Q, 'VISSIM DCP Outputs'!$B:$B, $G$3, 'VISSIM Link Segment Outputs'!$A:$A, "AVG",'VISSIM Link Segment Outputs'!$D:$D, H69),"")</f>
        <v>0</v>
      </c>
      <c r="AQ69" s="547"/>
      <c r="AR69" s="680" t="str">
        <f ca="1">IFERROR(AVERAGEIFS('VISSIM Link Segment Outputs'!$R:$R, 'VISSIM Link Segment Outputs'!$A:$A, "AVG",'VISSIM Link Segment Outputs'!$D:$D, D69),"")</f>
        <v/>
      </c>
    </row>
    <row r="70" spans="1:44" x14ac:dyDescent="0.35">
      <c r="A70" s="551" t="str">
        <f t="shared" si="1"/>
        <v>H</v>
      </c>
      <c r="B70" s="150">
        <f>'Input - Freeways'!$B68</f>
        <v>64</v>
      </c>
      <c r="C70" s="150">
        <f>INDEX('Input - Freeways'!$B$4:$AG$105,MATCH($B70,'Input - Freeways'!$B$4:$B$105,0),MATCH(C$6,'Input - Freeways'!$B$4:$AG$4,0))</f>
        <v>0</v>
      </c>
      <c r="D70" s="150" t="str">
        <f t="shared" si="6"/>
        <v>0</v>
      </c>
      <c r="E70" s="150" t="str">
        <f t="shared" si="6"/>
        <v/>
      </c>
      <c r="F70" s="150" t="str">
        <f t="shared" si="6"/>
        <v/>
      </c>
      <c r="G70" s="150" t="str">
        <f t="shared" si="6"/>
        <v/>
      </c>
      <c r="H70" s="150" t="str">
        <f t="shared" si="6"/>
        <v/>
      </c>
      <c r="J70" s="377">
        <f>'Input - Freeways'!$C68</f>
        <v>0</v>
      </c>
      <c r="K70" s="406">
        <f>'Input - Freeways'!$D68</f>
        <v>0</v>
      </c>
      <c r="L70" s="267">
        <f>'Input - Freeways'!$E68</f>
        <v>0</v>
      </c>
      <c r="M70" s="679">
        <f>'Input - Freeways'!$F68</f>
        <v>0</v>
      </c>
      <c r="N70" s="391" t="str" cm="1">
        <f t="array" aca="1" ref="N70" ca="1">_xlfn.SWITCH(fwy_moe_type,"DCM",AVERAGEIFS('VISSIM DCP Outputs'!$D:$D, 'VISSIM DCP Outputs'!$B:$B, $E$3,'VISSIM DCP Outputs'!$C:$C,$C70),"Link Eval","--")</f>
        <v>--</v>
      </c>
      <c r="O70" s="264" t="str" cm="1">
        <f t="array" aca="1" ref="O70" ca="1">_xlfn.SWITCH(fwy_moe_type,"DCM",AVERAGEIFS('VISSIM DCP Outputs'!$G:$G, 'VISSIM DCP Outputs'!$B:$B, $E$3,'VISSIM DCP Outputs'!$C:$C,$C70),"Link Eval","--")</f>
        <v>--</v>
      </c>
      <c r="P70" s="695" t="str">
        <f t="shared" ca="1" si="3"/>
        <v>--</v>
      </c>
      <c r="Q70" s="264" t="str">
        <f t="shared" ca="1" si="4"/>
        <v>--</v>
      </c>
      <c r="R70" s="378" t="str">
        <f t="shared" ca="1" si="5"/>
        <v>--</v>
      </c>
      <c r="S70" s="547"/>
      <c r="T70" s="667" t="str">
        <f ca="1">IFERROR(AVERAGEIFS('VISSIM Link Segment Outputs'!$M:$M, 'VISSIM DCP Outputs'!$B:$B, $G$3,'VISSIM Link Segment Outputs'!$A:$A, "AVG",'VISSIM Link Segment Outputs'!$D:$D, D70),"")</f>
        <v/>
      </c>
      <c r="U70" s="667" t="str">
        <f ca="1">IFERROR(AVERAGEIFS('VISSIM Link Segment Outputs'!$M:$M, 'VISSIM DCP Outputs'!$B:$B, $G$3,'VISSIM Link Segment Outputs'!$A:$A, "AVG",'VISSIM Link Segment Outputs'!$D:$D, E70),"")</f>
        <v/>
      </c>
      <c r="V70" s="667" t="str">
        <f ca="1">IFERROR(AVERAGEIFS('VISSIM Link Segment Outputs'!$M:$M, 'VISSIM DCP Outputs'!$B:$B, $G$3,'VISSIM Link Segment Outputs'!$A:$A, "AVG",'VISSIM Link Segment Outputs'!$D:$D, F70),"")</f>
        <v/>
      </c>
      <c r="W70" s="667" t="str">
        <f ca="1">IFERROR(AVERAGEIFS('VISSIM Link Segment Outputs'!$M:$M, 'VISSIM DCP Outputs'!$B:$B, $G$3,'VISSIM Link Segment Outputs'!$A:$A, "AVG",'VISSIM Link Segment Outputs'!$D:$D, G70),"")</f>
        <v/>
      </c>
      <c r="X70" s="667" t="str">
        <f ca="1">IFERROR(AVERAGEIFS('VISSIM Link Segment Outputs'!$M:$M, 'VISSIM DCP Outputs'!$B:$B, $G$3,'VISSIM Link Segment Outputs'!$A:$A, "AVG",'VISSIM Link Segment Outputs'!$D:$D, H70),"")</f>
        <v/>
      </c>
      <c r="Y70" s="446"/>
      <c r="Z70" s="445" t="str">
        <f ca="1">IFERROR(AVERAGEIFS('VISSIM Link Segment Outputs'!$I:$I, 'VISSIM DCP Outputs'!$B:$B, $G$3, 'VISSIM Link Segment Outputs'!$A:$A, "AVG",'VISSIM Link Segment Outputs'!$D:$D, D70),"")</f>
        <v/>
      </c>
      <c r="AA70" s="445" t="str">
        <f ca="1">IFERROR(AVERAGEIFS('VISSIM Link Segment Outputs'!$I:$I, 'VISSIM DCP Outputs'!$B:$B, $G$3, 'VISSIM Link Segment Outputs'!$A:$A, "AVG",'VISSIM Link Segment Outputs'!$D:$D, E70),"")</f>
        <v/>
      </c>
      <c r="AB70" s="445" t="str">
        <f ca="1">IFERROR(AVERAGEIFS('VISSIM Link Segment Outputs'!$I:$I, 'VISSIM DCP Outputs'!$B:$B, $G$3, 'VISSIM Link Segment Outputs'!$A:$A, "AVG",'VISSIM Link Segment Outputs'!$D:$D, F70),"")</f>
        <v/>
      </c>
      <c r="AC70" s="445" t="str">
        <f ca="1">IFERROR(AVERAGEIFS('VISSIM Link Segment Outputs'!$I:$I, 'VISSIM DCP Outputs'!$B:$B, $G$3, 'VISSIM Link Segment Outputs'!$A:$A, "AVG",'VISSIM Link Segment Outputs'!$D:$D, G70),"")</f>
        <v/>
      </c>
      <c r="AD70" s="445" t="str">
        <f ca="1">IFERROR(AVERAGEIFS('VISSIM Link Segment Outputs'!$I:$I, 'VISSIM DCP Outputs'!$B:$B, $G$3, 'VISSIM Link Segment Outputs'!$A:$A, "AVG",'VISSIM Link Segment Outputs'!$D:$D, H70),"")</f>
        <v/>
      </c>
      <c r="AE70" s="446"/>
      <c r="AF70" s="445" t="str">
        <f ca="1">IFERROR(AVERAGEIFS('VISSIM Link Segment Outputs'!$E:$E, 'VISSIM DCP Outputs'!$B:$B, $G$3, 'VISSIM Link Segment Outputs'!$A:$A, "AVG",'VISSIM Link Segment Outputs'!$D:$D, D70),"")</f>
        <v/>
      </c>
      <c r="AG70" s="445" t="str">
        <f ca="1">IFERROR(AVERAGEIFS('VISSIM Link Segment Outputs'!$E:$E, 'VISSIM DCP Outputs'!$B:$B, $G$3, 'VISSIM Link Segment Outputs'!$A:$A, "AVG",'VISSIM Link Segment Outputs'!$D:$D, E70),"")</f>
        <v/>
      </c>
      <c r="AH70" s="445" t="str">
        <f ca="1">IFERROR(AVERAGEIFS('VISSIM Link Segment Outputs'!$E:$E, 'VISSIM DCP Outputs'!$B:$B, $G$3, 'VISSIM Link Segment Outputs'!$A:$A, "AVG",'VISSIM Link Segment Outputs'!$D:$D, F70),"")</f>
        <v/>
      </c>
      <c r="AI70" s="445" t="str">
        <f ca="1">IFERROR(AVERAGEIFS('VISSIM Link Segment Outputs'!$E:$E, 'VISSIM DCP Outputs'!$B:$B, $G$3, 'VISSIM Link Segment Outputs'!$A:$A, "AVG",'VISSIM Link Segment Outputs'!$D:$D, G70),"")</f>
        <v/>
      </c>
      <c r="AJ70" s="445" t="str">
        <f ca="1">IFERROR(AVERAGEIFS('VISSIM Link Segment Outputs'!$E:$E, 'VISSIM DCP Outputs'!$B:$B, $G$3, 'VISSIM Link Segment Outputs'!$A:$A, "AVG",'VISSIM Link Segment Outputs'!$D:$D, H70),"")</f>
        <v/>
      </c>
      <c r="AK70" s="547"/>
      <c r="AL70" s="667">
        <f ca="1">IFERROR(SUMIFS('VISSIM Link Segment Outputs'!$Q:$Q, 'VISSIM DCP Outputs'!$B:$B, $G$3, 'VISSIM Link Segment Outputs'!$A:$A, "AVG",'VISSIM Link Segment Outputs'!$D:$D, D70),"")</f>
        <v>0</v>
      </c>
      <c r="AM70" s="667">
        <f ca="1">IFERROR(SUMIFS('VISSIM Link Segment Outputs'!$Q:$Q, 'VISSIM DCP Outputs'!$B:$B, $G$3, 'VISSIM Link Segment Outputs'!$A:$A, "AVG",'VISSIM Link Segment Outputs'!$D:$D, E70),"")</f>
        <v>0</v>
      </c>
      <c r="AN70" s="667">
        <f ca="1">IFERROR(SUMIFS('VISSIM Link Segment Outputs'!$Q:$Q, 'VISSIM DCP Outputs'!$B:$B, $G$3, 'VISSIM Link Segment Outputs'!$A:$A, "AVG",'VISSIM Link Segment Outputs'!$D:$D, F70),"")</f>
        <v>0</v>
      </c>
      <c r="AO70" s="667">
        <f ca="1">IFERROR(SUMIFS('VISSIM Link Segment Outputs'!$Q:$Q, 'VISSIM DCP Outputs'!$B:$B, $G$3, 'VISSIM Link Segment Outputs'!$A:$A, "AVG",'VISSIM Link Segment Outputs'!$D:$D, G70),"")</f>
        <v>0</v>
      </c>
      <c r="AP70" s="667">
        <f ca="1">IFERROR(SUMIFS('VISSIM Link Segment Outputs'!$Q:$Q, 'VISSIM DCP Outputs'!$B:$B, $G$3, 'VISSIM Link Segment Outputs'!$A:$A, "AVG",'VISSIM Link Segment Outputs'!$D:$D, H70),"")</f>
        <v>0</v>
      </c>
      <c r="AQ70" s="547"/>
      <c r="AR70" s="680" t="str">
        <f ca="1">IFERROR(AVERAGEIFS('VISSIM Link Segment Outputs'!$R:$R, 'VISSIM Link Segment Outputs'!$A:$A, "AVG",'VISSIM Link Segment Outputs'!$D:$D, D70),"")</f>
        <v/>
      </c>
    </row>
    <row r="71" spans="1:44" x14ac:dyDescent="0.35">
      <c r="A71" s="551" t="str">
        <f t="shared" si="1"/>
        <v>H</v>
      </c>
      <c r="B71" s="150">
        <f>'Input - Freeways'!$B69</f>
        <v>65</v>
      </c>
      <c r="C71" s="150">
        <f>INDEX('Input - Freeways'!$B$4:$AG$105,MATCH($B71,'Input - Freeways'!$B$4:$B$105,0),MATCH(C$6,'Input - Freeways'!$B$4:$AG$4,0))</f>
        <v>0</v>
      </c>
      <c r="D71" s="150" t="str">
        <f t="shared" si="6"/>
        <v>0</v>
      </c>
      <c r="E71" s="150" t="str">
        <f t="shared" si="6"/>
        <v/>
      </c>
      <c r="F71" s="150" t="str">
        <f t="shared" si="6"/>
        <v/>
      </c>
      <c r="G71" s="150" t="str">
        <f t="shared" si="6"/>
        <v/>
      </c>
      <c r="H71" s="150" t="str">
        <f t="shared" si="6"/>
        <v/>
      </c>
      <c r="J71" s="377">
        <f>'Input - Freeways'!$C69</f>
        <v>0</v>
      </c>
      <c r="K71" s="406">
        <f>'Input - Freeways'!$D69</f>
        <v>0</v>
      </c>
      <c r="L71" s="267">
        <f>'Input - Freeways'!$E69</f>
        <v>0</v>
      </c>
      <c r="M71" s="679">
        <f>'Input - Freeways'!$F69</f>
        <v>0</v>
      </c>
      <c r="N71" s="391" t="str" cm="1">
        <f t="array" aca="1" ref="N71" ca="1">_xlfn.SWITCH(fwy_moe_type,"DCM",AVERAGEIFS('VISSIM DCP Outputs'!$D:$D, 'VISSIM DCP Outputs'!$B:$B, $E$3,'VISSIM DCP Outputs'!$C:$C,$C71),"Link Eval","--")</f>
        <v>--</v>
      </c>
      <c r="O71" s="264" t="str" cm="1">
        <f t="array" aca="1" ref="O71" ca="1">_xlfn.SWITCH(fwy_moe_type,"DCM",AVERAGEIFS('VISSIM DCP Outputs'!$G:$G, 'VISSIM DCP Outputs'!$B:$B, $E$3,'VISSIM DCP Outputs'!$C:$C,$C71),"Link Eval","--")</f>
        <v>--</v>
      </c>
      <c r="P71" s="695" t="str">
        <f t="shared" ca="1" si="3"/>
        <v>--</v>
      </c>
      <c r="Q71" s="264" t="str">
        <f t="shared" ca="1" si="4"/>
        <v>--</v>
      </c>
      <c r="R71" s="378" t="str">
        <f t="shared" ca="1" si="5"/>
        <v>--</v>
      </c>
      <c r="S71" s="547"/>
      <c r="T71" s="667" t="str">
        <f ca="1">IFERROR(AVERAGEIFS('VISSIM Link Segment Outputs'!$M:$M, 'VISSIM DCP Outputs'!$B:$B, $G$3,'VISSIM Link Segment Outputs'!$A:$A, "AVG",'VISSIM Link Segment Outputs'!$D:$D, D71),"")</f>
        <v/>
      </c>
      <c r="U71" s="667" t="str">
        <f ca="1">IFERROR(AVERAGEIFS('VISSIM Link Segment Outputs'!$M:$M, 'VISSIM DCP Outputs'!$B:$B, $G$3,'VISSIM Link Segment Outputs'!$A:$A, "AVG",'VISSIM Link Segment Outputs'!$D:$D, E71),"")</f>
        <v/>
      </c>
      <c r="V71" s="667" t="str">
        <f ca="1">IFERROR(AVERAGEIFS('VISSIM Link Segment Outputs'!$M:$M, 'VISSIM DCP Outputs'!$B:$B, $G$3,'VISSIM Link Segment Outputs'!$A:$A, "AVG",'VISSIM Link Segment Outputs'!$D:$D, F71),"")</f>
        <v/>
      </c>
      <c r="W71" s="667" t="str">
        <f ca="1">IFERROR(AVERAGEIFS('VISSIM Link Segment Outputs'!$M:$M, 'VISSIM DCP Outputs'!$B:$B, $G$3,'VISSIM Link Segment Outputs'!$A:$A, "AVG",'VISSIM Link Segment Outputs'!$D:$D, G71),"")</f>
        <v/>
      </c>
      <c r="X71" s="667" t="str">
        <f ca="1">IFERROR(AVERAGEIFS('VISSIM Link Segment Outputs'!$M:$M, 'VISSIM DCP Outputs'!$B:$B, $G$3,'VISSIM Link Segment Outputs'!$A:$A, "AVG",'VISSIM Link Segment Outputs'!$D:$D, H71),"")</f>
        <v/>
      </c>
      <c r="Y71" s="446"/>
      <c r="Z71" s="445" t="str">
        <f ca="1">IFERROR(AVERAGEIFS('VISSIM Link Segment Outputs'!$I:$I, 'VISSIM DCP Outputs'!$B:$B, $G$3, 'VISSIM Link Segment Outputs'!$A:$A, "AVG",'VISSIM Link Segment Outputs'!$D:$D, D71),"")</f>
        <v/>
      </c>
      <c r="AA71" s="445" t="str">
        <f ca="1">IFERROR(AVERAGEIFS('VISSIM Link Segment Outputs'!$I:$I, 'VISSIM DCP Outputs'!$B:$B, $G$3, 'VISSIM Link Segment Outputs'!$A:$A, "AVG",'VISSIM Link Segment Outputs'!$D:$D, E71),"")</f>
        <v/>
      </c>
      <c r="AB71" s="445" t="str">
        <f ca="1">IFERROR(AVERAGEIFS('VISSIM Link Segment Outputs'!$I:$I, 'VISSIM DCP Outputs'!$B:$B, $G$3, 'VISSIM Link Segment Outputs'!$A:$A, "AVG",'VISSIM Link Segment Outputs'!$D:$D, F71),"")</f>
        <v/>
      </c>
      <c r="AC71" s="445" t="str">
        <f ca="1">IFERROR(AVERAGEIFS('VISSIM Link Segment Outputs'!$I:$I, 'VISSIM DCP Outputs'!$B:$B, $G$3, 'VISSIM Link Segment Outputs'!$A:$A, "AVG",'VISSIM Link Segment Outputs'!$D:$D, G71),"")</f>
        <v/>
      </c>
      <c r="AD71" s="445" t="str">
        <f ca="1">IFERROR(AVERAGEIFS('VISSIM Link Segment Outputs'!$I:$I, 'VISSIM DCP Outputs'!$B:$B, $G$3, 'VISSIM Link Segment Outputs'!$A:$A, "AVG",'VISSIM Link Segment Outputs'!$D:$D, H71),"")</f>
        <v/>
      </c>
      <c r="AE71" s="446"/>
      <c r="AF71" s="445" t="str">
        <f ca="1">IFERROR(AVERAGEIFS('VISSIM Link Segment Outputs'!$E:$E, 'VISSIM DCP Outputs'!$B:$B, $G$3, 'VISSIM Link Segment Outputs'!$A:$A, "AVG",'VISSIM Link Segment Outputs'!$D:$D, D71),"")</f>
        <v/>
      </c>
      <c r="AG71" s="445" t="str">
        <f ca="1">IFERROR(AVERAGEIFS('VISSIM Link Segment Outputs'!$E:$E, 'VISSIM DCP Outputs'!$B:$B, $G$3, 'VISSIM Link Segment Outputs'!$A:$A, "AVG",'VISSIM Link Segment Outputs'!$D:$D, E71),"")</f>
        <v/>
      </c>
      <c r="AH71" s="445" t="str">
        <f ca="1">IFERROR(AVERAGEIFS('VISSIM Link Segment Outputs'!$E:$E, 'VISSIM DCP Outputs'!$B:$B, $G$3, 'VISSIM Link Segment Outputs'!$A:$A, "AVG",'VISSIM Link Segment Outputs'!$D:$D, F71),"")</f>
        <v/>
      </c>
      <c r="AI71" s="445" t="str">
        <f ca="1">IFERROR(AVERAGEIFS('VISSIM Link Segment Outputs'!$E:$E, 'VISSIM DCP Outputs'!$B:$B, $G$3, 'VISSIM Link Segment Outputs'!$A:$A, "AVG",'VISSIM Link Segment Outputs'!$D:$D, G71),"")</f>
        <v/>
      </c>
      <c r="AJ71" s="445" t="str">
        <f ca="1">IFERROR(AVERAGEIFS('VISSIM Link Segment Outputs'!$E:$E, 'VISSIM DCP Outputs'!$B:$B, $G$3, 'VISSIM Link Segment Outputs'!$A:$A, "AVG",'VISSIM Link Segment Outputs'!$D:$D, H71),"")</f>
        <v/>
      </c>
      <c r="AK71" s="547"/>
      <c r="AL71" s="667">
        <f ca="1">IFERROR(SUMIFS('VISSIM Link Segment Outputs'!$Q:$Q, 'VISSIM DCP Outputs'!$B:$B, $G$3, 'VISSIM Link Segment Outputs'!$A:$A, "AVG",'VISSIM Link Segment Outputs'!$D:$D, D71),"")</f>
        <v>0</v>
      </c>
      <c r="AM71" s="667">
        <f ca="1">IFERROR(SUMIFS('VISSIM Link Segment Outputs'!$Q:$Q, 'VISSIM DCP Outputs'!$B:$B, $G$3, 'VISSIM Link Segment Outputs'!$A:$A, "AVG",'VISSIM Link Segment Outputs'!$D:$D, E71),"")</f>
        <v>0</v>
      </c>
      <c r="AN71" s="667">
        <f ca="1">IFERROR(SUMIFS('VISSIM Link Segment Outputs'!$Q:$Q, 'VISSIM DCP Outputs'!$B:$B, $G$3, 'VISSIM Link Segment Outputs'!$A:$A, "AVG",'VISSIM Link Segment Outputs'!$D:$D, F71),"")</f>
        <v>0</v>
      </c>
      <c r="AO71" s="667">
        <f ca="1">IFERROR(SUMIFS('VISSIM Link Segment Outputs'!$Q:$Q, 'VISSIM DCP Outputs'!$B:$B, $G$3, 'VISSIM Link Segment Outputs'!$A:$A, "AVG",'VISSIM Link Segment Outputs'!$D:$D, G71),"")</f>
        <v>0</v>
      </c>
      <c r="AP71" s="667">
        <f ca="1">IFERROR(SUMIFS('VISSIM Link Segment Outputs'!$Q:$Q, 'VISSIM DCP Outputs'!$B:$B, $G$3, 'VISSIM Link Segment Outputs'!$A:$A, "AVG",'VISSIM Link Segment Outputs'!$D:$D, H71),"")</f>
        <v>0</v>
      </c>
      <c r="AQ71" s="547"/>
      <c r="AR71" s="680" t="str">
        <f ca="1">IFERROR(AVERAGEIFS('VISSIM Link Segment Outputs'!$R:$R, 'VISSIM Link Segment Outputs'!$A:$A, "AVG",'VISSIM Link Segment Outputs'!$D:$D, D71),"")</f>
        <v/>
      </c>
    </row>
    <row r="72" spans="1:44" x14ac:dyDescent="0.35">
      <c r="A72" s="551" t="str">
        <f t="shared" ref="A72:A80" si="7">IF(J72=0,"H","")</f>
        <v>H</v>
      </c>
      <c r="B72" s="150">
        <f>'Input - Freeways'!$B70</f>
        <v>66</v>
      </c>
      <c r="C72" s="150">
        <f>INDEX('Input - Freeways'!$B$4:$AG$105,MATCH($B72,'Input - Freeways'!$B$4:$B$105,0),MATCH(C$6,'Input - Freeways'!$B$4:$AG$4,0))</f>
        <v>0</v>
      </c>
      <c r="D72" s="150" t="str">
        <f t="shared" si="6"/>
        <v>0</v>
      </c>
      <c r="E72" s="150" t="str">
        <f t="shared" si="6"/>
        <v/>
      </c>
      <c r="F72" s="150" t="str">
        <f t="shared" si="6"/>
        <v/>
      </c>
      <c r="G72" s="150" t="str">
        <f t="shared" si="6"/>
        <v/>
      </c>
      <c r="H72" s="150" t="str">
        <f t="shared" si="6"/>
        <v/>
      </c>
      <c r="J72" s="377">
        <f>'Input - Freeways'!$C70</f>
        <v>0</v>
      </c>
      <c r="K72" s="406">
        <f>'Input - Freeways'!$D70</f>
        <v>0</v>
      </c>
      <c r="L72" s="267">
        <f>'Input - Freeways'!$E70</f>
        <v>0</v>
      </c>
      <c r="M72" s="679">
        <f>'Input - Freeways'!$F70</f>
        <v>0</v>
      </c>
      <c r="N72" s="391" t="str" cm="1">
        <f t="array" aca="1" ref="N72" ca="1">_xlfn.SWITCH(fwy_moe_type,"DCM",AVERAGEIFS('VISSIM DCP Outputs'!$D:$D, 'VISSIM DCP Outputs'!$B:$B, $E$3,'VISSIM DCP Outputs'!$C:$C,$C72),"Link Eval","--")</f>
        <v>--</v>
      </c>
      <c r="O72" s="264" t="str" cm="1">
        <f t="array" aca="1" ref="O72" ca="1">_xlfn.SWITCH(fwy_moe_type,"DCM",AVERAGEIFS('VISSIM DCP Outputs'!$G:$G, 'VISSIM DCP Outputs'!$B:$B, $E$3,'VISSIM DCP Outputs'!$C:$C,$C72),"Link Eval","--")</f>
        <v>--</v>
      </c>
      <c r="P72" s="695" t="str">
        <f t="shared" ref="P72:P106" ca="1" si="8">IFERROR((T72*AL72+IFERROR(U72*AM72,0)+IFERROR(V72*AN72,0)+IFERROR(W72*AO72,0)+IFERROR(X72*AP72,0))/SUM(AL72:AP72),"--")</f>
        <v>--</v>
      </c>
      <c r="Q72" s="264" t="str">
        <f t="shared" ref="Q72:Q106" ca="1" si="9">IFERROR((Z72*AL72+IFERROR(AA72*AM72,0)+IFERROR(AB72*AN72,0)+IFERROR(AC72*AO72,0)+IFERROR(AD72*AP72,0))/SUM(AL72:AP72),"--")</f>
        <v>--</v>
      </c>
      <c r="R72" s="378" t="str">
        <f t="shared" ref="R72:R106" ca="1" si="10">IFERROR((AF72*AL72+IFERROR(AG72*AM72,0)+IFERROR(AH72*AN72,0)+IFERROR(AI72*AO72,0)+IFERROR(AJ72*AP72,0))/SUM(AL72:AP72)/AR72,"--")</f>
        <v>--</v>
      </c>
      <c r="S72" s="547"/>
      <c r="T72" s="667" t="str">
        <f ca="1">IFERROR(AVERAGEIFS('VISSIM Link Segment Outputs'!$M:$M, 'VISSIM DCP Outputs'!$B:$B, $G$3,'VISSIM Link Segment Outputs'!$A:$A, "AVG",'VISSIM Link Segment Outputs'!$D:$D, D72),"")</f>
        <v/>
      </c>
      <c r="U72" s="667" t="str">
        <f ca="1">IFERROR(AVERAGEIFS('VISSIM Link Segment Outputs'!$M:$M, 'VISSIM DCP Outputs'!$B:$B, $G$3,'VISSIM Link Segment Outputs'!$A:$A, "AVG",'VISSIM Link Segment Outputs'!$D:$D, E72),"")</f>
        <v/>
      </c>
      <c r="V72" s="667" t="str">
        <f ca="1">IFERROR(AVERAGEIFS('VISSIM Link Segment Outputs'!$M:$M, 'VISSIM DCP Outputs'!$B:$B, $G$3,'VISSIM Link Segment Outputs'!$A:$A, "AVG",'VISSIM Link Segment Outputs'!$D:$D, F72),"")</f>
        <v/>
      </c>
      <c r="W72" s="667" t="str">
        <f ca="1">IFERROR(AVERAGEIFS('VISSIM Link Segment Outputs'!$M:$M, 'VISSIM DCP Outputs'!$B:$B, $G$3,'VISSIM Link Segment Outputs'!$A:$A, "AVG",'VISSIM Link Segment Outputs'!$D:$D, G72),"")</f>
        <v/>
      </c>
      <c r="X72" s="667" t="str">
        <f ca="1">IFERROR(AVERAGEIFS('VISSIM Link Segment Outputs'!$M:$M, 'VISSIM DCP Outputs'!$B:$B, $G$3,'VISSIM Link Segment Outputs'!$A:$A, "AVG",'VISSIM Link Segment Outputs'!$D:$D, H72),"")</f>
        <v/>
      </c>
      <c r="Y72" s="446"/>
      <c r="Z72" s="445" t="str">
        <f ca="1">IFERROR(AVERAGEIFS('VISSIM Link Segment Outputs'!$I:$I, 'VISSIM DCP Outputs'!$B:$B, $G$3, 'VISSIM Link Segment Outputs'!$A:$A, "AVG",'VISSIM Link Segment Outputs'!$D:$D, D72),"")</f>
        <v/>
      </c>
      <c r="AA72" s="445" t="str">
        <f ca="1">IFERROR(AVERAGEIFS('VISSIM Link Segment Outputs'!$I:$I, 'VISSIM DCP Outputs'!$B:$B, $G$3, 'VISSIM Link Segment Outputs'!$A:$A, "AVG",'VISSIM Link Segment Outputs'!$D:$D, E72),"")</f>
        <v/>
      </c>
      <c r="AB72" s="445" t="str">
        <f ca="1">IFERROR(AVERAGEIFS('VISSIM Link Segment Outputs'!$I:$I, 'VISSIM DCP Outputs'!$B:$B, $G$3, 'VISSIM Link Segment Outputs'!$A:$A, "AVG",'VISSIM Link Segment Outputs'!$D:$D, F72),"")</f>
        <v/>
      </c>
      <c r="AC72" s="445" t="str">
        <f ca="1">IFERROR(AVERAGEIFS('VISSIM Link Segment Outputs'!$I:$I, 'VISSIM DCP Outputs'!$B:$B, $G$3, 'VISSIM Link Segment Outputs'!$A:$A, "AVG",'VISSIM Link Segment Outputs'!$D:$D, G72),"")</f>
        <v/>
      </c>
      <c r="AD72" s="445" t="str">
        <f ca="1">IFERROR(AVERAGEIFS('VISSIM Link Segment Outputs'!$I:$I, 'VISSIM DCP Outputs'!$B:$B, $G$3, 'VISSIM Link Segment Outputs'!$A:$A, "AVG",'VISSIM Link Segment Outputs'!$D:$D, H72),"")</f>
        <v/>
      </c>
      <c r="AE72" s="446"/>
      <c r="AF72" s="445" t="str">
        <f ca="1">IFERROR(AVERAGEIFS('VISSIM Link Segment Outputs'!$E:$E, 'VISSIM DCP Outputs'!$B:$B, $G$3, 'VISSIM Link Segment Outputs'!$A:$A, "AVG",'VISSIM Link Segment Outputs'!$D:$D, D72),"")</f>
        <v/>
      </c>
      <c r="AG72" s="445" t="str">
        <f ca="1">IFERROR(AVERAGEIFS('VISSIM Link Segment Outputs'!$E:$E, 'VISSIM DCP Outputs'!$B:$B, $G$3, 'VISSIM Link Segment Outputs'!$A:$A, "AVG",'VISSIM Link Segment Outputs'!$D:$D, E72),"")</f>
        <v/>
      </c>
      <c r="AH72" s="445" t="str">
        <f ca="1">IFERROR(AVERAGEIFS('VISSIM Link Segment Outputs'!$E:$E, 'VISSIM DCP Outputs'!$B:$B, $G$3, 'VISSIM Link Segment Outputs'!$A:$A, "AVG",'VISSIM Link Segment Outputs'!$D:$D, F72),"")</f>
        <v/>
      </c>
      <c r="AI72" s="445" t="str">
        <f ca="1">IFERROR(AVERAGEIFS('VISSIM Link Segment Outputs'!$E:$E, 'VISSIM DCP Outputs'!$B:$B, $G$3, 'VISSIM Link Segment Outputs'!$A:$A, "AVG",'VISSIM Link Segment Outputs'!$D:$D, G72),"")</f>
        <v/>
      </c>
      <c r="AJ72" s="445" t="str">
        <f ca="1">IFERROR(AVERAGEIFS('VISSIM Link Segment Outputs'!$E:$E, 'VISSIM DCP Outputs'!$B:$B, $G$3, 'VISSIM Link Segment Outputs'!$A:$A, "AVG",'VISSIM Link Segment Outputs'!$D:$D, H72),"")</f>
        <v/>
      </c>
      <c r="AK72" s="547"/>
      <c r="AL72" s="667">
        <f ca="1">IFERROR(SUMIFS('VISSIM Link Segment Outputs'!$Q:$Q, 'VISSIM DCP Outputs'!$B:$B, $G$3, 'VISSIM Link Segment Outputs'!$A:$A, "AVG",'VISSIM Link Segment Outputs'!$D:$D, D72),"")</f>
        <v>0</v>
      </c>
      <c r="AM72" s="667">
        <f ca="1">IFERROR(SUMIFS('VISSIM Link Segment Outputs'!$Q:$Q, 'VISSIM DCP Outputs'!$B:$B, $G$3, 'VISSIM Link Segment Outputs'!$A:$A, "AVG",'VISSIM Link Segment Outputs'!$D:$D, E72),"")</f>
        <v>0</v>
      </c>
      <c r="AN72" s="667">
        <f ca="1">IFERROR(SUMIFS('VISSIM Link Segment Outputs'!$Q:$Q, 'VISSIM DCP Outputs'!$B:$B, $G$3, 'VISSIM Link Segment Outputs'!$A:$A, "AVG",'VISSIM Link Segment Outputs'!$D:$D, F72),"")</f>
        <v>0</v>
      </c>
      <c r="AO72" s="667">
        <f ca="1">IFERROR(SUMIFS('VISSIM Link Segment Outputs'!$Q:$Q, 'VISSIM DCP Outputs'!$B:$B, $G$3, 'VISSIM Link Segment Outputs'!$A:$A, "AVG",'VISSIM Link Segment Outputs'!$D:$D, G72),"")</f>
        <v>0</v>
      </c>
      <c r="AP72" s="667">
        <f ca="1">IFERROR(SUMIFS('VISSIM Link Segment Outputs'!$Q:$Q, 'VISSIM DCP Outputs'!$B:$B, $G$3, 'VISSIM Link Segment Outputs'!$A:$A, "AVG",'VISSIM Link Segment Outputs'!$D:$D, H72),"")</f>
        <v>0</v>
      </c>
      <c r="AQ72" s="547"/>
      <c r="AR72" s="680" t="str">
        <f ca="1">IFERROR(AVERAGEIFS('VISSIM Link Segment Outputs'!$R:$R, 'VISSIM Link Segment Outputs'!$A:$A, "AVG",'VISSIM Link Segment Outputs'!$D:$D, D72),"")</f>
        <v/>
      </c>
    </row>
    <row r="73" spans="1:44" x14ac:dyDescent="0.35">
      <c r="A73" s="551" t="str">
        <f t="shared" si="7"/>
        <v>H</v>
      </c>
      <c r="B73" s="150">
        <f>'Input - Freeways'!$B71</f>
        <v>67</v>
      </c>
      <c r="C73" s="150">
        <f>INDEX('Input - Freeways'!$B$4:$AG$105,MATCH($B73,'Input - Freeways'!$B$4:$B$105,0),MATCH(C$6,'Input - Freeways'!$B$4:$AG$4,0))</f>
        <v>0</v>
      </c>
      <c r="D73" s="150" t="str">
        <f t="shared" si="6"/>
        <v>0</v>
      </c>
      <c r="E73" s="150" t="str">
        <f t="shared" si="6"/>
        <v/>
      </c>
      <c r="F73" s="150" t="str">
        <f t="shared" si="6"/>
        <v/>
      </c>
      <c r="G73" s="150" t="str">
        <f t="shared" si="6"/>
        <v/>
      </c>
      <c r="H73" s="150" t="str">
        <f t="shared" si="6"/>
        <v/>
      </c>
      <c r="J73" s="377">
        <f>'Input - Freeways'!$C71</f>
        <v>0</v>
      </c>
      <c r="K73" s="406">
        <f>'Input - Freeways'!$D71</f>
        <v>0</v>
      </c>
      <c r="L73" s="267">
        <f>'Input - Freeways'!$E71</f>
        <v>0</v>
      </c>
      <c r="M73" s="679">
        <f>'Input - Freeways'!$F71</f>
        <v>0</v>
      </c>
      <c r="N73" s="391" t="str" cm="1">
        <f t="array" aca="1" ref="N73" ca="1">_xlfn.SWITCH(fwy_moe_type,"DCM",AVERAGEIFS('VISSIM DCP Outputs'!$D:$D, 'VISSIM DCP Outputs'!$B:$B, $E$3,'VISSIM DCP Outputs'!$C:$C,$C73),"Link Eval","--")</f>
        <v>--</v>
      </c>
      <c r="O73" s="264" t="str" cm="1">
        <f t="array" aca="1" ref="O73" ca="1">_xlfn.SWITCH(fwy_moe_type,"DCM",AVERAGEIFS('VISSIM DCP Outputs'!$G:$G, 'VISSIM DCP Outputs'!$B:$B, $E$3,'VISSIM DCP Outputs'!$C:$C,$C73),"Link Eval","--")</f>
        <v>--</v>
      </c>
      <c r="P73" s="695" t="str">
        <f t="shared" ca="1" si="8"/>
        <v>--</v>
      </c>
      <c r="Q73" s="264" t="str">
        <f t="shared" ca="1" si="9"/>
        <v>--</v>
      </c>
      <c r="R73" s="378" t="str">
        <f t="shared" ca="1" si="10"/>
        <v>--</v>
      </c>
      <c r="S73" s="547"/>
      <c r="T73" s="667" t="str">
        <f ca="1">IFERROR(AVERAGEIFS('VISSIM Link Segment Outputs'!$M:$M, 'VISSIM DCP Outputs'!$B:$B, $G$3,'VISSIM Link Segment Outputs'!$A:$A, "AVG",'VISSIM Link Segment Outputs'!$D:$D, D73),"")</f>
        <v/>
      </c>
      <c r="U73" s="667" t="str">
        <f ca="1">IFERROR(AVERAGEIFS('VISSIM Link Segment Outputs'!$M:$M, 'VISSIM DCP Outputs'!$B:$B, $G$3,'VISSIM Link Segment Outputs'!$A:$A, "AVG",'VISSIM Link Segment Outputs'!$D:$D, E73),"")</f>
        <v/>
      </c>
      <c r="V73" s="667" t="str">
        <f ca="1">IFERROR(AVERAGEIFS('VISSIM Link Segment Outputs'!$M:$M, 'VISSIM DCP Outputs'!$B:$B, $G$3,'VISSIM Link Segment Outputs'!$A:$A, "AVG",'VISSIM Link Segment Outputs'!$D:$D, F73),"")</f>
        <v/>
      </c>
      <c r="W73" s="667" t="str">
        <f ca="1">IFERROR(AVERAGEIFS('VISSIM Link Segment Outputs'!$M:$M, 'VISSIM DCP Outputs'!$B:$B, $G$3,'VISSIM Link Segment Outputs'!$A:$A, "AVG",'VISSIM Link Segment Outputs'!$D:$D, G73),"")</f>
        <v/>
      </c>
      <c r="X73" s="667" t="str">
        <f ca="1">IFERROR(AVERAGEIFS('VISSIM Link Segment Outputs'!$M:$M, 'VISSIM DCP Outputs'!$B:$B, $G$3,'VISSIM Link Segment Outputs'!$A:$A, "AVG",'VISSIM Link Segment Outputs'!$D:$D, H73),"")</f>
        <v/>
      </c>
      <c r="Y73" s="446"/>
      <c r="Z73" s="445" t="str">
        <f ca="1">IFERROR(AVERAGEIFS('VISSIM Link Segment Outputs'!$I:$I, 'VISSIM DCP Outputs'!$B:$B, $G$3, 'VISSIM Link Segment Outputs'!$A:$A, "AVG",'VISSIM Link Segment Outputs'!$D:$D, D73),"")</f>
        <v/>
      </c>
      <c r="AA73" s="445" t="str">
        <f ca="1">IFERROR(AVERAGEIFS('VISSIM Link Segment Outputs'!$I:$I, 'VISSIM DCP Outputs'!$B:$B, $G$3, 'VISSIM Link Segment Outputs'!$A:$A, "AVG",'VISSIM Link Segment Outputs'!$D:$D, E73),"")</f>
        <v/>
      </c>
      <c r="AB73" s="445" t="str">
        <f ca="1">IFERROR(AVERAGEIFS('VISSIM Link Segment Outputs'!$I:$I, 'VISSIM DCP Outputs'!$B:$B, $G$3, 'VISSIM Link Segment Outputs'!$A:$A, "AVG",'VISSIM Link Segment Outputs'!$D:$D, F73),"")</f>
        <v/>
      </c>
      <c r="AC73" s="445" t="str">
        <f ca="1">IFERROR(AVERAGEIFS('VISSIM Link Segment Outputs'!$I:$I, 'VISSIM DCP Outputs'!$B:$B, $G$3, 'VISSIM Link Segment Outputs'!$A:$A, "AVG",'VISSIM Link Segment Outputs'!$D:$D, G73),"")</f>
        <v/>
      </c>
      <c r="AD73" s="445" t="str">
        <f ca="1">IFERROR(AVERAGEIFS('VISSIM Link Segment Outputs'!$I:$I, 'VISSIM DCP Outputs'!$B:$B, $G$3, 'VISSIM Link Segment Outputs'!$A:$A, "AVG",'VISSIM Link Segment Outputs'!$D:$D, H73),"")</f>
        <v/>
      </c>
      <c r="AE73" s="446"/>
      <c r="AF73" s="445" t="str">
        <f ca="1">IFERROR(AVERAGEIFS('VISSIM Link Segment Outputs'!$E:$E, 'VISSIM DCP Outputs'!$B:$B, $G$3, 'VISSIM Link Segment Outputs'!$A:$A, "AVG",'VISSIM Link Segment Outputs'!$D:$D, D73),"")</f>
        <v/>
      </c>
      <c r="AG73" s="445" t="str">
        <f ca="1">IFERROR(AVERAGEIFS('VISSIM Link Segment Outputs'!$E:$E, 'VISSIM DCP Outputs'!$B:$B, $G$3, 'VISSIM Link Segment Outputs'!$A:$A, "AVG",'VISSIM Link Segment Outputs'!$D:$D, E73),"")</f>
        <v/>
      </c>
      <c r="AH73" s="445" t="str">
        <f ca="1">IFERROR(AVERAGEIFS('VISSIM Link Segment Outputs'!$E:$E, 'VISSIM DCP Outputs'!$B:$B, $G$3, 'VISSIM Link Segment Outputs'!$A:$A, "AVG",'VISSIM Link Segment Outputs'!$D:$D, F73),"")</f>
        <v/>
      </c>
      <c r="AI73" s="445" t="str">
        <f ca="1">IFERROR(AVERAGEIFS('VISSIM Link Segment Outputs'!$E:$E, 'VISSIM DCP Outputs'!$B:$B, $G$3, 'VISSIM Link Segment Outputs'!$A:$A, "AVG",'VISSIM Link Segment Outputs'!$D:$D, G73),"")</f>
        <v/>
      </c>
      <c r="AJ73" s="445" t="str">
        <f ca="1">IFERROR(AVERAGEIFS('VISSIM Link Segment Outputs'!$E:$E, 'VISSIM DCP Outputs'!$B:$B, $G$3, 'VISSIM Link Segment Outputs'!$A:$A, "AVG",'VISSIM Link Segment Outputs'!$D:$D, H73),"")</f>
        <v/>
      </c>
      <c r="AK73" s="547"/>
      <c r="AL73" s="667">
        <f ca="1">IFERROR(SUMIFS('VISSIM Link Segment Outputs'!$Q:$Q, 'VISSIM DCP Outputs'!$B:$B, $G$3, 'VISSIM Link Segment Outputs'!$A:$A, "AVG",'VISSIM Link Segment Outputs'!$D:$D, D73),"")</f>
        <v>0</v>
      </c>
      <c r="AM73" s="667">
        <f ca="1">IFERROR(SUMIFS('VISSIM Link Segment Outputs'!$Q:$Q, 'VISSIM DCP Outputs'!$B:$B, $G$3, 'VISSIM Link Segment Outputs'!$A:$A, "AVG",'VISSIM Link Segment Outputs'!$D:$D, E73),"")</f>
        <v>0</v>
      </c>
      <c r="AN73" s="667">
        <f ca="1">IFERROR(SUMIFS('VISSIM Link Segment Outputs'!$Q:$Q, 'VISSIM DCP Outputs'!$B:$B, $G$3, 'VISSIM Link Segment Outputs'!$A:$A, "AVG",'VISSIM Link Segment Outputs'!$D:$D, F73),"")</f>
        <v>0</v>
      </c>
      <c r="AO73" s="667">
        <f ca="1">IFERROR(SUMIFS('VISSIM Link Segment Outputs'!$Q:$Q, 'VISSIM DCP Outputs'!$B:$B, $G$3, 'VISSIM Link Segment Outputs'!$A:$A, "AVG",'VISSIM Link Segment Outputs'!$D:$D, G73),"")</f>
        <v>0</v>
      </c>
      <c r="AP73" s="667">
        <f ca="1">IFERROR(SUMIFS('VISSIM Link Segment Outputs'!$Q:$Q, 'VISSIM DCP Outputs'!$B:$B, $G$3, 'VISSIM Link Segment Outputs'!$A:$A, "AVG",'VISSIM Link Segment Outputs'!$D:$D, H73),"")</f>
        <v>0</v>
      </c>
      <c r="AQ73" s="547"/>
      <c r="AR73" s="680" t="str">
        <f ca="1">IFERROR(AVERAGEIFS('VISSIM Link Segment Outputs'!$R:$R, 'VISSIM Link Segment Outputs'!$A:$A, "AVG",'VISSIM Link Segment Outputs'!$D:$D, D73),"")</f>
        <v/>
      </c>
    </row>
    <row r="74" spans="1:44" x14ac:dyDescent="0.35">
      <c r="A74" s="551" t="str">
        <f t="shared" si="7"/>
        <v>H</v>
      </c>
      <c r="B74" s="150">
        <f>'Input - Freeways'!$B72</f>
        <v>68</v>
      </c>
      <c r="C74" s="150">
        <f>INDEX('Input - Freeways'!$B$4:$AG$105,MATCH($B74,'Input - Freeways'!$B$4:$B$105,0),MATCH(C$6,'Input - Freeways'!$B$4:$AG$4,0))</f>
        <v>0</v>
      </c>
      <c r="D74" s="150" t="str">
        <f t="shared" si="6"/>
        <v>0</v>
      </c>
      <c r="E74" s="150" t="str">
        <f t="shared" si="6"/>
        <v/>
      </c>
      <c r="F74" s="150" t="str">
        <f t="shared" si="6"/>
        <v/>
      </c>
      <c r="G74" s="150" t="str">
        <f t="shared" si="6"/>
        <v/>
      </c>
      <c r="H74" s="150" t="str">
        <f t="shared" si="6"/>
        <v/>
      </c>
      <c r="J74" s="377">
        <f>'Input - Freeways'!$C72</f>
        <v>0</v>
      </c>
      <c r="K74" s="406">
        <f>'Input - Freeways'!$D72</f>
        <v>0</v>
      </c>
      <c r="L74" s="267">
        <f>'Input - Freeways'!$E72</f>
        <v>0</v>
      </c>
      <c r="M74" s="679">
        <f>'Input - Freeways'!$F72</f>
        <v>0</v>
      </c>
      <c r="N74" s="391" t="str" cm="1">
        <f t="array" aca="1" ref="N74" ca="1">_xlfn.SWITCH(fwy_moe_type,"DCM",AVERAGEIFS('VISSIM DCP Outputs'!$D:$D, 'VISSIM DCP Outputs'!$B:$B, $E$3,'VISSIM DCP Outputs'!$C:$C,$C74),"Link Eval","--")</f>
        <v>--</v>
      </c>
      <c r="O74" s="264" t="str" cm="1">
        <f t="array" aca="1" ref="O74" ca="1">_xlfn.SWITCH(fwy_moe_type,"DCM",AVERAGEIFS('VISSIM DCP Outputs'!$G:$G, 'VISSIM DCP Outputs'!$B:$B, $E$3,'VISSIM DCP Outputs'!$C:$C,$C74),"Link Eval","--")</f>
        <v>--</v>
      </c>
      <c r="P74" s="695" t="str">
        <f t="shared" ca="1" si="8"/>
        <v>--</v>
      </c>
      <c r="Q74" s="264" t="str">
        <f t="shared" ca="1" si="9"/>
        <v>--</v>
      </c>
      <c r="R74" s="378" t="str">
        <f t="shared" ca="1" si="10"/>
        <v>--</v>
      </c>
      <c r="S74" s="547"/>
      <c r="T74" s="667" t="str">
        <f ca="1">IFERROR(AVERAGEIFS('VISSIM Link Segment Outputs'!$M:$M, 'VISSIM DCP Outputs'!$B:$B, $G$3,'VISSIM Link Segment Outputs'!$A:$A, "AVG",'VISSIM Link Segment Outputs'!$D:$D, D74),"")</f>
        <v/>
      </c>
      <c r="U74" s="667" t="str">
        <f ca="1">IFERROR(AVERAGEIFS('VISSIM Link Segment Outputs'!$M:$M, 'VISSIM DCP Outputs'!$B:$B, $G$3,'VISSIM Link Segment Outputs'!$A:$A, "AVG",'VISSIM Link Segment Outputs'!$D:$D, E74),"")</f>
        <v/>
      </c>
      <c r="V74" s="667" t="str">
        <f ca="1">IFERROR(AVERAGEIFS('VISSIM Link Segment Outputs'!$M:$M, 'VISSIM DCP Outputs'!$B:$B, $G$3,'VISSIM Link Segment Outputs'!$A:$A, "AVG",'VISSIM Link Segment Outputs'!$D:$D, F74),"")</f>
        <v/>
      </c>
      <c r="W74" s="667" t="str">
        <f ca="1">IFERROR(AVERAGEIFS('VISSIM Link Segment Outputs'!$M:$M, 'VISSIM DCP Outputs'!$B:$B, $G$3,'VISSIM Link Segment Outputs'!$A:$A, "AVG",'VISSIM Link Segment Outputs'!$D:$D, G74),"")</f>
        <v/>
      </c>
      <c r="X74" s="667" t="str">
        <f ca="1">IFERROR(AVERAGEIFS('VISSIM Link Segment Outputs'!$M:$M, 'VISSIM DCP Outputs'!$B:$B, $G$3,'VISSIM Link Segment Outputs'!$A:$A, "AVG",'VISSIM Link Segment Outputs'!$D:$D, H74),"")</f>
        <v/>
      </c>
      <c r="Y74" s="446"/>
      <c r="Z74" s="445" t="str">
        <f ca="1">IFERROR(AVERAGEIFS('VISSIM Link Segment Outputs'!$I:$I, 'VISSIM DCP Outputs'!$B:$B, $G$3, 'VISSIM Link Segment Outputs'!$A:$A, "AVG",'VISSIM Link Segment Outputs'!$D:$D, D74),"")</f>
        <v/>
      </c>
      <c r="AA74" s="445" t="str">
        <f ca="1">IFERROR(AVERAGEIFS('VISSIM Link Segment Outputs'!$I:$I, 'VISSIM DCP Outputs'!$B:$B, $G$3, 'VISSIM Link Segment Outputs'!$A:$A, "AVG",'VISSIM Link Segment Outputs'!$D:$D, E74),"")</f>
        <v/>
      </c>
      <c r="AB74" s="445" t="str">
        <f ca="1">IFERROR(AVERAGEIFS('VISSIM Link Segment Outputs'!$I:$I, 'VISSIM DCP Outputs'!$B:$B, $G$3, 'VISSIM Link Segment Outputs'!$A:$A, "AVG",'VISSIM Link Segment Outputs'!$D:$D, F74),"")</f>
        <v/>
      </c>
      <c r="AC74" s="445" t="str">
        <f ca="1">IFERROR(AVERAGEIFS('VISSIM Link Segment Outputs'!$I:$I, 'VISSIM DCP Outputs'!$B:$B, $G$3, 'VISSIM Link Segment Outputs'!$A:$A, "AVG",'VISSIM Link Segment Outputs'!$D:$D, G74),"")</f>
        <v/>
      </c>
      <c r="AD74" s="445" t="str">
        <f ca="1">IFERROR(AVERAGEIFS('VISSIM Link Segment Outputs'!$I:$I, 'VISSIM DCP Outputs'!$B:$B, $G$3, 'VISSIM Link Segment Outputs'!$A:$A, "AVG",'VISSIM Link Segment Outputs'!$D:$D, H74),"")</f>
        <v/>
      </c>
      <c r="AE74" s="446"/>
      <c r="AF74" s="445" t="str">
        <f ca="1">IFERROR(AVERAGEIFS('VISSIM Link Segment Outputs'!$E:$E, 'VISSIM DCP Outputs'!$B:$B, $G$3, 'VISSIM Link Segment Outputs'!$A:$A, "AVG",'VISSIM Link Segment Outputs'!$D:$D, D74),"")</f>
        <v/>
      </c>
      <c r="AG74" s="445" t="str">
        <f ca="1">IFERROR(AVERAGEIFS('VISSIM Link Segment Outputs'!$E:$E, 'VISSIM DCP Outputs'!$B:$B, $G$3, 'VISSIM Link Segment Outputs'!$A:$A, "AVG",'VISSIM Link Segment Outputs'!$D:$D, E74),"")</f>
        <v/>
      </c>
      <c r="AH74" s="445" t="str">
        <f ca="1">IFERROR(AVERAGEIFS('VISSIM Link Segment Outputs'!$E:$E, 'VISSIM DCP Outputs'!$B:$B, $G$3, 'VISSIM Link Segment Outputs'!$A:$A, "AVG",'VISSIM Link Segment Outputs'!$D:$D, F74),"")</f>
        <v/>
      </c>
      <c r="AI74" s="445" t="str">
        <f ca="1">IFERROR(AVERAGEIFS('VISSIM Link Segment Outputs'!$E:$E, 'VISSIM DCP Outputs'!$B:$B, $G$3, 'VISSIM Link Segment Outputs'!$A:$A, "AVG",'VISSIM Link Segment Outputs'!$D:$D, G74),"")</f>
        <v/>
      </c>
      <c r="AJ74" s="445" t="str">
        <f ca="1">IFERROR(AVERAGEIFS('VISSIM Link Segment Outputs'!$E:$E, 'VISSIM DCP Outputs'!$B:$B, $G$3, 'VISSIM Link Segment Outputs'!$A:$A, "AVG",'VISSIM Link Segment Outputs'!$D:$D, H74),"")</f>
        <v/>
      </c>
      <c r="AK74" s="547"/>
      <c r="AL74" s="667">
        <f ca="1">IFERROR(SUMIFS('VISSIM Link Segment Outputs'!$Q:$Q, 'VISSIM DCP Outputs'!$B:$B, $G$3, 'VISSIM Link Segment Outputs'!$A:$A, "AVG",'VISSIM Link Segment Outputs'!$D:$D, D74),"")</f>
        <v>0</v>
      </c>
      <c r="AM74" s="667">
        <f ca="1">IFERROR(SUMIFS('VISSIM Link Segment Outputs'!$Q:$Q, 'VISSIM DCP Outputs'!$B:$B, $G$3, 'VISSIM Link Segment Outputs'!$A:$A, "AVG",'VISSIM Link Segment Outputs'!$D:$D, E74),"")</f>
        <v>0</v>
      </c>
      <c r="AN74" s="667">
        <f ca="1">IFERROR(SUMIFS('VISSIM Link Segment Outputs'!$Q:$Q, 'VISSIM DCP Outputs'!$B:$B, $G$3, 'VISSIM Link Segment Outputs'!$A:$A, "AVG",'VISSIM Link Segment Outputs'!$D:$D, F74),"")</f>
        <v>0</v>
      </c>
      <c r="AO74" s="667">
        <f ca="1">IFERROR(SUMIFS('VISSIM Link Segment Outputs'!$Q:$Q, 'VISSIM DCP Outputs'!$B:$B, $G$3, 'VISSIM Link Segment Outputs'!$A:$A, "AVG",'VISSIM Link Segment Outputs'!$D:$D, G74),"")</f>
        <v>0</v>
      </c>
      <c r="AP74" s="667">
        <f ca="1">IFERROR(SUMIFS('VISSIM Link Segment Outputs'!$Q:$Q, 'VISSIM DCP Outputs'!$B:$B, $G$3, 'VISSIM Link Segment Outputs'!$A:$A, "AVG",'VISSIM Link Segment Outputs'!$D:$D, H74),"")</f>
        <v>0</v>
      </c>
      <c r="AQ74" s="547"/>
      <c r="AR74" s="680" t="str">
        <f ca="1">IFERROR(AVERAGEIFS('VISSIM Link Segment Outputs'!$R:$R, 'VISSIM Link Segment Outputs'!$A:$A, "AVG",'VISSIM Link Segment Outputs'!$D:$D, D74),"")</f>
        <v/>
      </c>
    </row>
    <row r="75" spans="1:44" x14ac:dyDescent="0.35">
      <c r="A75" s="551" t="str">
        <f t="shared" si="7"/>
        <v>H</v>
      </c>
      <c r="B75" s="150">
        <f>'Input - Freeways'!$B73</f>
        <v>69</v>
      </c>
      <c r="C75" s="150">
        <f>INDEX('Input - Freeways'!$B$4:$AG$105,MATCH($B75,'Input - Freeways'!$B$4:$B$105,0),MATCH(C$6,'Input - Freeways'!$B$4:$AG$4,0))</f>
        <v>0</v>
      </c>
      <c r="D75" s="150" t="str">
        <f t="shared" si="6"/>
        <v>0</v>
      </c>
      <c r="E75" s="150" t="str">
        <f t="shared" si="6"/>
        <v/>
      </c>
      <c r="F75" s="150" t="str">
        <f t="shared" si="6"/>
        <v/>
      </c>
      <c r="G75" s="150" t="str">
        <f t="shared" si="6"/>
        <v/>
      </c>
      <c r="H75" s="150" t="str">
        <f t="shared" si="6"/>
        <v/>
      </c>
      <c r="J75" s="377">
        <f>'Input - Freeways'!$C73</f>
        <v>0</v>
      </c>
      <c r="K75" s="406">
        <f>'Input - Freeways'!$D73</f>
        <v>0</v>
      </c>
      <c r="L75" s="267">
        <f>'Input - Freeways'!$E73</f>
        <v>0</v>
      </c>
      <c r="M75" s="679">
        <f>'Input - Freeways'!$F73</f>
        <v>0</v>
      </c>
      <c r="N75" s="391" t="str" cm="1">
        <f t="array" aca="1" ref="N75" ca="1">_xlfn.SWITCH(fwy_moe_type,"DCM",AVERAGEIFS('VISSIM DCP Outputs'!$D:$D, 'VISSIM DCP Outputs'!$B:$B, $E$3,'VISSIM DCP Outputs'!$C:$C,$C75),"Link Eval","--")</f>
        <v>--</v>
      </c>
      <c r="O75" s="264" t="str" cm="1">
        <f t="array" aca="1" ref="O75" ca="1">_xlfn.SWITCH(fwy_moe_type,"DCM",AVERAGEIFS('VISSIM DCP Outputs'!$G:$G, 'VISSIM DCP Outputs'!$B:$B, $E$3,'VISSIM DCP Outputs'!$C:$C,$C75),"Link Eval","--")</f>
        <v>--</v>
      </c>
      <c r="P75" s="695" t="str">
        <f t="shared" ca="1" si="8"/>
        <v>--</v>
      </c>
      <c r="Q75" s="264" t="str">
        <f t="shared" ca="1" si="9"/>
        <v>--</v>
      </c>
      <c r="R75" s="378" t="str">
        <f t="shared" ca="1" si="10"/>
        <v>--</v>
      </c>
      <c r="S75" s="547"/>
      <c r="T75" s="667" t="str">
        <f ca="1">IFERROR(AVERAGEIFS('VISSIM Link Segment Outputs'!$M:$M, 'VISSIM DCP Outputs'!$B:$B, $G$3,'VISSIM Link Segment Outputs'!$A:$A, "AVG",'VISSIM Link Segment Outputs'!$D:$D, D75),"")</f>
        <v/>
      </c>
      <c r="U75" s="667" t="str">
        <f ca="1">IFERROR(AVERAGEIFS('VISSIM Link Segment Outputs'!$M:$M, 'VISSIM DCP Outputs'!$B:$B, $G$3,'VISSIM Link Segment Outputs'!$A:$A, "AVG",'VISSIM Link Segment Outputs'!$D:$D, E75),"")</f>
        <v/>
      </c>
      <c r="V75" s="667" t="str">
        <f ca="1">IFERROR(AVERAGEIFS('VISSIM Link Segment Outputs'!$M:$M, 'VISSIM DCP Outputs'!$B:$B, $G$3,'VISSIM Link Segment Outputs'!$A:$A, "AVG",'VISSIM Link Segment Outputs'!$D:$D, F75),"")</f>
        <v/>
      </c>
      <c r="W75" s="667" t="str">
        <f ca="1">IFERROR(AVERAGEIFS('VISSIM Link Segment Outputs'!$M:$M, 'VISSIM DCP Outputs'!$B:$B, $G$3,'VISSIM Link Segment Outputs'!$A:$A, "AVG",'VISSIM Link Segment Outputs'!$D:$D, G75),"")</f>
        <v/>
      </c>
      <c r="X75" s="667" t="str">
        <f ca="1">IFERROR(AVERAGEIFS('VISSIM Link Segment Outputs'!$M:$M, 'VISSIM DCP Outputs'!$B:$B, $G$3,'VISSIM Link Segment Outputs'!$A:$A, "AVG",'VISSIM Link Segment Outputs'!$D:$D, H75),"")</f>
        <v/>
      </c>
      <c r="Y75" s="446"/>
      <c r="Z75" s="445" t="str">
        <f ca="1">IFERROR(AVERAGEIFS('VISSIM Link Segment Outputs'!$I:$I, 'VISSIM DCP Outputs'!$B:$B, $G$3, 'VISSIM Link Segment Outputs'!$A:$A, "AVG",'VISSIM Link Segment Outputs'!$D:$D, D75),"")</f>
        <v/>
      </c>
      <c r="AA75" s="445" t="str">
        <f ca="1">IFERROR(AVERAGEIFS('VISSIM Link Segment Outputs'!$I:$I, 'VISSIM DCP Outputs'!$B:$B, $G$3, 'VISSIM Link Segment Outputs'!$A:$A, "AVG",'VISSIM Link Segment Outputs'!$D:$D, E75),"")</f>
        <v/>
      </c>
      <c r="AB75" s="445" t="str">
        <f ca="1">IFERROR(AVERAGEIFS('VISSIM Link Segment Outputs'!$I:$I, 'VISSIM DCP Outputs'!$B:$B, $G$3, 'VISSIM Link Segment Outputs'!$A:$A, "AVG",'VISSIM Link Segment Outputs'!$D:$D, F75),"")</f>
        <v/>
      </c>
      <c r="AC75" s="445" t="str">
        <f ca="1">IFERROR(AVERAGEIFS('VISSIM Link Segment Outputs'!$I:$I, 'VISSIM DCP Outputs'!$B:$B, $G$3, 'VISSIM Link Segment Outputs'!$A:$A, "AVG",'VISSIM Link Segment Outputs'!$D:$D, G75),"")</f>
        <v/>
      </c>
      <c r="AD75" s="445" t="str">
        <f ca="1">IFERROR(AVERAGEIFS('VISSIM Link Segment Outputs'!$I:$I, 'VISSIM DCP Outputs'!$B:$B, $G$3, 'VISSIM Link Segment Outputs'!$A:$A, "AVG",'VISSIM Link Segment Outputs'!$D:$D, H75),"")</f>
        <v/>
      </c>
      <c r="AE75" s="446"/>
      <c r="AF75" s="445" t="str">
        <f ca="1">IFERROR(AVERAGEIFS('VISSIM Link Segment Outputs'!$E:$E, 'VISSIM DCP Outputs'!$B:$B, $G$3, 'VISSIM Link Segment Outputs'!$A:$A, "AVG",'VISSIM Link Segment Outputs'!$D:$D, D75),"")</f>
        <v/>
      </c>
      <c r="AG75" s="445" t="str">
        <f ca="1">IFERROR(AVERAGEIFS('VISSIM Link Segment Outputs'!$E:$E, 'VISSIM DCP Outputs'!$B:$B, $G$3, 'VISSIM Link Segment Outputs'!$A:$A, "AVG",'VISSIM Link Segment Outputs'!$D:$D, E75),"")</f>
        <v/>
      </c>
      <c r="AH75" s="445" t="str">
        <f ca="1">IFERROR(AVERAGEIFS('VISSIM Link Segment Outputs'!$E:$E, 'VISSIM DCP Outputs'!$B:$B, $G$3, 'VISSIM Link Segment Outputs'!$A:$A, "AVG",'VISSIM Link Segment Outputs'!$D:$D, F75),"")</f>
        <v/>
      </c>
      <c r="AI75" s="445" t="str">
        <f ca="1">IFERROR(AVERAGEIFS('VISSIM Link Segment Outputs'!$E:$E, 'VISSIM DCP Outputs'!$B:$B, $G$3, 'VISSIM Link Segment Outputs'!$A:$A, "AVG",'VISSIM Link Segment Outputs'!$D:$D, G75),"")</f>
        <v/>
      </c>
      <c r="AJ75" s="445" t="str">
        <f ca="1">IFERROR(AVERAGEIFS('VISSIM Link Segment Outputs'!$E:$E, 'VISSIM DCP Outputs'!$B:$B, $G$3, 'VISSIM Link Segment Outputs'!$A:$A, "AVG",'VISSIM Link Segment Outputs'!$D:$D, H75),"")</f>
        <v/>
      </c>
      <c r="AK75" s="547"/>
      <c r="AL75" s="667">
        <f ca="1">IFERROR(SUMIFS('VISSIM Link Segment Outputs'!$Q:$Q, 'VISSIM DCP Outputs'!$B:$B, $G$3, 'VISSIM Link Segment Outputs'!$A:$A, "AVG",'VISSIM Link Segment Outputs'!$D:$D, D75),"")</f>
        <v>0</v>
      </c>
      <c r="AM75" s="667">
        <f ca="1">IFERROR(SUMIFS('VISSIM Link Segment Outputs'!$Q:$Q, 'VISSIM DCP Outputs'!$B:$B, $G$3, 'VISSIM Link Segment Outputs'!$A:$A, "AVG",'VISSIM Link Segment Outputs'!$D:$D, E75),"")</f>
        <v>0</v>
      </c>
      <c r="AN75" s="667">
        <f ca="1">IFERROR(SUMIFS('VISSIM Link Segment Outputs'!$Q:$Q, 'VISSIM DCP Outputs'!$B:$B, $G$3, 'VISSIM Link Segment Outputs'!$A:$A, "AVG",'VISSIM Link Segment Outputs'!$D:$D, F75),"")</f>
        <v>0</v>
      </c>
      <c r="AO75" s="667">
        <f ca="1">IFERROR(SUMIFS('VISSIM Link Segment Outputs'!$Q:$Q, 'VISSIM DCP Outputs'!$B:$B, $G$3, 'VISSIM Link Segment Outputs'!$A:$A, "AVG",'VISSIM Link Segment Outputs'!$D:$D, G75),"")</f>
        <v>0</v>
      </c>
      <c r="AP75" s="667">
        <f ca="1">IFERROR(SUMIFS('VISSIM Link Segment Outputs'!$Q:$Q, 'VISSIM DCP Outputs'!$B:$B, $G$3, 'VISSIM Link Segment Outputs'!$A:$A, "AVG",'VISSIM Link Segment Outputs'!$D:$D, H75),"")</f>
        <v>0</v>
      </c>
      <c r="AQ75" s="547"/>
      <c r="AR75" s="680" t="str">
        <f ca="1">IFERROR(AVERAGEIFS('VISSIM Link Segment Outputs'!$R:$R, 'VISSIM Link Segment Outputs'!$A:$A, "AVG",'VISSIM Link Segment Outputs'!$D:$D, D75),"")</f>
        <v/>
      </c>
    </row>
    <row r="76" spans="1:44" x14ac:dyDescent="0.35">
      <c r="A76" s="551" t="str">
        <f t="shared" si="7"/>
        <v>H</v>
      </c>
      <c r="B76" s="150">
        <f>'Input - Freeways'!$B74</f>
        <v>70</v>
      </c>
      <c r="C76" s="150">
        <f>INDEX('Input - Freeways'!$B$4:$AG$105,MATCH($B76,'Input - Freeways'!$B$4:$B$105,0),MATCH(C$6,'Input - Freeways'!$B$4:$AG$4,0))</f>
        <v>0</v>
      </c>
      <c r="D76" s="150" t="str">
        <f t="shared" si="6"/>
        <v>0</v>
      </c>
      <c r="E76" s="150" t="str">
        <f t="shared" si="6"/>
        <v/>
      </c>
      <c r="F76" s="150" t="str">
        <f t="shared" si="6"/>
        <v/>
      </c>
      <c r="G76" s="150" t="str">
        <f t="shared" si="6"/>
        <v/>
      </c>
      <c r="H76" s="150" t="str">
        <f t="shared" si="6"/>
        <v/>
      </c>
      <c r="J76" s="377">
        <f>'Input - Freeways'!$C74</f>
        <v>0</v>
      </c>
      <c r="K76" s="406">
        <f>'Input - Freeways'!$D74</f>
        <v>0</v>
      </c>
      <c r="L76" s="267">
        <f>'Input - Freeways'!$E74</f>
        <v>0</v>
      </c>
      <c r="M76" s="679">
        <f>'Input - Freeways'!$F74</f>
        <v>0</v>
      </c>
      <c r="N76" s="391" t="str" cm="1">
        <f t="array" aca="1" ref="N76" ca="1">_xlfn.SWITCH(fwy_moe_type,"DCM",AVERAGEIFS('VISSIM DCP Outputs'!$D:$D, 'VISSIM DCP Outputs'!$B:$B, $E$3,'VISSIM DCP Outputs'!$C:$C,$C76),"Link Eval","--")</f>
        <v>--</v>
      </c>
      <c r="O76" s="264" t="str" cm="1">
        <f t="array" aca="1" ref="O76" ca="1">_xlfn.SWITCH(fwy_moe_type,"DCM",AVERAGEIFS('VISSIM DCP Outputs'!$G:$G, 'VISSIM DCP Outputs'!$B:$B, $E$3,'VISSIM DCP Outputs'!$C:$C,$C76),"Link Eval","--")</f>
        <v>--</v>
      </c>
      <c r="P76" s="695" t="str">
        <f t="shared" ca="1" si="8"/>
        <v>--</v>
      </c>
      <c r="Q76" s="264" t="str">
        <f t="shared" ca="1" si="9"/>
        <v>--</v>
      </c>
      <c r="R76" s="378" t="str">
        <f t="shared" ca="1" si="10"/>
        <v>--</v>
      </c>
      <c r="S76" s="547"/>
      <c r="T76" s="667" t="str">
        <f ca="1">IFERROR(AVERAGEIFS('VISSIM Link Segment Outputs'!$M:$M, 'VISSIM DCP Outputs'!$B:$B, $G$3,'VISSIM Link Segment Outputs'!$A:$A, "AVG",'VISSIM Link Segment Outputs'!$D:$D, D76),"")</f>
        <v/>
      </c>
      <c r="U76" s="667" t="str">
        <f ca="1">IFERROR(AVERAGEIFS('VISSIM Link Segment Outputs'!$M:$M, 'VISSIM DCP Outputs'!$B:$B, $G$3,'VISSIM Link Segment Outputs'!$A:$A, "AVG",'VISSIM Link Segment Outputs'!$D:$D, E76),"")</f>
        <v/>
      </c>
      <c r="V76" s="667" t="str">
        <f ca="1">IFERROR(AVERAGEIFS('VISSIM Link Segment Outputs'!$M:$M, 'VISSIM DCP Outputs'!$B:$B, $G$3,'VISSIM Link Segment Outputs'!$A:$A, "AVG",'VISSIM Link Segment Outputs'!$D:$D, F76),"")</f>
        <v/>
      </c>
      <c r="W76" s="667" t="str">
        <f ca="1">IFERROR(AVERAGEIFS('VISSIM Link Segment Outputs'!$M:$M, 'VISSIM DCP Outputs'!$B:$B, $G$3,'VISSIM Link Segment Outputs'!$A:$A, "AVG",'VISSIM Link Segment Outputs'!$D:$D, G76),"")</f>
        <v/>
      </c>
      <c r="X76" s="667" t="str">
        <f ca="1">IFERROR(AVERAGEIFS('VISSIM Link Segment Outputs'!$M:$M, 'VISSIM DCP Outputs'!$B:$B, $G$3,'VISSIM Link Segment Outputs'!$A:$A, "AVG",'VISSIM Link Segment Outputs'!$D:$D, H76),"")</f>
        <v/>
      </c>
      <c r="Y76" s="446"/>
      <c r="Z76" s="445" t="str">
        <f ca="1">IFERROR(AVERAGEIFS('VISSIM Link Segment Outputs'!$I:$I, 'VISSIM DCP Outputs'!$B:$B, $G$3, 'VISSIM Link Segment Outputs'!$A:$A, "AVG",'VISSIM Link Segment Outputs'!$D:$D, D76),"")</f>
        <v/>
      </c>
      <c r="AA76" s="445" t="str">
        <f ca="1">IFERROR(AVERAGEIFS('VISSIM Link Segment Outputs'!$I:$I, 'VISSIM DCP Outputs'!$B:$B, $G$3, 'VISSIM Link Segment Outputs'!$A:$A, "AVG",'VISSIM Link Segment Outputs'!$D:$D, E76),"")</f>
        <v/>
      </c>
      <c r="AB76" s="445" t="str">
        <f ca="1">IFERROR(AVERAGEIFS('VISSIM Link Segment Outputs'!$I:$I, 'VISSIM DCP Outputs'!$B:$B, $G$3, 'VISSIM Link Segment Outputs'!$A:$A, "AVG",'VISSIM Link Segment Outputs'!$D:$D, F76),"")</f>
        <v/>
      </c>
      <c r="AC76" s="445" t="str">
        <f ca="1">IFERROR(AVERAGEIFS('VISSIM Link Segment Outputs'!$I:$I, 'VISSIM DCP Outputs'!$B:$B, $G$3, 'VISSIM Link Segment Outputs'!$A:$A, "AVG",'VISSIM Link Segment Outputs'!$D:$D, G76),"")</f>
        <v/>
      </c>
      <c r="AD76" s="445" t="str">
        <f ca="1">IFERROR(AVERAGEIFS('VISSIM Link Segment Outputs'!$I:$I, 'VISSIM DCP Outputs'!$B:$B, $G$3, 'VISSIM Link Segment Outputs'!$A:$A, "AVG",'VISSIM Link Segment Outputs'!$D:$D, H76),"")</f>
        <v/>
      </c>
      <c r="AE76" s="446"/>
      <c r="AF76" s="445" t="str">
        <f ca="1">IFERROR(AVERAGEIFS('VISSIM Link Segment Outputs'!$E:$E, 'VISSIM DCP Outputs'!$B:$B, $G$3, 'VISSIM Link Segment Outputs'!$A:$A, "AVG",'VISSIM Link Segment Outputs'!$D:$D, D76),"")</f>
        <v/>
      </c>
      <c r="AG76" s="445" t="str">
        <f ca="1">IFERROR(AVERAGEIFS('VISSIM Link Segment Outputs'!$E:$E, 'VISSIM DCP Outputs'!$B:$B, $G$3, 'VISSIM Link Segment Outputs'!$A:$A, "AVG",'VISSIM Link Segment Outputs'!$D:$D, E76),"")</f>
        <v/>
      </c>
      <c r="AH76" s="445" t="str">
        <f ca="1">IFERROR(AVERAGEIFS('VISSIM Link Segment Outputs'!$E:$E, 'VISSIM DCP Outputs'!$B:$B, $G$3, 'VISSIM Link Segment Outputs'!$A:$A, "AVG",'VISSIM Link Segment Outputs'!$D:$D, F76),"")</f>
        <v/>
      </c>
      <c r="AI76" s="445" t="str">
        <f ca="1">IFERROR(AVERAGEIFS('VISSIM Link Segment Outputs'!$E:$E, 'VISSIM DCP Outputs'!$B:$B, $G$3, 'VISSIM Link Segment Outputs'!$A:$A, "AVG",'VISSIM Link Segment Outputs'!$D:$D, G76),"")</f>
        <v/>
      </c>
      <c r="AJ76" s="445" t="str">
        <f ca="1">IFERROR(AVERAGEIFS('VISSIM Link Segment Outputs'!$E:$E, 'VISSIM DCP Outputs'!$B:$B, $G$3, 'VISSIM Link Segment Outputs'!$A:$A, "AVG",'VISSIM Link Segment Outputs'!$D:$D, H76),"")</f>
        <v/>
      </c>
      <c r="AK76" s="547"/>
      <c r="AL76" s="667">
        <f ca="1">IFERROR(SUMIFS('VISSIM Link Segment Outputs'!$Q:$Q, 'VISSIM DCP Outputs'!$B:$B, $G$3, 'VISSIM Link Segment Outputs'!$A:$A, "AVG",'VISSIM Link Segment Outputs'!$D:$D, D76),"")</f>
        <v>0</v>
      </c>
      <c r="AM76" s="667">
        <f ca="1">IFERROR(SUMIFS('VISSIM Link Segment Outputs'!$Q:$Q, 'VISSIM DCP Outputs'!$B:$B, $G$3, 'VISSIM Link Segment Outputs'!$A:$A, "AVG",'VISSIM Link Segment Outputs'!$D:$D, E76),"")</f>
        <v>0</v>
      </c>
      <c r="AN76" s="667">
        <f ca="1">IFERROR(SUMIFS('VISSIM Link Segment Outputs'!$Q:$Q, 'VISSIM DCP Outputs'!$B:$B, $G$3, 'VISSIM Link Segment Outputs'!$A:$A, "AVG",'VISSIM Link Segment Outputs'!$D:$D, F76),"")</f>
        <v>0</v>
      </c>
      <c r="AO76" s="667">
        <f ca="1">IFERROR(SUMIFS('VISSIM Link Segment Outputs'!$Q:$Q, 'VISSIM DCP Outputs'!$B:$B, $G$3, 'VISSIM Link Segment Outputs'!$A:$A, "AVG",'VISSIM Link Segment Outputs'!$D:$D, G76),"")</f>
        <v>0</v>
      </c>
      <c r="AP76" s="667">
        <f ca="1">IFERROR(SUMIFS('VISSIM Link Segment Outputs'!$Q:$Q, 'VISSIM DCP Outputs'!$B:$B, $G$3, 'VISSIM Link Segment Outputs'!$A:$A, "AVG",'VISSIM Link Segment Outputs'!$D:$D, H76),"")</f>
        <v>0</v>
      </c>
      <c r="AQ76" s="547"/>
      <c r="AR76" s="680" t="str">
        <f ca="1">IFERROR(AVERAGEIFS('VISSIM Link Segment Outputs'!$R:$R, 'VISSIM Link Segment Outputs'!$A:$A, "AVG",'VISSIM Link Segment Outputs'!$D:$D, D76),"")</f>
        <v/>
      </c>
    </row>
    <row r="77" spans="1:44" x14ac:dyDescent="0.35">
      <c r="A77" s="551" t="str">
        <f t="shared" si="7"/>
        <v>H</v>
      </c>
      <c r="B77" s="150">
        <f>'Input - Freeways'!$B75</f>
        <v>71</v>
      </c>
      <c r="C77" s="150">
        <f>INDEX('Input - Freeways'!$B$4:$AG$105,MATCH($B77,'Input - Freeways'!$B$4:$B$105,0),MATCH(C$6,'Input - Freeways'!$B$4:$AG$4,0))</f>
        <v>0</v>
      </c>
      <c r="D77" s="150" t="str">
        <f t="shared" si="6"/>
        <v>0</v>
      </c>
      <c r="E77" s="150" t="str">
        <f t="shared" si="6"/>
        <v/>
      </c>
      <c r="F77" s="150" t="str">
        <f t="shared" si="6"/>
        <v/>
      </c>
      <c r="G77" s="150" t="str">
        <f t="shared" si="6"/>
        <v/>
      </c>
      <c r="H77" s="150" t="str">
        <f t="shared" si="6"/>
        <v/>
      </c>
      <c r="J77" s="377">
        <f>'Input - Freeways'!$C75</f>
        <v>0</v>
      </c>
      <c r="K77" s="406">
        <f>'Input - Freeways'!$D75</f>
        <v>0</v>
      </c>
      <c r="L77" s="267">
        <f>'Input - Freeways'!$E75</f>
        <v>0</v>
      </c>
      <c r="M77" s="679">
        <f>'Input - Freeways'!$F75</f>
        <v>0</v>
      </c>
      <c r="N77" s="391" t="str" cm="1">
        <f t="array" aca="1" ref="N77" ca="1">_xlfn.SWITCH(fwy_moe_type,"DCM",AVERAGEIFS('VISSIM DCP Outputs'!$D:$D, 'VISSIM DCP Outputs'!$B:$B, $E$3,'VISSIM DCP Outputs'!$C:$C,$C77),"Link Eval","--")</f>
        <v>--</v>
      </c>
      <c r="O77" s="264" t="str" cm="1">
        <f t="array" aca="1" ref="O77" ca="1">_xlfn.SWITCH(fwy_moe_type,"DCM",AVERAGEIFS('VISSIM DCP Outputs'!$G:$G, 'VISSIM DCP Outputs'!$B:$B, $E$3,'VISSIM DCP Outputs'!$C:$C,$C77),"Link Eval","--")</f>
        <v>--</v>
      </c>
      <c r="P77" s="695" t="str">
        <f t="shared" ca="1" si="8"/>
        <v>--</v>
      </c>
      <c r="Q77" s="264" t="str">
        <f t="shared" ca="1" si="9"/>
        <v>--</v>
      </c>
      <c r="R77" s="378" t="str">
        <f t="shared" ca="1" si="10"/>
        <v>--</v>
      </c>
      <c r="S77" s="547"/>
      <c r="T77" s="667" t="str">
        <f ca="1">IFERROR(AVERAGEIFS('VISSIM Link Segment Outputs'!$M:$M, 'VISSIM DCP Outputs'!$B:$B, $G$3,'VISSIM Link Segment Outputs'!$A:$A, "AVG",'VISSIM Link Segment Outputs'!$D:$D, D77),"")</f>
        <v/>
      </c>
      <c r="U77" s="667" t="str">
        <f ca="1">IFERROR(AVERAGEIFS('VISSIM Link Segment Outputs'!$M:$M, 'VISSIM DCP Outputs'!$B:$B, $G$3,'VISSIM Link Segment Outputs'!$A:$A, "AVG",'VISSIM Link Segment Outputs'!$D:$D, E77),"")</f>
        <v/>
      </c>
      <c r="V77" s="667" t="str">
        <f ca="1">IFERROR(AVERAGEIFS('VISSIM Link Segment Outputs'!$M:$M, 'VISSIM DCP Outputs'!$B:$B, $G$3,'VISSIM Link Segment Outputs'!$A:$A, "AVG",'VISSIM Link Segment Outputs'!$D:$D, F77),"")</f>
        <v/>
      </c>
      <c r="W77" s="667" t="str">
        <f ca="1">IFERROR(AVERAGEIFS('VISSIM Link Segment Outputs'!$M:$M, 'VISSIM DCP Outputs'!$B:$B, $G$3,'VISSIM Link Segment Outputs'!$A:$A, "AVG",'VISSIM Link Segment Outputs'!$D:$D, G77),"")</f>
        <v/>
      </c>
      <c r="X77" s="667" t="str">
        <f ca="1">IFERROR(AVERAGEIFS('VISSIM Link Segment Outputs'!$M:$M, 'VISSIM DCP Outputs'!$B:$B, $G$3,'VISSIM Link Segment Outputs'!$A:$A, "AVG",'VISSIM Link Segment Outputs'!$D:$D, H77),"")</f>
        <v/>
      </c>
      <c r="Y77" s="446"/>
      <c r="Z77" s="445" t="str">
        <f ca="1">IFERROR(AVERAGEIFS('VISSIM Link Segment Outputs'!$I:$I, 'VISSIM DCP Outputs'!$B:$B, $G$3, 'VISSIM Link Segment Outputs'!$A:$A, "AVG",'VISSIM Link Segment Outputs'!$D:$D, D77),"")</f>
        <v/>
      </c>
      <c r="AA77" s="445" t="str">
        <f ca="1">IFERROR(AVERAGEIFS('VISSIM Link Segment Outputs'!$I:$I, 'VISSIM DCP Outputs'!$B:$B, $G$3, 'VISSIM Link Segment Outputs'!$A:$A, "AVG",'VISSIM Link Segment Outputs'!$D:$D, E77),"")</f>
        <v/>
      </c>
      <c r="AB77" s="445" t="str">
        <f ca="1">IFERROR(AVERAGEIFS('VISSIM Link Segment Outputs'!$I:$I, 'VISSIM DCP Outputs'!$B:$B, $G$3, 'VISSIM Link Segment Outputs'!$A:$A, "AVG",'VISSIM Link Segment Outputs'!$D:$D, F77),"")</f>
        <v/>
      </c>
      <c r="AC77" s="445" t="str">
        <f ca="1">IFERROR(AVERAGEIFS('VISSIM Link Segment Outputs'!$I:$I, 'VISSIM DCP Outputs'!$B:$B, $G$3, 'VISSIM Link Segment Outputs'!$A:$A, "AVG",'VISSIM Link Segment Outputs'!$D:$D, G77),"")</f>
        <v/>
      </c>
      <c r="AD77" s="445" t="str">
        <f ca="1">IFERROR(AVERAGEIFS('VISSIM Link Segment Outputs'!$I:$I, 'VISSIM DCP Outputs'!$B:$B, $G$3, 'VISSIM Link Segment Outputs'!$A:$A, "AVG",'VISSIM Link Segment Outputs'!$D:$D, H77),"")</f>
        <v/>
      </c>
      <c r="AE77" s="446"/>
      <c r="AF77" s="445" t="str">
        <f ca="1">IFERROR(AVERAGEIFS('VISSIM Link Segment Outputs'!$E:$E, 'VISSIM DCP Outputs'!$B:$B, $G$3, 'VISSIM Link Segment Outputs'!$A:$A, "AVG",'VISSIM Link Segment Outputs'!$D:$D, D77),"")</f>
        <v/>
      </c>
      <c r="AG77" s="445" t="str">
        <f ca="1">IFERROR(AVERAGEIFS('VISSIM Link Segment Outputs'!$E:$E, 'VISSIM DCP Outputs'!$B:$B, $G$3, 'VISSIM Link Segment Outputs'!$A:$A, "AVG",'VISSIM Link Segment Outputs'!$D:$D, E77),"")</f>
        <v/>
      </c>
      <c r="AH77" s="445" t="str">
        <f ca="1">IFERROR(AVERAGEIFS('VISSIM Link Segment Outputs'!$E:$E, 'VISSIM DCP Outputs'!$B:$B, $G$3, 'VISSIM Link Segment Outputs'!$A:$A, "AVG",'VISSIM Link Segment Outputs'!$D:$D, F77),"")</f>
        <v/>
      </c>
      <c r="AI77" s="445" t="str">
        <f ca="1">IFERROR(AVERAGEIFS('VISSIM Link Segment Outputs'!$E:$E, 'VISSIM DCP Outputs'!$B:$B, $G$3, 'VISSIM Link Segment Outputs'!$A:$A, "AVG",'VISSIM Link Segment Outputs'!$D:$D, G77),"")</f>
        <v/>
      </c>
      <c r="AJ77" s="445" t="str">
        <f ca="1">IFERROR(AVERAGEIFS('VISSIM Link Segment Outputs'!$E:$E, 'VISSIM DCP Outputs'!$B:$B, $G$3, 'VISSIM Link Segment Outputs'!$A:$A, "AVG",'VISSIM Link Segment Outputs'!$D:$D, H77),"")</f>
        <v/>
      </c>
      <c r="AK77" s="547"/>
      <c r="AL77" s="667">
        <f ca="1">IFERROR(SUMIFS('VISSIM Link Segment Outputs'!$Q:$Q, 'VISSIM DCP Outputs'!$B:$B, $G$3, 'VISSIM Link Segment Outputs'!$A:$A, "AVG",'VISSIM Link Segment Outputs'!$D:$D, D77),"")</f>
        <v>0</v>
      </c>
      <c r="AM77" s="667">
        <f ca="1">IFERROR(SUMIFS('VISSIM Link Segment Outputs'!$Q:$Q, 'VISSIM DCP Outputs'!$B:$B, $G$3, 'VISSIM Link Segment Outputs'!$A:$A, "AVG",'VISSIM Link Segment Outputs'!$D:$D, E77),"")</f>
        <v>0</v>
      </c>
      <c r="AN77" s="667">
        <f ca="1">IFERROR(SUMIFS('VISSIM Link Segment Outputs'!$Q:$Q, 'VISSIM DCP Outputs'!$B:$B, $G$3, 'VISSIM Link Segment Outputs'!$A:$A, "AVG",'VISSIM Link Segment Outputs'!$D:$D, F77),"")</f>
        <v>0</v>
      </c>
      <c r="AO77" s="667">
        <f ca="1">IFERROR(SUMIFS('VISSIM Link Segment Outputs'!$Q:$Q, 'VISSIM DCP Outputs'!$B:$B, $G$3, 'VISSIM Link Segment Outputs'!$A:$A, "AVG",'VISSIM Link Segment Outputs'!$D:$D, G77),"")</f>
        <v>0</v>
      </c>
      <c r="AP77" s="667">
        <f ca="1">IFERROR(SUMIFS('VISSIM Link Segment Outputs'!$Q:$Q, 'VISSIM DCP Outputs'!$B:$B, $G$3, 'VISSIM Link Segment Outputs'!$A:$A, "AVG",'VISSIM Link Segment Outputs'!$D:$D, H77),"")</f>
        <v>0</v>
      </c>
      <c r="AQ77" s="547"/>
      <c r="AR77" s="680" t="str">
        <f ca="1">IFERROR(AVERAGEIFS('VISSIM Link Segment Outputs'!$R:$R, 'VISSIM Link Segment Outputs'!$A:$A, "AVG",'VISSIM Link Segment Outputs'!$D:$D, D77),"")</f>
        <v/>
      </c>
    </row>
    <row r="78" spans="1:44" x14ac:dyDescent="0.35">
      <c r="A78" s="551" t="str">
        <f t="shared" si="7"/>
        <v>H</v>
      </c>
      <c r="B78" s="150">
        <f>'Input - Freeways'!$B76</f>
        <v>72</v>
      </c>
      <c r="C78" s="150">
        <f>INDEX('Input - Freeways'!$B$4:$AG$105,MATCH($B78,'Input - Freeways'!$B$4:$B$105,0),MATCH(C$6,'Input - Freeways'!$B$4:$AG$4,0))</f>
        <v>0</v>
      </c>
      <c r="D78" s="150" t="str">
        <f t="shared" si="6"/>
        <v>0</v>
      </c>
      <c r="E78" s="150" t="str">
        <f t="shared" si="6"/>
        <v/>
      </c>
      <c r="F78" s="150" t="str">
        <f t="shared" si="6"/>
        <v/>
      </c>
      <c r="G78" s="150" t="str">
        <f t="shared" si="6"/>
        <v/>
      </c>
      <c r="H78" s="150" t="str">
        <f t="shared" si="6"/>
        <v/>
      </c>
      <c r="J78" s="377">
        <f>'Input - Freeways'!$C76</f>
        <v>0</v>
      </c>
      <c r="K78" s="406">
        <f>'Input - Freeways'!$D76</f>
        <v>0</v>
      </c>
      <c r="L78" s="267">
        <f>'Input - Freeways'!$E76</f>
        <v>0</v>
      </c>
      <c r="M78" s="679">
        <f>'Input - Freeways'!$F76</f>
        <v>0</v>
      </c>
      <c r="N78" s="391" t="str" cm="1">
        <f t="array" aca="1" ref="N78" ca="1">_xlfn.SWITCH(fwy_moe_type,"DCM",AVERAGEIFS('VISSIM DCP Outputs'!$D:$D, 'VISSIM DCP Outputs'!$B:$B, $E$3,'VISSIM DCP Outputs'!$C:$C,$C78),"Link Eval","--")</f>
        <v>--</v>
      </c>
      <c r="O78" s="264" t="str" cm="1">
        <f t="array" aca="1" ref="O78" ca="1">_xlfn.SWITCH(fwy_moe_type,"DCM",AVERAGEIFS('VISSIM DCP Outputs'!$G:$G, 'VISSIM DCP Outputs'!$B:$B, $E$3,'VISSIM DCP Outputs'!$C:$C,$C78),"Link Eval","--")</f>
        <v>--</v>
      </c>
      <c r="P78" s="695" t="str">
        <f t="shared" ca="1" si="8"/>
        <v>--</v>
      </c>
      <c r="Q78" s="264" t="str">
        <f t="shared" ca="1" si="9"/>
        <v>--</v>
      </c>
      <c r="R78" s="378" t="str">
        <f t="shared" ca="1" si="10"/>
        <v>--</v>
      </c>
      <c r="S78" s="547"/>
      <c r="T78" s="667" t="str">
        <f ca="1">IFERROR(AVERAGEIFS('VISSIM Link Segment Outputs'!$M:$M, 'VISSIM DCP Outputs'!$B:$B, $G$3,'VISSIM Link Segment Outputs'!$A:$A, "AVG",'VISSIM Link Segment Outputs'!$D:$D, D78),"")</f>
        <v/>
      </c>
      <c r="U78" s="667" t="str">
        <f ca="1">IFERROR(AVERAGEIFS('VISSIM Link Segment Outputs'!$M:$M, 'VISSIM DCP Outputs'!$B:$B, $G$3,'VISSIM Link Segment Outputs'!$A:$A, "AVG",'VISSIM Link Segment Outputs'!$D:$D, E78),"")</f>
        <v/>
      </c>
      <c r="V78" s="667" t="str">
        <f ca="1">IFERROR(AVERAGEIFS('VISSIM Link Segment Outputs'!$M:$M, 'VISSIM DCP Outputs'!$B:$B, $G$3,'VISSIM Link Segment Outputs'!$A:$A, "AVG",'VISSIM Link Segment Outputs'!$D:$D, F78),"")</f>
        <v/>
      </c>
      <c r="W78" s="667" t="str">
        <f ca="1">IFERROR(AVERAGEIFS('VISSIM Link Segment Outputs'!$M:$M, 'VISSIM DCP Outputs'!$B:$B, $G$3,'VISSIM Link Segment Outputs'!$A:$A, "AVG",'VISSIM Link Segment Outputs'!$D:$D, G78),"")</f>
        <v/>
      </c>
      <c r="X78" s="667" t="str">
        <f ca="1">IFERROR(AVERAGEIFS('VISSIM Link Segment Outputs'!$M:$M, 'VISSIM DCP Outputs'!$B:$B, $G$3,'VISSIM Link Segment Outputs'!$A:$A, "AVG",'VISSIM Link Segment Outputs'!$D:$D, H78),"")</f>
        <v/>
      </c>
      <c r="Y78" s="446"/>
      <c r="Z78" s="445" t="str">
        <f ca="1">IFERROR(AVERAGEIFS('VISSIM Link Segment Outputs'!$I:$I, 'VISSIM DCP Outputs'!$B:$B, $G$3, 'VISSIM Link Segment Outputs'!$A:$A, "AVG",'VISSIM Link Segment Outputs'!$D:$D, D78),"")</f>
        <v/>
      </c>
      <c r="AA78" s="445" t="str">
        <f ca="1">IFERROR(AVERAGEIFS('VISSIM Link Segment Outputs'!$I:$I, 'VISSIM DCP Outputs'!$B:$B, $G$3, 'VISSIM Link Segment Outputs'!$A:$A, "AVG",'VISSIM Link Segment Outputs'!$D:$D, E78),"")</f>
        <v/>
      </c>
      <c r="AB78" s="445" t="str">
        <f ca="1">IFERROR(AVERAGEIFS('VISSIM Link Segment Outputs'!$I:$I, 'VISSIM DCP Outputs'!$B:$B, $G$3, 'VISSIM Link Segment Outputs'!$A:$A, "AVG",'VISSIM Link Segment Outputs'!$D:$D, F78),"")</f>
        <v/>
      </c>
      <c r="AC78" s="445" t="str">
        <f ca="1">IFERROR(AVERAGEIFS('VISSIM Link Segment Outputs'!$I:$I, 'VISSIM DCP Outputs'!$B:$B, $G$3, 'VISSIM Link Segment Outputs'!$A:$A, "AVG",'VISSIM Link Segment Outputs'!$D:$D, G78),"")</f>
        <v/>
      </c>
      <c r="AD78" s="445" t="str">
        <f ca="1">IFERROR(AVERAGEIFS('VISSIM Link Segment Outputs'!$I:$I, 'VISSIM DCP Outputs'!$B:$B, $G$3, 'VISSIM Link Segment Outputs'!$A:$A, "AVG",'VISSIM Link Segment Outputs'!$D:$D, H78),"")</f>
        <v/>
      </c>
      <c r="AE78" s="446"/>
      <c r="AF78" s="445" t="str">
        <f ca="1">IFERROR(AVERAGEIFS('VISSIM Link Segment Outputs'!$E:$E, 'VISSIM DCP Outputs'!$B:$B, $G$3, 'VISSIM Link Segment Outputs'!$A:$A, "AVG",'VISSIM Link Segment Outputs'!$D:$D, D78),"")</f>
        <v/>
      </c>
      <c r="AG78" s="445" t="str">
        <f ca="1">IFERROR(AVERAGEIFS('VISSIM Link Segment Outputs'!$E:$E, 'VISSIM DCP Outputs'!$B:$B, $G$3, 'VISSIM Link Segment Outputs'!$A:$A, "AVG",'VISSIM Link Segment Outputs'!$D:$D, E78),"")</f>
        <v/>
      </c>
      <c r="AH78" s="445" t="str">
        <f ca="1">IFERROR(AVERAGEIFS('VISSIM Link Segment Outputs'!$E:$E, 'VISSIM DCP Outputs'!$B:$B, $G$3, 'VISSIM Link Segment Outputs'!$A:$A, "AVG",'VISSIM Link Segment Outputs'!$D:$D, F78),"")</f>
        <v/>
      </c>
      <c r="AI78" s="445" t="str">
        <f ca="1">IFERROR(AVERAGEIFS('VISSIM Link Segment Outputs'!$E:$E, 'VISSIM DCP Outputs'!$B:$B, $G$3, 'VISSIM Link Segment Outputs'!$A:$A, "AVG",'VISSIM Link Segment Outputs'!$D:$D, G78),"")</f>
        <v/>
      </c>
      <c r="AJ78" s="445" t="str">
        <f ca="1">IFERROR(AVERAGEIFS('VISSIM Link Segment Outputs'!$E:$E, 'VISSIM DCP Outputs'!$B:$B, $G$3, 'VISSIM Link Segment Outputs'!$A:$A, "AVG",'VISSIM Link Segment Outputs'!$D:$D, H78),"")</f>
        <v/>
      </c>
      <c r="AK78" s="547"/>
      <c r="AL78" s="667">
        <f ca="1">IFERROR(SUMIFS('VISSIM Link Segment Outputs'!$Q:$Q, 'VISSIM DCP Outputs'!$B:$B, $G$3, 'VISSIM Link Segment Outputs'!$A:$A, "AVG",'VISSIM Link Segment Outputs'!$D:$D, D78),"")</f>
        <v>0</v>
      </c>
      <c r="AM78" s="667">
        <f ca="1">IFERROR(SUMIFS('VISSIM Link Segment Outputs'!$Q:$Q, 'VISSIM DCP Outputs'!$B:$B, $G$3, 'VISSIM Link Segment Outputs'!$A:$A, "AVG",'VISSIM Link Segment Outputs'!$D:$D, E78),"")</f>
        <v>0</v>
      </c>
      <c r="AN78" s="667">
        <f ca="1">IFERROR(SUMIFS('VISSIM Link Segment Outputs'!$Q:$Q, 'VISSIM DCP Outputs'!$B:$B, $G$3, 'VISSIM Link Segment Outputs'!$A:$A, "AVG",'VISSIM Link Segment Outputs'!$D:$D, F78),"")</f>
        <v>0</v>
      </c>
      <c r="AO78" s="667">
        <f ca="1">IFERROR(SUMIFS('VISSIM Link Segment Outputs'!$Q:$Q, 'VISSIM DCP Outputs'!$B:$B, $G$3, 'VISSIM Link Segment Outputs'!$A:$A, "AVG",'VISSIM Link Segment Outputs'!$D:$D, G78),"")</f>
        <v>0</v>
      </c>
      <c r="AP78" s="667">
        <f ca="1">IFERROR(SUMIFS('VISSIM Link Segment Outputs'!$Q:$Q, 'VISSIM DCP Outputs'!$B:$B, $G$3, 'VISSIM Link Segment Outputs'!$A:$A, "AVG",'VISSIM Link Segment Outputs'!$D:$D, H78),"")</f>
        <v>0</v>
      </c>
      <c r="AQ78" s="547"/>
      <c r="AR78" s="680" t="str">
        <f ca="1">IFERROR(AVERAGEIFS('VISSIM Link Segment Outputs'!$R:$R, 'VISSIM Link Segment Outputs'!$A:$A, "AVG",'VISSIM Link Segment Outputs'!$D:$D, D78),"")</f>
        <v/>
      </c>
    </row>
    <row r="79" spans="1:44" x14ac:dyDescent="0.35">
      <c r="A79" s="551" t="str">
        <f t="shared" si="7"/>
        <v>H</v>
      </c>
      <c r="B79" s="150">
        <f>'Input - Freeways'!$B77</f>
        <v>73</v>
      </c>
      <c r="C79" s="150">
        <f>INDEX('Input - Freeways'!$B$4:$AG$105,MATCH($B79,'Input - Freeways'!$B$4:$B$105,0),MATCH(C$6,'Input - Freeways'!$B$4:$AG$4,0))</f>
        <v>0</v>
      </c>
      <c r="D79" s="150" t="str">
        <f t="shared" si="6"/>
        <v>0</v>
      </c>
      <c r="E79" s="150" t="str">
        <f t="shared" si="6"/>
        <v/>
      </c>
      <c r="F79" s="150" t="str">
        <f t="shared" si="6"/>
        <v/>
      </c>
      <c r="G79" s="150" t="str">
        <f t="shared" si="6"/>
        <v/>
      </c>
      <c r="H79" s="150" t="str">
        <f t="shared" si="6"/>
        <v/>
      </c>
      <c r="J79" s="377">
        <f>'Input - Freeways'!$C77</f>
        <v>0</v>
      </c>
      <c r="K79" s="406">
        <f>'Input - Freeways'!$D77</f>
        <v>0</v>
      </c>
      <c r="L79" s="267">
        <f>'Input - Freeways'!$E77</f>
        <v>0</v>
      </c>
      <c r="M79" s="679">
        <f>'Input - Freeways'!$F77</f>
        <v>0</v>
      </c>
      <c r="N79" s="391" t="str" cm="1">
        <f t="array" aca="1" ref="N79" ca="1">_xlfn.SWITCH(fwy_moe_type,"DCM",AVERAGEIFS('VISSIM DCP Outputs'!$D:$D, 'VISSIM DCP Outputs'!$B:$B, $E$3,'VISSIM DCP Outputs'!$C:$C,$C79),"Link Eval","--")</f>
        <v>--</v>
      </c>
      <c r="O79" s="264" t="str" cm="1">
        <f t="array" aca="1" ref="O79" ca="1">_xlfn.SWITCH(fwy_moe_type,"DCM",AVERAGEIFS('VISSIM DCP Outputs'!$G:$G, 'VISSIM DCP Outputs'!$B:$B, $E$3,'VISSIM DCP Outputs'!$C:$C,$C79),"Link Eval","--")</f>
        <v>--</v>
      </c>
      <c r="P79" s="695" t="str">
        <f t="shared" ca="1" si="8"/>
        <v>--</v>
      </c>
      <c r="Q79" s="264" t="str">
        <f t="shared" ca="1" si="9"/>
        <v>--</v>
      </c>
      <c r="R79" s="378" t="str">
        <f t="shared" ca="1" si="10"/>
        <v>--</v>
      </c>
      <c r="S79" s="547"/>
      <c r="T79" s="667" t="str">
        <f ca="1">IFERROR(AVERAGEIFS('VISSIM Link Segment Outputs'!$M:$M, 'VISSIM DCP Outputs'!$B:$B, $G$3,'VISSIM Link Segment Outputs'!$A:$A, "AVG",'VISSIM Link Segment Outputs'!$D:$D, D79),"")</f>
        <v/>
      </c>
      <c r="U79" s="667" t="str">
        <f ca="1">IFERROR(AVERAGEIFS('VISSIM Link Segment Outputs'!$M:$M, 'VISSIM DCP Outputs'!$B:$B, $G$3,'VISSIM Link Segment Outputs'!$A:$A, "AVG",'VISSIM Link Segment Outputs'!$D:$D, E79),"")</f>
        <v/>
      </c>
      <c r="V79" s="667" t="str">
        <f ca="1">IFERROR(AVERAGEIFS('VISSIM Link Segment Outputs'!$M:$M, 'VISSIM DCP Outputs'!$B:$B, $G$3,'VISSIM Link Segment Outputs'!$A:$A, "AVG",'VISSIM Link Segment Outputs'!$D:$D, F79),"")</f>
        <v/>
      </c>
      <c r="W79" s="667" t="str">
        <f ca="1">IFERROR(AVERAGEIFS('VISSIM Link Segment Outputs'!$M:$M, 'VISSIM DCP Outputs'!$B:$B, $G$3,'VISSIM Link Segment Outputs'!$A:$A, "AVG",'VISSIM Link Segment Outputs'!$D:$D, G79),"")</f>
        <v/>
      </c>
      <c r="X79" s="667" t="str">
        <f ca="1">IFERROR(AVERAGEIFS('VISSIM Link Segment Outputs'!$M:$M, 'VISSIM DCP Outputs'!$B:$B, $G$3,'VISSIM Link Segment Outputs'!$A:$A, "AVG",'VISSIM Link Segment Outputs'!$D:$D, H79),"")</f>
        <v/>
      </c>
      <c r="Y79" s="446"/>
      <c r="Z79" s="445" t="str">
        <f ca="1">IFERROR(AVERAGEIFS('VISSIM Link Segment Outputs'!$I:$I, 'VISSIM DCP Outputs'!$B:$B, $G$3, 'VISSIM Link Segment Outputs'!$A:$A, "AVG",'VISSIM Link Segment Outputs'!$D:$D, D79),"")</f>
        <v/>
      </c>
      <c r="AA79" s="445" t="str">
        <f ca="1">IFERROR(AVERAGEIFS('VISSIM Link Segment Outputs'!$I:$I, 'VISSIM DCP Outputs'!$B:$B, $G$3, 'VISSIM Link Segment Outputs'!$A:$A, "AVG",'VISSIM Link Segment Outputs'!$D:$D, E79),"")</f>
        <v/>
      </c>
      <c r="AB79" s="445" t="str">
        <f ca="1">IFERROR(AVERAGEIFS('VISSIM Link Segment Outputs'!$I:$I, 'VISSIM DCP Outputs'!$B:$B, $G$3, 'VISSIM Link Segment Outputs'!$A:$A, "AVG",'VISSIM Link Segment Outputs'!$D:$D, F79),"")</f>
        <v/>
      </c>
      <c r="AC79" s="445" t="str">
        <f ca="1">IFERROR(AVERAGEIFS('VISSIM Link Segment Outputs'!$I:$I, 'VISSIM DCP Outputs'!$B:$B, $G$3, 'VISSIM Link Segment Outputs'!$A:$A, "AVG",'VISSIM Link Segment Outputs'!$D:$D, G79),"")</f>
        <v/>
      </c>
      <c r="AD79" s="445" t="str">
        <f ca="1">IFERROR(AVERAGEIFS('VISSIM Link Segment Outputs'!$I:$I, 'VISSIM DCP Outputs'!$B:$B, $G$3, 'VISSIM Link Segment Outputs'!$A:$A, "AVG",'VISSIM Link Segment Outputs'!$D:$D, H79),"")</f>
        <v/>
      </c>
      <c r="AE79" s="446"/>
      <c r="AF79" s="445" t="str">
        <f ca="1">IFERROR(AVERAGEIFS('VISSIM Link Segment Outputs'!$E:$E, 'VISSIM DCP Outputs'!$B:$B, $G$3, 'VISSIM Link Segment Outputs'!$A:$A, "AVG",'VISSIM Link Segment Outputs'!$D:$D, D79),"")</f>
        <v/>
      </c>
      <c r="AG79" s="445" t="str">
        <f ca="1">IFERROR(AVERAGEIFS('VISSIM Link Segment Outputs'!$E:$E, 'VISSIM DCP Outputs'!$B:$B, $G$3, 'VISSIM Link Segment Outputs'!$A:$A, "AVG",'VISSIM Link Segment Outputs'!$D:$D, E79),"")</f>
        <v/>
      </c>
      <c r="AH79" s="445" t="str">
        <f ca="1">IFERROR(AVERAGEIFS('VISSIM Link Segment Outputs'!$E:$E, 'VISSIM DCP Outputs'!$B:$B, $G$3, 'VISSIM Link Segment Outputs'!$A:$A, "AVG",'VISSIM Link Segment Outputs'!$D:$D, F79),"")</f>
        <v/>
      </c>
      <c r="AI79" s="445" t="str">
        <f ca="1">IFERROR(AVERAGEIFS('VISSIM Link Segment Outputs'!$E:$E, 'VISSIM DCP Outputs'!$B:$B, $G$3, 'VISSIM Link Segment Outputs'!$A:$A, "AVG",'VISSIM Link Segment Outputs'!$D:$D, G79),"")</f>
        <v/>
      </c>
      <c r="AJ79" s="445" t="str">
        <f ca="1">IFERROR(AVERAGEIFS('VISSIM Link Segment Outputs'!$E:$E, 'VISSIM DCP Outputs'!$B:$B, $G$3, 'VISSIM Link Segment Outputs'!$A:$A, "AVG",'VISSIM Link Segment Outputs'!$D:$D, H79),"")</f>
        <v/>
      </c>
      <c r="AK79" s="547"/>
      <c r="AL79" s="667">
        <f ca="1">IFERROR(SUMIFS('VISSIM Link Segment Outputs'!$Q:$Q, 'VISSIM DCP Outputs'!$B:$B, $G$3, 'VISSIM Link Segment Outputs'!$A:$A, "AVG",'VISSIM Link Segment Outputs'!$D:$D, D79),"")</f>
        <v>0</v>
      </c>
      <c r="AM79" s="667">
        <f ca="1">IFERROR(SUMIFS('VISSIM Link Segment Outputs'!$Q:$Q, 'VISSIM DCP Outputs'!$B:$B, $G$3, 'VISSIM Link Segment Outputs'!$A:$A, "AVG",'VISSIM Link Segment Outputs'!$D:$D, E79),"")</f>
        <v>0</v>
      </c>
      <c r="AN79" s="667">
        <f ca="1">IFERROR(SUMIFS('VISSIM Link Segment Outputs'!$Q:$Q, 'VISSIM DCP Outputs'!$B:$B, $G$3, 'VISSIM Link Segment Outputs'!$A:$A, "AVG",'VISSIM Link Segment Outputs'!$D:$D, F79),"")</f>
        <v>0</v>
      </c>
      <c r="AO79" s="667">
        <f ca="1">IFERROR(SUMIFS('VISSIM Link Segment Outputs'!$Q:$Q, 'VISSIM DCP Outputs'!$B:$B, $G$3, 'VISSIM Link Segment Outputs'!$A:$A, "AVG",'VISSIM Link Segment Outputs'!$D:$D, G79),"")</f>
        <v>0</v>
      </c>
      <c r="AP79" s="667">
        <f ca="1">IFERROR(SUMIFS('VISSIM Link Segment Outputs'!$Q:$Q, 'VISSIM DCP Outputs'!$B:$B, $G$3, 'VISSIM Link Segment Outputs'!$A:$A, "AVG",'VISSIM Link Segment Outputs'!$D:$D, H79),"")</f>
        <v>0</v>
      </c>
      <c r="AQ79" s="547"/>
      <c r="AR79" s="680" t="str">
        <f ca="1">IFERROR(AVERAGEIFS('VISSIM Link Segment Outputs'!$R:$R, 'VISSIM Link Segment Outputs'!$A:$A, "AVG",'VISSIM Link Segment Outputs'!$D:$D, D79),"")</f>
        <v/>
      </c>
    </row>
    <row r="80" spans="1:44" x14ac:dyDescent="0.35">
      <c r="A80" s="551" t="str">
        <f t="shared" si="7"/>
        <v>H</v>
      </c>
      <c r="B80" s="150">
        <f>'Input - Freeways'!$B78</f>
        <v>74</v>
      </c>
      <c r="C80" s="150">
        <f>INDEX('Input - Freeways'!$B$4:$AG$105,MATCH($B80,'Input - Freeways'!$B$4:$B$105,0),MATCH(C$6,'Input - Freeways'!$B$4:$AG$4,0))</f>
        <v>0</v>
      </c>
      <c r="D80" s="150" t="str">
        <f t="shared" si="6"/>
        <v>0</v>
      </c>
      <c r="E80" s="150" t="str">
        <f t="shared" si="6"/>
        <v/>
      </c>
      <c r="F80" s="150" t="str">
        <f t="shared" si="6"/>
        <v/>
      </c>
      <c r="G80" s="150" t="str">
        <f t="shared" si="6"/>
        <v/>
      </c>
      <c r="H80" s="150" t="str">
        <f t="shared" si="6"/>
        <v/>
      </c>
      <c r="J80" s="689">
        <f>'Input - Freeways'!$C78</f>
        <v>0</v>
      </c>
      <c r="K80" s="406">
        <f>'Input - Freeways'!$D78</f>
        <v>0</v>
      </c>
      <c r="L80" s="267">
        <f>'Input - Freeways'!$E78</f>
        <v>0</v>
      </c>
      <c r="M80" s="679">
        <f>'Input - Freeways'!$F78</f>
        <v>0</v>
      </c>
      <c r="N80" s="391" t="str" cm="1">
        <f t="array" aca="1" ref="N80" ca="1">_xlfn.SWITCH(fwy_moe_type,"DCM",AVERAGEIFS('VISSIM DCP Outputs'!$D:$D, 'VISSIM DCP Outputs'!$B:$B, $E$3,'VISSIM DCP Outputs'!$C:$C,$C80),"Link Eval","--")</f>
        <v>--</v>
      </c>
      <c r="O80" s="264" t="str" cm="1">
        <f t="array" aca="1" ref="O80" ca="1">_xlfn.SWITCH(fwy_moe_type,"DCM",AVERAGEIFS('VISSIM DCP Outputs'!$G:$G, 'VISSIM DCP Outputs'!$B:$B, $E$3,'VISSIM DCP Outputs'!$C:$C,$C80),"Link Eval","--")</f>
        <v>--</v>
      </c>
      <c r="P80" s="695" t="str">
        <f t="shared" ca="1" si="8"/>
        <v>--</v>
      </c>
      <c r="Q80" s="264" t="str">
        <f t="shared" ca="1" si="9"/>
        <v>--</v>
      </c>
      <c r="R80" s="378" t="str">
        <f t="shared" ca="1" si="10"/>
        <v>--</v>
      </c>
      <c r="S80" s="547"/>
      <c r="T80" s="667" t="str">
        <f ca="1">IFERROR(AVERAGEIFS('VISSIM Link Segment Outputs'!$M:$M, 'VISSIM DCP Outputs'!$B:$B, $G$3,'VISSIM Link Segment Outputs'!$A:$A, "AVG",'VISSIM Link Segment Outputs'!$D:$D, D80),"")</f>
        <v/>
      </c>
      <c r="U80" s="667" t="str">
        <f ca="1">IFERROR(AVERAGEIFS('VISSIM Link Segment Outputs'!$M:$M, 'VISSIM DCP Outputs'!$B:$B, $G$3,'VISSIM Link Segment Outputs'!$A:$A, "AVG",'VISSIM Link Segment Outputs'!$D:$D, E80),"")</f>
        <v/>
      </c>
      <c r="V80" s="667" t="str">
        <f ca="1">IFERROR(AVERAGEIFS('VISSIM Link Segment Outputs'!$M:$M, 'VISSIM DCP Outputs'!$B:$B, $G$3,'VISSIM Link Segment Outputs'!$A:$A, "AVG",'VISSIM Link Segment Outputs'!$D:$D, F80),"")</f>
        <v/>
      </c>
      <c r="W80" s="667" t="str">
        <f ca="1">IFERROR(AVERAGEIFS('VISSIM Link Segment Outputs'!$M:$M, 'VISSIM DCP Outputs'!$B:$B, $G$3,'VISSIM Link Segment Outputs'!$A:$A, "AVG",'VISSIM Link Segment Outputs'!$D:$D, G80),"")</f>
        <v/>
      </c>
      <c r="X80" s="667" t="str">
        <f ca="1">IFERROR(AVERAGEIFS('VISSIM Link Segment Outputs'!$M:$M, 'VISSIM DCP Outputs'!$B:$B, $G$3,'VISSIM Link Segment Outputs'!$A:$A, "AVG",'VISSIM Link Segment Outputs'!$D:$D, H80),"")</f>
        <v/>
      </c>
      <c r="Y80" s="446"/>
      <c r="Z80" s="445" t="str">
        <f ca="1">IFERROR(AVERAGEIFS('VISSIM Link Segment Outputs'!$I:$I, 'VISSIM DCP Outputs'!$B:$B, $G$3, 'VISSIM Link Segment Outputs'!$A:$A, "AVG",'VISSIM Link Segment Outputs'!$D:$D, D80),"")</f>
        <v/>
      </c>
      <c r="AA80" s="445" t="str">
        <f ca="1">IFERROR(AVERAGEIFS('VISSIM Link Segment Outputs'!$I:$I, 'VISSIM DCP Outputs'!$B:$B, $G$3, 'VISSIM Link Segment Outputs'!$A:$A, "AVG",'VISSIM Link Segment Outputs'!$D:$D, E80),"")</f>
        <v/>
      </c>
      <c r="AB80" s="445" t="str">
        <f ca="1">IFERROR(AVERAGEIFS('VISSIM Link Segment Outputs'!$I:$I, 'VISSIM DCP Outputs'!$B:$B, $G$3, 'VISSIM Link Segment Outputs'!$A:$A, "AVG",'VISSIM Link Segment Outputs'!$D:$D, F80),"")</f>
        <v/>
      </c>
      <c r="AC80" s="445" t="str">
        <f ca="1">IFERROR(AVERAGEIFS('VISSIM Link Segment Outputs'!$I:$I, 'VISSIM DCP Outputs'!$B:$B, $G$3, 'VISSIM Link Segment Outputs'!$A:$A, "AVG",'VISSIM Link Segment Outputs'!$D:$D, G80),"")</f>
        <v/>
      </c>
      <c r="AD80" s="445" t="str">
        <f ca="1">IFERROR(AVERAGEIFS('VISSIM Link Segment Outputs'!$I:$I, 'VISSIM DCP Outputs'!$B:$B, $G$3, 'VISSIM Link Segment Outputs'!$A:$A, "AVG",'VISSIM Link Segment Outputs'!$D:$D, H80),"")</f>
        <v/>
      </c>
      <c r="AE80" s="446"/>
      <c r="AF80" s="445" t="str">
        <f ca="1">IFERROR(AVERAGEIFS('VISSIM Link Segment Outputs'!$E:$E, 'VISSIM DCP Outputs'!$B:$B, $G$3, 'VISSIM Link Segment Outputs'!$A:$A, "AVG",'VISSIM Link Segment Outputs'!$D:$D, D80),"")</f>
        <v/>
      </c>
      <c r="AG80" s="445" t="str">
        <f ca="1">IFERROR(AVERAGEIFS('VISSIM Link Segment Outputs'!$E:$E, 'VISSIM DCP Outputs'!$B:$B, $G$3, 'VISSIM Link Segment Outputs'!$A:$A, "AVG",'VISSIM Link Segment Outputs'!$D:$D, E80),"")</f>
        <v/>
      </c>
      <c r="AH80" s="445" t="str">
        <f ca="1">IFERROR(AVERAGEIFS('VISSIM Link Segment Outputs'!$E:$E, 'VISSIM DCP Outputs'!$B:$B, $G$3, 'VISSIM Link Segment Outputs'!$A:$A, "AVG",'VISSIM Link Segment Outputs'!$D:$D, F80),"")</f>
        <v/>
      </c>
      <c r="AI80" s="445" t="str">
        <f ca="1">IFERROR(AVERAGEIFS('VISSIM Link Segment Outputs'!$E:$E, 'VISSIM DCP Outputs'!$B:$B, $G$3, 'VISSIM Link Segment Outputs'!$A:$A, "AVG",'VISSIM Link Segment Outputs'!$D:$D, G80),"")</f>
        <v/>
      </c>
      <c r="AJ80" s="445" t="str">
        <f ca="1">IFERROR(AVERAGEIFS('VISSIM Link Segment Outputs'!$E:$E, 'VISSIM DCP Outputs'!$B:$B, $G$3, 'VISSIM Link Segment Outputs'!$A:$A, "AVG",'VISSIM Link Segment Outputs'!$D:$D, H80),"")</f>
        <v/>
      </c>
      <c r="AK80" s="547"/>
      <c r="AL80" s="667">
        <f ca="1">IFERROR(SUMIFS('VISSIM Link Segment Outputs'!$Q:$Q, 'VISSIM DCP Outputs'!$B:$B, $G$3, 'VISSIM Link Segment Outputs'!$A:$A, "AVG",'VISSIM Link Segment Outputs'!$D:$D, D80),"")</f>
        <v>0</v>
      </c>
      <c r="AM80" s="667">
        <f ca="1">IFERROR(SUMIFS('VISSIM Link Segment Outputs'!$Q:$Q, 'VISSIM DCP Outputs'!$B:$B, $G$3, 'VISSIM Link Segment Outputs'!$A:$A, "AVG",'VISSIM Link Segment Outputs'!$D:$D, E80),"")</f>
        <v>0</v>
      </c>
      <c r="AN80" s="667">
        <f ca="1">IFERROR(SUMIFS('VISSIM Link Segment Outputs'!$Q:$Q, 'VISSIM DCP Outputs'!$B:$B, $G$3, 'VISSIM Link Segment Outputs'!$A:$A, "AVG",'VISSIM Link Segment Outputs'!$D:$D, F80),"")</f>
        <v>0</v>
      </c>
      <c r="AO80" s="667">
        <f ca="1">IFERROR(SUMIFS('VISSIM Link Segment Outputs'!$Q:$Q, 'VISSIM DCP Outputs'!$B:$B, $G$3, 'VISSIM Link Segment Outputs'!$A:$A, "AVG",'VISSIM Link Segment Outputs'!$D:$D, G80),"")</f>
        <v>0</v>
      </c>
      <c r="AP80" s="667">
        <f ca="1">IFERROR(SUMIFS('VISSIM Link Segment Outputs'!$Q:$Q, 'VISSIM DCP Outputs'!$B:$B, $G$3, 'VISSIM Link Segment Outputs'!$A:$A, "AVG",'VISSIM Link Segment Outputs'!$D:$D, H80),"")</f>
        <v>0</v>
      </c>
      <c r="AQ80" s="547"/>
      <c r="AR80" s="680" t="str">
        <f ca="1">IFERROR(AVERAGEIFS('VISSIM Link Segment Outputs'!$R:$R, 'VISSIM Link Segment Outputs'!$A:$A, "AVG",'VISSIM Link Segment Outputs'!$D:$D, D80),"")</f>
        <v/>
      </c>
    </row>
    <row r="81" spans="1:44" s="547" customFormat="1" x14ac:dyDescent="0.35">
      <c r="A81" s="551" t="str">
        <f t="shared" ref="A81:A106" si="11">IF(J81=0,"H","")</f>
        <v>H</v>
      </c>
      <c r="B81" s="150">
        <f>'Input - Freeways'!$B79</f>
        <v>75</v>
      </c>
      <c r="C81" s="150">
        <f>INDEX('Input - Freeways'!$B$4:$AG$105,MATCH($B81,'Input - Freeways'!$B$4:$B$105,0),MATCH(C$6,'Input - Freeways'!$B$4:$AG$4,0))</f>
        <v>0</v>
      </c>
      <c r="D81" s="150" t="str">
        <f t="shared" si="6"/>
        <v>0</v>
      </c>
      <c r="E81" s="150" t="str">
        <f t="shared" si="6"/>
        <v/>
      </c>
      <c r="F81" s="150" t="str">
        <f t="shared" si="6"/>
        <v/>
      </c>
      <c r="G81" s="150" t="str">
        <f t="shared" si="6"/>
        <v/>
      </c>
      <c r="H81" s="150" t="str">
        <f t="shared" si="6"/>
        <v/>
      </c>
      <c r="J81" s="689">
        <f>'Input - Freeways'!$C79</f>
        <v>0</v>
      </c>
      <c r="K81" s="406">
        <f>'Input - Freeways'!$D79</f>
        <v>0</v>
      </c>
      <c r="L81" s="267">
        <f>'Input - Freeways'!$E79</f>
        <v>0</v>
      </c>
      <c r="M81" s="691" t="str">
        <f>'Input - Freeways'!$F79</f>
        <v/>
      </c>
      <c r="N81" s="391" t="str" cm="1">
        <f t="array" aca="1" ref="N81" ca="1">_xlfn.SWITCH(fwy_moe_type,"DCM",AVERAGEIFS('VISSIM DCP Outputs'!$D:$D, 'VISSIM DCP Outputs'!$B:$B, $E$3,'VISSIM DCP Outputs'!$C:$C,$C81),"Link Eval","--")</f>
        <v>--</v>
      </c>
      <c r="O81" s="264" t="str" cm="1">
        <f t="array" aca="1" ref="O81" ca="1">_xlfn.SWITCH(fwy_moe_type,"DCM",AVERAGEIFS('VISSIM DCP Outputs'!$G:$G, 'VISSIM DCP Outputs'!$B:$B, $E$3,'VISSIM DCP Outputs'!$C:$C,$C81),"Link Eval","--")</f>
        <v>--</v>
      </c>
      <c r="P81" s="695" t="str">
        <f t="shared" ca="1" si="8"/>
        <v>--</v>
      </c>
      <c r="Q81" s="264" t="str">
        <f t="shared" ca="1" si="9"/>
        <v>--</v>
      </c>
      <c r="R81" s="378" t="str">
        <f t="shared" ca="1" si="10"/>
        <v>--</v>
      </c>
      <c r="T81" s="667" t="str">
        <f ca="1">IFERROR(AVERAGEIFS('VISSIM Link Segment Outputs'!$M:$M, 'VISSIM DCP Outputs'!$B:$B, $G$3,'VISSIM Link Segment Outputs'!$A:$A, "AVG",'VISSIM Link Segment Outputs'!$D:$D, D81),"")</f>
        <v/>
      </c>
      <c r="U81" s="667" t="str">
        <f ca="1">IFERROR(AVERAGEIFS('VISSIM Link Segment Outputs'!$M:$M, 'VISSIM DCP Outputs'!$B:$B, $G$3,'VISSIM Link Segment Outputs'!$A:$A, "AVG",'VISSIM Link Segment Outputs'!$D:$D, E81),"")</f>
        <v/>
      </c>
      <c r="V81" s="667" t="str">
        <f ca="1">IFERROR(AVERAGEIFS('VISSIM Link Segment Outputs'!$M:$M, 'VISSIM DCP Outputs'!$B:$B, $G$3,'VISSIM Link Segment Outputs'!$A:$A, "AVG",'VISSIM Link Segment Outputs'!$D:$D, F81),"")</f>
        <v/>
      </c>
      <c r="W81" s="667" t="str">
        <f ca="1">IFERROR(AVERAGEIFS('VISSIM Link Segment Outputs'!$M:$M, 'VISSIM DCP Outputs'!$B:$B, $G$3,'VISSIM Link Segment Outputs'!$A:$A, "AVG",'VISSIM Link Segment Outputs'!$D:$D, G81),"")</f>
        <v/>
      </c>
      <c r="X81" s="667" t="str">
        <f ca="1">IFERROR(AVERAGEIFS('VISSIM Link Segment Outputs'!$M:$M, 'VISSIM DCP Outputs'!$B:$B, $G$3,'VISSIM Link Segment Outputs'!$A:$A, "AVG",'VISSIM Link Segment Outputs'!$D:$D, H81),"")</f>
        <v/>
      </c>
      <c r="Y81" s="446"/>
      <c r="Z81" s="445" t="str">
        <f ca="1">IFERROR(AVERAGEIFS('VISSIM Link Segment Outputs'!$I:$I, 'VISSIM DCP Outputs'!$B:$B, $G$3, 'VISSIM Link Segment Outputs'!$A:$A, "AVG",'VISSIM Link Segment Outputs'!$D:$D, D81),"")</f>
        <v/>
      </c>
      <c r="AA81" s="445" t="str">
        <f ca="1">IFERROR(AVERAGEIFS('VISSIM Link Segment Outputs'!$I:$I, 'VISSIM DCP Outputs'!$B:$B, $G$3, 'VISSIM Link Segment Outputs'!$A:$A, "AVG",'VISSIM Link Segment Outputs'!$D:$D, E81),"")</f>
        <v/>
      </c>
      <c r="AB81" s="445" t="str">
        <f ca="1">IFERROR(AVERAGEIFS('VISSIM Link Segment Outputs'!$I:$I, 'VISSIM DCP Outputs'!$B:$B, $G$3, 'VISSIM Link Segment Outputs'!$A:$A, "AVG",'VISSIM Link Segment Outputs'!$D:$D, F81),"")</f>
        <v/>
      </c>
      <c r="AC81" s="445" t="str">
        <f ca="1">IFERROR(AVERAGEIFS('VISSIM Link Segment Outputs'!$I:$I, 'VISSIM DCP Outputs'!$B:$B, $G$3, 'VISSIM Link Segment Outputs'!$A:$A, "AVG",'VISSIM Link Segment Outputs'!$D:$D, G81),"")</f>
        <v/>
      </c>
      <c r="AD81" s="445" t="str">
        <f ca="1">IFERROR(AVERAGEIFS('VISSIM Link Segment Outputs'!$I:$I, 'VISSIM DCP Outputs'!$B:$B, $G$3, 'VISSIM Link Segment Outputs'!$A:$A, "AVG",'VISSIM Link Segment Outputs'!$D:$D, H81),"")</f>
        <v/>
      </c>
      <c r="AE81" s="446"/>
      <c r="AF81" s="445" t="str">
        <f ca="1">IFERROR(AVERAGEIFS('VISSIM Link Segment Outputs'!$E:$E, 'VISSIM DCP Outputs'!$B:$B, $G$3, 'VISSIM Link Segment Outputs'!$A:$A, "AVG",'VISSIM Link Segment Outputs'!$D:$D, D81),"")</f>
        <v/>
      </c>
      <c r="AG81" s="445" t="str">
        <f ca="1">IFERROR(AVERAGEIFS('VISSIM Link Segment Outputs'!$E:$E, 'VISSIM DCP Outputs'!$B:$B, $G$3, 'VISSIM Link Segment Outputs'!$A:$A, "AVG",'VISSIM Link Segment Outputs'!$D:$D, E81),"")</f>
        <v/>
      </c>
      <c r="AH81" s="445" t="str">
        <f ca="1">IFERROR(AVERAGEIFS('VISSIM Link Segment Outputs'!$E:$E, 'VISSIM DCP Outputs'!$B:$B, $G$3, 'VISSIM Link Segment Outputs'!$A:$A, "AVG",'VISSIM Link Segment Outputs'!$D:$D, F81),"")</f>
        <v/>
      </c>
      <c r="AI81" s="445" t="str">
        <f ca="1">IFERROR(AVERAGEIFS('VISSIM Link Segment Outputs'!$E:$E, 'VISSIM DCP Outputs'!$B:$B, $G$3, 'VISSIM Link Segment Outputs'!$A:$A, "AVG",'VISSIM Link Segment Outputs'!$D:$D, G81),"")</f>
        <v/>
      </c>
      <c r="AJ81" s="445" t="str">
        <f ca="1">IFERROR(AVERAGEIFS('VISSIM Link Segment Outputs'!$E:$E, 'VISSIM DCP Outputs'!$B:$B, $G$3, 'VISSIM Link Segment Outputs'!$A:$A, "AVG",'VISSIM Link Segment Outputs'!$D:$D, H81),"")</f>
        <v/>
      </c>
      <c r="AL81" s="667">
        <f ca="1">IFERROR(SUMIFS('VISSIM Link Segment Outputs'!$Q:$Q, 'VISSIM DCP Outputs'!$B:$B, $G$3, 'VISSIM Link Segment Outputs'!$A:$A, "AVG",'VISSIM Link Segment Outputs'!$D:$D, D81),"")</f>
        <v>0</v>
      </c>
      <c r="AM81" s="667">
        <f ca="1">IFERROR(SUMIFS('VISSIM Link Segment Outputs'!$Q:$Q, 'VISSIM DCP Outputs'!$B:$B, $G$3, 'VISSIM Link Segment Outputs'!$A:$A, "AVG",'VISSIM Link Segment Outputs'!$D:$D, E81),"")</f>
        <v>0</v>
      </c>
      <c r="AN81" s="667">
        <f ca="1">IFERROR(SUMIFS('VISSIM Link Segment Outputs'!$Q:$Q, 'VISSIM DCP Outputs'!$B:$B, $G$3, 'VISSIM Link Segment Outputs'!$A:$A, "AVG",'VISSIM Link Segment Outputs'!$D:$D, F81),"")</f>
        <v>0</v>
      </c>
      <c r="AO81" s="667">
        <f ca="1">IFERROR(SUMIFS('VISSIM Link Segment Outputs'!$Q:$Q, 'VISSIM DCP Outputs'!$B:$B, $G$3, 'VISSIM Link Segment Outputs'!$A:$A, "AVG",'VISSIM Link Segment Outputs'!$D:$D, G81),"")</f>
        <v>0</v>
      </c>
      <c r="AP81" s="667">
        <f ca="1">IFERROR(SUMIFS('VISSIM Link Segment Outputs'!$Q:$Q, 'VISSIM DCP Outputs'!$B:$B, $G$3, 'VISSIM Link Segment Outputs'!$A:$A, "AVG",'VISSIM Link Segment Outputs'!$D:$D, H81),"")</f>
        <v>0</v>
      </c>
      <c r="AR81" s="696" t="str">
        <f ca="1">IFERROR(AVERAGEIFS('VISSIM Link Segment Outputs'!$R:$R, 'VISSIM Link Segment Outputs'!$A:$A, "AVG",'VISSIM Link Segment Outputs'!$D:$D, D81),"")</f>
        <v/>
      </c>
    </row>
    <row r="82" spans="1:44" s="547" customFormat="1" x14ac:dyDescent="0.35">
      <c r="A82" s="551" t="str">
        <f t="shared" si="11"/>
        <v>H</v>
      </c>
      <c r="B82" s="150">
        <f>'Input - Freeways'!$B80</f>
        <v>76</v>
      </c>
      <c r="C82" s="150">
        <f>INDEX('Input - Freeways'!$B$4:$AG$105,MATCH($B82,'Input - Freeways'!$B$4:$B$105,0),MATCH(C$6,'Input - Freeways'!$B$4:$AG$4,0))</f>
        <v>0</v>
      </c>
      <c r="D82" s="150" t="str">
        <f t="shared" si="6"/>
        <v>0</v>
      </c>
      <c r="E82" s="150" t="str">
        <f t="shared" si="6"/>
        <v/>
      </c>
      <c r="F82" s="150" t="str">
        <f t="shared" si="6"/>
        <v/>
      </c>
      <c r="G82" s="150" t="str">
        <f t="shared" si="6"/>
        <v/>
      </c>
      <c r="H82" s="150" t="str">
        <f t="shared" si="6"/>
        <v/>
      </c>
      <c r="J82" s="689">
        <f>'Input - Freeways'!$C80</f>
        <v>0</v>
      </c>
      <c r="K82" s="406">
        <f>'Input - Freeways'!$D80</f>
        <v>0</v>
      </c>
      <c r="L82" s="267">
        <f>'Input - Freeways'!$E80</f>
        <v>0</v>
      </c>
      <c r="M82" s="691" t="str">
        <f>'Input - Freeways'!$F80</f>
        <v/>
      </c>
      <c r="N82" s="391" t="str" cm="1">
        <f t="array" aca="1" ref="N82" ca="1">_xlfn.SWITCH(fwy_moe_type,"DCM",AVERAGEIFS('VISSIM DCP Outputs'!$D:$D, 'VISSIM DCP Outputs'!$B:$B, $E$3,'VISSIM DCP Outputs'!$C:$C,$C82),"Link Eval","--")</f>
        <v>--</v>
      </c>
      <c r="O82" s="264" t="str" cm="1">
        <f t="array" aca="1" ref="O82" ca="1">_xlfn.SWITCH(fwy_moe_type,"DCM",AVERAGEIFS('VISSIM DCP Outputs'!$G:$G, 'VISSIM DCP Outputs'!$B:$B, $E$3,'VISSIM DCP Outputs'!$C:$C,$C82),"Link Eval","--")</f>
        <v>--</v>
      </c>
      <c r="P82" s="695" t="str">
        <f t="shared" ca="1" si="8"/>
        <v>--</v>
      </c>
      <c r="Q82" s="264" t="str">
        <f t="shared" ca="1" si="9"/>
        <v>--</v>
      </c>
      <c r="R82" s="378" t="str">
        <f t="shared" ca="1" si="10"/>
        <v>--</v>
      </c>
      <c r="T82" s="667" t="str">
        <f ca="1">IFERROR(AVERAGEIFS('VISSIM Link Segment Outputs'!$M:$M, 'VISSIM DCP Outputs'!$B:$B, $G$3,'VISSIM Link Segment Outputs'!$A:$A, "AVG",'VISSIM Link Segment Outputs'!$D:$D, D82),"")</f>
        <v/>
      </c>
      <c r="U82" s="667" t="str">
        <f ca="1">IFERROR(AVERAGEIFS('VISSIM Link Segment Outputs'!$M:$M, 'VISSIM DCP Outputs'!$B:$B, $G$3,'VISSIM Link Segment Outputs'!$A:$A, "AVG",'VISSIM Link Segment Outputs'!$D:$D, E82),"")</f>
        <v/>
      </c>
      <c r="V82" s="667" t="str">
        <f ca="1">IFERROR(AVERAGEIFS('VISSIM Link Segment Outputs'!$M:$M, 'VISSIM DCP Outputs'!$B:$B, $G$3,'VISSIM Link Segment Outputs'!$A:$A, "AVG",'VISSIM Link Segment Outputs'!$D:$D, F82),"")</f>
        <v/>
      </c>
      <c r="W82" s="667" t="str">
        <f ca="1">IFERROR(AVERAGEIFS('VISSIM Link Segment Outputs'!$M:$M, 'VISSIM DCP Outputs'!$B:$B, $G$3,'VISSIM Link Segment Outputs'!$A:$A, "AVG",'VISSIM Link Segment Outputs'!$D:$D, G82),"")</f>
        <v/>
      </c>
      <c r="X82" s="667" t="str">
        <f ca="1">IFERROR(AVERAGEIFS('VISSIM Link Segment Outputs'!$M:$M, 'VISSIM DCP Outputs'!$B:$B, $G$3,'VISSIM Link Segment Outputs'!$A:$A, "AVG",'VISSIM Link Segment Outputs'!$D:$D, H82),"")</f>
        <v/>
      </c>
      <c r="Y82" s="446"/>
      <c r="Z82" s="445" t="str">
        <f ca="1">IFERROR(AVERAGEIFS('VISSIM Link Segment Outputs'!$I:$I, 'VISSIM DCP Outputs'!$B:$B, $G$3, 'VISSIM Link Segment Outputs'!$A:$A, "AVG",'VISSIM Link Segment Outputs'!$D:$D, D82),"")</f>
        <v/>
      </c>
      <c r="AA82" s="445" t="str">
        <f ca="1">IFERROR(AVERAGEIFS('VISSIM Link Segment Outputs'!$I:$I, 'VISSIM DCP Outputs'!$B:$B, $G$3, 'VISSIM Link Segment Outputs'!$A:$A, "AVG",'VISSIM Link Segment Outputs'!$D:$D, E82),"")</f>
        <v/>
      </c>
      <c r="AB82" s="445" t="str">
        <f ca="1">IFERROR(AVERAGEIFS('VISSIM Link Segment Outputs'!$I:$I, 'VISSIM DCP Outputs'!$B:$B, $G$3, 'VISSIM Link Segment Outputs'!$A:$A, "AVG",'VISSIM Link Segment Outputs'!$D:$D, F82),"")</f>
        <v/>
      </c>
      <c r="AC82" s="445" t="str">
        <f ca="1">IFERROR(AVERAGEIFS('VISSIM Link Segment Outputs'!$I:$I, 'VISSIM DCP Outputs'!$B:$B, $G$3, 'VISSIM Link Segment Outputs'!$A:$A, "AVG",'VISSIM Link Segment Outputs'!$D:$D, G82),"")</f>
        <v/>
      </c>
      <c r="AD82" s="445" t="str">
        <f ca="1">IFERROR(AVERAGEIFS('VISSIM Link Segment Outputs'!$I:$I, 'VISSIM DCP Outputs'!$B:$B, $G$3, 'VISSIM Link Segment Outputs'!$A:$A, "AVG",'VISSIM Link Segment Outputs'!$D:$D, H82),"")</f>
        <v/>
      </c>
      <c r="AE82" s="446"/>
      <c r="AF82" s="445" t="str">
        <f ca="1">IFERROR(AVERAGEIFS('VISSIM Link Segment Outputs'!$E:$E, 'VISSIM DCP Outputs'!$B:$B, $G$3, 'VISSIM Link Segment Outputs'!$A:$A, "AVG",'VISSIM Link Segment Outputs'!$D:$D, D82),"")</f>
        <v/>
      </c>
      <c r="AG82" s="445" t="str">
        <f ca="1">IFERROR(AVERAGEIFS('VISSIM Link Segment Outputs'!$E:$E, 'VISSIM DCP Outputs'!$B:$B, $G$3, 'VISSIM Link Segment Outputs'!$A:$A, "AVG",'VISSIM Link Segment Outputs'!$D:$D, E82),"")</f>
        <v/>
      </c>
      <c r="AH82" s="445" t="str">
        <f ca="1">IFERROR(AVERAGEIFS('VISSIM Link Segment Outputs'!$E:$E, 'VISSIM DCP Outputs'!$B:$B, $G$3, 'VISSIM Link Segment Outputs'!$A:$A, "AVG",'VISSIM Link Segment Outputs'!$D:$D, F82),"")</f>
        <v/>
      </c>
      <c r="AI82" s="445" t="str">
        <f ca="1">IFERROR(AVERAGEIFS('VISSIM Link Segment Outputs'!$E:$E, 'VISSIM DCP Outputs'!$B:$B, $G$3, 'VISSIM Link Segment Outputs'!$A:$A, "AVG",'VISSIM Link Segment Outputs'!$D:$D, G82),"")</f>
        <v/>
      </c>
      <c r="AJ82" s="445" t="str">
        <f ca="1">IFERROR(AVERAGEIFS('VISSIM Link Segment Outputs'!$E:$E, 'VISSIM DCP Outputs'!$B:$B, $G$3, 'VISSIM Link Segment Outputs'!$A:$A, "AVG",'VISSIM Link Segment Outputs'!$D:$D, H82),"")</f>
        <v/>
      </c>
      <c r="AL82" s="667">
        <f ca="1">IFERROR(SUMIFS('VISSIM Link Segment Outputs'!$Q:$Q, 'VISSIM DCP Outputs'!$B:$B, $G$3, 'VISSIM Link Segment Outputs'!$A:$A, "AVG",'VISSIM Link Segment Outputs'!$D:$D, D82),"")</f>
        <v>0</v>
      </c>
      <c r="AM82" s="667">
        <f ca="1">IFERROR(SUMIFS('VISSIM Link Segment Outputs'!$Q:$Q, 'VISSIM DCP Outputs'!$B:$B, $G$3, 'VISSIM Link Segment Outputs'!$A:$A, "AVG",'VISSIM Link Segment Outputs'!$D:$D, E82),"")</f>
        <v>0</v>
      </c>
      <c r="AN82" s="667">
        <f ca="1">IFERROR(SUMIFS('VISSIM Link Segment Outputs'!$Q:$Q, 'VISSIM DCP Outputs'!$B:$B, $G$3, 'VISSIM Link Segment Outputs'!$A:$A, "AVG",'VISSIM Link Segment Outputs'!$D:$D, F82),"")</f>
        <v>0</v>
      </c>
      <c r="AO82" s="667">
        <f ca="1">IFERROR(SUMIFS('VISSIM Link Segment Outputs'!$Q:$Q, 'VISSIM DCP Outputs'!$B:$B, $G$3, 'VISSIM Link Segment Outputs'!$A:$A, "AVG",'VISSIM Link Segment Outputs'!$D:$D, G82),"")</f>
        <v>0</v>
      </c>
      <c r="AP82" s="667">
        <f ca="1">IFERROR(SUMIFS('VISSIM Link Segment Outputs'!$Q:$Q, 'VISSIM DCP Outputs'!$B:$B, $G$3, 'VISSIM Link Segment Outputs'!$A:$A, "AVG",'VISSIM Link Segment Outputs'!$D:$D, H82),"")</f>
        <v>0</v>
      </c>
      <c r="AR82" s="696" t="str">
        <f ca="1">IFERROR(AVERAGEIFS('VISSIM Link Segment Outputs'!$R:$R, 'VISSIM Link Segment Outputs'!$A:$A, "AVG",'VISSIM Link Segment Outputs'!$D:$D, D82),"")</f>
        <v/>
      </c>
    </row>
    <row r="83" spans="1:44" s="547" customFormat="1" x14ac:dyDescent="0.35">
      <c r="A83" s="551" t="str">
        <f t="shared" si="11"/>
        <v>H</v>
      </c>
      <c r="B83" s="150">
        <f>'Input - Freeways'!$B81</f>
        <v>77</v>
      </c>
      <c r="C83" s="150">
        <f>INDEX('Input - Freeways'!$B$4:$AG$105,MATCH($B83,'Input - Freeways'!$B$4:$B$105,0),MATCH(C$6,'Input - Freeways'!$B$4:$AG$4,0))</f>
        <v>0</v>
      </c>
      <c r="D83" s="150" t="str">
        <f t="shared" si="6"/>
        <v>0</v>
      </c>
      <c r="E83" s="150" t="str">
        <f t="shared" si="6"/>
        <v/>
      </c>
      <c r="F83" s="150" t="str">
        <f t="shared" si="6"/>
        <v/>
      </c>
      <c r="G83" s="150" t="str">
        <f t="shared" si="6"/>
        <v/>
      </c>
      <c r="H83" s="150" t="str">
        <f t="shared" si="6"/>
        <v/>
      </c>
      <c r="J83" s="689">
        <f>'Input - Freeways'!$C81</f>
        <v>0</v>
      </c>
      <c r="K83" s="406">
        <f>'Input - Freeways'!$D81</f>
        <v>0</v>
      </c>
      <c r="L83" s="267">
        <f>'Input - Freeways'!$E81</f>
        <v>0</v>
      </c>
      <c r="M83" s="691" t="str">
        <f>'Input - Freeways'!$F81</f>
        <v/>
      </c>
      <c r="N83" s="391" t="str" cm="1">
        <f t="array" aca="1" ref="N83" ca="1">_xlfn.SWITCH(fwy_moe_type,"DCM",AVERAGEIFS('VISSIM DCP Outputs'!$D:$D, 'VISSIM DCP Outputs'!$B:$B, $E$3,'VISSIM DCP Outputs'!$C:$C,$C83),"Link Eval","--")</f>
        <v>--</v>
      </c>
      <c r="O83" s="264" t="str" cm="1">
        <f t="array" aca="1" ref="O83" ca="1">_xlfn.SWITCH(fwy_moe_type,"DCM",AVERAGEIFS('VISSIM DCP Outputs'!$G:$G, 'VISSIM DCP Outputs'!$B:$B, $E$3,'VISSIM DCP Outputs'!$C:$C,$C83),"Link Eval","--")</f>
        <v>--</v>
      </c>
      <c r="P83" s="695" t="str">
        <f t="shared" ca="1" si="8"/>
        <v>--</v>
      </c>
      <c r="Q83" s="264" t="str">
        <f t="shared" ca="1" si="9"/>
        <v>--</v>
      </c>
      <c r="R83" s="378" t="str">
        <f t="shared" ca="1" si="10"/>
        <v>--</v>
      </c>
      <c r="T83" s="667" t="str">
        <f ca="1">IFERROR(AVERAGEIFS('VISSIM Link Segment Outputs'!$M:$M, 'VISSIM DCP Outputs'!$B:$B, $G$3,'VISSIM Link Segment Outputs'!$A:$A, "AVG",'VISSIM Link Segment Outputs'!$D:$D, D83),"")</f>
        <v/>
      </c>
      <c r="U83" s="667" t="str">
        <f ca="1">IFERROR(AVERAGEIFS('VISSIM Link Segment Outputs'!$M:$M, 'VISSIM DCP Outputs'!$B:$B, $G$3,'VISSIM Link Segment Outputs'!$A:$A, "AVG",'VISSIM Link Segment Outputs'!$D:$D, E83),"")</f>
        <v/>
      </c>
      <c r="V83" s="667" t="str">
        <f ca="1">IFERROR(AVERAGEIFS('VISSIM Link Segment Outputs'!$M:$M, 'VISSIM DCP Outputs'!$B:$B, $G$3,'VISSIM Link Segment Outputs'!$A:$A, "AVG",'VISSIM Link Segment Outputs'!$D:$D, F83),"")</f>
        <v/>
      </c>
      <c r="W83" s="667" t="str">
        <f ca="1">IFERROR(AVERAGEIFS('VISSIM Link Segment Outputs'!$M:$M, 'VISSIM DCP Outputs'!$B:$B, $G$3,'VISSIM Link Segment Outputs'!$A:$A, "AVG",'VISSIM Link Segment Outputs'!$D:$D, G83),"")</f>
        <v/>
      </c>
      <c r="X83" s="667" t="str">
        <f ca="1">IFERROR(AVERAGEIFS('VISSIM Link Segment Outputs'!$M:$M, 'VISSIM DCP Outputs'!$B:$B, $G$3,'VISSIM Link Segment Outputs'!$A:$A, "AVG",'VISSIM Link Segment Outputs'!$D:$D, H83),"")</f>
        <v/>
      </c>
      <c r="Y83" s="446"/>
      <c r="Z83" s="445" t="str">
        <f ca="1">IFERROR(AVERAGEIFS('VISSIM Link Segment Outputs'!$I:$I, 'VISSIM DCP Outputs'!$B:$B, $G$3, 'VISSIM Link Segment Outputs'!$A:$A, "AVG",'VISSIM Link Segment Outputs'!$D:$D, D83),"")</f>
        <v/>
      </c>
      <c r="AA83" s="445" t="str">
        <f ca="1">IFERROR(AVERAGEIFS('VISSIM Link Segment Outputs'!$I:$I, 'VISSIM DCP Outputs'!$B:$B, $G$3, 'VISSIM Link Segment Outputs'!$A:$A, "AVG",'VISSIM Link Segment Outputs'!$D:$D, E83),"")</f>
        <v/>
      </c>
      <c r="AB83" s="445" t="str">
        <f ca="1">IFERROR(AVERAGEIFS('VISSIM Link Segment Outputs'!$I:$I, 'VISSIM DCP Outputs'!$B:$B, $G$3, 'VISSIM Link Segment Outputs'!$A:$A, "AVG",'VISSIM Link Segment Outputs'!$D:$D, F83),"")</f>
        <v/>
      </c>
      <c r="AC83" s="445" t="str">
        <f ca="1">IFERROR(AVERAGEIFS('VISSIM Link Segment Outputs'!$I:$I, 'VISSIM DCP Outputs'!$B:$B, $G$3, 'VISSIM Link Segment Outputs'!$A:$A, "AVG",'VISSIM Link Segment Outputs'!$D:$D, G83),"")</f>
        <v/>
      </c>
      <c r="AD83" s="445" t="str">
        <f ca="1">IFERROR(AVERAGEIFS('VISSIM Link Segment Outputs'!$I:$I, 'VISSIM DCP Outputs'!$B:$B, $G$3, 'VISSIM Link Segment Outputs'!$A:$A, "AVG",'VISSIM Link Segment Outputs'!$D:$D, H83),"")</f>
        <v/>
      </c>
      <c r="AE83" s="446"/>
      <c r="AF83" s="445" t="str">
        <f ca="1">IFERROR(AVERAGEIFS('VISSIM Link Segment Outputs'!$E:$E, 'VISSIM DCP Outputs'!$B:$B, $G$3, 'VISSIM Link Segment Outputs'!$A:$A, "AVG",'VISSIM Link Segment Outputs'!$D:$D, D83),"")</f>
        <v/>
      </c>
      <c r="AG83" s="445" t="str">
        <f ca="1">IFERROR(AVERAGEIFS('VISSIM Link Segment Outputs'!$E:$E, 'VISSIM DCP Outputs'!$B:$B, $G$3, 'VISSIM Link Segment Outputs'!$A:$A, "AVG",'VISSIM Link Segment Outputs'!$D:$D, E83),"")</f>
        <v/>
      </c>
      <c r="AH83" s="445" t="str">
        <f ca="1">IFERROR(AVERAGEIFS('VISSIM Link Segment Outputs'!$E:$E, 'VISSIM DCP Outputs'!$B:$B, $G$3, 'VISSIM Link Segment Outputs'!$A:$A, "AVG",'VISSIM Link Segment Outputs'!$D:$D, F83),"")</f>
        <v/>
      </c>
      <c r="AI83" s="445" t="str">
        <f ca="1">IFERROR(AVERAGEIFS('VISSIM Link Segment Outputs'!$E:$E, 'VISSIM DCP Outputs'!$B:$B, $G$3, 'VISSIM Link Segment Outputs'!$A:$A, "AVG",'VISSIM Link Segment Outputs'!$D:$D, G83),"")</f>
        <v/>
      </c>
      <c r="AJ83" s="445" t="str">
        <f ca="1">IFERROR(AVERAGEIFS('VISSIM Link Segment Outputs'!$E:$E, 'VISSIM DCP Outputs'!$B:$B, $G$3, 'VISSIM Link Segment Outputs'!$A:$A, "AVG",'VISSIM Link Segment Outputs'!$D:$D, H83),"")</f>
        <v/>
      </c>
      <c r="AL83" s="667">
        <f ca="1">IFERROR(SUMIFS('VISSIM Link Segment Outputs'!$Q:$Q, 'VISSIM DCP Outputs'!$B:$B, $G$3, 'VISSIM Link Segment Outputs'!$A:$A, "AVG",'VISSIM Link Segment Outputs'!$D:$D, D83),"")</f>
        <v>0</v>
      </c>
      <c r="AM83" s="667">
        <f ca="1">IFERROR(SUMIFS('VISSIM Link Segment Outputs'!$Q:$Q, 'VISSIM DCP Outputs'!$B:$B, $G$3, 'VISSIM Link Segment Outputs'!$A:$A, "AVG",'VISSIM Link Segment Outputs'!$D:$D, E83),"")</f>
        <v>0</v>
      </c>
      <c r="AN83" s="667">
        <f ca="1">IFERROR(SUMIFS('VISSIM Link Segment Outputs'!$Q:$Q, 'VISSIM DCP Outputs'!$B:$B, $G$3, 'VISSIM Link Segment Outputs'!$A:$A, "AVG",'VISSIM Link Segment Outputs'!$D:$D, F83),"")</f>
        <v>0</v>
      </c>
      <c r="AO83" s="667">
        <f ca="1">IFERROR(SUMIFS('VISSIM Link Segment Outputs'!$Q:$Q, 'VISSIM DCP Outputs'!$B:$B, $G$3, 'VISSIM Link Segment Outputs'!$A:$A, "AVG",'VISSIM Link Segment Outputs'!$D:$D, G83),"")</f>
        <v>0</v>
      </c>
      <c r="AP83" s="667">
        <f ca="1">IFERROR(SUMIFS('VISSIM Link Segment Outputs'!$Q:$Q, 'VISSIM DCP Outputs'!$B:$B, $G$3, 'VISSIM Link Segment Outputs'!$A:$A, "AVG",'VISSIM Link Segment Outputs'!$D:$D, H83),"")</f>
        <v>0</v>
      </c>
      <c r="AR83" s="696" t="str">
        <f ca="1">IFERROR(AVERAGEIFS('VISSIM Link Segment Outputs'!$R:$R, 'VISSIM Link Segment Outputs'!$A:$A, "AVG",'VISSIM Link Segment Outputs'!$D:$D, D83),"")</f>
        <v/>
      </c>
    </row>
    <row r="84" spans="1:44" s="547" customFormat="1" x14ac:dyDescent="0.35">
      <c r="A84" s="551" t="str">
        <f t="shared" si="11"/>
        <v>H</v>
      </c>
      <c r="B84" s="150">
        <f>'Input - Freeways'!$B82</f>
        <v>78</v>
      </c>
      <c r="C84" s="150">
        <f>INDEX('Input - Freeways'!$B$4:$AG$105,MATCH($B84,'Input - Freeways'!$B$4:$B$105,0),MATCH(C$6,'Input - Freeways'!$B$4:$AG$4,0))</f>
        <v>0</v>
      </c>
      <c r="D84" s="150" t="str">
        <f t="shared" si="6"/>
        <v>0</v>
      </c>
      <c r="E84" s="150" t="str">
        <f t="shared" si="6"/>
        <v/>
      </c>
      <c r="F84" s="150" t="str">
        <f t="shared" si="6"/>
        <v/>
      </c>
      <c r="G84" s="150" t="str">
        <f t="shared" si="6"/>
        <v/>
      </c>
      <c r="H84" s="150" t="str">
        <f t="shared" si="6"/>
        <v/>
      </c>
      <c r="J84" s="689">
        <f>'Input - Freeways'!$C82</f>
        <v>0</v>
      </c>
      <c r="K84" s="406">
        <f>'Input - Freeways'!$D82</f>
        <v>0</v>
      </c>
      <c r="L84" s="267">
        <f>'Input - Freeways'!$E82</f>
        <v>0</v>
      </c>
      <c r="M84" s="691" t="str">
        <f>'Input - Freeways'!$F82</f>
        <v/>
      </c>
      <c r="N84" s="391" t="str" cm="1">
        <f t="array" aca="1" ref="N84" ca="1">_xlfn.SWITCH(fwy_moe_type,"DCM",AVERAGEIFS('VISSIM DCP Outputs'!$D:$D, 'VISSIM DCP Outputs'!$B:$B, $E$3,'VISSIM DCP Outputs'!$C:$C,$C84),"Link Eval","--")</f>
        <v>--</v>
      </c>
      <c r="O84" s="264" t="str" cm="1">
        <f t="array" aca="1" ref="O84" ca="1">_xlfn.SWITCH(fwy_moe_type,"DCM",AVERAGEIFS('VISSIM DCP Outputs'!$G:$G, 'VISSIM DCP Outputs'!$B:$B, $E$3,'VISSIM DCP Outputs'!$C:$C,$C84),"Link Eval","--")</f>
        <v>--</v>
      </c>
      <c r="P84" s="695" t="str">
        <f t="shared" ca="1" si="8"/>
        <v>--</v>
      </c>
      <c r="Q84" s="264" t="str">
        <f t="shared" ca="1" si="9"/>
        <v>--</v>
      </c>
      <c r="R84" s="378" t="str">
        <f t="shared" ca="1" si="10"/>
        <v>--</v>
      </c>
      <c r="T84" s="667" t="str">
        <f ca="1">IFERROR(AVERAGEIFS('VISSIM Link Segment Outputs'!$M:$M, 'VISSIM DCP Outputs'!$B:$B, $G$3,'VISSIM Link Segment Outputs'!$A:$A, "AVG",'VISSIM Link Segment Outputs'!$D:$D, D84),"")</f>
        <v/>
      </c>
      <c r="U84" s="667" t="str">
        <f ca="1">IFERROR(AVERAGEIFS('VISSIM Link Segment Outputs'!$M:$M, 'VISSIM DCP Outputs'!$B:$B, $G$3,'VISSIM Link Segment Outputs'!$A:$A, "AVG",'VISSIM Link Segment Outputs'!$D:$D, E84),"")</f>
        <v/>
      </c>
      <c r="V84" s="667" t="str">
        <f ca="1">IFERROR(AVERAGEIFS('VISSIM Link Segment Outputs'!$M:$M, 'VISSIM DCP Outputs'!$B:$B, $G$3,'VISSIM Link Segment Outputs'!$A:$A, "AVG",'VISSIM Link Segment Outputs'!$D:$D, F84),"")</f>
        <v/>
      </c>
      <c r="W84" s="667" t="str">
        <f ca="1">IFERROR(AVERAGEIFS('VISSIM Link Segment Outputs'!$M:$M, 'VISSIM DCP Outputs'!$B:$B, $G$3,'VISSIM Link Segment Outputs'!$A:$A, "AVG",'VISSIM Link Segment Outputs'!$D:$D, G84),"")</f>
        <v/>
      </c>
      <c r="X84" s="667" t="str">
        <f ca="1">IFERROR(AVERAGEIFS('VISSIM Link Segment Outputs'!$M:$M, 'VISSIM DCP Outputs'!$B:$B, $G$3,'VISSIM Link Segment Outputs'!$A:$A, "AVG",'VISSIM Link Segment Outputs'!$D:$D, H84),"")</f>
        <v/>
      </c>
      <c r="Y84" s="446"/>
      <c r="Z84" s="445" t="str">
        <f ca="1">IFERROR(AVERAGEIFS('VISSIM Link Segment Outputs'!$I:$I, 'VISSIM DCP Outputs'!$B:$B, $G$3, 'VISSIM Link Segment Outputs'!$A:$A, "AVG",'VISSIM Link Segment Outputs'!$D:$D, D84),"")</f>
        <v/>
      </c>
      <c r="AA84" s="445" t="str">
        <f ca="1">IFERROR(AVERAGEIFS('VISSIM Link Segment Outputs'!$I:$I, 'VISSIM DCP Outputs'!$B:$B, $G$3, 'VISSIM Link Segment Outputs'!$A:$A, "AVG",'VISSIM Link Segment Outputs'!$D:$D, E84),"")</f>
        <v/>
      </c>
      <c r="AB84" s="445" t="str">
        <f ca="1">IFERROR(AVERAGEIFS('VISSIM Link Segment Outputs'!$I:$I, 'VISSIM DCP Outputs'!$B:$B, $G$3, 'VISSIM Link Segment Outputs'!$A:$A, "AVG",'VISSIM Link Segment Outputs'!$D:$D, F84),"")</f>
        <v/>
      </c>
      <c r="AC84" s="445" t="str">
        <f ca="1">IFERROR(AVERAGEIFS('VISSIM Link Segment Outputs'!$I:$I, 'VISSIM DCP Outputs'!$B:$B, $G$3, 'VISSIM Link Segment Outputs'!$A:$A, "AVG",'VISSIM Link Segment Outputs'!$D:$D, G84),"")</f>
        <v/>
      </c>
      <c r="AD84" s="445" t="str">
        <f ca="1">IFERROR(AVERAGEIFS('VISSIM Link Segment Outputs'!$I:$I, 'VISSIM DCP Outputs'!$B:$B, $G$3, 'VISSIM Link Segment Outputs'!$A:$A, "AVG",'VISSIM Link Segment Outputs'!$D:$D, H84),"")</f>
        <v/>
      </c>
      <c r="AE84" s="446"/>
      <c r="AF84" s="445" t="str">
        <f ca="1">IFERROR(AVERAGEIFS('VISSIM Link Segment Outputs'!$E:$E, 'VISSIM DCP Outputs'!$B:$B, $G$3, 'VISSIM Link Segment Outputs'!$A:$A, "AVG",'VISSIM Link Segment Outputs'!$D:$D, D84),"")</f>
        <v/>
      </c>
      <c r="AG84" s="445" t="str">
        <f ca="1">IFERROR(AVERAGEIFS('VISSIM Link Segment Outputs'!$E:$E, 'VISSIM DCP Outputs'!$B:$B, $G$3, 'VISSIM Link Segment Outputs'!$A:$A, "AVG",'VISSIM Link Segment Outputs'!$D:$D, E84),"")</f>
        <v/>
      </c>
      <c r="AH84" s="445" t="str">
        <f ca="1">IFERROR(AVERAGEIFS('VISSIM Link Segment Outputs'!$E:$E, 'VISSIM DCP Outputs'!$B:$B, $G$3, 'VISSIM Link Segment Outputs'!$A:$A, "AVG",'VISSIM Link Segment Outputs'!$D:$D, F84),"")</f>
        <v/>
      </c>
      <c r="AI84" s="445" t="str">
        <f ca="1">IFERROR(AVERAGEIFS('VISSIM Link Segment Outputs'!$E:$E, 'VISSIM DCP Outputs'!$B:$B, $G$3, 'VISSIM Link Segment Outputs'!$A:$A, "AVG",'VISSIM Link Segment Outputs'!$D:$D, G84),"")</f>
        <v/>
      </c>
      <c r="AJ84" s="445" t="str">
        <f ca="1">IFERROR(AVERAGEIFS('VISSIM Link Segment Outputs'!$E:$E, 'VISSIM DCP Outputs'!$B:$B, $G$3, 'VISSIM Link Segment Outputs'!$A:$A, "AVG",'VISSIM Link Segment Outputs'!$D:$D, H84),"")</f>
        <v/>
      </c>
      <c r="AL84" s="667">
        <f ca="1">IFERROR(SUMIFS('VISSIM Link Segment Outputs'!$Q:$Q, 'VISSIM DCP Outputs'!$B:$B, $G$3, 'VISSIM Link Segment Outputs'!$A:$A, "AVG",'VISSIM Link Segment Outputs'!$D:$D, D84),"")</f>
        <v>0</v>
      </c>
      <c r="AM84" s="667">
        <f ca="1">IFERROR(SUMIFS('VISSIM Link Segment Outputs'!$Q:$Q, 'VISSIM DCP Outputs'!$B:$B, $G$3, 'VISSIM Link Segment Outputs'!$A:$A, "AVG",'VISSIM Link Segment Outputs'!$D:$D, E84),"")</f>
        <v>0</v>
      </c>
      <c r="AN84" s="667">
        <f ca="1">IFERROR(SUMIFS('VISSIM Link Segment Outputs'!$Q:$Q, 'VISSIM DCP Outputs'!$B:$B, $G$3, 'VISSIM Link Segment Outputs'!$A:$A, "AVG",'VISSIM Link Segment Outputs'!$D:$D, F84),"")</f>
        <v>0</v>
      </c>
      <c r="AO84" s="667">
        <f ca="1">IFERROR(SUMIFS('VISSIM Link Segment Outputs'!$Q:$Q, 'VISSIM DCP Outputs'!$B:$B, $G$3, 'VISSIM Link Segment Outputs'!$A:$A, "AVG",'VISSIM Link Segment Outputs'!$D:$D, G84),"")</f>
        <v>0</v>
      </c>
      <c r="AP84" s="667">
        <f ca="1">IFERROR(SUMIFS('VISSIM Link Segment Outputs'!$Q:$Q, 'VISSIM DCP Outputs'!$B:$B, $G$3, 'VISSIM Link Segment Outputs'!$A:$A, "AVG",'VISSIM Link Segment Outputs'!$D:$D, H84),"")</f>
        <v>0</v>
      </c>
      <c r="AR84" s="696" t="str">
        <f ca="1">IFERROR(AVERAGEIFS('VISSIM Link Segment Outputs'!$R:$R, 'VISSIM Link Segment Outputs'!$A:$A, "AVG",'VISSIM Link Segment Outputs'!$D:$D, D84),"")</f>
        <v/>
      </c>
    </row>
    <row r="85" spans="1:44" s="547" customFormat="1" x14ac:dyDescent="0.35">
      <c r="A85" s="551" t="str">
        <f t="shared" si="11"/>
        <v>H</v>
      </c>
      <c r="B85" s="150">
        <f>'Input - Freeways'!$B83</f>
        <v>79</v>
      </c>
      <c r="C85" s="150">
        <f>INDEX('Input - Freeways'!$B$4:$AG$105,MATCH($B85,'Input - Freeways'!$B$4:$B$105,0),MATCH(C$6,'Input - Freeways'!$B$4:$AG$4,0))</f>
        <v>0</v>
      </c>
      <c r="D85" s="150" t="str">
        <f t="shared" si="6"/>
        <v>0</v>
      </c>
      <c r="E85" s="150" t="str">
        <f t="shared" si="6"/>
        <v/>
      </c>
      <c r="F85" s="150" t="str">
        <f t="shared" si="6"/>
        <v/>
      </c>
      <c r="G85" s="150" t="str">
        <f t="shared" si="6"/>
        <v/>
      </c>
      <c r="H85" s="150" t="str">
        <f t="shared" si="6"/>
        <v/>
      </c>
      <c r="J85" s="689">
        <f>'Input - Freeways'!$C83</f>
        <v>0</v>
      </c>
      <c r="K85" s="406">
        <f>'Input - Freeways'!$D83</f>
        <v>0</v>
      </c>
      <c r="L85" s="267">
        <f>'Input - Freeways'!$E83</f>
        <v>0</v>
      </c>
      <c r="M85" s="691" t="str">
        <f>'Input - Freeways'!$F83</f>
        <v/>
      </c>
      <c r="N85" s="391" t="str" cm="1">
        <f t="array" aca="1" ref="N85" ca="1">_xlfn.SWITCH(fwy_moe_type,"DCM",AVERAGEIFS('VISSIM DCP Outputs'!$D:$D, 'VISSIM DCP Outputs'!$B:$B, $E$3,'VISSIM DCP Outputs'!$C:$C,$C85),"Link Eval","--")</f>
        <v>--</v>
      </c>
      <c r="O85" s="264" t="str" cm="1">
        <f t="array" aca="1" ref="O85" ca="1">_xlfn.SWITCH(fwy_moe_type,"DCM",AVERAGEIFS('VISSIM DCP Outputs'!$G:$G, 'VISSIM DCP Outputs'!$B:$B, $E$3,'VISSIM DCP Outputs'!$C:$C,$C85),"Link Eval","--")</f>
        <v>--</v>
      </c>
      <c r="P85" s="695" t="str">
        <f t="shared" ca="1" si="8"/>
        <v>--</v>
      </c>
      <c r="Q85" s="264" t="str">
        <f t="shared" ca="1" si="9"/>
        <v>--</v>
      </c>
      <c r="R85" s="378" t="str">
        <f t="shared" ca="1" si="10"/>
        <v>--</v>
      </c>
      <c r="T85" s="667" t="str">
        <f ca="1">IFERROR(AVERAGEIFS('VISSIM Link Segment Outputs'!$M:$M, 'VISSIM DCP Outputs'!$B:$B, $G$3,'VISSIM Link Segment Outputs'!$A:$A, "AVG",'VISSIM Link Segment Outputs'!$D:$D, D85),"")</f>
        <v/>
      </c>
      <c r="U85" s="667" t="str">
        <f ca="1">IFERROR(AVERAGEIFS('VISSIM Link Segment Outputs'!$M:$M, 'VISSIM DCP Outputs'!$B:$B, $G$3,'VISSIM Link Segment Outputs'!$A:$A, "AVG",'VISSIM Link Segment Outputs'!$D:$D, E85),"")</f>
        <v/>
      </c>
      <c r="V85" s="667" t="str">
        <f ca="1">IFERROR(AVERAGEIFS('VISSIM Link Segment Outputs'!$M:$M, 'VISSIM DCP Outputs'!$B:$B, $G$3,'VISSIM Link Segment Outputs'!$A:$A, "AVG",'VISSIM Link Segment Outputs'!$D:$D, F85),"")</f>
        <v/>
      </c>
      <c r="W85" s="667" t="str">
        <f ca="1">IFERROR(AVERAGEIFS('VISSIM Link Segment Outputs'!$M:$M, 'VISSIM DCP Outputs'!$B:$B, $G$3,'VISSIM Link Segment Outputs'!$A:$A, "AVG",'VISSIM Link Segment Outputs'!$D:$D, G85),"")</f>
        <v/>
      </c>
      <c r="X85" s="667" t="str">
        <f ca="1">IFERROR(AVERAGEIFS('VISSIM Link Segment Outputs'!$M:$M, 'VISSIM DCP Outputs'!$B:$B, $G$3,'VISSIM Link Segment Outputs'!$A:$A, "AVG",'VISSIM Link Segment Outputs'!$D:$D, H85),"")</f>
        <v/>
      </c>
      <c r="Y85" s="446"/>
      <c r="Z85" s="445" t="str">
        <f ca="1">IFERROR(AVERAGEIFS('VISSIM Link Segment Outputs'!$I:$I, 'VISSIM DCP Outputs'!$B:$B, $G$3, 'VISSIM Link Segment Outputs'!$A:$A, "AVG",'VISSIM Link Segment Outputs'!$D:$D, D85),"")</f>
        <v/>
      </c>
      <c r="AA85" s="445" t="str">
        <f ca="1">IFERROR(AVERAGEIFS('VISSIM Link Segment Outputs'!$I:$I, 'VISSIM DCP Outputs'!$B:$B, $G$3, 'VISSIM Link Segment Outputs'!$A:$A, "AVG",'VISSIM Link Segment Outputs'!$D:$D, E85),"")</f>
        <v/>
      </c>
      <c r="AB85" s="445" t="str">
        <f ca="1">IFERROR(AVERAGEIFS('VISSIM Link Segment Outputs'!$I:$I, 'VISSIM DCP Outputs'!$B:$B, $G$3, 'VISSIM Link Segment Outputs'!$A:$A, "AVG",'VISSIM Link Segment Outputs'!$D:$D, F85),"")</f>
        <v/>
      </c>
      <c r="AC85" s="445" t="str">
        <f ca="1">IFERROR(AVERAGEIFS('VISSIM Link Segment Outputs'!$I:$I, 'VISSIM DCP Outputs'!$B:$B, $G$3, 'VISSIM Link Segment Outputs'!$A:$A, "AVG",'VISSIM Link Segment Outputs'!$D:$D, G85),"")</f>
        <v/>
      </c>
      <c r="AD85" s="445" t="str">
        <f ca="1">IFERROR(AVERAGEIFS('VISSIM Link Segment Outputs'!$I:$I, 'VISSIM DCP Outputs'!$B:$B, $G$3, 'VISSIM Link Segment Outputs'!$A:$A, "AVG",'VISSIM Link Segment Outputs'!$D:$D, H85),"")</f>
        <v/>
      </c>
      <c r="AE85" s="446"/>
      <c r="AF85" s="445" t="str">
        <f ca="1">IFERROR(AVERAGEIFS('VISSIM Link Segment Outputs'!$E:$E, 'VISSIM DCP Outputs'!$B:$B, $G$3, 'VISSIM Link Segment Outputs'!$A:$A, "AVG",'VISSIM Link Segment Outputs'!$D:$D, D85),"")</f>
        <v/>
      </c>
      <c r="AG85" s="445" t="str">
        <f ca="1">IFERROR(AVERAGEIFS('VISSIM Link Segment Outputs'!$E:$E, 'VISSIM DCP Outputs'!$B:$B, $G$3, 'VISSIM Link Segment Outputs'!$A:$A, "AVG",'VISSIM Link Segment Outputs'!$D:$D, E85),"")</f>
        <v/>
      </c>
      <c r="AH85" s="445" t="str">
        <f ca="1">IFERROR(AVERAGEIFS('VISSIM Link Segment Outputs'!$E:$E, 'VISSIM DCP Outputs'!$B:$B, $G$3, 'VISSIM Link Segment Outputs'!$A:$A, "AVG",'VISSIM Link Segment Outputs'!$D:$D, F85),"")</f>
        <v/>
      </c>
      <c r="AI85" s="445" t="str">
        <f ca="1">IFERROR(AVERAGEIFS('VISSIM Link Segment Outputs'!$E:$E, 'VISSIM DCP Outputs'!$B:$B, $G$3, 'VISSIM Link Segment Outputs'!$A:$A, "AVG",'VISSIM Link Segment Outputs'!$D:$D, G85),"")</f>
        <v/>
      </c>
      <c r="AJ85" s="445" t="str">
        <f ca="1">IFERROR(AVERAGEIFS('VISSIM Link Segment Outputs'!$E:$E, 'VISSIM DCP Outputs'!$B:$B, $G$3, 'VISSIM Link Segment Outputs'!$A:$A, "AVG",'VISSIM Link Segment Outputs'!$D:$D, H85),"")</f>
        <v/>
      </c>
      <c r="AL85" s="667">
        <f ca="1">IFERROR(SUMIFS('VISSIM Link Segment Outputs'!$Q:$Q, 'VISSIM DCP Outputs'!$B:$B, $G$3, 'VISSIM Link Segment Outputs'!$A:$A, "AVG",'VISSIM Link Segment Outputs'!$D:$D, D85),"")</f>
        <v>0</v>
      </c>
      <c r="AM85" s="667">
        <f ca="1">IFERROR(SUMIFS('VISSIM Link Segment Outputs'!$Q:$Q, 'VISSIM DCP Outputs'!$B:$B, $G$3, 'VISSIM Link Segment Outputs'!$A:$A, "AVG",'VISSIM Link Segment Outputs'!$D:$D, E85),"")</f>
        <v>0</v>
      </c>
      <c r="AN85" s="667">
        <f ca="1">IFERROR(SUMIFS('VISSIM Link Segment Outputs'!$Q:$Q, 'VISSIM DCP Outputs'!$B:$B, $G$3, 'VISSIM Link Segment Outputs'!$A:$A, "AVG",'VISSIM Link Segment Outputs'!$D:$D, F85),"")</f>
        <v>0</v>
      </c>
      <c r="AO85" s="667">
        <f ca="1">IFERROR(SUMIFS('VISSIM Link Segment Outputs'!$Q:$Q, 'VISSIM DCP Outputs'!$B:$B, $G$3, 'VISSIM Link Segment Outputs'!$A:$A, "AVG",'VISSIM Link Segment Outputs'!$D:$D, G85),"")</f>
        <v>0</v>
      </c>
      <c r="AP85" s="667">
        <f ca="1">IFERROR(SUMIFS('VISSIM Link Segment Outputs'!$Q:$Q, 'VISSIM DCP Outputs'!$B:$B, $G$3, 'VISSIM Link Segment Outputs'!$A:$A, "AVG",'VISSIM Link Segment Outputs'!$D:$D, H85),"")</f>
        <v>0</v>
      </c>
      <c r="AR85" s="696" t="str">
        <f ca="1">IFERROR(AVERAGEIFS('VISSIM Link Segment Outputs'!$R:$R, 'VISSIM Link Segment Outputs'!$A:$A, "AVG",'VISSIM Link Segment Outputs'!$D:$D, D85),"")</f>
        <v/>
      </c>
    </row>
    <row r="86" spans="1:44" s="547" customFormat="1" x14ac:dyDescent="0.35">
      <c r="A86" s="551" t="str">
        <f t="shared" si="11"/>
        <v>H</v>
      </c>
      <c r="B86" s="150">
        <f>'Input - Freeways'!$B84</f>
        <v>80</v>
      </c>
      <c r="C86" s="150">
        <f>INDEX('Input - Freeways'!$B$4:$AG$105,MATCH($B86,'Input - Freeways'!$B$4:$B$105,0),MATCH(C$6,'Input - Freeways'!$B$4:$AG$4,0))</f>
        <v>0</v>
      </c>
      <c r="D86" s="150" t="str">
        <f t="shared" si="6"/>
        <v>0</v>
      </c>
      <c r="E86" s="150" t="str">
        <f t="shared" si="6"/>
        <v/>
      </c>
      <c r="F86" s="150" t="str">
        <f t="shared" si="6"/>
        <v/>
      </c>
      <c r="G86" s="150" t="str">
        <f t="shared" si="6"/>
        <v/>
      </c>
      <c r="H86" s="150" t="str">
        <f t="shared" si="6"/>
        <v/>
      </c>
      <c r="J86" s="689">
        <f>'Input - Freeways'!$C84</f>
        <v>0</v>
      </c>
      <c r="K86" s="406">
        <f>'Input - Freeways'!$D84</f>
        <v>0</v>
      </c>
      <c r="L86" s="267">
        <f>'Input - Freeways'!$E84</f>
        <v>0</v>
      </c>
      <c r="M86" s="691" t="str">
        <f>'Input - Freeways'!$F84</f>
        <v/>
      </c>
      <c r="N86" s="391" t="str" cm="1">
        <f t="array" aca="1" ref="N86" ca="1">_xlfn.SWITCH(fwy_moe_type,"DCM",AVERAGEIFS('VISSIM DCP Outputs'!$D:$D, 'VISSIM DCP Outputs'!$B:$B, $E$3,'VISSIM DCP Outputs'!$C:$C,$C86),"Link Eval","--")</f>
        <v>--</v>
      </c>
      <c r="O86" s="264" t="str" cm="1">
        <f t="array" aca="1" ref="O86" ca="1">_xlfn.SWITCH(fwy_moe_type,"DCM",AVERAGEIFS('VISSIM DCP Outputs'!$G:$G, 'VISSIM DCP Outputs'!$B:$B, $E$3,'VISSIM DCP Outputs'!$C:$C,$C86),"Link Eval","--")</f>
        <v>--</v>
      </c>
      <c r="P86" s="695" t="str">
        <f t="shared" ca="1" si="8"/>
        <v>--</v>
      </c>
      <c r="Q86" s="264" t="str">
        <f t="shared" ca="1" si="9"/>
        <v>--</v>
      </c>
      <c r="R86" s="378" t="str">
        <f t="shared" ca="1" si="10"/>
        <v>--</v>
      </c>
      <c r="T86" s="667" t="str">
        <f ca="1">IFERROR(AVERAGEIFS('VISSIM Link Segment Outputs'!$M:$M, 'VISSIM DCP Outputs'!$B:$B, $G$3,'VISSIM Link Segment Outputs'!$A:$A, "AVG",'VISSIM Link Segment Outputs'!$D:$D, D86),"")</f>
        <v/>
      </c>
      <c r="U86" s="667" t="str">
        <f ca="1">IFERROR(AVERAGEIFS('VISSIM Link Segment Outputs'!$M:$M, 'VISSIM DCP Outputs'!$B:$B, $G$3,'VISSIM Link Segment Outputs'!$A:$A, "AVG",'VISSIM Link Segment Outputs'!$D:$D, E86),"")</f>
        <v/>
      </c>
      <c r="V86" s="667" t="str">
        <f ca="1">IFERROR(AVERAGEIFS('VISSIM Link Segment Outputs'!$M:$M, 'VISSIM DCP Outputs'!$B:$B, $G$3,'VISSIM Link Segment Outputs'!$A:$A, "AVG",'VISSIM Link Segment Outputs'!$D:$D, F86),"")</f>
        <v/>
      </c>
      <c r="W86" s="667" t="str">
        <f ca="1">IFERROR(AVERAGEIFS('VISSIM Link Segment Outputs'!$M:$M, 'VISSIM DCP Outputs'!$B:$B, $G$3,'VISSIM Link Segment Outputs'!$A:$A, "AVG",'VISSIM Link Segment Outputs'!$D:$D, G86),"")</f>
        <v/>
      </c>
      <c r="X86" s="667" t="str">
        <f ca="1">IFERROR(AVERAGEIFS('VISSIM Link Segment Outputs'!$M:$M, 'VISSIM DCP Outputs'!$B:$B, $G$3,'VISSIM Link Segment Outputs'!$A:$A, "AVG",'VISSIM Link Segment Outputs'!$D:$D, H86),"")</f>
        <v/>
      </c>
      <c r="Y86" s="446"/>
      <c r="Z86" s="445" t="str">
        <f ca="1">IFERROR(AVERAGEIFS('VISSIM Link Segment Outputs'!$I:$I, 'VISSIM DCP Outputs'!$B:$B, $G$3, 'VISSIM Link Segment Outputs'!$A:$A, "AVG",'VISSIM Link Segment Outputs'!$D:$D, D86),"")</f>
        <v/>
      </c>
      <c r="AA86" s="445" t="str">
        <f ca="1">IFERROR(AVERAGEIFS('VISSIM Link Segment Outputs'!$I:$I, 'VISSIM DCP Outputs'!$B:$B, $G$3, 'VISSIM Link Segment Outputs'!$A:$A, "AVG",'VISSIM Link Segment Outputs'!$D:$D, E86),"")</f>
        <v/>
      </c>
      <c r="AB86" s="445" t="str">
        <f ca="1">IFERROR(AVERAGEIFS('VISSIM Link Segment Outputs'!$I:$I, 'VISSIM DCP Outputs'!$B:$B, $G$3, 'VISSIM Link Segment Outputs'!$A:$A, "AVG",'VISSIM Link Segment Outputs'!$D:$D, F86),"")</f>
        <v/>
      </c>
      <c r="AC86" s="445" t="str">
        <f ca="1">IFERROR(AVERAGEIFS('VISSIM Link Segment Outputs'!$I:$I, 'VISSIM DCP Outputs'!$B:$B, $G$3, 'VISSIM Link Segment Outputs'!$A:$A, "AVG",'VISSIM Link Segment Outputs'!$D:$D, G86),"")</f>
        <v/>
      </c>
      <c r="AD86" s="445" t="str">
        <f ca="1">IFERROR(AVERAGEIFS('VISSIM Link Segment Outputs'!$I:$I, 'VISSIM DCP Outputs'!$B:$B, $G$3, 'VISSIM Link Segment Outputs'!$A:$A, "AVG",'VISSIM Link Segment Outputs'!$D:$D, H86),"")</f>
        <v/>
      </c>
      <c r="AE86" s="446"/>
      <c r="AF86" s="445" t="str">
        <f ca="1">IFERROR(AVERAGEIFS('VISSIM Link Segment Outputs'!$E:$E, 'VISSIM DCP Outputs'!$B:$B, $G$3, 'VISSIM Link Segment Outputs'!$A:$A, "AVG",'VISSIM Link Segment Outputs'!$D:$D, D86),"")</f>
        <v/>
      </c>
      <c r="AG86" s="445" t="str">
        <f ca="1">IFERROR(AVERAGEIFS('VISSIM Link Segment Outputs'!$E:$E, 'VISSIM DCP Outputs'!$B:$B, $G$3, 'VISSIM Link Segment Outputs'!$A:$A, "AVG",'VISSIM Link Segment Outputs'!$D:$D, E86),"")</f>
        <v/>
      </c>
      <c r="AH86" s="445" t="str">
        <f ca="1">IFERROR(AVERAGEIFS('VISSIM Link Segment Outputs'!$E:$E, 'VISSIM DCP Outputs'!$B:$B, $G$3, 'VISSIM Link Segment Outputs'!$A:$A, "AVG",'VISSIM Link Segment Outputs'!$D:$D, F86),"")</f>
        <v/>
      </c>
      <c r="AI86" s="445" t="str">
        <f ca="1">IFERROR(AVERAGEIFS('VISSIM Link Segment Outputs'!$E:$E, 'VISSIM DCP Outputs'!$B:$B, $G$3, 'VISSIM Link Segment Outputs'!$A:$A, "AVG",'VISSIM Link Segment Outputs'!$D:$D, G86),"")</f>
        <v/>
      </c>
      <c r="AJ86" s="445" t="str">
        <f ca="1">IFERROR(AVERAGEIFS('VISSIM Link Segment Outputs'!$E:$E, 'VISSIM DCP Outputs'!$B:$B, $G$3, 'VISSIM Link Segment Outputs'!$A:$A, "AVG",'VISSIM Link Segment Outputs'!$D:$D, H86),"")</f>
        <v/>
      </c>
      <c r="AL86" s="667">
        <f ca="1">IFERROR(SUMIFS('VISSIM Link Segment Outputs'!$Q:$Q, 'VISSIM DCP Outputs'!$B:$B, $G$3, 'VISSIM Link Segment Outputs'!$A:$A, "AVG",'VISSIM Link Segment Outputs'!$D:$D, D86),"")</f>
        <v>0</v>
      </c>
      <c r="AM86" s="667">
        <f ca="1">IFERROR(SUMIFS('VISSIM Link Segment Outputs'!$Q:$Q, 'VISSIM DCP Outputs'!$B:$B, $G$3, 'VISSIM Link Segment Outputs'!$A:$A, "AVG",'VISSIM Link Segment Outputs'!$D:$D, E86),"")</f>
        <v>0</v>
      </c>
      <c r="AN86" s="667">
        <f ca="1">IFERROR(SUMIFS('VISSIM Link Segment Outputs'!$Q:$Q, 'VISSIM DCP Outputs'!$B:$B, $G$3, 'VISSIM Link Segment Outputs'!$A:$A, "AVG",'VISSIM Link Segment Outputs'!$D:$D, F86),"")</f>
        <v>0</v>
      </c>
      <c r="AO86" s="667">
        <f ca="1">IFERROR(SUMIFS('VISSIM Link Segment Outputs'!$Q:$Q, 'VISSIM DCP Outputs'!$B:$B, $G$3, 'VISSIM Link Segment Outputs'!$A:$A, "AVG",'VISSIM Link Segment Outputs'!$D:$D, G86),"")</f>
        <v>0</v>
      </c>
      <c r="AP86" s="667">
        <f ca="1">IFERROR(SUMIFS('VISSIM Link Segment Outputs'!$Q:$Q, 'VISSIM DCP Outputs'!$B:$B, $G$3, 'VISSIM Link Segment Outputs'!$A:$A, "AVG",'VISSIM Link Segment Outputs'!$D:$D, H86),"")</f>
        <v>0</v>
      </c>
      <c r="AR86" s="696" t="str">
        <f ca="1">IFERROR(AVERAGEIFS('VISSIM Link Segment Outputs'!$R:$R, 'VISSIM Link Segment Outputs'!$A:$A, "AVG",'VISSIM Link Segment Outputs'!$D:$D, D86),"")</f>
        <v/>
      </c>
    </row>
    <row r="87" spans="1:44" s="547" customFormat="1" x14ac:dyDescent="0.35">
      <c r="A87" s="551" t="str">
        <f t="shared" si="11"/>
        <v>H</v>
      </c>
      <c r="B87" s="150">
        <f>'Input - Freeways'!$B85</f>
        <v>81</v>
      </c>
      <c r="C87" s="150">
        <f>INDEX('Input - Freeways'!$B$4:$AG$105,MATCH($B87,'Input - Freeways'!$B$4:$B$105,0),MATCH(C$6,'Input - Freeways'!$B$4:$AG$4,0))</f>
        <v>0</v>
      </c>
      <c r="D87" s="150" t="str">
        <f t="shared" si="6"/>
        <v>0</v>
      </c>
      <c r="E87" s="150" t="str">
        <f t="shared" si="6"/>
        <v/>
      </c>
      <c r="F87" s="150" t="str">
        <f t="shared" si="6"/>
        <v/>
      </c>
      <c r="G87" s="150" t="str">
        <f t="shared" si="6"/>
        <v/>
      </c>
      <c r="H87" s="150" t="str">
        <f t="shared" si="6"/>
        <v/>
      </c>
      <c r="J87" s="689">
        <f>'Input - Freeways'!$C85</f>
        <v>0</v>
      </c>
      <c r="K87" s="406">
        <f>'Input - Freeways'!$D85</f>
        <v>0</v>
      </c>
      <c r="L87" s="267">
        <f>'Input - Freeways'!$E85</f>
        <v>0</v>
      </c>
      <c r="M87" s="691" t="str">
        <f>'Input - Freeways'!$F85</f>
        <v/>
      </c>
      <c r="N87" s="391" t="str" cm="1">
        <f t="array" aca="1" ref="N87" ca="1">_xlfn.SWITCH(fwy_moe_type,"DCM",AVERAGEIFS('VISSIM DCP Outputs'!$D:$D, 'VISSIM DCP Outputs'!$B:$B, $E$3,'VISSIM DCP Outputs'!$C:$C,$C87),"Link Eval","--")</f>
        <v>--</v>
      </c>
      <c r="O87" s="264" t="str" cm="1">
        <f t="array" aca="1" ref="O87" ca="1">_xlfn.SWITCH(fwy_moe_type,"DCM",AVERAGEIFS('VISSIM DCP Outputs'!$G:$G, 'VISSIM DCP Outputs'!$B:$B, $E$3,'VISSIM DCP Outputs'!$C:$C,$C87),"Link Eval","--")</f>
        <v>--</v>
      </c>
      <c r="P87" s="695" t="str">
        <f t="shared" ca="1" si="8"/>
        <v>--</v>
      </c>
      <c r="Q87" s="264" t="str">
        <f t="shared" ca="1" si="9"/>
        <v>--</v>
      </c>
      <c r="R87" s="378" t="str">
        <f t="shared" ca="1" si="10"/>
        <v>--</v>
      </c>
      <c r="T87" s="667" t="str">
        <f ca="1">IFERROR(AVERAGEIFS('VISSIM Link Segment Outputs'!$M:$M, 'VISSIM DCP Outputs'!$B:$B, $G$3,'VISSIM Link Segment Outputs'!$A:$A, "AVG",'VISSIM Link Segment Outputs'!$D:$D, D87),"")</f>
        <v/>
      </c>
      <c r="U87" s="667" t="str">
        <f ca="1">IFERROR(AVERAGEIFS('VISSIM Link Segment Outputs'!$M:$M, 'VISSIM DCP Outputs'!$B:$B, $G$3,'VISSIM Link Segment Outputs'!$A:$A, "AVG",'VISSIM Link Segment Outputs'!$D:$D, E87),"")</f>
        <v/>
      </c>
      <c r="V87" s="667" t="str">
        <f ca="1">IFERROR(AVERAGEIFS('VISSIM Link Segment Outputs'!$M:$M, 'VISSIM DCP Outputs'!$B:$B, $G$3,'VISSIM Link Segment Outputs'!$A:$A, "AVG",'VISSIM Link Segment Outputs'!$D:$D, F87),"")</f>
        <v/>
      </c>
      <c r="W87" s="667" t="str">
        <f ca="1">IFERROR(AVERAGEIFS('VISSIM Link Segment Outputs'!$M:$M, 'VISSIM DCP Outputs'!$B:$B, $G$3,'VISSIM Link Segment Outputs'!$A:$A, "AVG",'VISSIM Link Segment Outputs'!$D:$D, G87),"")</f>
        <v/>
      </c>
      <c r="X87" s="667" t="str">
        <f ca="1">IFERROR(AVERAGEIFS('VISSIM Link Segment Outputs'!$M:$M, 'VISSIM DCP Outputs'!$B:$B, $G$3,'VISSIM Link Segment Outputs'!$A:$A, "AVG",'VISSIM Link Segment Outputs'!$D:$D, H87),"")</f>
        <v/>
      </c>
      <c r="Y87" s="446"/>
      <c r="Z87" s="445" t="str">
        <f ca="1">IFERROR(AVERAGEIFS('VISSIM Link Segment Outputs'!$I:$I, 'VISSIM DCP Outputs'!$B:$B, $G$3, 'VISSIM Link Segment Outputs'!$A:$A, "AVG",'VISSIM Link Segment Outputs'!$D:$D, D87),"")</f>
        <v/>
      </c>
      <c r="AA87" s="445" t="str">
        <f ca="1">IFERROR(AVERAGEIFS('VISSIM Link Segment Outputs'!$I:$I, 'VISSIM DCP Outputs'!$B:$B, $G$3, 'VISSIM Link Segment Outputs'!$A:$A, "AVG",'VISSIM Link Segment Outputs'!$D:$D, E87),"")</f>
        <v/>
      </c>
      <c r="AB87" s="445" t="str">
        <f ca="1">IFERROR(AVERAGEIFS('VISSIM Link Segment Outputs'!$I:$I, 'VISSIM DCP Outputs'!$B:$B, $G$3, 'VISSIM Link Segment Outputs'!$A:$A, "AVG",'VISSIM Link Segment Outputs'!$D:$D, F87),"")</f>
        <v/>
      </c>
      <c r="AC87" s="445" t="str">
        <f ca="1">IFERROR(AVERAGEIFS('VISSIM Link Segment Outputs'!$I:$I, 'VISSIM DCP Outputs'!$B:$B, $G$3, 'VISSIM Link Segment Outputs'!$A:$A, "AVG",'VISSIM Link Segment Outputs'!$D:$D, G87),"")</f>
        <v/>
      </c>
      <c r="AD87" s="445" t="str">
        <f ca="1">IFERROR(AVERAGEIFS('VISSIM Link Segment Outputs'!$I:$I, 'VISSIM DCP Outputs'!$B:$B, $G$3, 'VISSIM Link Segment Outputs'!$A:$A, "AVG",'VISSIM Link Segment Outputs'!$D:$D, H87),"")</f>
        <v/>
      </c>
      <c r="AE87" s="446"/>
      <c r="AF87" s="445" t="str">
        <f ca="1">IFERROR(AVERAGEIFS('VISSIM Link Segment Outputs'!$E:$E, 'VISSIM DCP Outputs'!$B:$B, $G$3, 'VISSIM Link Segment Outputs'!$A:$A, "AVG",'VISSIM Link Segment Outputs'!$D:$D, D87),"")</f>
        <v/>
      </c>
      <c r="AG87" s="445" t="str">
        <f ca="1">IFERROR(AVERAGEIFS('VISSIM Link Segment Outputs'!$E:$E, 'VISSIM DCP Outputs'!$B:$B, $G$3, 'VISSIM Link Segment Outputs'!$A:$A, "AVG",'VISSIM Link Segment Outputs'!$D:$D, E87),"")</f>
        <v/>
      </c>
      <c r="AH87" s="445" t="str">
        <f ca="1">IFERROR(AVERAGEIFS('VISSIM Link Segment Outputs'!$E:$E, 'VISSIM DCP Outputs'!$B:$B, $G$3, 'VISSIM Link Segment Outputs'!$A:$A, "AVG",'VISSIM Link Segment Outputs'!$D:$D, F87),"")</f>
        <v/>
      </c>
      <c r="AI87" s="445" t="str">
        <f ca="1">IFERROR(AVERAGEIFS('VISSIM Link Segment Outputs'!$E:$E, 'VISSIM DCP Outputs'!$B:$B, $G$3, 'VISSIM Link Segment Outputs'!$A:$A, "AVG",'VISSIM Link Segment Outputs'!$D:$D, G87),"")</f>
        <v/>
      </c>
      <c r="AJ87" s="445" t="str">
        <f ca="1">IFERROR(AVERAGEIFS('VISSIM Link Segment Outputs'!$E:$E, 'VISSIM DCP Outputs'!$B:$B, $G$3, 'VISSIM Link Segment Outputs'!$A:$A, "AVG",'VISSIM Link Segment Outputs'!$D:$D, H87),"")</f>
        <v/>
      </c>
      <c r="AL87" s="667">
        <f ca="1">IFERROR(SUMIFS('VISSIM Link Segment Outputs'!$Q:$Q, 'VISSIM DCP Outputs'!$B:$B, $G$3, 'VISSIM Link Segment Outputs'!$A:$A, "AVG",'VISSIM Link Segment Outputs'!$D:$D, D87),"")</f>
        <v>0</v>
      </c>
      <c r="AM87" s="667">
        <f ca="1">IFERROR(SUMIFS('VISSIM Link Segment Outputs'!$Q:$Q, 'VISSIM DCP Outputs'!$B:$B, $G$3, 'VISSIM Link Segment Outputs'!$A:$A, "AVG",'VISSIM Link Segment Outputs'!$D:$D, E87),"")</f>
        <v>0</v>
      </c>
      <c r="AN87" s="667">
        <f ca="1">IFERROR(SUMIFS('VISSIM Link Segment Outputs'!$Q:$Q, 'VISSIM DCP Outputs'!$B:$B, $G$3, 'VISSIM Link Segment Outputs'!$A:$A, "AVG",'VISSIM Link Segment Outputs'!$D:$D, F87),"")</f>
        <v>0</v>
      </c>
      <c r="AO87" s="667">
        <f ca="1">IFERROR(SUMIFS('VISSIM Link Segment Outputs'!$Q:$Q, 'VISSIM DCP Outputs'!$B:$B, $G$3, 'VISSIM Link Segment Outputs'!$A:$A, "AVG",'VISSIM Link Segment Outputs'!$D:$D, G87),"")</f>
        <v>0</v>
      </c>
      <c r="AP87" s="667">
        <f ca="1">IFERROR(SUMIFS('VISSIM Link Segment Outputs'!$Q:$Q, 'VISSIM DCP Outputs'!$B:$B, $G$3, 'VISSIM Link Segment Outputs'!$A:$A, "AVG",'VISSIM Link Segment Outputs'!$D:$D, H87),"")</f>
        <v>0</v>
      </c>
      <c r="AR87" s="696" t="str">
        <f ca="1">IFERROR(AVERAGEIFS('VISSIM Link Segment Outputs'!$R:$R, 'VISSIM Link Segment Outputs'!$A:$A, "AVG",'VISSIM Link Segment Outputs'!$D:$D, D87),"")</f>
        <v/>
      </c>
    </row>
    <row r="88" spans="1:44" s="547" customFormat="1" x14ac:dyDescent="0.35">
      <c r="A88" s="551" t="str">
        <f t="shared" si="11"/>
        <v>H</v>
      </c>
      <c r="B88" s="150">
        <f>'Input - Freeways'!$B86</f>
        <v>82</v>
      </c>
      <c r="C88" s="150">
        <f>INDEX('Input - Freeways'!$B$4:$AG$105,MATCH($B88,'Input - Freeways'!$B$4:$B$105,0),MATCH(C$6,'Input - Freeways'!$B$4:$AG$4,0))</f>
        <v>0</v>
      </c>
      <c r="D88" s="150" t="str">
        <f t="shared" si="6"/>
        <v>0</v>
      </c>
      <c r="E88" s="150" t="str">
        <f t="shared" si="6"/>
        <v/>
      </c>
      <c r="F88" s="150" t="str">
        <f t="shared" si="6"/>
        <v/>
      </c>
      <c r="G88" s="150" t="str">
        <f t="shared" si="6"/>
        <v/>
      </c>
      <c r="H88" s="150" t="str">
        <f t="shared" si="6"/>
        <v/>
      </c>
      <c r="J88" s="689">
        <f>'Input - Freeways'!$C86</f>
        <v>0</v>
      </c>
      <c r="K88" s="406">
        <f>'Input - Freeways'!$D86</f>
        <v>0</v>
      </c>
      <c r="L88" s="267">
        <f>'Input - Freeways'!$E86</f>
        <v>0</v>
      </c>
      <c r="M88" s="691" t="str">
        <f>'Input - Freeways'!$F86</f>
        <v/>
      </c>
      <c r="N88" s="391" t="str" cm="1">
        <f t="array" aca="1" ref="N88" ca="1">_xlfn.SWITCH(fwy_moe_type,"DCM",AVERAGEIFS('VISSIM DCP Outputs'!$D:$D, 'VISSIM DCP Outputs'!$B:$B, $E$3,'VISSIM DCP Outputs'!$C:$C,$C88),"Link Eval","--")</f>
        <v>--</v>
      </c>
      <c r="O88" s="264" t="str" cm="1">
        <f t="array" aca="1" ref="O88" ca="1">_xlfn.SWITCH(fwy_moe_type,"DCM",AVERAGEIFS('VISSIM DCP Outputs'!$G:$G, 'VISSIM DCP Outputs'!$B:$B, $E$3,'VISSIM DCP Outputs'!$C:$C,$C88),"Link Eval","--")</f>
        <v>--</v>
      </c>
      <c r="P88" s="695" t="str">
        <f t="shared" ca="1" si="8"/>
        <v>--</v>
      </c>
      <c r="Q88" s="264" t="str">
        <f t="shared" ca="1" si="9"/>
        <v>--</v>
      </c>
      <c r="R88" s="378" t="str">
        <f t="shared" ca="1" si="10"/>
        <v>--</v>
      </c>
      <c r="T88" s="667" t="str">
        <f ca="1">IFERROR(AVERAGEIFS('VISSIM Link Segment Outputs'!$M:$M, 'VISSIM DCP Outputs'!$B:$B, $G$3,'VISSIM Link Segment Outputs'!$A:$A, "AVG",'VISSIM Link Segment Outputs'!$D:$D, D88),"")</f>
        <v/>
      </c>
      <c r="U88" s="667" t="str">
        <f ca="1">IFERROR(AVERAGEIFS('VISSIM Link Segment Outputs'!$M:$M, 'VISSIM DCP Outputs'!$B:$B, $G$3,'VISSIM Link Segment Outputs'!$A:$A, "AVG",'VISSIM Link Segment Outputs'!$D:$D, E88),"")</f>
        <v/>
      </c>
      <c r="V88" s="667" t="str">
        <f ca="1">IFERROR(AVERAGEIFS('VISSIM Link Segment Outputs'!$M:$M, 'VISSIM DCP Outputs'!$B:$B, $G$3,'VISSIM Link Segment Outputs'!$A:$A, "AVG",'VISSIM Link Segment Outputs'!$D:$D, F88),"")</f>
        <v/>
      </c>
      <c r="W88" s="667" t="str">
        <f ca="1">IFERROR(AVERAGEIFS('VISSIM Link Segment Outputs'!$M:$M, 'VISSIM DCP Outputs'!$B:$B, $G$3,'VISSIM Link Segment Outputs'!$A:$A, "AVG",'VISSIM Link Segment Outputs'!$D:$D, G88),"")</f>
        <v/>
      </c>
      <c r="X88" s="667" t="str">
        <f ca="1">IFERROR(AVERAGEIFS('VISSIM Link Segment Outputs'!$M:$M, 'VISSIM DCP Outputs'!$B:$B, $G$3,'VISSIM Link Segment Outputs'!$A:$A, "AVG",'VISSIM Link Segment Outputs'!$D:$D, H88),"")</f>
        <v/>
      </c>
      <c r="Y88" s="446"/>
      <c r="Z88" s="445" t="str">
        <f ca="1">IFERROR(AVERAGEIFS('VISSIM Link Segment Outputs'!$I:$I, 'VISSIM DCP Outputs'!$B:$B, $G$3, 'VISSIM Link Segment Outputs'!$A:$A, "AVG",'VISSIM Link Segment Outputs'!$D:$D, D88),"")</f>
        <v/>
      </c>
      <c r="AA88" s="445" t="str">
        <f ca="1">IFERROR(AVERAGEIFS('VISSIM Link Segment Outputs'!$I:$I, 'VISSIM DCP Outputs'!$B:$B, $G$3, 'VISSIM Link Segment Outputs'!$A:$A, "AVG",'VISSIM Link Segment Outputs'!$D:$D, E88),"")</f>
        <v/>
      </c>
      <c r="AB88" s="445" t="str">
        <f ca="1">IFERROR(AVERAGEIFS('VISSIM Link Segment Outputs'!$I:$I, 'VISSIM DCP Outputs'!$B:$B, $G$3, 'VISSIM Link Segment Outputs'!$A:$A, "AVG",'VISSIM Link Segment Outputs'!$D:$D, F88),"")</f>
        <v/>
      </c>
      <c r="AC88" s="445" t="str">
        <f ca="1">IFERROR(AVERAGEIFS('VISSIM Link Segment Outputs'!$I:$I, 'VISSIM DCP Outputs'!$B:$B, $G$3, 'VISSIM Link Segment Outputs'!$A:$A, "AVG",'VISSIM Link Segment Outputs'!$D:$D, G88),"")</f>
        <v/>
      </c>
      <c r="AD88" s="445" t="str">
        <f ca="1">IFERROR(AVERAGEIFS('VISSIM Link Segment Outputs'!$I:$I, 'VISSIM DCP Outputs'!$B:$B, $G$3, 'VISSIM Link Segment Outputs'!$A:$A, "AVG",'VISSIM Link Segment Outputs'!$D:$D, H88),"")</f>
        <v/>
      </c>
      <c r="AE88" s="446"/>
      <c r="AF88" s="445" t="str">
        <f ca="1">IFERROR(AVERAGEIFS('VISSIM Link Segment Outputs'!$E:$E, 'VISSIM DCP Outputs'!$B:$B, $G$3, 'VISSIM Link Segment Outputs'!$A:$A, "AVG",'VISSIM Link Segment Outputs'!$D:$D, D88),"")</f>
        <v/>
      </c>
      <c r="AG88" s="445" t="str">
        <f ca="1">IFERROR(AVERAGEIFS('VISSIM Link Segment Outputs'!$E:$E, 'VISSIM DCP Outputs'!$B:$B, $G$3, 'VISSIM Link Segment Outputs'!$A:$A, "AVG",'VISSIM Link Segment Outputs'!$D:$D, E88),"")</f>
        <v/>
      </c>
      <c r="AH88" s="445" t="str">
        <f ca="1">IFERROR(AVERAGEIFS('VISSIM Link Segment Outputs'!$E:$E, 'VISSIM DCP Outputs'!$B:$B, $G$3, 'VISSIM Link Segment Outputs'!$A:$A, "AVG",'VISSIM Link Segment Outputs'!$D:$D, F88),"")</f>
        <v/>
      </c>
      <c r="AI88" s="445" t="str">
        <f ca="1">IFERROR(AVERAGEIFS('VISSIM Link Segment Outputs'!$E:$E, 'VISSIM DCP Outputs'!$B:$B, $G$3, 'VISSIM Link Segment Outputs'!$A:$A, "AVG",'VISSIM Link Segment Outputs'!$D:$D, G88),"")</f>
        <v/>
      </c>
      <c r="AJ88" s="445" t="str">
        <f ca="1">IFERROR(AVERAGEIFS('VISSIM Link Segment Outputs'!$E:$E, 'VISSIM DCP Outputs'!$B:$B, $G$3, 'VISSIM Link Segment Outputs'!$A:$A, "AVG",'VISSIM Link Segment Outputs'!$D:$D, H88),"")</f>
        <v/>
      </c>
      <c r="AL88" s="667">
        <f ca="1">IFERROR(SUMIFS('VISSIM Link Segment Outputs'!$Q:$Q, 'VISSIM DCP Outputs'!$B:$B, $G$3, 'VISSIM Link Segment Outputs'!$A:$A, "AVG",'VISSIM Link Segment Outputs'!$D:$D, D88),"")</f>
        <v>0</v>
      </c>
      <c r="AM88" s="667">
        <f ca="1">IFERROR(SUMIFS('VISSIM Link Segment Outputs'!$Q:$Q, 'VISSIM DCP Outputs'!$B:$B, $G$3, 'VISSIM Link Segment Outputs'!$A:$A, "AVG",'VISSIM Link Segment Outputs'!$D:$D, E88),"")</f>
        <v>0</v>
      </c>
      <c r="AN88" s="667">
        <f ca="1">IFERROR(SUMIFS('VISSIM Link Segment Outputs'!$Q:$Q, 'VISSIM DCP Outputs'!$B:$B, $G$3, 'VISSIM Link Segment Outputs'!$A:$A, "AVG",'VISSIM Link Segment Outputs'!$D:$D, F88),"")</f>
        <v>0</v>
      </c>
      <c r="AO88" s="667">
        <f ca="1">IFERROR(SUMIFS('VISSIM Link Segment Outputs'!$Q:$Q, 'VISSIM DCP Outputs'!$B:$B, $G$3, 'VISSIM Link Segment Outputs'!$A:$A, "AVG",'VISSIM Link Segment Outputs'!$D:$D, G88),"")</f>
        <v>0</v>
      </c>
      <c r="AP88" s="667">
        <f ca="1">IFERROR(SUMIFS('VISSIM Link Segment Outputs'!$Q:$Q, 'VISSIM DCP Outputs'!$B:$B, $G$3, 'VISSIM Link Segment Outputs'!$A:$A, "AVG",'VISSIM Link Segment Outputs'!$D:$D, H88),"")</f>
        <v>0</v>
      </c>
      <c r="AR88" s="696" t="str">
        <f ca="1">IFERROR(AVERAGEIFS('VISSIM Link Segment Outputs'!$R:$R, 'VISSIM Link Segment Outputs'!$A:$A, "AVG",'VISSIM Link Segment Outputs'!$D:$D, D88),"")</f>
        <v/>
      </c>
    </row>
    <row r="89" spans="1:44" s="547" customFormat="1" x14ac:dyDescent="0.35">
      <c r="A89" s="551" t="str">
        <f t="shared" si="11"/>
        <v>H</v>
      </c>
      <c r="B89" s="150">
        <f>'Input - Freeways'!$B87</f>
        <v>83</v>
      </c>
      <c r="C89" s="150">
        <f>INDEX('Input - Freeways'!$B$4:$AG$105,MATCH($B89,'Input - Freeways'!$B$4:$B$105,0),MATCH(C$6,'Input - Freeways'!$B$4:$AG$4,0))</f>
        <v>0</v>
      </c>
      <c r="D89" s="150" t="str">
        <f t="shared" si="6"/>
        <v>0</v>
      </c>
      <c r="E89" s="150" t="str">
        <f t="shared" si="6"/>
        <v/>
      </c>
      <c r="F89" s="150" t="str">
        <f t="shared" si="6"/>
        <v/>
      </c>
      <c r="G89" s="150" t="str">
        <f t="shared" si="6"/>
        <v/>
      </c>
      <c r="H89" s="150" t="str">
        <f t="shared" si="6"/>
        <v/>
      </c>
      <c r="J89" s="689">
        <f>'Input - Freeways'!$C87</f>
        <v>0</v>
      </c>
      <c r="K89" s="406">
        <f>'Input - Freeways'!$D87</f>
        <v>0</v>
      </c>
      <c r="L89" s="267">
        <f>'Input - Freeways'!$E87</f>
        <v>0</v>
      </c>
      <c r="M89" s="691" t="str">
        <f>'Input - Freeways'!$F87</f>
        <v/>
      </c>
      <c r="N89" s="391" t="str" cm="1">
        <f t="array" aca="1" ref="N89" ca="1">_xlfn.SWITCH(fwy_moe_type,"DCM",AVERAGEIFS('VISSIM DCP Outputs'!$D:$D, 'VISSIM DCP Outputs'!$B:$B, $E$3,'VISSIM DCP Outputs'!$C:$C,$C89),"Link Eval","--")</f>
        <v>--</v>
      </c>
      <c r="O89" s="264" t="str" cm="1">
        <f t="array" aca="1" ref="O89" ca="1">_xlfn.SWITCH(fwy_moe_type,"DCM",AVERAGEIFS('VISSIM DCP Outputs'!$G:$G, 'VISSIM DCP Outputs'!$B:$B, $E$3,'VISSIM DCP Outputs'!$C:$C,$C89),"Link Eval","--")</f>
        <v>--</v>
      </c>
      <c r="P89" s="695" t="str">
        <f t="shared" ca="1" si="8"/>
        <v>--</v>
      </c>
      <c r="Q89" s="264" t="str">
        <f t="shared" ca="1" si="9"/>
        <v>--</v>
      </c>
      <c r="R89" s="378" t="str">
        <f t="shared" ca="1" si="10"/>
        <v>--</v>
      </c>
      <c r="T89" s="667" t="str">
        <f ca="1">IFERROR(AVERAGEIFS('VISSIM Link Segment Outputs'!$M:$M, 'VISSIM DCP Outputs'!$B:$B, $G$3,'VISSIM Link Segment Outputs'!$A:$A, "AVG",'VISSIM Link Segment Outputs'!$D:$D, D89),"")</f>
        <v/>
      </c>
      <c r="U89" s="667" t="str">
        <f ca="1">IFERROR(AVERAGEIFS('VISSIM Link Segment Outputs'!$M:$M, 'VISSIM DCP Outputs'!$B:$B, $G$3,'VISSIM Link Segment Outputs'!$A:$A, "AVG",'VISSIM Link Segment Outputs'!$D:$D, E89),"")</f>
        <v/>
      </c>
      <c r="V89" s="667" t="str">
        <f ca="1">IFERROR(AVERAGEIFS('VISSIM Link Segment Outputs'!$M:$M, 'VISSIM DCP Outputs'!$B:$B, $G$3,'VISSIM Link Segment Outputs'!$A:$A, "AVG",'VISSIM Link Segment Outputs'!$D:$D, F89),"")</f>
        <v/>
      </c>
      <c r="W89" s="667" t="str">
        <f ca="1">IFERROR(AVERAGEIFS('VISSIM Link Segment Outputs'!$M:$M, 'VISSIM DCP Outputs'!$B:$B, $G$3,'VISSIM Link Segment Outputs'!$A:$A, "AVG",'VISSIM Link Segment Outputs'!$D:$D, G89),"")</f>
        <v/>
      </c>
      <c r="X89" s="667" t="str">
        <f ca="1">IFERROR(AVERAGEIFS('VISSIM Link Segment Outputs'!$M:$M, 'VISSIM DCP Outputs'!$B:$B, $G$3,'VISSIM Link Segment Outputs'!$A:$A, "AVG",'VISSIM Link Segment Outputs'!$D:$D, H89),"")</f>
        <v/>
      </c>
      <c r="Y89" s="446"/>
      <c r="Z89" s="445" t="str">
        <f ca="1">IFERROR(AVERAGEIFS('VISSIM Link Segment Outputs'!$I:$I, 'VISSIM DCP Outputs'!$B:$B, $G$3, 'VISSIM Link Segment Outputs'!$A:$A, "AVG",'VISSIM Link Segment Outputs'!$D:$D, D89),"")</f>
        <v/>
      </c>
      <c r="AA89" s="445" t="str">
        <f ca="1">IFERROR(AVERAGEIFS('VISSIM Link Segment Outputs'!$I:$I, 'VISSIM DCP Outputs'!$B:$B, $G$3, 'VISSIM Link Segment Outputs'!$A:$A, "AVG",'VISSIM Link Segment Outputs'!$D:$D, E89),"")</f>
        <v/>
      </c>
      <c r="AB89" s="445" t="str">
        <f ca="1">IFERROR(AVERAGEIFS('VISSIM Link Segment Outputs'!$I:$I, 'VISSIM DCP Outputs'!$B:$B, $G$3, 'VISSIM Link Segment Outputs'!$A:$A, "AVG",'VISSIM Link Segment Outputs'!$D:$D, F89),"")</f>
        <v/>
      </c>
      <c r="AC89" s="445" t="str">
        <f ca="1">IFERROR(AVERAGEIFS('VISSIM Link Segment Outputs'!$I:$I, 'VISSIM DCP Outputs'!$B:$B, $G$3, 'VISSIM Link Segment Outputs'!$A:$A, "AVG",'VISSIM Link Segment Outputs'!$D:$D, G89),"")</f>
        <v/>
      </c>
      <c r="AD89" s="445" t="str">
        <f ca="1">IFERROR(AVERAGEIFS('VISSIM Link Segment Outputs'!$I:$I, 'VISSIM DCP Outputs'!$B:$B, $G$3, 'VISSIM Link Segment Outputs'!$A:$A, "AVG",'VISSIM Link Segment Outputs'!$D:$D, H89),"")</f>
        <v/>
      </c>
      <c r="AE89" s="446"/>
      <c r="AF89" s="445" t="str">
        <f ca="1">IFERROR(AVERAGEIFS('VISSIM Link Segment Outputs'!$E:$E, 'VISSIM DCP Outputs'!$B:$B, $G$3, 'VISSIM Link Segment Outputs'!$A:$A, "AVG",'VISSIM Link Segment Outputs'!$D:$D, D89),"")</f>
        <v/>
      </c>
      <c r="AG89" s="445" t="str">
        <f ca="1">IFERROR(AVERAGEIFS('VISSIM Link Segment Outputs'!$E:$E, 'VISSIM DCP Outputs'!$B:$B, $G$3, 'VISSIM Link Segment Outputs'!$A:$A, "AVG",'VISSIM Link Segment Outputs'!$D:$D, E89),"")</f>
        <v/>
      </c>
      <c r="AH89" s="445" t="str">
        <f ca="1">IFERROR(AVERAGEIFS('VISSIM Link Segment Outputs'!$E:$E, 'VISSIM DCP Outputs'!$B:$B, $G$3, 'VISSIM Link Segment Outputs'!$A:$A, "AVG",'VISSIM Link Segment Outputs'!$D:$D, F89),"")</f>
        <v/>
      </c>
      <c r="AI89" s="445" t="str">
        <f ca="1">IFERROR(AVERAGEIFS('VISSIM Link Segment Outputs'!$E:$E, 'VISSIM DCP Outputs'!$B:$B, $G$3, 'VISSIM Link Segment Outputs'!$A:$A, "AVG",'VISSIM Link Segment Outputs'!$D:$D, G89),"")</f>
        <v/>
      </c>
      <c r="AJ89" s="445" t="str">
        <f ca="1">IFERROR(AVERAGEIFS('VISSIM Link Segment Outputs'!$E:$E, 'VISSIM DCP Outputs'!$B:$B, $G$3, 'VISSIM Link Segment Outputs'!$A:$A, "AVG",'VISSIM Link Segment Outputs'!$D:$D, H89),"")</f>
        <v/>
      </c>
      <c r="AL89" s="667">
        <f ca="1">IFERROR(SUMIFS('VISSIM Link Segment Outputs'!$Q:$Q, 'VISSIM DCP Outputs'!$B:$B, $G$3, 'VISSIM Link Segment Outputs'!$A:$A, "AVG",'VISSIM Link Segment Outputs'!$D:$D, D89),"")</f>
        <v>0</v>
      </c>
      <c r="AM89" s="667">
        <f ca="1">IFERROR(SUMIFS('VISSIM Link Segment Outputs'!$Q:$Q, 'VISSIM DCP Outputs'!$B:$B, $G$3, 'VISSIM Link Segment Outputs'!$A:$A, "AVG",'VISSIM Link Segment Outputs'!$D:$D, E89),"")</f>
        <v>0</v>
      </c>
      <c r="AN89" s="667">
        <f ca="1">IFERROR(SUMIFS('VISSIM Link Segment Outputs'!$Q:$Q, 'VISSIM DCP Outputs'!$B:$B, $G$3, 'VISSIM Link Segment Outputs'!$A:$A, "AVG",'VISSIM Link Segment Outputs'!$D:$D, F89),"")</f>
        <v>0</v>
      </c>
      <c r="AO89" s="667">
        <f ca="1">IFERROR(SUMIFS('VISSIM Link Segment Outputs'!$Q:$Q, 'VISSIM DCP Outputs'!$B:$B, $G$3, 'VISSIM Link Segment Outputs'!$A:$A, "AVG",'VISSIM Link Segment Outputs'!$D:$D, G89),"")</f>
        <v>0</v>
      </c>
      <c r="AP89" s="667">
        <f ca="1">IFERROR(SUMIFS('VISSIM Link Segment Outputs'!$Q:$Q, 'VISSIM DCP Outputs'!$B:$B, $G$3, 'VISSIM Link Segment Outputs'!$A:$A, "AVG",'VISSIM Link Segment Outputs'!$D:$D, H89),"")</f>
        <v>0</v>
      </c>
      <c r="AR89" s="696" t="str">
        <f ca="1">IFERROR(AVERAGEIFS('VISSIM Link Segment Outputs'!$R:$R, 'VISSIM Link Segment Outputs'!$A:$A, "AVG",'VISSIM Link Segment Outputs'!$D:$D, D89),"")</f>
        <v/>
      </c>
    </row>
    <row r="90" spans="1:44" s="547" customFormat="1" x14ac:dyDescent="0.35">
      <c r="A90" s="551" t="str">
        <f t="shared" si="11"/>
        <v>H</v>
      </c>
      <c r="B90" s="150">
        <f>'Input - Freeways'!$B88</f>
        <v>84</v>
      </c>
      <c r="C90" s="150">
        <f>INDEX('Input - Freeways'!$B$4:$AG$105,MATCH($B90,'Input - Freeways'!$B$4:$B$105,0),MATCH(C$6,'Input - Freeways'!$B$4:$AG$4,0))</f>
        <v>0</v>
      </c>
      <c r="D90" s="150" t="str">
        <f t="shared" si="6"/>
        <v>0</v>
      </c>
      <c r="E90" s="150" t="str">
        <f t="shared" si="6"/>
        <v/>
      </c>
      <c r="F90" s="150" t="str">
        <f t="shared" si="6"/>
        <v/>
      </c>
      <c r="G90" s="150" t="str">
        <f t="shared" si="6"/>
        <v/>
      </c>
      <c r="H90" s="150" t="str">
        <f t="shared" si="6"/>
        <v/>
      </c>
      <c r="J90" s="689">
        <f>'Input - Freeways'!$C88</f>
        <v>0</v>
      </c>
      <c r="K90" s="406">
        <f>'Input - Freeways'!$D88</f>
        <v>0</v>
      </c>
      <c r="L90" s="267">
        <f>'Input - Freeways'!$E88</f>
        <v>0</v>
      </c>
      <c r="M90" s="691" t="str">
        <f>'Input - Freeways'!$F88</f>
        <v/>
      </c>
      <c r="N90" s="391" t="str" cm="1">
        <f t="array" aca="1" ref="N90" ca="1">_xlfn.SWITCH(fwy_moe_type,"DCM",AVERAGEIFS('VISSIM DCP Outputs'!$D:$D, 'VISSIM DCP Outputs'!$B:$B, $E$3,'VISSIM DCP Outputs'!$C:$C,$C90),"Link Eval","--")</f>
        <v>--</v>
      </c>
      <c r="O90" s="264" t="str" cm="1">
        <f t="array" aca="1" ref="O90" ca="1">_xlfn.SWITCH(fwy_moe_type,"DCM",AVERAGEIFS('VISSIM DCP Outputs'!$G:$G, 'VISSIM DCP Outputs'!$B:$B, $E$3,'VISSIM DCP Outputs'!$C:$C,$C90),"Link Eval","--")</f>
        <v>--</v>
      </c>
      <c r="P90" s="695" t="str">
        <f t="shared" ca="1" si="8"/>
        <v>--</v>
      </c>
      <c r="Q90" s="264" t="str">
        <f t="shared" ca="1" si="9"/>
        <v>--</v>
      </c>
      <c r="R90" s="378" t="str">
        <f t="shared" ca="1" si="10"/>
        <v>--</v>
      </c>
      <c r="T90" s="667" t="str">
        <f ca="1">IFERROR(AVERAGEIFS('VISSIM Link Segment Outputs'!$M:$M, 'VISSIM DCP Outputs'!$B:$B, $G$3,'VISSIM Link Segment Outputs'!$A:$A, "AVG",'VISSIM Link Segment Outputs'!$D:$D, D90),"")</f>
        <v/>
      </c>
      <c r="U90" s="667" t="str">
        <f ca="1">IFERROR(AVERAGEIFS('VISSIM Link Segment Outputs'!$M:$M, 'VISSIM DCP Outputs'!$B:$B, $G$3,'VISSIM Link Segment Outputs'!$A:$A, "AVG",'VISSIM Link Segment Outputs'!$D:$D, E90),"")</f>
        <v/>
      </c>
      <c r="V90" s="667" t="str">
        <f ca="1">IFERROR(AVERAGEIFS('VISSIM Link Segment Outputs'!$M:$M, 'VISSIM DCP Outputs'!$B:$B, $G$3,'VISSIM Link Segment Outputs'!$A:$A, "AVG",'VISSIM Link Segment Outputs'!$D:$D, F90),"")</f>
        <v/>
      </c>
      <c r="W90" s="667" t="str">
        <f ca="1">IFERROR(AVERAGEIFS('VISSIM Link Segment Outputs'!$M:$M, 'VISSIM DCP Outputs'!$B:$B, $G$3,'VISSIM Link Segment Outputs'!$A:$A, "AVG",'VISSIM Link Segment Outputs'!$D:$D, G90),"")</f>
        <v/>
      </c>
      <c r="X90" s="667" t="str">
        <f ca="1">IFERROR(AVERAGEIFS('VISSIM Link Segment Outputs'!$M:$M, 'VISSIM DCP Outputs'!$B:$B, $G$3,'VISSIM Link Segment Outputs'!$A:$A, "AVG",'VISSIM Link Segment Outputs'!$D:$D, H90),"")</f>
        <v/>
      </c>
      <c r="Y90" s="446"/>
      <c r="Z90" s="445" t="str">
        <f ca="1">IFERROR(AVERAGEIFS('VISSIM Link Segment Outputs'!$I:$I, 'VISSIM DCP Outputs'!$B:$B, $G$3, 'VISSIM Link Segment Outputs'!$A:$A, "AVG",'VISSIM Link Segment Outputs'!$D:$D, D90),"")</f>
        <v/>
      </c>
      <c r="AA90" s="445" t="str">
        <f ca="1">IFERROR(AVERAGEIFS('VISSIM Link Segment Outputs'!$I:$I, 'VISSIM DCP Outputs'!$B:$B, $G$3, 'VISSIM Link Segment Outputs'!$A:$A, "AVG",'VISSIM Link Segment Outputs'!$D:$D, E90),"")</f>
        <v/>
      </c>
      <c r="AB90" s="445" t="str">
        <f ca="1">IFERROR(AVERAGEIFS('VISSIM Link Segment Outputs'!$I:$I, 'VISSIM DCP Outputs'!$B:$B, $G$3, 'VISSIM Link Segment Outputs'!$A:$A, "AVG",'VISSIM Link Segment Outputs'!$D:$D, F90),"")</f>
        <v/>
      </c>
      <c r="AC90" s="445" t="str">
        <f ca="1">IFERROR(AVERAGEIFS('VISSIM Link Segment Outputs'!$I:$I, 'VISSIM DCP Outputs'!$B:$B, $G$3, 'VISSIM Link Segment Outputs'!$A:$A, "AVG",'VISSIM Link Segment Outputs'!$D:$D, G90),"")</f>
        <v/>
      </c>
      <c r="AD90" s="445" t="str">
        <f ca="1">IFERROR(AVERAGEIFS('VISSIM Link Segment Outputs'!$I:$I, 'VISSIM DCP Outputs'!$B:$B, $G$3, 'VISSIM Link Segment Outputs'!$A:$A, "AVG",'VISSIM Link Segment Outputs'!$D:$D, H90),"")</f>
        <v/>
      </c>
      <c r="AE90" s="446"/>
      <c r="AF90" s="445" t="str">
        <f ca="1">IFERROR(AVERAGEIFS('VISSIM Link Segment Outputs'!$E:$E, 'VISSIM DCP Outputs'!$B:$B, $G$3, 'VISSIM Link Segment Outputs'!$A:$A, "AVG",'VISSIM Link Segment Outputs'!$D:$D, D90),"")</f>
        <v/>
      </c>
      <c r="AG90" s="445" t="str">
        <f ca="1">IFERROR(AVERAGEIFS('VISSIM Link Segment Outputs'!$E:$E, 'VISSIM DCP Outputs'!$B:$B, $G$3, 'VISSIM Link Segment Outputs'!$A:$A, "AVG",'VISSIM Link Segment Outputs'!$D:$D, E90),"")</f>
        <v/>
      </c>
      <c r="AH90" s="445" t="str">
        <f ca="1">IFERROR(AVERAGEIFS('VISSIM Link Segment Outputs'!$E:$E, 'VISSIM DCP Outputs'!$B:$B, $G$3, 'VISSIM Link Segment Outputs'!$A:$A, "AVG",'VISSIM Link Segment Outputs'!$D:$D, F90),"")</f>
        <v/>
      </c>
      <c r="AI90" s="445" t="str">
        <f ca="1">IFERROR(AVERAGEIFS('VISSIM Link Segment Outputs'!$E:$E, 'VISSIM DCP Outputs'!$B:$B, $G$3, 'VISSIM Link Segment Outputs'!$A:$A, "AVG",'VISSIM Link Segment Outputs'!$D:$D, G90),"")</f>
        <v/>
      </c>
      <c r="AJ90" s="445" t="str">
        <f ca="1">IFERROR(AVERAGEIFS('VISSIM Link Segment Outputs'!$E:$E, 'VISSIM DCP Outputs'!$B:$B, $G$3, 'VISSIM Link Segment Outputs'!$A:$A, "AVG",'VISSIM Link Segment Outputs'!$D:$D, H90),"")</f>
        <v/>
      </c>
      <c r="AL90" s="667">
        <f ca="1">IFERROR(SUMIFS('VISSIM Link Segment Outputs'!$Q:$Q, 'VISSIM DCP Outputs'!$B:$B, $G$3, 'VISSIM Link Segment Outputs'!$A:$A, "AVG",'VISSIM Link Segment Outputs'!$D:$D, D90),"")</f>
        <v>0</v>
      </c>
      <c r="AM90" s="667">
        <f ca="1">IFERROR(SUMIFS('VISSIM Link Segment Outputs'!$Q:$Q, 'VISSIM DCP Outputs'!$B:$B, $G$3, 'VISSIM Link Segment Outputs'!$A:$A, "AVG",'VISSIM Link Segment Outputs'!$D:$D, E90),"")</f>
        <v>0</v>
      </c>
      <c r="AN90" s="667">
        <f ca="1">IFERROR(SUMIFS('VISSIM Link Segment Outputs'!$Q:$Q, 'VISSIM DCP Outputs'!$B:$B, $G$3, 'VISSIM Link Segment Outputs'!$A:$A, "AVG",'VISSIM Link Segment Outputs'!$D:$D, F90),"")</f>
        <v>0</v>
      </c>
      <c r="AO90" s="667">
        <f ca="1">IFERROR(SUMIFS('VISSIM Link Segment Outputs'!$Q:$Q, 'VISSIM DCP Outputs'!$B:$B, $G$3, 'VISSIM Link Segment Outputs'!$A:$A, "AVG",'VISSIM Link Segment Outputs'!$D:$D, G90),"")</f>
        <v>0</v>
      </c>
      <c r="AP90" s="667">
        <f ca="1">IFERROR(SUMIFS('VISSIM Link Segment Outputs'!$Q:$Q, 'VISSIM DCP Outputs'!$B:$B, $G$3, 'VISSIM Link Segment Outputs'!$A:$A, "AVG",'VISSIM Link Segment Outputs'!$D:$D, H90),"")</f>
        <v>0</v>
      </c>
      <c r="AR90" s="696" t="str">
        <f ca="1">IFERROR(AVERAGEIFS('VISSIM Link Segment Outputs'!$R:$R, 'VISSIM Link Segment Outputs'!$A:$A, "AVG",'VISSIM Link Segment Outputs'!$D:$D, D90),"")</f>
        <v/>
      </c>
    </row>
    <row r="91" spans="1:44" s="547" customFormat="1" x14ac:dyDescent="0.35">
      <c r="A91" s="551" t="str">
        <f t="shared" si="11"/>
        <v>H</v>
      </c>
      <c r="B91" s="150">
        <f>'Input - Freeways'!$B89</f>
        <v>85</v>
      </c>
      <c r="C91" s="150">
        <f>INDEX('Input - Freeways'!$B$4:$AG$105,MATCH($B91,'Input - Freeways'!$B$4:$B$105,0),MATCH(C$6,'Input - Freeways'!$B$4:$AG$4,0))</f>
        <v>0</v>
      </c>
      <c r="D91" s="150" t="str">
        <f t="shared" si="6"/>
        <v>0</v>
      </c>
      <c r="E91" s="150" t="str">
        <f t="shared" si="6"/>
        <v/>
      </c>
      <c r="F91" s="150" t="str">
        <f t="shared" si="6"/>
        <v/>
      </c>
      <c r="G91" s="150" t="str">
        <f t="shared" si="6"/>
        <v/>
      </c>
      <c r="H91" s="150" t="str">
        <f t="shared" si="6"/>
        <v/>
      </c>
      <c r="J91" s="689">
        <f>'Input - Freeways'!$C89</f>
        <v>0</v>
      </c>
      <c r="K91" s="406">
        <f>'Input - Freeways'!$D89</f>
        <v>0</v>
      </c>
      <c r="L91" s="267">
        <f>'Input - Freeways'!$E89</f>
        <v>0</v>
      </c>
      <c r="M91" s="691" t="str">
        <f>'Input - Freeways'!$F89</f>
        <v/>
      </c>
      <c r="N91" s="391" t="str" cm="1">
        <f t="array" aca="1" ref="N91" ca="1">_xlfn.SWITCH(fwy_moe_type,"DCM",AVERAGEIFS('VISSIM DCP Outputs'!$D:$D, 'VISSIM DCP Outputs'!$B:$B, $E$3,'VISSIM DCP Outputs'!$C:$C,$C91),"Link Eval","--")</f>
        <v>--</v>
      </c>
      <c r="O91" s="264" t="str" cm="1">
        <f t="array" aca="1" ref="O91" ca="1">_xlfn.SWITCH(fwy_moe_type,"DCM",AVERAGEIFS('VISSIM DCP Outputs'!$G:$G, 'VISSIM DCP Outputs'!$B:$B, $E$3,'VISSIM DCP Outputs'!$C:$C,$C91),"Link Eval","--")</f>
        <v>--</v>
      </c>
      <c r="P91" s="695" t="str">
        <f t="shared" ca="1" si="8"/>
        <v>--</v>
      </c>
      <c r="Q91" s="264" t="str">
        <f t="shared" ca="1" si="9"/>
        <v>--</v>
      </c>
      <c r="R91" s="378" t="str">
        <f t="shared" ca="1" si="10"/>
        <v>--</v>
      </c>
      <c r="T91" s="667" t="str">
        <f ca="1">IFERROR(AVERAGEIFS('VISSIM Link Segment Outputs'!$M:$M, 'VISSIM DCP Outputs'!$B:$B, $G$3,'VISSIM Link Segment Outputs'!$A:$A, "AVG",'VISSIM Link Segment Outputs'!$D:$D, D91),"")</f>
        <v/>
      </c>
      <c r="U91" s="667" t="str">
        <f ca="1">IFERROR(AVERAGEIFS('VISSIM Link Segment Outputs'!$M:$M, 'VISSIM DCP Outputs'!$B:$B, $G$3,'VISSIM Link Segment Outputs'!$A:$A, "AVG",'VISSIM Link Segment Outputs'!$D:$D, E91),"")</f>
        <v/>
      </c>
      <c r="V91" s="667" t="str">
        <f ca="1">IFERROR(AVERAGEIFS('VISSIM Link Segment Outputs'!$M:$M, 'VISSIM DCP Outputs'!$B:$B, $G$3,'VISSIM Link Segment Outputs'!$A:$A, "AVG",'VISSIM Link Segment Outputs'!$D:$D, F91),"")</f>
        <v/>
      </c>
      <c r="W91" s="667" t="str">
        <f ca="1">IFERROR(AVERAGEIFS('VISSIM Link Segment Outputs'!$M:$M, 'VISSIM DCP Outputs'!$B:$B, $G$3,'VISSIM Link Segment Outputs'!$A:$A, "AVG",'VISSIM Link Segment Outputs'!$D:$D, G91),"")</f>
        <v/>
      </c>
      <c r="X91" s="667" t="str">
        <f ca="1">IFERROR(AVERAGEIFS('VISSIM Link Segment Outputs'!$M:$M, 'VISSIM DCP Outputs'!$B:$B, $G$3,'VISSIM Link Segment Outputs'!$A:$A, "AVG",'VISSIM Link Segment Outputs'!$D:$D, H91),"")</f>
        <v/>
      </c>
      <c r="Y91" s="446"/>
      <c r="Z91" s="445" t="str">
        <f ca="1">IFERROR(AVERAGEIFS('VISSIM Link Segment Outputs'!$I:$I, 'VISSIM DCP Outputs'!$B:$B, $G$3, 'VISSIM Link Segment Outputs'!$A:$A, "AVG",'VISSIM Link Segment Outputs'!$D:$D, D91),"")</f>
        <v/>
      </c>
      <c r="AA91" s="445" t="str">
        <f ca="1">IFERROR(AVERAGEIFS('VISSIM Link Segment Outputs'!$I:$I, 'VISSIM DCP Outputs'!$B:$B, $G$3, 'VISSIM Link Segment Outputs'!$A:$A, "AVG",'VISSIM Link Segment Outputs'!$D:$D, E91),"")</f>
        <v/>
      </c>
      <c r="AB91" s="445" t="str">
        <f ca="1">IFERROR(AVERAGEIFS('VISSIM Link Segment Outputs'!$I:$I, 'VISSIM DCP Outputs'!$B:$B, $G$3, 'VISSIM Link Segment Outputs'!$A:$A, "AVG",'VISSIM Link Segment Outputs'!$D:$D, F91),"")</f>
        <v/>
      </c>
      <c r="AC91" s="445" t="str">
        <f ca="1">IFERROR(AVERAGEIFS('VISSIM Link Segment Outputs'!$I:$I, 'VISSIM DCP Outputs'!$B:$B, $G$3, 'VISSIM Link Segment Outputs'!$A:$A, "AVG",'VISSIM Link Segment Outputs'!$D:$D, G91),"")</f>
        <v/>
      </c>
      <c r="AD91" s="445" t="str">
        <f ca="1">IFERROR(AVERAGEIFS('VISSIM Link Segment Outputs'!$I:$I, 'VISSIM DCP Outputs'!$B:$B, $G$3, 'VISSIM Link Segment Outputs'!$A:$A, "AVG",'VISSIM Link Segment Outputs'!$D:$D, H91),"")</f>
        <v/>
      </c>
      <c r="AE91" s="446"/>
      <c r="AF91" s="445" t="str">
        <f ca="1">IFERROR(AVERAGEIFS('VISSIM Link Segment Outputs'!$E:$E, 'VISSIM DCP Outputs'!$B:$B, $G$3, 'VISSIM Link Segment Outputs'!$A:$A, "AVG",'VISSIM Link Segment Outputs'!$D:$D, D91),"")</f>
        <v/>
      </c>
      <c r="AG91" s="445" t="str">
        <f ca="1">IFERROR(AVERAGEIFS('VISSIM Link Segment Outputs'!$E:$E, 'VISSIM DCP Outputs'!$B:$B, $G$3, 'VISSIM Link Segment Outputs'!$A:$A, "AVG",'VISSIM Link Segment Outputs'!$D:$D, E91),"")</f>
        <v/>
      </c>
      <c r="AH91" s="445" t="str">
        <f ca="1">IFERROR(AVERAGEIFS('VISSIM Link Segment Outputs'!$E:$E, 'VISSIM DCP Outputs'!$B:$B, $G$3, 'VISSIM Link Segment Outputs'!$A:$A, "AVG",'VISSIM Link Segment Outputs'!$D:$D, F91),"")</f>
        <v/>
      </c>
      <c r="AI91" s="445" t="str">
        <f ca="1">IFERROR(AVERAGEIFS('VISSIM Link Segment Outputs'!$E:$E, 'VISSIM DCP Outputs'!$B:$B, $G$3, 'VISSIM Link Segment Outputs'!$A:$A, "AVG",'VISSIM Link Segment Outputs'!$D:$D, G91),"")</f>
        <v/>
      </c>
      <c r="AJ91" s="445" t="str">
        <f ca="1">IFERROR(AVERAGEIFS('VISSIM Link Segment Outputs'!$E:$E, 'VISSIM DCP Outputs'!$B:$B, $G$3, 'VISSIM Link Segment Outputs'!$A:$A, "AVG",'VISSIM Link Segment Outputs'!$D:$D, H91),"")</f>
        <v/>
      </c>
      <c r="AL91" s="667">
        <f ca="1">IFERROR(SUMIFS('VISSIM Link Segment Outputs'!$Q:$Q, 'VISSIM DCP Outputs'!$B:$B, $G$3, 'VISSIM Link Segment Outputs'!$A:$A, "AVG",'VISSIM Link Segment Outputs'!$D:$D, D91),"")</f>
        <v>0</v>
      </c>
      <c r="AM91" s="667">
        <f ca="1">IFERROR(SUMIFS('VISSIM Link Segment Outputs'!$Q:$Q, 'VISSIM DCP Outputs'!$B:$B, $G$3, 'VISSIM Link Segment Outputs'!$A:$A, "AVG",'VISSIM Link Segment Outputs'!$D:$D, E91),"")</f>
        <v>0</v>
      </c>
      <c r="AN91" s="667">
        <f ca="1">IFERROR(SUMIFS('VISSIM Link Segment Outputs'!$Q:$Q, 'VISSIM DCP Outputs'!$B:$B, $G$3, 'VISSIM Link Segment Outputs'!$A:$A, "AVG",'VISSIM Link Segment Outputs'!$D:$D, F91),"")</f>
        <v>0</v>
      </c>
      <c r="AO91" s="667">
        <f ca="1">IFERROR(SUMIFS('VISSIM Link Segment Outputs'!$Q:$Q, 'VISSIM DCP Outputs'!$B:$B, $G$3, 'VISSIM Link Segment Outputs'!$A:$A, "AVG",'VISSIM Link Segment Outputs'!$D:$D, G91),"")</f>
        <v>0</v>
      </c>
      <c r="AP91" s="667">
        <f ca="1">IFERROR(SUMIFS('VISSIM Link Segment Outputs'!$Q:$Q, 'VISSIM DCP Outputs'!$B:$B, $G$3, 'VISSIM Link Segment Outputs'!$A:$A, "AVG",'VISSIM Link Segment Outputs'!$D:$D, H91),"")</f>
        <v>0</v>
      </c>
      <c r="AR91" s="696" t="str">
        <f ca="1">IFERROR(AVERAGEIFS('VISSIM Link Segment Outputs'!$R:$R, 'VISSIM Link Segment Outputs'!$A:$A, "AVG",'VISSIM Link Segment Outputs'!$D:$D, D91),"")</f>
        <v/>
      </c>
    </row>
    <row r="92" spans="1:44" s="547" customFormat="1" x14ac:dyDescent="0.35">
      <c r="A92" s="551" t="str">
        <f t="shared" si="11"/>
        <v>H</v>
      </c>
      <c r="B92" s="150">
        <f>'Input - Freeways'!$B90</f>
        <v>86</v>
      </c>
      <c r="C92" s="150">
        <f>INDEX('Input - Freeways'!$B$4:$AG$105,MATCH($B92,'Input - Freeways'!$B$4:$B$105,0),MATCH(C$6,'Input - Freeways'!$B$4:$AG$4,0))</f>
        <v>0</v>
      </c>
      <c r="D92" s="150" t="str">
        <f t="shared" si="6"/>
        <v>0</v>
      </c>
      <c r="E92" s="150" t="str">
        <f t="shared" si="6"/>
        <v/>
      </c>
      <c r="F92" s="150" t="str">
        <f t="shared" si="6"/>
        <v/>
      </c>
      <c r="G92" s="150" t="str">
        <f t="shared" si="6"/>
        <v/>
      </c>
      <c r="H92" s="150" t="str">
        <f t="shared" si="6"/>
        <v/>
      </c>
      <c r="J92" s="689">
        <f>'Input - Freeways'!$C90</f>
        <v>0</v>
      </c>
      <c r="K92" s="406">
        <f>'Input - Freeways'!$D90</f>
        <v>0</v>
      </c>
      <c r="L92" s="267">
        <f>'Input - Freeways'!$E90</f>
        <v>0</v>
      </c>
      <c r="M92" s="691" t="str">
        <f>'Input - Freeways'!$F90</f>
        <v/>
      </c>
      <c r="N92" s="391" t="str" cm="1">
        <f t="array" aca="1" ref="N92" ca="1">_xlfn.SWITCH(fwy_moe_type,"DCM",AVERAGEIFS('VISSIM DCP Outputs'!$D:$D, 'VISSIM DCP Outputs'!$B:$B, $E$3,'VISSIM DCP Outputs'!$C:$C,$C92),"Link Eval","--")</f>
        <v>--</v>
      </c>
      <c r="O92" s="264" t="str" cm="1">
        <f t="array" aca="1" ref="O92" ca="1">_xlfn.SWITCH(fwy_moe_type,"DCM",AVERAGEIFS('VISSIM DCP Outputs'!$G:$G, 'VISSIM DCP Outputs'!$B:$B, $E$3,'VISSIM DCP Outputs'!$C:$C,$C92),"Link Eval","--")</f>
        <v>--</v>
      </c>
      <c r="P92" s="695" t="str">
        <f t="shared" ca="1" si="8"/>
        <v>--</v>
      </c>
      <c r="Q92" s="264" t="str">
        <f t="shared" ca="1" si="9"/>
        <v>--</v>
      </c>
      <c r="R92" s="378" t="str">
        <f t="shared" ca="1" si="10"/>
        <v>--</v>
      </c>
      <c r="T92" s="667" t="str">
        <f ca="1">IFERROR(AVERAGEIFS('VISSIM Link Segment Outputs'!$M:$M, 'VISSIM DCP Outputs'!$B:$B, $G$3,'VISSIM Link Segment Outputs'!$A:$A, "AVG",'VISSIM Link Segment Outputs'!$D:$D, D92),"")</f>
        <v/>
      </c>
      <c r="U92" s="667" t="str">
        <f ca="1">IFERROR(AVERAGEIFS('VISSIM Link Segment Outputs'!$M:$M, 'VISSIM DCP Outputs'!$B:$B, $G$3,'VISSIM Link Segment Outputs'!$A:$A, "AVG",'VISSIM Link Segment Outputs'!$D:$D, E92),"")</f>
        <v/>
      </c>
      <c r="V92" s="667" t="str">
        <f ca="1">IFERROR(AVERAGEIFS('VISSIM Link Segment Outputs'!$M:$M, 'VISSIM DCP Outputs'!$B:$B, $G$3,'VISSIM Link Segment Outputs'!$A:$A, "AVG",'VISSIM Link Segment Outputs'!$D:$D, F92),"")</f>
        <v/>
      </c>
      <c r="W92" s="667" t="str">
        <f ca="1">IFERROR(AVERAGEIFS('VISSIM Link Segment Outputs'!$M:$M, 'VISSIM DCP Outputs'!$B:$B, $G$3,'VISSIM Link Segment Outputs'!$A:$A, "AVG",'VISSIM Link Segment Outputs'!$D:$D, G92),"")</f>
        <v/>
      </c>
      <c r="X92" s="667" t="str">
        <f ca="1">IFERROR(AVERAGEIFS('VISSIM Link Segment Outputs'!$M:$M, 'VISSIM DCP Outputs'!$B:$B, $G$3,'VISSIM Link Segment Outputs'!$A:$A, "AVG",'VISSIM Link Segment Outputs'!$D:$D, H92),"")</f>
        <v/>
      </c>
      <c r="Y92" s="446"/>
      <c r="Z92" s="445" t="str">
        <f ca="1">IFERROR(AVERAGEIFS('VISSIM Link Segment Outputs'!$I:$I, 'VISSIM DCP Outputs'!$B:$B, $G$3, 'VISSIM Link Segment Outputs'!$A:$A, "AVG",'VISSIM Link Segment Outputs'!$D:$D, D92),"")</f>
        <v/>
      </c>
      <c r="AA92" s="445" t="str">
        <f ca="1">IFERROR(AVERAGEIFS('VISSIM Link Segment Outputs'!$I:$I, 'VISSIM DCP Outputs'!$B:$B, $G$3, 'VISSIM Link Segment Outputs'!$A:$A, "AVG",'VISSIM Link Segment Outputs'!$D:$D, E92),"")</f>
        <v/>
      </c>
      <c r="AB92" s="445" t="str">
        <f ca="1">IFERROR(AVERAGEIFS('VISSIM Link Segment Outputs'!$I:$I, 'VISSIM DCP Outputs'!$B:$B, $G$3, 'VISSIM Link Segment Outputs'!$A:$A, "AVG",'VISSIM Link Segment Outputs'!$D:$D, F92),"")</f>
        <v/>
      </c>
      <c r="AC92" s="445" t="str">
        <f ca="1">IFERROR(AVERAGEIFS('VISSIM Link Segment Outputs'!$I:$I, 'VISSIM DCP Outputs'!$B:$B, $G$3, 'VISSIM Link Segment Outputs'!$A:$A, "AVG",'VISSIM Link Segment Outputs'!$D:$D, G92),"")</f>
        <v/>
      </c>
      <c r="AD92" s="445" t="str">
        <f ca="1">IFERROR(AVERAGEIFS('VISSIM Link Segment Outputs'!$I:$I, 'VISSIM DCP Outputs'!$B:$B, $G$3, 'VISSIM Link Segment Outputs'!$A:$A, "AVG",'VISSIM Link Segment Outputs'!$D:$D, H92),"")</f>
        <v/>
      </c>
      <c r="AE92" s="446"/>
      <c r="AF92" s="445" t="str">
        <f ca="1">IFERROR(AVERAGEIFS('VISSIM Link Segment Outputs'!$E:$E, 'VISSIM DCP Outputs'!$B:$B, $G$3, 'VISSIM Link Segment Outputs'!$A:$A, "AVG",'VISSIM Link Segment Outputs'!$D:$D, D92),"")</f>
        <v/>
      </c>
      <c r="AG92" s="445" t="str">
        <f ca="1">IFERROR(AVERAGEIFS('VISSIM Link Segment Outputs'!$E:$E, 'VISSIM DCP Outputs'!$B:$B, $G$3, 'VISSIM Link Segment Outputs'!$A:$A, "AVG",'VISSIM Link Segment Outputs'!$D:$D, E92),"")</f>
        <v/>
      </c>
      <c r="AH92" s="445" t="str">
        <f ca="1">IFERROR(AVERAGEIFS('VISSIM Link Segment Outputs'!$E:$E, 'VISSIM DCP Outputs'!$B:$B, $G$3, 'VISSIM Link Segment Outputs'!$A:$A, "AVG",'VISSIM Link Segment Outputs'!$D:$D, F92),"")</f>
        <v/>
      </c>
      <c r="AI92" s="445" t="str">
        <f ca="1">IFERROR(AVERAGEIFS('VISSIM Link Segment Outputs'!$E:$E, 'VISSIM DCP Outputs'!$B:$B, $G$3, 'VISSIM Link Segment Outputs'!$A:$A, "AVG",'VISSIM Link Segment Outputs'!$D:$D, G92),"")</f>
        <v/>
      </c>
      <c r="AJ92" s="445" t="str">
        <f ca="1">IFERROR(AVERAGEIFS('VISSIM Link Segment Outputs'!$E:$E, 'VISSIM DCP Outputs'!$B:$B, $G$3, 'VISSIM Link Segment Outputs'!$A:$A, "AVG",'VISSIM Link Segment Outputs'!$D:$D, H92),"")</f>
        <v/>
      </c>
      <c r="AL92" s="667">
        <f ca="1">IFERROR(SUMIFS('VISSIM Link Segment Outputs'!$Q:$Q, 'VISSIM DCP Outputs'!$B:$B, $G$3, 'VISSIM Link Segment Outputs'!$A:$A, "AVG",'VISSIM Link Segment Outputs'!$D:$D, D92),"")</f>
        <v>0</v>
      </c>
      <c r="AM92" s="667">
        <f ca="1">IFERROR(SUMIFS('VISSIM Link Segment Outputs'!$Q:$Q, 'VISSIM DCP Outputs'!$B:$B, $G$3, 'VISSIM Link Segment Outputs'!$A:$A, "AVG",'VISSIM Link Segment Outputs'!$D:$D, E92),"")</f>
        <v>0</v>
      </c>
      <c r="AN92" s="667">
        <f ca="1">IFERROR(SUMIFS('VISSIM Link Segment Outputs'!$Q:$Q, 'VISSIM DCP Outputs'!$B:$B, $G$3, 'VISSIM Link Segment Outputs'!$A:$A, "AVG",'VISSIM Link Segment Outputs'!$D:$D, F92),"")</f>
        <v>0</v>
      </c>
      <c r="AO92" s="667">
        <f ca="1">IFERROR(SUMIFS('VISSIM Link Segment Outputs'!$Q:$Q, 'VISSIM DCP Outputs'!$B:$B, $G$3, 'VISSIM Link Segment Outputs'!$A:$A, "AVG",'VISSIM Link Segment Outputs'!$D:$D, G92),"")</f>
        <v>0</v>
      </c>
      <c r="AP92" s="667">
        <f ca="1">IFERROR(SUMIFS('VISSIM Link Segment Outputs'!$Q:$Q, 'VISSIM DCP Outputs'!$B:$B, $G$3, 'VISSIM Link Segment Outputs'!$A:$A, "AVG",'VISSIM Link Segment Outputs'!$D:$D, H92),"")</f>
        <v>0</v>
      </c>
      <c r="AR92" s="696" t="str">
        <f ca="1">IFERROR(AVERAGEIFS('VISSIM Link Segment Outputs'!$R:$R, 'VISSIM Link Segment Outputs'!$A:$A, "AVG",'VISSIM Link Segment Outputs'!$D:$D, D92),"")</f>
        <v/>
      </c>
    </row>
    <row r="93" spans="1:44" s="547" customFormat="1" x14ac:dyDescent="0.35">
      <c r="A93" s="551" t="str">
        <f t="shared" si="11"/>
        <v>H</v>
      </c>
      <c r="B93" s="150">
        <f>'Input - Freeways'!$B91</f>
        <v>87</v>
      </c>
      <c r="C93" s="150">
        <f>INDEX('Input - Freeways'!$B$4:$AG$105,MATCH($B93,'Input - Freeways'!$B$4:$B$105,0),MATCH(C$6,'Input - Freeways'!$B$4:$AG$4,0))</f>
        <v>0</v>
      </c>
      <c r="D93" s="150" t="str">
        <f t="shared" si="6"/>
        <v>0</v>
      </c>
      <c r="E93" s="150" t="str">
        <f t="shared" si="6"/>
        <v/>
      </c>
      <c r="F93" s="150" t="str">
        <f t="shared" si="6"/>
        <v/>
      </c>
      <c r="G93" s="150" t="str">
        <f t="shared" si="6"/>
        <v/>
      </c>
      <c r="H93" s="150" t="str">
        <f t="shared" si="6"/>
        <v/>
      </c>
      <c r="J93" s="689">
        <f>'Input - Freeways'!$C91</f>
        <v>0</v>
      </c>
      <c r="K93" s="406">
        <f>'Input - Freeways'!$D91</f>
        <v>0</v>
      </c>
      <c r="L93" s="267">
        <f>'Input - Freeways'!$E91</f>
        <v>0</v>
      </c>
      <c r="M93" s="691" t="str">
        <f>'Input - Freeways'!$F91</f>
        <v/>
      </c>
      <c r="N93" s="391" t="str" cm="1">
        <f t="array" aca="1" ref="N93" ca="1">_xlfn.SWITCH(fwy_moe_type,"DCM",AVERAGEIFS('VISSIM DCP Outputs'!$D:$D, 'VISSIM DCP Outputs'!$B:$B, $E$3,'VISSIM DCP Outputs'!$C:$C,$C93),"Link Eval","--")</f>
        <v>--</v>
      </c>
      <c r="O93" s="264" t="str" cm="1">
        <f t="array" aca="1" ref="O93" ca="1">_xlfn.SWITCH(fwy_moe_type,"DCM",AVERAGEIFS('VISSIM DCP Outputs'!$G:$G, 'VISSIM DCP Outputs'!$B:$B, $E$3,'VISSIM DCP Outputs'!$C:$C,$C93),"Link Eval","--")</f>
        <v>--</v>
      </c>
      <c r="P93" s="695" t="str">
        <f t="shared" ca="1" si="8"/>
        <v>--</v>
      </c>
      <c r="Q93" s="264" t="str">
        <f t="shared" ca="1" si="9"/>
        <v>--</v>
      </c>
      <c r="R93" s="378" t="str">
        <f t="shared" ca="1" si="10"/>
        <v>--</v>
      </c>
      <c r="T93" s="667" t="str">
        <f ca="1">IFERROR(AVERAGEIFS('VISSIM Link Segment Outputs'!$M:$M, 'VISSIM DCP Outputs'!$B:$B, $G$3,'VISSIM Link Segment Outputs'!$A:$A, "AVG",'VISSIM Link Segment Outputs'!$D:$D, D93),"")</f>
        <v/>
      </c>
      <c r="U93" s="667" t="str">
        <f ca="1">IFERROR(AVERAGEIFS('VISSIM Link Segment Outputs'!$M:$M, 'VISSIM DCP Outputs'!$B:$B, $G$3,'VISSIM Link Segment Outputs'!$A:$A, "AVG",'VISSIM Link Segment Outputs'!$D:$D, E93),"")</f>
        <v/>
      </c>
      <c r="V93" s="667" t="str">
        <f ca="1">IFERROR(AVERAGEIFS('VISSIM Link Segment Outputs'!$M:$M, 'VISSIM DCP Outputs'!$B:$B, $G$3,'VISSIM Link Segment Outputs'!$A:$A, "AVG",'VISSIM Link Segment Outputs'!$D:$D, F93),"")</f>
        <v/>
      </c>
      <c r="W93" s="667" t="str">
        <f ca="1">IFERROR(AVERAGEIFS('VISSIM Link Segment Outputs'!$M:$M, 'VISSIM DCP Outputs'!$B:$B, $G$3,'VISSIM Link Segment Outputs'!$A:$A, "AVG",'VISSIM Link Segment Outputs'!$D:$D, G93),"")</f>
        <v/>
      </c>
      <c r="X93" s="667" t="str">
        <f ca="1">IFERROR(AVERAGEIFS('VISSIM Link Segment Outputs'!$M:$M, 'VISSIM DCP Outputs'!$B:$B, $G$3,'VISSIM Link Segment Outputs'!$A:$A, "AVG",'VISSIM Link Segment Outputs'!$D:$D, H93),"")</f>
        <v/>
      </c>
      <c r="Y93" s="446"/>
      <c r="Z93" s="445" t="str">
        <f ca="1">IFERROR(AVERAGEIFS('VISSIM Link Segment Outputs'!$I:$I, 'VISSIM DCP Outputs'!$B:$B, $G$3, 'VISSIM Link Segment Outputs'!$A:$A, "AVG",'VISSIM Link Segment Outputs'!$D:$D, D93),"")</f>
        <v/>
      </c>
      <c r="AA93" s="445" t="str">
        <f ca="1">IFERROR(AVERAGEIFS('VISSIM Link Segment Outputs'!$I:$I, 'VISSIM DCP Outputs'!$B:$B, $G$3, 'VISSIM Link Segment Outputs'!$A:$A, "AVG",'VISSIM Link Segment Outputs'!$D:$D, E93),"")</f>
        <v/>
      </c>
      <c r="AB93" s="445" t="str">
        <f ca="1">IFERROR(AVERAGEIFS('VISSIM Link Segment Outputs'!$I:$I, 'VISSIM DCP Outputs'!$B:$B, $G$3, 'VISSIM Link Segment Outputs'!$A:$A, "AVG",'VISSIM Link Segment Outputs'!$D:$D, F93),"")</f>
        <v/>
      </c>
      <c r="AC93" s="445" t="str">
        <f ca="1">IFERROR(AVERAGEIFS('VISSIM Link Segment Outputs'!$I:$I, 'VISSIM DCP Outputs'!$B:$B, $G$3, 'VISSIM Link Segment Outputs'!$A:$A, "AVG",'VISSIM Link Segment Outputs'!$D:$D, G93),"")</f>
        <v/>
      </c>
      <c r="AD93" s="445" t="str">
        <f ca="1">IFERROR(AVERAGEIFS('VISSIM Link Segment Outputs'!$I:$I, 'VISSIM DCP Outputs'!$B:$B, $G$3, 'VISSIM Link Segment Outputs'!$A:$A, "AVG",'VISSIM Link Segment Outputs'!$D:$D, H93),"")</f>
        <v/>
      </c>
      <c r="AE93" s="446"/>
      <c r="AF93" s="445" t="str">
        <f ca="1">IFERROR(AVERAGEIFS('VISSIM Link Segment Outputs'!$E:$E, 'VISSIM DCP Outputs'!$B:$B, $G$3, 'VISSIM Link Segment Outputs'!$A:$A, "AVG",'VISSIM Link Segment Outputs'!$D:$D, D93),"")</f>
        <v/>
      </c>
      <c r="AG93" s="445" t="str">
        <f ca="1">IFERROR(AVERAGEIFS('VISSIM Link Segment Outputs'!$E:$E, 'VISSIM DCP Outputs'!$B:$B, $G$3, 'VISSIM Link Segment Outputs'!$A:$A, "AVG",'VISSIM Link Segment Outputs'!$D:$D, E93),"")</f>
        <v/>
      </c>
      <c r="AH93" s="445" t="str">
        <f ca="1">IFERROR(AVERAGEIFS('VISSIM Link Segment Outputs'!$E:$E, 'VISSIM DCP Outputs'!$B:$B, $G$3, 'VISSIM Link Segment Outputs'!$A:$A, "AVG",'VISSIM Link Segment Outputs'!$D:$D, F93),"")</f>
        <v/>
      </c>
      <c r="AI93" s="445" t="str">
        <f ca="1">IFERROR(AVERAGEIFS('VISSIM Link Segment Outputs'!$E:$E, 'VISSIM DCP Outputs'!$B:$B, $G$3, 'VISSIM Link Segment Outputs'!$A:$A, "AVG",'VISSIM Link Segment Outputs'!$D:$D, G93),"")</f>
        <v/>
      </c>
      <c r="AJ93" s="445" t="str">
        <f ca="1">IFERROR(AVERAGEIFS('VISSIM Link Segment Outputs'!$E:$E, 'VISSIM DCP Outputs'!$B:$B, $G$3, 'VISSIM Link Segment Outputs'!$A:$A, "AVG",'VISSIM Link Segment Outputs'!$D:$D, H93),"")</f>
        <v/>
      </c>
      <c r="AL93" s="667">
        <f ca="1">IFERROR(SUMIFS('VISSIM Link Segment Outputs'!$Q:$Q, 'VISSIM DCP Outputs'!$B:$B, $G$3, 'VISSIM Link Segment Outputs'!$A:$A, "AVG",'VISSIM Link Segment Outputs'!$D:$D, D93),"")</f>
        <v>0</v>
      </c>
      <c r="AM93" s="667">
        <f ca="1">IFERROR(SUMIFS('VISSIM Link Segment Outputs'!$Q:$Q, 'VISSIM DCP Outputs'!$B:$B, $G$3, 'VISSIM Link Segment Outputs'!$A:$A, "AVG",'VISSIM Link Segment Outputs'!$D:$D, E93),"")</f>
        <v>0</v>
      </c>
      <c r="AN93" s="667">
        <f ca="1">IFERROR(SUMIFS('VISSIM Link Segment Outputs'!$Q:$Q, 'VISSIM DCP Outputs'!$B:$B, $G$3, 'VISSIM Link Segment Outputs'!$A:$A, "AVG",'VISSIM Link Segment Outputs'!$D:$D, F93),"")</f>
        <v>0</v>
      </c>
      <c r="AO93" s="667">
        <f ca="1">IFERROR(SUMIFS('VISSIM Link Segment Outputs'!$Q:$Q, 'VISSIM DCP Outputs'!$B:$B, $G$3, 'VISSIM Link Segment Outputs'!$A:$A, "AVG",'VISSIM Link Segment Outputs'!$D:$D, G93),"")</f>
        <v>0</v>
      </c>
      <c r="AP93" s="667">
        <f ca="1">IFERROR(SUMIFS('VISSIM Link Segment Outputs'!$Q:$Q, 'VISSIM DCP Outputs'!$B:$B, $G$3, 'VISSIM Link Segment Outputs'!$A:$A, "AVG",'VISSIM Link Segment Outputs'!$D:$D, H93),"")</f>
        <v>0</v>
      </c>
      <c r="AR93" s="696" t="str">
        <f ca="1">IFERROR(AVERAGEIFS('VISSIM Link Segment Outputs'!$R:$R, 'VISSIM Link Segment Outputs'!$A:$A, "AVG",'VISSIM Link Segment Outputs'!$D:$D, D93),"")</f>
        <v/>
      </c>
    </row>
    <row r="94" spans="1:44" s="547" customFormat="1" x14ac:dyDescent="0.35">
      <c r="A94" s="551" t="str">
        <f t="shared" si="11"/>
        <v>H</v>
      </c>
      <c r="B94" s="150">
        <f>'Input - Freeways'!$B92</f>
        <v>88</v>
      </c>
      <c r="C94" s="150">
        <f>INDEX('Input - Freeways'!$B$4:$AG$105,MATCH($B94,'Input - Freeways'!$B$4:$B$105,0),MATCH(C$6,'Input - Freeways'!$B$4:$AG$4,0))</f>
        <v>0</v>
      </c>
      <c r="D94" s="150" t="str">
        <f t="shared" si="6"/>
        <v>0</v>
      </c>
      <c r="E94" s="150" t="str">
        <f t="shared" si="6"/>
        <v/>
      </c>
      <c r="F94" s="150" t="str">
        <f t="shared" si="6"/>
        <v/>
      </c>
      <c r="G94" s="150" t="str">
        <f t="shared" si="6"/>
        <v/>
      </c>
      <c r="H94" s="150" t="str">
        <f t="shared" si="6"/>
        <v/>
      </c>
      <c r="J94" s="689">
        <f>'Input - Freeways'!$C92</f>
        <v>0</v>
      </c>
      <c r="K94" s="406">
        <f>'Input - Freeways'!$D92</f>
        <v>0</v>
      </c>
      <c r="L94" s="267">
        <f>'Input - Freeways'!$E92</f>
        <v>0</v>
      </c>
      <c r="M94" s="691" t="str">
        <f>'Input - Freeways'!$F92</f>
        <v/>
      </c>
      <c r="N94" s="391" t="str" cm="1">
        <f t="array" aca="1" ref="N94" ca="1">_xlfn.SWITCH(fwy_moe_type,"DCM",AVERAGEIFS('VISSIM DCP Outputs'!$D:$D, 'VISSIM DCP Outputs'!$B:$B, $E$3,'VISSIM DCP Outputs'!$C:$C,$C94),"Link Eval","--")</f>
        <v>--</v>
      </c>
      <c r="O94" s="264" t="str" cm="1">
        <f t="array" aca="1" ref="O94" ca="1">_xlfn.SWITCH(fwy_moe_type,"DCM",AVERAGEIFS('VISSIM DCP Outputs'!$G:$G, 'VISSIM DCP Outputs'!$B:$B, $E$3,'VISSIM DCP Outputs'!$C:$C,$C94),"Link Eval","--")</f>
        <v>--</v>
      </c>
      <c r="P94" s="695" t="str">
        <f t="shared" ca="1" si="8"/>
        <v>--</v>
      </c>
      <c r="Q94" s="264" t="str">
        <f t="shared" ca="1" si="9"/>
        <v>--</v>
      </c>
      <c r="R94" s="378" t="str">
        <f t="shared" ca="1" si="10"/>
        <v>--</v>
      </c>
      <c r="T94" s="667" t="str">
        <f ca="1">IFERROR(AVERAGEIFS('VISSIM Link Segment Outputs'!$M:$M, 'VISSIM DCP Outputs'!$B:$B, $G$3,'VISSIM Link Segment Outputs'!$A:$A, "AVG",'VISSIM Link Segment Outputs'!$D:$D, D94),"")</f>
        <v/>
      </c>
      <c r="U94" s="667" t="str">
        <f ca="1">IFERROR(AVERAGEIFS('VISSIM Link Segment Outputs'!$M:$M, 'VISSIM DCP Outputs'!$B:$B, $G$3,'VISSIM Link Segment Outputs'!$A:$A, "AVG",'VISSIM Link Segment Outputs'!$D:$D, E94),"")</f>
        <v/>
      </c>
      <c r="V94" s="667" t="str">
        <f ca="1">IFERROR(AVERAGEIFS('VISSIM Link Segment Outputs'!$M:$M, 'VISSIM DCP Outputs'!$B:$B, $G$3,'VISSIM Link Segment Outputs'!$A:$A, "AVG",'VISSIM Link Segment Outputs'!$D:$D, F94),"")</f>
        <v/>
      </c>
      <c r="W94" s="667" t="str">
        <f ca="1">IFERROR(AVERAGEIFS('VISSIM Link Segment Outputs'!$M:$M, 'VISSIM DCP Outputs'!$B:$B, $G$3,'VISSIM Link Segment Outputs'!$A:$A, "AVG",'VISSIM Link Segment Outputs'!$D:$D, G94),"")</f>
        <v/>
      </c>
      <c r="X94" s="667" t="str">
        <f ca="1">IFERROR(AVERAGEIFS('VISSIM Link Segment Outputs'!$M:$M, 'VISSIM DCP Outputs'!$B:$B, $G$3,'VISSIM Link Segment Outputs'!$A:$A, "AVG",'VISSIM Link Segment Outputs'!$D:$D, H94),"")</f>
        <v/>
      </c>
      <c r="Y94" s="446"/>
      <c r="Z94" s="445" t="str">
        <f ca="1">IFERROR(AVERAGEIFS('VISSIM Link Segment Outputs'!$I:$I, 'VISSIM DCP Outputs'!$B:$B, $G$3, 'VISSIM Link Segment Outputs'!$A:$A, "AVG",'VISSIM Link Segment Outputs'!$D:$D, D94),"")</f>
        <v/>
      </c>
      <c r="AA94" s="445" t="str">
        <f ca="1">IFERROR(AVERAGEIFS('VISSIM Link Segment Outputs'!$I:$I, 'VISSIM DCP Outputs'!$B:$B, $G$3, 'VISSIM Link Segment Outputs'!$A:$A, "AVG",'VISSIM Link Segment Outputs'!$D:$D, E94),"")</f>
        <v/>
      </c>
      <c r="AB94" s="445" t="str">
        <f ca="1">IFERROR(AVERAGEIFS('VISSIM Link Segment Outputs'!$I:$I, 'VISSIM DCP Outputs'!$B:$B, $G$3, 'VISSIM Link Segment Outputs'!$A:$A, "AVG",'VISSIM Link Segment Outputs'!$D:$D, F94),"")</f>
        <v/>
      </c>
      <c r="AC94" s="445" t="str">
        <f ca="1">IFERROR(AVERAGEIFS('VISSIM Link Segment Outputs'!$I:$I, 'VISSIM DCP Outputs'!$B:$B, $G$3, 'VISSIM Link Segment Outputs'!$A:$A, "AVG",'VISSIM Link Segment Outputs'!$D:$D, G94),"")</f>
        <v/>
      </c>
      <c r="AD94" s="445" t="str">
        <f ca="1">IFERROR(AVERAGEIFS('VISSIM Link Segment Outputs'!$I:$I, 'VISSIM DCP Outputs'!$B:$B, $G$3, 'VISSIM Link Segment Outputs'!$A:$A, "AVG",'VISSIM Link Segment Outputs'!$D:$D, H94),"")</f>
        <v/>
      </c>
      <c r="AE94" s="446"/>
      <c r="AF94" s="445" t="str">
        <f ca="1">IFERROR(AVERAGEIFS('VISSIM Link Segment Outputs'!$E:$E, 'VISSIM DCP Outputs'!$B:$B, $G$3, 'VISSIM Link Segment Outputs'!$A:$A, "AVG",'VISSIM Link Segment Outputs'!$D:$D, D94),"")</f>
        <v/>
      </c>
      <c r="AG94" s="445" t="str">
        <f ca="1">IFERROR(AVERAGEIFS('VISSIM Link Segment Outputs'!$E:$E, 'VISSIM DCP Outputs'!$B:$B, $G$3, 'VISSIM Link Segment Outputs'!$A:$A, "AVG",'VISSIM Link Segment Outputs'!$D:$D, E94),"")</f>
        <v/>
      </c>
      <c r="AH94" s="445" t="str">
        <f ca="1">IFERROR(AVERAGEIFS('VISSIM Link Segment Outputs'!$E:$E, 'VISSIM DCP Outputs'!$B:$B, $G$3, 'VISSIM Link Segment Outputs'!$A:$A, "AVG",'VISSIM Link Segment Outputs'!$D:$D, F94),"")</f>
        <v/>
      </c>
      <c r="AI94" s="445" t="str">
        <f ca="1">IFERROR(AVERAGEIFS('VISSIM Link Segment Outputs'!$E:$E, 'VISSIM DCP Outputs'!$B:$B, $G$3, 'VISSIM Link Segment Outputs'!$A:$A, "AVG",'VISSIM Link Segment Outputs'!$D:$D, G94),"")</f>
        <v/>
      </c>
      <c r="AJ94" s="445" t="str">
        <f ca="1">IFERROR(AVERAGEIFS('VISSIM Link Segment Outputs'!$E:$E, 'VISSIM DCP Outputs'!$B:$B, $G$3, 'VISSIM Link Segment Outputs'!$A:$A, "AVG",'VISSIM Link Segment Outputs'!$D:$D, H94),"")</f>
        <v/>
      </c>
      <c r="AL94" s="667">
        <f ca="1">IFERROR(SUMIFS('VISSIM Link Segment Outputs'!$Q:$Q, 'VISSIM DCP Outputs'!$B:$B, $G$3, 'VISSIM Link Segment Outputs'!$A:$A, "AVG",'VISSIM Link Segment Outputs'!$D:$D, D94),"")</f>
        <v>0</v>
      </c>
      <c r="AM94" s="667">
        <f ca="1">IFERROR(SUMIFS('VISSIM Link Segment Outputs'!$Q:$Q, 'VISSIM DCP Outputs'!$B:$B, $G$3, 'VISSIM Link Segment Outputs'!$A:$A, "AVG",'VISSIM Link Segment Outputs'!$D:$D, E94),"")</f>
        <v>0</v>
      </c>
      <c r="AN94" s="667">
        <f ca="1">IFERROR(SUMIFS('VISSIM Link Segment Outputs'!$Q:$Q, 'VISSIM DCP Outputs'!$B:$B, $G$3, 'VISSIM Link Segment Outputs'!$A:$A, "AVG",'VISSIM Link Segment Outputs'!$D:$D, F94),"")</f>
        <v>0</v>
      </c>
      <c r="AO94" s="667">
        <f ca="1">IFERROR(SUMIFS('VISSIM Link Segment Outputs'!$Q:$Q, 'VISSIM DCP Outputs'!$B:$B, $G$3, 'VISSIM Link Segment Outputs'!$A:$A, "AVG",'VISSIM Link Segment Outputs'!$D:$D, G94),"")</f>
        <v>0</v>
      </c>
      <c r="AP94" s="667">
        <f ca="1">IFERROR(SUMIFS('VISSIM Link Segment Outputs'!$Q:$Q, 'VISSIM DCP Outputs'!$B:$B, $G$3, 'VISSIM Link Segment Outputs'!$A:$A, "AVG",'VISSIM Link Segment Outputs'!$D:$D, H94),"")</f>
        <v>0</v>
      </c>
      <c r="AR94" s="696" t="str">
        <f ca="1">IFERROR(AVERAGEIFS('VISSIM Link Segment Outputs'!$R:$R, 'VISSIM Link Segment Outputs'!$A:$A, "AVG",'VISSIM Link Segment Outputs'!$D:$D, D94),"")</f>
        <v/>
      </c>
    </row>
    <row r="95" spans="1:44" s="547" customFormat="1" x14ac:dyDescent="0.35">
      <c r="A95" s="551" t="str">
        <f t="shared" si="11"/>
        <v>H</v>
      </c>
      <c r="B95" s="150">
        <f>'Input - Freeways'!$B93</f>
        <v>89</v>
      </c>
      <c r="C95" s="150">
        <f>INDEX('Input - Freeways'!$B$4:$AG$105,MATCH($B95,'Input - Freeways'!$B$4:$B$105,0),MATCH(C$6,'Input - Freeways'!$B$4:$AG$4,0))</f>
        <v>0</v>
      </c>
      <c r="D95" s="150" t="str">
        <f t="shared" si="6"/>
        <v>0</v>
      </c>
      <c r="E95" s="150" t="str">
        <f t="shared" si="6"/>
        <v/>
      </c>
      <c r="F95" s="150" t="str">
        <f t="shared" si="6"/>
        <v/>
      </c>
      <c r="G95" s="150" t="str">
        <f t="shared" si="6"/>
        <v/>
      </c>
      <c r="H95" s="150" t="str">
        <f t="shared" si="6"/>
        <v/>
      </c>
      <c r="J95" s="689">
        <f>'Input - Freeways'!$C93</f>
        <v>0</v>
      </c>
      <c r="K95" s="406">
        <f>'Input - Freeways'!$D93</f>
        <v>0</v>
      </c>
      <c r="L95" s="267">
        <f>'Input - Freeways'!$E93</f>
        <v>0</v>
      </c>
      <c r="M95" s="691" t="str">
        <f>'Input - Freeways'!$F93</f>
        <v/>
      </c>
      <c r="N95" s="391" t="str" cm="1">
        <f t="array" aca="1" ref="N95" ca="1">_xlfn.SWITCH(fwy_moe_type,"DCM",AVERAGEIFS('VISSIM DCP Outputs'!$D:$D, 'VISSIM DCP Outputs'!$B:$B, $E$3,'VISSIM DCP Outputs'!$C:$C,$C95),"Link Eval","--")</f>
        <v>--</v>
      </c>
      <c r="O95" s="264" t="str" cm="1">
        <f t="array" aca="1" ref="O95" ca="1">_xlfn.SWITCH(fwy_moe_type,"DCM",AVERAGEIFS('VISSIM DCP Outputs'!$G:$G, 'VISSIM DCP Outputs'!$B:$B, $E$3,'VISSIM DCP Outputs'!$C:$C,$C95),"Link Eval","--")</f>
        <v>--</v>
      </c>
      <c r="P95" s="695" t="str">
        <f t="shared" ca="1" si="8"/>
        <v>--</v>
      </c>
      <c r="Q95" s="264" t="str">
        <f t="shared" ca="1" si="9"/>
        <v>--</v>
      </c>
      <c r="R95" s="378" t="str">
        <f t="shared" ca="1" si="10"/>
        <v>--</v>
      </c>
      <c r="T95" s="667" t="str">
        <f ca="1">IFERROR(AVERAGEIFS('VISSIM Link Segment Outputs'!$M:$M, 'VISSIM DCP Outputs'!$B:$B, $G$3,'VISSIM Link Segment Outputs'!$A:$A, "AVG",'VISSIM Link Segment Outputs'!$D:$D, D95),"")</f>
        <v/>
      </c>
      <c r="U95" s="667" t="str">
        <f ca="1">IFERROR(AVERAGEIFS('VISSIM Link Segment Outputs'!$M:$M, 'VISSIM DCP Outputs'!$B:$B, $G$3,'VISSIM Link Segment Outputs'!$A:$A, "AVG",'VISSIM Link Segment Outputs'!$D:$D, E95),"")</f>
        <v/>
      </c>
      <c r="V95" s="667" t="str">
        <f ca="1">IFERROR(AVERAGEIFS('VISSIM Link Segment Outputs'!$M:$M, 'VISSIM DCP Outputs'!$B:$B, $G$3,'VISSIM Link Segment Outputs'!$A:$A, "AVG",'VISSIM Link Segment Outputs'!$D:$D, F95),"")</f>
        <v/>
      </c>
      <c r="W95" s="667" t="str">
        <f ca="1">IFERROR(AVERAGEIFS('VISSIM Link Segment Outputs'!$M:$M, 'VISSIM DCP Outputs'!$B:$B, $G$3,'VISSIM Link Segment Outputs'!$A:$A, "AVG",'VISSIM Link Segment Outputs'!$D:$D, G95),"")</f>
        <v/>
      </c>
      <c r="X95" s="667" t="str">
        <f ca="1">IFERROR(AVERAGEIFS('VISSIM Link Segment Outputs'!$M:$M, 'VISSIM DCP Outputs'!$B:$B, $G$3,'VISSIM Link Segment Outputs'!$A:$A, "AVG",'VISSIM Link Segment Outputs'!$D:$D, H95),"")</f>
        <v/>
      </c>
      <c r="Y95" s="446"/>
      <c r="Z95" s="445" t="str">
        <f ca="1">IFERROR(AVERAGEIFS('VISSIM Link Segment Outputs'!$I:$I, 'VISSIM DCP Outputs'!$B:$B, $G$3, 'VISSIM Link Segment Outputs'!$A:$A, "AVG",'VISSIM Link Segment Outputs'!$D:$D, D95),"")</f>
        <v/>
      </c>
      <c r="AA95" s="445" t="str">
        <f ca="1">IFERROR(AVERAGEIFS('VISSIM Link Segment Outputs'!$I:$I, 'VISSIM DCP Outputs'!$B:$B, $G$3, 'VISSIM Link Segment Outputs'!$A:$A, "AVG",'VISSIM Link Segment Outputs'!$D:$D, E95),"")</f>
        <v/>
      </c>
      <c r="AB95" s="445" t="str">
        <f ca="1">IFERROR(AVERAGEIFS('VISSIM Link Segment Outputs'!$I:$I, 'VISSIM DCP Outputs'!$B:$B, $G$3, 'VISSIM Link Segment Outputs'!$A:$A, "AVG",'VISSIM Link Segment Outputs'!$D:$D, F95),"")</f>
        <v/>
      </c>
      <c r="AC95" s="445" t="str">
        <f ca="1">IFERROR(AVERAGEIFS('VISSIM Link Segment Outputs'!$I:$I, 'VISSIM DCP Outputs'!$B:$B, $G$3, 'VISSIM Link Segment Outputs'!$A:$A, "AVG",'VISSIM Link Segment Outputs'!$D:$D, G95),"")</f>
        <v/>
      </c>
      <c r="AD95" s="445" t="str">
        <f ca="1">IFERROR(AVERAGEIFS('VISSIM Link Segment Outputs'!$I:$I, 'VISSIM DCP Outputs'!$B:$B, $G$3, 'VISSIM Link Segment Outputs'!$A:$A, "AVG",'VISSIM Link Segment Outputs'!$D:$D, H95),"")</f>
        <v/>
      </c>
      <c r="AE95" s="446"/>
      <c r="AF95" s="445" t="str">
        <f ca="1">IFERROR(AVERAGEIFS('VISSIM Link Segment Outputs'!$E:$E, 'VISSIM DCP Outputs'!$B:$B, $G$3, 'VISSIM Link Segment Outputs'!$A:$A, "AVG",'VISSIM Link Segment Outputs'!$D:$D, D95),"")</f>
        <v/>
      </c>
      <c r="AG95" s="445" t="str">
        <f ca="1">IFERROR(AVERAGEIFS('VISSIM Link Segment Outputs'!$E:$E, 'VISSIM DCP Outputs'!$B:$B, $G$3, 'VISSIM Link Segment Outputs'!$A:$A, "AVG",'VISSIM Link Segment Outputs'!$D:$D, E95),"")</f>
        <v/>
      </c>
      <c r="AH95" s="445" t="str">
        <f ca="1">IFERROR(AVERAGEIFS('VISSIM Link Segment Outputs'!$E:$E, 'VISSIM DCP Outputs'!$B:$B, $G$3, 'VISSIM Link Segment Outputs'!$A:$A, "AVG",'VISSIM Link Segment Outputs'!$D:$D, F95),"")</f>
        <v/>
      </c>
      <c r="AI95" s="445" t="str">
        <f ca="1">IFERROR(AVERAGEIFS('VISSIM Link Segment Outputs'!$E:$E, 'VISSIM DCP Outputs'!$B:$B, $G$3, 'VISSIM Link Segment Outputs'!$A:$A, "AVG",'VISSIM Link Segment Outputs'!$D:$D, G95),"")</f>
        <v/>
      </c>
      <c r="AJ95" s="445" t="str">
        <f ca="1">IFERROR(AVERAGEIFS('VISSIM Link Segment Outputs'!$E:$E, 'VISSIM DCP Outputs'!$B:$B, $G$3, 'VISSIM Link Segment Outputs'!$A:$A, "AVG",'VISSIM Link Segment Outputs'!$D:$D, H95),"")</f>
        <v/>
      </c>
      <c r="AL95" s="667">
        <f ca="1">IFERROR(SUMIFS('VISSIM Link Segment Outputs'!$Q:$Q, 'VISSIM DCP Outputs'!$B:$B, $G$3, 'VISSIM Link Segment Outputs'!$A:$A, "AVG",'VISSIM Link Segment Outputs'!$D:$D, D95),"")</f>
        <v>0</v>
      </c>
      <c r="AM95" s="667">
        <f ca="1">IFERROR(SUMIFS('VISSIM Link Segment Outputs'!$Q:$Q, 'VISSIM DCP Outputs'!$B:$B, $G$3, 'VISSIM Link Segment Outputs'!$A:$A, "AVG",'VISSIM Link Segment Outputs'!$D:$D, E95),"")</f>
        <v>0</v>
      </c>
      <c r="AN95" s="667">
        <f ca="1">IFERROR(SUMIFS('VISSIM Link Segment Outputs'!$Q:$Q, 'VISSIM DCP Outputs'!$B:$B, $G$3, 'VISSIM Link Segment Outputs'!$A:$A, "AVG",'VISSIM Link Segment Outputs'!$D:$D, F95),"")</f>
        <v>0</v>
      </c>
      <c r="AO95" s="667">
        <f ca="1">IFERROR(SUMIFS('VISSIM Link Segment Outputs'!$Q:$Q, 'VISSIM DCP Outputs'!$B:$B, $G$3, 'VISSIM Link Segment Outputs'!$A:$A, "AVG",'VISSIM Link Segment Outputs'!$D:$D, G95),"")</f>
        <v>0</v>
      </c>
      <c r="AP95" s="667">
        <f ca="1">IFERROR(SUMIFS('VISSIM Link Segment Outputs'!$Q:$Q, 'VISSIM DCP Outputs'!$B:$B, $G$3, 'VISSIM Link Segment Outputs'!$A:$A, "AVG",'VISSIM Link Segment Outputs'!$D:$D, H95),"")</f>
        <v>0</v>
      </c>
      <c r="AR95" s="696" t="str">
        <f ca="1">IFERROR(AVERAGEIFS('VISSIM Link Segment Outputs'!$R:$R, 'VISSIM Link Segment Outputs'!$A:$A, "AVG",'VISSIM Link Segment Outputs'!$D:$D, D95),"")</f>
        <v/>
      </c>
    </row>
    <row r="96" spans="1:44" s="547" customFormat="1" x14ac:dyDescent="0.35">
      <c r="A96" s="551" t="str">
        <f t="shared" si="11"/>
        <v>H</v>
      </c>
      <c r="B96" s="150">
        <f>'Input - Freeways'!$B94</f>
        <v>90</v>
      </c>
      <c r="C96" s="150">
        <f>INDEX('Input - Freeways'!$B$4:$AG$105,MATCH($B96,'Input - Freeways'!$B$4:$B$105,0),MATCH(C$6,'Input - Freeways'!$B$4:$AG$4,0))</f>
        <v>0</v>
      </c>
      <c r="D96" s="150" t="str">
        <f t="shared" si="6"/>
        <v>0</v>
      </c>
      <c r="E96" s="150" t="str">
        <f t="shared" si="6"/>
        <v/>
      </c>
      <c r="F96" s="150" t="str">
        <f t="shared" si="6"/>
        <v/>
      </c>
      <c r="G96" s="150" t="str">
        <f t="shared" si="6"/>
        <v/>
      </c>
      <c r="H96" s="150" t="str">
        <f t="shared" si="6"/>
        <v/>
      </c>
      <c r="J96" s="689">
        <f>'Input - Freeways'!$C94</f>
        <v>0</v>
      </c>
      <c r="K96" s="406">
        <f>'Input - Freeways'!$D94</f>
        <v>0</v>
      </c>
      <c r="L96" s="267">
        <f>'Input - Freeways'!$E94</f>
        <v>0</v>
      </c>
      <c r="M96" s="691" t="str">
        <f>'Input - Freeways'!$F94</f>
        <v/>
      </c>
      <c r="N96" s="391" t="str" cm="1">
        <f t="array" aca="1" ref="N96" ca="1">_xlfn.SWITCH(fwy_moe_type,"DCM",AVERAGEIFS('VISSIM DCP Outputs'!$D:$D, 'VISSIM DCP Outputs'!$B:$B, $E$3,'VISSIM DCP Outputs'!$C:$C,$C96),"Link Eval","--")</f>
        <v>--</v>
      </c>
      <c r="O96" s="264" t="str" cm="1">
        <f t="array" aca="1" ref="O96" ca="1">_xlfn.SWITCH(fwy_moe_type,"DCM",AVERAGEIFS('VISSIM DCP Outputs'!$G:$G, 'VISSIM DCP Outputs'!$B:$B, $E$3,'VISSIM DCP Outputs'!$C:$C,$C96),"Link Eval","--")</f>
        <v>--</v>
      </c>
      <c r="P96" s="695" t="str">
        <f t="shared" ca="1" si="8"/>
        <v>--</v>
      </c>
      <c r="Q96" s="264" t="str">
        <f t="shared" ca="1" si="9"/>
        <v>--</v>
      </c>
      <c r="R96" s="378" t="str">
        <f t="shared" ca="1" si="10"/>
        <v>--</v>
      </c>
      <c r="T96" s="667" t="str">
        <f ca="1">IFERROR(AVERAGEIFS('VISSIM Link Segment Outputs'!$M:$M, 'VISSIM DCP Outputs'!$B:$B, $G$3,'VISSIM Link Segment Outputs'!$A:$A, "AVG",'VISSIM Link Segment Outputs'!$D:$D, D96),"")</f>
        <v/>
      </c>
      <c r="U96" s="667" t="str">
        <f ca="1">IFERROR(AVERAGEIFS('VISSIM Link Segment Outputs'!$M:$M, 'VISSIM DCP Outputs'!$B:$B, $G$3,'VISSIM Link Segment Outputs'!$A:$A, "AVG",'VISSIM Link Segment Outputs'!$D:$D, E96),"")</f>
        <v/>
      </c>
      <c r="V96" s="667" t="str">
        <f ca="1">IFERROR(AVERAGEIFS('VISSIM Link Segment Outputs'!$M:$M, 'VISSIM DCP Outputs'!$B:$B, $G$3,'VISSIM Link Segment Outputs'!$A:$A, "AVG",'VISSIM Link Segment Outputs'!$D:$D, F96),"")</f>
        <v/>
      </c>
      <c r="W96" s="667" t="str">
        <f ca="1">IFERROR(AVERAGEIFS('VISSIM Link Segment Outputs'!$M:$M, 'VISSIM DCP Outputs'!$B:$B, $G$3,'VISSIM Link Segment Outputs'!$A:$A, "AVG",'VISSIM Link Segment Outputs'!$D:$D, G96),"")</f>
        <v/>
      </c>
      <c r="X96" s="667" t="str">
        <f ca="1">IFERROR(AVERAGEIFS('VISSIM Link Segment Outputs'!$M:$M, 'VISSIM DCP Outputs'!$B:$B, $G$3,'VISSIM Link Segment Outputs'!$A:$A, "AVG",'VISSIM Link Segment Outputs'!$D:$D, H96),"")</f>
        <v/>
      </c>
      <c r="Y96" s="446"/>
      <c r="Z96" s="445" t="str">
        <f ca="1">IFERROR(AVERAGEIFS('VISSIM Link Segment Outputs'!$I:$I, 'VISSIM DCP Outputs'!$B:$B, $G$3, 'VISSIM Link Segment Outputs'!$A:$A, "AVG",'VISSIM Link Segment Outputs'!$D:$D, D96),"")</f>
        <v/>
      </c>
      <c r="AA96" s="445" t="str">
        <f ca="1">IFERROR(AVERAGEIFS('VISSIM Link Segment Outputs'!$I:$I, 'VISSIM DCP Outputs'!$B:$B, $G$3, 'VISSIM Link Segment Outputs'!$A:$A, "AVG",'VISSIM Link Segment Outputs'!$D:$D, E96),"")</f>
        <v/>
      </c>
      <c r="AB96" s="445" t="str">
        <f ca="1">IFERROR(AVERAGEIFS('VISSIM Link Segment Outputs'!$I:$I, 'VISSIM DCP Outputs'!$B:$B, $G$3, 'VISSIM Link Segment Outputs'!$A:$A, "AVG",'VISSIM Link Segment Outputs'!$D:$D, F96),"")</f>
        <v/>
      </c>
      <c r="AC96" s="445" t="str">
        <f ca="1">IFERROR(AVERAGEIFS('VISSIM Link Segment Outputs'!$I:$I, 'VISSIM DCP Outputs'!$B:$B, $G$3, 'VISSIM Link Segment Outputs'!$A:$A, "AVG",'VISSIM Link Segment Outputs'!$D:$D, G96),"")</f>
        <v/>
      </c>
      <c r="AD96" s="445" t="str">
        <f ca="1">IFERROR(AVERAGEIFS('VISSIM Link Segment Outputs'!$I:$I, 'VISSIM DCP Outputs'!$B:$B, $G$3, 'VISSIM Link Segment Outputs'!$A:$A, "AVG",'VISSIM Link Segment Outputs'!$D:$D, H96),"")</f>
        <v/>
      </c>
      <c r="AE96" s="446"/>
      <c r="AF96" s="445" t="str">
        <f ca="1">IFERROR(AVERAGEIFS('VISSIM Link Segment Outputs'!$E:$E, 'VISSIM DCP Outputs'!$B:$B, $G$3, 'VISSIM Link Segment Outputs'!$A:$A, "AVG",'VISSIM Link Segment Outputs'!$D:$D, D96),"")</f>
        <v/>
      </c>
      <c r="AG96" s="445" t="str">
        <f ca="1">IFERROR(AVERAGEIFS('VISSIM Link Segment Outputs'!$E:$E, 'VISSIM DCP Outputs'!$B:$B, $G$3, 'VISSIM Link Segment Outputs'!$A:$A, "AVG",'VISSIM Link Segment Outputs'!$D:$D, E96),"")</f>
        <v/>
      </c>
      <c r="AH96" s="445" t="str">
        <f ca="1">IFERROR(AVERAGEIFS('VISSIM Link Segment Outputs'!$E:$E, 'VISSIM DCP Outputs'!$B:$B, $G$3, 'VISSIM Link Segment Outputs'!$A:$A, "AVG",'VISSIM Link Segment Outputs'!$D:$D, F96),"")</f>
        <v/>
      </c>
      <c r="AI96" s="445" t="str">
        <f ca="1">IFERROR(AVERAGEIFS('VISSIM Link Segment Outputs'!$E:$E, 'VISSIM DCP Outputs'!$B:$B, $G$3, 'VISSIM Link Segment Outputs'!$A:$A, "AVG",'VISSIM Link Segment Outputs'!$D:$D, G96),"")</f>
        <v/>
      </c>
      <c r="AJ96" s="445" t="str">
        <f ca="1">IFERROR(AVERAGEIFS('VISSIM Link Segment Outputs'!$E:$E, 'VISSIM DCP Outputs'!$B:$B, $G$3, 'VISSIM Link Segment Outputs'!$A:$A, "AVG",'VISSIM Link Segment Outputs'!$D:$D, H96),"")</f>
        <v/>
      </c>
      <c r="AL96" s="667">
        <f ca="1">IFERROR(SUMIFS('VISSIM Link Segment Outputs'!$Q:$Q, 'VISSIM DCP Outputs'!$B:$B, $G$3, 'VISSIM Link Segment Outputs'!$A:$A, "AVG",'VISSIM Link Segment Outputs'!$D:$D, D96),"")</f>
        <v>0</v>
      </c>
      <c r="AM96" s="667">
        <f ca="1">IFERROR(SUMIFS('VISSIM Link Segment Outputs'!$Q:$Q, 'VISSIM DCP Outputs'!$B:$B, $G$3, 'VISSIM Link Segment Outputs'!$A:$A, "AVG",'VISSIM Link Segment Outputs'!$D:$D, E96),"")</f>
        <v>0</v>
      </c>
      <c r="AN96" s="667">
        <f ca="1">IFERROR(SUMIFS('VISSIM Link Segment Outputs'!$Q:$Q, 'VISSIM DCP Outputs'!$B:$B, $G$3, 'VISSIM Link Segment Outputs'!$A:$A, "AVG",'VISSIM Link Segment Outputs'!$D:$D, F96),"")</f>
        <v>0</v>
      </c>
      <c r="AO96" s="667">
        <f ca="1">IFERROR(SUMIFS('VISSIM Link Segment Outputs'!$Q:$Q, 'VISSIM DCP Outputs'!$B:$B, $G$3, 'VISSIM Link Segment Outputs'!$A:$A, "AVG",'VISSIM Link Segment Outputs'!$D:$D, G96),"")</f>
        <v>0</v>
      </c>
      <c r="AP96" s="667">
        <f ca="1">IFERROR(SUMIFS('VISSIM Link Segment Outputs'!$Q:$Q, 'VISSIM DCP Outputs'!$B:$B, $G$3, 'VISSIM Link Segment Outputs'!$A:$A, "AVG",'VISSIM Link Segment Outputs'!$D:$D, H96),"")</f>
        <v>0</v>
      </c>
      <c r="AR96" s="696" t="str">
        <f ca="1">IFERROR(AVERAGEIFS('VISSIM Link Segment Outputs'!$R:$R, 'VISSIM Link Segment Outputs'!$A:$A, "AVG",'VISSIM Link Segment Outputs'!$D:$D, D96),"")</f>
        <v/>
      </c>
    </row>
    <row r="97" spans="1:44" s="547" customFormat="1" x14ac:dyDescent="0.35">
      <c r="A97" s="551" t="str">
        <f t="shared" si="11"/>
        <v>H</v>
      </c>
      <c r="B97" s="150">
        <f>'Input - Freeways'!$B95</f>
        <v>91</v>
      </c>
      <c r="C97" s="150">
        <f>INDEX('Input - Freeways'!$B$4:$AG$105,MATCH($B97,'Input - Freeways'!$B$4:$B$105,0),MATCH(C$6,'Input - Freeways'!$B$4:$AG$4,0))</f>
        <v>0</v>
      </c>
      <c r="D97" s="150" t="str">
        <f t="shared" si="6"/>
        <v>0</v>
      </c>
      <c r="E97" s="150" t="str">
        <f t="shared" si="6"/>
        <v/>
      </c>
      <c r="F97" s="150" t="str">
        <f t="shared" si="6"/>
        <v/>
      </c>
      <c r="G97" s="150" t="str">
        <f t="shared" si="6"/>
        <v/>
      </c>
      <c r="H97" s="150" t="str">
        <f t="shared" si="6"/>
        <v/>
      </c>
      <c r="J97" s="689">
        <f>'Input - Freeways'!$C95</f>
        <v>0</v>
      </c>
      <c r="K97" s="406">
        <f>'Input - Freeways'!$D95</f>
        <v>0</v>
      </c>
      <c r="L97" s="267">
        <f>'Input - Freeways'!$E95</f>
        <v>0</v>
      </c>
      <c r="M97" s="691" t="str">
        <f>'Input - Freeways'!$F95</f>
        <v/>
      </c>
      <c r="N97" s="391" t="str" cm="1">
        <f t="array" aca="1" ref="N97" ca="1">_xlfn.SWITCH(fwy_moe_type,"DCM",AVERAGEIFS('VISSIM DCP Outputs'!$D:$D, 'VISSIM DCP Outputs'!$B:$B, $E$3,'VISSIM DCP Outputs'!$C:$C,$C97),"Link Eval","--")</f>
        <v>--</v>
      </c>
      <c r="O97" s="264" t="str" cm="1">
        <f t="array" aca="1" ref="O97" ca="1">_xlfn.SWITCH(fwy_moe_type,"DCM",AVERAGEIFS('VISSIM DCP Outputs'!$G:$G, 'VISSIM DCP Outputs'!$B:$B, $E$3,'VISSIM DCP Outputs'!$C:$C,$C97),"Link Eval","--")</f>
        <v>--</v>
      </c>
      <c r="P97" s="695" t="str">
        <f t="shared" ca="1" si="8"/>
        <v>--</v>
      </c>
      <c r="Q97" s="264" t="str">
        <f t="shared" ca="1" si="9"/>
        <v>--</v>
      </c>
      <c r="R97" s="378" t="str">
        <f t="shared" ca="1" si="10"/>
        <v>--</v>
      </c>
      <c r="T97" s="667" t="str">
        <f ca="1">IFERROR(AVERAGEIFS('VISSIM Link Segment Outputs'!$M:$M, 'VISSIM DCP Outputs'!$B:$B, $G$3,'VISSIM Link Segment Outputs'!$A:$A, "AVG",'VISSIM Link Segment Outputs'!$D:$D, D97),"")</f>
        <v/>
      </c>
      <c r="U97" s="667" t="str">
        <f ca="1">IFERROR(AVERAGEIFS('VISSIM Link Segment Outputs'!$M:$M, 'VISSIM DCP Outputs'!$B:$B, $G$3,'VISSIM Link Segment Outputs'!$A:$A, "AVG",'VISSIM Link Segment Outputs'!$D:$D, E97),"")</f>
        <v/>
      </c>
      <c r="V97" s="667" t="str">
        <f ca="1">IFERROR(AVERAGEIFS('VISSIM Link Segment Outputs'!$M:$M, 'VISSIM DCP Outputs'!$B:$B, $G$3,'VISSIM Link Segment Outputs'!$A:$A, "AVG",'VISSIM Link Segment Outputs'!$D:$D, F97),"")</f>
        <v/>
      </c>
      <c r="W97" s="667" t="str">
        <f ca="1">IFERROR(AVERAGEIFS('VISSIM Link Segment Outputs'!$M:$M, 'VISSIM DCP Outputs'!$B:$B, $G$3,'VISSIM Link Segment Outputs'!$A:$A, "AVG",'VISSIM Link Segment Outputs'!$D:$D, G97),"")</f>
        <v/>
      </c>
      <c r="X97" s="667" t="str">
        <f ca="1">IFERROR(AVERAGEIFS('VISSIM Link Segment Outputs'!$M:$M, 'VISSIM DCP Outputs'!$B:$B, $G$3,'VISSIM Link Segment Outputs'!$A:$A, "AVG",'VISSIM Link Segment Outputs'!$D:$D, H97),"")</f>
        <v/>
      </c>
      <c r="Y97" s="446"/>
      <c r="Z97" s="445" t="str">
        <f ca="1">IFERROR(AVERAGEIFS('VISSIM Link Segment Outputs'!$I:$I, 'VISSIM DCP Outputs'!$B:$B, $G$3, 'VISSIM Link Segment Outputs'!$A:$A, "AVG",'VISSIM Link Segment Outputs'!$D:$D, D97),"")</f>
        <v/>
      </c>
      <c r="AA97" s="445" t="str">
        <f ca="1">IFERROR(AVERAGEIFS('VISSIM Link Segment Outputs'!$I:$I, 'VISSIM DCP Outputs'!$B:$B, $G$3, 'VISSIM Link Segment Outputs'!$A:$A, "AVG",'VISSIM Link Segment Outputs'!$D:$D, E97),"")</f>
        <v/>
      </c>
      <c r="AB97" s="445" t="str">
        <f ca="1">IFERROR(AVERAGEIFS('VISSIM Link Segment Outputs'!$I:$I, 'VISSIM DCP Outputs'!$B:$B, $G$3, 'VISSIM Link Segment Outputs'!$A:$A, "AVG",'VISSIM Link Segment Outputs'!$D:$D, F97),"")</f>
        <v/>
      </c>
      <c r="AC97" s="445" t="str">
        <f ca="1">IFERROR(AVERAGEIFS('VISSIM Link Segment Outputs'!$I:$I, 'VISSIM DCP Outputs'!$B:$B, $G$3, 'VISSIM Link Segment Outputs'!$A:$A, "AVG",'VISSIM Link Segment Outputs'!$D:$D, G97),"")</f>
        <v/>
      </c>
      <c r="AD97" s="445" t="str">
        <f ca="1">IFERROR(AVERAGEIFS('VISSIM Link Segment Outputs'!$I:$I, 'VISSIM DCP Outputs'!$B:$B, $G$3, 'VISSIM Link Segment Outputs'!$A:$A, "AVG",'VISSIM Link Segment Outputs'!$D:$D, H97),"")</f>
        <v/>
      </c>
      <c r="AE97" s="446"/>
      <c r="AF97" s="445" t="str">
        <f ca="1">IFERROR(AVERAGEIFS('VISSIM Link Segment Outputs'!$E:$E, 'VISSIM DCP Outputs'!$B:$B, $G$3, 'VISSIM Link Segment Outputs'!$A:$A, "AVG",'VISSIM Link Segment Outputs'!$D:$D, D97),"")</f>
        <v/>
      </c>
      <c r="AG97" s="445" t="str">
        <f ca="1">IFERROR(AVERAGEIFS('VISSIM Link Segment Outputs'!$E:$E, 'VISSIM DCP Outputs'!$B:$B, $G$3, 'VISSIM Link Segment Outputs'!$A:$A, "AVG",'VISSIM Link Segment Outputs'!$D:$D, E97),"")</f>
        <v/>
      </c>
      <c r="AH97" s="445" t="str">
        <f ca="1">IFERROR(AVERAGEIFS('VISSIM Link Segment Outputs'!$E:$E, 'VISSIM DCP Outputs'!$B:$B, $G$3, 'VISSIM Link Segment Outputs'!$A:$A, "AVG",'VISSIM Link Segment Outputs'!$D:$D, F97),"")</f>
        <v/>
      </c>
      <c r="AI97" s="445" t="str">
        <f ca="1">IFERROR(AVERAGEIFS('VISSIM Link Segment Outputs'!$E:$E, 'VISSIM DCP Outputs'!$B:$B, $G$3, 'VISSIM Link Segment Outputs'!$A:$A, "AVG",'VISSIM Link Segment Outputs'!$D:$D, G97),"")</f>
        <v/>
      </c>
      <c r="AJ97" s="445" t="str">
        <f ca="1">IFERROR(AVERAGEIFS('VISSIM Link Segment Outputs'!$E:$E, 'VISSIM DCP Outputs'!$B:$B, $G$3, 'VISSIM Link Segment Outputs'!$A:$A, "AVG",'VISSIM Link Segment Outputs'!$D:$D, H97),"")</f>
        <v/>
      </c>
      <c r="AL97" s="667">
        <f ca="1">IFERROR(SUMIFS('VISSIM Link Segment Outputs'!$Q:$Q, 'VISSIM DCP Outputs'!$B:$B, $G$3, 'VISSIM Link Segment Outputs'!$A:$A, "AVG",'VISSIM Link Segment Outputs'!$D:$D, D97),"")</f>
        <v>0</v>
      </c>
      <c r="AM97" s="667">
        <f ca="1">IFERROR(SUMIFS('VISSIM Link Segment Outputs'!$Q:$Q, 'VISSIM DCP Outputs'!$B:$B, $G$3, 'VISSIM Link Segment Outputs'!$A:$A, "AVG",'VISSIM Link Segment Outputs'!$D:$D, E97),"")</f>
        <v>0</v>
      </c>
      <c r="AN97" s="667">
        <f ca="1">IFERROR(SUMIFS('VISSIM Link Segment Outputs'!$Q:$Q, 'VISSIM DCP Outputs'!$B:$B, $G$3, 'VISSIM Link Segment Outputs'!$A:$A, "AVG",'VISSIM Link Segment Outputs'!$D:$D, F97),"")</f>
        <v>0</v>
      </c>
      <c r="AO97" s="667">
        <f ca="1">IFERROR(SUMIFS('VISSIM Link Segment Outputs'!$Q:$Q, 'VISSIM DCP Outputs'!$B:$B, $G$3, 'VISSIM Link Segment Outputs'!$A:$A, "AVG",'VISSIM Link Segment Outputs'!$D:$D, G97),"")</f>
        <v>0</v>
      </c>
      <c r="AP97" s="667">
        <f ca="1">IFERROR(SUMIFS('VISSIM Link Segment Outputs'!$Q:$Q, 'VISSIM DCP Outputs'!$B:$B, $G$3, 'VISSIM Link Segment Outputs'!$A:$A, "AVG",'VISSIM Link Segment Outputs'!$D:$D, H97),"")</f>
        <v>0</v>
      </c>
      <c r="AR97" s="696" t="str">
        <f ca="1">IFERROR(AVERAGEIFS('VISSIM Link Segment Outputs'!$R:$R, 'VISSIM Link Segment Outputs'!$A:$A, "AVG",'VISSIM Link Segment Outputs'!$D:$D, D97),"")</f>
        <v/>
      </c>
    </row>
    <row r="98" spans="1:44" s="547" customFormat="1" x14ac:dyDescent="0.35">
      <c r="A98" s="551" t="str">
        <f t="shared" si="11"/>
        <v>H</v>
      </c>
      <c r="B98" s="150">
        <f>'Input - Freeways'!$B96</f>
        <v>92</v>
      </c>
      <c r="C98" s="150">
        <f>INDEX('Input - Freeways'!$B$4:$AG$105,MATCH($B98,'Input - Freeways'!$B$4:$B$105,0),MATCH(C$6,'Input - Freeways'!$B$4:$AG$4,0))</f>
        <v>0</v>
      </c>
      <c r="D98" s="150" t="str">
        <f t="shared" si="6"/>
        <v>0</v>
      </c>
      <c r="E98" s="150" t="str">
        <f t="shared" si="6"/>
        <v/>
      </c>
      <c r="F98" s="150" t="str">
        <f t="shared" si="6"/>
        <v/>
      </c>
      <c r="G98" s="150" t="str">
        <f t="shared" si="6"/>
        <v/>
      </c>
      <c r="H98" s="150" t="str">
        <f t="shared" si="6"/>
        <v/>
      </c>
      <c r="J98" s="689">
        <f>'Input - Freeways'!$C96</f>
        <v>0</v>
      </c>
      <c r="K98" s="406">
        <f>'Input - Freeways'!$D96</f>
        <v>0</v>
      </c>
      <c r="L98" s="267">
        <f>'Input - Freeways'!$E96</f>
        <v>0</v>
      </c>
      <c r="M98" s="691" t="str">
        <f>'Input - Freeways'!$F96</f>
        <v/>
      </c>
      <c r="N98" s="391" t="str" cm="1">
        <f t="array" aca="1" ref="N98" ca="1">_xlfn.SWITCH(fwy_moe_type,"DCM",AVERAGEIFS('VISSIM DCP Outputs'!$D:$D, 'VISSIM DCP Outputs'!$B:$B, $E$3,'VISSIM DCP Outputs'!$C:$C,$C98),"Link Eval","--")</f>
        <v>--</v>
      </c>
      <c r="O98" s="264" t="str" cm="1">
        <f t="array" aca="1" ref="O98" ca="1">_xlfn.SWITCH(fwy_moe_type,"DCM",AVERAGEIFS('VISSIM DCP Outputs'!$G:$G, 'VISSIM DCP Outputs'!$B:$B, $E$3,'VISSIM DCP Outputs'!$C:$C,$C98),"Link Eval","--")</f>
        <v>--</v>
      </c>
      <c r="P98" s="695" t="str">
        <f t="shared" ca="1" si="8"/>
        <v>--</v>
      </c>
      <c r="Q98" s="264" t="str">
        <f t="shared" ca="1" si="9"/>
        <v>--</v>
      </c>
      <c r="R98" s="378" t="str">
        <f t="shared" ca="1" si="10"/>
        <v>--</v>
      </c>
      <c r="T98" s="667" t="str">
        <f ca="1">IFERROR(AVERAGEIFS('VISSIM Link Segment Outputs'!$M:$M, 'VISSIM DCP Outputs'!$B:$B, $G$3,'VISSIM Link Segment Outputs'!$A:$A, "AVG",'VISSIM Link Segment Outputs'!$D:$D, D98),"")</f>
        <v/>
      </c>
      <c r="U98" s="667" t="str">
        <f ca="1">IFERROR(AVERAGEIFS('VISSIM Link Segment Outputs'!$M:$M, 'VISSIM DCP Outputs'!$B:$B, $G$3,'VISSIM Link Segment Outputs'!$A:$A, "AVG",'VISSIM Link Segment Outputs'!$D:$D, E98),"")</f>
        <v/>
      </c>
      <c r="V98" s="667" t="str">
        <f ca="1">IFERROR(AVERAGEIFS('VISSIM Link Segment Outputs'!$M:$M, 'VISSIM DCP Outputs'!$B:$B, $G$3,'VISSIM Link Segment Outputs'!$A:$A, "AVG",'VISSIM Link Segment Outputs'!$D:$D, F98),"")</f>
        <v/>
      </c>
      <c r="W98" s="667" t="str">
        <f ca="1">IFERROR(AVERAGEIFS('VISSIM Link Segment Outputs'!$M:$M, 'VISSIM DCP Outputs'!$B:$B, $G$3,'VISSIM Link Segment Outputs'!$A:$A, "AVG",'VISSIM Link Segment Outputs'!$D:$D, G98),"")</f>
        <v/>
      </c>
      <c r="X98" s="667" t="str">
        <f ca="1">IFERROR(AVERAGEIFS('VISSIM Link Segment Outputs'!$M:$M, 'VISSIM DCP Outputs'!$B:$B, $G$3,'VISSIM Link Segment Outputs'!$A:$A, "AVG",'VISSIM Link Segment Outputs'!$D:$D, H98),"")</f>
        <v/>
      </c>
      <c r="Y98" s="446"/>
      <c r="Z98" s="445" t="str">
        <f ca="1">IFERROR(AVERAGEIFS('VISSIM Link Segment Outputs'!$I:$I, 'VISSIM DCP Outputs'!$B:$B, $G$3, 'VISSIM Link Segment Outputs'!$A:$A, "AVG",'VISSIM Link Segment Outputs'!$D:$D, D98),"")</f>
        <v/>
      </c>
      <c r="AA98" s="445" t="str">
        <f ca="1">IFERROR(AVERAGEIFS('VISSIM Link Segment Outputs'!$I:$I, 'VISSIM DCP Outputs'!$B:$B, $G$3, 'VISSIM Link Segment Outputs'!$A:$A, "AVG",'VISSIM Link Segment Outputs'!$D:$D, E98),"")</f>
        <v/>
      </c>
      <c r="AB98" s="445" t="str">
        <f ca="1">IFERROR(AVERAGEIFS('VISSIM Link Segment Outputs'!$I:$I, 'VISSIM DCP Outputs'!$B:$B, $G$3, 'VISSIM Link Segment Outputs'!$A:$A, "AVG",'VISSIM Link Segment Outputs'!$D:$D, F98),"")</f>
        <v/>
      </c>
      <c r="AC98" s="445" t="str">
        <f ca="1">IFERROR(AVERAGEIFS('VISSIM Link Segment Outputs'!$I:$I, 'VISSIM DCP Outputs'!$B:$B, $G$3, 'VISSIM Link Segment Outputs'!$A:$A, "AVG",'VISSIM Link Segment Outputs'!$D:$D, G98),"")</f>
        <v/>
      </c>
      <c r="AD98" s="445" t="str">
        <f ca="1">IFERROR(AVERAGEIFS('VISSIM Link Segment Outputs'!$I:$I, 'VISSIM DCP Outputs'!$B:$B, $G$3, 'VISSIM Link Segment Outputs'!$A:$A, "AVG",'VISSIM Link Segment Outputs'!$D:$D, H98),"")</f>
        <v/>
      </c>
      <c r="AE98" s="446"/>
      <c r="AF98" s="445" t="str">
        <f ca="1">IFERROR(AVERAGEIFS('VISSIM Link Segment Outputs'!$E:$E, 'VISSIM DCP Outputs'!$B:$B, $G$3, 'VISSIM Link Segment Outputs'!$A:$A, "AVG",'VISSIM Link Segment Outputs'!$D:$D, D98),"")</f>
        <v/>
      </c>
      <c r="AG98" s="445" t="str">
        <f ca="1">IFERROR(AVERAGEIFS('VISSIM Link Segment Outputs'!$E:$E, 'VISSIM DCP Outputs'!$B:$B, $G$3, 'VISSIM Link Segment Outputs'!$A:$A, "AVG",'VISSIM Link Segment Outputs'!$D:$D, E98),"")</f>
        <v/>
      </c>
      <c r="AH98" s="445" t="str">
        <f ca="1">IFERROR(AVERAGEIFS('VISSIM Link Segment Outputs'!$E:$E, 'VISSIM DCP Outputs'!$B:$B, $G$3, 'VISSIM Link Segment Outputs'!$A:$A, "AVG",'VISSIM Link Segment Outputs'!$D:$D, F98),"")</f>
        <v/>
      </c>
      <c r="AI98" s="445" t="str">
        <f ca="1">IFERROR(AVERAGEIFS('VISSIM Link Segment Outputs'!$E:$E, 'VISSIM DCP Outputs'!$B:$B, $G$3, 'VISSIM Link Segment Outputs'!$A:$A, "AVG",'VISSIM Link Segment Outputs'!$D:$D, G98),"")</f>
        <v/>
      </c>
      <c r="AJ98" s="445" t="str">
        <f ca="1">IFERROR(AVERAGEIFS('VISSIM Link Segment Outputs'!$E:$E, 'VISSIM DCP Outputs'!$B:$B, $G$3, 'VISSIM Link Segment Outputs'!$A:$A, "AVG",'VISSIM Link Segment Outputs'!$D:$D, H98),"")</f>
        <v/>
      </c>
      <c r="AL98" s="667">
        <f ca="1">IFERROR(SUMIFS('VISSIM Link Segment Outputs'!$Q:$Q, 'VISSIM DCP Outputs'!$B:$B, $G$3, 'VISSIM Link Segment Outputs'!$A:$A, "AVG",'VISSIM Link Segment Outputs'!$D:$D, D98),"")</f>
        <v>0</v>
      </c>
      <c r="AM98" s="667">
        <f ca="1">IFERROR(SUMIFS('VISSIM Link Segment Outputs'!$Q:$Q, 'VISSIM DCP Outputs'!$B:$B, $G$3, 'VISSIM Link Segment Outputs'!$A:$A, "AVG",'VISSIM Link Segment Outputs'!$D:$D, E98),"")</f>
        <v>0</v>
      </c>
      <c r="AN98" s="667">
        <f ca="1">IFERROR(SUMIFS('VISSIM Link Segment Outputs'!$Q:$Q, 'VISSIM DCP Outputs'!$B:$B, $G$3, 'VISSIM Link Segment Outputs'!$A:$A, "AVG",'VISSIM Link Segment Outputs'!$D:$D, F98),"")</f>
        <v>0</v>
      </c>
      <c r="AO98" s="667">
        <f ca="1">IFERROR(SUMIFS('VISSIM Link Segment Outputs'!$Q:$Q, 'VISSIM DCP Outputs'!$B:$B, $G$3, 'VISSIM Link Segment Outputs'!$A:$A, "AVG",'VISSIM Link Segment Outputs'!$D:$D, G98),"")</f>
        <v>0</v>
      </c>
      <c r="AP98" s="667">
        <f ca="1">IFERROR(SUMIFS('VISSIM Link Segment Outputs'!$Q:$Q, 'VISSIM DCP Outputs'!$B:$B, $G$3, 'VISSIM Link Segment Outputs'!$A:$A, "AVG",'VISSIM Link Segment Outputs'!$D:$D, H98),"")</f>
        <v>0</v>
      </c>
      <c r="AR98" s="696" t="str">
        <f ca="1">IFERROR(AVERAGEIFS('VISSIM Link Segment Outputs'!$R:$R, 'VISSIM Link Segment Outputs'!$A:$A, "AVG",'VISSIM Link Segment Outputs'!$D:$D, D98),"")</f>
        <v/>
      </c>
    </row>
    <row r="99" spans="1:44" s="547" customFormat="1" x14ac:dyDescent="0.35">
      <c r="A99" s="551" t="str">
        <f t="shared" si="11"/>
        <v>H</v>
      </c>
      <c r="B99" s="150">
        <f>'Input - Freeways'!$B97</f>
        <v>93</v>
      </c>
      <c r="C99" s="150">
        <f>INDEX('Input - Freeways'!$B$4:$AG$105,MATCH($B99,'Input - Freeways'!$B$4:$B$105,0),MATCH(C$6,'Input - Freeways'!$B$4:$AG$4,0))</f>
        <v>0</v>
      </c>
      <c r="D99" s="150" t="str">
        <f t="shared" si="6"/>
        <v>0</v>
      </c>
      <c r="E99" s="150" t="str">
        <f t="shared" si="6"/>
        <v/>
      </c>
      <c r="F99" s="150" t="str">
        <f t="shared" si="6"/>
        <v/>
      </c>
      <c r="G99" s="150" t="str">
        <f t="shared" si="6"/>
        <v/>
      </c>
      <c r="H99" s="150" t="str">
        <f t="shared" si="6"/>
        <v/>
      </c>
      <c r="J99" s="689">
        <f>'Input - Freeways'!$C97</f>
        <v>0</v>
      </c>
      <c r="K99" s="406">
        <f>'Input - Freeways'!$D97</f>
        <v>0</v>
      </c>
      <c r="L99" s="267">
        <f>'Input - Freeways'!$E97</f>
        <v>0</v>
      </c>
      <c r="M99" s="691" t="str">
        <f>'Input - Freeways'!$F97</f>
        <v/>
      </c>
      <c r="N99" s="391" t="str" cm="1">
        <f t="array" aca="1" ref="N99" ca="1">_xlfn.SWITCH(fwy_moe_type,"DCM",AVERAGEIFS('VISSIM DCP Outputs'!$D:$D, 'VISSIM DCP Outputs'!$B:$B, $E$3,'VISSIM DCP Outputs'!$C:$C,$C99),"Link Eval","--")</f>
        <v>--</v>
      </c>
      <c r="O99" s="264" t="str" cm="1">
        <f t="array" aca="1" ref="O99" ca="1">_xlfn.SWITCH(fwy_moe_type,"DCM",AVERAGEIFS('VISSIM DCP Outputs'!$G:$G, 'VISSIM DCP Outputs'!$B:$B, $E$3,'VISSIM DCP Outputs'!$C:$C,$C99),"Link Eval","--")</f>
        <v>--</v>
      </c>
      <c r="P99" s="695" t="str">
        <f t="shared" ca="1" si="8"/>
        <v>--</v>
      </c>
      <c r="Q99" s="264" t="str">
        <f t="shared" ca="1" si="9"/>
        <v>--</v>
      </c>
      <c r="R99" s="378" t="str">
        <f t="shared" ca="1" si="10"/>
        <v>--</v>
      </c>
      <c r="T99" s="667" t="str">
        <f ca="1">IFERROR(AVERAGEIFS('VISSIM Link Segment Outputs'!$M:$M, 'VISSIM DCP Outputs'!$B:$B, $G$3,'VISSIM Link Segment Outputs'!$A:$A, "AVG",'VISSIM Link Segment Outputs'!$D:$D, D99),"")</f>
        <v/>
      </c>
      <c r="U99" s="667" t="str">
        <f ca="1">IFERROR(AVERAGEIFS('VISSIM Link Segment Outputs'!$M:$M, 'VISSIM DCP Outputs'!$B:$B, $G$3,'VISSIM Link Segment Outputs'!$A:$A, "AVG",'VISSIM Link Segment Outputs'!$D:$D, E99),"")</f>
        <v/>
      </c>
      <c r="V99" s="667" t="str">
        <f ca="1">IFERROR(AVERAGEIFS('VISSIM Link Segment Outputs'!$M:$M, 'VISSIM DCP Outputs'!$B:$B, $G$3,'VISSIM Link Segment Outputs'!$A:$A, "AVG",'VISSIM Link Segment Outputs'!$D:$D, F99),"")</f>
        <v/>
      </c>
      <c r="W99" s="667" t="str">
        <f ca="1">IFERROR(AVERAGEIFS('VISSIM Link Segment Outputs'!$M:$M, 'VISSIM DCP Outputs'!$B:$B, $G$3,'VISSIM Link Segment Outputs'!$A:$A, "AVG",'VISSIM Link Segment Outputs'!$D:$D, G99),"")</f>
        <v/>
      </c>
      <c r="X99" s="667" t="str">
        <f ca="1">IFERROR(AVERAGEIFS('VISSIM Link Segment Outputs'!$M:$M, 'VISSIM DCP Outputs'!$B:$B, $G$3,'VISSIM Link Segment Outputs'!$A:$A, "AVG",'VISSIM Link Segment Outputs'!$D:$D, H99),"")</f>
        <v/>
      </c>
      <c r="Y99" s="446"/>
      <c r="Z99" s="445" t="str">
        <f ca="1">IFERROR(AVERAGEIFS('VISSIM Link Segment Outputs'!$I:$I, 'VISSIM DCP Outputs'!$B:$B, $G$3, 'VISSIM Link Segment Outputs'!$A:$A, "AVG",'VISSIM Link Segment Outputs'!$D:$D, D99),"")</f>
        <v/>
      </c>
      <c r="AA99" s="445" t="str">
        <f ca="1">IFERROR(AVERAGEIFS('VISSIM Link Segment Outputs'!$I:$I, 'VISSIM DCP Outputs'!$B:$B, $G$3, 'VISSIM Link Segment Outputs'!$A:$A, "AVG",'VISSIM Link Segment Outputs'!$D:$D, E99),"")</f>
        <v/>
      </c>
      <c r="AB99" s="445" t="str">
        <f ca="1">IFERROR(AVERAGEIFS('VISSIM Link Segment Outputs'!$I:$I, 'VISSIM DCP Outputs'!$B:$B, $G$3, 'VISSIM Link Segment Outputs'!$A:$A, "AVG",'VISSIM Link Segment Outputs'!$D:$D, F99),"")</f>
        <v/>
      </c>
      <c r="AC99" s="445" t="str">
        <f ca="1">IFERROR(AVERAGEIFS('VISSIM Link Segment Outputs'!$I:$I, 'VISSIM DCP Outputs'!$B:$B, $G$3, 'VISSIM Link Segment Outputs'!$A:$A, "AVG",'VISSIM Link Segment Outputs'!$D:$D, G99),"")</f>
        <v/>
      </c>
      <c r="AD99" s="445" t="str">
        <f ca="1">IFERROR(AVERAGEIFS('VISSIM Link Segment Outputs'!$I:$I, 'VISSIM DCP Outputs'!$B:$B, $G$3, 'VISSIM Link Segment Outputs'!$A:$A, "AVG",'VISSIM Link Segment Outputs'!$D:$D, H99),"")</f>
        <v/>
      </c>
      <c r="AE99" s="446"/>
      <c r="AF99" s="445" t="str">
        <f ca="1">IFERROR(AVERAGEIFS('VISSIM Link Segment Outputs'!$E:$E, 'VISSIM DCP Outputs'!$B:$B, $G$3, 'VISSIM Link Segment Outputs'!$A:$A, "AVG",'VISSIM Link Segment Outputs'!$D:$D, D99),"")</f>
        <v/>
      </c>
      <c r="AG99" s="445" t="str">
        <f ca="1">IFERROR(AVERAGEIFS('VISSIM Link Segment Outputs'!$E:$E, 'VISSIM DCP Outputs'!$B:$B, $G$3, 'VISSIM Link Segment Outputs'!$A:$A, "AVG",'VISSIM Link Segment Outputs'!$D:$D, E99),"")</f>
        <v/>
      </c>
      <c r="AH99" s="445" t="str">
        <f ca="1">IFERROR(AVERAGEIFS('VISSIM Link Segment Outputs'!$E:$E, 'VISSIM DCP Outputs'!$B:$B, $G$3, 'VISSIM Link Segment Outputs'!$A:$A, "AVG",'VISSIM Link Segment Outputs'!$D:$D, F99),"")</f>
        <v/>
      </c>
      <c r="AI99" s="445" t="str">
        <f ca="1">IFERROR(AVERAGEIFS('VISSIM Link Segment Outputs'!$E:$E, 'VISSIM DCP Outputs'!$B:$B, $G$3, 'VISSIM Link Segment Outputs'!$A:$A, "AVG",'VISSIM Link Segment Outputs'!$D:$D, G99),"")</f>
        <v/>
      </c>
      <c r="AJ99" s="445" t="str">
        <f ca="1">IFERROR(AVERAGEIFS('VISSIM Link Segment Outputs'!$E:$E, 'VISSIM DCP Outputs'!$B:$B, $G$3, 'VISSIM Link Segment Outputs'!$A:$A, "AVG",'VISSIM Link Segment Outputs'!$D:$D, H99),"")</f>
        <v/>
      </c>
      <c r="AL99" s="667">
        <f ca="1">IFERROR(SUMIFS('VISSIM Link Segment Outputs'!$Q:$Q, 'VISSIM DCP Outputs'!$B:$B, $G$3, 'VISSIM Link Segment Outputs'!$A:$A, "AVG",'VISSIM Link Segment Outputs'!$D:$D, D99),"")</f>
        <v>0</v>
      </c>
      <c r="AM99" s="667">
        <f ca="1">IFERROR(SUMIFS('VISSIM Link Segment Outputs'!$Q:$Q, 'VISSIM DCP Outputs'!$B:$B, $G$3, 'VISSIM Link Segment Outputs'!$A:$A, "AVG",'VISSIM Link Segment Outputs'!$D:$D, E99),"")</f>
        <v>0</v>
      </c>
      <c r="AN99" s="667">
        <f ca="1">IFERROR(SUMIFS('VISSIM Link Segment Outputs'!$Q:$Q, 'VISSIM DCP Outputs'!$B:$B, $G$3, 'VISSIM Link Segment Outputs'!$A:$A, "AVG",'VISSIM Link Segment Outputs'!$D:$D, F99),"")</f>
        <v>0</v>
      </c>
      <c r="AO99" s="667">
        <f ca="1">IFERROR(SUMIFS('VISSIM Link Segment Outputs'!$Q:$Q, 'VISSIM DCP Outputs'!$B:$B, $G$3, 'VISSIM Link Segment Outputs'!$A:$A, "AVG",'VISSIM Link Segment Outputs'!$D:$D, G99),"")</f>
        <v>0</v>
      </c>
      <c r="AP99" s="667">
        <f ca="1">IFERROR(SUMIFS('VISSIM Link Segment Outputs'!$Q:$Q, 'VISSIM DCP Outputs'!$B:$B, $G$3, 'VISSIM Link Segment Outputs'!$A:$A, "AVG",'VISSIM Link Segment Outputs'!$D:$D, H99),"")</f>
        <v>0</v>
      </c>
      <c r="AR99" s="696" t="str">
        <f ca="1">IFERROR(AVERAGEIFS('VISSIM Link Segment Outputs'!$R:$R, 'VISSIM Link Segment Outputs'!$A:$A, "AVG",'VISSIM Link Segment Outputs'!$D:$D, D99),"")</f>
        <v/>
      </c>
    </row>
    <row r="100" spans="1:44" s="547" customFormat="1" x14ac:dyDescent="0.35">
      <c r="A100" s="551" t="str">
        <f t="shared" si="11"/>
        <v>H</v>
      </c>
      <c r="B100" s="150">
        <f>'Input - Freeways'!$B98</f>
        <v>94</v>
      </c>
      <c r="C100" s="150">
        <f>INDEX('Input - Freeways'!$B$4:$AG$105,MATCH($B100,'Input - Freeways'!$B$4:$B$105,0),MATCH(C$6,'Input - Freeways'!$B$4:$AG$4,0))</f>
        <v>0</v>
      </c>
      <c r="D100" s="150" t="str">
        <f t="shared" si="6"/>
        <v>0</v>
      </c>
      <c r="E100" s="150" t="str">
        <f t="shared" si="6"/>
        <v/>
      </c>
      <c r="F100" s="150" t="str">
        <f t="shared" si="6"/>
        <v/>
      </c>
      <c r="G100" s="150" t="str">
        <f t="shared" si="6"/>
        <v/>
      </c>
      <c r="H100" s="150" t="str">
        <f t="shared" si="6"/>
        <v/>
      </c>
      <c r="J100" s="689">
        <f>'Input - Freeways'!$C98</f>
        <v>0</v>
      </c>
      <c r="K100" s="406">
        <f>'Input - Freeways'!$D98</f>
        <v>0</v>
      </c>
      <c r="L100" s="267">
        <f>'Input - Freeways'!$E98</f>
        <v>0</v>
      </c>
      <c r="M100" s="691" t="str">
        <f>'Input - Freeways'!$F98</f>
        <v/>
      </c>
      <c r="N100" s="391" t="str" cm="1">
        <f t="array" aca="1" ref="N100" ca="1">_xlfn.SWITCH(fwy_moe_type,"DCM",AVERAGEIFS('VISSIM DCP Outputs'!$D:$D, 'VISSIM DCP Outputs'!$B:$B, $E$3,'VISSIM DCP Outputs'!$C:$C,$C100),"Link Eval","--")</f>
        <v>--</v>
      </c>
      <c r="O100" s="264" t="str" cm="1">
        <f t="array" aca="1" ref="O100" ca="1">_xlfn.SWITCH(fwy_moe_type,"DCM",AVERAGEIFS('VISSIM DCP Outputs'!$G:$G, 'VISSIM DCP Outputs'!$B:$B, $E$3,'VISSIM DCP Outputs'!$C:$C,$C100),"Link Eval","--")</f>
        <v>--</v>
      </c>
      <c r="P100" s="695" t="str">
        <f t="shared" ca="1" si="8"/>
        <v>--</v>
      </c>
      <c r="Q100" s="264" t="str">
        <f t="shared" ca="1" si="9"/>
        <v>--</v>
      </c>
      <c r="R100" s="378" t="str">
        <f t="shared" ca="1" si="10"/>
        <v>--</v>
      </c>
      <c r="T100" s="667" t="str">
        <f ca="1">IFERROR(AVERAGEIFS('VISSIM Link Segment Outputs'!$M:$M, 'VISSIM DCP Outputs'!$B:$B, $G$3,'VISSIM Link Segment Outputs'!$A:$A, "AVG",'VISSIM Link Segment Outputs'!$D:$D, D100),"")</f>
        <v/>
      </c>
      <c r="U100" s="667" t="str">
        <f ca="1">IFERROR(AVERAGEIFS('VISSIM Link Segment Outputs'!$M:$M, 'VISSIM DCP Outputs'!$B:$B, $G$3,'VISSIM Link Segment Outputs'!$A:$A, "AVG",'VISSIM Link Segment Outputs'!$D:$D, E100),"")</f>
        <v/>
      </c>
      <c r="V100" s="667" t="str">
        <f ca="1">IFERROR(AVERAGEIFS('VISSIM Link Segment Outputs'!$M:$M, 'VISSIM DCP Outputs'!$B:$B, $G$3,'VISSIM Link Segment Outputs'!$A:$A, "AVG",'VISSIM Link Segment Outputs'!$D:$D, F100),"")</f>
        <v/>
      </c>
      <c r="W100" s="667" t="str">
        <f ca="1">IFERROR(AVERAGEIFS('VISSIM Link Segment Outputs'!$M:$M, 'VISSIM DCP Outputs'!$B:$B, $G$3,'VISSIM Link Segment Outputs'!$A:$A, "AVG",'VISSIM Link Segment Outputs'!$D:$D, G100),"")</f>
        <v/>
      </c>
      <c r="X100" s="667" t="str">
        <f ca="1">IFERROR(AVERAGEIFS('VISSIM Link Segment Outputs'!$M:$M, 'VISSIM DCP Outputs'!$B:$B, $G$3,'VISSIM Link Segment Outputs'!$A:$A, "AVG",'VISSIM Link Segment Outputs'!$D:$D, H100),"")</f>
        <v/>
      </c>
      <c r="Y100" s="446"/>
      <c r="Z100" s="445" t="str">
        <f ca="1">IFERROR(AVERAGEIFS('VISSIM Link Segment Outputs'!$I:$I, 'VISSIM DCP Outputs'!$B:$B, $G$3, 'VISSIM Link Segment Outputs'!$A:$A, "AVG",'VISSIM Link Segment Outputs'!$D:$D, D100),"")</f>
        <v/>
      </c>
      <c r="AA100" s="445" t="str">
        <f ca="1">IFERROR(AVERAGEIFS('VISSIM Link Segment Outputs'!$I:$I, 'VISSIM DCP Outputs'!$B:$B, $G$3, 'VISSIM Link Segment Outputs'!$A:$A, "AVG",'VISSIM Link Segment Outputs'!$D:$D, E100),"")</f>
        <v/>
      </c>
      <c r="AB100" s="445" t="str">
        <f ca="1">IFERROR(AVERAGEIFS('VISSIM Link Segment Outputs'!$I:$I, 'VISSIM DCP Outputs'!$B:$B, $G$3, 'VISSIM Link Segment Outputs'!$A:$A, "AVG",'VISSIM Link Segment Outputs'!$D:$D, F100),"")</f>
        <v/>
      </c>
      <c r="AC100" s="445" t="str">
        <f ca="1">IFERROR(AVERAGEIFS('VISSIM Link Segment Outputs'!$I:$I, 'VISSIM DCP Outputs'!$B:$B, $G$3, 'VISSIM Link Segment Outputs'!$A:$A, "AVG",'VISSIM Link Segment Outputs'!$D:$D, G100),"")</f>
        <v/>
      </c>
      <c r="AD100" s="445" t="str">
        <f ca="1">IFERROR(AVERAGEIFS('VISSIM Link Segment Outputs'!$I:$I, 'VISSIM DCP Outputs'!$B:$B, $G$3, 'VISSIM Link Segment Outputs'!$A:$A, "AVG",'VISSIM Link Segment Outputs'!$D:$D, H100),"")</f>
        <v/>
      </c>
      <c r="AE100" s="446"/>
      <c r="AF100" s="445" t="str">
        <f ca="1">IFERROR(AVERAGEIFS('VISSIM Link Segment Outputs'!$E:$E, 'VISSIM DCP Outputs'!$B:$B, $G$3, 'VISSIM Link Segment Outputs'!$A:$A, "AVG",'VISSIM Link Segment Outputs'!$D:$D, D100),"")</f>
        <v/>
      </c>
      <c r="AG100" s="445" t="str">
        <f ca="1">IFERROR(AVERAGEIFS('VISSIM Link Segment Outputs'!$E:$E, 'VISSIM DCP Outputs'!$B:$B, $G$3, 'VISSIM Link Segment Outputs'!$A:$A, "AVG",'VISSIM Link Segment Outputs'!$D:$D, E100),"")</f>
        <v/>
      </c>
      <c r="AH100" s="445" t="str">
        <f ca="1">IFERROR(AVERAGEIFS('VISSIM Link Segment Outputs'!$E:$E, 'VISSIM DCP Outputs'!$B:$B, $G$3, 'VISSIM Link Segment Outputs'!$A:$A, "AVG",'VISSIM Link Segment Outputs'!$D:$D, F100),"")</f>
        <v/>
      </c>
      <c r="AI100" s="445" t="str">
        <f ca="1">IFERROR(AVERAGEIFS('VISSIM Link Segment Outputs'!$E:$E, 'VISSIM DCP Outputs'!$B:$B, $G$3, 'VISSIM Link Segment Outputs'!$A:$A, "AVG",'VISSIM Link Segment Outputs'!$D:$D, G100),"")</f>
        <v/>
      </c>
      <c r="AJ100" s="445" t="str">
        <f ca="1">IFERROR(AVERAGEIFS('VISSIM Link Segment Outputs'!$E:$E, 'VISSIM DCP Outputs'!$B:$B, $G$3, 'VISSIM Link Segment Outputs'!$A:$A, "AVG",'VISSIM Link Segment Outputs'!$D:$D, H100),"")</f>
        <v/>
      </c>
      <c r="AL100" s="667">
        <f ca="1">IFERROR(SUMIFS('VISSIM Link Segment Outputs'!$Q:$Q, 'VISSIM DCP Outputs'!$B:$B, $G$3, 'VISSIM Link Segment Outputs'!$A:$A, "AVG",'VISSIM Link Segment Outputs'!$D:$D, D100),"")</f>
        <v>0</v>
      </c>
      <c r="AM100" s="667">
        <f ca="1">IFERROR(SUMIFS('VISSIM Link Segment Outputs'!$Q:$Q, 'VISSIM DCP Outputs'!$B:$B, $G$3, 'VISSIM Link Segment Outputs'!$A:$A, "AVG",'VISSIM Link Segment Outputs'!$D:$D, E100),"")</f>
        <v>0</v>
      </c>
      <c r="AN100" s="667">
        <f ca="1">IFERROR(SUMIFS('VISSIM Link Segment Outputs'!$Q:$Q, 'VISSIM DCP Outputs'!$B:$B, $G$3, 'VISSIM Link Segment Outputs'!$A:$A, "AVG",'VISSIM Link Segment Outputs'!$D:$D, F100),"")</f>
        <v>0</v>
      </c>
      <c r="AO100" s="667">
        <f ca="1">IFERROR(SUMIFS('VISSIM Link Segment Outputs'!$Q:$Q, 'VISSIM DCP Outputs'!$B:$B, $G$3, 'VISSIM Link Segment Outputs'!$A:$A, "AVG",'VISSIM Link Segment Outputs'!$D:$D, G100),"")</f>
        <v>0</v>
      </c>
      <c r="AP100" s="667">
        <f ca="1">IFERROR(SUMIFS('VISSIM Link Segment Outputs'!$Q:$Q, 'VISSIM DCP Outputs'!$B:$B, $G$3, 'VISSIM Link Segment Outputs'!$A:$A, "AVG",'VISSIM Link Segment Outputs'!$D:$D, H100),"")</f>
        <v>0</v>
      </c>
      <c r="AR100" s="696" t="str">
        <f ca="1">IFERROR(AVERAGEIFS('VISSIM Link Segment Outputs'!$R:$R, 'VISSIM Link Segment Outputs'!$A:$A, "AVG",'VISSIM Link Segment Outputs'!$D:$D, D100),"")</f>
        <v/>
      </c>
    </row>
    <row r="101" spans="1:44" s="547" customFormat="1" x14ac:dyDescent="0.35">
      <c r="A101" s="551" t="str">
        <f t="shared" si="11"/>
        <v>H</v>
      </c>
      <c r="B101" s="150">
        <f>'Input - Freeways'!$B99</f>
        <v>95</v>
      </c>
      <c r="C101" s="150">
        <f>INDEX('Input - Freeways'!$B$4:$AG$105,MATCH($B101,'Input - Freeways'!$B$4:$B$105,0),MATCH(C$6,'Input - Freeways'!$B$4:$AG$4,0))</f>
        <v>0</v>
      </c>
      <c r="D101" s="150" t="str">
        <f t="shared" si="6"/>
        <v>0</v>
      </c>
      <c r="E101" s="150" t="str">
        <f t="shared" si="6"/>
        <v/>
      </c>
      <c r="F101" s="150" t="str">
        <f t="shared" si="6"/>
        <v/>
      </c>
      <c r="G101" s="150" t="str">
        <f t="shared" si="6"/>
        <v/>
      </c>
      <c r="H101" s="150" t="str">
        <f t="shared" si="6"/>
        <v/>
      </c>
      <c r="J101" s="689">
        <f>'Input - Freeways'!$C99</f>
        <v>0</v>
      </c>
      <c r="K101" s="406">
        <f>'Input - Freeways'!$D99</f>
        <v>0</v>
      </c>
      <c r="L101" s="267">
        <f>'Input - Freeways'!$E99</f>
        <v>0</v>
      </c>
      <c r="M101" s="691" t="str">
        <f>'Input - Freeways'!$F99</f>
        <v/>
      </c>
      <c r="N101" s="391" t="str" cm="1">
        <f t="array" aca="1" ref="N101" ca="1">_xlfn.SWITCH(fwy_moe_type,"DCM",AVERAGEIFS('VISSIM DCP Outputs'!$D:$D, 'VISSIM DCP Outputs'!$B:$B, $E$3,'VISSIM DCP Outputs'!$C:$C,$C101),"Link Eval","--")</f>
        <v>--</v>
      </c>
      <c r="O101" s="264" t="str" cm="1">
        <f t="array" aca="1" ref="O101" ca="1">_xlfn.SWITCH(fwy_moe_type,"DCM",AVERAGEIFS('VISSIM DCP Outputs'!$G:$G, 'VISSIM DCP Outputs'!$B:$B, $E$3,'VISSIM DCP Outputs'!$C:$C,$C101),"Link Eval","--")</f>
        <v>--</v>
      </c>
      <c r="P101" s="695" t="str">
        <f t="shared" ca="1" si="8"/>
        <v>--</v>
      </c>
      <c r="Q101" s="264" t="str">
        <f t="shared" ca="1" si="9"/>
        <v>--</v>
      </c>
      <c r="R101" s="378" t="str">
        <f t="shared" ca="1" si="10"/>
        <v>--</v>
      </c>
      <c r="T101" s="667" t="str">
        <f ca="1">IFERROR(AVERAGEIFS('VISSIM Link Segment Outputs'!$M:$M, 'VISSIM DCP Outputs'!$B:$B, $G$3,'VISSIM Link Segment Outputs'!$A:$A, "AVG",'VISSIM Link Segment Outputs'!$D:$D, D101),"")</f>
        <v/>
      </c>
      <c r="U101" s="667" t="str">
        <f ca="1">IFERROR(AVERAGEIFS('VISSIM Link Segment Outputs'!$M:$M, 'VISSIM DCP Outputs'!$B:$B, $G$3,'VISSIM Link Segment Outputs'!$A:$A, "AVG",'VISSIM Link Segment Outputs'!$D:$D, E101),"")</f>
        <v/>
      </c>
      <c r="V101" s="667" t="str">
        <f ca="1">IFERROR(AVERAGEIFS('VISSIM Link Segment Outputs'!$M:$M, 'VISSIM DCP Outputs'!$B:$B, $G$3,'VISSIM Link Segment Outputs'!$A:$A, "AVG",'VISSIM Link Segment Outputs'!$D:$D, F101),"")</f>
        <v/>
      </c>
      <c r="W101" s="667" t="str">
        <f ca="1">IFERROR(AVERAGEIFS('VISSIM Link Segment Outputs'!$M:$M, 'VISSIM DCP Outputs'!$B:$B, $G$3,'VISSIM Link Segment Outputs'!$A:$A, "AVG",'VISSIM Link Segment Outputs'!$D:$D, G101),"")</f>
        <v/>
      </c>
      <c r="X101" s="667" t="str">
        <f ca="1">IFERROR(AVERAGEIFS('VISSIM Link Segment Outputs'!$M:$M, 'VISSIM DCP Outputs'!$B:$B, $G$3,'VISSIM Link Segment Outputs'!$A:$A, "AVG",'VISSIM Link Segment Outputs'!$D:$D, H101),"")</f>
        <v/>
      </c>
      <c r="Y101" s="446"/>
      <c r="Z101" s="445" t="str">
        <f ca="1">IFERROR(AVERAGEIFS('VISSIM Link Segment Outputs'!$I:$I, 'VISSIM DCP Outputs'!$B:$B, $G$3, 'VISSIM Link Segment Outputs'!$A:$A, "AVG",'VISSIM Link Segment Outputs'!$D:$D, D101),"")</f>
        <v/>
      </c>
      <c r="AA101" s="445" t="str">
        <f ca="1">IFERROR(AVERAGEIFS('VISSIM Link Segment Outputs'!$I:$I, 'VISSIM DCP Outputs'!$B:$B, $G$3, 'VISSIM Link Segment Outputs'!$A:$A, "AVG",'VISSIM Link Segment Outputs'!$D:$D, E101),"")</f>
        <v/>
      </c>
      <c r="AB101" s="445" t="str">
        <f ca="1">IFERROR(AVERAGEIFS('VISSIM Link Segment Outputs'!$I:$I, 'VISSIM DCP Outputs'!$B:$B, $G$3, 'VISSIM Link Segment Outputs'!$A:$A, "AVG",'VISSIM Link Segment Outputs'!$D:$D, F101),"")</f>
        <v/>
      </c>
      <c r="AC101" s="445" t="str">
        <f ca="1">IFERROR(AVERAGEIFS('VISSIM Link Segment Outputs'!$I:$I, 'VISSIM DCP Outputs'!$B:$B, $G$3, 'VISSIM Link Segment Outputs'!$A:$A, "AVG",'VISSIM Link Segment Outputs'!$D:$D, G101),"")</f>
        <v/>
      </c>
      <c r="AD101" s="445" t="str">
        <f ca="1">IFERROR(AVERAGEIFS('VISSIM Link Segment Outputs'!$I:$I, 'VISSIM DCP Outputs'!$B:$B, $G$3, 'VISSIM Link Segment Outputs'!$A:$A, "AVG",'VISSIM Link Segment Outputs'!$D:$D, H101),"")</f>
        <v/>
      </c>
      <c r="AE101" s="446"/>
      <c r="AF101" s="445" t="str">
        <f ca="1">IFERROR(AVERAGEIFS('VISSIM Link Segment Outputs'!$E:$E, 'VISSIM DCP Outputs'!$B:$B, $G$3, 'VISSIM Link Segment Outputs'!$A:$A, "AVG",'VISSIM Link Segment Outputs'!$D:$D, D101),"")</f>
        <v/>
      </c>
      <c r="AG101" s="445" t="str">
        <f ca="1">IFERROR(AVERAGEIFS('VISSIM Link Segment Outputs'!$E:$E, 'VISSIM DCP Outputs'!$B:$B, $G$3, 'VISSIM Link Segment Outputs'!$A:$A, "AVG",'VISSIM Link Segment Outputs'!$D:$D, E101),"")</f>
        <v/>
      </c>
      <c r="AH101" s="445" t="str">
        <f ca="1">IFERROR(AVERAGEIFS('VISSIM Link Segment Outputs'!$E:$E, 'VISSIM DCP Outputs'!$B:$B, $G$3, 'VISSIM Link Segment Outputs'!$A:$A, "AVG",'VISSIM Link Segment Outputs'!$D:$D, F101),"")</f>
        <v/>
      </c>
      <c r="AI101" s="445" t="str">
        <f ca="1">IFERROR(AVERAGEIFS('VISSIM Link Segment Outputs'!$E:$E, 'VISSIM DCP Outputs'!$B:$B, $G$3, 'VISSIM Link Segment Outputs'!$A:$A, "AVG",'VISSIM Link Segment Outputs'!$D:$D, G101),"")</f>
        <v/>
      </c>
      <c r="AJ101" s="445" t="str">
        <f ca="1">IFERROR(AVERAGEIFS('VISSIM Link Segment Outputs'!$E:$E, 'VISSIM DCP Outputs'!$B:$B, $G$3, 'VISSIM Link Segment Outputs'!$A:$A, "AVG",'VISSIM Link Segment Outputs'!$D:$D, H101),"")</f>
        <v/>
      </c>
      <c r="AL101" s="667">
        <f ca="1">IFERROR(SUMIFS('VISSIM Link Segment Outputs'!$Q:$Q, 'VISSIM DCP Outputs'!$B:$B, $G$3, 'VISSIM Link Segment Outputs'!$A:$A, "AVG",'VISSIM Link Segment Outputs'!$D:$D, D101),"")</f>
        <v>0</v>
      </c>
      <c r="AM101" s="667">
        <f ca="1">IFERROR(SUMIFS('VISSIM Link Segment Outputs'!$Q:$Q, 'VISSIM DCP Outputs'!$B:$B, $G$3, 'VISSIM Link Segment Outputs'!$A:$A, "AVG",'VISSIM Link Segment Outputs'!$D:$D, E101),"")</f>
        <v>0</v>
      </c>
      <c r="AN101" s="667">
        <f ca="1">IFERROR(SUMIFS('VISSIM Link Segment Outputs'!$Q:$Q, 'VISSIM DCP Outputs'!$B:$B, $G$3, 'VISSIM Link Segment Outputs'!$A:$A, "AVG",'VISSIM Link Segment Outputs'!$D:$D, F101),"")</f>
        <v>0</v>
      </c>
      <c r="AO101" s="667">
        <f ca="1">IFERROR(SUMIFS('VISSIM Link Segment Outputs'!$Q:$Q, 'VISSIM DCP Outputs'!$B:$B, $G$3, 'VISSIM Link Segment Outputs'!$A:$A, "AVG",'VISSIM Link Segment Outputs'!$D:$D, G101),"")</f>
        <v>0</v>
      </c>
      <c r="AP101" s="667">
        <f ca="1">IFERROR(SUMIFS('VISSIM Link Segment Outputs'!$Q:$Q, 'VISSIM DCP Outputs'!$B:$B, $G$3, 'VISSIM Link Segment Outputs'!$A:$A, "AVG",'VISSIM Link Segment Outputs'!$D:$D, H101),"")</f>
        <v>0</v>
      </c>
      <c r="AR101" s="696" t="str">
        <f ca="1">IFERROR(AVERAGEIFS('VISSIM Link Segment Outputs'!$R:$R, 'VISSIM Link Segment Outputs'!$A:$A, "AVG",'VISSIM Link Segment Outputs'!$D:$D, D101),"")</f>
        <v/>
      </c>
    </row>
    <row r="102" spans="1:44" s="547" customFormat="1" x14ac:dyDescent="0.35">
      <c r="A102" s="551" t="str">
        <f t="shared" si="11"/>
        <v>H</v>
      </c>
      <c r="B102" s="150">
        <f>'Input - Freeways'!$B100</f>
        <v>96</v>
      </c>
      <c r="C102" s="150">
        <f>INDEX('Input - Freeways'!$B$4:$AG$105,MATCH($B102,'Input - Freeways'!$B$4:$B$105,0),MATCH(C$6,'Input - Freeways'!$B$4:$AG$4,0))</f>
        <v>0</v>
      </c>
      <c r="D102" s="150" t="str">
        <f t="shared" si="6"/>
        <v>0</v>
      </c>
      <c r="E102" s="150" t="str">
        <f t="shared" si="6"/>
        <v/>
      </c>
      <c r="F102" s="150" t="str">
        <f t="shared" si="6"/>
        <v/>
      </c>
      <c r="G102" s="150" t="str">
        <f t="shared" si="6"/>
        <v/>
      </c>
      <c r="H102" s="150" t="str">
        <f t="shared" si="6"/>
        <v/>
      </c>
      <c r="J102" s="689">
        <f>'Input - Freeways'!$C100</f>
        <v>0</v>
      </c>
      <c r="K102" s="406">
        <f>'Input - Freeways'!$D100</f>
        <v>0</v>
      </c>
      <c r="L102" s="267">
        <f>'Input - Freeways'!$E100</f>
        <v>0</v>
      </c>
      <c r="M102" s="691" t="str">
        <f>'Input - Freeways'!$F100</f>
        <v/>
      </c>
      <c r="N102" s="391" t="str" cm="1">
        <f t="array" aca="1" ref="N102" ca="1">_xlfn.SWITCH(fwy_moe_type,"DCM",AVERAGEIFS('VISSIM DCP Outputs'!$D:$D, 'VISSIM DCP Outputs'!$B:$B, $E$3,'VISSIM DCP Outputs'!$C:$C,$C102),"Link Eval","--")</f>
        <v>--</v>
      </c>
      <c r="O102" s="264" t="str" cm="1">
        <f t="array" aca="1" ref="O102" ca="1">_xlfn.SWITCH(fwy_moe_type,"DCM",AVERAGEIFS('VISSIM DCP Outputs'!$G:$G, 'VISSIM DCP Outputs'!$B:$B, $E$3,'VISSIM DCP Outputs'!$C:$C,$C102),"Link Eval","--")</f>
        <v>--</v>
      </c>
      <c r="P102" s="695" t="str">
        <f t="shared" ca="1" si="8"/>
        <v>--</v>
      </c>
      <c r="Q102" s="264" t="str">
        <f t="shared" ca="1" si="9"/>
        <v>--</v>
      </c>
      <c r="R102" s="378" t="str">
        <f t="shared" ca="1" si="10"/>
        <v>--</v>
      </c>
      <c r="T102" s="667" t="str">
        <f ca="1">IFERROR(AVERAGEIFS('VISSIM Link Segment Outputs'!$M:$M, 'VISSIM DCP Outputs'!$B:$B, $G$3,'VISSIM Link Segment Outputs'!$A:$A, "AVG",'VISSIM Link Segment Outputs'!$D:$D, D102),"")</f>
        <v/>
      </c>
      <c r="U102" s="667" t="str">
        <f ca="1">IFERROR(AVERAGEIFS('VISSIM Link Segment Outputs'!$M:$M, 'VISSIM DCP Outputs'!$B:$B, $G$3,'VISSIM Link Segment Outputs'!$A:$A, "AVG",'VISSIM Link Segment Outputs'!$D:$D, E102),"")</f>
        <v/>
      </c>
      <c r="V102" s="667" t="str">
        <f ca="1">IFERROR(AVERAGEIFS('VISSIM Link Segment Outputs'!$M:$M, 'VISSIM DCP Outputs'!$B:$B, $G$3,'VISSIM Link Segment Outputs'!$A:$A, "AVG",'VISSIM Link Segment Outputs'!$D:$D, F102),"")</f>
        <v/>
      </c>
      <c r="W102" s="667" t="str">
        <f ca="1">IFERROR(AVERAGEIFS('VISSIM Link Segment Outputs'!$M:$M, 'VISSIM DCP Outputs'!$B:$B, $G$3,'VISSIM Link Segment Outputs'!$A:$A, "AVG",'VISSIM Link Segment Outputs'!$D:$D, G102),"")</f>
        <v/>
      </c>
      <c r="X102" s="667" t="str">
        <f ca="1">IFERROR(AVERAGEIFS('VISSIM Link Segment Outputs'!$M:$M, 'VISSIM DCP Outputs'!$B:$B, $G$3,'VISSIM Link Segment Outputs'!$A:$A, "AVG",'VISSIM Link Segment Outputs'!$D:$D, H102),"")</f>
        <v/>
      </c>
      <c r="Y102" s="446"/>
      <c r="Z102" s="445" t="str">
        <f ca="1">IFERROR(AVERAGEIFS('VISSIM Link Segment Outputs'!$I:$I, 'VISSIM DCP Outputs'!$B:$B, $G$3, 'VISSIM Link Segment Outputs'!$A:$A, "AVG",'VISSIM Link Segment Outputs'!$D:$D, D102),"")</f>
        <v/>
      </c>
      <c r="AA102" s="445" t="str">
        <f ca="1">IFERROR(AVERAGEIFS('VISSIM Link Segment Outputs'!$I:$I, 'VISSIM DCP Outputs'!$B:$B, $G$3, 'VISSIM Link Segment Outputs'!$A:$A, "AVG",'VISSIM Link Segment Outputs'!$D:$D, E102),"")</f>
        <v/>
      </c>
      <c r="AB102" s="445" t="str">
        <f ca="1">IFERROR(AVERAGEIFS('VISSIM Link Segment Outputs'!$I:$I, 'VISSIM DCP Outputs'!$B:$B, $G$3, 'VISSIM Link Segment Outputs'!$A:$A, "AVG",'VISSIM Link Segment Outputs'!$D:$D, F102),"")</f>
        <v/>
      </c>
      <c r="AC102" s="445" t="str">
        <f ca="1">IFERROR(AVERAGEIFS('VISSIM Link Segment Outputs'!$I:$I, 'VISSIM DCP Outputs'!$B:$B, $G$3, 'VISSIM Link Segment Outputs'!$A:$A, "AVG",'VISSIM Link Segment Outputs'!$D:$D, G102),"")</f>
        <v/>
      </c>
      <c r="AD102" s="445" t="str">
        <f ca="1">IFERROR(AVERAGEIFS('VISSIM Link Segment Outputs'!$I:$I, 'VISSIM DCP Outputs'!$B:$B, $G$3, 'VISSIM Link Segment Outputs'!$A:$A, "AVG",'VISSIM Link Segment Outputs'!$D:$D, H102),"")</f>
        <v/>
      </c>
      <c r="AE102" s="446"/>
      <c r="AF102" s="445" t="str">
        <f ca="1">IFERROR(AVERAGEIFS('VISSIM Link Segment Outputs'!$E:$E, 'VISSIM DCP Outputs'!$B:$B, $G$3, 'VISSIM Link Segment Outputs'!$A:$A, "AVG",'VISSIM Link Segment Outputs'!$D:$D, D102),"")</f>
        <v/>
      </c>
      <c r="AG102" s="445" t="str">
        <f ca="1">IFERROR(AVERAGEIFS('VISSIM Link Segment Outputs'!$E:$E, 'VISSIM DCP Outputs'!$B:$B, $G$3, 'VISSIM Link Segment Outputs'!$A:$A, "AVG",'VISSIM Link Segment Outputs'!$D:$D, E102),"")</f>
        <v/>
      </c>
      <c r="AH102" s="445" t="str">
        <f ca="1">IFERROR(AVERAGEIFS('VISSIM Link Segment Outputs'!$E:$E, 'VISSIM DCP Outputs'!$B:$B, $G$3, 'VISSIM Link Segment Outputs'!$A:$A, "AVG",'VISSIM Link Segment Outputs'!$D:$D, F102),"")</f>
        <v/>
      </c>
      <c r="AI102" s="445" t="str">
        <f ca="1">IFERROR(AVERAGEIFS('VISSIM Link Segment Outputs'!$E:$E, 'VISSIM DCP Outputs'!$B:$B, $G$3, 'VISSIM Link Segment Outputs'!$A:$A, "AVG",'VISSIM Link Segment Outputs'!$D:$D, G102),"")</f>
        <v/>
      </c>
      <c r="AJ102" s="445" t="str">
        <f ca="1">IFERROR(AVERAGEIFS('VISSIM Link Segment Outputs'!$E:$E, 'VISSIM DCP Outputs'!$B:$B, $G$3, 'VISSIM Link Segment Outputs'!$A:$A, "AVG",'VISSIM Link Segment Outputs'!$D:$D, H102),"")</f>
        <v/>
      </c>
      <c r="AL102" s="667">
        <f ca="1">IFERROR(SUMIFS('VISSIM Link Segment Outputs'!$Q:$Q, 'VISSIM DCP Outputs'!$B:$B, $G$3, 'VISSIM Link Segment Outputs'!$A:$A, "AVG",'VISSIM Link Segment Outputs'!$D:$D, D102),"")</f>
        <v>0</v>
      </c>
      <c r="AM102" s="667">
        <f ca="1">IFERROR(SUMIFS('VISSIM Link Segment Outputs'!$Q:$Q, 'VISSIM DCP Outputs'!$B:$B, $G$3, 'VISSIM Link Segment Outputs'!$A:$A, "AVG",'VISSIM Link Segment Outputs'!$D:$D, E102),"")</f>
        <v>0</v>
      </c>
      <c r="AN102" s="667">
        <f ca="1">IFERROR(SUMIFS('VISSIM Link Segment Outputs'!$Q:$Q, 'VISSIM DCP Outputs'!$B:$B, $G$3, 'VISSIM Link Segment Outputs'!$A:$A, "AVG",'VISSIM Link Segment Outputs'!$D:$D, F102),"")</f>
        <v>0</v>
      </c>
      <c r="AO102" s="667">
        <f ca="1">IFERROR(SUMIFS('VISSIM Link Segment Outputs'!$Q:$Q, 'VISSIM DCP Outputs'!$B:$B, $G$3, 'VISSIM Link Segment Outputs'!$A:$A, "AVG",'VISSIM Link Segment Outputs'!$D:$D, G102),"")</f>
        <v>0</v>
      </c>
      <c r="AP102" s="667">
        <f ca="1">IFERROR(SUMIFS('VISSIM Link Segment Outputs'!$Q:$Q, 'VISSIM DCP Outputs'!$B:$B, $G$3, 'VISSIM Link Segment Outputs'!$A:$A, "AVG",'VISSIM Link Segment Outputs'!$D:$D, H102),"")</f>
        <v>0</v>
      </c>
      <c r="AR102" s="696" t="str">
        <f ca="1">IFERROR(AVERAGEIFS('VISSIM Link Segment Outputs'!$R:$R, 'VISSIM Link Segment Outputs'!$A:$A, "AVG",'VISSIM Link Segment Outputs'!$D:$D, D102),"")</f>
        <v/>
      </c>
    </row>
    <row r="103" spans="1:44" s="547" customFormat="1" x14ac:dyDescent="0.35">
      <c r="A103" s="551" t="str">
        <f t="shared" si="11"/>
        <v>H</v>
      </c>
      <c r="B103" s="150">
        <f>'Input - Freeways'!$B101</f>
        <v>97</v>
      </c>
      <c r="C103" s="150">
        <f>INDEX('Input - Freeways'!$B$4:$AG$105,MATCH($B103,'Input - Freeways'!$B$4:$B$105,0),MATCH(C$6,'Input - Freeways'!$B$4:$AG$4,0))</f>
        <v>0</v>
      </c>
      <c r="D103" s="150" t="str">
        <f t="shared" si="6"/>
        <v>0</v>
      </c>
      <c r="E103" s="150" t="str">
        <f t="shared" si="6"/>
        <v/>
      </c>
      <c r="F103" s="150" t="str">
        <f t="shared" si="6"/>
        <v/>
      </c>
      <c r="G103" s="150" t="str">
        <f t="shared" si="6"/>
        <v/>
      </c>
      <c r="H103" s="150" t="str">
        <f t="shared" si="6"/>
        <v/>
      </c>
      <c r="J103" s="689">
        <f>'Input - Freeways'!$C101</f>
        <v>0</v>
      </c>
      <c r="K103" s="406">
        <f>'Input - Freeways'!$D101</f>
        <v>0</v>
      </c>
      <c r="L103" s="267">
        <f>'Input - Freeways'!$E101</f>
        <v>0</v>
      </c>
      <c r="M103" s="691" t="str">
        <f>'Input - Freeways'!$F101</f>
        <v/>
      </c>
      <c r="N103" s="391" t="str" cm="1">
        <f t="array" aca="1" ref="N103" ca="1">_xlfn.SWITCH(fwy_moe_type,"DCM",AVERAGEIFS('VISSIM DCP Outputs'!$D:$D, 'VISSIM DCP Outputs'!$B:$B, $E$3,'VISSIM DCP Outputs'!$C:$C,$C103),"Link Eval","--")</f>
        <v>--</v>
      </c>
      <c r="O103" s="264" t="str" cm="1">
        <f t="array" aca="1" ref="O103" ca="1">_xlfn.SWITCH(fwy_moe_type,"DCM",AVERAGEIFS('VISSIM DCP Outputs'!$G:$G, 'VISSIM DCP Outputs'!$B:$B, $E$3,'VISSIM DCP Outputs'!$C:$C,$C103),"Link Eval","--")</f>
        <v>--</v>
      </c>
      <c r="P103" s="695" t="str">
        <f t="shared" ca="1" si="8"/>
        <v>--</v>
      </c>
      <c r="Q103" s="264" t="str">
        <f t="shared" ca="1" si="9"/>
        <v>--</v>
      </c>
      <c r="R103" s="378" t="str">
        <f t="shared" ca="1" si="10"/>
        <v>--</v>
      </c>
      <c r="T103" s="667" t="str">
        <f ca="1">IFERROR(AVERAGEIFS('VISSIM Link Segment Outputs'!$M:$M, 'VISSIM DCP Outputs'!$B:$B, $G$3,'VISSIM Link Segment Outputs'!$A:$A, "AVG",'VISSIM Link Segment Outputs'!$D:$D, D103),"")</f>
        <v/>
      </c>
      <c r="U103" s="667" t="str">
        <f ca="1">IFERROR(AVERAGEIFS('VISSIM Link Segment Outputs'!$M:$M, 'VISSIM DCP Outputs'!$B:$B, $G$3,'VISSIM Link Segment Outputs'!$A:$A, "AVG",'VISSIM Link Segment Outputs'!$D:$D, E103),"")</f>
        <v/>
      </c>
      <c r="V103" s="667" t="str">
        <f ca="1">IFERROR(AVERAGEIFS('VISSIM Link Segment Outputs'!$M:$M, 'VISSIM DCP Outputs'!$B:$B, $G$3,'VISSIM Link Segment Outputs'!$A:$A, "AVG",'VISSIM Link Segment Outputs'!$D:$D, F103),"")</f>
        <v/>
      </c>
      <c r="W103" s="667" t="str">
        <f ca="1">IFERROR(AVERAGEIFS('VISSIM Link Segment Outputs'!$M:$M, 'VISSIM DCP Outputs'!$B:$B, $G$3,'VISSIM Link Segment Outputs'!$A:$A, "AVG",'VISSIM Link Segment Outputs'!$D:$D, G103),"")</f>
        <v/>
      </c>
      <c r="X103" s="667" t="str">
        <f ca="1">IFERROR(AVERAGEIFS('VISSIM Link Segment Outputs'!$M:$M, 'VISSIM DCP Outputs'!$B:$B, $G$3,'VISSIM Link Segment Outputs'!$A:$A, "AVG",'VISSIM Link Segment Outputs'!$D:$D, H103),"")</f>
        <v/>
      </c>
      <c r="Y103" s="446"/>
      <c r="Z103" s="445" t="str">
        <f ca="1">IFERROR(AVERAGEIFS('VISSIM Link Segment Outputs'!$I:$I, 'VISSIM DCP Outputs'!$B:$B, $G$3, 'VISSIM Link Segment Outputs'!$A:$A, "AVG",'VISSIM Link Segment Outputs'!$D:$D, D103),"")</f>
        <v/>
      </c>
      <c r="AA103" s="445" t="str">
        <f ca="1">IFERROR(AVERAGEIFS('VISSIM Link Segment Outputs'!$I:$I, 'VISSIM DCP Outputs'!$B:$B, $G$3, 'VISSIM Link Segment Outputs'!$A:$A, "AVG",'VISSIM Link Segment Outputs'!$D:$D, E103),"")</f>
        <v/>
      </c>
      <c r="AB103" s="445" t="str">
        <f ca="1">IFERROR(AVERAGEIFS('VISSIM Link Segment Outputs'!$I:$I, 'VISSIM DCP Outputs'!$B:$B, $G$3, 'VISSIM Link Segment Outputs'!$A:$A, "AVG",'VISSIM Link Segment Outputs'!$D:$D, F103),"")</f>
        <v/>
      </c>
      <c r="AC103" s="445" t="str">
        <f ca="1">IFERROR(AVERAGEIFS('VISSIM Link Segment Outputs'!$I:$I, 'VISSIM DCP Outputs'!$B:$B, $G$3, 'VISSIM Link Segment Outputs'!$A:$A, "AVG",'VISSIM Link Segment Outputs'!$D:$D, G103),"")</f>
        <v/>
      </c>
      <c r="AD103" s="445" t="str">
        <f ca="1">IFERROR(AVERAGEIFS('VISSIM Link Segment Outputs'!$I:$I, 'VISSIM DCP Outputs'!$B:$B, $G$3, 'VISSIM Link Segment Outputs'!$A:$A, "AVG",'VISSIM Link Segment Outputs'!$D:$D, H103),"")</f>
        <v/>
      </c>
      <c r="AE103" s="446"/>
      <c r="AF103" s="445" t="str">
        <f ca="1">IFERROR(AVERAGEIFS('VISSIM Link Segment Outputs'!$E:$E, 'VISSIM DCP Outputs'!$B:$B, $G$3, 'VISSIM Link Segment Outputs'!$A:$A, "AVG",'VISSIM Link Segment Outputs'!$D:$D, D103),"")</f>
        <v/>
      </c>
      <c r="AG103" s="445" t="str">
        <f ca="1">IFERROR(AVERAGEIFS('VISSIM Link Segment Outputs'!$E:$E, 'VISSIM DCP Outputs'!$B:$B, $G$3, 'VISSIM Link Segment Outputs'!$A:$A, "AVG",'VISSIM Link Segment Outputs'!$D:$D, E103),"")</f>
        <v/>
      </c>
      <c r="AH103" s="445" t="str">
        <f ca="1">IFERROR(AVERAGEIFS('VISSIM Link Segment Outputs'!$E:$E, 'VISSIM DCP Outputs'!$B:$B, $G$3, 'VISSIM Link Segment Outputs'!$A:$A, "AVG",'VISSIM Link Segment Outputs'!$D:$D, F103),"")</f>
        <v/>
      </c>
      <c r="AI103" s="445" t="str">
        <f ca="1">IFERROR(AVERAGEIFS('VISSIM Link Segment Outputs'!$E:$E, 'VISSIM DCP Outputs'!$B:$B, $G$3, 'VISSIM Link Segment Outputs'!$A:$A, "AVG",'VISSIM Link Segment Outputs'!$D:$D, G103),"")</f>
        <v/>
      </c>
      <c r="AJ103" s="445" t="str">
        <f ca="1">IFERROR(AVERAGEIFS('VISSIM Link Segment Outputs'!$E:$E, 'VISSIM DCP Outputs'!$B:$B, $G$3, 'VISSIM Link Segment Outputs'!$A:$A, "AVG",'VISSIM Link Segment Outputs'!$D:$D, H103),"")</f>
        <v/>
      </c>
      <c r="AL103" s="667">
        <f ca="1">IFERROR(SUMIFS('VISSIM Link Segment Outputs'!$Q:$Q, 'VISSIM DCP Outputs'!$B:$B, $G$3, 'VISSIM Link Segment Outputs'!$A:$A, "AVG",'VISSIM Link Segment Outputs'!$D:$D, D103),"")</f>
        <v>0</v>
      </c>
      <c r="AM103" s="667">
        <f ca="1">IFERROR(SUMIFS('VISSIM Link Segment Outputs'!$Q:$Q, 'VISSIM DCP Outputs'!$B:$B, $G$3, 'VISSIM Link Segment Outputs'!$A:$A, "AVG",'VISSIM Link Segment Outputs'!$D:$D, E103),"")</f>
        <v>0</v>
      </c>
      <c r="AN103" s="667">
        <f ca="1">IFERROR(SUMIFS('VISSIM Link Segment Outputs'!$Q:$Q, 'VISSIM DCP Outputs'!$B:$B, $G$3, 'VISSIM Link Segment Outputs'!$A:$A, "AVG",'VISSIM Link Segment Outputs'!$D:$D, F103),"")</f>
        <v>0</v>
      </c>
      <c r="AO103" s="667">
        <f ca="1">IFERROR(SUMIFS('VISSIM Link Segment Outputs'!$Q:$Q, 'VISSIM DCP Outputs'!$B:$B, $G$3, 'VISSIM Link Segment Outputs'!$A:$A, "AVG",'VISSIM Link Segment Outputs'!$D:$D, G103),"")</f>
        <v>0</v>
      </c>
      <c r="AP103" s="667">
        <f ca="1">IFERROR(SUMIFS('VISSIM Link Segment Outputs'!$Q:$Q, 'VISSIM DCP Outputs'!$B:$B, $G$3, 'VISSIM Link Segment Outputs'!$A:$A, "AVG",'VISSIM Link Segment Outputs'!$D:$D, H103),"")</f>
        <v>0</v>
      </c>
      <c r="AR103" s="696" t="str">
        <f ca="1">IFERROR(AVERAGEIFS('VISSIM Link Segment Outputs'!$R:$R, 'VISSIM Link Segment Outputs'!$A:$A, "AVG",'VISSIM Link Segment Outputs'!$D:$D, D103),"")</f>
        <v/>
      </c>
    </row>
    <row r="104" spans="1:44" s="547" customFormat="1" x14ac:dyDescent="0.35">
      <c r="A104" s="551" t="str">
        <f t="shared" si="11"/>
        <v>H</v>
      </c>
      <c r="B104" s="150">
        <f>'Input - Freeways'!$B102</f>
        <v>98</v>
      </c>
      <c r="C104" s="150">
        <f>INDEX('Input - Freeways'!$B$4:$AG$105,MATCH($B104,'Input - Freeways'!$B$4:$B$105,0),MATCH(C$6,'Input - Freeways'!$B$4:$AG$4,0))</f>
        <v>0</v>
      </c>
      <c r="D104" s="150" t="str">
        <f t="shared" si="6"/>
        <v>0</v>
      </c>
      <c r="E104" s="150" t="str">
        <f t="shared" si="6"/>
        <v/>
      </c>
      <c r="F104" s="150" t="str">
        <f t="shared" si="6"/>
        <v/>
      </c>
      <c r="G104" s="150" t="str">
        <f t="shared" si="6"/>
        <v/>
      </c>
      <c r="H104" s="150" t="str">
        <f t="shared" si="6"/>
        <v/>
      </c>
      <c r="J104" s="689">
        <f>'Input - Freeways'!$C102</f>
        <v>0</v>
      </c>
      <c r="K104" s="406">
        <f>'Input - Freeways'!$D102</f>
        <v>0</v>
      </c>
      <c r="L104" s="267">
        <f>'Input - Freeways'!$E102</f>
        <v>0</v>
      </c>
      <c r="M104" s="691" t="str">
        <f>'Input - Freeways'!$F102</f>
        <v/>
      </c>
      <c r="N104" s="391" t="str" cm="1">
        <f t="array" aca="1" ref="N104" ca="1">_xlfn.SWITCH(fwy_moe_type,"DCM",AVERAGEIFS('VISSIM DCP Outputs'!$D:$D, 'VISSIM DCP Outputs'!$B:$B, $E$3,'VISSIM DCP Outputs'!$C:$C,$C104),"Link Eval","--")</f>
        <v>--</v>
      </c>
      <c r="O104" s="264" t="str" cm="1">
        <f t="array" aca="1" ref="O104" ca="1">_xlfn.SWITCH(fwy_moe_type,"DCM",AVERAGEIFS('VISSIM DCP Outputs'!$G:$G, 'VISSIM DCP Outputs'!$B:$B, $E$3,'VISSIM DCP Outputs'!$C:$C,$C104),"Link Eval","--")</f>
        <v>--</v>
      </c>
      <c r="P104" s="695" t="str">
        <f t="shared" ca="1" si="8"/>
        <v>--</v>
      </c>
      <c r="Q104" s="264" t="str">
        <f t="shared" ca="1" si="9"/>
        <v>--</v>
      </c>
      <c r="R104" s="378" t="str">
        <f t="shared" ca="1" si="10"/>
        <v>--</v>
      </c>
      <c r="T104" s="667" t="str">
        <f ca="1">IFERROR(AVERAGEIFS('VISSIM Link Segment Outputs'!$M:$M, 'VISSIM DCP Outputs'!$B:$B, $G$3,'VISSIM Link Segment Outputs'!$A:$A, "AVG",'VISSIM Link Segment Outputs'!$D:$D, D104),"")</f>
        <v/>
      </c>
      <c r="U104" s="667" t="str">
        <f ca="1">IFERROR(AVERAGEIFS('VISSIM Link Segment Outputs'!$M:$M, 'VISSIM DCP Outputs'!$B:$B, $G$3,'VISSIM Link Segment Outputs'!$A:$A, "AVG",'VISSIM Link Segment Outputs'!$D:$D, E104),"")</f>
        <v/>
      </c>
      <c r="V104" s="667" t="str">
        <f ca="1">IFERROR(AVERAGEIFS('VISSIM Link Segment Outputs'!$M:$M, 'VISSIM DCP Outputs'!$B:$B, $G$3,'VISSIM Link Segment Outputs'!$A:$A, "AVG",'VISSIM Link Segment Outputs'!$D:$D, F104),"")</f>
        <v/>
      </c>
      <c r="W104" s="667" t="str">
        <f ca="1">IFERROR(AVERAGEIFS('VISSIM Link Segment Outputs'!$M:$M, 'VISSIM DCP Outputs'!$B:$B, $G$3,'VISSIM Link Segment Outputs'!$A:$A, "AVG",'VISSIM Link Segment Outputs'!$D:$D, G104),"")</f>
        <v/>
      </c>
      <c r="X104" s="667" t="str">
        <f ca="1">IFERROR(AVERAGEIFS('VISSIM Link Segment Outputs'!$M:$M, 'VISSIM DCP Outputs'!$B:$B, $G$3,'VISSIM Link Segment Outputs'!$A:$A, "AVG",'VISSIM Link Segment Outputs'!$D:$D, H104),"")</f>
        <v/>
      </c>
      <c r="Y104" s="446"/>
      <c r="Z104" s="445" t="str">
        <f ca="1">IFERROR(AVERAGEIFS('VISSIM Link Segment Outputs'!$I:$I, 'VISSIM DCP Outputs'!$B:$B, $G$3, 'VISSIM Link Segment Outputs'!$A:$A, "AVG",'VISSIM Link Segment Outputs'!$D:$D, D104),"")</f>
        <v/>
      </c>
      <c r="AA104" s="445" t="str">
        <f ca="1">IFERROR(AVERAGEIFS('VISSIM Link Segment Outputs'!$I:$I, 'VISSIM DCP Outputs'!$B:$B, $G$3, 'VISSIM Link Segment Outputs'!$A:$A, "AVG",'VISSIM Link Segment Outputs'!$D:$D, E104),"")</f>
        <v/>
      </c>
      <c r="AB104" s="445" t="str">
        <f ca="1">IFERROR(AVERAGEIFS('VISSIM Link Segment Outputs'!$I:$I, 'VISSIM DCP Outputs'!$B:$B, $G$3, 'VISSIM Link Segment Outputs'!$A:$A, "AVG",'VISSIM Link Segment Outputs'!$D:$D, F104),"")</f>
        <v/>
      </c>
      <c r="AC104" s="445" t="str">
        <f ca="1">IFERROR(AVERAGEIFS('VISSIM Link Segment Outputs'!$I:$I, 'VISSIM DCP Outputs'!$B:$B, $G$3, 'VISSIM Link Segment Outputs'!$A:$A, "AVG",'VISSIM Link Segment Outputs'!$D:$D, G104),"")</f>
        <v/>
      </c>
      <c r="AD104" s="445" t="str">
        <f ca="1">IFERROR(AVERAGEIFS('VISSIM Link Segment Outputs'!$I:$I, 'VISSIM DCP Outputs'!$B:$B, $G$3, 'VISSIM Link Segment Outputs'!$A:$A, "AVG",'VISSIM Link Segment Outputs'!$D:$D, H104),"")</f>
        <v/>
      </c>
      <c r="AE104" s="446"/>
      <c r="AF104" s="445" t="str">
        <f ca="1">IFERROR(AVERAGEIFS('VISSIM Link Segment Outputs'!$E:$E, 'VISSIM DCP Outputs'!$B:$B, $G$3, 'VISSIM Link Segment Outputs'!$A:$A, "AVG",'VISSIM Link Segment Outputs'!$D:$D, D104),"")</f>
        <v/>
      </c>
      <c r="AG104" s="445" t="str">
        <f ca="1">IFERROR(AVERAGEIFS('VISSIM Link Segment Outputs'!$E:$E, 'VISSIM DCP Outputs'!$B:$B, $G$3, 'VISSIM Link Segment Outputs'!$A:$A, "AVG",'VISSIM Link Segment Outputs'!$D:$D, E104),"")</f>
        <v/>
      </c>
      <c r="AH104" s="445" t="str">
        <f ca="1">IFERROR(AVERAGEIFS('VISSIM Link Segment Outputs'!$E:$E, 'VISSIM DCP Outputs'!$B:$B, $G$3, 'VISSIM Link Segment Outputs'!$A:$A, "AVG",'VISSIM Link Segment Outputs'!$D:$D, F104),"")</f>
        <v/>
      </c>
      <c r="AI104" s="445" t="str">
        <f ca="1">IFERROR(AVERAGEIFS('VISSIM Link Segment Outputs'!$E:$E, 'VISSIM DCP Outputs'!$B:$B, $G$3, 'VISSIM Link Segment Outputs'!$A:$A, "AVG",'VISSIM Link Segment Outputs'!$D:$D, G104),"")</f>
        <v/>
      </c>
      <c r="AJ104" s="445" t="str">
        <f ca="1">IFERROR(AVERAGEIFS('VISSIM Link Segment Outputs'!$E:$E, 'VISSIM DCP Outputs'!$B:$B, $G$3, 'VISSIM Link Segment Outputs'!$A:$A, "AVG",'VISSIM Link Segment Outputs'!$D:$D, H104),"")</f>
        <v/>
      </c>
      <c r="AL104" s="667">
        <f ca="1">IFERROR(SUMIFS('VISSIM Link Segment Outputs'!$Q:$Q, 'VISSIM DCP Outputs'!$B:$B, $G$3, 'VISSIM Link Segment Outputs'!$A:$A, "AVG",'VISSIM Link Segment Outputs'!$D:$D, D104),"")</f>
        <v>0</v>
      </c>
      <c r="AM104" s="667">
        <f ca="1">IFERROR(SUMIFS('VISSIM Link Segment Outputs'!$Q:$Q, 'VISSIM DCP Outputs'!$B:$B, $G$3, 'VISSIM Link Segment Outputs'!$A:$A, "AVG",'VISSIM Link Segment Outputs'!$D:$D, E104),"")</f>
        <v>0</v>
      </c>
      <c r="AN104" s="667">
        <f ca="1">IFERROR(SUMIFS('VISSIM Link Segment Outputs'!$Q:$Q, 'VISSIM DCP Outputs'!$B:$B, $G$3, 'VISSIM Link Segment Outputs'!$A:$A, "AVG",'VISSIM Link Segment Outputs'!$D:$D, F104),"")</f>
        <v>0</v>
      </c>
      <c r="AO104" s="667">
        <f ca="1">IFERROR(SUMIFS('VISSIM Link Segment Outputs'!$Q:$Q, 'VISSIM DCP Outputs'!$B:$B, $G$3, 'VISSIM Link Segment Outputs'!$A:$A, "AVG",'VISSIM Link Segment Outputs'!$D:$D, G104),"")</f>
        <v>0</v>
      </c>
      <c r="AP104" s="667">
        <f ca="1">IFERROR(SUMIFS('VISSIM Link Segment Outputs'!$Q:$Q, 'VISSIM DCP Outputs'!$B:$B, $G$3, 'VISSIM Link Segment Outputs'!$A:$A, "AVG",'VISSIM Link Segment Outputs'!$D:$D, H104),"")</f>
        <v>0</v>
      </c>
      <c r="AR104" s="696" t="str">
        <f ca="1">IFERROR(AVERAGEIFS('VISSIM Link Segment Outputs'!$R:$R, 'VISSIM Link Segment Outputs'!$A:$A, "AVG",'VISSIM Link Segment Outputs'!$D:$D, D104),"")</f>
        <v/>
      </c>
    </row>
    <row r="105" spans="1:44" s="547" customFormat="1" x14ac:dyDescent="0.35">
      <c r="A105" s="551" t="str">
        <f t="shared" si="11"/>
        <v>H</v>
      </c>
      <c r="B105" s="150">
        <f>'Input - Freeways'!$B103</f>
        <v>99</v>
      </c>
      <c r="C105" s="150">
        <f>INDEX('Input - Freeways'!$B$4:$AG$105,MATCH($B105,'Input - Freeways'!$B$4:$B$105,0),MATCH(C$6,'Input - Freeways'!$B$4:$AG$4,0))</f>
        <v>0</v>
      </c>
      <c r="D105" s="150" t="str">
        <f t="shared" si="6"/>
        <v>0</v>
      </c>
      <c r="E105" s="150" t="str">
        <f t="shared" si="6"/>
        <v/>
      </c>
      <c r="F105" s="150" t="str">
        <f t="shared" si="6"/>
        <v/>
      </c>
      <c r="G105" s="150" t="str">
        <f t="shared" si="6"/>
        <v/>
      </c>
      <c r="H105" s="150" t="str">
        <f t="shared" si="6"/>
        <v/>
      </c>
      <c r="J105" s="689">
        <f>'Input - Freeways'!$C103</f>
        <v>0</v>
      </c>
      <c r="K105" s="406">
        <f>'Input - Freeways'!$D103</f>
        <v>0</v>
      </c>
      <c r="L105" s="267">
        <f>'Input - Freeways'!$E103</f>
        <v>0</v>
      </c>
      <c r="M105" s="691" t="str">
        <f>'Input - Freeways'!$F103</f>
        <v/>
      </c>
      <c r="N105" s="391" t="str" cm="1">
        <f t="array" aca="1" ref="N105" ca="1">_xlfn.SWITCH(fwy_moe_type,"DCM",AVERAGEIFS('VISSIM DCP Outputs'!$D:$D, 'VISSIM DCP Outputs'!$B:$B, $E$3,'VISSIM DCP Outputs'!$C:$C,$C105),"Link Eval","--")</f>
        <v>--</v>
      </c>
      <c r="O105" s="264" t="str" cm="1">
        <f t="array" aca="1" ref="O105" ca="1">_xlfn.SWITCH(fwy_moe_type,"DCM",AVERAGEIFS('VISSIM DCP Outputs'!$G:$G, 'VISSIM DCP Outputs'!$B:$B, $E$3,'VISSIM DCP Outputs'!$C:$C,$C105),"Link Eval","--")</f>
        <v>--</v>
      </c>
      <c r="P105" s="695" t="str">
        <f t="shared" ca="1" si="8"/>
        <v>--</v>
      </c>
      <c r="Q105" s="264" t="str">
        <f t="shared" ca="1" si="9"/>
        <v>--</v>
      </c>
      <c r="R105" s="378" t="str">
        <f t="shared" ca="1" si="10"/>
        <v>--</v>
      </c>
      <c r="T105" s="667" t="str">
        <f ca="1">IFERROR(AVERAGEIFS('VISSIM Link Segment Outputs'!$M:$M, 'VISSIM DCP Outputs'!$B:$B, $G$3,'VISSIM Link Segment Outputs'!$A:$A, "AVG",'VISSIM Link Segment Outputs'!$D:$D, D105),"")</f>
        <v/>
      </c>
      <c r="U105" s="667" t="str">
        <f ca="1">IFERROR(AVERAGEIFS('VISSIM Link Segment Outputs'!$M:$M, 'VISSIM DCP Outputs'!$B:$B, $G$3,'VISSIM Link Segment Outputs'!$A:$A, "AVG",'VISSIM Link Segment Outputs'!$D:$D, E105),"")</f>
        <v/>
      </c>
      <c r="V105" s="667" t="str">
        <f ca="1">IFERROR(AVERAGEIFS('VISSIM Link Segment Outputs'!$M:$M, 'VISSIM DCP Outputs'!$B:$B, $G$3,'VISSIM Link Segment Outputs'!$A:$A, "AVG",'VISSIM Link Segment Outputs'!$D:$D, F105),"")</f>
        <v/>
      </c>
      <c r="W105" s="667" t="str">
        <f ca="1">IFERROR(AVERAGEIFS('VISSIM Link Segment Outputs'!$M:$M, 'VISSIM DCP Outputs'!$B:$B, $G$3,'VISSIM Link Segment Outputs'!$A:$A, "AVG",'VISSIM Link Segment Outputs'!$D:$D, G105),"")</f>
        <v/>
      </c>
      <c r="X105" s="667" t="str">
        <f ca="1">IFERROR(AVERAGEIFS('VISSIM Link Segment Outputs'!$M:$M, 'VISSIM DCP Outputs'!$B:$B, $G$3,'VISSIM Link Segment Outputs'!$A:$A, "AVG",'VISSIM Link Segment Outputs'!$D:$D, H105),"")</f>
        <v/>
      </c>
      <c r="Y105" s="446"/>
      <c r="Z105" s="445" t="str">
        <f ca="1">IFERROR(AVERAGEIFS('VISSIM Link Segment Outputs'!$I:$I, 'VISSIM DCP Outputs'!$B:$B, $G$3, 'VISSIM Link Segment Outputs'!$A:$A, "AVG",'VISSIM Link Segment Outputs'!$D:$D, D105),"")</f>
        <v/>
      </c>
      <c r="AA105" s="445" t="str">
        <f ca="1">IFERROR(AVERAGEIFS('VISSIM Link Segment Outputs'!$I:$I, 'VISSIM DCP Outputs'!$B:$B, $G$3, 'VISSIM Link Segment Outputs'!$A:$A, "AVG",'VISSIM Link Segment Outputs'!$D:$D, E105),"")</f>
        <v/>
      </c>
      <c r="AB105" s="445" t="str">
        <f ca="1">IFERROR(AVERAGEIFS('VISSIM Link Segment Outputs'!$I:$I, 'VISSIM DCP Outputs'!$B:$B, $G$3, 'VISSIM Link Segment Outputs'!$A:$A, "AVG",'VISSIM Link Segment Outputs'!$D:$D, F105),"")</f>
        <v/>
      </c>
      <c r="AC105" s="445" t="str">
        <f ca="1">IFERROR(AVERAGEIFS('VISSIM Link Segment Outputs'!$I:$I, 'VISSIM DCP Outputs'!$B:$B, $G$3, 'VISSIM Link Segment Outputs'!$A:$A, "AVG",'VISSIM Link Segment Outputs'!$D:$D, G105),"")</f>
        <v/>
      </c>
      <c r="AD105" s="445" t="str">
        <f ca="1">IFERROR(AVERAGEIFS('VISSIM Link Segment Outputs'!$I:$I, 'VISSIM DCP Outputs'!$B:$B, $G$3, 'VISSIM Link Segment Outputs'!$A:$A, "AVG",'VISSIM Link Segment Outputs'!$D:$D, H105),"")</f>
        <v/>
      </c>
      <c r="AE105" s="446"/>
      <c r="AF105" s="445" t="str">
        <f ca="1">IFERROR(AVERAGEIFS('VISSIM Link Segment Outputs'!$E:$E, 'VISSIM DCP Outputs'!$B:$B, $G$3, 'VISSIM Link Segment Outputs'!$A:$A, "AVG",'VISSIM Link Segment Outputs'!$D:$D, D105),"")</f>
        <v/>
      </c>
      <c r="AG105" s="445" t="str">
        <f ca="1">IFERROR(AVERAGEIFS('VISSIM Link Segment Outputs'!$E:$E, 'VISSIM DCP Outputs'!$B:$B, $G$3, 'VISSIM Link Segment Outputs'!$A:$A, "AVG",'VISSIM Link Segment Outputs'!$D:$D, E105),"")</f>
        <v/>
      </c>
      <c r="AH105" s="445" t="str">
        <f ca="1">IFERROR(AVERAGEIFS('VISSIM Link Segment Outputs'!$E:$E, 'VISSIM DCP Outputs'!$B:$B, $G$3, 'VISSIM Link Segment Outputs'!$A:$A, "AVG",'VISSIM Link Segment Outputs'!$D:$D, F105),"")</f>
        <v/>
      </c>
      <c r="AI105" s="445" t="str">
        <f ca="1">IFERROR(AVERAGEIFS('VISSIM Link Segment Outputs'!$E:$E, 'VISSIM DCP Outputs'!$B:$B, $G$3, 'VISSIM Link Segment Outputs'!$A:$A, "AVG",'VISSIM Link Segment Outputs'!$D:$D, G105),"")</f>
        <v/>
      </c>
      <c r="AJ105" s="445" t="str">
        <f ca="1">IFERROR(AVERAGEIFS('VISSIM Link Segment Outputs'!$E:$E, 'VISSIM DCP Outputs'!$B:$B, $G$3, 'VISSIM Link Segment Outputs'!$A:$A, "AVG",'VISSIM Link Segment Outputs'!$D:$D, H105),"")</f>
        <v/>
      </c>
      <c r="AL105" s="667">
        <f ca="1">IFERROR(SUMIFS('VISSIM Link Segment Outputs'!$Q:$Q, 'VISSIM DCP Outputs'!$B:$B, $G$3, 'VISSIM Link Segment Outputs'!$A:$A, "AVG",'VISSIM Link Segment Outputs'!$D:$D, D105),"")</f>
        <v>0</v>
      </c>
      <c r="AM105" s="667">
        <f ca="1">IFERROR(SUMIFS('VISSIM Link Segment Outputs'!$Q:$Q, 'VISSIM DCP Outputs'!$B:$B, $G$3, 'VISSIM Link Segment Outputs'!$A:$A, "AVG",'VISSIM Link Segment Outputs'!$D:$D, E105),"")</f>
        <v>0</v>
      </c>
      <c r="AN105" s="667">
        <f ca="1">IFERROR(SUMIFS('VISSIM Link Segment Outputs'!$Q:$Q, 'VISSIM DCP Outputs'!$B:$B, $G$3, 'VISSIM Link Segment Outputs'!$A:$A, "AVG",'VISSIM Link Segment Outputs'!$D:$D, F105),"")</f>
        <v>0</v>
      </c>
      <c r="AO105" s="667">
        <f ca="1">IFERROR(SUMIFS('VISSIM Link Segment Outputs'!$Q:$Q, 'VISSIM DCP Outputs'!$B:$B, $G$3, 'VISSIM Link Segment Outputs'!$A:$A, "AVG",'VISSIM Link Segment Outputs'!$D:$D, G105),"")</f>
        <v>0</v>
      </c>
      <c r="AP105" s="667">
        <f ca="1">IFERROR(SUMIFS('VISSIM Link Segment Outputs'!$Q:$Q, 'VISSIM DCP Outputs'!$B:$B, $G$3, 'VISSIM Link Segment Outputs'!$A:$A, "AVG",'VISSIM Link Segment Outputs'!$D:$D, H105),"")</f>
        <v>0</v>
      </c>
      <c r="AR105" s="696" t="str">
        <f ca="1">IFERROR(AVERAGEIFS('VISSIM Link Segment Outputs'!$R:$R, 'VISSIM Link Segment Outputs'!$A:$A, "AVG",'VISSIM Link Segment Outputs'!$D:$D, D105),"")</f>
        <v/>
      </c>
    </row>
    <row r="106" spans="1:44" s="547" customFormat="1" x14ac:dyDescent="0.35">
      <c r="A106" s="551" t="str">
        <f t="shared" si="11"/>
        <v>H</v>
      </c>
      <c r="B106" s="150">
        <f>'Input - Freeways'!$B104</f>
        <v>100</v>
      </c>
      <c r="C106" s="150">
        <f>INDEX('Input - Freeways'!$B$4:$AG$105,MATCH($B106,'Input - Freeways'!$B$4:$B$105,0),MATCH(C$6,'Input - Freeways'!$B$4:$AG$4,0))</f>
        <v>0</v>
      </c>
      <c r="D106" s="150" t="str">
        <f t="shared" si="6"/>
        <v>0</v>
      </c>
      <c r="E106" s="150" t="str">
        <f t="shared" si="6"/>
        <v/>
      </c>
      <c r="F106" s="150" t="str">
        <f t="shared" si="6"/>
        <v/>
      </c>
      <c r="G106" s="150" t="str">
        <f t="shared" si="6"/>
        <v/>
      </c>
      <c r="H106" s="150" t="str">
        <f t="shared" si="6"/>
        <v/>
      </c>
      <c r="J106" s="689">
        <f>'Input - Freeways'!$C104</f>
        <v>0</v>
      </c>
      <c r="K106" s="406">
        <f>'Input - Freeways'!$D104</f>
        <v>0</v>
      </c>
      <c r="L106" s="267">
        <f>'Input - Freeways'!$E104</f>
        <v>0</v>
      </c>
      <c r="M106" s="691" t="str">
        <f>'Input - Freeways'!$F104</f>
        <v/>
      </c>
      <c r="N106" s="391" t="str" cm="1">
        <f t="array" aca="1" ref="N106" ca="1">_xlfn.SWITCH(fwy_moe_type,"DCM",AVERAGEIFS('VISSIM DCP Outputs'!$D:$D, 'VISSIM DCP Outputs'!$B:$B, $E$3,'VISSIM DCP Outputs'!$C:$C,$C106),"Link Eval","--")</f>
        <v>--</v>
      </c>
      <c r="O106" s="264" t="str" cm="1">
        <f t="array" aca="1" ref="O106" ca="1">_xlfn.SWITCH(fwy_moe_type,"DCM",AVERAGEIFS('VISSIM DCP Outputs'!$G:$G, 'VISSIM DCP Outputs'!$B:$B, $E$3,'VISSIM DCP Outputs'!$C:$C,$C106),"Link Eval","--")</f>
        <v>--</v>
      </c>
      <c r="P106" s="695" t="str">
        <f t="shared" ca="1" si="8"/>
        <v>--</v>
      </c>
      <c r="Q106" s="264" t="str">
        <f t="shared" ca="1" si="9"/>
        <v>--</v>
      </c>
      <c r="R106" s="378" t="str">
        <f t="shared" ca="1" si="10"/>
        <v>--</v>
      </c>
      <c r="T106" s="667" t="str">
        <f ca="1">IFERROR(AVERAGEIFS('VISSIM Link Segment Outputs'!$M:$M, 'VISSIM DCP Outputs'!$B:$B, $G$3,'VISSIM Link Segment Outputs'!$A:$A, "AVG",'VISSIM Link Segment Outputs'!$D:$D, D106),"")</f>
        <v/>
      </c>
      <c r="U106" s="667" t="str">
        <f ca="1">IFERROR(AVERAGEIFS('VISSIM Link Segment Outputs'!$M:$M, 'VISSIM DCP Outputs'!$B:$B, $G$3,'VISSIM Link Segment Outputs'!$A:$A, "AVG",'VISSIM Link Segment Outputs'!$D:$D, E106),"")</f>
        <v/>
      </c>
      <c r="V106" s="667" t="str">
        <f ca="1">IFERROR(AVERAGEIFS('VISSIM Link Segment Outputs'!$M:$M, 'VISSIM DCP Outputs'!$B:$B, $G$3,'VISSIM Link Segment Outputs'!$A:$A, "AVG",'VISSIM Link Segment Outputs'!$D:$D, F106),"")</f>
        <v/>
      </c>
      <c r="W106" s="667" t="str">
        <f ca="1">IFERROR(AVERAGEIFS('VISSIM Link Segment Outputs'!$M:$M, 'VISSIM DCP Outputs'!$B:$B, $G$3,'VISSIM Link Segment Outputs'!$A:$A, "AVG",'VISSIM Link Segment Outputs'!$D:$D, G106),"")</f>
        <v/>
      </c>
      <c r="X106" s="667" t="str">
        <f ca="1">IFERROR(AVERAGEIFS('VISSIM Link Segment Outputs'!$M:$M, 'VISSIM DCP Outputs'!$B:$B, $G$3,'VISSIM Link Segment Outputs'!$A:$A, "AVG",'VISSIM Link Segment Outputs'!$D:$D, H106),"")</f>
        <v/>
      </c>
      <c r="Y106" s="446"/>
      <c r="Z106" s="445" t="str">
        <f ca="1">IFERROR(AVERAGEIFS('VISSIM Link Segment Outputs'!$I:$I, 'VISSIM DCP Outputs'!$B:$B, $G$3, 'VISSIM Link Segment Outputs'!$A:$A, "AVG",'VISSIM Link Segment Outputs'!$D:$D, D106),"")</f>
        <v/>
      </c>
      <c r="AA106" s="445" t="str">
        <f ca="1">IFERROR(AVERAGEIFS('VISSIM Link Segment Outputs'!$I:$I, 'VISSIM DCP Outputs'!$B:$B, $G$3, 'VISSIM Link Segment Outputs'!$A:$A, "AVG",'VISSIM Link Segment Outputs'!$D:$D, E106),"")</f>
        <v/>
      </c>
      <c r="AB106" s="445" t="str">
        <f ca="1">IFERROR(AVERAGEIFS('VISSIM Link Segment Outputs'!$I:$I, 'VISSIM DCP Outputs'!$B:$B, $G$3, 'VISSIM Link Segment Outputs'!$A:$A, "AVG",'VISSIM Link Segment Outputs'!$D:$D, F106),"")</f>
        <v/>
      </c>
      <c r="AC106" s="445" t="str">
        <f ca="1">IFERROR(AVERAGEIFS('VISSIM Link Segment Outputs'!$I:$I, 'VISSIM DCP Outputs'!$B:$B, $G$3, 'VISSIM Link Segment Outputs'!$A:$A, "AVG",'VISSIM Link Segment Outputs'!$D:$D, G106),"")</f>
        <v/>
      </c>
      <c r="AD106" s="445" t="str">
        <f ca="1">IFERROR(AVERAGEIFS('VISSIM Link Segment Outputs'!$I:$I, 'VISSIM DCP Outputs'!$B:$B, $G$3, 'VISSIM Link Segment Outputs'!$A:$A, "AVG",'VISSIM Link Segment Outputs'!$D:$D, H106),"")</f>
        <v/>
      </c>
      <c r="AE106" s="446"/>
      <c r="AF106" s="445" t="str">
        <f ca="1">IFERROR(AVERAGEIFS('VISSIM Link Segment Outputs'!$E:$E, 'VISSIM DCP Outputs'!$B:$B, $G$3, 'VISSIM Link Segment Outputs'!$A:$A, "AVG",'VISSIM Link Segment Outputs'!$D:$D, D106),"")</f>
        <v/>
      </c>
      <c r="AG106" s="445" t="str">
        <f ca="1">IFERROR(AVERAGEIFS('VISSIM Link Segment Outputs'!$E:$E, 'VISSIM DCP Outputs'!$B:$B, $G$3, 'VISSIM Link Segment Outputs'!$A:$A, "AVG",'VISSIM Link Segment Outputs'!$D:$D, E106),"")</f>
        <v/>
      </c>
      <c r="AH106" s="445" t="str">
        <f ca="1">IFERROR(AVERAGEIFS('VISSIM Link Segment Outputs'!$E:$E, 'VISSIM DCP Outputs'!$B:$B, $G$3, 'VISSIM Link Segment Outputs'!$A:$A, "AVG",'VISSIM Link Segment Outputs'!$D:$D, F106),"")</f>
        <v/>
      </c>
      <c r="AI106" s="445" t="str">
        <f ca="1">IFERROR(AVERAGEIFS('VISSIM Link Segment Outputs'!$E:$E, 'VISSIM DCP Outputs'!$B:$B, $G$3, 'VISSIM Link Segment Outputs'!$A:$A, "AVG",'VISSIM Link Segment Outputs'!$D:$D, G106),"")</f>
        <v/>
      </c>
      <c r="AJ106" s="445" t="str">
        <f ca="1">IFERROR(AVERAGEIFS('VISSIM Link Segment Outputs'!$E:$E, 'VISSIM DCP Outputs'!$B:$B, $G$3, 'VISSIM Link Segment Outputs'!$A:$A, "AVG",'VISSIM Link Segment Outputs'!$D:$D, H106),"")</f>
        <v/>
      </c>
      <c r="AL106" s="667">
        <f ca="1">IFERROR(SUMIFS('VISSIM Link Segment Outputs'!$Q:$Q, 'VISSIM DCP Outputs'!$B:$B, $G$3, 'VISSIM Link Segment Outputs'!$A:$A, "AVG",'VISSIM Link Segment Outputs'!$D:$D, D106),"")</f>
        <v>0</v>
      </c>
      <c r="AM106" s="667">
        <f ca="1">IFERROR(SUMIFS('VISSIM Link Segment Outputs'!$Q:$Q, 'VISSIM DCP Outputs'!$B:$B, $G$3, 'VISSIM Link Segment Outputs'!$A:$A, "AVG",'VISSIM Link Segment Outputs'!$D:$D, E106),"")</f>
        <v>0</v>
      </c>
      <c r="AN106" s="667">
        <f ca="1">IFERROR(SUMIFS('VISSIM Link Segment Outputs'!$Q:$Q, 'VISSIM DCP Outputs'!$B:$B, $G$3, 'VISSIM Link Segment Outputs'!$A:$A, "AVG",'VISSIM Link Segment Outputs'!$D:$D, F106),"")</f>
        <v>0</v>
      </c>
      <c r="AO106" s="667">
        <f ca="1">IFERROR(SUMIFS('VISSIM Link Segment Outputs'!$Q:$Q, 'VISSIM DCP Outputs'!$B:$B, $G$3, 'VISSIM Link Segment Outputs'!$A:$A, "AVG",'VISSIM Link Segment Outputs'!$D:$D, G106),"")</f>
        <v>0</v>
      </c>
      <c r="AP106" s="667">
        <f ca="1">IFERROR(SUMIFS('VISSIM Link Segment Outputs'!$Q:$Q, 'VISSIM DCP Outputs'!$B:$B, $G$3, 'VISSIM Link Segment Outputs'!$A:$A, "AVG",'VISSIM Link Segment Outputs'!$D:$D, H106),"")</f>
        <v>0</v>
      </c>
      <c r="AR106" s="696" t="str">
        <f ca="1">IFERROR(AVERAGEIFS('VISSIM Link Segment Outputs'!$R:$R, 'VISSIM Link Segment Outputs'!$A:$A, "AVG",'VISSIM Link Segment Outputs'!$D:$D, D106),"")</f>
        <v/>
      </c>
    </row>
    <row r="107" spans="1:44" customFormat="1" x14ac:dyDescent="0.35"/>
    <row r="108" spans="1:44" customFormat="1" x14ac:dyDescent="0.35"/>
  </sheetData>
  <mergeCells count="6">
    <mergeCell ref="AR5:AR6"/>
    <mergeCell ref="N5:O5"/>
    <mergeCell ref="E3:F3"/>
    <mergeCell ref="E2:F2"/>
    <mergeCell ref="G3:H3"/>
    <mergeCell ref="G2:H2"/>
  </mergeCells>
  <phoneticPr fontId="86" type="noConversion"/>
  <conditionalFormatting sqref="O7:O80">
    <cfRule type="colorScale" priority="3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06">
    <cfRule type="colorScale" priority="3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1:O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L7:L106" xr:uid="{F4705A44-C8F7-4941-B312-6D3775432C8C}">
      <formula1>"Basic,Merge/Diverge,Weave,Ramp"</formula1>
    </dataValidation>
  </dataValidations>
  <pageMargins left="0.7" right="0.7" top="0.75" bottom="0.75" header="0.3" footer="0.3"/>
  <pageSetup scale="6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03C6-73F1-4D14-9058-2653BE0F9EBA}">
  <sheetPr codeName="Sheet32">
    <tabColor theme="9" tint="0.59999389629810485"/>
    <pageSetUpPr fitToPage="1"/>
  </sheetPr>
  <dimension ref="A1:AF112"/>
  <sheetViews>
    <sheetView zoomScale="55" zoomScaleNormal="55" workbookViewId="0"/>
  </sheetViews>
  <sheetFormatPr defaultColWidth="8.81640625" defaultRowHeight="14.5" x14ac:dyDescent="0.35"/>
  <cols>
    <col min="1" max="1" width="8.81640625" style="296" customWidth="1"/>
    <col min="2" max="2" width="6.7265625" style="274" customWidth="1"/>
    <col min="3" max="3" width="32.6328125" style="296" bestFit="1" customWidth="1"/>
    <col min="4" max="4" width="4.54296875" style="296" customWidth="1"/>
    <col min="5" max="5" width="4.1796875" style="296" customWidth="1"/>
    <col min="6" max="6" width="73" style="296" customWidth="1"/>
    <col min="7" max="7" width="13.26953125" style="296" customWidth="1"/>
    <col min="8" max="15" width="10.54296875" style="296" customWidth="1"/>
    <col min="16" max="16" width="3.54296875" style="296" customWidth="1"/>
    <col min="17" max="18" width="16" style="296" customWidth="1"/>
    <col min="19" max="19" width="3.54296875" style="296" customWidth="1"/>
    <col min="20" max="20" width="8.81640625" style="296" customWidth="1"/>
    <col min="21" max="21" width="3.54296875" style="296" customWidth="1"/>
    <col min="22" max="25" width="8.81640625" style="274" customWidth="1"/>
    <col min="26" max="30" width="8.81640625" style="274"/>
    <col min="31" max="31" width="3.54296875" style="274" customWidth="1"/>
    <col min="32" max="32" width="13.26953125" style="274" customWidth="1"/>
    <col min="33" max="16384" width="8.81640625" style="296"/>
  </cols>
  <sheetData>
    <row r="1" spans="1:32" s="15" customFormat="1" ht="15.75" customHeight="1" x14ac:dyDescent="0.35">
      <c r="A1" s="252" t="s">
        <v>226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  <c r="AE1" s="252"/>
      <c r="AF1" s="252"/>
    </row>
    <row r="2" spans="1:32" s="15" customFormat="1" ht="27.75" customHeight="1" x14ac:dyDescent="0.35">
      <c r="A2" s="252"/>
      <c r="B2" s="274"/>
      <c r="C2"/>
      <c r="D2" s="296"/>
      <c r="E2" s="10" t="s">
        <v>233</v>
      </c>
      <c r="F2" s="10"/>
      <c r="G2" s="7"/>
      <c r="H2" s="26"/>
      <c r="I2" s="16"/>
      <c r="J2" s="16"/>
      <c r="K2" s="16"/>
      <c r="L2" s="16"/>
      <c r="N2" s="6"/>
      <c r="O2" s="26"/>
      <c r="P2" s="296"/>
      <c r="Q2" s="296"/>
      <c r="R2" s="296"/>
      <c r="S2" s="296"/>
      <c r="T2" s="296"/>
      <c r="U2" s="296"/>
      <c r="V2" s="274"/>
      <c r="W2" s="274"/>
      <c r="X2" s="274"/>
      <c r="Y2" s="274"/>
      <c r="Z2" s="274"/>
      <c r="AA2" s="274"/>
      <c r="AB2" s="274"/>
      <c r="AC2" s="368"/>
      <c r="AD2" s="368"/>
      <c r="AE2" s="368"/>
      <c r="AF2" s="368"/>
    </row>
    <row r="3" spans="1:32" s="15" customFormat="1" ht="27.75" customHeight="1" thickBot="1" x14ac:dyDescent="0.4">
      <c r="A3" s="252"/>
      <c r="B3" s="274"/>
      <c r="C3"/>
      <c r="D3" s="296"/>
      <c r="E3" s="273" t="str">
        <f>tod&amp;" Peak Hour "&amp;pkhr</f>
        <v>AM Peak Hour 7:15AM - 8:15AM</v>
      </c>
      <c r="F3" s="273"/>
      <c r="G3" s="7"/>
      <c r="H3" s="16"/>
      <c r="J3" s="6"/>
      <c r="K3" s="26"/>
      <c r="L3" s="26"/>
      <c r="M3" s="26"/>
      <c r="N3" s="16"/>
      <c r="O3" s="16"/>
      <c r="P3" s="296"/>
      <c r="Q3" s="296"/>
      <c r="R3" s="296"/>
      <c r="S3" s="296"/>
      <c r="T3" s="296"/>
      <c r="U3" s="296"/>
      <c r="V3" s="274"/>
      <c r="W3" s="274"/>
      <c r="X3" s="274"/>
      <c r="Y3" s="274"/>
      <c r="Z3" s="274"/>
      <c r="AA3" s="274"/>
      <c r="AB3" s="274"/>
      <c r="AC3" s="368"/>
      <c r="AD3" s="368"/>
      <c r="AE3" s="368"/>
      <c r="AF3" s="368"/>
    </row>
    <row r="4" spans="1:32" s="87" customFormat="1" ht="33" customHeight="1" x14ac:dyDescent="0.35">
      <c r="A4" s="252"/>
      <c r="B4" s="428"/>
      <c r="C4" s="70"/>
      <c r="D4" s="70"/>
      <c r="E4" s="862" t="s">
        <v>352</v>
      </c>
      <c r="F4" s="891"/>
      <c r="G4" s="891"/>
      <c r="H4" s="891" t="s">
        <v>335</v>
      </c>
      <c r="I4" s="891"/>
      <c r="J4" s="891" t="s">
        <v>431</v>
      </c>
      <c r="K4" s="891"/>
      <c r="L4" s="363" t="s">
        <v>2</v>
      </c>
      <c r="M4" s="363" t="s">
        <v>3</v>
      </c>
      <c r="N4" s="891" t="s">
        <v>4</v>
      </c>
      <c r="O4" s="892"/>
      <c r="P4" s="70"/>
      <c r="Q4" s="70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 s="15" customFormat="1" ht="15" customHeight="1" x14ac:dyDescent="0.35">
      <c r="A5" s="252"/>
      <c r="B5" s="274"/>
      <c r="C5" s="296"/>
      <c r="D5" s="296"/>
      <c r="E5" s="114" t="s">
        <v>353</v>
      </c>
      <c r="F5" s="115"/>
      <c r="G5" s="115"/>
      <c r="H5" s="135">
        <f ca="1">COUNTIFS(V$12:V$112,"=1")</f>
        <v>0</v>
      </c>
      <c r="I5" s="945">
        <f ca="1">SUM(H5:H8)</f>
        <v>74</v>
      </c>
      <c r="J5" s="135">
        <f ca="1">COUNTIFS(Z$12:Z$112,"=1",V$12:V$112,"=1")</f>
        <v>0</v>
      </c>
      <c r="K5" s="945">
        <f ca="1">SUM(J5:J8)</f>
        <v>0</v>
      </c>
      <c r="L5" s="861">
        <f ca="1">K5/I5</f>
        <v>0</v>
      </c>
      <c r="M5" s="856">
        <v>0.85</v>
      </c>
      <c r="N5" s="900" t="str">
        <f ca="1">IF(ROUND(L5,2)&gt;=M5,"Yes","No")</f>
        <v>No</v>
      </c>
      <c r="O5" s="901"/>
      <c r="P5" s="296"/>
      <c r="Q5" s="296"/>
      <c r="V5" s="368"/>
      <c r="W5" s="368"/>
      <c r="X5" s="368"/>
      <c r="Y5" s="368"/>
      <c r="Z5" s="368"/>
      <c r="AA5" s="368"/>
      <c r="AB5" s="368"/>
      <c r="AC5" s="368"/>
      <c r="AD5" s="368"/>
      <c r="AE5" s="368"/>
      <c r="AF5" s="368"/>
    </row>
    <row r="6" spans="1:32" s="15" customFormat="1" ht="15" customHeight="1" x14ac:dyDescent="0.35">
      <c r="A6" s="252"/>
      <c r="B6" s="274"/>
      <c r="C6" s="296"/>
      <c r="D6" s="296"/>
      <c r="E6" s="114" t="s">
        <v>354</v>
      </c>
      <c r="F6" s="115"/>
      <c r="G6" s="115"/>
      <c r="H6" s="135">
        <f ca="1">COUNTIFS(W$12:W$112,"=1")</f>
        <v>0</v>
      </c>
      <c r="I6" s="945"/>
      <c r="J6" s="135">
        <f ca="1">COUNTIFS(AA$12:AA$112,"=1",W$12:W$112,"=1")</f>
        <v>0</v>
      </c>
      <c r="K6" s="945"/>
      <c r="L6" s="861"/>
      <c r="M6" s="856"/>
      <c r="N6" s="900"/>
      <c r="O6" s="901"/>
      <c r="P6" s="296"/>
      <c r="Q6" s="296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</row>
    <row r="7" spans="1:32" s="15" customFormat="1" ht="15" customHeight="1" x14ac:dyDescent="0.35">
      <c r="A7" s="252"/>
      <c r="B7" s="274"/>
      <c r="C7" s="296"/>
      <c r="D7" s="296"/>
      <c r="E7" s="114" t="s">
        <v>355</v>
      </c>
      <c r="F7" s="115"/>
      <c r="G7" s="115"/>
      <c r="H7" s="366">
        <f ca="1">COUNTIFS(X$12:X$112,"=1")</f>
        <v>0</v>
      </c>
      <c r="I7" s="946"/>
      <c r="J7" s="366">
        <f ca="1">COUNTIFS(AB$12:AB$112,"=1",X$12:X$112,"=1")</f>
        <v>0</v>
      </c>
      <c r="K7" s="946"/>
      <c r="L7" s="896"/>
      <c r="M7" s="898"/>
      <c r="N7" s="902"/>
      <c r="O7" s="903"/>
      <c r="P7" s="296"/>
      <c r="Q7" s="296"/>
      <c r="V7" s="368"/>
      <c r="W7" s="368"/>
      <c r="X7" s="368"/>
      <c r="Y7" s="368"/>
      <c r="Z7" s="368"/>
      <c r="AA7" s="368"/>
      <c r="AB7" s="368"/>
      <c r="AC7" s="368"/>
      <c r="AD7" s="368"/>
      <c r="AE7" s="368"/>
      <c r="AF7" s="368"/>
    </row>
    <row r="8" spans="1:32" s="15" customFormat="1" ht="15" customHeight="1" thickBot="1" x14ac:dyDescent="0.4">
      <c r="A8" s="252"/>
      <c r="B8" s="274"/>
      <c r="C8" s="296"/>
      <c r="D8" s="296"/>
      <c r="E8" s="138" t="s">
        <v>356</v>
      </c>
      <c r="F8" s="116"/>
      <c r="G8" s="116"/>
      <c r="H8" s="136">
        <f ca="1">COUNTIFS(Y$12:Y$112,"=1")</f>
        <v>74</v>
      </c>
      <c r="I8" s="947"/>
      <c r="J8" s="136">
        <f ca="1">COUNTIFS(AC$12:AC$112,"=1",Y$12:Y$112,"=1")</f>
        <v>0</v>
      </c>
      <c r="K8" s="947"/>
      <c r="L8" s="897"/>
      <c r="M8" s="899"/>
      <c r="N8" s="904"/>
      <c r="O8" s="905"/>
      <c r="P8" s="296"/>
      <c r="Q8" s="296"/>
      <c r="V8" s="368"/>
      <c r="W8" s="368"/>
      <c r="X8" s="368"/>
      <c r="Y8" s="368"/>
      <c r="Z8" s="368"/>
      <c r="AA8" s="368"/>
      <c r="AB8" s="368"/>
      <c r="AC8" s="368"/>
      <c r="AD8" s="368"/>
      <c r="AE8" s="368"/>
      <c r="AF8" s="368"/>
    </row>
    <row r="9" spans="1:32" ht="15" customHeight="1" x14ac:dyDescent="0.35">
      <c r="A9" s="252"/>
      <c r="E9" s="379" t="str">
        <f>"*Results show the average from "&amp;no_seeds&amp;" simulation runs."</f>
        <v>*Results show the average from 0 simulation runs.</v>
      </c>
    </row>
    <row r="10" spans="1:32" s="15" customFormat="1" ht="15" customHeight="1" thickBot="1" x14ac:dyDescent="0.4">
      <c r="A10" s="252"/>
      <c r="B10" s="274"/>
      <c r="C10" s="296"/>
      <c r="D10" s="296"/>
      <c r="E10" s="296"/>
      <c r="F10" s="357"/>
      <c r="G10" s="358"/>
      <c r="H10" s="359"/>
      <c r="I10" s="26"/>
      <c r="J10" s="7"/>
      <c r="K10" s="360"/>
      <c r="L10" s="7"/>
      <c r="M10" s="26"/>
      <c r="N10" s="6"/>
      <c r="O10" s="26"/>
      <c r="P10" s="296"/>
      <c r="Q10" s="140" t="s">
        <v>97</v>
      </c>
      <c r="R10" s="142"/>
      <c r="T10" s="882" t="s">
        <v>44</v>
      </c>
      <c r="V10" s="113" t="s">
        <v>98</v>
      </c>
      <c r="W10" s="113"/>
      <c r="X10" s="113"/>
      <c r="Y10" s="113"/>
      <c r="Z10" s="113"/>
      <c r="AA10" s="113"/>
      <c r="AB10" s="113"/>
      <c r="AC10" s="113"/>
      <c r="AD10" s="113"/>
      <c r="AE10" s="368"/>
      <c r="AF10" s="882" t="s">
        <v>99</v>
      </c>
    </row>
    <row r="11" spans="1:32" s="15" customFormat="1" ht="44.25" customHeight="1" x14ac:dyDescent="0.35">
      <c r="A11" s="252"/>
      <c r="B11" s="389" t="s">
        <v>140</v>
      </c>
      <c r="C11" s="389" t="s">
        <v>324</v>
      </c>
      <c r="E11" s="154"/>
      <c r="F11" s="672" t="s">
        <v>235</v>
      </c>
      <c r="G11" s="672" t="s">
        <v>236</v>
      </c>
      <c r="H11" s="880" t="s">
        <v>6</v>
      </c>
      <c r="I11" s="880"/>
      <c r="J11" s="880" t="s">
        <v>101</v>
      </c>
      <c r="K11" s="880"/>
      <c r="L11" s="880" t="s">
        <v>7</v>
      </c>
      <c r="M11" s="880"/>
      <c r="N11" s="880" t="s">
        <v>0</v>
      </c>
      <c r="O11" s="881"/>
      <c r="P11" s="296"/>
      <c r="Q11" s="361" t="s">
        <v>237</v>
      </c>
      <c r="R11" s="361" t="s">
        <v>238</v>
      </c>
      <c r="S11" s="26"/>
      <c r="T11" s="882"/>
      <c r="V11" s="361" t="s">
        <v>19</v>
      </c>
      <c r="W11" s="361" t="s">
        <v>20</v>
      </c>
      <c r="X11" s="361" t="s">
        <v>21</v>
      </c>
      <c r="Y11" s="361" t="s">
        <v>145</v>
      </c>
      <c r="Z11" s="361" t="s">
        <v>16</v>
      </c>
      <c r="AA11" s="361" t="s">
        <v>17</v>
      </c>
      <c r="AB11" s="361" t="s">
        <v>18</v>
      </c>
      <c r="AC11" s="361" t="s">
        <v>146</v>
      </c>
      <c r="AD11" s="361" t="s">
        <v>15</v>
      </c>
      <c r="AE11" s="368"/>
      <c r="AF11" s="882"/>
    </row>
    <row r="12" spans="1:32" ht="15" customHeight="1" x14ac:dyDescent="0.35">
      <c r="A12" s="252" t="str">
        <f>IF(C12=0, "H","")</f>
        <v/>
      </c>
      <c r="B12" s="393">
        <f>'Input - Freeways'!$B5</f>
        <v>1</v>
      </c>
      <c r="C12" s="377" t="str">
        <f>'Input - Freeways'!$C5</f>
        <v>FACILITY NAME (EX: NB Route 28)</v>
      </c>
      <c r="E12" s="941" t="str">
        <f t="shared" ref="E12" si="0">C12</f>
        <v>FACILITY NAME (EX: NB Route 28)</v>
      </c>
      <c r="F12" s="267" t="str">
        <f>'Freeway Calcs'!K7</f>
        <v>Segment Name 1</v>
      </c>
      <c r="G12" s="267" t="str">
        <f>'Freeway Calcs'!L7</f>
        <v>Diverge</v>
      </c>
      <c r="H12" s="937">
        <f>'Input - Freeways'!F5</f>
        <v>7370</v>
      </c>
      <c r="I12" s="938"/>
      <c r="J12" s="939" t="str">
        <f ca="1">IF('Freeway Calcs'!$C$3="DCM",'Freeway Calcs'!N7,'Freeway Calcs'!P7)</f>
        <v>--</v>
      </c>
      <c r="K12" s="939"/>
      <c r="L12" s="939" t="str">
        <f ca="1">IFERROR(IF(H12="", "", J12-H12),"--")</f>
        <v>--</v>
      </c>
      <c r="M12" s="939"/>
      <c r="N12" s="940" t="str">
        <f ca="1">IFERROR(IF($H12&lt;&gt;0,L12/H12,"-"), "-")</f>
        <v>-</v>
      </c>
      <c r="O12" s="940"/>
      <c r="Q12" s="264" t="str">
        <f ca="1">IF(J12&lt;&gt;0,IF('Freeway Calcs'!$C$3="DCM",'Freeway Calcs'!O7,'Freeway Calcs'!Q7),"-")</f>
        <v>--</v>
      </c>
      <c r="R12" s="264" t="str">
        <f ca="1">IF(J12&lt;&gt;0,IF('Freeway Calcs'!$C$3="DCM","",'Freeway Calcs'!R7),"-")</f>
        <v>--</v>
      </c>
      <c r="T12" s="78" t="str">
        <f ca="1">IFERROR(IF($H12=0,"-",J12/H12),"-")</f>
        <v>-</v>
      </c>
      <c r="U12" s="15"/>
      <c r="V12" s="480">
        <f ca="1">IF(H12="","-",IF(AND($J12&lt;&gt;0,$J12&lt;'Calibration Criteria'!$C$7),1,0))</f>
        <v>0</v>
      </c>
      <c r="W12" s="480">
        <f ca="1">IF(H12="","-",IF(AND($J12&gt;='Calibration Criteria'!$C$7,$J12&lt;'Calibration Criteria'!$C$8),1,0))</f>
        <v>0</v>
      </c>
      <c r="X12" s="480">
        <f ca="1">IF(H12="","-",IF(AND($J12&gt;='Calibration Criteria'!$C$8,$J12&lt;'Calibration Criteria'!$C$9),1,0))</f>
        <v>0</v>
      </c>
      <c r="Y12" s="480">
        <f ca="1">IF(H12="","-",IF(AND($J12&gt;='Calibration Criteria'!$C$10),1,0))</f>
        <v>1</v>
      </c>
      <c r="Z12" s="480" t="str">
        <f ca="1">IF($N12="-", "-", IF(AND($N12&lt;='Calibration Criteria'!$B$7,$N12&gt;=-'Calibration Criteria'!$B$7),1,0))</f>
        <v>-</v>
      </c>
      <c r="AA12" s="480" t="str">
        <f ca="1">IF($N12="-", "-",IF(AND($N12&lt;='Calibration Criteria'!$B$8,$N12&gt;=-'Calibration Criteria'!$B$8),1,0))</f>
        <v>-</v>
      </c>
      <c r="AB12" s="480" t="str">
        <f ca="1">IF($N12="-","-",IF(AND($N12&lt;='Calibration Criteria'!$B$9,$N12&gt;=-'Calibration Criteria'!$B$9),1,0))</f>
        <v>-</v>
      </c>
      <c r="AC12" s="480" t="str">
        <f ca="1">IF(N12="-", "-",IF(AND($N12&lt;='Calibration Criteria'!$B$10,$N12&gt;=-'Calibration Criteria'!$B$10,ABS(L12)&lt;&gt;H12),1,0))</f>
        <v>-</v>
      </c>
      <c r="AD12" s="367" t="str">
        <f ca="1">IF(AC12="-","-",SUMPRODUCT(V12:Y12,Z12:AC12))</f>
        <v>-</v>
      </c>
      <c r="AE12" s="368"/>
      <c r="AF12" s="362" t="str">
        <f ca="1">IFERROR(SQRT((J12-H12)^2/((H12+J12)/2)),"NA")</f>
        <v>NA</v>
      </c>
    </row>
    <row r="13" spans="1:32" x14ac:dyDescent="0.35">
      <c r="A13" s="551" t="str">
        <f t="shared" ref="A13:A76" si="1">IF(C13=0, "H","")</f>
        <v/>
      </c>
      <c r="B13" s="393">
        <f>'Input - Freeways'!$B6</f>
        <v>2</v>
      </c>
      <c r="C13" s="377" t="str">
        <f>'Input - Freeways'!$C6</f>
        <v>FACILITY NAME (EX: NB Route 28)</v>
      </c>
      <c r="E13" s="942"/>
      <c r="F13" s="267" t="str">
        <f>'Freeway Calcs'!K8</f>
        <v>Segment Name 2</v>
      </c>
      <c r="G13" s="267" t="str">
        <f>'Freeway Calcs'!L8</f>
        <v>Off-Ramp</v>
      </c>
      <c r="H13" s="937">
        <f>'Input - Freeways'!F6</f>
        <v>320</v>
      </c>
      <c r="I13" s="938"/>
      <c r="J13" s="939" t="str">
        <f ca="1">IF('Freeway Calcs'!$C$3="DCM",'Freeway Calcs'!N8,'Freeway Calcs'!P8)</f>
        <v>--</v>
      </c>
      <c r="K13" s="939"/>
      <c r="L13" s="939" t="str">
        <f t="shared" ref="L13:L76" ca="1" si="2">IFERROR(IF(H13="", "", J13-H13),"--")</f>
        <v>--</v>
      </c>
      <c r="M13" s="939"/>
      <c r="N13" s="940" t="str">
        <f t="shared" ref="N13:N60" ca="1" si="3">IFERROR(IF($H13&lt;&gt;0,L13/H13,"-"), "-")</f>
        <v>-</v>
      </c>
      <c r="O13" s="940"/>
      <c r="Q13" s="264" t="str">
        <f ca="1">IF(J13&lt;&gt;0,IF('Freeway Calcs'!$C$3="DCM",'Freeway Calcs'!O8,'Freeway Calcs'!Q8),"-")</f>
        <v>--</v>
      </c>
      <c r="R13" s="264" t="str">
        <f ca="1">IF(J13&lt;&gt;0,IF('Freeway Calcs'!$C$3="DCM","",'Freeway Calcs'!R8),"-")</f>
        <v>--</v>
      </c>
      <c r="T13" s="78" t="str">
        <f t="shared" ref="T13:T61" ca="1" si="4">IFERROR(IF($H13=0,"-",J13/H13),"-")</f>
        <v>-</v>
      </c>
      <c r="V13" s="643">
        <f ca="1">IF(H13="","-",IF(AND($J13&lt;&gt;0,$J13&lt;'Calibration Criteria'!$C$7),1,0))</f>
        <v>0</v>
      </c>
      <c r="W13" s="643">
        <f ca="1">IF(H13="","-",IF(AND($J13&gt;='Calibration Criteria'!$C$7,$J13&lt;'Calibration Criteria'!$C$8),1,0))</f>
        <v>0</v>
      </c>
      <c r="X13" s="643">
        <f ca="1">IF(H13="","-",IF(AND($J13&gt;='Calibration Criteria'!$C$8,$J13&lt;'Calibration Criteria'!$C$9),1,0))</f>
        <v>0</v>
      </c>
      <c r="Y13" s="643">
        <f ca="1">IF(H13="","-",IF(AND($J13&gt;='Calibration Criteria'!$C$10),1,0))</f>
        <v>1</v>
      </c>
      <c r="Z13" s="643" t="str">
        <f ca="1">IF($N13="-", "-", IF(AND($N13&lt;='Calibration Criteria'!$B$7,$N13&gt;=-'Calibration Criteria'!$B$7),1,0))</f>
        <v>-</v>
      </c>
      <c r="AA13" s="643" t="str">
        <f ca="1">IF($N13="-", "-",IF(AND($N13&lt;='Calibration Criteria'!$B$8,$N13&gt;=-'Calibration Criteria'!$B$8),1,0))</f>
        <v>-</v>
      </c>
      <c r="AB13" s="643" t="str">
        <f ca="1">IF($N13="-","-",IF(AND($N13&lt;='Calibration Criteria'!$B$9,$N13&gt;=-'Calibration Criteria'!$B$9),1,0))</f>
        <v>-</v>
      </c>
      <c r="AC13" s="664" t="str">
        <f ca="1">IF(N13="-", "-",IF(AND($N13&lt;='Calibration Criteria'!$B$10,$N13&gt;=-'Calibration Criteria'!$B$10,ABS(L13)&lt;&gt;H13),1,0))</f>
        <v>-</v>
      </c>
      <c r="AD13" s="643" t="str">
        <f t="shared" ref="AD13:AD61" ca="1" si="5">IF(AC13="-","-",SUMPRODUCT(V13:Y13,Z13:AC13))</f>
        <v>-</v>
      </c>
      <c r="AF13" s="362" t="str">
        <f t="shared" ref="AF13:AF31" ca="1" si="6">IFERROR(SQRT((J13-H13)^2/((H13+J13)/2)),"NA")</f>
        <v>NA</v>
      </c>
    </row>
    <row r="14" spans="1:32" x14ac:dyDescent="0.35">
      <c r="A14" s="551" t="str">
        <f t="shared" si="1"/>
        <v/>
      </c>
      <c r="B14" s="393">
        <f>'Input - Freeways'!$B7</f>
        <v>3</v>
      </c>
      <c r="C14" s="377" t="str">
        <f>'Input - Freeways'!$C7</f>
        <v>FACILITY NAME (EX: NB Route 28)</v>
      </c>
      <c r="E14" s="942"/>
      <c r="F14" s="267" t="str">
        <f>'Freeway Calcs'!K9</f>
        <v>Segment Name 3</v>
      </c>
      <c r="G14" s="267" t="str">
        <f>'Freeway Calcs'!L9</f>
        <v>On-Ramp</v>
      </c>
      <c r="H14" s="937">
        <f>'Input - Freeways'!F7</f>
        <v>175</v>
      </c>
      <c r="I14" s="938"/>
      <c r="J14" s="939" t="str">
        <f ca="1">IF('Freeway Calcs'!$C$3="DCM",'Freeway Calcs'!N9,'Freeway Calcs'!P9)</f>
        <v>--</v>
      </c>
      <c r="K14" s="939"/>
      <c r="L14" s="939" t="str">
        <f t="shared" ca="1" si="2"/>
        <v>--</v>
      </c>
      <c r="M14" s="939"/>
      <c r="N14" s="940" t="str">
        <f t="shared" ca="1" si="3"/>
        <v>-</v>
      </c>
      <c r="O14" s="940"/>
      <c r="Q14" s="264" t="str">
        <f ca="1">IF(J14&lt;&gt;0,IF('Freeway Calcs'!$C$3="DCM",'Freeway Calcs'!O9,'Freeway Calcs'!Q9),"-")</f>
        <v>--</v>
      </c>
      <c r="R14" s="264" t="str">
        <f ca="1">IF(J14&lt;&gt;0,IF('Freeway Calcs'!$C$3="DCM","",'Freeway Calcs'!R9),"-")</f>
        <v>--</v>
      </c>
      <c r="T14" s="78" t="str">
        <f t="shared" ca="1" si="4"/>
        <v>-</v>
      </c>
      <c r="V14" s="643">
        <f ca="1">IF(H14="","-",IF(AND($J14&lt;&gt;0,$J14&lt;'Calibration Criteria'!$C$7),1,0))</f>
        <v>0</v>
      </c>
      <c r="W14" s="643">
        <f ca="1">IF(H14="","-",IF(AND($J14&gt;='Calibration Criteria'!$C$7,$J14&lt;'Calibration Criteria'!$C$8),1,0))</f>
        <v>0</v>
      </c>
      <c r="X14" s="643">
        <f ca="1">IF(H14="","-",IF(AND($J14&gt;='Calibration Criteria'!$C$8,$J14&lt;'Calibration Criteria'!$C$9),1,0))</f>
        <v>0</v>
      </c>
      <c r="Y14" s="643">
        <f ca="1">IF(H14="","-",IF(AND($J14&gt;='Calibration Criteria'!$C$10),1,0))</f>
        <v>1</v>
      </c>
      <c r="Z14" s="643" t="str">
        <f ca="1">IF($N14="-", "-", IF(AND($N14&lt;='Calibration Criteria'!$B$7,$N14&gt;=-'Calibration Criteria'!$B$7),1,0))</f>
        <v>-</v>
      </c>
      <c r="AA14" s="643" t="str">
        <f ca="1">IF($N14="-", "-",IF(AND($N14&lt;='Calibration Criteria'!$B$8,$N14&gt;=-'Calibration Criteria'!$B$8),1,0))</f>
        <v>-</v>
      </c>
      <c r="AB14" s="643" t="str">
        <f ca="1">IF($N14="-","-",IF(AND($N14&lt;='Calibration Criteria'!$B$9,$N14&gt;=-'Calibration Criteria'!$B$9),1,0))</f>
        <v>-</v>
      </c>
      <c r="AC14" s="664" t="str">
        <f ca="1">IF(N14="-", "-",IF(AND($N14&lt;='Calibration Criteria'!$B$10,$N14&gt;=-'Calibration Criteria'!$B$10,ABS(L14)&lt;&gt;H14),1,0))</f>
        <v>-</v>
      </c>
      <c r="AD14" s="643" t="str">
        <f t="shared" ca="1" si="5"/>
        <v>-</v>
      </c>
      <c r="AF14" s="362" t="str">
        <f t="shared" ca="1" si="6"/>
        <v>NA</v>
      </c>
    </row>
    <row r="15" spans="1:32" x14ac:dyDescent="0.35">
      <c r="A15" s="551" t="str">
        <f t="shared" si="1"/>
        <v>H</v>
      </c>
      <c r="B15" s="393">
        <f>'Input - Freeways'!$B8</f>
        <v>4</v>
      </c>
      <c r="C15" s="377">
        <f>'Input - Freeways'!$C8</f>
        <v>0</v>
      </c>
      <c r="E15" s="942"/>
      <c r="F15" s="267">
        <f>'Freeway Calcs'!K10</f>
        <v>0</v>
      </c>
      <c r="G15" s="267">
        <f>'Freeway Calcs'!L10</f>
        <v>0</v>
      </c>
      <c r="H15" s="937">
        <f>'Input - Freeways'!F8</f>
        <v>0</v>
      </c>
      <c r="I15" s="938"/>
      <c r="J15" s="939" t="str">
        <f ca="1">IF('Freeway Calcs'!$C$3="DCM",'Freeway Calcs'!N10,'Freeway Calcs'!P10)</f>
        <v>--</v>
      </c>
      <c r="K15" s="939"/>
      <c r="L15" s="939" t="str">
        <f t="shared" ca="1" si="2"/>
        <v>--</v>
      </c>
      <c r="M15" s="939"/>
      <c r="N15" s="940" t="str">
        <f t="shared" si="3"/>
        <v>-</v>
      </c>
      <c r="O15" s="940"/>
      <c r="Q15" s="264" t="str">
        <f ca="1">IF(J15&lt;&gt;0,IF('Freeway Calcs'!$C$3="DCM",'Freeway Calcs'!O10,'Freeway Calcs'!Q10),"-")</f>
        <v>--</v>
      </c>
      <c r="R15" s="264" t="str">
        <f ca="1">IF(J15&lt;&gt;0,IF('Freeway Calcs'!$C$3="DCM","",'Freeway Calcs'!R10),"-")</f>
        <v>--</v>
      </c>
      <c r="T15" s="78" t="str">
        <f t="shared" si="4"/>
        <v>-</v>
      </c>
      <c r="V15" s="643">
        <f ca="1">IF(H15="","-",IF(AND($J15&lt;&gt;0,$J15&lt;'Calibration Criteria'!$C$7),1,0))</f>
        <v>0</v>
      </c>
      <c r="W15" s="643">
        <f ca="1">IF(H15="","-",IF(AND($J15&gt;='Calibration Criteria'!$C$7,$J15&lt;'Calibration Criteria'!$C$8),1,0))</f>
        <v>0</v>
      </c>
      <c r="X15" s="643">
        <f ca="1">IF(H15="","-",IF(AND($J15&gt;='Calibration Criteria'!$C$8,$J15&lt;'Calibration Criteria'!$C$9),1,0))</f>
        <v>0</v>
      </c>
      <c r="Y15" s="643">
        <f ca="1">IF(H15="","-",IF(AND($J15&gt;='Calibration Criteria'!$C$10),1,0))</f>
        <v>1</v>
      </c>
      <c r="Z15" s="643" t="str">
        <f>IF($N15="-", "-", IF(AND($N15&lt;='Calibration Criteria'!$B$7,$N15&gt;=-'Calibration Criteria'!$B$7),1,0))</f>
        <v>-</v>
      </c>
      <c r="AA15" s="643" t="str">
        <f>IF($N15="-", "-",IF(AND($N15&lt;='Calibration Criteria'!$B$8,$N15&gt;=-'Calibration Criteria'!$B$8),1,0))</f>
        <v>-</v>
      </c>
      <c r="AB15" s="643" t="str">
        <f>IF($N15="-","-",IF(AND($N15&lt;='Calibration Criteria'!$B$9,$N15&gt;=-'Calibration Criteria'!$B$9),1,0))</f>
        <v>-</v>
      </c>
      <c r="AC15" s="664" t="str">
        <f>IF(N15="-", "-",IF(AND($N15&lt;='Calibration Criteria'!$B$10,$N15&gt;=-'Calibration Criteria'!$B$10,ABS(L15)&lt;&gt;H15),1,0))</f>
        <v>-</v>
      </c>
      <c r="AD15" s="643" t="str">
        <f t="shared" si="5"/>
        <v>-</v>
      </c>
      <c r="AF15" s="362" t="str">
        <f t="shared" ca="1" si="6"/>
        <v>NA</v>
      </c>
    </row>
    <row r="16" spans="1:32" x14ac:dyDescent="0.35">
      <c r="A16" s="551" t="str">
        <f t="shared" si="1"/>
        <v>H</v>
      </c>
      <c r="B16" s="393">
        <f>'Input - Freeways'!$B9</f>
        <v>5</v>
      </c>
      <c r="C16" s="377">
        <f>'Input - Freeways'!$C9</f>
        <v>0</v>
      </c>
      <c r="E16" s="942"/>
      <c r="F16" s="267">
        <f>'Freeway Calcs'!K11</f>
        <v>0</v>
      </c>
      <c r="G16" s="267">
        <f>'Freeway Calcs'!L11</f>
        <v>0</v>
      </c>
      <c r="H16" s="937">
        <f>'Input - Freeways'!F9</f>
        <v>0</v>
      </c>
      <c r="I16" s="938"/>
      <c r="J16" s="939" t="str">
        <f ca="1">IF('Freeway Calcs'!$C$3="DCM",'Freeway Calcs'!N11,'Freeway Calcs'!P11)</f>
        <v>--</v>
      </c>
      <c r="K16" s="939"/>
      <c r="L16" s="939" t="str">
        <f t="shared" ca="1" si="2"/>
        <v>--</v>
      </c>
      <c r="M16" s="939"/>
      <c r="N16" s="940" t="str">
        <f t="shared" si="3"/>
        <v>-</v>
      </c>
      <c r="O16" s="940"/>
      <c r="Q16" s="264" t="str">
        <f ca="1">IF(J16&lt;&gt;0,IF('Freeway Calcs'!$C$3="DCM",'Freeway Calcs'!O11,'Freeway Calcs'!Q11),"-")</f>
        <v>--</v>
      </c>
      <c r="R16" s="264" t="str">
        <f ca="1">IF(J16&lt;&gt;0,IF('Freeway Calcs'!$C$3="DCM","",'Freeway Calcs'!R11),"-")</f>
        <v>--</v>
      </c>
      <c r="T16" s="78" t="str">
        <f t="shared" si="4"/>
        <v>-</v>
      </c>
      <c r="V16" s="643">
        <f ca="1">IF(H16="","-",IF(AND($J16&lt;&gt;0,$J16&lt;'Calibration Criteria'!$C$7),1,0))</f>
        <v>0</v>
      </c>
      <c r="W16" s="643">
        <f ca="1">IF(H16="","-",IF(AND($J16&gt;='Calibration Criteria'!$C$7,$J16&lt;'Calibration Criteria'!$C$8),1,0))</f>
        <v>0</v>
      </c>
      <c r="X16" s="643">
        <f ca="1">IF(H16="","-",IF(AND($J16&gt;='Calibration Criteria'!$C$8,$J16&lt;'Calibration Criteria'!$C$9),1,0))</f>
        <v>0</v>
      </c>
      <c r="Y16" s="643">
        <f ca="1">IF(H16="","-",IF(AND($J16&gt;='Calibration Criteria'!$C$10),1,0))</f>
        <v>1</v>
      </c>
      <c r="Z16" s="643" t="str">
        <f>IF($N16="-", "-", IF(AND($N16&lt;='Calibration Criteria'!$B$7,$N16&gt;=-'Calibration Criteria'!$B$7),1,0))</f>
        <v>-</v>
      </c>
      <c r="AA16" s="643" t="str">
        <f>IF($N16="-", "-",IF(AND($N16&lt;='Calibration Criteria'!$B$8,$N16&gt;=-'Calibration Criteria'!$B$8),1,0))</f>
        <v>-</v>
      </c>
      <c r="AB16" s="643" t="str">
        <f>IF($N16="-","-",IF(AND($N16&lt;='Calibration Criteria'!$B$9,$N16&gt;=-'Calibration Criteria'!$B$9),1,0))</f>
        <v>-</v>
      </c>
      <c r="AC16" s="664" t="str">
        <f>IF(N16="-", "-",IF(AND($N16&lt;='Calibration Criteria'!$B$10,$N16&gt;=-'Calibration Criteria'!$B$10,ABS(L16)&lt;&gt;H16),1,0))</f>
        <v>-</v>
      </c>
      <c r="AD16" s="643" t="str">
        <f t="shared" si="5"/>
        <v>-</v>
      </c>
      <c r="AF16" s="362" t="str">
        <f t="shared" ca="1" si="6"/>
        <v>NA</v>
      </c>
    </row>
    <row r="17" spans="1:32" x14ac:dyDescent="0.35">
      <c r="A17" s="551" t="str">
        <f t="shared" si="1"/>
        <v>H</v>
      </c>
      <c r="B17" s="393">
        <f>'Input - Freeways'!$B10</f>
        <v>6</v>
      </c>
      <c r="C17" s="377">
        <f>'Input - Freeways'!$C10</f>
        <v>0</v>
      </c>
      <c r="E17" s="942"/>
      <c r="F17" s="267">
        <f>'Freeway Calcs'!K12</f>
        <v>0</v>
      </c>
      <c r="G17" s="267">
        <f>'Freeway Calcs'!L12</f>
        <v>0</v>
      </c>
      <c r="H17" s="937">
        <f>'Input - Freeways'!F10</f>
        <v>0</v>
      </c>
      <c r="I17" s="938"/>
      <c r="J17" s="939" t="str">
        <f ca="1">IF('Freeway Calcs'!$C$3="DCM",'Freeway Calcs'!N12,'Freeway Calcs'!P12)</f>
        <v>--</v>
      </c>
      <c r="K17" s="939"/>
      <c r="L17" s="939" t="str">
        <f t="shared" ca="1" si="2"/>
        <v>--</v>
      </c>
      <c r="M17" s="939"/>
      <c r="N17" s="940" t="str">
        <f t="shared" si="3"/>
        <v>-</v>
      </c>
      <c r="O17" s="940"/>
      <c r="Q17" s="264" t="str">
        <f ca="1">IF(J17&lt;&gt;0,IF('Freeway Calcs'!$C$3="DCM",'Freeway Calcs'!O12,'Freeway Calcs'!Q12),"-")</f>
        <v>--</v>
      </c>
      <c r="R17" s="264" t="str">
        <f ca="1">IF(J17&lt;&gt;0,IF('Freeway Calcs'!$C$3="DCM","",'Freeway Calcs'!R12),"-")</f>
        <v>--</v>
      </c>
      <c r="T17" s="78" t="str">
        <f t="shared" si="4"/>
        <v>-</v>
      </c>
      <c r="V17" s="643">
        <f ca="1">IF(H17="","-",IF(AND($J17&lt;&gt;0,$J17&lt;'Calibration Criteria'!$C$7),1,0))</f>
        <v>0</v>
      </c>
      <c r="W17" s="643">
        <f ca="1">IF(H17="","-",IF(AND($J17&gt;='Calibration Criteria'!$C$7,$J17&lt;'Calibration Criteria'!$C$8),1,0))</f>
        <v>0</v>
      </c>
      <c r="X17" s="643">
        <f ca="1">IF(H17="","-",IF(AND($J17&gt;='Calibration Criteria'!$C$8,$J17&lt;'Calibration Criteria'!$C$9),1,0))</f>
        <v>0</v>
      </c>
      <c r="Y17" s="643">
        <f ca="1">IF(H17="","-",IF(AND($J17&gt;='Calibration Criteria'!$C$10),1,0))</f>
        <v>1</v>
      </c>
      <c r="Z17" s="643" t="str">
        <f>IF($N17="-", "-", IF(AND($N17&lt;='Calibration Criteria'!$B$7,$N17&gt;=-'Calibration Criteria'!$B$7),1,0))</f>
        <v>-</v>
      </c>
      <c r="AA17" s="643" t="str">
        <f>IF($N17="-", "-",IF(AND($N17&lt;='Calibration Criteria'!$B$8,$N17&gt;=-'Calibration Criteria'!$B$8),1,0))</f>
        <v>-</v>
      </c>
      <c r="AB17" s="643" t="str">
        <f>IF($N17="-","-",IF(AND($N17&lt;='Calibration Criteria'!$B$9,$N17&gt;=-'Calibration Criteria'!$B$9),1,0))</f>
        <v>-</v>
      </c>
      <c r="AC17" s="664" t="str">
        <f>IF(N17="-", "-",IF(AND($N17&lt;='Calibration Criteria'!$B$10,$N17&gt;=-'Calibration Criteria'!$B$10,ABS(L17)&lt;&gt;H17),1,0))</f>
        <v>-</v>
      </c>
      <c r="AD17" s="643" t="str">
        <f t="shared" si="5"/>
        <v>-</v>
      </c>
      <c r="AF17" s="362" t="str">
        <f t="shared" ca="1" si="6"/>
        <v>NA</v>
      </c>
    </row>
    <row r="18" spans="1:32" x14ac:dyDescent="0.35">
      <c r="A18" s="551" t="str">
        <f t="shared" si="1"/>
        <v>H</v>
      </c>
      <c r="B18" s="393">
        <f>'Input - Freeways'!$B11</f>
        <v>7</v>
      </c>
      <c r="C18" s="377">
        <f>'Input - Freeways'!$C11</f>
        <v>0</v>
      </c>
      <c r="E18" s="942"/>
      <c r="F18" s="267">
        <f>'Freeway Calcs'!K13</f>
        <v>0</v>
      </c>
      <c r="G18" s="267">
        <f>'Freeway Calcs'!L13</f>
        <v>0</v>
      </c>
      <c r="H18" s="937">
        <f>'Input - Freeways'!F11</f>
        <v>0</v>
      </c>
      <c r="I18" s="938"/>
      <c r="J18" s="939" t="str">
        <f ca="1">IF('Freeway Calcs'!$C$3="DCM",'Freeway Calcs'!N13,'Freeway Calcs'!P13)</f>
        <v>--</v>
      </c>
      <c r="K18" s="939"/>
      <c r="L18" s="939" t="str">
        <f t="shared" ca="1" si="2"/>
        <v>--</v>
      </c>
      <c r="M18" s="939"/>
      <c r="N18" s="940" t="str">
        <f t="shared" si="3"/>
        <v>-</v>
      </c>
      <c r="O18" s="940"/>
      <c r="Q18" s="264" t="str">
        <f ca="1">IF(J18&lt;&gt;0,IF('Freeway Calcs'!$C$3="DCM",'Freeway Calcs'!O13,'Freeway Calcs'!Q13),"-")</f>
        <v>--</v>
      </c>
      <c r="R18" s="264" t="str">
        <f ca="1">IF(J18&lt;&gt;0,IF('Freeway Calcs'!$C$3="DCM","",'Freeway Calcs'!R13),"-")</f>
        <v>--</v>
      </c>
      <c r="T18" s="78" t="str">
        <f t="shared" si="4"/>
        <v>-</v>
      </c>
      <c r="V18" s="643">
        <f ca="1">IF(H18="","-",IF(AND($J18&lt;&gt;0,$J18&lt;'Calibration Criteria'!$C$7),1,0))</f>
        <v>0</v>
      </c>
      <c r="W18" s="643">
        <f ca="1">IF(H18="","-",IF(AND($J18&gt;='Calibration Criteria'!$C$7,$J18&lt;'Calibration Criteria'!$C$8),1,0))</f>
        <v>0</v>
      </c>
      <c r="X18" s="643">
        <f ca="1">IF(H18="","-",IF(AND($J18&gt;='Calibration Criteria'!$C$8,$J18&lt;'Calibration Criteria'!$C$9),1,0))</f>
        <v>0</v>
      </c>
      <c r="Y18" s="643">
        <f ca="1">IF(H18="","-",IF(AND($J18&gt;='Calibration Criteria'!$C$10),1,0))</f>
        <v>1</v>
      </c>
      <c r="Z18" s="643" t="str">
        <f>IF($N18="-", "-", IF(AND($N18&lt;='Calibration Criteria'!$B$7,$N18&gt;=-'Calibration Criteria'!$B$7),1,0))</f>
        <v>-</v>
      </c>
      <c r="AA18" s="643" t="str">
        <f>IF($N18="-", "-",IF(AND($N18&lt;='Calibration Criteria'!$B$8,$N18&gt;=-'Calibration Criteria'!$B$8),1,0))</f>
        <v>-</v>
      </c>
      <c r="AB18" s="643" t="str">
        <f>IF($N18="-","-",IF(AND($N18&lt;='Calibration Criteria'!$B$9,$N18&gt;=-'Calibration Criteria'!$B$9),1,0))</f>
        <v>-</v>
      </c>
      <c r="AC18" s="664" t="str">
        <f>IF(N18="-", "-",IF(AND($N18&lt;='Calibration Criteria'!$B$10,$N18&gt;=-'Calibration Criteria'!$B$10,ABS(L18)&lt;&gt;H18),1,0))</f>
        <v>-</v>
      </c>
      <c r="AD18" s="643" t="str">
        <f t="shared" si="5"/>
        <v>-</v>
      </c>
      <c r="AF18" s="362" t="str">
        <f t="shared" ca="1" si="6"/>
        <v>NA</v>
      </c>
    </row>
    <row r="19" spans="1:32" x14ac:dyDescent="0.35">
      <c r="A19" s="551" t="str">
        <f t="shared" si="1"/>
        <v>H</v>
      </c>
      <c r="B19" s="393">
        <f>'Input - Freeways'!$B12</f>
        <v>8</v>
      </c>
      <c r="C19" s="377">
        <f>'Input - Freeways'!$C12</f>
        <v>0</v>
      </c>
      <c r="E19" s="942"/>
      <c r="F19" s="267">
        <f>'Freeway Calcs'!K14</f>
        <v>0</v>
      </c>
      <c r="G19" s="267">
        <f>'Freeway Calcs'!L14</f>
        <v>0</v>
      </c>
      <c r="H19" s="937">
        <f>'Input - Freeways'!F12</f>
        <v>0</v>
      </c>
      <c r="I19" s="938"/>
      <c r="J19" s="939" t="str">
        <f ca="1">IF('Freeway Calcs'!$C$3="DCM",'Freeway Calcs'!N14,'Freeway Calcs'!P14)</f>
        <v>--</v>
      </c>
      <c r="K19" s="939"/>
      <c r="L19" s="939" t="str">
        <f t="shared" ca="1" si="2"/>
        <v>--</v>
      </c>
      <c r="M19" s="939"/>
      <c r="N19" s="940" t="str">
        <f t="shared" si="3"/>
        <v>-</v>
      </c>
      <c r="O19" s="940"/>
      <c r="Q19" s="264" t="str">
        <f ca="1">IF(J19&lt;&gt;0,IF('Freeway Calcs'!$C$3="DCM",'Freeway Calcs'!O14,'Freeway Calcs'!Q14),"-")</f>
        <v>--</v>
      </c>
      <c r="R19" s="264" t="str">
        <f ca="1">IF(J19&lt;&gt;0,IF('Freeway Calcs'!$C$3="DCM","",'Freeway Calcs'!R14),"-")</f>
        <v>--</v>
      </c>
      <c r="T19" s="78" t="str">
        <f t="shared" si="4"/>
        <v>-</v>
      </c>
      <c r="V19" s="643">
        <f ca="1">IF(H19="","-",IF(AND($J19&lt;&gt;0,$J19&lt;'Calibration Criteria'!$C$7),1,0))</f>
        <v>0</v>
      </c>
      <c r="W19" s="643">
        <f ca="1">IF(H19="","-",IF(AND($J19&gt;='Calibration Criteria'!$C$7,$J19&lt;'Calibration Criteria'!$C$8),1,0))</f>
        <v>0</v>
      </c>
      <c r="X19" s="643">
        <f ca="1">IF(H19="","-",IF(AND($J19&gt;='Calibration Criteria'!$C$8,$J19&lt;'Calibration Criteria'!$C$9),1,0))</f>
        <v>0</v>
      </c>
      <c r="Y19" s="643">
        <f ca="1">IF(H19="","-",IF(AND($J19&gt;='Calibration Criteria'!$C$10),1,0))</f>
        <v>1</v>
      </c>
      <c r="Z19" s="643" t="str">
        <f>IF($N19="-", "-", IF(AND($N19&lt;='Calibration Criteria'!$B$7,$N19&gt;=-'Calibration Criteria'!$B$7),1,0))</f>
        <v>-</v>
      </c>
      <c r="AA19" s="643" t="str">
        <f>IF($N19="-", "-",IF(AND($N19&lt;='Calibration Criteria'!$B$8,$N19&gt;=-'Calibration Criteria'!$B$8),1,0))</f>
        <v>-</v>
      </c>
      <c r="AB19" s="643" t="str">
        <f>IF($N19="-","-",IF(AND($N19&lt;='Calibration Criteria'!$B$9,$N19&gt;=-'Calibration Criteria'!$B$9),1,0))</f>
        <v>-</v>
      </c>
      <c r="AC19" s="664" t="str">
        <f>IF(N19="-", "-",IF(AND($N19&lt;='Calibration Criteria'!$B$10,$N19&gt;=-'Calibration Criteria'!$B$10,ABS(L19)&lt;&gt;H19),1,0))</f>
        <v>-</v>
      </c>
      <c r="AD19" s="643" t="str">
        <f t="shared" si="5"/>
        <v>-</v>
      </c>
      <c r="AF19" s="362" t="str">
        <f t="shared" ca="1" si="6"/>
        <v>NA</v>
      </c>
    </row>
    <row r="20" spans="1:32" x14ac:dyDescent="0.35">
      <c r="A20" s="551" t="str">
        <f t="shared" si="1"/>
        <v>H</v>
      </c>
      <c r="B20" s="393">
        <f>'Input - Freeways'!$B13</f>
        <v>9</v>
      </c>
      <c r="C20" s="377">
        <f>'Input - Freeways'!$C13</f>
        <v>0</v>
      </c>
      <c r="E20" s="942"/>
      <c r="F20" s="267">
        <f>'Freeway Calcs'!K15</f>
        <v>0</v>
      </c>
      <c r="G20" s="267">
        <f>'Freeway Calcs'!L15</f>
        <v>0</v>
      </c>
      <c r="H20" s="937">
        <f>'Input - Freeways'!F13</f>
        <v>0</v>
      </c>
      <c r="I20" s="938"/>
      <c r="J20" s="939" t="str">
        <f ca="1">IF('Freeway Calcs'!$C$3="DCM",'Freeway Calcs'!N15,'Freeway Calcs'!P15)</f>
        <v>--</v>
      </c>
      <c r="K20" s="939"/>
      <c r="L20" s="939" t="str">
        <f t="shared" ca="1" si="2"/>
        <v>--</v>
      </c>
      <c r="M20" s="939"/>
      <c r="N20" s="940" t="str">
        <f t="shared" si="3"/>
        <v>-</v>
      </c>
      <c r="O20" s="940"/>
      <c r="Q20" s="264" t="str">
        <f ca="1">IF(J20&lt;&gt;0,IF('Freeway Calcs'!$C$3="DCM",'Freeway Calcs'!O15,'Freeway Calcs'!Q15),"-")</f>
        <v>--</v>
      </c>
      <c r="R20" s="264" t="str">
        <f ca="1">IF(J20&lt;&gt;0,IF('Freeway Calcs'!$C$3="DCM","",'Freeway Calcs'!R15),"-")</f>
        <v>--</v>
      </c>
      <c r="T20" s="78" t="str">
        <f t="shared" si="4"/>
        <v>-</v>
      </c>
      <c r="V20" s="643">
        <f ca="1">IF(H20="","-",IF(AND($J20&lt;&gt;0,$J20&lt;'Calibration Criteria'!$C$7),1,0))</f>
        <v>0</v>
      </c>
      <c r="W20" s="643">
        <f ca="1">IF(H20="","-",IF(AND($J20&gt;='Calibration Criteria'!$C$7,$J20&lt;'Calibration Criteria'!$C$8),1,0))</f>
        <v>0</v>
      </c>
      <c r="X20" s="643">
        <f ca="1">IF(H20="","-",IF(AND($J20&gt;='Calibration Criteria'!$C$8,$J20&lt;'Calibration Criteria'!$C$9),1,0))</f>
        <v>0</v>
      </c>
      <c r="Y20" s="643">
        <f ca="1">IF(H20="","-",IF(AND($J20&gt;='Calibration Criteria'!$C$10),1,0))</f>
        <v>1</v>
      </c>
      <c r="Z20" s="643" t="str">
        <f>IF($N20="-", "-", IF(AND($N20&lt;='Calibration Criteria'!$B$7,$N20&gt;=-'Calibration Criteria'!$B$7),1,0))</f>
        <v>-</v>
      </c>
      <c r="AA20" s="643" t="str">
        <f>IF($N20="-", "-",IF(AND($N20&lt;='Calibration Criteria'!$B$8,$N20&gt;=-'Calibration Criteria'!$B$8),1,0))</f>
        <v>-</v>
      </c>
      <c r="AB20" s="643" t="str">
        <f>IF($N20="-","-",IF(AND($N20&lt;='Calibration Criteria'!$B$9,$N20&gt;=-'Calibration Criteria'!$B$9),1,0))</f>
        <v>-</v>
      </c>
      <c r="AC20" s="664" t="str">
        <f>IF(N20="-", "-",IF(AND($N20&lt;='Calibration Criteria'!$B$10,$N20&gt;=-'Calibration Criteria'!$B$10,ABS(L20)&lt;&gt;H20),1,0))</f>
        <v>-</v>
      </c>
      <c r="AD20" s="643" t="str">
        <f t="shared" si="5"/>
        <v>-</v>
      </c>
      <c r="AF20" s="362" t="str">
        <f t="shared" ca="1" si="6"/>
        <v>NA</v>
      </c>
    </row>
    <row r="21" spans="1:32" x14ac:dyDescent="0.35">
      <c r="A21" s="551" t="str">
        <f t="shared" si="1"/>
        <v>H</v>
      </c>
      <c r="B21" s="393">
        <f>'Input - Freeways'!$B14</f>
        <v>10</v>
      </c>
      <c r="C21" s="377">
        <f>'Input - Freeways'!$C14</f>
        <v>0</v>
      </c>
      <c r="E21" s="942"/>
      <c r="F21" s="267">
        <f>'Freeway Calcs'!K16</f>
        <v>0</v>
      </c>
      <c r="G21" s="267">
        <f>'Freeway Calcs'!L16</f>
        <v>0</v>
      </c>
      <c r="H21" s="937">
        <f>'Input - Freeways'!F14</f>
        <v>0</v>
      </c>
      <c r="I21" s="938"/>
      <c r="J21" s="939" t="str">
        <f ca="1">IF('Freeway Calcs'!$C$3="DCM",'Freeway Calcs'!N16,'Freeway Calcs'!P16)</f>
        <v>--</v>
      </c>
      <c r="K21" s="939"/>
      <c r="L21" s="939" t="str">
        <f t="shared" ca="1" si="2"/>
        <v>--</v>
      </c>
      <c r="M21" s="939"/>
      <c r="N21" s="940" t="str">
        <f t="shared" si="3"/>
        <v>-</v>
      </c>
      <c r="O21" s="940"/>
      <c r="Q21" s="264" t="str">
        <f ca="1">IF(J21&lt;&gt;0,IF('Freeway Calcs'!$C$3="DCM",'Freeway Calcs'!O16,'Freeway Calcs'!Q16),"-")</f>
        <v>--</v>
      </c>
      <c r="R21" s="264" t="str">
        <f ca="1">IF(J21&lt;&gt;0,IF('Freeway Calcs'!$C$3="DCM","",'Freeway Calcs'!R16),"-")</f>
        <v>--</v>
      </c>
      <c r="T21" s="78" t="str">
        <f t="shared" si="4"/>
        <v>-</v>
      </c>
      <c r="V21" s="643">
        <f ca="1">IF(H21="","-",IF(AND($J21&lt;&gt;0,$J21&lt;'Calibration Criteria'!$C$7),1,0))</f>
        <v>0</v>
      </c>
      <c r="W21" s="643">
        <f ca="1">IF(H21="","-",IF(AND($J21&gt;='Calibration Criteria'!$C$7,$J21&lt;'Calibration Criteria'!$C$8),1,0))</f>
        <v>0</v>
      </c>
      <c r="X21" s="643">
        <f ca="1">IF(H21="","-",IF(AND($J21&gt;='Calibration Criteria'!$C$8,$J21&lt;'Calibration Criteria'!$C$9),1,0))</f>
        <v>0</v>
      </c>
      <c r="Y21" s="643">
        <f ca="1">IF(H21="","-",IF(AND($J21&gt;='Calibration Criteria'!$C$10),1,0))</f>
        <v>1</v>
      </c>
      <c r="Z21" s="643" t="str">
        <f>IF($N21="-", "-", IF(AND($N21&lt;='Calibration Criteria'!$B$7,$N21&gt;=-'Calibration Criteria'!$B$7),1,0))</f>
        <v>-</v>
      </c>
      <c r="AA21" s="643" t="str">
        <f>IF($N21="-", "-",IF(AND($N21&lt;='Calibration Criteria'!$B$8,$N21&gt;=-'Calibration Criteria'!$B$8),1,0))</f>
        <v>-</v>
      </c>
      <c r="AB21" s="643" t="str">
        <f>IF($N21="-","-",IF(AND($N21&lt;='Calibration Criteria'!$B$9,$N21&gt;=-'Calibration Criteria'!$B$9),1,0))</f>
        <v>-</v>
      </c>
      <c r="AC21" s="664" t="str">
        <f>IF(N21="-", "-",IF(AND($N21&lt;='Calibration Criteria'!$B$10,$N21&gt;=-'Calibration Criteria'!$B$10,ABS(L21)&lt;&gt;H21),1,0))</f>
        <v>-</v>
      </c>
      <c r="AD21" s="643" t="str">
        <f t="shared" si="5"/>
        <v>-</v>
      </c>
      <c r="AF21" s="362" t="str">
        <f t="shared" ca="1" si="6"/>
        <v>NA</v>
      </c>
    </row>
    <row r="22" spans="1:32" x14ac:dyDescent="0.35">
      <c r="A22" s="551" t="str">
        <f t="shared" si="1"/>
        <v>H</v>
      </c>
      <c r="B22" s="393">
        <f>'Input - Freeways'!$B15</f>
        <v>11</v>
      </c>
      <c r="C22" s="377">
        <f>'Input - Freeways'!$C15</f>
        <v>0</v>
      </c>
      <c r="E22" s="942"/>
      <c r="F22" s="267">
        <f>'Freeway Calcs'!K17</f>
        <v>0</v>
      </c>
      <c r="G22" s="267">
        <f>'Freeway Calcs'!L17</f>
        <v>0</v>
      </c>
      <c r="H22" s="937">
        <f>'Input - Freeways'!F15</f>
        <v>0</v>
      </c>
      <c r="I22" s="938"/>
      <c r="J22" s="939" t="str">
        <f ca="1">IF('Freeway Calcs'!$C$3="DCM",'Freeway Calcs'!N17,'Freeway Calcs'!P17)</f>
        <v>--</v>
      </c>
      <c r="K22" s="939"/>
      <c r="L22" s="939" t="str">
        <f t="shared" ca="1" si="2"/>
        <v>--</v>
      </c>
      <c r="M22" s="939"/>
      <c r="N22" s="940" t="str">
        <f t="shared" si="3"/>
        <v>-</v>
      </c>
      <c r="O22" s="940"/>
      <c r="Q22" s="264" t="str">
        <f ca="1">IF(J22&lt;&gt;0,IF('Freeway Calcs'!$C$3="DCM",'Freeway Calcs'!O17,'Freeway Calcs'!Q17),"-")</f>
        <v>--</v>
      </c>
      <c r="R22" s="264" t="str">
        <f ca="1">IF(J22&lt;&gt;0,IF('Freeway Calcs'!$C$3="DCM","",'Freeway Calcs'!R17),"-")</f>
        <v>--</v>
      </c>
      <c r="T22" s="78" t="str">
        <f t="shared" si="4"/>
        <v>-</v>
      </c>
      <c r="V22" s="643">
        <f ca="1">IF(H22="","-",IF(AND($J22&lt;&gt;0,$J22&lt;'Calibration Criteria'!$C$7),1,0))</f>
        <v>0</v>
      </c>
      <c r="W22" s="643">
        <f ca="1">IF(H22="","-",IF(AND($J22&gt;='Calibration Criteria'!$C$7,$J22&lt;'Calibration Criteria'!$C$8),1,0))</f>
        <v>0</v>
      </c>
      <c r="X22" s="643">
        <f ca="1">IF(H22="","-",IF(AND($J22&gt;='Calibration Criteria'!$C$8,$J22&lt;'Calibration Criteria'!$C$9),1,0))</f>
        <v>0</v>
      </c>
      <c r="Y22" s="643">
        <f ca="1">IF(H22="","-",IF(AND($J22&gt;='Calibration Criteria'!$C$10),1,0))</f>
        <v>1</v>
      </c>
      <c r="Z22" s="643" t="str">
        <f>IF($N22="-", "-", IF(AND($N22&lt;='Calibration Criteria'!$B$7,$N22&gt;=-'Calibration Criteria'!$B$7),1,0))</f>
        <v>-</v>
      </c>
      <c r="AA22" s="643" t="str">
        <f>IF($N22="-", "-",IF(AND($N22&lt;='Calibration Criteria'!$B$8,$N22&gt;=-'Calibration Criteria'!$B$8),1,0))</f>
        <v>-</v>
      </c>
      <c r="AB22" s="643" t="str">
        <f>IF($N22="-","-",IF(AND($N22&lt;='Calibration Criteria'!$B$9,$N22&gt;=-'Calibration Criteria'!$B$9),1,0))</f>
        <v>-</v>
      </c>
      <c r="AC22" s="664" t="str">
        <f>IF(N22="-", "-",IF(AND($N22&lt;='Calibration Criteria'!$B$10,$N22&gt;=-'Calibration Criteria'!$B$10,ABS(L22)&lt;&gt;H22),1,0))</f>
        <v>-</v>
      </c>
      <c r="AD22" s="643" t="str">
        <f t="shared" si="5"/>
        <v>-</v>
      </c>
      <c r="AF22" s="362" t="str">
        <f t="shared" ca="1" si="6"/>
        <v>NA</v>
      </c>
    </row>
    <row r="23" spans="1:32" x14ac:dyDescent="0.35">
      <c r="A23" s="551" t="str">
        <f t="shared" si="1"/>
        <v>H</v>
      </c>
      <c r="B23" s="393">
        <f>'Input - Freeways'!$B16</f>
        <v>12</v>
      </c>
      <c r="C23" s="377">
        <f>'Input - Freeways'!$C16</f>
        <v>0</v>
      </c>
      <c r="E23" s="942"/>
      <c r="F23" s="267">
        <f>'Freeway Calcs'!K18</f>
        <v>0</v>
      </c>
      <c r="G23" s="267">
        <f>'Freeway Calcs'!L18</f>
        <v>0</v>
      </c>
      <c r="H23" s="937">
        <f>'Input - Freeways'!F16</f>
        <v>0</v>
      </c>
      <c r="I23" s="938"/>
      <c r="J23" s="939" t="str">
        <f ca="1">IF('Freeway Calcs'!$C$3="DCM",'Freeway Calcs'!N18,'Freeway Calcs'!P18)</f>
        <v>--</v>
      </c>
      <c r="K23" s="939"/>
      <c r="L23" s="939" t="str">
        <f t="shared" ca="1" si="2"/>
        <v>--</v>
      </c>
      <c r="M23" s="939"/>
      <c r="N23" s="940" t="str">
        <f t="shared" si="3"/>
        <v>-</v>
      </c>
      <c r="O23" s="940"/>
      <c r="Q23" s="264" t="str">
        <f ca="1">IF(J23&lt;&gt;0,IF('Freeway Calcs'!$C$3="DCM",'Freeway Calcs'!O18,'Freeway Calcs'!Q18),"-")</f>
        <v>--</v>
      </c>
      <c r="R23" s="264" t="str">
        <f ca="1">IF(J23&lt;&gt;0,IF('Freeway Calcs'!$C$3="DCM","",'Freeway Calcs'!R18),"-")</f>
        <v>--</v>
      </c>
      <c r="T23" s="78" t="str">
        <f t="shared" si="4"/>
        <v>-</v>
      </c>
      <c r="V23" s="643">
        <f ca="1">IF(H23="","-",IF(AND($J23&lt;&gt;0,$J23&lt;'Calibration Criteria'!$C$7),1,0))</f>
        <v>0</v>
      </c>
      <c r="W23" s="643">
        <f ca="1">IF(H23="","-",IF(AND($J23&gt;='Calibration Criteria'!$C$7,$J23&lt;'Calibration Criteria'!$C$8),1,0))</f>
        <v>0</v>
      </c>
      <c r="X23" s="643">
        <f ca="1">IF(H23="","-",IF(AND($J23&gt;='Calibration Criteria'!$C$8,$J23&lt;'Calibration Criteria'!$C$9),1,0))</f>
        <v>0</v>
      </c>
      <c r="Y23" s="643">
        <f ca="1">IF(H23="","-",IF(AND($J23&gt;='Calibration Criteria'!$C$10),1,0))</f>
        <v>1</v>
      </c>
      <c r="Z23" s="643" t="str">
        <f>IF($N23="-", "-", IF(AND($N23&lt;='Calibration Criteria'!$B$7,$N23&gt;=-'Calibration Criteria'!$B$7),1,0))</f>
        <v>-</v>
      </c>
      <c r="AA23" s="643" t="str">
        <f>IF($N23="-", "-",IF(AND($N23&lt;='Calibration Criteria'!$B$8,$N23&gt;=-'Calibration Criteria'!$B$8),1,0))</f>
        <v>-</v>
      </c>
      <c r="AB23" s="643" t="str">
        <f>IF($N23="-","-",IF(AND($N23&lt;='Calibration Criteria'!$B$9,$N23&gt;=-'Calibration Criteria'!$B$9),1,0))</f>
        <v>-</v>
      </c>
      <c r="AC23" s="664" t="str">
        <f>IF(N23="-", "-",IF(AND($N23&lt;='Calibration Criteria'!$B$10,$N23&gt;=-'Calibration Criteria'!$B$10,ABS(L23)&lt;&gt;H23),1,0))</f>
        <v>-</v>
      </c>
      <c r="AD23" s="643" t="str">
        <f t="shared" si="5"/>
        <v>-</v>
      </c>
      <c r="AF23" s="362" t="str">
        <f t="shared" ca="1" si="6"/>
        <v>NA</v>
      </c>
    </row>
    <row r="24" spans="1:32" x14ac:dyDescent="0.35">
      <c r="A24" s="551" t="str">
        <f t="shared" si="1"/>
        <v>H</v>
      </c>
      <c r="B24" s="393">
        <f>'Input - Freeways'!$B17</f>
        <v>13</v>
      </c>
      <c r="C24" s="377">
        <f>'Input - Freeways'!$C17</f>
        <v>0</v>
      </c>
      <c r="E24" s="942"/>
      <c r="F24" s="267">
        <f>'Freeway Calcs'!K19</f>
        <v>0</v>
      </c>
      <c r="G24" s="267">
        <f>'Freeway Calcs'!L19</f>
        <v>0</v>
      </c>
      <c r="H24" s="937">
        <f>'Input - Freeways'!F17</f>
        <v>0</v>
      </c>
      <c r="I24" s="938"/>
      <c r="J24" s="939" t="str">
        <f ca="1">IF('Freeway Calcs'!$C$3="DCM",'Freeway Calcs'!N19,'Freeway Calcs'!P19)</f>
        <v>--</v>
      </c>
      <c r="K24" s="939"/>
      <c r="L24" s="939" t="str">
        <f t="shared" ca="1" si="2"/>
        <v>--</v>
      </c>
      <c r="M24" s="939"/>
      <c r="N24" s="940" t="str">
        <f t="shared" si="3"/>
        <v>-</v>
      </c>
      <c r="O24" s="940"/>
      <c r="Q24" s="264" t="str">
        <f ca="1">IF(J24&lt;&gt;0,IF('Freeway Calcs'!$C$3="DCM",'Freeway Calcs'!O19,'Freeway Calcs'!Q19),"-")</f>
        <v>--</v>
      </c>
      <c r="R24" s="264" t="str">
        <f ca="1">IF(J24&lt;&gt;0,IF('Freeway Calcs'!$C$3="DCM","",'Freeway Calcs'!R19),"-")</f>
        <v>--</v>
      </c>
      <c r="T24" s="78" t="str">
        <f t="shared" si="4"/>
        <v>-</v>
      </c>
      <c r="V24" s="643">
        <f ca="1">IF(H24="","-",IF(AND($J24&lt;&gt;0,$J24&lt;'Calibration Criteria'!$C$7),1,0))</f>
        <v>0</v>
      </c>
      <c r="W24" s="643">
        <f ca="1">IF(H24="","-",IF(AND($J24&gt;='Calibration Criteria'!$C$7,$J24&lt;'Calibration Criteria'!$C$8),1,0))</f>
        <v>0</v>
      </c>
      <c r="X24" s="643">
        <f ca="1">IF(H24="","-",IF(AND($J24&gt;='Calibration Criteria'!$C$8,$J24&lt;'Calibration Criteria'!$C$9),1,0))</f>
        <v>0</v>
      </c>
      <c r="Y24" s="643">
        <f ca="1">IF(H24="","-",IF(AND($J24&gt;='Calibration Criteria'!$C$10),1,0))</f>
        <v>1</v>
      </c>
      <c r="Z24" s="643" t="str">
        <f>IF($N24="-", "-", IF(AND($N24&lt;='Calibration Criteria'!$B$7,$N24&gt;=-'Calibration Criteria'!$B$7),1,0))</f>
        <v>-</v>
      </c>
      <c r="AA24" s="643" t="str">
        <f>IF($N24="-", "-",IF(AND($N24&lt;='Calibration Criteria'!$B$8,$N24&gt;=-'Calibration Criteria'!$B$8),1,0))</f>
        <v>-</v>
      </c>
      <c r="AB24" s="643" t="str">
        <f>IF($N24="-","-",IF(AND($N24&lt;='Calibration Criteria'!$B$9,$N24&gt;=-'Calibration Criteria'!$B$9),1,0))</f>
        <v>-</v>
      </c>
      <c r="AC24" s="664" t="str">
        <f>IF(N24="-", "-",IF(AND($N24&lt;='Calibration Criteria'!$B$10,$N24&gt;=-'Calibration Criteria'!$B$10,ABS(L24)&lt;&gt;H24),1,0))</f>
        <v>-</v>
      </c>
      <c r="AD24" s="643" t="str">
        <f t="shared" si="5"/>
        <v>-</v>
      </c>
      <c r="AF24" s="362" t="str">
        <f t="shared" ca="1" si="6"/>
        <v>NA</v>
      </c>
    </row>
    <row r="25" spans="1:32" x14ac:dyDescent="0.35">
      <c r="A25" s="551" t="str">
        <f t="shared" si="1"/>
        <v>H</v>
      </c>
      <c r="B25" s="393">
        <f>'Input - Freeways'!$B18</f>
        <v>14</v>
      </c>
      <c r="C25" s="377">
        <f>'Input - Freeways'!$C18</f>
        <v>0</v>
      </c>
      <c r="E25" s="942"/>
      <c r="F25" s="267">
        <f>'Freeway Calcs'!K20</f>
        <v>0</v>
      </c>
      <c r="G25" s="267">
        <f>'Freeway Calcs'!L20</f>
        <v>0</v>
      </c>
      <c r="H25" s="937">
        <f>'Input - Freeways'!F18</f>
        <v>0</v>
      </c>
      <c r="I25" s="938"/>
      <c r="J25" s="939" t="str">
        <f ca="1">IF('Freeway Calcs'!$C$3="DCM",'Freeway Calcs'!N20,'Freeway Calcs'!P20)</f>
        <v>--</v>
      </c>
      <c r="K25" s="939"/>
      <c r="L25" s="939" t="str">
        <f t="shared" ca="1" si="2"/>
        <v>--</v>
      </c>
      <c r="M25" s="939"/>
      <c r="N25" s="940" t="str">
        <f t="shared" si="3"/>
        <v>-</v>
      </c>
      <c r="O25" s="940"/>
      <c r="Q25" s="264" t="str">
        <f ca="1">IF(J25&lt;&gt;0,IF('Freeway Calcs'!$C$3="DCM",'Freeway Calcs'!O20,'Freeway Calcs'!Q20),"-")</f>
        <v>--</v>
      </c>
      <c r="R25" s="264" t="str">
        <f ca="1">IF(J25&lt;&gt;0,IF('Freeway Calcs'!$C$3="DCM","",'Freeway Calcs'!R20),"-")</f>
        <v>--</v>
      </c>
      <c r="T25" s="78" t="str">
        <f t="shared" si="4"/>
        <v>-</v>
      </c>
      <c r="V25" s="643">
        <f ca="1">IF(H25="","-",IF(AND($J25&lt;&gt;0,$J25&lt;'Calibration Criteria'!$C$7),1,0))</f>
        <v>0</v>
      </c>
      <c r="W25" s="643">
        <f ca="1">IF(H25="","-",IF(AND($J25&gt;='Calibration Criteria'!$C$7,$J25&lt;'Calibration Criteria'!$C$8),1,0))</f>
        <v>0</v>
      </c>
      <c r="X25" s="643">
        <f ca="1">IF(H25="","-",IF(AND($J25&gt;='Calibration Criteria'!$C$8,$J25&lt;'Calibration Criteria'!$C$9),1,0))</f>
        <v>0</v>
      </c>
      <c r="Y25" s="643">
        <f ca="1">IF(H25="","-",IF(AND($J25&gt;='Calibration Criteria'!$C$10),1,0))</f>
        <v>1</v>
      </c>
      <c r="Z25" s="643" t="str">
        <f>IF($N25="-", "-", IF(AND($N25&lt;='Calibration Criteria'!$B$7,$N25&gt;=-'Calibration Criteria'!$B$7),1,0))</f>
        <v>-</v>
      </c>
      <c r="AA25" s="643" t="str">
        <f>IF($N25="-", "-",IF(AND($N25&lt;='Calibration Criteria'!$B$8,$N25&gt;=-'Calibration Criteria'!$B$8),1,0))</f>
        <v>-</v>
      </c>
      <c r="AB25" s="643" t="str">
        <f>IF($N25="-","-",IF(AND($N25&lt;='Calibration Criteria'!$B$9,$N25&gt;=-'Calibration Criteria'!$B$9),1,0))</f>
        <v>-</v>
      </c>
      <c r="AC25" s="664" t="str">
        <f>IF(N25="-", "-",IF(AND($N25&lt;='Calibration Criteria'!$B$10,$N25&gt;=-'Calibration Criteria'!$B$10,ABS(L25)&lt;&gt;H25),1,0))</f>
        <v>-</v>
      </c>
      <c r="AD25" s="643" t="str">
        <f t="shared" si="5"/>
        <v>-</v>
      </c>
      <c r="AF25" s="362" t="str">
        <f t="shared" ca="1" si="6"/>
        <v>NA</v>
      </c>
    </row>
    <row r="26" spans="1:32" x14ac:dyDescent="0.35">
      <c r="A26" s="551" t="str">
        <f t="shared" si="1"/>
        <v>H</v>
      </c>
      <c r="B26" s="393">
        <f>'Input - Freeways'!$B19</f>
        <v>15</v>
      </c>
      <c r="C26" s="377">
        <f>'Input - Freeways'!$C19</f>
        <v>0</v>
      </c>
      <c r="E26" s="942"/>
      <c r="F26" s="267">
        <f>'Freeway Calcs'!K21</f>
        <v>0</v>
      </c>
      <c r="G26" s="267">
        <f>'Freeway Calcs'!L21</f>
        <v>0</v>
      </c>
      <c r="H26" s="937">
        <f>'Input - Freeways'!F19</f>
        <v>0</v>
      </c>
      <c r="I26" s="938"/>
      <c r="J26" s="939" t="str">
        <f ca="1">IF('Freeway Calcs'!$C$3="DCM",'Freeway Calcs'!N21,'Freeway Calcs'!P21)</f>
        <v>--</v>
      </c>
      <c r="K26" s="939"/>
      <c r="L26" s="939" t="str">
        <f t="shared" ca="1" si="2"/>
        <v>--</v>
      </c>
      <c r="M26" s="939"/>
      <c r="N26" s="940" t="str">
        <f t="shared" si="3"/>
        <v>-</v>
      </c>
      <c r="O26" s="940"/>
      <c r="Q26" s="264" t="str">
        <f ca="1">IF(J26&lt;&gt;0,IF('Freeway Calcs'!$C$3="DCM",'Freeway Calcs'!O21,'Freeway Calcs'!Q21),"-")</f>
        <v>--</v>
      </c>
      <c r="R26" s="264" t="str">
        <f ca="1">IF(J26&lt;&gt;0,IF('Freeway Calcs'!$C$3="DCM","",'Freeway Calcs'!R21),"-")</f>
        <v>--</v>
      </c>
      <c r="T26" s="78" t="str">
        <f t="shared" si="4"/>
        <v>-</v>
      </c>
      <c r="V26" s="643">
        <f ca="1">IF(H26="","-",IF(AND($J26&lt;&gt;0,$J26&lt;'Calibration Criteria'!$C$7),1,0))</f>
        <v>0</v>
      </c>
      <c r="W26" s="643">
        <f ca="1">IF(H26="","-",IF(AND($J26&gt;='Calibration Criteria'!$C$7,$J26&lt;'Calibration Criteria'!$C$8),1,0))</f>
        <v>0</v>
      </c>
      <c r="X26" s="643">
        <f ca="1">IF(H26="","-",IF(AND($J26&gt;='Calibration Criteria'!$C$8,$J26&lt;'Calibration Criteria'!$C$9),1,0))</f>
        <v>0</v>
      </c>
      <c r="Y26" s="643">
        <f ca="1">IF(H26="","-",IF(AND($J26&gt;='Calibration Criteria'!$C$10),1,0))</f>
        <v>1</v>
      </c>
      <c r="Z26" s="643" t="str">
        <f>IF($N26="-", "-", IF(AND($N26&lt;='Calibration Criteria'!$B$7,$N26&gt;=-'Calibration Criteria'!$B$7),1,0))</f>
        <v>-</v>
      </c>
      <c r="AA26" s="643" t="str">
        <f>IF($N26="-", "-",IF(AND($N26&lt;='Calibration Criteria'!$B$8,$N26&gt;=-'Calibration Criteria'!$B$8),1,0))</f>
        <v>-</v>
      </c>
      <c r="AB26" s="643" t="str">
        <f>IF($N26="-","-",IF(AND($N26&lt;='Calibration Criteria'!$B$9,$N26&gt;=-'Calibration Criteria'!$B$9),1,0))</f>
        <v>-</v>
      </c>
      <c r="AC26" s="664" t="str">
        <f>IF(N26="-", "-",IF(AND($N26&lt;='Calibration Criteria'!$B$10,$N26&gt;=-'Calibration Criteria'!$B$10,ABS(L26)&lt;&gt;H26),1,0))</f>
        <v>-</v>
      </c>
      <c r="AD26" s="643" t="str">
        <f t="shared" si="5"/>
        <v>-</v>
      </c>
      <c r="AF26" s="362" t="str">
        <f ca="1">IFERROR(SQRT((J26-H26)^2/((H26+J26)/2)),"NA")</f>
        <v>NA</v>
      </c>
    </row>
    <row r="27" spans="1:32" x14ac:dyDescent="0.35">
      <c r="A27" s="551" t="str">
        <f t="shared" si="1"/>
        <v>H</v>
      </c>
      <c r="B27" s="393">
        <f>'Input - Freeways'!$B20</f>
        <v>16</v>
      </c>
      <c r="C27" s="377">
        <f>'Input - Freeways'!$C20</f>
        <v>0</v>
      </c>
      <c r="E27" s="942"/>
      <c r="F27" s="267">
        <f>'Freeway Calcs'!K22</f>
        <v>0</v>
      </c>
      <c r="G27" s="267">
        <f>'Freeway Calcs'!L22</f>
        <v>0</v>
      </c>
      <c r="H27" s="937">
        <f>'Input - Freeways'!F20</f>
        <v>0</v>
      </c>
      <c r="I27" s="938"/>
      <c r="J27" s="939" t="str">
        <f ca="1">IF('Freeway Calcs'!$C$3="DCM",'Freeway Calcs'!N22,'Freeway Calcs'!P22)</f>
        <v>--</v>
      </c>
      <c r="K27" s="939"/>
      <c r="L27" s="939" t="str">
        <f t="shared" ca="1" si="2"/>
        <v>--</v>
      </c>
      <c r="M27" s="939"/>
      <c r="N27" s="940" t="str">
        <f t="shared" si="3"/>
        <v>-</v>
      </c>
      <c r="O27" s="940"/>
      <c r="Q27" s="264" t="str">
        <f ca="1">IF(J27&lt;&gt;0,IF('Freeway Calcs'!$C$3="DCM",'Freeway Calcs'!O22,'Freeway Calcs'!Q22),"-")</f>
        <v>--</v>
      </c>
      <c r="R27" s="264" t="str">
        <f ca="1">IF(J27&lt;&gt;0,IF('Freeway Calcs'!$C$3="DCM","",'Freeway Calcs'!R22),"-")</f>
        <v>--</v>
      </c>
      <c r="T27" s="78" t="str">
        <f t="shared" si="4"/>
        <v>-</v>
      </c>
      <c r="V27" s="643">
        <f ca="1">IF(H27="","-",IF(AND($J27&lt;&gt;0,$J27&lt;'Calibration Criteria'!$C$7),1,0))</f>
        <v>0</v>
      </c>
      <c r="W27" s="643">
        <f ca="1">IF(H27="","-",IF(AND($J27&gt;='Calibration Criteria'!$C$7,$J27&lt;'Calibration Criteria'!$C$8),1,0))</f>
        <v>0</v>
      </c>
      <c r="X27" s="643">
        <f ca="1">IF(H27="","-",IF(AND($J27&gt;='Calibration Criteria'!$C$8,$J27&lt;'Calibration Criteria'!$C$9),1,0))</f>
        <v>0</v>
      </c>
      <c r="Y27" s="643">
        <f ca="1">IF(H27="","-",IF(AND($J27&gt;='Calibration Criteria'!$C$10),1,0))</f>
        <v>1</v>
      </c>
      <c r="Z27" s="643" t="str">
        <f>IF($N27="-", "-", IF(AND($N27&lt;='Calibration Criteria'!$B$7,$N27&gt;=-'Calibration Criteria'!$B$7),1,0))</f>
        <v>-</v>
      </c>
      <c r="AA27" s="643" t="str">
        <f>IF($N27="-", "-",IF(AND($N27&lt;='Calibration Criteria'!$B$8,$N27&gt;=-'Calibration Criteria'!$B$8),1,0))</f>
        <v>-</v>
      </c>
      <c r="AB27" s="643" t="str">
        <f>IF($N27="-","-",IF(AND($N27&lt;='Calibration Criteria'!$B$9,$N27&gt;=-'Calibration Criteria'!$B$9),1,0))</f>
        <v>-</v>
      </c>
      <c r="AC27" s="664" t="str">
        <f>IF(N27="-", "-",IF(AND($N27&lt;='Calibration Criteria'!$B$10,$N27&gt;=-'Calibration Criteria'!$B$10,ABS(L27)&lt;&gt;H27),1,0))</f>
        <v>-</v>
      </c>
      <c r="AD27" s="643" t="str">
        <f t="shared" si="5"/>
        <v>-</v>
      </c>
      <c r="AF27" s="362" t="str">
        <f ca="1">IFERROR(SQRT((J27-H27)^2/((H27+J27)/2)),"NA")</f>
        <v>NA</v>
      </c>
    </row>
    <row r="28" spans="1:32" x14ac:dyDescent="0.35">
      <c r="A28" s="551" t="str">
        <f t="shared" si="1"/>
        <v>H</v>
      </c>
      <c r="B28" s="393">
        <f>'Input - Freeways'!$B21</f>
        <v>17</v>
      </c>
      <c r="C28" s="377">
        <f>'Input - Freeways'!$C21</f>
        <v>0</v>
      </c>
      <c r="E28" s="943"/>
      <c r="F28" s="267">
        <f>'Freeway Calcs'!K23</f>
        <v>0</v>
      </c>
      <c r="G28" s="267">
        <f>'Freeway Calcs'!L23</f>
        <v>0</v>
      </c>
      <c r="H28" s="937">
        <f>'Input - Freeways'!F21</f>
        <v>0</v>
      </c>
      <c r="I28" s="938"/>
      <c r="J28" s="939" t="str">
        <f ca="1">IF('Freeway Calcs'!$C$3="DCM",'Freeway Calcs'!N23,'Freeway Calcs'!P23)</f>
        <v>--</v>
      </c>
      <c r="K28" s="939"/>
      <c r="L28" s="939" t="str">
        <f t="shared" ca="1" si="2"/>
        <v>--</v>
      </c>
      <c r="M28" s="939"/>
      <c r="N28" s="940" t="str">
        <f t="shared" si="3"/>
        <v>-</v>
      </c>
      <c r="O28" s="940"/>
      <c r="Q28" s="264" t="str">
        <f ca="1">IF(J28&lt;&gt;0,IF('Freeway Calcs'!$C$3="DCM",'Freeway Calcs'!O23,'Freeway Calcs'!Q23),"-")</f>
        <v>--</v>
      </c>
      <c r="R28" s="264" t="str">
        <f ca="1">IF(J28&lt;&gt;0,IF('Freeway Calcs'!$C$3="DCM","",'Freeway Calcs'!R23),"-")</f>
        <v>--</v>
      </c>
      <c r="T28" s="78" t="str">
        <f t="shared" si="4"/>
        <v>-</v>
      </c>
      <c r="V28" s="643">
        <f ca="1">IF(H28="","-",IF(AND($J28&lt;&gt;0,$J28&lt;'Calibration Criteria'!$C$7),1,0))</f>
        <v>0</v>
      </c>
      <c r="W28" s="643">
        <f ca="1">IF(H28="","-",IF(AND($J28&gt;='Calibration Criteria'!$C$7,$J28&lt;'Calibration Criteria'!$C$8),1,0))</f>
        <v>0</v>
      </c>
      <c r="X28" s="643">
        <f ca="1">IF(H28="","-",IF(AND($J28&gt;='Calibration Criteria'!$C$8,$J28&lt;'Calibration Criteria'!$C$9),1,0))</f>
        <v>0</v>
      </c>
      <c r="Y28" s="643">
        <f ca="1">IF(H28="","-",IF(AND($J28&gt;='Calibration Criteria'!$C$10),1,0))</f>
        <v>1</v>
      </c>
      <c r="Z28" s="643" t="str">
        <f>IF($N28="-", "-", IF(AND($N28&lt;='Calibration Criteria'!$B$7,$N28&gt;=-'Calibration Criteria'!$B$7),1,0))</f>
        <v>-</v>
      </c>
      <c r="AA28" s="643" t="str">
        <f>IF($N28="-", "-",IF(AND($N28&lt;='Calibration Criteria'!$B$8,$N28&gt;=-'Calibration Criteria'!$B$8),1,0))</f>
        <v>-</v>
      </c>
      <c r="AB28" s="643" t="str">
        <f>IF($N28="-","-",IF(AND($N28&lt;='Calibration Criteria'!$B$9,$N28&gt;=-'Calibration Criteria'!$B$9),1,0))</f>
        <v>-</v>
      </c>
      <c r="AC28" s="664" t="str">
        <f>IF(N28="-", "-",IF(AND($N28&lt;='Calibration Criteria'!$B$10,$N28&gt;=-'Calibration Criteria'!$B$10,ABS(L28)&lt;&gt;H28),1,0))</f>
        <v>-</v>
      </c>
      <c r="AD28" s="643" t="str">
        <f t="shared" si="5"/>
        <v>-</v>
      </c>
      <c r="AF28" s="362" t="str">
        <f ca="1">IFERROR(SQRT((J28-H28)^2/((H28+J28)/2)),"NA")</f>
        <v>NA</v>
      </c>
    </row>
    <row r="29" spans="1:32" ht="15" customHeight="1" x14ac:dyDescent="0.35">
      <c r="A29" s="551" t="str">
        <f t="shared" si="1"/>
        <v>H</v>
      </c>
      <c r="B29" s="393">
        <f>'Input - Freeways'!$B22</f>
        <v>18</v>
      </c>
      <c r="C29" s="377">
        <f>'Input - Freeways'!$C22</f>
        <v>0</v>
      </c>
      <c r="E29" s="766">
        <f>C29</f>
        <v>0</v>
      </c>
      <c r="F29" s="267">
        <f>'Freeway Calcs'!K24</f>
        <v>0</v>
      </c>
      <c r="G29" s="267">
        <f>'Freeway Calcs'!L24</f>
        <v>0</v>
      </c>
      <c r="H29" s="937">
        <f>'Input - Freeways'!F22</f>
        <v>0</v>
      </c>
      <c r="I29" s="938"/>
      <c r="J29" s="939" t="str">
        <f ca="1">IF('Freeway Calcs'!$C$3="DCM",'Freeway Calcs'!N24,'Freeway Calcs'!P24)</f>
        <v>--</v>
      </c>
      <c r="K29" s="939"/>
      <c r="L29" s="939" t="str">
        <f t="shared" ca="1" si="2"/>
        <v>--</v>
      </c>
      <c r="M29" s="939"/>
      <c r="N29" s="940" t="str">
        <f t="shared" si="3"/>
        <v>-</v>
      </c>
      <c r="O29" s="940"/>
      <c r="Q29" s="264" t="str">
        <f ca="1">IF(J29&lt;&gt;0,IF('Freeway Calcs'!$C$3="DCM",'Freeway Calcs'!O24,'Freeway Calcs'!Q24),"-")</f>
        <v>--</v>
      </c>
      <c r="R29" s="264" t="str">
        <f ca="1">IF(J29&lt;&gt;0,IF('Freeway Calcs'!$C$3="DCM","",'Freeway Calcs'!R24),"-")</f>
        <v>--</v>
      </c>
      <c r="T29" s="78" t="str">
        <f t="shared" si="4"/>
        <v>-</v>
      </c>
      <c r="V29" s="643">
        <f ca="1">IF(H29="","-",IF(AND($J29&lt;&gt;0,$J29&lt;'Calibration Criteria'!$C$7),1,0))</f>
        <v>0</v>
      </c>
      <c r="W29" s="643">
        <f ca="1">IF(H29="","-",IF(AND($J29&gt;='Calibration Criteria'!$C$7,$J29&lt;'Calibration Criteria'!$C$8),1,0))</f>
        <v>0</v>
      </c>
      <c r="X29" s="643">
        <f ca="1">IF(H29="","-",IF(AND($J29&gt;='Calibration Criteria'!$C$8,$J29&lt;'Calibration Criteria'!$C$9),1,0))</f>
        <v>0</v>
      </c>
      <c r="Y29" s="643">
        <f ca="1">IF(H29="","-",IF(AND($J29&gt;='Calibration Criteria'!$C$10),1,0))</f>
        <v>1</v>
      </c>
      <c r="Z29" s="643" t="str">
        <f>IF($N29="-", "-", IF(AND($N29&lt;='Calibration Criteria'!$B$7,$N29&gt;=-'Calibration Criteria'!$B$7),1,0))</f>
        <v>-</v>
      </c>
      <c r="AA29" s="643" t="str">
        <f>IF($N29="-", "-",IF(AND($N29&lt;='Calibration Criteria'!$B$8,$N29&gt;=-'Calibration Criteria'!$B$8),1,0))</f>
        <v>-</v>
      </c>
      <c r="AB29" s="643" t="str">
        <f>IF($N29="-","-",IF(AND($N29&lt;='Calibration Criteria'!$B$9,$N29&gt;=-'Calibration Criteria'!$B$9),1,0))</f>
        <v>-</v>
      </c>
      <c r="AC29" s="664" t="str">
        <f>IF(N29="-", "-",IF(AND($N29&lt;='Calibration Criteria'!$B$10,$N29&gt;=-'Calibration Criteria'!$B$10,ABS(L29)&lt;&gt;H29),1,0))</f>
        <v>-</v>
      </c>
      <c r="AD29" s="643" t="str">
        <f t="shared" si="5"/>
        <v>-</v>
      </c>
      <c r="AF29" s="362" t="str">
        <f ca="1">IFERROR(SQRT((J29-H29)^2/((H29+J29)/2)),"NA")</f>
        <v>NA</v>
      </c>
    </row>
    <row r="30" spans="1:32" x14ac:dyDescent="0.35">
      <c r="A30" s="551" t="str">
        <f t="shared" si="1"/>
        <v>H</v>
      </c>
      <c r="B30" s="393">
        <f>'Input - Freeways'!$B23</f>
        <v>19</v>
      </c>
      <c r="C30" s="377">
        <f>'Input - Freeways'!$C23</f>
        <v>0</v>
      </c>
      <c r="E30" s="766">
        <f t="shared" ref="E30:E85" si="7">C30</f>
        <v>0</v>
      </c>
      <c r="F30" s="267">
        <f>'Freeway Calcs'!K25</f>
        <v>0</v>
      </c>
      <c r="G30" s="267">
        <f>'Freeway Calcs'!L25</f>
        <v>0</v>
      </c>
      <c r="H30" s="937">
        <f>'Input - Freeways'!F23</f>
        <v>0</v>
      </c>
      <c r="I30" s="938"/>
      <c r="J30" s="939" t="str">
        <f ca="1">IF('Freeway Calcs'!$C$3="DCM",'Freeway Calcs'!N25,'Freeway Calcs'!P25)</f>
        <v>--</v>
      </c>
      <c r="K30" s="939"/>
      <c r="L30" s="939" t="str">
        <f t="shared" ca="1" si="2"/>
        <v>--</v>
      </c>
      <c r="M30" s="939"/>
      <c r="N30" s="940" t="str">
        <f t="shared" si="3"/>
        <v>-</v>
      </c>
      <c r="O30" s="940"/>
      <c r="Q30" s="264" t="str">
        <f ca="1">IF(J30&lt;&gt;0,IF('Freeway Calcs'!$C$3="DCM",'Freeway Calcs'!O25,'Freeway Calcs'!Q25),"-")</f>
        <v>--</v>
      </c>
      <c r="R30" s="264" t="str">
        <f ca="1">IF(J30&lt;&gt;0,IF('Freeway Calcs'!$C$3="DCM","",'Freeway Calcs'!R25),"-")</f>
        <v>--</v>
      </c>
      <c r="T30" s="78" t="str">
        <f t="shared" si="4"/>
        <v>-</v>
      </c>
      <c r="V30" s="643">
        <f ca="1">IF(H30="","-",IF(AND($J30&lt;&gt;0,$J30&lt;'Calibration Criteria'!$C$7),1,0))</f>
        <v>0</v>
      </c>
      <c r="W30" s="643">
        <f ca="1">IF(H30="","-",IF(AND($J30&gt;='Calibration Criteria'!$C$7,$J30&lt;'Calibration Criteria'!$C$8),1,0))</f>
        <v>0</v>
      </c>
      <c r="X30" s="643">
        <f ca="1">IF(H30="","-",IF(AND($J30&gt;='Calibration Criteria'!$C$8,$J30&lt;'Calibration Criteria'!$C$9),1,0))</f>
        <v>0</v>
      </c>
      <c r="Y30" s="643">
        <f ca="1">IF(H30="","-",IF(AND($J30&gt;='Calibration Criteria'!$C$10),1,0))</f>
        <v>1</v>
      </c>
      <c r="Z30" s="643" t="str">
        <f>IF($N30="-", "-", IF(AND($N30&lt;='Calibration Criteria'!$B$7,$N30&gt;=-'Calibration Criteria'!$B$7),1,0))</f>
        <v>-</v>
      </c>
      <c r="AA30" s="643" t="str">
        <f>IF($N30="-", "-",IF(AND($N30&lt;='Calibration Criteria'!$B$8,$N30&gt;=-'Calibration Criteria'!$B$8),1,0))</f>
        <v>-</v>
      </c>
      <c r="AB30" s="643" t="str">
        <f>IF($N30="-","-",IF(AND($N30&lt;='Calibration Criteria'!$B$9,$N30&gt;=-'Calibration Criteria'!$B$9),1,0))</f>
        <v>-</v>
      </c>
      <c r="AC30" s="664" t="str">
        <f>IF(N30="-", "-",IF(AND($N30&lt;='Calibration Criteria'!$B$10,$N30&gt;=-'Calibration Criteria'!$B$10,ABS(L30)&lt;&gt;H30),1,0))</f>
        <v>-</v>
      </c>
      <c r="AD30" s="643" t="str">
        <f t="shared" si="5"/>
        <v>-</v>
      </c>
      <c r="AF30" s="362" t="str">
        <f t="shared" ca="1" si="6"/>
        <v>NA</v>
      </c>
    </row>
    <row r="31" spans="1:32" x14ac:dyDescent="0.35">
      <c r="A31" s="551" t="str">
        <f t="shared" si="1"/>
        <v>H</v>
      </c>
      <c r="B31" s="393">
        <f>'Input - Freeways'!$B24</f>
        <v>20</v>
      </c>
      <c r="C31" s="377">
        <f>'Input - Freeways'!$C24</f>
        <v>0</v>
      </c>
      <c r="E31" s="766">
        <f t="shared" si="7"/>
        <v>0</v>
      </c>
      <c r="F31" s="267">
        <f>'Freeway Calcs'!K26</f>
        <v>0</v>
      </c>
      <c r="G31" s="267">
        <f>'Freeway Calcs'!L26</f>
        <v>0</v>
      </c>
      <c r="H31" s="937">
        <f>'Input - Freeways'!F24</f>
        <v>0</v>
      </c>
      <c r="I31" s="938"/>
      <c r="J31" s="939" t="str">
        <f ca="1">IF('Freeway Calcs'!$C$3="DCM",'Freeway Calcs'!N26,'Freeway Calcs'!P26)</f>
        <v>--</v>
      </c>
      <c r="K31" s="939"/>
      <c r="L31" s="939" t="str">
        <f t="shared" ca="1" si="2"/>
        <v>--</v>
      </c>
      <c r="M31" s="939"/>
      <c r="N31" s="940" t="str">
        <f t="shared" si="3"/>
        <v>-</v>
      </c>
      <c r="O31" s="940"/>
      <c r="Q31" s="264" t="str">
        <f ca="1">IF(J31&lt;&gt;0,IF('Freeway Calcs'!$C$3="DCM",'Freeway Calcs'!O26,'Freeway Calcs'!Q26),"-")</f>
        <v>--</v>
      </c>
      <c r="R31" s="264" t="str">
        <f ca="1">IF(J31&lt;&gt;0,IF('Freeway Calcs'!$C$3="DCM","",'Freeway Calcs'!R26),"-")</f>
        <v>--</v>
      </c>
      <c r="T31" s="78" t="str">
        <f t="shared" si="4"/>
        <v>-</v>
      </c>
      <c r="V31" s="643">
        <f ca="1">IF(H31="","-",IF(AND($J31&lt;&gt;0,$J31&lt;'Calibration Criteria'!$C$7),1,0))</f>
        <v>0</v>
      </c>
      <c r="W31" s="643">
        <f ca="1">IF(H31="","-",IF(AND($J31&gt;='Calibration Criteria'!$C$7,$J31&lt;'Calibration Criteria'!$C$8),1,0))</f>
        <v>0</v>
      </c>
      <c r="X31" s="643">
        <f ca="1">IF(H31="","-",IF(AND($J31&gt;='Calibration Criteria'!$C$8,$J31&lt;'Calibration Criteria'!$C$9),1,0))</f>
        <v>0</v>
      </c>
      <c r="Y31" s="643">
        <f ca="1">IF(H31="","-",IF(AND($J31&gt;='Calibration Criteria'!$C$10),1,0))</f>
        <v>1</v>
      </c>
      <c r="Z31" s="643" t="str">
        <f>IF($N31="-", "-", IF(AND($N31&lt;='Calibration Criteria'!$B$7,$N31&gt;=-'Calibration Criteria'!$B$7),1,0))</f>
        <v>-</v>
      </c>
      <c r="AA31" s="643" t="str">
        <f>IF($N31="-", "-",IF(AND($N31&lt;='Calibration Criteria'!$B$8,$N31&gt;=-'Calibration Criteria'!$B$8),1,0))</f>
        <v>-</v>
      </c>
      <c r="AB31" s="643" t="str">
        <f>IF($N31="-","-",IF(AND($N31&lt;='Calibration Criteria'!$B$9,$N31&gt;=-'Calibration Criteria'!$B$9),1,0))</f>
        <v>-</v>
      </c>
      <c r="AC31" s="664" t="str">
        <f>IF(N31="-", "-",IF(AND($N31&lt;='Calibration Criteria'!$B$10,$N31&gt;=-'Calibration Criteria'!$B$10,ABS(L31)&lt;&gt;H31),1,0))</f>
        <v>-</v>
      </c>
      <c r="AD31" s="643" t="str">
        <f t="shared" si="5"/>
        <v>-</v>
      </c>
      <c r="AF31" s="362" t="str">
        <f t="shared" ca="1" si="6"/>
        <v>NA</v>
      </c>
    </row>
    <row r="32" spans="1:32" x14ac:dyDescent="0.35">
      <c r="A32" s="551" t="str">
        <f t="shared" si="1"/>
        <v>H</v>
      </c>
      <c r="B32" s="393">
        <f>'Input - Freeways'!$B25</f>
        <v>21</v>
      </c>
      <c r="C32" s="377">
        <f>'Input - Freeways'!$C25</f>
        <v>0</v>
      </c>
      <c r="E32" s="766">
        <f t="shared" si="7"/>
        <v>0</v>
      </c>
      <c r="F32" s="267">
        <f>'Freeway Calcs'!K27</f>
        <v>0</v>
      </c>
      <c r="G32" s="267">
        <f>'Freeway Calcs'!L27</f>
        <v>0</v>
      </c>
      <c r="H32" s="937">
        <f>'Input - Freeways'!F25</f>
        <v>0</v>
      </c>
      <c r="I32" s="938"/>
      <c r="J32" s="939" t="str">
        <f ca="1">IF('Freeway Calcs'!$C$3="DCM",'Freeway Calcs'!N27,'Freeway Calcs'!P27)</f>
        <v>--</v>
      </c>
      <c r="K32" s="939"/>
      <c r="L32" s="939" t="str">
        <f t="shared" ca="1" si="2"/>
        <v>--</v>
      </c>
      <c r="M32" s="939"/>
      <c r="N32" s="940" t="str">
        <f t="shared" si="3"/>
        <v>-</v>
      </c>
      <c r="O32" s="940"/>
      <c r="Q32" s="264" t="str">
        <f ca="1">IF(J32&lt;&gt;0,IF('Freeway Calcs'!$C$3="DCM",'Freeway Calcs'!O27,'Freeway Calcs'!Q27),"-")</f>
        <v>--</v>
      </c>
      <c r="R32" s="264" t="str">
        <f ca="1">IF(J32&lt;&gt;0,IF('Freeway Calcs'!$C$3="DCM","",'Freeway Calcs'!R27),"-")</f>
        <v>--</v>
      </c>
      <c r="T32" s="78" t="str">
        <f t="shared" si="4"/>
        <v>-</v>
      </c>
      <c r="V32" s="643">
        <f ca="1">IF(H32="","-",IF(AND($J32&lt;&gt;0,$J32&lt;'Calibration Criteria'!$C$7),1,0))</f>
        <v>0</v>
      </c>
      <c r="W32" s="643">
        <f ca="1">IF(H32="","-",IF(AND($J32&gt;='Calibration Criteria'!$C$7,$J32&lt;'Calibration Criteria'!$C$8),1,0))</f>
        <v>0</v>
      </c>
      <c r="X32" s="643">
        <f ca="1">IF(H32="","-",IF(AND($J32&gt;='Calibration Criteria'!$C$8,$J32&lt;'Calibration Criteria'!$C$9),1,0))</f>
        <v>0</v>
      </c>
      <c r="Y32" s="643">
        <f ca="1">IF(H32="","-",IF(AND($J32&gt;='Calibration Criteria'!$C$10),1,0))</f>
        <v>1</v>
      </c>
      <c r="Z32" s="643" t="str">
        <f>IF($N32="-", "-", IF(AND($N32&lt;='Calibration Criteria'!$B$7,$N32&gt;=-'Calibration Criteria'!$B$7),1,0))</f>
        <v>-</v>
      </c>
      <c r="AA32" s="643" t="str">
        <f>IF($N32="-", "-",IF(AND($N32&lt;='Calibration Criteria'!$B$8,$N32&gt;=-'Calibration Criteria'!$B$8),1,0))</f>
        <v>-</v>
      </c>
      <c r="AB32" s="643" t="str">
        <f>IF($N32="-","-",IF(AND($N32&lt;='Calibration Criteria'!$B$9,$N32&gt;=-'Calibration Criteria'!$B$9),1,0))</f>
        <v>-</v>
      </c>
      <c r="AC32" s="664" t="str">
        <f>IF(N32="-", "-",IF(AND($N32&lt;='Calibration Criteria'!$B$10,$N32&gt;=-'Calibration Criteria'!$B$10,ABS(L32)&lt;&gt;H32),1,0))</f>
        <v>-</v>
      </c>
      <c r="AD32" s="643" t="str">
        <f t="shared" si="5"/>
        <v>-</v>
      </c>
      <c r="AF32" s="362" t="str">
        <f t="shared" ref="AF32:AF39" ca="1" si="8">IFERROR(SQRT((J32-H32)^2/((H32+J32)/2)),"NA")</f>
        <v>NA</v>
      </c>
    </row>
    <row r="33" spans="1:32" x14ac:dyDescent="0.35">
      <c r="A33" s="551" t="str">
        <f t="shared" si="1"/>
        <v>H</v>
      </c>
      <c r="B33" s="393">
        <f>'Input - Freeways'!$B26</f>
        <v>22</v>
      </c>
      <c r="C33" s="377">
        <f>'Input - Freeways'!$C26</f>
        <v>0</v>
      </c>
      <c r="E33" s="766">
        <f t="shared" si="7"/>
        <v>0</v>
      </c>
      <c r="F33" s="267">
        <f>'Freeway Calcs'!K28</f>
        <v>0</v>
      </c>
      <c r="G33" s="267">
        <f>'Freeway Calcs'!L28</f>
        <v>0</v>
      </c>
      <c r="H33" s="937">
        <f>'Input - Freeways'!F26</f>
        <v>0</v>
      </c>
      <c r="I33" s="938"/>
      <c r="J33" s="939" t="str">
        <f ca="1">IF('Freeway Calcs'!$C$3="DCM",'Freeway Calcs'!N28,'Freeway Calcs'!P28)</f>
        <v>--</v>
      </c>
      <c r="K33" s="939"/>
      <c r="L33" s="939" t="str">
        <f t="shared" ca="1" si="2"/>
        <v>--</v>
      </c>
      <c r="M33" s="939"/>
      <c r="N33" s="940" t="str">
        <f t="shared" si="3"/>
        <v>-</v>
      </c>
      <c r="O33" s="940"/>
      <c r="Q33" s="264" t="str">
        <f ca="1">IF(J33&lt;&gt;0,IF('Freeway Calcs'!$C$3="DCM",'Freeway Calcs'!O28,'Freeway Calcs'!Q28),"-")</f>
        <v>--</v>
      </c>
      <c r="R33" s="264" t="str">
        <f ca="1">IF(J33&lt;&gt;0,IF('Freeway Calcs'!$C$3="DCM","",'Freeway Calcs'!R28),"-")</f>
        <v>--</v>
      </c>
      <c r="T33" s="78" t="str">
        <f t="shared" si="4"/>
        <v>-</v>
      </c>
      <c r="V33" s="643">
        <f ca="1">IF(H33="","-",IF(AND($J33&lt;&gt;0,$J33&lt;'Calibration Criteria'!$C$7),1,0))</f>
        <v>0</v>
      </c>
      <c r="W33" s="643">
        <f ca="1">IF(H33="","-",IF(AND($J33&gt;='Calibration Criteria'!$C$7,$J33&lt;'Calibration Criteria'!$C$8),1,0))</f>
        <v>0</v>
      </c>
      <c r="X33" s="643">
        <f ca="1">IF(H33="","-",IF(AND($J33&gt;='Calibration Criteria'!$C$8,$J33&lt;'Calibration Criteria'!$C$9),1,0))</f>
        <v>0</v>
      </c>
      <c r="Y33" s="643">
        <f ca="1">IF(H33="","-",IF(AND($J33&gt;='Calibration Criteria'!$C$10),1,0))</f>
        <v>1</v>
      </c>
      <c r="Z33" s="643" t="str">
        <f>IF($N33="-", "-", IF(AND($N33&lt;='Calibration Criteria'!$B$7,$N33&gt;=-'Calibration Criteria'!$B$7),1,0))</f>
        <v>-</v>
      </c>
      <c r="AA33" s="643" t="str">
        <f>IF($N33="-", "-",IF(AND($N33&lt;='Calibration Criteria'!$B$8,$N33&gt;=-'Calibration Criteria'!$B$8),1,0))</f>
        <v>-</v>
      </c>
      <c r="AB33" s="643" t="str">
        <f>IF($N33="-","-",IF(AND($N33&lt;='Calibration Criteria'!$B$9,$N33&gt;=-'Calibration Criteria'!$B$9),1,0))</f>
        <v>-</v>
      </c>
      <c r="AC33" s="664" t="str">
        <f>IF(N33="-", "-",IF(AND($N33&lt;='Calibration Criteria'!$B$10,$N33&gt;=-'Calibration Criteria'!$B$10,ABS(L33)&lt;&gt;H33),1,0))</f>
        <v>-</v>
      </c>
      <c r="AD33" s="643" t="str">
        <f t="shared" si="5"/>
        <v>-</v>
      </c>
      <c r="AF33" s="362" t="str">
        <f t="shared" ca="1" si="8"/>
        <v>NA</v>
      </c>
    </row>
    <row r="34" spans="1:32" x14ac:dyDescent="0.35">
      <c r="A34" s="551" t="str">
        <f t="shared" si="1"/>
        <v>H</v>
      </c>
      <c r="B34" s="393">
        <f>'Input - Freeways'!$B27</f>
        <v>23</v>
      </c>
      <c r="C34" s="377">
        <f>'Input - Freeways'!$C27</f>
        <v>0</v>
      </c>
      <c r="E34" s="766">
        <f t="shared" si="7"/>
        <v>0</v>
      </c>
      <c r="F34" s="267">
        <f>'Freeway Calcs'!K29</f>
        <v>0</v>
      </c>
      <c r="G34" s="267">
        <f>'Freeway Calcs'!L29</f>
        <v>0</v>
      </c>
      <c r="H34" s="937">
        <f>'Input - Freeways'!F27</f>
        <v>0</v>
      </c>
      <c r="I34" s="938"/>
      <c r="J34" s="939" t="str">
        <f ca="1">IF('Freeway Calcs'!$C$3="DCM",'Freeway Calcs'!N29,'Freeway Calcs'!P29)</f>
        <v>--</v>
      </c>
      <c r="K34" s="939"/>
      <c r="L34" s="939" t="str">
        <f t="shared" ca="1" si="2"/>
        <v>--</v>
      </c>
      <c r="M34" s="939"/>
      <c r="N34" s="940" t="str">
        <f t="shared" si="3"/>
        <v>-</v>
      </c>
      <c r="O34" s="940"/>
      <c r="Q34" s="264" t="str">
        <f ca="1">IF(J34&lt;&gt;0,IF('Freeway Calcs'!$C$3="DCM",'Freeway Calcs'!O29,'Freeway Calcs'!Q29),"-")</f>
        <v>--</v>
      </c>
      <c r="R34" s="264" t="str">
        <f ca="1">IF(J34&lt;&gt;0,IF('Freeway Calcs'!$C$3="DCM","",'Freeway Calcs'!R29),"-")</f>
        <v>--</v>
      </c>
      <c r="T34" s="78" t="str">
        <f t="shared" si="4"/>
        <v>-</v>
      </c>
      <c r="V34" s="643">
        <f ca="1">IF(H34="","-",IF(AND($J34&lt;&gt;0,$J34&lt;'Calibration Criteria'!$C$7),1,0))</f>
        <v>0</v>
      </c>
      <c r="W34" s="643">
        <f ca="1">IF(H34="","-",IF(AND($J34&gt;='Calibration Criteria'!$C$7,$J34&lt;'Calibration Criteria'!$C$8),1,0))</f>
        <v>0</v>
      </c>
      <c r="X34" s="643">
        <f ca="1">IF(H34="","-",IF(AND($J34&gt;='Calibration Criteria'!$C$8,$J34&lt;'Calibration Criteria'!$C$9),1,0))</f>
        <v>0</v>
      </c>
      <c r="Y34" s="643">
        <f ca="1">IF(H34="","-",IF(AND($J34&gt;='Calibration Criteria'!$C$10),1,0))</f>
        <v>1</v>
      </c>
      <c r="Z34" s="643" t="str">
        <f>IF($N34="-", "-", IF(AND($N34&lt;='Calibration Criteria'!$B$7,$N34&gt;=-'Calibration Criteria'!$B$7),1,0))</f>
        <v>-</v>
      </c>
      <c r="AA34" s="643" t="str">
        <f>IF($N34="-", "-",IF(AND($N34&lt;='Calibration Criteria'!$B$8,$N34&gt;=-'Calibration Criteria'!$B$8),1,0))</f>
        <v>-</v>
      </c>
      <c r="AB34" s="643" t="str">
        <f>IF($N34="-","-",IF(AND($N34&lt;='Calibration Criteria'!$B$9,$N34&gt;=-'Calibration Criteria'!$B$9),1,0))</f>
        <v>-</v>
      </c>
      <c r="AC34" s="664" t="str">
        <f>IF(N34="-", "-",IF(AND($N34&lt;='Calibration Criteria'!$B$10,$N34&gt;=-'Calibration Criteria'!$B$10,ABS(L34)&lt;&gt;H34),1,0))</f>
        <v>-</v>
      </c>
      <c r="AD34" s="643" t="str">
        <f t="shared" si="5"/>
        <v>-</v>
      </c>
      <c r="AF34" s="362" t="str">
        <f t="shared" ca="1" si="8"/>
        <v>NA</v>
      </c>
    </row>
    <row r="35" spans="1:32" x14ac:dyDescent="0.35">
      <c r="A35" s="551" t="str">
        <f t="shared" si="1"/>
        <v>H</v>
      </c>
      <c r="B35" s="393">
        <f>'Input - Freeways'!$B28</f>
        <v>24</v>
      </c>
      <c r="C35" s="377">
        <f>'Input - Freeways'!$C28</f>
        <v>0</v>
      </c>
      <c r="E35" s="766">
        <f t="shared" si="7"/>
        <v>0</v>
      </c>
      <c r="F35" s="267">
        <f>'Freeway Calcs'!K30</f>
        <v>0</v>
      </c>
      <c r="G35" s="267">
        <f>'Freeway Calcs'!L30</f>
        <v>0</v>
      </c>
      <c r="H35" s="937">
        <f>'Input - Freeways'!F28</f>
        <v>0</v>
      </c>
      <c r="I35" s="938"/>
      <c r="J35" s="939" t="str">
        <f ca="1">IF('Freeway Calcs'!$C$3="DCM",'Freeway Calcs'!N30,'Freeway Calcs'!P30)</f>
        <v>--</v>
      </c>
      <c r="K35" s="939"/>
      <c r="L35" s="939" t="str">
        <f t="shared" ca="1" si="2"/>
        <v>--</v>
      </c>
      <c r="M35" s="939"/>
      <c r="N35" s="940" t="str">
        <f t="shared" si="3"/>
        <v>-</v>
      </c>
      <c r="O35" s="940"/>
      <c r="Q35" s="264" t="str">
        <f ca="1">IF(J35&lt;&gt;0,IF('Freeway Calcs'!$C$3="DCM",'Freeway Calcs'!O30,'Freeway Calcs'!Q30),"-")</f>
        <v>--</v>
      </c>
      <c r="R35" s="264" t="str">
        <f ca="1">IF(J35&lt;&gt;0,IF('Freeway Calcs'!$C$3="DCM","",'Freeway Calcs'!R30),"-")</f>
        <v>--</v>
      </c>
      <c r="T35" s="78" t="str">
        <f t="shared" si="4"/>
        <v>-</v>
      </c>
      <c r="V35" s="643">
        <f ca="1">IF(H35="","-",IF(AND($J35&lt;&gt;0,$J35&lt;'Calibration Criteria'!$C$7),1,0))</f>
        <v>0</v>
      </c>
      <c r="W35" s="643">
        <f ca="1">IF(H35="","-",IF(AND($J35&gt;='Calibration Criteria'!$C$7,$J35&lt;'Calibration Criteria'!$C$8),1,0))</f>
        <v>0</v>
      </c>
      <c r="X35" s="643">
        <f ca="1">IF(H35="","-",IF(AND($J35&gt;='Calibration Criteria'!$C$8,$J35&lt;'Calibration Criteria'!$C$9),1,0))</f>
        <v>0</v>
      </c>
      <c r="Y35" s="643">
        <f ca="1">IF(H35="","-",IF(AND($J35&gt;='Calibration Criteria'!$C$10),1,0))</f>
        <v>1</v>
      </c>
      <c r="Z35" s="643" t="str">
        <f>IF($N35="-", "-", IF(AND($N35&lt;='Calibration Criteria'!$B$7,$N35&gt;=-'Calibration Criteria'!$B$7),1,0))</f>
        <v>-</v>
      </c>
      <c r="AA35" s="643" t="str">
        <f>IF($N35="-", "-",IF(AND($N35&lt;='Calibration Criteria'!$B$8,$N35&gt;=-'Calibration Criteria'!$B$8),1,0))</f>
        <v>-</v>
      </c>
      <c r="AB35" s="643" t="str">
        <f>IF($N35="-","-",IF(AND($N35&lt;='Calibration Criteria'!$B$9,$N35&gt;=-'Calibration Criteria'!$B$9),1,0))</f>
        <v>-</v>
      </c>
      <c r="AC35" s="664" t="str">
        <f>IF(N35="-", "-",IF(AND($N35&lt;='Calibration Criteria'!$B$10,$N35&gt;=-'Calibration Criteria'!$B$10,ABS(L35)&lt;&gt;H35),1,0))</f>
        <v>-</v>
      </c>
      <c r="AD35" s="643" t="str">
        <f t="shared" si="5"/>
        <v>-</v>
      </c>
      <c r="AF35" s="387" t="str">
        <f t="shared" ca="1" si="8"/>
        <v>NA</v>
      </c>
    </row>
    <row r="36" spans="1:32" x14ac:dyDescent="0.35">
      <c r="A36" s="551" t="str">
        <f t="shared" si="1"/>
        <v>H</v>
      </c>
      <c r="B36" s="393">
        <f>'Input - Freeways'!$B29</f>
        <v>25</v>
      </c>
      <c r="C36" s="377">
        <f>'Input - Freeways'!$C29</f>
        <v>0</v>
      </c>
      <c r="E36" s="766">
        <f t="shared" si="7"/>
        <v>0</v>
      </c>
      <c r="F36" s="267">
        <f>'Freeway Calcs'!K31</f>
        <v>0</v>
      </c>
      <c r="G36" s="267">
        <f>'Freeway Calcs'!L31</f>
        <v>0</v>
      </c>
      <c r="H36" s="937">
        <f>'Input - Freeways'!F29</f>
        <v>0</v>
      </c>
      <c r="I36" s="937"/>
      <c r="J36" s="939" t="str">
        <f ca="1">IF('Freeway Calcs'!$C$3="DCM",'Freeway Calcs'!N31,'Freeway Calcs'!P31)</f>
        <v>--</v>
      </c>
      <c r="K36" s="939"/>
      <c r="L36" s="939" t="str">
        <f t="shared" ca="1" si="2"/>
        <v>--</v>
      </c>
      <c r="M36" s="939"/>
      <c r="N36" s="944" t="str">
        <f>IFERROR(IF($H36&lt;&gt;0,L36/H36,"-"), "-")</f>
        <v>-</v>
      </c>
      <c r="O36" s="944"/>
      <c r="Q36" s="264" t="str">
        <f ca="1">IF(J36&lt;&gt;0,IF('Freeway Calcs'!$C$3="DCM",'Freeway Calcs'!O31,'Freeway Calcs'!Q31),"-")</f>
        <v>--</v>
      </c>
      <c r="R36" s="264" t="str">
        <f ca="1">IF(J36&lt;&gt;0,IF('Freeway Calcs'!$C$3="DCM","",'Freeway Calcs'!R31),"-")</f>
        <v>--</v>
      </c>
      <c r="T36" s="78" t="str">
        <f t="shared" si="4"/>
        <v>-</v>
      </c>
      <c r="V36" s="643">
        <f ca="1">IF(H36="","-",IF(AND($J36&lt;&gt;0,$J36&lt;'Calibration Criteria'!$C$7),1,0))</f>
        <v>0</v>
      </c>
      <c r="W36" s="643">
        <f ca="1">IF(H36="","-",IF(AND($J36&gt;='Calibration Criteria'!$C$7,$J36&lt;'Calibration Criteria'!$C$8),1,0))</f>
        <v>0</v>
      </c>
      <c r="X36" s="643">
        <f ca="1">IF(H36="","-",IF(AND($J36&gt;='Calibration Criteria'!$C$8,$J36&lt;'Calibration Criteria'!$C$9),1,0))</f>
        <v>0</v>
      </c>
      <c r="Y36" s="643">
        <f ca="1">IF(H36="","-",IF(AND($J36&gt;='Calibration Criteria'!$C$10),1,0))</f>
        <v>1</v>
      </c>
      <c r="Z36" s="643" t="str">
        <f>IF($N36="-", "-", IF(AND($N36&lt;='Calibration Criteria'!$B$7,$N36&gt;=-'Calibration Criteria'!$B$7),1,0))</f>
        <v>-</v>
      </c>
      <c r="AA36" s="643" t="str">
        <f>IF($N36="-", "-",IF(AND($N36&lt;='Calibration Criteria'!$B$8,$N36&gt;=-'Calibration Criteria'!$B$8),1,0))</f>
        <v>-</v>
      </c>
      <c r="AB36" s="643" t="str">
        <f>IF($N36="-","-",IF(AND($N36&lt;='Calibration Criteria'!$B$9,$N36&gt;=-'Calibration Criteria'!$B$9),1,0))</f>
        <v>-</v>
      </c>
      <c r="AC36" s="664" t="str">
        <f>IF(N36="-", "-",IF(AND($N36&lt;='Calibration Criteria'!$B$10,$N36&gt;=-'Calibration Criteria'!$B$10,ABS(L36)&lt;&gt;H36),1,0))</f>
        <v>-</v>
      </c>
      <c r="AD36" s="643" t="str">
        <f t="shared" si="5"/>
        <v>-</v>
      </c>
      <c r="AF36" s="387" t="str">
        <f t="shared" ca="1" si="8"/>
        <v>NA</v>
      </c>
    </row>
    <row r="37" spans="1:32" x14ac:dyDescent="0.35">
      <c r="A37" s="551" t="str">
        <f t="shared" si="1"/>
        <v>H</v>
      </c>
      <c r="B37" s="393">
        <f>'Input - Freeways'!$B30</f>
        <v>26</v>
      </c>
      <c r="C37" s="377">
        <f>'Input - Freeways'!$C30</f>
        <v>0</v>
      </c>
      <c r="E37" s="766">
        <f t="shared" si="7"/>
        <v>0</v>
      </c>
      <c r="F37" s="267">
        <f>'Freeway Calcs'!K32</f>
        <v>0</v>
      </c>
      <c r="G37" s="267">
        <f>'Freeway Calcs'!L32</f>
        <v>0</v>
      </c>
      <c r="H37" s="937">
        <f>'Input - Freeways'!F30</f>
        <v>0</v>
      </c>
      <c r="I37" s="938"/>
      <c r="J37" s="939" t="str">
        <f ca="1">IF('Freeway Calcs'!$C$3="DCM",'Freeway Calcs'!N32,'Freeway Calcs'!P32)</f>
        <v>--</v>
      </c>
      <c r="K37" s="939"/>
      <c r="L37" s="939" t="str">
        <f t="shared" ca="1" si="2"/>
        <v>--</v>
      </c>
      <c r="M37" s="939"/>
      <c r="N37" s="940" t="str">
        <f t="shared" si="3"/>
        <v>-</v>
      </c>
      <c r="O37" s="940"/>
      <c r="Q37" s="264" t="str">
        <f ca="1">IF(J37&lt;&gt;0,IF('Freeway Calcs'!$C$3="DCM",'Freeway Calcs'!O32,'Freeway Calcs'!Q32),"-")</f>
        <v>--</v>
      </c>
      <c r="R37" s="264" t="str">
        <f ca="1">IF(J37&lt;&gt;0,IF('Freeway Calcs'!$C$3="DCM","",'Freeway Calcs'!R32),"-")</f>
        <v>--</v>
      </c>
      <c r="T37" s="78" t="str">
        <f t="shared" si="4"/>
        <v>-</v>
      </c>
      <c r="V37" s="643">
        <f ca="1">IF(H37="","-",IF(AND($J37&lt;&gt;0,$J37&lt;'Calibration Criteria'!$C$7),1,0))</f>
        <v>0</v>
      </c>
      <c r="W37" s="643">
        <f ca="1">IF(H37="","-",IF(AND($J37&gt;='Calibration Criteria'!$C$7,$J37&lt;'Calibration Criteria'!$C$8),1,0))</f>
        <v>0</v>
      </c>
      <c r="X37" s="643">
        <f ca="1">IF(H37="","-",IF(AND($J37&gt;='Calibration Criteria'!$C$8,$J37&lt;'Calibration Criteria'!$C$9),1,0))</f>
        <v>0</v>
      </c>
      <c r="Y37" s="643">
        <f ca="1">IF(H37="","-",IF(AND($J37&gt;='Calibration Criteria'!$C$10),1,0))</f>
        <v>1</v>
      </c>
      <c r="Z37" s="643" t="str">
        <f>IF($N37="-", "-", IF(AND($N37&lt;='Calibration Criteria'!$B$7,$N37&gt;=-'Calibration Criteria'!$B$7),1,0))</f>
        <v>-</v>
      </c>
      <c r="AA37" s="643" t="str">
        <f>IF($N37="-", "-",IF(AND($N37&lt;='Calibration Criteria'!$B$8,$N37&gt;=-'Calibration Criteria'!$B$8),1,0))</f>
        <v>-</v>
      </c>
      <c r="AB37" s="643" t="str">
        <f>IF($N37="-","-",IF(AND($N37&lt;='Calibration Criteria'!$B$9,$N37&gt;=-'Calibration Criteria'!$B$9),1,0))</f>
        <v>-</v>
      </c>
      <c r="AC37" s="664" t="str">
        <f>IF(N37="-", "-",IF(AND($N37&lt;='Calibration Criteria'!$B$10,$N37&gt;=-'Calibration Criteria'!$B$10,ABS(L37)&lt;&gt;H37),1,0))</f>
        <v>-</v>
      </c>
      <c r="AD37" s="643" t="str">
        <f t="shared" si="5"/>
        <v>-</v>
      </c>
      <c r="AF37" s="387" t="str">
        <f t="shared" ca="1" si="8"/>
        <v>NA</v>
      </c>
    </row>
    <row r="38" spans="1:32" x14ac:dyDescent="0.35">
      <c r="A38" s="551" t="str">
        <f t="shared" si="1"/>
        <v>H</v>
      </c>
      <c r="B38" s="393">
        <f>'Input - Freeways'!$B31</f>
        <v>27</v>
      </c>
      <c r="C38" s="377">
        <f>'Input - Freeways'!$C31</f>
        <v>0</v>
      </c>
      <c r="E38" s="766">
        <f t="shared" si="7"/>
        <v>0</v>
      </c>
      <c r="F38" s="267">
        <f>'Freeway Calcs'!K33</f>
        <v>0</v>
      </c>
      <c r="G38" s="267">
        <f>'Freeway Calcs'!L33</f>
        <v>0</v>
      </c>
      <c r="H38" s="937">
        <f>'Input - Freeways'!F31</f>
        <v>0</v>
      </c>
      <c r="I38" s="938"/>
      <c r="J38" s="939" t="str">
        <f ca="1">IF('Freeway Calcs'!$C$3="DCM",'Freeway Calcs'!N33,'Freeway Calcs'!P33)</f>
        <v>--</v>
      </c>
      <c r="K38" s="939"/>
      <c r="L38" s="939" t="str">
        <f t="shared" ca="1" si="2"/>
        <v>--</v>
      </c>
      <c r="M38" s="939"/>
      <c r="N38" s="940" t="str">
        <f t="shared" si="3"/>
        <v>-</v>
      </c>
      <c r="O38" s="940"/>
      <c r="Q38" s="264" t="str">
        <f ca="1">IF(J38&lt;&gt;0,IF('Freeway Calcs'!$C$3="DCM",'Freeway Calcs'!O33,'Freeway Calcs'!Q33),"-")</f>
        <v>--</v>
      </c>
      <c r="R38" s="264" t="str">
        <f ca="1">IF(J38&lt;&gt;0,IF('Freeway Calcs'!$C$3="DCM","",'Freeway Calcs'!R33),"-")</f>
        <v>--</v>
      </c>
      <c r="T38" s="78" t="str">
        <f t="shared" si="4"/>
        <v>-</v>
      </c>
      <c r="V38" s="643">
        <f ca="1">IF(H38="","-",IF(AND($J38&lt;&gt;0,$J38&lt;'Calibration Criteria'!$C$7),1,0))</f>
        <v>0</v>
      </c>
      <c r="W38" s="643">
        <f ca="1">IF(H38="","-",IF(AND($J38&gt;='Calibration Criteria'!$C$7,$J38&lt;'Calibration Criteria'!$C$8),1,0))</f>
        <v>0</v>
      </c>
      <c r="X38" s="643">
        <f ca="1">IF(H38="","-",IF(AND($J38&gt;='Calibration Criteria'!$C$8,$J38&lt;'Calibration Criteria'!$C$9),1,0))</f>
        <v>0</v>
      </c>
      <c r="Y38" s="643">
        <f ca="1">IF(H38="","-",IF(AND($J38&gt;='Calibration Criteria'!$C$10),1,0))</f>
        <v>1</v>
      </c>
      <c r="Z38" s="643" t="str">
        <f>IF($N38="-", "-", IF(AND($N38&lt;='Calibration Criteria'!$B$7,$N38&gt;=-'Calibration Criteria'!$B$7),1,0))</f>
        <v>-</v>
      </c>
      <c r="AA38" s="643" t="str">
        <f>IF($N38="-", "-",IF(AND($N38&lt;='Calibration Criteria'!$B$8,$N38&gt;=-'Calibration Criteria'!$B$8),1,0))</f>
        <v>-</v>
      </c>
      <c r="AB38" s="643" t="str">
        <f>IF($N38="-","-",IF(AND($N38&lt;='Calibration Criteria'!$B$9,$N38&gt;=-'Calibration Criteria'!$B$9),1,0))</f>
        <v>-</v>
      </c>
      <c r="AC38" s="664" t="str">
        <f>IF(N38="-", "-",IF(AND($N38&lt;='Calibration Criteria'!$B$10,$N38&gt;=-'Calibration Criteria'!$B$10,ABS(L38)&lt;&gt;H38),1,0))</f>
        <v>-</v>
      </c>
      <c r="AD38" s="643" t="str">
        <f t="shared" si="5"/>
        <v>-</v>
      </c>
      <c r="AF38" s="387" t="str">
        <f t="shared" ca="1" si="8"/>
        <v>NA</v>
      </c>
    </row>
    <row r="39" spans="1:32" x14ac:dyDescent="0.35">
      <c r="A39" s="551" t="str">
        <f t="shared" si="1"/>
        <v>H</v>
      </c>
      <c r="B39" s="393">
        <f>'Input - Freeways'!$B32</f>
        <v>28</v>
      </c>
      <c r="C39" s="377">
        <f>'Input - Freeways'!$C32</f>
        <v>0</v>
      </c>
      <c r="E39" s="766">
        <f t="shared" si="7"/>
        <v>0</v>
      </c>
      <c r="F39" s="267">
        <f>'Freeway Calcs'!K34</f>
        <v>0</v>
      </c>
      <c r="G39" s="267">
        <f>'Freeway Calcs'!L34</f>
        <v>0</v>
      </c>
      <c r="H39" s="937">
        <f>'Input - Freeways'!F32</f>
        <v>0</v>
      </c>
      <c r="I39" s="938"/>
      <c r="J39" s="939" t="str">
        <f ca="1">IF('Freeway Calcs'!$C$3="DCM",'Freeway Calcs'!N34,'Freeway Calcs'!P34)</f>
        <v>--</v>
      </c>
      <c r="K39" s="939"/>
      <c r="L39" s="939" t="str">
        <f t="shared" ca="1" si="2"/>
        <v>--</v>
      </c>
      <c r="M39" s="939"/>
      <c r="N39" s="940" t="str">
        <f t="shared" si="3"/>
        <v>-</v>
      </c>
      <c r="O39" s="940"/>
      <c r="Q39" s="264" t="str">
        <f ca="1">IF(J39&lt;&gt;0,IF('Freeway Calcs'!$C$3="DCM",'Freeway Calcs'!O34,'Freeway Calcs'!Q34),"-")</f>
        <v>--</v>
      </c>
      <c r="R39" s="264" t="str">
        <f ca="1">IF(J39&lt;&gt;0,IF('Freeway Calcs'!$C$3="DCM","",'Freeway Calcs'!R34),"-")</f>
        <v>--</v>
      </c>
      <c r="T39" s="78" t="str">
        <f t="shared" si="4"/>
        <v>-</v>
      </c>
      <c r="V39" s="643">
        <f ca="1">IF(H39="","-",IF(AND($J39&lt;&gt;0,$J39&lt;'Calibration Criteria'!$C$7),1,0))</f>
        <v>0</v>
      </c>
      <c r="W39" s="643">
        <f ca="1">IF(H39="","-",IF(AND($J39&gt;='Calibration Criteria'!$C$7,$J39&lt;'Calibration Criteria'!$C$8),1,0))</f>
        <v>0</v>
      </c>
      <c r="X39" s="643">
        <f ca="1">IF(H39="","-",IF(AND($J39&gt;='Calibration Criteria'!$C$8,$J39&lt;'Calibration Criteria'!$C$9),1,0))</f>
        <v>0</v>
      </c>
      <c r="Y39" s="643">
        <f ca="1">IF(H39="","-",IF(AND($J39&gt;='Calibration Criteria'!$C$10),1,0))</f>
        <v>1</v>
      </c>
      <c r="Z39" s="643" t="str">
        <f>IF($N39="-", "-", IF(AND($N39&lt;='Calibration Criteria'!$B$7,$N39&gt;=-'Calibration Criteria'!$B$7),1,0))</f>
        <v>-</v>
      </c>
      <c r="AA39" s="643" t="str">
        <f>IF($N39="-", "-",IF(AND($N39&lt;='Calibration Criteria'!$B$8,$N39&gt;=-'Calibration Criteria'!$B$8),1,0))</f>
        <v>-</v>
      </c>
      <c r="AB39" s="643" t="str">
        <f>IF($N39="-","-",IF(AND($N39&lt;='Calibration Criteria'!$B$9,$N39&gt;=-'Calibration Criteria'!$B$9),1,0))</f>
        <v>-</v>
      </c>
      <c r="AC39" s="664" t="str">
        <f>IF(N39="-", "-",IF(AND($N39&lt;='Calibration Criteria'!$B$10,$N39&gt;=-'Calibration Criteria'!$B$10,ABS(L39)&lt;&gt;H39),1,0))</f>
        <v>-</v>
      </c>
      <c r="AD39" s="643" t="str">
        <f t="shared" si="5"/>
        <v>-</v>
      </c>
      <c r="AF39" s="392" t="str">
        <f t="shared" ca="1" si="8"/>
        <v>NA</v>
      </c>
    </row>
    <row r="40" spans="1:32" x14ac:dyDescent="0.35">
      <c r="A40" s="551" t="str">
        <f t="shared" si="1"/>
        <v>H</v>
      </c>
      <c r="B40" s="393">
        <f>'Input - Freeways'!$B33</f>
        <v>29</v>
      </c>
      <c r="C40" s="377">
        <f>'Input - Freeways'!$C33</f>
        <v>0</v>
      </c>
      <c r="E40" s="766">
        <f t="shared" si="7"/>
        <v>0</v>
      </c>
      <c r="F40" s="267">
        <f>'Freeway Calcs'!K35</f>
        <v>0</v>
      </c>
      <c r="G40" s="267">
        <f>'Freeway Calcs'!L35</f>
        <v>0</v>
      </c>
      <c r="H40" s="937">
        <f>'Input - Freeways'!F33</f>
        <v>0</v>
      </c>
      <c r="I40" s="938"/>
      <c r="J40" s="939" t="str">
        <f ca="1">IF('Freeway Calcs'!$C$3="DCM",'Freeway Calcs'!N35,'Freeway Calcs'!P35)</f>
        <v>--</v>
      </c>
      <c r="K40" s="939"/>
      <c r="L40" s="939" t="str">
        <f t="shared" ca="1" si="2"/>
        <v>--</v>
      </c>
      <c r="M40" s="939"/>
      <c r="N40" s="940" t="str">
        <f t="shared" si="3"/>
        <v>-</v>
      </c>
      <c r="O40" s="940"/>
      <c r="Q40" s="264" t="str">
        <f ca="1">IF(J40&lt;&gt;0,IF('Freeway Calcs'!$C$3="DCM",'Freeway Calcs'!O35,'Freeway Calcs'!Q35),"-")</f>
        <v>--</v>
      </c>
      <c r="R40" s="264" t="str">
        <f ca="1">IF(J40&lt;&gt;0,IF('Freeway Calcs'!$C$3="DCM","",'Freeway Calcs'!R35),"-")</f>
        <v>--</v>
      </c>
      <c r="T40" s="78" t="str">
        <f t="shared" si="4"/>
        <v>-</v>
      </c>
      <c r="V40" s="643">
        <f ca="1">IF(H40="","-",IF(AND($J40&lt;&gt;0,$J40&lt;'Calibration Criteria'!$C$7),1,0))</f>
        <v>0</v>
      </c>
      <c r="W40" s="643">
        <f ca="1">IF(H40="","-",IF(AND($J40&gt;='Calibration Criteria'!$C$7,$J40&lt;'Calibration Criteria'!$C$8),1,0))</f>
        <v>0</v>
      </c>
      <c r="X40" s="643">
        <f ca="1">IF(H40="","-",IF(AND($J40&gt;='Calibration Criteria'!$C$8,$J40&lt;'Calibration Criteria'!$C$9),1,0))</f>
        <v>0</v>
      </c>
      <c r="Y40" s="643">
        <f ca="1">IF(H40="","-",IF(AND($J40&gt;='Calibration Criteria'!$C$10),1,0))</f>
        <v>1</v>
      </c>
      <c r="Z40" s="643" t="str">
        <f>IF($N40="-", "-", IF(AND($N40&lt;='Calibration Criteria'!$B$7,$N40&gt;=-'Calibration Criteria'!$B$7),1,0))</f>
        <v>-</v>
      </c>
      <c r="AA40" s="643" t="str">
        <f>IF($N40="-", "-",IF(AND($N40&lt;='Calibration Criteria'!$B$8,$N40&gt;=-'Calibration Criteria'!$B$8),1,0))</f>
        <v>-</v>
      </c>
      <c r="AB40" s="643" t="str">
        <f>IF($N40="-","-",IF(AND($N40&lt;='Calibration Criteria'!$B$9,$N40&gt;=-'Calibration Criteria'!$B$9),1,0))</f>
        <v>-</v>
      </c>
      <c r="AC40" s="664" t="str">
        <f>IF(N40="-", "-",IF(AND($N40&lt;='Calibration Criteria'!$B$10,$N40&gt;=-'Calibration Criteria'!$B$10,ABS(L40)&lt;&gt;H40),1,0))</f>
        <v>-</v>
      </c>
      <c r="AD40" s="643" t="str">
        <f t="shared" si="5"/>
        <v>-</v>
      </c>
      <c r="AF40" s="392" t="str">
        <f t="shared" ref="AF40:AF61" ca="1" si="9">IFERROR(SQRT((J40-H40)^2/((H40+J40)/2)),"NA")</f>
        <v>NA</v>
      </c>
    </row>
    <row r="41" spans="1:32" x14ac:dyDescent="0.35">
      <c r="A41" s="551" t="str">
        <f t="shared" si="1"/>
        <v>H</v>
      </c>
      <c r="B41" s="393">
        <f>'Input - Freeways'!$B34</f>
        <v>30</v>
      </c>
      <c r="C41" s="377">
        <f>'Input - Freeways'!$C34</f>
        <v>0</v>
      </c>
      <c r="E41" s="766">
        <f t="shared" si="7"/>
        <v>0</v>
      </c>
      <c r="F41" s="267">
        <f>'Freeway Calcs'!K36</f>
        <v>0</v>
      </c>
      <c r="G41" s="267">
        <f>'Freeway Calcs'!L36</f>
        <v>0</v>
      </c>
      <c r="H41" s="937">
        <f>'Input - Freeways'!F34</f>
        <v>0</v>
      </c>
      <c r="I41" s="938"/>
      <c r="J41" s="939" t="str">
        <f ca="1">IF('Freeway Calcs'!$C$3="DCM",'Freeway Calcs'!N36,'Freeway Calcs'!P36)</f>
        <v>--</v>
      </c>
      <c r="K41" s="939"/>
      <c r="L41" s="939" t="str">
        <f t="shared" ca="1" si="2"/>
        <v>--</v>
      </c>
      <c r="M41" s="939"/>
      <c r="N41" s="940" t="str">
        <f t="shared" si="3"/>
        <v>-</v>
      </c>
      <c r="O41" s="940"/>
      <c r="Q41" s="264" t="str">
        <f ca="1">IF(J41&lt;&gt;0,IF('Freeway Calcs'!$C$3="DCM",'Freeway Calcs'!O36,'Freeway Calcs'!Q36),"-")</f>
        <v>--</v>
      </c>
      <c r="R41" s="264" t="str">
        <f ca="1">IF(J41&lt;&gt;0,IF('Freeway Calcs'!$C$3="DCM","",'Freeway Calcs'!R36),"-")</f>
        <v>--</v>
      </c>
      <c r="T41" s="78" t="str">
        <f t="shared" si="4"/>
        <v>-</v>
      </c>
      <c r="V41" s="643">
        <f ca="1">IF(H41="","-",IF(AND($J41&lt;&gt;0,$J41&lt;'Calibration Criteria'!$C$7),1,0))</f>
        <v>0</v>
      </c>
      <c r="W41" s="643">
        <f ca="1">IF(H41="","-",IF(AND($J41&gt;='Calibration Criteria'!$C$7,$J41&lt;'Calibration Criteria'!$C$8),1,0))</f>
        <v>0</v>
      </c>
      <c r="X41" s="643">
        <f ca="1">IF(H41="","-",IF(AND($J41&gt;='Calibration Criteria'!$C$8,$J41&lt;'Calibration Criteria'!$C$9),1,0))</f>
        <v>0</v>
      </c>
      <c r="Y41" s="643">
        <f ca="1">IF(H41="","-",IF(AND($J41&gt;='Calibration Criteria'!$C$10),1,0))</f>
        <v>1</v>
      </c>
      <c r="Z41" s="643" t="str">
        <f>IF($N41="-", "-", IF(AND($N41&lt;='Calibration Criteria'!$B$7,$N41&gt;=-'Calibration Criteria'!$B$7),1,0))</f>
        <v>-</v>
      </c>
      <c r="AA41" s="643" t="str">
        <f>IF($N41="-", "-",IF(AND($N41&lt;='Calibration Criteria'!$B$8,$N41&gt;=-'Calibration Criteria'!$B$8),1,0))</f>
        <v>-</v>
      </c>
      <c r="AB41" s="643" t="str">
        <f>IF($N41="-","-",IF(AND($N41&lt;='Calibration Criteria'!$B$9,$N41&gt;=-'Calibration Criteria'!$B$9),1,0))</f>
        <v>-</v>
      </c>
      <c r="AC41" s="664" t="str">
        <f>IF(N41="-", "-",IF(AND($N41&lt;='Calibration Criteria'!$B$10,$N41&gt;=-'Calibration Criteria'!$B$10,ABS(L41)&lt;&gt;H41),1,0))</f>
        <v>-</v>
      </c>
      <c r="AD41" s="643" t="str">
        <f t="shared" si="5"/>
        <v>-</v>
      </c>
      <c r="AF41" s="392" t="str">
        <f t="shared" ca="1" si="9"/>
        <v>NA</v>
      </c>
    </row>
    <row r="42" spans="1:32" x14ac:dyDescent="0.35">
      <c r="A42" s="551" t="str">
        <f t="shared" si="1"/>
        <v>H</v>
      </c>
      <c r="B42" s="393">
        <f>'Input - Freeways'!$B35</f>
        <v>31</v>
      </c>
      <c r="C42" s="377">
        <f>'Input - Freeways'!$C35</f>
        <v>0</v>
      </c>
      <c r="E42" s="766">
        <f t="shared" si="7"/>
        <v>0</v>
      </c>
      <c r="F42" s="267">
        <f>'Freeway Calcs'!K37</f>
        <v>0</v>
      </c>
      <c r="G42" s="267">
        <f>'Freeway Calcs'!L37</f>
        <v>0</v>
      </c>
      <c r="H42" s="937">
        <f>'Input - Freeways'!F35</f>
        <v>0</v>
      </c>
      <c r="I42" s="938"/>
      <c r="J42" s="939" t="str">
        <f ca="1">IF('Freeway Calcs'!$C$3="DCM",'Freeway Calcs'!N37,'Freeway Calcs'!P37)</f>
        <v>--</v>
      </c>
      <c r="K42" s="939"/>
      <c r="L42" s="939" t="str">
        <f t="shared" ca="1" si="2"/>
        <v>--</v>
      </c>
      <c r="M42" s="939"/>
      <c r="N42" s="940" t="str">
        <f t="shared" si="3"/>
        <v>-</v>
      </c>
      <c r="O42" s="940"/>
      <c r="Q42" s="264" t="str">
        <f ca="1">IF(J42&lt;&gt;0,IF('Freeway Calcs'!$C$3="DCM",'Freeway Calcs'!O37,'Freeway Calcs'!Q37),"-")</f>
        <v>--</v>
      </c>
      <c r="R42" s="264" t="str">
        <f ca="1">IF(J42&lt;&gt;0,IF('Freeway Calcs'!$C$3="DCM","",'Freeway Calcs'!R37),"-")</f>
        <v>--</v>
      </c>
      <c r="T42" s="78" t="str">
        <f t="shared" si="4"/>
        <v>-</v>
      </c>
      <c r="V42" s="643">
        <f ca="1">IF(H42="","-",IF(AND($J42&lt;&gt;0,$J42&lt;'Calibration Criteria'!$C$7),1,0))</f>
        <v>0</v>
      </c>
      <c r="W42" s="643">
        <f ca="1">IF(H42="","-",IF(AND($J42&gt;='Calibration Criteria'!$C$7,$J42&lt;'Calibration Criteria'!$C$8),1,0))</f>
        <v>0</v>
      </c>
      <c r="X42" s="643">
        <f ca="1">IF(H42="","-",IF(AND($J42&gt;='Calibration Criteria'!$C$8,$J42&lt;'Calibration Criteria'!$C$9),1,0))</f>
        <v>0</v>
      </c>
      <c r="Y42" s="643">
        <f ca="1">IF(H42="","-",IF(AND($J42&gt;='Calibration Criteria'!$C$10),1,0))</f>
        <v>1</v>
      </c>
      <c r="Z42" s="643" t="str">
        <f>IF($N42="-", "-", IF(AND($N42&lt;='Calibration Criteria'!$B$7,$N42&gt;=-'Calibration Criteria'!$B$7),1,0))</f>
        <v>-</v>
      </c>
      <c r="AA42" s="643" t="str">
        <f>IF($N42="-", "-",IF(AND($N42&lt;='Calibration Criteria'!$B$8,$N42&gt;=-'Calibration Criteria'!$B$8),1,0))</f>
        <v>-</v>
      </c>
      <c r="AB42" s="643" t="str">
        <f>IF($N42="-","-",IF(AND($N42&lt;='Calibration Criteria'!$B$9,$N42&gt;=-'Calibration Criteria'!$B$9),1,0))</f>
        <v>-</v>
      </c>
      <c r="AC42" s="664" t="str">
        <f>IF(N42="-", "-",IF(AND($N42&lt;='Calibration Criteria'!$B$10,$N42&gt;=-'Calibration Criteria'!$B$10,ABS(L42)&lt;&gt;H42),1,0))</f>
        <v>-</v>
      </c>
      <c r="AD42" s="643" t="str">
        <f t="shared" si="5"/>
        <v>-</v>
      </c>
      <c r="AF42" s="392" t="str">
        <f t="shared" ca="1" si="9"/>
        <v>NA</v>
      </c>
    </row>
    <row r="43" spans="1:32" x14ac:dyDescent="0.35">
      <c r="A43" s="551" t="str">
        <f t="shared" si="1"/>
        <v>H</v>
      </c>
      <c r="B43" s="393">
        <f>'Input - Freeways'!$B36</f>
        <v>32</v>
      </c>
      <c r="C43" s="377">
        <f>'Input - Freeways'!$C36</f>
        <v>0</v>
      </c>
      <c r="E43" s="766">
        <f t="shared" si="7"/>
        <v>0</v>
      </c>
      <c r="F43" s="267">
        <f>'Freeway Calcs'!K38</f>
        <v>0</v>
      </c>
      <c r="G43" s="267">
        <f>'Freeway Calcs'!L38</f>
        <v>0</v>
      </c>
      <c r="H43" s="937">
        <f>'Input - Freeways'!F36</f>
        <v>0</v>
      </c>
      <c r="I43" s="938"/>
      <c r="J43" s="939" t="str">
        <f ca="1">IF('Freeway Calcs'!$C$3="DCM",'Freeway Calcs'!N38,'Freeway Calcs'!P38)</f>
        <v>--</v>
      </c>
      <c r="K43" s="939"/>
      <c r="L43" s="939" t="str">
        <f t="shared" ca="1" si="2"/>
        <v>--</v>
      </c>
      <c r="M43" s="939"/>
      <c r="N43" s="940" t="str">
        <f t="shared" si="3"/>
        <v>-</v>
      </c>
      <c r="O43" s="940"/>
      <c r="Q43" s="264" t="str">
        <f ca="1">IF(J43&lt;&gt;0,IF('Freeway Calcs'!$C$3="DCM",'Freeway Calcs'!O38,'Freeway Calcs'!Q38),"-")</f>
        <v>--</v>
      </c>
      <c r="R43" s="264" t="str">
        <f ca="1">IF(J43&lt;&gt;0,IF('Freeway Calcs'!$C$3="DCM","",'Freeway Calcs'!R38),"-")</f>
        <v>--</v>
      </c>
      <c r="T43" s="78" t="str">
        <f t="shared" si="4"/>
        <v>-</v>
      </c>
      <c r="V43" s="643">
        <f ca="1">IF(H43="","-",IF(AND($J43&lt;&gt;0,$J43&lt;'Calibration Criteria'!$C$7),1,0))</f>
        <v>0</v>
      </c>
      <c r="W43" s="643">
        <f ca="1">IF(H43="","-",IF(AND($J43&gt;='Calibration Criteria'!$C$7,$J43&lt;'Calibration Criteria'!$C$8),1,0))</f>
        <v>0</v>
      </c>
      <c r="X43" s="643">
        <f ca="1">IF(H43="","-",IF(AND($J43&gt;='Calibration Criteria'!$C$8,$J43&lt;'Calibration Criteria'!$C$9),1,0))</f>
        <v>0</v>
      </c>
      <c r="Y43" s="643">
        <f ca="1">IF(H43="","-",IF(AND($J43&gt;='Calibration Criteria'!$C$10),1,0))</f>
        <v>1</v>
      </c>
      <c r="Z43" s="643" t="str">
        <f>IF($N43="-", "-", IF(AND($N43&lt;='Calibration Criteria'!$B$7,$N43&gt;=-'Calibration Criteria'!$B$7),1,0))</f>
        <v>-</v>
      </c>
      <c r="AA43" s="643" t="str">
        <f>IF($N43="-", "-",IF(AND($N43&lt;='Calibration Criteria'!$B$8,$N43&gt;=-'Calibration Criteria'!$B$8),1,0))</f>
        <v>-</v>
      </c>
      <c r="AB43" s="643" t="str">
        <f>IF($N43="-","-",IF(AND($N43&lt;='Calibration Criteria'!$B$9,$N43&gt;=-'Calibration Criteria'!$B$9),1,0))</f>
        <v>-</v>
      </c>
      <c r="AC43" s="664" t="str">
        <f>IF(N43="-", "-",IF(AND($N43&lt;='Calibration Criteria'!$B$10,$N43&gt;=-'Calibration Criteria'!$B$10,ABS(L43)&lt;&gt;H43),1,0))</f>
        <v>-</v>
      </c>
      <c r="AD43" s="643" t="str">
        <f t="shared" si="5"/>
        <v>-</v>
      </c>
      <c r="AF43" s="392" t="str">
        <f t="shared" ca="1" si="9"/>
        <v>NA</v>
      </c>
    </row>
    <row r="44" spans="1:32" x14ac:dyDescent="0.35">
      <c r="A44" s="551" t="str">
        <f t="shared" si="1"/>
        <v>H</v>
      </c>
      <c r="B44" s="393">
        <f>'Input - Freeways'!$B37</f>
        <v>33</v>
      </c>
      <c r="C44" s="377">
        <f>'Input - Freeways'!$C37</f>
        <v>0</v>
      </c>
      <c r="E44" s="766">
        <f t="shared" si="7"/>
        <v>0</v>
      </c>
      <c r="F44" s="267">
        <f>'Freeway Calcs'!K39</f>
        <v>0</v>
      </c>
      <c r="G44" s="267">
        <f>'Freeway Calcs'!L39</f>
        <v>0</v>
      </c>
      <c r="H44" s="937">
        <f>'Input - Freeways'!F37</f>
        <v>0</v>
      </c>
      <c r="I44" s="938"/>
      <c r="J44" s="939" t="str">
        <f ca="1">IF('Freeway Calcs'!$C$3="DCM",'Freeway Calcs'!N39,'Freeway Calcs'!P39)</f>
        <v>--</v>
      </c>
      <c r="K44" s="939"/>
      <c r="L44" s="939" t="str">
        <f t="shared" ca="1" si="2"/>
        <v>--</v>
      </c>
      <c r="M44" s="939"/>
      <c r="N44" s="940" t="str">
        <f t="shared" si="3"/>
        <v>-</v>
      </c>
      <c r="O44" s="940"/>
      <c r="Q44" s="264" t="str">
        <f ca="1">IF(J44&lt;&gt;0,IF('Freeway Calcs'!$C$3="DCM",'Freeway Calcs'!O39,'Freeway Calcs'!Q39),"-")</f>
        <v>--</v>
      </c>
      <c r="R44" s="264" t="str">
        <f ca="1">IF(J44&lt;&gt;0,IF('Freeway Calcs'!$C$3="DCM","",'Freeway Calcs'!R39),"-")</f>
        <v>--</v>
      </c>
      <c r="T44" s="78" t="str">
        <f t="shared" si="4"/>
        <v>-</v>
      </c>
      <c r="V44" s="643">
        <f ca="1">IF(H44="","-",IF(AND($J44&lt;&gt;0,$J44&lt;'Calibration Criteria'!$C$7),1,0))</f>
        <v>0</v>
      </c>
      <c r="W44" s="643">
        <f ca="1">IF(H44="","-",IF(AND($J44&gt;='Calibration Criteria'!$C$7,$J44&lt;'Calibration Criteria'!$C$8),1,0))</f>
        <v>0</v>
      </c>
      <c r="X44" s="643">
        <f ca="1">IF(H44="","-",IF(AND($J44&gt;='Calibration Criteria'!$C$8,$J44&lt;'Calibration Criteria'!$C$9),1,0))</f>
        <v>0</v>
      </c>
      <c r="Y44" s="643">
        <f ca="1">IF(H44="","-",IF(AND($J44&gt;='Calibration Criteria'!$C$10),1,0))</f>
        <v>1</v>
      </c>
      <c r="Z44" s="643" t="str">
        <f>IF($N44="-", "-", IF(AND($N44&lt;='Calibration Criteria'!$B$7,$N44&gt;=-'Calibration Criteria'!$B$7),1,0))</f>
        <v>-</v>
      </c>
      <c r="AA44" s="643" t="str">
        <f>IF($N44="-", "-",IF(AND($N44&lt;='Calibration Criteria'!$B$8,$N44&gt;=-'Calibration Criteria'!$B$8),1,0))</f>
        <v>-</v>
      </c>
      <c r="AB44" s="643" t="str">
        <f>IF($N44="-","-",IF(AND($N44&lt;='Calibration Criteria'!$B$9,$N44&gt;=-'Calibration Criteria'!$B$9),1,0))</f>
        <v>-</v>
      </c>
      <c r="AC44" s="664" t="str">
        <f>IF(N44="-", "-",IF(AND($N44&lt;='Calibration Criteria'!$B$10,$N44&gt;=-'Calibration Criteria'!$B$10,ABS(L44)&lt;&gt;H44),1,0))</f>
        <v>-</v>
      </c>
      <c r="AD44" s="643" t="str">
        <f t="shared" si="5"/>
        <v>-</v>
      </c>
      <c r="AF44" s="392" t="str">
        <f t="shared" ca="1" si="9"/>
        <v>NA</v>
      </c>
    </row>
    <row r="45" spans="1:32" x14ac:dyDescent="0.35">
      <c r="A45" s="551" t="str">
        <f t="shared" si="1"/>
        <v>H</v>
      </c>
      <c r="B45" s="393">
        <f>'Input - Freeways'!$B38</f>
        <v>34</v>
      </c>
      <c r="C45" s="377">
        <f>'Input - Freeways'!$C38</f>
        <v>0</v>
      </c>
      <c r="E45" s="766">
        <f t="shared" si="7"/>
        <v>0</v>
      </c>
      <c r="F45" s="267">
        <f>'Freeway Calcs'!K40</f>
        <v>0</v>
      </c>
      <c r="G45" s="267">
        <f>'Freeway Calcs'!L40</f>
        <v>0</v>
      </c>
      <c r="H45" s="937">
        <f>'Input - Freeways'!F38</f>
        <v>0</v>
      </c>
      <c r="I45" s="938"/>
      <c r="J45" s="939" t="str">
        <f ca="1">IF('Freeway Calcs'!$C$3="DCM",'Freeway Calcs'!N40,'Freeway Calcs'!P40)</f>
        <v>--</v>
      </c>
      <c r="K45" s="939"/>
      <c r="L45" s="939" t="str">
        <f t="shared" ca="1" si="2"/>
        <v>--</v>
      </c>
      <c r="M45" s="939"/>
      <c r="N45" s="940" t="str">
        <f t="shared" si="3"/>
        <v>-</v>
      </c>
      <c r="O45" s="940"/>
      <c r="Q45" s="264" t="str">
        <f ca="1">IF(J45&lt;&gt;0,IF('Freeway Calcs'!$C$3="DCM",'Freeway Calcs'!O40,'Freeway Calcs'!Q40),"-")</f>
        <v>--</v>
      </c>
      <c r="R45" s="264" t="str">
        <f ca="1">IF(J45&lt;&gt;0,IF('Freeway Calcs'!$C$3="DCM","",'Freeway Calcs'!R40),"-")</f>
        <v>--</v>
      </c>
      <c r="T45" s="78" t="str">
        <f t="shared" si="4"/>
        <v>-</v>
      </c>
      <c r="V45" s="643">
        <f ca="1">IF(H45="","-",IF(AND($J45&lt;&gt;0,$J45&lt;'Calibration Criteria'!$C$7),1,0))</f>
        <v>0</v>
      </c>
      <c r="W45" s="643">
        <f ca="1">IF(H45="","-",IF(AND($J45&gt;='Calibration Criteria'!$C$7,$J45&lt;'Calibration Criteria'!$C$8),1,0))</f>
        <v>0</v>
      </c>
      <c r="X45" s="643">
        <f ca="1">IF(H45="","-",IF(AND($J45&gt;='Calibration Criteria'!$C$8,$J45&lt;'Calibration Criteria'!$C$9),1,0))</f>
        <v>0</v>
      </c>
      <c r="Y45" s="643">
        <f ca="1">IF(H45="","-",IF(AND($J45&gt;='Calibration Criteria'!$C$10),1,0))</f>
        <v>1</v>
      </c>
      <c r="Z45" s="643" t="str">
        <f>IF($N45="-", "-", IF(AND($N45&lt;='Calibration Criteria'!$B$7,$N45&gt;=-'Calibration Criteria'!$B$7),1,0))</f>
        <v>-</v>
      </c>
      <c r="AA45" s="643" t="str">
        <f>IF($N45="-", "-",IF(AND($N45&lt;='Calibration Criteria'!$B$8,$N45&gt;=-'Calibration Criteria'!$B$8),1,0))</f>
        <v>-</v>
      </c>
      <c r="AB45" s="643" t="str">
        <f>IF($N45="-","-",IF(AND($N45&lt;='Calibration Criteria'!$B$9,$N45&gt;=-'Calibration Criteria'!$B$9),1,0))</f>
        <v>-</v>
      </c>
      <c r="AC45" s="664" t="str">
        <f>IF(N45="-", "-",IF(AND($N45&lt;='Calibration Criteria'!$B$10,$N45&gt;=-'Calibration Criteria'!$B$10,ABS(L45)&lt;&gt;H45),1,0))</f>
        <v>-</v>
      </c>
      <c r="AD45" s="643" t="str">
        <f t="shared" si="5"/>
        <v>-</v>
      </c>
      <c r="AF45" s="392" t="str">
        <f t="shared" ca="1" si="9"/>
        <v>NA</v>
      </c>
    </row>
    <row r="46" spans="1:32" x14ac:dyDescent="0.35">
      <c r="A46" s="551" t="str">
        <f t="shared" si="1"/>
        <v>H</v>
      </c>
      <c r="B46" s="393">
        <f>'Input - Freeways'!$B39</f>
        <v>35</v>
      </c>
      <c r="C46" s="377">
        <f>'Input - Freeways'!$C39</f>
        <v>0</v>
      </c>
      <c r="E46" s="766">
        <f t="shared" si="7"/>
        <v>0</v>
      </c>
      <c r="F46" s="267">
        <f>'Freeway Calcs'!K41</f>
        <v>0</v>
      </c>
      <c r="G46" s="267">
        <f>'Freeway Calcs'!L41</f>
        <v>0</v>
      </c>
      <c r="H46" s="937">
        <f>'Input - Freeways'!F39</f>
        <v>0</v>
      </c>
      <c r="I46" s="938"/>
      <c r="J46" s="939" t="str">
        <f ca="1">IF('Freeway Calcs'!$C$3="DCM",'Freeway Calcs'!N41,'Freeway Calcs'!P41)</f>
        <v>--</v>
      </c>
      <c r="K46" s="939"/>
      <c r="L46" s="939" t="str">
        <f t="shared" ca="1" si="2"/>
        <v>--</v>
      </c>
      <c r="M46" s="939"/>
      <c r="N46" s="940" t="str">
        <f t="shared" si="3"/>
        <v>-</v>
      </c>
      <c r="O46" s="940"/>
      <c r="Q46" s="264" t="str">
        <f ca="1">IF(J46&lt;&gt;0,IF('Freeway Calcs'!$C$3="DCM",'Freeway Calcs'!O41,'Freeway Calcs'!Q41),"-")</f>
        <v>--</v>
      </c>
      <c r="R46" s="264" t="str">
        <f ca="1">IF(J46&lt;&gt;0,IF('Freeway Calcs'!$C$3="DCM","",'Freeway Calcs'!R41),"-")</f>
        <v>--</v>
      </c>
      <c r="T46" s="78" t="str">
        <f t="shared" si="4"/>
        <v>-</v>
      </c>
      <c r="V46" s="643">
        <f ca="1">IF(H46="","-",IF(AND($J46&lt;&gt;0,$J46&lt;'Calibration Criteria'!$C$7),1,0))</f>
        <v>0</v>
      </c>
      <c r="W46" s="643">
        <f ca="1">IF(H46="","-",IF(AND($J46&gt;='Calibration Criteria'!$C$7,$J46&lt;'Calibration Criteria'!$C$8),1,0))</f>
        <v>0</v>
      </c>
      <c r="X46" s="643">
        <f ca="1">IF(H46="","-",IF(AND($J46&gt;='Calibration Criteria'!$C$8,$J46&lt;'Calibration Criteria'!$C$9),1,0))</f>
        <v>0</v>
      </c>
      <c r="Y46" s="643">
        <f ca="1">IF(H46="","-",IF(AND($J46&gt;='Calibration Criteria'!$C$10),1,0))</f>
        <v>1</v>
      </c>
      <c r="Z46" s="643" t="str">
        <f>IF($N46="-", "-", IF(AND($N46&lt;='Calibration Criteria'!$B$7,$N46&gt;=-'Calibration Criteria'!$B$7),1,0))</f>
        <v>-</v>
      </c>
      <c r="AA46" s="643" t="str">
        <f>IF($N46="-", "-",IF(AND($N46&lt;='Calibration Criteria'!$B$8,$N46&gt;=-'Calibration Criteria'!$B$8),1,0))</f>
        <v>-</v>
      </c>
      <c r="AB46" s="643" t="str">
        <f>IF($N46="-","-",IF(AND($N46&lt;='Calibration Criteria'!$B$9,$N46&gt;=-'Calibration Criteria'!$B$9),1,0))</f>
        <v>-</v>
      </c>
      <c r="AC46" s="664" t="str">
        <f>IF(N46="-", "-",IF(AND($N46&lt;='Calibration Criteria'!$B$10,$N46&gt;=-'Calibration Criteria'!$B$10,ABS(L46)&lt;&gt;H46),1,0))</f>
        <v>-</v>
      </c>
      <c r="AD46" s="643" t="str">
        <f t="shared" si="5"/>
        <v>-</v>
      </c>
      <c r="AF46" s="392" t="str">
        <f t="shared" ca="1" si="9"/>
        <v>NA</v>
      </c>
    </row>
    <row r="47" spans="1:32" x14ac:dyDescent="0.35">
      <c r="A47" s="551" t="str">
        <f t="shared" si="1"/>
        <v>H</v>
      </c>
      <c r="B47" s="393">
        <f>'Input - Freeways'!$B40</f>
        <v>36</v>
      </c>
      <c r="C47" s="377">
        <f>'Input - Freeways'!$C40</f>
        <v>0</v>
      </c>
      <c r="E47" s="766">
        <f t="shared" si="7"/>
        <v>0</v>
      </c>
      <c r="F47" s="267">
        <f>'Freeway Calcs'!K42</f>
        <v>0</v>
      </c>
      <c r="G47" s="267">
        <f>'Freeway Calcs'!L42</f>
        <v>0</v>
      </c>
      <c r="H47" s="937">
        <f>'Input - Freeways'!F40</f>
        <v>0</v>
      </c>
      <c r="I47" s="938"/>
      <c r="J47" s="939" t="str">
        <f ca="1">IF('Freeway Calcs'!$C$3="DCM",'Freeway Calcs'!N42,'Freeway Calcs'!P42)</f>
        <v>--</v>
      </c>
      <c r="K47" s="939"/>
      <c r="L47" s="939" t="str">
        <f t="shared" ca="1" si="2"/>
        <v>--</v>
      </c>
      <c r="M47" s="939"/>
      <c r="N47" s="940" t="str">
        <f t="shared" si="3"/>
        <v>-</v>
      </c>
      <c r="O47" s="940"/>
      <c r="Q47" s="264" t="str">
        <f ca="1">IF(J47&lt;&gt;0,IF('Freeway Calcs'!$C$3="DCM",'Freeway Calcs'!O42,'Freeway Calcs'!Q42),"-")</f>
        <v>--</v>
      </c>
      <c r="R47" s="264" t="str">
        <f ca="1">IF(J47&lt;&gt;0,IF('Freeway Calcs'!$C$3="DCM","",'Freeway Calcs'!R42),"-")</f>
        <v>--</v>
      </c>
      <c r="T47" s="78" t="str">
        <f t="shared" si="4"/>
        <v>-</v>
      </c>
      <c r="V47" s="643">
        <f ca="1">IF(H47="","-",IF(AND($J47&lt;&gt;0,$J47&lt;'Calibration Criteria'!$C$7),1,0))</f>
        <v>0</v>
      </c>
      <c r="W47" s="643">
        <f ca="1">IF(H47="","-",IF(AND($J47&gt;='Calibration Criteria'!$C$7,$J47&lt;'Calibration Criteria'!$C$8),1,0))</f>
        <v>0</v>
      </c>
      <c r="X47" s="643">
        <f ca="1">IF(H47="","-",IF(AND($J47&gt;='Calibration Criteria'!$C$8,$J47&lt;'Calibration Criteria'!$C$9),1,0))</f>
        <v>0</v>
      </c>
      <c r="Y47" s="643">
        <f ca="1">IF(H47="","-",IF(AND($J47&gt;='Calibration Criteria'!$C$10),1,0))</f>
        <v>1</v>
      </c>
      <c r="Z47" s="643" t="str">
        <f>IF($N47="-", "-", IF(AND($N47&lt;='Calibration Criteria'!$B$7,$N47&gt;=-'Calibration Criteria'!$B$7),1,0))</f>
        <v>-</v>
      </c>
      <c r="AA47" s="643" t="str">
        <f>IF($N47="-", "-",IF(AND($N47&lt;='Calibration Criteria'!$B$8,$N47&gt;=-'Calibration Criteria'!$B$8),1,0))</f>
        <v>-</v>
      </c>
      <c r="AB47" s="643" t="str">
        <f>IF($N47="-","-",IF(AND($N47&lt;='Calibration Criteria'!$B$9,$N47&gt;=-'Calibration Criteria'!$B$9),1,0))</f>
        <v>-</v>
      </c>
      <c r="AC47" s="664" t="str">
        <f>IF(N47="-", "-",IF(AND($N47&lt;='Calibration Criteria'!$B$10,$N47&gt;=-'Calibration Criteria'!$B$10,ABS(L47)&lt;&gt;H47),1,0))</f>
        <v>-</v>
      </c>
      <c r="AD47" s="643" t="str">
        <f t="shared" si="5"/>
        <v>-</v>
      </c>
      <c r="AF47" s="392" t="str">
        <f t="shared" ca="1" si="9"/>
        <v>NA</v>
      </c>
    </row>
    <row r="48" spans="1:32" x14ac:dyDescent="0.35">
      <c r="A48" s="551" t="str">
        <f t="shared" si="1"/>
        <v>H</v>
      </c>
      <c r="B48" s="393">
        <f>'Input - Freeways'!$B41</f>
        <v>37</v>
      </c>
      <c r="C48" s="377">
        <f>'Input - Freeways'!$C41</f>
        <v>0</v>
      </c>
      <c r="E48" s="766">
        <f t="shared" si="7"/>
        <v>0</v>
      </c>
      <c r="F48" s="267">
        <f>'Freeway Calcs'!K43</f>
        <v>0</v>
      </c>
      <c r="G48" s="267">
        <f>'Freeway Calcs'!L43</f>
        <v>0</v>
      </c>
      <c r="H48" s="937">
        <f>'Input - Freeways'!F41</f>
        <v>0</v>
      </c>
      <c r="I48" s="938"/>
      <c r="J48" s="939" t="str">
        <f ca="1">IF('Freeway Calcs'!$C$3="DCM",'Freeway Calcs'!N43,'Freeway Calcs'!P43)</f>
        <v>--</v>
      </c>
      <c r="K48" s="939"/>
      <c r="L48" s="939" t="str">
        <f t="shared" ca="1" si="2"/>
        <v>--</v>
      </c>
      <c r="M48" s="939"/>
      <c r="N48" s="940" t="str">
        <f t="shared" si="3"/>
        <v>-</v>
      </c>
      <c r="O48" s="940"/>
      <c r="Q48" s="264" t="str">
        <f ca="1">IF(J48&lt;&gt;0,IF('Freeway Calcs'!$C$3="DCM",'Freeway Calcs'!O43,'Freeway Calcs'!Q43),"-")</f>
        <v>--</v>
      </c>
      <c r="R48" s="264" t="str">
        <f ca="1">IF(J48&lt;&gt;0,IF('Freeway Calcs'!$C$3="DCM","",'Freeway Calcs'!R43),"-")</f>
        <v>--</v>
      </c>
      <c r="T48" s="78" t="str">
        <f t="shared" si="4"/>
        <v>-</v>
      </c>
      <c r="V48" s="643">
        <f ca="1">IF(H48="","-",IF(AND($J48&lt;&gt;0,$J48&lt;'Calibration Criteria'!$C$7),1,0))</f>
        <v>0</v>
      </c>
      <c r="W48" s="643">
        <f ca="1">IF(H48="","-",IF(AND($J48&gt;='Calibration Criteria'!$C$7,$J48&lt;'Calibration Criteria'!$C$8),1,0))</f>
        <v>0</v>
      </c>
      <c r="X48" s="643">
        <f ca="1">IF(H48="","-",IF(AND($J48&gt;='Calibration Criteria'!$C$8,$J48&lt;'Calibration Criteria'!$C$9),1,0))</f>
        <v>0</v>
      </c>
      <c r="Y48" s="643">
        <f ca="1">IF(H48="","-",IF(AND($J48&gt;='Calibration Criteria'!$C$10),1,0))</f>
        <v>1</v>
      </c>
      <c r="Z48" s="643" t="str">
        <f>IF($N48="-", "-", IF(AND($N48&lt;='Calibration Criteria'!$B$7,$N48&gt;=-'Calibration Criteria'!$B$7),1,0))</f>
        <v>-</v>
      </c>
      <c r="AA48" s="643" t="str">
        <f>IF($N48="-", "-",IF(AND($N48&lt;='Calibration Criteria'!$B$8,$N48&gt;=-'Calibration Criteria'!$B$8),1,0))</f>
        <v>-</v>
      </c>
      <c r="AB48" s="643" t="str">
        <f>IF($N48="-","-",IF(AND($N48&lt;='Calibration Criteria'!$B$9,$N48&gt;=-'Calibration Criteria'!$B$9),1,0))</f>
        <v>-</v>
      </c>
      <c r="AC48" s="664" t="str">
        <f>IF(N48="-", "-",IF(AND($N48&lt;='Calibration Criteria'!$B$10,$N48&gt;=-'Calibration Criteria'!$B$10,ABS(L48)&lt;&gt;H48),1,0))</f>
        <v>-</v>
      </c>
      <c r="AD48" s="643" t="str">
        <f t="shared" si="5"/>
        <v>-</v>
      </c>
      <c r="AF48" s="392" t="str">
        <f t="shared" ca="1" si="9"/>
        <v>NA</v>
      </c>
    </row>
    <row r="49" spans="1:32" x14ac:dyDescent="0.35">
      <c r="A49" s="551" t="str">
        <f t="shared" si="1"/>
        <v>H</v>
      </c>
      <c r="B49" s="393">
        <f>'Input - Freeways'!$B42</f>
        <v>38</v>
      </c>
      <c r="C49" s="377">
        <f>'Input - Freeways'!$C42</f>
        <v>0</v>
      </c>
      <c r="E49" s="766">
        <f t="shared" si="7"/>
        <v>0</v>
      </c>
      <c r="F49" s="267">
        <f>'Freeway Calcs'!K44</f>
        <v>0</v>
      </c>
      <c r="G49" s="267">
        <f>'Freeway Calcs'!L44</f>
        <v>0</v>
      </c>
      <c r="H49" s="937">
        <f>'Input - Freeways'!F42</f>
        <v>0</v>
      </c>
      <c r="I49" s="938"/>
      <c r="J49" s="939" t="str">
        <f ca="1">IF('Freeway Calcs'!$C$3="DCM",'Freeway Calcs'!N44,'Freeway Calcs'!P44)</f>
        <v>--</v>
      </c>
      <c r="K49" s="939"/>
      <c r="L49" s="939" t="str">
        <f t="shared" ca="1" si="2"/>
        <v>--</v>
      </c>
      <c r="M49" s="939"/>
      <c r="N49" s="940" t="str">
        <f t="shared" si="3"/>
        <v>-</v>
      </c>
      <c r="O49" s="940"/>
      <c r="Q49" s="264" t="str">
        <f ca="1">IF(J49&lt;&gt;0,IF('Freeway Calcs'!$C$3="DCM",'Freeway Calcs'!O44,'Freeway Calcs'!Q44),"-")</f>
        <v>--</v>
      </c>
      <c r="R49" s="264" t="str">
        <f ca="1">IF(J49&lt;&gt;0,IF('Freeway Calcs'!$C$3="DCM","",'Freeway Calcs'!R44),"-")</f>
        <v>--</v>
      </c>
      <c r="T49" s="78" t="str">
        <f t="shared" si="4"/>
        <v>-</v>
      </c>
      <c r="V49" s="643">
        <f ca="1">IF(H49="","-",IF(AND($J49&lt;&gt;0,$J49&lt;'Calibration Criteria'!$C$7),1,0))</f>
        <v>0</v>
      </c>
      <c r="W49" s="643">
        <f ca="1">IF(H49="","-",IF(AND($J49&gt;='Calibration Criteria'!$C$7,$J49&lt;'Calibration Criteria'!$C$8),1,0))</f>
        <v>0</v>
      </c>
      <c r="X49" s="643">
        <f ca="1">IF(H49="","-",IF(AND($J49&gt;='Calibration Criteria'!$C$8,$J49&lt;'Calibration Criteria'!$C$9),1,0))</f>
        <v>0</v>
      </c>
      <c r="Y49" s="643">
        <f ca="1">IF(H49="","-",IF(AND($J49&gt;='Calibration Criteria'!$C$10),1,0))</f>
        <v>1</v>
      </c>
      <c r="Z49" s="643" t="str">
        <f>IF($N49="-", "-", IF(AND($N49&lt;='Calibration Criteria'!$B$7,$N49&gt;=-'Calibration Criteria'!$B$7),1,0))</f>
        <v>-</v>
      </c>
      <c r="AA49" s="643" t="str">
        <f>IF($N49="-", "-",IF(AND($N49&lt;='Calibration Criteria'!$B$8,$N49&gt;=-'Calibration Criteria'!$B$8),1,0))</f>
        <v>-</v>
      </c>
      <c r="AB49" s="643" t="str">
        <f>IF($N49="-","-",IF(AND($N49&lt;='Calibration Criteria'!$B$9,$N49&gt;=-'Calibration Criteria'!$B$9),1,0))</f>
        <v>-</v>
      </c>
      <c r="AC49" s="664" t="str">
        <f>IF(N49="-", "-",IF(AND($N49&lt;='Calibration Criteria'!$B$10,$N49&gt;=-'Calibration Criteria'!$B$10,ABS(L49)&lt;&gt;H49),1,0))</f>
        <v>-</v>
      </c>
      <c r="AD49" s="643" t="str">
        <f t="shared" si="5"/>
        <v>-</v>
      </c>
      <c r="AF49" s="392" t="str">
        <f t="shared" ca="1" si="9"/>
        <v>NA</v>
      </c>
    </row>
    <row r="50" spans="1:32" x14ac:dyDescent="0.35">
      <c r="A50" s="551" t="str">
        <f t="shared" si="1"/>
        <v>H</v>
      </c>
      <c r="B50" s="393">
        <f>'Input - Freeways'!$B43</f>
        <v>39</v>
      </c>
      <c r="C50" s="377">
        <f>'Input - Freeways'!$C43</f>
        <v>0</v>
      </c>
      <c r="E50" s="766">
        <f t="shared" si="7"/>
        <v>0</v>
      </c>
      <c r="F50" s="267">
        <f>'Freeway Calcs'!K45</f>
        <v>0</v>
      </c>
      <c r="G50" s="267">
        <f>'Freeway Calcs'!L45</f>
        <v>0</v>
      </c>
      <c r="H50" s="937">
        <f>'Input - Freeways'!F43</f>
        <v>0</v>
      </c>
      <c r="I50" s="938"/>
      <c r="J50" s="939" t="str">
        <f ca="1">IF('Freeway Calcs'!$C$3="DCM",'Freeway Calcs'!N45,'Freeway Calcs'!P45)</f>
        <v>--</v>
      </c>
      <c r="K50" s="939"/>
      <c r="L50" s="939" t="str">
        <f t="shared" ca="1" si="2"/>
        <v>--</v>
      </c>
      <c r="M50" s="939"/>
      <c r="N50" s="940" t="str">
        <f t="shared" si="3"/>
        <v>-</v>
      </c>
      <c r="O50" s="940"/>
      <c r="Q50" s="264" t="str">
        <f ca="1">IF(J50&lt;&gt;0,IF('Freeway Calcs'!$C$3="DCM",'Freeway Calcs'!O45,'Freeway Calcs'!Q45),"-")</f>
        <v>--</v>
      </c>
      <c r="R50" s="264" t="str">
        <f ca="1">IF(J50&lt;&gt;0,IF('Freeway Calcs'!$C$3="DCM","",'Freeway Calcs'!R45),"-")</f>
        <v>--</v>
      </c>
      <c r="T50" s="78" t="str">
        <f t="shared" si="4"/>
        <v>-</v>
      </c>
      <c r="V50" s="643">
        <f ca="1">IF(H50="","-",IF(AND($J50&lt;&gt;0,$J50&lt;'Calibration Criteria'!$C$7),1,0))</f>
        <v>0</v>
      </c>
      <c r="W50" s="643">
        <f ca="1">IF(H50="","-",IF(AND($J50&gt;='Calibration Criteria'!$C$7,$J50&lt;'Calibration Criteria'!$C$8),1,0))</f>
        <v>0</v>
      </c>
      <c r="X50" s="643">
        <f ca="1">IF(H50="","-",IF(AND($J50&gt;='Calibration Criteria'!$C$8,$J50&lt;'Calibration Criteria'!$C$9),1,0))</f>
        <v>0</v>
      </c>
      <c r="Y50" s="643">
        <f ca="1">IF(H50="","-",IF(AND($J50&gt;='Calibration Criteria'!$C$10),1,0))</f>
        <v>1</v>
      </c>
      <c r="Z50" s="643" t="str">
        <f>IF($N50="-", "-", IF(AND($N50&lt;='Calibration Criteria'!$B$7,$N50&gt;=-'Calibration Criteria'!$B$7),1,0))</f>
        <v>-</v>
      </c>
      <c r="AA50" s="643" t="str">
        <f>IF($N50="-", "-",IF(AND($N50&lt;='Calibration Criteria'!$B$8,$N50&gt;=-'Calibration Criteria'!$B$8),1,0))</f>
        <v>-</v>
      </c>
      <c r="AB50" s="643" t="str">
        <f>IF($N50="-","-",IF(AND($N50&lt;='Calibration Criteria'!$B$9,$N50&gt;=-'Calibration Criteria'!$B$9),1,0))</f>
        <v>-</v>
      </c>
      <c r="AC50" s="664" t="str">
        <f>IF(N50="-", "-",IF(AND($N50&lt;='Calibration Criteria'!$B$10,$N50&gt;=-'Calibration Criteria'!$B$10,ABS(L50)&lt;&gt;H50),1,0))</f>
        <v>-</v>
      </c>
      <c r="AD50" s="643" t="str">
        <f t="shared" si="5"/>
        <v>-</v>
      </c>
      <c r="AF50" s="392" t="str">
        <f t="shared" ca="1" si="9"/>
        <v>NA</v>
      </c>
    </row>
    <row r="51" spans="1:32" x14ac:dyDescent="0.35">
      <c r="A51" s="551" t="str">
        <f t="shared" si="1"/>
        <v>H</v>
      </c>
      <c r="B51" s="393">
        <f>'Input - Freeways'!$B44</f>
        <v>40</v>
      </c>
      <c r="C51" s="377">
        <f>'Input - Freeways'!$C44</f>
        <v>0</v>
      </c>
      <c r="E51" s="766">
        <f t="shared" si="7"/>
        <v>0</v>
      </c>
      <c r="F51" s="267">
        <f>'Freeway Calcs'!K46</f>
        <v>0</v>
      </c>
      <c r="G51" s="267">
        <f>'Freeway Calcs'!L46</f>
        <v>0</v>
      </c>
      <c r="H51" s="937">
        <f>'Input - Freeways'!F44</f>
        <v>0</v>
      </c>
      <c r="I51" s="938"/>
      <c r="J51" s="939" t="str">
        <f ca="1">IF('Freeway Calcs'!$C$3="DCM",'Freeway Calcs'!N46,'Freeway Calcs'!P46)</f>
        <v>--</v>
      </c>
      <c r="K51" s="939"/>
      <c r="L51" s="939" t="str">
        <f t="shared" ca="1" si="2"/>
        <v>--</v>
      </c>
      <c r="M51" s="939"/>
      <c r="N51" s="940" t="str">
        <f t="shared" si="3"/>
        <v>-</v>
      </c>
      <c r="O51" s="940"/>
      <c r="Q51" s="264" t="str">
        <f ca="1">IF(J51&lt;&gt;0,IF('Freeway Calcs'!$C$3="DCM",'Freeway Calcs'!O46,'Freeway Calcs'!Q46),"-")</f>
        <v>--</v>
      </c>
      <c r="R51" s="264" t="str">
        <f ca="1">IF(J51&lt;&gt;0,IF('Freeway Calcs'!$C$3="DCM","",'Freeway Calcs'!R46),"-")</f>
        <v>--</v>
      </c>
      <c r="T51" s="78" t="str">
        <f t="shared" si="4"/>
        <v>-</v>
      </c>
      <c r="V51" s="643">
        <f ca="1">IF(H51="","-",IF(AND($J51&lt;&gt;0,$J51&lt;'Calibration Criteria'!$C$7),1,0))</f>
        <v>0</v>
      </c>
      <c r="W51" s="643">
        <f ca="1">IF(H51="","-",IF(AND($J51&gt;='Calibration Criteria'!$C$7,$J51&lt;'Calibration Criteria'!$C$8),1,0))</f>
        <v>0</v>
      </c>
      <c r="X51" s="643">
        <f ca="1">IF(H51="","-",IF(AND($J51&gt;='Calibration Criteria'!$C$8,$J51&lt;'Calibration Criteria'!$C$9),1,0))</f>
        <v>0</v>
      </c>
      <c r="Y51" s="643">
        <f ca="1">IF(H51="","-",IF(AND($J51&gt;='Calibration Criteria'!$C$10),1,0))</f>
        <v>1</v>
      </c>
      <c r="Z51" s="643" t="str">
        <f>IF($N51="-", "-", IF(AND($N51&lt;='Calibration Criteria'!$B$7,$N51&gt;=-'Calibration Criteria'!$B$7),1,0))</f>
        <v>-</v>
      </c>
      <c r="AA51" s="643" t="str">
        <f>IF($N51="-", "-",IF(AND($N51&lt;='Calibration Criteria'!$B$8,$N51&gt;=-'Calibration Criteria'!$B$8),1,0))</f>
        <v>-</v>
      </c>
      <c r="AB51" s="643" t="str">
        <f>IF($N51="-","-",IF(AND($N51&lt;='Calibration Criteria'!$B$9,$N51&gt;=-'Calibration Criteria'!$B$9),1,0))</f>
        <v>-</v>
      </c>
      <c r="AC51" s="664" t="str">
        <f>IF(N51="-", "-",IF(AND($N51&lt;='Calibration Criteria'!$B$10,$N51&gt;=-'Calibration Criteria'!$B$10,ABS(L51)&lt;&gt;H51),1,0))</f>
        <v>-</v>
      </c>
      <c r="AD51" s="643" t="str">
        <f t="shared" si="5"/>
        <v>-</v>
      </c>
      <c r="AF51" s="392" t="str">
        <f t="shared" ca="1" si="9"/>
        <v>NA</v>
      </c>
    </row>
    <row r="52" spans="1:32" x14ac:dyDescent="0.35">
      <c r="A52" s="551" t="str">
        <f t="shared" si="1"/>
        <v>H</v>
      </c>
      <c r="B52" s="393">
        <f>'Input - Freeways'!$B45</f>
        <v>41</v>
      </c>
      <c r="C52" s="377">
        <f>'Input - Freeways'!$C45</f>
        <v>0</v>
      </c>
      <c r="E52" s="766">
        <f t="shared" si="7"/>
        <v>0</v>
      </c>
      <c r="F52" s="267">
        <f>'Freeway Calcs'!K47</f>
        <v>0</v>
      </c>
      <c r="G52" s="267">
        <f>'Freeway Calcs'!L47</f>
        <v>0</v>
      </c>
      <c r="H52" s="937">
        <f>'Input - Freeways'!F45</f>
        <v>0</v>
      </c>
      <c r="I52" s="938"/>
      <c r="J52" s="939" t="str">
        <f ca="1">IF('Freeway Calcs'!$C$3="DCM",'Freeway Calcs'!N47,'Freeway Calcs'!P47)</f>
        <v>--</v>
      </c>
      <c r="K52" s="939"/>
      <c r="L52" s="939" t="str">
        <f t="shared" ca="1" si="2"/>
        <v>--</v>
      </c>
      <c r="M52" s="939"/>
      <c r="N52" s="940" t="str">
        <f t="shared" si="3"/>
        <v>-</v>
      </c>
      <c r="O52" s="940"/>
      <c r="Q52" s="264" t="str">
        <f ca="1">IF(J52&lt;&gt;0,IF('Freeway Calcs'!$C$3="DCM",'Freeway Calcs'!O47,'Freeway Calcs'!Q47),"-")</f>
        <v>--</v>
      </c>
      <c r="R52" s="264" t="str">
        <f ca="1">IF(J52&lt;&gt;0,IF('Freeway Calcs'!$C$3="DCM","",'Freeway Calcs'!R47),"-")</f>
        <v>--</v>
      </c>
      <c r="T52" s="78" t="str">
        <f t="shared" si="4"/>
        <v>-</v>
      </c>
      <c r="V52" s="643">
        <f ca="1">IF(H52="","-",IF(AND($J52&lt;&gt;0,$J52&lt;'Calibration Criteria'!$C$7),1,0))</f>
        <v>0</v>
      </c>
      <c r="W52" s="643">
        <f ca="1">IF(H52="","-",IF(AND($J52&gt;='Calibration Criteria'!$C$7,$J52&lt;'Calibration Criteria'!$C$8),1,0))</f>
        <v>0</v>
      </c>
      <c r="X52" s="643">
        <f ca="1">IF(H52="","-",IF(AND($J52&gt;='Calibration Criteria'!$C$8,$J52&lt;'Calibration Criteria'!$C$9),1,0))</f>
        <v>0</v>
      </c>
      <c r="Y52" s="643">
        <f ca="1">IF(H52="","-",IF(AND($J52&gt;='Calibration Criteria'!$C$10),1,0))</f>
        <v>1</v>
      </c>
      <c r="Z52" s="643" t="str">
        <f>IF($N52="-", "-", IF(AND($N52&lt;='Calibration Criteria'!$B$7,$N52&gt;=-'Calibration Criteria'!$B$7),1,0))</f>
        <v>-</v>
      </c>
      <c r="AA52" s="643" t="str">
        <f>IF($N52="-", "-",IF(AND($N52&lt;='Calibration Criteria'!$B$8,$N52&gt;=-'Calibration Criteria'!$B$8),1,0))</f>
        <v>-</v>
      </c>
      <c r="AB52" s="643" t="str">
        <f>IF($N52="-","-",IF(AND($N52&lt;='Calibration Criteria'!$B$9,$N52&gt;=-'Calibration Criteria'!$B$9),1,0))</f>
        <v>-</v>
      </c>
      <c r="AC52" s="664" t="str">
        <f>IF(N52="-", "-",IF(AND($N52&lt;='Calibration Criteria'!$B$10,$N52&gt;=-'Calibration Criteria'!$B$10,ABS(L52)&lt;&gt;H52),1,0))</f>
        <v>-</v>
      </c>
      <c r="AD52" s="643" t="str">
        <f t="shared" si="5"/>
        <v>-</v>
      </c>
      <c r="AF52" s="392" t="str">
        <f t="shared" ca="1" si="9"/>
        <v>NA</v>
      </c>
    </row>
    <row r="53" spans="1:32" x14ac:dyDescent="0.35">
      <c r="A53" s="551" t="str">
        <f t="shared" si="1"/>
        <v>H</v>
      </c>
      <c r="B53" s="393">
        <f>'Input - Freeways'!$B46</f>
        <v>42</v>
      </c>
      <c r="C53" s="377">
        <f>'Input - Freeways'!$C46</f>
        <v>0</v>
      </c>
      <c r="E53" s="766">
        <f t="shared" si="7"/>
        <v>0</v>
      </c>
      <c r="F53" s="267">
        <f>'Freeway Calcs'!K48</f>
        <v>0</v>
      </c>
      <c r="G53" s="267">
        <f>'Freeway Calcs'!L48</f>
        <v>0</v>
      </c>
      <c r="H53" s="937">
        <f>'Input - Freeways'!F46</f>
        <v>0</v>
      </c>
      <c r="I53" s="938"/>
      <c r="J53" s="939" t="str">
        <f ca="1">IF('Freeway Calcs'!$C$3="DCM",'Freeway Calcs'!N48,'Freeway Calcs'!P48)</f>
        <v>--</v>
      </c>
      <c r="K53" s="939"/>
      <c r="L53" s="939" t="str">
        <f t="shared" ca="1" si="2"/>
        <v>--</v>
      </c>
      <c r="M53" s="939"/>
      <c r="N53" s="940" t="str">
        <f t="shared" si="3"/>
        <v>-</v>
      </c>
      <c r="O53" s="940"/>
      <c r="Q53" s="264" t="str">
        <f ca="1">IF(J53&lt;&gt;0,IF('Freeway Calcs'!$C$3="DCM",'Freeway Calcs'!O48,'Freeway Calcs'!Q48),"-")</f>
        <v>--</v>
      </c>
      <c r="R53" s="264" t="str">
        <f ca="1">IF(J53&lt;&gt;0,IF('Freeway Calcs'!$C$3="DCM","",'Freeway Calcs'!R48),"-")</f>
        <v>--</v>
      </c>
      <c r="T53" s="78" t="str">
        <f t="shared" si="4"/>
        <v>-</v>
      </c>
      <c r="V53" s="643">
        <f ca="1">IF(H53="","-",IF(AND($J53&lt;&gt;0,$J53&lt;'Calibration Criteria'!$C$7),1,0))</f>
        <v>0</v>
      </c>
      <c r="W53" s="643">
        <f ca="1">IF(H53="","-",IF(AND($J53&gt;='Calibration Criteria'!$C$7,$J53&lt;'Calibration Criteria'!$C$8),1,0))</f>
        <v>0</v>
      </c>
      <c r="X53" s="643">
        <f ca="1">IF(H53="","-",IF(AND($J53&gt;='Calibration Criteria'!$C$8,$J53&lt;'Calibration Criteria'!$C$9),1,0))</f>
        <v>0</v>
      </c>
      <c r="Y53" s="643">
        <f ca="1">IF(H53="","-",IF(AND($J53&gt;='Calibration Criteria'!$C$10),1,0))</f>
        <v>1</v>
      </c>
      <c r="Z53" s="643" t="str">
        <f>IF($N53="-", "-", IF(AND($N53&lt;='Calibration Criteria'!$B$7,$N53&gt;=-'Calibration Criteria'!$B$7),1,0))</f>
        <v>-</v>
      </c>
      <c r="AA53" s="643" t="str">
        <f>IF($N53="-", "-",IF(AND($N53&lt;='Calibration Criteria'!$B$8,$N53&gt;=-'Calibration Criteria'!$B$8),1,0))</f>
        <v>-</v>
      </c>
      <c r="AB53" s="643" t="str">
        <f>IF($N53="-","-",IF(AND($N53&lt;='Calibration Criteria'!$B$9,$N53&gt;=-'Calibration Criteria'!$B$9),1,0))</f>
        <v>-</v>
      </c>
      <c r="AC53" s="664" t="str">
        <f>IF(N53="-", "-",IF(AND($N53&lt;='Calibration Criteria'!$B$10,$N53&gt;=-'Calibration Criteria'!$B$10,ABS(L53)&lt;&gt;H53),1,0))</f>
        <v>-</v>
      </c>
      <c r="AD53" s="643" t="str">
        <f t="shared" si="5"/>
        <v>-</v>
      </c>
      <c r="AF53" s="392" t="str">
        <f t="shared" ca="1" si="9"/>
        <v>NA</v>
      </c>
    </row>
    <row r="54" spans="1:32" x14ac:dyDescent="0.35">
      <c r="A54" s="551" t="str">
        <f t="shared" si="1"/>
        <v>H</v>
      </c>
      <c r="B54" s="393">
        <f>'Input - Freeways'!$B47</f>
        <v>43</v>
      </c>
      <c r="C54" s="377">
        <f>'Input - Freeways'!$C47</f>
        <v>0</v>
      </c>
      <c r="E54" s="766">
        <f t="shared" si="7"/>
        <v>0</v>
      </c>
      <c r="F54" s="267">
        <f>'Freeway Calcs'!K49</f>
        <v>0</v>
      </c>
      <c r="G54" s="267">
        <f>'Freeway Calcs'!L49</f>
        <v>0</v>
      </c>
      <c r="H54" s="937">
        <f>'Input - Freeways'!F47</f>
        <v>0</v>
      </c>
      <c r="I54" s="938"/>
      <c r="J54" s="939" t="str">
        <f ca="1">IF('Freeway Calcs'!$C$3="DCM",'Freeway Calcs'!N49,'Freeway Calcs'!P49)</f>
        <v>--</v>
      </c>
      <c r="K54" s="939"/>
      <c r="L54" s="939" t="str">
        <f t="shared" ca="1" si="2"/>
        <v>--</v>
      </c>
      <c r="M54" s="939"/>
      <c r="N54" s="940" t="str">
        <f t="shared" si="3"/>
        <v>-</v>
      </c>
      <c r="O54" s="940"/>
      <c r="Q54" s="264" t="str">
        <f ca="1">IF(J54&lt;&gt;0,IF('Freeway Calcs'!$C$3="DCM",'Freeway Calcs'!O49,'Freeway Calcs'!Q49),"-")</f>
        <v>--</v>
      </c>
      <c r="R54" s="264" t="str">
        <f ca="1">IF(J54&lt;&gt;0,IF('Freeway Calcs'!$C$3="DCM","",'Freeway Calcs'!R49),"-")</f>
        <v>--</v>
      </c>
      <c r="T54" s="78" t="str">
        <f t="shared" si="4"/>
        <v>-</v>
      </c>
      <c r="V54" s="643">
        <f ca="1">IF(H54="","-",IF(AND($J54&lt;&gt;0,$J54&lt;'Calibration Criteria'!$C$7),1,0))</f>
        <v>0</v>
      </c>
      <c r="W54" s="643">
        <f ca="1">IF(H54="","-",IF(AND($J54&gt;='Calibration Criteria'!$C$7,$J54&lt;'Calibration Criteria'!$C$8),1,0))</f>
        <v>0</v>
      </c>
      <c r="X54" s="643">
        <f ca="1">IF(H54="","-",IF(AND($J54&gt;='Calibration Criteria'!$C$8,$J54&lt;'Calibration Criteria'!$C$9),1,0))</f>
        <v>0</v>
      </c>
      <c r="Y54" s="643">
        <f ca="1">IF(H54="","-",IF(AND($J54&gt;='Calibration Criteria'!$C$10),1,0))</f>
        <v>1</v>
      </c>
      <c r="Z54" s="643" t="str">
        <f>IF($N54="-", "-", IF(AND($N54&lt;='Calibration Criteria'!$B$7,$N54&gt;=-'Calibration Criteria'!$B$7),1,0))</f>
        <v>-</v>
      </c>
      <c r="AA54" s="643" t="str">
        <f>IF($N54="-", "-",IF(AND($N54&lt;='Calibration Criteria'!$B$8,$N54&gt;=-'Calibration Criteria'!$B$8),1,0))</f>
        <v>-</v>
      </c>
      <c r="AB54" s="643" t="str">
        <f>IF($N54="-","-",IF(AND($N54&lt;='Calibration Criteria'!$B$9,$N54&gt;=-'Calibration Criteria'!$B$9),1,0))</f>
        <v>-</v>
      </c>
      <c r="AC54" s="664" t="str">
        <f>IF(N54="-", "-",IF(AND($N54&lt;='Calibration Criteria'!$B$10,$N54&gt;=-'Calibration Criteria'!$B$10,ABS(L54)&lt;&gt;H54),1,0))</f>
        <v>-</v>
      </c>
      <c r="AD54" s="643" t="str">
        <f t="shared" si="5"/>
        <v>-</v>
      </c>
      <c r="AF54" s="392" t="str">
        <f t="shared" ca="1" si="9"/>
        <v>NA</v>
      </c>
    </row>
    <row r="55" spans="1:32" x14ac:dyDescent="0.35">
      <c r="A55" s="551" t="str">
        <f t="shared" si="1"/>
        <v>H</v>
      </c>
      <c r="B55" s="393">
        <f>'Input - Freeways'!$B48</f>
        <v>44</v>
      </c>
      <c r="C55" s="377">
        <f>'Input - Freeways'!$C48</f>
        <v>0</v>
      </c>
      <c r="E55" s="766">
        <f t="shared" si="7"/>
        <v>0</v>
      </c>
      <c r="F55" s="267">
        <f>'Freeway Calcs'!K50</f>
        <v>0</v>
      </c>
      <c r="G55" s="267">
        <f>'Freeway Calcs'!L50</f>
        <v>0</v>
      </c>
      <c r="H55" s="937">
        <f>'Input - Freeways'!F48</f>
        <v>0</v>
      </c>
      <c r="I55" s="938"/>
      <c r="J55" s="939" t="str">
        <f ca="1">IF('Freeway Calcs'!$C$3="DCM",'Freeway Calcs'!N50,'Freeway Calcs'!P50)</f>
        <v>--</v>
      </c>
      <c r="K55" s="939"/>
      <c r="L55" s="939" t="str">
        <f t="shared" ca="1" si="2"/>
        <v>--</v>
      </c>
      <c r="M55" s="939"/>
      <c r="N55" s="940" t="str">
        <f t="shared" si="3"/>
        <v>-</v>
      </c>
      <c r="O55" s="940"/>
      <c r="Q55" s="264" t="str">
        <f ca="1">IF(J55&lt;&gt;0,IF('Freeway Calcs'!$C$3="DCM",'Freeway Calcs'!O50,'Freeway Calcs'!Q50),"-")</f>
        <v>--</v>
      </c>
      <c r="R55" s="264" t="str">
        <f ca="1">IF(J55&lt;&gt;0,IF('Freeway Calcs'!$C$3="DCM","",'Freeway Calcs'!R50),"-")</f>
        <v>--</v>
      </c>
      <c r="T55" s="78" t="str">
        <f t="shared" si="4"/>
        <v>-</v>
      </c>
      <c r="V55" s="643">
        <f ca="1">IF(H55="","-",IF(AND($J55&lt;&gt;0,$J55&lt;'Calibration Criteria'!$C$7),1,0))</f>
        <v>0</v>
      </c>
      <c r="W55" s="643">
        <f ca="1">IF(H55="","-",IF(AND($J55&gt;='Calibration Criteria'!$C$7,$J55&lt;'Calibration Criteria'!$C$8),1,0))</f>
        <v>0</v>
      </c>
      <c r="X55" s="643">
        <f ca="1">IF(H55="","-",IF(AND($J55&gt;='Calibration Criteria'!$C$8,$J55&lt;'Calibration Criteria'!$C$9),1,0))</f>
        <v>0</v>
      </c>
      <c r="Y55" s="643">
        <f ca="1">IF(H55="","-",IF(AND($J55&gt;='Calibration Criteria'!$C$10),1,0))</f>
        <v>1</v>
      </c>
      <c r="Z55" s="643" t="str">
        <f>IF($N55="-", "-", IF(AND($N55&lt;='Calibration Criteria'!$B$7,$N55&gt;=-'Calibration Criteria'!$B$7),1,0))</f>
        <v>-</v>
      </c>
      <c r="AA55" s="643" t="str">
        <f>IF($N55="-", "-",IF(AND($N55&lt;='Calibration Criteria'!$B$8,$N55&gt;=-'Calibration Criteria'!$B$8),1,0))</f>
        <v>-</v>
      </c>
      <c r="AB55" s="643" t="str">
        <f>IF($N55="-","-",IF(AND($N55&lt;='Calibration Criteria'!$B$9,$N55&gt;=-'Calibration Criteria'!$B$9),1,0))</f>
        <v>-</v>
      </c>
      <c r="AC55" s="664" t="str">
        <f>IF(N55="-", "-",IF(AND($N55&lt;='Calibration Criteria'!$B$10,$N55&gt;=-'Calibration Criteria'!$B$10,ABS(L55)&lt;&gt;H55),1,0))</f>
        <v>-</v>
      </c>
      <c r="AD55" s="643" t="str">
        <f t="shared" si="5"/>
        <v>-</v>
      </c>
      <c r="AF55" s="392" t="str">
        <f t="shared" ca="1" si="9"/>
        <v>NA</v>
      </c>
    </row>
    <row r="56" spans="1:32" x14ac:dyDescent="0.35">
      <c r="A56" s="551" t="str">
        <f t="shared" si="1"/>
        <v>H</v>
      </c>
      <c r="B56" s="393">
        <f>'Input - Freeways'!$B49</f>
        <v>45</v>
      </c>
      <c r="C56" s="377">
        <f>'Input - Freeways'!$C49</f>
        <v>0</v>
      </c>
      <c r="E56" s="766">
        <f t="shared" si="7"/>
        <v>0</v>
      </c>
      <c r="F56" s="267">
        <f>'Freeway Calcs'!K51</f>
        <v>0</v>
      </c>
      <c r="G56" s="267">
        <f>'Freeway Calcs'!L51</f>
        <v>0</v>
      </c>
      <c r="H56" s="937">
        <f>'Input - Freeways'!F49</f>
        <v>0</v>
      </c>
      <c r="I56" s="938"/>
      <c r="J56" s="939" t="str">
        <f ca="1">IF('Freeway Calcs'!$C$3="DCM",'Freeway Calcs'!N51,'Freeway Calcs'!P51)</f>
        <v>--</v>
      </c>
      <c r="K56" s="939"/>
      <c r="L56" s="939" t="str">
        <f t="shared" ca="1" si="2"/>
        <v>--</v>
      </c>
      <c r="M56" s="939"/>
      <c r="N56" s="940" t="str">
        <f t="shared" si="3"/>
        <v>-</v>
      </c>
      <c r="O56" s="940"/>
      <c r="Q56" s="264" t="str">
        <f ca="1">IF(J56&lt;&gt;0,IF('Freeway Calcs'!$C$3="DCM",'Freeway Calcs'!O51,'Freeway Calcs'!Q51),"-")</f>
        <v>--</v>
      </c>
      <c r="R56" s="264" t="str">
        <f ca="1">IF(J56&lt;&gt;0,IF('Freeway Calcs'!$C$3="DCM","",'Freeway Calcs'!R51),"-")</f>
        <v>--</v>
      </c>
      <c r="T56" s="78" t="str">
        <f t="shared" si="4"/>
        <v>-</v>
      </c>
      <c r="V56" s="643">
        <f ca="1">IF(H56="","-",IF(AND($J56&lt;&gt;0,$J56&lt;'Calibration Criteria'!$C$7),1,0))</f>
        <v>0</v>
      </c>
      <c r="W56" s="643">
        <f ca="1">IF(H56="","-",IF(AND($J56&gt;='Calibration Criteria'!$C$7,$J56&lt;'Calibration Criteria'!$C$8),1,0))</f>
        <v>0</v>
      </c>
      <c r="X56" s="643">
        <f ca="1">IF(H56="","-",IF(AND($J56&gt;='Calibration Criteria'!$C$8,$J56&lt;'Calibration Criteria'!$C$9),1,0))</f>
        <v>0</v>
      </c>
      <c r="Y56" s="643">
        <f ca="1">IF(H56="","-",IF(AND($J56&gt;='Calibration Criteria'!$C$10),1,0))</f>
        <v>1</v>
      </c>
      <c r="Z56" s="643" t="str">
        <f>IF($N56="-", "-", IF(AND($N56&lt;='Calibration Criteria'!$B$7,$N56&gt;=-'Calibration Criteria'!$B$7),1,0))</f>
        <v>-</v>
      </c>
      <c r="AA56" s="643" t="str">
        <f>IF($N56="-", "-",IF(AND($N56&lt;='Calibration Criteria'!$B$8,$N56&gt;=-'Calibration Criteria'!$B$8),1,0))</f>
        <v>-</v>
      </c>
      <c r="AB56" s="643" t="str">
        <f>IF($N56="-","-",IF(AND($N56&lt;='Calibration Criteria'!$B$9,$N56&gt;=-'Calibration Criteria'!$B$9),1,0))</f>
        <v>-</v>
      </c>
      <c r="AC56" s="664" t="str">
        <f>IF(N56="-", "-",IF(AND($N56&lt;='Calibration Criteria'!$B$10,$N56&gt;=-'Calibration Criteria'!$B$10,ABS(L56)&lt;&gt;H56),1,0))</f>
        <v>-</v>
      </c>
      <c r="AD56" s="643" t="str">
        <f t="shared" si="5"/>
        <v>-</v>
      </c>
      <c r="AF56" s="392" t="str">
        <f t="shared" ca="1" si="9"/>
        <v>NA</v>
      </c>
    </row>
    <row r="57" spans="1:32" x14ac:dyDescent="0.35">
      <c r="A57" s="551" t="str">
        <f t="shared" si="1"/>
        <v>H</v>
      </c>
      <c r="B57" s="393">
        <f>'Input - Freeways'!$B50</f>
        <v>46</v>
      </c>
      <c r="C57" s="377">
        <f>'Input - Freeways'!$C50</f>
        <v>0</v>
      </c>
      <c r="E57" s="766">
        <f t="shared" si="7"/>
        <v>0</v>
      </c>
      <c r="F57" s="267">
        <f>'Freeway Calcs'!K52</f>
        <v>0</v>
      </c>
      <c r="G57" s="267">
        <f>'Freeway Calcs'!L52</f>
        <v>0</v>
      </c>
      <c r="H57" s="937">
        <f>'Input - Freeways'!F50</f>
        <v>0</v>
      </c>
      <c r="I57" s="938"/>
      <c r="J57" s="939" t="str">
        <f ca="1">IF('Freeway Calcs'!$C$3="DCM",'Freeway Calcs'!N52,'Freeway Calcs'!P52)</f>
        <v>--</v>
      </c>
      <c r="K57" s="939"/>
      <c r="L57" s="939" t="str">
        <f t="shared" ca="1" si="2"/>
        <v>--</v>
      </c>
      <c r="M57" s="939"/>
      <c r="N57" s="940" t="str">
        <f t="shared" si="3"/>
        <v>-</v>
      </c>
      <c r="O57" s="940"/>
      <c r="Q57" s="264" t="str">
        <f ca="1">IF(J57&lt;&gt;0,IF('Freeway Calcs'!$C$3="DCM",'Freeway Calcs'!O52,'Freeway Calcs'!Q52),"-")</f>
        <v>--</v>
      </c>
      <c r="R57" s="264" t="str">
        <f ca="1">IF(J57&lt;&gt;0,IF('Freeway Calcs'!$C$3="DCM","",'Freeway Calcs'!R52),"-")</f>
        <v>--</v>
      </c>
      <c r="T57" s="78" t="str">
        <f t="shared" si="4"/>
        <v>-</v>
      </c>
      <c r="V57" s="643">
        <f ca="1">IF(H57="","-",IF(AND($J57&lt;&gt;0,$J57&lt;'Calibration Criteria'!$C$7),1,0))</f>
        <v>0</v>
      </c>
      <c r="W57" s="643">
        <f ca="1">IF(H57="","-",IF(AND($J57&gt;='Calibration Criteria'!$C$7,$J57&lt;'Calibration Criteria'!$C$8),1,0))</f>
        <v>0</v>
      </c>
      <c r="X57" s="643">
        <f ca="1">IF(H57="","-",IF(AND($J57&gt;='Calibration Criteria'!$C$8,$J57&lt;'Calibration Criteria'!$C$9),1,0))</f>
        <v>0</v>
      </c>
      <c r="Y57" s="643">
        <f ca="1">IF(H57="","-",IF(AND($J57&gt;='Calibration Criteria'!$C$10),1,0))</f>
        <v>1</v>
      </c>
      <c r="Z57" s="643" t="str">
        <f>IF($N57="-", "-", IF(AND($N57&lt;='Calibration Criteria'!$B$7,$N57&gt;=-'Calibration Criteria'!$B$7),1,0))</f>
        <v>-</v>
      </c>
      <c r="AA57" s="643" t="str">
        <f>IF($N57="-", "-",IF(AND($N57&lt;='Calibration Criteria'!$B$8,$N57&gt;=-'Calibration Criteria'!$B$8),1,0))</f>
        <v>-</v>
      </c>
      <c r="AB57" s="643" t="str">
        <f>IF($N57="-","-",IF(AND($N57&lt;='Calibration Criteria'!$B$9,$N57&gt;=-'Calibration Criteria'!$B$9),1,0))</f>
        <v>-</v>
      </c>
      <c r="AC57" s="664" t="str">
        <f>IF(N57="-", "-",IF(AND($N57&lt;='Calibration Criteria'!$B$10,$N57&gt;=-'Calibration Criteria'!$B$10,ABS(L57)&lt;&gt;H57),1,0))</f>
        <v>-</v>
      </c>
      <c r="AD57" s="643" t="str">
        <f t="shared" si="5"/>
        <v>-</v>
      </c>
      <c r="AF57" s="392" t="str">
        <f t="shared" ca="1" si="9"/>
        <v>NA</v>
      </c>
    </row>
    <row r="58" spans="1:32" x14ac:dyDescent="0.35">
      <c r="A58" s="551" t="str">
        <f t="shared" si="1"/>
        <v>H</v>
      </c>
      <c r="B58" s="393">
        <f>'Input - Freeways'!$B51</f>
        <v>47</v>
      </c>
      <c r="C58" s="377">
        <f>'Input - Freeways'!$C51</f>
        <v>0</v>
      </c>
      <c r="E58" s="766">
        <f t="shared" si="7"/>
        <v>0</v>
      </c>
      <c r="F58" s="267">
        <f>'Freeway Calcs'!K53</f>
        <v>0</v>
      </c>
      <c r="G58" s="267">
        <f>'Freeway Calcs'!L53</f>
        <v>0</v>
      </c>
      <c r="H58" s="937">
        <f>'Input - Freeways'!F51</f>
        <v>0</v>
      </c>
      <c r="I58" s="938"/>
      <c r="J58" s="939" t="str">
        <f ca="1">IF('Freeway Calcs'!$C$3="DCM",'Freeway Calcs'!N53,'Freeway Calcs'!P53)</f>
        <v>--</v>
      </c>
      <c r="K58" s="939"/>
      <c r="L58" s="939" t="str">
        <f t="shared" ca="1" si="2"/>
        <v>--</v>
      </c>
      <c r="M58" s="939"/>
      <c r="N58" s="940" t="str">
        <f t="shared" si="3"/>
        <v>-</v>
      </c>
      <c r="O58" s="940"/>
      <c r="Q58" s="264" t="str">
        <f ca="1">IF(J58&lt;&gt;0,IF('Freeway Calcs'!$C$3="DCM",'Freeway Calcs'!O53,'Freeway Calcs'!Q53),"-")</f>
        <v>--</v>
      </c>
      <c r="R58" s="264" t="str">
        <f ca="1">IF(J58&lt;&gt;0,IF('Freeway Calcs'!$C$3="DCM","",'Freeway Calcs'!R53),"-")</f>
        <v>--</v>
      </c>
      <c r="T58" s="78" t="str">
        <f t="shared" si="4"/>
        <v>-</v>
      </c>
      <c r="V58" s="643">
        <f ca="1">IF(H58="","-",IF(AND($J58&lt;&gt;0,$J58&lt;'Calibration Criteria'!$C$7),1,0))</f>
        <v>0</v>
      </c>
      <c r="W58" s="643">
        <f ca="1">IF(H58="","-",IF(AND($J58&gt;='Calibration Criteria'!$C$7,$J58&lt;'Calibration Criteria'!$C$8),1,0))</f>
        <v>0</v>
      </c>
      <c r="X58" s="643">
        <f ca="1">IF(H58="","-",IF(AND($J58&gt;='Calibration Criteria'!$C$8,$J58&lt;'Calibration Criteria'!$C$9),1,0))</f>
        <v>0</v>
      </c>
      <c r="Y58" s="643">
        <f ca="1">IF(H58="","-",IF(AND($J58&gt;='Calibration Criteria'!$C$10),1,0))</f>
        <v>1</v>
      </c>
      <c r="Z58" s="643" t="str">
        <f>IF($N58="-", "-", IF(AND($N58&lt;='Calibration Criteria'!$B$7,$N58&gt;=-'Calibration Criteria'!$B$7),1,0))</f>
        <v>-</v>
      </c>
      <c r="AA58" s="643" t="str">
        <f>IF($N58="-", "-",IF(AND($N58&lt;='Calibration Criteria'!$B$8,$N58&gt;=-'Calibration Criteria'!$B$8),1,0))</f>
        <v>-</v>
      </c>
      <c r="AB58" s="643" t="str">
        <f>IF($N58="-","-",IF(AND($N58&lt;='Calibration Criteria'!$B$9,$N58&gt;=-'Calibration Criteria'!$B$9),1,0))</f>
        <v>-</v>
      </c>
      <c r="AC58" s="664" t="str">
        <f>IF(N58="-", "-",IF(AND($N58&lt;='Calibration Criteria'!$B$10,$N58&gt;=-'Calibration Criteria'!$B$10,ABS(L58)&lt;&gt;H58),1,0))</f>
        <v>-</v>
      </c>
      <c r="AD58" s="643" t="str">
        <f t="shared" si="5"/>
        <v>-</v>
      </c>
      <c r="AF58" s="392" t="str">
        <f t="shared" ca="1" si="9"/>
        <v>NA</v>
      </c>
    </row>
    <row r="59" spans="1:32" x14ac:dyDescent="0.35">
      <c r="A59" s="551" t="str">
        <f t="shared" si="1"/>
        <v>H</v>
      </c>
      <c r="B59" s="393">
        <f>'Input - Freeways'!$B52</f>
        <v>48</v>
      </c>
      <c r="C59" s="377">
        <f>'Input - Freeways'!$C52</f>
        <v>0</v>
      </c>
      <c r="E59" s="766">
        <f t="shared" si="7"/>
        <v>0</v>
      </c>
      <c r="F59" s="267">
        <f>'Freeway Calcs'!K54</f>
        <v>0</v>
      </c>
      <c r="G59" s="267">
        <f>'Freeway Calcs'!L54</f>
        <v>0</v>
      </c>
      <c r="H59" s="937">
        <f>'Input - Freeways'!F52</f>
        <v>0</v>
      </c>
      <c r="I59" s="938"/>
      <c r="J59" s="939" t="str">
        <f ca="1">IF('Freeway Calcs'!$C$3="DCM",'Freeway Calcs'!N54,'Freeway Calcs'!P54)</f>
        <v>--</v>
      </c>
      <c r="K59" s="939"/>
      <c r="L59" s="939" t="str">
        <f t="shared" ca="1" si="2"/>
        <v>--</v>
      </c>
      <c r="M59" s="939"/>
      <c r="N59" s="940" t="str">
        <f t="shared" si="3"/>
        <v>-</v>
      </c>
      <c r="O59" s="940"/>
      <c r="Q59" s="264" t="str">
        <f ca="1">IF(J59&lt;&gt;0,IF('Freeway Calcs'!$C$3="DCM",'Freeway Calcs'!O54,'Freeway Calcs'!Q54),"-")</f>
        <v>--</v>
      </c>
      <c r="R59" s="264" t="str">
        <f ca="1">IF(J59&lt;&gt;0,IF('Freeway Calcs'!$C$3="DCM","",'Freeway Calcs'!R54),"-")</f>
        <v>--</v>
      </c>
      <c r="T59" s="78" t="str">
        <f t="shared" si="4"/>
        <v>-</v>
      </c>
      <c r="V59" s="643">
        <f ca="1">IF(H59="","-",IF(AND($J59&lt;&gt;0,$J59&lt;'Calibration Criteria'!$C$7),1,0))</f>
        <v>0</v>
      </c>
      <c r="W59" s="643">
        <f ca="1">IF(H59="","-",IF(AND($J59&gt;='Calibration Criteria'!$C$7,$J59&lt;'Calibration Criteria'!$C$8),1,0))</f>
        <v>0</v>
      </c>
      <c r="X59" s="643">
        <f ca="1">IF(H59="","-",IF(AND($J59&gt;='Calibration Criteria'!$C$8,$J59&lt;'Calibration Criteria'!$C$9),1,0))</f>
        <v>0</v>
      </c>
      <c r="Y59" s="643">
        <f ca="1">IF(H59="","-",IF(AND($J59&gt;='Calibration Criteria'!$C$10),1,0))</f>
        <v>1</v>
      </c>
      <c r="Z59" s="643" t="str">
        <f>IF($N59="-", "-", IF(AND($N59&lt;='Calibration Criteria'!$B$7,$N59&gt;=-'Calibration Criteria'!$B$7),1,0))</f>
        <v>-</v>
      </c>
      <c r="AA59" s="643" t="str">
        <f>IF($N59="-", "-",IF(AND($N59&lt;='Calibration Criteria'!$B$8,$N59&gt;=-'Calibration Criteria'!$B$8),1,0))</f>
        <v>-</v>
      </c>
      <c r="AB59" s="643" t="str">
        <f>IF($N59="-","-",IF(AND($N59&lt;='Calibration Criteria'!$B$9,$N59&gt;=-'Calibration Criteria'!$B$9),1,0))</f>
        <v>-</v>
      </c>
      <c r="AC59" s="664" t="str">
        <f>IF(N59="-", "-",IF(AND($N59&lt;='Calibration Criteria'!$B$10,$N59&gt;=-'Calibration Criteria'!$B$10,ABS(L59)&lt;&gt;H59),1,0))</f>
        <v>-</v>
      </c>
      <c r="AD59" s="643" t="str">
        <f t="shared" si="5"/>
        <v>-</v>
      </c>
      <c r="AF59" s="392" t="str">
        <f t="shared" ca="1" si="9"/>
        <v>NA</v>
      </c>
    </row>
    <row r="60" spans="1:32" x14ac:dyDescent="0.35">
      <c r="A60" s="551" t="str">
        <f t="shared" si="1"/>
        <v>H</v>
      </c>
      <c r="B60" s="393">
        <f>'Input - Freeways'!$B53</f>
        <v>49</v>
      </c>
      <c r="C60" s="377">
        <f>'Input - Freeways'!$C53</f>
        <v>0</v>
      </c>
      <c r="E60" s="766">
        <f t="shared" si="7"/>
        <v>0</v>
      </c>
      <c r="F60" s="267">
        <f>'Freeway Calcs'!K55</f>
        <v>0</v>
      </c>
      <c r="G60" s="267">
        <f>'Freeway Calcs'!L55</f>
        <v>0</v>
      </c>
      <c r="H60" s="937">
        <f>'Input - Freeways'!F53</f>
        <v>0</v>
      </c>
      <c r="I60" s="938"/>
      <c r="J60" s="939" t="str">
        <f ca="1">IF('Freeway Calcs'!$C$3="DCM",'Freeway Calcs'!N55,'Freeway Calcs'!P55)</f>
        <v>--</v>
      </c>
      <c r="K60" s="939"/>
      <c r="L60" s="939" t="str">
        <f t="shared" ca="1" si="2"/>
        <v>--</v>
      </c>
      <c r="M60" s="939"/>
      <c r="N60" s="940" t="str">
        <f t="shared" si="3"/>
        <v>-</v>
      </c>
      <c r="O60" s="940"/>
      <c r="Q60" s="264" t="str">
        <f ca="1">IF(J60&lt;&gt;0,IF('Freeway Calcs'!$C$3="DCM",'Freeway Calcs'!O55,'Freeway Calcs'!Q55),"-")</f>
        <v>--</v>
      </c>
      <c r="R60" s="264" t="str">
        <f ca="1">IF(J60&lt;&gt;0,IF('Freeway Calcs'!$C$3="DCM","",'Freeway Calcs'!R55),"-")</f>
        <v>--</v>
      </c>
      <c r="T60" s="78" t="str">
        <f t="shared" si="4"/>
        <v>-</v>
      </c>
      <c r="V60" s="643">
        <f ca="1">IF(H60="","-",IF(AND($J60&lt;&gt;0,$J60&lt;'Calibration Criteria'!$C$7),1,0))</f>
        <v>0</v>
      </c>
      <c r="W60" s="643">
        <f ca="1">IF(H60="","-",IF(AND($J60&gt;='Calibration Criteria'!$C$7,$J60&lt;'Calibration Criteria'!$C$8),1,0))</f>
        <v>0</v>
      </c>
      <c r="X60" s="643">
        <f ca="1">IF(H60="","-",IF(AND($J60&gt;='Calibration Criteria'!$C$8,$J60&lt;'Calibration Criteria'!$C$9),1,0))</f>
        <v>0</v>
      </c>
      <c r="Y60" s="643">
        <f ca="1">IF(H60="","-",IF(AND($J60&gt;='Calibration Criteria'!$C$10),1,0))</f>
        <v>1</v>
      </c>
      <c r="Z60" s="643" t="str">
        <f>IF($N60="-", "-", IF(AND($N60&lt;='Calibration Criteria'!$B$7,$N60&gt;=-'Calibration Criteria'!$B$7),1,0))</f>
        <v>-</v>
      </c>
      <c r="AA60" s="643" t="str">
        <f>IF($N60="-", "-",IF(AND($N60&lt;='Calibration Criteria'!$B$8,$N60&gt;=-'Calibration Criteria'!$B$8),1,0))</f>
        <v>-</v>
      </c>
      <c r="AB60" s="643" t="str">
        <f>IF($N60="-","-",IF(AND($N60&lt;='Calibration Criteria'!$B$9,$N60&gt;=-'Calibration Criteria'!$B$9),1,0))</f>
        <v>-</v>
      </c>
      <c r="AC60" s="664" t="str">
        <f>IF(N60="-", "-",IF(AND($N60&lt;='Calibration Criteria'!$B$10,$N60&gt;=-'Calibration Criteria'!$B$10,ABS(L60)&lt;&gt;H60),1,0))</f>
        <v>-</v>
      </c>
      <c r="AD60" s="643" t="str">
        <f t="shared" si="5"/>
        <v>-</v>
      </c>
      <c r="AF60" s="392" t="str">
        <f t="shared" ca="1" si="9"/>
        <v>NA</v>
      </c>
    </row>
    <row r="61" spans="1:32" x14ac:dyDescent="0.35">
      <c r="A61" s="551" t="str">
        <f t="shared" si="1"/>
        <v>H</v>
      </c>
      <c r="B61" s="393">
        <f>'Input - Freeways'!$B54</f>
        <v>50</v>
      </c>
      <c r="C61" s="377">
        <f>'Input - Freeways'!$C54</f>
        <v>0</v>
      </c>
      <c r="E61" s="766">
        <f t="shared" si="7"/>
        <v>0</v>
      </c>
      <c r="F61" s="267">
        <f>'Freeway Calcs'!K56</f>
        <v>0</v>
      </c>
      <c r="G61" s="267">
        <f>'Freeway Calcs'!L56</f>
        <v>0</v>
      </c>
      <c r="H61" s="937">
        <f>'Input - Freeways'!F54</f>
        <v>0</v>
      </c>
      <c r="I61" s="938"/>
      <c r="J61" s="939" t="str">
        <f ca="1">IF('Freeway Calcs'!$C$3="DCM",'Freeway Calcs'!N56,'Freeway Calcs'!P56)</f>
        <v>--</v>
      </c>
      <c r="K61" s="939"/>
      <c r="L61" s="939" t="str">
        <f t="shared" ca="1" si="2"/>
        <v>--</v>
      </c>
      <c r="M61" s="939"/>
      <c r="N61" s="940" t="str">
        <f t="shared" ref="N61" si="10">IFERROR(IF($H61&lt;&gt;0,L61/H61,"-"), "-")</f>
        <v>-</v>
      </c>
      <c r="O61" s="940"/>
      <c r="Q61" s="264" t="str">
        <f ca="1">IF(J61&lt;&gt;0,IF('Freeway Calcs'!$C$3="DCM",'Freeway Calcs'!O56,'Freeway Calcs'!Q56),"-")</f>
        <v>--</v>
      </c>
      <c r="R61" s="264" t="str">
        <f ca="1">IF(J61&lt;&gt;0,IF('Freeway Calcs'!$C$3="DCM","",'Freeway Calcs'!R56),"-")</f>
        <v>--</v>
      </c>
      <c r="T61" s="78" t="str">
        <f t="shared" si="4"/>
        <v>-</v>
      </c>
      <c r="V61" s="643">
        <f ca="1">IF(H61="","-",IF(AND($J61&lt;&gt;0,$J61&lt;'Calibration Criteria'!$C$7),1,0))</f>
        <v>0</v>
      </c>
      <c r="W61" s="643">
        <f ca="1">IF(H61="","-",IF(AND($J61&gt;='Calibration Criteria'!$C$7,$J61&lt;'Calibration Criteria'!$C$8),1,0))</f>
        <v>0</v>
      </c>
      <c r="X61" s="643">
        <f ca="1">IF(H61="","-",IF(AND($J61&gt;='Calibration Criteria'!$C$8,$J61&lt;'Calibration Criteria'!$C$9),1,0))</f>
        <v>0</v>
      </c>
      <c r="Y61" s="643">
        <f ca="1">IF(H61="","-",IF(AND($J61&gt;='Calibration Criteria'!$C$10),1,0))</f>
        <v>1</v>
      </c>
      <c r="Z61" s="643" t="str">
        <f>IF($N61="-", "-", IF(AND($N61&lt;='Calibration Criteria'!$B$7,$N61&gt;=-'Calibration Criteria'!$B$7),1,0))</f>
        <v>-</v>
      </c>
      <c r="AA61" s="643" t="str">
        <f>IF($N61="-", "-",IF(AND($N61&lt;='Calibration Criteria'!$B$8,$N61&gt;=-'Calibration Criteria'!$B$8),1,0))</f>
        <v>-</v>
      </c>
      <c r="AB61" s="643" t="str">
        <f>IF($N61="-","-",IF(AND($N61&lt;='Calibration Criteria'!$B$9,$N61&gt;=-'Calibration Criteria'!$B$9),1,0))</f>
        <v>-</v>
      </c>
      <c r="AC61" s="664" t="str">
        <f>IF(N61="-", "-",IF(AND($N61&lt;='Calibration Criteria'!$B$10,$N61&gt;=-'Calibration Criteria'!$B$10,ABS(L61)&lt;&gt;H61),1,0))</f>
        <v>-</v>
      </c>
      <c r="AD61" s="643" t="str">
        <f t="shared" si="5"/>
        <v>-</v>
      </c>
      <c r="AF61" s="392" t="str">
        <f t="shared" ca="1" si="9"/>
        <v>NA</v>
      </c>
    </row>
    <row r="62" spans="1:32" x14ac:dyDescent="0.35">
      <c r="A62" s="551" t="str">
        <f t="shared" si="1"/>
        <v>H</v>
      </c>
      <c r="B62" s="393">
        <f>'Input - Freeways'!$B55</f>
        <v>51</v>
      </c>
      <c r="C62" s="377">
        <f>'Input - Freeways'!$C55</f>
        <v>0</v>
      </c>
      <c r="E62" s="766">
        <f t="shared" si="7"/>
        <v>0</v>
      </c>
      <c r="F62" s="267">
        <f>'Freeway Calcs'!K57</f>
        <v>0</v>
      </c>
      <c r="G62" s="267">
        <f>'Freeway Calcs'!L57</f>
        <v>0</v>
      </c>
      <c r="H62" s="937">
        <f>'Input - Freeways'!F55</f>
        <v>0</v>
      </c>
      <c r="I62" s="938"/>
      <c r="J62" s="939" t="str">
        <f ca="1">IF('Freeway Calcs'!$C$3="DCM",'Freeway Calcs'!N57,'Freeway Calcs'!P57)</f>
        <v>--</v>
      </c>
      <c r="K62" s="939"/>
      <c r="L62" s="939" t="str">
        <f t="shared" ca="1" si="2"/>
        <v>--</v>
      </c>
      <c r="M62" s="939"/>
      <c r="N62" s="940" t="str">
        <f t="shared" ref="N62:N85" si="11">IFERROR(IF($H62&lt;&gt;0,L62/H62,"-"), "-")</f>
        <v>-</v>
      </c>
      <c r="O62" s="940"/>
      <c r="Q62" s="264" t="str">
        <f ca="1">IF(J62&lt;&gt;0,IF('Freeway Calcs'!$C$3="DCM",'Freeway Calcs'!O57,'Freeway Calcs'!Q57),"-")</f>
        <v>--</v>
      </c>
      <c r="R62" s="264" t="str">
        <f ca="1">IF(J62&lt;&gt;0,IF('Freeway Calcs'!$C$3="DCM","",'Freeway Calcs'!R57),"-")</f>
        <v>--</v>
      </c>
      <c r="S62" s="547"/>
      <c r="T62" s="78" t="str">
        <f t="shared" ref="T62:T85" si="12">IFERROR(IF($H62=0,"-",J62/H62),"-")</f>
        <v>-</v>
      </c>
      <c r="U62" s="547"/>
      <c r="V62" s="687">
        <f ca="1">IF(H62="","-",IF(AND($J62&lt;&gt;0,$J62&lt;'Calibration Criteria'!$C$7),1,0))</f>
        <v>0</v>
      </c>
      <c r="W62" s="687">
        <f ca="1">IF(H62="","-",IF(AND($J62&gt;='Calibration Criteria'!$C$7,$J62&lt;'Calibration Criteria'!$C$8),1,0))</f>
        <v>0</v>
      </c>
      <c r="X62" s="687">
        <f ca="1">IF(H62="","-",IF(AND($J62&gt;='Calibration Criteria'!$C$8,$J62&lt;'Calibration Criteria'!$C$9),1,0))</f>
        <v>0</v>
      </c>
      <c r="Y62" s="687">
        <f ca="1">IF(H62="","-",IF(AND($J62&gt;='Calibration Criteria'!$C$10),1,0))</f>
        <v>1</v>
      </c>
      <c r="Z62" s="687" t="str">
        <f>IF($N62="-", "-", IF(AND($N62&lt;='Calibration Criteria'!$B$7,$N62&gt;=-'Calibration Criteria'!$B$7),1,0))</f>
        <v>-</v>
      </c>
      <c r="AA62" s="687" t="str">
        <f>IF($N62="-", "-",IF(AND($N62&lt;='Calibration Criteria'!$B$8,$N62&gt;=-'Calibration Criteria'!$B$8),1,0))</f>
        <v>-</v>
      </c>
      <c r="AB62" s="687" t="str">
        <f>IF($N62="-","-",IF(AND($N62&lt;='Calibration Criteria'!$B$9,$N62&gt;=-'Calibration Criteria'!$B$9),1,0))</f>
        <v>-</v>
      </c>
      <c r="AC62" s="687" t="str">
        <f>IF(N62="-", "-",IF(AND($N62&lt;='Calibration Criteria'!$B$10,$N62&gt;=-'Calibration Criteria'!$B$10,ABS(L62)&lt;&gt;H62),1,0))</f>
        <v>-</v>
      </c>
      <c r="AD62" s="687" t="str">
        <f t="shared" ref="AD62:AD85" si="13">IF(AC62="-","-",SUMPRODUCT(V62:Y62,Z62:AC62))</f>
        <v>-</v>
      </c>
      <c r="AF62" s="686" t="str">
        <f t="shared" ref="AF62:AF85" ca="1" si="14">IFERROR(SQRT((J62-H62)^2/((H62+J62)/2)),"NA")</f>
        <v>NA</v>
      </c>
    </row>
    <row r="63" spans="1:32" x14ac:dyDescent="0.35">
      <c r="A63" s="551" t="str">
        <f t="shared" si="1"/>
        <v>H</v>
      </c>
      <c r="B63" s="393">
        <f>'Input - Freeways'!$B56</f>
        <v>52</v>
      </c>
      <c r="C63" s="377">
        <f>'Input - Freeways'!$C56</f>
        <v>0</v>
      </c>
      <c r="E63" s="766">
        <f t="shared" si="7"/>
        <v>0</v>
      </c>
      <c r="F63" s="267">
        <f>'Freeway Calcs'!K58</f>
        <v>0</v>
      </c>
      <c r="G63" s="267">
        <f>'Freeway Calcs'!L58</f>
        <v>0</v>
      </c>
      <c r="H63" s="937">
        <f>'Input - Freeways'!F56</f>
        <v>0</v>
      </c>
      <c r="I63" s="938"/>
      <c r="J63" s="939" t="str">
        <f ca="1">IF('Freeway Calcs'!$C$3="DCM",'Freeway Calcs'!N58,'Freeway Calcs'!P58)</f>
        <v>--</v>
      </c>
      <c r="K63" s="939"/>
      <c r="L63" s="939" t="str">
        <f t="shared" ca="1" si="2"/>
        <v>--</v>
      </c>
      <c r="M63" s="939"/>
      <c r="N63" s="940" t="str">
        <f t="shared" si="11"/>
        <v>-</v>
      </c>
      <c r="O63" s="940"/>
      <c r="Q63" s="264" t="str">
        <f ca="1">IF(J63&lt;&gt;0,IF('Freeway Calcs'!$C$3="DCM",'Freeway Calcs'!O58,'Freeway Calcs'!Q58),"-")</f>
        <v>--</v>
      </c>
      <c r="R63" s="264" t="str">
        <f ca="1">IF(J63&lt;&gt;0,IF('Freeway Calcs'!$C$3="DCM","",'Freeway Calcs'!R58),"-")</f>
        <v>--</v>
      </c>
      <c r="S63" s="547"/>
      <c r="T63" s="78" t="str">
        <f t="shared" si="12"/>
        <v>-</v>
      </c>
      <c r="U63" s="547"/>
      <c r="V63" s="687">
        <f ca="1">IF(H63="","-",IF(AND($J63&lt;&gt;0,$J63&lt;'Calibration Criteria'!$C$7),1,0))</f>
        <v>0</v>
      </c>
      <c r="W63" s="687">
        <f ca="1">IF(H63="","-",IF(AND($J63&gt;='Calibration Criteria'!$C$7,$J63&lt;'Calibration Criteria'!$C$8),1,0))</f>
        <v>0</v>
      </c>
      <c r="X63" s="687">
        <f ca="1">IF(H63="","-",IF(AND($J63&gt;='Calibration Criteria'!$C$8,$J63&lt;'Calibration Criteria'!$C$9),1,0))</f>
        <v>0</v>
      </c>
      <c r="Y63" s="687">
        <f ca="1">IF(H63="","-",IF(AND($J63&gt;='Calibration Criteria'!$C$10),1,0))</f>
        <v>1</v>
      </c>
      <c r="Z63" s="687" t="str">
        <f>IF($N63="-", "-", IF(AND($N63&lt;='Calibration Criteria'!$B$7,$N63&gt;=-'Calibration Criteria'!$B$7),1,0))</f>
        <v>-</v>
      </c>
      <c r="AA63" s="687" t="str">
        <f>IF($N63="-", "-",IF(AND($N63&lt;='Calibration Criteria'!$B$8,$N63&gt;=-'Calibration Criteria'!$B$8),1,0))</f>
        <v>-</v>
      </c>
      <c r="AB63" s="687" t="str">
        <f>IF($N63="-","-",IF(AND($N63&lt;='Calibration Criteria'!$B$9,$N63&gt;=-'Calibration Criteria'!$B$9),1,0))</f>
        <v>-</v>
      </c>
      <c r="AC63" s="687" t="str">
        <f>IF(N63="-", "-",IF(AND($N63&lt;='Calibration Criteria'!$B$10,$N63&gt;=-'Calibration Criteria'!$B$10,ABS(L63)&lt;&gt;H63),1,0))</f>
        <v>-</v>
      </c>
      <c r="AD63" s="687" t="str">
        <f t="shared" si="13"/>
        <v>-</v>
      </c>
      <c r="AF63" s="686" t="str">
        <f t="shared" ca="1" si="14"/>
        <v>NA</v>
      </c>
    </row>
    <row r="64" spans="1:32" x14ac:dyDescent="0.35">
      <c r="A64" s="551" t="str">
        <f t="shared" si="1"/>
        <v>H</v>
      </c>
      <c r="B64" s="393">
        <f>'Input - Freeways'!$B57</f>
        <v>53</v>
      </c>
      <c r="C64" s="377">
        <f>'Input - Freeways'!$C57</f>
        <v>0</v>
      </c>
      <c r="E64" s="766">
        <f t="shared" si="7"/>
        <v>0</v>
      </c>
      <c r="F64" s="267">
        <f>'Freeway Calcs'!K59</f>
        <v>0</v>
      </c>
      <c r="G64" s="267">
        <f>'Freeway Calcs'!L59</f>
        <v>0</v>
      </c>
      <c r="H64" s="937">
        <f>'Input - Freeways'!F57</f>
        <v>0</v>
      </c>
      <c r="I64" s="938"/>
      <c r="J64" s="939" t="str">
        <f ca="1">IF('Freeway Calcs'!$C$3="DCM",'Freeway Calcs'!N59,'Freeway Calcs'!P59)</f>
        <v>--</v>
      </c>
      <c r="K64" s="939"/>
      <c r="L64" s="939" t="str">
        <f t="shared" ca="1" si="2"/>
        <v>--</v>
      </c>
      <c r="M64" s="939"/>
      <c r="N64" s="940" t="str">
        <f t="shared" si="11"/>
        <v>-</v>
      </c>
      <c r="O64" s="940"/>
      <c r="Q64" s="264" t="str">
        <f ca="1">IF(J64&lt;&gt;0,IF('Freeway Calcs'!$C$3="DCM",'Freeway Calcs'!O59,'Freeway Calcs'!Q59),"-")</f>
        <v>--</v>
      </c>
      <c r="R64" s="264" t="str">
        <f ca="1">IF(J64&lt;&gt;0,IF('Freeway Calcs'!$C$3="DCM","",'Freeway Calcs'!R59),"-")</f>
        <v>--</v>
      </c>
      <c r="S64" s="547"/>
      <c r="T64" s="78" t="str">
        <f t="shared" si="12"/>
        <v>-</v>
      </c>
      <c r="U64" s="547"/>
      <c r="V64" s="687">
        <f ca="1">IF(H64="","-",IF(AND($J64&lt;&gt;0,$J64&lt;'Calibration Criteria'!$C$7),1,0))</f>
        <v>0</v>
      </c>
      <c r="W64" s="687">
        <f ca="1">IF(H64="","-",IF(AND($J64&gt;='Calibration Criteria'!$C$7,$J64&lt;'Calibration Criteria'!$C$8),1,0))</f>
        <v>0</v>
      </c>
      <c r="X64" s="687">
        <f ca="1">IF(H64="","-",IF(AND($J64&gt;='Calibration Criteria'!$C$8,$J64&lt;'Calibration Criteria'!$C$9),1,0))</f>
        <v>0</v>
      </c>
      <c r="Y64" s="687">
        <f ca="1">IF(H64="","-",IF(AND($J64&gt;='Calibration Criteria'!$C$10),1,0))</f>
        <v>1</v>
      </c>
      <c r="Z64" s="687" t="str">
        <f>IF($N64="-", "-", IF(AND($N64&lt;='Calibration Criteria'!$B$7,$N64&gt;=-'Calibration Criteria'!$B$7),1,0))</f>
        <v>-</v>
      </c>
      <c r="AA64" s="687" t="str">
        <f>IF($N64="-", "-",IF(AND($N64&lt;='Calibration Criteria'!$B$8,$N64&gt;=-'Calibration Criteria'!$B$8),1,0))</f>
        <v>-</v>
      </c>
      <c r="AB64" s="687" t="str">
        <f>IF($N64="-","-",IF(AND($N64&lt;='Calibration Criteria'!$B$9,$N64&gt;=-'Calibration Criteria'!$B$9),1,0))</f>
        <v>-</v>
      </c>
      <c r="AC64" s="687" t="str">
        <f>IF(N64="-", "-",IF(AND($N64&lt;='Calibration Criteria'!$B$10,$N64&gt;=-'Calibration Criteria'!$B$10,ABS(L64)&lt;&gt;H64),1,0))</f>
        <v>-</v>
      </c>
      <c r="AD64" s="687" t="str">
        <f t="shared" si="13"/>
        <v>-</v>
      </c>
      <c r="AF64" s="686" t="str">
        <f t="shared" ca="1" si="14"/>
        <v>NA</v>
      </c>
    </row>
    <row r="65" spans="1:32" x14ac:dyDescent="0.35">
      <c r="A65" s="551" t="str">
        <f t="shared" si="1"/>
        <v>H</v>
      </c>
      <c r="B65" s="393">
        <f>'Input - Freeways'!$B58</f>
        <v>54</v>
      </c>
      <c r="C65" s="377">
        <f>'Input - Freeways'!$C58</f>
        <v>0</v>
      </c>
      <c r="E65" s="766">
        <f t="shared" si="7"/>
        <v>0</v>
      </c>
      <c r="F65" s="267">
        <f>'Freeway Calcs'!K60</f>
        <v>0</v>
      </c>
      <c r="G65" s="267">
        <f>'Freeway Calcs'!L60</f>
        <v>0</v>
      </c>
      <c r="H65" s="937">
        <f>'Input - Freeways'!F58</f>
        <v>0</v>
      </c>
      <c r="I65" s="938"/>
      <c r="J65" s="939" t="str">
        <f ca="1">IF('Freeway Calcs'!$C$3="DCM",'Freeway Calcs'!N60,'Freeway Calcs'!P60)</f>
        <v>--</v>
      </c>
      <c r="K65" s="939"/>
      <c r="L65" s="939" t="str">
        <f t="shared" ca="1" si="2"/>
        <v>--</v>
      </c>
      <c r="M65" s="939"/>
      <c r="N65" s="940" t="str">
        <f t="shared" si="11"/>
        <v>-</v>
      </c>
      <c r="O65" s="940"/>
      <c r="Q65" s="264" t="str">
        <f ca="1">IF(J65&lt;&gt;0,IF('Freeway Calcs'!$C$3="DCM",'Freeway Calcs'!O60,'Freeway Calcs'!Q60),"-")</f>
        <v>--</v>
      </c>
      <c r="R65" s="264" t="str">
        <f ca="1">IF(J65&lt;&gt;0,IF('Freeway Calcs'!$C$3="DCM","",'Freeway Calcs'!R60),"-")</f>
        <v>--</v>
      </c>
      <c r="S65" s="547"/>
      <c r="T65" s="78" t="str">
        <f t="shared" si="12"/>
        <v>-</v>
      </c>
      <c r="U65" s="547"/>
      <c r="V65" s="687">
        <f ca="1">IF(H65="","-",IF(AND($J65&lt;&gt;0,$J65&lt;'Calibration Criteria'!$C$7),1,0))</f>
        <v>0</v>
      </c>
      <c r="W65" s="687">
        <f ca="1">IF(H65="","-",IF(AND($J65&gt;='Calibration Criteria'!$C$7,$J65&lt;'Calibration Criteria'!$C$8),1,0))</f>
        <v>0</v>
      </c>
      <c r="X65" s="687">
        <f ca="1">IF(H65="","-",IF(AND($J65&gt;='Calibration Criteria'!$C$8,$J65&lt;'Calibration Criteria'!$C$9),1,0))</f>
        <v>0</v>
      </c>
      <c r="Y65" s="687">
        <f ca="1">IF(H65="","-",IF(AND($J65&gt;='Calibration Criteria'!$C$10),1,0))</f>
        <v>1</v>
      </c>
      <c r="Z65" s="687" t="str">
        <f>IF($N65="-", "-", IF(AND($N65&lt;='Calibration Criteria'!$B$7,$N65&gt;=-'Calibration Criteria'!$B$7),1,0))</f>
        <v>-</v>
      </c>
      <c r="AA65" s="687" t="str">
        <f>IF($N65="-", "-",IF(AND($N65&lt;='Calibration Criteria'!$B$8,$N65&gt;=-'Calibration Criteria'!$B$8),1,0))</f>
        <v>-</v>
      </c>
      <c r="AB65" s="687" t="str">
        <f>IF($N65="-","-",IF(AND($N65&lt;='Calibration Criteria'!$B$9,$N65&gt;=-'Calibration Criteria'!$B$9),1,0))</f>
        <v>-</v>
      </c>
      <c r="AC65" s="687" t="str">
        <f>IF(N65="-", "-",IF(AND($N65&lt;='Calibration Criteria'!$B$10,$N65&gt;=-'Calibration Criteria'!$B$10,ABS(L65)&lt;&gt;H65),1,0))</f>
        <v>-</v>
      </c>
      <c r="AD65" s="687" t="str">
        <f t="shared" si="13"/>
        <v>-</v>
      </c>
      <c r="AF65" s="686" t="str">
        <f t="shared" ca="1" si="14"/>
        <v>NA</v>
      </c>
    </row>
    <row r="66" spans="1:32" x14ac:dyDescent="0.35">
      <c r="A66" s="551" t="str">
        <f t="shared" si="1"/>
        <v>H</v>
      </c>
      <c r="B66" s="393">
        <f>'Input - Freeways'!$B59</f>
        <v>55</v>
      </c>
      <c r="C66" s="377">
        <f>'Input - Freeways'!$C59</f>
        <v>0</v>
      </c>
      <c r="E66" s="766">
        <f t="shared" si="7"/>
        <v>0</v>
      </c>
      <c r="F66" s="267">
        <f>'Freeway Calcs'!K61</f>
        <v>0</v>
      </c>
      <c r="G66" s="267">
        <f>'Freeway Calcs'!L61</f>
        <v>0</v>
      </c>
      <c r="H66" s="937">
        <f>'Input - Freeways'!F59</f>
        <v>0</v>
      </c>
      <c r="I66" s="938"/>
      <c r="J66" s="939" t="str">
        <f ca="1">IF('Freeway Calcs'!$C$3="DCM",'Freeway Calcs'!N61,'Freeway Calcs'!P61)</f>
        <v>--</v>
      </c>
      <c r="K66" s="939"/>
      <c r="L66" s="939" t="str">
        <f t="shared" ca="1" si="2"/>
        <v>--</v>
      </c>
      <c r="M66" s="939"/>
      <c r="N66" s="940" t="str">
        <f t="shared" si="11"/>
        <v>-</v>
      </c>
      <c r="O66" s="940"/>
      <c r="Q66" s="264" t="str">
        <f ca="1">IF(J66&lt;&gt;0,IF('Freeway Calcs'!$C$3="DCM",'Freeway Calcs'!O61,'Freeway Calcs'!Q61),"-")</f>
        <v>--</v>
      </c>
      <c r="R66" s="264" t="str">
        <f ca="1">IF(J66&lt;&gt;0,IF('Freeway Calcs'!$C$3="DCM","",'Freeway Calcs'!R61),"-")</f>
        <v>--</v>
      </c>
      <c r="S66" s="547"/>
      <c r="T66" s="78" t="str">
        <f t="shared" si="12"/>
        <v>-</v>
      </c>
      <c r="U66" s="547"/>
      <c r="V66" s="687">
        <f ca="1">IF(H66="","-",IF(AND($J66&lt;&gt;0,$J66&lt;'Calibration Criteria'!$C$7),1,0))</f>
        <v>0</v>
      </c>
      <c r="W66" s="687">
        <f ca="1">IF(H66="","-",IF(AND($J66&gt;='Calibration Criteria'!$C$7,$J66&lt;'Calibration Criteria'!$C$8),1,0))</f>
        <v>0</v>
      </c>
      <c r="X66" s="687">
        <f ca="1">IF(H66="","-",IF(AND($J66&gt;='Calibration Criteria'!$C$8,$J66&lt;'Calibration Criteria'!$C$9),1,0))</f>
        <v>0</v>
      </c>
      <c r="Y66" s="687">
        <f ca="1">IF(H66="","-",IF(AND($J66&gt;='Calibration Criteria'!$C$10),1,0))</f>
        <v>1</v>
      </c>
      <c r="Z66" s="687" t="str">
        <f>IF($N66="-", "-", IF(AND($N66&lt;='Calibration Criteria'!$B$7,$N66&gt;=-'Calibration Criteria'!$B$7),1,0))</f>
        <v>-</v>
      </c>
      <c r="AA66" s="687" t="str">
        <f>IF($N66="-", "-",IF(AND($N66&lt;='Calibration Criteria'!$B$8,$N66&gt;=-'Calibration Criteria'!$B$8),1,0))</f>
        <v>-</v>
      </c>
      <c r="AB66" s="687" t="str">
        <f>IF($N66="-","-",IF(AND($N66&lt;='Calibration Criteria'!$B$9,$N66&gt;=-'Calibration Criteria'!$B$9),1,0))</f>
        <v>-</v>
      </c>
      <c r="AC66" s="687" t="str">
        <f>IF(N66="-", "-",IF(AND($N66&lt;='Calibration Criteria'!$B$10,$N66&gt;=-'Calibration Criteria'!$B$10,ABS(L66)&lt;&gt;H66),1,0))</f>
        <v>-</v>
      </c>
      <c r="AD66" s="687" t="str">
        <f t="shared" si="13"/>
        <v>-</v>
      </c>
      <c r="AF66" s="686" t="str">
        <f t="shared" ca="1" si="14"/>
        <v>NA</v>
      </c>
    </row>
    <row r="67" spans="1:32" x14ac:dyDescent="0.35">
      <c r="A67" s="551" t="str">
        <f t="shared" si="1"/>
        <v>H</v>
      </c>
      <c r="B67" s="393">
        <f>'Input - Freeways'!$B60</f>
        <v>56</v>
      </c>
      <c r="C67" s="377">
        <f>'Input - Freeways'!$C60</f>
        <v>0</v>
      </c>
      <c r="E67" s="766">
        <f t="shared" si="7"/>
        <v>0</v>
      </c>
      <c r="F67" s="267">
        <f>'Freeway Calcs'!K62</f>
        <v>0</v>
      </c>
      <c r="G67" s="267">
        <f>'Freeway Calcs'!L62</f>
        <v>0</v>
      </c>
      <c r="H67" s="937">
        <f>'Input - Freeways'!F60</f>
        <v>0</v>
      </c>
      <c r="I67" s="938"/>
      <c r="J67" s="939" t="str">
        <f ca="1">IF('Freeway Calcs'!$C$3="DCM",'Freeway Calcs'!N62,'Freeway Calcs'!P62)</f>
        <v>--</v>
      </c>
      <c r="K67" s="939"/>
      <c r="L67" s="939" t="str">
        <f t="shared" ca="1" si="2"/>
        <v>--</v>
      </c>
      <c r="M67" s="939"/>
      <c r="N67" s="940" t="str">
        <f t="shared" si="11"/>
        <v>-</v>
      </c>
      <c r="O67" s="940"/>
      <c r="Q67" s="264" t="str">
        <f ca="1">IF(J67&lt;&gt;0,IF('Freeway Calcs'!$C$3="DCM",'Freeway Calcs'!O62,'Freeway Calcs'!Q62),"-")</f>
        <v>--</v>
      </c>
      <c r="R67" s="264" t="str">
        <f ca="1">IF(J67&lt;&gt;0,IF('Freeway Calcs'!$C$3="DCM","",'Freeway Calcs'!R62),"-")</f>
        <v>--</v>
      </c>
      <c r="S67" s="547"/>
      <c r="T67" s="78" t="str">
        <f t="shared" si="12"/>
        <v>-</v>
      </c>
      <c r="U67" s="547"/>
      <c r="V67" s="687">
        <f ca="1">IF(H67="","-",IF(AND($J67&lt;&gt;0,$J67&lt;'Calibration Criteria'!$C$7),1,0))</f>
        <v>0</v>
      </c>
      <c r="W67" s="687">
        <f ca="1">IF(H67="","-",IF(AND($J67&gt;='Calibration Criteria'!$C$7,$J67&lt;'Calibration Criteria'!$C$8),1,0))</f>
        <v>0</v>
      </c>
      <c r="X67" s="687">
        <f ca="1">IF(H67="","-",IF(AND($J67&gt;='Calibration Criteria'!$C$8,$J67&lt;'Calibration Criteria'!$C$9),1,0))</f>
        <v>0</v>
      </c>
      <c r="Y67" s="687">
        <f ca="1">IF(H67="","-",IF(AND($J67&gt;='Calibration Criteria'!$C$10),1,0))</f>
        <v>1</v>
      </c>
      <c r="Z67" s="687" t="str">
        <f>IF($N67="-", "-", IF(AND($N67&lt;='Calibration Criteria'!$B$7,$N67&gt;=-'Calibration Criteria'!$B$7),1,0))</f>
        <v>-</v>
      </c>
      <c r="AA67" s="687" t="str">
        <f>IF($N67="-", "-",IF(AND($N67&lt;='Calibration Criteria'!$B$8,$N67&gt;=-'Calibration Criteria'!$B$8),1,0))</f>
        <v>-</v>
      </c>
      <c r="AB67" s="687" t="str">
        <f>IF($N67="-","-",IF(AND($N67&lt;='Calibration Criteria'!$B$9,$N67&gt;=-'Calibration Criteria'!$B$9),1,0))</f>
        <v>-</v>
      </c>
      <c r="AC67" s="687" t="str">
        <f>IF(N67="-", "-",IF(AND($N67&lt;='Calibration Criteria'!$B$10,$N67&gt;=-'Calibration Criteria'!$B$10,ABS(L67)&lt;&gt;H67),1,0))</f>
        <v>-</v>
      </c>
      <c r="AD67" s="687" t="str">
        <f t="shared" si="13"/>
        <v>-</v>
      </c>
      <c r="AF67" s="686" t="str">
        <f t="shared" ca="1" si="14"/>
        <v>NA</v>
      </c>
    </row>
    <row r="68" spans="1:32" x14ac:dyDescent="0.35">
      <c r="A68" s="551" t="str">
        <f t="shared" si="1"/>
        <v>H</v>
      </c>
      <c r="B68" s="393">
        <f>'Input - Freeways'!$B61</f>
        <v>57</v>
      </c>
      <c r="C68" s="377">
        <f>'Input - Freeways'!$C61</f>
        <v>0</v>
      </c>
      <c r="E68" s="766">
        <f t="shared" si="7"/>
        <v>0</v>
      </c>
      <c r="F68" s="267">
        <f>'Freeway Calcs'!K63</f>
        <v>0</v>
      </c>
      <c r="G68" s="267">
        <f>'Freeway Calcs'!L63</f>
        <v>0</v>
      </c>
      <c r="H68" s="937">
        <f>'Input - Freeways'!F61</f>
        <v>0</v>
      </c>
      <c r="I68" s="938"/>
      <c r="J68" s="939" t="str">
        <f ca="1">IF('Freeway Calcs'!$C$3="DCM",'Freeway Calcs'!N63,'Freeway Calcs'!P63)</f>
        <v>--</v>
      </c>
      <c r="K68" s="939"/>
      <c r="L68" s="939" t="str">
        <f t="shared" ca="1" si="2"/>
        <v>--</v>
      </c>
      <c r="M68" s="939"/>
      <c r="N68" s="940" t="str">
        <f t="shared" si="11"/>
        <v>-</v>
      </c>
      <c r="O68" s="940"/>
      <c r="Q68" s="264" t="str">
        <f ca="1">IF(J68&lt;&gt;0,IF('Freeway Calcs'!$C$3="DCM",'Freeway Calcs'!O63,'Freeway Calcs'!Q63),"-")</f>
        <v>--</v>
      </c>
      <c r="R68" s="264" t="str">
        <f ca="1">IF(J68&lt;&gt;0,IF('Freeway Calcs'!$C$3="DCM","",'Freeway Calcs'!R63),"-")</f>
        <v>--</v>
      </c>
      <c r="S68" s="547"/>
      <c r="T68" s="78" t="str">
        <f t="shared" si="12"/>
        <v>-</v>
      </c>
      <c r="U68" s="547"/>
      <c r="V68" s="687">
        <f ca="1">IF(H68="","-",IF(AND($J68&lt;&gt;0,$J68&lt;'Calibration Criteria'!$C$7),1,0))</f>
        <v>0</v>
      </c>
      <c r="W68" s="687">
        <f ca="1">IF(H68="","-",IF(AND($J68&gt;='Calibration Criteria'!$C$7,$J68&lt;'Calibration Criteria'!$C$8),1,0))</f>
        <v>0</v>
      </c>
      <c r="X68" s="687">
        <f ca="1">IF(H68="","-",IF(AND($J68&gt;='Calibration Criteria'!$C$8,$J68&lt;'Calibration Criteria'!$C$9),1,0))</f>
        <v>0</v>
      </c>
      <c r="Y68" s="687">
        <f ca="1">IF(H68="","-",IF(AND($J68&gt;='Calibration Criteria'!$C$10),1,0))</f>
        <v>1</v>
      </c>
      <c r="Z68" s="687" t="str">
        <f>IF($N68="-", "-", IF(AND($N68&lt;='Calibration Criteria'!$B$7,$N68&gt;=-'Calibration Criteria'!$B$7),1,0))</f>
        <v>-</v>
      </c>
      <c r="AA68" s="687" t="str">
        <f>IF($N68="-", "-",IF(AND($N68&lt;='Calibration Criteria'!$B$8,$N68&gt;=-'Calibration Criteria'!$B$8),1,0))</f>
        <v>-</v>
      </c>
      <c r="AB68" s="687" t="str">
        <f>IF($N68="-","-",IF(AND($N68&lt;='Calibration Criteria'!$B$9,$N68&gt;=-'Calibration Criteria'!$B$9),1,0))</f>
        <v>-</v>
      </c>
      <c r="AC68" s="687" t="str">
        <f>IF(N68="-", "-",IF(AND($N68&lt;='Calibration Criteria'!$B$10,$N68&gt;=-'Calibration Criteria'!$B$10,ABS(L68)&lt;&gt;H68),1,0))</f>
        <v>-</v>
      </c>
      <c r="AD68" s="687" t="str">
        <f t="shared" si="13"/>
        <v>-</v>
      </c>
      <c r="AF68" s="686" t="str">
        <f t="shared" ca="1" si="14"/>
        <v>NA</v>
      </c>
    </row>
    <row r="69" spans="1:32" x14ac:dyDescent="0.35">
      <c r="A69" s="551" t="str">
        <f t="shared" si="1"/>
        <v>H</v>
      </c>
      <c r="B69" s="393">
        <f>'Input - Freeways'!$B62</f>
        <v>58</v>
      </c>
      <c r="C69" s="377">
        <f>'Input - Freeways'!$C62</f>
        <v>0</v>
      </c>
      <c r="E69" s="766">
        <f t="shared" si="7"/>
        <v>0</v>
      </c>
      <c r="F69" s="267">
        <f>'Freeway Calcs'!K64</f>
        <v>0</v>
      </c>
      <c r="G69" s="267">
        <f>'Freeway Calcs'!L64</f>
        <v>0</v>
      </c>
      <c r="H69" s="937">
        <f>'Input - Freeways'!F62</f>
        <v>0</v>
      </c>
      <c r="I69" s="938"/>
      <c r="J69" s="939" t="str">
        <f ca="1">IF('Freeway Calcs'!$C$3="DCM",'Freeway Calcs'!N64,'Freeway Calcs'!P64)</f>
        <v>--</v>
      </c>
      <c r="K69" s="939"/>
      <c r="L69" s="939" t="str">
        <f t="shared" ca="1" si="2"/>
        <v>--</v>
      </c>
      <c r="M69" s="939"/>
      <c r="N69" s="940" t="str">
        <f t="shared" si="11"/>
        <v>-</v>
      </c>
      <c r="O69" s="940"/>
      <c r="Q69" s="264" t="str">
        <f ca="1">IF(J69&lt;&gt;0,IF('Freeway Calcs'!$C$3="DCM",'Freeway Calcs'!O64,'Freeway Calcs'!Q64),"-")</f>
        <v>--</v>
      </c>
      <c r="R69" s="264" t="str">
        <f ca="1">IF(J69&lt;&gt;0,IF('Freeway Calcs'!$C$3="DCM","",'Freeway Calcs'!R64),"-")</f>
        <v>--</v>
      </c>
      <c r="S69" s="547"/>
      <c r="T69" s="78" t="str">
        <f t="shared" si="12"/>
        <v>-</v>
      </c>
      <c r="U69" s="547"/>
      <c r="V69" s="687">
        <f ca="1">IF(H69="","-",IF(AND($J69&lt;&gt;0,$J69&lt;'Calibration Criteria'!$C$7),1,0))</f>
        <v>0</v>
      </c>
      <c r="W69" s="687">
        <f ca="1">IF(H69="","-",IF(AND($J69&gt;='Calibration Criteria'!$C$7,$J69&lt;'Calibration Criteria'!$C$8),1,0))</f>
        <v>0</v>
      </c>
      <c r="X69" s="687">
        <f ca="1">IF(H69="","-",IF(AND($J69&gt;='Calibration Criteria'!$C$8,$J69&lt;'Calibration Criteria'!$C$9),1,0))</f>
        <v>0</v>
      </c>
      <c r="Y69" s="687">
        <f ca="1">IF(H69="","-",IF(AND($J69&gt;='Calibration Criteria'!$C$10),1,0))</f>
        <v>1</v>
      </c>
      <c r="Z69" s="687" t="str">
        <f>IF($N69="-", "-", IF(AND($N69&lt;='Calibration Criteria'!$B$7,$N69&gt;=-'Calibration Criteria'!$B$7),1,0))</f>
        <v>-</v>
      </c>
      <c r="AA69" s="687" t="str">
        <f>IF($N69="-", "-",IF(AND($N69&lt;='Calibration Criteria'!$B$8,$N69&gt;=-'Calibration Criteria'!$B$8),1,0))</f>
        <v>-</v>
      </c>
      <c r="AB69" s="687" t="str">
        <f>IF($N69="-","-",IF(AND($N69&lt;='Calibration Criteria'!$B$9,$N69&gt;=-'Calibration Criteria'!$B$9),1,0))</f>
        <v>-</v>
      </c>
      <c r="AC69" s="687" t="str">
        <f>IF(N69="-", "-",IF(AND($N69&lt;='Calibration Criteria'!$B$10,$N69&gt;=-'Calibration Criteria'!$B$10,ABS(L69)&lt;&gt;H69),1,0))</f>
        <v>-</v>
      </c>
      <c r="AD69" s="687" t="str">
        <f t="shared" si="13"/>
        <v>-</v>
      </c>
      <c r="AF69" s="686" t="str">
        <f t="shared" ca="1" si="14"/>
        <v>NA</v>
      </c>
    </row>
    <row r="70" spans="1:32" x14ac:dyDescent="0.35">
      <c r="A70" s="551" t="str">
        <f t="shared" si="1"/>
        <v>H</v>
      </c>
      <c r="B70" s="393">
        <f>'Input - Freeways'!$B63</f>
        <v>59</v>
      </c>
      <c r="C70" s="377">
        <f>'Input - Freeways'!$C63</f>
        <v>0</v>
      </c>
      <c r="E70" s="766">
        <f t="shared" si="7"/>
        <v>0</v>
      </c>
      <c r="F70" s="267">
        <f>'Freeway Calcs'!K65</f>
        <v>0</v>
      </c>
      <c r="G70" s="267">
        <f>'Freeway Calcs'!L65</f>
        <v>0</v>
      </c>
      <c r="H70" s="937">
        <f>'Input - Freeways'!F63</f>
        <v>0</v>
      </c>
      <c r="I70" s="938"/>
      <c r="J70" s="939" t="str">
        <f ca="1">IF('Freeway Calcs'!$C$3="DCM",'Freeway Calcs'!N65,'Freeway Calcs'!P65)</f>
        <v>--</v>
      </c>
      <c r="K70" s="939"/>
      <c r="L70" s="939" t="str">
        <f t="shared" ca="1" si="2"/>
        <v>--</v>
      </c>
      <c r="M70" s="939"/>
      <c r="N70" s="940" t="str">
        <f t="shared" si="11"/>
        <v>-</v>
      </c>
      <c r="O70" s="940"/>
      <c r="Q70" s="264" t="str">
        <f ca="1">IF(J70&lt;&gt;0,IF('Freeway Calcs'!$C$3="DCM",'Freeway Calcs'!O65,'Freeway Calcs'!Q65),"-")</f>
        <v>--</v>
      </c>
      <c r="R70" s="264" t="str">
        <f ca="1">IF(J70&lt;&gt;0,IF('Freeway Calcs'!$C$3="DCM","",'Freeway Calcs'!R65),"-")</f>
        <v>--</v>
      </c>
      <c r="S70" s="547"/>
      <c r="T70" s="78" t="str">
        <f t="shared" si="12"/>
        <v>-</v>
      </c>
      <c r="U70" s="547"/>
      <c r="V70" s="687">
        <f ca="1">IF(H70="","-",IF(AND($J70&lt;&gt;0,$J70&lt;'Calibration Criteria'!$C$7),1,0))</f>
        <v>0</v>
      </c>
      <c r="W70" s="687">
        <f ca="1">IF(H70="","-",IF(AND($J70&gt;='Calibration Criteria'!$C$7,$J70&lt;'Calibration Criteria'!$C$8),1,0))</f>
        <v>0</v>
      </c>
      <c r="X70" s="687">
        <f ca="1">IF(H70="","-",IF(AND($J70&gt;='Calibration Criteria'!$C$8,$J70&lt;'Calibration Criteria'!$C$9),1,0))</f>
        <v>0</v>
      </c>
      <c r="Y70" s="687">
        <f ca="1">IF(H70="","-",IF(AND($J70&gt;='Calibration Criteria'!$C$10),1,0))</f>
        <v>1</v>
      </c>
      <c r="Z70" s="687" t="str">
        <f>IF($N70="-", "-", IF(AND($N70&lt;='Calibration Criteria'!$B$7,$N70&gt;=-'Calibration Criteria'!$B$7),1,0))</f>
        <v>-</v>
      </c>
      <c r="AA70" s="687" t="str">
        <f>IF($N70="-", "-",IF(AND($N70&lt;='Calibration Criteria'!$B$8,$N70&gt;=-'Calibration Criteria'!$B$8),1,0))</f>
        <v>-</v>
      </c>
      <c r="AB70" s="687" t="str">
        <f>IF($N70="-","-",IF(AND($N70&lt;='Calibration Criteria'!$B$9,$N70&gt;=-'Calibration Criteria'!$B$9),1,0))</f>
        <v>-</v>
      </c>
      <c r="AC70" s="687" t="str">
        <f>IF(N70="-", "-",IF(AND($N70&lt;='Calibration Criteria'!$B$10,$N70&gt;=-'Calibration Criteria'!$B$10,ABS(L70)&lt;&gt;H70),1,0))</f>
        <v>-</v>
      </c>
      <c r="AD70" s="687" t="str">
        <f t="shared" si="13"/>
        <v>-</v>
      </c>
      <c r="AF70" s="686" t="str">
        <f t="shared" ca="1" si="14"/>
        <v>NA</v>
      </c>
    </row>
    <row r="71" spans="1:32" x14ac:dyDescent="0.35">
      <c r="A71" s="551" t="str">
        <f t="shared" si="1"/>
        <v>H</v>
      </c>
      <c r="B71" s="393">
        <f>'Input - Freeways'!$B64</f>
        <v>60</v>
      </c>
      <c r="C71" s="377">
        <f>'Input - Freeways'!$C64</f>
        <v>0</v>
      </c>
      <c r="E71" s="766">
        <f t="shared" si="7"/>
        <v>0</v>
      </c>
      <c r="F71" s="267">
        <f>'Freeway Calcs'!K66</f>
        <v>0</v>
      </c>
      <c r="G71" s="267">
        <f>'Freeway Calcs'!L66</f>
        <v>0</v>
      </c>
      <c r="H71" s="937">
        <f>'Input - Freeways'!F64</f>
        <v>0</v>
      </c>
      <c r="I71" s="938"/>
      <c r="J71" s="939" t="str">
        <f ca="1">IF('Freeway Calcs'!$C$3="DCM",'Freeway Calcs'!N66,'Freeway Calcs'!P66)</f>
        <v>--</v>
      </c>
      <c r="K71" s="939"/>
      <c r="L71" s="939" t="str">
        <f t="shared" ca="1" si="2"/>
        <v>--</v>
      </c>
      <c r="M71" s="939"/>
      <c r="N71" s="940" t="str">
        <f t="shared" si="11"/>
        <v>-</v>
      </c>
      <c r="O71" s="940"/>
      <c r="Q71" s="264" t="str">
        <f ca="1">IF(J71&lt;&gt;0,IF('Freeway Calcs'!$C$3="DCM",'Freeway Calcs'!O66,'Freeway Calcs'!Q66),"-")</f>
        <v>--</v>
      </c>
      <c r="R71" s="264" t="str">
        <f ca="1">IF(J71&lt;&gt;0,IF('Freeway Calcs'!$C$3="DCM","",'Freeway Calcs'!R66),"-")</f>
        <v>--</v>
      </c>
      <c r="S71" s="547"/>
      <c r="T71" s="78" t="str">
        <f t="shared" si="12"/>
        <v>-</v>
      </c>
      <c r="U71" s="547"/>
      <c r="V71" s="687">
        <f ca="1">IF(H71="","-",IF(AND($J71&lt;&gt;0,$J71&lt;'Calibration Criteria'!$C$7),1,0))</f>
        <v>0</v>
      </c>
      <c r="W71" s="687">
        <f ca="1">IF(H71="","-",IF(AND($J71&gt;='Calibration Criteria'!$C$7,$J71&lt;'Calibration Criteria'!$C$8),1,0))</f>
        <v>0</v>
      </c>
      <c r="X71" s="687">
        <f ca="1">IF(H71="","-",IF(AND($J71&gt;='Calibration Criteria'!$C$8,$J71&lt;'Calibration Criteria'!$C$9),1,0))</f>
        <v>0</v>
      </c>
      <c r="Y71" s="687">
        <f ca="1">IF(H71="","-",IF(AND($J71&gt;='Calibration Criteria'!$C$10),1,0))</f>
        <v>1</v>
      </c>
      <c r="Z71" s="687" t="str">
        <f>IF($N71="-", "-", IF(AND($N71&lt;='Calibration Criteria'!$B$7,$N71&gt;=-'Calibration Criteria'!$B$7),1,0))</f>
        <v>-</v>
      </c>
      <c r="AA71" s="687" t="str">
        <f>IF($N71="-", "-",IF(AND($N71&lt;='Calibration Criteria'!$B$8,$N71&gt;=-'Calibration Criteria'!$B$8),1,0))</f>
        <v>-</v>
      </c>
      <c r="AB71" s="687" t="str">
        <f>IF($N71="-","-",IF(AND($N71&lt;='Calibration Criteria'!$B$9,$N71&gt;=-'Calibration Criteria'!$B$9),1,0))</f>
        <v>-</v>
      </c>
      <c r="AC71" s="687" t="str">
        <f>IF(N71="-", "-",IF(AND($N71&lt;='Calibration Criteria'!$B$10,$N71&gt;=-'Calibration Criteria'!$B$10,ABS(L71)&lt;&gt;H71),1,0))</f>
        <v>-</v>
      </c>
      <c r="AD71" s="687" t="str">
        <f t="shared" si="13"/>
        <v>-</v>
      </c>
      <c r="AF71" s="686" t="str">
        <f t="shared" ca="1" si="14"/>
        <v>NA</v>
      </c>
    </row>
    <row r="72" spans="1:32" x14ac:dyDescent="0.35">
      <c r="A72" s="551" t="str">
        <f t="shared" si="1"/>
        <v>H</v>
      </c>
      <c r="B72" s="393">
        <f>'Input - Freeways'!$B65</f>
        <v>61</v>
      </c>
      <c r="C72" s="377">
        <f>'Input - Freeways'!$C65</f>
        <v>0</v>
      </c>
      <c r="E72" s="766">
        <f t="shared" si="7"/>
        <v>0</v>
      </c>
      <c r="F72" s="267">
        <f>'Freeway Calcs'!K67</f>
        <v>0</v>
      </c>
      <c r="G72" s="267">
        <f>'Freeway Calcs'!L67</f>
        <v>0</v>
      </c>
      <c r="H72" s="937">
        <f>'Input - Freeways'!F65</f>
        <v>0</v>
      </c>
      <c r="I72" s="938"/>
      <c r="J72" s="939" t="str">
        <f ca="1">IF('Freeway Calcs'!$C$3="DCM",'Freeway Calcs'!N67,'Freeway Calcs'!P67)</f>
        <v>--</v>
      </c>
      <c r="K72" s="939"/>
      <c r="L72" s="939" t="str">
        <f t="shared" ca="1" si="2"/>
        <v>--</v>
      </c>
      <c r="M72" s="939"/>
      <c r="N72" s="940" t="str">
        <f t="shared" si="11"/>
        <v>-</v>
      </c>
      <c r="O72" s="940"/>
      <c r="Q72" s="264" t="str">
        <f ca="1">IF(J72&lt;&gt;0,IF('Freeway Calcs'!$C$3="DCM",'Freeway Calcs'!O67,'Freeway Calcs'!Q67),"-")</f>
        <v>--</v>
      </c>
      <c r="R72" s="264" t="str">
        <f ca="1">IF(J72&lt;&gt;0,IF('Freeway Calcs'!$C$3="DCM","",'Freeway Calcs'!R67),"-")</f>
        <v>--</v>
      </c>
      <c r="S72" s="547"/>
      <c r="T72" s="78" t="str">
        <f t="shared" si="12"/>
        <v>-</v>
      </c>
      <c r="U72" s="547"/>
      <c r="V72" s="687">
        <f ca="1">IF(H72="","-",IF(AND($J72&lt;&gt;0,$J72&lt;'Calibration Criteria'!$C$7),1,0))</f>
        <v>0</v>
      </c>
      <c r="W72" s="687">
        <f ca="1">IF(H72="","-",IF(AND($J72&gt;='Calibration Criteria'!$C$7,$J72&lt;'Calibration Criteria'!$C$8),1,0))</f>
        <v>0</v>
      </c>
      <c r="X72" s="687">
        <f ca="1">IF(H72="","-",IF(AND($J72&gt;='Calibration Criteria'!$C$8,$J72&lt;'Calibration Criteria'!$C$9),1,0))</f>
        <v>0</v>
      </c>
      <c r="Y72" s="687">
        <f ca="1">IF(H72="","-",IF(AND($J72&gt;='Calibration Criteria'!$C$10),1,0))</f>
        <v>1</v>
      </c>
      <c r="Z72" s="687" t="str">
        <f>IF($N72="-", "-", IF(AND($N72&lt;='Calibration Criteria'!$B$7,$N72&gt;=-'Calibration Criteria'!$B$7),1,0))</f>
        <v>-</v>
      </c>
      <c r="AA72" s="687" t="str">
        <f>IF($N72="-", "-",IF(AND($N72&lt;='Calibration Criteria'!$B$8,$N72&gt;=-'Calibration Criteria'!$B$8),1,0))</f>
        <v>-</v>
      </c>
      <c r="AB72" s="687" t="str">
        <f>IF($N72="-","-",IF(AND($N72&lt;='Calibration Criteria'!$B$9,$N72&gt;=-'Calibration Criteria'!$B$9),1,0))</f>
        <v>-</v>
      </c>
      <c r="AC72" s="687" t="str">
        <f>IF(N72="-", "-",IF(AND($N72&lt;='Calibration Criteria'!$B$10,$N72&gt;=-'Calibration Criteria'!$B$10,ABS(L72)&lt;&gt;H72),1,0))</f>
        <v>-</v>
      </c>
      <c r="AD72" s="687" t="str">
        <f t="shared" si="13"/>
        <v>-</v>
      </c>
      <c r="AF72" s="686" t="str">
        <f t="shared" ca="1" si="14"/>
        <v>NA</v>
      </c>
    </row>
    <row r="73" spans="1:32" x14ac:dyDescent="0.35">
      <c r="A73" s="551" t="str">
        <f t="shared" si="1"/>
        <v>H</v>
      </c>
      <c r="B73" s="393">
        <f>'Input - Freeways'!$B66</f>
        <v>62</v>
      </c>
      <c r="C73" s="377">
        <f>'Input - Freeways'!$C66</f>
        <v>0</v>
      </c>
      <c r="E73" s="766">
        <f t="shared" si="7"/>
        <v>0</v>
      </c>
      <c r="F73" s="267">
        <f>'Freeway Calcs'!K68</f>
        <v>0</v>
      </c>
      <c r="G73" s="267">
        <f>'Freeway Calcs'!L68</f>
        <v>0</v>
      </c>
      <c r="H73" s="937">
        <f>'Input - Freeways'!F66</f>
        <v>0</v>
      </c>
      <c r="I73" s="938"/>
      <c r="J73" s="939" t="str">
        <f ca="1">IF('Freeway Calcs'!$C$3="DCM",'Freeway Calcs'!N68,'Freeway Calcs'!P68)</f>
        <v>--</v>
      </c>
      <c r="K73" s="939"/>
      <c r="L73" s="939" t="str">
        <f t="shared" ca="1" si="2"/>
        <v>--</v>
      </c>
      <c r="M73" s="939"/>
      <c r="N73" s="940" t="str">
        <f t="shared" si="11"/>
        <v>-</v>
      </c>
      <c r="O73" s="940"/>
      <c r="Q73" s="264" t="str">
        <f ca="1">IF(J73&lt;&gt;0,IF('Freeway Calcs'!$C$3="DCM",'Freeway Calcs'!O68,'Freeway Calcs'!Q68),"-")</f>
        <v>--</v>
      </c>
      <c r="R73" s="264" t="str">
        <f ca="1">IF(J73&lt;&gt;0,IF('Freeway Calcs'!$C$3="DCM","",'Freeway Calcs'!R68),"-")</f>
        <v>--</v>
      </c>
      <c r="S73" s="547"/>
      <c r="T73" s="78" t="str">
        <f t="shared" si="12"/>
        <v>-</v>
      </c>
      <c r="U73" s="547"/>
      <c r="V73" s="687">
        <f ca="1">IF(H73="","-",IF(AND($J73&lt;&gt;0,$J73&lt;'Calibration Criteria'!$C$7),1,0))</f>
        <v>0</v>
      </c>
      <c r="W73" s="687">
        <f ca="1">IF(H73="","-",IF(AND($J73&gt;='Calibration Criteria'!$C$7,$J73&lt;'Calibration Criteria'!$C$8),1,0))</f>
        <v>0</v>
      </c>
      <c r="X73" s="687">
        <f ca="1">IF(H73="","-",IF(AND($J73&gt;='Calibration Criteria'!$C$8,$J73&lt;'Calibration Criteria'!$C$9),1,0))</f>
        <v>0</v>
      </c>
      <c r="Y73" s="687">
        <f ca="1">IF(H73="","-",IF(AND($J73&gt;='Calibration Criteria'!$C$10),1,0))</f>
        <v>1</v>
      </c>
      <c r="Z73" s="687" t="str">
        <f>IF($N73="-", "-", IF(AND($N73&lt;='Calibration Criteria'!$B$7,$N73&gt;=-'Calibration Criteria'!$B$7),1,0))</f>
        <v>-</v>
      </c>
      <c r="AA73" s="687" t="str">
        <f>IF($N73="-", "-",IF(AND($N73&lt;='Calibration Criteria'!$B$8,$N73&gt;=-'Calibration Criteria'!$B$8),1,0))</f>
        <v>-</v>
      </c>
      <c r="AB73" s="687" t="str">
        <f>IF($N73="-","-",IF(AND($N73&lt;='Calibration Criteria'!$B$9,$N73&gt;=-'Calibration Criteria'!$B$9),1,0))</f>
        <v>-</v>
      </c>
      <c r="AC73" s="687" t="str">
        <f>IF(N73="-", "-",IF(AND($N73&lt;='Calibration Criteria'!$B$10,$N73&gt;=-'Calibration Criteria'!$B$10,ABS(L73)&lt;&gt;H73),1,0))</f>
        <v>-</v>
      </c>
      <c r="AD73" s="687" t="str">
        <f t="shared" si="13"/>
        <v>-</v>
      </c>
      <c r="AF73" s="686" t="str">
        <f t="shared" ca="1" si="14"/>
        <v>NA</v>
      </c>
    </row>
    <row r="74" spans="1:32" x14ac:dyDescent="0.35">
      <c r="A74" s="551" t="str">
        <f t="shared" si="1"/>
        <v>H</v>
      </c>
      <c r="B74" s="393">
        <f>'Input - Freeways'!$B67</f>
        <v>63</v>
      </c>
      <c r="C74" s="377">
        <f>'Input - Freeways'!$C67</f>
        <v>0</v>
      </c>
      <c r="E74" s="766">
        <f t="shared" si="7"/>
        <v>0</v>
      </c>
      <c r="F74" s="267">
        <f>'Freeway Calcs'!K69</f>
        <v>0</v>
      </c>
      <c r="G74" s="267">
        <f>'Freeway Calcs'!L69</f>
        <v>0</v>
      </c>
      <c r="H74" s="937">
        <f>'Input - Freeways'!F67</f>
        <v>0</v>
      </c>
      <c r="I74" s="938"/>
      <c r="J74" s="939" t="str">
        <f ca="1">IF('Freeway Calcs'!$C$3="DCM",'Freeway Calcs'!N69,'Freeway Calcs'!P69)</f>
        <v>--</v>
      </c>
      <c r="K74" s="939"/>
      <c r="L74" s="939" t="str">
        <f t="shared" ca="1" si="2"/>
        <v>--</v>
      </c>
      <c r="M74" s="939"/>
      <c r="N74" s="940" t="str">
        <f t="shared" si="11"/>
        <v>-</v>
      </c>
      <c r="O74" s="940"/>
      <c r="Q74" s="264" t="str">
        <f ca="1">IF(J74&lt;&gt;0,IF('Freeway Calcs'!$C$3="DCM",'Freeway Calcs'!O69,'Freeway Calcs'!Q69),"-")</f>
        <v>--</v>
      </c>
      <c r="R74" s="264" t="str">
        <f ca="1">IF(J74&lt;&gt;0,IF('Freeway Calcs'!$C$3="DCM","",'Freeway Calcs'!R69),"-")</f>
        <v>--</v>
      </c>
      <c r="S74" s="547"/>
      <c r="T74" s="78" t="str">
        <f t="shared" si="12"/>
        <v>-</v>
      </c>
      <c r="U74" s="547"/>
      <c r="V74" s="687">
        <f ca="1">IF(H74="","-",IF(AND($J74&lt;&gt;0,$J74&lt;'Calibration Criteria'!$C$7),1,0))</f>
        <v>0</v>
      </c>
      <c r="W74" s="687">
        <f ca="1">IF(H74="","-",IF(AND($J74&gt;='Calibration Criteria'!$C$7,$J74&lt;'Calibration Criteria'!$C$8),1,0))</f>
        <v>0</v>
      </c>
      <c r="X74" s="687">
        <f ca="1">IF(H74="","-",IF(AND($J74&gt;='Calibration Criteria'!$C$8,$J74&lt;'Calibration Criteria'!$C$9),1,0))</f>
        <v>0</v>
      </c>
      <c r="Y74" s="687">
        <f ca="1">IF(H74="","-",IF(AND($J74&gt;='Calibration Criteria'!$C$10),1,0))</f>
        <v>1</v>
      </c>
      <c r="Z74" s="687" t="str">
        <f>IF($N74="-", "-", IF(AND($N74&lt;='Calibration Criteria'!$B$7,$N74&gt;=-'Calibration Criteria'!$B$7),1,0))</f>
        <v>-</v>
      </c>
      <c r="AA74" s="687" t="str">
        <f>IF($N74="-", "-",IF(AND($N74&lt;='Calibration Criteria'!$B$8,$N74&gt;=-'Calibration Criteria'!$B$8),1,0))</f>
        <v>-</v>
      </c>
      <c r="AB74" s="687" t="str">
        <f>IF($N74="-","-",IF(AND($N74&lt;='Calibration Criteria'!$B$9,$N74&gt;=-'Calibration Criteria'!$B$9),1,0))</f>
        <v>-</v>
      </c>
      <c r="AC74" s="687" t="str">
        <f>IF(N74="-", "-",IF(AND($N74&lt;='Calibration Criteria'!$B$10,$N74&gt;=-'Calibration Criteria'!$B$10,ABS(L74)&lt;&gt;H74),1,0))</f>
        <v>-</v>
      </c>
      <c r="AD74" s="687" t="str">
        <f t="shared" si="13"/>
        <v>-</v>
      </c>
      <c r="AF74" s="686" t="str">
        <f t="shared" ca="1" si="14"/>
        <v>NA</v>
      </c>
    </row>
    <row r="75" spans="1:32" x14ac:dyDescent="0.35">
      <c r="A75" s="551" t="str">
        <f t="shared" si="1"/>
        <v>H</v>
      </c>
      <c r="B75" s="393">
        <f>'Input - Freeways'!$B68</f>
        <v>64</v>
      </c>
      <c r="C75" s="377">
        <f>'Input - Freeways'!$C68</f>
        <v>0</v>
      </c>
      <c r="E75" s="766">
        <f t="shared" si="7"/>
        <v>0</v>
      </c>
      <c r="F75" s="267">
        <f>'Freeway Calcs'!K70</f>
        <v>0</v>
      </c>
      <c r="G75" s="267">
        <f>'Freeway Calcs'!L70</f>
        <v>0</v>
      </c>
      <c r="H75" s="937">
        <f>'Input - Freeways'!F68</f>
        <v>0</v>
      </c>
      <c r="I75" s="938"/>
      <c r="J75" s="939" t="str">
        <f ca="1">IF('Freeway Calcs'!$C$3="DCM",'Freeway Calcs'!N70,'Freeway Calcs'!P70)</f>
        <v>--</v>
      </c>
      <c r="K75" s="939"/>
      <c r="L75" s="939" t="str">
        <f t="shared" ca="1" si="2"/>
        <v>--</v>
      </c>
      <c r="M75" s="939"/>
      <c r="N75" s="940" t="str">
        <f t="shared" si="11"/>
        <v>-</v>
      </c>
      <c r="O75" s="940"/>
      <c r="Q75" s="264" t="str">
        <f ca="1">IF(J75&lt;&gt;0,IF('Freeway Calcs'!$C$3="DCM",'Freeway Calcs'!O70,'Freeway Calcs'!Q70),"-")</f>
        <v>--</v>
      </c>
      <c r="R75" s="264" t="str">
        <f ca="1">IF(J75&lt;&gt;0,IF('Freeway Calcs'!$C$3="DCM","",'Freeway Calcs'!R70),"-")</f>
        <v>--</v>
      </c>
      <c r="S75" s="547"/>
      <c r="T75" s="78" t="str">
        <f t="shared" si="12"/>
        <v>-</v>
      </c>
      <c r="U75" s="547"/>
      <c r="V75" s="687">
        <f ca="1">IF(H75="","-",IF(AND($J75&lt;&gt;0,$J75&lt;'Calibration Criteria'!$C$7),1,0))</f>
        <v>0</v>
      </c>
      <c r="W75" s="687">
        <f ca="1">IF(H75="","-",IF(AND($J75&gt;='Calibration Criteria'!$C$7,$J75&lt;'Calibration Criteria'!$C$8),1,0))</f>
        <v>0</v>
      </c>
      <c r="X75" s="687">
        <f ca="1">IF(H75="","-",IF(AND($J75&gt;='Calibration Criteria'!$C$8,$J75&lt;'Calibration Criteria'!$C$9),1,0))</f>
        <v>0</v>
      </c>
      <c r="Y75" s="687">
        <f ca="1">IF(H75="","-",IF(AND($J75&gt;='Calibration Criteria'!$C$10),1,0))</f>
        <v>1</v>
      </c>
      <c r="Z75" s="687" t="str">
        <f>IF($N75="-", "-", IF(AND($N75&lt;='Calibration Criteria'!$B$7,$N75&gt;=-'Calibration Criteria'!$B$7),1,0))</f>
        <v>-</v>
      </c>
      <c r="AA75" s="687" t="str">
        <f>IF($N75="-", "-",IF(AND($N75&lt;='Calibration Criteria'!$B$8,$N75&gt;=-'Calibration Criteria'!$B$8),1,0))</f>
        <v>-</v>
      </c>
      <c r="AB75" s="687" t="str">
        <f>IF($N75="-","-",IF(AND($N75&lt;='Calibration Criteria'!$B$9,$N75&gt;=-'Calibration Criteria'!$B$9),1,0))</f>
        <v>-</v>
      </c>
      <c r="AC75" s="687" t="str">
        <f>IF(N75="-", "-",IF(AND($N75&lt;='Calibration Criteria'!$B$10,$N75&gt;=-'Calibration Criteria'!$B$10,ABS(L75)&lt;&gt;H75),1,0))</f>
        <v>-</v>
      </c>
      <c r="AD75" s="687" t="str">
        <f t="shared" si="13"/>
        <v>-</v>
      </c>
      <c r="AF75" s="686" t="str">
        <f t="shared" ca="1" si="14"/>
        <v>NA</v>
      </c>
    </row>
    <row r="76" spans="1:32" x14ac:dyDescent="0.35">
      <c r="A76" s="551" t="str">
        <f t="shared" si="1"/>
        <v>H</v>
      </c>
      <c r="B76" s="393">
        <f>'Input - Freeways'!$B69</f>
        <v>65</v>
      </c>
      <c r="C76" s="377">
        <f>'Input - Freeways'!$C69</f>
        <v>0</v>
      </c>
      <c r="E76" s="766">
        <f t="shared" si="7"/>
        <v>0</v>
      </c>
      <c r="F76" s="267">
        <f>'Freeway Calcs'!K71</f>
        <v>0</v>
      </c>
      <c r="G76" s="267">
        <f>'Freeway Calcs'!L71</f>
        <v>0</v>
      </c>
      <c r="H76" s="937">
        <f>'Input - Freeways'!F69</f>
        <v>0</v>
      </c>
      <c r="I76" s="938"/>
      <c r="J76" s="939" t="str">
        <f ca="1">IF('Freeway Calcs'!$C$3="DCM",'Freeway Calcs'!N71,'Freeway Calcs'!P71)</f>
        <v>--</v>
      </c>
      <c r="K76" s="939"/>
      <c r="L76" s="939" t="str">
        <f t="shared" ca="1" si="2"/>
        <v>--</v>
      </c>
      <c r="M76" s="939"/>
      <c r="N76" s="940" t="str">
        <f t="shared" si="11"/>
        <v>-</v>
      </c>
      <c r="O76" s="940"/>
      <c r="Q76" s="264" t="str">
        <f ca="1">IF(J76&lt;&gt;0,IF('Freeway Calcs'!$C$3="DCM",'Freeway Calcs'!O71,'Freeway Calcs'!Q71),"-")</f>
        <v>--</v>
      </c>
      <c r="R76" s="264" t="str">
        <f ca="1">IF(J76&lt;&gt;0,IF('Freeway Calcs'!$C$3="DCM","",'Freeway Calcs'!R71),"-")</f>
        <v>--</v>
      </c>
      <c r="S76" s="547"/>
      <c r="T76" s="78" t="str">
        <f t="shared" si="12"/>
        <v>-</v>
      </c>
      <c r="U76" s="547"/>
      <c r="V76" s="687">
        <f ca="1">IF(H76="","-",IF(AND($J76&lt;&gt;0,$J76&lt;'Calibration Criteria'!$C$7),1,0))</f>
        <v>0</v>
      </c>
      <c r="W76" s="687">
        <f ca="1">IF(H76="","-",IF(AND($J76&gt;='Calibration Criteria'!$C$7,$J76&lt;'Calibration Criteria'!$C$8),1,0))</f>
        <v>0</v>
      </c>
      <c r="X76" s="687">
        <f ca="1">IF(H76="","-",IF(AND($J76&gt;='Calibration Criteria'!$C$8,$J76&lt;'Calibration Criteria'!$C$9),1,0))</f>
        <v>0</v>
      </c>
      <c r="Y76" s="687">
        <f ca="1">IF(H76="","-",IF(AND($J76&gt;='Calibration Criteria'!$C$10),1,0))</f>
        <v>1</v>
      </c>
      <c r="Z76" s="687" t="str">
        <f>IF($N76="-", "-", IF(AND($N76&lt;='Calibration Criteria'!$B$7,$N76&gt;=-'Calibration Criteria'!$B$7),1,0))</f>
        <v>-</v>
      </c>
      <c r="AA76" s="687" t="str">
        <f>IF($N76="-", "-",IF(AND($N76&lt;='Calibration Criteria'!$B$8,$N76&gt;=-'Calibration Criteria'!$B$8),1,0))</f>
        <v>-</v>
      </c>
      <c r="AB76" s="687" t="str">
        <f>IF($N76="-","-",IF(AND($N76&lt;='Calibration Criteria'!$B$9,$N76&gt;=-'Calibration Criteria'!$B$9),1,0))</f>
        <v>-</v>
      </c>
      <c r="AC76" s="687" t="str">
        <f>IF(N76="-", "-",IF(AND($N76&lt;='Calibration Criteria'!$B$10,$N76&gt;=-'Calibration Criteria'!$B$10,ABS(L76)&lt;&gt;H76),1,0))</f>
        <v>-</v>
      </c>
      <c r="AD76" s="687" t="str">
        <f t="shared" si="13"/>
        <v>-</v>
      </c>
      <c r="AF76" s="686" t="str">
        <f t="shared" ca="1" si="14"/>
        <v>NA</v>
      </c>
    </row>
    <row r="77" spans="1:32" x14ac:dyDescent="0.35">
      <c r="A77" s="551" t="str">
        <f t="shared" ref="A77:A85" si="15">IF(C77=0, "H","")</f>
        <v>H</v>
      </c>
      <c r="B77" s="393">
        <f>'Input - Freeways'!$B70</f>
        <v>66</v>
      </c>
      <c r="C77" s="377">
        <f>'Input - Freeways'!$C70</f>
        <v>0</v>
      </c>
      <c r="E77" s="766">
        <f t="shared" si="7"/>
        <v>0</v>
      </c>
      <c r="F77" s="267">
        <f>'Freeway Calcs'!K72</f>
        <v>0</v>
      </c>
      <c r="G77" s="267">
        <f>'Freeway Calcs'!L72</f>
        <v>0</v>
      </c>
      <c r="H77" s="937">
        <f>'Input - Freeways'!F70</f>
        <v>0</v>
      </c>
      <c r="I77" s="938"/>
      <c r="J77" s="939" t="str">
        <f ca="1">IF('Freeway Calcs'!$C$3="DCM",'Freeway Calcs'!N72,'Freeway Calcs'!P72)</f>
        <v>--</v>
      </c>
      <c r="K77" s="939"/>
      <c r="L77" s="939" t="str">
        <f t="shared" ref="L77:L85" ca="1" si="16">IFERROR(IF(H77="", "", J77-H77),"--")</f>
        <v>--</v>
      </c>
      <c r="M77" s="939"/>
      <c r="N77" s="940" t="str">
        <f t="shared" si="11"/>
        <v>-</v>
      </c>
      <c r="O77" s="940"/>
      <c r="Q77" s="264" t="str">
        <f ca="1">IF(J77&lt;&gt;0,IF('Freeway Calcs'!$C$3="DCM",'Freeway Calcs'!O72,'Freeway Calcs'!Q72),"-")</f>
        <v>--</v>
      </c>
      <c r="R77" s="264" t="str">
        <f ca="1">IF(J77&lt;&gt;0,IF('Freeway Calcs'!$C$3="DCM","",'Freeway Calcs'!R72),"-")</f>
        <v>--</v>
      </c>
      <c r="S77" s="547"/>
      <c r="T77" s="78" t="str">
        <f t="shared" si="12"/>
        <v>-</v>
      </c>
      <c r="U77" s="547"/>
      <c r="V77" s="687">
        <f ca="1">IF(H77="","-",IF(AND($J77&lt;&gt;0,$J77&lt;'Calibration Criteria'!$C$7),1,0))</f>
        <v>0</v>
      </c>
      <c r="W77" s="687">
        <f ca="1">IF(H77="","-",IF(AND($J77&gt;='Calibration Criteria'!$C$7,$J77&lt;'Calibration Criteria'!$C$8),1,0))</f>
        <v>0</v>
      </c>
      <c r="X77" s="687">
        <f ca="1">IF(H77="","-",IF(AND($J77&gt;='Calibration Criteria'!$C$8,$J77&lt;'Calibration Criteria'!$C$9),1,0))</f>
        <v>0</v>
      </c>
      <c r="Y77" s="687">
        <f ca="1">IF(H77="","-",IF(AND($J77&gt;='Calibration Criteria'!$C$10),1,0))</f>
        <v>1</v>
      </c>
      <c r="Z77" s="687" t="str">
        <f>IF($N77="-", "-", IF(AND($N77&lt;='Calibration Criteria'!$B$7,$N77&gt;=-'Calibration Criteria'!$B$7),1,0))</f>
        <v>-</v>
      </c>
      <c r="AA77" s="687" t="str">
        <f>IF($N77="-", "-",IF(AND($N77&lt;='Calibration Criteria'!$B$8,$N77&gt;=-'Calibration Criteria'!$B$8),1,0))</f>
        <v>-</v>
      </c>
      <c r="AB77" s="687" t="str">
        <f>IF($N77="-","-",IF(AND($N77&lt;='Calibration Criteria'!$B$9,$N77&gt;=-'Calibration Criteria'!$B$9),1,0))</f>
        <v>-</v>
      </c>
      <c r="AC77" s="687" t="str">
        <f>IF(N77="-", "-",IF(AND($N77&lt;='Calibration Criteria'!$B$10,$N77&gt;=-'Calibration Criteria'!$B$10,ABS(L77)&lt;&gt;H77),1,0))</f>
        <v>-</v>
      </c>
      <c r="AD77" s="687" t="str">
        <f t="shared" si="13"/>
        <v>-</v>
      </c>
      <c r="AF77" s="686" t="str">
        <f t="shared" ca="1" si="14"/>
        <v>NA</v>
      </c>
    </row>
    <row r="78" spans="1:32" x14ac:dyDescent="0.35">
      <c r="A78" s="551" t="str">
        <f t="shared" si="15"/>
        <v>H</v>
      </c>
      <c r="B78" s="393">
        <f>'Input - Freeways'!$B71</f>
        <v>67</v>
      </c>
      <c r="C78" s="377">
        <f>'Input - Freeways'!$C71</f>
        <v>0</v>
      </c>
      <c r="E78" s="766">
        <f t="shared" si="7"/>
        <v>0</v>
      </c>
      <c r="F78" s="267">
        <f>'Freeway Calcs'!K73</f>
        <v>0</v>
      </c>
      <c r="G78" s="267">
        <f>'Freeway Calcs'!L73</f>
        <v>0</v>
      </c>
      <c r="H78" s="937">
        <f>'Input - Freeways'!F71</f>
        <v>0</v>
      </c>
      <c r="I78" s="938"/>
      <c r="J78" s="939" t="str">
        <f ca="1">IF('Freeway Calcs'!$C$3="DCM",'Freeway Calcs'!N73,'Freeway Calcs'!P73)</f>
        <v>--</v>
      </c>
      <c r="K78" s="939"/>
      <c r="L78" s="939" t="str">
        <f t="shared" ca="1" si="16"/>
        <v>--</v>
      </c>
      <c r="M78" s="939"/>
      <c r="N78" s="940" t="str">
        <f t="shared" si="11"/>
        <v>-</v>
      </c>
      <c r="O78" s="940"/>
      <c r="Q78" s="264" t="str">
        <f ca="1">IF(J78&lt;&gt;0,IF('Freeway Calcs'!$C$3="DCM",'Freeway Calcs'!O73,'Freeway Calcs'!Q73),"-")</f>
        <v>--</v>
      </c>
      <c r="R78" s="264" t="str">
        <f ca="1">IF(J78&lt;&gt;0,IF('Freeway Calcs'!$C$3="DCM","",'Freeway Calcs'!R73),"-")</f>
        <v>--</v>
      </c>
      <c r="S78" s="547"/>
      <c r="T78" s="78" t="str">
        <f t="shared" si="12"/>
        <v>-</v>
      </c>
      <c r="U78" s="547"/>
      <c r="V78" s="687">
        <f ca="1">IF(H78="","-",IF(AND($J78&lt;&gt;0,$J78&lt;'Calibration Criteria'!$C$7),1,0))</f>
        <v>0</v>
      </c>
      <c r="W78" s="687">
        <f ca="1">IF(H78="","-",IF(AND($J78&gt;='Calibration Criteria'!$C$7,$J78&lt;'Calibration Criteria'!$C$8),1,0))</f>
        <v>0</v>
      </c>
      <c r="X78" s="687">
        <f ca="1">IF(H78="","-",IF(AND($J78&gt;='Calibration Criteria'!$C$8,$J78&lt;'Calibration Criteria'!$C$9),1,0))</f>
        <v>0</v>
      </c>
      <c r="Y78" s="687">
        <f ca="1">IF(H78="","-",IF(AND($J78&gt;='Calibration Criteria'!$C$10),1,0))</f>
        <v>1</v>
      </c>
      <c r="Z78" s="687" t="str">
        <f>IF($N78="-", "-", IF(AND($N78&lt;='Calibration Criteria'!$B$7,$N78&gt;=-'Calibration Criteria'!$B$7),1,0))</f>
        <v>-</v>
      </c>
      <c r="AA78" s="687" t="str">
        <f>IF($N78="-", "-",IF(AND($N78&lt;='Calibration Criteria'!$B$8,$N78&gt;=-'Calibration Criteria'!$B$8),1,0))</f>
        <v>-</v>
      </c>
      <c r="AB78" s="687" t="str">
        <f>IF($N78="-","-",IF(AND($N78&lt;='Calibration Criteria'!$B$9,$N78&gt;=-'Calibration Criteria'!$B$9),1,0))</f>
        <v>-</v>
      </c>
      <c r="AC78" s="687" t="str">
        <f>IF(N78="-", "-",IF(AND($N78&lt;='Calibration Criteria'!$B$10,$N78&gt;=-'Calibration Criteria'!$B$10,ABS(L78)&lt;&gt;H78),1,0))</f>
        <v>-</v>
      </c>
      <c r="AD78" s="687" t="str">
        <f t="shared" si="13"/>
        <v>-</v>
      </c>
      <c r="AF78" s="686" t="str">
        <f t="shared" ca="1" si="14"/>
        <v>NA</v>
      </c>
    </row>
    <row r="79" spans="1:32" x14ac:dyDescent="0.35">
      <c r="A79" s="551" t="str">
        <f t="shared" si="15"/>
        <v>H</v>
      </c>
      <c r="B79" s="393">
        <f>'Input - Freeways'!$B72</f>
        <v>68</v>
      </c>
      <c r="C79" s="377">
        <f>'Input - Freeways'!$C72</f>
        <v>0</v>
      </c>
      <c r="E79" s="766">
        <f t="shared" si="7"/>
        <v>0</v>
      </c>
      <c r="F79" s="267">
        <f>'Freeway Calcs'!K74</f>
        <v>0</v>
      </c>
      <c r="G79" s="267">
        <f>'Freeway Calcs'!L74</f>
        <v>0</v>
      </c>
      <c r="H79" s="937">
        <f>'Input - Freeways'!F72</f>
        <v>0</v>
      </c>
      <c r="I79" s="938"/>
      <c r="J79" s="939" t="str">
        <f ca="1">IF('Freeway Calcs'!$C$3="DCM",'Freeway Calcs'!N74,'Freeway Calcs'!P74)</f>
        <v>--</v>
      </c>
      <c r="K79" s="939"/>
      <c r="L79" s="939" t="str">
        <f t="shared" ca="1" si="16"/>
        <v>--</v>
      </c>
      <c r="M79" s="939"/>
      <c r="N79" s="940" t="str">
        <f t="shared" si="11"/>
        <v>-</v>
      </c>
      <c r="O79" s="940"/>
      <c r="Q79" s="264" t="str">
        <f ca="1">IF(J79&lt;&gt;0,IF('Freeway Calcs'!$C$3="DCM",'Freeway Calcs'!O74,'Freeway Calcs'!Q74),"-")</f>
        <v>--</v>
      </c>
      <c r="R79" s="264" t="str">
        <f ca="1">IF(J79&lt;&gt;0,IF('Freeway Calcs'!$C$3="DCM","",'Freeway Calcs'!R74),"-")</f>
        <v>--</v>
      </c>
      <c r="S79" s="547"/>
      <c r="T79" s="78" t="str">
        <f t="shared" si="12"/>
        <v>-</v>
      </c>
      <c r="U79" s="547"/>
      <c r="V79" s="687">
        <f ca="1">IF(H79="","-",IF(AND($J79&lt;&gt;0,$J79&lt;'Calibration Criteria'!$C$7),1,0))</f>
        <v>0</v>
      </c>
      <c r="W79" s="687">
        <f ca="1">IF(H79="","-",IF(AND($J79&gt;='Calibration Criteria'!$C$7,$J79&lt;'Calibration Criteria'!$C$8),1,0))</f>
        <v>0</v>
      </c>
      <c r="X79" s="687">
        <f ca="1">IF(H79="","-",IF(AND($J79&gt;='Calibration Criteria'!$C$8,$J79&lt;'Calibration Criteria'!$C$9),1,0))</f>
        <v>0</v>
      </c>
      <c r="Y79" s="687">
        <f ca="1">IF(H79="","-",IF(AND($J79&gt;='Calibration Criteria'!$C$10),1,0))</f>
        <v>1</v>
      </c>
      <c r="Z79" s="687" t="str">
        <f>IF($N79="-", "-", IF(AND($N79&lt;='Calibration Criteria'!$B$7,$N79&gt;=-'Calibration Criteria'!$B$7),1,0))</f>
        <v>-</v>
      </c>
      <c r="AA79" s="687" t="str">
        <f>IF($N79="-", "-",IF(AND($N79&lt;='Calibration Criteria'!$B$8,$N79&gt;=-'Calibration Criteria'!$B$8),1,0))</f>
        <v>-</v>
      </c>
      <c r="AB79" s="687" t="str">
        <f>IF($N79="-","-",IF(AND($N79&lt;='Calibration Criteria'!$B$9,$N79&gt;=-'Calibration Criteria'!$B$9),1,0))</f>
        <v>-</v>
      </c>
      <c r="AC79" s="687" t="str">
        <f>IF(N79="-", "-",IF(AND($N79&lt;='Calibration Criteria'!$B$10,$N79&gt;=-'Calibration Criteria'!$B$10,ABS(L79)&lt;&gt;H79),1,0))</f>
        <v>-</v>
      </c>
      <c r="AD79" s="687" t="str">
        <f t="shared" si="13"/>
        <v>-</v>
      </c>
      <c r="AF79" s="686" t="str">
        <f t="shared" ca="1" si="14"/>
        <v>NA</v>
      </c>
    </row>
    <row r="80" spans="1:32" x14ac:dyDescent="0.35">
      <c r="A80" s="551" t="str">
        <f t="shared" si="15"/>
        <v>H</v>
      </c>
      <c r="B80" s="393">
        <f>'Input - Freeways'!$B73</f>
        <v>69</v>
      </c>
      <c r="C80" s="377">
        <f>'Input - Freeways'!$C73</f>
        <v>0</v>
      </c>
      <c r="E80" s="766">
        <f t="shared" si="7"/>
        <v>0</v>
      </c>
      <c r="F80" s="267">
        <f>'Freeway Calcs'!K75</f>
        <v>0</v>
      </c>
      <c r="G80" s="267">
        <f>'Freeway Calcs'!L75</f>
        <v>0</v>
      </c>
      <c r="H80" s="937">
        <f>'Input - Freeways'!F73</f>
        <v>0</v>
      </c>
      <c r="I80" s="938"/>
      <c r="J80" s="939" t="str">
        <f ca="1">IF('Freeway Calcs'!$C$3="DCM",'Freeway Calcs'!N75,'Freeway Calcs'!P75)</f>
        <v>--</v>
      </c>
      <c r="K80" s="939"/>
      <c r="L80" s="939" t="str">
        <f t="shared" ca="1" si="16"/>
        <v>--</v>
      </c>
      <c r="M80" s="939"/>
      <c r="N80" s="940" t="str">
        <f t="shared" si="11"/>
        <v>-</v>
      </c>
      <c r="O80" s="940"/>
      <c r="Q80" s="264" t="str">
        <f ca="1">IF(J80&lt;&gt;0,IF('Freeway Calcs'!$C$3="DCM",'Freeway Calcs'!O75,'Freeway Calcs'!Q75),"-")</f>
        <v>--</v>
      </c>
      <c r="R80" s="264" t="str">
        <f ca="1">IF(J80&lt;&gt;0,IF('Freeway Calcs'!$C$3="DCM","",'Freeway Calcs'!R75),"-")</f>
        <v>--</v>
      </c>
      <c r="S80" s="547"/>
      <c r="T80" s="78" t="str">
        <f t="shared" si="12"/>
        <v>-</v>
      </c>
      <c r="U80" s="547"/>
      <c r="V80" s="687">
        <f ca="1">IF(H80="","-",IF(AND($J80&lt;&gt;0,$J80&lt;'Calibration Criteria'!$C$7),1,0))</f>
        <v>0</v>
      </c>
      <c r="W80" s="687">
        <f ca="1">IF(H80="","-",IF(AND($J80&gt;='Calibration Criteria'!$C$7,$J80&lt;'Calibration Criteria'!$C$8),1,0))</f>
        <v>0</v>
      </c>
      <c r="X80" s="687">
        <f ca="1">IF(H80="","-",IF(AND($J80&gt;='Calibration Criteria'!$C$8,$J80&lt;'Calibration Criteria'!$C$9),1,0))</f>
        <v>0</v>
      </c>
      <c r="Y80" s="687">
        <f ca="1">IF(H80="","-",IF(AND($J80&gt;='Calibration Criteria'!$C$10),1,0))</f>
        <v>1</v>
      </c>
      <c r="Z80" s="687" t="str">
        <f>IF($N80="-", "-", IF(AND($N80&lt;='Calibration Criteria'!$B$7,$N80&gt;=-'Calibration Criteria'!$B$7),1,0))</f>
        <v>-</v>
      </c>
      <c r="AA80" s="687" t="str">
        <f>IF($N80="-", "-",IF(AND($N80&lt;='Calibration Criteria'!$B$8,$N80&gt;=-'Calibration Criteria'!$B$8),1,0))</f>
        <v>-</v>
      </c>
      <c r="AB80" s="687" t="str">
        <f>IF($N80="-","-",IF(AND($N80&lt;='Calibration Criteria'!$B$9,$N80&gt;=-'Calibration Criteria'!$B$9),1,0))</f>
        <v>-</v>
      </c>
      <c r="AC80" s="687" t="str">
        <f>IF(N80="-", "-",IF(AND($N80&lt;='Calibration Criteria'!$B$10,$N80&gt;=-'Calibration Criteria'!$B$10,ABS(L80)&lt;&gt;H80),1,0))</f>
        <v>-</v>
      </c>
      <c r="AD80" s="687" t="str">
        <f t="shared" si="13"/>
        <v>-</v>
      </c>
      <c r="AF80" s="686" t="str">
        <f t="shared" ca="1" si="14"/>
        <v>NA</v>
      </c>
    </row>
    <row r="81" spans="1:32" x14ac:dyDescent="0.35">
      <c r="A81" s="551" t="str">
        <f t="shared" si="15"/>
        <v>H</v>
      </c>
      <c r="B81" s="393">
        <f>'Input - Freeways'!$B74</f>
        <v>70</v>
      </c>
      <c r="C81" s="377">
        <f>'Input - Freeways'!$C74</f>
        <v>0</v>
      </c>
      <c r="E81" s="766">
        <f t="shared" si="7"/>
        <v>0</v>
      </c>
      <c r="F81" s="267">
        <f>'Freeway Calcs'!K76</f>
        <v>0</v>
      </c>
      <c r="G81" s="267">
        <f>'Freeway Calcs'!L76</f>
        <v>0</v>
      </c>
      <c r="H81" s="937">
        <f>'Input - Freeways'!F74</f>
        <v>0</v>
      </c>
      <c r="I81" s="938"/>
      <c r="J81" s="939" t="str">
        <f ca="1">IF('Freeway Calcs'!$C$3="DCM",'Freeway Calcs'!N76,'Freeway Calcs'!P76)</f>
        <v>--</v>
      </c>
      <c r="K81" s="939"/>
      <c r="L81" s="939" t="str">
        <f t="shared" ca="1" si="16"/>
        <v>--</v>
      </c>
      <c r="M81" s="939"/>
      <c r="N81" s="940" t="str">
        <f t="shared" si="11"/>
        <v>-</v>
      </c>
      <c r="O81" s="940"/>
      <c r="Q81" s="264" t="str">
        <f ca="1">IF(J81&lt;&gt;0,IF('Freeway Calcs'!$C$3="DCM",'Freeway Calcs'!O76,'Freeway Calcs'!Q76),"-")</f>
        <v>--</v>
      </c>
      <c r="R81" s="264" t="str">
        <f ca="1">IF(J81&lt;&gt;0,IF('Freeway Calcs'!$C$3="DCM","",'Freeway Calcs'!R76),"-")</f>
        <v>--</v>
      </c>
      <c r="S81" s="547"/>
      <c r="T81" s="78" t="str">
        <f t="shared" si="12"/>
        <v>-</v>
      </c>
      <c r="U81" s="547"/>
      <c r="V81" s="687">
        <f ca="1">IF(H81="","-",IF(AND($J81&lt;&gt;0,$J81&lt;'Calibration Criteria'!$C$7),1,0))</f>
        <v>0</v>
      </c>
      <c r="W81" s="687">
        <f ca="1">IF(H81="","-",IF(AND($J81&gt;='Calibration Criteria'!$C$7,$J81&lt;'Calibration Criteria'!$C$8),1,0))</f>
        <v>0</v>
      </c>
      <c r="X81" s="687">
        <f ca="1">IF(H81="","-",IF(AND($J81&gt;='Calibration Criteria'!$C$8,$J81&lt;'Calibration Criteria'!$C$9),1,0))</f>
        <v>0</v>
      </c>
      <c r="Y81" s="687">
        <f ca="1">IF(H81="","-",IF(AND($J81&gt;='Calibration Criteria'!$C$10),1,0))</f>
        <v>1</v>
      </c>
      <c r="Z81" s="687" t="str">
        <f>IF($N81="-", "-", IF(AND($N81&lt;='Calibration Criteria'!$B$7,$N81&gt;=-'Calibration Criteria'!$B$7),1,0))</f>
        <v>-</v>
      </c>
      <c r="AA81" s="687" t="str">
        <f>IF($N81="-", "-",IF(AND($N81&lt;='Calibration Criteria'!$B$8,$N81&gt;=-'Calibration Criteria'!$B$8),1,0))</f>
        <v>-</v>
      </c>
      <c r="AB81" s="687" t="str">
        <f>IF($N81="-","-",IF(AND($N81&lt;='Calibration Criteria'!$B$9,$N81&gt;=-'Calibration Criteria'!$B$9),1,0))</f>
        <v>-</v>
      </c>
      <c r="AC81" s="687" t="str">
        <f>IF(N81="-", "-",IF(AND($N81&lt;='Calibration Criteria'!$B$10,$N81&gt;=-'Calibration Criteria'!$B$10,ABS(L81)&lt;&gt;H81),1,0))</f>
        <v>-</v>
      </c>
      <c r="AD81" s="687" t="str">
        <f t="shared" si="13"/>
        <v>-</v>
      </c>
      <c r="AF81" s="686" t="str">
        <f t="shared" ca="1" si="14"/>
        <v>NA</v>
      </c>
    </row>
    <row r="82" spans="1:32" x14ac:dyDescent="0.35">
      <c r="A82" s="551" t="str">
        <f t="shared" si="15"/>
        <v>H</v>
      </c>
      <c r="B82" s="393">
        <f>'Input - Freeways'!$B75</f>
        <v>71</v>
      </c>
      <c r="C82" s="377">
        <f>'Input - Freeways'!$C75</f>
        <v>0</v>
      </c>
      <c r="E82" s="766">
        <f t="shared" si="7"/>
        <v>0</v>
      </c>
      <c r="F82" s="267">
        <f>'Freeway Calcs'!K77</f>
        <v>0</v>
      </c>
      <c r="G82" s="267">
        <f>'Freeway Calcs'!L77</f>
        <v>0</v>
      </c>
      <c r="H82" s="937">
        <f>'Input - Freeways'!F75</f>
        <v>0</v>
      </c>
      <c r="I82" s="938"/>
      <c r="J82" s="939" t="str">
        <f ca="1">IF('Freeway Calcs'!$C$3="DCM",'Freeway Calcs'!N77,'Freeway Calcs'!P77)</f>
        <v>--</v>
      </c>
      <c r="K82" s="939"/>
      <c r="L82" s="939" t="str">
        <f t="shared" ca="1" si="16"/>
        <v>--</v>
      </c>
      <c r="M82" s="939"/>
      <c r="N82" s="940" t="str">
        <f t="shared" si="11"/>
        <v>-</v>
      </c>
      <c r="O82" s="940"/>
      <c r="Q82" s="264" t="str">
        <f ca="1">IF(J82&lt;&gt;0,IF('Freeway Calcs'!$C$3="DCM",'Freeway Calcs'!O77,'Freeway Calcs'!Q77),"-")</f>
        <v>--</v>
      </c>
      <c r="R82" s="264" t="str">
        <f ca="1">IF(J82&lt;&gt;0,IF('Freeway Calcs'!$C$3="DCM","",'Freeway Calcs'!R77),"-")</f>
        <v>--</v>
      </c>
      <c r="S82" s="547"/>
      <c r="T82" s="78" t="str">
        <f t="shared" si="12"/>
        <v>-</v>
      </c>
      <c r="U82" s="547"/>
      <c r="V82" s="687">
        <f ca="1">IF(H82="","-",IF(AND($J82&lt;&gt;0,$J82&lt;'Calibration Criteria'!$C$7),1,0))</f>
        <v>0</v>
      </c>
      <c r="W82" s="687">
        <f ca="1">IF(H82="","-",IF(AND($J82&gt;='Calibration Criteria'!$C$7,$J82&lt;'Calibration Criteria'!$C$8),1,0))</f>
        <v>0</v>
      </c>
      <c r="X82" s="687">
        <f ca="1">IF(H82="","-",IF(AND($J82&gt;='Calibration Criteria'!$C$8,$J82&lt;'Calibration Criteria'!$C$9),1,0))</f>
        <v>0</v>
      </c>
      <c r="Y82" s="687">
        <f ca="1">IF(H82="","-",IF(AND($J82&gt;='Calibration Criteria'!$C$10),1,0))</f>
        <v>1</v>
      </c>
      <c r="Z82" s="687" t="str">
        <f>IF($N82="-", "-", IF(AND($N82&lt;='Calibration Criteria'!$B$7,$N82&gt;=-'Calibration Criteria'!$B$7),1,0))</f>
        <v>-</v>
      </c>
      <c r="AA82" s="687" t="str">
        <f>IF($N82="-", "-",IF(AND($N82&lt;='Calibration Criteria'!$B$8,$N82&gt;=-'Calibration Criteria'!$B$8),1,0))</f>
        <v>-</v>
      </c>
      <c r="AB82" s="687" t="str">
        <f>IF($N82="-","-",IF(AND($N82&lt;='Calibration Criteria'!$B$9,$N82&gt;=-'Calibration Criteria'!$B$9),1,0))</f>
        <v>-</v>
      </c>
      <c r="AC82" s="687" t="str">
        <f>IF(N82="-", "-",IF(AND($N82&lt;='Calibration Criteria'!$B$10,$N82&gt;=-'Calibration Criteria'!$B$10,ABS(L82)&lt;&gt;H82),1,0))</f>
        <v>-</v>
      </c>
      <c r="AD82" s="687" t="str">
        <f t="shared" si="13"/>
        <v>-</v>
      </c>
      <c r="AF82" s="686" t="str">
        <f t="shared" ca="1" si="14"/>
        <v>NA</v>
      </c>
    </row>
    <row r="83" spans="1:32" x14ac:dyDescent="0.35">
      <c r="A83" s="551" t="str">
        <f t="shared" si="15"/>
        <v>H</v>
      </c>
      <c r="B83" s="393">
        <f>'Input - Freeways'!$B76</f>
        <v>72</v>
      </c>
      <c r="C83" s="377">
        <f>'Input - Freeways'!$C76</f>
        <v>0</v>
      </c>
      <c r="E83" s="766">
        <f t="shared" si="7"/>
        <v>0</v>
      </c>
      <c r="F83" s="267">
        <f>'Freeway Calcs'!K78</f>
        <v>0</v>
      </c>
      <c r="G83" s="267">
        <f>'Freeway Calcs'!L78</f>
        <v>0</v>
      </c>
      <c r="H83" s="937">
        <f>'Input - Freeways'!F76</f>
        <v>0</v>
      </c>
      <c r="I83" s="938"/>
      <c r="J83" s="939" t="str">
        <f ca="1">IF('Freeway Calcs'!$C$3="DCM",'Freeway Calcs'!N78,'Freeway Calcs'!P78)</f>
        <v>--</v>
      </c>
      <c r="K83" s="939"/>
      <c r="L83" s="939" t="str">
        <f t="shared" ca="1" si="16"/>
        <v>--</v>
      </c>
      <c r="M83" s="939"/>
      <c r="N83" s="940" t="str">
        <f t="shared" si="11"/>
        <v>-</v>
      </c>
      <c r="O83" s="940"/>
      <c r="Q83" s="264" t="str">
        <f ca="1">IF(J83&lt;&gt;0,IF('Freeway Calcs'!$C$3="DCM",'Freeway Calcs'!O78,'Freeway Calcs'!Q78),"-")</f>
        <v>--</v>
      </c>
      <c r="R83" s="264" t="str">
        <f ca="1">IF(J83&lt;&gt;0,IF('Freeway Calcs'!$C$3="DCM","",'Freeway Calcs'!R78),"-")</f>
        <v>--</v>
      </c>
      <c r="S83" s="547"/>
      <c r="T83" s="78" t="str">
        <f t="shared" si="12"/>
        <v>-</v>
      </c>
      <c r="U83" s="547"/>
      <c r="V83" s="687">
        <f ca="1">IF(H83="","-",IF(AND($J83&lt;&gt;0,$J83&lt;'Calibration Criteria'!$C$7),1,0))</f>
        <v>0</v>
      </c>
      <c r="W83" s="687">
        <f ca="1">IF(H83="","-",IF(AND($J83&gt;='Calibration Criteria'!$C$7,$J83&lt;'Calibration Criteria'!$C$8),1,0))</f>
        <v>0</v>
      </c>
      <c r="X83" s="687">
        <f ca="1">IF(H83="","-",IF(AND($J83&gt;='Calibration Criteria'!$C$8,$J83&lt;'Calibration Criteria'!$C$9),1,0))</f>
        <v>0</v>
      </c>
      <c r="Y83" s="687">
        <f ca="1">IF(H83="","-",IF(AND($J83&gt;='Calibration Criteria'!$C$10),1,0))</f>
        <v>1</v>
      </c>
      <c r="Z83" s="687" t="str">
        <f>IF($N83="-", "-", IF(AND($N83&lt;='Calibration Criteria'!$B$7,$N83&gt;=-'Calibration Criteria'!$B$7),1,0))</f>
        <v>-</v>
      </c>
      <c r="AA83" s="687" t="str">
        <f>IF($N83="-", "-",IF(AND($N83&lt;='Calibration Criteria'!$B$8,$N83&gt;=-'Calibration Criteria'!$B$8),1,0))</f>
        <v>-</v>
      </c>
      <c r="AB83" s="687" t="str">
        <f>IF($N83="-","-",IF(AND($N83&lt;='Calibration Criteria'!$B$9,$N83&gt;=-'Calibration Criteria'!$B$9),1,0))</f>
        <v>-</v>
      </c>
      <c r="AC83" s="687" t="str">
        <f>IF(N83="-", "-",IF(AND($N83&lt;='Calibration Criteria'!$B$10,$N83&gt;=-'Calibration Criteria'!$B$10,ABS(L83)&lt;&gt;H83),1,0))</f>
        <v>-</v>
      </c>
      <c r="AD83" s="687" t="str">
        <f t="shared" si="13"/>
        <v>-</v>
      </c>
      <c r="AF83" s="686" t="str">
        <f t="shared" ca="1" si="14"/>
        <v>NA</v>
      </c>
    </row>
    <row r="84" spans="1:32" x14ac:dyDescent="0.35">
      <c r="A84" s="551" t="str">
        <f t="shared" si="15"/>
        <v>H</v>
      </c>
      <c r="B84" s="393">
        <f>'Input - Freeways'!$B77</f>
        <v>73</v>
      </c>
      <c r="C84" s="377">
        <f>'Input - Freeways'!$C77</f>
        <v>0</v>
      </c>
      <c r="E84" s="766">
        <f t="shared" si="7"/>
        <v>0</v>
      </c>
      <c r="F84" s="267">
        <f>'Freeway Calcs'!K79</f>
        <v>0</v>
      </c>
      <c r="G84" s="267">
        <f>'Freeway Calcs'!L79</f>
        <v>0</v>
      </c>
      <c r="H84" s="937">
        <f>'Input - Freeways'!F77</f>
        <v>0</v>
      </c>
      <c r="I84" s="938"/>
      <c r="J84" s="939" t="str">
        <f ca="1">IF('Freeway Calcs'!$C$3="DCM",'Freeway Calcs'!N79,'Freeway Calcs'!P79)</f>
        <v>--</v>
      </c>
      <c r="K84" s="939"/>
      <c r="L84" s="939" t="str">
        <f t="shared" ca="1" si="16"/>
        <v>--</v>
      </c>
      <c r="M84" s="939"/>
      <c r="N84" s="940" t="str">
        <f t="shared" si="11"/>
        <v>-</v>
      </c>
      <c r="O84" s="940"/>
      <c r="Q84" s="264" t="str">
        <f ca="1">IF(J84&lt;&gt;0,IF('Freeway Calcs'!$C$3="DCM",'Freeway Calcs'!O79,'Freeway Calcs'!Q79),"-")</f>
        <v>--</v>
      </c>
      <c r="R84" s="264" t="str">
        <f ca="1">IF(J84&lt;&gt;0,IF('Freeway Calcs'!$C$3="DCM","",'Freeway Calcs'!R79),"-")</f>
        <v>--</v>
      </c>
      <c r="S84" s="547"/>
      <c r="T84" s="78" t="str">
        <f t="shared" si="12"/>
        <v>-</v>
      </c>
      <c r="U84" s="547"/>
      <c r="V84" s="687">
        <f ca="1">IF(H84="","-",IF(AND($J84&lt;&gt;0,$J84&lt;'Calibration Criteria'!$C$7),1,0))</f>
        <v>0</v>
      </c>
      <c r="W84" s="687">
        <f ca="1">IF(H84="","-",IF(AND($J84&gt;='Calibration Criteria'!$C$7,$J84&lt;'Calibration Criteria'!$C$8),1,0))</f>
        <v>0</v>
      </c>
      <c r="X84" s="687">
        <f ca="1">IF(H84="","-",IF(AND($J84&gt;='Calibration Criteria'!$C$8,$J84&lt;'Calibration Criteria'!$C$9),1,0))</f>
        <v>0</v>
      </c>
      <c r="Y84" s="687">
        <f ca="1">IF(H84="","-",IF(AND($J84&gt;='Calibration Criteria'!$C$10),1,0))</f>
        <v>1</v>
      </c>
      <c r="Z84" s="687" t="str">
        <f>IF($N84="-", "-", IF(AND($N84&lt;='Calibration Criteria'!$B$7,$N84&gt;=-'Calibration Criteria'!$B$7),1,0))</f>
        <v>-</v>
      </c>
      <c r="AA84" s="687" t="str">
        <f>IF($N84="-", "-",IF(AND($N84&lt;='Calibration Criteria'!$B$8,$N84&gt;=-'Calibration Criteria'!$B$8),1,0))</f>
        <v>-</v>
      </c>
      <c r="AB84" s="687" t="str">
        <f>IF($N84="-","-",IF(AND($N84&lt;='Calibration Criteria'!$B$9,$N84&gt;=-'Calibration Criteria'!$B$9),1,0))</f>
        <v>-</v>
      </c>
      <c r="AC84" s="687" t="str">
        <f>IF(N84="-", "-",IF(AND($N84&lt;='Calibration Criteria'!$B$10,$N84&gt;=-'Calibration Criteria'!$B$10,ABS(L84)&lt;&gt;H84),1,0))</f>
        <v>-</v>
      </c>
      <c r="AD84" s="687" t="str">
        <f t="shared" si="13"/>
        <v>-</v>
      </c>
      <c r="AF84" s="686" t="str">
        <f t="shared" ca="1" si="14"/>
        <v>NA</v>
      </c>
    </row>
    <row r="85" spans="1:32" x14ac:dyDescent="0.35">
      <c r="A85" s="551" t="str">
        <f t="shared" si="15"/>
        <v>H</v>
      </c>
      <c r="B85" s="393">
        <f>'Input - Freeways'!$B78</f>
        <v>74</v>
      </c>
      <c r="C85" s="377">
        <f>'Input - Freeways'!$C78</f>
        <v>0</v>
      </c>
      <c r="E85" s="766">
        <f t="shared" si="7"/>
        <v>0</v>
      </c>
      <c r="F85" s="267">
        <f>'Freeway Calcs'!K80</f>
        <v>0</v>
      </c>
      <c r="G85" s="267">
        <f>'Freeway Calcs'!L80</f>
        <v>0</v>
      </c>
      <c r="H85" s="937">
        <f>'Input - Freeways'!F78</f>
        <v>0</v>
      </c>
      <c r="I85" s="938"/>
      <c r="J85" s="939" t="str">
        <f ca="1">IF('Freeway Calcs'!$C$3="DCM",'Freeway Calcs'!N80,'Freeway Calcs'!P80)</f>
        <v>--</v>
      </c>
      <c r="K85" s="939"/>
      <c r="L85" s="939" t="str">
        <f t="shared" ca="1" si="16"/>
        <v>--</v>
      </c>
      <c r="M85" s="939"/>
      <c r="N85" s="940" t="str">
        <f t="shared" si="11"/>
        <v>-</v>
      </c>
      <c r="O85" s="940"/>
      <c r="Q85" s="264" t="str">
        <f ca="1">IF(J85&lt;&gt;0,IF('Freeway Calcs'!$C$3="DCM",'Freeway Calcs'!O80,'Freeway Calcs'!Q80),"-")</f>
        <v>--</v>
      </c>
      <c r="R85" s="264" t="str">
        <f ca="1">IF(J85&lt;&gt;0,IF('Freeway Calcs'!$C$3="DCM","",'Freeway Calcs'!R80),"-")</f>
        <v>--</v>
      </c>
      <c r="S85" s="547"/>
      <c r="T85" s="78" t="str">
        <f t="shared" si="12"/>
        <v>-</v>
      </c>
      <c r="U85" s="547"/>
      <c r="V85" s="687">
        <f ca="1">IF(H85="","-",IF(AND($J85&lt;&gt;0,$J85&lt;'Calibration Criteria'!$C$7),1,0))</f>
        <v>0</v>
      </c>
      <c r="W85" s="687">
        <f ca="1">IF(H85="","-",IF(AND($J85&gt;='Calibration Criteria'!$C$7,$J85&lt;'Calibration Criteria'!$C$8),1,0))</f>
        <v>0</v>
      </c>
      <c r="X85" s="687">
        <f ca="1">IF(H85="","-",IF(AND($J85&gt;='Calibration Criteria'!$C$8,$J85&lt;'Calibration Criteria'!$C$9),1,0))</f>
        <v>0</v>
      </c>
      <c r="Y85" s="687">
        <f ca="1">IF(H85="","-",IF(AND($J85&gt;='Calibration Criteria'!$C$10),1,0))</f>
        <v>1</v>
      </c>
      <c r="Z85" s="687" t="str">
        <f>IF($N85="-", "-", IF(AND($N85&lt;='Calibration Criteria'!$B$7,$N85&gt;=-'Calibration Criteria'!$B$7),1,0))</f>
        <v>-</v>
      </c>
      <c r="AA85" s="687" t="str">
        <f>IF($N85="-", "-",IF(AND($N85&lt;='Calibration Criteria'!$B$8,$N85&gt;=-'Calibration Criteria'!$B$8),1,0))</f>
        <v>-</v>
      </c>
      <c r="AB85" s="687" t="str">
        <f>IF($N85="-","-",IF(AND($N85&lt;='Calibration Criteria'!$B$9,$N85&gt;=-'Calibration Criteria'!$B$9),1,0))</f>
        <v>-</v>
      </c>
      <c r="AC85" s="687" t="str">
        <f>IF(N85="-", "-",IF(AND($N85&lt;='Calibration Criteria'!$B$10,$N85&gt;=-'Calibration Criteria'!$B$10,ABS(L85)&lt;&gt;H85),1,0))</f>
        <v>-</v>
      </c>
      <c r="AD85" s="687" t="str">
        <f t="shared" si="13"/>
        <v>-</v>
      </c>
      <c r="AF85" s="686" t="str">
        <f t="shared" ca="1" si="14"/>
        <v>NA</v>
      </c>
    </row>
    <row r="86" spans="1:32" s="547" customFormat="1" x14ac:dyDescent="0.35">
      <c r="A86" s="551" t="str">
        <f t="shared" ref="A86:A111" si="17">IF(C86=0, "H","")</f>
        <v>H</v>
      </c>
      <c r="B86" s="393">
        <f>'Input - Freeways'!$B79</f>
        <v>75</v>
      </c>
      <c r="C86" s="377">
        <f>'Input - Freeways'!$C79</f>
        <v>0</v>
      </c>
      <c r="E86" s="766">
        <f t="shared" ref="E86:E111" si="18">C86</f>
        <v>0</v>
      </c>
      <c r="F86" s="267">
        <f>'Freeway Calcs'!K81</f>
        <v>0</v>
      </c>
      <c r="G86" s="267">
        <f>'Freeway Calcs'!L81</f>
        <v>0</v>
      </c>
      <c r="H86" s="937" t="str">
        <f>'Input - Freeways'!F79</f>
        <v/>
      </c>
      <c r="I86" s="938"/>
      <c r="J86" s="939" t="str">
        <f ca="1">IF('Freeway Calcs'!$C$3="DCM",'Freeway Calcs'!N81,'Freeway Calcs'!P81)</f>
        <v>--</v>
      </c>
      <c r="K86" s="939"/>
      <c r="L86" s="939" t="str">
        <f t="shared" ref="L86:L111" si="19">IFERROR(IF(H86="", "", J86-H86),"--")</f>
        <v/>
      </c>
      <c r="M86" s="939"/>
      <c r="N86" s="940" t="str">
        <f t="shared" ref="N86:N111" si="20">IFERROR(IF($H86&lt;&gt;0,L86/H86,"-"), "-")</f>
        <v>-</v>
      </c>
      <c r="O86" s="940"/>
      <c r="Q86" s="264" t="str">
        <f ca="1">IF(J86&lt;&gt;0,IF('Freeway Calcs'!$C$3="DCM",'Freeway Calcs'!O81,'Freeway Calcs'!Q81),"-")</f>
        <v>--</v>
      </c>
      <c r="R86" s="264" t="str">
        <f ca="1">IF(J86&lt;&gt;0,IF('Freeway Calcs'!$C$3="DCM","",'Freeway Calcs'!R81),"-")</f>
        <v>--</v>
      </c>
      <c r="T86" s="78" t="str">
        <f t="shared" ref="T86:T111" ca="1" si="21">IFERROR(IF($H86=0,"-",J86/H86),"-")</f>
        <v>-</v>
      </c>
      <c r="V86" s="693" t="str">
        <f>IF(H86="","-",IF(AND($J86&lt;&gt;0,$J86&lt;'Calibration Criteria'!$C$7),1,0))</f>
        <v>-</v>
      </c>
      <c r="W86" s="693" t="str">
        <f>IF(H86="","-",IF(AND($J86&gt;='Calibration Criteria'!$C$7,$J86&lt;'Calibration Criteria'!$C$8),1,0))</f>
        <v>-</v>
      </c>
      <c r="X86" s="693" t="str">
        <f>IF(H86="","-",IF(AND($J86&gt;='Calibration Criteria'!$C$8,$J86&lt;'Calibration Criteria'!$C$9),1,0))</f>
        <v>-</v>
      </c>
      <c r="Y86" s="693" t="str">
        <f>IF(H86="","-",IF(AND($J86&gt;='Calibration Criteria'!$C$10),1,0))</f>
        <v>-</v>
      </c>
      <c r="Z86" s="693" t="str">
        <f>IF($N86="-", "-", IF(AND($N86&lt;='Calibration Criteria'!$B$7,$N86&gt;=-'Calibration Criteria'!$B$7),1,0))</f>
        <v>-</v>
      </c>
      <c r="AA86" s="693" t="str">
        <f>IF($N86="-", "-",IF(AND($N86&lt;='Calibration Criteria'!$B$8,$N86&gt;=-'Calibration Criteria'!$B$8),1,0))</f>
        <v>-</v>
      </c>
      <c r="AB86" s="693" t="str">
        <f>IF($N86="-","-",IF(AND($N86&lt;='Calibration Criteria'!$B$9,$N86&gt;=-'Calibration Criteria'!$B$9),1,0))</f>
        <v>-</v>
      </c>
      <c r="AC86" s="693" t="str">
        <f>IF(N86="-", "-",IF(AND($N86&lt;='Calibration Criteria'!$B$10,$N86&gt;=-'Calibration Criteria'!$B$10,ABS(L86)&lt;&gt;H86),1,0))</f>
        <v>-</v>
      </c>
      <c r="AD86" s="693" t="str">
        <f t="shared" ref="AD86:AD111" si="22">IF(AC86="-","-",SUMPRODUCT(V86:Y86,Z86:AC86))</f>
        <v>-</v>
      </c>
      <c r="AE86" s="274"/>
      <c r="AF86" s="692" t="str">
        <f t="shared" ref="AF86:AF111" ca="1" si="23">IFERROR(SQRT((J86-H86)^2/((H86+J86)/2)),"NA")</f>
        <v>NA</v>
      </c>
    </row>
    <row r="87" spans="1:32" s="547" customFormat="1" x14ac:dyDescent="0.35">
      <c r="A87" s="551" t="str">
        <f t="shared" si="17"/>
        <v>H</v>
      </c>
      <c r="B87" s="393">
        <f>'Input - Freeways'!$B80</f>
        <v>76</v>
      </c>
      <c r="C87" s="377">
        <f>'Input - Freeways'!$C80</f>
        <v>0</v>
      </c>
      <c r="E87" s="766">
        <f t="shared" si="18"/>
        <v>0</v>
      </c>
      <c r="F87" s="267">
        <f>'Freeway Calcs'!K82</f>
        <v>0</v>
      </c>
      <c r="G87" s="267">
        <f>'Freeway Calcs'!L82</f>
        <v>0</v>
      </c>
      <c r="H87" s="937" t="str">
        <f>'Input - Freeways'!F80</f>
        <v/>
      </c>
      <c r="I87" s="938"/>
      <c r="J87" s="939" t="str">
        <f ca="1">IF('Freeway Calcs'!$C$3="DCM",'Freeway Calcs'!N82,'Freeway Calcs'!P82)</f>
        <v>--</v>
      </c>
      <c r="K87" s="939"/>
      <c r="L87" s="939" t="str">
        <f t="shared" si="19"/>
        <v/>
      </c>
      <c r="M87" s="939"/>
      <c r="N87" s="940" t="str">
        <f t="shared" si="20"/>
        <v>-</v>
      </c>
      <c r="O87" s="940"/>
      <c r="Q87" s="264" t="str">
        <f ca="1">IF(J87&lt;&gt;0,IF('Freeway Calcs'!$C$3="DCM",'Freeway Calcs'!O82,'Freeway Calcs'!Q82),"-")</f>
        <v>--</v>
      </c>
      <c r="R87" s="264" t="str">
        <f ca="1">IF(J87&lt;&gt;0,IF('Freeway Calcs'!$C$3="DCM","",'Freeway Calcs'!R82),"-")</f>
        <v>--</v>
      </c>
      <c r="T87" s="78" t="str">
        <f t="shared" ca="1" si="21"/>
        <v>-</v>
      </c>
      <c r="V87" s="693" t="str">
        <f>IF(H87="","-",IF(AND($J87&lt;&gt;0,$J87&lt;'Calibration Criteria'!$C$7),1,0))</f>
        <v>-</v>
      </c>
      <c r="W87" s="693" t="str">
        <f>IF(H87="","-",IF(AND($J87&gt;='Calibration Criteria'!$C$7,$J87&lt;'Calibration Criteria'!$C$8),1,0))</f>
        <v>-</v>
      </c>
      <c r="X87" s="693" t="str">
        <f>IF(H87="","-",IF(AND($J87&gt;='Calibration Criteria'!$C$8,$J87&lt;'Calibration Criteria'!$C$9),1,0))</f>
        <v>-</v>
      </c>
      <c r="Y87" s="693" t="str">
        <f>IF(H87="","-",IF(AND($J87&gt;='Calibration Criteria'!$C$10),1,0))</f>
        <v>-</v>
      </c>
      <c r="Z87" s="693" t="str">
        <f>IF($N87="-", "-", IF(AND($N87&lt;='Calibration Criteria'!$B$7,$N87&gt;=-'Calibration Criteria'!$B$7),1,0))</f>
        <v>-</v>
      </c>
      <c r="AA87" s="693" t="str">
        <f>IF($N87="-", "-",IF(AND($N87&lt;='Calibration Criteria'!$B$8,$N87&gt;=-'Calibration Criteria'!$B$8),1,0))</f>
        <v>-</v>
      </c>
      <c r="AB87" s="693" t="str">
        <f>IF($N87="-","-",IF(AND($N87&lt;='Calibration Criteria'!$B$9,$N87&gt;=-'Calibration Criteria'!$B$9),1,0))</f>
        <v>-</v>
      </c>
      <c r="AC87" s="693" t="str">
        <f>IF(N87="-", "-",IF(AND($N87&lt;='Calibration Criteria'!$B$10,$N87&gt;=-'Calibration Criteria'!$B$10,ABS(L87)&lt;&gt;H87),1,0))</f>
        <v>-</v>
      </c>
      <c r="AD87" s="693" t="str">
        <f t="shared" si="22"/>
        <v>-</v>
      </c>
      <c r="AE87" s="274"/>
      <c r="AF87" s="692" t="str">
        <f t="shared" ca="1" si="23"/>
        <v>NA</v>
      </c>
    </row>
    <row r="88" spans="1:32" s="547" customFormat="1" x14ac:dyDescent="0.35">
      <c r="A88" s="551" t="str">
        <f t="shared" si="17"/>
        <v>H</v>
      </c>
      <c r="B88" s="393">
        <f>'Input - Freeways'!$B81</f>
        <v>77</v>
      </c>
      <c r="C88" s="377">
        <f>'Input - Freeways'!$C81</f>
        <v>0</v>
      </c>
      <c r="E88" s="766">
        <f t="shared" si="18"/>
        <v>0</v>
      </c>
      <c r="F88" s="267">
        <f>'Freeway Calcs'!K83</f>
        <v>0</v>
      </c>
      <c r="G88" s="267">
        <f>'Freeway Calcs'!L83</f>
        <v>0</v>
      </c>
      <c r="H88" s="937" t="str">
        <f>'Input - Freeways'!F81</f>
        <v/>
      </c>
      <c r="I88" s="938"/>
      <c r="J88" s="939" t="str">
        <f ca="1">IF('Freeway Calcs'!$C$3="DCM",'Freeway Calcs'!N83,'Freeway Calcs'!P83)</f>
        <v>--</v>
      </c>
      <c r="K88" s="939"/>
      <c r="L88" s="939" t="str">
        <f t="shared" si="19"/>
        <v/>
      </c>
      <c r="M88" s="939"/>
      <c r="N88" s="940" t="str">
        <f t="shared" si="20"/>
        <v>-</v>
      </c>
      <c r="O88" s="940"/>
      <c r="Q88" s="264" t="str">
        <f ca="1">IF(J88&lt;&gt;0,IF('Freeway Calcs'!$C$3="DCM",'Freeway Calcs'!O83,'Freeway Calcs'!Q83),"-")</f>
        <v>--</v>
      </c>
      <c r="R88" s="264" t="str">
        <f ca="1">IF(J88&lt;&gt;0,IF('Freeway Calcs'!$C$3="DCM","",'Freeway Calcs'!R83),"-")</f>
        <v>--</v>
      </c>
      <c r="T88" s="78" t="str">
        <f t="shared" ca="1" si="21"/>
        <v>-</v>
      </c>
      <c r="V88" s="693" t="str">
        <f>IF(H88="","-",IF(AND($J88&lt;&gt;0,$J88&lt;'Calibration Criteria'!$C$7),1,0))</f>
        <v>-</v>
      </c>
      <c r="W88" s="693" t="str">
        <f>IF(H88="","-",IF(AND($J88&gt;='Calibration Criteria'!$C$7,$J88&lt;'Calibration Criteria'!$C$8),1,0))</f>
        <v>-</v>
      </c>
      <c r="X88" s="693" t="str">
        <f>IF(H88="","-",IF(AND($J88&gt;='Calibration Criteria'!$C$8,$J88&lt;'Calibration Criteria'!$C$9),1,0))</f>
        <v>-</v>
      </c>
      <c r="Y88" s="693" t="str">
        <f>IF(H88="","-",IF(AND($J88&gt;='Calibration Criteria'!$C$10),1,0))</f>
        <v>-</v>
      </c>
      <c r="Z88" s="693" t="str">
        <f>IF($N88="-", "-", IF(AND($N88&lt;='Calibration Criteria'!$B$7,$N88&gt;=-'Calibration Criteria'!$B$7),1,0))</f>
        <v>-</v>
      </c>
      <c r="AA88" s="693" t="str">
        <f>IF($N88="-", "-",IF(AND($N88&lt;='Calibration Criteria'!$B$8,$N88&gt;=-'Calibration Criteria'!$B$8),1,0))</f>
        <v>-</v>
      </c>
      <c r="AB88" s="693" t="str">
        <f>IF($N88="-","-",IF(AND($N88&lt;='Calibration Criteria'!$B$9,$N88&gt;=-'Calibration Criteria'!$B$9),1,0))</f>
        <v>-</v>
      </c>
      <c r="AC88" s="693" t="str">
        <f>IF(N88="-", "-",IF(AND($N88&lt;='Calibration Criteria'!$B$10,$N88&gt;=-'Calibration Criteria'!$B$10,ABS(L88)&lt;&gt;H88),1,0))</f>
        <v>-</v>
      </c>
      <c r="AD88" s="693" t="str">
        <f t="shared" si="22"/>
        <v>-</v>
      </c>
      <c r="AE88" s="274"/>
      <c r="AF88" s="692" t="str">
        <f t="shared" ca="1" si="23"/>
        <v>NA</v>
      </c>
    </row>
    <row r="89" spans="1:32" s="547" customFormat="1" x14ac:dyDescent="0.35">
      <c r="A89" s="551" t="str">
        <f t="shared" si="17"/>
        <v>H</v>
      </c>
      <c r="B89" s="393">
        <f>'Input - Freeways'!$B82</f>
        <v>78</v>
      </c>
      <c r="C89" s="377">
        <f>'Input - Freeways'!$C82</f>
        <v>0</v>
      </c>
      <c r="E89" s="766">
        <f t="shared" si="18"/>
        <v>0</v>
      </c>
      <c r="F89" s="267">
        <f>'Freeway Calcs'!K84</f>
        <v>0</v>
      </c>
      <c r="G89" s="267">
        <f>'Freeway Calcs'!L84</f>
        <v>0</v>
      </c>
      <c r="H89" s="937" t="str">
        <f>'Input - Freeways'!F82</f>
        <v/>
      </c>
      <c r="I89" s="938"/>
      <c r="J89" s="939" t="str">
        <f ca="1">IF('Freeway Calcs'!$C$3="DCM",'Freeway Calcs'!N84,'Freeway Calcs'!P84)</f>
        <v>--</v>
      </c>
      <c r="K89" s="939"/>
      <c r="L89" s="939" t="str">
        <f t="shared" si="19"/>
        <v/>
      </c>
      <c r="M89" s="939"/>
      <c r="N89" s="940" t="str">
        <f t="shared" si="20"/>
        <v>-</v>
      </c>
      <c r="O89" s="940"/>
      <c r="Q89" s="264" t="str">
        <f ca="1">IF(J89&lt;&gt;0,IF('Freeway Calcs'!$C$3="DCM",'Freeway Calcs'!O84,'Freeway Calcs'!Q84),"-")</f>
        <v>--</v>
      </c>
      <c r="R89" s="264" t="str">
        <f ca="1">IF(J89&lt;&gt;0,IF('Freeway Calcs'!$C$3="DCM","",'Freeway Calcs'!R84),"-")</f>
        <v>--</v>
      </c>
      <c r="T89" s="78" t="str">
        <f t="shared" ca="1" si="21"/>
        <v>-</v>
      </c>
      <c r="V89" s="693" t="str">
        <f>IF(H89="","-",IF(AND($J89&lt;&gt;0,$J89&lt;'Calibration Criteria'!$C$7),1,0))</f>
        <v>-</v>
      </c>
      <c r="W89" s="693" t="str">
        <f>IF(H89="","-",IF(AND($J89&gt;='Calibration Criteria'!$C$7,$J89&lt;'Calibration Criteria'!$C$8),1,0))</f>
        <v>-</v>
      </c>
      <c r="X89" s="693" t="str">
        <f>IF(H89="","-",IF(AND($J89&gt;='Calibration Criteria'!$C$8,$J89&lt;'Calibration Criteria'!$C$9),1,0))</f>
        <v>-</v>
      </c>
      <c r="Y89" s="693" t="str">
        <f>IF(H89="","-",IF(AND($J89&gt;='Calibration Criteria'!$C$10),1,0))</f>
        <v>-</v>
      </c>
      <c r="Z89" s="693" t="str">
        <f>IF($N89="-", "-", IF(AND($N89&lt;='Calibration Criteria'!$B$7,$N89&gt;=-'Calibration Criteria'!$B$7),1,0))</f>
        <v>-</v>
      </c>
      <c r="AA89" s="693" t="str">
        <f>IF($N89="-", "-",IF(AND($N89&lt;='Calibration Criteria'!$B$8,$N89&gt;=-'Calibration Criteria'!$B$8),1,0))</f>
        <v>-</v>
      </c>
      <c r="AB89" s="693" t="str">
        <f>IF($N89="-","-",IF(AND($N89&lt;='Calibration Criteria'!$B$9,$N89&gt;=-'Calibration Criteria'!$B$9),1,0))</f>
        <v>-</v>
      </c>
      <c r="AC89" s="693" t="str">
        <f>IF(N89="-", "-",IF(AND($N89&lt;='Calibration Criteria'!$B$10,$N89&gt;=-'Calibration Criteria'!$B$10,ABS(L89)&lt;&gt;H89),1,0))</f>
        <v>-</v>
      </c>
      <c r="AD89" s="693" t="str">
        <f t="shared" si="22"/>
        <v>-</v>
      </c>
      <c r="AE89" s="274"/>
      <c r="AF89" s="692" t="str">
        <f t="shared" ca="1" si="23"/>
        <v>NA</v>
      </c>
    </row>
    <row r="90" spans="1:32" s="547" customFormat="1" x14ac:dyDescent="0.35">
      <c r="A90" s="551" t="str">
        <f t="shared" si="17"/>
        <v>H</v>
      </c>
      <c r="B90" s="393">
        <f>'Input - Freeways'!$B83</f>
        <v>79</v>
      </c>
      <c r="C90" s="377">
        <f>'Input - Freeways'!$C83</f>
        <v>0</v>
      </c>
      <c r="E90" s="766">
        <f t="shared" si="18"/>
        <v>0</v>
      </c>
      <c r="F90" s="267">
        <f>'Freeway Calcs'!K85</f>
        <v>0</v>
      </c>
      <c r="G90" s="267">
        <f>'Freeway Calcs'!L85</f>
        <v>0</v>
      </c>
      <c r="H90" s="937" t="str">
        <f>'Input - Freeways'!F83</f>
        <v/>
      </c>
      <c r="I90" s="938"/>
      <c r="J90" s="939" t="str">
        <f ca="1">IF('Freeway Calcs'!$C$3="DCM",'Freeway Calcs'!N85,'Freeway Calcs'!P85)</f>
        <v>--</v>
      </c>
      <c r="K90" s="939"/>
      <c r="L90" s="939" t="str">
        <f t="shared" si="19"/>
        <v/>
      </c>
      <c r="M90" s="939"/>
      <c r="N90" s="940" t="str">
        <f t="shared" si="20"/>
        <v>-</v>
      </c>
      <c r="O90" s="940"/>
      <c r="Q90" s="264" t="str">
        <f ca="1">IF(J90&lt;&gt;0,IF('Freeway Calcs'!$C$3="DCM",'Freeway Calcs'!O85,'Freeway Calcs'!Q85),"-")</f>
        <v>--</v>
      </c>
      <c r="R90" s="264" t="str">
        <f ca="1">IF(J90&lt;&gt;0,IF('Freeway Calcs'!$C$3="DCM","",'Freeway Calcs'!R85),"-")</f>
        <v>--</v>
      </c>
      <c r="T90" s="78" t="str">
        <f t="shared" ca="1" si="21"/>
        <v>-</v>
      </c>
      <c r="V90" s="693" t="str">
        <f>IF(H90="","-",IF(AND($J90&lt;&gt;0,$J90&lt;'Calibration Criteria'!$C$7),1,0))</f>
        <v>-</v>
      </c>
      <c r="W90" s="693" t="str">
        <f>IF(H90="","-",IF(AND($J90&gt;='Calibration Criteria'!$C$7,$J90&lt;'Calibration Criteria'!$C$8),1,0))</f>
        <v>-</v>
      </c>
      <c r="X90" s="693" t="str">
        <f>IF(H90="","-",IF(AND($J90&gt;='Calibration Criteria'!$C$8,$J90&lt;'Calibration Criteria'!$C$9),1,0))</f>
        <v>-</v>
      </c>
      <c r="Y90" s="693" t="str">
        <f>IF(H90="","-",IF(AND($J90&gt;='Calibration Criteria'!$C$10),1,0))</f>
        <v>-</v>
      </c>
      <c r="Z90" s="693" t="str">
        <f>IF($N90="-", "-", IF(AND($N90&lt;='Calibration Criteria'!$B$7,$N90&gt;=-'Calibration Criteria'!$B$7),1,0))</f>
        <v>-</v>
      </c>
      <c r="AA90" s="693" t="str">
        <f>IF($N90="-", "-",IF(AND($N90&lt;='Calibration Criteria'!$B$8,$N90&gt;=-'Calibration Criteria'!$B$8),1,0))</f>
        <v>-</v>
      </c>
      <c r="AB90" s="693" t="str">
        <f>IF($N90="-","-",IF(AND($N90&lt;='Calibration Criteria'!$B$9,$N90&gt;=-'Calibration Criteria'!$B$9),1,0))</f>
        <v>-</v>
      </c>
      <c r="AC90" s="693" t="str">
        <f>IF(N90="-", "-",IF(AND($N90&lt;='Calibration Criteria'!$B$10,$N90&gt;=-'Calibration Criteria'!$B$10,ABS(L90)&lt;&gt;H90),1,0))</f>
        <v>-</v>
      </c>
      <c r="AD90" s="693" t="str">
        <f t="shared" si="22"/>
        <v>-</v>
      </c>
      <c r="AE90" s="274"/>
      <c r="AF90" s="692" t="str">
        <f t="shared" ca="1" si="23"/>
        <v>NA</v>
      </c>
    </row>
    <row r="91" spans="1:32" s="547" customFormat="1" x14ac:dyDescent="0.35">
      <c r="A91" s="551" t="str">
        <f t="shared" si="17"/>
        <v>H</v>
      </c>
      <c r="B91" s="393">
        <f>'Input - Freeways'!$B84</f>
        <v>80</v>
      </c>
      <c r="C91" s="377">
        <f>'Input - Freeways'!$C84</f>
        <v>0</v>
      </c>
      <c r="E91" s="766">
        <f t="shared" si="18"/>
        <v>0</v>
      </c>
      <c r="F91" s="267">
        <f>'Freeway Calcs'!K86</f>
        <v>0</v>
      </c>
      <c r="G91" s="267">
        <f>'Freeway Calcs'!L86</f>
        <v>0</v>
      </c>
      <c r="H91" s="937" t="str">
        <f>'Input - Freeways'!F84</f>
        <v/>
      </c>
      <c r="I91" s="938"/>
      <c r="J91" s="939" t="str">
        <f ca="1">IF('Freeway Calcs'!$C$3="DCM",'Freeway Calcs'!N86,'Freeway Calcs'!P86)</f>
        <v>--</v>
      </c>
      <c r="K91" s="939"/>
      <c r="L91" s="939" t="str">
        <f t="shared" si="19"/>
        <v/>
      </c>
      <c r="M91" s="939"/>
      <c r="N91" s="940" t="str">
        <f t="shared" si="20"/>
        <v>-</v>
      </c>
      <c r="O91" s="940"/>
      <c r="Q91" s="264" t="str">
        <f ca="1">IF(J91&lt;&gt;0,IF('Freeway Calcs'!$C$3="DCM",'Freeway Calcs'!O86,'Freeway Calcs'!Q86),"-")</f>
        <v>--</v>
      </c>
      <c r="R91" s="264" t="str">
        <f ca="1">IF(J91&lt;&gt;0,IF('Freeway Calcs'!$C$3="DCM","",'Freeway Calcs'!R86),"-")</f>
        <v>--</v>
      </c>
      <c r="T91" s="78" t="str">
        <f t="shared" ca="1" si="21"/>
        <v>-</v>
      </c>
      <c r="V91" s="693" t="str">
        <f>IF(H91="","-",IF(AND($J91&lt;&gt;0,$J91&lt;'Calibration Criteria'!$C$7),1,0))</f>
        <v>-</v>
      </c>
      <c r="W91" s="693" t="str">
        <f>IF(H91="","-",IF(AND($J91&gt;='Calibration Criteria'!$C$7,$J91&lt;'Calibration Criteria'!$C$8),1,0))</f>
        <v>-</v>
      </c>
      <c r="X91" s="693" t="str">
        <f>IF(H91="","-",IF(AND($J91&gt;='Calibration Criteria'!$C$8,$J91&lt;'Calibration Criteria'!$C$9),1,0))</f>
        <v>-</v>
      </c>
      <c r="Y91" s="693" t="str">
        <f>IF(H91="","-",IF(AND($J91&gt;='Calibration Criteria'!$C$10),1,0))</f>
        <v>-</v>
      </c>
      <c r="Z91" s="693" t="str">
        <f>IF($N91="-", "-", IF(AND($N91&lt;='Calibration Criteria'!$B$7,$N91&gt;=-'Calibration Criteria'!$B$7),1,0))</f>
        <v>-</v>
      </c>
      <c r="AA91" s="693" t="str">
        <f>IF($N91="-", "-",IF(AND($N91&lt;='Calibration Criteria'!$B$8,$N91&gt;=-'Calibration Criteria'!$B$8),1,0))</f>
        <v>-</v>
      </c>
      <c r="AB91" s="693" t="str">
        <f>IF($N91="-","-",IF(AND($N91&lt;='Calibration Criteria'!$B$9,$N91&gt;=-'Calibration Criteria'!$B$9),1,0))</f>
        <v>-</v>
      </c>
      <c r="AC91" s="693" t="str">
        <f>IF(N91="-", "-",IF(AND($N91&lt;='Calibration Criteria'!$B$10,$N91&gt;=-'Calibration Criteria'!$B$10,ABS(L91)&lt;&gt;H91),1,0))</f>
        <v>-</v>
      </c>
      <c r="AD91" s="693" t="str">
        <f t="shared" si="22"/>
        <v>-</v>
      </c>
      <c r="AE91" s="274"/>
      <c r="AF91" s="692" t="str">
        <f t="shared" ca="1" si="23"/>
        <v>NA</v>
      </c>
    </row>
    <row r="92" spans="1:32" s="547" customFormat="1" x14ac:dyDescent="0.35">
      <c r="A92" s="551" t="str">
        <f t="shared" si="17"/>
        <v>H</v>
      </c>
      <c r="B92" s="393">
        <f>'Input - Freeways'!$B85</f>
        <v>81</v>
      </c>
      <c r="C92" s="377">
        <f>'Input - Freeways'!$C85</f>
        <v>0</v>
      </c>
      <c r="E92" s="766">
        <f t="shared" si="18"/>
        <v>0</v>
      </c>
      <c r="F92" s="267">
        <f>'Freeway Calcs'!K87</f>
        <v>0</v>
      </c>
      <c r="G92" s="267">
        <f>'Freeway Calcs'!L87</f>
        <v>0</v>
      </c>
      <c r="H92" s="937" t="str">
        <f>'Input - Freeways'!F85</f>
        <v/>
      </c>
      <c r="I92" s="938"/>
      <c r="J92" s="939" t="str">
        <f ca="1">IF('Freeway Calcs'!$C$3="DCM",'Freeway Calcs'!N87,'Freeway Calcs'!P87)</f>
        <v>--</v>
      </c>
      <c r="K92" s="939"/>
      <c r="L92" s="939" t="str">
        <f t="shared" si="19"/>
        <v/>
      </c>
      <c r="M92" s="939"/>
      <c r="N92" s="940" t="str">
        <f t="shared" si="20"/>
        <v>-</v>
      </c>
      <c r="O92" s="940"/>
      <c r="Q92" s="264" t="str">
        <f ca="1">IF(J92&lt;&gt;0,IF('Freeway Calcs'!$C$3="DCM",'Freeway Calcs'!O87,'Freeway Calcs'!Q87),"-")</f>
        <v>--</v>
      </c>
      <c r="R92" s="264" t="str">
        <f ca="1">IF(J92&lt;&gt;0,IF('Freeway Calcs'!$C$3="DCM","",'Freeway Calcs'!R87),"-")</f>
        <v>--</v>
      </c>
      <c r="T92" s="78" t="str">
        <f t="shared" ca="1" si="21"/>
        <v>-</v>
      </c>
      <c r="V92" s="693" t="str">
        <f>IF(H92="","-",IF(AND($J92&lt;&gt;0,$J92&lt;'Calibration Criteria'!$C$7),1,0))</f>
        <v>-</v>
      </c>
      <c r="W92" s="693" t="str">
        <f>IF(H92="","-",IF(AND($J92&gt;='Calibration Criteria'!$C$7,$J92&lt;'Calibration Criteria'!$C$8),1,0))</f>
        <v>-</v>
      </c>
      <c r="X92" s="693" t="str">
        <f>IF(H92="","-",IF(AND($J92&gt;='Calibration Criteria'!$C$8,$J92&lt;'Calibration Criteria'!$C$9),1,0))</f>
        <v>-</v>
      </c>
      <c r="Y92" s="693" t="str">
        <f>IF(H92="","-",IF(AND($J92&gt;='Calibration Criteria'!$C$10),1,0))</f>
        <v>-</v>
      </c>
      <c r="Z92" s="693" t="str">
        <f>IF($N92="-", "-", IF(AND($N92&lt;='Calibration Criteria'!$B$7,$N92&gt;=-'Calibration Criteria'!$B$7),1,0))</f>
        <v>-</v>
      </c>
      <c r="AA92" s="693" t="str">
        <f>IF($N92="-", "-",IF(AND($N92&lt;='Calibration Criteria'!$B$8,$N92&gt;=-'Calibration Criteria'!$B$8),1,0))</f>
        <v>-</v>
      </c>
      <c r="AB92" s="693" t="str">
        <f>IF($N92="-","-",IF(AND($N92&lt;='Calibration Criteria'!$B$9,$N92&gt;=-'Calibration Criteria'!$B$9),1,0))</f>
        <v>-</v>
      </c>
      <c r="AC92" s="693" t="str">
        <f>IF(N92="-", "-",IF(AND($N92&lt;='Calibration Criteria'!$B$10,$N92&gt;=-'Calibration Criteria'!$B$10,ABS(L92)&lt;&gt;H92),1,0))</f>
        <v>-</v>
      </c>
      <c r="AD92" s="693" t="str">
        <f t="shared" si="22"/>
        <v>-</v>
      </c>
      <c r="AE92" s="274"/>
      <c r="AF92" s="692" t="str">
        <f t="shared" ca="1" si="23"/>
        <v>NA</v>
      </c>
    </row>
    <row r="93" spans="1:32" s="547" customFormat="1" x14ac:dyDescent="0.35">
      <c r="A93" s="551" t="str">
        <f t="shared" si="17"/>
        <v>H</v>
      </c>
      <c r="B93" s="393">
        <f>'Input - Freeways'!$B86</f>
        <v>82</v>
      </c>
      <c r="C93" s="377">
        <f>'Input - Freeways'!$C86</f>
        <v>0</v>
      </c>
      <c r="E93" s="766">
        <f t="shared" si="18"/>
        <v>0</v>
      </c>
      <c r="F93" s="267">
        <f>'Freeway Calcs'!K88</f>
        <v>0</v>
      </c>
      <c r="G93" s="267">
        <f>'Freeway Calcs'!L88</f>
        <v>0</v>
      </c>
      <c r="H93" s="937" t="str">
        <f>'Input - Freeways'!F86</f>
        <v/>
      </c>
      <c r="I93" s="938"/>
      <c r="J93" s="939" t="str">
        <f ca="1">IF('Freeway Calcs'!$C$3="DCM",'Freeway Calcs'!N88,'Freeway Calcs'!P88)</f>
        <v>--</v>
      </c>
      <c r="K93" s="939"/>
      <c r="L93" s="939" t="str">
        <f t="shared" si="19"/>
        <v/>
      </c>
      <c r="M93" s="939"/>
      <c r="N93" s="940" t="str">
        <f t="shared" si="20"/>
        <v>-</v>
      </c>
      <c r="O93" s="940"/>
      <c r="Q93" s="264" t="str">
        <f ca="1">IF(J93&lt;&gt;0,IF('Freeway Calcs'!$C$3="DCM",'Freeway Calcs'!O88,'Freeway Calcs'!Q88),"-")</f>
        <v>--</v>
      </c>
      <c r="R93" s="264" t="str">
        <f ca="1">IF(J93&lt;&gt;0,IF('Freeway Calcs'!$C$3="DCM","",'Freeway Calcs'!R88),"-")</f>
        <v>--</v>
      </c>
      <c r="T93" s="78" t="str">
        <f t="shared" ca="1" si="21"/>
        <v>-</v>
      </c>
      <c r="V93" s="693" t="str">
        <f>IF(H93="","-",IF(AND($J93&lt;&gt;0,$J93&lt;'Calibration Criteria'!$C$7),1,0))</f>
        <v>-</v>
      </c>
      <c r="W93" s="693" t="str">
        <f>IF(H93="","-",IF(AND($J93&gt;='Calibration Criteria'!$C$7,$J93&lt;'Calibration Criteria'!$C$8),1,0))</f>
        <v>-</v>
      </c>
      <c r="X93" s="693" t="str">
        <f>IF(H93="","-",IF(AND($J93&gt;='Calibration Criteria'!$C$8,$J93&lt;'Calibration Criteria'!$C$9),1,0))</f>
        <v>-</v>
      </c>
      <c r="Y93" s="693" t="str">
        <f>IF(H93="","-",IF(AND($J93&gt;='Calibration Criteria'!$C$10),1,0))</f>
        <v>-</v>
      </c>
      <c r="Z93" s="693" t="str">
        <f>IF($N93="-", "-", IF(AND($N93&lt;='Calibration Criteria'!$B$7,$N93&gt;=-'Calibration Criteria'!$B$7),1,0))</f>
        <v>-</v>
      </c>
      <c r="AA93" s="693" t="str">
        <f>IF($N93="-", "-",IF(AND($N93&lt;='Calibration Criteria'!$B$8,$N93&gt;=-'Calibration Criteria'!$B$8),1,0))</f>
        <v>-</v>
      </c>
      <c r="AB93" s="693" t="str">
        <f>IF($N93="-","-",IF(AND($N93&lt;='Calibration Criteria'!$B$9,$N93&gt;=-'Calibration Criteria'!$B$9),1,0))</f>
        <v>-</v>
      </c>
      <c r="AC93" s="693" t="str">
        <f>IF(N93="-", "-",IF(AND($N93&lt;='Calibration Criteria'!$B$10,$N93&gt;=-'Calibration Criteria'!$B$10,ABS(L93)&lt;&gt;H93),1,0))</f>
        <v>-</v>
      </c>
      <c r="AD93" s="693" t="str">
        <f t="shared" si="22"/>
        <v>-</v>
      </c>
      <c r="AE93" s="274"/>
      <c r="AF93" s="692" t="str">
        <f t="shared" ca="1" si="23"/>
        <v>NA</v>
      </c>
    </row>
    <row r="94" spans="1:32" s="547" customFormat="1" x14ac:dyDescent="0.35">
      <c r="A94" s="551" t="str">
        <f t="shared" si="17"/>
        <v>H</v>
      </c>
      <c r="B94" s="393">
        <f>'Input - Freeways'!$B87</f>
        <v>83</v>
      </c>
      <c r="C94" s="377">
        <f>'Input - Freeways'!$C87</f>
        <v>0</v>
      </c>
      <c r="E94" s="766">
        <f t="shared" si="18"/>
        <v>0</v>
      </c>
      <c r="F94" s="267">
        <f>'Freeway Calcs'!K89</f>
        <v>0</v>
      </c>
      <c r="G94" s="267">
        <f>'Freeway Calcs'!L89</f>
        <v>0</v>
      </c>
      <c r="H94" s="937" t="str">
        <f>'Input - Freeways'!F87</f>
        <v/>
      </c>
      <c r="I94" s="938"/>
      <c r="J94" s="939" t="str">
        <f ca="1">IF('Freeway Calcs'!$C$3="DCM",'Freeway Calcs'!N89,'Freeway Calcs'!P89)</f>
        <v>--</v>
      </c>
      <c r="K94" s="939"/>
      <c r="L94" s="939" t="str">
        <f t="shared" si="19"/>
        <v/>
      </c>
      <c r="M94" s="939"/>
      <c r="N94" s="940" t="str">
        <f t="shared" si="20"/>
        <v>-</v>
      </c>
      <c r="O94" s="940"/>
      <c r="Q94" s="264" t="str">
        <f ca="1">IF(J94&lt;&gt;0,IF('Freeway Calcs'!$C$3="DCM",'Freeway Calcs'!O89,'Freeway Calcs'!Q89),"-")</f>
        <v>--</v>
      </c>
      <c r="R94" s="264" t="str">
        <f ca="1">IF(J94&lt;&gt;0,IF('Freeway Calcs'!$C$3="DCM","",'Freeway Calcs'!R89),"-")</f>
        <v>--</v>
      </c>
      <c r="T94" s="78" t="str">
        <f t="shared" ca="1" si="21"/>
        <v>-</v>
      </c>
      <c r="V94" s="693" t="str">
        <f>IF(H94="","-",IF(AND($J94&lt;&gt;0,$J94&lt;'Calibration Criteria'!$C$7),1,0))</f>
        <v>-</v>
      </c>
      <c r="W94" s="693" t="str">
        <f>IF(H94="","-",IF(AND($J94&gt;='Calibration Criteria'!$C$7,$J94&lt;'Calibration Criteria'!$C$8),1,0))</f>
        <v>-</v>
      </c>
      <c r="X94" s="693" t="str">
        <f>IF(H94="","-",IF(AND($J94&gt;='Calibration Criteria'!$C$8,$J94&lt;'Calibration Criteria'!$C$9),1,0))</f>
        <v>-</v>
      </c>
      <c r="Y94" s="693" t="str">
        <f>IF(H94="","-",IF(AND($J94&gt;='Calibration Criteria'!$C$10),1,0))</f>
        <v>-</v>
      </c>
      <c r="Z94" s="693" t="str">
        <f>IF($N94="-", "-", IF(AND($N94&lt;='Calibration Criteria'!$B$7,$N94&gt;=-'Calibration Criteria'!$B$7),1,0))</f>
        <v>-</v>
      </c>
      <c r="AA94" s="693" t="str">
        <f>IF($N94="-", "-",IF(AND($N94&lt;='Calibration Criteria'!$B$8,$N94&gt;=-'Calibration Criteria'!$B$8),1,0))</f>
        <v>-</v>
      </c>
      <c r="AB94" s="693" t="str">
        <f>IF($N94="-","-",IF(AND($N94&lt;='Calibration Criteria'!$B$9,$N94&gt;=-'Calibration Criteria'!$B$9),1,0))</f>
        <v>-</v>
      </c>
      <c r="AC94" s="693" t="str">
        <f>IF(N94="-", "-",IF(AND($N94&lt;='Calibration Criteria'!$B$10,$N94&gt;=-'Calibration Criteria'!$B$10,ABS(L94)&lt;&gt;H94),1,0))</f>
        <v>-</v>
      </c>
      <c r="AD94" s="693" t="str">
        <f t="shared" si="22"/>
        <v>-</v>
      </c>
      <c r="AE94" s="274"/>
      <c r="AF94" s="692" t="str">
        <f t="shared" ca="1" si="23"/>
        <v>NA</v>
      </c>
    </row>
    <row r="95" spans="1:32" s="547" customFormat="1" x14ac:dyDescent="0.35">
      <c r="A95" s="551" t="str">
        <f t="shared" si="17"/>
        <v>H</v>
      </c>
      <c r="B95" s="393">
        <f>'Input - Freeways'!$B88</f>
        <v>84</v>
      </c>
      <c r="C95" s="377">
        <f>'Input - Freeways'!$C88</f>
        <v>0</v>
      </c>
      <c r="E95" s="766">
        <f t="shared" si="18"/>
        <v>0</v>
      </c>
      <c r="F95" s="267">
        <f>'Freeway Calcs'!K90</f>
        <v>0</v>
      </c>
      <c r="G95" s="267">
        <f>'Freeway Calcs'!L90</f>
        <v>0</v>
      </c>
      <c r="H95" s="937" t="str">
        <f>'Input - Freeways'!F88</f>
        <v/>
      </c>
      <c r="I95" s="938"/>
      <c r="J95" s="939" t="str">
        <f ca="1">IF('Freeway Calcs'!$C$3="DCM",'Freeway Calcs'!N90,'Freeway Calcs'!P90)</f>
        <v>--</v>
      </c>
      <c r="K95" s="939"/>
      <c r="L95" s="939" t="str">
        <f t="shared" si="19"/>
        <v/>
      </c>
      <c r="M95" s="939"/>
      <c r="N95" s="940" t="str">
        <f t="shared" si="20"/>
        <v>-</v>
      </c>
      <c r="O95" s="940"/>
      <c r="Q95" s="264" t="str">
        <f ca="1">IF(J95&lt;&gt;0,IF('Freeway Calcs'!$C$3="DCM",'Freeway Calcs'!O90,'Freeway Calcs'!Q90),"-")</f>
        <v>--</v>
      </c>
      <c r="R95" s="264" t="str">
        <f ca="1">IF(J95&lt;&gt;0,IF('Freeway Calcs'!$C$3="DCM","",'Freeway Calcs'!R90),"-")</f>
        <v>--</v>
      </c>
      <c r="T95" s="78" t="str">
        <f t="shared" ca="1" si="21"/>
        <v>-</v>
      </c>
      <c r="V95" s="693" t="str">
        <f>IF(H95="","-",IF(AND($J95&lt;&gt;0,$J95&lt;'Calibration Criteria'!$C$7),1,0))</f>
        <v>-</v>
      </c>
      <c r="W95" s="693" t="str">
        <f>IF(H95="","-",IF(AND($J95&gt;='Calibration Criteria'!$C$7,$J95&lt;'Calibration Criteria'!$C$8),1,0))</f>
        <v>-</v>
      </c>
      <c r="X95" s="693" t="str">
        <f>IF(H95="","-",IF(AND($J95&gt;='Calibration Criteria'!$C$8,$J95&lt;'Calibration Criteria'!$C$9),1,0))</f>
        <v>-</v>
      </c>
      <c r="Y95" s="693" t="str">
        <f>IF(H95="","-",IF(AND($J95&gt;='Calibration Criteria'!$C$10),1,0))</f>
        <v>-</v>
      </c>
      <c r="Z95" s="693" t="str">
        <f>IF($N95="-", "-", IF(AND($N95&lt;='Calibration Criteria'!$B$7,$N95&gt;=-'Calibration Criteria'!$B$7),1,0))</f>
        <v>-</v>
      </c>
      <c r="AA95" s="693" t="str">
        <f>IF($N95="-", "-",IF(AND($N95&lt;='Calibration Criteria'!$B$8,$N95&gt;=-'Calibration Criteria'!$B$8),1,0))</f>
        <v>-</v>
      </c>
      <c r="AB95" s="693" t="str">
        <f>IF($N95="-","-",IF(AND($N95&lt;='Calibration Criteria'!$B$9,$N95&gt;=-'Calibration Criteria'!$B$9),1,0))</f>
        <v>-</v>
      </c>
      <c r="AC95" s="693" t="str">
        <f>IF(N95="-", "-",IF(AND($N95&lt;='Calibration Criteria'!$B$10,$N95&gt;=-'Calibration Criteria'!$B$10,ABS(L95)&lt;&gt;H95),1,0))</f>
        <v>-</v>
      </c>
      <c r="AD95" s="693" t="str">
        <f t="shared" si="22"/>
        <v>-</v>
      </c>
      <c r="AE95" s="274"/>
      <c r="AF95" s="692" t="str">
        <f t="shared" ca="1" si="23"/>
        <v>NA</v>
      </c>
    </row>
    <row r="96" spans="1:32" s="547" customFormat="1" x14ac:dyDescent="0.35">
      <c r="A96" s="551" t="str">
        <f t="shared" si="17"/>
        <v>H</v>
      </c>
      <c r="B96" s="393">
        <f>'Input - Freeways'!$B89</f>
        <v>85</v>
      </c>
      <c r="C96" s="377">
        <f>'Input - Freeways'!$C89</f>
        <v>0</v>
      </c>
      <c r="E96" s="766">
        <f t="shared" si="18"/>
        <v>0</v>
      </c>
      <c r="F96" s="267">
        <f>'Freeway Calcs'!K91</f>
        <v>0</v>
      </c>
      <c r="G96" s="267">
        <f>'Freeway Calcs'!L91</f>
        <v>0</v>
      </c>
      <c r="H96" s="937" t="str">
        <f>'Input - Freeways'!F89</f>
        <v/>
      </c>
      <c r="I96" s="938"/>
      <c r="J96" s="939" t="str">
        <f ca="1">IF('Freeway Calcs'!$C$3="DCM",'Freeway Calcs'!N91,'Freeway Calcs'!P91)</f>
        <v>--</v>
      </c>
      <c r="K96" s="939"/>
      <c r="L96" s="939" t="str">
        <f t="shared" si="19"/>
        <v/>
      </c>
      <c r="M96" s="939"/>
      <c r="N96" s="940" t="str">
        <f t="shared" si="20"/>
        <v>-</v>
      </c>
      <c r="O96" s="940"/>
      <c r="Q96" s="264" t="str">
        <f ca="1">IF(J96&lt;&gt;0,IF('Freeway Calcs'!$C$3="DCM",'Freeway Calcs'!O91,'Freeway Calcs'!Q91),"-")</f>
        <v>--</v>
      </c>
      <c r="R96" s="264" t="str">
        <f ca="1">IF(J96&lt;&gt;0,IF('Freeway Calcs'!$C$3="DCM","",'Freeway Calcs'!R91),"-")</f>
        <v>--</v>
      </c>
      <c r="T96" s="78" t="str">
        <f t="shared" ca="1" si="21"/>
        <v>-</v>
      </c>
      <c r="V96" s="693" t="str">
        <f>IF(H96="","-",IF(AND($J96&lt;&gt;0,$J96&lt;'Calibration Criteria'!$C$7),1,0))</f>
        <v>-</v>
      </c>
      <c r="W96" s="693" t="str">
        <f>IF(H96="","-",IF(AND($J96&gt;='Calibration Criteria'!$C$7,$J96&lt;'Calibration Criteria'!$C$8),1,0))</f>
        <v>-</v>
      </c>
      <c r="X96" s="693" t="str">
        <f>IF(H96="","-",IF(AND($J96&gt;='Calibration Criteria'!$C$8,$J96&lt;'Calibration Criteria'!$C$9),1,0))</f>
        <v>-</v>
      </c>
      <c r="Y96" s="693" t="str">
        <f>IF(H96="","-",IF(AND($J96&gt;='Calibration Criteria'!$C$10),1,0))</f>
        <v>-</v>
      </c>
      <c r="Z96" s="693" t="str">
        <f>IF($N96="-", "-", IF(AND($N96&lt;='Calibration Criteria'!$B$7,$N96&gt;=-'Calibration Criteria'!$B$7),1,0))</f>
        <v>-</v>
      </c>
      <c r="AA96" s="693" t="str">
        <f>IF($N96="-", "-",IF(AND($N96&lt;='Calibration Criteria'!$B$8,$N96&gt;=-'Calibration Criteria'!$B$8),1,0))</f>
        <v>-</v>
      </c>
      <c r="AB96" s="693" t="str">
        <f>IF($N96="-","-",IF(AND($N96&lt;='Calibration Criteria'!$B$9,$N96&gt;=-'Calibration Criteria'!$B$9),1,0))</f>
        <v>-</v>
      </c>
      <c r="AC96" s="693" t="str">
        <f>IF(N96="-", "-",IF(AND($N96&lt;='Calibration Criteria'!$B$10,$N96&gt;=-'Calibration Criteria'!$B$10,ABS(L96)&lt;&gt;H96),1,0))</f>
        <v>-</v>
      </c>
      <c r="AD96" s="693" t="str">
        <f t="shared" si="22"/>
        <v>-</v>
      </c>
      <c r="AE96" s="274"/>
      <c r="AF96" s="692" t="str">
        <f t="shared" ca="1" si="23"/>
        <v>NA</v>
      </c>
    </row>
    <row r="97" spans="1:32" s="547" customFormat="1" x14ac:dyDescent="0.35">
      <c r="A97" s="551" t="str">
        <f t="shared" si="17"/>
        <v>H</v>
      </c>
      <c r="B97" s="393">
        <f>'Input - Freeways'!$B90</f>
        <v>86</v>
      </c>
      <c r="C97" s="377">
        <f>'Input - Freeways'!$C90</f>
        <v>0</v>
      </c>
      <c r="E97" s="766">
        <f t="shared" si="18"/>
        <v>0</v>
      </c>
      <c r="F97" s="267">
        <f>'Freeway Calcs'!K92</f>
        <v>0</v>
      </c>
      <c r="G97" s="267">
        <f>'Freeway Calcs'!L92</f>
        <v>0</v>
      </c>
      <c r="H97" s="937" t="str">
        <f>'Input - Freeways'!F90</f>
        <v/>
      </c>
      <c r="I97" s="938"/>
      <c r="J97" s="939" t="str">
        <f ca="1">IF('Freeway Calcs'!$C$3="DCM",'Freeway Calcs'!N92,'Freeway Calcs'!P92)</f>
        <v>--</v>
      </c>
      <c r="K97" s="939"/>
      <c r="L97" s="939" t="str">
        <f t="shared" si="19"/>
        <v/>
      </c>
      <c r="M97" s="939"/>
      <c r="N97" s="940" t="str">
        <f t="shared" si="20"/>
        <v>-</v>
      </c>
      <c r="O97" s="940"/>
      <c r="Q97" s="264" t="str">
        <f ca="1">IF(J97&lt;&gt;0,IF('Freeway Calcs'!$C$3="DCM",'Freeway Calcs'!O92,'Freeway Calcs'!Q92),"-")</f>
        <v>--</v>
      </c>
      <c r="R97" s="264" t="str">
        <f ca="1">IF(J97&lt;&gt;0,IF('Freeway Calcs'!$C$3="DCM","",'Freeway Calcs'!R92),"-")</f>
        <v>--</v>
      </c>
      <c r="T97" s="78" t="str">
        <f t="shared" ca="1" si="21"/>
        <v>-</v>
      </c>
      <c r="V97" s="693" t="str">
        <f>IF(H97="","-",IF(AND($J97&lt;&gt;0,$J97&lt;'Calibration Criteria'!$C$7),1,0))</f>
        <v>-</v>
      </c>
      <c r="W97" s="693" t="str">
        <f>IF(H97="","-",IF(AND($J97&gt;='Calibration Criteria'!$C$7,$J97&lt;'Calibration Criteria'!$C$8),1,0))</f>
        <v>-</v>
      </c>
      <c r="X97" s="693" t="str">
        <f>IF(H97="","-",IF(AND($J97&gt;='Calibration Criteria'!$C$8,$J97&lt;'Calibration Criteria'!$C$9),1,0))</f>
        <v>-</v>
      </c>
      <c r="Y97" s="693" t="str">
        <f>IF(H97="","-",IF(AND($J97&gt;='Calibration Criteria'!$C$10),1,0))</f>
        <v>-</v>
      </c>
      <c r="Z97" s="693" t="str">
        <f>IF($N97="-", "-", IF(AND($N97&lt;='Calibration Criteria'!$B$7,$N97&gt;=-'Calibration Criteria'!$B$7),1,0))</f>
        <v>-</v>
      </c>
      <c r="AA97" s="693" t="str">
        <f>IF($N97="-", "-",IF(AND($N97&lt;='Calibration Criteria'!$B$8,$N97&gt;=-'Calibration Criteria'!$B$8),1,0))</f>
        <v>-</v>
      </c>
      <c r="AB97" s="693" t="str">
        <f>IF($N97="-","-",IF(AND($N97&lt;='Calibration Criteria'!$B$9,$N97&gt;=-'Calibration Criteria'!$B$9),1,0))</f>
        <v>-</v>
      </c>
      <c r="AC97" s="693" t="str">
        <f>IF(N97="-", "-",IF(AND($N97&lt;='Calibration Criteria'!$B$10,$N97&gt;=-'Calibration Criteria'!$B$10,ABS(L97)&lt;&gt;H97),1,0))</f>
        <v>-</v>
      </c>
      <c r="AD97" s="693" t="str">
        <f t="shared" si="22"/>
        <v>-</v>
      </c>
      <c r="AE97" s="274"/>
      <c r="AF97" s="692" t="str">
        <f t="shared" ca="1" si="23"/>
        <v>NA</v>
      </c>
    </row>
    <row r="98" spans="1:32" s="547" customFormat="1" x14ac:dyDescent="0.35">
      <c r="A98" s="551" t="str">
        <f t="shared" si="17"/>
        <v>H</v>
      </c>
      <c r="B98" s="393">
        <f>'Input - Freeways'!$B91</f>
        <v>87</v>
      </c>
      <c r="C98" s="377">
        <f>'Input - Freeways'!$C91</f>
        <v>0</v>
      </c>
      <c r="E98" s="766">
        <f t="shared" si="18"/>
        <v>0</v>
      </c>
      <c r="F98" s="267">
        <f>'Freeway Calcs'!K93</f>
        <v>0</v>
      </c>
      <c r="G98" s="267">
        <f>'Freeway Calcs'!L93</f>
        <v>0</v>
      </c>
      <c r="H98" s="937" t="str">
        <f>'Input - Freeways'!F91</f>
        <v/>
      </c>
      <c r="I98" s="938"/>
      <c r="J98" s="939" t="str">
        <f ca="1">IF('Freeway Calcs'!$C$3="DCM",'Freeway Calcs'!N93,'Freeway Calcs'!P93)</f>
        <v>--</v>
      </c>
      <c r="K98" s="939"/>
      <c r="L98" s="939" t="str">
        <f t="shared" si="19"/>
        <v/>
      </c>
      <c r="M98" s="939"/>
      <c r="N98" s="940" t="str">
        <f t="shared" si="20"/>
        <v>-</v>
      </c>
      <c r="O98" s="940"/>
      <c r="Q98" s="264" t="str">
        <f ca="1">IF(J98&lt;&gt;0,IF('Freeway Calcs'!$C$3="DCM",'Freeway Calcs'!O93,'Freeway Calcs'!Q93),"-")</f>
        <v>--</v>
      </c>
      <c r="R98" s="264" t="str">
        <f ca="1">IF(J98&lt;&gt;0,IF('Freeway Calcs'!$C$3="DCM","",'Freeway Calcs'!R93),"-")</f>
        <v>--</v>
      </c>
      <c r="T98" s="78" t="str">
        <f t="shared" ca="1" si="21"/>
        <v>-</v>
      </c>
      <c r="V98" s="693" t="str">
        <f>IF(H98="","-",IF(AND($J98&lt;&gt;0,$J98&lt;'Calibration Criteria'!$C$7),1,0))</f>
        <v>-</v>
      </c>
      <c r="W98" s="693" t="str">
        <f>IF(H98="","-",IF(AND($J98&gt;='Calibration Criteria'!$C$7,$J98&lt;'Calibration Criteria'!$C$8),1,0))</f>
        <v>-</v>
      </c>
      <c r="X98" s="693" t="str">
        <f>IF(H98="","-",IF(AND($J98&gt;='Calibration Criteria'!$C$8,$J98&lt;'Calibration Criteria'!$C$9),1,0))</f>
        <v>-</v>
      </c>
      <c r="Y98" s="693" t="str">
        <f>IF(H98="","-",IF(AND($J98&gt;='Calibration Criteria'!$C$10),1,0))</f>
        <v>-</v>
      </c>
      <c r="Z98" s="693" t="str">
        <f>IF($N98="-", "-", IF(AND($N98&lt;='Calibration Criteria'!$B$7,$N98&gt;=-'Calibration Criteria'!$B$7),1,0))</f>
        <v>-</v>
      </c>
      <c r="AA98" s="693" t="str">
        <f>IF($N98="-", "-",IF(AND($N98&lt;='Calibration Criteria'!$B$8,$N98&gt;=-'Calibration Criteria'!$B$8),1,0))</f>
        <v>-</v>
      </c>
      <c r="AB98" s="693" t="str">
        <f>IF($N98="-","-",IF(AND($N98&lt;='Calibration Criteria'!$B$9,$N98&gt;=-'Calibration Criteria'!$B$9),1,0))</f>
        <v>-</v>
      </c>
      <c r="AC98" s="693" t="str">
        <f>IF(N98="-", "-",IF(AND($N98&lt;='Calibration Criteria'!$B$10,$N98&gt;=-'Calibration Criteria'!$B$10,ABS(L98)&lt;&gt;H98),1,0))</f>
        <v>-</v>
      </c>
      <c r="AD98" s="693" t="str">
        <f t="shared" si="22"/>
        <v>-</v>
      </c>
      <c r="AE98" s="274"/>
      <c r="AF98" s="692" t="str">
        <f t="shared" ca="1" si="23"/>
        <v>NA</v>
      </c>
    </row>
    <row r="99" spans="1:32" s="547" customFormat="1" x14ac:dyDescent="0.35">
      <c r="A99" s="551" t="str">
        <f t="shared" si="17"/>
        <v>H</v>
      </c>
      <c r="B99" s="393">
        <f>'Input - Freeways'!$B92</f>
        <v>88</v>
      </c>
      <c r="C99" s="377">
        <f>'Input - Freeways'!$C92</f>
        <v>0</v>
      </c>
      <c r="E99" s="766">
        <f t="shared" si="18"/>
        <v>0</v>
      </c>
      <c r="F99" s="267">
        <f>'Freeway Calcs'!K94</f>
        <v>0</v>
      </c>
      <c r="G99" s="267">
        <f>'Freeway Calcs'!L94</f>
        <v>0</v>
      </c>
      <c r="H99" s="937" t="str">
        <f>'Input - Freeways'!F92</f>
        <v/>
      </c>
      <c r="I99" s="938"/>
      <c r="J99" s="939" t="str">
        <f ca="1">IF('Freeway Calcs'!$C$3="DCM",'Freeway Calcs'!N94,'Freeway Calcs'!P94)</f>
        <v>--</v>
      </c>
      <c r="K99" s="939"/>
      <c r="L99" s="939" t="str">
        <f t="shared" si="19"/>
        <v/>
      </c>
      <c r="M99" s="939"/>
      <c r="N99" s="940" t="str">
        <f t="shared" si="20"/>
        <v>-</v>
      </c>
      <c r="O99" s="940"/>
      <c r="Q99" s="264" t="str">
        <f ca="1">IF(J99&lt;&gt;0,IF('Freeway Calcs'!$C$3="DCM",'Freeway Calcs'!O94,'Freeway Calcs'!Q94),"-")</f>
        <v>--</v>
      </c>
      <c r="R99" s="264" t="str">
        <f ca="1">IF(J99&lt;&gt;0,IF('Freeway Calcs'!$C$3="DCM","",'Freeway Calcs'!R94),"-")</f>
        <v>--</v>
      </c>
      <c r="T99" s="78" t="str">
        <f t="shared" ca="1" si="21"/>
        <v>-</v>
      </c>
      <c r="V99" s="693" t="str">
        <f>IF(H99="","-",IF(AND($J99&lt;&gt;0,$J99&lt;'Calibration Criteria'!$C$7),1,0))</f>
        <v>-</v>
      </c>
      <c r="W99" s="693" t="str">
        <f>IF(H99="","-",IF(AND($J99&gt;='Calibration Criteria'!$C$7,$J99&lt;'Calibration Criteria'!$C$8),1,0))</f>
        <v>-</v>
      </c>
      <c r="X99" s="693" t="str">
        <f>IF(H99="","-",IF(AND($J99&gt;='Calibration Criteria'!$C$8,$J99&lt;'Calibration Criteria'!$C$9),1,0))</f>
        <v>-</v>
      </c>
      <c r="Y99" s="693" t="str">
        <f>IF(H99="","-",IF(AND($J99&gt;='Calibration Criteria'!$C$10),1,0))</f>
        <v>-</v>
      </c>
      <c r="Z99" s="693" t="str">
        <f>IF($N99="-", "-", IF(AND($N99&lt;='Calibration Criteria'!$B$7,$N99&gt;=-'Calibration Criteria'!$B$7),1,0))</f>
        <v>-</v>
      </c>
      <c r="AA99" s="693" t="str">
        <f>IF($N99="-", "-",IF(AND($N99&lt;='Calibration Criteria'!$B$8,$N99&gt;=-'Calibration Criteria'!$B$8),1,0))</f>
        <v>-</v>
      </c>
      <c r="AB99" s="693" t="str">
        <f>IF($N99="-","-",IF(AND($N99&lt;='Calibration Criteria'!$B$9,$N99&gt;=-'Calibration Criteria'!$B$9),1,0))</f>
        <v>-</v>
      </c>
      <c r="AC99" s="693" t="str">
        <f>IF(N99="-", "-",IF(AND($N99&lt;='Calibration Criteria'!$B$10,$N99&gt;=-'Calibration Criteria'!$B$10,ABS(L99)&lt;&gt;H99),1,0))</f>
        <v>-</v>
      </c>
      <c r="AD99" s="693" t="str">
        <f t="shared" si="22"/>
        <v>-</v>
      </c>
      <c r="AE99" s="274"/>
      <c r="AF99" s="692" t="str">
        <f t="shared" ca="1" si="23"/>
        <v>NA</v>
      </c>
    </row>
    <row r="100" spans="1:32" s="547" customFormat="1" x14ac:dyDescent="0.35">
      <c r="A100" s="551" t="str">
        <f t="shared" si="17"/>
        <v>H</v>
      </c>
      <c r="B100" s="393">
        <f>'Input - Freeways'!$B93</f>
        <v>89</v>
      </c>
      <c r="C100" s="377">
        <f>'Input - Freeways'!$C93</f>
        <v>0</v>
      </c>
      <c r="E100" s="766">
        <f t="shared" si="18"/>
        <v>0</v>
      </c>
      <c r="F100" s="267">
        <f>'Freeway Calcs'!K95</f>
        <v>0</v>
      </c>
      <c r="G100" s="267">
        <f>'Freeway Calcs'!L95</f>
        <v>0</v>
      </c>
      <c r="H100" s="937" t="str">
        <f>'Input - Freeways'!F93</f>
        <v/>
      </c>
      <c r="I100" s="938"/>
      <c r="J100" s="939" t="str">
        <f ca="1">IF('Freeway Calcs'!$C$3="DCM",'Freeway Calcs'!N95,'Freeway Calcs'!P95)</f>
        <v>--</v>
      </c>
      <c r="K100" s="939"/>
      <c r="L100" s="939" t="str">
        <f t="shared" si="19"/>
        <v/>
      </c>
      <c r="M100" s="939"/>
      <c r="N100" s="940" t="str">
        <f t="shared" si="20"/>
        <v>-</v>
      </c>
      <c r="O100" s="940"/>
      <c r="Q100" s="264" t="str">
        <f ca="1">IF(J100&lt;&gt;0,IF('Freeway Calcs'!$C$3="DCM",'Freeway Calcs'!O95,'Freeway Calcs'!Q95),"-")</f>
        <v>--</v>
      </c>
      <c r="R100" s="264" t="str">
        <f ca="1">IF(J100&lt;&gt;0,IF('Freeway Calcs'!$C$3="DCM","",'Freeway Calcs'!R95),"-")</f>
        <v>--</v>
      </c>
      <c r="T100" s="78" t="str">
        <f t="shared" ca="1" si="21"/>
        <v>-</v>
      </c>
      <c r="V100" s="693" t="str">
        <f>IF(H100="","-",IF(AND($J100&lt;&gt;0,$J100&lt;'Calibration Criteria'!$C$7),1,0))</f>
        <v>-</v>
      </c>
      <c r="W100" s="693" t="str">
        <f>IF(H100="","-",IF(AND($J100&gt;='Calibration Criteria'!$C$7,$J100&lt;'Calibration Criteria'!$C$8),1,0))</f>
        <v>-</v>
      </c>
      <c r="X100" s="693" t="str">
        <f>IF(H100="","-",IF(AND($J100&gt;='Calibration Criteria'!$C$8,$J100&lt;'Calibration Criteria'!$C$9),1,0))</f>
        <v>-</v>
      </c>
      <c r="Y100" s="693" t="str">
        <f>IF(H100="","-",IF(AND($J100&gt;='Calibration Criteria'!$C$10),1,0))</f>
        <v>-</v>
      </c>
      <c r="Z100" s="693" t="str">
        <f>IF($N100="-", "-", IF(AND($N100&lt;='Calibration Criteria'!$B$7,$N100&gt;=-'Calibration Criteria'!$B$7),1,0))</f>
        <v>-</v>
      </c>
      <c r="AA100" s="693" t="str">
        <f>IF($N100="-", "-",IF(AND($N100&lt;='Calibration Criteria'!$B$8,$N100&gt;=-'Calibration Criteria'!$B$8),1,0))</f>
        <v>-</v>
      </c>
      <c r="AB100" s="693" t="str">
        <f>IF($N100="-","-",IF(AND($N100&lt;='Calibration Criteria'!$B$9,$N100&gt;=-'Calibration Criteria'!$B$9),1,0))</f>
        <v>-</v>
      </c>
      <c r="AC100" s="693" t="str">
        <f>IF(N100="-", "-",IF(AND($N100&lt;='Calibration Criteria'!$B$10,$N100&gt;=-'Calibration Criteria'!$B$10,ABS(L100)&lt;&gt;H100),1,0))</f>
        <v>-</v>
      </c>
      <c r="AD100" s="693" t="str">
        <f t="shared" si="22"/>
        <v>-</v>
      </c>
      <c r="AE100" s="274"/>
      <c r="AF100" s="692" t="str">
        <f t="shared" ca="1" si="23"/>
        <v>NA</v>
      </c>
    </row>
    <row r="101" spans="1:32" s="547" customFormat="1" x14ac:dyDescent="0.35">
      <c r="A101" s="551" t="str">
        <f t="shared" si="17"/>
        <v>H</v>
      </c>
      <c r="B101" s="393">
        <f>'Input - Freeways'!$B94</f>
        <v>90</v>
      </c>
      <c r="C101" s="377">
        <f>'Input - Freeways'!$C94</f>
        <v>0</v>
      </c>
      <c r="E101" s="766">
        <f t="shared" si="18"/>
        <v>0</v>
      </c>
      <c r="F101" s="267">
        <f>'Freeway Calcs'!K96</f>
        <v>0</v>
      </c>
      <c r="G101" s="267">
        <f>'Freeway Calcs'!L96</f>
        <v>0</v>
      </c>
      <c r="H101" s="937" t="str">
        <f>'Input - Freeways'!F94</f>
        <v/>
      </c>
      <c r="I101" s="938"/>
      <c r="J101" s="939" t="str">
        <f ca="1">IF('Freeway Calcs'!$C$3="DCM",'Freeway Calcs'!N96,'Freeway Calcs'!P96)</f>
        <v>--</v>
      </c>
      <c r="K101" s="939"/>
      <c r="L101" s="939" t="str">
        <f t="shared" si="19"/>
        <v/>
      </c>
      <c r="M101" s="939"/>
      <c r="N101" s="940" t="str">
        <f t="shared" si="20"/>
        <v>-</v>
      </c>
      <c r="O101" s="940"/>
      <c r="Q101" s="264" t="str">
        <f ca="1">IF(J101&lt;&gt;0,IF('Freeway Calcs'!$C$3="DCM",'Freeway Calcs'!O96,'Freeway Calcs'!Q96),"-")</f>
        <v>--</v>
      </c>
      <c r="R101" s="264" t="str">
        <f ca="1">IF(J101&lt;&gt;0,IF('Freeway Calcs'!$C$3="DCM","",'Freeway Calcs'!R96),"-")</f>
        <v>--</v>
      </c>
      <c r="T101" s="78" t="str">
        <f t="shared" ca="1" si="21"/>
        <v>-</v>
      </c>
      <c r="V101" s="693" t="str">
        <f>IF(H101="","-",IF(AND($J101&lt;&gt;0,$J101&lt;'Calibration Criteria'!$C$7),1,0))</f>
        <v>-</v>
      </c>
      <c r="W101" s="693" t="str">
        <f>IF(H101="","-",IF(AND($J101&gt;='Calibration Criteria'!$C$7,$J101&lt;'Calibration Criteria'!$C$8),1,0))</f>
        <v>-</v>
      </c>
      <c r="X101" s="693" t="str">
        <f>IF(H101="","-",IF(AND($J101&gt;='Calibration Criteria'!$C$8,$J101&lt;'Calibration Criteria'!$C$9),1,0))</f>
        <v>-</v>
      </c>
      <c r="Y101" s="693" t="str">
        <f>IF(H101="","-",IF(AND($J101&gt;='Calibration Criteria'!$C$10),1,0))</f>
        <v>-</v>
      </c>
      <c r="Z101" s="693" t="str">
        <f>IF($N101="-", "-", IF(AND($N101&lt;='Calibration Criteria'!$B$7,$N101&gt;=-'Calibration Criteria'!$B$7),1,0))</f>
        <v>-</v>
      </c>
      <c r="AA101" s="693" t="str">
        <f>IF($N101="-", "-",IF(AND($N101&lt;='Calibration Criteria'!$B$8,$N101&gt;=-'Calibration Criteria'!$B$8),1,0))</f>
        <v>-</v>
      </c>
      <c r="AB101" s="693" t="str">
        <f>IF($N101="-","-",IF(AND($N101&lt;='Calibration Criteria'!$B$9,$N101&gt;=-'Calibration Criteria'!$B$9),1,0))</f>
        <v>-</v>
      </c>
      <c r="AC101" s="693" t="str">
        <f>IF(N101="-", "-",IF(AND($N101&lt;='Calibration Criteria'!$B$10,$N101&gt;=-'Calibration Criteria'!$B$10,ABS(L101)&lt;&gt;H101),1,0))</f>
        <v>-</v>
      </c>
      <c r="AD101" s="693" t="str">
        <f t="shared" si="22"/>
        <v>-</v>
      </c>
      <c r="AE101" s="274"/>
      <c r="AF101" s="692" t="str">
        <f t="shared" ca="1" si="23"/>
        <v>NA</v>
      </c>
    </row>
    <row r="102" spans="1:32" s="547" customFormat="1" x14ac:dyDescent="0.35">
      <c r="A102" s="551" t="str">
        <f t="shared" si="17"/>
        <v>H</v>
      </c>
      <c r="B102" s="393">
        <f>'Input - Freeways'!$B95</f>
        <v>91</v>
      </c>
      <c r="C102" s="377">
        <f>'Input - Freeways'!$C95</f>
        <v>0</v>
      </c>
      <c r="E102" s="766">
        <f t="shared" si="18"/>
        <v>0</v>
      </c>
      <c r="F102" s="267">
        <f>'Freeway Calcs'!K97</f>
        <v>0</v>
      </c>
      <c r="G102" s="267">
        <f>'Freeway Calcs'!L97</f>
        <v>0</v>
      </c>
      <c r="H102" s="937" t="str">
        <f>'Input - Freeways'!F95</f>
        <v/>
      </c>
      <c r="I102" s="938"/>
      <c r="J102" s="939" t="str">
        <f ca="1">IF('Freeway Calcs'!$C$3="DCM",'Freeway Calcs'!N97,'Freeway Calcs'!P97)</f>
        <v>--</v>
      </c>
      <c r="K102" s="939"/>
      <c r="L102" s="939" t="str">
        <f t="shared" si="19"/>
        <v/>
      </c>
      <c r="M102" s="939"/>
      <c r="N102" s="940" t="str">
        <f t="shared" si="20"/>
        <v>-</v>
      </c>
      <c r="O102" s="940"/>
      <c r="Q102" s="264" t="str">
        <f ca="1">IF(J102&lt;&gt;0,IF('Freeway Calcs'!$C$3="DCM",'Freeway Calcs'!O97,'Freeway Calcs'!Q97),"-")</f>
        <v>--</v>
      </c>
      <c r="R102" s="264" t="str">
        <f ca="1">IF(J102&lt;&gt;0,IF('Freeway Calcs'!$C$3="DCM","",'Freeway Calcs'!R97),"-")</f>
        <v>--</v>
      </c>
      <c r="T102" s="78" t="str">
        <f t="shared" ca="1" si="21"/>
        <v>-</v>
      </c>
      <c r="V102" s="693" t="str">
        <f>IF(H102="","-",IF(AND($J102&lt;&gt;0,$J102&lt;'Calibration Criteria'!$C$7),1,0))</f>
        <v>-</v>
      </c>
      <c r="W102" s="693" t="str">
        <f>IF(H102="","-",IF(AND($J102&gt;='Calibration Criteria'!$C$7,$J102&lt;'Calibration Criteria'!$C$8),1,0))</f>
        <v>-</v>
      </c>
      <c r="X102" s="693" t="str">
        <f>IF(H102="","-",IF(AND($J102&gt;='Calibration Criteria'!$C$8,$J102&lt;'Calibration Criteria'!$C$9),1,0))</f>
        <v>-</v>
      </c>
      <c r="Y102" s="693" t="str">
        <f>IF(H102="","-",IF(AND($J102&gt;='Calibration Criteria'!$C$10),1,0))</f>
        <v>-</v>
      </c>
      <c r="Z102" s="693" t="str">
        <f>IF($N102="-", "-", IF(AND($N102&lt;='Calibration Criteria'!$B$7,$N102&gt;=-'Calibration Criteria'!$B$7),1,0))</f>
        <v>-</v>
      </c>
      <c r="AA102" s="693" t="str">
        <f>IF($N102="-", "-",IF(AND($N102&lt;='Calibration Criteria'!$B$8,$N102&gt;=-'Calibration Criteria'!$B$8),1,0))</f>
        <v>-</v>
      </c>
      <c r="AB102" s="693" t="str">
        <f>IF($N102="-","-",IF(AND($N102&lt;='Calibration Criteria'!$B$9,$N102&gt;=-'Calibration Criteria'!$B$9),1,0))</f>
        <v>-</v>
      </c>
      <c r="AC102" s="693" t="str">
        <f>IF(N102="-", "-",IF(AND($N102&lt;='Calibration Criteria'!$B$10,$N102&gt;=-'Calibration Criteria'!$B$10,ABS(L102)&lt;&gt;H102),1,0))</f>
        <v>-</v>
      </c>
      <c r="AD102" s="693" t="str">
        <f t="shared" si="22"/>
        <v>-</v>
      </c>
      <c r="AE102" s="274"/>
      <c r="AF102" s="692" t="str">
        <f t="shared" ca="1" si="23"/>
        <v>NA</v>
      </c>
    </row>
    <row r="103" spans="1:32" s="547" customFormat="1" x14ac:dyDescent="0.35">
      <c r="A103" s="551" t="str">
        <f t="shared" si="17"/>
        <v>H</v>
      </c>
      <c r="B103" s="393">
        <f>'Input - Freeways'!$B96</f>
        <v>92</v>
      </c>
      <c r="C103" s="377">
        <f>'Input - Freeways'!$C96</f>
        <v>0</v>
      </c>
      <c r="E103" s="766">
        <f t="shared" si="18"/>
        <v>0</v>
      </c>
      <c r="F103" s="267">
        <f>'Freeway Calcs'!K98</f>
        <v>0</v>
      </c>
      <c r="G103" s="267">
        <f>'Freeway Calcs'!L98</f>
        <v>0</v>
      </c>
      <c r="H103" s="937" t="str">
        <f>'Input - Freeways'!F96</f>
        <v/>
      </c>
      <c r="I103" s="938"/>
      <c r="J103" s="939" t="str">
        <f ca="1">IF('Freeway Calcs'!$C$3="DCM",'Freeway Calcs'!N98,'Freeway Calcs'!P98)</f>
        <v>--</v>
      </c>
      <c r="K103" s="939"/>
      <c r="L103" s="939" t="str">
        <f t="shared" si="19"/>
        <v/>
      </c>
      <c r="M103" s="939"/>
      <c r="N103" s="940" t="str">
        <f t="shared" si="20"/>
        <v>-</v>
      </c>
      <c r="O103" s="940"/>
      <c r="Q103" s="264" t="str">
        <f ca="1">IF(J103&lt;&gt;0,IF('Freeway Calcs'!$C$3="DCM",'Freeway Calcs'!O98,'Freeway Calcs'!Q98),"-")</f>
        <v>--</v>
      </c>
      <c r="R103" s="264" t="str">
        <f ca="1">IF(J103&lt;&gt;0,IF('Freeway Calcs'!$C$3="DCM","",'Freeway Calcs'!R98),"-")</f>
        <v>--</v>
      </c>
      <c r="T103" s="78" t="str">
        <f t="shared" ca="1" si="21"/>
        <v>-</v>
      </c>
      <c r="V103" s="693" t="str">
        <f>IF(H103="","-",IF(AND($J103&lt;&gt;0,$J103&lt;'Calibration Criteria'!$C$7),1,0))</f>
        <v>-</v>
      </c>
      <c r="W103" s="693" t="str">
        <f>IF(H103="","-",IF(AND($J103&gt;='Calibration Criteria'!$C$7,$J103&lt;'Calibration Criteria'!$C$8),1,0))</f>
        <v>-</v>
      </c>
      <c r="X103" s="693" t="str">
        <f>IF(H103="","-",IF(AND($J103&gt;='Calibration Criteria'!$C$8,$J103&lt;'Calibration Criteria'!$C$9),1,0))</f>
        <v>-</v>
      </c>
      <c r="Y103" s="693" t="str">
        <f>IF(H103="","-",IF(AND($J103&gt;='Calibration Criteria'!$C$10),1,0))</f>
        <v>-</v>
      </c>
      <c r="Z103" s="693" t="str">
        <f>IF($N103="-", "-", IF(AND($N103&lt;='Calibration Criteria'!$B$7,$N103&gt;=-'Calibration Criteria'!$B$7),1,0))</f>
        <v>-</v>
      </c>
      <c r="AA103" s="693" t="str">
        <f>IF($N103="-", "-",IF(AND($N103&lt;='Calibration Criteria'!$B$8,$N103&gt;=-'Calibration Criteria'!$B$8),1,0))</f>
        <v>-</v>
      </c>
      <c r="AB103" s="693" t="str">
        <f>IF($N103="-","-",IF(AND($N103&lt;='Calibration Criteria'!$B$9,$N103&gt;=-'Calibration Criteria'!$B$9),1,0))</f>
        <v>-</v>
      </c>
      <c r="AC103" s="693" t="str">
        <f>IF(N103="-", "-",IF(AND($N103&lt;='Calibration Criteria'!$B$10,$N103&gt;=-'Calibration Criteria'!$B$10,ABS(L103)&lt;&gt;H103),1,0))</f>
        <v>-</v>
      </c>
      <c r="AD103" s="693" t="str">
        <f t="shared" si="22"/>
        <v>-</v>
      </c>
      <c r="AE103" s="274"/>
      <c r="AF103" s="692" t="str">
        <f t="shared" ca="1" si="23"/>
        <v>NA</v>
      </c>
    </row>
    <row r="104" spans="1:32" s="547" customFormat="1" x14ac:dyDescent="0.35">
      <c r="A104" s="551" t="str">
        <f t="shared" si="17"/>
        <v>H</v>
      </c>
      <c r="B104" s="393">
        <f>'Input - Freeways'!$B97</f>
        <v>93</v>
      </c>
      <c r="C104" s="377">
        <f>'Input - Freeways'!$C97</f>
        <v>0</v>
      </c>
      <c r="E104" s="766">
        <f t="shared" si="18"/>
        <v>0</v>
      </c>
      <c r="F104" s="267">
        <f>'Freeway Calcs'!K99</f>
        <v>0</v>
      </c>
      <c r="G104" s="267">
        <f>'Freeway Calcs'!L99</f>
        <v>0</v>
      </c>
      <c r="H104" s="937" t="str">
        <f>'Input - Freeways'!F97</f>
        <v/>
      </c>
      <c r="I104" s="938"/>
      <c r="J104" s="939" t="str">
        <f ca="1">IF('Freeway Calcs'!$C$3="DCM",'Freeway Calcs'!N99,'Freeway Calcs'!P99)</f>
        <v>--</v>
      </c>
      <c r="K104" s="939"/>
      <c r="L104" s="939" t="str">
        <f t="shared" si="19"/>
        <v/>
      </c>
      <c r="M104" s="939"/>
      <c r="N104" s="940" t="str">
        <f t="shared" si="20"/>
        <v>-</v>
      </c>
      <c r="O104" s="940"/>
      <c r="Q104" s="264" t="str">
        <f ca="1">IF(J104&lt;&gt;0,IF('Freeway Calcs'!$C$3="DCM",'Freeway Calcs'!O99,'Freeway Calcs'!Q99),"-")</f>
        <v>--</v>
      </c>
      <c r="R104" s="264" t="str">
        <f ca="1">IF(J104&lt;&gt;0,IF('Freeway Calcs'!$C$3="DCM","",'Freeway Calcs'!R99),"-")</f>
        <v>--</v>
      </c>
      <c r="T104" s="78" t="str">
        <f t="shared" ca="1" si="21"/>
        <v>-</v>
      </c>
      <c r="V104" s="693" t="str">
        <f>IF(H104="","-",IF(AND($J104&lt;&gt;0,$J104&lt;'Calibration Criteria'!$C$7),1,0))</f>
        <v>-</v>
      </c>
      <c r="W104" s="693" t="str">
        <f>IF(H104="","-",IF(AND($J104&gt;='Calibration Criteria'!$C$7,$J104&lt;'Calibration Criteria'!$C$8),1,0))</f>
        <v>-</v>
      </c>
      <c r="X104" s="693" t="str">
        <f>IF(H104="","-",IF(AND($J104&gt;='Calibration Criteria'!$C$8,$J104&lt;'Calibration Criteria'!$C$9),1,0))</f>
        <v>-</v>
      </c>
      <c r="Y104" s="693" t="str">
        <f>IF(H104="","-",IF(AND($J104&gt;='Calibration Criteria'!$C$10),1,0))</f>
        <v>-</v>
      </c>
      <c r="Z104" s="693" t="str">
        <f>IF($N104="-", "-", IF(AND($N104&lt;='Calibration Criteria'!$B$7,$N104&gt;=-'Calibration Criteria'!$B$7),1,0))</f>
        <v>-</v>
      </c>
      <c r="AA104" s="693" t="str">
        <f>IF($N104="-", "-",IF(AND($N104&lt;='Calibration Criteria'!$B$8,$N104&gt;=-'Calibration Criteria'!$B$8),1,0))</f>
        <v>-</v>
      </c>
      <c r="AB104" s="693" t="str">
        <f>IF($N104="-","-",IF(AND($N104&lt;='Calibration Criteria'!$B$9,$N104&gt;=-'Calibration Criteria'!$B$9),1,0))</f>
        <v>-</v>
      </c>
      <c r="AC104" s="693" t="str">
        <f>IF(N104="-", "-",IF(AND($N104&lt;='Calibration Criteria'!$B$10,$N104&gt;=-'Calibration Criteria'!$B$10,ABS(L104)&lt;&gt;H104),1,0))</f>
        <v>-</v>
      </c>
      <c r="AD104" s="693" t="str">
        <f t="shared" si="22"/>
        <v>-</v>
      </c>
      <c r="AE104" s="274"/>
      <c r="AF104" s="692" t="str">
        <f t="shared" ca="1" si="23"/>
        <v>NA</v>
      </c>
    </row>
    <row r="105" spans="1:32" s="547" customFormat="1" x14ac:dyDescent="0.35">
      <c r="A105" s="551" t="str">
        <f t="shared" si="17"/>
        <v>H</v>
      </c>
      <c r="B105" s="393">
        <f>'Input - Freeways'!$B98</f>
        <v>94</v>
      </c>
      <c r="C105" s="377">
        <f>'Input - Freeways'!$C98</f>
        <v>0</v>
      </c>
      <c r="E105" s="766">
        <f t="shared" si="18"/>
        <v>0</v>
      </c>
      <c r="F105" s="267">
        <f>'Freeway Calcs'!K100</f>
        <v>0</v>
      </c>
      <c r="G105" s="267">
        <f>'Freeway Calcs'!L100</f>
        <v>0</v>
      </c>
      <c r="H105" s="937" t="str">
        <f>'Input - Freeways'!F98</f>
        <v/>
      </c>
      <c r="I105" s="938"/>
      <c r="J105" s="939" t="str">
        <f ca="1">IF('Freeway Calcs'!$C$3="DCM",'Freeway Calcs'!N100,'Freeway Calcs'!P100)</f>
        <v>--</v>
      </c>
      <c r="K105" s="939"/>
      <c r="L105" s="939" t="str">
        <f t="shared" si="19"/>
        <v/>
      </c>
      <c r="M105" s="939"/>
      <c r="N105" s="940" t="str">
        <f t="shared" si="20"/>
        <v>-</v>
      </c>
      <c r="O105" s="940"/>
      <c r="Q105" s="264" t="str">
        <f ca="1">IF(J105&lt;&gt;0,IF('Freeway Calcs'!$C$3="DCM",'Freeway Calcs'!O100,'Freeway Calcs'!Q100),"-")</f>
        <v>--</v>
      </c>
      <c r="R105" s="264" t="str">
        <f ca="1">IF(J105&lt;&gt;0,IF('Freeway Calcs'!$C$3="DCM","",'Freeway Calcs'!R100),"-")</f>
        <v>--</v>
      </c>
      <c r="T105" s="78" t="str">
        <f t="shared" ca="1" si="21"/>
        <v>-</v>
      </c>
      <c r="V105" s="693" t="str">
        <f>IF(H105="","-",IF(AND($J105&lt;&gt;0,$J105&lt;'Calibration Criteria'!$C$7),1,0))</f>
        <v>-</v>
      </c>
      <c r="W105" s="693" t="str">
        <f>IF(H105="","-",IF(AND($J105&gt;='Calibration Criteria'!$C$7,$J105&lt;'Calibration Criteria'!$C$8),1,0))</f>
        <v>-</v>
      </c>
      <c r="X105" s="693" t="str">
        <f>IF(H105="","-",IF(AND($J105&gt;='Calibration Criteria'!$C$8,$J105&lt;'Calibration Criteria'!$C$9),1,0))</f>
        <v>-</v>
      </c>
      <c r="Y105" s="693" t="str">
        <f>IF(H105="","-",IF(AND($J105&gt;='Calibration Criteria'!$C$10),1,0))</f>
        <v>-</v>
      </c>
      <c r="Z105" s="693" t="str">
        <f>IF($N105="-", "-", IF(AND($N105&lt;='Calibration Criteria'!$B$7,$N105&gt;=-'Calibration Criteria'!$B$7),1,0))</f>
        <v>-</v>
      </c>
      <c r="AA105" s="693" t="str">
        <f>IF($N105="-", "-",IF(AND($N105&lt;='Calibration Criteria'!$B$8,$N105&gt;=-'Calibration Criteria'!$B$8),1,0))</f>
        <v>-</v>
      </c>
      <c r="AB105" s="693" t="str">
        <f>IF($N105="-","-",IF(AND($N105&lt;='Calibration Criteria'!$B$9,$N105&gt;=-'Calibration Criteria'!$B$9),1,0))</f>
        <v>-</v>
      </c>
      <c r="AC105" s="693" t="str">
        <f>IF(N105="-", "-",IF(AND($N105&lt;='Calibration Criteria'!$B$10,$N105&gt;=-'Calibration Criteria'!$B$10,ABS(L105)&lt;&gt;H105),1,0))</f>
        <v>-</v>
      </c>
      <c r="AD105" s="693" t="str">
        <f t="shared" si="22"/>
        <v>-</v>
      </c>
      <c r="AE105" s="274"/>
      <c r="AF105" s="692" t="str">
        <f t="shared" ca="1" si="23"/>
        <v>NA</v>
      </c>
    </row>
    <row r="106" spans="1:32" s="547" customFormat="1" x14ac:dyDescent="0.35">
      <c r="A106" s="551" t="str">
        <f t="shared" si="17"/>
        <v>H</v>
      </c>
      <c r="B106" s="393">
        <f>'Input - Freeways'!$B99</f>
        <v>95</v>
      </c>
      <c r="C106" s="377">
        <f>'Input - Freeways'!$C99</f>
        <v>0</v>
      </c>
      <c r="E106" s="766">
        <f t="shared" si="18"/>
        <v>0</v>
      </c>
      <c r="F106" s="267">
        <f>'Freeway Calcs'!K101</f>
        <v>0</v>
      </c>
      <c r="G106" s="267">
        <f>'Freeway Calcs'!L101</f>
        <v>0</v>
      </c>
      <c r="H106" s="937" t="str">
        <f>'Input - Freeways'!F99</f>
        <v/>
      </c>
      <c r="I106" s="938"/>
      <c r="J106" s="939" t="str">
        <f ca="1">IF('Freeway Calcs'!$C$3="DCM",'Freeway Calcs'!N101,'Freeway Calcs'!P101)</f>
        <v>--</v>
      </c>
      <c r="K106" s="939"/>
      <c r="L106" s="939" t="str">
        <f t="shared" si="19"/>
        <v/>
      </c>
      <c r="M106" s="939"/>
      <c r="N106" s="940" t="str">
        <f t="shared" si="20"/>
        <v>-</v>
      </c>
      <c r="O106" s="940"/>
      <c r="Q106" s="264" t="str">
        <f ca="1">IF(J106&lt;&gt;0,IF('Freeway Calcs'!$C$3="DCM",'Freeway Calcs'!O101,'Freeway Calcs'!Q101),"-")</f>
        <v>--</v>
      </c>
      <c r="R106" s="264" t="str">
        <f ca="1">IF(J106&lt;&gt;0,IF('Freeway Calcs'!$C$3="DCM","",'Freeway Calcs'!R101),"-")</f>
        <v>--</v>
      </c>
      <c r="T106" s="78" t="str">
        <f t="shared" ca="1" si="21"/>
        <v>-</v>
      </c>
      <c r="V106" s="693" t="str">
        <f>IF(H106="","-",IF(AND($J106&lt;&gt;0,$J106&lt;'Calibration Criteria'!$C$7),1,0))</f>
        <v>-</v>
      </c>
      <c r="W106" s="693" t="str">
        <f>IF(H106="","-",IF(AND($J106&gt;='Calibration Criteria'!$C$7,$J106&lt;'Calibration Criteria'!$C$8),1,0))</f>
        <v>-</v>
      </c>
      <c r="X106" s="693" t="str">
        <f>IF(H106="","-",IF(AND($J106&gt;='Calibration Criteria'!$C$8,$J106&lt;'Calibration Criteria'!$C$9),1,0))</f>
        <v>-</v>
      </c>
      <c r="Y106" s="693" t="str">
        <f>IF(H106="","-",IF(AND($J106&gt;='Calibration Criteria'!$C$10),1,0))</f>
        <v>-</v>
      </c>
      <c r="Z106" s="693" t="str">
        <f>IF($N106="-", "-", IF(AND($N106&lt;='Calibration Criteria'!$B$7,$N106&gt;=-'Calibration Criteria'!$B$7),1,0))</f>
        <v>-</v>
      </c>
      <c r="AA106" s="693" t="str">
        <f>IF($N106="-", "-",IF(AND($N106&lt;='Calibration Criteria'!$B$8,$N106&gt;=-'Calibration Criteria'!$B$8),1,0))</f>
        <v>-</v>
      </c>
      <c r="AB106" s="693" t="str">
        <f>IF($N106="-","-",IF(AND($N106&lt;='Calibration Criteria'!$B$9,$N106&gt;=-'Calibration Criteria'!$B$9),1,0))</f>
        <v>-</v>
      </c>
      <c r="AC106" s="693" t="str">
        <f>IF(N106="-", "-",IF(AND($N106&lt;='Calibration Criteria'!$B$10,$N106&gt;=-'Calibration Criteria'!$B$10,ABS(L106)&lt;&gt;H106),1,0))</f>
        <v>-</v>
      </c>
      <c r="AD106" s="693" t="str">
        <f t="shared" si="22"/>
        <v>-</v>
      </c>
      <c r="AE106" s="274"/>
      <c r="AF106" s="692" t="str">
        <f t="shared" ca="1" si="23"/>
        <v>NA</v>
      </c>
    </row>
    <row r="107" spans="1:32" s="547" customFormat="1" x14ac:dyDescent="0.35">
      <c r="A107" s="551" t="str">
        <f t="shared" si="17"/>
        <v>H</v>
      </c>
      <c r="B107" s="393">
        <f>'Input - Freeways'!$B100</f>
        <v>96</v>
      </c>
      <c r="C107" s="377">
        <f>'Input - Freeways'!$C100</f>
        <v>0</v>
      </c>
      <c r="E107" s="766">
        <f t="shared" si="18"/>
        <v>0</v>
      </c>
      <c r="F107" s="267">
        <f>'Freeway Calcs'!K102</f>
        <v>0</v>
      </c>
      <c r="G107" s="267">
        <f>'Freeway Calcs'!L102</f>
        <v>0</v>
      </c>
      <c r="H107" s="937" t="str">
        <f>'Input - Freeways'!F100</f>
        <v/>
      </c>
      <c r="I107" s="938"/>
      <c r="J107" s="939" t="str">
        <f ca="1">IF('Freeway Calcs'!$C$3="DCM",'Freeway Calcs'!N102,'Freeway Calcs'!P102)</f>
        <v>--</v>
      </c>
      <c r="K107" s="939"/>
      <c r="L107" s="939" t="str">
        <f t="shared" si="19"/>
        <v/>
      </c>
      <c r="M107" s="939"/>
      <c r="N107" s="940" t="str">
        <f t="shared" si="20"/>
        <v>-</v>
      </c>
      <c r="O107" s="940"/>
      <c r="Q107" s="264" t="str">
        <f ca="1">IF(J107&lt;&gt;0,IF('Freeway Calcs'!$C$3="DCM",'Freeway Calcs'!O102,'Freeway Calcs'!Q102),"-")</f>
        <v>--</v>
      </c>
      <c r="R107" s="264" t="str">
        <f ca="1">IF(J107&lt;&gt;0,IF('Freeway Calcs'!$C$3="DCM","",'Freeway Calcs'!R102),"-")</f>
        <v>--</v>
      </c>
      <c r="T107" s="78" t="str">
        <f t="shared" ca="1" si="21"/>
        <v>-</v>
      </c>
      <c r="V107" s="693" t="str">
        <f>IF(H107="","-",IF(AND($J107&lt;&gt;0,$J107&lt;'Calibration Criteria'!$C$7),1,0))</f>
        <v>-</v>
      </c>
      <c r="W107" s="693" t="str">
        <f>IF(H107="","-",IF(AND($J107&gt;='Calibration Criteria'!$C$7,$J107&lt;'Calibration Criteria'!$C$8),1,0))</f>
        <v>-</v>
      </c>
      <c r="X107" s="693" t="str">
        <f>IF(H107="","-",IF(AND($J107&gt;='Calibration Criteria'!$C$8,$J107&lt;'Calibration Criteria'!$C$9),1,0))</f>
        <v>-</v>
      </c>
      <c r="Y107" s="693" t="str">
        <f>IF(H107="","-",IF(AND($J107&gt;='Calibration Criteria'!$C$10),1,0))</f>
        <v>-</v>
      </c>
      <c r="Z107" s="693" t="str">
        <f>IF($N107="-", "-", IF(AND($N107&lt;='Calibration Criteria'!$B$7,$N107&gt;=-'Calibration Criteria'!$B$7),1,0))</f>
        <v>-</v>
      </c>
      <c r="AA107" s="693" t="str">
        <f>IF($N107="-", "-",IF(AND($N107&lt;='Calibration Criteria'!$B$8,$N107&gt;=-'Calibration Criteria'!$B$8),1,0))</f>
        <v>-</v>
      </c>
      <c r="AB107" s="693" t="str">
        <f>IF($N107="-","-",IF(AND($N107&lt;='Calibration Criteria'!$B$9,$N107&gt;=-'Calibration Criteria'!$B$9),1,0))</f>
        <v>-</v>
      </c>
      <c r="AC107" s="693" t="str">
        <f>IF(N107="-", "-",IF(AND($N107&lt;='Calibration Criteria'!$B$10,$N107&gt;=-'Calibration Criteria'!$B$10,ABS(L107)&lt;&gt;H107),1,0))</f>
        <v>-</v>
      </c>
      <c r="AD107" s="693" t="str">
        <f t="shared" si="22"/>
        <v>-</v>
      </c>
      <c r="AE107" s="274"/>
      <c r="AF107" s="692" t="str">
        <f t="shared" ca="1" si="23"/>
        <v>NA</v>
      </c>
    </row>
    <row r="108" spans="1:32" s="547" customFormat="1" x14ac:dyDescent="0.35">
      <c r="A108" s="551" t="str">
        <f t="shared" si="17"/>
        <v>H</v>
      </c>
      <c r="B108" s="393">
        <f>'Input - Freeways'!$B101</f>
        <v>97</v>
      </c>
      <c r="C108" s="377">
        <f>'Input - Freeways'!$C101</f>
        <v>0</v>
      </c>
      <c r="E108" s="766">
        <f t="shared" si="18"/>
        <v>0</v>
      </c>
      <c r="F108" s="267">
        <f>'Freeway Calcs'!K103</f>
        <v>0</v>
      </c>
      <c r="G108" s="267">
        <f>'Freeway Calcs'!L103</f>
        <v>0</v>
      </c>
      <c r="H108" s="937" t="str">
        <f>'Input - Freeways'!F101</f>
        <v/>
      </c>
      <c r="I108" s="938"/>
      <c r="J108" s="939" t="str">
        <f ca="1">IF('Freeway Calcs'!$C$3="DCM",'Freeway Calcs'!N103,'Freeway Calcs'!P103)</f>
        <v>--</v>
      </c>
      <c r="K108" s="939"/>
      <c r="L108" s="939" t="str">
        <f t="shared" si="19"/>
        <v/>
      </c>
      <c r="M108" s="939"/>
      <c r="N108" s="940" t="str">
        <f t="shared" si="20"/>
        <v>-</v>
      </c>
      <c r="O108" s="940"/>
      <c r="Q108" s="264" t="str">
        <f ca="1">IF(J108&lt;&gt;0,IF('Freeway Calcs'!$C$3="DCM",'Freeway Calcs'!O103,'Freeway Calcs'!Q103),"-")</f>
        <v>--</v>
      </c>
      <c r="R108" s="264" t="str">
        <f ca="1">IF(J108&lt;&gt;0,IF('Freeway Calcs'!$C$3="DCM","",'Freeway Calcs'!R103),"-")</f>
        <v>--</v>
      </c>
      <c r="T108" s="78" t="str">
        <f t="shared" ca="1" si="21"/>
        <v>-</v>
      </c>
      <c r="V108" s="693" t="str">
        <f>IF(H108="","-",IF(AND($J108&lt;&gt;0,$J108&lt;'Calibration Criteria'!$C$7),1,0))</f>
        <v>-</v>
      </c>
      <c r="W108" s="693" t="str">
        <f>IF(H108="","-",IF(AND($J108&gt;='Calibration Criteria'!$C$7,$J108&lt;'Calibration Criteria'!$C$8),1,0))</f>
        <v>-</v>
      </c>
      <c r="X108" s="693" t="str">
        <f>IF(H108="","-",IF(AND($J108&gt;='Calibration Criteria'!$C$8,$J108&lt;'Calibration Criteria'!$C$9),1,0))</f>
        <v>-</v>
      </c>
      <c r="Y108" s="693" t="str">
        <f>IF(H108="","-",IF(AND($J108&gt;='Calibration Criteria'!$C$10),1,0))</f>
        <v>-</v>
      </c>
      <c r="Z108" s="693" t="str">
        <f>IF($N108="-", "-", IF(AND($N108&lt;='Calibration Criteria'!$B$7,$N108&gt;=-'Calibration Criteria'!$B$7),1,0))</f>
        <v>-</v>
      </c>
      <c r="AA108" s="693" t="str">
        <f>IF($N108="-", "-",IF(AND($N108&lt;='Calibration Criteria'!$B$8,$N108&gt;=-'Calibration Criteria'!$B$8),1,0))</f>
        <v>-</v>
      </c>
      <c r="AB108" s="693" t="str">
        <f>IF($N108="-","-",IF(AND($N108&lt;='Calibration Criteria'!$B$9,$N108&gt;=-'Calibration Criteria'!$B$9),1,0))</f>
        <v>-</v>
      </c>
      <c r="AC108" s="693" t="str">
        <f>IF(N108="-", "-",IF(AND($N108&lt;='Calibration Criteria'!$B$10,$N108&gt;=-'Calibration Criteria'!$B$10,ABS(L108)&lt;&gt;H108),1,0))</f>
        <v>-</v>
      </c>
      <c r="AD108" s="693" t="str">
        <f t="shared" si="22"/>
        <v>-</v>
      </c>
      <c r="AE108" s="274"/>
      <c r="AF108" s="692" t="str">
        <f t="shared" ca="1" si="23"/>
        <v>NA</v>
      </c>
    </row>
    <row r="109" spans="1:32" s="547" customFormat="1" x14ac:dyDescent="0.35">
      <c r="A109" s="551" t="str">
        <f t="shared" si="17"/>
        <v>H</v>
      </c>
      <c r="B109" s="393">
        <f>'Input - Freeways'!$B102</f>
        <v>98</v>
      </c>
      <c r="C109" s="377">
        <f>'Input - Freeways'!$C102</f>
        <v>0</v>
      </c>
      <c r="E109" s="766">
        <f t="shared" si="18"/>
        <v>0</v>
      </c>
      <c r="F109" s="267">
        <f>'Freeway Calcs'!K104</f>
        <v>0</v>
      </c>
      <c r="G109" s="267">
        <f>'Freeway Calcs'!L104</f>
        <v>0</v>
      </c>
      <c r="H109" s="937" t="str">
        <f>'Input - Freeways'!F102</f>
        <v/>
      </c>
      <c r="I109" s="938"/>
      <c r="J109" s="939" t="str">
        <f ca="1">IF('Freeway Calcs'!$C$3="DCM",'Freeway Calcs'!N104,'Freeway Calcs'!P104)</f>
        <v>--</v>
      </c>
      <c r="K109" s="939"/>
      <c r="L109" s="939" t="str">
        <f t="shared" si="19"/>
        <v/>
      </c>
      <c r="M109" s="939"/>
      <c r="N109" s="940" t="str">
        <f t="shared" si="20"/>
        <v>-</v>
      </c>
      <c r="O109" s="940"/>
      <c r="Q109" s="264" t="str">
        <f ca="1">IF(J109&lt;&gt;0,IF('Freeway Calcs'!$C$3="DCM",'Freeway Calcs'!O104,'Freeway Calcs'!Q104),"-")</f>
        <v>--</v>
      </c>
      <c r="R109" s="264" t="str">
        <f ca="1">IF(J109&lt;&gt;0,IF('Freeway Calcs'!$C$3="DCM","",'Freeway Calcs'!R104),"-")</f>
        <v>--</v>
      </c>
      <c r="T109" s="78" t="str">
        <f t="shared" ca="1" si="21"/>
        <v>-</v>
      </c>
      <c r="V109" s="693" t="str">
        <f>IF(H109="","-",IF(AND($J109&lt;&gt;0,$J109&lt;'Calibration Criteria'!$C$7),1,0))</f>
        <v>-</v>
      </c>
      <c r="W109" s="693" t="str">
        <f>IF(H109="","-",IF(AND($J109&gt;='Calibration Criteria'!$C$7,$J109&lt;'Calibration Criteria'!$C$8),1,0))</f>
        <v>-</v>
      </c>
      <c r="X109" s="693" t="str">
        <f>IF(H109="","-",IF(AND($J109&gt;='Calibration Criteria'!$C$8,$J109&lt;'Calibration Criteria'!$C$9),1,0))</f>
        <v>-</v>
      </c>
      <c r="Y109" s="693" t="str">
        <f>IF(H109="","-",IF(AND($J109&gt;='Calibration Criteria'!$C$10),1,0))</f>
        <v>-</v>
      </c>
      <c r="Z109" s="693" t="str">
        <f>IF($N109="-", "-", IF(AND($N109&lt;='Calibration Criteria'!$B$7,$N109&gt;=-'Calibration Criteria'!$B$7),1,0))</f>
        <v>-</v>
      </c>
      <c r="AA109" s="693" t="str">
        <f>IF($N109="-", "-",IF(AND($N109&lt;='Calibration Criteria'!$B$8,$N109&gt;=-'Calibration Criteria'!$B$8),1,0))</f>
        <v>-</v>
      </c>
      <c r="AB109" s="693" t="str">
        <f>IF($N109="-","-",IF(AND($N109&lt;='Calibration Criteria'!$B$9,$N109&gt;=-'Calibration Criteria'!$B$9),1,0))</f>
        <v>-</v>
      </c>
      <c r="AC109" s="693" t="str">
        <f>IF(N109="-", "-",IF(AND($N109&lt;='Calibration Criteria'!$B$10,$N109&gt;=-'Calibration Criteria'!$B$10,ABS(L109)&lt;&gt;H109),1,0))</f>
        <v>-</v>
      </c>
      <c r="AD109" s="693" t="str">
        <f t="shared" si="22"/>
        <v>-</v>
      </c>
      <c r="AE109" s="274"/>
      <c r="AF109" s="692" t="str">
        <f t="shared" ca="1" si="23"/>
        <v>NA</v>
      </c>
    </row>
    <row r="110" spans="1:32" s="547" customFormat="1" x14ac:dyDescent="0.35">
      <c r="A110" s="551" t="str">
        <f t="shared" si="17"/>
        <v>H</v>
      </c>
      <c r="B110" s="393">
        <f>'Input - Freeways'!$B103</f>
        <v>99</v>
      </c>
      <c r="C110" s="377">
        <f>'Input - Freeways'!$C103</f>
        <v>0</v>
      </c>
      <c r="E110" s="766">
        <f t="shared" si="18"/>
        <v>0</v>
      </c>
      <c r="F110" s="267">
        <f>'Freeway Calcs'!K105</f>
        <v>0</v>
      </c>
      <c r="G110" s="267">
        <f>'Freeway Calcs'!L105</f>
        <v>0</v>
      </c>
      <c r="H110" s="937" t="str">
        <f>'Input - Freeways'!F103</f>
        <v/>
      </c>
      <c r="I110" s="938"/>
      <c r="J110" s="939" t="str">
        <f ca="1">IF('Freeway Calcs'!$C$3="DCM",'Freeway Calcs'!N105,'Freeway Calcs'!P105)</f>
        <v>--</v>
      </c>
      <c r="K110" s="939"/>
      <c r="L110" s="939" t="str">
        <f t="shared" si="19"/>
        <v/>
      </c>
      <c r="M110" s="939"/>
      <c r="N110" s="940" t="str">
        <f t="shared" si="20"/>
        <v>-</v>
      </c>
      <c r="O110" s="940"/>
      <c r="Q110" s="264" t="str">
        <f ca="1">IF(J110&lt;&gt;0,IF('Freeway Calcs'!$C$3="DCM",'Freeway Calcs'!O105,'Freeway Calcs'!Q105),"-")</f>
        <v>--</v>
      </c>
      <c r="R110" s="264" t="str">
        <f ca="1">IF(J110&lt;&gt;0,IF('Freeway Calcs'!$C$3="DCM","",'Freeway Calcs'!R105),"-")</f>
        <v>--</v>
      </c>
      <c r="T110" s="78" t="str">
        <f t="shared" ca="1" si="21"/>
        <v>-</v>
      </c>
      <c r="V110" s="693" t="str">
        <f>IF(H110="","-",IF(AND($J110&lt;&gt;0,$J110&lt;'Calibration Criteria'!$C$7),1,0))</f>
        <v>-</v>
      </c>
      <c r="W110" s="693" t="str">
        <f>IF(H110="","-",IF(AND($J110&gt;='Calibration Criteria'!$C$7,$J110&lt;'Calibration Criteria'!$C$8),1,0))</f>
        <v>-</v>
      </c>
      <c r="X110" s="693" t="str">
        <f>IF(H110="","-",IF(AND($J110&gt;='Calibration Criteria'!$C$8,$J110&lt;'Calibration Criteria'!$C$9),1,0))</f>
        <v>-</v>
      </c>
      <c r="Y110" s="693" t="str">
        <f>IF(H110="","-",IF(AND($J110&gt;='Calibration Criteria'!$C$10),1,0))</f>
        <v>-</v>
      </c>
      <c r="Z110" s="693" t="str">
        <f>IF($N110="-", "-", IF(AND($N110&lt;='Calibration Criteria'!$B$7,$N110&gt;=-'Calibration Criteria'!$B$7),1,0))</f>
        <v>-</v>
      </c>
      <c r="AA110" s="693" t="str">
        <f>IF($N110="-", "-",IF(AND($N110&lt;='Calibration Criteria'!$B$8,$N110&gt;=-'Calibration Criteria'!$B$8),1,0))</f>
        <v>-</v>
      </c>
      <c r="AB110" s="693" t="str">
        <f>IF($N110="-","-",IF(AND($N110&lt;='Calibration Criteria'!$B$9,$N110&gt;=-'Calibration Criteria'!$B$9),1,0))</f>
        <v>-</v>
      </c>
      <c r="AC110" s="693" t="str">
        <f>IF(N110="-", "-",IF(AND($N110&lt;='Calibration Criteria'!$B$10,$N110&gt;=-'Calibration Criteria'!$B$10,ABS(L110)&lt;&gt;H110),1,0))</f>
        <v>-</v>
      </c>
      <c r="AD110" s="693" t="str">
        <f t="shared" si="22"/>
        <v>-</v>
      </c>
      <c r="AE110" s="274"/>
      <c r="AF110" s="692" t="str">
        <f t="shared" ca="1" si="23"/>
        <v>NA</v>
      </c>
    </row>
    <row r="111" spans="1:32" s="547" customFormat="1" x14ac:dyDescent="0.35">
      <c r="A111" s="551" t="str">
        <f t="shared" si="17"/>
        <v>H</v>
      </c>
      <c r="B111" s="644">
        <f>'Input - Freeways'!$B104</f>
        <v>100</v>
      </c>
      <c r="C111" s="689">
        <f>'Input - Freeways'!$C104</f>
        <v>0</v>
      </c>
      <c r="E111" s="767">
        <f t="shared" si="18"/>
        <v>0</v>
      </c>
      <c r="F111" s="267">
        <f>'Freeway Calcs'!K106</f>
        <v>0</v>
      </c>
      <c r="G111" s="267">
        <f>'Freeway Calcs'!L106</f>
        <v>0</v>
      </c>
      <c r="H111" s="937" t="str">
        <f>'Input - Freeways'!F104</f>
        <v/>
      </c>
      <c r="I111" s="938"/>
      <c r="J111" s="939" t="str">
        <f ca="1">IF('Freeway Calcs'!$C$3="DCM",'Freeway Calcs'!N106,'Freeway Calcs'!P106)</f>
        <v>--</v>
      </c>
      <c r="K111" s="939"/>
      <c r="L111" s="939" t="str">
        <f t="shared" si="19"/>
        <v/>
      </c>
      <c r="M111" s="939"/>
      <c r="N111" s="940" t="str">
        <f t="shared" si="20"/>
        <v>-</v>
      </c>
      <c r="O111" s="940"/>
      <c r="Q111" s="264" t="str">
        <f ca="1">IF(J111&lt;&gt;0,IF('Freeway Calcs'!$C$3="DCM",'Freeway Calcs'!O106,'Freeway Calcs'!Q106),"-")</f>
        <v>--</v>
      </c>
      <c r="R111" s="264" t="str">
        <f ca="1">IF(J111&lt;&gt;0,IF('Freeway Calcs'!$C$3="DCM","",'Freeway Calcs'!R106),"-")</f>
        <v>--</v>
      </c>
      <c r="T111" s="78" t="str">
        <f t="shared" ca="1" si="21"/>
        <v>-</v>
      </c>
      <c r="V111" s="693" t="str">
        <f>IF(H111="","-",IF(AND($J111&lt;&gt;0,$J111&lt;'Calibration Criteria'!$C$7),1,0))</f>
        <v>-</v>
      </c>
      <c r="W111" s="693" t="str">
        <f>IF(H111="","-",IF(AND($J111&gt;='Calibration Criteria'!$C$7,$J111&lt;'Calibration Criteria'!$C$8),1,0))</f>
        <v>-</v>
      </c>
      <c r="X111" s="693" t="str">
        <f>IF(H111="","-",IF(AND($J111&gt;='Calibration Criteria'!$C$8,$J111&lt;'Calibration Criteria'!$C$9),1,0))</f>
        <v>-</v>
      </c>
      <c r="Y111" s="693" t="str">
        <f>IF(H111="","-",IF(AND($J111&gt;='Calibration Criteria'!$C$10),1,0))</f>
        <v>-</v>
      </c>
      <c r="Z111" s="693" t="str">
        <f>IF($N111="-", "-", IF(AND($N111&lt;='Calibration Criteria'!$B$7,$N111&gt;=-'Calibration Criteria'!$B$7),1,0))</f>
        <v>-</v>
      </c>
      <c r="AA111" s="693" t="str">
        <f>IF($N111="-", "-",IF(AND($N111&lt;='Calibration Criteria'!$B$8,$N111&gt;=-'Calibration Criteria'!$B$8),1,0))</f>
        <v>-</v>
      </c>
      <c r="AB111" s="693" t="str">
        <f>IF($N111="-","-",IF(AND($N111&lt;='Calibration Criteria'!$B$9,$N111&gt;=-'Calibration Criteria'!$B$9),1,0))</f>
        <v>-</v>
      </c>
      <c r="AC111" s="693" t="str">
        <f>IF(N111="-", "-",IF(AND($N111&lt;='Calibration Criteria'!$B$10,$N111&gt;=-'Calibration Criteria'!$B$10,ABS(L111)&lt;&gt;H111),1,0))</f>
        <v>-</v>
      </c>
      <c r="AD111" s="693" t="str">
        <f t="shared" si="22"/>
        <v>-</v>
      </c>
      <c r="AE111" s="274"/>
      <c r="AF111" s="692" t="str">
        <f t="shared" ca="1" si="23"/>
        <v>NA</v>
      </c>
    </row>
    <row r="112" spans="1:32" customFormat="1" x14ac:dyDescent="0.35"/>
  </sheetData>
  <mergeCells count="416">
    <mergeCell ref="H110:I110"/>
    <mergeCell ref="J110:K110"/>
    <mergeCell ref="L110:M110"/>
    <mergeCell ref="N110:O110"/>
    <mergeCell ref="H111:I111"/>
    <mergeCell ref="J111:K111"/>
    <mergeCell ref="L111:M111"/>
    <mergeCell ref="N111:O111"/>
    <mergeCell ref="H107:I107"/>
    <mergeCell ref="J107:K107"/>
    <mergeCell ref="L107:M107"/>
    <mergeCell ref="N107:O107"/>
    <mergeCell ref="H108:I108"/>
    <mergeCell ref="J108:K108"/>
    <mergeCell ref="L108:M108"/>
    <mergeCell ref="N108:O108"/>
    <mergeCell ref="H109:I109"/>
    <mergeCell ref="J109:K109"/>
    <mergeCell ref="L109:M109"/>
    <mergeCell ref="N109:O109"/>
    <mergeCell ref="H104:I104"/>
    <mergeCell ref="J104:K104"/>
    <mergeCell ref="L104:M104"/>
    <mergeCell ref="N104:O104"/>
    <mergeCell ref="H105:I105"/>
    <mergeCell ref="J105:K105"/>
    <mergeCell ref="L105:M105"/>
    <mergeCell ref="N105:O105"/>
    <mergeCell ref="H106:I106"/>
    <mergeCell ref="J106:K106"/>
    <mergeCell ref="L106:M106"/>
    <mergeCell ref="N106:O106"/>
    <mergeCell ref="H101:I101"/>
    <mergeCell ref="J101:K101"/>
    <mergeCell ref="L101:M101"/>
    <mergeCell ref="N101:O101"/>
    <mergeCell ref="H102:I102"/>
    <mergeCell ref="J102:K102"/>
    <mergeCell ref="L102:M102"/>
    <mergeCell ref="N102:O102"/>
    <mergeCell ref="H103:I103"/>
    <mergeCell ref="J103:K103"/>
    <mergeCell ref="L103:M103"/>
    <mergeCell ref="N103:O103"/>
    <mergeCell ref="H98:I98"/>
    <mergeCell ref="J98:K98"/>
    <mergeCell ref="L98:M98"/>
    <mergeCell ref="N98:O98"/>
    <mergeCell ref="H99:I99"/>
    <mergeCell ref="J99:K99"/>
    <mergeCell ref="L99:M99"/>
    <mergeCell ref="N99:O99"/>
    <mergeCell ref="H100:I100"/>
    <mergeCell ref="J100:K100"/>
    <mergeCell ref="L100:M100"/>
    <mergeCell ref="N100:O100"/>
    <mergeCell ref="H95:I95"/>
    <mergeCell ref="J95:K95"/>
    <mergeCell ref="L95:M95"/>
    <mergeCell ref="N95:O95"/>
    <mergeCell ref="H96:I96"/>
    <mergeCell ref="J96:K96"/>
    <mergeCell ref="L96:M96"/>
    <mergeCell ref="N96:O96"/>
    <mergeCell ref="H97:I97"/>
    <mergeCell ref="J97:K97"/>
    <mergeCell ref="L97:M97"/>
    <mergeCell ref="N97:O97"/>
    <mergeCell ref="H92:I92"/>
    <mergeCell ref="J92:K92"/>
    <mergeCell ref="L92:M92"/>
    <mergeCell ref="N92:O92"/>
    <mergeCell ref="H93:I93"/>
    <mergeCell ref="J93:K93"/>
    <mergeCell ref="L93:M93"/>
    <mergeCell ref="N93:O93"/>
    <mergeCell ref="H94:I94"/>
    <mergeCell ref="J94:K94"/>
    <mergeCell ref="L94:M94"/>
    <mergeCell ref="N94:O94"/>
    <mergeCell ref="H89:I89"/>
    <mergeCell ref="J89:K89"/>
    <mergeCell ref="L89:M89"/>
    <mergeCell ref="N89:O89"/>
    <mergeCell ref="H90:I90"/>
    <mergeCell ref="J90:K90"/>
    <mergeCell ref="L90:M90"/>
    <mergeCell ref="N90:O90"/>
    <mergeCell ref="H91:I91"/>
    <mergeCell ref="J91:K91"/>
    <mergeCell ref="L91:M91"/>
    <mergeCell ref="N91:O91"/>
    <mergeCell ref="H86:I86"/>
    <mergeCell ref="J86:K86"/>
    <mergeCell ref="L86:M86"/>
    <mergeCell ref="N86:O86"/>
    <mergeCell ref="H87:I87"/>
    <mergeCell ref="J87:K87"/>
    <mergeCell ref="L87:M87"/>
    <mergeCell ref="N87:O87"/>
    <mergeCell ref="H88:I88"/>
    <mergeCell ref="J88:K88"/>
    <mergeCell ref="L88:M88"/>
    <mergeCell ref="N88:O88"/>
    <mergeCell ref="H60:I60"/>
    <mergeCell ref="J60:K60"/>
    <mergeCell ref="L60:M60"/>
    <mergeCell ref="N60:O60"/>
    <mergeCell ref="H61:I61"/>
    <mergeCell ref="J61:K61"/>
    <mergeCell ref="L61:M61"/>
    <mergeCell ref="N61:O61"/>
    <mergeCell ref="H57:I57"/>
    <mergeCell ref="J57:K57"/>
    <mergeCell ref="L57:M57"/>
    <mergeCell ref="N57:O57"/>
    <mergeCell ref="H58:I58"/>
    <mergeCell ref="J58:K58"/>
    <mergeCell ref="L58:M58"/>
    <mergeCell ref="N58:O58"/>
    <mergeCell ref="H59:I59"/>
    <mergeCell ref="J59:K59"/>
    <mergeCell ref="L59:M59"/>
    <mergeCell ref="N59:O59"/>
    <mergeCell ref="H54:I54"/>
    <mergeCell ref="J54:K54"/>
    <mergeCell ref="L54:M54"/>
    <mergeCell ref="N54:O54"/>
    <mergeCell ref="H55:I55"/>
    <mergeCell ref="J55:K55"/>
    <mergeCell ref="L55:M55"/>
    <mergeCell ref="N55:O55"/>
    <mergeCell ref="H56:I56"/>
    <mergeCell ref="J56:K56"/>
    <mergeCell ref="L56:M56"/>
    <mergeCell ref="N56:O56"/>
    <mergeCell ref="H51:I51"/>
    <mergeCell ref="J51:K51"/>
    <mergeCell ref="L51:M51"/>
    <mergeCell ref="N51:O51"/>
    <mergeCell ref="H52:I52"/>
    <mergeCell ref="J52:K52"/>
    <mergeCell ref="L52:M52"/>
    <mergeCell ref="N52:O52"/>
    <mergeCell ref="H53:I53"/>
    <mergeCell ref="J53:K53"/>
    <mergeCell ref="L53:M53"/>
    <mergeCell ref="N53:O53"/>
    <mergeCell ref="H48:I48"/>
    <mergeCell ref="J48:K48"/>
    <mergeCell ref="L48:M48"/>
    <mergeCell ref="N48:O48"/>
    <mergeCell ref="H49:I49"/>
    <mergeCell ref="J49:K49"/>
    <mergeCell ref="L49:M49"/>
    <mergeCell ref="N49:O49"/>
    <mergeCell ref="H50:I50"/>
    <mergeCell ref="J50:K50"/>
    <mergeCell ref="L50:M50"/>
    <mergeCell ref="N50:O50"/>
    <mergeCell ref="H45:I45"/>
    <mergeCell ref="J45:K45"/>
    <mergeCell ref="L45:M45"/>
    <mergeCell ref="N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2:I42"/>
    <mergeCell ref="J42:K42"/>
    <mergeCell ref="L42:M42"/>
    <mergeCell ref="N42:O42"/>
    <mergeCell ref="H43:I43"/>
    <mergeCell ref="J43:K43"/>
    <mergeCell ref="L43:M43"/>
    <mergeCell ref="N43:O43"/>
    <mergeCell ref="H44:I44"/>
    <mergeCell ref="J44:K44"/>
    <mergeCell ref="L44:M44"/>
    <mergeCell ref="N44:O44"/>
    <mergeCell ref="H39:I39"/>
    <mergeCell ref="J39:K39"/>
    <mergeCell ref="L39:M39"/>
    <mergeCell ref="N39:O39"/>
    <mergeCell ref="H40:I40"/>
    <mergeCell ref="J40:K40"/>
    <mergeCell ref="L40:M40"/>
    <mergeCell ref="N40:O40"/>
    <mergeCell ref="H41:I41"/>
    <mergeCell ref="J41:K41"/>
    <mergeCell ref="L41:M41"/>
    <mergeCell ref="N41:O41"/>
    <mergeCell ref="H30:I30"/>
    <mergeCell ref="J30:K30"/>
    <mergeCell ref="L30:M30"/>
    <mergeCell ref="N30:O30"/>
    <mergeCell ref="H31:I31"/>
    <mergeCell ref="J31:K31"/>
    <mergeCell ref="L31:M31"/>
    <mergeCell ref="N31:O31"/>
    <mergeCell ref="H32:I32"/>
    <mergeCell ref="H34:I34"/>
    <mergeCell ref="J34:K34"/>
    <mergeCell ref="L34:M34"/>
    <mergeCell ref="N34:O34"/>
    <mergeCell ref="J32:K32"/>
    <mergeCell ref="L32:M32"/>
    <mergeCell ref="N32:O32"/>
    <mergeCell ref="H33:I33"/>
    <mergeCell ref="J33:K33"/>
    <mergeCell ref="L33:M33"/>
    <mergeCell ref="N33:O33"/>
    <mergeCell ref="J28:K28"/>
    <mergeCell ref="L28:M28"/>
    <mergeCell ref="N28:O28"/>
    <mergeCell ref="H29:I29"/>
    <mergeCell ref="J29:K29"/>
    <mergeCell ref="L29:M29"/>
    <mergeCell ref="N29:O29"/>
    <mergeCell ref="L26:M26"/>
    <mergeCell ref="N26:O26"/>
    <mergeCell ref="H27:I27"/>
    <mergeCell ref="J27:K27"/>
    <mergeCell ref="L27:M27"/>
    <mergeCell ref="N27:O27"/>
    <mergeCell ref="H28:I28"/>
    <mergeCell ref="J22:K22"/>
    <mergeCell ref="L22:M22"/>
    <mergeCell ref="N22:O22"/>
    <mergeCell ref="H23:I23"/>
    <mergeCell ref="J23:K23"/>
    <mergeCell ref="L23:M23"/>
    <mergeCell ref="N23:O23"/>
    <mergeCell ref="H24:I24"/>
    <mergeCell ref="J24:K24"/>
    <mergeCell ref="L24:M24"/>
    <mergeCell ref="N24:O24"/>
    <mergeCell ref="T10:T11"/>
    <mergeCell ref="AF10:AF11"/>
    <mergeCell ref="H11:I11"/>
    <mergeCell ref="J11:K11"/>
    <mergeCell ref="L11:M11"/>
    <mergeCell ref="N11:O11"/>
    <mergeCell ref="E4:G4"/>
    <mergeCell ref="H4:I4"/>
    <mergeCell ref="J4:K4"/>
    <mergeCell ref="N4:O4"/>
    <mergeCell ref="I5:I8"/>
    <mergeCell ref="K5:K8"/>
    <mergeCell ref="L5:L8"/>
    <mergeCell ref="M5:M8"/>
    <mergeCell ref="N5:O8"/>
    <mergeCell ref="J14:K14"/>
    <mergeCell ref="L14:M14"/>
    <mergeCell ref="N14:O14"/>
    <mergeCell ref="H15:I15"/>
    <mergeCell ref="J15:K15"/>
    <mergeCell ref="L15:M15"/>
    <mergeCell ref="N15:O15"/>
    <mergeCell ref="H12:I12"/>
    <mergeCell ref="J12:K12"/>
    <mergeCell ref="L12:M12"/>
    <mergeCell ref="N12:O12"/>
    <mergeCell ref="H13:I13"/>
    <mergeCell ref="J13:K13"/>
    <mergeCell ref="L13:M13"/>
    <mergeCell ref="N13:O13"/>
    <mergeCell ref="H14:I14"/>
    <mergeCell ref="N17:O17"/>
    <mergeCell ref="H25:I25"/>
    <mergeCell ref="J25:K25"/>
    <mergeCell ref="L25:M25"/>
    <mergeCell ref="N25:O25"/>
    <mergeCell ref="H26:I26"/>
    <mergeCell ref="J26:K26"/>
    <mergeCell ref="L21:M21"/>
    <mergeCell ref="N21:O21"/>
    <mergeCell ref="H18:I18"/>
    <mergeCell ref="J18:K18"/>
    <mergeCell ref="L18:M18"/>
    <mergeCell ref="N18:O18"/>
    <mergeCell ref="H19:I19"/>
    <mergeCell ref="J19:K19"/>
    <mergeCell ref="L19:M19"/>
    <mergeCell ref="N19:O19"/>
    <mergeCell ref="H20:I20"/>
    <mergeCell ref="J20:K20"/>
    <mergeCell ref="L20:M20"/>
    <mergeCell ref="N20:O20"/>
    <mergeCell ref="H21:I21"/>
    <mergeCell ref="J21:K21"/>
    <mergeCell ref="H22:I22"/>
    <mergeCell ref="E12:E28"/>
    <mergeCell ref="N36:O36"/>
    <mergeCell ref="N37:O37"/>
    <mergeCell ref="N38:O38"/>
    <mergeCell ref="H36:I36"/>
    <mergeCell ref="H37:I37"/>
    <mergeCell ref="H38:I38"/>
    <mergeCell ref="J35:K35"/>
    <mergeCell ref="J36:K36"/>
    <mergeCell ref="J37:K37"/>
    <mergeCell ref="J38:K38"/>
    <mergeCell ref="L35:M35"/>
    <mergeCell ref="L36:M36"/>
    <mergeCell ref="L37:M37"/>
    <mergeCell ref="L38:M38"/>
    <mergeCell ref="H35:I35"/>
    <mergeCell ref="H16:I16"/>
    <mergeCell ref="J16:K16"/>
    <mergeCell ref="L16:M16"/>
    <mergeCell ref="N16:O16"/>
    <mergeCell ref="H17:I17"/>
    <mergeCell ref="J17:K17"/>
    <mergeCell ref="L17:M17"/>
    <mergeCell ref="N35:O35"/>
    <mergeCell ref="H62:I62"/>
    <mergeCell ref="J62:K62"/>
    <mergeCell ref="L62:M62"/>
    <mergeCell ref="N62:O62"/>
    <mergeCell ref="H63:I63"/>
    <mergeCell ref="J63:K63"/>
    <mergeCell ref="L63:M63"/>
    <mergeCell ref="N63:O63"/>
    <mergeCell ref="H64:I64"/>
    <mergeCell ref="J64:K64"/>
    <mergeCell ref="L64:M64"/>
    <mergeCell ref="N64:O64"/>
    <mergeCell ref="H65:I65"/>
    <mergeCell ref="J65:K65"/>
    <mergeCell ref="L65:M65"/>
    <mergeCell ref="N65:O65"/>
    <mergeCell ref="H66:I66"/>
    <mergeCell ref="J66:K66"/>
    <mergeCell ref="L66:M66"/>
    <mergeCell ref="N66:O66"/>
    <mergeCell ref="H67:I67"/>
    <mergeCell ref="J67:K67"/>
    <mergeCell ref="L67:M67"/>
    <mergeCell ref="N67:O67"/>
    <mergeCell ref="H68:I68"/>
    <mergeCell ref="J68:K68"/>
    <mergeCell ref="L68:M68"/>
    <mergeCell ref="N68:O68"/>
    <mergeCell ref="H69:I69"/>
    <mergeCell ref="J69:K69"/>
    <mergeCell ref="L69:M69"/>
    <mergeCell ref="N69:O69"/>
    <mergeCell ref="H70:I70"/>
    <mergeCell ref="J70:K70"/>
    <mergeCell ref="L70:M70"/>
    <mergeCell ref="N70:O70"/>
    <mergeCell ref="H71:I71"/>
    <mergeCell ref="J71:K71"/>
    <mergeCell ref="L71:M71"/>
    <mergeCell ref="N71:O71"/>
    <mergeCell ref="H72:I72"/>
    <mergeCell ref="J72:K72"/>
    <mergeCell ref="L72:M72"/>
    <mergeCell ref="N72:O72"/>
    <mergeCell ref="H73:I73"/>
    <mergeCell ref="J73:K73"/>
    <mergeCell ref="L73:M73"/>
    <mergeCell ref="N73:O73"/>
    <mergeCell ref="H74:I74"/>
    <mergeCell ref="J74:K74"/>
    <mergeCell ref="L74:M74"/>
    <mergeCell ref="N74:O74"/>
    <mergeCell ref="H75:I75"/>
    <mergeCell ref="J75:K75"/>
    <mergeCell ref="L75:M75"/>
    <mergeCell ref="N75:O75"/>
    <mergeCell ref="H76:I76"/>
    <mergeCell ref="J76:K76"/>
    <mergeCell ref="L76:M76"/>
    <mergeCell ref="N76:O76"/>
    <mergeCell ref="H77:I77"/>
    <mergeCell ref="J77:K77"/>
    <mergeCell ref="L77:M77"/>
    <mergeCell ref="N77:O77"/>
    <mergeCell ref="H78:I78"/>
    <mergeCell ref="J78:K78"/>
    <mergeCell ref="L78:M78"/>
    <mergeCell ref="N78:O78"/>
    <mergeCell ref="H79:I79"/>
    <mergeCell ref="J79:K79"/>
    <mergeCell ref="L79:M79"/>
    <mergeCell ref="N79:O79"/>
    <mergeCell ref="H80:I80"/>
    <mergeCell ref="J80:K80"/>
    <mergeCell ref="L80:M80"/>
    <mergeCell ref="N80:O80"/>
    <mergeCell ref="H81:I81"/>
    <mergeCell ref="J81:K81"/>
    <mergeCell ref="L81:M81"/>
    <mergeCell ref="N81:O81"/>
    <mergeCell ref="H82:I82"/>
    <mergeCell ref="J82:K82"/>
    <mergeCell ref="L82:M82"/>
    <mergeCell ref="N82:O82"/>
    <mergeCell ref="H83:I83"/>
    <mergeCell ref="J83:K83"/>
    <mergeCell ref="L83:M83"/>
    <mergeCell ref="N83:O83"/>
    <mergeCell ref="H84:I84"/>
    <mergeCell ref="J84:K84"/>
    <mergeCell ref="L84:M84"/>
    <mergeCell ref="N84:O84"/>
    <mergeCell ref="H85:I85"/>
    <mergeCell ref="J85:K85"/>
    <mergeCell ref="L85:M85"/>
    <mergeCell ref="N85:O85"/>
  </mergeCells>
  <conditionalFormatting sqref="N5:O8">
    <cfRule type="expression" dxfId="39" priority="47">
      <formula>N5="No"</formula>
    </cfRule>
  </conditionalFormatting>
  <conditionalFormatting sqref="AD12:AD85">
    <cfRule type="expression" dxfId="38" priority="39">
      <formula>OR(AND(V12=1,Z12&lt;&gt;1),AND(W12=1,AA12&lt;&gt;1),AND(X12=1,AB12&lt;&gt;1),AND(Y12=1,AC12&lt;&gt;1))</formula>
    </cfRule>
    <cfRule type="expression" dxfId="37" priority="40">
      <formula>OR(AND(V12=1,Z12=1),AND(W12=1,AA12=1),AND(X12=1,AB12=1),AND(Y12=1,AC12=1))</formula>
    </cfRule>
  </conditionalFormatting>
  <conditionalFormatting sqref="T12:T85">
    <cfRule type="expression" dxfId="36" priority="44">
      <formula>T12="-"</formula>
    </cfRule>
    <cfRule type="expression" dxfId="35" priority="45">
      <formula>AND(T12&lt;0.9,T12&lt;&gt;"-")</formula>
    </cfRule>
    <cfRule type="expression" dxfId="34" priority="46">
      <formula>AND(T12&gt;1.1,T12&lt;&gt;"-")</formula>
    </cfRule>
  </conditionalFormatting>
  <conditionalFormatting sqref="V12:Y85">
    <cfRule type="expression" dxfId="33" priority="43">
      <formula>V12=1</formula>
    </cfRule>
  </conditionalFormatting>
  <conditionalFormatting sqref="Z12:AC85">
    <cfRule type="expression" dxfId="32" priority="41">
      <formula>AND(V12=1,Z12=0)</formula>
    </cfRule>
    <cfRule type="expression" dxfId="31" priority="42">
      <formula>AND(V12=1,Z12=1)</formula>
    </cfRule>
  </conditionalFormatting>
  <conditionalFormatting sqref="N12:O85">
    <cfRule type="expression" dxfId="30" priority="37">
      <formula>IF(AD12=0,TRUE,FALSE)</formula>
    </cfRule>
    <cfRule type="expression" dxfId="29" priority="38">
      <formula>IF(AD12=1,TRUE,FALSE)</formula>
    </cfRule>
  </conditionalFormatting>
  <conditionalFormatting sqref="Q12:Q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:Q85">
    <cfRule type="colorScale" priority="3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2:AD85">
    <cfRule type="expression" dxfId="28" priority="13">
      <formula>V12="-"</formula>
    </cfRule>
  </conditionalFormatting>
  <conditionalFormatting sqref="AD86:AD111">
    <cfRule type="expression" dxfId="27" priority="4">
      <formula>OR(AND(V86=1,Z86&lt;&gt;1),AND(W86=1,AA86&lt;&gt;1),AND(X86=1,AB86&lt;&gt;1),AND(Y86=1,AC86&lt;&gt;1))</formula>
    </cfRule>
    <cfRule type="expression" dxfId="26" priority="5">
      <formula>OR(AND(V86=1,Z86=1),AND(W86=1,AA86=1),AND(X86=1,AB86=1),AND(Y86=1,AC86=1))</formula>
    </cfRule>
  </conditionalFormatting>
  <conditionalFormatting sqref="T86:T111">
    <cfRule type="expression" dxfId="25" priority="9">
      <formula>T86="-"</formula>
    </cfRule>
    <cfRule type="expression" dxfId="24" priority="10">
      <formula>AND(T86&lt;0.9,T86&lt;&gt;"-")</formula>
    </cfRule>
    <cfRule type="expression" dxfId="23" priority="11">
      <formula>AND(T86&gt;1.1,T86&lt;&gt;"-")</formula>
    </cfRule>
  </conditionalFormatting>
  <conditionalFormatting sqref="V86:Y111">
    <cfRule type="expression" dxfId="22" priority="8">
      <formula>V86=1</formula>
    </cfRule>
  </conditionalFormatting>
  <conditionalFormatting sqref="Z86:AC111">
    <cfRule type="expression" dxfId="21" priority="6">
      <formula>AND(V86=1,Z86=0)</formula>
    </cfRule>
    <cfRule type="expression" dxfId="20" priority="7">
      <formula>AND(V86=1,Z86=1)</formula>
    </cfRule>
  </conditionalFormatting>
  <conditionalFormatting sqref="N86:O111">
    <cfRule type="expression" dxfId="19" priority="2">
      <formula>IF(AD86=0,TRUE,FALSE)</formula>
    </cfRule>
    <cfRule type="expression" dxfId="18" priority="3">
      <formula>IF(AD86=1,TRUE,FALSE)</formula>
    </cfRule>
  </conditionalFormatting>
  <conditionalFormatting sqref="Q86:Q1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86:AD111">
    <cfRule type="expression" dxfId="17" priority="1">
      <formula>V86="-"</formula>
    </cfRule>
  </conditionalFormatting>
  <pageMargins left="0.7" right="0.7" top="0.75" bottom="0.75" header="0.3" footer="0.3"/>
  <pageSetup scale="39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88EB-7A42-41B4-AC66-9997982E43E2}">
  <sheetPr codeName="Sheet38">
    <tabColor theme="9" tint="0.59999389629810485"/>
    <pageSetUpPr fitToPage="1"/>
  </sheetPr>
  <dimension ref="A1:O106"/>
  <sheetViews>
    <sheetView zoomScale="55" zoomScaleNormal="55" workbookViewId="0"/>
  </sheetViews>
  <sheetFormatPr defaultColWidth="8.81640625" defaultRowHeight="14.5" x14ac:dyDescent="0.35"/>
  <cols>
    <col min="1" max="1" width="9.7265625" style="296" customWidth="1"/>
    <col min="2" max="2" width="7.453125" style="296" customWidth="1"/>
    <col min="3" max="3" width="32.6328125" style="296" bestFit="1" customWidth="1"/>
    <col min="4" max="4" width="4.1796875" customWidth="1"/>
    <col min="5" max="5" width="4.1796875" style="296" customWidth="1"/>
    <col min="6" max="6" width="72.1796875" style="296" customWidth="1"/>
    <col min="7" max="7" width="14" style="296" customWidth="1"/>
    <col min="8" max="14" width="14" style="274" customWidth="1"/>
    <col min="15" max="15" width="8.81640625" style="296" customWidth="1"/>
    <col min="16" max="16384" width="8.81640625" style="296"/>
  </cols>
  <sheetData>
    <row r="1" spans="1:15" s="15" customFormat="1" ht="15.75" customHeight="1" x14ac:dyDescent="0.35">
      <c r="A1" s="252" t="s">
        <v>226</v>
      </c>
      <c r="B1" s="252"/>
      <c r="C1" s="252"/>
      <c r="D1" s="252"/>
      <c r="E1" s="252"/>
      <c r="F1" s="252"/>
      <c r="G1" s="252"/>
      <c r="H1" s="252"/>
      <c r="I1" s="252"/>
      <c r="J1" s="252" t="s">
        <v>167</v>
      </c>
      <c r="K1" s="252" t="s">
        <v>167</v>
      </c>
      <c r="L1" s="252" t="s">
        <v>167</v>
      </c>
      <c r="M1" s="252"/>
      <c r="N1" s="252"/>
    </row>
    <row r="2" spans="1:15" s="15" customFormat="1" ht="27.75" customHeight="1" x14ac:dyDescent="0.35">
      <c r="A2" s="252"/>
      <c r="B2" s="296"/>
      <c r="C2"/>
      <c r="D2"/>
      <c r="E2" s="10" t="s">
        <v>426</v>
      </c>
      <c r="F2" s="10"/>
      <c r="G2" s="7"/>
      <c r="H2" s="26"/>
      <c r="I2" s="7"/>
      <c r="J2" s="7"/>
      <c r="K2" s="430"/>
      <c r="L2" s="274"/>
      <c r="M2" s="274"/>
      <c r="N2" s="274"/>
    </row>
    <row r="3" spans="1:15" s="15" customFormat="1" ht="27.75" customHeight="1" x14ac:dyDescent="0.35">
      <c r="A3" s="252"/>
      <c r="B3" s="296"/>
      <c r="C3"/>
      <c r="D3"/>
      <c r="E3" s="273" t="str">
        <f>tod&amp;" Peak Hour "&amp;pkhr</f>
        <v>AM Peak Hour 7:15AM - 8:15AM</v>
      </c>
      <c r="F3" s="273"/>
      <c r="G3" s="7"/>
      <c r="H3" s="7"/>
      <c r="I3" s="430"/>
      <c r="J3" s="26"/>
      <c r="K3" s="7"/>
      <c r="L3" s="274"/>
      <c r="M3" s="274"/>
      <c r="N3" s="274"/>
    </row>
    <row r="4" spans="1:15" s="15" customFormat="1" ht="15" customHeight="1" x14ac:dyDescent="0.35">
      <c r="A4" s="252"/>
      <c r="B4" s="296"/>
      <c r="C4" s="296"/>
      <c r="D4"/>
      <c r="E4" s="77" t="str">
        <f>"*Results show the average from "&amp;no_seeds&amp;" simulation runs."</f>
        <v>*Results show the average from 0 simulation runs.</v>
      </c>
      <c r="F4" s="357"/>
      <c r="G4" s="358"/>
      <c r="H4" s="359"/>
      <c r="I4" s="7"/>
      <c r="J4" s="7"/>
      <c r="K4" s="430"/>
      <c r="L4" s="431"/>
      <c r="M4" s="429"/>
      <c r="N4" s="429"/>
      <c r="O4" s="8"/>
    </row>
    <row r="5" spans="1:15" s="15" customFormat="1" ht="15" customHeight="1" thickBot="1" x14ac:dyDescent="0.4">
      <c r="A5" s="551"/>
      <c r="B5" s="547"/>
      <c r="C5" s="547"/>
      <c r="D5" s="547"/>
      <c r="E5" s="77"/>
      <c r="F5" s="357"/>
      <c r="G5" s="358"/>
      <c r="H5" s="359"/>
      <c r="I5" s="7"/>
      <c r="J5" s="7"/>
      <c r="K5" s="430"/>
      <c r="L5" s="431"/>
      <c r="M5" s="429"/>
      <c r="N5" s="429"/>
      <c r="O5" s="8"/>
    </row>
    <row r="6" spans="1:15" s="15" customFormat="1" ht="44.25" customHeight="1" thickBot="1" x14ac:dyDescent="0.4">
      <c r="A6" s="252"/>
      <c r="B6" s="389" t="s">
        <v>140</v>
      </c>
      <c r="C6" s="389" t="s">
        <v>324</v>
      </c>
      <c r="D6"/>
      <c r="E6" s="154"/>
      <c r="F6" s="671" t="s">
        <v>235</v>
      </c>
      <c r="G6" s="671" t="s">
        <v>236</v>
      </c>
      <c r="H6" s="394" t="s">
        <v>424</v>
      </c>
      <c r="I6" s="394" t="s">
        <v>101</v>
      </c>
      <c r="J6" s="394" t="s">
        <v>7</v>
      </c>
      <c r="K6" s="394" t="s">
        <v>0</v>
      </c>
      <c r="L6" s="394" t="s">
        <v>44</v>
      </c>
      <c r="M6" s="394" t="s">
        <v>425</v>
      </c>
      <c r="N6" s="394" t="s">
        <v>422</v>
      </c>
    </row>
    <row r="7" spans="1:15" x14ac:dyDescent="0.35">
      <c r="A7" s="252" t="str">
        <f>IF(C7=0,"H","")</f>
        <v/>
      </c>
      <c r="B7" s="393">
        <f>'Input - Freeways'!B5</f>
        <v>1</v>
      </c>
      <c r="C7" s="393" t="str">
        <f>'Input - Freeways'!C5</f>
        <v>FACILITY NAME (EX: NB Route 28)</v>
      </c>
      <c r="E7" s="948" t="str">
        <f>C7</f>
        <v>FACILITY NAME (EX: NB Route 28)</v>
      </c>
      <c r="F7" s="380" t="str">
        <f>'Freeway Calcs'!K7</f>
        <v>Segment Name 1</v>
      </c>
      <c r="G7" s="380" t="str">
        <f>'Freeway Calcs'!L7</f>
        <v>Diverge</v>
      </c>
      <c r="H7" s="396">
        <f>'Input - Freeways'!F5</f>
        <v>7370</v>
      </c>
      <c r="I7" s="397" t="str">
        <f ca="1">IF('Freeway Calcs'!$C$3="DCM",'Freeway Calcs'!N7,'Freeway Calcs'!P7)</f>
        <v>--</v>
      </c>
      <c r="J7" s="397" t="str">
        <f ca="1">IFERROR(IF(H7="","-",I7-H7),"--")</f>
        <v>--</v>
      </c>
      <c r="K7" s="398" t="str">
        <f ca="1">IFERROR(J7/H7,"--")</f>
        <v>--</v>
      </c>
      <c r="L7" s="381" t="str">
        <f ca="1">IFERROR(I7/H7,"--")</f>
        <v>--</v>
      </c>
      <c r="M7" s="382" t="str">
        <f ca="1">IF(I7&lt;&gt;0,IF('Freeway Calcs'!$C$3="DCM",'Freeway Calcs'!O7,'Freeway Calcs'!Q7),"-")</f>
        <v>--</v>
      </c>
      <c r="N7" s="382" t="str">
        <f ca="1">IF(I7&lt;&gt;0,IF('Freeway Calcs'!$C$3="DCM","",'Freeway Calcs'!R7),"-")</f>
        <v>--</v>
      </c>
    </row>
    <row r="8" spans="1:15" x14ac:dyDescent="0.35">
      <c r="A8" s="252" t="str">
        <f t="shared" ref="A8:A56" si="0">IF(C8=0,"H","")</f>
        <v/>
      </c>
      <c r="B8" s="393">
        <f>'Input - Freeways'!B6</f>
        <v>2</v>
      </c>
      <c r="C8" s="393" t="str">
        <f>'Input - Freeways'!C6</f>
        <v>FACILITY NAME (EX: NB Route 28)</v>
      </c>
      <c r="E8" s="949"/>
      <c r="F8" s="380" t="str">
        <f>'Freeway Calcs'!K8</f>
        <v>Segment Name 2</v>
      </c>
      <c r="G8" s="267" t="str">
        <f>'Freeway Calcs'!L8</f>
        <v>Off-Ramp</v>
      </c>
      <c r="H8" s="396">
        <f>'Input - Freeways'!F6</f>
        <v>320</v>
      </c>
      <c r="I8" s="390" t="str">
        <f ca="1">IF('Freeway Calcs'!$C$3="DCM",'Freeway Calcs'!N8,'Freeway Calcs'!P8)</f>
        <v>--</v>
      </c>
      <c r="J8" s="397" t="str">
        <f t="shared" ref="J8:J71" ca="1" si="1">IFERROR(IF(H8="","-",I8-H8),"--")</f>
        <v>--</v>
      </c>
      <c r="K8" s="398" t="str">
        <f t="shared" ref="K8:K71" ca="1" si="2">IFERROR(J8/H8,"--")</f>
        <v>--</v>
      </c>
      <c r="L8" s="381" t="str">
        <f t="shared" ref="L8:L71" ca="1" si="3">IFERROR(I8/H8,"--")</f>
        <v>--</v>
      </c>
      <c r="M8" s="264" t="str">
        <f ca="1">IF(I8&lt;&gt;0,IF('Freeway Calcs'!$C$3="DCM",'Freeway Calcs'!O8,'Freeway Calcs'!Q8),"-")</f>
        <v>--</v>
      </c>
      <c r="N8" s="264" t="str">
        <f ca="1">IF(I8&lt;&gt;0,IF('Freeway Calcs'!$C$3="DCM","",'Freeway Calcs'!R8),"-")</f>
        <v>--</v>
      </c>
    </row>
    <row r="9" spans="1:15" x14ac:dyDescent="0.35">
      <c r="A9" s="252" t="str">
        <f t="shared" si="0"/>
        <v/>
      </c>
      <c r="B9" s="393">
        <f>'Input - Freeways'!B7</f>
        <v>3</v>
      </c>
      <c r="C9" s="393" t="str">
        <f>'Input - Freeways'!C7</f>
        <v>FACILITY NAME (EX: NB Route 28)</v>
      </c>
      <c r="E9" s="949"/>
      <c r="F9" s="380" t="str">
        <f>'Freeway Calcs'!K9</f>
        <v>Segment Name 3</v>
      </c>
      <c r="G9" s="267" t="str">
        <f>'Freeway Calcs'!L9</f>
        <v>On-Ramp</v>
      </c>
      <c r="H9" s="396">
        <f>'Input - Freeways'!F7</f>
        <v>175</v>
      </c>
      <c r="I9" s="390" t="str">
        <f ca="1">IF('Freeway Calcs'!$C$3="DCM",'Freeway Calcs'!N9,'Freeway Calcs'!P9)</f>
        <v>--</v>
      </c>
      <c r="J9" s="397" t="str">
        <f t="shared" ca="1" si="1"/>
        <v>--</v>
      </c>
      <c r="K9" s="398" t="str">
        <f t="shared" ca="1" si="2"/>
        <v>--</v>
      </c>
      <c r="L9" s="381" t="str">
        <f t="shared" ca="1" si="3"/>
        <v>--</v>
      </c>
      <c r="M9" s="264" t="str">
        <f ca="1">IF(I9&lt;&gt;0,IF('Freeway Calcs'!$C$3="DCM",'Freeway Calcs'!O9,'Freeway Calcs'!Q9),"-")</f>
        <v>--</v>
      </c>
      <c r="N9" s="264" t="str">
        <f ca="1">IF(I9&lt;&gt;0,IF('Freeway Calcs'!$C$3="DCM","",'Freeway Calcs'!R9),"-")</f>
        <v>--</v>
      </c>
    </row>
    <row r="10" spans="1:15" x14ac:dyDescent="0.35">
      <c r="A10" s="252" t="str">
        <f t="shared" si="0"/>
        <v>H</v>
      </c>
      <c r="B10" s="393">
        <f>'Input - Freeways'!B8</f>
        <v>4</v>
      </c>
      <c r="C10" s="393">
        <f>'Input - Freeways'!C8</f>
        <v>0</v>
      </c>
      <c r="E10" s="949"/>
      <c r="F10" s="380">
        <f>'Freeway Calcs'!K10</f>
        <v>0</v>
      </c>
      <c r="G10" s="267">
        <f>'Freeway Calcs'!L10</f>
        <v>0</v>
      </c>
      <c r="H10" s="396">
        <f>'Input - Freeways'!F8</f>
        <v>0</v>
      </c>
      <c r="I10" s="390" t="str">
        <f ca="1">IF('Freeway Calcs'!$C$3="DCM",'Freeway Calcs'!N10,'Freeway Calcs'!P10)</f>
        <v>--</v>
      </c>
      <c r="J10" s="397" t="str">
        <f t="shared" ca="1" si="1"/>
        <v>--</v>
      </c>
      <c r="K10" s="398" t="str">
        <f t="shared" ca="1" si="2"/>
        <v>--</v>
      </c>
      <c r="L10" s="381" t="str">
        <f t="shared" ca="1" si="3"/>
        <v>--</v>
      </c>
      <c r="M10" s="264" t="str">
        <f ca="1">IF(I10&lt;&gt;0,IF('Freeway Calcs'!$C$3="DCM",'Freeway Calcs'!O10,'Freeway Calcs'!Q10),"-")</f>
        <v>--</v>
      </c>
      <c r="N10" s="264" t="str">
        <f ca="1">IF(I10&lt;&gt;0,IF('Freeway Calcs'!$C$3="DCM","",'Freeway Calcs'!R10),"-")</f>
        <v>--</v>
      </c>
    </row>
    <row r="11" spans="1:15" x14ac:dyDescent="0.35">
      <c r="A11" s="252" t="str">
        <f t="shared" si="0"/>
        <v>H</v>
      </c>
      <c r="B11" s="393">
        <f>'Input - Freeways'!B9</f>
        <v>5</v>
      </c>
      <c r="C11" s="393">
        <f>'Input - Freeways'!C9</f>
        <v>0</v>
      </c>
      <c r="E11" s="949"/>
      <c r="F11" s="380">
        <f>'Freeway Calcs'!K11</f>
        <v>0</v>
      </c>
      <c r="G11" s="267">
        <f>'Freeway Calcs'!L11</f>
        <v>0</v>
      </c>
      <c r="H11" s="396">
        <f>'Input - Freeways'!F9</f>
        <v>0</v>
      </c>
      <c r="I11" s="390" t="str">
        <f ca="1">IF('Freeway Calcs'!$C$3="DCM",'Freeway Calcs'!N11,'Freeway Calcs'!P11)</f>
        <v>--</v>
      </c>
      <c r="J11" s="397" t="str">
        <f t="shared" ca="1" si="1"/>
        <v>--</v>
      </c>
      <c r="K11" s="398" t="str">
        <f t="shared" ca="1" si="2"/>
        <v>--</v>
      </c>
      <c r="L11" s="381" t="str">
        <f t="shared" ca="1" si="3"/>
        <v>--</v>
      </c>
      <c r="M11" s="264" t="str">
        <f ca="1">IF(I11&lt;&gt;0,IF('Freeway Calcs'!$C$3="DCM",'Freeway Calcs'!O11,'Freeway Calcs'!Q11),"-")</f>
        <v>--</v>
      </c>
      <c r="N11" s="264" t="str">
        <f ca="1">IF(I11&lt;&gt;0,IF('Freeway Calcs'!$C$3="DCM","",'Freeway Calcs'!R11),"-")</f>
        <v>--</v>
      </c>
    </row>
    <row r="12" spans="1:15" x14ac:dyDescent="0.35">
      <c r="A12" s="252" t="str">
        <f t="shared" si="0"/>
        <v>H</v>
      </c>
      <c r="B12" s="393">
        <f>'Input - Freeways'!B10</f>
        <v>6</v>
      </c>
      <c r="C12" s="393">
        <f>'Input - Freeways'!C10</f>
        <v>0</v>
      </c>
      <c r="E12" s="949"/>
      <c r="F12" s="380">
        <f>'Freeway Calcs'!K12</f>
        <v>0</v>
      </c>
      <c r="G12" s="267">
        <f>'Freeway Calcs'!L12</f>
        <v>0</v>
      </c>
      <c r="H12" s="396">
        <f>'Input - Freeways'!F10</f>
        <v>0</v>
      </c>
      <c r="I12" s="390" t="str">
        <f ca="1">IF('Freeway Calcs'!$C$3="DCM",'Freeway Calcs'!N12,'Freeway Calcs'!P12)</f>
        <v>--</v>
      </c>
      <c r="J12" s="397" t="str">
        <f t="shared" ca="1" si="1"/>
        <v>--</v>
      </c>
      <c r="K12" s="398" t="str">
        <f t="shared" ca="1" si="2"/>
        <v>--</v>
      </c>
      <c r="L12" s="381" t="str">
        <f t="shared" ca="1" si="3"/>
        <v>--</v>
      </c>
      <c r="M12" s="264" t="str">
        <f ca="1">IF(I12&lt;&gt;0,IF('Freeway Calcs'!$C$3="DCM",'Freeway Calcs'!O12,'Freeway Calcs'!Q12),"-")</f>
        <v>--</v>
      </c>
      <c r="N12" s="264" t="str">
        <f ca="1">IF(I12&lt;&gt;0,IF('Freeway Calcs'!$C$3="DCM","",'Freeway Calcs'!R12),"-")</f>
        <v>--</v>
      </c>
    </row>
    <row r="13" spans="1:15" x14ac:dyDescent="0.35">
      <c r="A13" s="252" t="str">
        <f t="shared" si="0"/>
        <v>H</v>
      </c>
      <c r="B13" s="393">
        <f>'Input - Freeways'!B11</f>
        <v>7</v>
      </c>
      <c r="C13" s="393">
        <f>'Input - Freeways'!C11</f>
        <v>0</v>
      </c>
      <c r="E13" s="949"/>
      <c r="F13" s="380">
        <f>'Freeway Calcs'!K13</f>
        <v>0</v>
      </c>
      <c r="G13" s="267">
        <f>'Freeway Calcs'!L13</f>
        <v>0</v>
      </c>
      <c r="H13" s="396">
        <f>'Input - Freeways'!F11</f>
        <v>0</v>
      </c>
      <c r="I13" s="390" t="str">
        <f ca="1">IF('Freeway Calcs'!$C$3="DCM",'Freeway Calcs'!N13,'Freeway Calcs'!P13)</f>
        <v>--</v>
      </c>
      <c r="J13" s="397" t="str">
        <f t="shared" ca="1" si="1"/>
        <v>--</v>
      </c>
      <c r="K13" s="398" t="str">
        <f t="shared" ca="1" si="2"/>
        <v>--</v>
      </c>
      <c r="L13" s="381" t="str">
        <f t="shared" ca="1" si="3"/>
        <v>--</v>
      </c>
      <c r="M13" s="264" t="str">
        <f ca="1">IF(I13&lt;&gt;0,IF('Freeway Calcs'!$C$3="DCM",'Freeway Calcs'!O13,'Freeway Calcs'!Q13),"-")</f>
        <v>--</v>
      </c>
      <c r="N13" s="264" t="str">
        <f ca="1">IF(I13&lt;&gt;0,IF('Freeway Calcs'!$C$3="DCM","",'Freeway Calcs'!R13),"-")</f>
        <v>--</v>
      </c>
    </row>
    <row r="14" spans="1:15" x14ac:dyDescent="0.35">
      <c r="A14" s="252" t="str">
        <f t="shared" si="0"/>
        <v>H</v>
      </c>
      <c r="B14" s="393">
        <f>'Input - Freeways'!B12</f>
        <v>8</v>
      </c>
      <c r="C14" s="393">
        <f>'Input - Freeways'!C12</f>
        <v>0</v>
      </c>
      <c r="E14" s="949"/>
      <c r="F14" s="380">
        <f>'Freeway Calcs'!K14</f>
        <v>0</v>
      </c>
      <c r="G14" s="267">
        <f>'Freeway Calcs'!L14</f>
        <v>0</v>
      </c>
      <c r="H14" s="396">
        <f>'Input - Freeways'!F12</f>
        <v>0</v>
      </c>
      <c r="I14" s="390" t="str">
        <f ca="1">IF('Freeway Calcs'!$C$3="DCM",'Freeway Calcs'!N14,'Freeway Calcs'!P14)</f>
        <v>--</v>
      </c>
      <c r="J14" s="397" t="str">
        <f t="shared" ca="1" si="1"/>
        <v>--</v>
      </c>
      <c r="K14" s="398" t="str">
        <f t="shared" ca="1" si="2"/>
        <v>--</v>
      </c>
      <c r="L14" s="381" t="str">
        <f t="shared" ca="1" si="3"/>
        <v>--</v>
      </c>
      <c r="M14" s="264" t="str">
        <f ca="1">IF(I14&lt;&gt;0,IF('Freeway Calcs'!$C$3="DCM",'Freeway Calcs'!O14,'Freeway Calcs'!Q14),"-")</f>
        <v>--</v>
      </c>
      <c r="N14" s="264" t="str">
        <f ca="1">IF(I14&lt;&gt;0,IF('Freeway Calcs'!$C$3="DCM","",'Freeway Calcs'!R14),"-")</f>
        <v>--</v>
      </c>
    </row>
    <row r="15" spans="1:15" x14ac:dyDescent="0.35">
      <c r="A15" s="252" t="str">
        <f t="shared" si="0"/>
        <v>H</v>
      </c>
      <c r="B15" s="393">
        <f>'Input - Freeways'!B13</f>
        <v>9</v>
      </c>
      <c r="C15" s="393">
        <f>'Input - Freeways'!C13</f>
        <v>0</v>
      </c>
      <c r="E15" s="949"/>
      <c r="F15" s="380">
        <f>'Freeway Calcs'!K15</f>
        <v>0</v>
      </c>
      <c r="G15" s="267">
        <f>'Freeway Calcs'!L15</f>
        <v>0</v>
      </c>
      <c r="H15" s="396">
        <f>'Input - Freeways'!F13</f>
        <v>0</v>
      </c>
      <c r="I15" s="390" t="str">
        <f ca="1">IF('Freeway Calcs'!$C$3="DCM",'Freeway Calcs'!N15,'Freeway Calcs'!P15)</f>
        <v>--</v>
      </c>
      <c r="J15" s="397" t="str">
        <f t="shared" ca="1" si="1"/>
        <v>--</v>
      </c>
      <c r="K15" s="398" t="str">
        <f t="shared" ca="1" si="2"/>
        <v>--</v>
      </c>
      <c r="L15" s="381" t="str">
        <f t="shared" ca="1" si="3"/>
        <v>--</v>
      </c>
      <c r="M15" s="264" t="str">
        <f ca="1">IF(I15&lt;&gt;0,IF('Freeway Calcs'!$C$3="DCM",'Freeway Calcs'!O15,'Freeway Calcs'!Q15),"-")</f>
        <v>--</v>
      </c>
      <c r="N15" s="264" t="str">
        <f ca="1">IF(I15&lt;&gt;0,IF('Freeway Calcs'!$C$3="DCM","",'Freeway Calcs'!R15),"-")</f>
        <v>--</v>
      </c>
    </row>
    <row r="16" spans="1:15" x14ac:dyDescent="0.35">
      <c r="A16" s="252" t="str">
        <f t="shared" si="0"/>
        <v>H</v>
      </c>
      <c r="B16" s="393">
        <f>'Input - Freeways'!B14</f>
        <v>10</v>
      </c>
      <c r="C16" s="393">
        <f>'Input - Freeways'!C14</f>
        <v>0</v>
      </c>
      <c r="E16" s="949"/>
      <c r="F16" s="380">
        <f>'Freeway Calcs'!K16</f>
        <v>0</v>
      </c>
      <c r="G16" s="267">
        <f>'Freeway Calcs'!L16</f>
        <v>0</v>
      </c>
      <c r="H16" s="396">
        <f>'Input - Freeways'!F14</f>
        <v>0</v>
      </c>
      <c r="I16" s="390" t="str">
        <f ca="1">IF('Freeway Calcs'!$C$3="DCM",'Freeway Calcs'!N16,'Freeway Calcs'!P16)</f>
        <v>--</v>
      </c>
      <c r="J16" s="397" t="str">
        <f t="shared" ca="1" si="1"/>
        <v>--</v>
      </c>
      <c r="K16" s="398" t="str">
        <f t="shared" ca="1" si="2"/>
        <v>--</v>
      </c>
      <c r="L16" s="381" t="str">
        <f t="shared" ca="1" si="3"/>
        <v>--</v>
      </c>
      <c r="M16" s="264" t="str">
        <f ca="1">IF(I16&lt;&gt;0,IF('Freeway Calcs'!$C$3="DCM",'Freeway Calcs'!O16,'Freeway Calcs'!Q16),"-")</f>
        <v>--</v>
      </c>
      <c r="N16" s="264" t="str">
        <f ca="1">IF(I16&lt;&gt;0,IF('Freeway Calcs'!$C$3="DCM","",'Freeway Calcs'!R16),"-")</f>
        <v>--</v>
      </c>
    </row>
    <row r="17" spans="1:14" x14ac:dyDescent="0.35">
      <c r="A17" s="252" t="str">
        <f t="shared" si="0"/>
        <v>H</v>
      </c>
      <c r="B17" s="393">
        <f>'Input - Freeways'!B15</f>
        <v>11</v>
      </c>
      <c r="C17" s="393">
        <f>'Input - Freeways'!C15</f>
        <v>0</v>
      </c>
      <c r="E17" s="949"/>
      <c r="F17" s="380">
        <f>'Freeway Calcs'!K17</f>
        <v>0</v>
      </c>
      <c r="G17" s="267">
        <f>'Freeway Calcs'!L17</f>
        <v>0</v>
      </c>
      <c r="H17" s="396">
        <f>'Input - Freeways'!F15</f>
        <v>0</v>
      </c>
      <c r="I17" s="390" t="str">
        <f ca="1">IF('Freeway Calcs'!$C$3="DCM",'Freeway Calcs'!N17,'Freeway Calcs'!P17)</f>
        <v>--</v>
      </c>
      <c r="J17" s="397" t="str">
        <f t="shared" ca="1" si="1"/>
        <v>--</v>
      </c>
      <c r="K17" s="398" t="str">
        <f t="shared" ca="1" si="2"/>
        <v>--</v>
      </c>
      <c r="L17" s="381" t="str">
        <f t="shared" ca="1" si="3"/>
        <v>--</v>
      </c>
      <c r="M17" s="264" t="str">
        <f ca="1">IF(I17&lt;&gt;0,IF('Freeway Calcs'!$C$3="DCM",'Freeway Calcs'!O17,'Freeway Calcs'!Q17),"-")</f>
        <v>--</v>
      </c>
      <c r="N17" s="264" t="str">
        <f ca="1">IF(I17&lt;&gt;0,IF('Freeway Calcs'!$C$3="DCM","",'Freeway Calcs'!R17),"-")</f>
        <v>--</v>
      </c>
    </row>
    <row r="18" spans="1:14" x14ac:dyDescent="0.35">
      <c r="A18" s="252" t="str">
        <f t="shared" si="0"/>
        <v>H</v>
      </c>
      <c r="B18" s="393">
        <f>'Input - Freeways'!B16</f>
        <v>12</v>
      </c>
      <c r="C18" s="393">
        <f>'Input - Freeways'!C16</f>
        <v>0</v>
      </c>
      <c r="E18" s="949"/>
      <c r="F18" s="380">
        <f>'Freeway Calcs'!K18</f>
        <v>0</v>
      </c>
      <c r="G18" s="267">
        <f>'Freeway Calcs'!L18</f>
        <v>0</v>
      </c>
      <c r="H18" s="396">
        <f>'Input - Freeways'!F16</f>
        <v>0</v>
      </c>
      <c r="I18" s="390" t="str">
        <f ca="1">IF('Freeway Calcs'!$C$3="DCM",'Freeway Calcs'!N18,'Freeway Calcs'!P18)</f>
        <v>--</v>
      </c>
      <c r="J18" s="397" t="str">
        <f t="shared" ca="1" si="1"/>
        <v>--</v>
      </c>
      <c r="K18" s="398" t="str">
        <f t="shared" ca="1" si="2"/>
        <v>--</v>
      </c>
      <c r="L18" s="381" t="str">
        <f t="shared" ca="1" si="3"/>
        <v>--</v>
      </c>
      <c r="M18" s="264" t="str">
        <f ca="1">IF(I18&lt;&gt;0,IF('Freeway Calcs'!$C$3="DCM",'Freeway Calcs'!O18,'Freeway Calcs'!Q18),"-")</f>
        <v>--</v>
      </c>
      <c r="N18" s="264" t="str">
        <f ca="1">IF(I18&lt;&gt;0,IF('Freeway Calcs'!$C$3="DCM","",'Freeway Calcs'!R18),"-")</f>
        <v>--</v>
      </c>
    </row>
    <row r="19" spans="1:14" x14ac:dyDescent="0.35">
      <c r="A19" s="252" t="str">
        <f t="shared" si="0"/>
        <v>H</v>
      </c>
      <c r="B19" s="393">
        <f>'Input - Freeways'!B17</f>
        <v>13</v>
      </c>
      <c r="C19" s="393">
        <f>'Input - Freeways'!C17</f>
        <v>0</v>
      </c>
      <c r="E19" s="949"/>
      <c r="F19" s="380">
        <f>'Freeway Calcs'!K19</f>
        <v>0</v>
      </c>
      <c r="G19" s="267">
        <f>'Freeway Calcs'!L19</f>
        <v>0</v>
      </c>
      <c r="H19" s="396">
        <f>'Input - Freeways'!F17</f>
        <v>0</v>
      </c>
      <c r="I19" s="390" t="str">
        <f ca="1">IF('Freeway Calcs'!$C$3="DCM",'Freeway Calcs'!N19,'Freeway Calcs'!P19)</f>
        <v>--</v>
      </c>
      <c r="J19" s="397" t="str">
        <f t="shared" ca="1" si="1"/>
        <v>--</v>
      </c>
      <c r="K19" s="398" t="str">
        <f t="shared" ca="1" si="2"/>
        <v>--</v>
      </c>
      <c r="L19" s="381" t="str">
        <f t="shared" ca="1" si="3"/>
        <v>--</v>
      </c>
      <c r="M19" s="264" t="str">
        <f ca="1">IF(I19&lt;&gt;0,IF('Freeway Calcs'!$C$3="DCM",'Freeway Calcs'!O19,'Freeway Calcs'!Q19),"-")</f>
        <v>--</v>
      </c>
      <c r="N19" s="264" t="str">
        <f ca="1">IF(I19&lt;&gt;0,IF('Freeway Calcs'!$C$3="DCM","",'Freeway Calcs'!R19),"-")</f>
        <v>--</v>
      </c>
    </row>
    <row r="20" spans="1:14" x14ac:dyDescent="0.35">
      <c r="A20" s="252" t="str">
        <f t="shared" si="0"/>
        <v>H</v>
      </c>
      <c r="B20" s="393">
        <f>'Input - Freeways'!B18</f>
        <v>14</v>
      </c>
      <c r="C20" s="393">
        <f>'Input - Freeways'!C18</f>
        <v>0</v>
      </c>
      <c r="E20" s="949"/>
      <c r="F20" s="380">
        <f>'Freeway Calcs'!K20</f>
        <v>0</v>
      </c>
      <c r="G20" s="267">
        <f>'Freeway Calcs'!L20</f>
        <v>0</v>
      </c>
      <c r="H20" s="396">
        <f>'Input - Freeways'!F18</f>
        <v>0</v>
      </c>
      <c r="I20" s="390" t="str">
        <f ca="1">IF('Freeway Calcs'!$C$3="DCM",'Freeway Calcs'!N20,'Freeway Calcs'!P20)</f>
        <v>--</v>
      </c>
      <c r="J20" s="397" t="str">
        <f t="shared" ca="1" si="1"/>
        <v>--</v>
      </c>
      <c r="K20" s="398" t="str">
        <f t="shared" ca="1" si="2"/>
        <v>--</v>
      </c>
      <c r="L20" s="381" t="str">
        <f t="shared" ca="1" si="3"/>
        <v>--</v>
      </c>
      <c r="M20" s="264" t="str">
        <f ca="1">IF(I20&lt;&gt;0,IF('Freeway Calcs'!$C$3="DCM",'Freeway Calcs'!O20,'Freeway Calcs'!Q20),"-")</f>
        <v>--</v>
      </c>
      <c r="N20" s="264" t="str">
        <f ca="1">IF(I20&lt;&gt;0,IF('Freeway Calcs'!$C$3="DCM","",'Freeway Calcs'!R20),"-")</f>
        <v>--</v>
      </c>
    </row>
    <row r="21" spans="1:14" x14ac:dyDescent="0.35">
      <c r="A21" s="252" t="str">
        <f t="shared" si="0"/>
        <v>H</v>
      </c>
      <c r="B21" s="393">
        <f>'Input - Freeways'!B19</f>
        <v>15</v>
      </c>
      <c r="C21" s="393">
        <f>'Input - Freeways'!C19</f>
        <v>0</v>
      </c>
      <c r="E21" s="949"/>
      <c r="F21" s="380">
        <f>'Freeway Calcs'!K21</f>
        <v>0</v>
      </c>
      <c r="G21" s="267">
        <f>'Freeway Calcs'!L21</f>
        <v>0</v>
      </c>
      <c r="H21" s="396">
        <f>'Input - Freeways'!F19</f>
        <v>0</v>
      </c>
      <c r="I21" s="390" t="str">
        <f ca="1">IF('Freeway Calcs'!$C$3="DCM",'Freeway Calcs'!N21,'Freeway Calcs'!P21)</f>
        <v>--</v>
      </c>
      <c r="J21" s="397" t="str">
        <f t="shared" ca="1" si="1"/>
        <v>--</v>
      </c>
      <c r="K21" s="398" t="str">
        <f t="shared" ca="1" si="2"/>
        <v>--</v>
      </c>
      <c r="L21" s="381" t="str">
        <f t="shared" ca="1" si="3"/>
        <v>--</v>
      </c>
      <c r="M21" s="264" t="str">
        <f ca="1">IF(I21&lt;&gt;0,IF('Freeway Calcs'!$C$3="DCM",'Freeway Calcs'!O21,'Freeway Calcs'!Q21),"-")</f>
        <v>--</v>
      </c>
      <c r="N21" s="264" t="str">
        <f ca="1">IF(I21&lt;&gt;0,IF('Freeway Calcs'!$C$3="DCM","",'Freeway Calcs'!R21),"-")</f>
        <v>--</v>
      </c>
    </row>
    <row r="22" spans="1:14" x14ac:dyDescent="0.35">
      <c r="A22" s="252" t="str">
        <f t="shared" si="0"/>
        <v>H</v>
      </c>
      <c r="B22" s="393">
        <f>'Input - Freeways'!B20</f>
        <v>16</v>
      </c>
      <c r="C22" s="393">
        <f>'Input - Freeways'!C20</f>
        <v>0</v>
      </c>
      <c r="E22" s="949"/>
      <c r="F22" s="380">
        <f>'Freeway Calcs'!K22</f>
        <v>0</v>
      </c>
      <c r="G22" s="267">
        <f>'Freeway Calcs'!L22</f>
        <v>0</v>
      </c>
      <c r="H22" s="396">
        <f>'Input - Freeways'!F20</f>
        <v>0</v>
      </c>
      <c r="I22" s="390" t="str">
        <f ca="1">IF('Freeway Calcs'!$C$3="DCM",'Freeway Calcs'!N22,'Freeway Calcs'!P22)</f>
        <v>--</v>
      </c>
      <c r="J22" s="397" t="str">
        <f t="shared" ca="1" si="1"/>
        <v>--</v>
      </c>
      <c r="K22" s="398" t="str">
        <f t="shared" ca="1" si="2"/>
        <v>--</v>
      </c>
      <c r="L22" s="381" t="str">
        <f t="shared" ca="1" si="3"/>
        <v>--</v>
      </c>
      <c r="M22" s="264" t="str">
        <f ca="1">IF(I22&lt;&gt;0,IF('Freeway Calcs'!$C$3="DCM",'Freeway Calcs'!O22,'Freeway Calcs'!Q22),"-")</f>
        <v>--</v>
      </c>
      <c r="N22" s="264" t="str">
        <f ca="1">IF(I22&lt;&gt;0,IF('Freeway Calcs'!$C$3="DCM","",'Freeway Calcs'!R22),"-")</f>
        <v>--</v>
      </c>
    </row>
    <row r="23" spans="1:14" x14ac:dyDescent="0.35">
      <c r="A23" s="252" t="str">
        <f t="shared" si="0"/>
        <v>H</v>
      </c>
      <c r="B23" s="393">
        <f>'Input - Freeways'!B21</f>
        <v>17</v>
      </c>
      <c r="C23" s="393">
        <f>'Input - Freeways'!C21</f>
        <v>0</v>
      </c>
      <c r="E23" s="950"/>
      <c r="F23" s="380">
        <f>'Freeway Calcs'!K23</f>
        <v>0</v>
      </c>
      <c r="G23" s="267">
        <f>'Freeway Calcs'!L23</f>
        <v>0</v>
      </c>
      <c r="H23" s="396">
        <f>'Input - Freeways'!F21</f>
        <v>0</v>
      </c>
      <c r="I23" s="390" t="str">
        <f ca="1">IF('Freeway Calcs'!$C$3="DCM",'Freeway Calcs'!N23,'Freeway Calcs'!P23)</f>
        <v>--</v>
      </c>
      <c r="J23" s="397" t="str">
        <f t="shared" ca="1" si="1"/>
        <v>--</v>
      </c>
      <c r="K23" s="398" t="str">
        <f t="shared" ca="1" si="2"/>
        <v>--</v>
      </c>
      <c r="L23" s="381" t="str">
        <f t="shared" ca="1" si="3"/>
        <v>--</v>
      </c>
      <c r="M23" s="264" t="str">
        <f ca="1">IF(I23&lt;&gt;0,IF('Freeway Calcs'!$C$3="DCM",'Freeway Calcs'!O23,'Freeway Calcs'!Q23),"-")</f>
        <v>--</v>
      </c>
      <c r="N23" s="264" t="str">
        <f ca="1">IF(I23&lt;&gt;0,IF('Freeway Calcs'!$C$3="DCM","",'Freeway Calcs'!R23),"-")</f>
        <v>--</v>
      </c>
    </row>
    <row r="24" spans="1:14" ht="15" customHeight="1" x14ac:dyDescent="0.35">
      <c r="A24" s="252" t="str">
        <f t="shared" si="0"/>
        <v>H</v>
      </c>
      <c r="B24" s="393">
        <f>'Input - Freeways'!B22</f>
        <v>18</v>
      </c>
      <c r="C24" s="393">
        <f>'Input - Freeways'!C22</f>
        <v>0</v>
      </c>
      <c r="E24" s="697">
        <f t="shared" ref="E24:E87" si="4">C24</f>
        <v>0</v>
      </c>
      <c r="F24" s="380">
        <f>'Freeway Calcs'!K24</f>
        <v>0</v>
      </c>
      <c r="G24" s="267">
        <f>'Freeway Calcs'!L24</f>
        <v>0</v>
      </c>
      <c r="H24" s="396">
        <f>'Input - Freeways'!F22</f>
        <v>0</v>
      </c>
      <c r="I24" s="390" t="str">
        <f ca="1">IF('Freeway Calcs'!$C$3="DCM",'Freeway Calcs'!N24,'Freeway Calcs'!P24)</f>
        <v>--</v>
      </c>
      <c r="J24" s="397" t="str">
        <f t="shared" ca="1" si="1"/>
        <v>--</v>
      </c>
      <c r="K24" s="398" t="str">
        <f t="shared" ca="1" si="2"/>
        <v>--</v>
      </c>
      <c r="L24" s="381" t="str">
        <f t="shared" ca="1" si="3"/>
        <v>--</v>
      </c>
      <c r="M24" s="264" t="str">
        <f ca="1">IF(I24&lt;&gt;0,IF('Freeway Calcs'!$C$3="DCM",'Freeway Calcs'!O24,'Freeway Calcs'!Q24),"-")</f>
        <v>--</v>
      </c>
      <c r="N24" s="264" t="str">
        <f ca="1">IF(I24&lt;&gt;0,IF('Freeway Calcs'!$C$3="DCM","",'Freeway Calcs'!R24),"-")</f>
        <v>--</v>
      </c>
    </row>
    <row r="25" spans="1:14" x14ac:dyDescent="0.35">
      <c r="A25" s="252" t="str">
        <f t="shared" si="0"/>
        <v>H</v>
      </c>
      <c r="B25" s="393">
        <f>'Input - Freeways'!B23</f>
        <v>19</v>
      </c>
      <c r="C25" s="393">
        <f>'Input - Freeways'!C23</f>
        <v>0</v>
      </c>
      <c r="E25" s="697">
        <f t="shared" si="4"/>
        <v>0</v>
      </c>
      <c r="F25" s="380">
        <f>'Freeway Calcs'!K25</f>
        <v>0</v>
      </c>
      <c r="G25" s="267">
        <f>'Freeway Calcs'!L25</f>
        <v>0</v>
      </c>
      <c r="H25" s="396">
        <f>'Input - Freeways'!F23</f>
        <v>0</v>
      </c>
      <c r="I25" s="390" t="str">
        <f ca="1">IF('Freeway Calcs'!$C$3="DCM",'Freeway Calcs'!N25,'Freeway Calcs'!P25)</f>
        <v>--</v>
      </c>
      <c r="J25" s="397" t="str">
        <f t="shared" ca="1" si="1"/>
        <v>--</v>
      </c>
      <c r="K25" s="398" t="str">
        <f t="shared" ca="1" si="2"/>
        <v>--</v>
      </c>
      <c r="L25" s="381" t="str">
        <f t="shared" ca="1" si="3"/>
        <v>--</v>
      </c>
      <c r="M25" s="264" t="str">
        <f ca="1">IF(I25&lt;&gt;0,IF('Freeway Calcs'!$C$3="DCM",'Freeway Calcs'!O25,'Freeway Calcs'!Q25),"-")</f>
        <v>--</v>
      </c>
      <c r="N25" s="264" t="str">
        <f ca="1">IF(I25&lt;&gt;0,IF('Freeway Calcs'!$C$3="DCM","",'Freeway Calcs'!R25),"-")</f>
        <v>--</v>
      </c>
    </row>
    <row r="26" spans="1:14" x14ac:dyDescent="0.35">
      <c r="A26" s="252" t="str">
        <f t="shared" si="0"/>
        <v>H</v>
      </c>
      <c r="B26" s="393">
        <f>'Input - Freeways'!B24</f>
        <v>20</v>
      </c>
      <c r="C26" s="393">
        <f>'Input - Freeways'!C24</f>
        <v>0</v>
      </c>
      <c r="E26" s="697">
        <f t="shared" si="4"/>
        <v>0</v>
      </c>
      <c r="F26" s="380">
        <f>'Freeway Calcs'!K26</f>
        <v>0</v>
      </c>
      <c r="G26" s="267">
        <f>'Freeway Calcs'!L26</f>
        <v>0</v>
      </c>
      <c r="H26" s="396">
        <f>'Input - Freeways'!F24</f>
        <v>0</v>
      </c>
      <c r="I26" s="390" t="str">
        <f ca="1">IF('Freeway Calcs'!$C$3="DCM",'Freeway Calcs'!N26,'Freeway Calcs'!P26)</f>
        <v>--</v>
      </c>
      <c r="J26" s="397" t="str">
        <f t="shared" ca="1" si="1"/>
        <v>--</v>
      </c>
      <c r="K26" s="398" t="str">
        <f t="shared" ca="1" si="2"/>
        <v>--</v>
      </c>
      <c r="L26" s="381" t="str">
        <f t="shared" ca="1" si="3"/>
        <v>--</v>
      </c>
      <c r="M26" s="264" t="str">
        <f ca="1">IF(I26&lt;&gt;0,IF('Freeway Calcs'!$C$3="DCM",'Freeway Calcs'!O26,'Freeway Calcs'!Q26),"-")</f>
        <v>--</v>
      </c>
      <c r="N26" s="264" t="str">
        <f ca="1">IF(I26&lt;&gt;0,IF('Freeway Calcs'!$C$3="DCM","",'Freeway Calcs'!R26),"-")</f>
        <v>--</v>
      </c>
    </row>
    <row r="27" spans="1:14" x14ac:dyDescent="0.35">
      <c r="A27" s="252" t="str">
        <f t="shared" si="0"/>
        <v>H</v>
      </c>
      <c r="B27" s="393">
        <f>'Input - Freeways'!B25</f>
        <v>21</v>
      </c>
      <c r="C27" s="393">
        <f>'Input - Freeways'!C25</f>
        <v>0</v>
      </c>
      <c r="E27" s="697">
        <f t="shared" si="4"/>
        <v>0</v>
      </c>
      <c r="F27" s="380">
        <f>'Freeway Calcs'!K27</f>
        <v>0</v>
      </c>
      <c r="G27" s="267">
        <f>'Freeway Calcs'!L27</f>
        <v>0</v>
      </c>
      <c r="H27" s="396">
        <f>'Input - Freeways'!F25</f>
        <v>0</v>
      </c>
      <c r="I27" s="390" t="str">
        <f ca="1">IF('Freeway Calcs'!$C$3="DCM",'Freeway Calcs'!N27,'Freeway Calcs'!P27)</f>
        <v>--</v>
      </c>
      <c r="J27" s="397" t="str">
        <f t="shared" ca="1" si="1"/>
        <v>--</v>
      </c>
      <c r="K27" s="398" t="str">
        <f t="shared" ca="1" si="2"/>
        <v>--</v>
      </c>
      <c r="L27" s="381" t="str">
        <f t="shared" ca="1" si="3"/>
        <v>--</v>
      </c>
      <c r="M27" s="264" t="str">
        <f ca="1">IF(I27&lt;&gt;0,IF('Freeway Calcs'!$C$3="DCM",'Freeway Calcs'!O27,'Freeway Calcs'!Q27),"-")</f>
        <v>--</v>
      </c>
      <c r="N27" s="264" t="str">
        <f ca="1">IF(I27&lt;&gt;0,IF('Freeway Calcs'!$C$3="DCM","",'Freeway Calcs'!R27),"-")</f>
        <v>--</v>
      </c>
    </row>
    <row r="28" spans="1:14" x14ac:dyDescent="0.35">
      <c r="A28" s="252" t="str">
        <f t="shared" si="0"/>
        <v>H</v>
      </c>
      <c r="B28" s="393">
        <f>'Input - Freeways'!B26</f>
        <v>22</v>
      </c>
      <c r="C28" s="393">
        <f>'Input - Freeways'!C26</f>
        <v>0</v>
      </c>
      <c r="E28" s="697">
        <f t="shared" si="4"/>
        <v>0</v>
      </c>
      <c r="F28" s="380">
        <f>'Freeway Calcs'!K28</f>
        <v>0</v>
      </c>
      <c r="G28" s="267">
        <f>'Freeway Calcs'!L28</f>
        <v>0</v>
      </c>
      <c r="H28" s="396">
        <f>'Input - Freeways'!F26</f>
        <v>0</v>
      </c>
      <c r="I28" s="390" t="str">
        <f ca="1">IF('Freeway Calcs'!$C$3="DCM",'Freeway Calcs'!N28,'Freeway Calcs'!P28)</f>
        <v>--</v>
      </c>
      <c r="J28" s="397" t="str">
        <f t="shared" ca="1" si="1"/>
        <v>--</v>
      </c>
      <c r="K28" s="398" t="str">
        <f t="shared" ca="1" si="2"/>
        <v>--</v>
      </c>
      <c r="L28" s="381" t="str">
        <f t="shared" ca="1" si="3"/>
        <v>--</v>
      </c>
      <c r="M28" s="264" t="str">
        <f ca="1">IF(I28&lt;&gt;0,IF('Freeway Calcs'!$C$3="DCM",'Freeway Calcs'!O28,'Freeway Calcs'!Q28),"-")</f>
        <v>--</v>
      </c>
      <c r="N28" s="264" t="str">
        <f ca="1">IF(I28&lt;&gt;0,IF('Freeway Calcs'!$C$3="DCM","",'Freeway Calcs'!R28),"-")</f>
        <v>--</v>
      </c>
    </row>
    <row r="29" spans="1:14" x14ac:dyDescent="0.35">
      <c r="A29" s="252" t="str">
        <f t="shared" si="0"/>
        <v>H</v>
      </c>
      <c r="B29" s="393">
        <f>'Input - Freeways'!B27</f>
        <v>23</v>
      </c>
      <c r="C29" s="393">
        <f>'Input - Freeways'!C27</f>
        <v>0</v>
      </c>
      <c r="E29" s="697">
        <f t="shared" si="4"/>
        <v>0</v>
      </c>
      <c r="F29" s="380">
        <f>'Freeway Calcs'!K29</f>
        <v>0</v>
      </c>
      <c r="G29" s="267">
        <f>'Freeway Calcs'!L29</f>
        <v>0</v>
      </c>
      <c r="H29" s="396">
        <f>'Input - Freeways'!F27</f>
        <v>0</v>
      </c>
      <c r="I29" s="390" t="str">
        <f ca="1">IF('Freeway Calcs'!$C$3="DCM",'Freeway Calcs'!N29,'Freeway Calcs'!P29)</f>
        <v>--</v>
      </c>
      <c r="J29" s="397" t="str">
        <f t="shared" ca="1" si="1"/>
        <v>--</v>
      </c>
      <c r="K29" s="398" t="str">
        <f t="shared" ca="1" si="2"/>
        <v>--</v>
      </c>
      <c r="L29" s="381" t="str">
        <f t="shared" ca="1" si="3"/>
        <v>--</v>
      </c>
      <c r="M29" s="264" t="str">
        <f ca="1">IF(I29&lt;&gt;0,IF('Freeway Calcs'!$C$3="DCM",'Freeway Calcs'!O29,'Freeway Calcs'!Q29),"-")</f>
        <v>--</v>
      </c>
      <c r="N29" s="264" t="str">
        <f ca="1">IF(I29&lt;&gt;0,IF('Freeway Calcs'!$C$3="DCM","",'Freeway Calcs'!R29),"-")</f>
        <v>--</v>
      </c>
    </row>
    <row r="30" spans="1:14" x14ac:dyDescent="0.35">
      <c r="A30" s="252" t="str">
        <f t="shared" si="0"/>
        <v>H</v>
      </c>
      <c r="B30" s="393">
        <f>'Input - Freeways'!B28</f>
        <v>24</v>
      </c>
      <c r="C30" s="393">
        <f>'Input - Freeways'!C28</f>
        <v>0</v>
      </c>
      <c r="E30" s="697">
        <f t="shared" si="4"/>
        <v>0</v>
      </c>
      <c r="F30" s="380">
        <f>'Freeway Calcs'!K30</f>
        <v>0</v>
      </c>
      <c r="G30" s="267">
        <f>'Freeway Calcs'!L30</f>
        <v>0</v>
      </c>
      <c r="H30" s="396">
        <f>'Input - Freeways'!F28</f>
        <v>0</v>
      </c>
      <c r="I30" s="390" t="str">
        <f ca="1">IF('Freeway Calcs'!$C$3="DCM",'Freeway Calcs'!N30,'Freeway Calcs'!P30)</f>
        <v>--</v>
      </c>
      <c r="J30" s="397" t="str">
        <f t="shared" ca="1" si="1"/>
        <v>--</v>
      </c>
      <c r="K30" s="398" t="str">
        <f t="shared" ca="1" si="2"/>
        <v>--</v>
      </c>
      <c r="L30" s="381" t="str">
        <f t="shared" ca="1" si="3"/>
        <v>--</v>
      </c>
      <c r="M30" s="264" t="str">
        <f ca="1">IF(I30&lt;&gt;0,IF('Freeway Calcs'!$C$3="DCM",'Freeway Calcs'!O30,'Freeway Calcs'!Q30),"-")</f>
        <v>--</v>
      </c>
      <c r="N30" s="264" t="str">
        <f ca="1">IF(I30&lt;&gt;0,IF('Freeway Calcs'!$C$3="DCM","",'Freeway Calcs'!R30),"-")</f>
        <v>--</v>
      </c>
    </row>
    <row r="31" spans="1:14" x14ac:dyDescent="0.35">
      <c r="A31" s="252" t="str">
        <f t="shared" si="0"/>
        <v>H</v>
      </c>
      <c r="B31" s="393">
        <f>'Input - Freeways'!B29</f>
        <v>25</v>
      </c>
      <c r="C31" s="393">
        <f>'Input - Freeways'!C29</f>
        <v>0</v>
      </c>
      <c r="E31" s="697">
        <f t="shared" si="4"/>
        <v>0</v>
      </c>
      <c r="F31" s="380">
        <f>'Freeway Calcs'!K31</f>
        <v>0</v>
      </c>
      <c r="G31" s="267">
        <f>'Freeway Calcs'!L31</f>
        <v>0</v>
      </c>
      <c r="H31" s="396">
        <f>'Input - Freeways'!F29</f>
        <v>0</v>
      </c>
      <c r="I31" s="390" t="str">
        <f ca="1">IF('Freeway Calcs'!$C$3="DCM",'Freeway Calcs'!N31,'Freeway Calcs'!P31)</f>
        <v>--</v>
      </c>
      <c r="J31" s="397" t="str">
        <f t="shared" ca="1" si="1"/>
        <v>--</v>
      </c>
      <c r="K31" s="398" t="str">
        <f t="shared" ca="1" si="2"/>
        <v>--</v>
      </c>
      <c r="L31" s="381" t="str">
        <f t="shared" ca="1" si="3"/>
        <v>--</v>
      </c>
      <c r="M31" s="264" t="str">
        <f ca="1">IF(I31&lt;&gt;0,IF('Freeway Calcs'!$C$3="DCM",'Freeway Calcs'!O31,'Freeway Calcs'!Q31),"-")</f>
        <v>--</v>
      </c>
      <c r="N31" s="264" t="str">
        <f ca="1">IF(I31&lt;&gt;0,IF('Freeway Calcs'!$C$3="DCM","",'Freeway Calcs'!R31),"-")</f>
        <v>--</v>
      </c>
    </row>
    <row r="32" spans="1:14" x14ac:dyDescent="0.35">
      <c r="A32" s="252" t="str">
        <f t="shared" si="0"/>
        <v>H</v>
      </c>
      <c r="B32" s="393">
        <f>'Input - Freeways'!B30</f>
        <v>26</v>
      </c>
      <c r="C32" s="393">
        <f>'Input - Freeways'!C30</f>
        <v>0</v>
      </c>
      <c r="E32" s="697">
        <f t="shared" si="4"/>
        <v>0</v>
      </c>
      <c r="F32" s="380">
        <f>'Freeway Calcs'!K32</f>
        <v>0</v>
      </c>
      <c r="G32" s="267">
        <f>'Freeway Calcs'!L32</f>
        <v>0</v>
      </c>
      <c r="H32" s="396">
        <f>'Input - Freeways'!F30</f>
        <v>0</v>
      </c>
      <c r="I32" s="390" t="str">
        <f ca="1">IF('Freeway Calcs'!$C$3="DCM",'Freeway Calcs'!N32,'Freeway Calcs'!P32)</f>
        <v>--</v>
      </c>
      <c r="J32" s="397" t="str">
        <f t="shared" ca="1" si="1"/>
        <v>--</v>
      </c>
      <c r="K32" s="398" t="str">
        <f t="shared" ca="1" si="2"/>
        <v>--</v>
      </c>
      <c r="L32" s="381" t="str">
        <f t="shared" ca="1" si="3"/>
        <v>--</v>
      </c>
      <c r="M32" s="264" t="str">
        <f ca="1">IF(I32&lt;&gt;0,IF('Freeway Calcs'!$C$3="DCM",'Freeway Calcs'!O32,'Freeway Calcs'!Q32),"-")</f>
        <v>--</v>
      </c>
      <c r="N32" s="264" t="str">
        <f ca="1">IF(I32&lt;&gt;0,IF('Freeway Calcs'!$C$3="DCM","",'Freeway Calcs'!R32),"-")</f>
        <v>--</v>
      </c>
    </row>
    <row r="33" spans="1:14" x14ac:dyDescent="0.35">
      <c r="A33" s="252" t="str">
        <f t="shared" si="0"/>
        <v>H</v>
      </c>
      <c r="B33" s="393">
        <f>'Input - Freeways'!B31</f>
        <v>27</v>
      </c>
      <c r="C33" s="393">
        <f>'Input - Freeways'!C31</f>
        <v>0</v>
      </c>
      <c r="E33" s="697">
        <f t="shared" si="4"/>
        <v>0</v>
      </c>
      <c r="F33" s="380">
        <f>'Freeway Calcs'!K33</f>
        <v>0</v>
      </c>
      <c r="G33" s="267">
        <f>'Freeway Calcs'!L33</f>
        <v>0</v>
      </c>
      <c r="H33" s="396">
        <f>'Input - Freeways'!F31</f>
        <v>0</v>
      </c>
      <c r="I33" s="390" t="str">
        <f ca="1">IF('Freeway Calcs'!$C$3="DCM",'Freeway Calcs'!N33,'Freeway Calcs'!P33)</f>
        <v>--</v>
      </c>
      <c r="J33" s="397" t="str">
        <f t="shared" ca="1" si="1"/>
        <v>--</v>
      </c>
      <c r="K33" s="398" t="str">
        <f t="shared" ca="1" si="2"/>
        <v>--</v>
      </c>
      <c r="L33" s="381" t="str">
        <f t="shared" ca="1" si="3"/>
        <v>--</v>
      </c>
      <c r="M33" s="264" t="str">
        <f ca="1">IF(I33&lt;&gt;0,IF('Freeway Calcs'!$C$3="DCM",'Freeway Calcs'!O33,'Freeway Calcs'!Q33),"-")</f>
        <v>--</v>
      </c>
      <c r="N33" s="264" t="str">
        <f ca="1">IF(I33&lt;&gt;0,IF('Freeway Calcs'!$C$3="DCM","",'Freeway Calcs'!R33),"-")</f>
        <v>--</v>
      </c>
    </row>
    <row r="34" spans="1:14" x14ac:dyDescent="0.35">
      <c r="A34" s="252" t="str">
        <f t="shared" si="0"/>
        <v>H</v>
      </c>
      <c r="B34" s="393">
        <f>'Input - Freeways'!B32</f>
        <v>28</v>
      </c>
      <c r="C34" s="393">
        <f>'Input - Freeways'!C32</f>
        <v>0</v>
      </c>
      <c r="D34" s="296"/>
      <c r="E34" s="697">
        <f t="shared" si="4"/>
        <v>0</v>
      </c>
      <c r="F34" s="380">
        <f>'Freeway Calcs'!K34</f>
        <v>0</v>
      </c>
      <c r="G34" s="267">
        <f>'Freeway Calcs'!L34</f>
        <v>0</v>
      </c>
      <c r="H34" s="396">
        <f>'Input - Freeways'!F32</f>
        <v>0</v>
      </c>
      <c r="I34" s="390" t="str">
        <f ca="1">IF('Freeway Calcs'!$C$3="DCM",'Freeway Calcs'!N34,'Freeway Calcs'!P34)</f>
        <v>--</v>
      </c>
      <c r="J34" s="397" t="str">
        <f t="shared" ca="1" si="1"/>
        <v>--</v>
      </c>
      <c r="K34" s="398" t="str">
        <f t="shared" ca="1" si="2"/>
        <v>--</v>
      </c>
      <c r="L34" s="381" t="str">
        <f t="shared" ca="1" si="3"/>
        <v>--</v>
      </c>
      <c r="M34" s="264" t="str">
        <f ca="1">IF(I34&lt;&gt;0,IF('Freeway Calcs'!$C$3="DCM",'Freeway Calcs'!O34,'Freeway Calcs'!Q34),"-")</f>
        <v>--</v>
      </c>
      <c r="N34" s="264" t="str">
        <f ca="1">IF(I34&lt;&gt;0,IF('Freeway Calcs'!$C$3="DCM","",'Freeway Calcs'!R34),"-")</f>
        <v>--</v>
      </c>
    </row>
    <row r="35" spans="1:14" x14ac:dyDescent="0.35">
      <c r="A35" s="252" t="str">
        <f t="shared" si="0"/>
        <v>H</v>
      </c>
      <c r="B35" s="393">
        <f>'Input - Freeways'!B33</f>
        <v>29</v>
      </c>
      <c r="C35" s="393">
        <f>'Input - Freeways'!C33</f>
        <v>0</v>
      </c>
      <c r="D35" s="296"/>
      <c r="E35" s="697">
        <f t="shared" si="4"/>
        <v>0</v>
      </c>
      <c r="F35" s="380">
        <f>'Freeway Calcs'!K35</f>
        <v>0</v>
      </c>
      <c r="G35" s="267">
        <f>'Freeway Calcs'!L35</f>
        <v>0</v>
      </c>
      <c r="H35" s="396">
        <f>'Input - Freeways'!F33</f>
        <v>0</v>
      </c>
      <c r="I35" s="390" t="str">
        <f ca="1">IF('Freeway Calcs'!$C$3="DCM",'Freeway Calcs'!N35,'Freeway Calcs'!P35)</f>
        <v>--</v>
      </c>
      <c r="J35" s="397" t="str">
        <f t="shared" ca="1" si="1"/>
        <v>--</v>
      </c>
      <c r="K35" s="398" t="str">
        <f t="shared" ca="1" si="2"/>
        <v>--</v>
      </c>
      <c r="L35" s="381" t="str">
        <f t="shared" ca="1" si="3"/>
        <v>--</v>
      </c>
      <c r="M35" s="264" t="str">
        <f ca="1">IF(I35&lt;&gt;0,IF('Freeway Calcs'!$C$3="DCM",'Freeway Calcs'!O35,'Freeway Calcs'!Q35),"-")</f>
        <v>--</v>
      </c>
      <c r="N35" s="264" t="str">
        <f ca="1">IF(I35&lt;&gt;0,IF('Freeway Calcs'!$C$3="DCM","",'Freeway Calcs'!R35),"-")</f>
        <v>--</v>
      </c>
    </row>
    <row r="36" spans="1:14" x14ac:dyDescent="0.35">
      <c r="A36" s="252" t="str">
        <f t="shared" si="0"/>
        <v>H</v>
      </c>
      <c r="B36" s="393">
        <f>'Input - Freeways'!B34</f>
        <v>30</v>
      </c>
      <c r="C36" s="393">
        <f>'Input - Freeways'!C34</f>
        <v>0</v>
      </c>
      <c r="D36" s="296"/>
      <c r="E36" s="697">
        <f t="shared" si="4"/>
        <v>0</v>
      </c>
      <c r="F36" s="380">
        <f>'Freeway Calcs'!K36</f>
        <v>0</v>
      </c>
      <c r="G36" s="267">
        <f>'Freeway Calcs'!L36</f>
        <v>0</v>
      </c>
      <c r="H36" s="396">
        <f>'Input - Freeways'!F34</f>
        <v>0</v>
      </c>
      <c r="I36" s="390" t="str">
        <f ca="1">IF('Freeway Calcs'!$C$3="DCM",'Freeway Calcs'!N36,'Freeway Calcs'!P36)</f>
        <v>--</v>
      </c>
      <c r="J36" s="397" t="str">
        <f t="shared" ca="1" si="1"/>
        <v>--</v>
      </c>
      <c r="K36" s="398" t="str">
        <f t="shared" ca="1" si="2"/>
        <v>--</v>
      </c>
      <c r="L36" s="381" t="str">
        <f t="shared" ca="1" si="3"/>
        <v>--</v>
      </c>
      <c r="M36" s="264" t="str">
        <f ca="1">IF(I36&lt;&gt;0,IF('Freeway Calcs'!$C$3="DCM",'Freeway Calcs'!O36,'Freeway Calcs'!Q36),"-")</f>
        <v>--</v>
      </c>
      <c r="N36" s="264" t="str">
        <f ca="1">IF(I36&lt;&gt;0,IF('Freeway Calcs'!$C$3="DCM","",'Freeway Calcs'!R36),"-")</f>
        <v>--</v>
      </c>
    </row>
    <row r="37" spans="1:14" x14ac:dyDescent="0.35">
      <c r="A37" s="252" t="str">
        <f t="shared" si="0"/>
        <v>H</v>
      </c>
      <c r="B37" s="393">
        <f>'Input - Freeways'!B35</f>
        <v>31</v>
      </c>
      <c r="C37" s="393">
        <f>'Input - Freeways'!C35</f>
        <v>0</v>
      </c>
      <c r="D37" s="296"/>
      <c r="E37" s="697">
        <f t="shared" si="4"/>
        <v>0</v>
      </c>
      <c r="F37" s="380">
        <f>'Freeway Calcs'!K37</f>
        <v>0</v>
      </c>
      <c r="G37" s="267">
        <f>'Freeway Calcs'!L37</f>
        <v>0</v>
      </c>
      <c r="H37" s="396">
        <f>'Input - Freeways'!F35</f>
        <v>0</v>
      </c>
      <c r="I37" s="390" t="str">
        <f ca="1">IF('Freeway Calcs'!$C$3="DCM",'Freeway Calcs'!N37,'Freeway Calcs'!P37)</f>
        <v>--</v>
      </c>
      <c r="J37" s="397" t="str">
        <f t="shared" ca="1" si="1"/>
        <v>--</v>
      </c>
      <c r="K37" s="398" t="str">
        <f t="shared" ca="1" si="2"/>
        <v>--</v>
      </c>
      <c r="L37" s="381" t="str">
        <f t="shared" ca="1" si="3"/>
        <v>--</v>
      </c>
      <c r="M37" s="264" t="str">
        <f ca="1">IF(I37&lt;&gt;0,IF('Freeway Calcs'!$C$3="DCM",'Freeway Calcs'!O37,'Freeway Calcs'!Q37),"-")</f>
        <v>--</v>
      </c>
      <c r="N37" s="264" t="str">
        <f ca="1">IF(I37&lt;&gt;0,IF('Freeway Calcs'!$C$3="DCM","",'Freeway Calcs'!R37),"-")</f>
        <v>--</v>
      </c>
    </row>
    <row r="38" spans="1:14" x14ac:dyDescent="0.35">
      <c r="A38" s="252" t="str">
        <f t="shared" si="0"/>
        <v>H</v>
      </c>
      <c r="B38" s="393">
        <f>'Input - Freeways'!B36</f>
        <v>32</v>
      </c>
      <c r="C38" s="393">
        <f>'Input - Freeways'!C36</f>
        <v>0</v>
      </c>
      <c r="D38" s="296"/>
      <c r="E38" s="697">
        <f t="shared" si="4"/>
        <v>0</v>
      </c>
      <c r="F38" s="380">
        <f>'Freeway Calcs'!K38</f>
        <v>0</v>
      </c>
      <c r="G38" s="267">
        <f>'Freeway Calcs'!L38</f>
        <v>0</v>
      </c>
      <c r="H38" s="396">
        <f>'Input - Freeways'!F36</f>
        <v>0</v>
      </c>
      <c r="I38" s="390" t="str">
        <f ca="1">IF('Freeway Calcs'!$C$3="DCM",'Freeway Calcs'!N38,'Freeway Calcs'!P38)</f>
        <v>--</v>
      </c>
      <c r="J38" s="397" t="str">
        <f t="shared" ca="1" si="1"/>
        <v>--</v>
      </c>
      <c r="K38" s="398" t="str">
        <f t="shared" ca="1" si="2"/>
        <v>--</v>
      </c>
      <c r="L38" s="381" t="str">
        <f t="shared" ca="1" si="3"/>
        <v>--</v>
      </c>
      <c r="M38" s="264" t="str">
        <f ca="1">IF(I38&lt;&gt;0,IF('Freeway Calcs'!$C$3="DCM",'Freeway Calcs'!O38,'Freeway Calcs'!Q38),"-")</f>
        <v>--</v>
      </c>
      <c r="N38" s="264" t="str">
        <f ca="1">IF(I38&lt;&gt;0,IF('Freeway Calcs'!$C$3="DCM","",'Freeway Calcs'!R38),"-")</f>
        <v>--</v>
      </c>
    </row>
    <row r="39" spans="1:14" x14ac:dyDescent="0.35">
      <c r="A39" s="252" t="str">
        <f t="shared" si="0"/>
        <v>H</v>
      </c>
      <c r="B39" s="393">
        <f>'Input - Freeways'!B37</f>
        <v>33</v>
      </c>
      <c r="C39" s="393">
        <f>'Input - Freeways'!C37</f>
        <v>0</v>
      </c>
      <c r="D39" s="296"/>
      <c r="E39" s="697">
        <f t="shared" si="4"/>
        <v>0</v>
      </c>
      <c r="F39" s="380">
        <f>'Freeway Calcs'!K39</f>
        <v>0</v>
      </c>
      <c r="G39" s="267">
        <f>'Freeway Calcs'!L39</f>
        <v>0</v>
      </c>
      <c r="H39" s="396">
        <f>'Input - Freeways'!F37</f>
        <v>0</v>
      </c>
      <c r="I39" s="390" t="str">
        <f ca="1">IF('Freeway Calcs'!$C$3="DCM",'Freeway Calcs'!N39,'Freeway Calcs'!P39)</f>
        <v>--</v>
      </c>
      <c r="J39" s="397" t="str">
        <f t="shared" ca="1" si="1"/>
        <v>--</v>
      </c>
      <c r="K39" s="398" t="str">
        <f t="shared" ca="1" si="2"/>
        <v>--</v>
      </c>
      <c r="L39" s="381" t="str">
        <f t="shared" ca="1" si="3"/>
        <v>--</v>
      </c>
      <c r="M39" s="264" t="str">
        <f ca="1">IF(I39&lt;&gt;0,IF('Freeway Calcs'!$C$3="DCM",'Freeway Calcs'!O39,'Freeway Calcs'!Q39),"-")</f>
        <v>--</v>
      </c>
      <c r="N39" s="264" t="str">
        <f ca="1">IF(I39&lt;&gt;0,IF('Freeway Calcs'!$C$3="DCM","",'Freeway Calcs'!R39),"-")</f>
        <v>--</v>
      </c>
    </row>
    <row r="40" spans="1:14" x14ac:dyDescent="0.35">
      <c r="A40" s="252" t="str">
        <f t="shared" si="0"/>
        <v>H</v>
      </c>
      <c r="B40" s="393">
        <f>'Input - Freeways'!B38</f>
        <v>34</v>
      </c>
      <c r="C40" s="644">
        <f>'Input - Freeways'!C38</f>
        <v>0</v>
      </c>
      <c r="D40" s="296"/>
      <c r="E40" s="697">
        <f t="shared" si="4"/>
        <v>0</v>
      </c>
      <c r="F40" s="380">
        <f>'Freeway Calcs'!K40</f>
        <v>0</v>
      </c>
      <c r="G40" s="267">
        <f>'Freeway Calcs'!L40</f>
        <v>0</v>
      </c>
      <c r="H40" s="396">
        <f>'Input - Freeways'!F38</f>
        <v>0</v>
      </c>
      <c r="I40" s="390" t="str">
        <f ca="1">IF('Freeway Calcs'!$C$3="DCM",'Freeway Calcs'!N40,'Freeway Calcs'!P40)</f>
        <v>--</v>
      </c>
      <c r="J40" s="397" t="str">
        <f t="shared" ca="1" si="1"/>
        <v>--</v>
      </c>
      <c r="K40" s="398" t="str">
        <f t="shared" ca="1" si="2"/>
        <v>--</v>
      </c>
      <c r="L40" s="381" t="str">
        <f t="shared" ca="1" si="3"/>
        <v>--</v>
      </c>
      <c r="M40" s="264" t="str">
        <f ca="1">IF(I40&lt;&gt;0,IF('Freeway Calcs'!$C$3="DCM",'Freeway Calcs'!O40,'Freeway Calcs'!Q40),"-")</f>
        <v>--</v>
      </c>
      <c r="N40" s="264" t="str">
        <f ca="1">IF(I40&lt;&gt;0,IF('Freeway Calcs'!$C$3="DCM","",'Freeway Calcs'!R40),"-")</f>
        <v>--</v>
      </c>
    </row>
    <row r="41" spans="1:14" ht="15" customHeight="1" x14ac:dyDescent="0.35">
      <c r="A41" s="252" t="str">
        <f t="shared" si="0"/>
        <v>H</v>
      </c>
      <c r="B41" s="393">
        <f>'Input - Freeways'!B39</f>
        <v>35</v>
      </c>
      <c r="C41" s="393">
        <f>'Input - Freeways'!C39</f>
        <v>0</v>
      </c>
      <c r="D41" s="296"/>
      <c r="E41" s="697">
        <f t="shared" si="4"/>
        <v>0</v>
      </c>
      <c r="F41" s="380">
        <f>'Freeway Calcs'!K41</f>
        <v>0</v>
      </c>
      <c r="G41" s="267">
        <f>'Freeway Calcs'!L41</f>
        <v>0</v>
      </c>
      <c r="H41" s="396">
        <f>'Input - Freeways'!F39</f>
        <v>0</v>
      </c>
      <c r="I41" s="390" t="str">
        <f ca="1">IF('Freeway Calcs'!$C$3="DCM",'Freeway Calcs'!N41,'Freeway Calcs'!P41)</f>
        <v>--</v>
      </c>
      <c r="J41" s="397" t="str">
        <f t="shared" ca="1" si="1"/>
        <v>--</v>
      </c>
      <c r="K41" s="398" t="str">
        <f t="shared" ca="1" si="2"/>
        <v>--</v>
      </c>
      <c r="L41" s="381" t="str">
        <f t="shared" ca="1" si="3"/>
        <v>--</v>
      </c>
      <c r="M41" s="264" t="str">
        <f ca="1">IF(I41&lt;&gt;0,IF('Freeway Calcs'!$C$3="DCM",'Freeway Calcs'!O41,'Freeway Calcs'!Q41),"-")</f>
        <v>--</v>
      </c>
      <c r="N41" s="264" t="str">
        <f ca="1">IF(I41&lt;&gt;0,IF('Freeway Calcs'!$C$3="DCM","",'Freeway Calcs'!R41),"-")</f>
        <v>--</v>
      </c>
    </row>
    <row r="42" spans="1:14" ht="15" customHeight="1" x14ac:dyDescent="0.35">
      <c r="A42" s="252" t="str">
        <f t="shared" si="0"/>
        <v>H</v>
      </c>
      <c r="B42" s="393">
        <f>'Input - Freeways'!B40</f>
        <v>36</v>
      </c>
      <c r="C42" s="393">
        <f>'Input - Freeways'!C40</f>
        <v>0</v>
      </c>
      <c r="D42" s="296"/>
      <c r="E42" s="697">
        <f t="shared" si="4"/>
        <v>0</v>
      </c>
      <c r="F42" s="380">
        <f>'Freeway Calcs'!K42</f>
        <v>0</v>
      </c>
      <c r="G42" s="267">
        <f>'Freeway Calcs'!L42</f>
        <v>0</v>
      </c>
      <c r="H42" s="396">
        <f>'Input - Freeways'!F40</f>
        <v>0</v>
      </c>
      <c r="I42" s="390" t="str">
        <f ca="1">IF('Freeway Calcs'!$C$3="DCM",'Freeway Calcs'!N42,'Freeway Calcs'!P42)</f>
        <v>--</v>
      </c>
      <c r="J42" s="397" t="str">
        <f t="shared" ca="1" si="1"/>
        <v>--</v>
      </c>
      <c r="K42" s="398" t="str">
        <f t="shared" ca="1" si="2"/>
        <v>--</v>
      </c>
      <c r="L42" s="381" t="str">
        <f t="shared" ca="1" si="3"/>
        <v>--</v>
      </c>
      <c r="M42" s="264" t="str">
        <f ca="1">IF(I42&lt;&gt;0,IF('Freeway Calcs'!$C$3="DCM",'Freeway Calcs'!O42,'Freeway Calcs'!Q42),"-")</f>
        <v>--</v>
      </c>
      <c r="N42" s="264" t="str">
        <f ca="1">IF(I42&lt;&gt;0,IF('Freeway Calcs'!$C$3="DCM","",'Freeway Calcs'!R42),"-")</f>
        <v>--</v>
      </c>
    </row>
    <row r="43" spans="1:14" ht="15" customHeight="1" x14ac:dyDescent="0.35">
      <c r="A43" s="252" t="str">
        <f t="shared" si="0"/>
        <v>H</v>
      </c>
      <c r="B43" s="393">
        <f>'Input - Freeways'!B41</f>
        <v>37</v>
      </c>
      <c r="C43" s="393">
        <f>'Input - Freeways'!C41</f>
        <v>0</v>
      </c>
      <c r="D43" s="296"/>
      <c r="E43" s="697">
        <f t="shared" si="4"/>
        <v>0</v>
      </c>
      <c r="F43" s="380">
        <f>'Freeway Calcs'!K43</f>
        <v>0</v>
      </c>
      <c r="G43" s="267">
        <f>'Freeway Calcs'!L43</f>
        <v>0</v>
      </c>
      <c r="H43" s="396">
        <f>'Input - Freeways'!F41</f>
        <v>0</v>
      </c>
      <c r="I43" s="390" t="str">
        <f ca="1">IF('Freeway Calcs'!$C$3="DCM",'Freeway Calcs'!N43,'Freeway Calcs'!P43)</f>
        <v>--</v>
      </c>
      <c r="J43" s="397" t="str">
        <f t="shared" ca="1" si="1"/>
        <v>--</v>
      </c>
      <c r="K43" s="398" t="str">
        <f t="shared" ca="1" si="2"/>
        <v>--</v>
      </c>
      <c r="L43" s="381" t="str">
        <f t="shared" ca="1" si="3"/>
        <v>--</v>
      </c>
      <c r="M43" s="264" t="str">
        <f ca="1">IF(I43&lt;&gt;0,IF('Freeway Calcs'!$C$3="DCM",'Freeway Calcs'!O43,'Freeway Calcs'!Q43),"-")</f>
        <v>--</v>
      </c>
      <c r="N43" s="264" t="str">
        <f ca="1">IF(I43&lt;&gt;0,IF('Freeway Calcs'!$C$3="DCM","",'Freeway Calcs'!R43),"-")</f>
        <v>--</v>
      </c>
    </row>
    <row r="44" spans="1:14" ht="15" customHeight="1" x14ac:dyDescent="0.35">
      <c r="A44" s="252" t="str">
        <f t="shared" si="0"/>
        <v>H</v>
      </c>
      <c r="B44" s="393">
        <f>'Input - Freeways'!B42</f>
        <v>38</v>
      </c>
      <c r="C44" s="393">
        <f>'Input - Freeways'!C42</f>
        <v>0</v>
      </c>
      <c r="D44" s="296"/>
      <c r="E44" s="697">
        <f t="shared" si="4"/>
        <v>0</v>
      </c>
      <c r="F44" s="380">
        <f>'Freeway Calcs'!K44</f>
        <v>0</v>
      </c>
      <c r="G44" s="267">
        <f>'Freeway Calcs'!L44</f>
        <v>0</v>
      </c>
      <c r="H44" s="396">
        <f>'Input - Freeways'!F42</f>
        <v>0</v>
      </c>
      <c r="I44" s="390" t="str">
        <f ca="1">IF('Freeway Calcs'!$C$3="DCM",'Freeway Calcs'!N44,'Freeway Calcs'!P44)</f>
        <v>--</v>
      </c>
      <c r="J44" s="397" t="str">
        <f t="shared" ca="1" si="1"/>
        <v>--</v>
      </c>
      <c r="K44" s="398" t="str">
        <f t="shared" ca="1" si="2"/>
        <v>--</v>
      </c>
      <c r="L44" s="381" t="str">
        <f t="shared" ca="1" si="3"/>
        <v>--</v>
      </c>
      <c r="M44" s="264" t="str">
        <f ca="1">IF(I44&lt;&gt;0,IF('Freeway Calcs'!$C$3="DCM",'Freeway Calcs'!O44,'Freeway Calcs'!Q44),"-")</f>
        <v>--</v>
      </c>
      <c r="N44" s="264" t="str">
        <f ca="1">IF(I44&lt;&gt;0,IF('Freeway Calcs'!$C$3="DCM","",'Freeway Calcs'!R44),"-")</f>
        <v>--</v>
      </c>
    </row>
    <row r="45" spans="1:14" ht="15" customHeight="1" x14ac:dyDescent="0.35">
      <c r="A45" s="252" t="str">
        <f t="shared" si="0"/>
        <v>H</v>
      </c>
      <c r="B45" s="393">
        <f>'Input - Freeways'!B43</f>
        <v>39</v>
      </c>
      <c r="C45" s="393">
        <f>'Input - Freeways'!C43</f>
        <v>0</v>
      </c>
      <c r="D45" s="296"/>
      <c r="E45" s="697">
        <f t="shared" si="4"/>
        <v>0</v>
      </c>
      <c r="F45" s="380">
        <f>'Freeway Calcs'!K45</f>
        <v>0</v>
      </c>
      <c r="G45" s="267">
        <f>'Freeway Calcs'!L45</f>
        <v>0</v>
      </c>
      <c r="H45" s="396">
        <f>'Input - Freeways'!F43</f>
        <v>0</v>
      </c>
      <c r="I45" s="390" t="str">
        <f ca="1">IF('Freeway Calcs'!$C$3="DCM",'Freeway Calcs'!N45,'Freeway Calcs'!P45)</f>
        <v>--</v>
      </c>
      <c r="J45" s="397" t="str">
        <f t="shared" ca="1" si="1"/>
        <v>--</v>
      </c>
      <c r="K45" s="398" t="str">
        <f t="shared" ca="1" si="2"/>
        <v>--</v>
      </c>
      <c r="L45" s="381" t="str">
        <f t="shared" ca="1" si="3"/>
        <v>--</v>
      </c>
      <c r="M45" s="264" t="str">
        <f ca="1">IF(I45&lt;&gt;0,IF('Freeway Calcs'!$C$3="DCM",'Freeway Calcs'!O45,'Freeway Calcs'!Q45),"-")</f>
        <v>--</v>
      </c>
      <c r="N45" s="264" t="str">
        <f ca="1">IF(I45&lt;&gt;0,IF('Freeway Calcs'!$C$3="DCM","",'Freeway Calcs'!R45),"-")</f>
        <v>--</v>
      </c>
    </row>
    <row r="46" spans="1:14" ht="15" customHeight="1" x14ac:dyDescent="0.35">
      <c r="A46" s="252" t="str">
        <f t="shared" si="0"/>
        <v>H</v>
      </c>
      <c r="B46" s="393">
        <f>'Input - Freeways'!B44</f>
        <v>40</v>
      </c>
      <c r="C46" s="393">
        <f>'Input - Freeways'!C44</f>
        <v>0</v>
      </c>
      <c r="D46" s="296"/>
      <c r="E46" s="697">
        <f t="shared" si="4"/>
        <v>0</v>
      </c>
      <c r="F46" s="380">
        <f>'Freeway Calcs'!K46</f>
        <v>0</v>
      </c>
      <c r="G46" s="267">
        <f>'Freeway Calcs'!L46</f>
        <v>0</v>
      </c>
      <c r="H46" s="396">
        <f>'Input - Freeways'!F44</f>
        <v>0</v>
      </c>
      <c r="I46" s="390" t="str">
        <f ca="1">IF('Freeway Calcs'!$C$3="DCM",'Freeway Calcs'!N46,'Freeway Calcs'!P46)</f>
        <v>--</v>
      </c>
      <c r="J46" s="397" t="str">
        <f t="shared" ca="1" si="1"/>
        <v>--</v>
      </c>
      <c r="K46" s="398" t="str">
        <f t="shared" ca="1" si="2"/>
        <v>--</v>
      </c>
      <c r="L46" s="381" t="str">
        <f t="shared" ca="1" si="3"/>
        <v>--</v>
      </c>
      <c r="M46" s="264" t="str">
        <f ca="1">IF(I46&lt;&gt;0,IF('Freeway Calcs'!$C$3="DCM",'Freeway Calcs'!O46,'Freeway Calcs'!Q46),"-")</f>
        <v>--</v>
      </c>
      <c r="N46" s="264" t="str">
        <f ca="1">IF(I46&lt;&gt;0,IF('Freeway Calcs'!$C$3="DCM","",'Freeway Calcs'!R46),"-")</f>
        <v>--</v>
      </c>
    </row>
    <row r="47" spans="1:14" ht="15" customHeight="1" x14ac:dyDescent="0.35">
      <c r="A47" s="252" t="str">
        <f t="shared" si="0"/>
        <v>H</v>
      </c>
      <c r="B47" s="393">
        <f>'Input - Freeways'!B45</f>
        <v>41</v>
      </c>
      <c r="C47" s="393">
        <f>'Input - Freeways'!C45</f>
        <v>0</v>
      </c>
      <c r="D47" s="296"/>
      <c r="E47" s="697">
        <f t="shared" si="4"/>
        <v>0</v>
      </c>
      <c r="F47" s="380">
        <f>'Freeway Calcs'!K47</f>
        <v>0</v>
      </c>
      <c r="G47" s="267">
        <f>'Freeway Calcs'!L47</f>
        <v>0</v>
      </c>
      <c r="H47" s="396">
        <f>'Input - Freeways'!F45</f>
        <v>0</v>
      </c>
      <c r="I47" s="390" t="str">
        <f ca="1">IF('Freeway Calcs'!$C$3="DCM",'Freeway Calcs'!N47,'Freeway Calcs'!P47)</f>
        <v>--</v>
      </c>
      <c r="J47" s="397" t="str">
        <f t="shared" ca="1" si="1"/>
        <v>--</v>
      </c>
      <c r="K47" s="398" t="str">
        <f t="shared" ca="1" si="2"/>
        <v>--</v>
      </c>
      <c r="L47" s="381" t="str">
        <f t="shared" ca="1" si="3"/>
        <v>--</v>
      </c>
      <c r="M47" s="264" t="str">
        <f ca="1">IF(I47&lt;&gt;0,IF('Freeway Calcs'!$C$3="DCM",'Freeway Calcs'!O47,'Freeway Calcs'!Q47),"-")</f>
        <v>--</v>
      </c>
      <c r="N47" s="264" t="str">
        <f ca="1">IF(I47&lt;&gt;0,IF('Freeway Calcs'!$C$3="DCM","",'Freeway Calcs'!R47),"-")</f>
        <v>--</v>
      </c>
    </row>
    <row r="48" spans="1:14" ht="15" customHeight="1" x14ac:dyDescent="0.35">
      <c r="A48" s="252" t="str">
        <f t="shared" si="0"/>
        <v>H</v>
      </c>
      <c r="B48" s="393">
        <f>'Input - Freeways'!B46</f>
        <v>42</v>
      </c>
      <c r="C48" s="393">
        <f>'Input - Freeways'!C46</f>
        <v>0</v>
      </c>
      <c r="D48" s="296"/>
      <c r="E48" s="697">
        <f t="shared" si="4"/>
        <v>0</v>
      </c>
      <c r="F48" s="380">
        <f>'Freeway Calcs'!K48</f>
        <v>0</v>
      </c>
      <c r="G48" s="267">
        <f>'Freeway Calcs'!L48</f>
        <v>0</v>
      </c>
      <c r="H48" s="396">
        <f>'Input - Freeways'!F46</f>
        <v>0</v>
      </c>
      <c r="I48" s="390" t="str">
        <f ca="1">IF('Freeway Calcs'!$C$3="DCM",'Freeway Calcs'!N48,'Freeway Calcs'!P48)</f>
        <v>--</v>
      </c>
      <c r="J48" s="397" t="str">
        <f t="shared" ca="1" si="1"/>
        <v>--</v>
      </c>
      <c r="K48" s="398" t="str">
        <f t="shared" ca="1" si="2"/>
        <v>--</v>
      </c>
      <c r="L48" s="381" t="str">
        <f t="shared" ca="1" si="3"/>
        <v>--</v>
      </c>
      <c r="M48" s="264" t="str">
        <f ca="1">IF(I48&lt;&gt;0,IF('Freeway Calcs'!$C$3="DCM",'Freeway Calcs'!O48,'Freeway Calcs'!Q48),"-")</f>
        <v>--</v>
      </c>
      <c r="N48" s="264" t="str">
        <f ca="1">IF(I48&lt;&gt;0,IF('Freeway Calcs'!$C$3="DCM","",'Freeway Calcs'!R48),"-")</f>
        <v>--</v>
      </c>
    </row>
    <row r="49" spans="1:14" ht="15" customHeight="1" x14ac:dyDescent="0.35">
      <c r="A49" s="252" t="str">
        <f t="shared" si="0"/>
        <v>H</v>
      </c>
      <c r="B49" s="393">
        <f>'Input - Freeways'!B47</f>
        <v>43</v>
      </c>
      <c r="C49" s="393">
        <f>'Input - Freeways'!C47</f>
        <v>0</v>
      </c>
      <c r="D49" s="296"/>
      <c r="E49" s="697">
        <f t="shared" si="4"/>
        <v>0</v>
      </c>
      <c r="F49" s="380">
        <f>'Freeway Calcs'!K49</f>
        <v>0</v>
      </c>
      <c r="G49" s="267">
        <f>'Freeway Calcs'!L49</f>
        <v>0</v>
      </c>
      <c r="H49" s="396">
        <f>'Input - Freeways'!F47</f>
        <v>0</v>
      </c>
      <c r="I49" s="390" t="str">
        <f ca="1">IF('Freeway Calcs'!$C$3="DCM",'Freeway Calcs'!N49,'Freeway Calcs'!P49)</f>
        <v>--</v>
      </c>
      <c r="J49" s="397" t="str">
        <f t="shared" ca="1" si="1"/>
        <v>--</v>
      </c>
      <c r="K49" s="398" t="str">
        <f t="shared" ca="1" si="2"/>
        <v>--</v>
      </c>
      <c r="L49" s="381" t="str">
        <f t="shared" ca="1" si="3"/>
        <v>--</v>
      </c>
      <c r="M49" s="264" t="str">
        <f ca="1">IF(I49&lt;&gt;0,IF('Freeway Calcs'!$C$3="DCM",'Freeway Calcs'!O49,'Freeway Calcs'!Q49),"-")</f>
        <v>--</v>
      </c>
      <c r="N49" s="264" t="str">
        <f ca="1">IF(I49&lt;&gt;0,IF('Freeway Calcs'!$C$3="DCM","",'Freeway Calcs'!R49),"-")</f>
        <v>--</v>
      </c>
    </row>
    <row r="50" spans="1:14" ht="15" customHeight="1" x14ac:dyDescent="0.35">
      <c r="A50" s="252" t="str">
        <f t="shared" si="0"/>
        <v>H</v>
      </c>
      <c r="B50" s="393">
        <f>'Input - Freeways'!B48</f>
        <v>44</v>
      </c>
      <c r="C50" s="393">
        <f>'Input - Freeways'!C48</f>
        <v>0</v>
      </c>
      <c r="D50" s="296"/>
      <c r="E50" s="697">
        <f t="shared" si="4"/>
        <v>0</v>
      </c>
      <c r="F50" s="380">
        <f>'Freeway Calcs'!K50</f>
        <v>0</v>
      </c>
      <c r="G50" s="267">
        <f>'Freeway Calcs'!L50</f>
        <v>0</v>
      </c>
      <c r="H50" s="396">
        <f>'Input - Freeways'!F48</f>
        <v>0</v>
      </c>
      <c r="I50" s="390" t="str">
        <f ca="1">IF('Freeway Calcs'!$C$3="DCM",'Freeway Calcs'!N50,'Freeway Calcs'!P50)</f>
        <v>--</v>
      </c>
      <c r="J50" s="397" t="str">
        <f t="shared" ca="1" si="1"/>
        <v>--</v>
      </c>
      <c r="K50" s="398" t="str">
        <f t="shared" ca="1" si="2"/>
        <v>--</v>
      </c>
      <c r="L50" s="381" t="str">
        <f t="shared" ca="1" si="3"/>
        <v>--</v>
      </c>
      <c r="M50" s="264" t="str">
        <f ca="1">IF(I50&lt;&gt;0,IF('Freeway Calcs'!$C$3="DCM",'Freeway Calcs'!O50,'Freeway Calcs'!Q50),"-")</f>
        <v>--</v>
      </c>
      <c r="N50" s="264" t="str">
        <f ca="1">IF(I50&lt;&gt;0,IF('Freeway Calcs'!$C$3="DCM","",'Freeway Calcs'!R50),"-")</f>
        <v>--</v>
      </c>
    </row>
    <row r="51" spans="1:14" ht="15" customHeight="1" x14ac:dyDescent="0.35">
      <c r="A51" s="252" t="str">
        <f t="shared" si="0"/>
        <v>H</v>
      </c>
      <c r="B51" s="393">
        <f>'Input - Freeways'!B49</f>
        <v>45</v>
      </c>
      <c r="C51" s="393">
        <f>'Input - Freeways'!C49</f>
        <v>0</v>
      </c>
      <c r="D51" s="296"/>
      <c r="E51" s="697">
        <f t="shared" si="4"/>
        <v>0</v>
      </c>
      <c r="F51" s="380">
        <f>'Freeway Calcs'!K51</f>
        <v>0</v>
      </c>
      <c r="G51" s="267">
        <f>'Freeway Calcs'!L51</f>
        <v>0</v>
      </c>
      <c r="H51" s="396">
        <f>'Input - Freeways'!F49</f>
        <v>0</v>
      </c>
      <c r="I51" s="390" t="str">
        <f ca="1">IF('Freeway Calcs'!$C$3="DCM",'Freeway Calcs'!N51,'Freeway Calcs'!P51)</f>
        <v>--</v>
      </c>
      <c r="J51" s="397" t="str">
        <f t="shared" ca="1" si="1"/>
        <v>--</v>
      </c>
      <c r="K51" s="398" t="str">
        <f t="shared" ca="1" si="2"/>
        <v>--</v>
      </c>
      <c r="L51" s="381" t="str">
        <f t="shared" ca="1" si="3"/>
        <v>--</v>
      </c>
      <c r="M51" s="264" t="str">
        <f ca="1">IF(I51&lt;&gt;0,IF('Freeway Calcs'!$C$3="DCM",'Freeway Calcs'!O51,'Freeway Calcs'!Q51),"-")</f>
        <v>--</v>
      </c>
      <c r="N51" s="264" t="str">
        <f ca="1">IF(I51&lt;&gt;0,IF('Freeway Calcs'!$C$3="DCM","",'Freeway Calcs'!R51),"-")</f>
        <v>--</v>
      </c>
    </row>
    <row r="52" spans="1:14" ht="15" customHeight="1" x14ac:dyDescent="0.35">
      <c r="A52" s="252" t="str">
        <f t="shared" si="0"/>
        <v>H</v>
      </c>
      <c r="B52" s="393">
        <f>'Input - Freeways'!B50</f>
        <v>46</v>
      </c>
      <c r="C52" s="393">
        <f>'Input - Freeways'!C50</f>
        <v>0</v>
      </c>
      <c r="D52" s="296"/>
      <c r="E52" s="697">
        <f t="shared" si="4"/>
        <v>0</v>
      </c>
      <c r="F52" s="380">
        <f>'Freeway Calcs'!K52</f>
        <v>0</v>
      </c>
      <c r="G52" s="267">
        <f>'Freeway Calcs'!L52</f>
        <v>0</v>
      </c>
      <c r="H52" s="396">
        <f>'Input - Freeways'!F50</f>
        <v>0</v>
      </c>
      <c r="I52" s="390" t="str">
        <f ca="1">IF('Freeway Calcs'!$C$3="DCM",'Freeway Calcs'!N52,'Freeway Calcs'!P52)</f>
        <v>--</v>
      </c>
      <c r="J52" s="397" t="str">
        <f t="shared" ca="1" si="1"/>
        <v>--</v>
      </c>
      <c r="K52" s="398" t="str">
        <f t="shared" ca="1" si="2"/>
        <v>--</v>
      </c>
      <c r="L52" s="381" t="str">
        <f t="shared" ca="1" si="3"/>
        <v>--</v>
      </c>
      <c r="M52" s="264" t="str">
        <f ca="1">IF(I52&lt;&gt;0,IF('Freeway Calcs'!$C$3="DCM",'Freeway Calcs'!O52,'Freeway Calcs'!Q52),"-")</f>
        <v>--</v>
      </c>
      <c r="N52" s="264" t="str">
        <f ca="1">IF(I52&lt;&gt;0,IF('Freeway Calcs'!$C$3="DCM","",'Freeway Calcs'!R52),"-")</f>
        <v>--</v>
      </c>
    </row>
    <row r="53" spans="1:14" ht="15" customHeight="1" x14ac:dyDescent="0.35">
      <c r="A53" s="252" t="str">
        <f t="shared" si="0"/>
        <v>H</v>
      </c>
      <c r="B53" s="393">
        <f>'Input - Freeways'!B51</f>
        <v>47</v>
      </c>
      <c r="C53" s="393">
        <f>'Input - Freeways'!C51</f>
        <v>0</v>
      </c>
      <c r="D53" s="296"/>
      <c r="E53" s="697">
        <f t="shared" si="4"/>
        <v>0</v>
      </c>
      <c r="F53" s="380">
        <f>'Freeway Calcs'!K53</f>
        <v>0</v>
      </c>
      <c r="G53" s="267">
        <f>'Freeway Calcs'!L53</f>
        <v>0</v>
      </c>
      <c r="H53" s="396">
        <f>'Input - Freeways'!F51</f>
        <v>0</v>
      </c>
      <c r="I53" s="390" t="str">
        <f ca="1">IF('Freeway Calcs'!$C$3="DCM",'Freeway Calcs'!N53,'Freeway Calcs'!P53)</f>
        <v>--</v>
      </c>
      <c r="J53" s="397" t="str">
        <f t="shared" ca="1" si="1"/>
        <v>--</v>
      </c>
      <c r="K53" s="398" t="str">
        <f t="shared" ca="1" si="2"/>
        <v>--</v>
      </c>
      <c r="L53" s="381" t="str">
        <f t="shared" ca="1" si="3"/>
        <v>--</v>
      </c>
      <c r="M53" s="264" t="str">
        <f ca="1">IF(I53&lt;&gt;0,IF('Freeway Calcs'!$C$3="DCM",'Freeway Calcs'!O53,'Freeway Calcs'!Q53),"-")</f>
        <v>--</v>
      </c>
      <c r="N53" s="264" t="str">
        <f ca="1">IF(I53&lt;&gt;0,IF('Freeway Calcs'!$C$3="DCM","",'Freeway Calcs'!R53),"-")</f>
        <v>--</v>
      </c>
    </row>
    <row r="54" spans="1:14" ht="15" customHeight="1" x14ac:dyDescent="0.35">
      <c r="A54" s="252" t="str">
        <f t="shared" si="0"/>
        <v>H</v>
      </c>
      <c r="B54" s="393">
        <f>'Input - Freeways'!B52</f>
        <v>48</v>
      </c>
      <c r="C54" s="393">
        <f>'Input - Freeways'!C52</f>
        <v>0</v>
      </c>
      <c r="D54" s="296"/>
      <c r="E54" s="697">
        <f t="shared" si="4"/>
        <v>0</v>
      </c>
      <c r="F54" s="380">
        <f>'Freeway Calcs'!K54</f>
        <v>0</v>
      </c>
      <c r="G54" s="267">
        <f>'Freeway Calcs'!L54</f>
        <v>0</v>
      </c>
      <c r="H54" s="396">
        <f>'Input - Freeways'!F52</f>
        <v>0</v>
      </c>
      <c r="I54" s="390" t="str">
        <f ca="1">IF('Freeway Calcs'!$C$3="DCM",'Freeway Calcs'!N54,'Freeway Calcs'!P54)</f>
        <v>--</v>
      </c>
      <c r="J54" s="397" t="str">
        <f t="shared" ca="1" si="1"/>
        <v>--</v>
      </c>
      <c r="K54" s="398" t="str">
        <f t="shared" ca="1" si="2"/>
        <v>--</v>
      </c>
      <c r="L54" s="381" t="str">
        <f t="shared" ca="1" si="3"/>
        <v>--</v>
      </c>
      <c r="M54" s="264" t="str">
        <f ca="1">IF(I54&lt;&gt;0,IF('Freeway Calcs'!$C$3="DCM",'Freeway Calcs'!O54,'Freeway Calcs'!Q54),"-")</f>
        <v>--</v>
      </c>
      <c r="N54" s="264" t="str">
        <f ca="1">IF(I54&lt;&gt;0,IF('Freeway Calcs'!$C$3="DCM","",'Freeway Calcs'!R54),"-")</f>
        <v>--</v>
      </c>
    </row>
    <row r="55" spans="1:14" ht="15" customHeight="1" x14ac:dyDescent="0.35">
      <c r="A55" s="252" t="str">
        <f t="shared" si="0"/>
        <v>H</v>
      </c>
      <c r="B55" s="393">
        <f>'Input - Freeways'!B53</f>
        <v>49</v>
      </c>
      <c r="C55" s="393">
        <f>'Input - Freeways'!C53</f>
        <v>0</v>
      </c>
      <c r="D55" s="296"/>
      <c r="E55" s="697">
        <f t="shared" si="4"/>
        <v>0</v>
      </c>
      <c r="F55" s="380">
        <f>'Freeway Calcs'!K55</f>
        <v>0</v>
      </c>
      <c r="G55" s="267">
        <f>'Freeway Calcs'!L55</f>
        <v>0</v>
      </c>
      <c r="H55" s="396">
        <f>'Input - Freeways'!F53</f>
        <v>0</v>
      </c>
      <c r="I55" s="390" t="str">
        <f ca="1">IF('Freeway Calcs'!$C$3="DCM",'Freeway Calcs'!N55,'Freeway Calcs'!P55)</f>
        <v>--</v>
      </c>
      <c r="J55" s="397" t="str">
        <f t="shared" ca="1" si="1"/>
        <v>--</v>
      </c>
      <c r="K55" s="398" t="str">
        <f t="shared" ca="1" si="2"/>
        <v>--</v>
      </c>
      <c r="L55" s="381" t="str">
        <f t="shared" ca="1" si="3"/>
        <v>--</v>
      </c>
      <c r="M55" s="264" t="str">
        <f ca="1">IF(I55&lt;&gt;0,IF('Freeway Calcs'!$C$3="DCM",'Freeway Calcs'!O55,'Freeway Calcs'!Q55),"-")</f>
        <v>--</v>
      </c>
      <c r="N55" s="264" t="str">
        <f ca="1">IF(I55&lt;&gt;0,IF('Freeway Calcs'!$C$3="DCM","",'Freeway Calcs'!R55),"-")</f>
        <v>--</v>
      </c>
    </row>
    <row r="56" spans="1:14" ht="15" customHeight="1" x14ac:dyDescent="0.35">
      <c r="A56" s="252" t="str">
        <f t="shared" si="0"/>
        <v>H</v>
      </c>
      <c r="B56" s="393">
        <f>'Input - Freeways'!B54</f>
        <v>50</v>
      </c>
      <c r="C56" s="393">
        <f>'Input - Freeways'!C54</f>
        <v>0</v>
      </c>
      <c r="D56" s="296"/>
      <c r="E56" s="697">
        <f t="shared" si="4"/>
        <v>0</v>
      </c>
      <c r="F56" s="380">
        <f>'Freeway Calcs'!K56</f>
        <v>0</v>
      </c>
      <c r="G56" s="267">
        <f>'Freeway Calcs'!L56</f>
        <v>0</v>
      </c>
      <c r="H56" s="396">
        <f>'Input - Freeways'!F54</f>
        <v>0</v>
      </c>
      <c r="I56" s="390" t="str">
        <f ca="1">IF('Freeway Calcs'!$C$3="DCM",'Freeway Calcs'!N56,'Freeway Calcs'!P56)</f>
        <v>--</v>
      </c>
      <c r="J56" s="397" t="str">
        <f t="shared" ca="1" si="1"/>
        <v>--</v>
      </c>
      <c r="K56" s="398" t="str">
        <f t="shared" ca="1" si="2"/>
        <v>--</v>
      </c>
      <c r="L56" s="381" t="str">
        <f t="shared" ca="1" si="3"/>
        <v>--</v>
      </c>
      <c r="M56" s="264" t="str">
        <f ca="1">IF(I56&lt;&gt;0,IF('Freeway Calcs'!$C$3="DCM",'Freeway Calcs'!O56,'Freeway Calcs'!Q56),"-")</f>
        <v>--</v>
      </c>
      <c r="N56" s="264" t="str">
        <f ca="1">IF(I56&lt;&gt;0,IF('Freeway Calcs'!$C$3="DCM","",'Freeway Calcs'!R56),"-")</f>
        <v>--</v>
      </c>
    </row>
    <row r="57" spans="1:14" ht="15" customHeight="1" x14ac:dyDescent="0.35">
      <c r="A57" s="551" t="str">
        <f t="shared" ref="A57:A69" si="5">IF(C57=0,"H","")</f>
        <v>H</v>
      </c>
      <c r="B57" s="393">
        <f>'Input - Freeways'!B55</f>
        <v>51</v>
      </c>
      <c r="C57" s="393">
        <f>'Input - Freeways'!C55</f>
        <v>0</v>
      </c>
      <c r="D57" s="547"/>
      <c r="E57" s="697">
        <f t="shared" si="4"/>
        <v>0</v>
      </c>
      <c r="F57" s="380">
        <f>'Freeway Calcs'!K57</f>
        <v>0</v>
      </c>
      <c r="G57" s="267">
        <f>'Freeway Calcs'!L57</f>
        <v>0</v>
      </c>
      <c r="H57" s="396">
        <f>'Input - Freeways'!F55</f>
        <v>0</v>
      </c>
      <c r="I57" s="688" t="str">
        <f ca="1">IF('Freeway Calcs'!$C$3="DCM",'Freeway Calcs'!N57,'Freeway Calcs'!P57)</f>
        <v>--</v>
      </c>
      <c r="J57" s="397" t="str">
        <f t="shared" ca="1" si="1"/>
        <v>--</v>
      </c>
      <c r="K57" s="398" t="str">
        <f t="shared" ca="1" si="2"/>
        <v>--</v>
      </c>
      <c r="L57" s="381" t="str">
        <f t="shared" ca="1" si="3"/>
        <v>--</v>
      </c>
      <c r="M57" s="264" t="str">
        <f ca="1">IF(I57&lt;&gt;0,IF('Freeway Calcs'!$C$3="DCM",'Freeway Calcs'!O57,'Freeway Calcs'!Q57),"-")</f>
        <v>--</v>
      </c>
      <c r="N57" s="264" t="str">
        <f ca="1">IF(I57&lt;&gt;0,IF('Freeway Calcs'!$C$3="DCM","",'Freeway Calcs'!R57),"-")</f>
        <v>--</v>
      </c>
    </row>
    <row r="58" spans="1:14" ht="15" customHeight="1" x14ac:dyDescent="0.35">
      <c r="A58" s="551" t="str">
        <f t="shared" si="5"/>
        <v>H</v>
      </c>
      <c r="B58" s="393">
        <f>'Input - Freeways'!B56</f>
        <v>52</v>
      </c>
      <c r="C58" s="393">
        <f>'Input - Freeways'!C56</f>
        <v>0</v>
      </c>
      <c r="D58" s="547"/>
      <c r="E58" s="697">
        <f t="shared" si="4"/>
        <v>0</v>
      </c>
      <c r="F58" s="380">
        <f>'Freeway Calcs'!K58</f>
        <v>0</v>
      </c>
      <c r="G58" s="267">
        <f>'Freeway Calcs'!L58</f>
        <v>0</v>
      </c>
      <c r="H58" s="396">
        <f>'Input - Freeways'!F56</f>
        <v>0</v>
      </c>
      <c r="I58" s="688" t="str">
        <f ca="1">IF('Freeway Calcs'!$C$3="DCM",'Freeway Calcs'!N58,'Freeway Calcs'!P58)</f>
        <v>--</v>
      </c>
      <c r="J58" s="397" t="str">
        <f t="shared" ca="1" si="1"/>
        <v>--</v>
      </c>
      <c r="K58" s="398" t="str">
        <f t="shared" ca="1" si="2"/>
        <v>--</v>
      </c>
      <c r="L58" s="381" t="str">
        <f t="shared" ca="1" si="3"/>
        <v>--</v>
      </c>
      <c r="M58" s="264" t="str">
        <f ca="1">IF(I58&lt;&gt;0,IF('Freeway Calcs'!$C$3="DCM",'Freeway Calcs'!O58,'Freeway Calcs'!Q58),"-")</f>
        <v>--</v>
      </c>
      <c r="N58" s="264" t="str">
        <f ca="1">IF(I58&lt;&gt;0,IF('Freeway Calcs'!$C$3="DCM","",'Freeway Calcs'!R58),"-")</f>
        <v>--</v>
      </c>
    </row>
    <row r="59" spans="1:14" ht="15" customHeight="1" x14ac:dyDescent="0.35">
      <c r="A59" s="551" t="str">
        <f t="shared" si="5"/>
        <v>H</v>
      </c>
      <c r="B59" s="393">
        <f>'Input - Freeways'!B57</f>
        <v>53</v>
      </c>
      <c r="C59" s="393">
        <f>'Input - Freeways'!C57</f>
        <v>0</v>
      </c>
      <c r="D59" s="547"/>
      <c r="E59" s="697">
        <f t="shared" si="4"/>
        <v>0</v>
      </c>
      <c r="F59" s="380">
        <f>'Freeway Calcs'!K59</f>
        <v>0</v>
      </c>
      <c r="G59" s="267">
        <f>'Freeway Calcs'!L59</f>
        <v>0</v>
      </c>
      <c r="H59" s="396">
        <f>'Input - Freeways'!F57</f>
        <v>0</v>
      </c>
      <c r="I59" s="688" t="str">
        <f ca="1">IF('Freeway Calcs'!$C$3="DCM",'Freeway Calcs'!N59,'Freeway Calcs'!P59)</f>
        <v>--</v>
      </c>
      <c r="J59" s="397" t="str">
        <f t="shared" ca="1" si="1"/>
        <v>--</v>
      </c>
      <c r="K59" s="398" t="str">
        <f t="shared" ca="1" si="2"/>
        <v>--</v>
      </c>
      <c r="L59" s="381" t="str">
        <f t="shared" ca="1" si="3"/>
        <v>--</v>
      </c>
      <c r="M59" s="264" t="str">
        <f ca="1">IF(I59&lt;&gt;0,IF('Freeway Calcs'!$C$3="DCM",'Freeway Calcs'!O59,'Freeway Calcs'!Q59),"-")</f>
        <v>--</v>
      </c>
      <c r="N59" s="264" t="str">
        <f ca="1">IF(I59&lt;&gt;0,IF('Freeway Calcs'!$C$3="DCM","",'Freeway Calcs'!R59),"-")</f>
        <v>--</v>
      </c>
    </row>
    <row r="60" spans="1:14" ht="15" customHeight="1" x14ac:dyDescent="0.35">
      <c r="A60" s="551" t="str">
        <f t="shared" si="5"/>
        <v>H</v>
      </c>
      <c r="B60" s="393">
        <f>'Input - Freeways'!B58</f>
        <v>54</v>
      </c>
      <c r="C60" s="393">
        <f>'Input - Freeways'!C58</f>
        <v>0</v>
      </c>
      <c r="D60" s="547"/>
      <c r="E60" s="697">
        <f t="shared" si="4"/>
        <v>0</v>
      </c>
      <c r="F60" s="380">
        <f>'Freeway Calcs'!K60</f>
        <v>0</v>
      </c>
      <c r="G60" s="267">
        <f>'Freeway Calcs'!L60</f>
        <v>0</v>
      </c>
      <c r="H60" s="396">
        <f>'Input - Freeways'!F58</f>
        <v>0</v>
      </c>
      <c r="I60" s="688" t="str">
        <f ca="1">IF('Freeway Calcs'!$C$3="DCM",'Freeway Calcs'!N60,'Freeway Calcs'!P60)</f>
        <v>--</v>
      </c>
      <c r="J60" s="397" t="str">
        <f t="shared" ca="1" si="1"/>
        <v>--</v>
      </c>
      <c r="K60" s="398" t="str">
        <f t="shared" ca="1" si="2"/>
        <v>--</v>
      </c>
      <c r="L60" s="381" t="str">
        <f t="shared" ca="1" si="3"/>
        <v>--</v>
      </c>
      <c r="M60" s="264" t="str">
        <f ca="1">IF(I60&lt;&gt;0,IF('Freeway Calcs'!$C$3="DCM",'Freeway Calcs'!O60,'Freeway Calcs'!Q60),"-")</f>
        <v>--</v>
      </c>
      <c r="N60" s="264" t="str">
        <f ca="1">IF(I60&lt;&gt;0,IF('Freeway Calcs'!$C$3="DCM","",'Freeway Calcs'!R60),"-")</f>
        <v>--</v>
      </c>
    </row>
    <row r="61" spans="1:14" ht="15" customHeight="1" x14ac:dyDescent="0.35">
      <c r="A61" s="551" t="str">
        <f t="shared" si="5"/>
        <v>H</v>
      </c>
      <c r="B61" s="393">
        <f>'Input - Freeways'!B59</f>
        <v>55</v>
      </c>
      <c r="C61" s="393">
        <f>'Input - Freeways'!C59</f>
        <v>0</v>
      </c>
      <c r="D61" s="547"/>
      <c r="E61" s="697">
        <f t="shared" si="4"/>
        <v>0</v>
      </c>
      <c r="F61" s="380">
        <f>'Freeway Calcs'!K61</f>
        <v>0</v>
      </c>
      <c r="G61" s="267">
        <f>'Freeway Calcs'!L61</f>
        <v>0</v>
      </c>
      <c r="H61" s="396">
        <f>'Input - Freeways'!F59</f>
        <v>0</v>
      </c>
      <c r="I61" s="688" t="str">
        <f ca="1">IF('Freeway Calcs'!$C$3="DCM",'Freeway Calcs'!N61,'Freeway Calcs'!P61)</f>
        <v>--</v>
      </c>
      <c r="J61" s="397" t="str">
        <f t="shared" ca="1" si="1"/>
        <v>--</v>
      </c>
      <c r="K61" s="398" t="str">
        <f t="shared" ca="1" si="2"/>
        <v>--</v>
      </c>
      <c r="L61" s="381" t="str">
        <f t="shared" ca="1" si="3"/>
        <v>--</v>
      </c>
      <c r="M61" s="264" t="str">
        <f ca="1">IF(I61&lt;&gt;0,IF('Freeway Calcs'!$C$3="DCM",'Freeway Calcs'!O61,'Freeway Calcs'!Q61),"-")</f>
        <v>--</v>
      </c>
      <c r="N61" s="264" t="str">
        <f ca="1">IF(I61&lt;&gt;0,IF('Freeway Calcs'!$C$3="DCM","",'Freeway Calcs'!R61),"-")</f>
        <v>--</v>
      </c>
    </row>
    <row r="62" spans="1:14" ht="15" customHeight="1" x14ac:dyDescent="0.35">
      <c r="A62" s="551" t="str">
        <f t="shared" si="5"/>
        <v>H</v>
      </c>
      <c r="B62" s="393">
        <f>'Input - Freeways'!B60</f>
        <v>56</v>
      </c>
      <c r="C62" s="393">
        <f>'Input - Freeways'!C60</f>
        <v>0</v>
      </c>
      <c r="D62" s="547"/>
      <c r="E62" s="697">
        <f t="shared" si="4"/>
        <v>0</v>
      </c>
      <c r="F62" s="380">
        <f>'Freeway Calcs'!K62</f>
        <v>0</v>
      </c>
      <c r="G62" s="267">
        <f>'Freeway Calcs'!L62</f>
        <v>0</v>
      </c>
      <c r="H62" s="396">
        <f>'Input - Freeways'!F60</f>
        <v>0</v>
      </c>
      <c r="I62" s="688" t="str">
        <f ca="1">IF('Freeway Calcs'!$C$3="DCM",'Freeway Calcs'!N62,'Freeway Calcs'!P62)</f>
        <v>--</v>
      </c>
      <c r="J62" s="397" t="str">
        <f t="shared" ca="1" si="1"/>
        <v>--</v>
      </c>
      <c r="K62" s="398" t="str">
        <f t="shared" ca="1" si="2"/>
        <v>--</v>
      </c>
      <c r="L62" s="381" t="str">
        <f t="shared" ca="1" si="3"/>
        <v>--</v>
      </c>
      <c r="M62" s="264" t="str">
        <f ca="1">IF(I62&lt;&gt;0,IF('Freeway Calcs'!$C$3="DCM",'Freeway Calcs'!O62,'Freeway Calcs'!Q62),"-")</f>
        <v>--</v>
      </c>
      <c r="N62" s="264" t="str">
        <f ca="1">IF(I62&lt;&gt;0,IF('Freeway Calcs'!$C$3="DCM","",'Freeway Calcs'!R62),"-")</f>
        <v>--</v>
      </c>
    </row>
    <row r="63" spans="1:14" ht="15" customHeight="1" x14ac:dyDescent="0.35">
      <c r="A63" s="551" t="str">
        <f t="shared" si="5"/>
        <v>H</v>
      </c>
      <c r="B63" s="393">
        <f>'Input - Freeways'!B61</f>
        <v>57</v>
      </c>
      <c r="C63" s="393">
        <f>'Input - Freeways'!C61</f>
        <v>0</v>
      </c>
      <c r="D63" s="547"/>
      <c r="E63" s="697">
        <f t="shared" si="4"/>
        <v>0</v>
      </c>
      <c r="F63" s="380">
        <f>'Freeway Calcs'!K63</f>
        <v>0</v>
      </c>
      <c r="G63" s="267">
        <f>'Freeway Calcs'!L63</f>
        <v>0</v>
      </c>
      <c r="H63" s="396">
        <f>'Input - Freeways'!F61</f>
        <v>0</v>
      </c>
      <c r="I63" s="688" t="str">
        <f ca="1">IF('Freeway Calcs'!$C$3="DCM",'Freeway Calcs'!N63,'Freeway Calcs'!P63)</f>
        <v>--</v>
      </c>
      <c r="J63" s="397" t="str">
        <f t="shared" ca="1" si="1"/>
        <v>--</v>
      </c>
      <c r="K63" s="398" t="str">
        <f t="shared" ca="1" si="2"/>
        <v>--</v>
      </c>
      <c r="L63" s="381" t="str">
        <f t="shared" ca="1" si="3"/>
        <v>--</v>
      </c>
      <c r="M63" s="264" t="str">
        <f ca="1">IF(I63&lt;&gt;0,IF('Freeway Calcs'!$C$3="DCM",'Freeway Calcs'!O63,'Freeway Calcs'!Q63),"-")</f>
        <v>--</v>
      </c>
      <c r="N63" s="264" t="str">
        <f ca="1">IF(I63&lt;&gt;0,IF('Freeway Calcs'!$C$3="DCM","",'Freeway Calcs'!R63),"-")</f>
        <v>--</v>
      </c>
    </row>
    <row r="64" spans="1:14" ht="15" customHeight="1" x14ac:dyDescent="0.35">
      <c r="A64" s="551" t="str">
        <f t="shared" si="5"/>
        <v>H</v>
      </c>
      <c r="B64" s="393">
        <f>'Input - Freeways'!B62</f>
        <v>58</v>
      </c>
      <c r="C64" s="393">
        <f>'Input - Freeways'!C62</f>
        <v>0</v>
      </c>
      <c r="D64" s="547"/>
      <c r="E64" s="697">
        <f t="shared" si="4"/>
        <v>0</v>
      </c>
      <c r="F64" s="380">
        <f>'Freeway Calcs'!K64</f>
        <v>0</v>
      </c>
      <c r="G64" s="267">
        <f>'Freeway Calcs'!L64</f>
        <v>0</v>
      </c>
      <c r="H64" s="396">
        <f>'Input - Freeways'!F62</f>
        <v>0</v>
      </c>
      <c r="I64" s="688" t="str">
        <f ca="1">IF('Freeway Calcs'!$C$3="DCM",'Freeway Calcs'!N64,'Freeway Calcs'!P64)</f>
        <v>--</v>
      </c>
      <c r="J64" s="397" t="str">
        <f t="shared" ca="1" si="1"/>
        <v>--</v>
      </c>
      <c r="K64" s="398" t="str">
        <f t="shared" ca="1" si="2"/>
        <v>--</v>
      </c>
      <c r="L64" s="381" t="str">
        <f t="shared" ca="1" si="3"/>
        <v>--</v>
      </c>
      <c r="M64" s="264" t="str">
        <f ca="1">IF(I64&lt;&gt;0,IF('Freeway Calcs'!$C$3="DCM",'Freeway Calcs'!O64,'Freeway Calcs'!Q64),"-")</f>
        <v>--</v>
      </c>
      <c r="N64" s="264" t="str">
        <f ca="1">IF(I64&lt;&gt;0,IF('Freeway Calcs'!$C$3="DCM","",'Freeway Calcs'!R64),"-")</f>
        <v>--</v>
      </c>
    </row>
    <row r="65" spans="1:14" ht="15" customHeight="1" x14ac:dyDescent="0.35">
      <c r="A65" s="551" t="str">
        <f t="shared" si="5"/>
        <v>H</v>
      </c>
      <c r="B65" s="393">
        <f>'Input - Freeways'!B63</f>
        <v>59</v>
      </c>
      <c r="C65" s="393">
        <f>'Input - Freeways'!C63</f>
        <v>0</v>
      </c>
      <c r="D65" s="547"/>
      <c r="E65" s="697">
        <f t="shared" si="4"/>
        <v>0</v>
      </c>
      <c r="F65" s="380">
        <f>'Freeway Calcs'!K65</f>
        <v>0</v>
      </c>
      <c r="G65" s="267">
        <f>'Freeway Calcs'!L65</f>
        <v>0</v>
      </c>
      <c r="H65" s="396">
        <f>'Input - Freeways'!F63</f>
        <v>0</v>
      </c>
      <c r="I65" s="688" t="str">
        <f ca="1">IF('Freeway Calcs'!$C$3="DCM",'Freeway Calcs'!N65,'Freeway Calcs'!P65)</f>
        <v>--</v>
      </c>
      <c r="J65" s="397" t="str">
        <f t="shared" ca="1" si="1"/>
        <v>--</v>
      </c>
      <c r="K65" s="398" t="str">
        <f t="shared" ca="1" si="2"/>
        <v>--</v>
      </c>
      <c r="L65" s="381" t="str">
        <f t="shared" ca="1" si="3"/>
        <v>--</v>
      </c>
      <c r="M65" s="264" t="str">
        <f ca="1">IF(I65&lt;&gt;0,IF('Freeway Calcs'!$C$3="DCM",'Freeway Calcs'!O65,'Freeway Calcs'!Q65),"-")</f>
        <v>--</v>
      </c>
      <c r="N65" s="264" t="str">
        <f ca="1">IF(I65&lt;&gt;0,IF('Freeway Calcs'!$C$3="DCM","",'Freeway Calcs'!R65),"-")</f>
        <v>--</v>
      </c>
    </row>
    <row r="66" spans="1:14" ht="15" customHeight="1" x14ac:dyDescent="0.35">
      <c r="A66" s="551" t="str">
        <f t="shared" si="5"/>
        <v>H</v>
      </c>
      <c r="B66" s="393">
        <f>'Input - Freeways'!B64</f>
        <v>60</v>
      </c>
      <c r="C66" s="393">
        <f>'Input - Freeways'!C64</f>
        <v>0</v>
      </c>
      <c r="D66" s="547"/>
      <c r="E66" s="697">
        <f t="shared" si="4"/>
        <v>0</v>
      </c>
      <c r="F66" s="380">
        <f>'Freeway Calcs'!K66</f>
        <v>0</v>
      </c>
      <c r="G66" s="267">
        <f>'Freeway Calcs'!L66</f>
        <v>0</v>
      </c>
      <c r="H66" s="396">
        <f>'Input - Freeways'!F64</f>
        <v>0</v>
      </c>
      <c r="I66" s="688" t="str">
        <f ca="1">IF('Freeway Calcs'!$C$3="DCM",'Freeway Calcs'!N66,'Freeway Calcs'!P66)</f>
        <v>--</v>
      </c>
      <c r="J66" s="397" t="str">
        <f t="shared" ca="1" si="1"/>
        <v>--</v>
      </c>
      <c r="K66" s="398" t="str">
        <f t="shared" ca="1" si="2"/>
        <v>--</v>
      </c>
      <c r="L66" s="381" t="str">
        <f t="shared" ca="1" si="3"/>
        <v>--</v>
      </c>
      <c r="M66" s="264" t="str">
        <f ca="1">IF(I66&lt;&gt;0,IF('Freeway Calcs'!$C$3="DCM",'Freeway Calcs'!O66,'Freeway Calcs'!Q66),"-")</f>
        <v>--</v>
      </c>
      <c r="N66" s="264" t="str">
        <f ca="1">IF(I66&lt;&gt;0,IF('Freeway Calcs'!$C$3="DCM","",'Freeway Calcs'!R66),"-")</f>
        <v>--</v>
      </c>
    </row>
    <row r="67" spans="1:14" ht="15" customHeight="1" x14ac:dyDescent="0.35">
      <c r="A67" s="551" t="str">
        <f t="shared" si="5"/>
        <v>H</v>
      </c>
      <c r="B67" s="393">
        <f>'Input - Freeways'!B65</f>
        <v>61</v>
      </c>
      <c r="C67" s="393">
        <f>'Input - Freeways'!C65</f>
        <v>0</v>
      </c>
      <c r="D67" s="547"/>
      <c r="E67" s="697">
        <f t="shared" si="4"/>
        <v>0</v>
      </c>
      <c r="F67" s="380">
        <f>'Freeway Calcs'!K67</f>
        <v>0</v>
      </c>
      <c r="G67" s="267">
        <f>'Freeway Calcs'!L67</f>
        <v>0</v>
      </c>
      <c r="H67" s="396">
        <f>'Input - Freeways'!F65</f>
        <v>0</v>
      </c>
      <c r="I67" s="688" t="str">
        <f ca="1">IF('Freeway Calcs'!$C$3="DCM",'Freeway Calcs'!N67,'Freeway Calcs'!P67)</f>
        <v>--</v>
      </c>
      <c r="J67" s="397" t="str">
        <f t="shared" ca="1" si="1"/>
        <v>--</v>
      </c>
      <c r="K67" s="398" t="str">
        <f t="shared" ca="1" si="2"/>
        <v>--</v>
      </c>
      <c r="L67" s="381" t="str">
        <f t="shared" ca="1" si="3"/>
        <v>--</v>
      </c>
      <c r="M67" s="264" t="str">
        <f ca="1">IF(I67&lt;&gt;0,IF('Freeway Calcs'!$C$3="DCM",'Freeway Calcs'!O67,'Freeway Calcs'!Q67),"-")</f>
        <v>--</v>
      </c>
      <c r="N67" s="264" t="str">
        <f ca="1">IF(I67&lt;&gt;0,IF('Freeway Calcs'!$C$3="DCM","",'Freeway Calcs'!R67),"-")</f>
        <v>--</v>
      </c>
    </row>
    <row r="68" spans="1:14" ht="15" customHeight="1" x14ac:dyDescent="0.35">
      <c r="A68" s="551" t="str">
        <f t="shared" si="5"/>
        <v>H</v>
      </c>
      <c r="B68" s="393">
        <f>'Input - Freeways'!B66</f>
        <v>62</v>
      </c>
      <c r="C68" s="393">
        <f>'Input - Freeways'!C66</f>
        <v>0</v>
      </c>
      <c r="D68" s="547"/>
      <c r="E68" s="697">
        <f t="shared" si="4"/>
        <v>0</v>
      </c>
      <c r="F68" s="380">
        <f>'Freeway Calcs'!K68</f>
        <v>0</v>
      </c>
      <c r="G68" s="267">
        <f>'Freeway Calcs'!L68</f>
        <v>0</v>
      </c>
      <c r="H68" s="396">
        <f>'Input - Freeways'!F66</f>
        <v>0</v>
      </c>
      <c r="I68" s="688" t="str">
        <f ca="1">IF('Freeway Calcs'!$C$3="DCM",'Freeway Calcs'!N68,'Freeway Calcs'!P68)</f>
        <v>--</v>
      </c>
      <c r="J68" s="397" t="str">
        <f t="shared" ca="1" si="1"/>
        <v>--</v>
      </c>
      <c r="K68" s="398" t="str">
        <f t="shared" ca="1" si="2"/>
        <v>--</v>
      </c>
      <c r="L68" s="381" t="str">
        <f t="shared" ca="1" si="3"/>
        <v>--</v>
      </c>
      <c r="M68" s="264" t="str">
        <f ca="1">IF(I68&lt;&gt;0,IF('Freeway Calcs'!$C$3="DCM",'Freeway Calcs'!O68,'Freeway Calcs'!Q68),"-")</f>
        <v>--</v>
      </c>
      <c r="N68" s="264" t="str">
        <f ca="1">IF(I68&lt;&gt;0,IF('Freeway Calcs'!$C$3="DCM","",'Freeway Calcs'!R68),"-")</f>
        <v>--</v>
      </c>
    </row>
    <row r="69" spans="1:14" ht="15" customHeight="1" x14ac:dyDescent="0.35">
      <c r="A69" s="551" t="str">
        <f t="shared" si="5"/>
        <v>H</v>
      </c>
      <c r="B69" s="393">
        <f>'Input - Freeways'!B67</f>
        <v>63</v>
      </c>
      <c r="C69" s="393">
        <f>'Input - Freeways'!C67</f>
        <v>0</v>
      </c>
      <c r="D69" s="547"/>
      <c r="E69" s="697">
        <f t="shared" si="4"/>
        <v>0</v>
      </c>
      <c r="F69" s="380">
        <f>'Freeway Calcs'!K69</f>
        <v>0</v>
      </c>
      <c r="G69" s="267">
        <f>'Freeway Calcs'!L69</f>
        <v>0</v>
      </c>
      <c r="H69" s="396">
        <f>'Input - Freeways'!F67</f>
        <v>0</v>
      </c>
      <c r="I69" s="688" t="str">
        <f ca="1">IF('Freeway Calcs'!$C$3="DCM",'Freeway Calcs'!N69,'Freeway Calcs'!P69)</f>
        <v>--</v>
      </c>
      <c r="J69" s="397" t="str">
        <f t="shared" ca="1" si="1"/>
        <v>--</v>
      </c>
      <c r="K69" s="398" t="str">
        <f t="shared" ca="1" si="2"/>
        <v>--</v>
      </c>
      <c r="L69" s="381" t="str">
        <f t="shared" ca="1" si="3"/>
        <v>--</v>
      </c>
      <c r="M69" s="264" t="str">
        <f ca="1">IF(I69&lt;&gt;0,IF('Freeway Calcs'!$C$3="DCM",'Freeway Calcs'!O69,'Freeway Calcs'!Q69),"-")</f>
        <v>--</v>
      </c>
      <c r="N69" s="264" t="str">
        <f ca="1">IF(I69&lt;&gt;0,IF('Freeway Calcs'!$C$3="DCM","",'Freeway Calcs'!R69),"-")</f>
        <v>--</v>
      </c>
    </row>
    <row r="70" spans="1:14" ht="15" customHeight="1" x14ac:dyDescent="0.35">
      <c r="A70" s="551" t="str">
        <f t="shared" ref="A70:A89" si="6">IF(C70=0,"H","")</f>
        <v>H</v>
      </c>
      <c r="B70" s="393">
        <f>'Input - Freeways'!B68</f>
        <v>64</v>
      </c>
      <c r="C70" s="393">
        <f>'Input - Freeways'!C68</f>
        <v>0</v>
      </c>
      <c r="D70" s="547"/>
      <c r="E70" s="697">
        <f t="shared" si="4"/>
        <v>0</v>
      </c>
      <c r="F70" s="380">
        <f>'Freeway Calcs'!K70</f>
        <v>0</v>
      </c>
      <c r="G70" s="267">
        <f>'Freeway Calcs'!L70</f>
        <v>0</v>
      </c>
      <c r="H70" s="396">
        <f>'Input - Freeways'!F68</f>
        <v>0</v>
      </c>
      <c r="I70" s="688" t="str">
        <f ca="1">IF('Freeway Calcs'!$C$3="DCM",'Freeway Calcs'!N70,'Freeway Calcs'!P70)</f>
        <v>--</v>
      </c>
      <c r="J70" s="397" t="str">
        <f t="shared" ca="1" si="1"/>
        <v>--</v>
      </c>
      <c r="K70" s="398" t="str">
        <f t="shared" ca="1" si="2"/>
        <v>--</v>
      </c>
      <c r="L70" s="381" t="str">
        <f t="shared" ca="1" si="3"/>
        <v>--</v>
      </c>
      <c r="M70" s="264" t="str">
        <f ca="1">IF(I70&lt;&gt;0,IF('Freeway Calcs'!$C$3="DCM",'Freeway Calcs'!O70,'Freeway Calcs'!Q70),"-")</f>
        <v>--</v>
      </c>
      <c r="N70" s="264" t="str">
        <f ca="1">IF(I70&lt;&gt;0,IF('Freeway Calcs'!$C$3="DCM","",'Freeway Calcs'!R70),"-")</f>
        <v>--</v>
      </c>
    </row>
    <row r="71" spans="1:14" ht="15" customHeight="1" x14ac:dyDescent="0.35">
      <c r="A71" s="551" t="str">
        <f t="shared" si="6"/>
        <v>H</v>
      </c>
      <c r="B71" s="393">
        <f>'Input - Freeways'!B69</f>
        <v>65</v>
      </c>
      <c r="C71" s="393">
        <f>'Input - Freeways'!C69</f>
        <v>0</v>
      </c>
      <c r="D71" s="547"/>
      <c r="E71" s="697">
        <f t="shared" si="4"/>
        <v>0</v>
      </c>
      <c r="F71" s="380">
        <f>'Freeway Calcs'!K71</f>
        <v>0</v>
      </c>
      <c r="G71" s="267">
        <f>'Freeway Calcs'!L71</f>
        <v>0</v>
      </c>
      <c r="H71" s="396">
        <f>'Input - Freeways'!F69</f>
        <v>0</v>
      </c>
      <c r="I71" s="688" t="str">
        <f ca="1">IF('Freeway Calcs'!$C$3="DCM",'Freeway Calcs'!N71,'Freeway Calcs'!P71)</f>
        <v>--</v>
      </c>
      <c r="J71" s="397" t="str">
        <f t="shared" ca="1" si="1"/>
        <v>--</v>
      </c>
      <c r="K71" s="398" t="str">
        <f t="shared" ca="1" si="2"/>
        <v>--</v>
      </c>
      <c r="L71" s="381" t="str">
        <f t="shared" ca="1" si="3"/>
        <v>--</v>
      </c>
      <c r="M71" s="264" t="str">
        <f ca="1">IF(I71&lt;&gt;0,IF('Freeway Calcs'!$C$3="DCM",'Freeway Calcs'!O71,'Freeway Calcs'!Q71),"-")</f>
        <v>--</v>
      </c>
      <c r="N71" s="264" t="str">
        <f ca="1">IF(I71&lt;&gt;0,IF('Freeway Calcs'!$C$3="DCM","",'Freeway Calcs'!R71),"-")</f>
        <v>--</v>
      </c>
    </row>
    <row r="72" spans="1:14" ht="15" customHeight="1" x14ac:dyDescent="0.35">
      <c r="A72" s="551" t="str">
        <f t="shared" si="6"/>
        <v>H</v>
      </c>
      <c r="B72" s="393">
        <f>'Input - Freeways'!B70</f>
        <v>66</v>
      </c>
      <c r="C72" s="393">
        <f>'Input - Freeways'!C70</f>
        <v>0</v>
      </c>
      <c r="D72" s="547"/>
      <c r="E72" s="697">
        <f t="shared" si="4"/>
        <v>0</v>
      </c>
      <c r="F72" s="380">
        <f>'Freeway Calcs'!K72</f>
        <v>0</v>
      </c>
      <c r="G72" s="267">
        <f>'Freeway Calcs'!L72</f>
        <v>0</v>
      </c>
      <c r="H72" s="396">
        <f>'Input - Freeways'!F70</f>
        <v>0</v>
      </c>
      <c r="I72" s="688" t="str">
        <f ca="1">IF('Freeway Calcs'!$C$3="DCM",'Freeway Calcs'!N72,'Freeway Calcs'!P72)</f>
        <v>--</v>
      </c>
      <c r="J72" s="397" t="str">
        <f t="shared" ref="J72:J89" ca="1" si="7">IFERROR(IF(H72="","-",I72-H72),"--")</f>
        <v>--</v>
      </c>
      <c r="K72" s="398" t="str">
        <f t="shared" ref="K72:K89" ca="1" si="8">IFERROR(J72/H72,"--")</f>
        <v>--</v>
      </c>
      <c r="L72" s="381" t="str">
        <f t="shared" ref="L72:L89" ca="1" si="9">IFERROR(I72/H72,"--")</f>
        <v>--</v>
      </c>
      <c r="M72" s="264" t="str">
        <f ca="1">IF(I72&lt;&gt;0,IF('Freeway Calcs'!$C$3="DCM",'Freeway Calcs'!O72,'Freeway Calcs'!Q72),"-")</f>
        <v>--</v>
      </c>
      <c r="N72" s="264" t="str">
        <f ca="1">IF(I72&lt;&gt;0,IF('Freeway Calcs'!$C$3="DCM","",'Freeway Calcs'!R72),"-")</f>
        <v>--</v>
      </c>
    </row>
    <row r="73" spans="1:14" ht="15" customHeight="1" x14ac:dyDescent="0.35">
      <c r="A73" s="551" t="str">
        <f t="shared" si="6"/>
        <v>H</v>
      </c>
      <c r="B73" s="393">
        <f>'Input - Freeways'!B71</f>
        <v>67</v>
      </c>
      <c r="C73" s="393">
        <f>'Input - Freeways'!C71</f>
        <v>0</v>
      </c>
      <c r="D73" s="547"/>
      <c r="E73" s="697">
        <f t="shared" si="4"/>
        <v>0</v>
      </c>
      <c r="F73" s="380">
        <f>'Freeway Calcs'!K73</f>
        <v>0</v>
      </c>
      <c r="G73" s="267">
        <f>'Freeway Calcs'!L73</f>
        <v>0</v>
      </c>
      <c r="H73" s="396">
        <f>'Input - Freeways'!F71</f>
        <v>0</v>
      </c>
      <c r="I73" s="688" t="str">
        <f ca="1">IF('Freeway Calcs'!$C$3="DCM",'Freeway Calcs'!N73,'Freeway Calcs'!P73)</f>
        <v>--</v>
      </c>
      <c r="J73" s="397" t="str">
        <f t="shared" ca="1" si="7"/>
        <v>--</v>
      </c>
      <c r="K73" s="398" t="str">
        <f t="shared" ca="1" si="8"/>
        <v>--</v>
      </c>
      <c r="L73" s="381" t="str">
        <f t="shared" ca="1" si="9"/>
        <v>--</v>
      </c>
      <c r="M73" s="264" t="str">
        <f ca="1">IF(I73&lt;&gt;0,IF('Freeway Calcs'!$C$3="DCM",'Freeway Calcs'!O73,'Freeway Calcs'!Q73),"-")</f>
        <v>--</v>
      </c>
      <c r="N73" s="264" t="str">
        <f ca="1">IF(I73&lt;&gt;0,IF('Freeway Calcs'!$C$3="DCM","",'Freeway Calcs'!R73),"-")</f>
        <v>--</v>
      </c>
    </row>
    <row r="74" spans="1:14" ht="15" customHeight="1" x14ac:dyDescent="0.35">
      <c r="A74" s="551" t="str">
        <f t="shared" si="6"/>
        <v>H</v>
      </c>
      <c r="B74" s="393">
        <f>'Input - Freeways'!B72</f>
        <v>68</v>
      </c>
      <c r="C74" s="393">
        <f>'Input - Freeways'!C72</f>
        <v>0</v>
      </c>
      <c r="D74" s="547"/>
      <c r="E74" s="697">
        <f t="shared" si="4"/>
        <v>0</v>
      </c>
      <c r="F74" s="380">
        <f>'Freeway Calcs'!K74</f>
        <v>0</v>
      </c>
      <c r="G74" s="267">
        <f>'Freeway Calcs'!L74</f>
        <v>0</v>
      </c>
      <c r="H74" s="396">
        <f>'Input - Freeways'!F72</f>
        <v>0</v>
      </c>
      <c r="I74" s="688" t="str">
        <f ca="1">IF('Freeway Calcs'!$C$3="DCM",'Freeway Calcs'!N74,'Freeway Calcs'!P74)</f>
        <v>--</v>
      </c>
      <c r="J74" s="397" t="str">
        <f t="shared" ca="1" si="7"/>
        <v>--</v>
      </c>
      <c r="K74" s="398" t="str">
        <f t="shared" ca="1" si="8"/>
        <v>--</v>
      </c>
      <c r="L74" s="381" t="str">
        <f t="shared" ca="1" si="9"/>
        <v>--</v>
      </c>
      <c r="M74" s="264" t="str">
        <f ca="1">IF(I74&lt;&gt;0,IF('Freeway Calcs'!$C$3="DCM",'Freeway Calcs'!O74,'Freeway Calcs'!Q74),"-")</f>
        <v>--</v>
      </c>
      <c r="N74" s="264" t="str">
        <f ca="1">IF(I74&lt;&gt;0,IF('Freeway Calcs'!$C$3="DCM","",'Freeway Calcs'!R74),"-")</f>
        <v>--</v>
      </c>
    </row>
    <row r="75" spans="1:14" ht="15" customHeight="1" x14ac:dyDescent="0.35">
      <c r="A75" s="551" t="str">
        <f t="shared" si="6"/>
        <v>H</v>
      </c>
      <c r="B75" s="393">
        <f>'Input - Freeways'!B73</f>
        <v>69</v>
      </c>
      <c r="C75" s="393">
        <f>'Input - Freeways'!C73</f>
        <v>0</v>
      </c>
      <c r="D75" s="547"/>
      <c r="E75" s="697">
        <f t="shared" si="4"/>
        <v>0</v>
      </c>
      <c r="F75" s="380">
        <f>'Freeway Calcs'!K75</f>
        <v>0</v>
      </c>
      <c r="G75" s="267">
        <f>'Freeway Calcs'!L75</f>
        <v>0</v>
      </c>
      <c r="H75" s="396">
        <f>'Input - Freeways'!F73</f>
        <v>0</v>
      </c>
      <c r="I75" s="688" t="str">
        <f ca="1">IF('Freeway Calcs'!$C$3="DCM",'Freeway Calcs'!N75,'Freeway Calcs'!P75)</f>
        <v>--</v>
      </c>
      <c r="J75" s="397" t="str">
        <f t="shared" ca="1" si="7"/>
        <v>--</v>
      </c>
      <c r="K75" s="398" t="str">
        <f t="shared" ca="1" si="8"/>
        <v>--</v>
      </c>
      <c r="L75" s="381" t="str">
        <f t="shared" ca="1" si="9"/>
        <v>--</v>
      </c>
      <c r="M75" s="264" t="str">
        <f ca="1">IF(I75&lt;&gt;0,IF('Freeway Calcs'!$C$3="DCM",'Freeway Calcs'!O75,'Freeway Calcs'!Q75),"-")</f>
        <v>--</v>
      </c>
      <c r="N75" s="264" t="str">
        <f ca="1">IF(I75&lt;&gt;0,IF('Freeway Calcs'!$C$3="DCM","",'Freeway Calcs'!R75),"-")</f>
        <v>--</v>
      </c>
    </row>
    <row r="76" spans="1:14" ht="15" customHeight="1" x14ac:dyDescent="0.35">
      <c r="A76" s="551" t="str">
        <f t="shared" si="6"/>
        <v>H</v>
      </c>
      <c r="B76" s="393">
        <f>'Input - Freeways'!B74</f>
        <v>70</v>
      </c>
      <c r="C76" s="393">
        <f>'Input - Freeways'!C74</f>
        <v>0</v>
      </c>
      <c r="D76" s="547"/>
      <c r="E76" s="697">
        <f t="shared" si="4"/>
        <v>0</v>
      </c>
      <c r="F76" s="380">
        <f>'Freeway Calcs'!K76</f>
        <v>0</v>
      </c>
      <c r="G76" s="267">
        <f>'Freeway Calcs'!L76</f>
        <v>0</v>
      </c>
      <c r="H76" s="396">
        <f>'Input - Freeways'!F74</f>
        <v>0</v>
      </c>
      <c r="I76" s="688" t="str">
        <f ca="1">IF('Freeway Calcs'!$C$3="DCM",'Freeway Calcs'!N76,'Freeway Calcs'!P76)</f>
        <v>--</v>
      </c>
      <c r="J76" s="397" t="str">
        <f t="shared" ca="1" si="7"/>
        <v>--</v>
      </c>
      <c r="K76" s="398" t="str">
        <f t="shared" ca="1" si="8"/>
        <v>--</v>
      </c>
      <c r="L76" s="381" t="str">
        <f t="shared" ca="1" si="9"/>
        <v>--</v>
      </c>
      <c r="M76" s="264" t="str">
        <f ca="1">IF(I76&lt;&gt;0,IF('Freeway Calcs'!$C$3="DCM",'Freeway Calcs'!O76,'Freeway Calcs'!Q76),"-")</f>
        <v>--</v>
      </c>
      <c r="N76" s="264" t="str">
        <f ca="1">IF(I76&lt;&gt;0,IF('Freeway Calcs'!$C$3="DCM","",'Freeway Calcs'!R76),"-")</f>
        <v>--</v>
      </c>
    </row>
    <row r="77" spans="1:14" ht="15" customHeight="1" x14ac:dyDescent="0.35">
      <c r="A77" s="551" t="str">
        <f t="shared" si="6"/>
        <v>H</v>
      </c>
      <c r="B77" s="393">
        <f>'Input - Freeways'!B75</f>
        <v>71</v>
      </c>
      <c r="C77" s="393">
        <f>'Input - Freeways'!C75</f>
        <v>0</v>
      </c>
      <c r="D77" s="547"/>
      <c r="E77" s="697">
        <f t="shared" si="4"/>
        <v>0</v>
      </c>
      <c r="F77" s="380">
        <f>'Freeway Calcs'!K77</f>
        <v>0</v>
      </c>
      <c r="G77" s="267">
        <f>'Freeway Calcs'!L77</f>
        <v>0</v>
      </c>
      <c r="H77" s="396">
        <f>'Input - Freeways'!F75</f>
        <v>0</v>
      </c>
      <c r="I77" s="688" t="str">
        <f ca="1">IF('Freeway Calcs'!$C$3="DCM",'Freeway Calcs'!N77,'Freeway Calcs'!P77)</f>
        <v>--</v>
      </c>
      <c r="J77" s="397" t="str">
        <f t="shared" ca="1" si="7"/>
        <v>--</v>
      </c>
      <c r="K77" s="398" t="str">
        <f t="shared" ca="1" si="8"/>
        <v>--</v>
      </c>
      <c r="L77" s="381" t="str">
        <f t="shared" ca="1" si="9"/>
        <v>--</v>
      </c>
      <c r="M77" s="264" t="str">
        <f ca="1">IF(I77&lt;&gt;0,IF('Freeway Calcs'!$C$3="DCM",'Freeway Calcs'!O77,'Freeway Calcs'!Q77),"-")</f>
        <v>--</v>
      </c>
      <c r="N77" s="264" t="str">
        <f ca="1">IF(I77&lt;&gt;0,IF('Freeway Calcs'!$C$3="DCM","",'Freeway Calcs'!R77),"-")</f>
        <v>--</v>
      </c>
    </row>
    <row r="78" spans="1:14" ht="15" customHeight="1" x14ac:dyDescent="0.35">
      <c r="A78" s="551" t="str">
        <f t="shared" si="6"/>
        <v>H</v>
      </c>
      <c r="B78" s="393">
        <f>'Input - Freeways'!B76</f>
        <v>72</v>
      </c>
      <c r="C78" s="393">
        <f>'Input - Freeways'!C76</f>
        <v>0</v>
      </c>
      <c r="D78" s="547"/>
      <c r="E78" s="697">
        <f t="shared" si="4"/>
        <v>0</v>
      </c>
      <c r="F78" s="380">
        <f>'Freeway Calcs'!K78</f>
        <v>0</v>
      </c>
      <c r="G78" s="267">
        <f>'Freeway Calcs'!L78</f>
        <v>0</v>
      </c>
      <c r="H78" s="396">
        <f>'Input - Freeways'!F76</f>
        <v>0</v>
      </c>
      <c r="I78" s="688" t="str">
        <f ca="1">IF('Freeway Calcs'!$C$3="DCM",'Freeway Calcs'!N78,'Freeway Calcs'!P78)</f>
        <v>--</v>
      </c>
      <c r="J78" s="397" t="str">
        <f t="shared" ca="1" si="7"/>
        <v>--</v>
      </c>
      <c r="K78" s="398" t="str">
        <f t="shared" ca="1" si="8"/>
        <v>--</v>
      </c>
      <c r="L78" s="381" t="str">
        <f t="shared" ca="1" si="9"/>
        <v>--</v>
      </c>
      <c r="M78" s="264" t="str">
        <f ca="1">IF(I78&lt;&gt;0,IF('Freeway Calcs'!$C$3="DCM",'Freeway Calcs'!O78,'Freeway Calcs'!Q78),"-")</f>
        <v>--</v>
      </c>
      <c r="N78" s="264" t="str">
        <f ca="1">IF(I78&lt;&gt;0,IF('Freeway Calcs'!$C$3="DCM","",'Freeway Calcs'!R78),"-")</f>
        <v>--</v>
      </c>
    </row>
    <row r="79" spans="1:14" ht="15" customHeight="1" x14ac:dyDescent="0.35">
      <c r="A79" s="551" t="str">
        <f t="shared" si="6"/>
        <v>H</v>
      </c>
      <c r="B79" s="393">
        <f>'Input - Freeways'!B77</f>
        <v>73</v>
      </c>
      <c r="C79" s="393">
        <f>'Input - Freeways'!C77</f>
        <v>0</v>
      </c>
      <c r="D79" s="547"/>
      <c r="E79" s="697">
        <f t="shared" si="4"/>
        <v>0</v>
      </c>
      <c r="F79" s="380">
        <f>'Freeway Calcs'!K79</f>
        <v>0</v>
      </c>
      <c r="G79" s="267">
        <f>'Freeway Calcs'!L79</f>
        <v>0</v>
      </c>
      <c r="H79" s="396">
        <f>'Input - Freeways'!F77</f>
        <v>0</v>
      </c>
      <c r="I79" s="688" t="str">
        <f ca="1">IF('Freeway Calcs'!$C$3="DCM",'Freeway Calcs'!N79,'Freeway Calcs'!P79)</f>
        <v>--</v>
      </c>
      <c r="J79" s="397" t="str">
        <f t="shared" ca="1" si="7"/>
        <v>--</v>
      </c>
      <c r="K79" s="398" t="str">
        <f t="shared" ca="1" si="8"/>
        <v>--</v>
      </c>
      <c r="L79" s="381" t="str">
        <f t="shared" ca="1" si="9"/>
        <v>--</v>
      </c>
      <c r="M79" s="264" t="str">
        <f ca="1">IF(I79&lt;&gt;0,IF('Freeway Calcs'!$C$3="DCM",'Freeway Calcs'!O79,'Freeway Calcs'!Q79),"-")</f>
        <v>--</v>
      </c>
      <c r="N79" s="264" t="str">
        <f ca="1">IF(I79&lt;&gt;0,IF('Freeway Calcs'!$C$3="DCM","",'Freeway Calcs'!R79),"-")</f>
        <v>--</v>
      </c>
    </row>
    <row r="80" spans="1:14" ht="15" customHeight="1" x14ac:dyDescent="0.35">
      <c r="A80" s="551" t="str">
        <f t="shared" si="6"/>
        <v>H</v>
      </c>
      <c r="B80" s="393">
        <f>'Input - Freeways'!B78</f>
        <v>74</v>
      </c>
      <c r="C80" s="393">
        <f>'Input - Freeways'!C78</f>
        <v>0</v>
      </c>
      <c r="D80" s="547"/>
      <c r="E80" s="697">
        <f t="shared" si="4"/>
        <v>0</v>
      </c>
      <c r="F80" s="380">
        <f>'Freeway Calcs'!K80</f>
        <v>0</v>
      </c>
      <c r="G80" s="267">
        <f>'Freeway Calcs'!L80</f>
        <v>0</v>
      </c>
      <c r="H80" s="396">
        <f>'Input - Freeways'!F78</f>
        <v>0</v>
      </c>
      <c r="I80" s="688" t="str">
        <f ca="1">IF('Freeway Calcs'!$C$3="DCM",'Freeway Calcs'!N80,'Freeway Calcs'!P80)</f>
        <v>--</v>
      </c>
      <c r="J80" s="397" t="str">
        <f t="shared" ca="1" si="7"/>
        <v>--</v>
      </c>
      <c r="K80" s="398" t="str">
        <f t="shared" ca="1" si="8"/>
        <v>--</v>
      </c>
      <c r="L80" s="381" t="str">
        <f t="shared" ca="1" si="9"/>
        <v>--</v>
      </c>
      <c r="M80" s="264" t="str">
        <f ca="1">IF(I80&lt;&gt;0,IF('Freeway Calcs'!$C$3="DCM",'Freeway Calcs'!O80,'Freeway Calcs'!Q80),"-")</f>
        <v>--</v>
      </c>
      <c r="N80" s="264" t="str">
        <f ca="1">IF(I80&lt;&gt;0,IF('Freeway Calcs'!$C$3="DCM","",'Freeway Calcs'!R80),"-")</f>
        <v>--</v>
      </c>
    </row>
    <row r="81" spans="1:14" x14ac:dyDescent="0.35">
      <c r="A81" s="551" t="str">
        <f t="shared" si="6"/>
        <v>H</v>
      </c>
      <c r="B81" s="393">
        <f>'Input - Freeways'!B79</f>
        <v>75</v>
      </c>
      <c r="C81" s="393">
        <f>'Input - Freeways'!C79</f>
        <v>0</v>
      </c>
      <c r="D81" s="547"/>
      <c r="E81" s="697">
        <f t="shared" si="4"/>
        <v>0</v>
      </c>
      <c r="F81" s="380">
        <f>'Freeway Calcs'!K81</f>
        <v>0</v>
      </c>
      <c r="G81" s="267">
        <f>'Freeway Calcs'!L81</f>
        <v>0</v>
      </c>
      <c r="H81" s="396" t="str">
        <f>'Input - Freeways'!F79</f>
        <v/>
      </c>
      <c r="I81" s="688" t="str">
        <f ca="1">IF('Freeway Calcs'!$C$3="DCM",'Freeway Calcs'!N81,'Freeway Calcs'!P81)</f>
        <v>--</v>
      </c>
      <c r="J81" s="397" t="str">
        <f t="shared" si="7"/>
        <v>-</v>
      </c>
      <c r="K81" s="398" t="str">
        <f t="shared" si="8"/>
        <v>--</v>
      </c>
      <c r="L81" s="381" t="str">
        <f t="shared" ca="1" si="9"/>
        <v>--</v>
      </c>
      <c r="M81" s="264" t="str">
        <f ca="1">IF(I81&lt;&gt;0,IF('Freeway Calcs'!$C$3="DCM",'Freeway Calcs'!O81,'Freeway Calcs'!Q81),"-")</f>
        <v>--</v>
      </c>
      <c r="N81" s="264" t="str">
        <f ca="1">IF(I81&lt;&gt;0,IF('Freeway Calcs'!$C$3="DCM","",'Freeway Calcs'!R81),"-")</f>
        <v>--</v>
      </c>
    </row>
    <row r="82" spans="1:14" x14ac:dyDescent="0.35">
      <c r="A82" s="551" t="str">
        <f t="shared" si="6"/>
        <v>H</v>
      </c>
      <c r="B82" s="393">
        <f>'Input - Freeways'!B80</f>
        <v>76</v>
      </c>
      <c r="C82" s="393">
        <f>'Input - Freeways'!C80</f>
        <v>0</v>
      </c>
      <c r="D82" s="547"/>
      <c r="E82" s="697">
        <f t="shared" si="4"/>
        <v>0</v>
      </c>
      <c r="F82" s="380">
        <f>'Freeway Calcs'!K82</f>
        <v>0</v>
      </c>
      <c r="G82" s="267">
        <f>'Freeway Calcs'!L82</f>
        <v>0</v>
      </c>
      <c r="H82" s="396" t="str">
        <f>'Input - Freeways'!F80</f>
        <v/>
      </c>
      <c r="I82" s="688" t="str">
        <f ca="1">IF('Freeway Calcs'!$C$3="DCM",'Freeway Calcs'!N82,'Freeway Calcs'!P82)</f>
        <v>--</v>
      </c>
      <c r="J82" s="397" t="str">
        <f t="shared" si="7"/>
        <v>-</v>
      </c>
      <c r="K82" s="398" t="str">
        <f t="shared" si="8"/>
        <v>--</v>
      </c>
      <c r="L82" s="381" t="str">
        <f t="shared" ca="1" si="9"/>
        <v>--</v>
      </c>
      <c r="M82" s="264" t="str">
        <f ca="1">IF(I82&lt;&gt;0,IF('Freeway Calcs'!$C$3="DCM",'Freeway Calcs'!O82,'Freeway Calcs'!Q82),"-")</f>
        <v>--</v>
      </c>
      <c r="N82" s="264" t="str">
        <f ca="1">IF(I82&lt;&gt;0,IF('Freeway Calcs'!$C$3="DCM","",'Freeway Calcs'!R82),"-")</f>
        <v>--</v>
      </c>
    </row>
    <row r="83" spans="1:14" x14ac:dyDescent="0.35">
      <c r="A83" s="551" t="str">
        <f t="shared" si="6"/>
        <v>H</v>
      </c>
      <c r="B83" s="393">
        <f>'Input - Freeways'!B81</f>
        <v>77</v>
      </c>
      <c r="C83" s="393">
        <f>'Input - Freeways'!C81</f>
        <v>0</v>
      </c>
      <c r="D83" s="547"/>
      <c r="E83" s="697">
        <f t="shared" si="4"/>
        <v>0</v>
      </c>
      <c r="F83" s="380">
        <f>'Freeway Calcs'!K83</f>
        <v>0</v>
      </c>
      <c r="G83" s="267">
        <f>'Freeway Calcs'!L83</f>
        <v>0</v>
      </c>
      <c r="H83" s="396" t="str">
        <f>'Input - Freeways'!F81</f>
        <v/>
      </c>
      <c r="I83" s="688" t="str">
        <f ca="1">IF('Freeway Calcs'!$C$3="DCM",'Freeway Calcs'!N83,'Freeway Calcs'!P83)</f>
        <v>--</v>
      </c>
      <c r="J83" s="397" t="str">
        <f t="shared" si="7"/>
        <v>-</v>
      </c>
      <c r="K83" s="398" t="str">
        <f t="shared" si="8"/>
        <v>--</v>
      </c>
      <c r="L83" s="381" t="str">
        <f t="shared" ca="1" si="9"/>
        <v>--</v>
      </c>
      <c r="M83" s="264" t="str">
        <f ca="1">IF(I83&lt;&gt;0,IF('Freeway Calcs'!$C$3="DCM",'Freeway Calcs'!O83,'Freeway Calcs'!Q83),"-")</f>
        <v>--</v>
      </c>
      <c r="N83" s="264" t="str">
        <f ca="1">IF(I83&lt;&gt;0,IF('Freeway Calcs'!$C$3="DCM","",'Freeway Calcs'!R83),"-")</f>
        <v>--</v>
      </c>
    </row>
    <row r="84" spans="1:14" x14ac:dyDescent="0.35">
      <c r="A84" s="551" t="str">
        <f t="shared" si="6"/>
        <v>H</v>
      </c>
      <c r="B84" s="393">
        <f>'Input - Freeways'!B82</f>
        <v>78</v>
      </c>
      <c r="C84" s="393">
        <f>'Input - Freeways'!C82</f>
        <v>0</v>
      </c>
      <c r="D84" s="547"/>
      <c r="E84" s="697">
        <f t="shared" si="4"/>
        <v>0</v>
      </c>
      <c r="F84" s="380">
        <f>'Freeway Calcs'!K84</f>
        <v>0</v>
      </c>
      <c r="G84" s="267">
        <f>'Freeway Calcs'!L84</f>
        <v>0</v>
      </c>
      <c r="H84" s="396" t="str">
        <f>'Input - Freeways'!F82</f>
        <v/>
      </c>
      <c r="I84" s="688" t="str">
        <f ca="1">IF('Freeway Calcs'!$C$3="DCM",'Freeway Calcs'!N84,'Freeway Calcs'!P84)</f>
        <v>--</v>
      </c>
      <c r="J84" s="397" t="str">
        <f t="shared" si="7"/>
        <v>-</v>
      </c>
      <c r="K84" s="398" t="str">
        <f t="shared" si="8"/>
        <v>--</v>
      </c>
      <c r="L84" s="381" t="str">
        <f t="shared" ca="1" si="9"/>
        <v>--</v>
      </c>
      <c r="M84" s="264" t="str">
        <f ca="1">IF(I84&lt;&gt;0,IF('Freeway Calcs'!$C$3="DCM",'Freeway Calcs'!O84,'Freeway Calcs'!Q84),"-")</f>
        <v>--</v>
      </c>
      <c r="N84" s="264" t="str">
        <f ca="1">IF(I84&lt;&gt;0,IF('Freeway Calcs'!$C$3="DCM","",'Freeway Calcs'!R84),"-")</f>
        <v>--</v>
      </c>
    </row>
    <row r="85" spans="1:14" x14ac:dyDescent="0.35">
      <c r="A85" s="551" t="str">
        <f t="shared" si="6"/>
        <v>H</v>
      </c>
      <c r="B85" s="393">
        <f>'Input - Freeways'!B83</f>
        <v>79</v>
      </c>
      <c r="C85" s="393">
        <f>'Input - Freeways'!C83</f>
        <v>0</v>
      </c>
      <c r="D85" s="547"/>
      <c r="E85" s="697">
        <f t="shared" si="4"/>
        <v>0</v>
      </c>
      <c r="F85" s="380">
        <f>'Freeway Calcs'!K85</f>
        <v>0</v>
      </c>
      <c r="G85" s="267">
        <f>'Freeway Calcs'!L85</f>
        <v>0</v>
      </c>
      <c r="H85" s="396" t="str">
        <f>'Input - Freeways'!F83</f>
        <v/>
      </c>
      <c r="I85" s="688" t="str">
        <f ca="1">IF('Freeway Calcs'!$C$3="DCM",'Freeway Calcs'!N85,'Freeway Calcs'!P85)</f>
        <v>--</v>
      </c>
      <c r="J85" s="397" t="str">
        <f t="shared" si="7"/>
        <v>-</v>
      </c>
      <c r="K85" s="398" t="str">
        <f t="shared" si="8"/>
        <v>--</v>
      </c>
      <c r="L85" s="381" t="str">
        <f t="shared" ca="1" si="9"/>
        <v>--</v>
      </c>
      <c r="M85" s="264" t="str">
        <f ca="1">IF(I85&lt;&gt;0,IF('Freeway Calcs'!$C$3="DCM",'Freeway Calcs'!O85,'Freeway Calcs'!Q85),"-")</f>
        <v>--</v>
      </c>
      <c r="N85" s="264" t="str">
        <f ca="1">IF(I85&lt;&gt;0,IF('Freeway Calcs'!$C$3="DCM","",'Freeway Calcs'!R85),"-")</f>
        <v>--</v>
      </c>
    </row>
    <row r="86" spans="1:14" x14ac:dyDescent="0.35">
      <c r="A86" s="551" t="str">
        <f t="shared" si="6"/>
        <v>H</v>
      </c>
      <c r="B86" s="393">
        <f>'Input - Freeways'!B84</f>
        <v>80</v>
      </c>
      <c r="C86" s="393">
        <f>'Input - Freeways'!C84</f>
        <v>0</v>
      </c>
      <c r="D86" s="547"/>
      <c r="E86" s="697">
        <f t="shared" si="4"/>
        <v>0</v>
      </c>
      <c r="F86" s="380">
        <f>'Freeway Calcs'!K86</f>
        <v>0</v>
      </c>
      <c r="G86" s="267">
        <f>'Freeway Calcs'!L86</f>
        <v>0</v>
      </c>
      <c r="H86" s="396" t="str">
        <f>'Input - Freeways'!F84</f>
        <v/>
      </c>
      <c r="I86" s="688" t="str">
        <f ca="1">IF('Freeway Calcs'!$C$3="DCM",'Freeway Calcs'!N86,'Freeway Calcs'!P86)</f>
        <v>--</v>
      </c>
      <c r="J86" s="397" t="str">
        <f t="shared" si="7"/>
        <v>-</v>
      </c>
      <c r="K86" s="398" t="str">
        <f t="shared" si="8"/>
        <v>--</v>
      </c>
      <c r="L86" s="381" t="str">
        <f t="shared" ca="1" si="9"/>
        <v>--</v>
      </c>
      <c r="M86" s="264" t="str">
        <f ca="1">IF(I86&lt;&gt;0,IF('Freeway Calcs'!$C$3="DCM",'Freeway Calcs'!O86,'Freeway Calcs'!Q86),"-")</f>
        <v>--</v>
      </c>
      <c r="N86" s="264" t="str">
        <f ca="1">IF(I86&lt;&gt;0,IF('Freeway Calcs'!$C$3="DCM","",'Freeway Calcs'!R86),"-")</f>
        <v>--</v>
      </c>
    </row>
    <row r="87" spans="1:14" x14ac:dyDescent="0.35">
      <c r="A87" s="551" t="str">
        <f t="shared" si="6"/>
        <v>H</v>
      </c>
      <c r="B87" s="393">
        <f>'Input - Freeways'!B85</f>
        <v>81</v>
      </c>
      <c r="C87" s="393">
        <f>'Input - Freeways'!C85</f>
        <v>0</v>
      </c>
      <c r="D87" s="547"/>
      <c r="E87" s="697">
        <f t="shared" si="4"/>
        <v>0</v>
      </c>
      <c r="F87" s="380">
        <f>'Freeway Calcs'!K87</f>
        <v>0</v>
      </c>
      <c r="G87" s="267">
        <f>'Freeway Calcs'!L87</f>
        <v>0</v>
      </c>
      <c r="H87" s="396" t="str">
        <f>'Input - Freeways'!F85</f>
        <v/>
      </c>
      <c r="I87" s="688" t="str">
        <f ca="1">IF('Freeway Calcs'!$C$3="DCM",'Freeway Calcs'!N87,'Freeway Calcs'!P87)</f>
        <v>--</v>
      </c>
      <c r="J87" s="397" t="str">
        <f t="shared" si="7"/>
        <v>-</v>
      </c>
      <c r="K87" s="398" t="str">
        <f t="shared" si="8"/>
        <v>--</v>
      </c>
      <c r="L87" s="381" t="str">
        <f t="shared" ca="1" si="9"/>
        <v>--</v>
      </c>
      <c r="M87" s="264" t="str">
        <f ca="1">IF(I87&lt;&gt;0,IF('Freeway Calcs'!$C$3="DCM",'Freeway Calcs'!O87,'Freeway Calcs'!Q87),"-")</f>
        <v>--</v>
      </c>
      <c r="N87" s="264" t="str">
        <f ca="1">IF(I87&lt;&gt;0,IF('Freeway Calcs'!$C$3="DCM","",'Freeway Calcs'!R87),"-")</f>
        <v>--</v>
      </c>
    </row>
    <row r="88" spans="1:14" x14ac:dyDescent="0.35">
      <c r="A88" s="551" t="str">
        <f t="shared" si="6"/>
        <v>H</v>
      </c>
      <c r="B88" s="393">
        <f>'Input - Freeways'!B86</f>
        <v>82</v>
      </c>
      <c r="C88" s="393">
        <f>'Input - Freeways'!C86</f>
        <v>0</v>
      </c>
      <c r="D88" s="547"/>
      <c r="E88" s="697">
        <f t="shared" ref="E88:E89" si="10">C88</f>
        <v>0</v>
      </c>
      <c r="F88" s="380">
        <f>'Freeway Calcs'!K88</f>
        <v>0</v>
      </c>
      <c r="G88" s="267">
        <f>'Freeway Calcs'!L88</f>
        <v>0</v>
      </c>
      <c r="H88" s="396" t="str">
        <f>'Input - Freeways'!F86</f>
        <v/>
      </c>
      <c r="I88" s="688" t="str">
        <f ca="1">IF('Freeway Calcs'!$C$3="DCM",'Freeway Calcs'!N88,'Freeway Calcs'!P88)</f>
        <v>--</v>
      </c>
      <c r="J88" s="397" t="str">
        <f t="shared" si="7"/>
        <v>-</v>
      </c>
      <c r="K88" s="398" t="str">
        <f t="shared" si="8"/>
        <v>--</v>
      </c>
      <c r="L88" s="381" t="str">
        <f t="shared" ca="1" si="9"/>
        <v>--</v>
      </c>
      <c r="M88" s="264" t="str">
        <f ca="1">IF(I88&lt;&gt;0,IF('Freeway Calcs'!$C$3="DCM",'Freeway Calcs'!O88,'Freeway Calcs'!Q88),"-")</f>
        <v>--</v>
      </c>
      <c r="N88" s="264" t="str">
        <f ca="1">IF(I88&lt;&gt;0,IF('Freeway Calcs'!$C$3="DCM","",'Freeway Calcs'!R88),"-")</f>
        <v>--</v>
      </c>
    </row>
    <row r="89" spans="1:14" x14ac:dyDescent="0.35">
      <c r="A89" s="551" t="str">
        <f t="shared" si="6"/>
        <v>H</v>
      </c>
      <c r="B89" s="393">
        <f>'Input - Freeways'!B87</f>
        <v>83</v>
      </c>
      <c r="C89" s="393">
        <f>'Input - Freeways'!C87</f>
        <v>0</v>
      </c>
      <c r="D89" s="547"/>
      <c r="E89" s="697">
        <f t="shared" si="10"/>
        <v>0</v>
      </c>
      <c r="F89" s="380">
        <f>'Freeway Calcs'!K89</f>
        <v>0</v>
      </c>
      <c r="G89" s="267">
        <f>'Freeway Calcs'!L89</f>
        <v>0</v>
      </c>
      <c r="H89" s="396" t="str">
        <f>'Input - Freeways'!F87</f>
        <v/>
      </c>
      <c r="I89" s="688" t="str">
        <f ca="1">IF('Freeway Calcs'!$C$3="DCM",'Freeway Calcs'!N89,'Freeway Calcs'!P89)</f>
        <v>--</v>
      </c>
      <c r="J89" s="397" t="str">
        <f t="shared" si="7"/>
        <v>-</v>
      </c>
      <c r="K89" s="398" t="str">
        <f t="shared" si="8"/>
        <v>--</v>
      </c>
      <c r="L89" s="381" t="str">
        <f t="shared" ca="1" si="9"/>
        <v>--</v>
      </c>
      <c r="M89" s="264" t="str">
        <f ca="1">IF(I89&lt;&gt;0,IF('Freeway Calcs'!$C$3="DCM",'Freeway Calcs'!O89,'Freeway Calcs'!Q89),"-")</f>
        <v>--</v>
      </c>
      <c r="N89" s="264" t="str">
        <f ca="1">IF(I89&lt;&gt;0,IF('Freeway Calcs'!$C$3="DCM","",'Freeway Calcs'!R89),"-")</f>
        <v>--</v>
      </c>
    </row>
    <row r="90" spans="1:14" x14ac:dyDescent="0.35">
      <c r="A90" s="551" t="str">
        <f t="shared" ref="A90:A106" si="11">IF(C90=0,"H","")</f>
        <v>H</v>
      </c>
      <c r="B90" s="393">
        <f>'Input - Freeways'!B88</f>
        <v>84</v>
      </c>
      <c r="C90" s="393">
        <f>'Input - Freeways'!C88</f>
        <v>0</v>
      </c>
      <c r="D90" s="547"/>
      <c r="E90" s="702">
        <f t="shared" ref="E90:E106" si="12">C90</f>
        <v>0</v>
      </c>
      <c r="F90" s="380">
        <f>'Freeway Calcs'!K90</f>
        <v>0</v>
      </c>
      <c r="G90" s="267">
        <f>'Freeway Calcs'!L90</f>
        <v>0</v>
      </c>
      <c r="H90" s="396" t="str">
        <f>'Input - Freeways'!F88</f>
        <v/>
      </c>
      <c r="I90" s="701" t="str">
        <f ca="1">IF('Freeway Calcs'!$C$3="DCM",'Freeway Calcs'!N90,'Freeway Calcs'!P90)</f>
        <v>--</v>
      </c>
      <c r="J90" s="397" t="str">
        <f t="shared" ref="J90:J106" si="13">IFERROR(IF(H90="","-",I90-H90),"--")</f>
        <v>-</v>
      </c>
      <c r="K90" s="398" t="str">
        <f t="shared" ref="K90:K106" si="14">IFERROR(J90/H90,"--")</f>
        <v>--</v>
      </c>
      <c r="L90" s="381" t="str">
        <f t="shared" ref="L90:L106" ca="1" si="15">IFERROR(I90/H90,"--")</f>
        <v>--</v>
      </c>
      <c r="M90" s="264" t="str">
        <f ca="1">IF(I90&lt;&gt;0,IF('Freeway Calcs'!$C$3="DCM",'Freeway Calcs'!O90,'Freeway Calcs'!Q90),"-")</f>
        <v>--</v>
      </c>
      <c r="N90" s="264" t="str">
        <f ca="1">IF(I90&lt;&gt;0,IF('Freeway Calcs'!$C$3="DCM","",'Freeway Calcs'!R90),"-")</f>
        <v>--</v>
      </c>
    </row>
    <row r="91" spans="1:14" x14ac:dyDescent="0.35">
      <c r="A91" s="551" t="str">
        <f t="shared" si="11"/>
        <v>H</v>
      </c>
      <c r="B91" s="393">
        <f>'Input - Freeways'!B89</f>
        <v>85</v>
      </c>
      <c r="C91" s="393">
        <f>'Input - Freeways'!C89</f>
        <v>0</v>
      </c>
      <c r="D91" s="547"/>
      <c r="E91" s="702">
        <f t="shared" si="12"/>
        <v>0</v>
      </c>
      <c r="F91" s="380">
        <f>'Freeway Calcs'!K91</f>
        <v>0</v>
      </c>
      <c r="G91" s="267">
        <f>'Freeway Calcs'!L91</f>
        <v>0</v>
      </c>
      <c r="H91" s="396" t="str">
        <f>'Input - Freeways'!F89</f>
        <v/>
      </c>
      <c r="I91" s="701" t="str">
        <f ca="1">IF('Freeway Calcs'!$C$3="DCM",'Freeway Calcs'!N91,'Freeway Calcs'!P91)</f>
        <v>--</v>
      </c>
      <c r="J91" s="397" t="str">
        <f t="shared" si="13"/>
        <v>-</v>
      </c>
      <c r="K91" s="398" t="str">
        <f t="shared" si="14"/>
        <v>--</v>
      </c>
      <c r="L91" s="381" t="str">
        <f t="shared" ca="1" si="15"/>
        <v>--</v>
      </c>
      <c r="M91" s="264" t="str">
        <f ca="1">IF(I91&lt;&gt;0,IF('Freeway Calcs'!$C$3="DCM",'Freeway Calcs'!O91,'Freeway Calcs'!Q91),"-")</f>
        <v>--</v>
      </c>
      <c r="N91" s="264" t="str">
        <f ca="1">IF(I91&lt;&gt;0,IF('Freeway Calcs'!$C$3="DCM","",'Freeway Calcs'!R91),"-")</f>
        <v>--</v>
      </c>
    </row>
    <row r="92" spans="1:14" x14ac:dyDescent="0.35">
      <c r="A92" s="551" t="str">
        <f t="shared" si="11"/>
        <v>H</v>
      </c>
      <c r="B92" s="393">
        <f>'Input - Freeways'!B90</f>
        <v>86</v>
      </c>
      <c r="C92" s="393">
        <f>'Input - Freeways'!C90</f>
        <v>0</v>
      </c>
      <c r="D92" s="547"/>
      <c r="E92" s="702">
        <f t="shared" si="12"/>
        <v>0</v>
      </c>
      <c r="F92" s="380">
        <f>'Freeway Calcs'!K92</f>
        <v>0</v>
      </c>
      <c r="G92" s="267">
        <f>'Freeway Calcs'!L92</f>
        <v>0</v>
      </c>
      <c r="H92" s="396" t="str">
        <f>'Input - Freeways'!F90</f>
        <v/>
      </c>
      <c r="I92" s="701" t="str">
        <f ca="1">IF('Freeway Calcs'!$C$3="DCM",'Freeway Calcs'!N92,'Freeway Calcs'!P92)</f>
        <v>--</v>
      </c>
      <c r="J92" s="397" t="str">
        <f t="shared" si="13"/>
        <v>-</v>
      </c>
      <c r="K92" s="398" t="str">
        <f t="shared" si="14"/>
        <v>--</v>
      </c>
      <c r="L92" s="381" t="str">
        <f t="shared" ca="1" si="15"/>
        <v>--</v>
      </c>
      <c r="M92" s="264" t="str">
        <f ca="1">IF(I92&lt;&gt;0,IF('Freeway Calcs'!$C$3="DCM",'Freeway Calcs'!O92,'Freeway Calcs'!Q92),"-")</f>
        <v>--</v>
      </c>
      <c r="N92" s="264" t="str">
        <f ca="1">IF(I92&lt;&gt;0,IF('Freeway Calcs'!$C$3="DCM","",'Freeway Calcs'!R92),"-")</f>
        <v>--</v>
      </c>
    </row>
    <row r="93" spans="1:14" x14ac:dyDescent="0.35">
      <c r="A93" s="551" t="str">
        <f t="shared" si="11"/>
        <v>H</v>
      </c>
      <c r="B93" s="393">
        <f>'Input - Freeways'!B91</f>
        <v>87</v>
      </c>
      <c r="C93" s="393">
        <f>'Input - Freeways'!C91</f>
        <v>0</v>
      </c>
      <c r="D93" s="547"/>
      <c r="E93" s="702">
        <f t="shared" si="12"/>
        <v>0</v>
      </c>
      <c r="F93" s="380">
        <f>'Freeway Calcs'!K93</f>
        <v>0</v>
      </c>
      <c r="G93" s="267">
        <f>'Freeway Calcs'!L93</f>
        <v>0</v>
      </c>
      <c r="H93" s="396" t="str">
        <f>'Input - Freeways'!F91</f>
        <v/>
      </c>
      <c r="I93" s="701" t="str">
        <f ca="1">IF('Freeway Calcs'!$C$3="DCM",'Freeway Calcs'!N93,'Freeway Calcs'!P93)</f>
        <v>--</v>
      </c>
      <c r="J93" s="397" t="str">
        <f t="shared" si="13"/>
        <v>-</v>
      </c>
      <c r="K93" s="398" t="str">
        <f t="shared" si="14"/>
        <v>--</v>
      </c>
      <c r="L93" s="381" t="str">
        <f t="shared" ca="1" si="15"/>
        <v>--</v>
      </c>
      <c r="M93" s="264" t="str">
        <f ca="1">IF(I93&lt;&gt;0,IF('Freeway Calcs'!$C$3="DCM",'Freeway Calcs'!O93,'Freeway Calcs'!Q93),"-")</f>
        <v>--</v>
      </c>
      <c r="N93" s="264" t="str">
        <f ca="1">IF(I93&lt;&gt;0,IF('Freeway Calcs'!$C$3="DCM","",'Freeway Calcs'!R93),"-")</f>
        <v>--</v>
      </c>
    </row>
    <row r="94" spans="1:14" x14ac:dyDescent="0.35">
      <c r="A94" s="551" t="str">
        <f t="shared" si="11"/>
        <v>H</v>
      </c>
      <c r="B94" s="393">
        <f>'Input - Freeways'!B92</f>
        <v>88</v>
      </c>
      <c r="C94" s="393">
        <f>'Input - Freeways'!C92</f>
        <v>0</v>
      </c>
      <c r="D94" s="547"/>
      <c r="E94" s="702">
        <f t="shared" si="12"/>
        <v>0</v>
      </c>
      <c r="F94" s="380">
        <f>'Freeway Calcs'!K94</f>
        <v>0</v>
      </c>
      <c r="G94" s="267">
        <f>'Freeway Calcs'!L94</f>
        <v>0</v>
      </c>
      <c r="H94" s="396" t="str">
        <f>'Input - Freeways'!F92</f>
        <v/>
      </c>
      <c r="I94" s="701" t="str">
        <f ca="1">IF('Freeway Calcs'!$C$3="DCM",'Freeway Calcs'!N94,'Freeway Calcs'!P94)</f>
        <v>--</v>
      </c>
      <c r="J94" s="397" t="str">
        <f t="shared" si="13"/>
        <v>-</v>
      </c>
      <c r="K94" s="398" t="str">
        <f t="shared" si="14"/>
        <v>--</v>
      </c>
      <c r="L94" s="381" t="str">
        <f t="shared" ca="1" si="15"/>
        <v>--</v>
      </c>
      <c r="M94" s="264" t="str">
        <f ca="1">IF(I94&lt;&gt;0,IF('Freeway Calcs'!$C$3="DCM",'Freeway Calcs'!O94,'Freeway Calcs'!Q94),"-")</f>
        <v>--</v>
      </c>
      <c r="N94" s="264" t="str">
        <f ca="1">IF(I94&lt;&gt;0,IF('Freeway Calcs'!$C$3="DCM","",'Freeway Calcs'!R94),"-")</f>
        <v>--</v>
      </c>
    </row>
    <row r="95" spans="1:14" x14ac:dyDescent="0.35">
      <c r="A95" s="551" t="str">
        <f t="shared" si="11"/>
        <v>H</v>
      </c>
      <c r="B95" s="393">
        <f>'Input - Freeways'!B93</f>
        <v>89</v>
      </c>
      <c r="C95" s="393">
        <f>'Input - Freeways'!C93</f>
        <v>0</v>
      </c>
      <c r="D95" s="547"/>
      <c r="E95" s="702">
        <f t="shared" si="12"/>
        <v>0</v>
      </c>
      <c r="F95" s="380">
        <f>'Freeway Calcs'!K95</f>
        <v>0</v>
      </c>
      <c r="G95" s="267">
        <f>'Freeway Calcs'!L95</f>
        <v>0</v>
      </c>
      <c r="H95" s="396" t="str">
        <f>'Input - Freeways'!F93</f>
        <v/>
      </c>
      <c r="I95" s="701" t="str">
        <f ca="1">IF('Freeway Calcs'!$C$3="DCM",'Freeway Calcs'!N95,'Freeway Calcs'!P95)</f>
        <v>--</v>
      </c>
      <c r="J95" s="397" t="str">
        <f t="shared" si="13"/>
        <v>-</v>
      </c>
      <c r="K95" s="398" t="str">
        <f t="shared" si="14"/>
        <v>--</v>
      </c>
      <c r="L95" s="381" t="str">
        <f t="shared" ca="1" si="15"/>
        <v>--</v>
      </c>
      <c r="M95" s="264" t="str">
        <f ca="1">IF(I95&lt;&gt;0,IF('Freeway Calcs'!$C$3="DCM",'Freeway Calcs'!O95,'Freeway Calcs'!Q95),"-")</f>
        <v>--</v>
      </c>
      <c r="N95" s="264" t="str">
        <f ca="1">IF(I95&lt;&gt;0,IF('Freeway Calcs'!$C$3="DCM","",'Freeway Calcs'!R95),"-")</f>
        <v>--</v>
      </c>
    </row>
    <row r="96" spans="1:14" x14ac:dyDescent="0.35">
      <c r="A96" s="551" t="str">
        <f t="shared" si="11"/>
        <v>H</v>
      </c>
      <c r="B96" s="393">
        <f>'Input - Freeways'!B94</f>
        <v>90</v>
      </c>
      <c r="C96" s="393">
        <f>'Input - Freeways'!C94</f>
        <v>0</v>
      </c>
      <c r="D96" s="547"/>
      <c r="E96" s="702">
        <f t="shared" si="12"/>
        <v>0</v>
      </c>
      <c r="F96" s="380">
        <f>'Freeway Calcs'!K96</f>
        <v>0</v>
      </c>
      <c r="G96" s="267">
        <f>'Freeway Calcs'!L96</f>
        <v>0</v>
      </c>
      <c r="H96" s="396" t="str">
        <f>'Input - Freeways'!F94</f>
        <v/>
      </c>
      <c r="I96" s="701" t="str">
        <f ca="1">IF('Freeway Calcs'!$C$3="DCM",'Freeway Calcs'!N96,'Freeway Calcs'!P96)</f>
        <v>--</v>
      </c>
      <c r="J96" s="397" t="str">
        <f t="shared" si="13"/>
        <v>-</v>
      </c>
      <c r="K96" s="398" t="str">
        <f t="shared" si="14"/>
        <v>--</v>
      </c>
      <c r="L96" s="381" t="str">
        <f t="shared" ca="1" si="15"/>
        <v>--</v>
      </c>
      <c r="M96" s="264" t="str">
        <f ca="1">IF(I96&lt;&gt;0,IF('Freeway Calcs'!$C$3="DCM",'Freeway Calcs'!O96,'Freeway Calcs'!Q96),"-")</f>
        <v>--</v>
      </c>
      <c r="N96" s="264" t="str">
        <f ca="1">IF(I96&lt;&gt;0,IF('Freeway Calcs'!$C$3="DCM","",'Freeway Calcs'!R96),"-")</f>
        <v>--</v>
      </c>
    </row>
    <row r="97" spans="1:14" x14ac:dyDescent="0.35">
      <c r="A97" s="551" t="str">
        <f t="shared" si="11"/>
        <v>H</v>
      </c>
      <c r="B97" s="393">
        <f>'Input - Freeways'!B95</f>
        <v>91</v>
      </c>
      <c r="C97" s="393">
        <f>'Input - Freeways'!C95</f>
        <v>0</v>
      </c>
      <c r="D97" s="547"/>
      <c r="E97" s="702">
        <f t="shared" si="12"/>
        <v>0</v>
      </c>
      <c r="F97" s="380">
        <f>'Freeway Calcs'!K97</f>
        <v>0</v>
      </c>
      <c r="G97" s="267">
        <f>'Freeway Calcs'!L97</f>
        <v>0</v>
      </c>
      <c r="H97" s="396" t="str">
        <f>'Input - Freeways'!F95</f>
        <v/>
      </c>
      <c r="I97" s="701" t="str">
        <f ca="1">IF('Freeway Calcs'!$C$3="DCM",'Freeway Calcs'!N97,'Freeway Calcs'!P97)</f>
        <v>--</v>
      </c>
      <c r="J97" s="397" t="str">
        <f t="shared" si="13"/>
        <v>-</v>
      </c>
      <c r="K97" s="398" t="str">
        <f t="shared" si="14"/>
        <v>--</v>
      </c>
      <c r="L97" s="381" t="str">
        <f t="shared" ca="1" si="15"/>
        <v>--</v>
      </c>
      <c r="M97" s="264" t="str">
        <f ca="1">IF(I97&lt;&gt;0,IF('Freeway Calcs'!$C$3="DCM",'Freeway Calcs'!O97,'Freeway Calcs'!Q97),"-")</f>
        <v>--</v>
      </c>
      <c r="N97" s="264" t="str">
        <f ca="1">IF(I97&lt;&gt;0,IF('Freeway Calcs'!$C$3="DCM","",'Freeway Calcs'!R97),"-")</f>
        <v>--</v>
      </c>
    </row>
    <row r="98" spans="1:14" x14ac:dyDescent="0.35">
      <c r="A98" s="551" t="str">
        <f t="shared" si="11"/>
        <v>H</v>
      </c>
      <c r="B98" s="393">
        <f>'Input - Freeways'!B96</f>
        <v>92</v>
      </c>
      <c r="C98" s="393">
        <f>'Input - Freeways'!C96</f>
        <v>0</v>
      </c>
      <c r="D98" s="547"/>
      <c r="E98" s="702">
        <f t="shared" si="12"/>
        <v>0</v>
      </c>
      <c r="F98" s="380">
        <f>'Freeway Calcs'!K98</f>
        <v>0</v>
      </c>
      <c r="G98" s="267">
        <f>'Freeway Calcs'!L98</f>
        <v>0</v>
      </c>
      <c r="H98" s="396" t="str">
        <f>'Input - Freeways'!F96</f>
        <v/>
      </c>
      <c r="I98" s="701" t="str">
        <f ca="1">IF('Freeway Calcs'!$C$3="DCM",'Freeway Calcs'!N98,'Freeway Calcs'!P98)</f>
        <v>--</v>
      </c>
      <c r="J98" s="397" t="str">
        <f t="shared" si="13"/>
        <v>-</v>
      </c>
      <c r="K98" s="398" t="str">
        <f t="shared" si="14"/>
        <v>--</v>
      </c>
      <c r="L98" s="381" t="str">
        <f t="shared" ca="1" si="15"/>
        <v>--</v>
      </c>
      <c r="M98" s="264" t="str">
        <f ca="1">IF(I98&lt;&gt;0,IF('Freeway Calcs'!$C$3="DCM",'Freeway Calcs'!O98,'Freeway Calcs'!Q98),"-")</f>
        <v>--</v>
      </c>
      <c r="N98" s="264" t="str">
        <f ca="1">IF(I98&lt;&gt;0,IF('Freeway Calcs'!$C$3="DCM","",'Freeway Calcs'!R98),"-")</f>
        <v>--</v>
      </c>
    </row>
    <row r="99" spans="1:14" x14ac:dyDescent="0.35">
      <c r="A99" s="551" t="str">
        <f t="shared" si="11"/>
        <v>H</v>
      </c>
      <c r="B99" s="393">
        <f>'Input - Freeways'!B97</f>
        <v>93</v>
      </c>
      <c r="C99" s="393">
        <f>'Input - Freeways'!C97</f>
        <v>0</v>
      </c>
      <c r="D99" s="547"/>
      <c r="E99" s="702">
        <f t="shared" si="12"/>
        <v>0</v>
      </c>
      <c r="F99" s="380">
        <f>'Freeway Calcs'!K99</f>
        <v>0</v>
      </c>
      <c r="G99" s="267">
        <f>'Freeway Calcs'!L99</f>
        <v>0</v>
      </c>
      <c r="H99" s="396" t="str">
        <f>'Input - Freeways'!F97</f>
        <v/>
      </c>
      <c r="I99" s="701" t="str">
        <f ca="1">IF('Freeway Calcs'!$C$3="DCM",'Freeway Calcs'!N99,'Freeway Calcs'!P99)</f>
        <v>--</v>
      </c>
      <c r="J99" s="397" t="str">
        <f t="shared" si="13"/>
        <v>-</v>
      </c>
      <c r="K99" s="398" t="str">
        <f t="shared" si="14"/>
        <v>--</v>
      </c>
      <c r="L99" s="381" t="str">
        <f t="shared" ca="1" si="15"/>
        <v>--</v>
      </c>
      <c r="M99" s="264" t="str">
        <f ca="1">IF(I99&lt;&gt;0,IF('Freeway Calcs'!$C$3="DCM",'Freeway Calcs'!O99,'Freeway Calcs'!Q99),"-")</f>
        <v>--</v>
      </c>
      <c r="N99" s="264" t="str">
        <f ca="1">IF(I99&lt;&gt;0,IF('Freeway Calcs'!$C$3="DCM","",'Freeway Calcs'!R99),"-")</f>
        <v>--</v>
      </c>
    </row>
    <row r="100" spans="1:14" x14ac:dyDescent="0.35">
      <c r="A100" s="551" t="str">
        <f t="shared" si="11"/>
        <v>H</v>
      </c>
      <c r="B100" s="393">
        <f>'Input - Freeways'!B98</f>
        <v>94</v>
      </c>
      <c r="C100" s="393">
        <f>'Input - Freeways'!C98</f>
        <v>0</v>
      </c>
      <c r="D100" s="547"/>
      <c r="E100" s="702">
        <f t="shared" si="12"/>
        <v>0</v>
      </c>
      <c r="F100" s="380">
        <f>'Freeway Calcs'!K100</f>
        <v>0</v>
      </c>
      <c r="G100" s="267">
        <f>'Freeway Calcs'!L100</f>
        <v>0</v>
      </c>
      <c r="H100" s="396" t="str">
        <f>'Input - Freeways'!F98</f>
        <v/>
      </c>
      <c r="I100" s="701" t="str">
        <f ca="1">IF('Freeway Calcs'!$C$3="DCM",'Freeway Calcs'!N100,'Freeway Calcs'!P100)</f>
        <v>--</v>
      </c>
      <c r="J100" s="397" t="str">
        <f t="shared" si="13"/>
        <v>-</v>
      </c>
      <c r="K100" s="398" t="str">
        <f t="shared" si="14"/>
        <v>--</v>
      </c>
      <c r="L100" s="381" t="str">
        <f t="shared" ca="1" si="15"/>
        <v>--</v>
      </c>
      <c r="M100" s="264" t="str">
        <f ca="1">IF(I100&lt;&gt;0,IF('Freeway Calcs'!$C$3="DCM",'Freeway Calcs'!O100,'Freeway Calcs'!Q100),"-")</f>
        <v>--</v>
      </c>
      <c r="N100" s="264" t="str">
        <f ca="1">IF(I100&lt;&gt;0,IF('Freeway Calcs'!$C$3="DCM","",'Freeway Calcs'!R100),"-")</f>
        <v>--</v>
      </c>
    </row>
    <row r="101" spans="1:14" x14ac:dyDescent="0.35">
      <c r="A101" s="551" t="str">
        <f t="shared" si="11"/>
        <v>H</v>
      </c>
      <c r="B101" s="393">
        <f>'Input - Freeways'!B99</f>
        <v>95</v>
      </c>
      <c r="C101" s="393">
        <f>'Input - Freeways'!C99</f>
        <v>0</v>
      </c>
      <c r="D101" s="547"/>
      <c r="E101" s="702">
        <f t="shared" si="12"/>
        <v>0</v>
      </c>
      <c r="F101" s="380">
        <f>'Freeway Calcs'!K101</f>
        <v>0</v>
      </c>
      <c r="G101" s="267">
        <f>'Freeway Calcs'!L101</f>
        <v>0</v>
      </c>
      <c r="H101" s="396" t="str">
        <f>'Input - Freeways'!F99</f>
        <v/>
      </c>
      <c r="I101" s="701" t="str">
        <f ca="1">IF('Freeway Calcs'!$C$3="DCM",'Freeway Calcs'!N101,'Freeway Calcs'!P101)</f>
        <v>--</v>
      </c>
      <c r="J101" s="397" t="str">
        <f t="shared" si="13"/>
        <v>-</v>
      </c>
      <c r="K101" s="398" t="str">
        <f t="shared" si="14"/>
        <v>--</v>
      </c>
      <c r="L101" s="381" t="str">
        <f t="shared" ca="1" si="15"/>
        <v>--</v>
      </c>
      <c r="M101" s="264" t="str">
        <f ca="1">IF(I101&lt;&gt;0,IF('Freeway Calcs'!$C$3="DCM",'Freeway Calcs'!O101,'Freeway Calcs'!Q101),"-")</f>
        <v>--</v>
      </c>
      <c r="N101" s="264" t="str">
        <f ca="1">IF(I101&lt;&gt;0,IF('Freeway Calcs'!$C$3="DCM","",'Freeway Calcs'!R101),"-")</f>
        <v>--</v>
      </c>
    </row>
    <row r="102" spans="1:14" x14ac:dyDescent="0.35">
      <c r="A102" s="551" t="str">
        <f t="shared" si="11"/>
        <v>H</v>
      </c>
      <c r="B102" s="393">
        <f>'Input - Freeways'!B100</f>
        <v>96</v>
      </c>
      <c r="C102" s="393">
        <f>'Input - Freeways'!C100</f>
        <v>0</v>
      </c>
      <c r="D102" s="547"/>
      <c r="E102" s="702">
        <f t="shared" si="12"/>
        <v>0</v>
      </c>
      <c r="F102" s="380">
        <f>'Freeway Calcs'!K102</f>
        <v>0</v>
      </c>
      <c r="G102" s="267">
        <f>'Freeway Calcs'!L102</f>
        <v>0</v>
      </c>
      <c r="H102" s="396" t="str">
        <f>'Input - Freeways'!F100</f>
        <v/>
      </c>
      <c r="I102" s="701" t="str">
        <f ca="1">IF('Freeway Calcs'!$C$3="DCM",'Freeway Calcs'!N102,'Freeway Calcs'!P102)</f>
        <v>--</v>
      </c>
      <c r="J102" s="397" t="str">
        <f t="shared" si="13"/>
        <v>-</v>
      </c>
      <c r="K102" s="398" t="str">
        <f t="shared" si="14"/>
        <v>--</v>
      </c>
      <c r="L102" s="381" t="str">
        <f t="shared" ca="1" si="15"/>
        <v>--</v>
      </c>
      <c r="M102" s="264" t="str">
        <f ca="1">IF(I102&lt;&gt;0,IF('Freeway Calcs'!$C$3="DCM",'Freeway Calcs'!O102,'Freeway Calcs'!Q102),"-")</f>
        <v>--</v>
      </c>
      <c r="N102" s="264" t="str">
        <f ca="1">IF(I102&lt;&gt;0,IF('Freeway Calcs'!$C$3="DCM","",'Freeway Calcs'!R102),"-")</f>
        <v>--</v>
      </c>
    </row>
    <row r="103" spans="1:14" x14ac:dyDescent="0.35">
      <c r="A103" s="551" t="str">
        <f t="shared" si="11"/>
        <v>H</v>
      </c>
      <c r="B103" s="393">
        <f>'Input - Freeways'!B101</f>
        <v>97</v>
      </c>
      <c r="C103" s="393">
        <f>'Input - Freeways'!C101</f>
        <v>0</v>
      </c>
      <c r="D103" s="547"/>
      <c r="E103" s="702">
        <f t="shared" si="12"/>
        <v>0</v>
      </c>
      <c r="F103" s="380">
        <f>'Freeway Calcs'!K103</f>
        <v>0</v>
      </c>
      <c r="G103" s="267">
        <f>'Freeway Calcs'!L103</f>
        <v>0</v>
      </c>
      <c r="H103" s="396" t="str">
        <f>'Input - Freeways'!F101</f>
        <v/>
      </c>
      <c r="I103" s="701" t="str">
        <f ca="1">IF('Freeway Calcs'!$C$3="DCM",'Freeway Calcs'!N103,'Freeway Calcs'!P103)</f>
        <v>--</v>
      </c>
      <c r="J103" s="397" t="str">
        <f t="shared" si="13"/>
        <v>-</v>
      </c>
      <c r="K103" s="398" t="str">
        <f t="shared" si="14"/>
        <v>--</v>
      </c>
      <c r="L103" s="381" t="str">
        <f t="shared" ca="1" si="15"/>
        <v>--</v>
      </c>
      <c r="M103" s="264" t="str">
        <f ca="1">IF(I103&lt;&gt;0,IF('Freeway Calcs'!$C$3="DCM",'Freeway Calcs'!O103,'Freeway Calcs'!Q103),"-")</f>
        <v>--</v>
      </c>
      <c r="N103" s="264" t="str">
        <f ca="1">IF(I103&lt;&gt;0,IF('Freeway Calcs'!$C$3="DCM","",'Freeway Calcs'!R103),"-")</f>
        <v>--</v>
      </c>
    </row>
    <row r="104" spans="1:14" x14ac:dyDescent="0.35">
      <c r="A104" s="551" t="str">
        <f t="shared" si="11"/>
        <v>H</v>
      </c>
      <c r="B104" s="393">
        <f>'Input - Freeways'!B102</f>
        <v>98</v>
      </c>
      <c r="C104" s="393">
        <f>'Input - Freeways'!C102</f>
        <v>0</v>
      </c>
      <c r="D104" s="547"/>
      <c r="E104" s="702">
        <f t="shared" si="12"/>
        <v>0</v>
      </c>
      <c r="F104" s="380">
        <f>'Freeway Calcs'!K104</f>
        <v>0</v>
      </c>
      <c r="G104" s="267">
        <f>'Freeway Calcs'!L104</f>
        <v>0</v>
      </c>
      <c r="H104" s="396" t="str">
        <f>'Input - Freeways'!F102</f>
        <v/>
      </c>
      <c r="I104" s="701" t="str">
        <f ca="1">IF('Freeway Calcs'!$C$3="DCM",'Freeway Calcs'!N104,'Freeway Calcs'!P104)</f>
        <v>--</v>
      </c>
      <c r="J104" s="397" t="str">
        <f t="shared" si="13"/>
        <v>-</v>
      </c>
      <c r="K104" s="398" t="str">
        <f t="shared" si="14"/>
        <v>--</v>
      </c>
      <c r="L104" s="381" t="str">
        <f t="shared" ca="1" si="15"/>
        <v>--</v>
      </c>
      <c r="M104" s="264" t="str">
        <f ca="1">IF(I104&lt;&gt;0,IF('Freeway Calcs'!$C$3="DCM",'Freeway Calcs'!O104,'Freeway Calcs'!Q104),"-")</f>
        <v>--</v>
      </c>
      <c r="N104" s="264" t="str">
        <f ca="1">IF(I104&lt;&gt;0,IF('Freeway Calcs'!$C$3="DCM","",'Freeway Calcs'!R104),"-")</f>
        <v>--</v>
      </c>
    </row>
    <row r="105" spans="1:14" x14ac:dyDescent="0.35">
      <c r="A105" s="551" t="str">
        <f t="shared" si="11"/>
        <v>H</v>
      </c>
      <c r="B105" s="393">
        <f>'Input - Freeways'!B103</f>
        <v>99</v>
      </c>
      <c r="C105" s="393">
        <f>'Input - Freeways'!C103</f>
        <v>0</v>
      </c>
      <c r="D105" s="547"/>
      <c r="E105" s="702">
        <f t="shared" si="12"/>
        <v>0</v>
      </c>
      <c r="F105" s="380">
        <f>'Freeway Calcs'!K105</f>
        <v>0</v>
      </c>
      <c r="G105" s="267">
        <f>'Freeway Calcs'!L105</f>
        <v>0</v>
      </c>
      <c r="H105" s="396" t="str">
        <f>'Input - Freeways'!F103</f>
        <v/>
      </c>
      <c r="I105" s="701" t="str">
        <f ca="1">IF('Freeway Calcs'!$C$3="DCM",'Freeway Calcs'!N105,'Freeway Calcs'!P105)</f>
        <v>--</v>
      </c>
      <c r="J105" s="397" t="str">
        <f t="shared" si="13"/>
        <v>-</v>
      </c>
      <c r="K105" s="398" t="str">
        <f t="shared" si="14"/>
        <v>--</v>
      </c>
      <c r="L105" s="381" t="str">
        <f t="shared" ca="1" si="15"/>
        <v>--</v>
      </c>
      <c r="M105" s="264" t="str">
        <f ca="1">IF(I105&lt;&gt;0,IF('Freeway Calcs'!$C$3="DCM",'Freeway Calcs'!O105,'Freeway Calcs'!Q105),"-")</f>
        <v>--</v>
      </c>
      <c r="N105" s="264" t="str">
        <f ca="1">IF(I105&lt;&gt;0,IF('Freeway Calcs'!$C$3="DCM","",'Freeway Calcs'!R105),"-")</f>
        <v>--</v>
      </c>
    </row>
    <row r="106" spans="1:14" x14ac:dyDescent="0.35">
      <c r="A106" s="551" t="str">
        <f t="shared" si="11"/>
        <v>H</v>
      </c>
      <c r="B106" s="644">
        <f>'Input - Freeways'!B104</f>
        <v>100</v>
      </c>
      <c r="C106" s="644">
        <f>'Input - Freeways'!C104</f>
        <v>0</v>
      </c>
      <c r="D106" s="547"/>
      <c r="E106" s="768">
        <f t="shared" si="12"/>
        <v>0</v>
      </c>
      <c r="F106" s="380">
        <f>'Freeway Calcs'!K106</f>
        <v>0</v>
      </c>
      <c r="G106" s="267">
        <f>'Freeway Calcs'!L106</f>
        <v>0</v>
      </c>
      <c r="H106" s="396" t="str">
        <f>'Input - Freeways'!F104</f>
        <v/>
      </c>
      <c r="I106" s="701" t="str">
        <f ca="1">IF('Freeway Calcs'!$C$3="DCM",'Freeway Calcs'!N106,'Freeway Calcs'!P106)</f>
        <v>--</v>
      </c>
      <c r="J106" s="397" t="str">
        <f t="shared" si="13"/>
        <v>-</v>
      </c>
      <c r="K106" s="398" t="str">
        <f t="shared" si="14"/>
        <v>--</v>
      </c>
      <c r="L106" s="381" t="str">
        <f t="shared" ca="1" si="15"/>
        <v>--</v>
      </c>
      <c r="M106" s="264" t="str">
        <f ca="1">IF(I106&lt;&gt;0,IF('Freeway Calcs'!$C$3="DCM",'Freeway Calcs'!O106,'Freeway Calcs'!Q106),"-")</f>
        <v>--</v>
      </c>
      <c r="N106" s="264" t="str">
        <f ca="1">IF(I106&lt;&gt;0,IF('Freeway Calcs'!$C$3="DCM","",'Freeway Calcs'!R106),"-")</f>
        <v>--</v>
      </c>
    </row>
  </sheetData>
  <mergeCells count="1">
    <mergeCell ref="E7:E23"/>
  </mergeCells>
  <conditionalFormatting sqref="L7:L89">
    <cfRule type="expression" dxfId="16" priority="27">
      <formula>L7="-"</formula>
    </cfRule>
    <cfRule type="expression" dxfId="15" priority="28">
      <formula>AND(L7&lt;0.9,L7&lt;&gt;"-")</formula>
    </cfRule>
    <cfRule type="expression" dxfId="14" priority="29">
      <formula>AND(L7&gt;1.1,L7&lt;&gt;"-")</formula>
    </cfRule>
  </conditionalFormatting>
  <conditionalFormatting sqref="M7:M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L89">
    <cfRule type="expression" dxfId="13" priority="1489">
      <formula>IF(#REF!=0,TRUE,FALSE)</formula>
    </cfRule>
    <cfRule type="expression" dxfId="12" priority="1490">
      <formula>IF(#REF!=1,TRUE,FALSE)</formula>
    </cfRule>
  </conditionalFormatting>
  <conditionalFormatting sqref="L90:L104">
    <cfRule type="expression" dxfId="11" priority="8">
      <formula>L90="-"</formula>
    </cfRule>
    <cfRule type="expression" dxfId="10" priority="9">
      <formula>AND(L90&lt;0.9,L90&lt;&gt;"-")</formula>
    </cfRule>
    <cfRule type="expression" dxfId="9" priority="10">
      <formula>AND(L90&gt;1.1,L90&lt;&gt;"-")</formula>
    </cfRule>
  </conditionalFormatting>
  <conditionalFormatting sqref="M90:M10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0:L104">
    <cfRule type="expression" dxfId="8" priority="11">
      <formula>IF(#REF!=0,TRUE,FALSE)</formula>
    </cfRule>
    <cfRule type="expression" dxfId="7" priority="12">
      <formula>IF(#REF!=1,TRUE,FALSE)</formula>
    </cfRule>
  </conditionalFormatting>
  <conditionalFormatting sqref="L105:L106">
    <cfRule type="expression" dxfId="6" priority="2">
      <formula>L105="-"</formula>
    </cfRule>
    <cfRule type="expression" dxfId="5" priority="3">
      <formula>AND(L105&lt;0.9,L105&lt;&gt;"-")</formula>
    </cfRule>
    <cfRule type="expression" dxfId="4" priority="4">
      <formula>AND(L105&gt;1.1,L105&lt;&gt;"-")</formula>
    </cfRule>
  </conditionalFormatting>
  <conditionalFormatting sqref="M105:M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:L106">
    <cfRule type="expression" dxfId="3" priority="5">
      <formula>IF(#REF!=0,TRUE,FALSE)</formula>
    </cfRule>
    <cfRule type="expression" dxfId="2" priority="6">
      <formula>IF(#REF!=1,TRUE,FALSE)</formula>
    </cfRule>
  </conditionalFormatting>
  <pageMargins left="0.7" right="0.7" top="0.75" bottom="0.75" header="0.3" footer="0.3"/>
  <pageSetup scale="79" orientation="landscape" r:id="rId1"/>
  <rowBreaks count="1" manualBreakCount="1">
    <brk id="33" min="4" max="14" man="1"/>
  </row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AF712-185E-47EF-AE20-C694A8F3480B}">
  <sheetPr codeName="Sheet51">
    <tabColor theme="3" tint="0.59999389629810485"/>
  </sheetPr>
  <dimension ref="A1:F56"/>
  <sheetViews>
    <sheetView zoomScale="70" zoomScaleNormal="70" workbookViewId="0"/>
  </sheetViews>
  <sheetFormatPr defaultRowHeight="14.5" x14ac:dyDescent="0.35"/>
  <cols>
    <col min="1" max="1" width="8" customWidth="1"/>
    <col min="2" max="2" width="8.7265625" style="547"/>
    <col min="4" max="4" width="37.54296875" bestFit="1" customWidth="1"/>
    <col min="5" max="6" width="21.36328125" customWidth="1"/>
  </cols>
  <sheetData>
    <row r="1" spans="1:6" x14ac:dyDescent="0.35">
      <c r="A1" s="252" t="s">
        <v>240</v>
      </c>
      <c r="B1" s="551"/>
      <c r="C1" s="252"/>
      <c r="D1" s="252"/>
      <c r="E1" s="252"/>
      <c r="F1" s="252"/>
    </row>
    <row r="2" spans="1:6" ht="24.75" customHeight="1" x14ac:dyDescent="0.35">
      <c r="A2" s="252"/>
      <c r="B2" s="952" t="s">
        <v>37</v>
      </c>
      <c r="C2" s="952"/>
    </row>
    <row r="3" spans="1:6" ht="37.5" customHeight="1" x14ac:dyDescent="0.35">
      <c r="A3" s="252"/>
      <c r="B3" s="951" t="str">
        <f>HOME!D11</f>
        <v>3600-7200</v>
      </c>
      <c r="C3" s="951"/>
    </row>
    <row r="4" spans="1:6" x14ac:dyDescent="0.35">
      <c r="A4" s="252"/>
    </row>
    <row r="5" spans="1:6" ht="18.5" x14ac:dyDescent="0.35">
      <c r="A5" s="252"/>
      <c r="B5" s="132"/>
      <c r="C5" s="132"/>
      <c r="D5" s="416"/>
      <c r="E5" s="917" t="s">
        <v>184</v>
      </c>
      <c r="F5" s="918"/>
    </row>
    <row r="6" spans="1:6" x14ac:dyDescent="0.35">
      <c r="A6" s="252"/>
      <c r="B6" s="143" t="s">
        <v>140</v>
      </c>
      <c r="C6" s="143" t="s">
        <v>281</v>
      </c>
      <c r="D6" s="418" t="s">
        <v>340</v>
      </c>
      <c r="E6" s="415" t="s">
        <v>338</v>
      </c>
      <c r="F6" s="415" t="s">
        <v>339</v>
      </c>
    </row>
    <row r="7" spans="1:6" x14ac:dyDescent="0.35">
      <c r="A7" s="252" t="str">
        <f>IF(C7=0, "H","")</f>
        <v/>
      </c>
      <c r="B7" s="696">
        <f>'Input - Queue Counters'!B5</f>
        <v>1</v>
      </c>
      <c r="C7" s="443">
        <f>'Input - Queue Counters'!C5</f>
        <v>1</v>
      </c>
      <c r="D7" s="648" t="str">
        <f>'Input - Queue Counters'!D5</f>
        <v>Queue Counter Name 1</v>
      </c>
      <c r="E7" s="150" t="str">
        <f ca="1">IFERROR(AVERAGEIFS('VISSIM Queue Counter Outputs'!$D:$D, 'VISSIM Queue Counter Outputs'!$A:$A, "AVG", 'VISSIM Queue Counter Outputs'!$B:$B, $B$3, 'VISSIM Queue Counter Outputs'!$C:$C, $B7),"")</f>
        <v/>
      </c>
      <c r="F7" s="150" t="str">
        <f ca="1">IFERROR(AVERAGEIFS('VISSIM Queue Counter Outputs'!$E:$E, 'VISSIM Queue Counter Outputs'!$A:$A, "AVG", 'VISSIM Queue Counter Outputs'!$B:$B, $B$3, 'VISSIM Queue Counter Outputs'!$C:$C, $B7),"")</f>
        <v/>
      </c>
    </row>
    <row r="8" spans="1:6" x14ac:dyDescent="0.35">
      <c r="A8" s="551" t="str">
        <f t="shared" ref="A8:A25" si="0">IF(C8=0, "H","")</f>
        <v/>
      </c>
      <c r="B8" s="696">
        <f>'Input - Queue Counters'!B6</f>
        <v>2</v>
      </c>
      <c r="C8" s="642">
        <f>'Input - Queue Counters'!C6</f>
        <v>2</v>
      </c>
      <c r="D8" s="648" t="str">
        <f>'Input - Queue Counters'!D6</f>
        <v>Queue Counter Name 2</v>
      </c>
      <c r="E8" s="150" t="str">
        <f ca="1">IFERROR(AVERAGEIFS('VISSIM Queue Counter Outputs'!$D:$D, 'VISSIM Queue Counter Outputs'!$A:$A, "AVG", 'VISSIM Queue Counter Outputs'!$B:$B, $B$3, 'VISSIM Queue Counter Outputs'!$C:$C, $B8),"")</f>
        <v/>
      </c>
      <c r="F8" s="150" t="str">
        <f ca="1">IFERROR(AVERAGEIFS('VISSIM Queue Counter Outputs'!$E:$E, 'VISSIM Queue Counter Outputs'!$A:$A, "AVG", 'VISSIM Queue Counter Outputs'!$B:$B, $B$3, 'VISSIM Queue Counter Outputs'!$C:$C, $B8),"")</f>
        <v/>
      </c>
    </row>
    <row r="9" spans="1:6" x14ac:dyDescent="0.35">
      <c r="A9" s="551" t="str">
        <f t="shared" si="0"/>
        <v/>
      </c>
      <c r="B9" s="696">
        <f>'Input - Queue Counters'!B7</f>
        <v>3</v>
      </c>
      <c r="C9" s="642">
        <f>'Input - Queue Counters'!C7</f>
        <v>3</v>
      </c>
      <c r="D9" s="648" t="str">
        <f>'Input - Queue Counters'!D7</f>
        <v>Queue Counter Name 3</v>
      </c>
      <c r="E9" s="150" t="str">
        <f ca="1">IFERROR(AVERAGEIFS('VISSIM Queue Counter Outputs'!$D:$D, 'VISSIM Queue Counter Outputs'!$A:$A, "AVG", 'VISSIM Queue Counter Outputs'!$B:$B, $B$3, 'VISSIM Queue Counter Outputs'!$C:$C, $B9),"")</f>
        <v/>
      </c>
      <c r="F9" s="150" t="str">
        <f ca="1">IFERROR(AVERAGEIFS('VISSIM Queue Counter Outputs'!$E:$E, 'VISSIM Queue Counter Outputs'!$A:$A, "AVG", 'VISSIM Queue Counter Outputs'!$B:$B, $B$3, 'VISSIM Queue Counter Outputs'!$C:$C, $B9),"")</f>
        <v/>
      </c>
    </row>
    <row r="10" spans="1:6" x14ac:dyDescent="0.35">
      <c r="A10" s="551" t="str">
        <f t="shared" si="0"/>
        <v>H</v>
      </c>
      <c r="B10" s="696">
        <f>'Input - Queue Counters'!B8</f>
        <v>4</v>
      </c>
      <c r="C10" s="642">
        <f>'Input - Queue Counters'!C8</f>
        <v>0</v>
      </c>
      <c r="D10" s="648">
        <f>'Input - Queue Counters'!D8</f>
        <v>0</v>
      </c>
      <c r="E10" s="150" t="str">
        <f ca="1">IFERROR(AVERAGEIFS('VISSIM Queue Counter Outputs'!$D:$D, 'VISSIM Queue Counter Outputs'!$A:$A, "AVG", 'VISSIM Queue Counter Outputs'!$B:$B, $B$3, 'VISSIM Queue Counter Outputs'!$C:$C, $B10),"")</f>
        <v/>
      </c>
      <c r="F10" s="150" t="str">
        <f ca="1">IFERROR(AVERAGEIFS('VISSIM Queue Counter Outputs'!$E:$E, 'VISSIM Queue Counter Outputs'!$A:$A, "AVG", 'VISSIM Queue Counter Outputs'!$B:$B, $B$3, 'VISSIM Queue Counter Outputs'!$C:$C, $B10),"")</f>
        <v/>
      </c>
    </row>
    <row r="11" spans="1:6" x14ac:dyDescent="0.35">
      <c r="A11" s="551" t="str">
        <f t="shared" si="0"/>
        <v>H</v>
      </c>
      <c r="B11" s="696">
        <f>'Input - Queue Counters'!B9</f>
        <v>5</v>
      </c>
      <c r="C11" s="642">
        <f>'Input - Queue Counters'!C9</f>
        <v>0</v>
      </c>
      <c r="D11" s="648">
        <f>'Input - Queue Counters'!D9</f>
        <v>0</v>
      </c>
      <c r="E11" s="150" t="str">
        <f ca="1">IFERROR(AVERAGEIFS('VISSIM Queue Counter Outputs'!$D:$D, 'VISSIM Queue Counter Outputs'!$A:$A, "AVG", 'VISSIM Queue Counter Outputs'!$B:$B, $B$3, 'VISSIM Queue Counter Outputs'!$C:$C, $B11),"")</f>
        <v/>
      </c>
      <c r="F11" s="150" t="str">
        <f ca="1">IFERROR(AVERAGEIFS('VISSIM Queue Counter Outputs'!$E:$E, 'VISSIM Queue Counter Outputs'!$A:$A, "AVG", 'VISSIM Queue Counter Outputs'!$B:$B, $B$3, 'VISSIM Queue Counter Outputs'!$C:$C, $B11),"")</f>
        <v/>
      </c>
    </row>
    <row r="12" spans="1:6" x14ac:dyDescent="0.35">
      <c r="A12" s="551" t="str">
        <f t="shared" si="0"/>
        <v>H</v>
      </c>
      <c r="B12" s="696">
        <f>'Input - Queue Counters'!B10</f>
        <v>6</v>
      </c>
      <c r="C12" s="642">
        <f>'Input - Queue Counters'!C10</f>
        <v>0</v>
      </c>
      <c r="D12" s="648">
        <f>'Input - Queue Counters'!D10</f>
        <v>0</v>
      </c>
      <c r="E12" s="150" t="str">
        <f ca="1">IFERROR(AVERAGEIFS('VISSIM Queue Counter Outputs'!$D:$D, 'VISSIM Queue Counter Outputs'!$A:$A, "AVG", 'VISSIM Queue Counter Outputs'!$B:$B, $B$3, 'VISSIM Queue Counter Outputs'!$C:$C, $B12),"")</f>
        <v/>
      </c>
      <c r="F12" s="150" t="str">
        <f ca="1">IFERROR(AVERAGEIFS('VISSIM Queue Counter Outputs'!$E:$E, 'VISSIM Queue Counter Outputs'!$A:$A, "AVG", 'VISSIM Queue Counter Outputs'!$B:$B, $B$3, 'VISSIM Queue Counter Outputs'!$C:$C, $B12),"")</f>
        <v/>
      </c>
    </row>
    <row r="13" spans="1:6" x14ac:dyDescent="0.35">
      <c r="A13" s="551" t="str">
        <f t="shared" si="0"/>
        <v>H</v>
      </c>
      <c r="B13" s="696">
        <f>'Input - Queue Counters'!B11</f>
        <v>7</v>
      </c>
      <c r="C13" s="642">
        <f>'Input - Queue Counters'!C11</f>
        <v>0</v>
      </c>
      <c r="D13" s="648">
        <f>'Input - Queue Counters'!D11</f>
        <v>0</v>
      </c>
      <c r="E13" s="150" t="str">
        <f ca="1">IFERROR(AVERAGEIFS('VISSIM Queue Counter Outputs'!$D:$D, 'VISSIM Queue Counter Outputs'!$A:$A, "AVG", 'VISSIM Queue Counter Outputs'!$B:$B, $B$3, 'VISSIM Queue Counter Outputs'!$C:$C, $B13),"")</f>
        <v/>
      </c>
      <c r="F13" s="150" t="str">
        <f ca="1">IFERROR(AVERAGEIFS('VISSIM Queue Counter Outputs'!$E:$E, 'VISSIM Queue Counter Outputs'!$A:$A, "AVG", 'VISSIM Queue Counter Outputs'!$B:$B, $B$3, 'VISSIM Queue Counter Outputs'!$C:$C, $B13),"")</f>
        <v/>
      </c>
    </row>
    <row r="14" spans="1:6" x14ac:dyDescent="0.35">
      <c r="A14" s="551" t="str">
        <f t="shared" si="0"/>
        <v>H</v>
      </c>
      <c r="B14" s="696">
        <f>'Input - Queue Counters'!B12</f>
        <v>8</v>
      </c>
      <c r="C14" s="642">
        <f>'Input - Queue Counters'!C12</f>
        <v>0</v>
      </c>
      <c r="D14" s="648">
        <f>'Input - Queue Counters'!D12</f>
        <v>0</v>
      </c>
      <c r="E14" s="150" t="str">
        <f ca="1">IFERROR(AVERAGEIFS('VISSIM Queue Counter Outputs'!$D:$D, 'VISSIM Queue Counter Outputs'!$A:$A, "AVG", 'VISSIM Queue Counter Outputs'!$B:$B, $B$3, 'VISSIM Queue Counter Outputs'!$C:$C, $B14),"")</f>
        <v/>
      </c>
      <c r="F14" s="150" t="str">
        <f ca="1">IFERROR(AVERAGEIFS('VISSIM Queue Counter Outputs'!$E:$E, 'VISSIM Queue Counter Outputs'!$A:$A, "AVG", 'VISSIM Queue Counter Outputs'!$B:$B, $B$3, 'VISSIM Queue Counter Outputs'!$C:$C, $B14),"")</f>
        <v/>
      </c>
    </row>
    <row r="15" spans="1:6" x14ac:dyDescent="0.35">
      <c r="A15" s="551" t="str">
        <f t="shared" si="0"/>
        <v>H</v>
      </c>
      <c r="B15" s="696">
        <f>'Input - Queue Counters'!B13</f>
        <v>9</v>
      </c>
      <c r="C15" s="642">
        <f>'Input - Queue Counters'!C13</f>
        <v>0</v>
      </c>
      <c r="D15" s="648">
        <f>'Input - Queue Counters'!D13</f>
        <v>0</v>
      </c>
      <c r="E15" s="150" t="str">
        <f ca="1">IFERROR(AVERAGEIFS('VISSIM Queue Counter Outputs'!$D:$D, 'VISSIM Queue Counter Outputs'!$A:$A, "AVG", 'VISSIM Queue Counter Outputs'!$B:$B, $B$3, 'VISSIM Queue Counter Outputs'!$C:$C, $B15),"")</f>
        <v/>
      </c>
      <c r="F15" s="150" t="str">
        <f ca="1">IFERROR(AVERAGEIFS('VISSIM Queue Counter Outputs'!$E:$E, 'VISSIM Queue Counter Outputs'!$A:$A, "AVG", 'VISSIM Queue Counter Outputs'!$B:$B, $B$3, 'VISSIM Queue Counter Outputs'!$C:$C, $B15),"")</f>
        <v/>
      </c>
    </row>
    <row r="16" spans="1:6" x14ac:dyDescent="0.35">
      <c r="A16" s="551" t="str">
        <f t="shared" si="0"/>
        <v>H</v>
      </c>
      <c r="B16" s="696">
        <f>'Input - Queue Counters'!B14</f>
        <v>10</v>
      </c>
      <c r="C16" s="642">
        <f>'Input - Queue Counters'!C14</f>
        <v>0</v>
      </c>
      <c r="D16" s="648">
        <f>'Input - Queue Counters'!D14</f>
        <v>0</v>
      </c>
      <c r="E16" s="150" t="str">
        <f ca="1">IFERROR(AVERAGEIFS('VISSIM Queue Counter Outputs'!$D:$D, 'VISSIM Queue Counter Outputs'!$A:$A, "AVG", 'VISSIM Queue Counter Outputs'!$B:$B, $B$3, 'VISSIM Queue Counter Outputs'!$C:$C, $B16),"")</f>
        <v/>
      </c>
      <c r="F16" s="150" t="str">
        <f ca="1">IFERROR(AVERAGEIFS('VISSIM Queue Counter Outputs'!$E:$E, 'VISSIM Queue Counter Outputs'!$A:$A, "AVG", 'VISSIM Queue Counter Outputs'!$B:$B, $B$3, 'VISSIM Queue Counter Outputs'!$C:$C, $B16),"")</f>
        <v/>
      </c>
    </row>
    <row r="17" spans="1:6" x14ac:dyDescent="0.35">
      <c r="A17" s="551" t="str">
        <f t="shared" si="0"/>
        <v>H</v>
      </c>
      <c r="B17" s="696">
        <f>'Input - Queue Counters'!B15</f>
        <v>11</v>
      </c>
      <c r="C17" s="642">
        <f>'Input - Queue Counters'!C15</f>
        <v>0</v>
      </c>
      <c r="D17" s="648">
        <f>'Input - Queue Counters'!D15</f>
        <v>0</v>
      </c>
      <c r="E17" s="150" t="str">
        <f ca="1">IFERROR(AVERAGEIFS('VISSIM Queue Counter Outputs'!$D:$D, 'VISSIM Queue Counter Outputs'!$A:$A, "AVG", 'VISSIM Queue Counter Outputs'!$B:$B, $B$3, 'VISSIM Queue Counter Outputs'!$C:$C, $B17),"")</f>
        <v/>
      </c>
      <c r="F17" s="150" t="str">
        <f ca="1">IFERROR(AVERAGEIFS('VISSIM Queue Counter Outputs'!$E:$E, 'VISSIM Queue Counter Outputs'!$A:$A, "AVG", 'VISSIM Queue Counter Outputs'!$B:$B, $B$3, 'VISSIM Queue Counter Outputs'!$C:$C, $B17),"")</f>
        <v/>
      </c>
    </row>
    <row r="18" spans="1:6" x14ac:dyDescent="0.35">
      <c r="A18" s="551" t="str">
        <f t="shared" si="0"/>
        <v>H</v>
      </c>
      <c r="B18" s="696">
        <f>'Input - Queue Counters'!B16</f>
        <v>12</v>
      </c>
      <c r="C18" s="642">
        <f>'Input - Queue Counters'!C16</f>
        <v>0</v>
      </c>
      <c r="D18" s="648">
        <f>'Input - Queue Counters'!D16</f>
        <v>0</v>
      </c>
      <c r="E18" s="150" t="str">
        <f ca="1">IFERROR(AVERAGEIFS('VISSIM Queue Counter Outputs'!$D:$D, 'VISSIM Queue Counter Outputs'!$A:$A, "AVG", 'VISSIM Queue Counter Outputs'!$B:$B, $B$3, 'VISSIM Queue Counter Outputs'!$C:$C, $B18),"")</f>
        <v/>
      </c>
      <c r="F18" s="150" t="str">
        <f ca="1">IFERROR(AVERAGEIFS('VISSIM Queue Counter Outputs'!$E:$E, 'VISSIM Queue Counter Outputs'!$A:$A, "AVG", 'VISSIM Queue Counter Outputs'!$B:$B, $B$3, 'VISSIM Queue Counter Outputs'!$C:$C, $B18),"")</f>
        <v/>
      </c>
    </row>
    <row r="19" spans="1:6" x14ac:dyDescent="0.35">
      <c r="A19" s="551" t="str">
        <f t="shared" si="0"/>
        <v>H</v>
      </c>
      <c r="B19" s="696">
        <f>'Input - Queue Counters'!B17</f>
        <v>13</v>
      </c>
      <c r="C19" s="642">
        <f>'Input - Queue Counters'!C17</f>
        <v>0</v>
      </c>
      <c r="D19" s="648">
        <f>'Input - Queue Counters'!D17</f>
        <v>0</v>
      </c>
      <c r="E19" s="150" t="str">
        <f ca="1">IFERROR(AVERAGEIFS('VISSIM Queue Counter Outputs'!$D:$D, 'VISSIM Queue Counter Outputs'!$A:$A, "AVG", 'VISSIM Queue Counter Outputs'!$B:$B, $B$3, 'VISSIM Queue Counter Outputs'!$C:$C, $B19),"")</f>
        <v/>
      </c>
      <c r="F19" s="150" t="str">
        <f ca="1">IFERROR(AVERAGEIFS('VISSIM Queue Counter Outputs'!$E:$E, 'VISSIM Queue Counter Outputs'!$A:$A, "AVG", 'VISSIM Queue Counter Outputs'!$B:$B, $B$3, 'VISSIM Queue Counter Outputs'!$C:$C, $B19),"")</f>
        <v/>
      </c>
    </row>
    <row r="20" spans="1:6" x14ac:dyDescent="0.35">
      <c r="A20" s="551" t="str">
        <f t="shared" si="0"/>
        <v>H</v>
      </c>
      <c r="B20" s="696">
        <f>'Input - Queue Counters'!B18</f>
        <v>14</v>
      </c>
      <c r="C20" s="642">
        <f>'Input - Queue Counters'!C18</f>
        <v>0</v>
      </c>
      <c r="D20" s="648">
        <f>'Input - Queue Counters'!D18</f>
        <v>0</v>
      </c>
      <c r="E20" s="150" t="str">
        <f ca="1">IFERROR(AVERAGEIFS('VISSIM Queue Counter Outputs'!$D:$D, 'VISSIM Queue Counter Outputs'!$A:$A, "AVG", 'VISSIM Queue Counter Outputs'!$B:$B, $B$3, 'VISSIM Queue Counter Outputs'!$C:$C, $B20),"")</f>
        <v/>
      </c>
      <c r="F20" s="150" t="str">
        <f ca="1">IFERROR(AVERAGEIFS('VISSIM Queue Counter Outputs'!$E:$E, 'VISSIM Queue Counter Outputs'!$A:$A, "AVG", 'VISSIM Queue Counter Outputs'!$B:$B, $B$3, 'VISSIM Queue Counter Outputs'!$C:$C, $B20),"")</f>
        <v/>
      </c>
    </row>
    <row r="21" spans="1:6" x14ac:dyDescent="0.35">
      <c r="A21" s="551" t="str">
        <f t="shared" si="0"/>
        <v>H</v>
      </c>
      <c r="B21" s="696">
        <f>'Input - Queue Counters'!B19</f>
        <v>15</v>
      </c>
      <c r="C21" s="642">
        <f>'Input - Queue Counters'!C19</f>
        <v>0</v>
      </c>
      <c r="D21" s="648">
        <f>'Input - Queue Counters'!D19</f>
        <v>0</v>
      </c>
      <c r="E21" s="150" t="str">
        <f ca="1">IFERROR(AVERAGEIFS('VISSIM Queue Counter Outputs'!$D:$D, 'VISSIM Queue Counter Outputs'!$A:$A, "AVG", 'VISSIM Queue Counter Outputs'!$B:$B, $B$3, 'VISSIM Queue Counter Outputs'!$C:$C, $B21),"")</f>
        <v/>
      </c>
      <c r="F21" s="150" t="str">
        <f ca="1">IFERROR(AVERAGEIFS('VISSIM Queue Counter Outputs'!$E:$E, 'VISSIM Queue Counter Outputs'!$A:$A, "AVG", 'VISSIM Queue Counter Outputs'!$B:$B, $B$3, 'VISSIM Queue Counter Outputs'!$C:$C, $B21),"")</f>
        <v/>
      </c>
    </row>
    <row r="22" spans="1:6" x14ac:dyDescent="0.35">
      <c r="A22" s="551" t="str">
        <f t="shared" si="0"/>
        <v>H</v>
      </c>
      <c r="B22" s="696">
        <f>'Input - Queue Counters'!B20</f>
        <v>16</v>
      </c>
      <c r="C22" s="642">
        <f>'Input - Queue Counters'!C20</f>
        <v>0</v>
      </c>
      <c r="D22" s="648">
        <f>'Input - Queue Counters'!D20</f>
        <v>0</v>
      </c>
      <c r="E22" s="150" t="str">
        <f ca="1">IFERROR(AVERAGEIFS('VISSIM Queue Counter Outputs'!$D:$D, 'VISSIM Queue Counter Outputs'!$A:$A, "AVG", 'VISSIM Queue Counter Outputs'!$B:$B, $B$3, 'VISSIM Queue Counter Outputs'!$C:$C, $B22),"")</f>
        <v/>
      </c>
      <c r="F22" s="150" t="str">
        <f ca="1">IFERROR(AVERAGEIFS('VISSIM Queue Counter Outputs'!$E:$E, 'VISSIM Queue Counter Outputs'!$A:$A, "AVG", 'VISSIM Queue Counter Outputs'!$B:$B, $B$3, 'VISSIM Queue Counter Outputs'!$C:$C, $B22),"")</f>
        <v/>
      </c>
    </row>
    <row r="23" spans="1:6" x14ac:dyDescent="0.35">
      <c r="A23" s="551" t="str">
        <f t="shared" si="0"/>
        <v>H</v>
      </c>
      <c r="B23" s="696">
        <f>'Input - Queue Counters'!B21</f>
        <v>17</v>
      </c>
      <c r="C23" s="642">
        <f>'Input - Queue Counters'!C21</f>
        <v>0</v>
      </c>
      <c r="D23" s="648">
        <f>'Input - Queue Counters'!D21</f>
        <v>0</v>
      </c>
      <c r="E23" s="150" t="str">
        <f ca="1">IFERROR(AVERAGEIFS('VISSIM Queue Counter Outputs'!$D:$D, 'VISSIM Queue Counter Outputs'!$A:$A, "AVG", 'VISSIM Queue Counter Outputs'!$B:$B, $B$3, 'VISSIM Queue Counter Outputs'!$C:$C, $B23),"")</f>
        <v/>
      </c>
      <c r="F23" s="150" t="str">
        <f ca="1">IFERROR(AVERAGEIFS('VISSIM Queue Counter Outputs'!$E:$E, 'VISSIM Queue Counter Outputs'!$A:$A, "AVG", 'VISSIM Queue Counter Outputs'!$B:$B, $B$3, 'VISSIM Queue Counter Outputs'!$C:$C, $B23),"")</f>
        <v/>
      </c>
    </row>
    <row r="24" spans="1:6" x14ac:dyDescent="0.35">
      <c r="A24" s="551" t="str">
        <f t="shared" si="0"/>
        <v>H</v>
      </c>
      <c r="B24" s="696">
        <f>'Input - Queue Counters'!B22</f>
        <v>18</v>
      </c>
      <c r="C24" s="642">
        <f>'Input - Queue Counters'!C22</f>
        <v>0</v>
      </c>
      <c r="D24" s="648">
        <f>'Input - Queue Counters'!D22</f>
        <v>0</v>
      </c>
      <c r="E24" s="150" t="str">
        <f ca="1">IFERROR(AVERAGEIFS('VISSIM Queue Counter Outputs'!$D:$D, 'VISSIM Queue Counter Outputs'!$A:$A, "AVG", 'VISSIM Queue Counter Outputs'!$B:$B, $B$3, 'VISSIM Queue Counter Outputs'!$C:$C, $B24),"")</f>
        <v/>
      </c>
      <c r="F24" s="150" t="str">
        <f ca="1">IFERROR(AVERAGEIFS('VISSIM Queue Counter Outputs'!$E:$E, 'VISSIM Queue Counter Outputs'!$A:$A, "AVG", 'VISSIM Queue Counter Outputs'!$B:$B, $B$3, 'VISSIM Queue Counter Outputs'!$C:$C, $B24),"")</f>
        <v/>
      </c>
    </row>
    <row r="25" spans="1:6" x14ac:dyDescent="0.35">
      <c r="A25" s="551" t="str">
        <f t="shared" si="0"/>
        <v>H</v>
      </c>
      <c r="B25" s="696">
        <f>'Input - Queue Counters'!B23</f>
        <v>19</v>
      </c>
      <c r="C25" s="642">
        <f>'Input - Queue Counters'!C23</f>
        <v>0</v>
      </c>
      <c r="D25" s="648">
        <f>'Input - Queue Counters'!D23</f>
        <v>0</v>
      </c>
      <c r="E25" s="150" t="str">
        <f ca="1">IFERROR(AVERAGEIFS('VISSIM Queue Counter Outputs'!$D:$D, 'VISSIM Queue Counter Outputs'!$A:$A, "AVG", 'VISSIM Queue Counter Outputs'!$B:$B, $B$3, 'VISSIM Queue Counter Outputs'!$C:$C, $B25),"")</f>
        <v/>
      </c>
      <c r="F25" s="150" t="str">
        <f ca="1">IFERROR(AVERAGEIFS('VISSIM Queue Counter Outputs'!$E:$E, 'VISSIM Queue Counter Outputs'!$A:$A, "AVG", 'VISSIM Queue Counter Outputs'!$B:$B, $B$3, 'VISSIM Queue Counter Outputs'!$C:$C, $B25),"")</f>
        <v/>
      </c>
    </row>
    <row r="26" spans="1:6" x14ac:dyDescent="0.35">
      <c r="A26" s="551" t="str">
        <f t="shared" ref="A26:A56" si="1">IF(C26=0, "H","")</f>
        <v>H</v>
      </c>
      <c r="B26" s="696">
        <f>'Input - Queue Counters'!B24</f>
        <v>20</v>
      </c>
      <c r="C26" s="696">
        <f>'Input - Queue Counters'!C24</f>
        <v>0</v>
      </c>
      <c r="D26" s="648">
        <f>'Input - Queue Counters'!D24</f>
        <v>0</v>
      </c>
      <c r="E26" s="150" t="str">
        <f ca="1">IFERROR(AVERAGEIFS('VISSIM Queue Counter Outputs'!$D:$D, 'VISSIM Queue Counter Outputs'!$A:$A, "AVG", 'VISSIM Queue Counter Outputs'!$B:$B, $B$3, 'VISSIM Queue Counter Outputs'!$C:$C, $B26),"")</f>
        <v/>
      </c>
      <c r="F26" s="150" t="str">
        <f ca="1">IFERROR(AVERAGEIFS('VISSIM Queue Counter Outputs'!$E:$E, 'VISSIM Queue Counter Outputs'!$A:$A, "AVG", 'VISSIM Queue Counter Outputs'!$B:$B, $B$3, 'VISSIM Queue Counter Outputs'!$C:$C, $B26),"")</f>
        <v/>
      </c>
    </row>
    <row r="27" spans="1:6" x14ac:dyDescent="0.35">
      <c r="A27" s="551" t="str">
        <f t="shared" si="1"/>
        <v>H</v>
      </c>
      <c r="B27" s="696">
        <f>'Input - Queue Counters'!B25</f>
        <v>21</v>
      </c>
      <c r="C27" s="696">
        <f>'Input - Queue Counters'!C25</f>
        <v>0</v>
      </c>
      <c r="D27" s="648">
        <f>'Input - Queue Counters'!D25</f>
        <v>0</v>
      </c>
      <c r="E27" s="150" t="str">
        <f ca="1">IFERROR(AVERAGEIFS('VISSIM Queue Counter Outputs'!$D:$D, 'VISSIM Queue Counter Outputs'!$A:$A, "AVG", 'VISSIM Queue Counter Outputs'!$B:$B, $B$3, 'VISSIM Queue Counter Outputs'!$C:$C, $B27),"")</f>
        <v/>
      </c>
      <c r="F27" s="150" t="str">
        <f ca="1">IFERROR(AVERAGEIFS('VISSIM Queue Counter Outputs'!$E:$E, 'VISSIM Queue Counter Outputs'!$A:$A, "AVG", 'VISSIM Queue Counter Outputs'!$B:$B, $B$3, 'VISSIM Queue Counter Outputs'!$C:$C, $B27),"")</f>
        <v/>
      </c>
    </row>
    <row r="28" spans="1:6" x14ac:dyDescent="0.35">
      <c r="A28" s="551" t="str">
        <f t="shared" si="1"/>
        <v>H</v>
      </c>
      <c r="B28" s="696">
        <f>'Input - Queue Counters'!B26</f>
        <v>22</v>
      </c>
      <c r="C28" s="696">
        <f>'Input - Queue Counters'!C26</f>
        <v>0</v>
      </c>
      <c r="D28" s="648">
        <f>'Input - Queue Counters'!D26</f>
        <v>0</v>
      </c>
      <c r="E28" s="150" t="str">
        <f ca="1">IFERROR(AVERAGEIFS('VISSIM Queue Counter Outputs'!$D:$D, 'VISSIM Queue Counter Outputs'!$A:$A, "AVG", 'VISSIM Queue Counter Outputs'!$B:$B, $B$3, 'VISSIM Queue Counter Outputs'!$C:$C, $B28),"")</f>
        <v/>
      </c>
      <c r="F28" s="150" t="str">
        <f ca="1">IFERROR(AVERAGEIFS('VISSIM Queue Counter Outputs'!$E:$E, 'VISSIM Queue Counter Outputs'!$A:$A, "AVG", 'VISSIM Queue Counter Outputs'!$B:$B, $B$3, 'VISSIM Queue Counter Outputs'!$C:$C, $B28),"")</f>
        <v/>
      </c>
    </row>
    <row r="29" spans="1:6" x14ac:dyDescent="0.35">
      <c r="A29" s="551" t="str">
        <f t="shared" si="1"/>
        <v>H</v>
      </c>
      <c r="B29" s="696">
        <f>'Input - Queue Counters'!B27</f>
        <v>23</v>
      </c>
      <c r="C29" s="696">
        <f>'Input - Queue Counters'!C27</f>
        <v>0</v>
      </c>
      <c r="D29" s="648">
        <f>'Input - Queue Counters'!D27</f>
        <v>0</v>
      </c>
      <c r="E29" s="150" t="str">
        <f ca="1">IFERROR(AVERAGEIFS('VISSIM Queue Counter Outputs'!$D:$D, 'VISSIM Queue Counter Outputs'!$A:$A, "AVG", 'VISSIM Queue Counter Outputs'!$B:$B, $B$3, 'VISSIM Queue Counter Outputs'!$C:$C, $B29),"")</f>
        <v/>
      </c>
      <c r="F29" s="150" t="str">
        <f ca="1">IFERROR(AVERAGEIFS('VISSIM Queue Counter Outputs'!$E:$E, 'VISSIM Queue Counter Outputs'!$A:$A, "AVG", 'VISSIM Queue Counter Outputs'!$B:$B, $B$3, 'VISSIM Queue Counter Outputs'!$C:$C, $B29),"")</f>
        <v/>
      </c>
    </row>
    <row r="30" spans="1:6" x14ac:dyDescent="0.35">
      <c r="A30" s="551" t="str">
        <f t="shared" si="1"/>
        <v>H</v>
      </c>
      <c r="B30" s="696">
        <f>'Input - Queue Counters'!B28</f>
        <v>24</v>
      </c>
      <c r="C30" s="696">
        <f>'Input - Queue Counters'!C28</f>
        <v>0</v>
      </c>
      <c r="D30" s="648">
        <f>'Input - Queue Counters'!D28</f>
        <v>0</v>
      </c>
      <c r="E30" s="150" t="str">
        <f ca="1">IFERROR(AVERAGEIFS('VISSIM Queue Counter Outputs'!$D:$D, 'VISSIM Queue Counter Outputs'!$A:$A, "AVG", 'VISSIM Queue Counter Outputs'!$B:$B, $B$3, 'VISSIM Queue Counter Outputs'!$C:$C, $B30),"")</f>
        <v/>
      </c>
      <c r="F30" s="150" t="str">
        <f ca="1">IFERROR(AVERAGEIFS('VISSIM Queue Counter Outputs'!$E:$E, 'VISSIM Queue Counter Outputs'!$A:$A, "AVG", 'VISSIM Queue Counter Outputs'!$B:$B, $B$3, 'VISSIM Queue Counter Outputs'!$C:$C, $B30),"")</f>
        <v/>
      </c>
    </row>
    <row r="31" spans="1:6" x14ac:dyDescent="0.35">
      <c r="A31" s="551" t="str">
        <f t="shared" si="1"/>
        <v>H</v>
      </c>
      <c r="B31" s="696">
        <f>'Input - Queue Counters'!B29</f>
        <v>25</v>
      </c>
      <c r="C31" s="696">
        <f>'Input - Queue Counters'!C29</f>
        <v>0</v>
      </c>
      <c r="D31" s="648">
        <f>'Input - Queue Counters'!D29</f>
        <v>0</v>
      </c>
      <c r="E31" s="150" t="str">
        <f ca="1">IFERROR(AVERAGEIFS('VISSIM Queue Counter Outputs'!$D:$D, 'VISSIM Queue Counter Outputs'!$A:$A, "AVG", 'VISSIM Queue Counter Outputs'!$B:$B, $B$3, 'VISSIM Queue Counter Outputs'!$C:$C, $B31),"")</f>
        <v/>
      </c>
      <c r="F31" s="150" t="str">
        <f ca="1">IFERROR(AVERAGEIFS('VISSIM Queue Counter Outputs'!$E:$E, 'VISSIM Queue Counter Outputs'!$A:$A, "AVG", 'VISSIM Queue Counter Outputs'!$B:$B, $B$3, 'VISSIM Queue Counter Outputs'!$C:$C, $B31),"")</f>
        <v/>
      </c>
    </row>
    <row r="32" spans="1:6" x14ac:dyDescent="0.35">
      <c r="A32" s="551" t="str">
        <f t="shared" si="1"/>
        <v>H</v>
      </c>
      <c r="B32" s="696">
        <f>'Input - Queue Counters'!B30</f>
        <v>26</v>
      </c>
      <c r="C32" s="696">
        <f>'Input - Queue Counters'!C30</f>
        <v>0</v>
      </c>
      <c r="D32" s="648">
        <f>'Input - Queue Counters'!D30</f>
        <v>0</v>
      </c>
      <c r="E32" s="150" t="str">
        <f ca="1">IFERROR(AVERAGEIFS('VISSIM Queue Counter Outputs'!$D:$D, 'VISSIM Queue Counter Outputs'!$A:$A, "AVG", 'VISSIM Queue Counter Outputs'!$B:$B, $B$3, 'VISSIM Queue Counter Outputs'!$C:$C, $B32),"")</f>
        <v/>
      </c>
      <c r="F32" s="150" t="str">
        <f ca="1">IFERROR(AVERAGEIFS('VISSIM Queue Counter Outputs'!$E:$E, 'VISSIM Queue Counter Outputs'!$A:$A, "AVG", 'VISSIM Queue Counter Outputs'!$B:$B, $B$3, 'VISSIM Queue Counter Outputs'!$C:$C, $B32),"")</f>
        <v/>
      </c>
    </row>
    <row r="33" spans="1:6" x14ac:dyDescent="0.35">
      <c r="A33" s="551" t="str">
        <f t="shared" si="1"/>
        <v>H</v>
      </c>
      <c r="B33" s="696">
        <f>'Input - Queue Counters'!B31</f>
        <v>27</v>
      </c>
      <c r="C33" s="696">
        <f>'Input - Queue Counters'!C31</f>
        <v>0</v>
      </c>
      <c r="D33" s="648">
        <f>'Input - Queue Counters'!D31</f>
        <v>0</v>
      </c>
      <c r="E33" s="150" t="str">
        <f ca="1">IFERROR(AVERAGEIFS('VISSIM Queue Counter Outputs'!$D:$D, 'VISSIM Queue Counter Outputs'!$A:$A, "AVG", 'VISSIM Queue Counter Outputs'!$B:$B, $B$3, 'VISSIM Queue Counter Outputs'!$C:$C, $B33),"")</f>
        <v/>
      </c>
      <c r="F33" s="150" t="str">
        <f ca="1">IFERROR(AVERAGEIFS('VISSIM Queue Counter Outputs'!$E:$E, 'VISSIM Queue Counter Outputs'!$A:$A, "AVG", 'VISSIM Queue Counter Outputs'!$B:$B, $B$3, 'VISSIM Queue Counter Outputs'!$C:$C, $B33),"")</f>
        <v/>
      </c>
    </row>
    <row r="34" spans="1:6" x14ac:dyDescent="0.35">
      <c r="A34" s="551" t="str">
        <f t="shared" si="1"/>
        <v>H</v>
      </c>
      <c r="B34" s="696">
        <f>'Input - Queue Counters'!B32</f>
        <v>28</v>
      </c>
      <c r="C34" s="696">
        <f>'Input - Queue Counters'!C32</f>
        <v>0</v>
      </c>
      <c r="D34" s="648">
        <f>'Input - Queue Counters'!D32</f>
        <v>0</v>
      </c>
      <c r="E34" s="150" t="str">
        <f ca="1">IFERROR(AVERAGEIFS('VISSIM Queue Counter Outputs'!$D:$D, 'VISSIM Queue Counter Outputs'!$A:$A, "AVG", 'VISSIM Queue Counter Outputs'!$B:$B, $B$3, 'VISSIM Queue Counter Outputs'!$C:$C, $B34),"")</f>
        <v/>
      </c>
      <c r="F34" s="150" t="str">
        <f ca="1">IFERROR(AVERAGEIFS('VISSIM Queue Counter Outputs'!$E:$E, 'VISSIM Queue Counter Outputs'!$A:$A, "AVG", 'VISSIM Queue Counter Outputs'!$B:$B, $B$3, 'VISSIM Queue Counter Outputs'!$C:$C, $B34),"")</f>
        <v/>
      </c>
    </row>
    <row r="35" spans="1:6" x14ac:dyDescent="0.35">
      <c r="A35" s="551" t="str">
        <f t="shared" si="1"/>
        <v>H</v>
      </c>
      <c r="B35" s="696">
        <f>'Input - Queue Counters'!B33</f>
        <v>29</v>
      </c>
      <c r="C35" s="696">
        <f>'Input - Queue Counters'!C33</f>
        <v>0</v>
      </c>
      <c r="D35" s="648">
        <f>'Input - Queue Counters'!D33</f>
        <v>0</v>
      </c>
      <c r="E35" s="150" t="str">
        <f ca="1">IFERROR(AVERAGEIFS('VISSIM Queue Counter Outputs'!$D:$D, 'VISSIM Queue Counter Outputs'!$A:$A, "AVG", 'VISSIM Queue Counter Outputs'!$B:$B, $B$3, 'VISSIM Queue Counter Outputs'!$C:$C, $B35),"")</f>
        <v/>
      </c>
      <c r="F35" s="150" t="str">
        <f ca="1">IFERROR(AVERAGEIFS('VISSIM Queue Counter Outputs'!$E:$E, 'VISSIM Queue Counter Outputs'!$A:$A, "AVG", 'VISSIM Queue Counter Outputs'!$B:$B, $B$3, 'VISSIM Queue Counter Outputs'!$C:$C, $B35),"")</f>
        <v/>
      </c>
    </row>
    <row r="36" spans="1:6" x14ac:dyDescent="0.35">
      <c r="A36" s="551" t="str">
        <f t="shared" si="1"/>
        <v>H</v>
      </c>
      <c r="B36" s="696">
        <f>'Input - Queue Counters'!B34</f>
        <v>30</v>
      </c>
      <c r="C36" s="696">
        <f>'Input - Queue Counters'!C34</f>
        <v>0</v>
      </c>
      <c r="D36" s="648">
        <f>'Input - Queue Counters'!D34</f>
        <v>0</v>
      </c>
      <c r="E36" s="150" t="str">
        <f ca="1">IFERROR(AVERAGEIFS('VISSIM Queue Counter Outputs'!$D:$D, 'VISSIM Queue Counter Outputs'!$A:$A, "AVG", 'VISSIM Queue Counter Outputs'!$B:$B, $B$3, 'VISSIM Queue Counter Outputs'!$C:$C, $B36),"")</f>
        <v/>
      </c>
      <c r="F36" s="150" t="str">
        <f ca="1">IFERROR(AVERAGEIFS('VISSIM Queue Counter Outputs'!$E:$E, 'VISSIM Queue Counter Outputs'!$A:$A, "AVG", 'VISSIM Queue Counter Outputs'!$B:$B, $B$3, 'VISSIM Queue Counter Outputs'!$C:$C, $B36),"")</f>
        <v/>
      </c>
    </row>
    <row r="37" spans="1:6" x14ac:dyDescent="0.35">
      <c r="A37" s="551" t="str">
        <f t="shared" si="1"/>
        <v>H</v>
      </c>
      <c r="B37" s="696">
        <f>'Input - Queue Counters'!B35</f>
        <v>31</v>
      </c>
      <c r="C37" s="696">
        <f>'Input - Queue Counters'!C35</f>
        <v>0</v>
      </c>
      <c r="D37" s="648">
        <f>'Input - Queue Counters'!D35</f>
        <v>0</v>
      </c>
      <c r="E37" s="150" t="str">
        <f ca="1">IFERROR(AVERAGEIFS('VISSIM Queue Counter Outputs'!$D:$D, 'VISSIM Queue Counter Outputs'!$A:$A, "AVG", 'VISSIM Queue Counter Outputs'!$B:$B, $B$3, 'VISSIM Queue Counter Outputs'!$C:$C, $B37),"")</f>
        <v/>
      </c>
      <c r="F37" s="150" t="str">
        <f ca="1">IFERROR(AVERAGEIFS('VISSIM Queue Counter Outputs'!$E:$E, 'VISSIM Queue Counter Outputs'!$A:$A, "AVG", 'VISSIM Queue Counter Outputs'!$B:$B, $B$3, 'VISSIM Queue Counter Outputs'!$C:$C, $B37),"")</f>
        <v/>
      </c>
    </row>
    <row r="38" spans="1:6" x14ac:dyDescent="0.35">
      <c r="A38" s="551" t="str">
        <f t="shared" si="1"/>
        <v>H</v>
      </c>
      <c r="B38" s="696">
        <f>'Input - Queue Counters'!B36</f>
        <v>32</v>
      </c>
      <c r="C38" s="696">
        <f>'Input - Queue Counters'!C36</f>
        <v>0</v>
      </c>
      <c r="D38" s="648">
        <f>'Input - Queue Counters'!D36</f>
        <v>0</v>
      </c>
      <c r="E38" s="150" t="str">
        <f ca="1">IFERROR(AVERAGEIFS('VISSIM Queue Counter Outputs'!$D:$D, 'VISSIM Queue Counter Outputs'!$A:$A, "AVG", 'VISSIM Queue Counter Outputs'!$B:$B, $B$3, 'VISSIM Queue Counter Outputs'!$C:$C, $B38),"")</f>
        <v/>
      </c>
      <c r="F38" s="150" t="str">
        <f ca="1">IFERROR(AVERAGEIFS('VISSIM Queue Counter Outputs'!$E:$E, 'VISSIM Queue Counter Outputs'!$A:$A, "AVG", 'VISSIM Queue Counter Outputs'!$B:$B, $B$3, 'VISSIM Queue Counter Outputs'!$C:$C, $B38),"")</f>
        <v/>
      </c>
    </row>
    <row r="39" spans="1:6" x14ac:dyDescent="0.35">
      <c r="A39" s="551" t="str">
        <f t="shared" si="1"/>
        <v>H</v>
      </c>
      <c r="B39" s="696">
        <f>'Input - Queue Counters'!B37</f>
        <v>33</v>
      </c>
      <c r="C39" s="696">
        <f>'Input - Queue Counters'!C37</f>
        <v>0</v>
      </c>
      <c r="D39" s="648">
        <f>'Input - Queue Counters'!D37</f>
        <v>0</v>
      </c>
      <c r="E39" s="150" t="str">
        <f ca="1">IFERROR(AVERAGEIFS('VISSIM Queue Counter Outputs'!$D:$D, 'VISSIM Queue Counter Outputs'!$A:$A, "AVG", 'VISSIM Queue Counter Outputs'!$B:$B, $B$3, 'VISSIM Queue Counter Outputs'!$C:$C, $B39),"")</f>
        <v/>
      </c>
      <c r="F39" s="150" t="str">
        <f ca="1">IFERROR(AVERAGEIFS('VISSIM Queue Counter Outputs'!$E:$E, 'VISSIM Queue Counter Outputs'!$A:$A, "AVG", 'VISSIM Queue Counter Outputs'!$B:$B, $B$3, 'VISSIM Queue Counter Outputs'!$C:$C, $B39),"")</f>
        <v/>
      </c>
    </row>
    <row r="40" spans="1:6" x14ac:dyDescent="0.35">
      <c r="A40" s="551" t="str">
        <f t="shared" si="1"/>
        <v>H</v>
      </c>
      <c r="B40" s="696">
        <f>'Input - Queue Counters'!B38</f>
        <v>34</v>
      </c>
      <c r="C40" s="696">
        <f>'Input - Queue Counters'!C38</f>
        <v>0</v>
      </c>
      <c r="D40" s="648">
        <f>'Input - Queue Counters'!D38</f>
        <v>0</v>
      </c>
      <c r="E40" s="150" t="str">
        <f ca="1">IFERROR(AVERAGEIFS('VISSIM Queue Counter Outputs'!$D:$D, 'VISSIM Queue Counter Outputs'!$A:$A, "AVG", 'VISSIM Queue Counter Outputs'!$B:$B, $B$3, 'VISSIM Queue Counter Outputs'!$C:$C, $B40),"")</f>
        <v/>
      </c>
      <c r="F40" s="150" t="str">
        <f ca="1">IFERROR(AVERAGEIFS('VISSIM Queue Counter Outputs'!$E:$E, 'VISSIM Queue Counter Outputs'!$A:$A, "AVG", 'VISSIM Queue Counter Outputs'!$B:$B, $B$3, 'VISSIM Queue Counter Outputs'!$C:$C, $B40),"")</f>
        <v/>
      </c>
    </row>
    <row r="41" spans="1:6" x14ac:dyDescent="0.35">
      <c r="A41" s="551" t="str">
        <f t="shared" si="1"/>
        <v>H</v>
      </c>
      <c r="B41" s="696">
        <f>'Input - Queue Counters'!B39</f>
        <v>35</v>
      </c>
      <c r="C41" s="696">
        <f>'Input - Queue Counters'!C39</f>
        <v>0</v>
      </c>
      <c r="D41" s="648">
        <f>'Input - Queue Counters'!D39</f>
        <v>0</v>
      </c>
      <c r="E41" s="150" t="str">
        <f ca="1">IFERROR(AVERAGEIFS('VISSIM Queue Counter Outputs'!$D:$D, 'VISSIM Queue Counter Outputs'!$A:$A, "AVG", 'VISSIM Queue Counter Outputs'!$B:$B, $B$3, 'VISSIM Queue Counter Outputs'!$C:$C, $B41),"")</f>
        <v/>
      </c>
      <c r="F41" s="150" t="str">
        <f ca="1">IFERROR(AVERAGEIFS('VISSIM Queue Counter Outputs'!$E:$E, 'VISSIM Queue Counter Outputs'!$A:$A, "AVG", 'VISSIM Queue Counter Outputs'!$B:$B, $B$3, 'VISSIM Queue Counter Outputs'!$C:$C, $B41),"")</f>
        <v/>
      </c>
    </row>
    <row r="42" spans="1:6" x14ac:dyDescent="0.35">
      <c r="A42" s="551" t="str">
        <f t="shared" si="1"/>
        <v>H</v>
      </c>
      <c r="B42" s="696">
        <f>'Input - Queue Counters'!B40</f>
        <v>36</v>
      </c>
      <c r="C42" s="696">
        <f>'Input - Queue Counters'!C40</f>
        <v>0</v>
      </c>
      <c r="D42" s="648">
        <f>'Input - Queue Counters'!D40</f>
        <v>0</v>
      </c>
      <c r="E42" s="150" t="str">
        <f ca="1">IFERROR(AVERAGEIFS('VISSIM Queue Counter Outputs'!$D:$D, 'VISSIM Queue Counter Outputs'!$A:$A, "AVG", 'VISSIM Queue Counter Outputs'!$B:$B, $B$3, 'VISSIM Queue Counter Outputs'!$C:$C, $B42),"")</f>
        <v/>
      </c>
      <c r="F42" s="150" t="str">
        <f ca="1">IFERROR(AVERAGEIFS('VISSIM Queue Counter Outputs'!$E:$E, 'VISSIM Queue Counter Outputs'!$A:$A, "AVG", 'VISSIM Queue Counter Outputs'!$B:$B, $B$3, 'VISSIM Queue Counter Outputs'!$C:$C, $B42),"")</f>
        <v/>
      </c>
    </row>
    <row r="43" spans="1:6" x14ac:dyDescent="0.35">
      <c r="A43" s="551" t="str">
        <f t="shared" si="1"/>
        <v>H</v>
      </c>
      <c r="B43" s="696">
        <f>'Input - Queue Counters'!B41</f>
        <v>37</v>
      </c>
      <c r="C43" s="696">
        <f>'Input - Queue Counters'!C41</f>
        <v>0</v>
      </c>
      <c r="D43" s="648">
        <f>'Input - Queue Counters'!D41</f>
        <v>0</v>
      </c>
      <c r="E43" s="150" t="str">
        <f ca="1">IFERROR(AVERAGEIFS('VISSIM Queue Counter Outputs'!$D:$D, 'VISSIM Queue Counter Outputs'!$A:$A, "AVG", 'VISSIM Queue Counter Outputs'!$B:$B, $B$3, 'VISSIM Queue Counter Outputs'!$C:$C, $B43),"")</f>
        <v/>
      </c>
      <c r="F43" s="150" t="str">
        <f ca="1">IFERROR(AVERAGEIFS('VISSIM Queue Counter Outputs'!$E:$E, 'VISSIM Queue Counter Outputs'!$A:$A, "AVG", 'VISSIM Queue Counter Outputs'!$B:$B, $B$3, 'VISSIM Queue Counter Outputs'!$C:$C, $B43),"")</f>
        <v/>
      </c>
    </row>
    <row r="44" spans="1:6" x14ac:dyDescent="0.35">
      <c r="A44" s="551" t="str">
        <f t="shared" si="1"/>
        <v>H</v>
      </c>
      <c r="B44" s="696">
        <f>'Input - Queue Counters'!B42</f>
        <v>38</v>
      </c>
      <c r="C44" s="696">
        <f>'Input - Queue Counters'!C42</f>
        <v>0</v>
      </c>
      <c r="D44" s="648">
        <f>'Input - Queue Counters'!D42</f>
        <v>0</v>
      </c>
      <c r="E44" s="150" t="str">
        <f ca="1">IFERROR(AVERAGEIFS('VISSIM Queue Counter Outputs'!$D:$D, 'VISSIM Queue Counter Outputs'!$A:$A, "AVG", 'VISSIM Queue Counter Outputs'!$B:$B, $B$3, 'VISSIM Queue Counter Outputs'!$C:$C, $B44),"")</f>
        <v/>
      </c>
      <c r="F44" s="150" t="str">
        <f ca="1">IFERROR(AVERAGEIFS('VISSIM Queue Counter Outputs'!$E:$E, 'VISSIM Queue Counter Outputs'!$A:$A, "AVG", 'VISSIM Queue Counter Outputs'!$B:$B, $B$3, 'VISSIM Queue Counter Outputs'!$C:$C, $B44),"")</f>
        <v/>
      </c>
    </row>
    <row r="45" spans="1:6" x14ac:dyDescent="0.35">
      <c r="A45" s="551" t="str">
        <f t="shared" si="1"/>
        <v>H</v>
      </c>
      <c r="B45" s="696">
        <f>'Input - Queue Counters'!B43</f>
        <v>39</v>
      </c>
      <c r="C45" s="696">
        <f>'Input - Queue Counters'!C43</f>
        <v>0</v>
      </c>
      <c r="D45" s="648">
        <f>'Input - Queue Counters'!D43</f>
        <v>0</v>
      </c>
      <c r="E45" s="150" t="str">
        <f ca="1">IFERROR(AVERAGEIFS('VISSIM Queue Counter Outputs'!$D:$D, 'VISSIM Queue Counter Outputs'!$A:$A, "AVG", 'VISSIM Queue Counter Outputs'!$B:$B, $B$3, 'VISSIM Queue Counter Outputs'!$C:$C, $B45),"")</f>
        <v/>
      </c>
      <c r="F45" s="150" t="str">
        <f ca="1">IFERROR(AVERAGEIFS('VISSIM Queue Counter Outputs'!$E:$E, 'VISSIM Queue Counter Outputs'!$A:$A, "AVG", 'VISSIM Queue Counter Outputs'!$B:$B, $B$3, 'VISSIM Queue Counter Outputs'!$C:$C, $B45),"")</f>
        <v/>
      </c>
    </row>
    <row r="46" spans="1:6" x14ac:dyDescent="0.35">
      <c r="A46" s="551" t="str">
        <f t="shared" si="1"/>
        <v>H</v>
      </c>
      <c r="B46" s="696">
        <f>'Input - Queue Counters'!B44</f>
        <v>40</v>
      </c>
      <c r="C46" s="696">
        <f>'Input - Queue Counters'!C44</f>
        <v>0</v>
      </c>
      <c r="D46" s="648">
        <f>'Input - Queue Counters'!D44</f>
        <v>0</v>
      </c>
      <c r="E46" s="150" t="str">
        <f ca="1">IFERROR(AVERAGEIFS('VISSIM Queue Counter Outputs'!$D:$D, 'VISSIM Queue Counter Outputs'!$A:$A, "AVG", 'VISSIM Queue Counter Outputs'!$B:$B, $B$3, 'VISSIM Queue Counter Outputs'!$C:$C, $B46),"")</f>
        <v/>
      </c>
      <c r="F46" s="150" t="str">
        <f ca="1">IFERROR(AVERAGEIFS('VISSIM Queue Counter Outputs'!$E:$E, 'VISSIM Queue Counter Outputs'!$A:$A, "AVG", 'VISSIM Queue Counter Outputs'!$B:$B, $B$3, 'VISSIM Queue Counter Outputs'!$C:$C, $B46),"")</f>
        <v/>
      </c>
    </row>
    <row r="47" spans="1:6" x14ac:dyDescent="0.35">
      <c r="A47" s="551" t="str">
        <f t="shared" si="1"/>
        <v>H</v>
      </c>
      <c r="B47" s="696">
        <f>'Input - Queue Counters'!B45</f>
        <v>41</v>
      </c>
      <c r="C47" s="696">
        <f>'Input - Queue Counters'!C45</f>
        <v>0</v>
      </c>
      <c r="D47" s="648">
        <f>'Input - Queue Counters'!D45</f>
        <v>0</v>
      </c>
      <c r="E47" s="150" t="str">
        <f ca="1">IFERROR(AVERAGEIFS('VISSIM Queue Counter Outputs'!$D:$D, 'VISSIM Queue Counter Outputs'!$A:$A, "AVG", 'VISSIM Queue Counter Outputs'!$B:$B, $B$3, 'VISSIM Queue Counter Outputs'!$C:$C, $B47),"")</f>
        <v/>
      </c>
      <c r="F47" s="150" t="str">
        <f ca="1">IFERROR(AVERAGEIFS('VISSIM Queue Counter Outputs'!$E:$E, 'VISSIM Queue Counter Outputs'!$A:$A, "AVG", 'VISSIM Queue Counter Outputs'!$B:$B, $B$3, 'VISSIM Queue Counter Outputs'!$C:$C, $B47),"")</f>
        <v/>
      </c>
    </row>
    <row r="48" spans="1:6" x14ac:dyDescent="0.35">
      <c r="A48" s="551" t="str">
        <f t="shared" si="1"/>
        <v>H</v>
      </c>
      <c r="B48" s="696">
        <f>'Input - Queue Counters'!B46</f>
        <v>42</v>
      </c>
      <c r="C48" s="696">
        <f>'Input - Queue Counters'!C46</f>
        <v>0</v>
      </c>
      <c r="D48" s="648">
        <f>'Input - Queue Counters'!D46</f>
        <v>0</v>
      </c>
      <c r="E48" s="150" t="str">
        <f ca="1">IFERROR(AVERAGEIFS('VISSIM Queue Counter Outputs'!$D:$D, 'VISSIM Queue Counter Outputs'!$A:$A, "AVG", 'VISSIM Queue Counter Outputs'!$B:$B, $B$3, 'VISSIM Queue Counter Outputs'!$C:$C, $B48),"")</f>
        <v/>
      </c>
      <c r="F48" s="150" t="str">
        <f ca="1">IFERROR(AVERAGEIFS('VISSIM Queue Counter Outputs'!$E:$E, 'VISSIM Queue Counter Outputs'!$A:$A, "AVG", 'VISSIM Queue Counter Outputs'!$B:$B, $B$3, 'VISSIM Queue Counter Outputs'!$C:$C, $B48),"")</f>
        <v/>
      </c>
    </row>
    <row r="49" spans="1:6" x14ac:dyDescent="0.35">
      <c r="A49" s="551" t="str">
        <f t="shared" si="1"/>
        <v>H</v>
      </c>
      <c r="B49" s="696">
        <f>'Input - Queue Counters'!B47</f>
        <v>43</v>
      </c>
      <c r="C49" s="696">
        <f>'Input - Queue Counters'!C47</f>
        <v>0</v>
      </c>
      <c r="D49" s="648">
        <f>'Input - Queue Counters'!D47</f>
        <v>0</v>
      </c>
      <c r="E49" s="150" t="str">
        <f ca="1">IFERROR(AVERAGEIFS('VISSIM Queue Counter Outputs'!$D:$D, 'VISSIM Queue Counter Outputs'!$A:$A, "AVG", 'VISSIM Queue Counter Outputs'!$B:$B, $B$3, 'VISSIM Queue Counter Outputs'!$C:$C, $B49),"")</f>
        <v/>
      </c>
      <c r="F49" s="150" t="str">
        <f ca="1">IFERROR(AVERAGEIFS('VISSIM Queue Counter Outputs'!$E:$E, 'VISSIM Queue Counter Outputs'!$A:$A, "AVG", 'VISSIM Queue Counter Outputs'!$B:$B, $B$3, 'VISSIM Queue Counter Outputs'!$C:$C, $B49),"")</f>
        <v/>
      </c>
    </row>
    <row r="50" spans="1:6" x14ac:dyDescent="0.35">
      <c r="A50" s="551" t="str">
        <f t="shared" si="1"/>
        <v>H</v>
      </c>
      <c r="B50" s="696">
        <f>'Input - Queue Counters'!B48</f>
        <v>44</v>
      </c>
      <c r="C50" s="696">
        <f>'Input - Queue Counters'!C48</f>
        <v>0</v>
      </c>
      <c r="D50" s="648">
        <f>'Input - Queue Counters'!D48</f>
        <v>0</v>
      </c>
      <c r="E50" s="150" t="str">
        <f ca="1">IFERROR(AVERAGEIFS('VISSIM Queue Counter Outputs'!$D:$D, 'VISSIM Queue Counter Outputs'!$A:$A, "AVG", 'VISSIM Queue Counter Outputs'!$B:$B, $B$3, 'VISSIM Queue Counter Outputs'!$C:$C, $B50),"")</f>
        <v/>
      </c>
      <c r="F50" s="150" t="str">
        <f ca="1">IFERROR(AVERAGEIFS('VISSIM Queue Counter Outputs'!$E:$E, 'VISSIM Queue Counter Outputs'!$A:$A, "AVG", 'VISSIM Queue Counter Outputs'!$B:$B, $B$3, 'VISSIM Queue Counter Outputs'!$C:$C, $B50),"")</f>
        <v/>
      </c>
    </row>
    <row r="51" spans="1:6" x14ac:dyDescent="0.35">
      <c r="A51" s="551" t="str">
        <f t="shared" si="1"/>
        <v>H</v>
      </c>
      <c r="B51" s="696">
        <f>'Input - Queue Counters'!B49</f>
        <v>45</v>
      </c>
      <c r="C51" s="696">
        <f>'Input - Queue Counters'!C49</f>
        <v>0</v>
      </c>
      <c r="D51" s="648">
        <f>'Input - Queue Counters'!D49</f>
        <v>0</v>
      </c>
      <c r="E51" s="150" t="str">
        <f ca="1">IFERROR(AVERAGEIFS('VISSIM Queue Counter Outputs'!$D:$D, 'VISSIM Queue Counter Outputs'!$A:$A, "AVG", 'VISSIM Queue Counter Outputs'!$B:$B, $B$3, 'VISSIM Queue Counter Outputs'!$C:$C, $B51),"")</f>
        <v/>
      </c>
      <c r="F51" s="150" t="str">
        <f ca="1">IFERROR(AVERAGEIFS('VISSIM Queue Counter Outputs'!$E:$E, 'VISSIM Queue Counter Outputs'!$A:$A, "AVG", 'VISSIM Queue Counter Outputs'!$B:$B, $B$3, 'VISSIM Queue Counter Outputs'!$C:$C, $B51),"")</f>
        <v/>
      </c>
    </row>
    <row r="52" spans="1:6" x14ac:dyDescent="0.35">
      <c r="A52" s="551" t="str">
        <f t="shared" si="1"/>
        <v>H</v>
      </c>
      <c r="B52" s="696">
        <f>'Input - Queue Counters'!B50</f>
        <v>46</v>
      </c>
      <c r="C52" s="696">
        <f>'Input - Queue Counters'!C50</f>
        <v>0</v>
      </c>
      <c r="D52" s="648">
        <f>'Input - Queue Counters'!D50</f>
        <v>0</v>
      </c>
      <c r="E52" s="150" t="str">
        <f ca="1">IFERROR(AVERAGEIFS('VISSIM Queue Counter Outputs'!$D:$D, 'VISSIM Queue Counter Outputs'!$A:$A, "AVG", 'VISSIM Queue Counter Outputs'!$B:$B, $B$3, 'VISSIM Queue Counter Outputs'!$C:$C, $B52),"")</f>
        <v/>
      </c>
      <c r="F52" s="150" t="str">
        <f ca="1">IFERROR(AVERAGEIFS('VISSIM Queue Counter Outputs'!$E:$E, 'VISSIM Queue Counter Outputs'!$A:$A, "AVG", 'VISSIM Queue Counter Outputs'!$B:$B, $B$3, 'VISSIM Queue Counter Outputs'!$C:$C, $B52),"")</f>
        <v/>
      </c>
    </row>
    <row r="53" spans="1:6" x14ac:dyDescent="0.35">
      <c r="A53" s="551" t="str">
        <f t="shared" si="1"/>
        <v>H</v>
      </c>
      <c r="B53" s="696">
        <f>'Input - Queue Counters'!B51</f>
        <v>47</v>
      </c>
      <c r="C53" s="696">
        <f>'Input - Queue Counters'!C51</f>
        <v>0</v>
      </c>
      <c r="D53" s="648">
        <f>'Input - Queue Counters'!D51</f>
        <v>0</v>
      </c>
      <c r="E53" s="150" t="str">
        <f ca="1">IFERROR(AVERAGEIFS('VISSIM Queue Counter Outputs'!$D:$D, 'VISSIM Queue Counter Outputs'!$A:$A, "AVG", 'VISSIM Queue Counter Outputs'!$B:$B, $B$3, 'VISSIM Queue Counter Outputs'!$C:$C, $B53),"")</f>
        <v/>
      </c>
      <c r="F53" s="150" t="str">
        <f ca="1">IFERROR(AVERAGEIFS('VISSIM Queue Counter Outputs'!$E:$E, 'VISSIM Queue Counter Outputs'!$A:$A, "AVG", 'VISSIM Queue Counter Outputs'!$B:$B, $B$3, 'VISSIM Queue Counter Outputs'!$C:$C, $B53),"")</f>
        <v/>
      </c>
    </row>
    <row r="54" spans="1:6" x14ac:dyDescent="0.35">
      <c r="A54" s="551" t="str">
        <f t="shared" si="1"/>
        <v>H</v>
      </c>
      <c r="B54" s="696">
        <f>'Input - Queue Counters'!B52</f>
        <v>48</v>
      </c>
      <c r="C54" s="696">
        <f>'Input - Queue Counters'!C52</f>
        <v>0</v>
      </c>
      <c r="D54" s="648">
        <f>'Input - Queue Counters'!D52</f>
        <v>0</v>
      </c>
      <c r="E54" s="150" t="str">
        <f ca="1">IFERROR(AVERAGEIFS('VISSIM Queue Counter Outputs'!$D:$D, 'VISSIM Queue Counter Outputs'!$A:$A, "AVG", 'VISSIM Queue Counter Outputs'!$B:$B, $B$3, 'VISSIM Queue Counter Outputs'!$C:$C, $B54),"")</f>
        <v/>
      </c>
      <c r="F54" s="150" t="str">
        <f ca="1">IFERROR(AVERAGEIFS('VISSIM Queue Counter Outputs'!$E:$E, 'VISSIM Queue Counter Outputs'!$A:$A, "AVG", 'VISSIM Queue Counter Outputs'!$B:$B, $B$3, 'VISSIM Queue Counter Outputs'!$C:$C, $B54),"")</f>
        <v/>
      </c>
    </row>
    <row r="55" spans="1:6" x14ac:dyDescent="0.35">
      <c r="A55" s="551" t="str">
        <f t="shared" si="1"/>
        <v>H</v>
      </c>
      <c r="B55" s="696">
        <f>'Input - Queue Counters'!B53</f>
        <v>49</v>
      </c>
      <c r="C55" s="696">
        <f>'Input - Queue Counters'!C53</f>
        <v>0</v>
      </c>
      <c r="D55" s="648">
        <f>'Input - Queue Counters'!D53</f>
        <v>0</v>
      </c>
      <c r="E55" s="150" t="str">
        <f ca="1">IFERROR(AVERAGEIFS('VISSIM Queue Counter Outputs'!$D:$D, 'VISSIM Queue Counter Outputs'!$A:$A, "AVG", 'VISSIM Queue Counter Outputs'!$B:$B, $B$3, 'VISSIM Queue Counter Outputs'!$C:$C, $B55),"")</f>
        <v/>
      </c>
      <c r="F55" s="150" t="str">
        <f ca="1">IFERROR(AVERAGEIFS('VISSIM Queue Counter Outputs'!$E:$E, 'VISSIM Queue Counter Outputs'!$A:$A, "AVG", 'VISSIM Queue Counter Outputs'!$B:$B, $B$3, 'VISSIM Queue Counter Outputs'!$C:$C, $B55),"")</f>
        <v/>
      </c>
    </row>
    <row r="56" spans="1:6" x14ac:dyDescent="0.35">
      <c r="A56" s="551" t="str">
        <f t="shared" si="1"/>
        <v>H</v>
      </c>
      <c r="B56" s="696">
        <f>'Input - Queue Counters'!B54</f>
        <v>50</v>
      </c>
      <c r="C56" s="696">
        <f>'Input - Queue Counters'!C54</f>
        <v>0</v>
      </c>
      <c r="D56" s="648">
        <f>'Input - Queue Counters'!D54</f>
        <v>0</v>
      </c>
      <c r="E56" s="150" t="str">
        <f ca="1">IFERROR(AVERAGEIFS('VISSIM Queue Counter Outputs'!$D:$D, 'VISSIM Queue Counter Outputs'!$A:$A, "AVG", 'VISSIM Queue Counter Outputs'!$B:$B, $B$3, 'VISSIM Queue Counter Outputs'!$C:$C, $B56),"")</f>
        <v/>
      </c>
      <c r="F56" s="150" t="str">
        <f ca="1">IFERROR(AVERAGEIFS('VISSIM Queue Counter Outputs'!$E:$E, 'VISSIM Queue Counter Outputs'!$A:$A, "AVG", 'VISSIM Queue Counter Outputs'!$B:$B, $B$3, 'VISSIM Queue Counter Outputs'!$C:$C, $B56),"")</f>
        <v/>
      </c>
    </row>
  </sheetData>
  <mergeCells count="3">
    <mergeCell ref="E5:F5"/>
    <mergeCell ref="B3:C3"/>
    <mergeCell ref="B2:C2"/>
  </mergeCell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7FA2-4A6F-418B-A6E0-DE27C994AA03}">
  <sheetPr codeName="Sheet27">
    <tabColor theme="3" tint="0.59999389629810485"/>
  </sheetPr>
  <dimension ref="A1:Q56"/>
  <sheetViews>
    <sheetView zoomScale="55" zoomScaleNormal="55" workbookViewId="0"/>
  </sheetViews>
  <sheetFormatPr defaultColWidth="8.81640625" defaultRowHeight="14.5" outlineLevelCol="1" x14ac:dyDescent="0.35"/>
  <cols>
    <col min="1" max="1" width="9.7265625" style="547" customWidth="1"/>
    <col min="2" max="2" width="7.453125" style="547" customWidth="1"/>
    <col min="3" max="3" width="5.7265625" style="547" customWidth="1"/>
    <col min="4" max="4" width="4.1796875" style="547" customWidth="1"/>
    <col min="5" max="5" width="14.26953125" style="547" customWidth="1"/>
    <col min="6" max="6" width="37.81640625" style="547" customWidth="1"/>
    <col min="7" max="7" width="15.54296875" style="547" customWidth="1"/>
    <col min="8" max="8" width="15" style="274" customWidth="1" outlineLevel="1"/>
    <col min="9" max="9" width="16" style="274" customWidth="1" outlineLevel="1"/>
    <col min="10" max="10" width="16" style="274" customWidth="1"/>
    <col min="11" max="14" width="15" style="274" customWidth="1"/>
    <col min="15" max="16" width="16" style="274" customWidth="1"/>
    <col min="17" max="17" width="15" style="274" customWidth="1"/>
    <col min="18" max="16384" width="8.81640625" style="547"/>
  </cols>
  <sheetData>
    <row r="1" spans="1:17" s="15" customFormat="1" ht="15.75" customHeight="1" x14ac:dyDescent="0.35">
      <c r="A1" s="551" t="s">
        <v>226</v>
      </c>
      <c r="B1" s="551"/>
      <c r="C1" s="551"/>
      <c r="D1" s="551"/>
      <c r="E1" s="551"/>
      <c r="F1" s="551"/>
      <c r="G1" s="551"/>
      <c r="H1" s="551" t="s">
        <v>167</v>
      </c>
      <c r="I1" s="551" t="s">
        <v>167</v>
      </c>
      <c r="J1" s="551"/>
      <c r="K1" s="551"/>
      <c r="L1" s="551"/>
      <c r="M1" s="551" t="s">
        <v>167</v>
      </c>
      <c r="N1" s="551" t="s">
        <v>167</v>
      </c>
      <c r="O1" s="551" t="s">
        <v>167</v>
      </c>
      <c r="P1" s="551" t="s">
        <v>167</v>
      </c>
      <c r="Q1" s="547"/>
    </row>
    <row r="2" spans="1:17" s="15" customFormat="1" ht="27.75" customHeight="1" x14ac:dyDescent="0.35">
      <c r="A2" s="551"/>
      <c r="B2" s="547"/>
      <c r="C2" s="547"/>
      <c r="D2" s="547"/>
      <c r="E2" s="10" t="s">
        <v>412</v>
      </c>
      <c r="F2" s="10"/>
      <c r="G2" s="7"/>
      <c r="H2" s="26"/>
      <c r="I2" s="7"/>
      <c r="J2" s="7"/>
      <c r="K2" s="430"/>
      <c r="L2" s="274"/>
      <c r="M2" s="26"/>
      <c r="N2" s="7"/>
      <c r="O2" s="274"/>
      <c r="P2" s="274"/>
      <c r="Q2" s="432"/>
    </row>
    <row r="3" spans="1:17" s="15" customFormat="1" ht="27.75" customHeight="1" x14ac:dyDescent="0.35">
      <c r="A3" s="551"/>
      <c r="B3" s="547" t="str">
        <f>HOME!D11</f>
        <v>3600-7200</v>
      </c>
      <c r="C3" s="547"/>
      <c r="D3" s="547"/>
      <c r="E3" s="273" t="str">
        <f>tod&amp;" Peak Hour "&amp;pkhr</f>
        <v>AM Peak Hour 7:15AM - 8:15AM</v>
      </c>
      <c r="F3" s="273"/>
      <c r="G3" s="7"/>
      <c r="H3" s="7"/>
      <c r="I3" s="430"/>
      <c r="J3" s="430"/>
      <c r="K3" s="7"/>
      <c r="L3" s="274"/>
      <c r="M3" s="7"/>
      <c r="N3" s="26"/>
      <c r="O3" s="274"/>
      <c r="P3" s="274"/>
      <c r="Q3" s="432"/>
    </row>
    <row r="4" spans="1:17" s="15" customFormat="1" ht="15" customHeight="1" x14ac:dyDescent="0.35">
      <c r="A4" s="551"/>
      <c r="B4" s="547"/>
      <c r="C4" s="547"/>
      <c r="D4" s="547"/>
      <c r="E4" s="77" t="str">
        <f>"*Results show the average from "&amp;no_seeds&amp;" simulation runs."</f>
        <v>*Results show the average from 0 simulation runs.</v>
      </c>
      <c r="F4" s="357"/>
      <c r="G4" s="358"/>
      <c r="H4" s="359"/>
      <c r="I4" s="7"/>
      <c r="J4" s="7"/>
      <c r="K4" s="430"/>
      <c r="L4" s="657"/>
      <c r="M4" s="359"/>
      <c r="N4" s="7"/>
      <c r="O4" s="658"/>
      <c r="P4" s="658"/>
      <c r="Q4" s="657"/>
    </row>
    <row r="5" spans="1:17" s="15" customFormat="1" ht="15" customHeight="1" thickBot="1" x14ac:dyDescent="0.4">
      <c r="A5" s="551"/>
      <c r="B5" s="547"/>
      <c r="C5" s="547"/>
      <c r="D5" s="547"/>
      <c r="E5" s="77"/>
      <c r="F5" s="357"/>
      <c r="G5" s="358"/>
      <c r="H5" s="359"/>
      <c r="I5" s="7"/>
      <c r="J5" s="7"/>
      <c r="K5" s="430"/>
      <c r="L5" s="657"/>
      <c r="M5" s="359"/>
      <c r="N5" s="7"/>
      <c r="O5" s="658"/>
      <c r="P5" s="658"/>
      <c r="Q5" s="657"/>
    </row>
    <row r="6" spans="1:17" s="15" customFormat="1" ht="60.5" customHeight="1" thickBot="1" x14ac:dyDescent="0.4">
      <c r="A6" s="551"/>
      <c r="B6" s="639" t="s">
        <v>38</v>
      </c>
      <c r="C6" s="547"/>
      <c r="D6" s="547"/>
      <c r="E6" s="266" t="s">
        <v>140</v>
      </c>
      <c r="F6" s="641" t="s">
        <v>340</v>
      </c>
      <c r="G6" s="677" t="s">
        <v>438</v>
      </c>
      <c r="H6" s="826" t="s">
        <v>434</v>
      </c>
      <c r="I6" s="826" t="s">
        <v>435</v>
      </c>
      <c r="J6" s="677" t="s">
        <v>440</v>
      </c>
      <c r="K6" s="677" t="s">
        <v>436</v>
      </c>
      <c r="L6" s="677" t="s">
        <v>437</v>
      </c>
      <c r="M6" s="641" t="s">
        <v>405</v>
      </c>
      <c r="N6" s="641" t="s">
        <v>413</v>
      </c>
      <c r="O6" s="641" t="s">
        <v>414</v>
      </c>
      <c r="P6" s="641" t="s">
        <v>415</v>
      </c>
      <c r="Q6" s="547"/>
    </row>
    <row r="7" spans="1:17" x14ac:dyDescent="0.35">
      <c r="A7" s="551" t="str">
        <f>IF(E7=0,"H","")</f>
        <v/>
      </c>
      <c r="B7" s="393">
        <f>'Input - Queue Counters'!B5</f>
        <v>1</v>
      </c>
      <c r="E7" s="642">
        <f>INDEX('Input - Queue Counters'!$B$4:$F$54, MATCH($B7, 'Input - Queue Counters'!$B$4:$B$54, 0), MATCH(E$6, 'Input - Queue Counters'!$B$4:$F$4, 0))</f>
        <v>1</v>
      </c>
      <c r="F7" s="234" t="str">
        <f>INDEX('Input - Queue Counters'!$B$4:$F$54, MATCH($B7, 'Input - Queue Counters'!$B$4:$B$54, 0), MATCH(F$6, 'Input - Queue Counters'!$B$4:$F$4, 0))</f>
        <v>Queue Counter Name 1</v>
      </c>
      <c r="G7" s="71">
        <f>INDEX('Input - Queue Counters'!$B$4:$F$54, MATCH($B7, 'Input - Queue Counters'!$B$4:$B$54, 0), MATCH(G$6, 'Input - Queue Counters'!$B$4:$F$4, 0))</f>
        <v>0</v>
      </c>
      <c r="H7" s="825"/>
      <c r="I7" s="397" t="str">
        <f ca="1">IFERROR(AVERAGEIFS('VISSIM Queue Counter Outputs'!$E:$E, 'VISSIM Queue Counter Outputs'!$C:$C, $E7, 'VISSIM Queue Counter Outputs'!$A:$A, "AVG"),"--")</f>
        <v>--</v>
      </c>
      <c r="J7" s="397" t="str">
        <f ca="1">I7</f>
        <v>--</v>
      </c>
      <c r="K7" s="659" t="str">
        <f ca="1">IFERROR(J7-G7,"--")</f>
        <v>--</v>
      </c>
      <c r="L7" s="381" t="str">
        <f ca="1">IFERROR(K7/G7, "--")</f>
        <v>--</v>
      </c>
      <c r="M7" s="71" t="str">
        <f>IFERROR(INDEX('Input - Queue Counters'!$B$4:$F$54, MATCH($B7, 'Input - Queue Counters'!$B$4:$B$54, 0), MATCH(M$6, 'Input - Queue Counters'!$B$4:$F$4, 0)),"--")</f>
        <v>--</v>
      </c>
      <c r="N7" s="397" t="str">
        <f>IFERROR(AVERAGEIFS('VISSIM Queue Counter Outputs'!#REF!, 'VISSIM Queue Counter Outputs'!#REF!, $E7, 'VISSIM Queue Counter Outputs'!#REF!, "AVG"),"--")</f>
        <v>--</v>
      </c>
      <c r="O7" s="659" t="str">
        <f>IFERROR( N7-M7,"--")</f>
        <v>--</v>
      </c>
      <c r="P7" s="381" t="str">
        <f t="shared" ref="P7" si="0">IFERROR(O7/M7, "--")</f>
        <v>--</v>
      </c>
      <c r="Q7" s="547"/>
    </row>
    <row r="8" spans="1:17" x14ac:dyDescent="0.35">
      <c r="A8" s="551" t="str">
        <f t="shared" ref="A8:A56" si="1">IF(E8=0,"H","")</f>
        <v/>
      </c>
      <c r="B8" s="393">
        <f>'Input - Queue Counters'!B6</f>
        <v>2</v>
      </c>
      <c r="E8" s="696">
        <f>INDEX('Input - Queue Counters'!$B$4:$F$54, MATCH($B8, 'Input - Queue Counters'!$B$4:$B$54, 0), MATCH(E$6, 'Input - Queue Counters'!$B$4:$F$4, 0))</f>
        <v>2</v>
      </c>
      <c r="F8" s="234" t="str">
        <f>INDEX('Input - Queue Counters'!$B$4:$F$54, MATCH($B8, 'Input - Queue Counters'!$B$4:$B$54, 0), MATCH(F$6, 'Input - Queue Counters'!$B$4:$F$4, 0))</f>
        <v>Queue Counter Name 2</v>
      </c>
      <c r="G8" s="71">
        <f>INDEX('Input - Queue Counters'!$B$4:$F$54, MATCH($B8, 'Input - Queue Counters'!$B$4:$B$54, 0), MATCH(G$6, 'Input - Queue Counters'!$B$4:$F$4, 0))</f>
        <v>0</v>
      </c>
      <c r="H8" s="825"/>
      <c r="I8" s="397" t="str">
        <f ca="1">IFERROR(AVERAGEIFS('VISSIM Queue Counter Outputs'!$E:$E, 'VISSIM Queue Counter Outputs'!$C:$C, $E8, 'VISSIM Queue Counter Outputs'!$A:$A, "AVG"),"--")</f>
        <v>--</v>
      </c>
      <c r="J8" s="397" t="str">
        <f t="shared" ref="J8:J56" ca="1" si="2">I8</f>
        <v>--</v>
      </c>
      <c r="K8" s="659" t="str">
        <f t="shared" ref="K8:K56" ca="1" si="3">IFERROR(J8-G8,"--")</f>
        <v>--</v>
      </c>
      <c r="L8" s="381" t="str">
        <f t="shared" ref="L8:L56" ca="1" si="4">IFERROR(K8/G8, "--")</f>
        <v>--</v>
      </c>
      <c r="M8" s="71" t="str">
        <f>IFERROR(INDEX('Input - Queue Counters'!$B$4:$F$54, MATCH($B8, 'Input - Queue Counters'!$B$4:$B$54, 0), MATCH(M$6, 'Input - Queue Counters'!$B$4:$F$4, 0)),"--")</f>
        <v>--</v>
      </c>
      <c r="N8" s="397" t="str">
        <f>IFERROR(AVERAGEIFS('VISSIM Queue Counter Outputs'!#REF!, 'VISSIM Queue Counter Outputs'!#REF!, $E8, 'VISSIM Queue Counter Outputs'!#REF!, "AVG"),"--")</f>
        <v>--</v>
      </c>
      <c r="O8" s="659" t="str">
        <f t="shared" ref="O8:O56" si="5">IFERROR( N8-M8,"--")</f>
        <v>--</v>
      </c>
      <c r="P8" s="381" t="str">
        <f t="shared" ref="P8:P56" si="6">IFERROR(O8/M8, "--")</f>
        <v>--</v>
      </c>
      <c r="Q8" s="547"/>
    </row>
    <row r="9" spans="1:17" x14ac:dyDescent="0.35">
      <c r="A9" s="551" t="str">
        <f t="shared" si="1"/>
        <v/>
      </c>
      <c r="B9" s="393">
        <f>'Input - Queue Counters'!B7</f>
        <v>3</v>
      </c>
      <c r="E9" s="696">
        <f>INDEX('Input - Queue Counters'!$B$4:$F$54, MATCH($B9, 'Input - Queue Counters'!$B$4:$B$54, 0), MATCH(E$6, 'Input - Queue Counters'!$B$4:$F$4, 0))</f>
        <v>3</v>
      </c>
      <c r="F9" s="234" t="str">
        <f>INDEX('Input - Queue Counters'!$B$4:$F$54, MATCH($B9, 'Input - Queue Counters'!$B$4:$B$54, 0), MATCH(F$6, 'Input - Queue Counters'!$B$4:$F$4, 0))</f>
        <v>Queue Counter Name 3</v>
      </c>
      <c r="G9" s="71">
        <f>INDEX('Input - Queue Counters'!$B$4:$F$54, MATCH($B9, 'Input - Queue Counters'!$B$4:$B$54, 0), MATCH(G$6, 'Input - Queue Counters'!$B$4:$F$4, 0))</f>
        <v>0</v>
      </c>
      <c r="H9" s="825"/>
      <c r="I9" s="397" t="str">
        <f ca="1">IFERROR(AVERAGEIFS('VISSIM Queue Counter Outputs'!$E:$E, 'VISSIM Queue Counter Outputs'!$C:$C, $E9, 'VISSIM Queue Counter Outputs'!$A:$A, "AVG"),"--")</f>
        <v>--</v>
      </c>
      <c r="J9" s="397" t="str">
        <f t="shared" ca="1" si="2"/>
        <v>--</v>
      </c>
      <c r="K9" s="659" t="str">
        <f t="shared" ca="1" si="3"/>
        <v>--</v>
      </c>
      <c r="L9" s="381" t="str">
        <f t="shared" ca="1" si="4"/>
        <v>--</v>
      </c>
      <c r="M9" s="71" t="str">
        <f>IFERROR(INDEX('Input - Queue Counters'!$B$4:$F$54, MATCH($B9, 'Input - Queue Counters'!$B$4:$B$54, 0), MATCH(M$6, 'Input - Queue Counters'!$B$4:$F$4, 0)),"--")</f>
        <v>--</v>
      </c>
      <c r="N9" s="397" t="str">
        <f>IFERROR(AVERAGEIFS('VISSIM Queue Counter Outputs'!#REF!, 'VISSIM Queue Counter Outputs'!#REF!, $E9, 'VISSIM Queue Counter Outputs'!#REF!, "AVG"),"--")</f>
        <v>--</v>
      </c>
      <c r="O9" s="659" t="str">
        <f t="shared" si="5"/>
        <v>--</v>
      </c>
      <c r="P9" s="381" t="str">
        <f t="shared" si="6"/>
        <v>--</v>
      </c>
      <c r="Q9" s="547"/>
    </row>
    <row r="10" spans="1:17" x14ac:dyDescent="0.35">
      <c r="A10" s="551" t="str">
        <f t="shared" si="1"/>
        <v>H</v>
      </c>
      <c r="B10" s="393">
        <f>'Input - Queue Counters'!B8</f>
        <v>4</v>
      </c>
      <c r="E10" s="696">
        <f>INDEX('Input - Queue Counters'!$B$4:$F$54, MATCH($B10, 'Input - Queue Counters'!$B$4:$B$54, 0), MATCH(E$6, 'Input - Queue Counters'!$B$4:$F$4, 0))</f>
        <v>0</v>
      </c>
      <c r="F10" s="234">
        <f>INDEX('Input - Queue Counters'!$B$4:$F$54, MATCH($B10, 'Input - Queue Counters'!$B$4:$B$54, 0), MATCH(F$6, 'Input - Queue Counters'!$B$4:$F$4, 0))</f>
        <v>0</v>
      </c>
      <c r="G10" s="71">
        <f>INDEX('Input - Queue Counters'!$B$4:$F$54, MATCH($B10, 'Input - Queue Counters'!$B$4:$B$54, 0), MATCH(G$6, 'Input - Queue Counters'!$B$4:$F$4, 0))</f>
        <v>0</v>
      </c>
      <c r="H10" s="825"/>
      <c r="I10" s="397" t="str">
        <f ca="1">IFERROR(AVERAGEIFS('VISSIM Queue Counter Outputs'!$E:$E, 'VISSIM Queue Counter Outputs'!$C:$C, $E10, 'VISSIM Queue Counter Outputs'!$A:$A, "AVG"),"--")</f>
        <v>--</v>
      </c>
      <c r="J10" s="397" t="str">
        <f t="shared" ca="1" si="2"/>
        <v>--</v>
      </c>
      <c r="K10" s="659" t="str">
        <f t="shared" ca="1" si="3"/>
        <v>--</v>
      </c>
      <c r="L10" s="381" t="str">
        <f t="shared" ca="1" si="4"/>
        <v>--</v>
      </c>
      <c r="M10" s="71" t="str">
        <f>IFERROR(INDEX('Input - Queue Counters'!$B$4:$F$54, MATCH($B10, 'Input - Queue Counters'!$B$4:$B$54, 0), MATCH(M$6, 'Input - Queue Counters'!$B$4:$F$4, 0)),"--")</f>
        <v>--</v>
      </c>
      <c r="N10" s="397" t="str">
        <f>IFERROR(AVERAGEIFS('VISSIM Queue Counter Outputs'!#REF!, 'VISSIM Queue Counter Outputs'!#REF!, $E10, 'VISSIM Queue Counter Outputs'!#REF!, "AVG"),"--")</f>
        <v>--</v>
      </c>
      <c r="O10" s="659" t="str">
        <f t="shared" si="5"/>
        <v>--</v>
      </c>
      <c r="P10" s="381" t="str">
        <f t="shared" si="6"/>
        <v>--</v>
      </c>
      <c r="Q10" s="547"/>
    </row>
    <row r="11" spans="1:17" x14ac:dyDescent="0.35">
      <c r="A11" s="551" t="str">
        <f t="shared" si="1"/>
        <v>H</v>
      </c>
      <c r="B11" s="393">
        <f>'Input - Queue Counters'!B9</f>
        <v>5</v>
      </c>
      <c r="E11" s="696">
        <f>INDEX('Input - Queue Counters'!$B$4:$F$54, MATCH($B11, 'Input - Queue Counters'!$B$4:$B$54, 0), MATCH(E$6, 'Input - Queue Counters'!$B$4:$F$4, 0))</f>
        <v>0</v>
      </c>
      <c r="F11" s="234">
        <f>INDEX('Input - Queue Counters'!$B$4:$F$54, MATCH($B11, 'Input - Queue Counters'!$B$4:$B$54, 0), MATCH(F$6, 'Input - Queue Counters'!$B$4:$F$4, 0))</f>
        <v>0</v>
      </c>
      <c r="G11" s="71">
        <f>INDEX('Input - Queue Counters'!$B$4:$F$54, MATCH($B11, 'Input - Queue Counters'!$B$4:$B$54, 0), MATCH(G$6, 'Input - Queue Counters'!$B$4:$F$4, 0))</f>
        <v>0</v>
      </c>
      <c r="H11" s="825"/>
      <c r="I11" s="397" t="str">
        <f ca="1">IFERROR(AVERAGEIFS('VISSIM Queue Counter Outputs'!$E:$E, 'VISSIM Queue Counter Outputs'!$C:$C, $E11, 'VISSIM Queue Counter Outputs'!$A:$A, "AVG"),"--")</f>
        <v>--</v>
      </c>
      <c r="J11" s="397" t="str">
        <f t="shared" ca="1" si="2"/>
        <v>--</v>
      </c>
      <c r="K11" s="659" t="str">
        <f t="shared" ca="1" si="3"/>
        <v>--</v>
      </c>
      <c r="L11" s="381" t="str">
        <f t="shared" ca="1" si="4"/>
        <v>--</v>
      </c>
      <c r="M11" s="71" t="str">
        <f>IFERROR(INDEX('Input - Queue Counters'!$B$4:$F$54, MATCH($B11, 'Input - Queue Counters'!$B$4:$B$54, 0), MATCH(M$6, 'Input - Queue Counters'!$B$4:$F$4, 0)),"--")</f>
        <v>--</v>
      </c>
      <c r="N11" s="397" t="str">
        <f>IFERROR(AVERAGEIFS('VISSIM Queue Counter Outputs'!#REF!, 'VISSIM Queue Counter Outputs'!#REF!, $E11, 'VISSIM Queue Counter Outputs'!#REF!, "AVG"),"--")</f>
        <v>--</v>
      </c>
      <c r="O11" s="659" t="str">
        <f t="shared" si="5"/>
        <v>--</v>
      </c>
      <c r="P11" s="381" t="str">
        <f t="shared" si="6"/>
        <v>--</v>
      </c>
      <c r="Q11" s="547"/>
    </row>
    <row r="12" spans="1:17" x14ac:dyDescent="0.35">
      <c r="A12" s="551" t="str">
        <f t="shared" si="1"/>
        <v>H</v>
      </c>
      <c r="B12" s="393">
        <f>'Input - Queue Counters'!B10</f>
        <v>6</v>
      </c>
      <c r="E12" s="696">
        <f>INDEX('Input - Queue Counters'!$B$4:$F$54, MATCH($B12, 'Input - Queue Counters'!$B$4:$B$54, 0), MATCH(E$6, 'Input - Queue Counters'!$B$4:$F$4, 0))</f>
        <v>0</v>
      </c>
      <c r="F12" s="234">
        <f>INDEX('Input - Queue Counters'!$B$4:$F$54, MATCH($B12, 'Input - Queue Counters'!$B$4:$B$54, 0), MATCH(F$6, 'Input - Queue Counters'!$B$4:$F$4, 0))</f>
        <v>0</v>
      </c>
      <c r="G12" s="71">
        <f>INDEX('Input - Queue Counters'!$B$4:$F$54, MATCH($B12, 'Input - Queue Counters'!$B$4:$B$54, 0), MATCH(G$6, 'Input - Queue Counters'!$B$4:$F$4, 0))</f>
        <v>0</v>
      </c>
      <c r="H12" s="825"/>
      <c r="I12" s="397" t="str">
        <f ca="1">IFERROR(AVERAGEIFS('VISSIM Queue Counter Outputs'!$E:$E, 'VISSIM Queue Counter Outputs'!$C:$C, $E12, 'VISSIM Queue Counter Outputs'!$A:$A, "AVG"),"--")</f>
        <v>--</v>
      </c>
      <c r="J12" s="397" t="str">
        <f t="shared" ca="1" si="2"/>
        <v>--</v>
      </c>
      <c r="K12" s="659" t="str">
        <f t="shared" ca="1" si="3"/>
        <v>--</v>
      </c>
      <c r="L12" s="381" t="str">
        <f t="shared" ca="1" si="4"/>
        <v>--</v>
      </c>
      <c r="M12" s="71" t="str">
        <f>IFERROR(INDEX('Input - Queue Counters'!$B$4:$F$54, MATCH($B12, 'Input - Queue Counters'!$B$4:$B$54, 0), MATCH(M$6, 'Input - Queue Counters'!$B$4:$F$4, 0)),"--")</f>
        <v>--</v>
      </c>
      <c r="N12" s="397" t="str">
        <f>IFERROR(AVERAGEIFS('VISSIM Queue Counter Outputs'!#REF!, 'VISSIM Queue Counter Outputs'!#REF!, $E12, 'VISSIM Queue Counter Outputs'!#REF!, "AVG"),"--")</f>
        <v>--</v>
      </c>
      <c r="O12" s="659" t="str">
        <f t="shared" si="5"/>
        <v>--</v>
      </c>
      <c r="P12" s="381" t="str">
        <f t="shared" si="6"/>
        <v>--</v>
      </c>
      <c r="Q12" s="547"/>
    </row>
    <row r="13" spans="1:17" x14ac:dyDescent="0.35">
      <c r="A13" s="551" t="str">
        <f t="shared" si="1"/>
        <v>H</v>
      </c>
      <c r="B13" s="393">
        <f>'Input - Queue Counters'!B11</f>
        <v>7</v>
      </c>
      <c r="E13" s="696">
        <f>INDEX('Input - Queue Counters'!$B$4:$F$54, MATCH($B13, 'Input - Queue Counters'!$B$4:$B$54, 0), MATCH(E$6, 'Input - Queue Counters'!$B$4:$F$4, 0))</f>
        <v>0</v>
      </c>
      <c r="F13" s="234">
        <f>INDEX('Input - Queue Counters'!$B$4:$F$54, MATCH($B13, 'Input - Queue Counters'!$B$4:$B$54, 0), MATCH(F$6, 'Input - Queue Counters'!$B$4:$F$4, 0))</f>
        <v>0</v>
      </c>
      <c r="G13" s="71">
        <f>INDEX('Input - Queue Counters'!$B$4:$F$54, MATCH($B13, 'Input - Queue Counters'!$B$4:$B$54, 0), MATCH(G$6, 'Input - Queue Counters'!$B$4:$F$4, 0))</f>
        <v>0</v>
      </c>
      <c r="H13" s="825"/>
      <c r="I13" s="397" t="str">
        <f ca="1">IFERROR(AVERAGEIFS('VISSIM Queue Counter Outputs'!$E:$E, 'VISSIM Queue Counter Outputs'!$C:$C, $E13, 'VISSIM Queue Counter Outputs'!$A:$A, "AVG"),"--")</f>
        <v>--</v>
      </c>
      <c r="J13" s="397" t="str">
        <f t="shared" ca="1" si="2"/>
        <v>--</v>
      </c>
      <c r="K13" s="659" t="str">
        <f t="shared" ca="1" si="3"/>
        <v>--</v>
      </c>
      <c r="L13" s="381" t="str">
        <f t="shared" ca="1" si="4"/>
        <v>--</v>
      </c>
      <c r="M13" s="71" t="str">
        <f>IFERROR(INDEX('Input - Queue Counters'!$B$4:$F$54, MATCH($B13, 'Input - Queue Counters'!$B$4:$B$54, 0), MATCH(M$6, 'Input - Queue Counters'!$B$4:$F$4, 0)),"--")</f>
        <v>--</v>
      </c>
      <c r="N13" s="397" t="str">
        <f>IFERROR(AVERAGEIFS('VISSIM Queue Counter Outputs'!#REF!, 'VISSIM Queue Counter Outputs'!#REF!, $E13, 'VISSIM Queue Counter Outputs'!#REF!, "AVG"),"--")</f>
        <v>--</v>
      </c>
      <c r="O13" s="659" t="str">
        <f t="shared" si="5"/>
        <v>--</v>
      </c>
      <c r="P13" s="381" t="str">
        <f t="shared" si="6"/>
        <v>--</v>
      </c>
      <c r="Q13" s="547"/>
    </row>
    <row r="14" spans="1:17" x14ac:dyDescent="0.35">
      <c r="A14" s="551" t="str">
        <f t="shared" si="1"/>
        <v>H</v>
      </c>
      <c r="B14" s="393">
        <f>'Input - Queue Counters'!B12</f>
        <v>8</v>
      </c>
      <c r="E14" s="696">
        <f>INDEX('Input - Queue Counters'!$B$4:$F$54, MATCH($B14, 'Input - Queue Counters'!$B$4:$B$54, 0), MATCH(E$6, 'Input - Queue Counters'!$B$4:$F$4, 0))</f>
        <v>0</v>
      </c>
      <c r="F14" s="234">
        <f>INDEX('Input - Queue Counters'!$B$4:$F$54, MATCH($B14, 'Input - Queue Counters'!$B$4:$B$54, 0), MATCH(F$6, 'Input - Queue Counters'!$B$4:$F$4, 0))</f>
        <v>0</v>
      </c>
      <c r="G14" s="71">
        <f>INDEX('Input - Queue Counters'!$B$4:$F$54, MATCH($B14, 'Input - Queue Counters'!$B$4:$B$54, 0), MATCH(G$6, 'Input - Queue Counters'!$B$4:$F$4, 0))</f>
        <v>0</v>
      </c>
      <c r="H14" s="825"/>
      <c r="I14" s="397" t="str">
        <f ca="1">IFERROR(AVERAGEIFS('VISSIM Queue Counter Outputs'!$E:$E, 'VISSIM Queue Counter Outputs'!$C:$C, $E14, 'VISSIM Queue Counter Outputs'!$A:$A, "AVG"),"--")</f>
        <v>--</v>
      </c>
      <c r="J14" s="397" t="str">
        <f t="shared" ca="1" si="2"/>
        <v>--</v>
      </c>
      <c r="K14" s="659" t="str">
        <f t="shared" ca="1" si="3"/>
        <v>--</v>
      </c>
      <c r="L14" s="381" t="str">
        <f t="shared" ca="1" si="4"/>
        <v>--</v>
      </c>
      <c r="M14" s="71" t="str">
        <f>IFERROR(INDEX('Input - Queue Counters'!$B$4:$F$54, MATCH($B14, 'Input - Queue Counters'!$B$4:$B$54, 0), MATCH(M$6, 'Input - Queue Counters'!$B$4:$F$4, 0)),"--")</f>
        <v>--</v>
      </c>
      <c r="N14" s="397" t="str">
        <f>IFERROR(AVERAGEIFS('VISSIM Queue Counter Outputs'!#REF!, 'VISSIM Queue Counter Outputs'!#REF!, $E14, 'VISSIM Queue Counter Outputs'!#REF!, "AVG"),"--")</f>
        <v>--</v>
      </c>
      <c r="O14" s="659" t="str">
        <f t="shared" si="5"/>
        <v>--</v>
      </c>
      <c r="P14" s="381" t="str">
        <f t="shared" si="6"/>
        <v>--</v>
      </c>
      <c r="Q14" s="547"/>
    </row>
    <row r="15" spans="1:17" x14ac:dyDescent="0.35">
      <c r="A15" s="551" t="str">
        <f t="shared" si="1"/>
        <v>H</v>
      </c>
      <c r="B15" s="393">
        <f>'Input - Queue Counters'!B13</f>
        <v>9</v>
      </c>
      <c r="E15" s="696">
        <f>INDEX('Input - Queue Counters'!$B$4:$F$54, MATCH($B15, 'Input - Queue Counters'!$B$4:$B$54, 0), MATCH(E$6, 'Input - Queue Counters'!$B$4:$F$4, 0))</f>
        <v>0</v>
      </c>
      <c r="F15" s="234">
        <f>INDEX('Input - Queue Counters'!$B$4:$F$54, MATCH($B15, 'Input - Queue Counters'!$B$4:$B$54, 0), MATCH(F$6, 'Input - Queue Counters'!$B$4:$F$4, 0))</f>
        <v>0</v>
      </c>
      <c r="G15" s="71">
        <f>INDEX('Input - Queue Counters'!$B$4:$F$54, MATCH($B15, 'Input - Queue Counters'!$B$4:$B$54, 0), MATCH(G$6, 'Input - Queue Counters'!$B$4:$F$4, 0))</f>
        <v>0</v>
      </c>
      <c r="H15" s="825"/>
      <c r="I15" s="397" t="str">
        <f ca="1">IFERROR(AVERAGEIFS('VISSIM Queue Counter Outputs'!$E:$E, 'VISSIM Queue Counter Outputs'!$C:$C, $E15, 'VISSIM Queue Counter Outputs'!$A:$A, "AVG"),"--")</f>
        <v>--</v>
      </c>
      <c r="J15" s="397" t="str">
        <f t="shared" ca="1" si="2"/>
        <v>--</v>
      </c>
      <c r="K15" s="659" t="str">
        <f t="shared" ca="1" si="3"/>
        <v>--</v>
      </c>
      <c r="L15" s="381" t="str">
        <f t="shared" ca="1" si="4"/>
        <v>--</v>
      </c>
      <c r="M15" s="71" t="str">
        <f>IFERROR(INDEX('Input - Queue Counters'!$B$4:$F$54, MATCH($B15, 'Input - Queue Counters'!$B$4:$B$54, 0), MATCH(M$6, 'Input - Queue Counters'!$B$4:$F$4, 0)),"--")</f>
        <v>--</v>
      </c>
      <c r="N15" s="397" t="str">
        <f>IFERROR(AVERAGEIFS('VISSIM Queue Counter Outputs'!#REF!, 'VISSIM Queue Counter Outputs'!#REF!, $E15, 'VISSIM Queue Counter Outputs'!#REF!, "AVG"),"--")</f>
        <v>--</v>
      </c>
      <c r="O15" s="659" t="str">
        <f t="shared" si="5"/>
        <v>--</v>
      </c>
      <c r="P15" s="381" t="str">
        <f t="shared" si="6"/>
        <v>--</v>
      </c>
      <c r="Q15" s="547"/>
    </row>
    <row r="16" spans="1:17" x14ac:dyDescent="0.35">
      <c r="A16" s="551" t="str">
        <f t="shared" si="1"/>
        <v>H</v>
      </c>
      <c r="B16" s="393">
        <f>'Input - Queue Counters'!B14</f>
        <v>10</v>
      </c>
      <c r="E16" s="696">
        <f>INDEX('Input - Queue Counters'!$B$4:$F$54, MATCH($B16, 'Input - Queue Counters'!$B$4:$B$54, 0), MATCH(E$6, 'Input - Queue Counters'!$B$4:$F$4, 0))</f>
        <v>0</v>
      </c>
      <c r="F16" s="234">
        <f>INDEX('Input - Queue Counters'!$B$4:$F$54, MATCH($B16, 'Input - Queue Counters'!$B$4:$B$54, 0), MATCH(F$6, 'Input - Queue Counters'!$B$4:$F$4, 0))</f>
        <v>0</v>
      </c>
      <c r="G16" s="71">
        <f>INDEX('Input - Queue Counters'!$B$4:$F$54, MATCH($B16, 'Input - Queue Counters'!$B$4:$B$54, 0), MATCH(G$6, 'Input - Queue Counters'!$B$4:$F$4, 0))</f>
        <v>0</v>
      </c>
      <c r="H16" s="825"/>
      <c r="I16" s="397" t="str">
        <f ca="1">IFERROR(AVERAGEIFS('VISSIM Queue Counter Outputs'!$E:$E, 'VISSIM Queue Counter Outputs'!$C:$C, $E16, 'VISSIM Queue Counter Outputs'!$A:$A, "AVG"),"--")</f>
        <v>--</v>
      </c>
      <c r="J16" s="397" t="str">
        <f t="shared" ca="1" si="2"/>
        <v>--</v>
      </c>
      <c r="K16" s="659" t="str">
        <f t="shared" ca="1" si="3"/>
        <v>--</v>
      </c>
      <c r="L16" s="381" t="str">
        <f t="shared" ca="1" si="4"/>
        <v>--</v>
      </c>
      <c r="M16" s="71" t="str">
        <f>IFERROR(INDEX('Input - Queue Counters'!$B$4:$F$54, MATCH($B16, 'Input - Queue Counters'!$B$4:$B$54, 0), MATCH(M$6, 'Input - Queue Counters'!$B$4:$F$4, 0)),"--")</f>
        <v>--</v>
      </c>
      <c r="N16" s="397" t="str">
        <f>IFERROR(AVERAGEIFS('VISSIM Queue Counter Outputs'!#REF!, 'VISSIM Queue Counter Outputs'!#REF!, $E16, 'VISSIM Queue Counter Outputs'!#REF!, "AVG"),"--")</f>
        <v>--</v>
      </c>
      <c r="O16" s="659" t="str">
        <f t="shared" si="5"/>
        <v>--</v>
      </c>
      <c r="P16" s="381" t="str">
        <f t="shared" si="6"/>
        <v>--</v>
      </c>
      <c r="Q16" s="547"/>
    </row>
    <row r="17" spans="1:17" x14ac:dyDescent="0.35">
      <c r="A17" s="551" t="str">
        <f t="shared" si="1"/>
        <v>H</v>
      </c>
      <c r="B17" s="393">
        <f>'Input - Queue Counters'!B15</f>
        <v>11</v>
      </c>
      <c r="E17" s="696">
        <f>INDEX('Input - Queue Counters'!$B$4:$F$54, MATCH($B17, 'Input - Queue Counters'!$B$4:$B$54, 0), MATCH(E$6, 'Input - Queue Counters'!$B$4:$F$4, 0))</f>
        <v>0</v>
      </c>
      <c r="F17" s="234">
        <f>INDEX('Input - Queue Counters'!$B$4:$F$54, MATCH($B17, 'Input - Queue Counters'!$B$4:$B$54, 0), MATCH(F$6, 'Input - Queue Counters'!$B$4:$F$4, 0))</f>
        <v>0</v>
      </c>
      <c r="G17" s="71">
        <f>INDEX('Input - Queue Counters'!$B$4:$F$54, MATCH($B17, 'Input - Queue Counters'!$B$4:$B$54, 0), MATCH(G$6, 'Input - Queue Counters'!$B$4:$F$4, 0))</f>
        <v>0</v>
      </c>
      <c r="H17" s="825"/>
      <c r="I17" s="397" t="str">
        <f ca="1">IFERROR(AVERAGEIFS('VISSIM Queue Counter Outputs'!$E:$E, 'VISSIM Queue Counter Outputs'!$C:$C, $E17, 'VISSIM Queue Counter Outputs'!$A:$A, "AVG"),"--")</f>
        <v>--</v>
      </c>
      <c r="J17" s="397" t="str">
        <f t="shared" ca="1" si="2"/>
        <v>--</v>
      </c>
      <c r="K17" s="659" t="str">
        <f t="shared" ca="1" si="3"/>
        <v>--</v>
      </c>
      <c r="L17" s="381" t="str">
        <f t="shared" ca="1" si="4"/>
        <v>--</v>
      </c>
      <c r="M17" s="71" t="str">
        <f>IFERROR(INDEX('Input - Queue Counters'!$B$4:$F$54, MATCH($B17, 'Input - Queue Counters'!$B$4:$B$54, 0), MATCH(M$6, 'Input - Queue Counters'!$B$4:$F$4, 0)),"--")</f>
        <v>--</v>
      </c>
      <c r="N17" s="397" t="str">
        <f>IFERROR(AVERAGEIFS('VISSIM Queue Counter Outputs'!#REF!, 'VISSIM Queue Counter Outputs'!#REF!, $E17, 'VISSIM Queue Counter Outputs'!#REF!, "AVG"),"--")</f>
        <v>--</v>
      </c>
      <c r="O17" s="659" t="str">
        <f t="shared" si="5"/>
        <v>--</v>
      </c>
      <c r="P17" s="381" t="str">
        <f t="shared" si="6"/>
        <v>--</v>
      </c>
      <c r="Q17" s="547"/>
    </row>
    <row r="18" spans="1:17" x14ac:dyDescent="0.35">
      <c r="A18" s="551" t="str">
        <f t="shared" si="1"/>
        <v>H</v>
      </c>
      <c r="B18" s="393">
        <f>'Input - Queue Counters'!B16</f>
        <v>12</v>
      </c>
      <c r="E18" s="696">
        <f>INDEX('Input - Queue Counters'!$B$4:$F$54, MATCH($B18, 'Input - Queue Counters'!$B$4:$B$54, 0), MATCH(E$6, 'Input - Queue Counters'!$B$4:$F$4, 0))</f>
        <v>0</v>
      </c>
      <c r="F18" s="234">
        <f>INDEX('Input - Queue Counters'!$B$4:$F$54, MATCH($B18, 'Input - Queue Counters'!$B$4:$B$54, 0), MATCH(F$6, 'Input - Queue Counters'!$B$4:$F$4, 0))</f>
        <v>0</v>
      </c>
      <c r="G18" s="71">
        <f>INDEX('Input - Queue Counters'!$B$4:$F$54, MATCH($B18, 'Input - Queue Counters'!$B$4:$B$54, 0), MATCH(G$6, 'Input - Queue Counters'!$B$4:$F$4, 0))</f>
        <v>0</v>
      </c>
      <c r="H18" s="825"/>
      <c r="I18" s="397" t="str">
        <f ca="1">IFERROR(AVERAGEIFS('VISSIM Queue Counter Outputs'!$E:$E, 'VISSIM Queue Counter Outputs'!$C:$C, $E18, 'VISSIM Queue Counter Outputs'!$A:$A, "AVG"),"--")</f>
        <v>--</v>
      </c>
      <c r="J18" s="397" t="str">
        <f t="shared" ca="1" si="2"/>
        <v>--</v>
      </c>
      <c r="K18" s="659" t="str">
        <f t="shared" ca="1" si="3"/>
        <v>--</v>
      </c>
      <c r="L18" s="381" t="str">
        <f t="shared" ca="1" si="4"/>
        <v>--</v>
      </c>
      <c r="M18" s="71" t="str">
        <f>IFERROR(INDEX('Input - Queue Counters'!$B$4:$F$54, MATCH($B18, 'Input - Queue Counters'!$B$4:$B$54, 0), MATCH(M$6, 'Input - Queue Counters'!$B$4:$F$4, 0)),"--")</f>
        <v>--</v>
      </c>
      <c r="N18" s="397" t="str">
        <f>IFERROR(AVERAGEIFS('VISSIM Queue Counter Outputs'!#REF!, 'VISSIM Queue Counter Outputs'!#REF!, $E18, 'VISSIM Queue Counter Outputs'!#REF!, "AVG"),"--")</f>
        <v>--</v>
      </c>
      <c r="O18" s="659" t="str">
        <f t="shared" si="5"/>
        <v>--</v>
      </c>
      <c r="P18" s="381" t="str">
        <f t="shared" si="6"/>
        <v>--</v>
      </c>
      <c r="Q18" s="547"/>
    </row>
    <row r="19" spans="1:17" x14ac:dyDescent="0.35">
      <c r="A19" s="551" t="str">
        <f t="shared" si="1"/>
        <v>H</v>
      </c>
      <c r="B19" s="393">
        <f>'Input - Queue Counters'!B17</f>
        <v>13</v>
      </c>
      <c r="E19" s="696">
        <f>INDEX('Input - Queue Counters'!$B$4:$F$54, MATCH($B19, 'Input - Queue Counters'!$B$4:$B$54, 0), MATCH(E$6, 'Input - Queue Counters'!$B$4:$F$4, 0))</f>
        <v>0</v>
      </c>
      <c r="F19" s="234">
        <f>INDEX('Input - Queue Counters'!$B$4:$F$54, MATCH($B19, 'Input - Queue Counters'!$B$4:$B$54, 0), MATCH(F$6, 'Input - Queue Counters'!$B$4:$F$4, 0))</f>
        <v>0</v>
      </c>
      <c r="G19" s="71">
        <f>INDEX('Input - Queue Counters'!$B$4:$F$54, MATCH($B19, 'Input - Queue Counters'!$B$4:$B$54, 0), MATCH(G$6, 'Input - Queue Counters'!$B$4:$F$4, 0))</f>
        <v>0</v>
      </c>
      <c r="H19" s="825"/>
      <c r="I19" s="397" t="str">
        <f ca="1">IFERROR(AVERAGEIFS('VISSIM Queue Counter Outputs'!$E:$E, 'VISSIM Queue Counter Outputs'!$C:$C, $E19, 'VISSIM Queue Counter Outputs'!$A:$A, "AVG"),"--")</f>
        <v>--</v>
      </c>
      <c r="J19" s="397" t="str">
        <f t="shared" ca="1" si="2"/>
        <v>--</v>
      </c>
      <c r="K19" s="659" t="str">
        <f t="shared" ca="1" si="3"/>
        <v>--</v>
      </c>
      <c r="L19" s="381" t="str">
        <f t="shared" ca="1" si="4"/>
        <v>--</v>
      </c>
      <c r="M19" s="71" t="str">
        <f>IFERROR(INDEX('Input - Queue Counters'!$B$4:$F$54, MATCH($B19, 'Input - Queue Counters'!$B$4:$B$54, 0), MATCH(M$6, 'Input - Queue Counters'!$B$4:$F$4, 0)),"--")</f>
        <v>--</v>
      </c>
      <c r="N19" s="397" t="str">
        <f>IFERROR(AVERAGEIFS('VISSIM Queue Counter Outputs'!#REF!, 'VISSIM Queue Counter Outputs'!#REF!, $E19, 'VISSIM Queue Counter Outputs'!#REF!, "AVG"),"--")</f>
        <v>--</v>
      </c>
      <c r="O19" s="659" t="str">
        <f t="shared" si="5"/>
        <v>--</v>
      </c>
      <c r="P19" s="381" t="str">
        <f t="shared" si="6"/>
        <v>--</v>
      </c>
      <c r="Q19" s="547"/>
    </row>
    <row r="20" spans="1:17" x14ac:dyDescent="0.35">
      <c r="A20" s="551" t="str">
        <f t="shared" si="1"/>
        <v>H</v>
      </c>
      <c r="B20" s="640">
        <f>'Input - Queue Counters'!B18</f>
        <v>14</v>
      </c>
      <c r="E20" s="696">
        <f>INDEX('Input - Queue Counters'!$B$4:$F$54, MATCH($B20, 'Input - Queue Counters'!$B$4:$B$54, 0), MATCH(E$6, 'Input - Queue Counters'!$B$4:$F$4, 0))</f>
        <v>0</v>
      </c>
      <c r="F20" s="234">
        <f>INDEX('Input - Queue Counters'!$B$4:$F$54, MATCH($B20, 'Input - Queue Counters'!$B$4:$B$54, 0), MATCH(F$6, 'Input - Queue Counters'!$B$4:$F$4, 0))</f>
        <v>0</v>
      </c>
      <c r="G20" s="71">
        <f>INDEX('Input - Queue Counters'!$B$4:$F$54, MATCH($B20, 'Input - Queue Counters'!$B$4:$B$54, 0), MATCH(G$6, 'Input - Queue Counters'!$B$4:$F$4, 0))</f>
        <v>0</v>
      </c>
      <c r="H20" s="825"/>
      <c r="I20" s="397" t="str">
        <f ca="1">IFERROR(AVERAGEIFS('VISSIM Queue Counter Outputs'!$E:$E, 'VISSIM Queue Counter Outputs'!$C:$C, $E20, 'VISSIM Queue Counter Outputs'!$A:$A, "AVG"),"--")</f>
        <v>--</v>
      </c>
      <c r="J20" s="397" t="str">
        <f t="shared" ca="1" si="2"/>
        <v>--</v>
      </c>
      <c r="K20" s="659" t="str">
        <f t="shared" ca="1" si="3"/>
        <v>--</v>
      </c>
      <c r="L20" s="381" t="str">
        <f t="shared" ca="1" si="4"/>
        <v>--</v>
      </c>
      <c r="M20" s="71" t="str">
        <f>IFERROR(INDEX('Input - Queue Counters'!$B$4:$F$54, MATCH($B20, 'Input - Queue Counters'!$B$4:$B$54, 0), MATCH(M$6, 'Input - Queue Counters'!$B$4:$F$4, 0)),"--")</f>
        <v>--</v>
      </c>
      <c r="N20" s="397" t="str">
        <f>IFERROR(AVERAGEIFS('VISSIM Queue Counter Outputs'!#REF!, 'VISSIM Queue Counter Outputs'!#REF!, $E20, 'VISSIM Queue Counter Outputs'!#REF!, "AVG"),"--")</f>
        <v>--</v>
      </c>
      <c r="O20" s="659" t="str">
        <f t="shared" si="5"/>
        <v>--</v>
      </c>
      <c r="P20" s="381" t="str">
        <f t="shared" si="6"/>
        <v>--</v>
      </c>
      <c r="Q20" s="547"/>
    </row>
    <row r="21" spans="1:17" x14ac:dyDescent="0.35">
      <c r="A21" s="551" t="str">
        <f t="shared" si="1"/>
        <v>H</v>
      </c>
      <c r="B21" s="393">
        <f>'Input - Queue Counters'!B19</f>
        <v>15</v>
      </c>
      <c r="E21" s="696">
        <f>INDEX('Input - Queue Counters'!$B$4:$F$54, MATCH($B21, 'Input - Queue Counters'!$B$4:$B$54, 0), MATCH(E$6, 'Input - Queue Counters'!$B$4:$F$4, 0))</f>
        <v>0</v>
      </c>
      <c r="F21" s="234">
        <f>INDEX('Input - Queue Counters'!$B$4:$F$54, MATCH($B21, 'Input - Queue Counters'!$B$4:$B$54, 0), MATCH(F$6, 'Input - Queue Counters'!$B$4:$F$4, 0))</f>
        <v>0</v>
      </c>
      <c r="G21" s="71">
        <f>INDEX('Input - Queue Counters'!$B$4:$F$54, MATCH($B21, 'Input - Queue Counters'!$B$4:$B$54, 0), MATCH(G$6, 'Input - Queue Counters'!$B$4:$F$4, 0))</f>
        <v>0</v>
      </c>
      <c r="H21" s="825"/>
      <c r="I21" s="397" t="str">
        <f ca="1">IFERROR(AVERAGEIFS('VISSIM Queue Counter Outputs'!$E:$E, 'VISSIM Queue Counter Outputs'!$C:$C, $E21, 'VISSIM Queue Counter Outputs'!$A:$A, "AVG"),"--")</f>
        <v>--</v>
      </c>
      <c r="J21" s="397" t="str">
        <f t="shared" ca="1" si="2"/>
        <v>--</v>
      </c>
      <c r="K21" s="659" t="str">
        <f t="shared" ca="1" si="3"/>
        <v>--</v>
      </c>
      <c r="L21" s="381" t="str">
        <f t="shared" ca="1" si="4"/>
        <v>--</v>
      </c>
      <c r="M21" s="71" t="str">
        <f>IFERROR(INDEX('Input - Queue Counters'!$B$4:$F$54, MATCH($B21, 'Input - Queue Counters'!$B$4:$B$54, 0), MATCH(M$6, 'Input - Queue Counters'!$B$4:$F$4, 0)),"--")</f>
        <v>--</v>
      </c>
      <c r="N21" s="397" t="str">
        <f>IFERROR(AVERAGEIFS('VISSIM Queue Counter Outputs'!#REF!, 'VISSIM Queue Counter Outputs'!#REF!, $E21, 'VISSIM Queue Counter Outputs'!#REF!, "AVG"),"--")</f>
        <v>--</v>
      </c>
      <c r="O21" s="659" t="str">
        <f t="shared" si="5"/>
        <v>--</v>
      </c>
      <c r="P21" s="381" t="str">
        <f t="shared" si="6"/>
        <v>--</v>
      </c>
      <c r="Q21" s="547"/>
    </row>
    <row r="22" spans="1:17" x14ac:dyDescent="0.35">
      <c r="A22" s="551" t="str">
        <f t="shared" si="1"/>
        <v>H</v>
      </c>
      <c r="B22" s="393">
        <f>'Input - Queue Counters'!B20</f>
        <v>16</v>
      </c>
      <c r="E22" s="696">
        <f>INDEX('Input - Queue Counters'!$B$4:$F$54, MATCH($B22, 'Input - Queue Counters'!$B$4:$B$54, 0), MATCH(E$6, 'Input - Queue Counters'!$B$4:$F$4, 0))</f>
        <v>0</v>
      </c>
      <c r="F22" s="234">
        <f>INDEX('Input - Queue Counters'!$B$4:$F$54, MATCH($B22, 'Input - Queue Counters'!$B$4:$B$54, 0), MATCH(F$6, 'Input - Queue Counters'!$B$4:$F$4, 0))</f>
        <v>0</v>
      </c>
      <c r="G22" s="71">
        <f>INDEX('Input - Queue Counters'!$B$4:$F$54, MATCH($B22, 'Input - Queue Counters'!$B$4:$B$54, 0), MATCH(G$6, 'Input - Queue Counters'!$B$4:$F$4, 0))</f>
        <v>0</v>
      </c>
      <c r="H22" s="825"/>
      <c r="I22" s="397" t="str">
        <f ca="1">IFERROR(AVERAGEIFS('VISSIM Queue Counter Outputs'!$E:$E, 'VISSIM Queue Counter Outputs'!$C:$C, $E22, 'VISSIM Queue Counter Outputs'!$A:$A, "AVG"),"--")</f>
        <v>--</v>
      </c>
      <c r="J22" s="397" t="str">
        <f t="shared" ca="1" si="2"/>
        <v>--</v>
      </c>
      <c r="K22" s="659" t="str">
        <f t="shared" ca="1" si="3"/>
        <v>--</v>
      </c>
      <c r="L22" s="381" t="str">
        <f t="shared" ca="1" si="4"/>
        <v>--</v>
      </c>
      <c r="M22" s="71" t="str">
        <f>IFERROR(INDEX('Input - Queue Counters'!$B$4:$F$54, MATCH($B22, 'Input - Queue Counters'!$B$4:$B$54, 0), MATCH(M$6, 'Input - Queue Counters'!$B$4:$F$4, 0)),"--")</f>
        <v>--</v>
      </c>
      <c r="N22" s="397" t="str">
        <f>IFERROR(AVERAGEIFS('VISSIM Queue Counter Outputs'!#REF!, 'VISSIM Queue Counter Outputs'!#REF!, $E22, 'VISSIM Queue Counter Outputs'!#REF!, "AVG"),"--")</f>
        <v>--</v>
      </c>
      <c r="O22" s="659" t="str">
        <f t="shared" si="5"/>
        <v>--</v>
      </c>
      <c r="P22" s="381" t="str">
        <f t="shared" si="6"/>
        <v>--</v>
      </c>
      <c r="Q22" s="547"/>
    </row>
    <row r="23" spans="1:17" x14ac:dyDescent="0.35">
      <c r="A23" s="551" t="str">
        <f t="shared" si="1"/>
        <v>H</v>
      </c>
      <c r="B23" s="393">
        <f>'Input - Queue Counters'!B21</f>
        <v>17</v>
      </c>
      <c r="E23" s="696">
        <f>INDEX('Input - Queue Counters'!$B$4:$F$54, MATCH($B23, 'Input - Queue Counters'!$B$4:$B$54, 0), MATCH(E$6, 'Input - Queue Counters'!$B$4:$F$4, 0))</f>
        <v>0</v>
      </c>
      <c r="F23" s="234">
        <f>INDEX('Input - Queue Counters'!$B$4:$F$54, MATCH($B23, 'Input - Queue Counters'!$B$4:$B$54, 0), MATCH(F$6, 'Input - Queue Counters'!$B$4:$F$4, 0))</f>
        <v>0</v>
      </c>
      <c r="G23" s="71">
        <f>INDEX('Input - Queue Counters'!$B$4:$F$54, MATCH($B23, 'Input - Queue Counters'!$B$4:$B$54, 0), MATCH(G$6, 'Input - Queue Counters'!$B$4:$F$4, 0))</f>
        <v>0</v>
      </c>
      <c r="H23" s="825"/>
      <c r="I23" s="397" t="str">
        <f ca="1">IFERROR(AVERAGEIFS('VISSIM Queue Counter Outputs'!$E:$E, 'VISSIM Queue Counter Outputs'!$C:$C, $E23, 'VISSIM Queue Counter Outputs'!$A:$A, "AVG"),"--")</f>
        <v>--</v>
      </c>
      <c r="J23" s="397" t="str">
        <f t="shared" ca="1" si="2"/>
        <v>--</v>
      </c>
      <c r="K23" s="659" t="str">
        <f t="shared" ca="1" si="3"/>
        <v>--</v>
      </c>
      <c r="L23" s="381" t="str">
        <f t="shared" ca="1" si="4"/>
        <v>--</v>
      </c>
      <c r="M23" s="71" t="str">
        <f>IFERROR(INDEX('Input - Queue Counters'!$B$4:$F$54, MATCH($B23, 'Input - Queue Counters'!$B$4:$B$54, 0), MATCH(M$6, 'Input - Queue Counters'!$B$4:$F$4, 0)),"--")</f>
        <v>--</v>
      </c>
      <c r="N23" s="397" t="str">
        <f>IFERROR(AVERAGEIFS('VISSIM Queue Counter Outputs'!#REF!, 'VISSIM Queue Counter Outputs'!#REF!, $E23, 'VISSIM Queue Counter Outputs'!#REF!, "AVG"),"--")</f>
        <v>--</v>
      </c>
      <c r="O23" s="659" t="str">
        <f t="shared" si="5"/>
        <v>--</v>
      </c>
      <c r="P23" s="381" t="str">
        <f t="shared" si="6"/>
        <v>--</v>
      </c>
      <c r="Q23" s="547"/>
    </row>
    <row r="24" spans="1:17" x14ac:dyDescent="0.35">
      <c r="A24" s="551" t="str">
        <f t="shared" si="1"/>
        <v>H</v>
      </c>
      <c r="B24" s="393">
        <f>'Input - Queue Counters'!B22</f>
        <v>18</v>
      </c>
      <c r="E24" s="696">
        <f>INDEX('Input - Queue Counters'!$B$4:$F$54, MATCH($B24, 'Input - Queue Counters'!$B$4:$B$54, 0), MATCH(E$6, 'Input - Queue Counters'!$B$4:$F$4, 0))</f>
        <v>0</v>
      </c>
      <c r="F24" s="234">
        <f>INDEX('Input - Queue Counters'!$B$4:$F$54, MATCH($B24, 'Input - Queue Counters'!$B$4:$B$54, 0), MATCH(F$6, 'Input - Queue Counters'!$B$4:$F$4, 0))</f>
        <v>0</v>
      </c>
      <c r="G24" s="71">
        <f>INDEX('Input - Queue Counters'!$B$4:$F$54, MATCH($B24, 'Input - Queue Counters'!$B$4:$B$54, 0), MATCH(G$6, 'Input - Queue Counters'!$B$4:$F$4, 0))</f>
        <v>0</v>
      </c>
      <c r="H24" s="825"/>
      <c r="I24" s="397" t="str">
        <f ca="1">IFERROR(AVERAGEIFS('VISSIM Queue Counter Outputs'!$E:$E, 'VISSIM Queue Counter Outputs'!$C:$C, $E24, 'VISSIM Queue Counter Outputs'!$A:$A, "AVG"),"--")</f>
        <v>--</v>
      </c>
      <c r="J24" s="397" t="str">
        <f t="shared" ca="1" si="2"/>
        <v>--</v>
      </c>
      <c r="K24" s="659" t="str">
        <f t="shared" ca="1" si="3"/>
        <v>--</v>
      </c>
      <c r="L24" s="381" t="str">
        <f t="shared" ca="1" si="4"/>
        <v>--</v>
      </c>
      <c r="M24" s="71" t="str">
        <f>IFERROR(INDEX('Input - Queue Counters'!$B$4:$F$54, MATCH($B24, 'Input - Queue Counters'!$B$4:$B$54, 0), MATCH(M$6, 'Input - Queue Counters'!$B$4:$F$4, 0)),"--")</f>
        <v>--</v>
      </c>
      <c r="N24" s="397" t="str">
        <f>IFERROR(AVERAGEIFS('VISSIM Queue Counter Outputs'!#REF!, 'VISSIM Queue Counter Outputs'!#REF!, $E24, 'VISSIM Queue Counter Outputs'!#REF!, "AVG"),"--")</f>
        <v>--</v>
      </c>
      <c r="O24" s="659" t="str">
        <f t="shared" si="5"/>
        <v>--</v>
      </c>
      <c r="P24" s="381" t="str">
        <f t="shared" si="6"/>
        <v>--</v>
      </c>
      <c r="Q24" s="547"/>
    </row>
    <row r="25" spans="1:17" x14ac:dyDescent="0.35">
      <c r="A25" s="551" t="str">
        <f t="shared" si="1"/>
        <v>H</v>
      </c>
      <c r="B25" s="393">
        <f>'Input - Queue Counters'!B23</f>
        <v>19</v>
      </c>
      <c r="E25" s="696">
        <f>INDEX('Input - Queue Counters'!$B$4:$F$54, MATCH($B25, 'Input - Queue Counters'!$B$4:$B$54, 0), MATCH(E$6, 'Input - Queue Counters'!$B$4:$F$4, 0))</f>
        <v>0</v>
      </c>
      <c r="F25" s="234">
        <f>INDEX('Input - Queue Counters'!$B$4:$F$54, MATCH($B25, 'Input - Queue Counters'!$B$4:$B$54, 0), MATCH(F$6, 'Input - Queue Counters'!$B$4:$F$4, 0))</f>
        <v>0</v>
      </c>
      <c r="G25" s="71">
        <f>INDEX('Input - Queue Counters'!$B$4:$F$54, MATCH($B25, 'Input - Queue Counters'!$B$4:$B$54, 0), MATCH(G$6, 'Input - Queue Counters'!$B$4:$F$4, 0))</f>
        <v>0</v>
      </c>
      <c r="H25" s="825"/>
      <c r="I25" s="397" t="str">
        <f ca="1">IFERROR(AVERAGEIFS('VISSIM Queue Counter Outputs'!$E:$E, 'VISSIM Queue Counter Outputs'!$C:$C, $E25, 'VISSIM Queue Counter Outputs'!$A:$A, "AVG"),"--")</f>
        <v>--</v>
      </c>
      <c r="J25" s="397" t="str">
        <f t="shared" ca="1" si="2"/>
        <v>--</v>
      </c>
      <c r="K25" s="659" t="str">
        <f t="shared" ca="1" si="3"/>
        <v>--</v>
      </c>
      <c r="L25" s="381" t="str">
        <f t="shared" ca="1" si="4"/>
        <v>--</v>
      </c>
      <c r="M25" s="71" t="str">
        <f>IFERROR(INDEX('Input - Queue Counters'!$B$4:$F$54, MATCH($B25, 'Input - Queue Counters'!$B$4:$B$54, 0), MATCH(M$6, 'Input - Queue Counters'!$B$4:$F$4, 0)),"--")</f>
        <v>--</v>
      </c>
      <c r="N25" s="397" t="str">
        <f>IFERROR(AVERAGEIFS('VISSIM Queue Counter Outputs'!#REF!, 'VISSIM Queue Counter Outputs'!#REF!, $E25, 'VISSIM Queue Counter Outputs'!#REF!, "AVG"),"--")</f>
        <v>--</v>
      </c>
      <c r="O25" s="659" t="str">
        <f t="shared" si="5"/>
        <v>--</v>
      </c>
      <c r="P25" s="381" t="str">
        <f t="shared" si="6"/>
        <v>--</v>
      </c>
      <c r="Q25" s="547"/>
    </row>
    <row r="26" spans="1:17" x14ac:dyDescent="0.35">
      <c r="A26" s="551" t="str">
        <f t="shared" si="1"/>
        <v>H</v>
      </c>
      <c r="B26" s="393">
        <f>'Input - Queue Counters'!B24</f>
        <v>20</v>
      </c>
      <c r="E26" s="696">
        <f>INDEX('Input - Queue Counters'!$B$4:$F$54, MATCH($B26, 'Input - Queue Counters'!$B$4:$B$54, 0), MATCH(E$6, 'Input - Queue Counters'!$B$4:$F$4, 0))</f>
        <v>0</v>
      </c>
      <c r="F26" s="234">
        <f>INDEX('Input - Queue Counters'!$B$4:$F$54, MATCH($B26, 'Input - Queue Counters'!$B$4:$B$54, 0), MATCH(F$6, 'Input - Queue Counters'!$B$4:$F$4, 0))</f>
        <v>0</v>
      </c>
      <c r="G26" s="71">
        <f>INDEX('Input - Queue Counters'!$B$4:$F$54, MATCH($B26, 'Input - Queue Counters'!$B$4:$B$54, 0), MATCH(G$6, 'Input - Queue Counters'!$B$4:$F$4, 0))</f>
        <v>0</v>
      </c>
      <c r="H26" s="825"/>
      <c r="I26" s="397" t="str">
        <f ca="1">IFERROR(AVERAGEIFS('VISSIM Queue Counter Outputs'!$E:$E, 'VISSIM Queue Counter Outputs'!$C:$C, $E26, 'VISSIM Queue Counter Outputs'!$A:$A, "AVG"),"--")</f>
        <v>--</v>
      </c>
      <c r="J26" s="397" t="str">
        <f t="shared" ca="1" si="2"/>
        <v>--</v>
      </c>
      <c r="K26" s="659" t="str">
        <f t="shared" ca="1" si="3"/>
        <v>--</v>
      </c>
      <c r="L26" s="381" t="str">
        <f t="shared" ca="1" si="4"/>
        <v>--</v>
      </c>
      <c r="M26" s="71" t="str">
        <f>IFERROR(INDEX('Input - Queue Counters'!$B$4:$F$54, MATCH($B26, 'Input - Queue Counters'!$B$4:$B$54, 0), MATCH(M$6, 'Input - Queue Counters'!$B$4:$F$4, 0)),"--")</f>
        <v>--</v>
      </c>
      <c r="N26" s="397" t="str">
        <f>IFERROR(AVERAGEIFS('VISSIM Queue Counter Outputs'!#REF!, 'VISSIM Queue Counter Outputs'!#REF!, $E26, 'VISSIM Queue Counter Outputs'!#REF!, "AVG"),"--")</f>
        <v>--</v>
      </c>
      <c r="O26" s="659" t="str">
        <f t="shared" si="5"/>
        <v>--</v>
      </c>
      <c r="P26" s="381" t="str">
        <f t="shared" si="6"/>
        <v>--</v>
      </c>
      <c r="Q26" s="547"/>
    </row>
    <row r="27" spans="1:17" x14ac:dyDescent="0.35">
      <c r="A27" s="551" t="str">
        <f t="shared" si="1"/>
        <v>H</v>
      </c>
      <c r="B27" s="393">
        <f>'Input - Queue Counters'!B25</f>
        <v>21</v>
      </c>
      <c r="E27" s="696">
        <f>INDEX('Input - Queue Counters'!$B$4:$F$54, MATCH($B27, 'Input - Queue Counters'!$B$4:$B$54, 0), MATCH(E$6, 'Input - Queue Counters'!$B$4:$F$4, 0))</f>
        <v>0</v>
      </c>
      <c r="F27" s="234">
        <f>INDEX('Input - Queue Counters'!$B$4:$F$54, MATCH($B27, 'Input - Queue Counters'!$B$4:$B$54, 0), MATCH(F$6, 'Input - Queue Counters'!$B$4:$F$4, 0))</f>
        <v>0</v>
      </c>
      <c r="G27" s="71">
        <f>INDEX('Input - Queue Counters'!$B$4:$F$54, MATCH($B27, 'Input - Queue Counters'!$B$4:$B$54, 0), MATCH(G$6, 'Input - Queue Counters'!$B$4:$F$4, 0))</f>
        <v>0</v>
      </c>
      <c r="H27" s="825"/>
      <c r="I27" s="397" t="str">
        <f ca="1">IFERROR(AVERAGEIFS('VISSIM Queue Counter Outputs'!$E:$E, 'VISSIM Queue Counter Outputs'!$C:$C, $E27, 'VISSIM Queue Counter Outputs'!$A:$A, "AVG"),"--")</f>
        <v>--</v>
      </c>
      <c r="J27" s="397" t="str">
        <f t="shared" ca="1" si="2"/>
        <v>--</v>
      </c>
      <c r="K27" s="659" t="str">
        <f t="shared" ca="1" si="3"/>
        <v>--</v>
      </c>
      <c r="L27" s="381" t="str">
        <f t="shared" ca="1" si="4"/>
        <v>--</v>
      </c>
      <c r="M27" s="71" t="str">
        <f>IFERROR(INDEX('Input - Queue Counters'!$B$4:$F$54, MATCH($B27, 'Input - Queue Counters'!$B$4:$B$54, 0), MATCH(M$6, 'Input - Queue Counters'!$B$4:$F$4, 0)),"--")</f>
        <v>--</v>
      </c>
      <c r="N27" s="397" t="str">
        <f>IFERROR(AVERAGEIFS('VISSIM Queue Counter Outputs'!#REF!, 'VISSIM Queue Counter Outputs'!#REF!, $E27, 'VISSIM Queue Counter Outputs'!#REF!, "AVG"),"--")</f>
        <v>--</v>
      </c>
      <c r="O27" s="659" t="str">
        <f t="shared" si="5"/>
        <v>--</v>
      </c>
      <c r="P27" s="381" t="str">
        <f t="shared" si="6"/>
        <v>--</v>
      </c>
      <c r="Q27" s="547"/>
    </row>
    <row r="28" spans="1:17" x14ac:dyDescent="0.35">
      <c r="A28" s="551" t="str">
        <f t="shared" si="1"/>
        <v>H</v>
      </c>
      <c r="B28" s="393">
        <f>'Input - Queue Counters'!B26</f>
        <v>22</v>
      </c>
      <c r="E28" s="696">
        <f>INDEX('Input - Queue Counters'!$B$4:$F$54, MATCH($B28, 'Input - Queue Counters'!$B$4:$B$54, 0), MATCH(E$6, 'Input - Queue Counters'!$B$4:$F$4, 0))</f>
        <v>0</v>
      </c>
      <c r="F28" s="234">
        <f>INDEX('Input - Queue Counters'!$B$4:$F$54, MATCH($B28, 'Input - Queue Counters'!$B$4:$B$54, 0), MATCH(F$6, 'Input - Queue Counters'!$B$4:$F$4, 0))</f>
        <v>0</v>
      </c>
      <c r="G28" s="71">
        <f>INDEX('Input - Queue Counters'!$B$4:$F$54, MATCH($B28, 'Input - Queue Counters'!$B$4:$B$54, 0), MATCH(G$6, 'Input - Queue Counters'!$B$4:$F$4, 0))</f>
        <v>0</v>
      </c>
      <c r="H28" s="825"/>
      <c r="I28" s="397" t="str">
        <f ca="1">IFERROR(AVERAGEIFS('VISSIM Queue Counter Outputs'!$E:$E, 'VISSIM Queue Counter Outputs'!$C:$C, $E28, 'VISSIM Queue Counter Outputs'!$A:$A, "AVG"),"--")</f>
        <v>--</v>
      </c>
      <c r="J28" s="397" t="str">
        <f t="shared" ca="1" si="2"/>
        <v>--</v>
      </c>
      <c r="K28" s="659" t="str">
        <f t="shared" ca="1" si="3"/>
        <v>--</v>
      </c>
      <c r="L28" s="381" t="str">
        <f t="shared" ca="1" si="4"/>
        <v>--</v>
      </c>
      <c r="M28" s="71" t="str">
        <f>IFERROR(INDEX('Input - Queue Counters'!$B$4:$F$54, MATCH($B28, 'Input - Queue Counters'!$B$4:$B$54, 0), MATCH(M$6, 'Input - Queue Counters'!$B$4:$F$4, 0)),"--")</f>
        <v>--</v>
      </c>
      <c r="N28" s="397" t="str">
        <f>IFERROR(AVERAGEIFS('VISSIM Queue Counter Outputs'!#REF!, 'VISSIM Queue Counter Outputs'!#REF!, $E28, 'VISSIM Queue Counter Outputs'!#REF!, "AVG"),"--")</f>
        <v>--</v>
      </c>
      <c r="O28" s="659" t="str">
        <f t="shared" si="5"/>
        <v>--</v>
      </c>
      <c r="P28" s="381" t="str">
        <f t="shared" si="6"/>
        <v>--</v>
      </c>
      <c r="Q28" s="547"/>
    </row>
    <row r="29" spans="1:17" x14ac:dyDescent="0.35">
      <c r="A29" s="551" t="str">
        <f t="shared" si="1"/>
        <v>H</v>
      </c>
      <c r="B29" s="393">
        <f>'Input - Queue Counters'!B27</f>
        <v>23</v>
      </c>
      <c r="E29" s="696">
        <f>INDEX('Input - Queue Counters'!$B$4:$F$54, MATCH($B29, 'Input - Queue Counters'!$B$4:$B$54, 0), MATCH(E$6, 'Input - Queue Counters'!$B$4:$F$4, 0))</f>
        <v>0</v>
      </c>
      <c r="F29" s="234">
        <f>INDEX('Input - Queue Counters'!$B$4:$F$54, MATCH($B29, 'Input - Queue Counters'!$B$4:$B$54, 0), MATCH(F$6, 'Input - Queue Counters'!$B$4:$F$4, 0))</f>
        <v>0</v>
      </c>
      <c r="G29" s="71">
        <f>INDEX('Input - Queue Counters'!$B$4:$F$54, MATCH($B29, 'Input - Queue Counters'!$B$4:$B$54, 0), MATCH(G$6, 'Input - Queue Counters'!$B$4:$F$4, 0))</f>
        <v>0</v>
      </c>
      <c r="H29" s="825"/>
      <c r="I29" s="397" t="str">
        <f ca="1">IFERROR(AVERAGEIFS('VISSIM Queue Counter Outputs'!$E:$E, 'VISSIM Queue Counter Outputs'!$C:$C, $E29, 'VISSIM Queue Counter Outputs'!$A:$A, "AVG"),"--")</f>
        <v>--</v>
      </c>
      <c r="J29" s="397" t="str">
        <f t="shared" ca="1" si="2"/>
        <v>--</v>
      </c>
      <c r="K29" s="659" t="str">
        <f t="shared" ca="1" si="3"/>
        <v>--</v>
      </c>
      <c r="L29" s="381" t="str">
        <f t="shared" ca="1" si="4"/>
        <v>--</v>
      </c>
      <c r="M29" s="71" t="str">
        <f>IFERROR(INDEX('Input - Queue Counters'!$B$4:$F$54, MATCH($B29, 'Input - Queue Counters'!$B$4:$B$54, 0), MATCH(M$6, 'Input - Queue Counters'!$B$4:$F$4, 0)),"--")</f>
        <v>--</v>
      </c>
      <c r="N29" s="397" t="str">
        <f>IFERROR(AVERAGEIFS('VISSIM Queue Counter Outputs'!#REF!, 'VISSIM Queue Counter Outputs'!#REF!, $E29, 'VISSIM Queue Counter Outputs'!#REF!, "AVG"),"--")</f>
        <v>--</v>
      </c>
      <c r="O29" s="659" t="str">
        <f t="shared" si="5"/>
        <v>--</v>
      </c>
      <c r="P29" s="381" t="str">
        <f t="shared" si="6"/>
        <v>--</v>
      </c>
      <c r="Q29" s="547"/>
    </row>
    <row r="30" spans="1:17" x14ac:dyDescent="0.35">
      <c r="A30" s="551" t="str">
        <f t="shared" si="1"/>
        <v>H</v>
      </c>
      <c r="B30" s="393">
        <f>'Input - Queue Counters'!B28</f>
        <v>24</v>
      </c>
      <c r="E30" s="696">
        <f>INDEX('Input - Queue Counters'!$B$4:$F$54, MATCH($B30, 'Input - Queue Counters'!$B$4:$B$54, 0), MATCH(E$6, 'Input - Queue Counters'!$B$4:$F$4, 0))</f>
        <v>0</v>
      </c>
      <c r="F30" s="234">
        <f>INDEX('Input - Queue Counters'!$B$4:$F$54, MATCH($B30, 'Input - Queue Counters'!$B$4:$B$54, 0), MATCH(F$6, 'Input - Queue Counters'!$B$4:$F$4, 0))</f>
        <v>0</v>
      </c>
      <c r="G30" s="71">
        <f>INDEX('Input - Queue Counters'!$B$4:$F$54, MATCH($B30, 'Input - Queue Counters'!$B$4:$B$54, 0), MATCH(G$6, 'Input - Queue Counters'!$B$4:$F$4, 0))</f>
        <v>0</v>
      </c>
      <c r="H30" s="825"/>
      <c r="I30" s="397" t="str">
        <f ca="1">IFERROR(AVERAGEIFS('VISSIM Queue Counter Outputs'!$E:$E, 'VISSIM Queue Counter Outputs'!$C:$C, $E30, 'VISSIM Queue Counter Outputs'!$A:$A, "AVG"),"--")</f>
        <v>--</v>
      </c>
      <c r="J30" s="397" t="str">
        <f t="shared" ca="1" si="2"/>
        <v>--</v>
      </c>
      <c r="K30" s="659" t="str">
        <f t="shared" ca="1" si="3"/>
        <v>--</v>
      </c>
      <c r="L30" s="381" t="str">
        <f t="shared" ca="1" si="4"/>
        <v>--</v>
      </c>
      <c r="M30" s="71" t="str">
        <f>IFERROR(INDEX('Input - Queue Counters'!$B$4:$F$54, MATCH($B30, 'Input - Queue Counters'!$B$4:$B$54, 0), MATCH(M$6, 'Input - Queue Counters'!$B$4:$F$4, 0)),"--")</f>
        <v>--</v>
      </c>
      <c r="N30" s="397" t="str">
        <f>IFERROR(AVERAGEIFS('VISSIM Queue Counter Outputs'!#REF!, 'VISSIM Queue Counter Outputs'!#REF!, $E30, 'VISSIM Queue Counter Outputs'!#REF!, "AVG"),"--")</f>
        <v>--</v>
      </c>
      <c r="O30" s="659" t="str">
        <f t="shared" si="5"/>
        <v>--</v>
      </c>
      <c r="P30" s="381" t="str">
        <f t="shared" si="6"/>
        <v>--</v>
      </c>
      <c r="Q30" s="547"/>
    </row>
    <row r="31" spans="1:17" x14ac:dyDescent="0.35">
      <c r="A31" s="551" t="str">
        <f t="shared" si="1"/>
        <v>H</v>
      </c>
      <c r="B31" s="393">
        <f>'Input - Queue Counters'!B29</f>
        <v>25</v>
      </c>
      <c r="E31" s="696">
        <f>INDEX('Input - Queue Counters'!$B$4:$F$54, MATCH($B31, 'Input - Queue Counters'!$B$4:$B$54, 0), MATCH(E$6, 'Input - Queue Counters'!$B$4:$F$4, 0))</f>
        <v>0</v>
      </c>
      <c r="F31" s="234">
        <f>INDEX('Input - Queue Counters'!$B$4:$F$54, MATCH($B31, 'Input - Queue Counters'!$B$4:$B$54, 0), MATCH(F$6, 'Input - Queue Counters'!$B$4:$F$4, 0))</f>
        <v>0</v>
      </c>
      <c r="G31" s="71">
        <f>INDEX('Input - Queue Counters'!$B$4:$F$54, MATCH($B31, 'Input - Queue Counters'!$B$4:$B$54, 0), MATCH(G$6, 'Input - Queue Counters'!$B$4:$F$4, 0))</f>
        <v>0</v>
      </c>
      <c r="H31" s="825"/>
      <c r="I31" s="397" t="str">
        <f ca="1">IFERROR(AVERAGEIFS('VISSIM Queue Counter Outputs'!$E:$E, 'VISSIM Queue Counter Outputs'!$C:$C, $E31, 'VISSIM Queue Counter Outputs'!$A:$A, "AVG"),"--")</f>
        <v>--</v>
      </c>
      <c r="J31" s="397" t="str">
        <f t="shared" ca="1" si="2"/>
        <v>--</v>
      </c>
      <c r="K31" s="659" t="str">
        <f t="shared" ca="1" si="3"/>
        <v>--</v>
      </c>
      <c r="L31" s="381" t="str">
        <f t="shared" ca="1" si="4"/>
        <v>--</v>
      </c>
      <c r="M31" s="71" t="str">
        <f>IFERROR(INDEX('Input - Queue Counters'!$B$4:$F$54, MATCH($B31, 'Input - Queue Counters'!$B$4:$B$54, 0), MATCH(M$6, 'Input - Queue Counters'!$B$4:$F$4, 0)),"--")</f>
        <v>--</v>
      </c>
      <c r="N31" s="397" t="str">
        <f>IFERROR(AVERAGEIFS('VISSIM Queue Counter Outputs'!#REF!, 'VISSIM Queue Counter Outputs'!#REF!, $E31, 'VISSIM Queue Counter Outputs'!#REF!, "AVG"),"--")</f>
        <v>--</v>
      </c>
      <c r="O31" s="659" t="str">
        <f t="shared" si="5"/>
        <v>--</v>
      </c>
      <c r="P31" s="381" t="str">
        <f t="shared" si="6"/>
        <v>--</v>
      </c>
      <c r="Q31" s="547"/>
    </row>
    <row r="32" spans="1:17" x14ac:dyDescent="0.35">
      <c r="A32" s="551" t="str">
        <f t="shared" si="1"/>
        <v>H</v>
      </c>
      <c r="B32" s="393">
        <f>'Input - Queue Counters'!B30</f>
        <v>26</v>
      </c>
      <c r="E32" s="696">
        <f>INDEX('Input - Queue Counters'!$B$4:$F$54, MATCH($B32, 'Input - Queue Counters'!$B$4:$B$54, 0), MATCH(E$6, 'Input - Queue Counters'!$B$4:$F$4, 0))</f>
        <v>0</v>
      </c>
      <c r="F32" s="234">
        <f>INDEX('Input - Queue Counters'!$B$4:$F$54, MATCH($B32, 'Input - Queue Counters'!$B$4:$B$54, 0), MATCH(F$6, 'Input - Queue Counters'!$B$4:$F$4, 0))</f>
        <v>0</v>
      </c>
      <c r="G32" s="71">
        <f>INDEX('Input - Queue Counters'!$B$4:$F$54, MATCH($B32, 'Input - Queue Counters'!$B$4:$B$54, 0), MATCH(G$6, 'Input - Queue Counters'!$B$4:$F$4, 0))</f>
        <v>0</v>
      </c>
      <c r="H32" s="825"/>
      <c r="I32" s="397" t="str">
        <f ca="1">IFERROR(AVERAGEIFS('VISSIM Queue Counter Outputs'!$E:$E, 'VISSIM Queue Counter Outputs'!$C:$C, $E32, 'VISSIM Queue Counter Outputs'!$A:$A, "AVG"),"--")</f>
        <v>--</v>
      </c>
      <c r="J32" s="397" t="str">
        <f t="shared" ca="1" si="2"/>
        <v>--</v>
      </c>
      <c r="K32" s="659" t="str">
        <f t="shared" ca="1" si="3"/>
        <v>--</v>
      </c>
      <c r="L32" s="381" t="str">
        <f t="shared" ca="1" si="4"/>
        <v>--</v>
      </c>
      <c r="M32" s="71" t="str">
        <f>IFERROR(INDEX('Input - Queue Counters'!$B$4:$F$54, MATCH($B32, 'Input - Queue Counters'!$B$4:$B$54, 0), MATCH(M$6, 'Input - Queue Counters'!$B$4:$F$4, 0)),"--")</f>
        <v>--</v>
      </c>
      <c r="N32" s="397" t="str">
        <f>IFERROR(AVERAGEIFS('VISSIM Queue Counter Outputs'!#REF!, 'VISSIM Queue Counter Outputs'!#REF!, $E32, 'VISSIM Queue Counter Outputs'!#REF!, "AVG"),"--")</f>
        <v>--</v>
      </c>
      <c r="O32" s="659" t="str">
        <f t="shared" si="5"/>
        <v>--</v>
      </c>
      <c r="P32" s="381" t="str">
        <f t="shared" si="6"/>
        <v>--</v>
      </c>
      <c r="Q32" s="547"/>
    </row>
    <row r="33" spans="1:17" x14ac:dyDescent="0.35">
      <c r="A33" s="551" t="str">
        <f t="shared" si="1"/>
        <v>H</v>
      </c>
      <c r="B33" s="393">
        <f>'Input - Queue Counters'!B31</f>
        <v>27</v>
      </c>
      <c r="E33" s="696">
        <f>INDEX('Input - Queue Counters'!$B$4:$F$54, MATCH($B33, 'Input - Queue Counters'!$B$4:$B$54, 0), MATCH(E$6, 'Input - Queue Counters'!$B$4:$F$4, 0))</f>
        <v>0</v>
      </c>
      <c r="F33" s="234">
        <f>INDEX('Input - Queue Counters'!$B$4:$F$54, MATCH($B33, 'Input - Queue Counters'!$B$4:$B$54, 0), MATCH(F$6, 'Input - Queue Counters'!$B$4:$F$4, 0))</f>
        <v>0</v>
      </c>
      <c r="G33" s="71">
        <f>INDEX('Input - Queue Counters'!$B$4:$F$54, MATCH($B33, 'Input - Queue Counters'!$B$4:$B$54, 0), MATCH(G$6, 'Input - Queue Counters'!$B$4:$F$4, 0))</f>
        <v>0</v>
      </c>
      <c r="H33" s="825"/>
      <c r="I33" s="397" t="str">
        <f ca="1">IFERROR(AVERAGEIFS('VISSIM Queue Counter Outputs'!$E:$E, 'VISSIM Queue Counter Outputs'!$C:$C, $E33, 'VISSIM Queue Counter Outputs'!$A:$A, "AVG"),"--")</f>
        <v>--</v>
      </c>
      <c r="J33" s="397" t="str">
        <f t="shared" ca="1" si="2"/>
        <v>--</v>
      </c>
      <c r="K33" s="659" t="str">
        <f t="shared" ca="1" si="3"/>
        <v>--</v>
      </c>
      <c r="L33" s="381" t="str">
        <f t="shared" ca="1" si="4"/>
        <v>--</v>
      </c>
      <c r="M33" s="71" t="str">
        <f>IFERROR(INDEX('Input - Queue Counters'!$B$4:$F$54, MATCH($B33, 'Input - Queue Counters'!$B$4:$B$54, 0), MATCH(M$6, 'Input - Queue Counters'!$B$4:$F$4, 0)),"--")</f>
        <v>--</v>
      </c>
      <c r="N33" s="397" t="str">
        <f>IFERROR(AVERAGEIFS('VISSIM Queue Counter Outputs'!#REF!, 'VISSIM Queue Counter Outputs'!#REF!, $E33, 'VISSIM Queue Counter Outputs'!#REF!, "AVG"),"--")</f>
        <v>--</v>
      </c>
      <c r="O33" s="659" t="str">
        <f t="shared" si="5"/>
        <v>--</v>
      </c>
      <c r="P33" s="381" t="str">
        <f t="shared" si="6"/>
        <v>--</v>
      </c>
      <c r="Q33" s="547"/>
    </row>
    <row r="34" spans="1:17" x14ac:dyDescent="0.35">
      <c r="A34" s="551" t="str">
        <f t="shared" si="1"/>
        <v>H</v>
      </c>
      <c r="B34" s="393">
        <f>'Input - Queue Counters'!B32</f>
        <v>28</v>
      </c>
      <c r="E34" s="696">
        <f>INDEX('Input - Queue Counters'!$B$4:$F$54, MATCH($B34, 'Input - Queue Counters'!$B$4:$B$54, 0), MATCH(E$6, 'Input - Queue Counters'!$B$4:$F$4, 0))</f>
        <v>0</v>
      </c>
      <c r="F34" s="234">
        <f>INDEX('Input - Queue Counters'!$B$4:$F$54, MATCH($B34, 'Input - Queue Counters'!$B$4:$B$54, 0), MATCH(F$6, 'Input - Queue Counters'!$B$4:$F$4, 0))</f>
        <v>0</v>
      </c>
      <c r="G34" s="71">
        <f>INDEX('Input - Queue Counters'!$B$4:$F$54, MATCH($B34, 'Input - Queue Counters'!$B$4:$B$54, 0), MATCH(G$6, 'Input - Queue Counters'!$B$4:$F$4, 0))</f>
        <v>0</v>
      </c>
      <c r="H34" s="825"/>
      <c r="I34" s="397" t="str">
        <f ca="1">IFERROR(AVERAGEIFS('VISSIM Queue Counter Outputs'!$E:$E, 'VISSIM Queue Counter Outputs'!$C:$C, $E34, 'VISSIM Queue Counter Outputs'!$A:$A, "AVG"),"--")</f>
        <v>--</v>
      </c>
      <c r="J34" s="397" t="str">
        <f t="shared" ca="1" si="2"/>
        <v>--</v>
      </c>
      <c r="K34" s="659" t="str">
        <f t="shared" ca="1" si="3"/>
        <v>--</v>
      </c>
      <c r="L34" s="381" t="str">
        <f t="shared" ca="1" si="4"/>
        <v>--</v>
      </c>
      <c r="M34" s="71" t="str">
        <f>IFERROR(INDEX('Input - Queue Counters'!$B$4:$F$54, MATCH($B34, 'Input - Queue Counters'!$B$4:$B$54, 0), MATCH(M$6, 'Input - Queue Counters'!$B$4:$F$4, 0)),"--")</f>
        <v>--</v>
      </c>
      <c r="N34" s="397" t="str">
        <f>IFERROR(AVERAGEIFS('VISSIM Queue Counter Outputs'!#REF!, 'VISSIM Queue Counter Outputs'!#REF!, $E34, 'VISSIM Queue Counter Outputs'!#REF!, "AVG"),"--")</f>
        <v>--</v>
      </c>
      <c r="O34" s="659" t="str">
        <f t="shared" si="5"/>
        <v>--</v>
      </c>
      <c r="P34" s="381" t="str">
        <f t="shared" si="6"/>
        <v>--</v>
      </c>
      <c r="Q34" s="547"/>
    </row>
    <row r="35" spans="1:17" x14ac:dyDescent="0.35">
      <c r="A35" s="551" t="str">
        <f t="shared" si="1"/>
        <v>H</v>
      </c>
      <c r="B35" s="393">
        <f>'Input - Queue Counters'!B33</f>
        <v>29</v>
      </c>
      <c r="E35" s="696">
        <f>INDEX('Input - Queue Counters'!$B$4:$F$54, MATCH($B35, 'Input - Queue Counters'!$B$4:$B$54, 0), MATCH(E$6, 'Input - Queue Counters'!$B$4:$F$4, 0))</f>
        <v>0</v>
      </c>
      <c r="F35" s="234">
        <f>INDEX('Input - Queue Counters'!$B$4:$F$54, MATCH($B35, 'Input - Queue Counters'!$B$4:$B$54, 0), MATCH(F$6, 'Input - Queue Counters'!$B$4:$F$4, 0))</f>
        <v>0</v>
      </c>
      <c r="G35" s="71">
        <f>INDEX('Input - Queue Counters'!$B$4:$F$54, MATCH($B35, 'Input - Queue Counters'!$B$4:$B$54, 0), MATCH(G$6, 'Input - Queue Counters'!$B$4:$F$4, 0))</f>
        <v>0</v>
      </c>
      <c r="H35" s="825"/>
      <c r="I35" s="397" t="str">
        <f ca="1">IFERROR(AVERAGEIFS('VISSIM Queue Counter Outputs'!$E:$E, 'VISSIM Queue Counter Outputs'!$C:$C, $E35, 'VISSIM Queue Counter Outputs'!$A:$A, "AVG"),"--")</f>
        <v>--</v>
      </c>
      <c r="J35" s="397" t="str">
        <f t="shared" ca="1" si="2"/>
        <v>--</v>
      </c>
      <c r="K35" s="659" t="str">
        <f t="shared" ca="1" si="3"/>
        <v>--</v>
      </c>
      <c r="L35" s="381" t="str">
        <f t="shared" ca="1" si="4"/>
        <v>--</v>
      </c>
      <c r="M35" s="71" t="str">
        <f>IFERROR(INDEX('Input - Queue Counters'!$B$4:$F$54, MATCH($B35, 'Input - Queue Counters'!$B$4:$B$54, 0), MATCH(M$6, 'Input - Queue Counters'!$B$4:$F$4, 0)),"--")</f>
        <v>--</v>
      </c>
      <c r="N35" s="397" t="str">
        <f>IFERROR(AVERAGEIFS('VISSIM Queue Counter Outputs'!#REF!, 'VISSIM Queue Counter Outputs'!#REF!, $E35, 'VISSIM Queue Counter Outputs'!#REF!, "AVG"),"--")</f>
        <v>--</v>
      </c>
      <c r="O35" s="659" t="str">
        <f t="shared" si="5"/>
        <v>--</v>
      </c>
      <c r="P35" s="381" t="str">
        <f t="shared" si="6"/>
        <v>--</v>
      </c>
      <c r="Q35" s="547"/>
    </row>
    <row r="36" spans="1:17" x14ac:dyDescent="0.35">
      <c r="A36" s="551" t="str">
        <f t="shared" si="1"/>
        <v>H</v>
      </c>
      <c r="B36" s="393">
        <f>'Input - Queue Counters'!B34</f>
        <v>30</v>
      </c>
      <c r="E36" s="696">
        <f>INDEX('Input - Queue Counters'!$B$4:$F$54, MATCH($B36, 'Input - Queue Counters'!$B$4:$B$54, 0), MATCH(E$6, 'Input - Queue Counters'!$B$4:$F$4, 0))</f>
        <v>0</v>
      </c>
      <c r="F36" s="234">
        <f>INDEX('Input - Queue Counters'!$B$4:$F$54, MATCH($B36, 'Input - Queue Counters'!$B$4:$B$54, 0), MATCH(F$6, 'Input - Queue Counters'!$B$4:$F$4, 0))</f>
        <v>0</v>
      </c>
      <c r="G36" s="71">
        <f>INDEX('Input - Queue Counters'!$B$4:$F$54, MATCH($B36, 'Input - Queue Counters'!$B$4:$B$54, 0), MATCH(G$6, 'Input - Queue Counters'!$B$4:$F$4, 0))</f>
        <v>0</v>
      </c>
      <c r="H36" s="825"/>
      <c r="I36" s="397" t="str">
        <f ca="1">IFERROR(AVERAGEIFS('VISSIM Queue Counter Outputs'!$E:$E, 'VISSIM Queue Counter Outputs'!$C:$C, $E36, 'VISSIM Queue Counter Outputs'!$A:$A, "AVG"),"--")</f>
        <v>--</v>
      </c>
      <c r="J36" s="397" t="str">
        <f t="shared" ca="1" si="2"/>
        <v>--</v>
      </c>
      <c r="K36" s="659" t="str">
        <f t="shared" ca="1" si="3"/>
        <v>--</v>
      </c>
      <c r="L36" s="381" t="str">
        <f t="shared" ca="1" si="4"/>
        <v>--</v>
      </c>
      <c r="M36" s="71" t="str">
        <f>IFERROR(INDEX('Input - Queue Counters'!$B$4:$F$54, MATCH($B36, 'Input - Queue Counters'!$B$4:$B$54, 0), MATCH(M$6, 'Input - Queue Counters'!$B$4:$F$4, 0)),"--")</f>
        <v>--</v>
      </c>
      <c r="N36" s="397" t="str">
        <f>IFERROR(AVERAGEIFS('VISSIM Queue Counter Outputs'!#REF!, 'VISSIM Queue Counter Outputs'!#REF!, $E36, 'VISSIM Queue Counter Outputs'!#REF!, "AVG"),"--")</f>
        <v>--</v>
      </c>
      <c r="O36" s="659" t="str">
        <f t="shared" si="5"/>
        <v>--</v>
      </c>
      <c r="P36" s="381" t="str">
        <f t="shared" si="6"/>
        <v>--</v>
      </c>
      <c r="Q36" s="547"/>
    </row>
    <row r="37" spans="1:17" x14ac:dyDescent="0.35">
      <c r="A37" s="551" t="str">
        <f t="shared" si="1"/>
        <v>H</v>
      </c>
      <c r="B37" s="393">
        <f>'Input - Queue Counters'!B35</f>
        <v>31</v>
      </c>
      <c r="E37" s="696">
        <f>INDEX('Input - Queue Counters'!$B$4:$F$54, MATCH($B37, 'Input - Queue Counters'!$B$4:$B$54, 0), MATCH(E$6, 'Input - Queue Counters'!$B$4:$F$4, 0))</f>
        <v>0</v>
      </c>
      <c r="F37" s="234">
        <f>INDEX('Input - Queue Counters'!$B$4:$F$54, MATCH($B37, 'Input - Queue Counters'!$B$4:$B$54, 0), MATCH(F$6, 'Input - Queue Counters'!$B$4:$F$4, 0))</f>
        <v>0</v>
      </c>
      <c r="G37" s="71">
        <f>INDEX('Input - Queue Counters'!$B$4:$F$54, MATCH($B37, 'Input - Queue Counters'!$B$4:$B$54, 0), MATCH(G$6, 'Input - Queue Counters'!$B$4:$F$4, 0))</f>
        <v>0</v>
      </c>
      <c r="H37" s="825"/>
      <c r="I37" s="397" t="str">
        <f ca="1">IFERROR(AVERAGEIFS('VISSIM Queue Counter Outputs'!$E:$E, 'VISSIM Queue Counter Outputs'!$C:$C, $E37, 'VISSIM Queue Counter Outputs'!$A:$A, "AVG"),"--")</f>
        <v>--</v>
      </c>
      <c r="J37" s="397" t="str">
        <f t="shared" ca="1" si="2"/>
        <v>--</v>
      </c>
      <c r="K37" s="659" t="str">
        <f t="shared" ca="1" si="3"/>
        <v>--</v>
      </c>
      <c r="L37" s="381" t="str">
        <f t="shared" ca="1" si="4"/>
        <v>--</v>
      </c>
      <c r="M37" s="71" t="str">
        <f>IFERROR(INDEX('Input - Queue Counters'!$B$4:$F$54, MATCH($B37, 'Input - Queue Counters'!$B$4:$B$54, 0), MATCH(M$6, 'Input - Queue Counters'!$B$4:$F$4, 0)),"--")</f>
        <v>--</v>
      </c>
      <c r="N37" s="397" t="str">
        <f>IFERROR(AVERAGEIFS('VISSIM Queue Counter Outputs'!#REF!, 'VISSIM Queue Counter Outputs'!#REF!, $E37, 'VISSIM Queue Counter Outputs'!#REF!, "AVG"),"--")</f>
        <v>--</v>
      </c>
      <c r="O37" s="659" t="str">
        <f t="shared" si="5"/>
        <v>--</v>
      </c>
      <c r="P37" s="381" t="str">
        <f t="shared" si="6"/>
        <v>--</v>
      </c>
      <c r="Q37" s="547"/>
    </row>
    <row r="38" spans="1:17" x14ac:dyDescent="0.35">
      <c r="A38" s="551" t="str">
        <f t="shared" si="1"/>
        <v>H</v>
      </c>
      <c r="B38" s="393">
        <f>'Input - Queue Counters'!B36</f>
        <v>32</v>
      </c>
      <c r="E38" s="696">
        <f>INDEX('Input - Queue Counters'!$B$4:$F$54, MATCH($B38, 'Input - Queue Counters'!$B$4:$B$54, 0), MATCH(E$6, 'Input - Queue Counters'!$B$4:$F$4, 0))</f>
        <v>0</v>
      </c>
      <c r="F38" s="234">
        <f>INDEX('Input - Queue Counters'!$B$4:$F$54, MATCH($B38, 'Input - Queue Counters'!$B$4:$B$54, 0), MATCH(F$6, 'Input - Queue Counters'!$B$4:$F$4, 0))</f>
        <v>0</v>
      </c>
      <c r="G38" s="71">
        <f>INDEX('Input - Queue Counters'!$B$4:$F$54, MATCH($B38, 'Input - Queue Counters'!$B$4:$B$54, 0), MATCH(G$6, 'Input - Queue Counters'!$B$4:$F$4, 0))</f>
        <v>0</v>
      </c>
      <c r="H38" s="825"/>
      <c r="I38" s="397" t="str">
        <f ca="1">IFERROR(AVERAGEIFS('VISSIM Queue Counter Outputs'!$E:$E, 'VISSIM Queue Counter Outputs'!$C:$C, $E38, 'VISSIM Queue Counter Outputs'!$A:$A, "AVG"),"--")</f>
        <v>--</v>
      </c>
      <c r="J38" s="397" t="str">
        <f t="shared" ca="1" si="2"/>
        <v>--</v>
      </c>
      <c r="K38" s="659" t="str">
        <f t="shared" ca="1" si="3"/>
        <v>--</v>
      </c>
      <c r="L38" s="381" t="str">
        <f t="shared" ca="1" si="4"/>
        <v>--</v>
      </c>
      <c r="M38" s="71" t="str">
        <f>IFERROR(INDEX('Input - Queue Counters'!$B$4:$F$54, MATCH($B38, 'Input - Queue Counters'!$B$4:$B$54, 0), MATCH(M$6, 'Input - Queue Counters'!$B$4:$F$4, 0)),"--")</f>
        <v>--</v>
      </c>
      <c r="N38" s="397" t="str">
        <f>IFERROR(AVERAGEIFS('VISSIM Queue Counter Outputs'!#REF!, 'VISSIM Queue Counter Outputs'!#REF!, $E38, 'VISSIM Queue Counter Outputs'!#REF!, "AVG"),"--")</f>
        <v>--</v>
      </c>
      <c r="O38" s="659" t="str">
        <f t="shared" si="5"/>
        <v>--</v>
      </c>
      <c r="P38" s="381" t="str">
        <f t="shared" si="6"/>
        <v>--</v>
      </c>
      <c r="Q38" s="547"/>
    </row>
    <row r="39" spans="1:17" x14ac:dyDescent="0.35">
      <c r="A39" s="551" t="str">
        <f t="shared" si="1"/>
        <v>H</v>
      </c>
      <c r="B39" s="393">
        <f>'Input - Queue Counters'!B37</f>
        <v>33</v>
      </c>
      <c r="E39" s="696">
        <f>INDEX('Input - Queue Counters'!$B$4:$F$54, MATCH($B39, 'Input - Queue Counters'!$B$4:$B$54, 0), MATCH(E$6, 'Input - Queue Counters'!$B$4:$F$4, 0))</f>
        <v>0</v>
      </c>
      <c r="F39" s="234">
        <f>INDEX('Input - Queue Counters'!$B$4:$F$54, MATCH($B39, 'Input - Queue Counters'!$B$4:$B$54, 0), MATCH(F$6, 'Input - Queue Counters'!$B$4:$F$4, 0))</f>
        <v>0</v>
      </c>
      <c r="G39" s="71">
        <f>INDEX('Input - Queue Counters'!$B$4:$F$54, MATCH($B39, 'Input - Queue Counters'!$B$4:$B$54, 0), MATCH(G$6, 'Input - Queue Counters'!$B$4:$F$4, 0))</f>
        <v>0</v>
      </c>
      <c r="H39" s="825"/>
      <c r="I39" s="397" t="str">
        <f ca="1">IFERROR(AVERAGEIFS('VISSIM Queue Counter Outputs'!$E:$E, 'VISSIM Queue Counter Outputs'!$C:$C, $E39, 'VISSIM Queue Counter Outputs'!$A:$A, "AVG"),"--")</f>
        <v>--</v>
      </c>
      <c r="J39" s="397" t="str">
        <f t="shared" ca="1" si="2"/>
        <v>--</v>
      </c>
      <c r="K39" s="659" t="str">
        <f t="shared" ca="1" si="3"/>
        <v>--</v>
      </c>
      <c r="L39" s="381" t="str">
        <f t="shared" ca="1" si="4"/>
        <v>--</v>
      </c>
      <c r="M39" s="71" t="str">
        <f>IFERROR(INDEX('Input - Queue Counters'!$B$4:$F$54, MATCH($B39, 'Input - Queue Counters'!$B$4:$B$54, 0), MATCH(M$6, 'Input - Queue Counters'!$B$4:$F$4, 0)),"--")</f>
        <v>--</v>
      </c>
      <c r="N39" s="397" t="str">
        <f>IFERROR(AVERAGEIFS('VISSIM Queue Counter Outputs'!#REF!, 'VISSIM Queue Counter Outputs'!#REF!, $E39, 'VISSIM Queue Counter Outputs'!#REF!, "AVG"),"--")</f>
        <v>--</v>
      </c>
      <c r="O39" s="659" t="str">
        <f t="shared" si="5"/>
        <v>--</v>
      </c>
      <c r="P39" s="381" t="str">
        <f t="shared" si="6"/>
        <v>--</v>
      </c>
      <c r="Q39" s="547"/>
    </row>
    <row r="40" spans="1:17" x14ac:dyDescent="0.35">
      <c r="A40" s="551" t="str">
        <f t="shared" si="1"/>
        <v>H</v>
      </c>
      <c r="B40" s="393">
        <f>'Input - Queue Counters'!B38</f>
        <v>34</v>
      </c>
      <c r="E40" s="696">
        <f>INDEX('Input - Queue Counters'!$B$4:$F$54, MATCH($B40, 'Input - Queue Counters'!$B$4:$B$54, 0), MATCH(E$6, 'Input - Queue Counters'!$B$4:$F$4, 0))</f>
        <v>0</v>
      </c>
      <c r="F40" s="234">
        <f>INDEX('Input - Queue Counters'!$B$4:$F$54, MATCH($B40, 'Input - Queue Counters'!$B$4:$B$54, 0), MATCH(F$6, 'Input - Queue Counters'!$B$4:$F$4, 0))</f>
        <v>0</v>
      </c>
      <c r="G40" s="71">
        <f>INDEX('Input - Queue Counters'!$B$4:$F$54, MATCH($B40, 'Input - Queue Counters'!$B$4:$B$54, 0), MATCH(G$6, 'Input - Queue Counters'!$B$4:$F$4, 0))</f>
        <v>0</v>
      </c>
      <c r="H40" s="825"/>
      <c r="I40" s="397" t="str">
        <f ca="1">IFERROR(AVERAGEIFS('VISSIM Queue Counter Outputs'!$E:$E, 'VISSIM Queue Counter Outputs'!$C:$C, $E40, 'VISSIM Queue Counter Outputs'!$A:$A, "AVG"),"--")</f>
        <v>--</v>
      </c>
      <c r="J40" s="397" t="str">
        <f t="shared" ca="1" si="2"/>
        <v>--</v>
      </c>
      <c r="K40" s="659" t="str">
        <f t="shared" ca="1" si="3"/>
        <v>--</v>
      </c>
      <c r="L40" s="381" t="str">
        <f t="shared" ca="1" si="4"/>
        <v>--</v>
      </c>
      <c r="M40" s="71" t="str">
        <f>IFERROR(INDEX('Input - Queue Counters'!$B$4:$F$54, MATCH($B40, 'Input - Queue Counters'!$B$4:$B$54, 0), MATCH(M$6, 'Input - Queue Counters'!$B$4:$F$4, 0)),"--")</f>
        <v>--</v>
      </c>
      <c r="N40" s="397" t="str">
        <f>IFERROR(AVERAGEIFS('VISSIM Queue Counter Outputs'!#REF!, 'VISSIM Queue Counter Outputs'!#REF!, $E40, 'VISSIM Queue Counter Outputs'!#REF!, "AVG"),"--")</f>
        <v>--</v>
      </c>
      <c r="O40" s="659" t="str">
        <f t="shared" si="5"/>
        <v>--</v>
      </c>
      <c r="P40" s="381" t="str">
        <f t="shared" si="6"/>
        <v>--</v>
      </c>
      <c r="Q40" s="547"/>
    </row>
    <row r="41" spans="1:17" x14ac:dyDescent="0.35">
      <c r="A41" s="551" t="str">
        <f t="shared" si="1"/>
        <v>H</v>
      </c>
      <c r="B41" s="393">
        <f>'Input - Queue Counters'!B39</f>
        <v>35</v>
      </c>
      <c r="E41" s="696">
        <f>INDEX('Input - Queue Counters'!$B$4:$F$54, MATCH($B41, 'Input - Queue Counters'!$B$4:$B$54, 0), MATCH(E$6, 'Input - Queue Counters'!$B$4:$F$4, 0))</f>
        <v>0</v>
      </c>
      <c r="F41" s="234">
        <f>INDEX('Input - Queue Counters'!$B$4:$F$54, MATCH($B41, 'Input - Queue Counters'!$B$4:$B$54, 0), MATCH(F$6, 'Input - Queue Counters'!$B$4:$F$4, 0))</f>
        <v>0</v>
      </c>
      <c r="G41" s="71">
        <f>INDEX('Input - Queue Counters'!$B$4:$F$54, MATCH($B41, 'Input - Queue Counters'!$B$4:$B$54, 0), MATCH(G$6, 'Input - Queue Counters'!$B$4:$F$4, 0))</f>
        <v>0</v>
      </c>
      <c r="H41" s="825"/>
      <c r="I41" s="397" t="str">
        <f ca="1">IFERROR(AVERAGEIFS('VISSIM Queue Counter Outputs'!$E:$E, 'VISSIM Queue Counter Outputs'!$C:$C, $E41, 'VISSIM Queue Counter Outputs'!$A:$A, "AVG"),"--")</f>
        <v>--</v>
      </c>
      <c r="J41" s="397" t="str">
        <f t="shared" ca="1" si="2"/>
        <v>--</v>
      </c>
      <c r="K41" s="659" t="str">
        <f t="shared" ca="1" si="3"/>
        <v>--</v>
      </c>
      <c r="L41" s="381" t="str">
        <f t="shared" ca="1" si="4"/>
        <v>--</v>
      </c>
      <c r="M41" s="71" t="str">
        <f>IFERROR(INDEX('Input - Queue Counters'!$B$4:$F$54, MATCH($B41, 'Input - Queue Counters'!$B$4:$B$54, 0), MATCH(M$6, 'Input - Queue Counters'!$B$4:$F$4, 0)),"--")</f>
        <v>--</v>
      </c>
      <c r="N41" s="397" t="str">
        <f>IFERROR(AVERAGEIFS('VISSIM Queue Counter Outputs'!#REF!, 'VISSIM Queue Counter Outputs'!#REF!, $E41, 'VISSIM Queue Counter Outputs'!#REF!, "AVG"),"--")</f>
        <v>--</v>
      </c>
      <c r="O41" s="659" t="str">
        <f t="shared" si="5"/>
        <v>--</v>
      </c>
      <c r="P41" s="381" t="str">
        <f t="shared" si="6"/>
        <v>--</v>
      </c>
      <c r="Q41" s="547"/>
    </row>
    <row r="42" spans="1:17" x14ac:dyDescent="0.35">
      <c r="A42" s="551" t="str">
        <f t="shared" si="1"/>
        <v>H</v>
      </c>
      <c r="B42" s="393">
        <f>'Input - Queue Counters'!B40</f>
        <v>36</v>
      </c>
      <c r="E42" s="696">
        <f>INDEX('Input - Queue Counters'!$B$4:$F$54, MATCH($B42, 'Input - Queue Counters'!$B$4:$B$54, 0), MATCH(E$6, 'Input - Queue Counters'!$B$4:$F$4, 0))</f>
        <v>0</v>
      </c>
      <c r="F42" s="234">
        <f>INDEX('Input - Queue Counters'!$B$4:$F$54, MATCH($B42, 'Input - Queue Counters'!$B$4:$B$54, 0), MATCH(F$6, 'Input - Queue Counters'!$B$4:$F$4, 0))</f>
        <v>0</v>
      </c>
      <c r="G42" s="71">
        <f>INDEX('Input - Queue Counters'!$B$4:$F$54, MATCH($B42, 'Input - Queue Counters'!$B$4:$B$54, 0), MATCH(G$6, 'Input - Queue Counters'!$B$4:$F$4, 0))</f>
        <v>0</v>
      </c>
      <c r="H42" s="825"/>
      <c r="I42" s="397" t="str">
        <f ca="1">IFERROR(AVERAGEIFS('VISSIM Queue Counter Outputs'!$E:$E, 'VISSIM Queue Counter Outputs'!$C:$C, $E42, 'VISSIM Queue Counter Outputs'!$A:$A, "AVG"),"--")</f>
        <v>--</v>
      </c>
      <c r="J42" s="397" t="str">
        <f t="shared" ca="1" si="2"/>
        <v>--</v>
      </c>
      <c r="K42" s="659" t="str">
        <f t="shared" ca="1" si="3"/>
        <v>--</v>
      </c>
      <c r="L42" s="381" t="str">
        <f t="shared" ca="1" si="4"/>
        <v>--</v>
      </c>
      <c r="M42" s="71" t="str">
        <f>IFERROR(INDEX('Input - Queue Counters'!$B$4:$F$54, MATCH($B42, 'Input - Queue Counters'!$B$4:$B$54, 0), MATCH(M$6, 'Input - Queue Counters'!$B$4:$F$4, 0)),"--")</f>
        <v>--</v>
      </c>
      <c r="N42" s="397" t="str">
        <f>IFERROR(AVERAGEIFS('VISSIM Queue Counter Outputs'!#REF!, 'VISSIM Queue Counter Outputs'!#REF!, $E42, 'VISSIM Queue Counter Outputs'!#REF!, "AVG"),"--")</f>
        <v>--</v>
      </c>
      <c r="O42" s="659" t="str">
        <f t="shared" si="5"/>
        <v>--</v>
      </c>
      <c r="P42" s="381" t="str">
        <f t="shared" si="6"/>
        <v>--</v>
      </c>
      <c r="Q42" s="547"/>
    </row>
    <row r="43" spans="1:17" x14ac:dyDescent="0.35">
      <c r="A43" s="551" t="str">
        <f t="shared" si="1"/>
        <v>H</v>
      </c>
      <c r="B43" s="393">
        <f>'Input - Queue Counters'!B41</f>
        <v>37</v>
      </c>
      <c r="E43" s="696">
        <f>INDEX('Input - Queue Counters'!$B$4:$F$54, MATCH($B43, 'Input - Queue Counters'!$B$4:$B$54, 0), MATCH(E$6, 'Input - Queue Counters'!$B$4:$F$4, 0))</f>
        <v>0</v>
      </c>
      <c r="F43" s="234">
        <f>INDEX('Input - Queue Counters'!$B$4:$F$54, MATCH($B43, 'Input - Queue Counters'!$B$4:$B$54, 0), MATCH(F$6, 'Input - Queue Counters'!$B$4:$F$4, 0))</f>
        <v>0</v>
      </c>
      <c r="G43" s="71">
        <f>INDEX('Input - Queue Counters'!$B$4:$F$54, MATCH($B43, 'Input - Queue Counters'!$B$4:$B$54, 0), MATCH(G$6, 'Input - Queue Counters'!$B$4:$F$4, 0))</f>
        <v>0</v>
      </c>
      <c r="H43" s="825"/>
      <c r="I43" s="397" t="str">
        <f ca="1">IFERROR(AVERAGEIFS('VISSIM Queue Counter Outputs'!$E:$E, 'VISSIM Queue Counter Outputs'!$C:$C, $E43, 'VISSIM Queue Counter Outputs'!$A:$A, "AVG"),"--")</f>
        <v>--</v>
      </c>
      <c r="J43" s="397" t="str">
        <f t="shared" ca="1" si="2"/>
        <v>--</v>
      </c>
      <c r="K43" s="659" t="str">
        <f t="shared" ca="1" si="3"/>
        <v>--</v>
      </c>
      <c r="L43" s="381" t="str">
        <f t="shared" ca="1" si="4"/>
        <v>--</v>
      </c>
      <c r="M43" s="71" t="str">
        <f>IFERROR(INDEX('Input - Queue Counters'!$B$4:$F$54, MATCH($B43, 'Input - Queue Counters'!$B$4:$B$54, 0), MATCH(M$6, 'Input - Queue Counters'!$B$4:$F$4, 0)),"--")</f>
        <v>--</v>
      </c>
      <c r="N43" s="397" t="str">
        <f>IFERROR(AVERAGEIFS('VISSIM Queue Counter Outputs'!#REF!, 'VISSIM Queue Counter Outputs'!#REF!, $E43, 'VISSIM Queue Counter Outputs'!#REF!, "AVG"),"--")</f>
        <v>--</v>
      </c>
      <c r="O43" s="659" t="str">
        <f t="shared" si="5"/>
        <v>--</v>
      </c>
      <c r="P43" s="381" t="str">
        <f t="shared" si="6"/>
        <v>--</v>
      </c>
      <c r="Q43" s="547"/>
    </row>
    <row r="44" spans="1:17" x14ac:dyDescent="0.35">
      <c r="A44" s="551" t="str">
        <f t="shared" si="1"/>
        <v>H</v>
      </c>
      <c r="B44" s="393">
        <f>'Input - Queue Counters'!B42</f>
        <v>38</v>
      </c>
      <c r="E44" s="696">
        <f>INDEX('Input - Queue Counters'!$B$4:$F$54, MATCH($B44, 'Input - Queue Counters'!$B$4:$B$54, 0), MATCH(E$6, 'Input - Queue Counters'!$B$4:$F$4, 0))</f>
        <v>0</v>
      </c>
      <c r="F44" s="234">
        <f>INDEX('Input - Queue Counters'!$B$4:$F$54, MATCH($B44, 'Input - Queue Counters'!$B$4:$B$54, 0), MATCH(F$6, 'Input - Queue Counters'!$B$4:$F$4, 0))</f>
        <v>0</v>
      </c>
      <c r="G44" s="71">
        <f>INDEX('Input - Queue Counters'!$B$4:$F$54, MATCH($B44, 'Input - Queue Counters'!$B$4:$B$54, 0), MATCH(G$6, 'Input - Queue Counters'!$B$4:$F$4, 0))</f>
        <v>0</v>
      </c>
      <c r="H44" s="825"/>
      <c r="I44" s="397" t="str">
        <f ca="1">IFERROR(AVERAGEIFS('VISSIM Queue Counter Outputs'!$E:$E, 'VISSIM Queue Counter Outputs'!$C:$C, $E44, 'VISSIM Queue Counter Outputs'!$A:$A, "AVG"),"--")</f>
        <v>--</v>
      </c>
      <c r="J44" s="397" t="str">
        <f t="shared" ca="1" si="2"/>
        <v>--</v>
      </c>
      <c r="K44" s="659" t="str">
        <f t="shared" ca="1" si="3"/>
        <v>--</v>
      </c>
      <c r="L44" s="381" t="str">
        <f t="shared" ca="1" si="4"/>
        <v>--</v>
      </c>
      <c r="M44" s="71" t="str">
        <f>IFERROR(INDEX('Input - Queue Counters'!$B$4:$F$54, MATCH($B44, 'Input - Queue Counters'!$B$4:$B$54, 0), MATCH(M$6, 'Input - Queue Counters'!$B$4:$F$4, 0)),"--")</f>
        <v>--</v>
      </c>
      <c r="N44" s="397" t="str">
        <f>IFERROR(AVERAGEIFS('VISSIM Queue Counter Outputs'!#REF!, 'VISSIM Queue Counter Outputs'!#REF!, $E44, 'VISSIM Queue Counter Outputs'!#REF!, "AVG"),"--")</f>
        <v>--</v>
      </c>
      <c r="O44" s="659" t="str">
        <f t="shared" si="5"/>
        <v>--</v>
      </c>
      <c r="P44" s="381" t="str">
        <f t="shared" si="6"/>
        <v>--</v>
      </c>
      <c r="Q44" s="547"/>
    </row>
    <row r="45" spans="1:17" x14ac:dyDescent="0.35">
      <c r="A45" s="551" t="str">
        <f t="shared" si="1"/>
        <v>H</v>
      </c>
      <c r="B45" s="393">
        <f>'Input - Queue Counters'!B43</f>
        <v>39</v>
      </c>
      <c r="E45" s="696">
        <f>INDEX('Input - Queue Counters'!$B$4:$F$54, MATCH($B45, 'Input - Queue Counters'!$B$4:$B$54, 0), MATCH(E$6, 'Input - Queue Counters'!$B$4:$F$4, 0))</f>
        <v>0</v>
      </c>
      <c r="F45" s="234">
        <f>INDEX('Input - Queue Counters'!$B$4:$F$54, MATCH($B45, 'Input - Queue Counters'!$B$4:$B$54, 0), MATCH(F$6, 'Input - Queue Counters'!$B$4:$F$4, 0))</f>
        <v>0</v>
      </c>
      <c r="G45" s="71">
        <f>INDEX('Input - Queue Counters'!$B$4:$F$54, MATCH($B45, 'Input - Queue Counters'!$B$4:$B$54, 0), MATCH(G$6, 'Input - Queue Counters'!$B$4:$F$4, 0))</f>
        <v>0</v>
      </c>
      <c r="H45" s="825"/>
      <c r="I45" s="397" t="str">
        <f ca="1">IFERROR(AVERAGEIFS('VISSIM Queue Counter Outputs'!$E:$E, 'VISSIM Queue Counter Outputs'!$C:$C, $E45, 'VISSIM Queue Counter Outputs'!$A:$A, "AVG"),"--")</f>
        <v>--</v>
      </c>
      <c r="J45" s="397" t="str">
        <f t="shared" ca="1" si="2"/>
        <v>--</v>
      </c>
      <c r="K45" s="659" t="str">
        <f t="shared" ca="1" si="3"/>
        <v>--</v>
      </c>
      <c r="L45" s="381" t="str">
        <f t="shared" ca="1" si="4"/>
        <v>--</v>
      </c>
      <c r="M45" s="71" t="str">
        <f>IFERROR(INDEX('Input - Queue Counters'!$B$4:$F$54, MATCH($B45, 'Input - Queue Counters'!$B$4:$B$54, 0), MATCH(M$6, 'Input - Queue Counters'!$B$4:$F$4, 0)),"--")</f>
        <v>--</v>
      </c>
      <c r="N45" s="397" t="str">
        <f>IFERROR(AVERAGEIFS('VISSIM Queue Counter Outputs'!#REF!, 'VISSIM Queue Counter Outputs'!#REF!, $E45, 'VISSIM Queue Counter Outputs'!#REF!, "AVG"),"--")</f>
        <v>--</v>
      </c>
      <c r="O45" s="659" t="str">
        <f t="shared" si="5"/>
        <v>--</v>
      </c>
      <c r="P45" s="381" t="str">
        <f t="shared" si="6"/>
        <v>--</v>
      </c>
      <c r="Q45" s="547"/>
    </row>
    <row r="46" spans="1:17" x14ac:dyDescent="0.35">
      <c r="A46" s="551" t="str">
        <f t="shared" si="1"/>
        <v>H</v>
      </c>
      <c r="B46" s="393">
        <f>'Input - Queue Counters'!B44</f>
        <v>40</v>
      </c>
      <c r="E46" s="696">
        <f>INDEX('Input - Queue Counters'!$B$4:$F$54, MATCH($B46, 'Input - Queue Counters'!$B$4:$B$54, 0), MATCH(E$6, 'Input - Queue Counters'!$B$4:$F$4, 0))</f>
        <v>0</v>
      </c>
      <c r="F46" s="234">
        <f>INDEX('Input - Queue Counters'!$B$4:$F$54, MATCH($B46, 'Input - Queue Counters'!$B$4:$B$54, 0), MATCH(F$6, 'Input - Queue Counters'!$B$4:$F$4, 0))</f>
        <v>0</v>
      </c>
      <c r="G46" s="71">
        <f>INDEX('Input - Queue Counters'!$B$4:$F$54, MATCH($B46, 'Input - Queue Counters'!$B$4:$B$54, 0), MATCH(G$6, 'Input - Queue Counters'!$B$4:$F$4, 0))</f>
        <v>0</v>
      </c>
      <c r="H46" s="825"/>
      <c r="I46" s="397" t="str">
        <f ca="1">IFERROR(AVERAGEIFS('VISSIM Queue Counter Outputs'!$E:$E, 'VISSIM Queue Counter Outputs'!$C:$C, $E46, 'VISSIM Queue Counter Outputs'!$A:$A, "AVG"),"--")</f>
        <v>--</v>
      </c>
      <c r="J46" s="397" t="str">
        <f t="shared" ca="1" si="2"/>
        <v>--</v>
      </c>
      <c r="K46" s="659" t="str">
        <f t="shared" ca="1" si="3"/>
        <v>--</v>
      </c>
      <c r="L46" s="381" t="str">
        <f t="shared" ca="1" si="4"/>
        <v>--</v>
      </c>
      <c r="M46" s="71" t="str">
        <f>IFERROR(INDEX('Input - Queue Counters'!$B$4:$F$54, MATCH($B46, 'Input - Queue Counters'!$B$4:$B$54, 0), MATCH(M$6, 'Input - Queue Counters'!$B$4:$F$4, 0)),"--")</f>
        <v>--</v>
      </c>
      <c r="N46" s="397" t="str">
        <f>IFERROR(AVERAGEIFS('VISSIM Queue Counter Outputs'!#REF!, 'VISSIM Queue Counter Outputs'!#REF!, $E46, 'VISSIM Queue Counter Outputs'!#REF!, "AVG"),"--")</f>
        <v>--</v>
      </c>
      <c r="O46" s="659" t="str">
        <f t="shared" si="5"/>
        <v>--</v>
      </c>
      <c r="P46" s="381" t="str">
        <f t="shared" si="6"/>
        <v>--</v>
      </c>
      <c r="Q46" s="547"/>
    </row>
    <row r="47" spans="1:17" x14ac:dyDescent="0.35">
      <c r="A47" s="551" t="str">
        <f t="shared" si="1"/>
        <v>H</v>
      </c>
      <c r="B47" s="393">
        <f>'Input - Queue Counters'!B45</f>
        <v>41</v>
      </c>
      <c r="E47" s="696">
        <f>INDEX('Input - Queue Counters'!$B$4:$F$54, MATCH($B47, 'Input - Queue Counters'!$B$4:$B$54, 0), MATCH(E$6, 'Input - Queue Counters'!$B$4:$F$4, 0))</f>
        <v>0</v>
      </c>
      <c r="F47" s="234">
        <f>INDEX('Input - Queue Counters'!$B$4:$F$54, MATCH($B47, 'Input - Queue Counters'!$B$4:$B$54, 0), MATCH(F$6, 'Input - Queue Counters'!$B$4:$F$4, 0))</f>
        <v>0</v>
      </c>
      <c r="G47" s="71">
        <f>INDEX('Input - Queue Counters'!$B$4:$F$54, MATCH($B47, 'Input - Queue Counters'!$B$4:$B$54, 0), MATCH(G$6, 'Input - Queue Counters'!$B$4:$F$4, 0))</f>
        <v>0</v>
      </c>
      <c r="H47" s="825"/>
      <c r="I47" s="397" t="str">
        <f ca="1">IFERROR(AVERAGEIFS('VISSIM Queue Counter Outputs'!$E:$E, 'VISSIM Queue Counter Outputs'!$C:$C, $E47, 'VISSIM Queue Counter Outputs'!$A:$A, "AVG"),"--")</f>
        <v>--</v>
      </c>
      <c r="J47" s="397" t="str">
        <f t="shared" ca="1" si="2"/>
        <v>--</v>
      </c>
      <c r="K47" s="659" t="str">
        <f t="shared" ca="1" si="3"/>
        <v>--</v>
      </c>
      <c r="L47" s="381" t="str">
        <f t="shared" ca="1" si="4"/>
        <v>--</v>
      </c>
      <c r="M47" s="71" t="str">
        <f>IFERROR(INDEX('Input - Queue Counters'!$B$4:$F$54, MATCH($B47, 'Input - Queue Counters'!$B$4:$B$54, 0), MATCH(M$6, 'Input - Queue Counters'!$B$4:$F$4, 0)),"--")</f>
        <v>--</v>
      </c>
      <c r="N47" s="397" t="str">
        <f>IFERROR(AVERAGEIFS('VISSIM Queue Counter Outputs'!#REF!, 'VISSIM Queue Counter Outputs'!#REF!, $E47, 'VISSIM Queue Counter Outputs'!#REF!, "AVG"),"--")</f>
        <v>--</v>
      </c>
      <c r="O47" s="659" t="str">
        <f t="shared" si="5"/>
        <v>--</v>
      </c>
      <c r="P47" s="381" t="str">
        <f t="shared" si="6"/>
        <v>--</v>
      </c>
      <c r="Q47" s="547"/>
    </row>
    <row r="48" spans="1:17" x14ac:dyDescent="0.35">
      <c r="A48" s="551" t="str">
        <f t="shared" si="1"/>
        <v>H</v>
      </c>
      <c r="B48" s="393">
        <f>'Input - Queue Counters'!B46</f>
        <v>42</v>
      </c>
      <c r="E48" s="696">
        <f>INDEX('Input - Queue Counters'!$B$4:$F$54, MATCH($B48, 'Input - Queue Counters'!$B$4:$B$54, 0), MATCH(E$6, 'Input - Queue Counters'!$B$4:$F$4, 0))</f>
        <v>0</v>
      </c>
      <c r="F48" s="234">
        <f>INDEX('Input - Queue Counters'!$B$4:$F$54, MATCH($B48, 'Input - Queue Counters'!$B$4:$B$54, 0), MATCH(F$6, 'Input - Queue Counters'!$B$4:$F$4, 0))</f>
        <v>0</v>
      </c>
      <c r="G48" s="71">
        <f>INDEX('Input - Queue Counters'!$B$4:$F$54, MATCH($B48, 'Input - Queue Counters'!$B$4:$B$54, 0), MATCH(G$6, 'Input - Queue Counters'!$B$4:$F$4, 0))</f>
        <v>0</v>
      </c>
      <c r="H48" s="825"/>
      <c r="I48" s="397" t="str">
        <f ca="1">IFERROR(AVERAGEIFS('VISSIM Queue Counter Outputs'!$E:$E, 'VISSIM Queue Counter Outputs'!$C:$C, $E48, 'VISSIM Queue Counter Outputs'!$A:$A, "AVG"),"--")</f>
        <v>--</v>
      </c>
      <c r="J48" s="397" t="str">
        <f t="shared" ca="1" si="2"/>
        <v>--</v>
      </c>
      <c r="K48" s="659" t="str">
        <f t="shared" ca="1" si="3"/>
        <v>--</v>
      </c>
      <c r="L48" s="381" t="str">
        <f t="shared" ca="1" si="4"/>
        <v>--</v>
      </c>
      <c r="M48" s="71" t="str">
        <f>IFERROR(INDEX('Input - Queue Counters'!$B$4:$F$54, MATCH($B48, 'Input - Queue Counters'!$B$4:$B$54, 0), MATCH(M$6, 'Input - Queue Counters'!$B$4:$F$4, 0)),"--")</f>
        <v>--</v>
      </c>
      <c r="N48" s="397" t="str">
        <f>IFERROR(AVERAGEIFS('VISSIM Queue Counter Outputs'!#REF!, 'VISSIM Queue Counter Outputs'!#REF!, $E48, 'VISSIM Queue Counter Outputs'!#REF!, "AVG"),"--")</f>
        <v>--</v>
      </c>
      <c r="O48" s="659" t="str">
        <f t="shared" si="5"/>
        <v>--</v>
      </c>
      <c r="P48" s="381" t="str">
        <f t="shared" si="6"/>
        <v>--</v>
      </c>
      <c r="Q48" s="547"/>
    </row>
    <row r="49" spans="1:17" x14ac:dyDescent="0.35">
      <c r="A49" s="551" t="str">
        <f t="shared" si="1"/>
        <v>H</v>
      </c>
      <c r="B49" s="393">
        <f>'Input - Queue Counters'!B47</f>
        <v>43</v>
      </c>
      <c r="E49" s="696">
        <f>INDEX('Input - Queue Counters'!$B$4:$F$54, MATCH($B49, 'Input - Queue Counters'!$B$4:$B$54, 0), MATCH(E$6, 'Input - Queue Counters'!$B$4:$F$4, 0))</f>
        <v>0</v>
      </c>
      <c r="F49" s="234">
        <f>INDEX('Input - Queue Counters'!$B$4:$F$54, MATCH($B49, 'Input - Queue Counters'!$B$4:$B$54, 0), MATCH(F$6, 'Input - Queue Counters'!$B$4:$F$4, 0))</f>
        <v>0</v>
      </c>
      <c r="G49" s="71">
        <f>INDEX('Input - Queue Counters'!$B$4:$F$54, MATCH($B49, 'Input - Queue Counters'!$B$4:$B$54, 0), MATCH(G$6, 'Input - Queue Counters'!$B$4:$F$4, 0))</f>
        <v>0</v>
      </c>
      <c r="H49" s="825"/>
      <c r="I49" s="397" t="str">
        <f ca="1">IFERROR(AVERAGEIFS('VISSIM Queue Counter Outputs'!$E:$E, 'VISSIM Queue Counter Outputs'!$C:$C, $E49, 'VISSIM Queue Counter Outputs'!$A:$A, "AVG"),"--")</f>
        <v>--</v>
      </c>
      <c r="J49" s="397" t="str">
        <f t="shared" ca="1" si="2"/>
        <v>--</v>
      </c>
      <c r="K49" s="659" t="str">
        <f t="shared" ca="1" si="3"/>
        <v>--</v>
      </c>
      <c r="L49" s="381" t="str">
        <f t="shared" ca="1" si="4"/>
        <v>--</v>
      </c>
      <c r="M49" s="71" t="str">
        <f>IFERROR(INDEX('Input - Queue Counters'!$B$4:$F$54, MATCH($B49, 'Input - Queue Counters'!$B$4:$B$54, 0), MATCH(M$6, 'Input - Queue Counters'!$B$4:$F$4, 0)),"--")</f>
        <v>--</v>
      </c>
      <c r="N49" s="397" t="str">
        <f>IFERROR(AVERAGEIFS('VISSIM Queue Counter Outputs'!#REF!, 'VISSIM Queue Counter Outputs'!#REF!, $E49, 'VISSIM Queue Counter Outputs'!#REF!, "AVG"),"--")</f>
        <v>--</v>
      </c>
      <c r="O49" s="659" t="str">
        <f t="shared" si="5"/>
        <v>--</v>
      </c>
      <c r="P49" s="381" t="str">
        <f t="shared" si="6"/>
        <v>--</v>
      </c>
      <c r="Q49" s="547"/>
    </row>
    <row r="50" spans="1:17" x14ac:dyDescent="0.35">
      <c r="A50" s="551" t="str">
        <f t="shared" si="1"/>
        <v>H</v>
      </c>
      <c r="B50" s="393">
        <f>'Input - Queue Counters'!B48</f>
        <v>44</v>
      </c>
      <c r="E50" s="696">
        <f>INDEX('Input - Queue Counters'!$B$4:$F$54, MATCH($B50, 'Input - Queue Counters'!$B$4:$B$54, 0), MATCH(E$6, 'Input - Queue Counters'!$B$4:$F$4, 0))</f>
        <v>0</v>
      </c>
      <c r="F50" s="234">
        <f>INDEX('Input - Queue Counters'!$B$4:$F$54, MATCH($B50, 'Input - Queue Counters'!$B$4:$B$54, 0), MATCH(F$6, 'Input - Queue Counters'!$B$4:$F$4, 0))</f>
        <v>0</v>
      </c>
      <c r="G50" s="71">
        <f>INDEX('Input - Queue Counters'!$B$4:$F$54, MATCH($B50, 'Input - Queue Counters'!$B$4:$B$54, 0), MATCH(G$6, 'Input - Queue Counters'!$B$4:$F$4, 0))</f>
        <v>0</v>
      </c>
      <c r="H50" s="825"/>
      <c r="I50" s="397" t="str">
        <f ca="1">IFERROR(AVERAGEIFS('VISSIM Queue Counter Outputs'!$E:$E, 'VISSIM Queue Counter Outputs'!$C:$C, $E50, 'VISSIM Queue Counter Outputs'!$A:$A, "AVG"),"--")</f>
        <v>--</v>
      </c>
      <c r="J50" s="397" t="str">
        <f t="shared" ca="1" si="2"/>
        <v>--</v>
      </c>
      <c r="K50" s="659" t="str">
        <f t="shared" ca="1" si="3"/>
        <v>--</v>
      </c>
      <c r="L50" s="381" t="str">
        <f t="shared" ca="1" si="4"/>
        <v>--</v>
      </c>
      <c r="M50" s="71" t="str">
        <f>IFERROR(INDEX('Input - Queue Counters'!$B$4:$F$54, MATCH($B50, 'Input - Queue Counters'!$B$4:$B$54, 0), MATCH(M$6, 'Input - Queue Counters'!$B$4:$F$4, 0)),"--")</f>
        <v>--</v>
      </c>
      <c r="N50" s="397" t="str">
        <f>IFERROR(AVERAGEIFS('VISSIM Queue Counter Outputs'!#REF!, 'VISSIM Queue Counter Outputs'!#REF!, $E50, 'VISSIM Queue Counter Outputs'!#REF!, "AVG"),"--")</f>
        <v>--</v>
      </c>
      <c r="O50" s="659" t="str">
        <f t="shared" si="5"/>
        <v>--</v>
      </c>
      <c r="P50" s="381" t="str">
        <f t="shared" si="6"/>
        <v>--</v>
      </c>
      <c r="Q50" s="547"/>
    </row>
    <row r="51" spans="1:17" x14ac:dyDescent="0.35">
      <c r="A51" s="551" t="str">
        <f t="shared" si="1"/>
        <v>H</v>
      </c>
      <c r="B51" s="393">
        <f>'Input - Queue Counters'!B49</f>
        <v>45</v>
      </c>
      <c r="E51" s="696">
        <f>INDEX('Input - Queue Counters'!$B$4:$F$54, MATCH($B51, 'Input - Queue Counters'!$B$4:$B$54, 0), MATCH(E$6, 'Input - Queue Counters'!$B$4:$F$4, 0))</f>
        <v>0</v>
      </c>
      <c r="F51" s="234">
        <f>INDEX('Input - Queue Counters'!$B$4:$F$54, MATCH($B51, 'Input - Queue Counters'!$B$4:$B$54, 0), MATCH(F$6, 'Input - Queue Counters'!$B$4:$F$4, 0))</f>
        <v>0</v>
      </c>
      <c r="G51" s="71">
        <f>INDEX('Input - Queue Counters'!$B$4:$F$54, MATCH($B51, 'Input - Queue Counters'!$B$4:$B$54, 0), MATCH(G$6, 'Input - Queue Counters'!$B$4:$F$4, 0))</f>
        <v>0</v>
      </c>
      <c r="H51" s="825"/>
      <c r="I51" s="397" t="str">
        <f ca="1">IFERROR(AVERAGEIFS('VISSIM Queue Counter Outputs'!$E:$E, 'VISSIM Queue Counter Outputs'!$C:$C, $E51, 'VISSIM Queue Counter Outputs'!$A:$A, "AVG"),"--")</f>
        <v>--</v>
      </c>
      <c r="J51" s="397" t="str">
        <f t="shared" ca="1" si="2"/>
        <v>--</v>
      </c>
      <c r="K51" s="659" t="str">
        <f t="shared" ca="1" si="3"/>
        <v>--</v>
      </c>
      <c r="L51" s="381" t="str">
        <f t="shared" ca="1" si="4"/>
        <v>--</v>
      </c>
      <c r="M51" s="71" t="str">
        <f>IFERROR(INDEX('Input - Queue Counters'!$B$4:$F$54, MATCH($B51, 'Input - Queue Counters'!$B$4:$B$54, 0), MATCH(M$6, 'Input - Queue Counters'!$B$4:$F$4, 0)),"--")</f>
        <v>--</v>
      </c>
      <c r="N51" s="397" t="str">
        <f>IFERROR(AVERAGEIFS('VISSIM Queue Counter Outputs'!#REF!, 'VISSIM Queue Counter Outputs'!#REF!, $E51, 'VISSIM Queue Counter Outputs'!#REF!, "AVG"),"--")</f>
        <v>--</v>
      </c>
      <c r="O51" s="659" t="str">
        <f t="shared" si="5"/>
        <v>--</v>
      </c>
      <c r="P51" s="381" t="str">
        <f t="shared" si="6"/>
        <v>--</v>
      </c>
      <c r="Q51" s="547"/>
    </row>
    <row r="52" spans="1:17" x14ac:dyDescent="0.35">
      <c r="A52" s="551" t="str">
        <f t="shared" si="1"/>
        <v>H</v>
      </c>
      <c r="B52" s="393">
        <f>'Input - Queue Counters'!B50</f>
        <v>46</v>
      </c>
      <c r="E52" s="696">
        <f>INDEX('Input - Queue Counters'!$B$4:$F$54, MATCH($B52, 'Input - Queue Counters'!$B$4:$B$54, 0), MATCH(E$6, 'Input - Queue Counters'!$B$4:$F$4, 0))</f>
        <v>0</v>
      </c>
      <c r="F52" s="234">
        <f>INDEX('Input - Queue Counters'!$B$4:$F$54, MATCH($B52, 'Input - Queue Counters'!$B$4:$B$54, 0), MATCH(F$6, 'Input - Queue Counters'!$B$4:$F$4, 0))</f>
        <v>0</v>
      </c>
      <c r="G52" s="71">
        <f>INDEX('Input - Queue Counters'!$B$4:$F$54, MATCH($B52, 'Input - Queue Counters'!$B$4:$B$54, 0), MATCH(G$6, 'Input - Queue Counters'!$B$4:$F$4, 0))</f>
        <v>0</v>
      </c>
      <c r="H52" s="825"/>
      <c r="I52" s="397" t="str">
        <f ca="1">IFERROR(AVERAGEIFS('VISSIM Queue Counter Outputs'!$E:$E, 'VISSIM Queue Counter Outputs'!$C:$C, $E52, 'VISSIM Queue Counter Outputs'!$A:$A, "AVG"),"--")</f>
        <v>--</v>
      </c>
      <c r="J52" s="397" t="str">
        <f t="shared" ca="1" si="2"/>
        <v>--</v>
      </c>
      <c r="K52" s="659" t="str">
        <f t="shared" ca="1" si="3"/>
        <v>--</v>
      </c>
      <c r="L52" s="381" t="str">
        <f t="shared" ca="1" si="4"/>
        <v>--</v>
      </c>
      <c r="M52" s="71" t="str">
        <f>IFERROR(INDEX('Input - Queue Counters'!$B$4:$F$54, MATCH($B52, 'Input - Queue Counters'!$B$4:$B$54, 0), MATCH(M$6, 'Input - Queue Counters'!$B$4:$F$4, 0)),"--")</f>
        <v>--</v>
      </c>
      <c r="N52" s="397" t="str">
        <f>IFERROR(AVERAGEIFS('VISSIM Queue Counter Outputs'!#REF!, 'VISSIM Queue Counter Outputs'!#REF!, $E52, 'VISSIM Queue Counter Outputs'!#REF!, "AVG"),"--")</f>
        <v>--</v>
      </c>
      <c r="O52" s="659" t="str">
        <f t="shared" si="5"/>
        <v>--</v>
      </c>
      <c r="P52" s="381" t="str">
        <f t="shared" si="6"/>
        <v>--</v>
      </c>
      <c r="Q52" s="547"/>
    </row>
    <row r="53" spans="1:17" x14ac:dyDescent="0.35">
      <c r="A53" s="551" t="str">
        <f t="shared" si="1"/>
        <v>H</v>
      </c>
      <c r="B53" s="393">
        <f>'Input - Queue Counters'!B51</f>
        <v>47</v>
      </c>
      <c r="E53" s="696">
        <f>INDEX('Input - Queue Counters'!$B$4:$F$54, MATCH($B53, 'Input - Queue Counters'!$B$4:$B$54, 0), MATCH(E$6, 'Input - Queue Counters'!$B$4:$F$4, 0))</f>
        <v>0</v>
      </c>
      <c r="F53" s="234">
        <f>INDEX('Input - Queue Counters'!$B$4:$F$54, MATCH($B53, 'Input - Queue Counters'!$B$4:$B$54, 0), MATCH(F$6, 'Input - Queue Counters'!$B$4:$F$4, 0))</f>
        <v>0</v>
      </c>
      <c r="G53" s="71">
        <f>INDEX('Input - Queue Counters'!$B$4:$F$54, MATCH($B53, 'Input - Queue Counters'!$B$4:$B$54, 0), MATCH(G$6, 'Input - Queue Counters'!$B$4:$F$4, 0))</f>
        <v>0</v>
      </c>
      <c r="H53" s="825"/>
      <c r="I53" s="397" t="str">
        <f ca="1">IFERROR(AVERAGEIFS('VISSIM Queue Counter Outputs'!$E:$E, 'VISSIM Queue Counter Outputs'!$C:$C, $E53, 'VISSIM Queue Counter Outputs'!$A:$A, "AVG"),"--")</f>
        <v>--</v>
      </c>
      <c r="J53" s="397" t="str">
        <f t="shared" ca="1" si="2"/>
        <v>--</v>
      </c>
      <c r="K53" s="659" t="str">
        <f t="shared" ca="1" si="3"/>
        <v>--</v>
      </c>
      <c r="L53" s="381" t="str">
        <f t="shared" ca="1" si="4"/>
        <v>--</v>
      </c>
      <c r="M53" s="71" t="str">
        <f>IFERROR(INDEX('Input - Queue Counters'!$B$4:$F$54, MATCH($B53, 'Input - Queue Counters'!$B$4:$B$54, 0), MATCH(M$6, 'Input - Queue Counters'!$B$4:$F$4, 0)),"--")</f>
        <v>--</v>
      </c>
      <c r="N53" s="397" t="str">
        <f>IFERROR(AVERAGEIFS('VISSIM Queue Counter Outputs'!#REF!, 'VISSIM Queue Counter Outputs'!#REF!, $E53, 'VISSIM Queue Counter Outputs'!#REF!, "AVG"),"--")</f>
        <v>--</v>
      </c>
      <c r="O53" s="659" t="str">
        <f t="shared" si="5"/>
        <v>--</v>
      </c>
      <c r="P53" s="381" t="str">
        <f t="shared" si="6"/>
        <v>--</v>
      </c>
      <c r="Q53" s="547"/>
    </row>
    <row r="54" spans="1:17" x14ac:dyDescent="0.35">
      <c r="A54" s="551" t="str">
        <f t="shared" si="1"/>
        <v>H</v>
      </c>
      <c r="B54" s="393">
        <f>'Input - Queue Counters'!B52</f>
        <v>48</v>
      </c>
      <c r="E54" s="696">
        <f>INDEX('Input - Queue Counters'!$B$4:$F$54, MATCH($B54, 'Input - Queue Counters'!$B$4:$B$54, 0), MATCH(E$6, 'Input - Queue Counters'!$B$4:$F$4, 0))</f>
        <v>0</v>
      </c>
      <c r="F54" s="234">
        <f>INDEX('Input - Queue Counters'!$B$4:$F$54, MATCH($B54, 'Input - Queue Counters'!$B$4:$B$54, 0), MATCH(F$6, 'Input - Queue Counters'!$B$4:$F$4, 0))</f>
        <v>0</v>
      </c>
      <c r="G54" s="71">
        <f>INDEX('Input - Queue Counters'!$B$4:$F$54, MATCH($B54, 'Input - Queue Counters'!$B$4:$B$54, 0), MATCH(G$6, 'Input - Queue Counters'!$B$4:$F$4, 0))</f>
        <v>0</v>
      </c>
      <c r="H54" s="825"/>
      <c r="I54" s="397" t="str">
        <f ca="1">IFERROR(AVERAGEIFS('VISSIM Queue Counter Outputs'!$E:$E, 'VISSIM Queue Counter Outputs'!$C:$C, $E54, 'VISSIM Queue Counter Outputs'!$A:$A, "AVG"),"--")</f>
        <v>--</v>
      </c>
      <c r="J54" s="397" t="str">
        <f t="shared" ca="1" si="2"/>
        <v>--</v>
      </c>
      <c r="K54" s="659" t="str">
        <f t="shared" ca="1" si="3"/>
        <v>--</v>
      </c>
      <c r="L54" s="381" t="str">
        <f t="shared" ca="1" si="4"/>
        <v>--</v>
      </c>
      <c r="M54" s="71" t="str">
        <f>IFERROR(INDEX('Input - Queue Counters'!$B$4:$F$54, MATCH($B54, 'Input - Queue Counters'!$B$4:$B$54, 0), MATCH(M$6, 'Input - Queue Counters'!$B$4:$F$4, 0)),"--")</f>
        <v>--</v>
      </c>
      <c r="N54" s="397" t="str">
        <f>IFERROR(AVERAGEIFS('VISSIM Queue Counter Outputs'!#REF!, 'VISSIM Queue Counter Outputs'!#REF!, $E54, 'VISSIM Queue Counter Outputs'!#REF!, "AVG"),"--")</f>
        <v>--</v>
      </c>
      <c r="O54" s="659" t="str">
        <f t="shared" si="5"/>
        <v>--</v>
      </c>
      <c r="P54" s="381" t="str">
        <f t="shared" si="6"/>
        <v>--</v>
      </c>
      <c r="Q54" s="547"/>
    </row>
    <row r="55" spans="1:17" x14ac:dyDescent="0.35">
      <c r="A55" s="551" t="str">
        <f t="shared" si="1"/>
        <v>H</v>
      </c>
      <c r="B55" s="393">
        <f>'Input - Queue Counters'!B53</f>
        <v>49</v>
      </c>
      <c r="E55" s="696">
        <f>INDEX('Input - Queue Counters'!$B$4:$F$54, MATCH($B55, 'Input - Queue Counters'!$B$4:$B$54, 0), MATCH(E$6, 'Input - Queue Counters'!$B$4:$F$4, 0))</f>
        <v>0</v>
      </c>
      <c r="F55" s="234">
        <f>INDEX('Input - Queue Counters'!$B$4:$F$54, MATCH($B55, 'Input - Queue Counters'!$B$4:$B$54, 0), MATCH(F$6, 'Input - Queue Counters'!$B$4:$F$4, 0))</f>
        <v>0</v>
      </c>
      <c r="G55" s="71">
        <f>INDEX('Input - Queue Counters'!$B$4:$F$54, MATCH($B55, 'Input - Queue Counters'!$B$4:$B$54, 0), MATCH(G$6, 'Input - Queue Counters'!$B$4:$F$4, 0))</f>
        <v>0</v>
      </c>
      <c r="H55" s="825"/>
      <c r="I55" s="397" t="str">
        <f ca="1">IFERROR(AVERAGEIFS('VISSIM Queue Counter Outputs'!$E:$E, 'VISSIM Queue Counter Outputs'!$C:$C, $E55, 'VISSIM Queue Counter Outputs'!$A:$A, "AVG"),"--")</f>
        <v>--</v>
      </c>
      <c r="J55" s="397" t="str">
        <f t="shared" ca="1" si="2"/>
        <v>--</v>
      </c>
      <c r="K55" s="659" t="str">
        <f t="shared" ca="1" si="3"/>
        <v>--</v>
      </c>
      <c r="L55" s="381" t="str">
        <f t="shared" ca="1" si="4"/>
        <v>--</v>
      </c>
      <c r="M55" s="71" t="str">
        <f>IFERROR(INDEX('Input - Queue Counters'!$B$4:$F$54, MATCH($B55, 'Input - Queue Counters'!$B$4:$B$54, 0), MATCH(M$6, 'Input - Queue Counters'!$B$4:$F$4, 0)),"--")</f>
        <v>--</v>
      </c>
      <c r="N55" s="397" t="str">
        <f>IFERROR(AVERAGEIFS('VISSIM Queue Counter Outputs'!#REF!, 'VISSIM Queue Counter Outputs'!#REF!, $E55, 'VISSIM Queue Counter Outputs'!#REF!, "AVG"),"--")</f>
        <v>--</v>
      </c>
      <c r="O55" s="659" t="str">
        <f t="shared" si="5"/>
        <v>--</v>
      </c>
      <c r="P55" s="381" t="str">
        <f t="shared" si="6"/>
        <v>--</v>
      </c>
      <c r="Q55" s="547"/>
    </row>
    <row r="56" spans="1:17" x14ac:dyDescent="0.35">
      <c r="A56" s="551" t="str">
        <f t="shared" si="1"/>
        <v>H</v>
      </c>
      <c r="B56" s="393">
        <f>'Input - Queue Counters'!B54</f>
        <v>50</v>
      </c>
      <c r="E56" s="696">
        <f>INDEX('Input - Queue Counters'!$B$4:$F$54, MATCH($B56, 'Input - Queue Counters'!$B$4:$B$54, 0), MATCH(E$6, 'Input - Queue Counters'!$B$4:$F$4, 0))</f>
        <v>0</v>
      </c>
      <c r="F56" s="234">
        <f>INDEX('Input - Queue Counters'!$B$4:$F$54, MATCH($B56, 'Input - Queue Counters'!$B$4:$B$54, 0), MATCH(F$6, 'Input - Queue Counters'!$B$4:$F$4, 0))</f>
        <v>0</v>
      </c>
      <c r="G56" s="71">
        <f>INDEX('Input - Queue Counters'!$B$4:$F$54, MATCH($B56, 'Input - Queue Counters'!$B$4:$B$54, 0), MATCH(G$6, 'Input - Queue Counters'!$B$4:$F$4, 0))</f>
        <v>0</v>
      </c>
      <c r="H56" s="825"/>
      <c r="I56" s="397" t="str">
        <f ca="1">IFERROR(AVERAGEIFS('VISSIM Queue Counter Outputs'!$E:$E, 'VISSIM Queue Counter Outputs'!$C:$C, $E56, 'VISSIM Queue Counter Outputs'!$A:$A, "AVG"),"--")</f>
        <v>--</v>
      </c>
      <c r="J56" s="397" t="str">
        <f t="shared" ca="1" si="2"/>
        <v>--</v>
      </c>
      <c r="K56" s="659" t="str">
        <f t="shared" ca="1" si="3"/>
        <v>--</v>
      </c>
      <c r="L56" s="381" t="str">
        <f t="shared" ca="1" si="4"/>
        <v>--</v>
      </c>
      <c r="M56" s="71" t="str">
        <f>IFERROR(INDEX('Input - Queue Counters'!$B$4:$F$54, MATCH($B56, 'Input - Queue Counters'!$B$4:$B$54, 0), MATCH(M$6, 'Input - Queue Counters'!$B$4:$F$4, 0)),"--")</f>
        <v>--</v>
      </c>
      <c r="N56" s="397" t="str">
        <f>IFERROR(AVERAGEIFS('VISSIM Queue Counter Outputs'!#REF!, 'VISSIM Queue Counter Outputs'!#REF!, $E56, 'VISSIM Queue Counter Outputs'!#REF!, "AVG"),"--")</f>
        <v>--</v>
      </c>
      <c r="O56" s="659" t="str">
        <f t="shared" si="5"/>
        <v>--</v>
      </c>
      <c r="P56" s="381" t="str">
        <f t="shared" si="6"/>
        <v>--</v>
      </c>
      <c r="Q56" s="547"/>
    </row>
  </sheetData>
  <pageMargins left="0.7" right="0.7" top="0.75" bottom="0.75" header="0.3" footer="0.3"/>
  <pageSetup scale="53" orientation="portrait" horizont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D5A8D-3E42-465B-9520-BD03AEE32741}">
  <sheetPr codeName="Sheet15">
    <tabColor theme="0" tint="-0.249977111117893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F9F7-8C7E-4ED4-8B8B-CF3E80AE0D50}">
  <sheetPr codeName="Sheet14">
    <tabColor theme="0" tint="-0.249977111117893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631A-C42A-4EC4-9D60-83D12C291CD1}">
  <sheetPr codeName="Sheet12">
    <tabColor theme="0" tint="-0.249977111117893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0" tint="-0.249977111117893"/>
  </sheetPr>
  <dimension ref="A1"/>
  <sheetViews>
    <sheetView workbookViewId="0"/>
  </sheetViews>
  <sheetFormatPr defaultRowHeight="14.5" x14ac:dyDescent="0.35"/>
  <sheetData/>
  <phoneticPr fontId="86" type="noConversion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0" tint="-0.249977111117893"/>
  </sheetPr>
  <dimension ref="R1"/>
  <sheetViews>
    <sheetView workbookViewId="0"/>
  </sheetViews>
  <sheetFormatPr defaultRowHeight="14.5" x14ac:dyDescent="0.35"/>
  <cols>
    <col min="18" max="18" width="8.7265625" style="274"/>
  </cols>
  <sheetData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7068-2AFD-4148-9E2A-A77216F52486}">
  <sheetPr codeName="Sheet37">
    <tabColor theme="0" tint="-0.249977111117893"/>
  </sheetPr>
  <dimension ref="A1:A109454"/>
  <sheetViews>
    <sheetView workbookViewId="0"/>
  </sheetViews>
  <sheetFormatPr defaultColWidth="9.1796875" defaultRowHeight="14.5" x14ac:dyDescent="0.35"/>
  <sheetData>
    <row r="1" customFormat="1" x14ac:dyDescent="0.35"/>
    <row r="2" customFormat="1" x14ac:dyDescent="0.35"/>
    <row r="3" customFormat="1" x14ac:dyDescent="0.35"/>
    <row r="4" customFormat="1" x14ac:dyDescent="0.35"/>
    <row r="5" customFormat="1" x14ac:dyDescent="0.35"/>
    <row r="6" customFormat="1" x14ac:dyDescent="0.35"/>
    <row r="7" customFormat="1" x14ac:dyDescent="0.35"/>
    <row r="8" customFormat="1" x14ac:dyDescent="0.35"/>
    <row r="9" customFormat="1" x14ac:dyDescent="0.35"/>
    <row r="10" customFormat="1" x14ac:dyDescent="0.35"/>
    <row r="11" customFormat="1" x14ac:dyDescent="0.35"/>
    <row r="12" customFormat="1" x14ac:dyDescent="0.35"/>
    <row r="13" customFormat="1" x14ac:dyDescent="0.35"/>
    <row r="14" customFormat="1" x14ac:dyDescent="0.35"/>
    <row r="15" customFormat="1" x14ac:dyDescent="0.35"/>
    <row r="16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  <row r="204" customFormat="1" x14ac:dyDescent="0.35"/>
    <row r="205" customFormat="1" x14ac:dyDescent="0.35"/>
    <row r="206" customFormat="1" x14ac:dyDescent="0.35"/>
    <row r="207" customFormat="1" x14ac:dyDescent="0.35"/>
    <row r="208" customFormat="1" x14ac:dyDescent="0.35"/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  <row r="1501" customFormat="1" x14ac:dyDescent="0.35"/>
    <row r="1502" customFormat="1" x14ac:dyDescent="0.35"/>
    <row r="1503" customFormat="1" x14ac:dyDescent="0.35"/>
    <row r="1504" customFormat="1" x14ac:dyDescent="0.35"/>
    <row r="1505" customFormat="1" x14ac:dyDescent="0.35"/>
    <row r="1506" customFormat="1" x14ac:dyDescent="0.35"/>
    <row r="1507" customFormat="1" x14ac:dyDescent="0.35"/>
    <row r="1508" customFormat="1" x14ac:dyDescent="0.35"/>
    <row r="1509" customFormat="1" x14ac:dyDescent="0.35"/>
    <row r="1510" customFormat="1" x14ac:dyDescent="0.35"/>
    <row r="1511" customFormat="1" x14ac:dyDescent="0.35"/>
    <row r="1512" customFormat="1" x14ac:dyDescent="0.35"/>
    <row r="1513" customFormat="1" x14ac:dyDescent="0.35"/>
    <row r="1514" customFormat="1" x14ac:dyDescent="0.35"/>
    <row r="1515" customFormat="1" x14ac:dyDescent="0.35"/>
    <row r="1516" customFormat="1" x14ac:dyDescent="0.35"/>
    <row r="1517" customFormat="1" x14ac:dyDescent="0.35"/>
    <row r="1518" customFormat="1" x14ac:dyDescent="0.35"/>
    <row r="1519" customFormat="1" x14ac:dyDescent="0.35"/>
    <row r="1520" customFormat="1" x14ac:dyDescent="0.35"/>
    <row r="1521" customFormat="1" x14ac:dyDescent="0.35"/>
    <row r="1522" customFormat="1" x14ac:dyDescent="0.35"/>
    <row r="1523" customFormat="1" x14ac:dyDescent="0.35"/>
    <row r="1524" customFormat="1" x14ac:dyDescent="0.35"/>
    <row r="1525" customFormat="1" x14ac:dyDescent="0.35"/>
    <row r="1526" customFormat="1" x14ac:dyDescent="0.35"/>
    <row r="1527" customFormat="1" x14ac:dyDescent="0.35"/>
    <row r="1528" customFormat="1" x14ac:dyDescent="0.35"/>
    <row r="1529" customFormat="1" x14ac:dyDescent="0.35"/>
    <row r="1530" customFormat="1" x14ac:dyDescent="0.35"/>
    <row r="1531" customFormat="1" x14ac:dyDescent="0.35"/>
    <row r="1532" customFormat="1" x14ac:dyDescent="0.35"/>
    <row r="1533" customFormat="1" x14ac:dyDescent="0.35"/>
    <row r="1534" customFormat="1" x14ac:dyDescent="0.35"/>
    <row r="1535" customFormat="1" x14ac:dyDescent="0.35"/>
    <row r="1536" customFormat="1" x14ac:dyDescent="0.35"/>
    <row r="1537" customFormat="1" x14ac:dyDescent="0.35"/>
    <row r="1538" customFormat="1" x14ac:dyDescent="0.35"/>
    <row r="1539" customFormat="1" x14ac:dyDescent="0.35"/>
    <row r="1540" customFormat="1" x14ac:dyDescent="0.35"/>
    <row r="1541" customFormat="1" x14ac:dyDescent="0.35"/>
    <row r="1542" customFormat="1" x14ac:dyDescent="0.35"/>
    <row r="1543" customFormat="1" x14ac:dyDescent="0.35"/>
    <row r="1544" customFormat="1" x14ac:dyDescent="0.35"/>
    <row r="1545" customFormat="1" x14ac:dyDescent="0.35"/>
    <row r="1546" customFormat="1" x14ac:dyDescent="0.35"/>
    <row r="1547" customFormat="1" x14ac:dyDescent="0.35"/>
    <row r="1548" customFormat="1" x14ac:dyDescent="0.35"/>
    <row r="1549" customFormat="1" x14ac:dyDescent="0.35"/>
    <row r="1550" customFormat="1" x14ac:dyDescent="0.35"/>
    <row r="1551" customFormat="1" x14ac:dyDescent="0.35"/>
    <row r="1552" customFormat="1" x14ac:dyDescent="0.35"/>
    <row r="1553" customFormat="1" x14ac:dyDescent="0.35"/>
    <row r="1554" customFormat="1" x14ac:dyDescent="0.35"/>
    <row r="1555" customFormat="1" x14ac:dyDescent="0.35"/>
    <row r="1556" customFormat="1" x14ac:dyDescent="0.35"/>
    <row r="1557" customFormat="1" x14ac:dyDescent="0.35"/>
    <row r="1558" customFormat="1" x14ac:dyDescent="0.35"/>
    <row r="1559" customFormat="1" x14ac:dyDescent="0.35"/>
    <row r="1560" customFormat="1" x14ac:dyDescent="0.35"/>
    <row r="1561" customFormat="1" x14ac:dyDescent="0.35"/>
    <row r="1562" customFormat="1" x14ac:dyDescent="0.35"/>
    <row r="1563" customFormat="1" x14ac:dyDescent="0.35"/>
    <row r="1564" customFormat="1" x14ac:dyDescent="0.35"/>
    <row r="1565" customFormat="1" x14ac:dyDescent="0.35"/>
    <row r="1566" customFormat="1" x14ac:dyDescent="0.35"/>
    <row r="1567" customFormat="1" x14ac:dyDescent="0.35"/>
    <row r="1568" customFormat="1" x14ac:dyDescent="0.35"/>
    <row r="1569" customFormat="1" x14ac:dyDescent="0.35"/>
    <row r="1570" customFormat="1" x14ac:dyDescent="0.35"/>
    <row r="1571" customFormat="1" x14ac:dyDescent="0.35"/>
    <row r="1572" customFormat="1" x14ac:dyDescent="0.35"/>
    <row r="1573" customFormat="1" x14ac:dyDescent="0.35"/>
    <row r="1574" customFormat="1" x14ac:dyDescent="0.35"/>
    <row r="1575" customFormat="1" x14ac:dyDescent="0.35"/>
    <row r="1576" customFormat="1" x14ac:dyDescent="0.35"/>
    <row r="1577" customFormat="1" x14ac:dyDescent="0.35"/>
    <row r="1578" customFormat="1" x14ac:dyDescent="0.35"/>
    <row r="1579" customFormat="1" x14ac:dyDescent="0.35"/>
    <row r="1580" customFormat="1" x14ac:dyDescent="0.35"/>
    <row r="1581" customFormat="1" x14ac:dyDescent="0.35"/>
    <row r="1582" customFormat="1" x14ac:dyDescent="0.35"/>
    <row r="1583" customFormat="1" x14ac:dyDescent="0.35"/>
    <row r="1584" customFormat="1" x14ac:dyDescent="0.35"/>
    <row r="1585" customFormat="1" x14ac:dyDescent="0.35"/>
    <row r="1586" customFormat="1" x14ac:dyDescent="0.35"/>
    <row r="1587" customFormat="1" x14ac:dyDescent="0.35"/>
    <row r="1588" customFormat="1" x14ac:dyDescent="0.35"/>
    <row r="1589" customFormat="1" x14ac:dyDescent="0.35"/>
    <row r="1590" customFormat="1" x14ac:dyDescent="0.35"/>
    <row r="1591" customFormat="1" x14ac:dyDescent="0.35"/>
    <row r="1592" customFormat="1" x14ac:dyDescent="0.35"/>
    <row r="1593" customFormat="1" x14ac:dyDescent="0.35"/>
    <row r="1594" customFormat="1" x14ac:dyDescent="0.35"/>
    <row r="1595" customFormat="1" x14ac:dyDescent="0.35"/>
    <row r="1596" customFormat="1" x14ac:dyDescent="0.35"/>
    <row r="1597" customFormat="1" x14ac:dyDescent="0.35"/>
    <row r="1598" customFormat="1" x14ac:dyDescent="0.35"/>
    <row r="1599" customFormat="1" x14ac:dyDescent="0.35"/>
    <row r="1600" customFormat="1" x14ac:dyDescent="0.35"/>
    <row r="1601" customFormat="1" x14ac:dyDescent="0.35"/>
    <row r="1602" customFormat="1" x14ac:dyDescent="0.35"/>
    <row r="1603" customFormat="1" x14ac:dyDescent="0.35"/>
    <row r="1604" customFormat="1" x14ac:dyDescent="0.35"/>
    <row r="1605" customFormat="1" x14ac:dyDescent="0.35"/>
    <row r="1606" customFormat="1" x14ac:dyDescent="0.35"/>
    <row r="1607" customFormat="1" x14ac:dyDescent="0.35"/>
    <row r="1608" customFormat="1" x14ac:dyDescent="0.35"/>
    <row r="1609" customFormat="1" x14ac:dyDescent="0.35"/>
    <row r="1610" customFormat="1" x14ac:dyDescent="0.35"/>
    <row r="1611" customFormat="1" x14ac:dyDescent="0.35"/>
    <row r="1612" customFormat="1" x14ac:dyDescent="0.35"/>
    <row r="1613" customFormat="1" x14ac:dyDescent="0.35"/>
    <row r="1614" customFormat="1" x14ac:dyDescent="0.35"/>
    <row r="1615" customFormat="1" x14ac:dyDescent="0.35"/>
    <row r="1616" customFormat="1" x14ac:dyDescent="0.35"/>
    <row r="1617" customFormat="1" x14ac:dyDescent="0.35"/>
    <row r="1618" customFormat="1" x14ac:dyDescent="0.35"/>
    <row r="1619" customFormat="1" x14ac:dyDescent="0.35"/>
    <row r="1620" customFormat="1" x14ac:dyDescent="0.35"/>
    <row r="1621" customFormat="1" x14ac:dyDescent="0.35"/>
    <row r="1622" customFormat="1" x14ac:dyDescent="0.35"/>
    <row r="1623" customFormat="1" x14ac:dyDescent="0.35"/>
    <row r="1624" customFormat="1" x14ac:dyDescent="0.35"/>
    <row r="1625" customFormat="1" x14ac:dyDescent="0.35"/>
    <row r="1626" customFormat="1" x14ac:dyDescent="0.35"/>
    <row r="1627" customFormat="1" x14ac:dyDescent="0.35"/>
    <row r="1628" customFormat="1" x14ac:dyDescent="0.35"/>
    <row r="1629" customFormat="1" x14ac:dyDescent="0.35"/>
    <row r="1630" customFormat="1" x14ac:dyDescent="0.35"/>
    <row r="1631" customFormat="1" x14ac:dyDescent="0.35"/>
    <row r="1632" customFormat="1" x14ac:dyDescent="0.35"/>
    <row r="1633" customFormat="1" x14ac:dyDescent="0.35"/>
    <row r="1634" customFormat="1" x14ac:dyDescent="0.35"/>
    <row r="1635" customFormat="1" x14ac:dyDescent="0.35"/>
    <row r="1636" customFormat="1" x14ac:dyDescent="0.35"/>
    <row r="1637" customFormat="1" x14ac:dyDescent="0.35"/>
    <row r="1638" customFormat="1" x14ac:dyDescent="0.35"/>
    <row r="1639" customFormat="1" x14ac:dyDescent="0.35"/>
    <row r="1640" customFormat="1" x14ac:dyDescent="0.35"/>
    <row r="1641" customFormat="1" x14ac:dyDescent="0.35"/>
    <row r="1642" customFormat="1" x14ac:dyDescent="0.35"/>
    <row r="1643" customFormat="1" x14ac:dyDescent="0.35"/>
    <row r="1644" customFormat="1" x14ac:dyDescent="0.35"/>
    <row r="1645" customFormat="1" x14ac:dyDescent="0.35"/>
    <row r="1646" customFormat="1" x14ac:dyDescent="0.35"/>
    <row r="1647" customFormat="1" x14ac:dyDescent="0.35"/>
    <row r="1648" customFormat="1" x14ac:dyDescent="0.35"/>
    <row r="1649" customFormat="1" x14ac:dyDescent="0.35"/>
    <row r="1650" customFormat="1" x14ac:dyDescent="0.35"/>
    <row r="1651" customFormat="1" x14ac:dyDescent="0.35"/>
    <row r="1652" customFormat="1" x14ac:dyDescent="0.35"/>
    <row r="1653" customFormat="1" x14ac:dyDescent="0.35"/>
    <row r="1654" customFormat="1" x14ac:dyDescent="0.35"/>
    <row r="1655" customFormat="1" x14ac:dyDescent="0.35"/>
    <row r="1656" customFormat="1" x14ac:dyDescent="0.35"/>
    <row r="1657" customFormat="1" x14ac:dyDescent="0.35"/>
    <row r="1658" customFormat="1" x14ac:dyDescent="0.35"/>
    <row r="1659" customFormat="1" x14ac:dyDescent="0.35"/>
    <row r="1660" customFormat="1" x14ac:dyDescent="0.35"/>
    <row r="1661" customFormat="1" x14ac:dyDescent="0.35"/>
    <row r="1662" customFormat="1" x14ac:dyDescent="0.35"/>
    <row r="1663" customFormat="1" x14ac:dyDescent="0.35"/>
    <row r="1664" customFormat="1" x14ac:dyDescent="0.35"/>
    <row r="1665" customFormat="1" x14ac:dyDescent="0.35"/>
    <row r="1666" customFormat="1" x14ac:dyDescent="0.35"/>
    <row r="1667" customFormat="1" x14ac:dyDescent="0.35"/>
    <row r="1668" customFormat="1" x14ac:dyDescent="0.35"/>
    <row r="1669" customFormat="1" x14ac:dyDescent="0.35"/>
    <row r="1670" customFormat="1" x14ac:dyDescent="0.35"/>
    <row r="1671" customFormat="1" x14ac:dyDescent="0.35"/>
    <row r="1672" customFormat="1" x14ac:dyDescent="0.35"/>
    <row r="1673" customFormat="1" x14ac:dyDescent="0.35"/>
    <row r="1674" customFormat="1" x14ac:dyDescent="0.35"/>
    <row r="1675" customFormat="1" x14ac:dyDescent="0.35"/>
    <row r="1676" customFormat="1" x14ac:dyDescent="0.35"/>
    <row r="1677" customFormat="1" x14ac:dyDescent="0.35"/>
    <row r="1678" customFormat="1" x14ac:dyDescent="0.35"/>
    <row r="1679" customFormat="1" x14ac:dyDescent="0.35"/>
    <row r="1680" customFormat="1" x14ac:dyDescent="0.35"/>
    <row r="1681" customFormat="1" x14ac:dyDescent="0.35"/>
    <row r="1682" customFormat="1" x14ac:dyDescent="0.35"/>
    <row r="1683" customFormat="1" x14ac:dyDescent="0.35"/>
    <row r="1684" customFormat="1" x14ac:dyDescent="0.35"/>
    <row r="1685" customFormat="1" x14ac:dyDescent="0.35"/>
    <row r="1686" customFormat="1" x14ac:dyDescent="0.35"/>
    <row r="1687" customFormat="1" x14ac:dyDescent="0.35"/>
    <row r="1688" customFormat="1" x14ac:dyDescent="0.35"/>
    <row r="1689" customFormat="1" x14ac:dyDescent="0.35"/>
    <row r="1690" customFormat="1" x14ac:dyDescent="0.35"/>
    <row r="1691" customFormat="1" x14ac:dyDescent="0.35"/>
    <row r="1692" customFormat="1" x14ac:dyDescent="0.35"/>
    <row r="1693" customFormat="1" x14ac:dyDescent="0.35"/>
    <row r="1694" customFormat="1" x14ac:dyDescent="0.35"/>
    <row r="1695" customFormat="1" x14ac:dyDescent="0.35"/>
    <row r="1696" customFormat="1" x14ac:dyDescent="0.35"/>
    <row r="1697" customFormat="1" x14ac:dyDescent="0.35"/>
    <row r="1698" customFormat="1" x14ac:dyDescent="0.35"/>
    <row r="1699" customFormat="1" x14ac:dyDescent="0.35"/>
    <row r="1700" customFormat="1" x14ac:dyDescent="0.35"/>
    <row r="1701" customFormat="1" x14ac:dyDescent="0.35"/>
    <row r="1702" customFormat="1" x14ac:dyDescent="0.35"/>
    <row r="1703" customFormat="1" x14ac:dyDescent="0.35"/>
    <row r="1704" customFormat="1" x14ac:dyDescent="0.35"/>
    <row r="1705" customFormat="1" x14ac:dyDescent="0.35"/>
    <row r="1706" customFormat="1" x14ac:dyDescent="0.35"/>
    <row r="1707" customFormat="1" x14ac:dyDescent="0.35"/>
    <row r="1708" customFormat="1" x14ac:dyDescent="0.35"/>
    <row r="1709" customFormat="1" x14ac:dyDescent="0.35"/>
    <row r="1710" customFormat="1" x14ac:dyDescent="0.35"/>
    <row r="1711" customFormat="1" x14ac:dyDescent="0.35"/>
    <row r="1712" customFormat="1" x14ac:dyDescent="0.35"/>
    <row r="1713" customFormat="1" x14ac:dyDescent="0.35"/>
    <row r="1714" customFormat="1" x14ac:dyDescent="0.35"/>
    <row r="1715" customFormat="1" x14ac:dyDescent="0.35"/>
    <row r="1716" customFormat="1" x14ac:dyDescent="0.35"/>
    <row r="1717" customFormat="1" x14ac:dyDescent="0.35"/>
    <row r="1718" customFormat="1" x14ac:dyDescent="0.35"/>
    <row r="1719" customFormat="1" x14ac:dyDescent="0.35"/>
    <row r="1720" customFormat="1" x14ac:dyDescent="0.35"/>
    <row r="1721" customFormat="1" x14ac:dyDescent="0.35"/>
    <row r="1722" customFormat="1" x14ac:dyDescent="0.35"/>
    <row r="1723" customFormat="1" x14ac:dyDescent="0.35"/>
    <row r="1724" customFormat="1" x14ac:dyDescent="0.35"/>
    <row r="1725" customFormat="1" x14ac:dyDescent="0.35"/>
    <row r="1726" customFormat="1" x14ac:dyDescent="0.35"/>
    <row r="1727" customFormat="1" x14ac:dyDescent="0.35"/>
    <row r="1728" customFormat="1" x14ac:dyDescent="0.35"/>
    <row r="1729" customFormat="1" x14ac:dyDescent="0.35"/>
    <row r="1730" customFormat="1" x14ac:dyDescent="0.35"/>
    <row r="1731" customFormat="1" x14ac:dyDescent="0.35"/>
    <row r="1732" customFormat="1" x14ac:dyDescent="0.35"/>
    <row r="1733" customFormat="1" x14ac:dyDescent="0.35"/>
    <row r="1734" customFormat="1" x14ac:dyDescent="0.35"/>
    <row r="1735" customFormat="1" x14ac:dyDescent="0.35"/>
    <row r="1736" customFormat="1" x14ac:dyDescent="0.35"/>
    <row r="1737" customFormat="1" x14ac:dyDescent="0.35"/>
    <row r="1738" customFormat="1" x14ac:dyDescent="0.35"/>
    <row r="1739" customFormat="1" x14ac:dyDescent="0.35"/>
    <row r="1740" customFormat="1" x14ac:dyDescent="0.35"/>
    <row r="1741" customFormat="1" x14ac:dyDescent="0.35"/>
    <row r="1742" customFormat="1" x14ac:dyDescent="0.35"/>
    <row r="1743" customFormat="1" x14ac:dyDescent="0.35"/>
    <row r="1744" customFormat="1" x14ac:dyDescent="0.35"/>
    <row r="1745" customFormat="1" x14ac:dyDescent="0.35"/>
    <row r="1746" customFormat="1" x14ac:dyDescent="0.35"/>
    <row r="1747" customFormat="1" x14ac:dyDescent="0.35"/>
    <row r="1748" customFormat="1" x14ac:dyDescent="0.35"/>
    <row r="1749" customFormat="1" x14ac:dyDescent="0.35"/>
    <row r="1750" customFormat="1" x14ac:dyDescent="0.35"/>
    <row r="1751" customFormat="1" x14ac:dyDescent="0.35"/>
    <row r="1752" customFormat="1" x14ac:dyDescent="0.35"/>
    <row r="1753" customFormat="1" x14ac:dyDescent="0.35"/>
    <row r="1754" customFormat="1" x14ac:dyDescent="0.35"/>
    <row r="1755" customFormat="1" x14ac:dyDescent="0.35"/>
    <row r="1756" customFormat="1" x14ac:dyDescent="0.35"/>
    <row r="1757" customFormat="1" x14ac:dyDescent="0.35"/>
    <row r="1758" customFormat="1" x14ac:dyDescent="0.35"/>
    <row r="1759" customFormat="1" x14ac:dyDescent="0.35"/>
    <row r="1760" customFormat="1" x14ac:dyDescent="0.35"/>
    <row r="1761" customFormat="1" x14ac:dyDescent="0.35"/>
    <row r="1762" customFormat="1" x14ac:dyDescent="0.35"/>
    <row r="1763" customFormat="1" x14ac:dyDescent="0.35"/>
    <row r="1764" customFormat="1" x14ac:dyDescent="0.35"/>
    <row r="1765" customFormat="1" x14ac:dyDescent="0.35"/>
    <row r="1766" customFormat="1" x14ac:dyDescent="0.35"/>
    <row r="1767" customFormat="1" x14ac:dyDescent="0.35"/>
    <row r="1768" customFormat="1" x14ac:dyDescent="0.35"/>
    <row r="1769" customFormat="1" x14ac:dyDescent="0.35"/>
    <row r="1770" customFormat="1" x14ac:dyDescent="0.35"/>
    <row r="1771" customFormat="1" x14ac:dyDescent="0.35"/>
    <row r="1772" customFormat="1" x14ac:dyDescent="0.35"/>
    <row r="1773" customFormat="1" x14ac:dyDescent="0.35"/>
    <row r="1774" customFormat="1" x14ac:dyDescent="0.35"/>
    <row r="1775" customFormat="1" x14ac:dyDescent="0.35"/>
    <row r="1776" customFormat="1" x14ac:dyDescent="0.35"/>
    <row r="1777" customFormat="1" x14ac:dyDescent="0.35"/>
    <row r="1778" customFormat="1" x14ac:dyDescent="0.35"/>
    <row r="1779" customFormat="1" x14ac:dyDescent="0.35"/>
    <row r="1780" customFormat="1" x14ac:dyDescent="0.35"/>
    <row r="1781" customFormat="1" x14ac:dyDescent="0.35"/>
    <row r="1782" customFormat="1" x14ac:dyDescent="0.35"/>
    <row r="1783" customFormat="1" x14ac:dyDescent="0.35"/>
    <row r="1784" customFormat="1" x14ac:dyDescent="0.35"/>
    <row r="1785" customFormat="1" x14ac:dyDescent="0.35"/>
    <row r="1786" customFormat="1" x14ac:dyDescent="0.35"/>
    <row r="1787" customFormat="1" x14ac:dyDescent="0.35"/>
    <row r="1788" customFormat="1" x14ac:dyDescent="0.35"/>
    <row r="1789" customFormat="1" x14ac:dyDescent="0.35"/>
    <row r="1790" customFormat="1" x14ac:dyDescent="0.35"/>
    <row r="1791" customFormat="1" x14ac:dyDescent="0.35"/>
    <row r="1792" customFormat="1" x14ac:dyDescent="0.35"/>
    <row r="1793" customFormat="1" x14ac:dyDescent="0.35"/>
    <row r="1794" customFormat="1" x14ac:dyDescent="0.35"/>
    <row r="1795" customFormat="1" x14ac:dyDescent="0.35"/>
    <row r="1796" customFormat="1" x14ac:dyDescent="0.35"/>
    <row r="1797" customFormat="1" x14ac:dyDescent="0.35"/>
    <row r="1798" customFormat="1" x14ac:dyDescent="0.35"/>
    <row r="1799" customFormat="1" x14ac:dyDescent="0.35"/>
    <row r="1800" customFormat="1" x14ac:dyDescent="0.35"/>
    <row r="1801" customFormat="1" x14ac:dyDescent="0.35"/>
    <row r="1802" customFormat="1" x14ac:dyDescent="0.35"/>
    <row r="1803" customFormat="1" x14ac:dyDescent="0.35"/>
    <row r="1804" customFormat="1" x14ac:dyDescent="0.35"/>
    <row r="1805" customFormat="1" x14ac:dyDescent="0.35"/>
    <row r="1806" customFormat="1" x14ac:dyDescent="0.35"/>
    <row r="1807" customFormat="1" x14ac:dyDescent="0.35"/>
    <row r="1808" customFormat="1" x14ac:dyDescent="0.35"/>
    <row r="1809" customFormat="1" x14ac:dyDescent="0.35"/>
    <row r="1810" customFormat="1" x14ac:dyDescent="0.35"/>
    <row r="1811" customFormat="1" x14ac:dyDescent="0.35"/>
    <row r="1812" customFormat="1" x14ac:dyDescent="0.35"/>
    <row r="1813" customFormat="1" x14ac:dyDescent="0.35"/>
    <row r="1814" customFormat="1" x14ac:dyDescent="0.35"/>
    <row r="1815" customFormat="1" x14ac:dyDescent="0.35"/>
    <row r="1816" customFormat="1" x14ac:dyDescent="0.35"/>
    <row r="1817" customFormat="1" x14ac:dyDescent="0.35"/>
    <row r="1818" customFormat="1" x14ac:dyDescent="0.35"/>
    <row r="1819" customFormat="1" x14ac:dyDescent="0.35"/>
    <row r="1820" customFormat="1" x14ac:dyDescent="0.35"/>
    <row r="1821" customFormat="1" x14ac:dyDescent="0.35"/>
    <row r="1822" customFormat="1" x14ac:dyDescent="0.35"/>
    <row r="1823" customFormat="1" x14ac:dyDescent="0.35"/>
    <row r="1824" customFormat="1" x14ac:dyDescent="0.35"/>
    <row r="1825" customFormat="1" x14ac:dyDescent="0.35"/>
    <row r="1826" customFormat="1" x14ac:dyDescent="0.35"/>
    <row r="1827" customFormat="1" x14ac:dyDescent="0.35"/>
    <row r="1828" customFormat="1" x14ac:dyDescent="0.35"/>
    <row r="1829" customFormat="1" x14ac:dyDescent="0.35"/>
    <row r="1830" customFormat="1" x14ac:dyDescent="0.35"/>
    <row r="1831" customFormat="1" x14ac:dyDescent="0.35"/>
    <row r="1832" customFormat="1" x14ac:dyDescent="0.35"/>
    <row r="1833" customFormat="1" x14ac:dyDescent="0.35"/>
    <row r="1834" customFormat="1" x14ac:dyDescent="0.35"/>
    <row r="1835" customFormat="1" x14ac:dyDescent="0.35"/>
    <row r="1836" customFormat="1" x14ac:dyDescent="0.35"/>
    <row r="1837" customFormat="1" x14ac:dyDescent="0.35"/>
    <row r="1838" customFormat="1" x14ac:dyDescent="0.35"/>
    <row r="1839" customFormat="1" x14ac:dyDescent="0.35"/>
    <row r="1840" customFormat="1" x14ac:dyDescent="0.35"/>
    <row r="1841" customFormat="1" x14ac:dyDescent="0.35"/>
    <row r="1842" customFormat="1" x14ac:dyDescent="0.35"/>
    <row r="1843" customFormat="1" x14ac:dyDescent="0.35"/>
    <row r="1844" customFormat="1" x14ac:dyDescent="0.35"/>
    <row r="1845" customFormat="1" x14ac:dyDescent="0.35"/>
    <row r="1846" customFormat="1" x14ac:dyDescent="0.35"/>
    <row r="1847" customFormat="1" x14ac:dyDescent="0.35"/>
    <row r="1848" customFormat="1" x14ac:dyDescent="0.35"/>
    <row r="1849" customFormat="1" x14ac:dyDescent="0.35"/>
    <row r="1850" customFormat="1" x14ac:dyDescent="0.35"/>
    <row r="1851" customFormat="1" x14ac:dyDescent="0.35"/>
    <row r="1852" customFormat="1" x14ac:dyDescent="0.35"/>
    <row r="1853" customFormat="1" x14ac:dyDescent="0.35"/>
    <row r="1854" customFormat="1" x14ac:dyDescent="0.35"/>
    <row r="1855" customFormat="1" x14ac:dyDescent="0.35"/>
    <row r="1856" customFormat="1" x14ac:dyDescent="0.35"/>
    <row r="1857" customFormat="1" x14ac:dyDescent="0.35"/>
    <row r="1858" customFormat="1" x14ac:dyDescent="0.35"/>
    <row r="1859" customFormat="1" x14ac:dyDescent="0.35"/>
    <row r="1860" customFormat="1" x14ac:dyDescent="0.35"/>
    <row r="1861" customFormat="1" x14ac:dyDescent="0.35"/>
    <row r="1862" customFormat="1" x14ac:dyDescent="0.35"/>
    <row r="1863" customFormat="1" x14ac:dyDescent="0.35"/>
    <row r="1864" customFormat="1" x14ac:dyDescent="0.35"/>
    <row r="1865" customFormat="1" x14ac:dyDescent="0.35"/>
    <row r="1866" customFormat="1" x14ac:dyDescent="0.35"/>
    <row r="1867" customFormat="1" x14ac:dyDescent="0.35"/>
    <row r="1868" customFormat="1" x14ac:dyDescent="0.35"/>
    <row r="1869" customFormat="1" x14ac:dyDescent="0.35"/>
    <row r="1870" customFormat="1" x14ac:dyDescent="0.35"/>
    <row r="1871" customFormat="1" x14ac:dyDescent="0.35"/>
    <row r="1872" customFormat="1" x14ac:dyDescent="0.35"/>
    <row r="1873" customFormat="1" x14ac:dyDescent="0.35"/>
    <row r="1874" customFormat="1" x14ac:dyDescent="0.35"/>
    <row r="1875" customFormat="1" x14ac:dyDescent="0.35"/>
    <row r="1876" customFormat="1" x14ac:dyDescent="0.35"/>
    <row r="1877" customFormat="1" x14ac:dyDescent="0.35"/>
    <row r="1878" customFormat="1" x14ac:dyDescent="0.35"/>
    <row r="1879" customFormat="1" x14ac:dyDescent="0.35"/>
    <row r="1880" customFormat="1" x14ac:dyDescent="0.35"/>
    <row r="1881" customFormat="1" x14ac:dyDescent="0.35"/>
    <row r="1882" customFormat="1" x14ac:dyDescent="0.35"/>
    <row r="1883" customFormat="1" x14ac:dyDescent="0.35"/>
    <row r="1884" customFormat="1" x14ac:dyDescent="0.35"/>
    <row r="1885" customFormat="1" x14ac:dyDescent="0.35"/>
    <row r="1886" customFormat="1" x14ac:dyDescent="0.35"/>
    <row r="1887" customFormat="1" x14ac:dyDescent="0.35"/>
    <row r="1888" customFormat="1" x14ac:dyDescent="0.35"/>
    <row r="1889" customFormat="1" x14ac:dyDescent="0.35"/>
    <row r="1890" customFormat="1" x14ac:dyDescent="0.35"/>
    <row r="1891" customFormat="1" x14ac:dyDescent="0.35"/>
    <row r="1892" customFormat="1" x14ac:dyDescent="0.35"/>
    <row r="1893" customFormat="1" x14ac:dyDescent="0.35"/>
    <row r="1894" customFormat="1" x14ac:dyDescent="0.35"/>
    <row r="1895" customFormat="1" x14ac:dyDescent="0.35"/>
    <row r="1896" customFormat="1" x14ac:dyDescent="0.35"/>
    <row r="1897" customFormat="1" x14ac:dyDescent="0.35"/>
    <row r="1898" customFormat="1" x14ac:dyDescent="0.35"/>
    <row r="1899" customFormat="1" x14ac:dyDescent="0.35"/>
    <row r="1900" customFormat="1" x14ac:dyDescent="0.35"/>
    <row r="1901" customFormat="1" x14ac:dyDescent="0.35"/>
    <row r="1902" customFormat="1" x14ac:dyDescent="0.35"/>
    <row r="1903" customFormat="1" x14ac:dyDescent="0.35"/>
    <row r="1904" customFormat="1" x14ac:dyDescent="0.35"/>
    <row r="1905" customFormat="1" x14ac:dyDescent="0.35"/>
    <row r="1906" customFormat="1" x14ac:dyDescent="0.35"/>
    <row r="1907" customFormat="1" x14ac:dyDescent="0.35"/>
    <row r="1908" customFormat="1" x14ac:dyDescent="0.35"/>
    <row r="1909" customFormat="1" x14ac:dyDescent="0.35"/>
    <row r="1910" customFormat="1" x14ac:dyDescent="0.35"/>
    <row r="1911" customFormat="1" x14ac:dyDescent="0.35"/>
    <row r="1912" customFormat="1" x14ac:dyDescent="0.35"/>
    <row r="1913" customFormat="1" x14ac:dyDescent="0.35"/>
    <row r="1914" customFormat="1" x14ac:dyDescent="0.35"/>
    <row r="1915" customFormat="1" x14ac:dyDescent="0.35"/>
    <row r="1916" customFormat="1" x14ac:dyDescent="0.35"/>
    <row r="1917" customFormat="1" x14ac:dyDescent="0.35"/>
    <row r="1918" customFormat="1" x14ac:dyDescent="0.35"/>
    <row r="1919" customFormat="1" x14ac:dyDescent="0.35"/>
    <row r="1920" customFormat="1" x14ac:dyDescent="0.35"/>
    <row r="1921" customFormat="1" x14ac:dyDescent="0.35"/>
    <row r="1922" customFormat="1" x14ac:dyDescent="0.35"/>
    <row r="1923" customFormat="1" x14ac:dyDescent="0.35"/>
    <row r="1924" customFormat="1" x14ac:dyDescent="0.35"/>
    <row r="1925" customFormat="1" x14ac:dyDescent="0.35"/>
    <row r="1926" customFormat="1" x14ac:dyDescent="0.35"/>
    <row r="1927" customFormat="1" x14ac:dyDescent="0.35"/>
    <row r="1928" customFormat="1" x14ac:dyDescent="0.35"/>
    <row r="1929" customFormat="1" x14ac:dyDescent="0.35"/>
    <row r="1930" customFormat="1" x14ac:dyDescent="0.35"/>
    <row r="1931" customFormat="1" x14ac:dyDescent="0.35"/>
    <row r="1932" customFormat="1" x14ac:dyDescent="0.35"/>
    <row r="1933" customFormat="1" x14ac:dyDescent="0.35"/>
    <row r="1934" customFormat="1" x14ac:dyDescent="0.35"/>
    <row r="1935" customFormat="1" x14ac:dyDescent="0.35"/>
    <row r="1936" customFormat="1" x14ac:dyDescent="0.35"/>
    <row r="1937" customFormat="1" x14ac:dyDescent="0.35"/>
    <row r="1938" customFormat="1" x14ac:dyDescent="0.35"/>
    <row r="1939" customFormat="1" x14ac:dyDescent="0.35"/>
    <row r="1940" customFormat="1" x14ac:dyDescent="0.35"/>
    <row r="1941" customFormat="1" x14ac:dyDescent="0.35"/>
    <row r="1942" customFormat="1" x14ac:dyDescent="0.35"/>
    <row r="1943" customFormat="1" x14ac:dyDescent="0.35"/>
    <row r="1944" customFormat="1" x14ac:dyDescent="0.35"/>
    <row r="1945" customFormat="1" x14ac:dyDescent="0.35"/>
    <row r="1946" customFormat="1" x14ac:dyDescent="0.35"/>
    <row r="1947" customFormat="1" x14ac:dyDescent="0.35"/>
    <row r="1948" customFormat="1" x14ac:dyDescent="0.35"/>
    <row r="1949" customFormat="1" x14ac:dyDescent="0.35"/>
    <row r="1950" customFormat="1" x14ac:dyDescent="0.35"/>
    <row r="1951" customFormat="1" x14ac:dyDescent="0.35"/>
    <row r="1952" customFormat="1" x14ac:dyDescent="0.35"/>
    <row r="1953" customFormat="1" x14ac:dyDescent="0.35"/>
    <row r="1954" customFormat="1" x14ac:dyDescent="0.35"/>
    <row r="1955" customFormat="1" x14ac:dyDescent="0.35"/>
    <row r="1956" customFormat="1" x14ac:dyDescent="0.35"/>
    <row r="1957" customFormat="1" x14ac:dyDescent="0.35"/>
    <row r="1958" customFormat="1" x14ac:dyDescent="0.35"/>
    <row r="1959" customFormat="1" x14ac:dyDescent="0.35"/>
    <row r="1960" customFormat="1" x14ac:dyDescent="0.35"/>
    <row r="1961" customFormat="1" x14ac:dyDescent="0.35"/>
    <row r="1962" customFormat="1" x14ac:dyDescent="0.35"/>
    <row r="1963" customFormat="1" x14ac:dyDescent="0.35"/>
    <row r="1964" customFormat="1" x14ac:dyDescent="0.35"/>
    <row r="1965" customFormat="1" x14ac:dyDescent="0.35"/>
    <row r="1966" customFormat="1" x14ac:dyDescent="0.35"/>
    <row r="1967" customFormat="1" x14ac:dyDescent="0.35"/>
    <row r="1968" customFormat="1" x14ac:dyDescent="0.35"/>
    <row r="1969" customFormat="1" x14ac:dyDescent="0.35"/>
    <row r="1970" customFormat="1" x14ac:dyDescent="0.35"/>
    <row r="1971" customFormat="1" x14ac:dyDescent="0.35"/>
    <row r="1972" customFormat="1" x14ac:dyDescent="0.35"/>
    <row r="1973" customFormat="1" x14ac:dyDescent="0.35"/>
    <row r="1974" customFormat="1" x14ac:dyDescent="0.35"/>
    <row r="1975" customFormat="1" x14ac:dyDescent="0.35"/>
    <row r="1976" customFormat="1" x14ac:dyDescent="0.35"/>
    <row r="1977" customFormat="1" x14ac:dyDescent="0.35"/>
    <row r="1978" customFormat="1" x14ac:dyDescent="0.35"/>
    <row r="1979" customFormat="1" x14ac:dyDescent="0.35"/>
    <row r="1980" customFormat="1" x14ac:dyDescent="0.35"/>
    <row r="1981" customFormat="1" x14ac:dyDescent="0.35"/>
    <row r="1982" customFormat="1" x14ac:dyDescent="0.35"/>
    <row r="1983" customFormat="1" x14ac:dyDescent="0.35"/>
    <row r="1984" customFormat="1" x14ac:dyDescent="0.35"/>
    <row r="1985" customFormat="1" x14ac:dyDescent="0.35"/>
    <row r="1986" customFormat="1" x14ac:dyDescent="0.35"/>
    <row r="1987" customFormat="1" x14ac:dyDescent="0.35"/>
    <row r="1988" customFormat="1" x14ac:dyDescent="0.35"/>
    <row r="1989" customFormat="1" x14ac:dyDescent="0.35"/>
    <row r="1990" customFormat="1" x14ac:dyDescent="0.35"/>
    <row r="1991" customFormat="1" x14ac:dyDescent="0.35"/>
    <row r="1992" customFormat="1" x14ac:dyDescent="0.35"/>
    <row r="1993" customFormat="1" x14ac:dyDescent="0.35"/>
    <row r="1994" customFormat="1" x14ac:dyDescent="0.35"/>
    <row r="1995" customFormat="1" x14ac:dyDescent="0.35"/>
    <row r="1996" customFormat="1" x14ac:dyDescent="0.35"/>
    <row r="1997" customFormat="1" x14ac:dyDescent="0.35"/>
    <row r="1998" customFormat="1" x14ac:dyDescent="0.35"/>
    <row r="1999" customFormat="1" x14ac:dyDescent="0.35"/>
    <row r="2000" customFormat="1" x14ac:dyDescent="0.35"/>
    <row r="2001" customFormat="1" x14ac:dyDescent="0.35"/>
    <row r="2002" customFormat="1" x14ac:dyDescent="0.35"/>
    <row r="2003" customFormat="1" x14ac:dyDescent="0.35"/>
    <row r="2004" customFormat="1" x14ac:dyDescent="0.35"/>
    <row r="2005" customFormat="1" x14ac:dyDescent="0.35"/>
    <row r="2006" customFormat="1" x14ac:dyDescent="0.35"/>
    <row r="2007" customFormat="1" x14ac:dyDescent="0.35"/>
    <row r="2008" customFormat="1" x14ac:dyDescent="0.35"/>
    <row r="2009" customFormat="1" x14ac:dyDescent="0.35"/>
    <row r="2010" customFormat="1" x14ac:dyDescent="0.35"/>
    <row r="2011" customFormat="1" x14ac:dyDescent="0.35"/>
    <row r="2012" customFormat="1" x14ac:dyDescent="0.35"/>
    <row r="2013" customFormat="1" x14ac:dyDescent="0.35"/>
    <row r="2014" customFormat="1" x14ac:dyDescent="0.35"/>
    <row r="2015" customFormat="1" x14ac:dyDescent="0.35"/>
    <row r="2016" customFormat="1" x14ac:dyDescent="0.35"/>
    <row r="2017" customFormat="1" x14ac:dyDescent="0.35"/>
    <row r="2018" customFormat="1" x14ac:dyDescent="0.35"/>
    <row r="2019" customFormat="1" x14ac:dyDescent="0.35"/>
    <row r="2020" customFormat="1" x14ac:dyDescent="0.35"/>
    <row r="2021" customFormat="1" x14ac:dyDescent="0.35"/>
    <row r="2022" customFormat="1" x14ac:dyDescent="0.35"/>
    <row r="2023" customFormat="1" x14ac:dyDescent="0.35"/>
    <row r="2024" customFormat="1" x14ac:dyDescent="0.35"/>
    <row r="2025" customFormat="1" x14ac:dyDescent="0.35"/>
    <row r="2026" customFormat="1" x14ac:dyDescent="0.35"/>
    <row r="2027" customFormat="1" x14ac:dyDescent="0.35"/>
    <row r="2028" customFormat="1" x14ac:dyDescent="0.35"/>
    <row r="2029" customFormat="1" x14ac:dyDescent="0.35"/>
    <row r="2030" customFormat="1" x14ac:dyDescent="0.35"/>
    <row r="2031" customFormat="1" x14ac:dyDescent="0.35"/>
    <row r="2032" customFormat="1" x14ac:dyDescent="0.35"/>
    <row r="2033" customFormat="1" x14ac:dyDescent="0.35"/>
    <row r="2034" customFormat="1" x14ac:dyDescent="0.35"/>
    <row r="2035" customFormat="1" x14ac:dyDescent="0.35"/>
    <row r="2036" customFormat="1" x14ac:dyDescent="0.35"/>
    <row r="2037" customFormat="1" x14ac:dyDescent="0.35"/>
    <row r="2038" customFormat="1" x14ac:dyDescent="0.35"/>
    <row r="2039" customFormat="1" x14ac:dyDescent="0.35"/>
    <row r="2040" customFormat="1" x14ac:dyDescent="0.35"/>
    <row r="2041" customFormat="1" x14ac:dyDescent="0.35"/>
    <row r="2042" customFormat="1" x14ac:dyDescent="0.35"/>
    <row r="2043" customFormat="1" x14ac:dyDescent="0.35"/>
    <row r="2044" customFormat="1" x14ac:dyDescent="0.35"/>
    <row r="2045" customFormat="1" x14ac:dyDescent="0.35"/>
    <row r="2046" customFormat="1" x14ac:dyDescent="0.35"/>
    <row r="2047" customFormat="1" x14ac:dyDescent="0.35"/>
    <row r="2048" customFormat="1" x14ac:dyDescent="0.35"/>
    <row r="2049" customFormat="1" x14ac:dyDescent="0.35"/>
    <row r="2050" customFormat="1" x14ac:dyDescent="0.35"/>
    <row r="2051" customFormat="1" x14ac:dyDescent="0.35"/>
    <row r="2052" customFormat="1" x14ac:dyDescent="0.35"/>
    <row r="2053" customFormat="1" x14ac:dyDescent="0.35"/>
    <row r="2054" customFormat="1" x14ac:dyDescent="0.35"/>
    <row r="2055" customFormat="1" x14ac:dyDescent="0.35"/>
    <row r="2056" customFormat="1" x14ac:dyDescent="0.35"/>
    <row r="2057" customFormat="1" x14ac:dyDescent="0.35"/>
    <row r="2058" customFormat="1" x14ac:dyDescent="0.35"/>
    <row r="2059" customFormat="1" x14ac:dyDescent="0.35"/>
    <row r="2060" customFormat="1" x14ac:dyDescent="0.35"/>
    <row r="2061" customFormat="1" x14ac:dyDescent="0.35"/>
    <row r="2062" customFormat="1" x14ac:dyDescent="0.35"/>
    <row r="2063" customFormat="1" x14ac:dyDescent="0.35"/>
    <row r="2064" customFormat="1" x14ac:dyDescent="0.35"/>
    <row r="2065" customFormat="1" x14ac:dyDescent="0.35"/>
    <row r="2066" customFormat="1" x14ac:dyDescent="0.35"/>
    <row r="2067" customFormat="1" x14ac:dyDescent="0.35"/>
    <row r="2068" customFormat="1" x14ac:dyDescent="0.35"/>
    <row r="2069" customFormat="1" x14ac:dyDescent="0.35"/>
    <row r="2070" customFormat="1" x14ac:dyDescent="0.35"/>
    <row r="2071" customFormat="1" x14ac:dyDescent="0.35"/>
    <row r="2072" customFormat="1" x14ac:dyDescent="0.35"/>
    <row r="2073" customFormat="1" x14ac:dyDescent="0.35"/>
    <row r="2074" customFormat="1" x14ac:dyDescent="0.35"/>
    <row r="2075" customFormat="1" x14ac:dyDescent="0.35"/>
    <row r="2076" customFormat="1" x14ac:dyDescent="0.35"/>
    <row r="2077" customFormat="1" x14ac:dyDescent="0.35"/>
    <row r="2078" customFormat="1" x14ac:dyDescent="0.35"/>
    <row r="2079" customFormat="1" x14ac:dyDescent="0.35"/>
    <row r="2080" customFormat="1" x14ac:dyDescent="0.35"/>
    <row r="2081" customFormat="1" x14ac:dyDescent="0.35"/>
    <row r="2082" customFormat="1" x14ac:dyDescent="0.35"/>
    <row r="2083" customFormat="1" x14ac:dyDescent="0.35"/>
    <row r="2084" customFormat="1" x14ac:dyDescent="0.35"/>
    <row r="2085" customFormat="1" x14ac:dyDescent="0.35"/>
    <row r="2086" customFormat="1" x14ac:dyDescent="0.35"/>
    <row r="2087" customFormat="1" x14ac:dyDescent="0.35"/>
    <row r="2088" customFormat="1" x14ac:dyDescent="0.35"/>
    <row r="2089" customFormat="1" x14ac:dyDescent="0.35"/>
    <row r="2090" customFormat="1" x14ac:dyDescent="0.35"/>
    <row r="2091" customFormat="1" x14ac:dyDescent="0.35"/>
    <row r="2092" customFormat="1" x14ac:dyDescent="0.35"/>
    <row r="2093" customFormat="1" x14ac:dyDescent="0.35"/>
    <row r="2094" customFormat="1" x14ac:dyDescent="0.35"/>
    <row r="2095" customFormat="1" x14ac:dyDescent="0.35"/>
    <row r="2096" customFormat="1" x14ac:dyDescent="0.35"/>
    <row r="2097" customFormat="1" x14ac:dyDescent="0.35"/>
    <row r="2098" customFormat="1" x14ac:dyDescent="0.35"/>
    <row r="2099" customFormat="1" x14ac:dyDescent="0.35"/>
    <row r="2100" customFormat="1" x14ac:dyDescent="0.35"/>
    <row r="2101" customFormat="1" x14ac:dyDescent="0.35"/>
    <row r="2102" customFormat="1" x14ac:dyDescent="0.35"/>
    <row r="2103" customFormat="1" x14ac:dyDescent="0.35"/>
    <row r="2104" customFormat="1" x14ac:dyDescent="0.35"/>
    <row r="2105" customFormat="1" x14ac:dyDescent="0.35"/>
    <row r="2106" customFormat="1" x14ac:dyDescent="0.35"/>
    <row r="2107" customFormat="1" x14ac:dyDescent="0.35"/>
    <row r="2108" customFormat="1" x14ac:dyDescent="0.35"/>
    <row r="2109" customFormat="1" x14ac:dyDescent="0.35"/>
    <row r="2110" customFormat="1" x14ac:dyDescent="0.35"/>
    <row r="2111" customFormat="1" x14ac:dyDescent="0.35"/>
    <row r="2112" customFormat="1" x14ac:dyDescent="0.35"/>
    <row r="2113" customFormat="1" x14ac:dyDescent="0.35"/>
    <row r="2114" customFormat="1" x14ac:dyDescent="0.35"/>
    <row r="2115" customFormat="1" x14ac:dyDescent="0.35"/>
    <row r="2116" customFormat="1" x14ac:dyDescent="0.35"/>
    <row r="2117" customFormat="1" x14ac:dyDescent="0.35"/>
    <row r="2118" customFormat="1" x14ac:dyDescent="0.35"/>
    <row r="2119" customFormat="1" x14ac:dyDescent="0.35"/>
    <row r="2120" customFormat="1" x14ac:dyDescent="0.35"/>
    <row r="2121" customFormat="1" x14ac:dyDescent="0.35"/>
    <row r="2122" customFormat="1" x14ac:dyDescent="0.35"/>
    <row r="2123" customFormat="1" x14ac:dyDescent="0.35"/>
    <row r="2124" customFormat="1" x14ac:dyDescent="0.35"/>
    <row r="2125" customFormat="1" x14ac:dyDescent="0.35"/>
    <row r="2126" customFormat="1" x14ac:dyDescent="0.35"/>
    <row r="2127" customFormat="1" x14ac:dyDescent="0.35"/>
    <row r="2128" customFormat="1" x14ac:dyDescent="0.35"/>
    <row r="2129" customFormat="1" x14ac:dyDescent="0.35"/>
    <row r="2130" customFormat="1" x14ac:dyDescent="0.35"/>
    <row r="2131" customFormat="1" x14ac:dyDescent="0.35"/>
    <row r="2132" customFormat="1" x14ac:dyDescent="0.35"/>
    <row r="2133" customFormat="1" x14ac:dyDescent="0.35"/>
    <row r="2134" customFormat="1" x14ac:dyDescent="0.35"/>
    <row r="2135" customFormat="1" x14ac:dyDescent="0.35"/>
    <row r="2136" customFormat="1" x14ac:dyDescent="0.35"/>
    <row r="2137" customFormat="1" x14ac:dyDescent="0.35"/>
    <row r="2138" customFormat="1" x14ac:dyDescent="0.35"/>
    <row r="2139" customFormat="1" x14ac:dyDescent="0.35"/>
    <row r="2140" customFormat="1" x14ac:dyDescent="0.35"/>
    <row r="2141" customFormat="1" x14ac:dyDescent="0.35"/>
    <row r="2142" customFormat="1" x14ac:dyDescent="0.35"/>
    <row r="2143" customFormat="1" x14ac:dyDescent="0.35"/>
    <row r="2144" customFormat="1" x14ac:dyDescent="0.35"/>
    <row r="2145" customFormat="1" x14ac:dyDescent="0.35"/>
    <row r="2146" customFormat="1" x14ac:dyDescent="0.35"/>
    <row r="2147" customFormat="1" x14ac:dyDescent="0.35"/>
    <row r="2148" customFormat="1" x14ac:dyDescent="0.35"/>
    <row r="2149" customFormat="1" x14ac:dyDescent="0.35"/>
    <row r="2150" customFormat="1" x14ac:dyDescent="0.35"/>
    <row r="2151" customFormat="1" x14ac:dyDescent="0.35"/>
    <row r="2152" customFormat="1" x14ac:dyDescent="0.35"/>
    <row r="2153" customFormat="1" x14ac:dyDescent="0.35"/>
    <row r="2154" customFormat="1" x14ac:dyDescent="0.35"/>
    <row r="2155" customFormat="1" x14ac:dyDescent="0.35"/>
    <row r="2156" customFormat="1" x14ac:dyDescent="0.35"/>
    <row r="2157" customFormat="1" x14ac:dyDescent="0.35"/>
    <row r="2158" customFormat="1" x14ac:dyDescent="0.35"/>
    <row r="2159" customFormat="1" x14ac:dyDescent="0.35"/>
    <row r="2160" customFormat="1" x14ac:dyDescent="0.35"/>
    <row r="2161" customFormat="1" x14ac:dyDescent="0.35"/>
    <row r="2162" customFormat="1" x14ac:dyDescent="0.35"/>
    <row r="2163" customFormat="1" x14ac:dyDescent="0.35"/>
    <row r="2164" customFormat="1" x14ac:dyDescent="0.35"/>
    <row r="2165" customFormat="1" x14ac:dyDescent="0.35"/>
    <row r="2166" customFormat="1" x14ac:dyDescent="0.35"/>
    <row r="2167" customFormat="1" x14ac:dyDescent="0.35"/>
    <row r="2168" customFormat="1" x14ac:dyDescent="0.35"/>
    <row r="2169" customFormat="1" x14ac:dyDescent="0.35"/>
    <row r="2170" customFormat="1" x14ac:dyDescent="0.35"/>
    <row r="2171" customFormat="1" x14ac:dyDescent="0.35"/>
    <row r="2172" customFormat="1" x14ac:dyDescent="0.35"/>
    <row r="2173" customFormat="1" x14ac:dyDescent="0.35"/>
    <row r="2174" customFormat="1" x14ac:dyDescent="0.35"/>
    <row r="2175" customFormat="1" x14ac:dyDescent="0.35"/>
    <row r="2176" customFormat="1" x14ac:dyDescent="0.35"/>
    <row r="2177" customFormat="1" x14ac:dyDescent="0.35"/>
    <row r="2178" customFormat="1" x14ac:dyDescent="0.35"/>
    <row r="2179" customFormat="1" x14ac:dyDescent="0.35"/>
    <row r="2180" customFormat="1" x14ac:dyDescent="0.35"/>
    <row r="2181" customFormat="1" x14ac:dyDescent="0.35"/>
    <row r="2182" customFormat="1" x14ac:dyDescent="0.35"/>
    <row r="2183" customFormat="1" x14ac:dyDescent="0.35"/>
    <row r="2184" customFormat="1" x14ac:dyDescent="0.35"/>
    <row r="2185" customFormat="1" x14ac:dyDescent="0.35"/>
    <row r="2186" customFormat="1" x14ac:dyDescent="0.35"/>
    <row r="2187" customFormat="1" x14ac:dyDescent="0.35"/>
    <row r="2188" customFormat="1" x14ac:dyDescent="0.35"/>
    <row r="2189" customFormat="1" x14ac:dyDescent="0.35"/>
    <row r="2190" customFormat="1" x14ac:dyDescent="0.35"/>
    <row r="2191" customFormat="1" x14ac:dyDescent="0.35"/>
    <row r="2192" customFormat="1" x14ac:dyDescent="0.35"/>
    <row r="2193" customFormat="1" x14ac:dyDescent="0.35"/>
    <row r="2194" customFormat="1" x14ac:dyDescent="0.35"/>
    <row r="2195" customFormat="1" x14ac:dyDescent="0.35"/>
    <row r="2196" customFormat="1" x14ac:dyDescent="0.35"/>
    <row r="2197" customFormat="1" x14ac:dyDescent="0.35"/>
    <row r="2198" customFormat="1" x14ac:dyDescent="0.35"/>
    <row r="2199" customFormat="1" x14ac:dyDescent="0.35"/>
    <row r="2200" customFormat="1" x14ac:dyDescent="0.35"/>
    <row r="2201" customFormat="1" x14ac:dyDescent="0.35"/>
    <row r="2202" customFormat="1" x14ac:dyDescent="0.35"/>
    <row r="2203" customFormat="1" x14ac:dyDescent="0.35"/>
    <row r="2204" customFormat="1" x14ac:dyDescent="0.35"/>
    <row r="2205" customFormat="1" x14ac:dyDescent="0.35"/>
    <row r="2206" customFormat="1" x14ac:dyDescent="0.35"/>
    <row r="2207" customFormat="1" x14ac:dyDescent="0.35"/>
    <row r="2208" customFormat="1" x14ac:dyDescent="0.35"/>
    <row r="2209" customFormat="1" x14ac:dyDescent="0.35"/>
    <row r="2210" customFormat="1" x14ac:dyDescent="0.35"/>
    <row r="2211" customFormat="1" x14ac:dyDescent="0.35"/>
    <row r="2212" customFormat="1" x14ac:dyDescent="0.35"/>
    <row r="2213" customFormat="1" x14ac:dyDescent="0.35"/>
    <row r="2214" customFormat="1" x14ac:dyDescent="0.35"/>
    <row r="2215" customFormat="1" x14ac:dyDescent="0.35"/>
    <row r="2216" customFormat="1" x14ac:dyDescent="0.35"/>
    <row r="2217" customFormat="1" x14ac:dyDescent="0.35"/>
    <row r="2218" customFormat="1" x14ac:dyDescent="0.35"/>
    <row r="2219" customFormat="1" x14ac:dyDescent="0.35"/>
    <row r="2220" customFormat="1" x14ac:dyDescent="0.35"/>
    <row r="2221" customFormat="1" x14ac:dyDescent="0.35"/>
    <row r="2222" customFormat="1" x14ac:dyDescent="0.35"/>
    <row r="2223" customFormat="1" x14ac:dyDescent="0.35"/>
    <row r="2224" customFormat="1" x14ac:dyDescent="0.35"/>
    <row r="2225" customFormat="1" x14ac:dyDescent="0.35"/>
    <row r="2226" customFormat="1" x14ac:dyDescent="0.35"/>
    <row r="2227" customFormat="1" x14ac:dyDescent="0.35"/>
    <row r="2228" customFormat="1" x14ac:dyDescent="0.35"/>
    <row r="2229" customFormat="1" x14ac:dyDescent="0.35"/>
    <row r="2230" customFormat="1" x14ac:dyDescent="0.35"/>
    <row r="2231" customFormat="1" x14ac:dyDescent="0.35"/>
    <row r="2232" customFormat="1" x14ac:dyDescent="0.35"/>
    <row r="2233" customFormat="1" x14ac:dyDescent="0.35"/>
    <row r="2234" customFormat="1" x14ac:dyDescent="0.35"/>
    <row r="2235" customFormat="1" x14ac:dyDescent="0.35"/>
    <row r="2236" customFormat="1" x14ac:dyDescent="0.35"/>
    <row r="2237" customFormat="1" x14ac:dyDescent="0.35"/>
    <row r="2238" customFormat="1" x14ac:dyDescent="0.35"/>
    <row r="2239" customFormat="1" x14ac:dyDescent="0.35"/>
    <row r="2240" customFormat="1" x14ac:dyDescent="0.35"/>
    <row r="2241" customFormat="1" x14ac:dyDescent="0.35"/>
    <row r="2242" customFormat="1" x14ac:dyDescent="0.35"/>
    <row r="2243" customFormat="1" x14ac:dyDescent="0.35"/>
    <row r="2244" customFormat="1" x14ac:dyDescent="0.35"/>
    <row r="2245" customFormat="1" x14ac:dyDescent="0.35"/>
    <row r="2246" customFormat="1" x14ac:dyDescent="0.35"/>
    <row r="2247" customFormat="1" x14ac:dyDescent="0.35"/>
    <row r="2248" customFormat="1" x14ac:dyDescent="0.35"/>
    <row r="2249" customFormat="1" x14ac:dyDescent="0.35"/>
    <row r="2250" customFormat="1" x14ac:dyDescent="0.35"/>
    <row r="2251" customFormat="1" x14ac:dyDescent="0.35"/>
    <row r="2252" customFormat="1" x14ac:dyDescent="0.35"/>
    <row r="2253" customFormat="1" x14ac:dyDescent="0.35"/>
    <row r="2254" customFormat="1" x14ac:dyDescent="0.35"/>
    <row r="2255" customFormat="1" x14ac:dyDescent="0.35"/>
    <row r="2256" customFormat="1" x14ac:dyDescent="0.35"/>
    <row r="2257" customFormat="1" x14ac:dyDescent="0.35"/>
    <row r="2258" customFormat="1" x14ac:dyDescent="0.35"/>
    <row r="2259" customFormat="1" x14ac:dyDescent="0.35"/>
    <row r="2260" customFormat="1" x14ac:dyDescent="0.35"/>
    <row r="2261" customFormat="1" x14ac:dyDescent="0.35"/>
    <row r="2262" customFormat="1" x14ac:dyDescent="0.35"/>
    <row r="2263" customFormat="1" x14ac:dyDescent="0.35"/>
    <row r="2264" customFormat="1" x14ac:dyDescent="0.35"/>
    <row r="2265" customFormat="1" x14ac:dyDescent="0.35"/>
    <row r="2266" customFormat="1" x14ac:dyDescent="0.35"/>
    <row r="2267" customFormat="1" x14ac:dyDescent="0.35"/>
    <row r="2268" customFormat="1" x14ac:dyDescent="0.35"/>
    <row r="2269" customFormat="1" x14ac:dyDescent="0.35"/>
    <row r="2270" customFormat="1" x14ac:dyDescent="0.35"/>
    <row r="2271" customFormat="1" x14ac:dyDescent="0.35"/>
    <row r="2272" customFormat="1" x14ac:dyDescent="0.35"/>
    <row r="2273" customFormat="1" x14ac:dyDescent="0.35"/>
    <row r="2274" customFormat="1" x14ac:dyDescent="0.35"/>
    <row r="2275" customFormat="1" x14ac:dyDescent="0.35"/>
    <row r="2276" customFormat="1" x14ac:dyDescent="0.35"/>
    <row r="2277" customFormat="1" x14ac:dyDescent="0.35"/>
    <row r="2278" customFormat="1" x14ac:dyDescent="0.35"/>
    <row r="2279" customFormat="1" x14ac:dyDescent="0.35"/>
    <row r="2280" customFormat="1" x14ac:dyDescent="0.35"/>
    <row r="2281" customFormat="1" x14ac:dyDescent="0.35"/>
    <row r="2282" customFormat="1" x14ac:dyDescent="0.35"/>
    <row r="2283" customFormat="1" x14ac:dyDescent="0.35"/>
    <row r="2284" customFormat="1" x14ac:dyDescent="0.35"/>
    <row r="2285" customFormat="1" x14ac:dyDescent="0.35"/>
    <row r="2286" customFormat="1" x14ac:dyDescent="0.35"/>
    <row r="2287" customFormat="1" x14ac:dyDescent="0.35"/>
    <row r="2288" customFormat="1" x14ac:dyDescent="0.35"/>
    <row r="2289" customFormat="1" x14ac:dyDescent="0.35"/>
    <row r="2290" customFormat="1" x14ac:dyDescent="0.35"/>
    <row r="2291" customFormat="1" x14ac:dyDescent="0.35"/>
    <row r="2292" customFormat="1" x14ac:dyDescent="0.35"/>
    <row r="2293" customFormat="1" x14ac:dyDescent="0.35"/>
    <row r="2294" customFormat="1" x14ac:dyDescent="0.35"/>
    <row r="2295" customFormat="1" x14ac:dyDescent="0.35"/>
    <row r="2296" customFormat="1" x14ac:dyDescent="0.35"/>
    <row r="2297" customFormat="1" x14ac:dyDescent="0.35"/>
    <row r="2298" customFormat="1" x14ac:dyDescent="0.35"/>
    <row r="2299" customFormat="1" x14ac:dyDescent="0.35"/>
    <row r="2300" customFormat="1" x14ac:dyDescent="0.35"/>
    <row r="2301" customFormat="1" x14ac:dyDescent="0.35"/>
    <row r="2302" customFormat="1" x14ac:dyDescent="0.35"/>
    <row r="2303" customFormat="1" x14ac:dyDescent="0.35"/>
    <row r="2304" customFormat="1" x14ac:dyDescent="0.35"/>
    <row r="2305" customFormat="1" x14ac:dyDescent="0.35"/>
    <row r="2306" customFormat="1" x14ac:dyDescent="0.35"/>
    <row r="2307" customFormat="1" x14ac:dyDescent="0.35"/>
    <row r="2308" customFormat="1" x14ac:dyDescent="0.35"/>
    <row r="2309" customFormat="1" x14ac:dyDescent="0.35"/>
    <row r="2310" customFormat="1" x14ac:dyDescent="0.35"/>
    <row r="2311" customFormat="1" x14ac:dyDescent="0.35"/>
    <row r="2312" customFormat="1" x14ac:dyDescent="0.35"/>
    <row r="2313" customFormat="1" x14ac:dyDescent="0.35"/>
    <row r="2314" customFormat="1" x14ac:dyDescent="0.35"/>
    <row r="2315" customFormat="1" x14ac:dyDescent="0.35"/>
    <row r="2316" customFormat="1" x14ac:dyDescent="0.35"/>
    <row r="2317" customFormat="1" x14ac:dyDescent="0.35"/>
    <row r="2318" customFormat="1" x14ac:dyDescent="0.35"/>
    <row r="2319" customFormat="1" x14ac:dyDescent="0.35"/>
    <row r="2320" customFormat="1" x14ac:dyDescent="0.35"/>
    <row r="2321" customFormat="1" x14ac:dyDescent="0.35"/>
    <row r="2322" customFormat="1" x14ac:dyDescent="0.35"/>
    <row r="2323" customFormat="1" x14ac:dyDescent="0.35"/>
    <row r="2324" customFormat="1" x14ac:dyDescent="0.35"/>
    <row r="2325" customFormat="1" x14ac:dyDescent="0.35"/>
    <row r="2326" customFormat="1" x14ac:dyDescent="0.35"/>
    <row r="2327" customFormat="1" x14ac:dyDescent="0.35"/>
    <row r="2328" customFormat="1" x14ac:dyDescent="0.35"/>
    <row r="2329" customFormat="1" x14ac:dyDescent="0.35"/>
    <row r="2330" customFormat="1" x14ac:dyDescent="0.35"/>
    <row r="2331" customFormat="1" x14ac:dyDescent="0.35"/>
    <row r="2332" customFormat="1" x14ac:dyDescent="0.35"/>
    <row r="2333" customFormat="1" x14ac:dyDescent="0.35"/>
    <row r="2334" customFormat="1" x14ac:dyDescent="0.35"/>
    <row r="2335" customFormat="1" x14ac:dyDescent="0.35"/>
    <row r="2336" customFormat="1" x14ac:dyDescent="0.35"/>
    <row r="2337" customFormat="1" x14ac:dyDescent="0.35"/>
    <row r="2338" customFormat="1" x14ac:dyDescent="0.35"/>
    <row r="2339" customFormat="1" x14ac:dyDescent="0.35"/>
    <row r="2340" customFormat="1" x14ac:dyDescent="0.35"/>
    <row r="2341" customFormat="1" x14ac:dyDescent="0.35"/>
    <row r="2342" customFormat="1" x14ac:dyDescent="0.35"/>
    <row r="2343" customFormat="1" x14ac:dyDescent="0.35"/>
    <row r="2344" customFormat="1" x14ac:dyDescent="0.35"/>
    <row r="2345" customFormat="1" x14ac:dyDescent="0.35"/>
    <row r="2346" customFormat="1" x14ac:dyDescent="0.35"/>
    <row r="2347" customFormat="1" x14ac:dyDescent="0.35"/>
    <row r="2348" customFormat="1" x14ac:dyDescent="0.35"/>
    <row r="2349" customFormat="1" x14ac:dyDescent="0.35"/>
    <row r="2350" customFormat="1" x14ac:dyDescent="0.35"/>
    <row r="2351" customFormat="1" x14ac:dyDescent="0.35"/>
    <row r="2352" customFormat="1" x14ac:dyDescent="0.35"/>
    <row r="2353" customFormat="1" x14ac:dyDescent="0.35"/>
    <row r="2354" customFormat="1" x14ac:dyDescent="0.35"/>
    <row r="2355" customFormat="1" x14ac:dyDescent="0.35"/>
    <row r="2356" customFormat="1" x14ac:dyDescent="0.35"/>
    <row r="2357" customFormat="1" x14ac:dyDescent="0.35"/>
    <row r="2358" customFormat="1" x14ac:dyDescent="0.35"/>
    <row r="2359" customFormat="1" x14ac:dyDescent="0.35"/>
    <row r="2360" customFormat="1" x14ac:dyDescent="0.35"/>
    <row r="2361" customFormat="1" x14ac:dyDescent="0.35"/>
    <row r="2362" customFormat="1" x14ac:dyDescent="0.35"/>
    <row r="2363" customFormat="1" x14ac:dyDescent="0.35"/>
    <row r="2364" customFormat="1" x14ac:dyDescent="0.35"/>
    <row r="2365" customFormat="1" x14ac:dyDescent="0.35"/>
    <row r="2366" customFormat="1" x14ac:dyDescent="0.35"/>
    <row r="2367" customFormat="1" x14ac:dyDescent="0.35"/>
    <row r="2368" customFormat="1" x14ac:dyDescent="0.35"/>
    <row r="2369" customFormat="1" x14ac:dyDescent="0.35"/>
    <row r="2370" customFormat="1" x14ac:dyDescent="0.35"/>
    <row r="2371" customFormat="1" x14ac:dyDescent="0.35"/>
    <row r="2372" customFormat="1" x14ac:dyDescent="0.35"/>
    <row r="2373" customFormat="1" x14ac:dyDescent="0.35"/>
    <row r="2374" customFormat="1" x14ac:dyDescent="0.35"/>
    <row r="2375" customFormat="1" x14ac:dyDescent="0.35"/>
    <row r="2376" customFormat="1" x14ac:dyDescent="0.35"/>
    <row r="2377" customFormat="1" x14ac:dyDescent="0.35"/>
    <row r="2378" customFormat="1" x14ac:dyDescent="0.35"/>
    <row r="2379" customFormat="1" x14ac:dyDescent="0.35"/>
    <row r="2380" customFormat="1" x14ac:dyDescent="0.35"/>
    <row r="2381" customFormat="1" x14ac:dyDescent="0.35"/>
    <row r="2382" customFormat="1" x14ac:dyDescent="0.35"/>
    <row r="2383" customFormat="1" x14ac:dyDescent="0.35"/>
    <row r="2384" customFormat="1" x14ac:dyDescent="0.35"/>
    <row r="2385" customFormat="1" x14ac:dyDescent="0.35"/>
    <row r="2386" customFormat="1" x14ac:dyDescent="0.35"/>
    <row r="2387" customFormat="1" x14ac:dyDescent="0.35"/>
    <row r="2388" customFormat="1" x14ac:dyDescent="0.35"/>
    <row r="2389" customFormat="1" x14ac:dyDescent="0.35"/>
    <row r="2390" customFormat="1" x14ac:dyDescent="0.35"/>
    <row r="2391" customFormat="1" x14ac:dyDescent="0.35"/>
    <row r="2392" customFormat="1" x14ac:dyDescent="0.35"/>
    <row r="2393" customFormat="1" x14ac:dyDescent="0.35"/>
    <row r="2394" customFormat="1" x14ac:dyDescent="0.35"/>
    <row r="2395" customFormat="1" x14ac:dyDescent="0.35"/>
    <row r="2396" customFormat="1" x14ac:dyDescent="0.35"/>
    <row r="2397" customFormat="1" x14ac:dyDescent="0.35"/>
    <row r="2398" customFormat="1" x14ac:dyDescent="0.35"/>
    <row r="2399" customFormat="1" x14ac:dyDescent="0.35"/>
    <row r="2400" customFormat="1" x14ac:dyDescent="0.35"/>
    <row r="2401" customFormat="1" x14ac:dyDescent="0.35"/>
    <row r="2402" customFormat="1" x14ac:dyDescent="0.35"/>
    <row r="2403" customFormat="1" x14ac:dyDescent="0.35"/>
    <row r="2404" customFormat="1" x14ac:dyDescent="0.35"/>
    <row r="2405" customFormat="1" x14ac:dyDescent="0.35"/>
    <row r="2406" customFormat="1" x14ac:dyDescent="0.35"/>
    <row r="2407" customFormat="1" x14ac:dyDescent="0.35"/>
    <row r="2408" customFormat="1" x14ac:dyDescent="0.35"/>
    <row r="2409" customFormat="1" x14ac:dyDescent="0.35"/>
    <row r="2410" customFormat="1" x14ac:dyDescent="0.35"/>
    <row r="2411" customFormat="1" x14ac:dyDescent="0.35"/>
    <row r="2412" customFormat="1" x14ac:dyDescent="0.35"/>
    <row r="2413" customFormat="1" x14ac:dyDescent="0.35"/>
    <row r="2414" customFormat="1" x14ac:dyDescent="0.35"/>
    <row r="2415" customFormat="1" x14ac:dyDescent="0.35"/>
    <row r="2416" customFormat="1" x14ac:dyDescent="0.35"/>
    <row r="2417" customFormat="1" x14ac:dyDescent="0.35"/>
    <row r="2418" customFormat="1" x14ac:dyDescent="0.35"/>
    <row r="2419" customFormat="1" x14ac:dyDescent="0.35"/>
    <row r="2420" customFormat="1" x14ac:dyDescent="0.35"/>
    <row r="2421" customFormat="1" x14ac:dyDescent="0.35"/>
    <row r="2422" customFormat="1" x14ac:dyDescent="0.35"/>
    <row r="2423" customFormat="1" x14ac:dyDescent="0.35"/>
    <row r="2424" customFormat="1" x14ac:dyDescent="0.35"/>
    <row r="2425" customFormat="1" x14ac:dyDescent="0.35"/>
    <row r="2426" customFormat="1" x14ac:dyDescent="0.35"/>
    <row r="2427" customFormat="1" x14ac:dyDescent="0.35"/>
    <row r="2428" customFormat="1" x14ac:dyDescent="0.35"/>
    <row r="2429" customFormat="1" x14ac:dyDescent="0.35"/>
    <row r="2430" customFormat="1" x14ac:dyDescent="0.35"/>
    <row r="2431" customFormat="1" x14ac:dyDescent="0.35"/>
    <row r="2432" customFormat="1" x14ac:dyDescent="0.35"/>
    <row r="2433" customFormat="1" x14ac:dyDescent="0.35"/>
    <row r="2434" customFormat="1" x14ac:dyDescent="0.35"/>
    <row r="2435" customFormat="1" x14ac:dyDescent="0.35"/>
    <row r="2436" customFormat="1" x14ac:dyDescent="0.35"/>
    <row r="2437" customFormat="1" x14ac:dyDescent="0.35"/>
    <row r="2438" customFormat="1" x14ac:dyDescent="0.35"/>
    <row r="2439" customFormat="1" x14ac:dyDescent="0.35"/>
    <row r="2440" customFormat="1" x14ac:dyDescent="0.35"/>
    <row r="2441" customFormat="1" x14ac:dyDescent="0.35"/>
    <row r="2442" customFormat="1" x14ac:dyDescent="0.35"/>
    <row r="2443" customFormat="1" x14ac:dyDescent="0.35"/>
    <row r="2444" customFormat="1" x14ac:dyDescent="0.35"/>
    <row r="2445" customFormat="1" x14ac:dyDescent="0.35"/>
    <row r="2446" customFormat="1" x14ac:dyDescent="0.35"/>
    <row r="2447" customFormat="1" x14ac:dyDescent="0.35"/>
    <row r="2448" customFormat="1" x14ac:dyDescent="0.35"/>
    <row r="2449" customFormat="1" x14ac:dyDescent="0.35"/>
    <row r="2450" customFormat="1" x14ac:dyDescent="0.35"/>
    <row r="2451" customFormat="1" x14ac:dyDescent="0.35"/>
    <row r="2452" customFormat="1" x14ac:dyDescent="0.35"/>
    <row r="2453" customFormat="1" x14ac:dyDescent="0.35"/>
    <row r="2454" customFormat="1" x14ac:dyDescent="0.35"/>
    <row r="2455" customFormat="1" x14ac:dyDescent="0.35"/>
    <row r="2456" customFormat="1" x14ac:dyDescent="0.35"/>
    <row r="2457" customFormat="1" x14ac:dyDescent="0.35"/>
    <row r="2458" customFormat="1" x14ac:dyDescent="0.35"/>
    <row r="2459" customFormat="1" x14ac:dyDescent="0.35"/>
    <row r="2460" customFormat="1" x14ac:dyDescent="0.35"/>
    <row r="2461" customFormat="1" x14ac:dyDescent="0.35"/>
    <row r="2462" customFormat="1" x14ac:dyDescent="0.35"/>
    <row r="2463" customFormat="1" x14ac:dyDescent="0.35"/>
    <row r="2464" customFormat="1" x14ac:dyDescent="0.35"/>
    <row r="2465" customFormat="1" x14ac:dyDescent="0.35"/>
    <row r="2466" customFormat="1" x14ac:dyDescent="0.35"/>
    <row r="2467" customFormat="1" x14ac:dyDescent="0.35"/>
    <row r="2468" customFormat="1" x14ac:dyDescent="0.35"/>
    <row r="2469" customFormat="1" x14ac:dyDescent="0.35"/>
    <row r="2470" customFormat="1" x14ac:dyDescent="0.35"/>
    <row r="2471" customFormat="1" x14ac:dyDescent="0.35"/>
    <row r="2472" customFormat="1" x14ac:dyDescent="0.35"/>
    <row r="2473" customFormat="1" x14ac:dyDescent="0.35"/>
    <row r="2474" customFormat="1" x14ac:dyDescent="0.35"/>
    <row r="2475" customFormat="1" x14ac:dyDescent="0.35"/>
    <row r="2476" customFormat="1" x14ac:dyDescent="0.35"/>
    <row r="2477" customFormat="1" x14ac:dyDescent="0.35"/>
    <row r="2478" customFormat="1" x14ac:dyDescent="0.35"/>
    <row r="2479" customFormat="1" x14ac:dyDescent="0.35"/>
    <row r="2480" customFormat="1" x14ac:dyDescent="0.35"/>
    <row r="2481" customFormat="1" x14ac:dyDescent="0.35"/>
    <row r="2482" customFormat="1" x14ac:dyDescent="0.35"/>
    <row r="2483" customFormat="1" x14ac:dyDescent="0.35"/>
    <row r="2484" customFormat="1" x14ac:dyDescent="0.35"/>
    <row r="2485" customFormat="1" x14ac:dyDescent="0.35"/>
    <row r="2486" customFormat="1" x14ac:dyDescent="0.35"/>
    <row r="2487" customFormat="1" x14ac:dyDescent="0.35"/>
    <row r="2488" customFormat="1" x14ac:dyDescent="0.35"/>
    <row r="2489" customFormat="1" x14ac:dyDescent="0.35"/>
    <row r="2490" customFormat="1" x14ac:dyDescent="0.35"/>
    <row r="2491" customFormat="1" x14ac:dyDescent="0.35"/>
    <row r="2492" customFormat="1" x14ac:dyDescent="0.35"/>
    <row r="2493" customFormat="1" x14ac:dyDescent="0.35"/>
    <row r="2494" customFormat="1" x14ac:dyDescent="0.35"/>
    <row r="2495" customFormat="1" x14ac:dyDescent="0.35"/>
    <row r="2496" customFormat="1" x14ac:dyDescent="0.35"/>
    <row r="2497" customFormat="1" x14ac:dyDescent="0.35"/>
    <row r="2498" customFormat="1" x14ac:dyDescent="0.35"/>
    <row r="2499" customFormat="1" x14ac:dyDescent="0.35"/>
    <row r="2500" customFormat="1" x14ac:dyDescent="0.35"/>
    <row r="2501" customFormat="1" x14ac:dyDescent="0.35"/>
    <row r="2502" customFormat="1" x14ac:dyDescent="0.35"/>
    <row r="2503" customFormat="1" x14ac:dyDescent="0.35"/>
    <row r="2504" customFormat="1" x14ac:dyDescent="0.35"/>
    <row r="2505" customFormat="1" x14ac:dyDescent="0.35"/>
    <row r="2506" customFormat="1" x14ac:dyDescent="0.35"/>
    <row r="2507" customFormat="1" x14ac:dyDescent="0.35"/>
    <row r="2508" customFormat="1" x14ac:dyDescent="0.35"/>
    <row r="2509" customFormat="1" x14ac:dyDescent="0.35"/>
    <row r="2510" customFormat="1" x14ac:dyDescent="0.35"/>
    <row r="2511" customFormat="1" x14ac:dyDescent="0.35"/>
    <row r="2512" customFormat="1" x14ac:dyDescent="0.35"/>
    <row r="2513" customFormat="1" x14ac:dyDescent="0.35"/>
    <row r="2514" customFormat="1" x14ac:dyDescent="0.35"/>
    <row r="2515" customFormat="1" x14ac:dyDescent="0.35"/>
    <row r="2516" customFormat="1" x14ac:dyDescent="0.35"/>
    <row r="2517" customFormat="1" x14ac:dyDescent="0.35"/>
    <row r="2518" customFormat="1" x14ac:dyDescent="0.35"/>
    <row r="2519" customFormat="1" x14ac:dyDescent="0.35"/>
    <row r="2520" customFormat="1" x14ac:dyDescent="0.35"/>
    <row r="2521" customFormat="1" x14ac:dyDescent="0.35"/>
    <row r="2522" customFormat="1" x14ac:dyDescent="0.35"/>
    <row r="2523" customFormat="1" x14ac:dyDescent="0.35"/>
    <row r="2524" customFormat="1" x14ac:dyDescent="0.35"/>
    <row r="2525" customFormat="1" x14ac:dyDescent="0.35"/>
    <row r="2526" customFormat="1" x14ac:dyDescent="0.35"/>
    <row r="2527" customFormat="1" x14ac:dyDescent="0.35"/>
    <row r="2528" customFormat="1" x14ac:dyDescent="0.35"/>
    <row r="2529" customFormat="1" x14ac:dyDescent="0.35"/>
    <row r="2530" customFormat="1" x14ac:dyDescent="0.35"/>
    <row r="2531" customFormat="1" x14ac:dyDescent="0.35"/>
    <row r="2532" customFormat="1" x14ac:dyDescent="0.35"/>
    <row r="2533" customFormat="1" x14ac:dyDescent="0.35"/>
    <row r="2534" customFormat="1" x14ac:dyDescent="0.35"/>
    <row r="2535" customFormat="1" x14ac:dyDescent="0.35"/>
    <row r="2536" customFormat="1" x14ac:dyDescent="0.35"/>
    <row r="2537" customFormat="1" x14ac:dyDescent="0.35"/>
    <row r="2538" customFormat="1" x14ac:dyDescent="0.35"/>
    <row r="2539" customFormat="1" x14ac:dyDescent="0.35"/>
    <row r="2540" customFormat="1" x14ac:dyDescent="0.35"/>
    <row r="2541" customFormat="1" x14ac:dyDescent="0.35"/>
    <row r="2542" customFormat="1" x14ac:dyDescent="0.35"/>
    <row r="2543" customFormat="1" x14ac:dyDescent="0.35"/>
    <row r="2544" customFormat="1" x14ac:dyDescent="0.35"/>
    <row r="2545" customFormat="1" x14ac:dyDescent="0.35"/>
    <row r="2546" customFormat="1" x14ac:dyDescent="0.35"/>
    <row r="2547" customFormat="1" x14ac:dyDescent="0.35"/>
    <row r="2548" customFormat="1" x14ac:dyDescent="0.35"/>
    <row r="2549" customFormat="1" x14ac:dyDescent="0.35"/>
    <row r="2550" customFormat="1" x14ac:dyDescent="0.35"/>
    <row r="2551" customFormat="1" x14ac:dyDescent="0.35"/>
    <row r="2552" customFormat="1" x14ac:dyDescent="0.35"/>
    <row r="2553" customFormat="1" x14ac:dyDescent="0.35"/>
    <row r="2554" customFormat="1" x14ac:dyDescent="0.35"/>
    <row r="2555" customFormat="1" x14ac:dyDescent="0.35"/>
    <row r="2556" customFormat="1" x14ac:dyDescent="0.35"/>
    <row r="2557" customFormat="1" x14ac:dyDescent="0.35"/>
    <row r="2558" customFormat="1" x14ac:dyDescent="0.35"/>
    <row r="2559" customFormat="1" x14ac:dyDescent="0.35"/>
    <row r="2560" customFormat="1" x14ac:dyDescent="0.35"/>
    <row r="2561" customFormat="1" x14ac:dyDescent="0.35"/>
    <row r="2562" customFormat="1" x14ac:dyDescent="0.35"/>
    <row r="2563" customFormat="1" x14ac:dyDescent="0.35"/>
    <row r="2564" customFormat="1" x14ac:dyDescent="0.35"/>
    <row r="2565" customFormat="1" x14ac:dyDescent="0.35"/>
    <row r="2566" customFormat="1" x14ac:dyDescent="0.35"/>
    <row r="2567" customFormat="1" x14ac:dyDescent="0.35"/>
    <row r="2568" customFormat="1" x14ac:dyDescent="0.35"/>
    <row r="2569" customFormat="1" x14ac:dyDescent="0.35"/>
    <row r="2570" customFormat="1" x14ac:dyDescent="0.35"/>
    <row r="2571" customFormat="1" x14ac:dyDescent="0.35"/>
    <row r="2572" customFormat="1" x14ac:dyDescent="0.35"/>
    <row r="2573" customFormat="1" x14ac:dyDescent="0.35"/>
    <row r="2574" customFormat="1" x14ac:dyDescent="0.35"/>
    <row r="2575" customFormat="1" x14ac:dyDescent="0.35"/>
    <row r="2576" customFormat="1" x14ac:dyDescent="0.35"/>
    <row r="2577" customFormat="1" x14ac:dyDescent="0.35"/>
    <row r="2578" customFormat="1" x14ac:dyDescent="0.35"/>
    <row r="2579" customFormat="1" x14ac:dyDescent="0.35"/>
    <row r="2580" customFormat="1" x14ac:dyDescent="0.35"/>
    <row r="2581" customFormat="1" x14ac:dyDescent="0.35"/>
    <row r="2582" customFormat="1" x14ac:dyDescent="0.35"/>
    <row r="2583" customFormat="1" x14ac:dyDescent="0.35"/>
    <row r="2584" customFormat="1" x14ac:dyDescent="0.35"/>
    <row r="2585" customFormat="1" x14ac:dyDescent="0.35"/>
    <row r="2586" customFormat="1" x14ac:dyDescent="0.35"/>
    <row r="2587" customFormat="1" x14ac:dyDescent="0.35"/>
    <row r="2588" customFormat="1" x14ac:dyDescent="0.35"/>
    <row r="2589" customFormat="1" x14ac:dyDescent="0.35"/>
    <row r="2590" customFormat="1" x14ac:dyDescent="0.35"/>
    <row r="2591" customFormat="1" x14ac:dyDescent="0.35"/>
    <row r="2592" customFormat="1" x14ac:dyDescent="0.35"/>
    <row r="2593" customFormat="1" x14ac:dyDescent="0.35"/>
    <row r="2594" customFormat="1" x14ac:dyDescent="0.35"/>
    <row r="2595" customFormat="1" x14ac:dyDescent="0.35"/>
    <row r="2596" customFormat="1" x14ac:dyDescent="0.35"/>
    <row r="2597" customFormat="1" x14ac:dyDescent="0.35"/>
    <row r="2598" customFormat="1" x14ac:dyDescent="0.35"/>
    <row r="2599" customFormat="1" x14ac:dyDescent="0.35"/>
    <row r="2600" customFormat="1" x14ac:dyDescent="0.35"/>
    <row r="2601" customFormat="1" x14ac:dyDescent="0.35"/>
    <row r="2602" customFormat="1" x14ac:dyDescent="0.35"/>
    <row r="2603" customFormat="1" x14ac:dyDescent="0.35"/>
    <row r="2604" customFormat="1" x14ac:dyDescent="0.35"/>
    <row r="2605" customFormat="1" x14ac:dyDescent="0.35"/>
    <row r="2606" customFormat="1" x14ac:dyDescent="0.35"/>
    <row r="2607" customFormat="1" x14ac:dyDescent="0.35"/>
    <row r="2608" customFormat="1" x14ac:dyDescent="0.35"/>
    <row r="2609" customFormat="1" x14ac:dyDescent="0.35"/>
    <row r="2610" customFormat="1" x14ac:dyDescent="0.35"/>
    <row r="2611" customFormat="1" x14ac:dyDescent="0.35"/>
    <row r="2612" customFormat="1" x14ac:dyDescent="0.35"/>
    <row r="2613" customFormat="1" x14ac:dyDescent="0.35"/>
    <row r="2614" customFormat="1" x14ac:dyDescent="0.35"/>
    <row r="2615" customFormat="1" x14ac:dyDescent="0.35"/>
    <row r="2616" customFormat="1" x14ac:dyDescent="0.35"/>
    <row r="2617" customFormat="1" x14ac:dyDescent="0.35"/>
    <row r="2618" customFormat="1" x14ac:dyDescent="0.35"/>
    <row r="2619" customFormat="1" x14ac:dyDescent="0.35"/>
    <row r="2620" customFormat="1" x14ac:dyDescent="0.35"/>
    <row r="2621" customFormat="1" x14ac:dyDescent="0.35"/>
    <row r="2622" customFormat="1" x14ac:dyDescent="0.35"/>
    <row r="2623" customFormat="1" x14ac:dyDescent="0.35"/>
    <row r="2624" customFormat="1" x14ac:dyDescent="0.35"/>
    <row r="2625" customFormat="1" x14ac:dyDescent="0.35"/>
    <row r="2626" customFormat="1" x14ac:dyDescent="0.35"/>
    <row r="2627" customFormat="1" x14ac:dyDescent="0.35"/>
    <row r="2628" customFormat="1" x14ac:dyDescent="0.35"/>
    <row r="2629" customFormat="1" x14ac:dyDescent="0.35"/>
    <row r="2630" customFormat="1" x14ac:dyDescent="0.35"/>
    <row r="2631" customFormat="1" x14ac:dyDescent="0.35"/>
    <row r="2632" customFormat="1" x14ac:dyDescent="0.35"/>
    <row r="2633" customFormat="1" x14ac:dyDescent="0.35"/>
    <row r="2634" customFormat="1" x14ac:dyDescent="0.35"/>
    <row r="2635" customFormat="1" x14ac:dyDescent="0.35"/>
    <row r="2636" customFormat="1" x14ac:dyDescent="0.35"/>
    <row r="2637" customFormat="1" x14ac:dyDescent="0.35"/>
    <row r="2638" customFormat="1" x14ac:dyDescent="0.35"/>
    <row r="2639" customFormat="1" x14ac:dyDescent="0.35"/>
    <row r="2640" customFormat="1" x14ac:dyDescent="0.35"/>
    <row r="2641" customFormat="1" x14ac:dyDescent="0.35"/>
    <row r="2642" customFormat="1" x14ac:dyDescent="0.35"/>
    <row r="2643" customFormat="1" x14ac:dyDescent="0.35"/>
    <row r="2644" customFormat="1" x14ac:dyDescent="0.35"/>
    <row r="2645" customFormat="1" x14ac:dyDescent="0.35"/>
    <row r="2646" customFormat="1" x14ac:dyDescent="0.35"/>
    <row r="2647" customFormat="1" x14ac:dyDescent="0.35"/>
    <row r="2648" customFormat="1" x14ac:dyDescent="0.35"/>
    <row r="2649" customFormat="1" x14ac:dyDescent="0.35"/>
    <row r="2650" customFormat="1" x14ac:dyDescent="0.35"/>
    <row r="2651" customFormat="1" x14ac:dyDescent="0.35"/>
    <row r="2652" customFormat="1" x14ac:dyDescent="0.35"/>
    <row r="2653" customFormat="1" x14ac:dyDescent="0.35"/>
    <row r="2654" customFormat="1" x14ac:dyDescent="0.35"/>
    <row r="2655" customFormat="1" x14ac:dyDescent="0.35"/>
    <row r="2656" customFormat="1" x14ac:dyDescent="0.35"/>
    <row r="2657" customFormat="1" x14ac:dyDescent="0.35"/>
    <row r="2658" customFormat="1" x14ac:dyDescent="0.35"/>
    <row r="2659" customFormat="1" x14ac:dyDescent="0.35"/>
    <row r="2660" customFormat="1" x14ac:dyDescent="0.35"/>
    <row r="2661" customFormat="1" x14ac:dyDescent="0.35"/>
    <row r="2662" customFormat="1" x14ac:dyDescent="0.35"/>
    <row r="2663" customFormat="1" x14ac:dyDescent="0.35"/>
    <row r="2664" customFormat="1" x14ac:dyDescent="0.35"/>
    <row r="2665" customFormat="1" x14ac:dyDescent="0.35"/>
    <row r="2666" customFormat="1" x14ac:dyDescent="0.35"/>
    <row r="2667" customFormat="1" x14ac:dyDescent="0.35"/>
    <row r="2668" customFormat="1" x14ac:dyDescent="0.35"/>
    <row r="2669" customFormat="1" x14ac:dyDescent="0.35"/>
    <row r="2670" customFormat="1" x14ac:dyDescent="0.35"/>
    <row r="2671" customFormat="1" x14ac:dyDescent="0.35"/>
    <row r="2672" customFormat="1" x14ac:dyDescent="0.35"/>
    <row r="2673" customFormat="1" x14ac:dyDescent="0.35"/>
    <row r="2674" customFormat="1" x14ac:dyDescent="0.35"/>
    <row r="2675" customFormat="1" x14ac:dyDescent="0.35"/>
    <row r="2676" customFormat="1" x14ac:dyDescent="0.35"/>
    <row r="2677" customFormat="1" x14ac:dyDescent="0.35"/>
    <row r="2678" customFormat="1" x14ac:dyDescent="0.35"/>
    <row r="2679" customFormat="1" x14ac:dyDescent="0.35"/>
    <row r="2680" customFormat="1" x14ac:dyDescent="0.35"/>
    <row r="2681" customFormat="1" x14ac:dyDescent="0.35"/>
    <row r="2682" customFormat="1" x14ac:dyDescent="0.35"/>
    <row r="2683" customFormat="1" x14ac:dyDescent="0.35"/>
    <row r="2684" customFormat="1" x14ac:dyDescent="0.35"/>
    <row r="2685" customFormat="1" x14ac:dyDescent="0.35"/>
    <row r="2686" customFormat="1" x14ac:dyDescent="0.35"/>
    <row r="2687" customFormat="1" x14ac:dyDescent="0.35"/>
    <row r="2688" customFormat="1" x14ac:dyDescent="0.35"/>
    <row r="2689" customFormat="1" x14ac:dyDescent="0.35"/>
    <row r="2690" customFormat="1" x14ac:dyDescent="0.35"/>
    <row r="2691" customFormat="1" x14ac:dyDescent="0.35"/>
    <row r="2692" customFormat="1" x14ac:dyDescent="0.35"/>
    <row r="2693" customFormat="1" x14ac:dyDescent="0.35"/>
    <row r="2694" customFormat="1" x14ac:dyDescent="0.35"/>
    <row r="2695" customFormat="1" x14ac:dyDescent="0.35"/>
    <row r="2696" customFormat="1" x14ac:dyDescent="0.35"/>
    <row r="2697" customFormat="1" x14ac:dyDescent="0.35"/>
    <row r="2698" customFormat="1" x14ac:dyDescent="0.35"/>
    <row r="2699" customFormat="1" x14ac:dyDescent="0.35"/>
    <row r="2700" customFormat="1" x14ac:dyDescent="0.35"/>
    <row r="2701" customFormat="1" x14ac:dyDescent="0.35"/>
    <row r="2702" customFormat="1" x14ac:dyDescent="0.35"/>
    <row r="2703" customFormat="1" x14ac:dyDescent="0.35"/>
    <row r="2704" customFormat="1" x14ac:dyDescent="0.35"/>
    <row r="2705" customFormat="1" x14ac:dyDescent="0.35"/>
    <row r="2706" customFormat="1" x14ac:dyDescent="0.35"/>
    <row r="2707" customFormat="1" x14ac:dyDescent="0.35"/>
    <row r="2708" customFormat="1" x14ac:dyDescent="0.35"/>
    <row r="2709" customFormat="1" x14ac:dyDescent="0.35"/>
    <row r="2710" customFormat="1" x14ac:dyDescent="0.35"/>
    <row r="2711" customFormat="1" x14ac:dyDescent="0.35"/>
    <row r="2712" customFormat="1" x14ac:dyDescent="0.35"/>
    <row r="2713" customFormat="1" x14ac:dyDescent="0.35"/>
    <row r="2714" customFormat="1" x14ac:dyDescent="0.35"/>
    <row r="2715" customFormat="1" x14ac:dyDescent="0.35"/>
    <row r="2716" customFormat="1" x14ac:dyDescent="0.35"/>
    <row r="2717" customFormat="1" x14ac:dyDescent="0.35"/>
    <row r="2718" customFormat="1" x14ac:dyDescent="0.35"/>
    <row r="2719" customFormat="1" x14ac:dyDescent="0.35"/>
    <row r="2720" customFormat="1" x14ac:dyDescent="0.35"/>
    <row r="2721" customFormat="1" x14ac:dyDescent="0.35"/>
    <row r="2722" customFormat="1" x14ac:dyDescent="0.35"/>
    <row r="2723" customFormat="1" x14ac:dyDescent="0.35"/>
    <row r="2724" customFormat="1" x14ac:dyDescent="0.35"/>
    <row r="2725" customFormat="1" x14ac:dyDescent="0.35"/>
    <row r="2726" customFormat="1" x14ac:dyDescent="0.35"/>
    <row r="2727" customFormat="1" x14ac:dyDescent="0.35"/>
    <row r="2728" customFormat="1" x14ac:dyDescent="0.35"/>
    <row r="2729" customFormat="1" x14ac:dyDescent="0.35"/>
    <row r="2730" customFormat="1" x14ac:dyDescent="0.35"/>
    <row r="2731" customFormat="1" x14ac:dyDescent="0.35"/>
    <row r="2732" customFormat="1" x14ac:dyDescent="0.35"/>
    <row r="2733" customFormat="1" x14ac:dyDescent="0.35"/>
    <row r="2734" customFormat="1" x14ac:dyDescent="0.35"/>
    <row r="2735" customFormat="1" x14ac:dyDescent="0.35"/>
    <row r="2736" customFormat="1" x14ac:dyDescent="0.35"/>
    <row r="2737" customFormat="1" x14ac:dyDescent="0.35"/>
    <row r="2738" customFormat="1" x14ac:dyDescent="0.35"/>
    <row r="2739" customFormat="1" x14ac:dyDescent="0.35"/>
    <row r="2740" customFormat="1" x14ac:dyDescent="0.35"/>
    <row r="2741" customFormat="1" x14ac:dyDescent="0.35"/>
    <row r="2742" customFormat="1" x14ac:dyDescent="0.35"/>
    <row r="2743" customFormat="1" x14ac:dyDescent="0.35"/>
    <row r="2744" customFormat="1" x14ac:dyDescent="0.35"/>
    <row r="2745" customFormat="1" x14ac:dyDescent="0.35"/>
    <row r="2746" customFormat="1" x14ac:dyDescent="0.35"/>
    <row r="2747" customFormat="1" x14ac:dyDescent="0.35"/>
    <row r="2748" customFormat="1" x14ac:dyDescent="0.35"/>
    <row r="2749" customFormat="1" x14ac:dyDescent="0.35"/>
    <row r="2750" customFormat="1" x14ac:dyDescent="0.35"/>
    <row r="2751" customFormat="1" x14ac:dyDescent="0.35"/>
    <row r="2752" customFormat="1" x14ac:dyDescent="0.35"/>
    <row r="2753" customFormat="1" x14ac:dyDescent="0.35"/>
    <row r="2754" customFormat="1" x14ac:dyDescent="0.35"/>
    <row r="2755" customFormat="1" x14ac:dyDescent="0.35"/>
    <row r="2756" customFormat="1" x14ac:dyDescent="0.35"/>
    <row r="2757" customFormat="1" x14ac:dyDescent="0.35"/>
    <row r="2758" customFormat="1" x14ac:dyDescent="0.35"/>
    <row r="2759" customFormat="1" x14ac:dyDescent="0.35"/>
    <row r="2760" customFormat="1" x14ac:dyDescent="0.35"/>
    <row r="2761" customFormat="1" x14ac:dyDescent="0.35"/>
    <row r="2762" customFormat="1" x14ac:dyDescent="0.35"/>
    <row r="2763" customFormat="1" x14ac:dyDescent="0.35"/>
    <row r="2764" customFormat="1" x14ac:dyDescent="0.35"/>
    <row r="2765" customFormat="1" x14ac:dyDescent="0.35"/>
    <row r="2766" customFormat="1" x14ac:dyDescent="0.35"/>
    <row r="2767" customFormat="1" x14ac:dyDescent="0.35"/>
    <row r="2768" customFormat="1" x14ac:dyDescent="0.35"/>
    <row r="2769" customFormat="1" x14ac:dyDescent="0.35"/>
    <row r="2770" customFormat="1" x14ac:dyDescent="0.35"/>
    <row r="2771" customFormat="1" x14ac:dyDescent="0.35"/>
    <row r="2772" customFormat="1" x14ac:dyDescent="0.35"/>
    <row r="2773" customFormat="1" x14ac:dyDescent="0.35"/>
    <row r="2774" customFormat="1" x14ac:dyDescent="0.35"/>
    <row r="2775" customFormat="1" x14ac:dyDescent="0.35"/>
    <row r="2776" customFormat="1" x14ac:dyDescent="0.35"/>
    <row r="2777" customFormat="1" x14ac:dyDescent="0.35"/>
    <row r="2778" customFormat="1" x14ac:dyDescent="0.35"/>
    <row r="2779" customFormat="1" x14ac:dyDescent="0.35"/>
    <row r="2780" customFormat="1" x14ac:dyDescent="0.35"/>
    <row r="2781" customFormat="1" x14ac:dyDescent="0.35"/>
    <row r="2782" customFormat="1" x14ac:dyDescent="0.35"/>
    <row r="2783" customFormat="1" x14ac:dyDescent="0.35"/>
    <row r="2784" customFormat="1" x14ac:dyDescent="0.35"/>
    <row r="2785" customFormat="1" x14ac:dyDescent="0.35"/>
    <row r="2786" customFormat="1" x14ac:dyDescent="0.35"/>
    <row r="2787" customFormat="1" x14ac:dyDescent="0.35"/>
    <row r="2788" customFormat="1" x14ac:dyDescent="0.35"/>
    <row r="2789" customFormat="1" x14ac:dyDescent="0.35"/>
    <row r="2790" customFormat="1" x14ac:dyDescent="0.35"/>
    <row r="2791" customFormat="1" x14ac:dyDescent="0.35"/>
    <row r="2792" customFormat="1" x14ac:dyDescent="0.35"/>
    <row r="2793" customFormat="1" x14ac:dyDescent="0.35"/>
    <row r="2794" customFormat="1" x14ac:dyDescent="0.35"/>
    <row r="2795" customFormat="1" x14ac:dyDescent="0.35"/>
    <row r="2796" customFormat="1" x14ac:dyDescent="0.35"/>
    <row r="2797" customFormat="1" x14ac:dyDescent="0.35"/>
    <row r="2798" customFormat="1" x14ac:dyDescent="0.35"/>
    <row r="2799" customFormat="1" x14ac:dyDescent="0.35"/>
    <row r="2800" customFormat="1" x14ac:dyDescent="0.35"/>
    <row r="2801" customFormat="1" x14ac:dyDescent="0.35"/>
    <row r="2802" customFormat="1" x14ac:dyDescent="0.35"/>
    <row r="2803" customFormat="1" x14ac:dyDescent="0.35"/>
    <row r="2804" customFormat="1" x14ac:dyDescent="0.35"/>
    <row r="2805" customFormat="1" x14ac:dyDescent="0.35"/>
    <row r="2806" customFormat="1" x14ac:dyDescent="0.35"/>
    <row r="2807" customFormat="1" x14ac:dyDescent="0.35"/>
    <row r="2808" customFormat="1" x14ac:dyDescent="0.35"/>
    <row r="2809" customFormat="1" x14ac:dyDescent="0.35"/>
    <row r="2810" customFormat="1" x14ac:dyDescent="0.35"/>
    <row r="2811" customFormat="1" x14ac:dyDescent="0.35"/>
    <row r="2812" customFormat="1" x14ac:dyDescent="0.35"/>
    <row r="2813" customFormat="1" x14ac:dyDescent="0.35"/>
    <row r="2814" customFormat="1" x14ac:dyDescent="0.35"/>
    <row r="2815" customFormat="1" x14ac:dyDescent="0.35"/>
    <row r="2816" customFormat="1" x14ac:dyDescent="0.35"/>
    <row r="2817" customFormat="1" x14ac:dyDescent="0.35"/>
    <row r="2818" customFormat="1" x14ac:dyDescent="0.35"/>
    <row r="2819" customFormat="1" x14ac:dyDescent="0.35"/>
    <row r="2820" customFormat="1" x14ac:dyDescent="0.35"/>
    <row r="2821" customFormat="1" x14ac:dyDescent="0.35"/>
    <row r="2822" customFormat="1" x14ac:dyDescent="0.35"/>
    <row r="2823" customFormat="1" x14ac:dyDescent="0.35"/>
    <row r="2824" customFormat="1" x14ac:dyDescent="0.35"/>
    <row r="2825" customFormat="1" x14ac:dyDescent="0.35"/>
    <row r="2826" customFormat="1" x14ac:dyDescent="0.35"/>
    <row r="2827" customFormat="1" x14ac:dyDescent="0.35"/>
    <row r="2828" customFormat="1" x14ac:dyDescent="0.35"/>
    <row r="2829" customFormat="1" x14ac:dyDescent="0.35"/>
    <row r="2830" customFormat="1" x14ac:dyDescent="0.35"/>
    <row r="2831" customFormat="1" x14ac:dyDescent="0.35"/>
    <row r="2832" customFormat="1" x14ac:dyDescent="0.35"/>
    <row r="2833" customFormat="1" x14ac:dyDescent="0.35"/>
    <row r="2834" customFormat="1" x14ac:dyDescent="0.35"/>
    <row r="2835" customFormat="1" x14ac:dyDescent="0.35"/>
    <row r="2836" customFormat="1" x14ac:dyDescent="0.35"/>
    <row r="2837" customFormat="1" x14ac:dyDescent="0.35"/>
    <row r="2838" customFormat="1" x14ac:dyDescent="0.35"/>
    <row r="2839" customFormat="1" x14ac:dyDescent="0.35"/>
    <row r="2840" customFormat="1" x14ac:dyDescent="0.35"/>
    <row r="2841" customFormat="1" x14ac:dyDescent="0.35"/>
    <row r="2842" customFormat="1" x14ac:dyDescent="0.35"/>
    <row r="2843" customFormat="1" x14ac:dyDescent="0.35"/>
    <row r="2844" customFormat="1" x14ac:dyDescent="0.35"/>
    <row r="2845" customFormat="1" x14ac:dyDescent="0.35"/>
    <row r="2846" customFormat="1" x14ac:dyDescent="0.35"/>
    <row r="2847" customFormat="1" x14ac:dyDescent="0.35"/>
    <row r="2848" customFormat="1" x14ac:dyDescent="0.35"/>
    <row r="2849" customFormat="1" x14ac:dyDescent="0.35"/>
    <row r="2850" customFormat="1" x14ac:dyDescent="0.35"/>
    <row r="2851" customFormat="1" x14ac:dyDescent="0.35"/>
    <row r="2852" customFormat="1" x14ac:dyDescent="0.35"/>
    <row r="2853" customFormat="1" x14ac:dyDescent="0.35"/>
    <row r="2854" customFormat="1" x14ac:dyDescent="0.35"/>
    <row r="2855" customFormat="1" x14ac:dyDescent="0.35"/>
    <row r="2856" customFormat="1" x14ac:dyDescent="0.35"/>
    <row r="2857" customFormat="1" x14ac:dyDescent="0.35"/>
    <row r="2858" customFormat="1" x14ac:dyDescent="0.35"/>
    <row r="2859" customFormat="1" x14ac:dyDescent="0.35"/>
    <row r="2860" customFormat="1" x14ac:dyDescent="0.35"/>
    <row r="2861" customFormat="1" x14ac:dyDescent="0.35"/>
    <row r="2862" customFormat="1" x14ac:dyDescent="0.35"/>
    <row r="2863" customFormat="1" x14ac:dyDescent="0.35"/>
    <row r="2864" customFormat="1" x14ac:dyDescent="0.35"/>
    <row r="2865" customFormat="1" x14ac:dyDescent="0.35"/>
    <row r="2866" customFormat="1" x14ac:dyDescent="0.35"/>
    <row r="2867" customFormat="1" x14ac:dyDescent="0.35"/>
    <row r="2868" customFormat="1" x14ac:dyDescent="0.35"/>
    <row r="2869" customFormat="1" x14ac:dyDescent="0.35"/>
    <row r="2870" customFormat="1" x14ac:dyDescent="0.35"/>
    <row r="2871" customFormat="1" x14ac:dyDescent="0.35"/>
    <row r="2872" customFormat="1" x14ac:dyDescent="0.35"/>
    <row r="2873" customFormat="1" x14ac:dyDescent="0.35"/>
    <row r="2874" customFormat="1" x14ac:dyDescent="0.35"/>
    <row r="2875" customFormat="1" x14ac:dyDescent="0.35"/>
    <row r="2876" customFormat="1" x14ac:dyDescent="0.35"/>
    <row r="2877" customFormat="1" x14ac:dyDescent="0.35"/>
    <row r="2878" customFormat="1" x14ac:dyDescent="0.35"/>
    <row r="2879" customFormat="1" x14ac:dyDescent="0.35"/>
    <row r="2880" customFormat="1" x14ac:dyDescent="0.35"/>
    <row r="2881" customFormat="1" x14ac:dyDescent="0.35"/>
    <row r="2882" customFormat="1" x14ac:dyDescent="0.35"/>
    <row r="2883" customFormat="1" x14ac:dyDescent="0.35"/>
    <row r="2884" customFormat="1" x14ac:dyDescent="0.35"/>
    <row r="2885" customFormat="1" x14ac:dyDescent="0.35"/>
    <row r="2886" customFormat="1" x14ac:dyDescent="0.35"/>
    <row r="2887" customFormat="1" x14ac:dyDescent="0.35"/>
    <row r="2888" customFormat="1" x14ac:dyDescent="0.35"/>
    <row r="2889" customFormat="1" x14ac:dyDescent="0.35"/>
    <row r="2890" customFormat="1" x14ac:dyDescent="0.35"/>
    <row r="2891" customFormat="1" x14ac:dyDescent="0.35"/>
    <row r="2892" customFormat="1" x14ac:dyDescent="0.35"/>
    <row r="2893" customFormat="1" x14ac:dyDescent="0.35"/>
    <row r="2894" customFormat="1" x14ac:dyDescent="0.35"/>
    <row r="2895" customFormat="1" x14ac:dyDescent="0.35"/>
    <row r="2896" customFormat="1" x14ac:dyDescent="0.35"/>
    <row r="2897" customFormat="1" x14ac:dyDescent="0.35"/>
    <row r="2898" customFormat="1" x14ac:dyDescent="0.35"/>
    <row r="2899" customFormat="1" x14ac:dyDescent="0.35"/>
    <row r="2900" customFormat="1" x14ac:dyDescent="0.35"/>
    <row r="2901" customFormat="1" x14ac:dyDescent="0.35"/>
    <row r="2902" customFormat="1" x14ac:dyDescent="0.35"/>
    <row r="2903" customFormat="1" x14ac:dyDescent="0.35"/>
    <row r="2904" customFormat="1" x14ac:dyDescent="0.35"/>
    <row r="2905" customFormat="1" x14ac:dyDescent="0.35"/>
    <row r="2906" customFormat="1" x14ac:dyDescent="0.35"/>
    <row r="2907" customFormat="1" x14ac:dyDescent="0.35"/>
    <row r="2908" customFormat="1" x14ac:dyDescent="0.35"/>
    <row r="2909" customFormat="1" x14ac:dyDescent="0.35"/>
    <row r="2910" customFormat="1" x14ac:dyDescent="0.35"/>
    <row r="2911" customFormat="1" x14ac:dyDescent="0.35"/>
    <row r="2912" customFormat="1" x14ac:dyDescent="0.35"/>
    <row r="2913" customFormat="1" x14ac:dyDescent="0.35"/>
    <row r="2914" customFormat="1" x14ac:dyDescent="0.35"/>
    <row r="2915" customFormat="1" x14ac:dyDescent="0.35"/>
    <row r="2916" customFormat="1" x14ac:dyDescent="0.35"/>
    <row r="2917" customFormat="1" x14ac:dyDescent="0.35"/>
    <row r="2918" customFormat="1" x14ac:dyDescent="0.35"/>
    <row r="2919" customFormat="1" x14ac:dyDescent="0.35"/>
    <row r="2920" customFormat="1" x14ac:dyDescent="0.35"/>
    <row r="2921" customFormat="1" x14ac:dyDescent="0.35"/>
    <row r="2922" customFormat="1" x14ac:dyDescent="0.35"/>
    <row r="2923" customFormat="1" x14ac:dyDescent="0.35"/>
    <row r="2924" customFormat="1" x14ac:dyDescent="0.35"/>
    <row r="2925" customFormat="1" x14ac:dyDescent="0.35"/>
    <row r="2926" customFormat="1" x14ac:dyDescent="0.35"/>
    <row r="2927" customFormat="1" x14ac:dyDescent="0.35"/>
    <row r="2928" customFormat="1" x14ac:dyDescent="0.35"/>
    <row r="2929" customFormat="1" x14ac:dyDescent="0.35"/>
    <row r="2930" customFormat="1" x14ac:dyDescent="0.35"/>
    <row r="2931" customFormat="1" x14ac:dyDescent="0.35"/>
    <row r="2932" customFormat="1" x14ac:dyDescent="0.35"/>
    <row r="2933" customFormat="1" x14ac:dyDescent="0.35"/>
    <row r="2934" customFormat="1" x14ac:dyDescent="0.35"/>
    <row r="2935" customFormat="1" x14ac:dyDescent="0.35"/>
    <row r="2936" customFormat="1" x14ac:dyDescent="0.35"/>
    <row r="2937" customFormat="1" x14ac:dyDescent="0.35"/>
    <row r="2938" customFormat="1" x14ac:dyDescent="0.35"/>
    <row r="2939" customFormat="1" x14ac:dyDescent="0.35"/>
    <row r="2940" customFormat="1" x14ac:dyDescent="0.35"/>
    <row r="2941" customFormat="1" x14ac:dyDescent="0.35"/>
    <row r="2942" customFormat="1" x14ac:dyDescent="0.35"/>
    <row r="2943" customFormat="1" x14ac:dyDescent="0.35"/>
    <row r="2944" customFormat="1" x14ac:dyDescent="0.35"/>
    <row r="2945" customFormat="1" x14ac:dyDescent="0.35"/>
    <row r="2946" customFormat="1" x14ac:dyDescent="0.35"/>
    <row r="2947" customFormat="1" x14ac:dyDescent="0.35"/>
    <row r="2948" customFormat="1" x14ac:dyDescent="0.35"/>
    <row r="2949" customFormat="1" x14ac:dyDescent="0.35"/>
    <row r="2950" customFormat="1" x14ac:dyDescent="0.35"/>
    <row r="2951" customFormat="1" x14ac:dyDescent="0.35"/>
    <row r="2952" customFormat="1" x14ac:dyDescent="0.35"/>
    <row r="2953" customFormat="1" x14ac:dyDescent="0.35"/>
    <row r="2954" customFormat="1" x14ac:dyDescent="0.35"/>
    <row r="2955" customFormat="1" x14ac:dyDescent="0.35"/>
    <row r="2956" customFormat="1" x14ac:dyDescent="0.35"/>
    <row r="2957" customFormat="1" x14ac:dyDescent="0.35"/>
    <row r="2958" customFormat="1" x14ac:dyDescent="0.35"/>
    <row r="2959" customFormat="1" x14ac:dyDescent="0.35"/>
    <row r="2960" customFormat="1" x14ac:dyDescent="0.35"/>
    <row r="2961" customFormat="1" x14ac:dyDescent="0.35"/>
    <row r="2962" customFormat="1" x14ac:dyDescent="0.35"/>
    <row r="2963" customFormat="1" x14ac:dyDescent="0.35"/>
    <row r="2964" customFormat="1" x14ac:dyDescent="0.35"/>
    <row r="2965" customFormat="1" x14ac:dyDescent="0.35"/>
    <row r="2966" customFormat="1" x14ac:dyDescent="0.35"/>
    <row r="2967" customFormat="1" x14ac:dyDescent="0.35"/>
    <row r="2968" customFormat="1" x14ac:dyDescent="0.35"/>
    <row r="2969" customFormat="1" x14ac:dyDescent="0.35"/>
    <row r="2970" customFormat="1" x14ac:dyDescent="0.35"/>
    <row r="2971" customFormat="1" x14ac:dyDescent="0.35"/>
    <row r="2972" customFormat="1" x14ac:dyDescent="0.35"/>
    <row r="2973" customFormat="1" x14ac:dyDescent="0.35"/>
    <row r="2974" customFormat="1" x14ac:dyDescent="0.35"/>
    <row r="2975" customFormat="1" x14ac:dyDescent="0.35"/>
    <row r="2976" customFormat="1" x14ac:dyDescent="0.35"/>
    <row r="2977" customFormat="1" x14ac:dyDescent="0.35"/>
    <row r="2978" customFormat="1" x14ac:dyDescent="0.35"/>
    <row r="2979" customFormat="1" x14ac:dyDescent="0.35"/>
    <row r="2980" customFormat="1" x14ac:dyDescent="0.35"/>
    <row r="2981" customFormat="1" x14ac:dyDescent="0.35"/>
    <row r="2982" customFormat="1" x14ac:dyDescent="0.35"/>
    <row r="2983" customFormat="1" x14ac:dyDescent="0.35"/>
    <row r="2984" customFormat="1" x14ac:dyDescent="0.35"/>
    <row r="2985" customFormat="1" x14ac:dyDescent="0.35"/>
    <row r="2986" customFormat="1" x14ac:dyDescent="0.35"/>
    <row r="2987" customFormat="1" x14ac:dyDescent="0.35"/>
    <row r="2988" customFormat="1" x14ac:dyDescent="0.35"/>
    <row r="2989" customFormat="1" x14ac:dyDescent="0.35"/>
    <row r="2990" customFormat="1" x14ac:dyDescent="0.35"/>
    <row r="2991" customFormat="1" x14ac:dyDescent="0.35"/>
    <row r="2992" customFormat="1" x14ac:dyDescent="0.35"/>
    <row r="2993" customFormat="1" x14ac:dyDescent="0.35"/>
    <row r="2994" customFormat="1" x14ac:dyDescent="0.35"/>
    <row r="2995" customFormat="1" x14ac:dyDescent="0.35"/>
    <row r="2996" customFormat="1" x14ac:dyDescent="0.35"/>
    <row r="2997" customFormat="1" x14ac:dyDescent="0.35"/>
    <row r="2998" customFormat="1" x14ac:dyDescent="0.35"/>
    <row r="2999" customFormat="1" x14ac:dyDescent="0.35"/>
    <row r="3000" customFormat="1" x14ac:dyDescent="0.35"/>
    <row r="3001" customFormat="1" x14ac:dyDescent="0.35"/>
    <row r="3002" customFormat="1" x14ac:dyDescent="0.35"/>
    <row r="3003" customFormat="1" x14ac:dyDescent="0.35"/>
    <row r="3004" customFormat="1" x14ac:dyDescent="0.35"/>
    <row r="3005" customFormat="1" x14ac:dyDescent="0.35"/>
    <row r="3006" customFormat="1" x14ac:dyDescent="0.35"/>
    <row r="3007" customFormat="1" x14ac:dyDescent="0.35"/>
    <row r="3008" customFormat="1" x14ac:dyDescent="0.35"/>
    <row r="3009" customFormat="1" x14ac:dyDescent="0.35"/>
    <row r="3010" customFormat="1" x14ac:dyDescent="0.35"/>
    <row r="3011" customFormat="1" x14ac:dyDescent="0.35"/>
    <row r="3012" customFormat="1" x14ac:dyDescent="0.35"/>
    <row r="3013" customFormat="1" x14ac:dyDescent="0.35"/>
    <row r="3014" customFormat="1" x14ac:dyDescent="0.35"/>
    <row r="3015" customFormat="1" x14ac:dyDescent="0.35"/>
    <row r="3016" customFormat="1" x14ac:dyDescent="0.35"/>
    <row r="3017" customFormat="1" x14ac:dyDescent="0.35"/>
    <row r="3018" customFormat="1" x14ac:dyDescent="0.35"/>
    <row r="3019" customFormat="1" x14ac:dyDescent="0.35"/>
    <row r="3020" customFormat="1" x14ac:dyDescent="0.35"/>
    <row r="3021" customFormat="1" x14ac:dyDescent="0.35"/>
    <row r="3022" customFormat="1" x14ac:dyDescent="0.35"/>
    <row r="3023" customFormat="1" x14ac:dyDescent="0.35"/>
    <row r="3024" customFormat="1" x14ac:dyDescent="0.35"/>
    <row r="3025" customFormat="1" x14ac:dyDescent="0.35"/>
    <row r="3026" customFormat="1" x14ac:dyDescent="0.35"/>
    <row r="3027" customFormat="1" x14ac:dyDescent="0.35"/>
    <row r="3028" customFormat="1" x14ac:dyDescent="0.35"/>
    <row r="3029" customFormat="1" x14ac:dyDescent="0.35"/>
    <row r="3030" customFormat="1" x14ac:dyDescent="0.35"/>
    <row r="3031" customFormat="1" x14ac:dyDescent="0.35"/>
    <row r="3032" customFormat="1" x14ac:dyDescent="0.35"/>
    <row r="3033" customFormat="1" x14ac:dyDescent="0.35"/>
    <row r="3034" customFormat="1" x14ac:dyDescent="0.35"/>
    <row r="3035" customFormat="1" x14ac:dyDescent="0.35"/>
    <row r="3036" customFormat="1" x14ac:dyDescent="0.35"/>
    <row r="3037" customFormat="1" x14ac:dyDescent="0.35"/>
    <row r="3038" customFormat="1" x14ac:dyDescent="0.35"/>
    <row r="3039" customFormat="1" x14ac:dyDescent="0.35"/>
    <row r="3040" customFormat="1" x14ac:dyDescent="0.35"/>
    <row r="3041" customFormat="1" x14ac:dyDescent="0.35"/>
    <row r="3042" customFormat="1" x14ac:dyDescent="0.35"/>
    <row r="3043" customFormat="1" x14ac:dyDescent="0.35"/>
    <row r="3044" customFormat="1" x14ac:dyDescent="0.35"/>
    <row r="3045" customFormat="1" x14ac:dyDescent="0.35"/>
    <row r="3046" customFormat="1" x14ac:dyDescent="0.35"/>
    <row r="3047" customFormat="1" x14ac:dyDescent="0.35"/>
    <row r="3048" customFormat="1" x14ac:dyDescent="0.35"/>
    <row r="3049" customFormat="1" x14ac:dyDescent="0.35"/>
    <row r="3050" customFormat="1" x14ac:dyDescent="0.35"/>
    <row r="3051" customFormat="1" x14ac:dyDescent="0.35"/>
    <row r="3052" customFormat="1" x14ac:dyDescent="0.35"/>
    <row r="3053" customFormat="1" x14ac:dyDescent="0.35"/>
    <row r="3054" customFormat="1" x14ac:dyDescent="0.35"/>
    <row r="3055" customFormat="1" x14ac:dyDescent="0.35"/>
    <row r="3056" customFormat="1" x14ac:dyDescent="0.35"/>
    <row r="3057" customFormat="1" x14ac:dyDescent="0.35"/>
    <row r="3058" customFormat="1" x14ac:dyDescent="0.35"/>
    <row r="3059" customFormat="1" x14ac:dyDescent="0.35"/>
    <row r="3060" customFormat="1" x14ac:dyDescent="0.35"/>
    <row r="3061" customFormat="1" x14ac:dyDescent="0.35"/>
    <row r="3062" customFormat="1" x14ac:dyDescent="0.35"/>
    <row r="3063" customFormat="1" x14ac:dyDescent="0.35"/>
    <row r="3064" customFormat="1" x14ac:dyDescent="0.35"/>
    <row r="3065" customFormat="1" x14ac:dyDescent="0.35"/>
    <row r="3066" customFormat="1" x14ac:dyDescent="0.35"/>
    <row r="3067" customFormat="1" x14ac:dyDescent="0.35"/>
    <row r="3068" customFormat="1" x14ac:dyDescent="0.35"/>
    <row r="3069" customFormat="1" x14ac:dyDescent="0.35"/>
    <row r="3070" customFormat="1" x14ac:dyDescent="0.35"/>
    <row r="3071" customFormat="1" x14ac:dyDescent="0.35"/>
    <row r="3072" customFormat="1" x14ac:dyDescent="0.35"/>
    <row r="3073" customFormat="1" x14ac:dyDescent="0.35"/>
    <row r="3074" customFormat="1" x14ac:dyDescent="0.35"/>
    <row r="3075" customFormat="1" x14ac:dyDescent="0.35"/>
    <row r="3076" customFormat="1" x14ac:dyDescent="0.35"/>
    <row r="3077" customFormat="1" x14ac:dyDescent="0.35"/>
    <row r="3078" customFormat="1" x14ac:dyDescent="0.35"/>
    <row r="3079" customFormat="1" x14ac:dyDescent="0.35"/>
    <row r="3080" customFormat="1" x14ac:dyDescent="0.35"/>
    <row r="3081" customFormat="1" x14ac:dyDescent="0.35"/>
    <row r="3082" customFormat="1" x14ac:dyDescent="0.35"/>
    <row r="3083" customFormat="1" x14ac:dyDescent="0.35"/>
    <row r="3084" customFormat="1" x14ac:dyDescent="0.35"/>
    <row r="3085" customFormat="1" x14ac:dyDescent="0.35"/>
    <row r="3086" customFormat="1" x14ac:dyDescent="0.35"/>
    <row r="3087" customFormat="1" x14ac:dyDescent="0.35"/>
    <row r="3088" customFormat="1" x14ac:dyDescent="0.35"/>
    <row r="3089" customFormat="1" x14ac:dyDescent="0.35"/>
    <row r="3090" customFormat="1" x14ac:dyDescent="0.35"/>
    <row r="3091" customFormat="1" x14ac:dyDescent="0.35"/>
    <row r="3092" customFormat="1" x14ac:dyDescent="0.35"/>
    <row r="3093" customFormat="1" x14ac:dyDescent="0.35"/>
    <row r="3094" customFormat="1" x14ac:dyDescent="0.35"/>
    <row r="3095" customFormat="1" x14ac:dyDescent="0.35"/>
    <row r="3096" customFormat="1" x14ac:dyDescent="0.35"/>
    <row r="3097" customFormat="1" x14ac:dyDescent="0.35"/>
    <row r="3098" customFormat="1" x14ac:dyDescent="0.35"/>
    <row r="3099" customFormat="1" x14ac:dyDescent="0.35"/>
    <row r="3100" customFormat="1" x14ac:dyDescent="0.35"/>
    <row r="3101" customFormat="1" x14ac:dyDescent="0.35"/>
    <row r="3102" customFormat="1" x14ac:dyDescent="0.35"/>
    <row r="3103" customFormat="1" x14ac:dyDescent="0.35"/>
    <row r="3104" customFormat="1" x14ac:dyDescent="0.35"/>
    <row r="3105" customFormat="1" x14ac:dyDescent="0.35"/>
    <row r="3106" customFormat="1" x14ac:dyDescent="0.35"/>
    <row r="3107" customFormat="1" x14ac:dyDescent="0.35"/>
    <row r="3108" customFormat="1" x14ac:dyDescent="0.35"/>
    <row r="3109" customFormat="1" x14ac:dyDescent="0.35"/>
    <row r="3110" customFormat="1" x14ac:dyDescent="0.35"/>
    <row r="3111" customFormat="1" x14ac:dyDescent="0.35"/>
    <row r="3112" customFormat="1" x14ac:dyDescent="0.35"/>
    <row r="3113" customFormat="1" x14ac:dyDescent="0.35"/>
    <row r="3114" customFormat="1" x14ac:dyDescent="0.35"/>
    <row r="3115" customFormat="1" x14ac:dyDescent="0.35"/>
    <row r="3116" customFormat="1" x14ac:dyDescent="0.35"/>
    <row r="3117" customFormat="1" x14ac:dyDescent="0.35"/>
    <row r="3118" customFormat="1" x14ac:dyDescent="0.35"/>
    <row r="3119" customFormat="1" x14ac:dyDescent="0.35"/>
    <row r="3120" customFormat="1" x14ac:dyDescent="0.35"/>
    <row r="3121" customFormat="1" x14ac:dyDescent="0.35"/>
    <row r="3122" customFormat="1" x14ac:dyDescent="0.35"/>
    <row r="3123" customFormat="1" x14ac:dyDescent="0.35"/>
    <row r="3124" customFormat="1" x14ac:dyDescent="0.35"/>
    <row r="3125" customFormat="1" x14ac:dyDescent="0.35"/>
    <row r="3126" customFormat="1" x14ac:dyDescent="0.35"/>
    <row r="3127" customFormat="1" x14ac:dyDescent="0.35"/>
    <row r="3128" customFormat="1" x14ac:dyDescent="0.35"/>
    <row r="3129" customFormat="1" x14ac:dyDescent="0.35"/>
    <row r="3130" customFormat="1" x14ac:dyDescent="0.35"/>
    <row r="3131" customFormat="1" x14ac:dyDescent="0.35"/>
    <row r="3132" customFormat="1" x14ac:dyDescent="0.35"/>
    <row r="3133" customFormat="1" x14ac:dyDescent="0.35"/>
    <row r="3134" customFormat="1" x14ac:dyDescent="0.35"/>
    <row r="3135" customFormat="1" x14ac:dyDescent="0.35"/>
    <row r="3136" customFormat="1" x14ac:dyDescent="0.35"/>
    <row r="3137" customFormat="1" x14ac:dyDescent="0.35"/>
    <row r="3138" customFormat="1" x14ac:dyDescent="0.35"/>
    <row r="3139" customFormat="1" x14ac:dyDescent="0.35"/>
    <row r="3140" customFormat="1" x14ac:dyDescent="0.35"/>
    <row r="3141" customFormat="1" x14ac:dyDescent="0.35"/>
    <row r="3142" customFormat="1" x14ac:dyDescent="0.35"/>
    <row r="3143" customFormat="1" x14ac:dyDescent="0.35"/>
    <row r="3144" customFormat="1" x14ac:dyDescent="0.35"/>
    <row r="3145" customFormat="1" x14ac:dyDescent="0.35"/>
    <row r="3146" customFormat="1" x14ac:dyDescent="0.35"/>
    <row r="3147" customFormat="1" x14ac:dyDescent="0.35"/>
    <row r="3148" customFormat="1" x14ac:dyDescent="0.35"/>
    <row r="3149" customFormat="1" x14ac:dyDescent="0.35"/>
    <row r="3150" customFormat="1" x14ac:dyDescent="0.35"/>
    <row r="3151" customFormat="1" x14ac:dyDescent="0.35"/>
    <row r="3152" customFormat="1" x14ac:dyDescent="0.35"/>
    <row r="3153" customFormat="1" x14ac:dyDescent="0.35"/>
    <row r="3154" customFormat="1" x14ac:dyDescent="0.35"/>
    <row r="3155" customFormat="1" x14ac:dyDescent="0.35"/>
    <row r="3156" customFormat="1" x14ac:dyDescent="0.35"/>
    <row r="3157" customFormat="1" x14ac:dyDescent="0.35"/>
    <row r="3158" customFormat="1" x14ac:dyDescent="0.35"/>
    <row r="3159" customFormat="1" x14ac:dyDescent="0.35"/>
    <row r="3160" customFormat="1" x14ac:dyDescent="0.35"/>
    <row r="3161" customFormat="1" x14ac:dyDescent="0.35"/>
    <row r="3162" customFormat="1" x14ac:dyDescent="0.35"/>
    <row r="3163" customFormat="1" x14ac:dyDescent="0.35"/>
    <row r="3164" customFormat="1" x14ac:dyDescent="0.35"/>
    <row r="3165" customFormat="1" x14ac:dyDescent="0.35"/>
    <row r="3166" customFormat="1" x14ac:dyDescent="0.35"/>
    <row r="3167" customFormat="1" x14ac:dyDescent="0.35"/>
    <row r="3168" customFormat="1" x14ac:dyDescent="0.35"/>
    <row r="3169" customFormat="1" x14ac:dyDescent="0.35"/>
    <row r="3170" customFormat="1" x14ac:dyDescent="0.35"/>
    <row r="3171" customFormat="1" x14ac:dyDescent="0.35"/>
    <row r="3172" customFormat="1" x14ac:dyDescent="0.35"/>
    <row r="3173" customFormat="1" x14ac:dyDescent="0.35"/>
    <row r="3174" customFormat="1" x14ac:dyDescent="0.35"/>
    <row r="3175" customFormat="1" x14ac:dyDescent="0.35"/>
    <row r="3176" customFormat="1" x14ac:dyDescent="0.35"/>
    <row r="3177" customFormat="1" x14ac:dyDescent="0.35"/>
    <row r="3178" customFormat="1" x14ac:dyDescent="0.35"/>
    <row r="3179" customFormat="1" x14ac:dyDescent="0.35"/>
    <row r="3180" customFormat="1" x14ac:dyDescent="0.35"/>
    <row r="3181" customFormat="1" x14ac:dyDescent="0.35"/>
    <row r="3182" customFormat="1" x14ac:dyDescent="0.35"/>
    <row r="3183" customFormat="1" x14ac:dyDescent="0.35"/>
    <row r="3184" customFormat="1" x14ac:dyDescent="0.35"/>
    <row r="3185" customFormat="1" x14ac:dyDescent="0.35"/>
    <row r="3186" customFormat="1" x14ac:dyDescent="0.35"/>
    <row r="3187" customFormat="1" x14ac:dyDescent="0.35"/>
    <row r="3188" customFormat="1" x14ac:dyDescent="0.35"/>
    <row r="3189" customFormat="1" x14ac:dyDescent="0.35"/>
    <row r="3190" customFormat="1" x14ac:dyDescent="0.35"/>
    <row r="3191" customFormat="1" x14ac:dyDescent="0.35"/>
    <row r="3192" customFormat="1" x14ac:dyDescent="0.35"/>
    <row r="3193" customFormat="1" x14ac:dyDescent="0.35"/>
    <row r="3194" customFormat="1" x14ac:dyDescent="0.35"/>
    <row r="3195" customFormat="1" x14ac:dyDescent="0.35"/>
    <row r="3196" customFormat="1" x14ac:dyDescent="0.35"/>
    <row r="3197" customFormat="1" x14ac:dyDescent="0.35"/>
    <row r="3198" customFormat="1" x14ac:dyDescent="0.35"/>
    <row r="3199" customFormat="1" x14ac:dyDescent="0.35"/>
    <row r="3200" customFormat="1" x14ac:dyDescent="0.35"/>
    <row r="3201" customFormat="1" x14ac:dyDescent="0.35"/>
    <row r="3202" customFormat="1" x14ac:dyDescent="0.35"/>
    <row r="3203" customFormat="1" x14ac:dyDescent="0.35"/>
    <row r="3204" customFormat="1" x14ac:dyDescent="0.35"/>
    <row r="3205" customFormat="1" x14ac:dyDescent="0.35"/>
    <row r="3206" customFormat="1" x14ac:dyDescent="0.35"/>
    <row r="3207" customFormat="1" x14ac:dyDescent="0.35"/>
    <row r="3208" customFormat="1" x14ac:dyDescent="0.35"/>
    <row r="3209" customFormat="1" x14ac:dyDescent="0.35"/>
    <row r="3210" customFormat="1" x14ac:dyDescent="0.35"/>
    <row r="3211" customFormat="1" x14ac:dyDescent="0.35"/>
    <row r="3212" customFormat="1" x14ac:dyDescent="0.35"/>
    <row r="3213" customFormat="1" x14ac:dyDescent="0.35"/>
    <row r="3214" customFormat="1" x14ac:dyDescent="0.35"/>
    <row r="3215" customFormat="1" x14ac:dyDescent="0.35"/>
    <row r="3216" customFormat="1" x14ac:dyDescent="0.35"/>
    <row r="3217" customFormat="1" x14ac:dyDescent="0.35"/>
    <row r="3218" customFormat="1" x14ac:dyDescent="0.35"/>
    <row r="3219" customFormat="1" x14ac:dyDescent="0.35"/>
    <row r="3220" customFormat="1" x14ac:dyDescent="0.35"/>
    <row r="3221" customFormat="1" x14ac:dyDescent="0.35"/>
    <row r="3222" customFormat="1" x14ac:dyDescent="0.35"/>
    <row r="3223" customFormat="1" x14ac:dyDescent="0.35"/>
    <row r="3224" customFormat="1" x14ac:dyDescent="0.35"/>
    <row r="3225" customFormat="1" x14ac:dyDescent="0.35"/>
    <row r="3226" customFormat="1" x14ac:dyDescent="0.35"/>
    <row r="3227" customFormat="1" x14ac:dyDescent="0.35"/>
    <row r="3228" customFormat="1" x14ac:dyDescent="0.35"/>
    <row r="3229" customFormat="1" x14ac:dyDescent="0.35"/>
    <row r="3230" customFormat="1" x14ac:dyDescent="0.35"/>
    <row r="3231" customFormat="1" x14ac:dyDescent="0.35"/>
    <row r="3232" customFormat="1" x14ac:dyDescent="0.35"/>
    <row r="3233" customFormat="1" x14ac:dyDescent="0.35"/>
    <row r="3234" customFormat="1" x14ac:dyDescent="0.35"/>
    <row r="3235" customFormat="1" x14ac:dyDescent="0.35"/>
    <row r="3236" customFormat="1" x14ac:dyDescent="0.35"/>
    <row r="3237" customFormat="1" x14ac:dyDescent="0.35"/>
    <row r="3238" customFormat="1" x14ac:dyDescent="0.35"/>
    <row r="3239" customFormat="1" x14ac:dyDescent="0.35"/>
    <row r="3240" customFormat="1" x14ac:dyDescent="0.35"/>
    <row r="3241" customFormat="1" x14ac:dyDescent="0.35"/>
    <row r="3242" customFormat="1" x14ac:dyDescent="0.35"/>
    <row r="3243" customFormat="1" x14ac:dyDescent="0.35"/>
    <row r="3244" customFormat="1" x14ac:dyDescent="0.35"/>
    <row r="3245" customFormat="1" x14ac:dyDescent="0.35"/>
    <row r="3246" customFormat="1" x14ac:dyDescent="0.35"/>
    <row r="3247" customFormat="1" x14ac:dyDescent="0.35"/>
    <row r="3248" customFormat="1" x14ac:dyDescent="0.35"/>
    <row r="3249" customFormat="1" x14ac:dyDescent="0.35"/>
    <row r="3250" customFormat="1" x14ac:dyDescent="0.35"/>
    <row r="3251" customFormat="1" x14ac:dyDescent="0.35"/>
    <row r="3252" customFormat="1" x14ac:dyDescent="0.35"/>
    <row r="3253" customFormat="1" x14ac:dyDescent="0.35"/>
    <row r="3254" customFormat="1" x14ac:dyDescent="0.35"/>
    <row r="3255" customFormat="1" x14ac:dyDescent="0.35"/>
    <row r="3256" customFormat="1" x14ac:dyDescent="0.35"/>
    <row r="3257" customFormat="1" x14ac:dyDescent="0.35"/>
    <row r="3258" customFormat="1" x14ac:dyDescent="0.35"/>
    <row r="3259" customFormat="1" x14ac:dyDescent="0.35"/>
    <row r="3260" customFormat="1" x14ac:dyDescent="0.35"/>
    <row r="3261" customFormat="1" x14ac:dyDescent="0.35"/>
    <row r="3262" customFormat="1" x14ac:dyDescent="0.35"/>
    <row r="3263" customFormat="1" x14ac:dyDescent="0.35"/>
    <row r="3264" customFormat="1" x14ac:dyDescent="0.35"/>
    <row r="3265" customFormat="1" x14ac:dyDescent="0.35"/>
    <row r="3266" customFormat="1" x14ac:dyDescent="0.35"/>
    <row r="3267" customFormat="1" x14ac:dyDescent="0.35"/>
    <row r="3268" customFormat="1" x14ac:dyDescent="0.35"/>
    <row r="3269" customFormat="1" x14ac:dyDescent="0.35"/>
    <row r="3270" customFormat="1" x14ac:dyDescent="0.35"/>
    <row r="3271" customFormat="1" x14ac:dyDescent="0.35"/>
    <row r="3272" customFormat="1" x14ac:dyDescent="0.35"/>
    <row r="3273" customFormat="1" x14ac:dyDescent="0.35"/>
    <row r="3274" customFormat="1" x14ac:dyDescent="0.35"/>
    <row r="3275" customFormat="1" x14ac:dyDescent="0.35"/>
    <row r="3276" customFormat="1" x14ac:dyDescent="0.35"/>
    <row r="3277" customFormat="1" x14ac:dyDescent="0.35"/>
    <row r="3278" customFormat="1" x14ac:dyDescent="0.35"/>
    <row r="3279" customFormat="1" x14ac:dyDescent="0.35"/>
    <row r="3280" customFormat="1" x14ac:dyDescent="0.35"/>
    <row r="3281" customFormat="1" x14ac:dyDescent="0.35"/>
    <row r="3282" customFormat="1" x14ac:dyDescent="0.35"/>
    <row r="3283" customFormat="1" x14ac:dyDescent="0.35"/>
    <row r="3284" customFormat="1" x14ac:dyDescent="0.35"/>
    <row r="3285" customFormat="1" x14ac:dyDescent="0.35"/>
    <row r="3286" customFormat="1" x14ac:dyDescent="0.35"/>
    <row r="3287" customFormat="1" x14ac:dyDescent="0.35"/>
    <row r="3288" customFormat="1" x14ac:dyDescent="0.35"/>
    <row r="3289" customFormat="1" x14ac:dyDescent="0.35"/>
    <row r="3290" customFormat="1" x14ac:dyDescent="0.35"/>
    <row r="3291" customFormat="1" x14ac:dyDescent="0.35"/>
    <row r="3292" customFormat="1" x14ac:dyDescent="0.35"/>
    <row r="3293" customFormat="1" x14ac:dyDescent="0.35"/>
    <row r="3294" customFormat="1" x14ac:dyDescent="0.35"/>
    <row r="3295" customFormat="1" x14ac:dyDescent="0.35"/>
    <row r="3296" customFormat="1" x14ac:dyDescent="0.35"/>
    <row r="3297" customFormat="1" x14ac:dyDescent="0.35"/>
    <row r="3298" customFormat="1" x14ac:dyDescent="0.35"/>
    <row r="3299" customFormat="1" x14ac:dyDescent="0.35"/>
    <row r="3300" customFormat="1" x14ac:dyDescent="0.35"/>
    <row r="3301" customFormat="1" x14ac:dyDescent="0.35"/>
    <row r="3302" customFormat="1" x14ac:dyDescent="0.35"/>
    <row r="3303" customFormat="1" x14ac:dyDescent="0.35"/>
    <row r="3304" customFormat="1" x14ac:dyDescent="0.35"/>
    <row r="3305" customFormat="1" x14ac:dyDescent="0.35"/>
    <row r="3306" customFormat="1" x14ac:dyDescent="0.35"/>
    <row r="3307" customFormat="1" x14ac:dyDescent="0.35"/>
    <row r="3308" customFormat="1" x14ac:dyDescent="0.35"/>
    <row r="3309" customFormat="1" x14ac:dyDescent="0.35"/>
    <row r="3310" customFormat="1" x14ac:dyDescent="0.35"/>
    <row r="3311" customFormat="1" x14ac:dyDescent="0.35"/>
    <row r="3312" customFormat="1" x14ac:dyDescent="0.35"/>
    <row r="3313" customFormat="1" x14ac:dyDescent="0.35"/>
    <row r="3314" customFormat="1" x14ac:dyDescent="0.35"/>
    <row r="3315" customFormat="1" x14ac:dyDescent="0.35"/>
    <row r="3316" customFormat="1" x14ac:dyDescent="0.35"/>
    <row r="3317" customFormat="1" x14ac:dyDescent="0.35"/>
    <row r="3318" customFormat="1" x14ac:dyDescent="0.35"/>
    <row r="3319" customFormat="1" x14ac:dyDescent="0.35"/>
    <row r="3320" customFormat="1" x14ac:dyDescent="0.35"/>
    <row r="3321" customFormat="1" x14ac:dyDescent="0.35"/>
    <row r="3322" customFormat="1" x14ac:dyDescent="0.35"/>
    <row r="3323" customFormat="1" x14ac:dyDescent="0.35"/>
    <row r="3324" customFormat="1" x14ac:dyDescent="0.35"/>
    <row r="3325" customFormat="1" x14ac:dyDescent="0.35"/>
    <row r="3326" customFormat="1" x14ac:dyDescent="0.35"/>
    <row r="3327" customFormat="1" x14ac:dyDescent="0.35"/>
    <row r="3328" customFormat="1" x14ac:dyDescent="0.35"/>
    <row r="3329" customFormat="1" x14ac:dyDescent="0.35"/>
    <row r="3330" customFormat="1" x14ac:dyDescent="0.35"/>
    <row r="3331" customFormat="1" x14ac:dyDescent="0.35"/>
    <row r="3332" customFormat="1" x14ac:dyDescent="0.35"/>
    <row r="3333" customFormat="1" x14ac:dyDescent="0.35"/>
    <row r="3334" customFormat="1" x14ac:dyDescent="0.35"/>
    <row r="3335" customFormat="1" x14ac:dyDescent="0.35"/>
    <row r="3336" customFormat="1" x14ac:dyDescent="0.35"/>
    <row r="3337" customFormat="1" x14ac:dyDescent="0.35"/>
    <row r="3338" customFormat="1" x14ac:dyDescent="0.35"/>
    <row r="3339" customFormat="1" x14ac:dyDescent="0.35"/>
    <row r="3340" customFormat="1" x14ac:dyDescent="0.35"/>
    <row r="3341" customFormat="1" x14ac:dyDescent="0.35"/>
    <row r="3342" customFormat="1" x14ac:dyDescent="0.35"/>
    <row r="3343" customFormat="1" x14ac:dyDescent="0.35"/>
    <row r="3344" customFormat="1" x14ac:dyDescent="0.35"/>
    <row r="3345" customFormat="1" x14ac:dyDescent="0.35"/>
    <row r="3346" customFormat="1" x14ac:dyDescent="0.35"/>
    <row r="3347" customFormat="1" x14ac:dyDescent="0.35"/>
    <row r="3348" customFormat="1" x14ac:dyDescent="0.35"/>
    <row r="3349" customFormat="1" x14ac:dyDescent="0.35"/>
    <row r="3350" customFormat="1" x14ac:dyDescent="0.35"/>
    <row r="3351" customFormat="1" x14ac:dyDescent="0.35"/>
    <row r="3352" customFormat="1" x14ac:dyDescent="0.35"/>
    <row r="3353" customFormat="1" x14ac:dyDescent="0.35"/>
    <row r="3354" customFormat="1" x14ac:dyDescent="0.35"/>
    <row r="3355" customFormat="1" x14ac:dyDescent="0.35"/>
    <row r="3356" customFormat="1" x14ac:dyDescent="0.35"/>
    <row r="3357" customFormat="1" x14ac:dyDescent="0.35"/>
    <row r="3358" customFormat="1" x14ac:dyDescent="0.35"/>
    <row r="3359" customFormat="1" x14ac:dyDescent="0.35"/>
    <row r="3360" customFormat="1" x14ac:dyDescent="0.35"/>
    <row r="3361" customFormat="1" x14ac:dyDescent="0.35"/>
    <row r="3362" customFormat="1" x14ac:dyDescent="0.35"/>
    <row r="3363" customFormat="1" x14ac:dyDescent="0.35"/>
    <row r="3364" customFormat="1" x14ac:dyDescent="0.35"/>
    <row r="3365" customFormat="1" x14ac:dyDescent="0.35"/>
    <row r="3366" customFormat="1" x14ac:dyDescent="0.35"/>
    <row r="3367" customFormat="1" x14ac:dyDescent="0.35"/>
    <row r="3368" customFormat="1" x14ac:dyDescent="0.35"/>
    <row r="3369" customFormat="1" x14ac:dyDescent="0.35"/>
    <row r="3370" customFormat="1" x14ac:dyDescent="0.35"/>
    <row r="3371" customFormat="1" x14ac:dyDescent="0.35"/>
    <row r="3372" customFormat="1" x14ac:dyDescent="0.35"/>
    <row r="3373" customFormat="1" x14ac:dyDescent="0.35"/>
    <row r="3374" customFormat="1" x14ac:dyDescent="0.35"/>
    <row r="3375" customFormat="1" x14ac:dyDescent="0.35"/>
    <row r="3376" customFormat="1" x14ac:dyDescent="0.35"/>
    <row r="3377" customFormat="1" x14ac:dyDescent="0.35"/>
    <row r="3378" customFormat="1" x14ac:dyDescent="0.35"/>
    <row r="3379" customFormat="1" x14ac:dyDescent="0.35"/>
    <row r="3380" customFormat="1" x14ac:dyDescent="0.35"/>
    <row r="3381" customFormat="1" x14ac:dyDescent="0.35"/>
    <row r="3382" customFormat="1" x14ac:dyDescent="0.35"/>
    <row r="3383" customFormat="1" x14ac:dyDescent="0.35"/>
    <row r="3384" customFormat="1" x14ac:dyDescent="0.35"/>
    <row r="3385" customFormat="1" x14ac:dyDescent="0.35"/>
    <row r="3386" customFormat="1" x14ac:dyDescent="0.35"/>
    <row r="3387" customFormat="1" x14ac:dyDescent="0.35"/>
    <row r="3388" customFormat="1" x14ac:dyDescent="0.35"/>
    <row r="3389" customFormat="1" x14ac:dyDescent="0.35"/>
    <row r="3390" customFormat="1" x14ac:dyDescent="0.35"/>
    <row r="3391" customFormat="1" x14ac:dyDescent="0.35"/>
    <row r="3392" customFormat="1" x14ac:dyDescent="0.35"/>
    <row r="3393" customFormat="1" x14ac:dyDescent="0.35"/>
    <row r="3394" customFormat="1" x14ac:dyDescent="0.35"/>
    <row r="3395" customFormat="1" x14ac:dyDescent="0.35"/>
    <row r="3396" customFormat="1" x14ac:dyDescent="0.35"/>
    <row r="3397" customFormat="1" x14ac:dyDescent="0.35"/>
    <row r="3398" customFormat="1" x14ac:dyDescent="0.35"/>
    <row r="3399" customFormat="1" x14ac:dyDescent="0.35"/>
    <row r="3400" customFormat="1" x14ac:dyDescent="0.35"/>
    <row r="3401" customFormat="1" x14ac:dyDescent="0.35"/>
    <row r="3402" customFormat="1" x14ac:dyDescent="0.35"/>
    <row r="3403" customFormat="1" x14ac:dyDescent="0.35"/>
    <row r="3404" customFormat="1" x14ac:dyDescent="0.35"/>
    <row r="3405" customFormat="1" x14ac:dyDescent="0.35"/>
    <row r="3406" customFormat="1" x14ac:dyDescent="0.35"/>
    <row r="3407" customFormat="1" x14ac:dyDescent="0.35"/>
    <row r="3408" customFormat="1" x14ac:dyDescent="0.35"/>
    <row r="3409" customFormat="1" x14ac:dyDescent="0.35"/>
    <row r="3410" customFormat="1" x14ac:dyDescent="0.35"/>
    <row r="3411" customFormat="1" x14ac:dyDescent="0.35"/>
    <row r="3412" customFormat="1" x14ac:dyDescent="0.35"/>
    <row r="3413" customFormat="1" x14ac:dyDescent="0.35"/>
    <row r="3414" customFormat="1" x14ac:dyDescent="0.35"/>
    <row r="3415" customFormat="1" x14ac:dyDescent="0.35"/>
    <row r="3416" customFormat="1" x14ac:dyDescent="0.35"/>
    <row r="3417" customFormat="1" x14ac:dyDescent="0.35"/>
    <row r="3418" customFormat="1" x14ac:dyDescent="0.35"/>
    <row r="3419" customFormat="1" x14ac:dyDescent="0.35"/>
    <row r="3420" customFormat="1" x14ac:dyDescent="0.35"/>
    <row r="3421" customFormat="1" x14ac:dyDescent="0.35"/>
    <row r="3422" customFormat="1" x14ac:dyDescent="0.35"/>
    <row r="3423" customFormat="1" x14ac:dyDescent="0.35"/>
    <row r="3424" customFormat="1" x14ac:dyDescent="0.35"/>
    <row r="3425" customFormat="1" x14ac:dyDescent="0.35"/>
    <row r="3426" customFormat="1" x14ac:dyDescent="0.35"/>
    <row r="3427" customFormat="1" x14ac:dyDescent="0.35"/>
    <row r="3428" customFormat="1" x14ac:dyDescent="0.35"/>
    <row r="3429" customFormat="1" x14ac:dyDescent="0.35"/>
    <row r="3430" customFormat="1" x14ac:dyDescent="0.35"/>
    <row r="3431" customFormat="1" x14ac:dyDescent="0.35"/>
    <row r="3432" customFormat="1" x14ac:dyDescent="0.35"/>
    <row r="3433" customFormat="1" x14ac:dyDescent="0.35"/>
    <row r="3434" customFormat="1" x14ac:dyDescent="0.35"/>
    <row r="3435" customFormat="1" x14ac:dyDescent="0.35"/>
    <row r="3436" customFormat="1" x14ac:dyDescent="0.35"/>
    <row r="3437" customFormat="1" x14ac:dyDescent="0.35"/>
    <row r="3438" customFormat="1" x14ac:dyDescent="0.35"/>
    <row r="3439" customFormat="1" x14ac:dyDescent="0.35"/>
    <row r="3440" customFormat="1" x14ac:dyDescent="0.35"/>
    <row r="3441" customFormat="1" x14ac:dyDescent="0.35"/>
    <row r="3442" customFormat="1" x14ac:dyDescent="0.35"/>
    <row r="3443" customFormat="1" x14ac:dyDescent="0.35"/>
    <row r="3444" customFormat="1" x14ac:dyDescent="0.35"/>
    <row r="3445" customFormat="1" x14ac:dyDescent="0.35"/>
    <row r="3446" customFormat="1" x14ac:dyDescent="0.35"/>
    <row r="3447" customFormat="1" x14ac:dyDescent="0.35"/>
    <row r="3448" customFormat="1" x14ac:dyDescent="0.35"/>
    <row r="3449" customFormat="1" x14ac:dyDescent="0.35"/>
    <row r="3450" customFormat="1" x14ac:dyDescent="0.35"/>
    <row r="3451" customFormat="1" x14ac:dyDescent="0.35"/>
    <row r="3452" customFormat="1" x14ac:dyDescent="0.35"/>
    <row r="3453" customFormat="1" x14ac:dyDescent="0.35"/>
    <row r="3454" customFormat="1" x14ac:dyDescent="0.35"/>
    <row r="3455" customFormat="1" x14ac:dyDescent="0.35"/>
    <row r="3456" customFormat="1" x14ac:dyDescent="0.35"/>
    <row r="3457" customFormat="1" x14ac:dyDescent="0.35"/>
    <row r="3458" customFormat="1" x14ac:dyDescent="0.35"/>
    <row r="3459" customFormat="1" x14ac:dyDescent="0.35"/>
    <row r="3460" customFormat="1" x14ac:dyDescent="0.35"/>
    <row r="3461" customFormat="1" x14ac:dyDescent="0.35"/>
    <row r="3462" customFormat="1" x14ac:dyDescent="0.35"/>
    <row r="3463" customFormat="1" x14ac:dyDescent="0.35"/>
    <row r="3464" customFormat="1" x14ac:dyDescent="0.35"/>
    <row r="3465" customFormat="1" x14ac:dyDescent="0.35"/>
    <row r="3466" customFormat="1" x14ac:dyDescent="0.35"/>
    <row r="3467" customFormat="1" x14ac:dyDescent="0.35"/>
    <row r="3468" customFormat="1" x14ac:dyDescent="0.35"/>
    <row r="3469" customFormat="1" x14ac:dyDescent="0.35"/>
    <row r="3470" customFormat="1" x14ac:dyDescent="0.35"/>
    <row r="3471" customFormat="1" x14ac:dyDescent="0.35"/>
    <row r="3472" customFormat="1" x14ac:dyDescent="0.35"/>
    <row r="3473" customFormat="1" x14ac:dyDescent="0.35"/>
    <row r="3474" customFormat="1" x14ac:dyDescent="0.35"/>
    <row r="3475" customFormat="1" x14ac:dyDescent="0.35"/>
    <row r="3476" customFormat="1" x14ac:dyDescent="0.35"/>
    <row r="3477" customFormat="1" x14ac:dyDescent="0.35"/>
    <row r="3478" customFormat="1" x14ac:dyDescent="0.35"/>
    <row r="3479" customFormat="1" x14ac:dyDescent="0.35"/>
    <row r="3480" customFormat="1" x14ac:dyDescent="0.35"/>
    <row r="3481" customFormat="1" x14ac:dyDescent="0.35"/>
    <row r="3482" customFormat="1" x14ac:dyDescent="0.35"/>
    <row r="3483" customFormat="1" x14ac:dyDescent="0.35"/>
    <row r="3484" customFormat="1" x14ac:dyDescent="0.35"/>
    <row r="3485" customFormat="1" x14ac:dyDescent="0.35"/>
    <row r="3486" customFormat="1" x14ac:dyDescent="0.35"/>
    <row r="3487" customFormat="1" x14ac:dyDescent="0.35"/>
    <row r="3488" customFormat="1" x14ac:dyDescent="0.35"/>
    <row r="3489" customFormat="1" x14ac:dyDescent="0.35"/>
    <row r="3490" customFormat="1" x14ac:dyDescent="0.35"/>
    <row r="3491" customFormat="1" x14ac:dyDescent="0.35"/>
    <row r="3492" customFormat="1" x14ac:dyDescent="0.35"/>
    <row r="3493" customFormat="1" x14ac:dyDescent="0.35"/>
    <row r="3494" customFormat="1" x14ac:dyDescent="0.35"/>
    <row r="3495" customFormat="1" x14ac:dyDescent="0.35"/>
    <row r="3496" customFormat="1" x14ac:dyDescent="0.35"/>
    <row r="3497" customFormat="1" x14ac:dyDescent="0.35"/>
    <row r="3498" customFormat="1" x14ac:dyDescent="0.35"/>
    <row r="3499" customFormat="1" x14ac:dyDescent="0.35"/>
    <row r="3500" customFormat="1" x14ac:dyDescent="0.35"/>
    <row r="3501" customFormat="1" x14ac:dyDescent="0.35"/>
    <row r="3502" customFormat="1" x14ac:dyDescent="0.35"/>
    <row r="3503" customFormat="1" x14ac:dyDescent="0.35"/>
    <row r="3504" customFormat="1" x14ac:dyDescent="0.35"/>
    <row r="3505" customFormat="1" x14ac:dyDescent="0.35"/>
    <row r="3506" customFormat="1" x14ac:dyDescent="0.35"/>
    <row r="3507" customFormat="1" x14ac:dyDescent="0.35"/>
    <row r="3508" customFormat="1" x14ac:dyDescent="0.35"/>
    <row r="3509" customFormat="1" x14ac:dyDescent="0.35"/>
    <row r="3510" customFormat="1" x14ac:dyDescent="0.35"/>
    <row r="3511" customFormat="1" x14ac:dyDescent="0.35"/>
    <row r="3512" customFormat="1" x14ac:dyDescent="0.35"/>
    <row r="3513" customFormat="1" x14ac:dyDescent="0.35"/>
    <row r="3514" customFormat="1" x14ac:dyDescent="0.35"/>
    <row r="3515" customFormat="1" x14ac:dyDescent="0.35"/>
    <row r="3516" customFormat="1" x14ac:dyDescent="0.35"/>
    <row r="3517" customFormat="1" x14ac:dyDescent="0.35"/>
    <row r="3518" customFormat="1" x14ac:dyDescent="0.35"/>
    <row r="3519" customFormat="1" x14ac:dyDescent="0.35"/>
    <row r="3520" customFormat="1" x14ac:dyDescent="0.35"/>
    <row r="3521" customFormat="1" x14ac:dyDescent="0.35"/>
    <row r="3522" customFormat="1" x14ac:dyDescent="0.35"/>
    <row r="3523" customFormat="1" x14ac:dyDescent="0.35"/>
    <row r="3524" customFormat="1" x14ac:dyDescent="0.35"/>
    <row r="3525" customFormat="1" x14ac:dyDescent="0.35"/>
    <row r="3526" customFormat="1" x14ac:dyDescent="0.35"/>
    <row r="3527" customFormat="1" x14ac:dyDescent="0.35"/>
    <row r="3528" customFormat="1" x14ac:dyDescent="0.35"/>
    <row r="3529" customFormat="1" x14ac:dyDescent="0.35"/>
    <row r="3530" customFormat="1" x14ac:dyDescent="0.35"/>
    <row r="3531" customFormat="1" x14ac:dyDescent="0.35"/>
    <row r="3532" customFormat="1" x14ac:dyDescent="0.35"/>
    <row r="3533" customFormat="1" x14ac:dyDescent="0.35"/>
    <row r="3534" customFormat="1" x14ac:dyDescent="0.35"/>
    <row r="3535" customFormat="1" x14ac:dyDescent="0.35"/>
    <row r="3536" customFormat="1" x14ac:dyDescent="0.35"/>
    <row r="3537" customFormat="1" x14ac:dyDescent="0.35"/>
    <row r="3538" customFormat="1" x14ac:dyDescent="0.35"/>
    <row r="3539" customFormat="1" x14ac:dyDescent="0.35"/>
    <row r="3540" customFormat="1" x14ac:dyDescent="0.35"/>
    <row r="3541" customFormat="1" x14ac:dyDescent="0.35"/>
    <row r="3542" customFormat="1" x14ac:dyDescent="0.35"/>
    <row r="3543" customFormat="1" x14ac:dyDescent="0.35"/>
    <row r="3544" customFormat="1" x14ac:dyDescent="0.35"/>
    <row r="3545" customFormat="1" x14ac:dyDescent="0.35"/>
    <row r="3546" customFormat="1" x14ac:dyDescent="0.35"/>
    <row r="3547" customFormat="1" x14ac:dyDescent="0.35"/>
    <row r="3548" customFormat="1" x14ac:dyDescent="0.35"/>
    <row r="3549" customFormat="1" x14ac:dyDescent="0.35"/>
    <row r="3550" customFormat="1" x14ac:dyDescent="0.35"/>
    <row r="3551" customFormat="1" x14ac:dyDescent="0.35"/>
    <row r="3552" customFormat="1" x14ac:dyDescent="0.35"/>
    <row r="3553" customFormat="1" x14ac:dyDescent="0.35"/>
    <row r="3554" customFormat="1" x14ac:dyDescent="0.35"/>
    <row r="3555" customFormat="1" x14ac:dyDescent="0.35"/>
    <row r="3556" customFormat="1" x14ac:dyDescent="0.35"/>
    <row r="3557" customFormat="1" x14ac:dyDescent="0.35"/>
    <row r="3558" customFormat="1" x14ac:dyDescent="0.35"/>
    <row r="3559" customFormat="1" x14ac:dyDescent="0.35"/>
    <row r="3560" customFormat="1" x14ac:dyDescent="0.35"/>
    <row r="3561" customFormat="1" x14ac:dyDescent="0.35"/>
    <row r="3562" customFormat="1" x14ac:dyDescent="0.35"/>
    <row r="3563" customFormat="1" x14ac:dyDescent="0.35"/>
    <row r="3564" customFormat="1" x14ac:dyDescent="0.35"/>
    <row r="3565" customFormat="1" x14ac:dyDescent="0.35"/>
    <row r="3566" customFormat="1" x14ac:dyDescent="0.35"/>
    <row r="3567" customFormat="1" x14ac:dyDescent="0.35"/>
    <row r="3568" customFormat="1" x14ac:dyDescent="0.35"/>
    <row r="3569" customFormat="1" x14ac:dyDescent="0.35"/>
    <row r="3570" customFormat="1" x14ac:dyDescent="0.35"/>
    <row r="3571" customFormat="1" x14ac:dyDescent="0.35"/>
    <row r="3572" customFormat="1" x14ac:dyDescent="0.35"/>
    <row r="3573" customFormat="1" x14ac:dyDescent="0.35"/>
    <row r="3574" customFormat="1" x14ac:dyDescent="0.35"/>
    <row r="3575" customFormat="1" x14ac:dyDescent="0.35"/>
    <row r="3576" customFormat="1" x14ac:dyDescent="0.35"/>
    <row r="3577" customFormat="1" x14ac:dyDescent="0.35"/>
    <row r="3578" customFormat="1" x14ac:dyDescent="0.35"/>
    <row r="3579" customFormat="1" x14ac:dyDescent="0.35"/>
    <row r="3580" customFormat="1" x14ac:dyDescent="0.35"/>
    <row r="3581" customFormat="1" x14ac:dyDescent="0.35"/>
    <row r="3582" customFormat="1" x14ac:dyDescent="0.35"/>
    <row r="3583" customFormat="1" x14ac:dyDescent="0.35"/>
    <row r="3584" customFormat="1" x14ac:dyDescent="0.35"/>
    <row r="3585" customFormat="1" x14ac:dyDescent="0.35"/>
    <row r="3586" customFormat="1" x14ac:dyDescent="0.35"/>
    <row r="3587" customFormat="1" x14ac:dyDescent="0.35"/>
    <row r="3588" customFormat="1" x14ac:dyDescent="0.35"/>
    <row r="3589" customFormat="1" x14ac:dyDescent="0.35"/>
    <row r="3590" customFormat="1" x14ac:dyDescent="0.35"/>
    <row r="3591" customFormat="1" x14ac:dyDescent="0.35"/>
    <row r="3592" customFormat="1" x14ac:dyDescent="0.35"/>
    <row r="3593" customFormat="1" x14ac:dyDescent="0.35"/>
    <row r="3594" customFormat="1" x14ac:dyDescent="0.35"/>
    <row r="3595" customFormat="1" x14ac:dyDescent="0.35"/>
    <row r="3596" customFormat="1" x14ac:dyDescent="0.35"/>
    <row r="3597" customFormat="1" x14ac:dyDescent="0.35"/>
    <row r="3598" customFormat="1" x14ac:dyDescent="0.35"/>
    <row r="3599" customFormat="1" x14ac:dyDescent="0.35"/>
    <row r="3600" customFormat="1" x14ac:dyDescent="0.35"/>
    <row r="3601" customFormat="1" x14ac:dyDescent="0.35"/>
    <row r="3602" customFormat="1" x14ac:dyDescent="0.35"/>
    <row r="3603" customFormat="1" x14ac:dyDescent="0.35"/>
    <row r="3604" customFormat="1" x14ac:dyDescent="0.35"/>
    <row r="3605" customFormat="1" x14ac:dyDescent="0.35"/>
    <row r="3606" customFormat="1" x14ac:dyDescent="0.35"/>
    <row r="3607" customFormat="1" x14ac:dyDescent="0.35"/>
    <row r="3608" customFormat="1" x14ac:dyDescent="0.35"/>
    <row r="3609" customFormat="1" x14ac:dyDescent="0.35"/>
    <row r="3610" customFormat="1" x14ac:dyDescent="0.35"/>
    <row r="3611" customFormat="1" x14ac:dyDescent="0.35"/>
    <row r="3612" customFormat="1" x14ac:dyDescent="0.35"/>
    <row r="3613" customFormat="1" x14ac:dyDescent="0.35"/>
    <row r="3614" customFormat="1" x14ac:dyDescent="0.35"/>
    <row r="3615" customFormat="1" x14ac:dyDescent="0.35"/>
    <row r="3616" customFormat="1" x14ac:dyDescent="0.35"/>
    <row r="3617" customFormat="1" x14ac:dyDescent="0.35"/>
    <row r="3618" customFormat="1" x14ac:dyDescent="0.35"/>
    <row r="3619" customFormat="1" x14ac:dyDescent="0.35"/>
    <row r="3620" customFormat="1" x14ac:dyDescent="0.35"/>
    <row r="3621" customFormat="1" x14ac:dyDescent="0.35"/>
    <row r="3622" customFormat="1" x14ac:dyDescent="0.35"/>
    <row r="3623" customFormat="1" x14ac:dyDescent="0.35"/>
    <row r="3624" customFormat="1" x14ac:dyDescent="0.35"/>
    <row r="3625" customFormat="1" x14ac:dyDescent="0.35"/>
    <row r="3626" customFormat="1" x14ac:dyDescent="0.35"/>
    <row r="3627" customFormat="1" x14ac:dyDescent="0.35"/>
    <row r="3628" customFormat="1" x14ac:dyDescent="0.35"/>
    <row r="3629" customFormat="1" x14ac:dyDescent="0.35"/>
    <row r="3630" customFormat="1" x14ac:dyDescent="0.35"/>
    <row r="3631" customFormat="1" x14ac:dyDescent="0.35"/>
    <row r="3632" customFormat="1" x14ac:dyDescent="0.35"/>
    <row r="3633" customFormat="1" x14ac:dyDescent="0.35"/>
    <row r="3634" customFormat="1" x14ac:dyDescent="0.35"/>
    <row r="3635" customFormat="1" x14ac:dyDescent="0.35"/>
    <row r="3636" customFormat="1" x14ac:dyDescent="0.35"/>
    <row r="3637" customFormat="1" x14ac:dyDescent="0.35"/>
    <row r="3638" customFormat="1" x14ac:dyDescent="0.35"/>
    <row r="3639" customFormat="1" x14ac:dyDescent="0.35"/>
    <row r="3640" customFormat="1" x14ac:dyDescent="0.35"/>
    <row r="3641" customFormat="1" x14ac:dyDescent="0.35"/>
    <row r="3642" customFormat="1" x14ac:dyDescent="0.35"/>
    <row r="3643" customFormat="1" x14ac:dyDescent="0.35"/>
    <row r="3644" customFormat="1" x14ac:dyDescent="0.35"/>
    <row r="3645" customFormat="1" x14ac:dyDescent="0.35"/>
    <row r="3646" customFormat="1" x14ac:dyDescent="0.35"/>
    <row r="3647" customFormat="1" x14ac:dyDescent="0.35"/>
    <row r="3648" customFormat="1" x14ac:dyDescent="0.35"/>
    <row r="3649" customFormat="1" x14ac:dyDescent="0.35"/>
    <row r="3650" customFormat="1" x14ac:dyDescent="0.35"/>
    <row r="3651" customFormat="1" x14ac:dyDescent="0.35"/>
    <row r="3652" customFormat="1" x14ac:dyDescent="0.35"/>
    <row r="3653" customFormat="1" x14ac:dyDescent="0.35"/>
    <row r="3654" customFormat="1" x14ac:dyDescent="0.35"/>
    <row r="3655" customFormat="1" x14ac:dyDescent="0.35"/>
    <row r="3656" customFormat="1" x14ac:dyDescent="0.35"/>
    <row r="3657" customFormat="1" x14ac:dyDescent="0.35"/>
    <row r="3658" customFormat="1" x14ac:dyDescent="0.35"/>
    <row r="3659" customFormat="1" x14ac:dyDescent="0.35"/>
    <row r="3660" customFormat="1" x14ac:dyDescent="0.35"/>
    <row r="3661" customFormat="1" x14ac:dyDescent="0.35"/>
    <row r="3662" customFormat="1" x14ac:dyDescent="0.35"/>
    <row r="3663" customFormat="1" x14ac:dyDescent="0.35"/>
    <row r="3664" customFormat="1" x14ac:dyDescent="0.35"/>
    <row r="3665" customFormat="1" x14ac:dyDescent="0.35"/>
    <row r="3666" customFormat="1" x14ac:dyDescent="0.35"/>
    <row r="3667" customFormat="1" x14ac:dyDescent="0.35"/>
    <row r="3668" customFormat="1" x14ac:dyDescent="0.35"/>
    <row r="3669" customFormat="1" x14ac:dyDescent="0.35"/>
    <row r="3670" customFormat="1" x14ac:dyDescent="0.35"/>
    <row r="3671" customFormat="1" x14ac:dyDescent="0.35"/>
    <row r="3672" customFormat="1" x14ac:dyDescent="0.35"/>
    <row r="3673" customFormat="1" x14ac:dyDescent="0.35"/>
    <row r="3674" customFormat="1" x14ac:dyDescent="0.35"/>
    <row r="3675" customFormat="1" x14ac:dyDescent="0.35"/>
    <row r="3676" customFormat="1" x14ac:dyDescent="0.35"/>
    <row r="3677" customFormat="1" x14ac:dyDescent="0.35"/>
    <row r="3678" customFormat="1" x14ac:dyDescent="0.35"/>
    <row r="3679" customFormat="1" x14ac:dyDescent="0.35"/>
    <row r="3680" customFormat="1" x14ac:dyDescent="0.35"/>
    <row r="3681" customFormat="1" x14ac:dyDescent="0.35"/>
    <row r="3682" customFormat="1" x14ac:dyDescent="0.35"/>
    <row r="3683" customFormat="1" x14ac:dyDescent="0.35"/>
    <row r="3684" customFormat="1" x14ac:dyDescent="0.35"/>
    <row r="3685" customFormat="1" x14ac:dyDescent="0.35"/>
    <row r="3686" customFormat="1" x14ac:dyDescent="0.35"/>
    <row r="3687" customFormat="1" x14ac:dyDescent="0.35"/>
    <row r="3688" customFormat="1" x14ac:dyDescent="0.35"/>
    <row r="3689" customFormat="1" x14ac:dyDescent="0.35"/>
    <row r="3690" customFormat="1" x14ac:dyDescent="0.35"/>
    <row r="3691" customFormat="1" x14ac:dyDescent="0.35"/>
    <row r="3692" customFormat="1" x14ac:dyDescent="0.35"/>
    <row r="3693" customFormat="1" x14ac:dyDescent="0.35"/>
    <row r="3694" customFormat="1" x14ac:dyDescent="0.35"/>
    <row r="3695" customFormat="1" x14ac:dyDescent="0.35"/>
    <row r="3696" customFormat="1" x14ac:dyDescent="0.35"/>
    <row r="3697" customFormat="1" x14ac:dyDescent="0.35"/>
    <row r="3698" customFormat="1" x14ac:dyDescent="0.35"/>
    <row r="3699" customFormat="1" x14ac:dyDescent="0.35"/>
    <row r="3700" customFormat="1" x14ac:dyDescent="0.35"/>
    <row r="3701" customFormat="1" x14ac:dyDescent="0.35"/>
    <row r="3702" customFormat="1" x14ac:dyDescent="0.35"/>
    <row r="3703" customFormat="1" x14ac:dyDescent="0.35"/>
    <row r="3704" customFormat="1" x14ac:dyDescent="0.35"/>
    <row r="3705" customFormat="1" x14ac:dyDescent="0.35"/>
    <row r="3706" customFormat="1" x14ac:dyDescent="0.35"/>
    <row r="3707" customFormat="1" x14ac:dyDescent="0.35"/>
    <row r="3708" customFormat="1" x14ac:dyDescent="0.35"/>
    <row r="3709" customFormat="1" x14ac:dyDescent="0.35"/>
    <row r="3710" customFormat="1" x14ac:dyDescent="0.35"/>
    <row r="3711" customFormat="1" x14ac:dyDescent="0.35"/>
    <row r="3712" customFormat="1" x14ac:dyDescent="0.35"/>
    <row r="3713" customFormat="1" x14ac:dyDescent="0.35"/>
    <row r="3714" customFormat="1" x14ac:dyDescent="0.35"/>
    <row r="3715" customFormat="1" x14ac:dyDescent="0.35"/>
    <row r="3716" customFormat="1" x14ac:dyDescent="0.35"/>
    <row r="3717" customFormat="1" x14ac:dyDescent="0.35"/>
    <row r="3718" customFormat="1" x14ac:dyDescent="0.35"/>
    <row r="3719" customFormat="1" x14ac:dyDescent="0.35"/>
    <row r="3720" customFormat="1" x14ac:dyDescent="0.35"/>
    <row r="3721" customFormat="1" x14ac:dyDescent="0.35"/>
    <row r="3722" customFormat="1" x14ac:dyDescent="0.35"/>
    <row r="3723" customFormat="1" x14ac:dyDescent="0.35"/>
    <row r="3724" customFormat="1" x14ac:dyDescent="0.35"/>
    <row r="3725" customFormat="1" x14ac:dyDescent="0.35"/>
    <row r="3726" customFormat="1" x14ac:dyDescent="0.35"/>
    <row r="3727" customFormat="1" x14ac:dyDescent="0.35"/>
    <row r="3728" customFormat="1" x14ac:dyDescent="0.35"/>
    <row r="3729" customFormat="1" x14ac:dyDescent="0.35"/>
    <row r="3730" customFormat="1" x14ac:dyDescent="0.35"/>
    <row r="3731" customFormat="1" x14ac:dyDescent="0.35"/>
    <row r="3732" customFormat="1" x14ac:dyDescent="0.35"/>
    <row r="3733" customFormat="1" x14ac:dyDescent="0.35"/>
    <row r="3734" customFormat="1" x14ac:dyDescent="0.35"/>
    <row r="3735" customFormat="1" x14ac:dyDescent="0.35"/>
    <row r="3736" customFormat="1" x14ac:dyDescent="0.35"/>
    <row r="3737" customFormat="1" x14ac:dyDescent="0.35"/>
    <row r="3738" customFormat="1" x14ac:dyDescent="0.35"/>
    <row r="3739" customFormat="1" x14ac:dyDescent="0.35"/>
    <row r="3740" customFormat="1" x14ac:dyDescent="0.35"/>
    <row r="3741" customFormat="1" x14ac:dyDescent="0.35"/>
    <row r="3742" customFormat="1" x14ac:dyDescent="0.35"/>
    <row r="3743" customFormat="1" x14ac:dyDescent="0.35"/>
    <row r="3744" customFormat="1" x14ac:dyDescent="0.35"/>
    <row r="3745" customFormat="1" x14ac:dyDescent="0.35"/>
    <row r="3746" customFormat="1" x14ac:dyDescent="0.35"/>
    <row r="3747" customFormat="1" x14ac:dyDescent="0.35"/>
    <row r="3748" customFormat="1" x14ac:dyDescent="0.35"/>
    <row r="3749" customFormat="1" x14ac:dyDescent="0.35"/>
    <row r="3750" customFormat="1" x14ac:dyDescent="0.35"/>
    <row r="3751" customFormat="1" x14ac:dyDescent="0.35"/>
    <row r="3752" customFormat="1" x14ac:dyDescent="0.35"/>
    <row r="3753" customFormat="1" x14ac:dyDescent="0.35"/>
    <row r="3754" customFormat="1" x14ac:dyDescent="0.35"/>
    <row r="3755" customFormat="1" x14ac:dyDescent="0.35"/>
    <row r="3756" customFormat="1" x14ac:dyDescent="0.35"/>
    <row r="3757" customFormat="1" x14ac:dyDescent="0.35"/>
    <row r="3758" customFormat="1" x14ac:dyDescent="0.35"/>
    <row r="3759" customFormat="1" x14ac:dyDescent="0.35"/>
    <row r="3760" customFormat="1" x14ac:dyDescent="0.35"/>
    <row r="3761" customFormat="1" x14ac:dyDescent="0.35"/>
    <row r="3762" customFormat="1" x14ac:dyDescent="0.35"/>
    <row r="3763" customFormat="1" x14ac:dyDescent="0.35"/>
    <row r="3764" customFormat="1" x14ac:dyDescent="0.35"/>
    <row r="3765" customFormat="1" x14ac:dyDescent="0.35"/>
    <row r="3766" customFormat="1" x14ac:dyDescent="0.35"/>
    <row r="3767" customFormat="1" x14ac:dyDescent="0.35"/>
    <row r="3768" customFormat="1" x14ac:dyDescent="0.35"/>
    <row r="3769" customFormat="1" x14ac:dyDescent="0.35"/>
    <row r="3770" customFormat="1" x14ac:dyDescent="0.35"/>
    <row r="3771" customFormat="1" x14ac:dyDescent="0.35"/>
    <row r="3772" customFormat="1" x14ac:dyDescent="0.35"/>
    <row r="3773" customFormat="1" x14ac:dyDescent="0.35"/>
    <row r="3774" customFormat="1" x14ac:dyDescent="0.35"/>
    <row r="3775" customFormat="1" x14ac:dyDescent="0.35"/>
    <row r="3776" customFormat="1" x14ac:dyDescent="0.35"/>
    <row r="3777" customFormat="1" x14ac:dyDescent="0.35"/>
    <row r="3778" customFormat="1" x14ac:dyDescent="0.35"/>
    <row r="3779" customFormat="1" x14ac:dyDescent="0.35"/>
    <row r="3780" customFormat="1" x14ac:dyDescent="0.35"/>
    <row r="3781" customFormat="1" x14ac:dyDescent="0.35"/>
    <row r="3782" customFormat="1" x14ac:dyDescent="0.35"/>
    <row r="3783" customFormat="1" x14ac:dyDescent="0.35"/>
    <row r="3784" customFormat="1" x14ac:dyDescent="0.35"/>
    <row r="3785" customFormat="1" x14ac:dyDescent="0.35"/>
    <row r="3786" customFormat="1" x14ac:dyDescent="0.35"/>
    <row r="3787" customFormat="1" x14ac:dyDescent="0.35"/>
    <row r="3788" customFormat="1" x14ac:dyDescent="0.35"/>
    <row r="3789" customFormat="1" x14ac:dyDescent="0.35"/>
    <row r="3790" customFormat="1" x14ac:dyDescent="0.35"/>
    <row r="3791" customFormat="1" x14ac:dyDescent="0.35"/>
    <row r="3792" customFormat="1" x14ac:dyDescent="0.35"/>
    <row r="3793" customFormat="1" x14ac:dyDescent="0.35"/>
    <row r="3794" customFormat="1" x14ac:dyDescent="0.35"/>
    <row r="3795" customFormat="1" x14ac:dyDescent="0.35"/>
    <row r="3796" customFormat="1" x14ac:dyDescent="0.35"/>
    <row r="3797" customFormat="1" x14ac:dyDescent="0.35"/>
    <row r="3798" customFormat="1" x14ac:dyDescent="0.35"/>
    <row r="3799" customFormat="1" x14ac:dyDescent="0.35"/>
    <row r="3800" customFormat="1" x14ac:dyDescent="0.35"/>
    <row r="3801" customFormat="1" x14ac:dyDescent="0.35"/>
    <row r="3802" customFormat="1" x14ac:dyDescent="0.35"/>
    <row r="3803" customFormat="1" x14ac:dyDescent="0.35"/>
    <row r="3804" customFormat="1" x14ac:dyDescent="0.35"/>
    <row r="3805" customFormat="1" x14ac:dyDescent="0.35"/>
    <row r="3806" customFormat="1" x14ac:dyDescent="0.35"/>
    <row r="3807" customFormat="1" x14ac:dyDescent="0.35"/>
    <row r="3808" customFormat="1" x14ac:dyDescent="0.35"/>
    <row r="3809" customFormat="1" x14ac:dyDescent="0.35"/>
    <row r="3810" customFormat="1" x14ac:dyDescent="0.35"/>
    <row r="3811" customFormat="1" x14ac:dyDescent="0.35"/>
    <row r="3812" customFormat="1" x14ac:dyDescent="0.35"/>
    <row r="3813" customFormat="1" x14ac:dyDescent="0.35"/>
    <row r="3814" customFormat="1" x14ac:dyDescent="0.35"/>
    <row r="3815" customFormat="1" x14ac:dyDescent="0.35"/>
    <row r="3816" customFormat="1" x14ac:dyDescent="0.35"/>
    <row r="3817" customFormat="1" x14ac:dyDescent="0.35"/>
    <row r="3818" customFormat="1" x14ac:dyDescent="0.35"/>
    <row r="3819" customFormat="1" x14ac:dyDescent="0.35"/>
    <row r="3820" customFormat="1" x14ac:dyDescent="0.35"/>
    <row r="3821" customFormat="1" x14ac:dyDescent="0.35"/>
    <row r="3822" customFormat="1" x14ac:dyDescent="0.35"/>
    <row r="3823" customFormat="1" x14ac:dyDescent="0.35"/>
    <row r="3824" customFormat="1" x14ac:dyDescent="0.35"/>
    <row r="3825" customFormat="1" x14ac:dyDescent="0.35"/>
    <row r="3826" customFormat="1" x14ac:dyDescent="0.35"/>
    <row r="3827" customFormat="1" x14ac:dyDescent="0.35"/>
    <row r="3828" customFormat="1" x14ac:dyDescent="0.35"/>
    <row r="3829" customFormat="1" x14ac:dyDescent="0.35"/>
    <row r="3830" customFormat="1" x14ac:dyDescent="0.35"/>
    <row r="3831" customFormat="1" x14ac:dyDescent="0.35"/>
    <row r="3832" customFormat="1" x14ac:dyDescent="0.35"/>
    <row r="3833" customFormat="1" x14ac:dyDescent="0.35"/>
    <row r="3834" customFormat="1" x14ac:dyDescent="0.35"/>
    <row r="3835" customFormat="1" x14ac:dyDescent="0.35"/>
    <row r="3836" customFormat="1" x14ac:dyDescent="0.35"/>
    <row r="3837" customFormat="1" x14ac:dyDescent="0.35"/>
    <row r="3838" customFormat="1" x14ac:dyDescent="0.35"/>
    <row r="3839" customFormat="1" x14ac:dyDescent="0.35"/>
    <row r="3840" customFormat="1" x14ac:dyDescent="0.35"/>
    <row r="3841" customFormat="1" x14ac:dyDescent="0.35"/>
    <row r="3842" customFormat="1" x14ac:dyDescent="0.35"/>
    <row r="3843" customFormat="1" x14ac:dyDescent="0.35"/>
    <row r="3844" customFormat="1" x14ac:dyDescent="0.35"/>
    <row r="3845" customFormat="1" x14ac:dyDescent="0.35"/>
    <row r="3846" customFormat="1" x14ac:dyDescent="0.35"/>
    <row r="3847" customFormat="1" x14ac:dyDescent="0.35"/>
    <row r="3848" customFormat="1" x14ac:dyDescent="0.35"/>
    <row r="3849" customFormat="1" x14ac:dyDescent="0.35"/>
    <row r="3850" customFormat="1" x14ac:dyDescent="0.35"/>
    <row r="3851" customFormat="1" x14ac:dyDescent="0.35"/>
    <row r="3852" customFormat="1" x14ac:dyDescent="0.35"/>
    <row r="3853" customFormat="1" x14ac:dyDescent="0.35"/>
    <row r="3854" customFormat="1" x14ac:dyDescent="0.35"/>
    <row r="3855" customFormat="1" x14ac:dyDescent="0.35"/>
    <row r="3856" customFormat="1" x14ac:dyDescent="0.35"/>
    <row r="3857" customFormat="1" x14ac:dyDescent="0.35"/>
    <row r="3858" customFormat="1" x14ac:dyDescent="0.35"/>
    <row r="3859" customFormat="1" x14ac:dyDescent="0.35"/>
    <row r="3860" customFormat="1" x14ac:dyDescent="0.35"/>
    <row r="3861" customFormat="1" x14ac:dyDescent="0.35"/>
    <row r="3862" customFormat="1" x14ac:dyDescent="0.35"/>
    <row r="3863" customFormat="1" x14ac:dyDescent="0.35"/>
    <row r="3864" customFormat="1" x14ac:dyDescent="0.35"/>
    <row r="3865" customFormat="1" x14ac:dyDescent="0.35"/>
    <row r="3866" customFormat="1" x14ac:dyDescent="0.35"/>
    <row r="3867" customFormat="1" x14ac:dyDescent="0.35"/>
    <row r="3868" customFormat="1" x14ac:dyDescent="0.35"/>
    <row r="3869" customFormat="1" x14ac:dyDescent="0.35"/>
    <row r="3870" customFormat="1" x14ac:dyDescent="0.35"/>
    <row r="3871" customFormat="1" x14ac:dyDescent="0.35"/>
    <row r="3872" customFormat="1" x14ac:dyDescent="0.35"/>
    <row r="3873" customFormat="1" x14ac:dyDescent="0.35"/>
    <row r="3874" customFormat="1" x14ac:dyDescent="0.35"/>
    <row r="3875" customFormat="1" x14ac:dyDescent="0.35"/>
    <row r="3876" customFormat="1" x14ac:dyDescent="0.35"/>
    <row r="3877" customFormat="1" x14ac:dyDescent="0.35"/>
    <row r="3878" customFormat="1" x14ac:dyDescent="0.35"/>
    <row r="3879" customFormat="1" x14ac:dyDescent="0.35"/>
    <row r="3880" customFormat="1" x14ac:dyDescent="0.35"/>
    <row r="3881" customFormat="1" x14ac:dyDescent="0.35"/>
    <row r="3882" customFormat="1" x14ac:dyDescent="0.35"/>
    <row r="3883" customFormat="1" x14ac:dyDescent="0.35"/>
    <row r="3884" customFormat="1" x14ac:dyDescent="0.35"/>
    <row r="3885" customFormat="1" x14ac:dyDescent="0.35"/>
    <row r="3886" customFormat="1" x14ac:dyDescent="0.35"/>
    <row r="3887" customFormat="1" x14ac:dyDescent="0.35"/>
    <row r="3888" customFormat="1" x14ac:dyDescent="0.35"/>
    <row r="3889" customFormat="1" x14ac:dyDescent="0.35"/>
    <row r="3890" customFormat="1" x14ac:dyDescent="0.35"/>
    <row r="3891" customFormat="1" x14ac:dyDescent="0.35"/>
    <row r="3892" customFormat="1" x14ac:dyDescent="0.35"/>
    <row r="3893" customFormat="1" x14ac:dyDescent="0.35"/>
    <row r="3894" customFormat="1" x14ac:dyDescent="0.35"/>
    <row r="3895" customFormat="1" x14ac:dyDescent="0.35"/>
    <row r="3896" customFormat="1" x14ac:dyDescent="0.35"/>
    <row r="3897" customFormat="1" x14ac:dyDescent="0.35"/>
    <row r="3898" customFormat="1" x14ac:dyDescent="0.35"/>
    <row r="3899" customFormat="1" x14ac:dyDescent="0.35"/>
    <row r="3900" customFormat="1" x14ac:dyDescent="0.35"/>
    <row r="3901" customFormat="1" x14ac:dyDescent="0.35"/>
    <row r="3902" customFormat="1" x14ac:dyDescent="0.35"/>
    <row r="3903" customFormat="1" x14ac:dyDescent="0.35"/>
    <row r="3904" customFormat="1" x14ac:dyDescent="0.35"/>
    <row r="3905" customFormat="1" x14ac:dyDescent="0.35"/>
    <row r="3906" customFormat="1" x14ac:dyDescent="0.35"/>
    <row r="3907" customFormat="1" x14ac:dyDescent="0.35"/>
    <row r="3908" customFormat="1" x14ac:dyDescent="0.35"/>
    <row r="3909" customFormat="1" x14ac:dyDescent="0.35"/>
    <row r="3910" customFormat="1" x14ac:dyDescent="0.35"/>
    <row r="3911" customFormat="1" x14ac:dyDescent="0.35"/>
    <row r="3912" customFormat="1" x14ac:dyDescent="0.35"/>
    <row r="3913" customFormat="1" x14ac:dyDescent="0.35"/>
    <row r="3914" customFormat="1" x14ac:dyDescent="0.35"/>
    <row r="3915" customFormat="1" x14ac:dyDescent="0.35"/>
    <row r="3916" customFormat="1" x14ac:dyDescent="0.35"/>
    <row r="3917" customFormat="1" x14ac:dyDescent="0.35"/>
    <row r="3918" customFormat="1" x14ac:dyDescent="0.35"/>
    <row r="3919" customFormat="1" x14ac:dyDescent="0.35"/>
    <row r="3920" customFormat="1" x14ac:dyDescent="0.35"/>
    <row r="3921" customFormat="1" x14ac:dyDescent="0.35"/>
    <row r="3922" customFormat="1" x14ac:dyDescent="0.35"/>
    <row r="3923" customFormat="1" x14ac:dyDescent="0.35"/>
    <row r="3924" customFormat="1" x14ac:dyDescent="0.35"/>
    <row r="3925" customFormat="1" x14ac:dyDescent="0.35"/>
    <row r="3926" customFormat="1" x14ac:dyDescent="0.35"/>
    <row r="3927" customFormat="1" x14ac:dyDescent="0.35"/>
    <row r="3928" customFormat="1" x14ac:dyDescent="0.35"/>
    <row r="3929" customFormat="1" x14ac:dyDescent="0.35"/>
    <row r="3930" customFormat="1" x14ac:dyDescent="0.35"/>
    <row r="3931" customFormat="1" x14ac:dyDescent="0.35"/>
    <row r="3932" customFormat="1" x14ac:dyDescent="0.35"/>
    <row r="3933" customFormat="1" x14ac:dyDescent="0.35"/>
    <row r="3934" customFormat="1" x14ac:dyDescent="0.35"/>
    <row r="3935" customFormat="1" x14ac:dyDescent="0.35"/>
    <row r="3936" customFormat="1" x14ac:dyDescent="0.35"/>
    <row r="3937" customFormat="1" x14ac:dyDescent="0.35"/>
    <row r="3938" customFormat="1" x14ac:dyDescent="0.35"/>
    <row r="3939" customFormat="1" x14ac:dyDescent="0.35"/>
    <row r="3940" customFormat="1" x14ac:dyDescent="0.35"/>
    <row r="3941" customFormat="1" x14ac:dyDescent="0.35"/>
    <row r="3942" customFormat="1" x14ac:dyDescent="0.35"/>
    <row r="3943" customFormat="1" x14ac:dyDescent="0.35"/>
    <row r="3944" customFormat="1" x14ac:dyDescent="0.35"/>
    <row r="3945" customFormat="1" x14ac:dyDescent="0.35"/>
    <row r="3946" customFormat="1" x14ac:dyDescent="0.35"/>
    <row r="3947" customFormat="1" x14ac:dyDescent="0.35"/>
    <row r="3948" customFormat="1" x14ac:dyDescent="0.35"/>
    <row r="3949" customFormat="1" x14ac:dyDescent="0.35"/>
    <row r="3950" customFormat="1" x14ac:dyDescent="0.35"/>
    <row r="3951" customFormat="1" x14ac:dyDescent="0.35"/>
    <row r="3952" customFormat="1" x14ac:dyDescent="0.35"/>
    <row r="3953" customFormat="1" x14ac:dyDescent="0.35"/>
    <row r="3954" customFormat="1" x14ac:dyDescent="0.35"/>
    <row r="3955" customFormat="1" x14ac:dyDescent="0.35"/>
    <row r="3956" customFormat="1" x14ac:dyDescent="0.35"/>
    <row r="3957" customFormat="1" x14ac:dyDescent="0.35"/>
    <row r="3958" customFormat="1" x14ac:dyDescent="0.35"/>
    <row r="3959" customFormat="1" x14ac:dyDescent="0.35"/>
    <row r="3960" customFormat="1" x14ac:dyDescent="0.35"/>
    <row r="3961" customFormat="1" x14ac:dyDescent="0.35"/>
    <row r="3962" customFormat="1" x14ac:dyDescent="0.35"/>
    <row r="3963" customFormat="1" x14ac:dyDescent="0.35"/>
    <row r="3964" customFormat="1" x14ac:dyDescent="0.35"/>
    <row r="3965" customFormat="1" x14ac:dyDescent="0.35"/>
    <row r="3966" customFormat="1" x14ac:dyDescent="0.35"/>
    <row r="3967" customFormat="1" x14ac:dyDescent="0.35"/>
    <row r="3968" customFormat="1" x14ac:dyDescent="0.35"/>
    <row r="3969" customFormat="1" x14ac:dyDescent="0.35"/>
    <row r="3970" customFormat="1" x14ac:dyDescent="0.35"/>
    <row r="3971" customFormat="1" x14ac:dyDescent="0.35"/>
    <row r="3972" customFormat="1" x14ac:dyDescent="0.35"/>
    <row r="3973" customFormat="1" x14ac:dyDescent="0.35"/>
    <row r="3974" customFormat="1" x14ac:dyDescent="0.35"/>
    <row r="3975" customFormat="1" x14ac:dyDescent="0.35"/>
    <row r="3976" customFormat="1" x14ac:dyDescent="0.35"/>
    <row r="3977" customFormat="1" x14ac:dyDescent="0.35"/>
    <row r="3978" customFormat="1" x14ac:dyDescent="0.35"/>
    <row r="3979" customFormat="1" x14ac:dyDescent="0.35"/>
    <row r="3980" customFormat="1" x14ac:dyDescent="0.35"/>
    <row r="3981" customFormat="1" x14ac:dyDescent="0.35"/>
    <row r="3982" customFormat="1" x14ac:dyDescent="0.35"/>
    <row r="3983" customFormat="1" x14ac:dyDescent="0.35"/>
    <row r="3984" customFormat="1" x14ac:dyDescent="0.35"/>
    <row r="3985" customFormat="1" x14ac:dyDescent="0.35"/>
    <row r="3986" customFormat="1" x14ac:dyDescent="0.35"/>
    <row r="3987" customFormat="1" x14ac:dyDescent="0.35"/>
    <row r="3988" customFormat="1" x14ac:dyDescent="0.35"/>
    <row r="3989" customFormat="1" x14ac:dyDescent="0.35"/>
    <row r="3990" customFormat="1" x14ac:dyDescent="0.35"/>
    <row r="3991" customFormat="1" x14ac:dyDescent="0.35"/>
    <row r="3992" customFormat="1" x14ac:dyDescent="0.35"/>
    <row r="3993" customFormat="1" x14ac:dyDescent="0.35"/>
    <row r="3994" customFormat="1" x14ac:dyDescent="0.35"/>
    <row r="3995" customFormat="1" x14ac:dyDescent="0.35"/>
    <row r="3996" customFormat="1" x14ac:dyDescent="0.35"/>
    <row r="3997" customFormat="1" x14ac:dyDescent="0.35"/>
    <row r="3998" customFormat="1" x14ac:dyDescent="0.35"/>
    <row r="3999" customFormat="1" x14ac:dyDescent="0.35"/>
    <row r="4000" customFormat="1" x14ac:dyDescent="0.35"/>
    <row r="4001" customFormat="1" x14ac:dyDescent="0.35"/>
    <row r="4002" customFormat="1" x14ac:dyDescent="0.35"/>
    <row r="4003" customFormat="1" x14ac:dyDescent="0.35"/>
    <row r="4004" customFormat="1" x14ac:dyDescent="0.35"/>
    <row r="4005" customFormat="1" x14ac:dyDescent="0.35"/>
    <row r="4006" customFormat="1" x14ac:dyDescent="0.35"/>
    <row r="4007" customFormat="1" x14ac:dyDescent="0.35"/>
    <row r="4008" customFormat="1" x14ac:dyDescent="0.35"/>
    <row r="4009" customFormat="1" x14ac:dyDescent="0.35"/>
    <row r="4010" customFormat="1" x14ac:dyDescent="0.35"/>
    <row r="4011" customFormat="1" x14ac:dyDescent="0.35"/>
    <row r="4012" customFormat="1" x14ac:dyDescent="0.35"/>
    <row r="4013" customFormat="1" x14ac:dyDescent="0.35"/>
    <row r="4014" customFormat="1" x14ac:dyDescent="0.35"/>
    <row r="4015" customFormat="1" x14ac:dyDescent="0.35"/>
    <row r="4016" customFormat="1" x14ac:dyDescent="0.35"/>
    <row r="4017" customFormat="1" x14ac:dyDescent="0.35"/>
    <row r="4018" customFormat="1" x14ac:dyDescent="0.35"/>
    <row r="4019" customFormat="1" x14ac:dyDescent="0.35"/>
    <row r="4020" customFormat="1" x14ac:dyDescent="0.35"/>
    <row r="4021" customFormat="1" x14ac:dyDescent="0.35"/>
    <row r="4022" customFormat="1" x14ac:dyDescent="0.35"/>
    <row r="4023" customFormat="1" x14ac:dyDescent="0.35"/>
    <row r="4024" customFormat="1" x14ac:dyDescent="0.35"/>
    <row r="4025" customFormat="1" x14ac:dyDescent="0.35"/>
    <row r="4026" customFormat="1" x14ac:dyDescent="0.35"/>
    <row r="4027" customFormat="1" x14ac:dyDescent="0.35"/>
    <row r="4028" customFormat="1" x14ac:dyDescent="0.35"/>
    <row r="4029" customFormat="1" x14ac:dyDescent="0.35"/>
    <row r="4030" customFormat="1" x14ac:dyDescent="0.35"/>
    <row r="4031" customFormat="1" x14ac:dyDescent="0.35"/>
    <row r="4032" customFormat="1" x14ac:dyDescent="0.35"/>
    <row r="4033" customFormat="1" x14ac:dyDescent="0.35"/>
    <row r="4034" customFormat="1" x14ac:dyDescent="0.35"/>
    <row r="4035" customFormat="1" x14ac:dyDescent="0.35"/>
    <row r="4036" customFormat="1" x14ac:dyDescent="0.35"/>
    <row r="4037" customFormat="1" x14ac:dyDescent="0.35"/>
    <row r="4038" customFormat="1" x14ac:dyDescent="0.35"/>
    <row r="4039" customFormat="1" x14ac:dyDescent="0.35"/>
    <row r="4040" customFormat="1" x14ac:dyDescent="0.35"/>
    <row r="4041" customFormat="1" x14ac:dyDescent="0.35"/>
    <row r="4042" customFormat="1" x14ac:dyDescent="0.35"/>
    <row r="4043" customFormat="1" x14ac:dyDescent="0.35"/>
    <row r="4044" customFormat="1" x14ac:dyDescent="0.35"/>
    <row r="4045" customFormat="1" x14ac:dyDescent="0.35"/>
    <row r="4046" customFormat="1" x14ac:dyDescent="0.35"/>
    <row r="4047" customFormat="1" x14ac:dyDescent="0.35"/>
    <row r="4048" customFormat="1" x14ac:dyDescent="0.35"/>
    <row r="4049" customFormat="1" x14ac:dyDescent="0.35"/>
    <row r="4050" customFormat="1" x14ac:dyDescent="0.35"/>
    <row r="4051" customFormat="1" x14ac:dyDescent="0.35"/>
    <row r="4052" customFormat="1" x14ac:dyDescent="0.35"/>
    <row r="4053" customFormat="1" x14ac:dyDescent="0.35"/>
    <row r="4054" customFormat="1" x14ac:dyDescent="0.35"/>
    <row r="4055" customFormat="1" x14ac:dyDescent="0.35"/>
    <row r="4056" customFormat="1" x14ac:dyDescent="0.35"/>
    <row r="4057" customFormat="1" x14ac:dyDescent="0.35"/>
    <row r="4058" customFormat="1" x14ac:dyDescent="0.35"/>
    <row r="4059" customFormat="1" x14ac:dyDescent="0.35"/>
    <row r="4060" customFormat="1" x14ac:dyDescent="0.35"/>
    <row r="4061" customFormat="1" x14ac:dyDescent="0.35"/>
    <row r="4062" customFormat="1" x14ac:dyDescent="0.35"/>
    <row r="4063" customFormat="1" x14ac:dyDescent="0.35"/>
    <row r="4064" customFormat="1" x14ac:dyDescent="0.35"/>
    <row r="4065" customFormat="1" x14ac:dyDescent="0.35"/>
    <row r="4066" customFormat="1" x14ac:dyDescent="0.35"/>
    <row r="4067" customFormat="1" x14ac:dyDescent="0.35"/>
    <row r="4068" customFormat="1" x14ac:dyDescent="0.35"/>
    <row r="4069" customFormat="1" x14ac:dyDescent="0.35"/>
    <row r="4070" customFormat="1" x14ac:dyDescent="0.35"/>
    <row r="4071" customFormat="1" x14ac:dyDescent="0.35"/>
    <row r="4072" customFormat="1" x14ac:dyDescent="0.35"/>
    <row r="4073" customFormat="1" x14ac:dyDescent="0.35"/>
    <row r="4074" customFormat="1" x14ac:dyDescent="0.35"/>
    <row r="4075" customFormat="1" x14ac:dyDescent="0.35"/>
    <row r="4076" customFormat="1" x14ac:dyDescent="0.35"/>
    <row r="4077" customFormat="1" x14ac:dyDescent="0.35"/>
    <row r="4078" customFormat="1" x14ac:dyDescent="0.35"/>
    <row r="4079" customFormat="1" x14ac:dyDescent="0.35"/>
    <row r="4080" customFormat="1" x14ac:dyDescent="0.35"/>
    <row r="4081" customFormat="1" x14ac:dyDescent="0.35"/>
    <row r="4082" customFormat="1" x14ac:dyDescent="0.35"/>
    <row r="4083" customFormat="1" x14ac:dyDescent="0.35"/>
    <row r="4084" customFormat="1" x14ac:dyDescent="0.35"/>
    <row r="4085" customFormat="1" x14ac:dyDescent="0.35"/>
    <row r="4086" customFormat="1" x14ac:dyDescent="0.35"/>
    <row r="4087" customFormat="1" x14ac:dyDescent="0.35"/>
    <row r="4088" customFormat="1" x14ac:dyDescent="0.35"/>
    <row r="4089" customFormat="1" x14ac:dyDescent="0.35"/>
    <row r="4090" customFormat="1" x14ac:dyDescent="0.35"/>
    <row r="4091" customFormat="1" x14ac:dyDescent="0.35"/>
    <row r="4092" customFormat="1" x14ac:dyDescent="0.35"/>
    <row r="4093" customFormat="1" x14ac:dyDescent="0.35"/>
    <row r="4094" customFormat="1" x14ac:dyDescent="0.35"/>
    <row r="4095" customFormat="1" x14ac:dyDescent="0.35"/>
    <row r="4096" customFormat="1" x14ac:dyDescent="0.35"/>
    <row r="4097" customFormat="1" x14ac:dyDescent="0.35"/>
    <row r="4098" customFormat="1" x14ac:dyDescent="0.35"/>
    <row r="4099" customFormat="1" x14ac:dyDescent="0.35"/>
    <row r="4100" customFormat="1" x14ac:dyDescent="0.35"/>
    <row r="4101" customFormat="1" x14ac:dyDescent="0.35"/>
    <row r="4102" customFormat="1" x14ac:dyDescent="0.35"/>
    <row r="4103" customFormat="1" x14ac:dyDescent="0.35"/>
    <row r="4104" customFormat="1" x14ac:dyDescent="0.35"/>
    <row r="4105" customFormat="1" x14ac:dyDescent="0.35"/>
    <row r="4106" customFormat="1" x14ac:dyDescent="0.35"/>
    <row r="4107" customFormat="1" x14ac:dyDescent="0.35"/>
    <row r="4108" customFormat="1" x14ac:dyDescent="0.35"/>
    <row r="4109" customFormat="1" x14ac:dyDescent="0.35"/>
    <row r="4110" customFormat="1" x14ac:dyDescent="0.35"/>
    <row r="4111" customFormat="1" x14ac:dyDescent="0.35"/>
    <row r="4112" customFormat="1" x14ac:dyDescent="0.35"/>
    <row r="4113" customFormat="1" x14ac:dyDescent="0.35"/>
    <row r="4114" customFormat="1" x14ac:dyDescent="0.35"/>
    <row r="4115" customFormat="1" x14ac:dyDescent="0.35"/>
    <row r="4116" customFormat="1" x14ac:dyDescent="0.35"/>
    <row r="4117" customFormat="1" x14ac:dyDescent="0.35"/>
    <row r="4118" customFormat="1" x14ac:dyDescent="0.35"/>
    <row r="4119" customFormat="1" x14ac:dyDescent="0.35"/>
    <row r="4120" customFormat="1" x14ac:dyDescent="0.35"/>
    <row r="4121" customFormat="1" x14ac:dyDescent="0.35"/>
    <row r="4122" customFormat="1" x14ac:dyDescent="0.35"/>
    <row r="4123" customFormat="1" x14ac:dyDescent="0.35"/>
    <row r="4124" customFormat="1" x14ac:dyDescent="0.35"/>
    <row r="4125" customFormat="1" x14ac:dyDescent="0.35"/>
    <row r="4126" customFormat="1" x14ac:dyDescent="0.35"/>
    <row r="4127" customFormat="1" x14ac:dyDescent="0.35"/>
    <row r="4128" customFormat="1" x14ac:dyDescent="0.35"/>
    <row r="4129" customFormat="1" x14ac:dyDescent="0.35"/>
    <row r="4130" customFormat="1" x14ac:dyDescent="0.35"/>
    <row r="4131" customFormat="1" x14ac:dyDescent="0.35"/>
    <row r="4132" customFormat="1" x14ac:dyDescent="0.35"/>
    <row r="4133" customFormat="1" x14ac:dyDescent="0.35"/>
    <row r="4134" customFormat="1" x14ac:dyDescent="0.35"/>
    <row r="4135" customFormat="1" x14ac:dyDescent="0.35"/>
    <row r="4136" customFormat="1" x14ac:dyDescent="0.35"/>
    <row r="4137" customFormat="1" x14ac:dyDescent="0.35"/>
    <row r="4138" customFormat="1" x14ac:dyDescent="0.35"/>
    <row r="4139" customFormat="1" x14ac:dyDescent="0.35"/>
    <row r="4140" customFormat="1" x14ac:dyDescent="0.35"/>
    <row r="4141" customFormat="1" x14ac:dyDescent="0.35"/>
    <row r="4142" customFormat="1" x14ac:dyDescent="0.35"/>
    <row r="4143" customFormat="1" x14ac:dyDescent="0.35"/>
    <row r="4144" customFormat="1" x14ac:dyDescent="0.35"/>
    <row r="4145" customFormat="1" x14ac:dyDescent="0.35"/>
    <row r="4146" customFormat="1" x14ac:dyDescent="0.35"/>
    <row r="4147" customFormat="1" x14ac:dyDescent="0.35"/>
    <row r="4148" customFormat="1" x14ac:dyDescent="0.35"/>
    <row r="4149" customFormat="1" x14ac:dyDescent="0.35"/>
    <row r="4150" customFormat="1" x14ac:dyDescent="0.35"/>
    <row r="4151" customFormat="1" x14ac:dyDescent="0.35"/>
    <row r="4152" customFormat="1" x14ac:dyDescent="0.35"/>
    <row r="4153" customFormat="1" x14ac:dyDescent="0.35"/>
    <row r="4154" customFormat="1" x14ac:dyDescent="0.35"/>
    <row r="4155" customFormat="1" x14ac:dyDescent="0.35"/>
    <row r="4156" customFormat="1" x14ac:dyDescent="0.35"/>
    <row r="4157" customFormat="1" x14ac:dyDescent="0.35"/>
    <row r="4158" customFormat="1" x14ac:dyDescent="0.35"/>
    <row r="4159" customFormat="1" x14ac:dyDescent="0.35"/>
    <row r="4160" customFormat="1" x14ac:dyDescent="0.35"/>
    <row r="4161" customFormat="1" x14ac:dyDescent="0.35"/>
    <row r="4162" customFormat="1" x14ac:dyDescent="0.35"/>
    <row r="4163" customFormat="1" x14ac:dyDescent="0.35"/>
    <row r="4164" customFormat="1" x14ac:dyDescent="0.35"/>
    <row r="4165" customFormat="1" x14ac:dyDescent="0.35"/>
    <row r="4166" customFormat="1" x14ac:dyDescent="0.35"/>
    <row r="4167" customFormat="1" x14ac:dyDescent="0.35"/>
    <row r="4168" customFormat="1" x14ac:dyDescent="0.35"/>
    <row r="4169" customFormat="1" x14ac:dyDescent="0.35"/>
    <row r="4170" customFormat="1" x14ac:dyDescent="0.35"/>
    <row r="4171" customFormat="1" x14ac:dyDescent="0.35"/>
    <row r="4172" customFormat="1" x14ac:dyDescent="0.35"/>
    <row r="4173" customFormat="1" x14ac:dyDescent="0.35"/>
    <row r="4174" customFormat="1" x14ac:dyDescent="0.35"/>
    <row r="4175" customFormat="1" x14ac:dyDescent="0.35"/>
    <row r="4176" customFormat="1" x14ac:dyDescent="0.35"/>
    <row r="4177" customFormat="1" x14ac:dyDescent="0.35"/>
    <row r="4178" customFormat="1" x14ac:dyDescent="0.35"/>
    <row r="4179" customFormat="1" x14ac:dyDescent="0.35"/>
    <row r="4180" customFormat="1" x14ac:dyDescent="0.35"/>
    <row r="4181" customFormat="1" x14ac:dyDescent="0.35"/>
    <row r="4182" customFormat="1" x14ac:dyDescent="0.35"/>
    <row r="4183" customFormat="1" x14ac:dyDescent="0.35"/>
    <row r="4184" customFormat="1" x14ac:dyDescent="0.35"/>
    <row r="4185" customFormat="1" x14ac:dyDescent="0.35"/>
    <row r="4186" customFormat="1" x14ac:dyDescent="0.35"/>
    <row r="4187" customFormat="1" x14ac:dyDescent="0.35"/>
    <row r="4188" customFormat="1" x14ac:dyDescent="0.35"/>
    <row r="4189" customFormat="1" x14ac:dyDescent="0.35"/>
    <row r="4190" customFormat="1" x14ac:dyDescent="0.35"/>
    <row r="4191" customFormat="1" x14ac:dyDescent="0.35"/>
    <row r="4192" customFormat="1" x14ac:dyDescent="0.35"/>
    <row r="4193" customFormat="1" x14ac:dyDescent="0.35"/>
    <row r="4194" customFormat="1" x14ac:dyDescent="0.35"/>
    <row r="4195" customFormat="1" x14ac:dyDescent="0.35"/>
    <row r="4196" customFormat="1" x14ac:dyDescent="0.35"/>
    <row r="4197" customFormat="1" x14ac:dyDescent="0.35"/>
    <row r="4198" customFormat="1" x14ac:dyDescent="0.35"/>
    <row r="4199" customFormat="1" x14ac:dyDescent="0.35"/>
    <row r="4200" customFormat="1" x14ac:dyDescent="0.35"/>
    <row r="4201" customFormat="1" x14ac:dyDescent="0.35"/>
    <row r="4202" customFormat="1" x14ac:dyDescent="0.35"/>
    <row r="4203" customFormat="1" x14ac:dyDescent="0.35"/>
    <row r="4204" customFormat="1" x14ac:dyDescent="0.35"/>
    <row r="4205" customFormat="1" x14ac:dyDescent="0.35"/>
    <row r="4206" customFormat="1" x14ac:dyDescent="0.35"/>
    <row r="4207" customFormat="1" x14ac:dyDescent="0.35"/>
    <row r="4208" customFormat="1" x14ac:dyDescent="0.35"/>
    <row r="4209" customFormat="1" x14ac:dyDescent="0.35"/>
    <row r="4210" customFormat="1" x14ac:dyDescent="0.35"/>
    <row r="4211" customFormat="1" x14ac:dyDescent="0.35"/>
    <row r="4212" customFormat="1" x14ac:dyDescent="0.35"/>
    <row r="4213" customFormat="1" x14ac:dyDescent="0.35"/>
    <row r="4214" customFormat="1" x14ac:dyDescent="0.35"/>
    <row r="4215" customFormat="1" x14ac:dyDescent="0.35"/>
    <row r="4216" customFormat="1" x14ac:dyDescent="0.35"/>
    <row r="4217" customFormat="1" x14ac:dyDescent="0.35"/>
    <row r="4218" customFormat="1" x14ac:dyDescent="0.35"/>
    <row r="4219" customFormat="1" x14ac:dyDescent="0.35"/>
    <row r="4220" customFormat="1" x14ac:dyDescent="0.35"/>
    <row r="4221" customFormat="1" x14ac:dyDescent="0.35"/>
    <row r="4222" customFormat="1" x14ac:dyDescent="0.35"/>
    <row r="4223" customFormat="1" x14ac:dyDescent="0.35"/>
    <row r="4224" customFormat="1" x14ac:dyDescent="0.35"/>
    <row r="4225" customFormat="1" x14ac:dyDescent="0.35"/>
    <row r="4226" customFormat="1" x14ac:dyDescent="0.35"/>
    <row r="4227" customFormat="1" x14ac:dyDescent="0.35"/>
    <row r="4228" customFormat="1" x14ac:dyDescent="0.35"/>
    <row r="4229" customFormat="1" x14ac:dyDescent="0.35"/>
    <row r="4230" customFormat="1" x14ac:dyDescent="0.35"/>
    <row r="4231" customFormat="1" x14ac:dyDescent="0.35"/>
    <row r="4232" customFormat="1" x14ac:dyDescent="0.35"/>
    <row r="4233" customFormat="1" x14ac:dyDescent="0.35"/>
    <row r="4234" customFormat="1" x14ac:dyDescent="0.35"/>
    <row r="4235" customFormat="1" x14ac:dyDescent="0.35"/>
    <row r="4236" customFormat="1" x14ac:dyDescent="0.35"/>
    <row r="4237" customFormat="1" x14ac:dyDescent="0.35"/>
    <row r="4238" customFormat="1" x14ac:dyDescent="0.35"/>
    <row r="4239" customFormat="1" x14ac:dyDescent="0.35"/>
    <row r="4240" customFormat="1" x14ac:dyDescent="0.35"/>
    <row r="4241" customFormat="1" x14ac:dyDescent="0.35"/>
    <row r="4242" customFormat="1" x14ac:dyDescent="0.35"/>
    <row r="4243" customFormat="1" x14ac:dyDescent="0.35"/>
    <row r="4244" customFormat="1" x14ac:dyDescent="0.35"/>
    <row r="4245" customFormat="1" x14ac:dyDescent="0.35"/>
    <row r="4246" customFormat="1" x14ac:dyDescent="0.35"/>
    <row r="4247" customFormat="1" x14ac:dyDescent="0.35"/>
    <row r="4248" customFormat="1" x14ac:dyDescent="0.35"/>
    <row r="4249" customFormat="1" x14ac:dyDescent="0.35"/>
    <row r="4250" customFormat="1" x14ac:dyDescent="0.35"/>
    <row r="4251" customFormat="1" x14ac:dyDescent="0.35"/>
    <row r="4252" customFormat="1" x14ac:dyDescent="0.35"/>
    <row r="4253" customFormat="1" x14ac:dyDescent="0.35"/>
    <row r="4254" customFormat="1" x14ac:dyDescent="0.35"/>
    <row r="4255" customFormat="1" x14ac:dyDescent="0.35"/>
    <row r="4256" customFormat="1" x14ac:dyDescent="0.35"/>
    <row r="4257" customFormat="1" x14ac:dyDescent="0.35"/>
    <row r="4258" customFormat="1" x14ac:dyDescent="0.35"/>
    <row r="4259" customFormat="1" x14ac:dyDescent="0.35"/>
    <row r="4260" customFormat="1" x14ac:dyDescent="0.35"/>
    <row r="4261" customFormat="1" x14ac:dyDescent="0.35"/>
    <row r="4262" customFormat="1" x14ac:dyDescent="0.35"/>
    <row r="4263" customFormat="1" x14ac:dyDescent="0.35"/>
    <row r="4264" customFormat="1" x14ac:dyDescent="0.35"/>
    <row r="4265" customFormat="1" x14ac:dyDescent="0.35"/>
    <row r="4266" customFormat="1" x14ac:dyDescent="0.35"/>
    <row r="4267" customFormat="1" x14ac:dyDescent="0.35"/>
    <row r="4268" customFormat="1" x14ac:dyDescent="0.35"/>
    <row r="4269" customFormat="1" x14ac:dyDescent="0.35"/>
    <row r="4270" customFormat="1" x14ac:dyDescent="0.35"/>
    <row r="4271" customFormat="1" x14ac:dyDescent="0.35"/>
    <row r="4272" customFormat="1" x14ac:dyDescent="0.35"/>
    <row r="4273" customFormat="1" x14ac:dyDescent="0.35"/>
    <row r="4274" customFormat="1" x14ac:dyDescent="0.35"/>
    <row r="4275" customFormat="1" x14ac:dyDescent="0.35"/>
    <row r="4276" customFormat="1" x14ac:dyDescent="0.35"/>
    <row r="4277" customFormat="1" x14ac:dyDescent="0.35"/>
    <row r="4278" customFormat="1" x14ac:dyDescent="0.35"/>
    <row r="4279" customFormat="1" x14ac:dyDescent="0.35"/>
    <row r="4280" customFormat="1" x14ac:dyDescent="0.35"/>
    <row r="4281" customFormat="1" x14ac:dyDescent="0.35"/>
    <row r="4282" customFormat="1" x14ac:dyDescent="0.35"/>
    <row r="4283" customFormat="1" x14ac:dyDescent="0.35"/>
    <row r="4284" customFormat="1" x14ac:dyDescent="0.35"/>
    <row r="4285" customFormat="1" x14ac:dyDescent="0.35"/>
    <row r="4286" customFormat="1" x14ac:dyDescent="0.35"/>
    <row r="4287" customFormat="1" x14ac:dyDescent="0.35"/>
    <row r="4288" customFormat="1" x14ac:dyDescent="0.35"/>
    <row r="4289" customFormat="1" x14ac:dyDescent="0.35"/>
    <row r="4290" customFormat="1" x14ac:dyDescent="0.35"/>
    <row r="4291" customFormat="1" x14ac:dyDescent="0.35"/>
    <row r="4292" customFormat="1" x14ac:dyDescent="0.35"/>
    <row r="4293" customFormat="1" x14ac:dyDescent="0.35"/>
    <row r="4294" customFormat="1" x14ac:dyDescent="0.35"/>
    <row r="4295" customFormat="1" x14ac:dyDescent="0.35"/>
    <row r="4296" customFormat="1" x14ac:dyDescent="0.35"/>
    <row r="4297" customFormat="1" x14ac:dyDescent="0.35"/>
    <row r="4298" customFormat="1" x14ac:dyDescent="0.35"/>
    <row r="4299" customFormat="1" x14ac:dyDescent="0.35"/>
    <row r="4300" customFormat="1" x14ac:dyDescent="0.35"/>
    <row r="4301" customFormat="1" x14ac:dyDescent="0.35"/>
    <row r="4302" customFormat="1" x14ac:dyDescent="0.35"/>
    <row r="4303" customFormat="1" x14ac:dyDescent="0.35"/>
    <row r="4304" customFormat="1" x14ac:dyDescent="0.35"/>
    <row r="4305" customFormat="1" x14ac:dyDescent="0.35"/>
    <row r="4306" customFormat="1" x14ac:dyDescent="0.35"/>
    <row r="4307" customFormat="1" x14ac:dyDescent="0.35"/>
    <row r="4308" customFormat="1" x14ac:dyDescent="0.35"/>
    <row r="4309" customFormat="1" x14ac:dyDescent="0.35"/>
    <row r="4310" customFormat="1" x14ac:dyDescent="0.35"/>
    <row r="4311" customFormat="1" x14ac:dyDescent="0.35"/>
    <row r="4312" customFormat="1" x14ac:dyDescent="0.35"/>
    <row r="4313" customFormat="1" x14ac:dyDescent="0.35"/>
    <row r="4314" customFormat="1" x14ac:dyDescent="0.35"/>
    <row r="4315" customFormat="1" x14ac:dyDescent="0.35"/>
    <row r="4316" customFormat="1" x14ac:dyDescent="0.35"/>
    <row r="4317" customFormat="1" x14ac:dyDescent="0.35"/>
    <row r="4318" customFormat="1" x14ac:dyDescent="0.35"/>
    <row r="4319" customFormat="1" x14ac:dyDescent="0.35"/>
    <row r="4320" customFormat="1" x14ac:dyDescent="0.35"/>
    <row r="4321" customFormat="1" x14ac:dyDescent="0.35"/>
    <row r="4322" customFormat="1" x14ac:dyDescent="0.35"/>
    <row r="4323" customFormat="1" x14ac:dyDescent="0.35"/>
    <row r="4324" customFormat="1" x14ac:dyDescent="0.35"/>
    <row r="4325" customFormat="1" x14ac:dyDescent="0.35"/>
    <row r="4326" customFormat="1" x14ac:dyDescent="0.35"/>
    <row r="4327" customFormat="1" x14ac:dyDescent="0.35"/>
    <row r="4328" customFormat="1" x14ac:dyDescent="0.35"/>
    <row r="4329" customFormat="1" x14ac:dyDescent="0.35"/>
    <row r="4330" customFormat="1" x14ac:dyDescent="0.35"/>
    <row r="4331" customFormat="1" x14ac:dyDescent="0.35"/>
    <row r="4332" customFormat="1" x14ac:dyDescent="0.35"/>
    <row r="4333" customFormat="1" x14ac:dyDescent="0.35"/>
    <row r="4334" customFormat="1" x14ac:dyDescent="0.35"/>
    <row r="4335" customFormat="1" x14ac:dyDescent="0.35"/>
    <row r="4336" customFormat="1" x14ac:dyDescent="0.35"/>
    <row r="4337" customFormat="1" x14ac:dyDescent="0.35"/>
    <row r="4338" customFormat="1" x14ac:dyDescent="0.35"/>
    <row r="4339" customFormat="1" x14ac:dyDescent="0.35"/>
    <row r="4340" customFormat="1" x14ac:dyDescent="0.35"/>
    <row r="4341" customFormat="1" x14ac:dyDescent="0.35"/>
    <row r="4342" customFormat="1" x14ac:dyDescent="0.35"/>
    <row r="4343" customFormat="1" x14ac:dyDescent="0.35"/>
    <row r="4344" customFormat="1" x14ac:dyDescent="0.35"/>
    <row r="4345" customFormat="1" x14ac:dyDescent="0.35"/>
    <row r="4346" customFormat="1" x14ac:dyDescent="0.35"/>
    <row r="4347" customFormat="1" x14ac:dyDescent="0.35"/>
    <row r="4348" customFormat="1" x14ac:dyDescent="0.35"/>
    <row r="4349" customFormat="1" x14ac:dyDescent="0.35"/>
    <row r="4350" customFormat="1" x14ac:dyDescent="0.35"/>
    <row r="4351" customFormat="1" x14ac:dyDescent="0.35"/>
    <row r="4352" customFormat="1" x14ac:dyDescent="0.35"/>
    <row r="4353" customFormat="1" x14ac:dyDescent="0.35"/>
    <row r="4354" customFormat="1" x14ac:dyDescent="0.35"/>
    <row r="4355" customFormat="1" x14ac:dyDescent="0.35"/>
    <row r="4356" customFormat="1" x14ac:dyDescent="0.35"/>
    <row r="4357" customFormat="1" x14ac:dyDescent="0.35"/>
    <row r="4358" customFormat="1" x14ac:dyDescent="0.35"/>
    <row r="4359" customFormat="1" x14ac:dyDescent="0.35"/>
    <row r="4360" customFormat="1" x14ac:dyDescent="0.35"/>
    <row r="4361" customFormat="1" x14ac:dyDescent="0.35"/>
    <row r="4362" customFormat="1" x14ac:dyDescent="0.35"/>
    <row r="4363" customFormat="1" x14ac:dyDescent="0.35"/>
    <row r="4364" customFormat="1" x14ac:dyDescent="0.35"/>
    <row r="4365" customFormat="1" x14ac:dyDescent="0.35"/>
    <row r="4366" customFormat="1" x14ac:dyDescent="0.35"/>
    <row r="4367" customFormat="1" x14ac:dyDescent="0.35"/>
    <row r="4368" customFormat="1" x14ac:dyDescent="0.35"/>
    <row r="4369" customFormat="1" x14ac:dyDescent="0.35"/>
    <row r="4370" customFormat="1" x14ac:dyDescent="0.35"/>
    <row r="4371" customFormat="1" x14ac:dyDescent="0.35"/>
    <row r="4372" customFormat="1" x14ac:dyDescent="0.35"/>
    <row r="4373" customFormat="1" x14ac:dyDescent="0.35"/>
    <row r="4374" customFormat="1" x14ac:dyDescent="0.35"/>
    <row r="4375" customFormat="1" x14ac:dyDescent="0.35"/>
    <row r="4376" customFormat="1" x14ac:dyDescent="0.35"/>
    <row r="4377" customFormat="1" x14ac:dyDescent="0.35"/>
    <row r="4378" customFormat="1" x14ac:dyDescent="0.35"/>
    <row r="4379" customFormat="1" x14ac:dyDescent="0.35"/>
    <row r="4380" customFormat="1" x14ac:dyDescent="0.35"/>
    <row r="4381" customFormat="1" x14ac:dyDescent="0.35"/>
    <row r="4382" customFormat="1" x14ac:dyDescent="0.35"/>
    <row r="4383" customFormat="1" x14ac:dyDescent="0.35"/>
    <row r="4384" customFormat="1" x14ac:dyDescent="0.35"/>
    <row r="4385" customFormat="1" x14ac:dyDescent="0.35"/>
    <row r="4386" customFormat="1" x14ac:dyDescent="0.35"/>
    <row r="4387" customFormat="1" x14ac:dyDescent="0.35"/>
    <row r="4388" customFormat="1" x14ac:dyDescent="0.35"/>
    <row r="4389" customFormat="1" x14ac:dyDescent="0.35"/>
    <row r="4390" customFormat="1" x14ac:dyDescent="0.35"/>
    <row r="4391" customFormat="1" x14ac:dyDescent="0.35"/>
    <row r="4392" customFormat="1" x14ac:dyDescent="0.35"/>
    <row r="4393" customFormat="1" x14ac:dyDescent="0.35"/>
    <row r="4394" customFormat="1" x14ac:dyDescent="0.35"/>
    <row r="4395" customFormat="1" x14ac:dyDescent="0.35"/>
    <row r="4396" customFormat="1" x14ac:dyDescent="0.35"/>
    <row r="4397" customFormat="1" x14ac:dyDescent="0.35"/>
    <row r="4398" customFormat="1" x14ac:dyDescent="0.35"/>
    <row r="4399" customFormat="1" x14ac:dyDescent="0.35"/>
    <row r="4400" customFormat="1" x14ac:dyDescent="0.35"/>
    <row r="4401" customFormat="1" x14ac:dyDescent="0.35"/>
    <row r="4402" customFormat="1" x14ac:dyDescent="0.35"/>
    <row r="4403" customFormat="1" x14ac:dyDescent="0.35"/>
    <row r="4404" customFormat="1" x14ac:dyDescent="0.35"/>
    <row r="4405" customFormat="1" x14ac:dyDescent="0.35"/>
    <row r="4406" customFormat="1" x14ac:dyDescent="0.35"/>
    <row r="4407" customFormat="1" x14ac:dyDescent="0.35"/>
    <row r="4408" customFormat="1" x14ac:dyDescent="0.35"/>
    <row r="4409" customFormat="1" x14ac:dyDescent="0.35"/>
    <row r="4410" customFormat="1" x14ac:dyDescent="0.35"/>
    <row r="4411" customFormat="1" x14ac:dyDescent="0.35"/>
    <row r="4412" customFormat="1" x14ac:dyDescent="0.35"/>
    <row r="4413" customFormat="1" x14ac:dyDescent="0.35"/>
    <row r="4414" customFormat="1" x14ac:dyDescent="0.35"/>
    <row r="4415" customFormat="1" x14ac:dyDescent="0.35"/>
    <row r="4416" customFormat="1" x14ac:dyDescent="0.35"/>
    <row r="4417" customFormat="1" x14ac:dyDescent="0.35"/>
    <row r="4418" customFormat="1" x14ac:dyDescent="0.35"/>
    <row r="4419" customFormat="1" x14ac:dyDescent="0.35"/>
    <row r="4420" customFormat="1" x14ac:dyDescent="0.35"/>
    <row r="4421" customFormat="1" x14ac:dyDescent="0.35"/>
    <row r="4422" customFormat="1" x14ac:dyDescent="0.35"/>
    <row r="4423" customFormat="1" x14ac:dyDescent="0.35"/>
    <row r="4424" customFormat="1" x14ac:dyDescent="0.35"/>
    <row r="4425" customFormat="1" x14ac:dyDescent="0.35"/>
    <row r="4426" customFormat="1" x14ac:dyDescent="0.35"/>
    <row r="4427" customFormat="1" x14ac:dyDescent="0.35"/>
    <row r="4428" customFormat="1" x14ac:dyDescent="0.35"/>
    <row r="4429" customFormat="1" x14ac:dyDescent="0.35"/>
    <row r="4430" customFormat="1" x14ac:dyDescent="0.35"/>
    <row r="4431" customFormat="1" x14ac:dyDescent="0.35"/>
    <row r="4432" customFormat="1" x14ac:dyDescent="0.35"/>
    <row r="4433" customFormat="1" x14ac:dyDescent="0.35"/>
    <row r="4434" customFormat="1" x14ac:dyDescent="0.35"/>
    <row r="4435" customFormat="1" x14ac:dyDescent="0.35"/>
    <row r="4436" customFormat="1" x14ac:dyDescent="0.35"/>
    <row r="4437" customFormat="1" x14ac:dyDescent="0.35"/>
    <row r="4438" customFormat="1" x14ac:dyDescent="0.35"/>
    <row r="4439" customFormat="1" x14ac:dyDescent="0.35"/>
    <row r="4440" customFormat="1" x14ac:dyDescent="0.35"/>
    <row r="4441" customFormat="1" x14ac:dyDescent="0.35"/>
    <row r="4442" customFormat="1" x14ac:dyDescent="0.35"/>
    <row r="4443" customFormat="1" x14ac:dyDescent="0.35"/>
    <row r="4444" customFormat="1" x14ac:dyDescent="0.35"/>
    <row r="4445" customFormat="1" x14ac:dyDescent="0.35"/>
    <row r="4446" customFormat="1" x14ac:dyDescent="0.35"/>
    <row r="4447" customFormat="1" x14ac:dyDescent="0.35"/>
    <row r="4448" customFormat="1" x14ac:dyDescent="0.35"/>
    <row r="4449" customFormat="1" x14ac:dyDescent="0.35"/>
    <row r="4450" customFormat="1" x14ac:dyDescent="0.35"/>
    <row r="4451" customFormat="1" x14ac:dyDescent="0.35"/>
    <row r="4452" customFormat="1" x14ac:dyDescent="0.35"/>
    <row r="4453" customFormat="1" x14ac:dyDescent="0.35"/>
    <row r="4454" customFormat="1" x14ac:dyDescent="0.35"/>
    <row r="4455" customFormat="1" x14ac:dyDescent="0.35"/>
    <row r="4456" customFormat="1" x14ac:dyDescent="0.35"/>
    <row r="4457" customFormat="1" x14ac:dyDescent="0.35"/>
    <row r="4458" customFormat="1" x14ac:dyDescent="0.35"/>
    <row r="4459" customFormat="1" x14ac:dyDescent="0.35"/>
    <row r="4460" customFormat="1" x14ac:dyDescent="0.35"/>
    <row r="4461" customFormat="1" x14ac:dyDescent="0.35"/>
    <row r="4462" customFormat="1" x14ac:dyDescent="0.35"/>
    <row r="4463" customFormat="1" x14ac:dyDescent="0.35"/>
    <row r="4464" customFormat="1" x14ac:dyDescent="0.35"/>
    <row r="4465" customFormat="1" x14ac:dyDescent="0.35"/>
    <row r="4466" customFormat="1" x14ac:dyDescent="0.35"/>
    <row r="4467" customFormat="1" x14ac:dyDescent="0.35"/>
    <row r="4468" customFormat="1" x14ac:dyDescent="0.35"/>
    <row r="4469" customFormat="1" x14ac:dyDescent="0.35"/>
    <row r="4470" customFormat="1" x14ac:dyDescent="0.35"/>
    <row r="4471" customFormat="1" x14ac:dyDescent="0.35"/>
    <row r="4472" customFormat="1" x14ac:dyDescent="0.35"/>
    <row r="4473" customFormat="1" x14ac:dyDescent="0.35"/>
    <row r="4474" customFormat="1" x14ac:dyDescent="0.35"/>
    <row r="4475" customFormat="1" x14ac:dyDescent="0.35"/>
    <row r="4476" customFormat="1" x14ac:dyDescent="0.35"/>
    <row r="4477" customFormat="1" x14ac:dyDescent="0.35"/>
    <row r="4478" customFormat="1" x14ac:dyDescent="0.35"/>
    <row r="4479" customFormat="1" x14ac:dyDescent="0.35"/>
    <row r="4480" customFormat="1" x14ac:dyDescent="0.35"/>
    <row r="4481" customFormat="1" x14ac:dyDescent="0.35"/>
    <row r="4482" customFormat="1" x14ac:dyDescent="0.35"/>
    <row r="4483" customFormat="1" x14ac:dyDescent="0.35"/>
    <row r="4484" customFormat="1" x14ac:dyDescent="0.35"/>
    <row r="4485" customFormat="1" x14ac:dyDescent="0.35"/>
    <row r="4486" customFormat="1" x14ac:dyDescent="0.35"/>
    <row r="4487" customFormat="1" x14ac:dyDescent="0.35"/>
    <row r="4488" customFormat="1" x14ac:dyDescent="0.35"/>
    <row r="4489" customFormat="1" x14ac:dyDescent="0.35"/>
    <row r="4490" customFormat="1" x14ac:dyDescent="0.35"/>
    <row r="4491" customFormat="1" x14ac:dyDescent="0.35"/>
    <row r="4492" customFormat="1" x14ac:dyDescent="0.35"/>
    <row r="4493" customFormat="1" x14ac:dyDescent="0.35"/>
    <row r="4494" customFormat="1" x14ac:dyDescent="0.35"/>
    <row r="4495" customFormat="1" x14ac:dyDescent="0.35"/>
    <row r="4496" customFormat="1" x14ac:dyDescent="0.35"/>
    <row r="4497" customFormat="1" x14ac:dyDescent="0.35"/>
    <row r="4498" customFormat="1" x14ac:dyDescent="0.35"/>
    <row r="4499" customFormat="1" x14ac:dyDescent="0.35"/>
    <row r="4500" customFormat="1" x14ac:dyDescent="0.35"/>
    <row r="4501" customFormat="1" x14ac:dyDescent="0.35"/>
    <row r="4502" customFormat="1" x14ac:dyDescent="0.35"/>
    <row r="4503" customFormat="1" x14ac:dyDescent="0.35"/>
    <row r="4504" customFormat="1" x14ac:dyDescent="0.35"/>
    <row r="4505" customFormat="1" x14ac:dyDescent="0.35"/>
    <row r="4506" customFormat="1" x14ac:dyDescent="0.35"/>
    <row r="4507" customFormat="1" x14ac:dyDescent="0.35"/>
    <row r="4508" customFormat="1" x14ac:dyDescent="0.35"/>
    <row r="4509" customFormat="1" x14ac:dyDescent="0.35"/>
    <row r="4510" customFormat="1" x14ac:dyDescent="0.35"/>
    <row r="4511" customFormat="1" x14ac:dyDescent="0.35"/>
    <row r="4512" customFormat="1" x14ac:dyDescent="0.35"/>
    <row r="4513" customFormat="1" x14ac:dyDescent="0.35"/>
    <row r="4514" customFormat="1" x14ac:dyDescent="0.35"/>
    <row r="4515" customFormat="1" x14ac:dyDescent="0.35"/>
    <row r="4516" customFormat="1" x14ac:dyDescent="0.35"/>
    <row r="4517" customFormat="1" x14ac:dyDescent="0.35"/>
    <row r="4518" customFormat="1" x14ac:dyDescent="0.35"/>
    <row r="4519" customFormat="1" x14ac:dyDescent="0.35"/>
    <row r="4520" customFormat="1" x14ac:dyDescent="0.35"/>
    <row r="4521" customFormat="1" x14ac:dyDescent="0.35"/>
    <row r="4522" customFormat="1" x14ac:dyDescent="0.35"/>
    <row r="4523" customFormat="1" x14ac:dyDescent="0.35"/>
    <row r="4524" customFormat="1" x14ac:dyDescent="0.35"/>
    <row r="4525" customFormat="1" x14ac:dyDescent="0.35"/>
    <row r="4526" customFormat="1" x14ac:dyDescent="0.35"/>
    <row r="4527" customFormat="1" x14ac:dyDescent="0.35"/>
    <row r="4528" customFormat="1" x14ac:dyDescent="0.35"/>
    <row r="4529" customFormat="1" x14ac:dyDescent="0.35"/>
    <row r="4530" customFormat="1" x14ac:dyDescent="0.35"/>
    <row r="4531" customFormat="1" x14ac:dyDescent="0.35"/>
    <row r="4532" customFormat="1" x14ac:dyDescent="0.35"/>
    <row r="4533" customFormat="1" x14ac:dyDescent="0.35"/>
    <row r="4534" customFormat="1" x14ac:dyDescent="0.35"/>
    <row r="4535" customFormat="1" x14ac:dyDescent="0.35"/>
    <row r="4536" customFormat="1" x14ac:dyDescent="0.35"/>
    <row r="4537" customFormat="1" x14ac:dyDescent="0.35"/>
    <row r="4538" customFormat="1" x14ac:dyDescent="0.35"/>
    <row r="4539" customFormat="1" x14ac:dyDescent="0.35"/>
    <row r="4540" customFormat="1" x14ac:dyDescent="0.35"/>
    <row r="4541" customFormat="1" x14ac:dyDescent="0.35"/>
    <row r="4542" customFormat="1" x14ac:dyDescent="0.35"/>
    <row r="4543" customFormat="1" x14ac:dyDescent="0.35"/>
    <row r="4544" customFormat="1" x14ac:dyDescent="0.35"/>
    <row r="4545" customFormat="1" x14ac:dyDescent="0.35"/>
    <row r="4546" customFormat="1" x14ac:dyDescent="0.35"/>
    <row r="4547" customFormat="1" x14ac:dyDescent="0.35"/>
    <row r="4548" customFormat="1" x14ac:dyDescent="0.35"/>
    <row r="4549" customFormat="1" x14ac:dyDescent="0.35"/>
    <row r="4550" customFormat="1" x14ac:dyDescent="0.35"/>
    <row r="4551" customFormat="1" x14ac:dyDescent="0.35"/>
    <row r="4552" customFormat="1" x14ac:dyDescent="0.35"/>
    <row r="4553" customFormat="1" x14ac:dyDescent="0.35"/>
    <row r="4554" customFormat="1" x14ac:dyDescent="0.35"/>
    <row r="4555" customFormat="1" x14ac:dyDescent="0.35"/>
    <row r="4556" customFormat="1" x14ac:dyDescent="0.35"/>
    <row r="4557" customFormat="1" x14ac:dyDescent="0.35"/>
    <row r="4558" customFormat="1" x14ac:dyDescent="0.35"/>
    <row r="4559" customFormat="1" x14ac:dyDescent="0.35"/>
    <row r="4560" customFormat="1" x14ac:dyDescent="0.35"/>
    <row r="4561" customFormat="1" x14ac:dyDescent="0.35"/>
    <row r="4562" customFormat="1" x14ac:dyDescent="0.35"/>
    <row r="4563" customFormat="1" x14ac:dyDescent="0.35"/>
    <row r="4564" customFormat="1" x14ac:dyDescent="0.35"/>
    <row r="4565" customFormat="1" x14ac:dyDescent="0.35"/>
    <row r="4566" customFormat="1" x14ac:dyDescent="0.35"/>
    <row r="4567" customFormat="1" x14ac:dyDescent="0.35"/>
    <row r="4568" customFormat="1" x14ac:dyDescent="0.35"/>
    <row r="4569" customFormat="1" x14ac:dyDescent="0.35"/>
    <row r="4570" customFormat="1" x14ac:dyDescent="0.35"/>
    <row r="4571" customFormat="1" x14ac:dyDescent="0.35"/>
    <row r="4572" customFormat="1" x14ac:dyDescent="0.35"/>
    <row r="4573" customFormat="1" x14ac:dyDescent="0.35"/>
    <row r="4574" customFormat="1" x14ac:dyDescent="0.35"/>
    <row r="4575" customFormat="1" x14ac:dyDescent="0.35"/>
    <row r="4576" customFormat="1" x14ac:dyDescent="0.35"/>
    <row r="4577" customFormat="1" x14ac:dyDescent="0.35"/>
    <row r="4578" customFormat="1" x14ac:dyDescent="0.35"/>
    <row r="4579" customFormat="1" x14ac:dyDescent="0.35"/>
    <row r="4580" customFormat="1" x14ac:dyDescent="0.35"/>
    <row r="4581" customFormat="1" x14ac:dyDescent="0.35"/>
    <row r="4582" customFormat="1" x14ac:dyDescent="0.35"/>
    <row r="4583" customFormat="1" x14ac:dyDescent="0.35"/>
    <row r="4584" customFormat="1" x14ac:dyDescent="0.35"/>
    <row r="4585" customFormat="1" x14ac:dyDescent="0.35"/>
    <row r="4586" customFormat="1" x14ac:dyDescent="0.35"/>
    <row r="4587" customFormat="1" x14ac:dyDescent="0.35"/>
    <row r="4588" customFormat="1" x14ac:dyDescent="0.35"/>
    <row r="4589" customFormat="1" x14ac:dyDescent="0.35"/>
    <row r="4590" customFormat="1" x14ac:dyDescent="0.35"/>
    <row r="4591" customFormat="1" x14ac:dyDescent="0.35"/>
    <row r="4592" customFormat="1" x14ac:dyDescent="0.35"/>
    <row r="4593" customFormat="1" x14ac:dyDescent="0.35"/>
    <row r="4594" customFormat="1" x14ac:dyDescent="0.35"/>
    <row r="4595" customFormat="1" x14ac:dyDescent="0.35"/>
    <row r="4596" customFormat="1" x14ac:dyDescent="0.35"/>
    <row r="4597" customFormat="1" x14ac:dyDescent="0.35"/>
    <row r="4598" customFormat="1" x14ac:dyDescent="0.35"/>
    <row r="4599" customFormat="1" x14ac:dyDescent="0.35"/>
    <row r="4600" customFormat="1" x14ac:dyDescent="0.35"/>
    <row r="4601" customFormat="1" x14ac:dyDescent="0.35"/>
    <row r="4602" customFormat="1" x14ac:dyDescent="0.35"/>
    <row r="4603" customFormat="1" x14ac:dyDescent="0.35"/>
    <row r="4604" customFormat="1" x14ac:dyDescent="0.35"/>
    <row r="4605" customFormat="1" x14ac:dyDescent="0.35"/>
    <row r="4606" customFormat="1" x14ac:dyDescent="0.35"/>
    <row r="4607" customFormat="1" x14ac:dyDescent="0.35"/>
    <row r="4608" customFormat="1" x14ac:dyDescent="0.35"/>
    <row r="4609" customFormat="1" x14ac:dyDescent="0.35"/>
    <row r="4610" customFormat="1" x14ac:dyDescent="0.35"/>
    <row r="4611" customFormat="1" x14ac:dyDescent="0.35"/>
    <row r="4612" customFormat="1" x14ac:dyDescent="0.35"/>
    <row r="4613" customFormat="1" x14ac:dyDescent="0.35"/>
    <row r="4614" customFormat="1" x14ac:dyDescent="0.35"/>
    <row r="4615" customFormat="1" x14ac:dyDescent="0.35"/>
    <row r="4616" customFormat="1" x14ac:dyDescent="0.35"/>
    <row r="4617" customFormat="1" x14ac:dyDescent="0.35"/>
    <row r="4618" customFormat="1" x14ac:dyDescent="0.35"/>
    <row r="4619" customFormat="1" x14ac:dyDescent="0.35"/>
    <row r="4620" customFormat="1" x14ac:dyDescent="0.35"/>
    <row r="4621" customFormat="1" x14ac:dyDescent="0.35"/>
    <row r="4622" customFormat="1" x14ac:dyDescent="0.35"/>
    <row r="4623" customFormat="1" x14ac:dyDescent="0.35"/>
    <row r="4624" customFormat="1" x14ac:dyDescent="0.35"/>
    <row r="4625" customFormat="1" x14ac:dyDescent="0.35"/>
    <row r="4626" customFormat="1" x14ac:dyDescent="0.35"/>
    <row r="4627" customFormat="1" x14ac:dyDescent="0.35"/>
    <row r="4628" customFormat="1" x14ac:dyDescent="0.35"/>
    <row r="4629" customFormat="1" x14ac:dyDescent="0.35"/>
    <row r="4630" customFormat="1" x14ac:dyDescent="0.35"/>
    <row r="4631" customFormat="1" x14ac:dyDescent="0.35"/>
    <row r="4632" customFormat="1" x14ac:dyDescent="0.35"/>
    <row r="4633" customFormat="1" x14ac:dyDescent="0.35"/>
    <row r="4634" customFormat="1" x14ac:dyDescent="0.35"/>
    <row r="4635" customFormat="1" x14ac:dyDescent="0.35"/>
    <row r="4636" customFormat="1" x14ac:dyDescent="0.35"/>
    <row r="4637" customFormat="1" x14ac:dyDescent="0.35"/>
    <row r="4638" customFormat="1" x14ac:dyDescent="0.35"/>
    <row r="4639" customFormat="1" x14ac:dyDescent="0.35"/>
    <row r="4640" customFormat="1" x14ac:dyDescent="0.35"/>
    <row r="4641" customFormat="1" x14ac:dyDescent="0.35"/>
    <row r="4642" customFormat="1" x14ac:dyDescent="0.35"/>
    <row r="4643" customFormat="1" x14ac:dyDescent="0.35"/>
    <row r="4644" customFormat="1" x14ac:dyDescent="0.35"/>
    <row r="4645" customFormat="1" x14ac:dyDescent="0.35"/>
    <row r="4646" customFormat="1" x14ac:dyDescent="0.35"/>
    <row r="4647" customFormat="1" x14ac:dyDescent="0.35"/>
    <row r="4648" customFormat="1" x14ac:dyDescent="0.35"/>
    <row r="4649" customFormat="1" x14ac:dyDescent="0.35"/>
    <row r="4650" customFormat="1" x14ac:dyDescent="0.35"/>
    <row r="4651" customFormat="1" x14ac:dyDescent="0.35"/>
    <row r="4652" customFormat="1" x14ac:dyDescent="0.35"/>
    <row r="4653" customFormat="1" x14ac:dyDescent="0.35"/>
    <row r="4654" customFormat="1" x14ac:dyDescent="0.35"/>
    <row r="4655" customFormat="1" x14ac:dyDescent="0.35"/>
    <row r="4656" customFormat="1" x14ac:dyDescent="0.35"/>
    <row r="4657" customFormat="1" x14ac:dyDescent="0.35"/>
    <row r="4658" customFormat="1" x14ac:dyDescent="0.35"/>
    <row r="4659" customFormat="1" x14ac:dyDescent="0.35"/>
    <row r="4660" customFormat="1" x14ac:dyDescent="0.35"/>
    <row r="4661" customFormat="1" x14ac:dyDescent="0.35"/>
    <row r="4662" customFormat="1" x14ac:dyDescent="0.35"/>
    <row r="4663" customFormat="1" x14ac:dyDescent="0.35"/>
    <row r="4664" customFormat="1" x14ac:dyDescent="0.35"/>
    <row r="4665" customFormat="1" x14ac:dyDescent="0.35"/>
    <row r="4666" customFormat="1" x14ac:dyDescent="0.35"/>
    <row r="4667" customFormat="1" x14ac:dyDescent="0.35"/>
    <row r="4668" customFormat="1" x14ac:dyDescent="0.35"/>
    <row r="4669" customFormat="1" x14ac:dyDescent="0.35"/>
    <row r="4670" customFormat="1" x14ac:dyDescent="0.35"/>
    <row r="4671" customFormat="1" x14ac:dyDescent="0.35"/>
    <row r="4672" customFormat="1" x14ac:dyDescent="0.35"/>
    <row r="4673" customFormat="1" x14ac:dyDescent="0.35"/>
    <row r="4674" customFormat="1" x14ac:dyDescent="0.35"/>
    <row r="4675" customFormat="1" x14ac:dyDescent="0.35"/>
    <row r="4676" customFormat="1" x14ac:dyDescent="0.35"/>
    <row r="4677" customFormat="1" x14ac:dyDescent="0.35"/>
    <row r="4678" customFormat="1" x14ac:dyDescent="0.35"/>
    <row r="4679" customFormat="1" x14ac:dyDescent="0.35"/>
    <row r="4680" customFormat="1" x14ac:dyDescent="0.35"/>
    <row r="4681" customFormat="1" x14ac:dyDescent="0.35"/>
    <row r="4682" customFormat="1" x14ac:dyDescent="0.35"/>
    <row r="4683" customFormat="1" x14ac:dyDescent="0.35"/>
    <row r="4684" customFormat="1" x14ac:dyDescent="0.35"/>
    <row r="4685" customFormat="1" x14ac:dyDescent="0.35"/>
    <row r="4686" customFormat="1" x14ac:dyDescent="0.35"/>
    <row r="4687" customFormat="1" x14ac:dyDescent="0.35"/>
    <row r="4688" customFormat="1" x14ac:dyDescent="0.35"/>
    <row r="4689" customFormat="1" x14ac:dyDescent="0.35"/>
    <row r="4690" customFormat="1" x14ac:dyDescent="0.35"/>
    <row r="4691" customFormat="1" x14ac:dyDescent="0.35"/>
    <row r="4692" customFormat="1" x14ac:dyDescent="0.35"/>
    <row r="4693" customFormat="1" x14ac:dyDescent="0.35"/>
    <row r="4694" customFormat="1" x14ac:dyDescent="0.35"/>
    <row r="4695" customFormat="1" x14ac:dyDescent="0.35"/>
    <row r="4696" customFormat="1" x14ac:dyDescent="0.35"/>
    <row r="4697" customFormat="1" x14ac:dyDescent="0.35"/>
    <row r="4698" customFormat="1" x14ac:dyDescent="0.35"/>
    <row r="4699" customFormat="1" x14ac:dyDescent="0.35"/>
    <row r="4700" customFormat="1" x14ac:dyDescent="0.35"/>
    <row r="4701" customFormat="1" x14ac:dyDescent="0.35"/>
    <row r="4702" customFormat="1" x14ac:dyDescent="0.35"/>
    <row r="4703" customFormat="1" x14ac:dyDescent="0.35"/>
    <row r="4704" customFormat="1" x14ac:dyDescent="0.35"/>
    <row r="4705" customFormat="1" x14ac:dyDescent="0.35"/>
    <row r="4706" customFormat="1" x14ac:dyDescent="0.35"/>
    <row r="4707" customFormat="1" x14ac:dyDescent="0.35"/>
    <row r="4708" customFormat="1" x14ac:dyDescent="0.35"/>
    <row r="4709" customFormat="1" x14ac:dyDescent="0.35"/>
    <row r="4710" customFormat="1" x14ac:dyDescent="0.35"/>
    <row r="4711" customFormat="1" x14ac:dyDescent="0.35"/>
    <row r="4712" customFormat="1" x14ac:dyDescent="0.35"/>
    <row r="4713" customFormat="1" x14ac:dyDescent="0.35"/>
    <row r="4714" customFormat="1" x14ac:dyDescent="0.35"/>
    <row r="4715" customFormat="1" x14ac:dyDescent="0.35"/>
    <row r="4716" customFormat="1" x14ac:dyDescent="0.35"/>
    <row r="4717" customFormat="1" x14ac:dyDescent="0.35"/>
    <row r="4718" customFormat="1" x14ac:dyDescent="0.35"/>
    <row r="4719" customFormat="1" x14ac:dyDescent="0.35"/>
    <row r="4720" customFormat="1" x14ac:dyDescent="0.35"/>
    <row r="4721" customFormat="1" x14ac:dyDescent="0.35"/>
    <row r="4722" customFormat="1" x14ac:dyDescent="0.35"/>
    <row r="4723" customFormat="1" x14ac:dyDescent="0.35"/>
    <row r="4724" customFormat="1" x14ac:dyDescent="0.35"/>
    <row r="4725" customFormat="1" x14ac:dyDescent="0.35"/>
    <row r="4726" customFormat="1" x14ac:dyDescent="0.35"/>
    <row r="4727" customFormat="1" x14ac:dyDescent="0.35"/>
    <row r="4728" customFormat="1" x14ac:dyDescent="0.35"/>
    <row r="4729" customFormat="1" x14ac:dyDescent="0.35"/>
    <row r="4730" customFormat="1" x14ac:dyDescent="0.35"/>
    <row r="4731" customFormat="1" x14ac:dyDescent="0.35"/>
    <row r="4732" customFormat="1" x14ac:dyDescent="0.35"/>
    <row r="4733" customFormat="1" x14ac:dyDescent="0.35"/>
    <row r="4734" customFormat="1" x14ac:dyDescent="0.35"/>
    <row r="4735" customFormat="1" x14ac:dyDescent="0.35"/>
    <row r="4736" customFormat="1" x14ac:dyDescent="0.35"/>
    <row r="4737" customFormat="1" x14ac:dyDescent="0.35"/>
    <row r="4738" customFormat="1" x14ac:dyDescent="0.35"/>
    <row r="4739" customFormat="1" x14ac:dyDescent="0.35"/>
    <row r="4740" customFormat="1" x14ac:dyDescent="0.35"/>
    <row r="4741" customFormat="1" x14ac:dyDescent="0.35"/>
    <row r="4742" customFormat="1" x14ac:dyDescent="0.35"/>
    <row r="4743" customFormat="1" x14ac:dyDescent="0.35"/>
    <row r="4744" customFormat="1" x14ac:dyDescent="0.35"/>
    <row r="4745" customFormat="1" x14ac:dyDescent="0.35"/>
    <row r="4746" customFormat="1" x14ac:dyDescent="0.35"/>
    <row r="4747" customFormat="1" x14ac:dyDescent="0.35"/>
    <row r="4748" customFormat="1" x14ac:dyDescent="0.35"/>
    <row r="4749" customFormat="1" x14ac:dyDescent="0.35"/>
    <row r="4750" customFormat="1" x14ac:dyDescent="0.35"/>
    <row r="4751" customFormat="1" x14ac:dyDescent="0.35"/>
    <row r="4752" customFormat="1" x14ac:dyDescent="0.35"/>
    <row r="4753" customFormat="1" x14ac:dyDescent="0.35"/>
    <row r="4754" customFormat="1" x14ac:dyDescent="0.35"/>
    <row r="4755" customFormat="1" x14ac:dyDescent="0.35"/>
    <row r="4756" customFormat="1" x14ac:dyDescent="0.35"/>
    <row r="4757" customFormat="1" x14ac:dyDescent="0.35"/>
    <row r="4758" customFormat="1" x14ac:dyDescent="0.35"/>
    <row r="4759" customFormat="1" x14ac:dyDescent="0.35"/>
    <row r="4760" customFormat="1" x14ac:dyDescent="0.35"/>
    <row r="4761" customFormat="1" x14ac:dyDescent="0.35"/>
    <row r="4762" customFormat="1" x14ac:dyDescent="0.35"/>
    <row r="4763" customFormat="1" x14ac:dyDescent="0.35"/>
    <row r="4764" customFormat="1" x14ac:dyDescent="0.35"/>
    <row r="4765" customFormat="1" x14ac:dyDescent="0.35"/>
    <row r="4766" customFormat="1" x14ac:dyDescent="0.35"/>
    <row r="4767" customFormat="1" x14ac:dyDescent="0.35"/>
    <row r="4768" customFormat="1" x14ac:dyDescent="0.35"/>
    <row r="4769" customFormat="1" x14ac:dyDescent="0.35"/>
    <row r="4770" customFormat="1" x14ac:dyDescent="0.35"/>
    <row r="4771" customFormat="1" x14ac:dyDescent="0.35"/>
    <row r="4772" customFormat="1" x14ac:dyDescent="0.35"/>
    <row r="4773" customFormat="1" x14ac:dyDescent="0.35"/>
    <row r="4774" customFormat="1" x14ac:dyDescent="0.35"/>
    <row r="4775" customFormat="1" x14ac:dyDescent="0.35"/>
    <row r="4776" customFormat="1" x14ac:dyDescent="0.35"/>
    <row r="4777" customFormat="1" x14ac:dyDescent="0.35"/>
    <row r="4778" customFormat="1" x14ac:dyDescent="0.35"/>
    <row r="4779" customFormat="1" x14ac:dyDescent="0.35"/>
    <row r="4780" customFormat="1" x14ac:dyDescent="0.35"/>
    <row r="4781" customFormat="1" x14ac:dyDescent="0.35"/>
    <row r="4782" customFormat="1" x14ac:dyDescent="0.35"/>
    <row r="4783" customFormat="1" x14ac:dyDescent="0.35"/>
    <row r="4784" customFormat="1" x14ac:dyDescent="0.35"/>
    <row r="4785" customFormat="1" x14ac:dyDescent="0.35"/>
    <row r="4786" customFormat="1" x14ac:dyDescent="0.35"/>
    <row r="4787" customFormat="1" x14ac:dyDescent="0.35"/>
    <row r="4788" customFormat="1" x14ac:dyDescent="0.35"/>
    <row r="4789" customFormat="1" x14ac:dyDescent="0.35"/>
    <row r="4790" customFormat="1" x14ac:dyDescent="0.35"/>
    <row r="4791" customFormat="1" x14ac:dyDescent="0.35"/>
    <row r="4792" customFormat="1" x14ac:dyDescent="0.35"/>
    <row r="4793" customFormat="1" x14ac:dyDescent="0.35"/>
    <row r="4794" customFormat="1" x14ac:dyDescent="0.35"/>
    <row r="4795" customFormat="1" x14ac:dyDescent="0.35"/>
    <row r="4796" customFormat="1" x14ac:dyDescent="0.35"/>
    <row r="4797" customFormat="1" x14ac:dyDescent="0.35"/>
    <row r="4798" customFormat="1" x14ac:dyDescent="0.35"/>
    <row r="4799" customFormat="1" x14ac:dyDescent="0.35"/>
    <row r="4800" customFormat="1" x14ac:dyDescent="0.35"/>
    <row r="4801" customFormat="1" x14ac:dyDescent="0.35"/>
    <row r="4802" customFormat="1" x14ac:dyDescent="0.35"/>
    <row r="4803" customFormat="1" x14ac:dyDescent="0.35"/>
    <row r="4804" customFormat="1" x14ac:dyDescent="0.35"/>
    <row r="4805" customFormat="1" x14ac:dyDescent="0.35"/>
    <row r="4806" customFormat="1" x14ac:dyDescent="0.35"/>
    <row r="4807" customFormat="1" x14ac:dyDescent="0.35"/>
    <row r="4808" customFormat="1" x14ac:dyDescent="0.35"/>
    <row r="4809" customFormat="1" x14ac:dyDescent="0.35"/>
    <row r="4810" customFormat="1" x14ac:dyDescent="0.35"/>
    <row r="4811" customFormat="1" x14ac:dyDescent="0.35"/>
    <row r="4812" customFormat="1" x14ac:dyDescent="0.35"/>
    <row r="4813" customFormat="1" x14ac:dyDescent="0.35"/>
    <row r="4814" customFormat="1" x14ac:dyDescent="0.35"/>
    <row r="4815" customFormat="1" x14ac:dyDescent="0.35"/>
    <row r="4816" customFormat="1" x14ac:dyDescent="0.35"/>
    <row r="4817" customFormat="1" x14ac:dyDescent="0.35"/>
    <row r="4818" customFormat="1" x14ac:dyDescent="0.35"/>
    <row r="4819" customFormat="1" x14ac:dyDescent="0.35"/>
    <row r="4820" customFormat="1" x14ac:dyDescent="0.35"/>
    <row r="4821" customFormat="1" x14ac:dyDescent="0.35"/>
    <row r="4822" customFormat="1" x14ac:dyDescent="0.35"/>
    <row r="4823" customFormat="1" x14ac:dyDescent="0.35"/>
    <row r="4824" customFormat="1" x14ac:dyDescent="0.35"/>
    <row r="4825" customFormat="1" x14ac:dyDescent="0.35"/>
    <row r="4826" customFormat="1" x14ac:dyDescent="0.35"/>
    <row r="4827" customFormat="1" x14ac:dyDescent="0.35"/>
    <row r="4828" customFormat="1" x14ac:dyDescent="0.35"/>
    <row r="4829" customFormat="1" x14ac:dyDescent="0.35"/>
    <row r="4830" customFormat="1" x14ac:dyDescent="0.35"/>
    <row r="4831" customFormat="1" x14ac:dyDescent="0.35"/>
    <row r="4832" customFormat="1" x14ac:dyDescent="0.35"/>
    <row r="4833" customFormat="1" x14ac:dyDescent="0.35"/>
    <row r="4834" customFormat="1" x14ac:dyDescent="0.35"/>
    <row r="4835" customFormat="1" x14ac:dyDescent="0.35"/>
    <row r="4836" customFormat="1" x14ac:dyDescent="0.35"/>
    <row r="4837" customFormat="1" x14ac:dyDescent="0.35"/>
    <row r="4838" customFormat="1" x14ac:dyDescent="0.35"/>
    <row r="4839" customFormat="1" x14ac:dyDescent="0.35"/>
    <row r="4840" customFormat="1" x14ac:dyDescent="0.35"/>
    <row r="4841" customFormat="1" x14ac:dyDescent="0.35"/>
    <row r="4842" customFormat="1" x14ac:dyDescent="0.35"/>
    <row r="4843" customFormat="1" x14ac:dyDescent="0.35"/>
    <row r="4844" customFormat="1" x14ac:dyDescent="0.35"/>
    <row r="4845" customFormat="1" x14ac:dyDescent="0.35"/>
    <row r="4846" customFormat="1" x14ac:dyDescent="0.35"/>
    <row r="4847" customFormat="1" x14ac:dyDescent="0.35"/>
    <row r="4848" customFormat="1" x14ac:dyDescent="0.35"/>
    <row r="4849" customFormat="1" x14ac:dyDescent="0.35"/>
    <row r="4850" customFormat="1" x14ac:dyDescent="0.35"/>
    <row r="4851" customFormat="1" x14ac:dyDescent="0.35"/>
    <row r="4852" customFormat="1" x14ac:dyDescent="0.35"/>
    <row r="4853" customFormat="1" x14ac:dyDescent="0.35"/>
    <row r="4854" customFormat="1" x14ac:dyDescent="0.35"/>
    <row r="4855" customFormat="1" x14ac:dyDescent="0.35"/>
    <row r="4856" customFormat="1" x14ac:dyDescent="0.35"/>
    <row r="4857" customFormat="1" x14ac:dyDescent="0.35"/>
    <row r="4858" customFormat="1" x14ac:dyDescent="0.35"/>
    <row r="4859" customFormat="1" x14ac:dyDescent="0.35"/>
    <row r="4860" customFormat="1" x14ac:dyDescent="0.35"/>
    <row r="4861" customFormat="1" x14ac:dyDescent="0.35"/>
    <row r="4862" customFormat="1" x14ac:dyDescent="0.35"/>
    <row r="4863" customFormat="1" x14ac:dyDescent="0.35"/>
    <row r="4864" customFormat="1" x14ac:dyDescent="0.35"/>
    <row r="4865" customFormat="1" x14ac:dyDescent="0.35"/>
    <row r="4866" customFormat="1" x14ac:dyDescent="0.35"/>
    <row r="4867" customFormat="1" x14ac:dyDescent="0.35"/>
    <row r="4868" customFormat="1" x14ac:dyDescent="0.35"/>
    <row r="4869" customFormat="1" x14ac:dyDescent="0.35"/>
    <row r="4870" customFormat="1" x14ac:dyDescent="0.35"/>
    <row r="4871" customFormat="1" x14ac:dyDescent="0.35"/>
    <row r="4872" customFormat="1" x14ac:dyDescent="0.35"/>
    <row r="4873" customFormat="1" x14ac:dyDescent="0.35"/>
    <row r="4874" customFormat="1" x14ac:dyDescent="0.35"/>
    <row r="4875" customFormat="1" x14ac:dyDescent="0.35"/>
    <row r="4876" customFormat="1" x14ac:dyDescent="0.35"/>
    <row r="4877" customFormat="1" x14ac:dyDescent="0.35"/>
    <row r="4878" customFormat="1" x14ac:dyDescent="0.35"/>
    <row r="4879" customFormat="1" x14ac:dyDescent="0.35"/>
    <row r="4880" customFormat="1" x14ac:dyDescent="0.35"/>
    <row r="4881" customFormat="1" x14ac:dyDescent="0.35"/>
    <row r="4882" customFormat="1" x14ac:dyDescent="0.35"/>
    <row r="4883" customFormat="1" x14ac:dyDescent="0.35"/>
    <row r="4884" customFormat="1" x14ac:dyDescent="0.35"/>
    <row r="4885" customFormat="1" x14ac:dyDescent="0.35"/>
    <row r="4886" customFormat="1" x14ac:dyDescent="0.35"/>
    <row r="4887" customFormat="1" x14ac:dyDescent="0.35"/>
    <row r="4888" customFormat="1" x14ac:dyDescent="0.35"/>
    <row r="4889" customFormat="1" x14ac:dyDescent="0.35"/>
    <row r="4890" customFormat="1" x14ac:dyDescent="0.35"/>
    <row r="4891" customFormat="1" x14ac:dyDescent="0.35"/>
    <row r="4892" customFormat="1" x14ac:dyDescent="0.35"/>
    <row r="4893" customFormat="1" x14ac:dyDescent="0.35"/>
    <row r="4894" customFormat="1" x14ac:dyDescent="0.35"/>
    <row r="4895" customFormat="1" x14ac:dyDescent="0.35"/>
    <row r="4896" customFormat="1" x14ac:dyDescent="0.35"/>
    <row r="4897" customFormat="1" x14ac:dyDescent="0.35"/>
    <row r="4898" customFormat="1" x14ac:dyDescent="0.35"/>
    <row r="4899" customFormat="1" x14ac:dyDescent="0.35"/>
    <row r="4900" customFormat="1" x14ac:dyDescent="0.35"/>
    <row r="4901" customFormat="1" x14ac:dyDescent="0.35"/>
    <row r="4902" customFormat="1" x14ac:dyDescent="0.35"/>
    <row r="4903" customFormat="1" x14ac:dyDescent="0.35"/>
    <row r="4904" customFormat="1" x14ac:dyDescent="0.35"/>
    <row r="4905" customFormat="1" x14ac:dyDescent="0.35"/>
    <row r="4906" customFormat="1" x14ac:dyDescent="0.35"/>
    <row r="4907" customFormat="1" x14ac:dyDescent="0.35"/>
    <row r="4908" customFormat="1" x14ac:dyDescent="0.35"/>
    <row r="4909" customFormat="1" x14ac:dyDescent="0.35"/>
    <row r="4910" customFormat="1" x14ac:dyDescent="0.35"/>
    <row r="4911" customFormat="1" x14ac:dyDescent="0.35"/>
    <row r="4912" customFormat="1" x14ac:dyDescent="0.35"/>
    <row r="4913" customFormat="1" x14ac:dyDescent="0.35"/>
    <row r="4914" customFormat="1" x14ac:dyDescent="0.35"/>
    <row r="4915" customFormat="1" x14ac:dyDescent="0.35"/>
    <row r="4916" customFormat="1" x14ac:dyDescent="0.35"/>
    <row r="4917" customFormat="1" x14ac:dyDescent="0.35"/>
    <row r="4918" customFormat="1" x14ac:dyDescent="0.35"/>
    <row r="4919" customFormat="1" x14ac:dyDescent="0.35"/>
    <row r="4920" customFormat="1" x14ac:dyDescent="0.35"/>
    <row r="4921" customFormat="1" x14ac:dyDescent="0.35"/>
    <row r="4922" customFormat="1" x14ac:dyDescent="0.35"/>
    <row r="4923" customFormat="1" x14ac:dyDescent="0.35"/>
    <row r="4924" customFormat="1" x14ac:dyDescent="0.35"/>
    <row r="4925" customFormat="1" x14ac:dyDescent="0.35"/>
    <row r="4926" customFormat="1" x14ac:dyDescent="0.35"/>
    <row r="4927" customFormat="1" x14ac:dyDescent="0.35"/>
    <row r="4928" customFormat="1" x14ac:dyDescent="0.35"/>
    <row r="4929" customFormat="1" x14ac:dyDescent="0.35"/>
    <row r="4930" customFormat="1" x14ac:dyDescent="0.35"/>
    <row r="4931" customFormat="1" x14ac:dyDescent="0.35"/>
    <row r="4932" customFormat="1" x14ac:dyDescent="0.35"/>
    <row r="4933" customFormat="1" x14ac:dyDescent="0.35"/>
    <row r="4934" customFormat="1" x14ac:dyDescent="0.35"/>
    <row r="4935" customFormat="1" x14ac:dyDescent="0.35"/>
    <row r="4936" customFormat="1" x14ac:dyDescent="0.35"/>
    <row r="4937" customFormat="1" x14ac:dyDescent="0.35"/>
    <row r="4938" customFormat="1" x14ac:dyDescent="0.35"/>
    <row r="4939" customFormat="1" x14ac:dyDescent="0.35"/>
    <row r="4940" customFormat="1" x14ac:dyDescent="0.35"/>
    <row r="4941" customFormat="1" x14ac:dyDescent="0.35"/>
    <row r="4942" customFormat="1" x14ac:dyDescent="0.35"/>
    <row r="4943" customFormat="1" x14ac:dyDescent="0.35"/>
    <row r="4944" customFormat="1" x14ac:dyDescent="0.35"/>
    <row r="4945" customFormat="1" x14ac:dyDescent="0.35"/>
    <row r="4946" customFormat="1" x14ac:dyDescent="0.35"/>
    <row r="4947" customFormat="1" x14ac:dyDescent="0.35"/>
    <row r="4948" customFormat="1" x14ac:dyDescent="0.35"/>
    <row r="4949" customFormat="1" x14ac:dyDescent="0.35"/>
    <row r="4950" customFormat="1" x14ac:dyDescent="0.35"/>
    <row r="4951" customFormat="1" x14ac:dyDescent="0.35"/>
    <row r="4952" customFormat="1" x14ac:dyDescent="0.35"/>
    <row r="4953" customFormat="1" x14ac:dyDescent="0.35"/>
    <row r="4954" customFormat="1" x14ac:dyDescent="0.35"/>
    <row r="4955" customFormat="1" x14ac:dyDescent="0.35"/>
    <row r="4956" customFormat="1" x14ac:dyDescent="0.35"/>
    <row r="4957" customFormat="1" x14ac:dyDescent="0.35"/>
    <row r="4958" customFormat="1" x14ac:dyDescent="0.35"/>
    <row r="4959" customFormat="1" x14ac:dyDescent="0.35"/>
    <row r="4960" customFormat="1" x14ac:dyDescent="0.35"/>
    <row r="4961" customFormat="1" x14ac:dyDescent="0.35"/>
    <row r="4962" customFormat="1" x14ac:dyDescent="0.35"/>
    <row r="4963" customFormat="1" x14ac:dyDescent="0.35"/>
    <row r="4964" customFormat="1" x14ac:dyDescent="0.35"/>
    <row r="4965" customFormat="1" x14ac:dyDescent="0.35"/>
    <row r="4966" customFormat="1" x14ac:dyDescent="0.35"/>
    <row r="4967" customFormat="1" x14ac:dyDescent="0.35"/>
    <row r="4968" customFormat="1" x14ac:dyDescent="0.35"/>
    <row r="4969" customFormat="1" x14ac:dyDescent="0.35"/>
    <row r="4970" customFormat="1" x14ac:dyDescent="0.35"/>
    <row r="4971" customFormat="1" x14ac:dyDescent="0.35"/>
    <row r="4972" customFormat="1" x14ac:dyDescent="0.35"/>
    <row r="4973" customFormat="1" x14ac:dyDescent="0.35"/>
    <row r="4974" customFormat="1" x14ac:dyDescent="0.35"/>
    <row r="4975" customFormat="1" x14ac:dyDescent="0.35"/>
    <row r="4976" customFormat="1" x14ac:dyDescent="0.35"/>
    <row r="4977" customFormat="1" x14ac:dyDescent="0.35"/>
    <row r="4978" customFormat="1" x14ac:dyDescent="0.35"/>
    <row r="4979" customFormat="1" x14ac:dyDescent="0.35"/>
    <row r="4980" customFormat="1" x14ac:dyDescent="0.35"/>
    <row r="4981" customFormat="1" x14ac:dyDescent="0.35"/>
    <row r="4982" customFormat="1" x14ac:dyDescent="0.35"/>
    <row r="4983" customFormat="1" x14ac:dyDescent="0.35"/>
    <row r="4984" customFormat="1" x14ac:dyDescent="0.35"/>
    <row r="4985" customFormat="1" x14ac:dyDescent="0.35"/>
    <row r="4986" customFormat="1" x14ac:dyDescent="0.35"/>
    <row r="4987" customFormat="1" x14ac:dyDescent="0.35"/>
    <row r="4988" customFormat="1" x14ac:dyDescent="0.35"/>
    <row r="4989" customFormat="1" x14ac:dyDescent="0.35"/>
    <row r="4990" customFormat="1" x14ac:dyDescent="0.35"/>
    <row r="4991" customFormat="1" x14ac:dyDescent="0.35"/>
    <row r="4992" customFormat="1" x14ac:dyDescent="0.35"/>
    <row r="4993" customFormat="1" x14ac:dyDescent="0.35"/>
    <row r="4994" customFormat="1" x14ac:dyDescent="0.35"/>
    <row r="4995" customFormat="1" x14ac:dyDescent="0.35"/>
    <row r="4996" customFormat="1" x14ac:dyDescent="0.35"/>
    <row r="4997" customFormat="1" x14ac:dyDescent="0.35"/>
    <row r="4998" customFormat="1" x14ac:dyDescent="0.35"/>
    <row r="4999" customFormat="1" x14ac:dyDescent="0.35"/>
    <row r="5000" customFormat="1" x14ac:dyDescent="0.35"/>
    <row r="5001" customFormat="1" x14ac:dyDescent="0.35"/>
    <row r="5002" customFormat="1" x14ac:dyDescent="0.35"/>
    <row r="5003" customFormat="1" x14ac:dyDescent="0.35"/>
    <row r="5004" customFormat="1" x14ac:dyDescent="0.35"/>
    <row r="5005" customFormat="1" x14ac:dyDescent="0.35"/>
    <row r="5006" customFormat="1" x14ac:dyDescent="0.35"/>
    <row r="5007" customFormat="1" x14ac:dyDescent="0.35"/>
    <row r="5008" customFormat="1" x14ac:dyDescent="0.35"/>
    <row r="5009" customFormat="1" x14ac:dyDescent="0.35"/>
    <row r="5010" customFormat="1" x14ac:dyDescent="0.35"/>
    <row r="5011" customFormat="1" x14ac:dyDescent="0.35"/>
    <row r="5012" customFormat="1" x14ac:dyDescent="0.35"/>
    <row r="5013" customFormat="1" x14ac:dyDescent="0.35"/>
    <row r="5014" customFormat="1" x14ac:dyDescent="0.35"/>
    <row r="5015" customFormat="1" x14ac:dyDescent="0.35"/>
    <row r="5016" customFormat="1" x14ac:dyDescent="0.35"/>
    <row r="5017" customFormat="1" x14ac:dyDescent="0.35"/>
    <row r="5018" customFormat="1" x14ac:dyDescent="0.35"/>
    <row r="5019" customFormat="1" x14ac:dyDescent="0.35"/>
    <row r="5020" customFormat="1" x14ac:dyDescent="0.35"/>
    <row r="5021" customFormat="1" x14ac:dyDescent="0.35"/>
    <row r="5022" customFormat="1" x14ac:dyDescent="0.35"/>
    <row r="5023" customFormat="1" x14ac:dyDescent="0.35"/>
    <row r="5024" customFormat="1" x14ac:dyDescent="0.35"/>
    <row r="5025" customFormat="1" x14ac:dyDescent="0.35"/>
    <row r="5026" customFormat="1" x14ac:dyDescent="0.35"/>
    <row r="5027" customFormat="1" x14ac:dyDescent="0.35"/>
    <row r="5028" customFormat="1" x14ac:dyDescent="0.35"/>
    <row r="5029" customFormat="1" x14ac:dyDescent="0.35"/>
    <row r="5030" customFormat="1" x14ac:dyDescent="0.35"/>
    <row r="5031" customFormat="1" x14ac:dyDescent="0.35"/>
    <row r="5032" customFormat="1" x14ac:dyDescent="0.35"/>
    <row r="5033" customFormat="1" x14ac:dyDescent="0.35"/>
    <row r="5034" customFormat="1" x14ac:dyDescent="0.35"/>
    <row r="5035" customFormat="1" x14ac:dyDescent="0.35"/>
    <row r="5036" customFormat="1" x14ac:dyDescent="0.35"/>
    <row r="5037" customFormat="1" x14ac:dyDescent="0.35"/>
    <row r="5038" customFormat="1" x14ac:dyDescent="0.35"/>
    <row r="5039" customFormat="1" x14ac:dyDescent="0.35"/>
    <row r="5040" customFormat="1" x14ac:dyDescent="0.35"/>
    <row r="5041" customFormat="1" x14ac:dyDescent="0.35"/>
    <row r="5042" customFormat="1" x14ac:dyDescent="0.35"/>
    <row r="5043" customFormat="1" x14ac:dyDescent="0.35"/>
    <row r="5044" customFormat="1" x14ac:dyDescent="0.35"/>
    <row r="5045" customFormat="1" x14ac:dyDescent="0.35"/>
    <row r="5046" customFormat="1" x14ac:dyDescent="0.35"/>
    <row r="5047" customFormat="1" x14ac:dyDescent="0.35"/>
    <row r="5048" customFormat="1" x14ac:dyDescent="0.35"/>
    <row r="5049" customFormat="1" x14ac:dyDescent="0.35"/>
    <row r="5050" customFormat="1" x14ac:dyDescent="0.35"/>
    <row r="5051" customFormat="1" x14ac:dyDescent="0.35"/>
    <row r="5052" customFormat="1" x14ac:dyDescent="0.35"/>
    <row r="5053" customFormat="1" x14ac:dyDescent="0.35"/>
    <row r="5054" customFormat="1" x14ac:dyDescent="0.35"/>
    <row r="5055" customFormat="1" x14ac:dyDescent="0.35"/>
    <row r="5056" customFormat="1" x14ac:dyDescent="0.35"/>
    <row r="5057" customFormat="1" x14ac:dyDescent="0.35"/>
    <row r="5058" customFormat="1" x14ac:dyDescent="0.35"/>
    <row r="5059" customFormat="1" x14ac:dyDescent="0.35"/>
    <row r="5060" customFormat="1" x14ac:dyDescent="0.35"/>
    <row r="5061" customFormat="1" x14ac:dyDescent="0.35"/>
    <row r="5062" customFormat="1" x14ac:dyDescent="0.35"/>
    <row r="5063" customFormat="1" x14ac:dyDescent="0.35"/>
    <row r="5064" customFormat="1" x14ac:dyDescent="0.35"/>
    <row r="5065" customFormat="1" x14ac:dyDescent="0.35"/>
    <row r="5066" customFormat="1" x14ac:dyDescent="0.35"/>
    <row r="5067" customFormat="1" x14ac:dyDescent="0.35"/>
    <row r="5068" customFormat="1" x14ac:dyDescent="0.35"/>
    <row r="5069" customFormat="1" x14ac:dyDescent="0.35"/>
    <row r="5070" customFormat="1" x14ac:dyDescent="0.35"/>
    <row r="5071" customFormat="1" x14ac:dyDescent="0.35"/>
    <row r="5072" customFormat="1" x14ac:dyDescent="0.35"/>
    <row r="5073" customFormat="1" x14ac:dyDescent="0.35"/>
    <row r="5074" customFormat="1" x14ac:dyDescent="0.35"/>
    <row r="5075" customFormat="1" x14ac:dyDescent="0.35"/>
    <row r="5076" customFormat="1" x14ac:dyDescent="0.35"/>
    <row r="5077" customFormat="1" x14ac:dyDescent="0.35"/>
    <row r="5078" customFormat="1" x14ac:dyDescent="0.35"/>
    <row r="5079" customFormat="1" x14ac:dyDescent="0.35"/>
    <row r="5080" customFormat="1" x14ac:dyDescent="0.35"/>
    <row r="5081" customFormat="1" x14ac:dyDescent="0.35"/>
    <row r="5082" customFormat="1" x14ac:dyDescent="0.35"/>
    <row r="5083" customFormat="1" x14ac:dyDescent="0.35"/>
    <row r="5084" customFormat="1" x14ac:dyDescent="0.35"/>
    <row r="5085" customFormat="1" x14ac:dyDescent="0.35"/>
    <row r="5086" customFormat="1" x14ac:dyDescent="0.35"/>
    <row r="5087" customFormat="1" x14ac:dyDescent="0.35"/>
    <row r="5088" customFormat="1" x14ac:dyDescent="0.35"/>
    <row r="5089" customFormat="1" x14ac:dyDescent="0.35"/>
    <row r="5090" customFormat="1" x14ac:dyDescent="0.35"/>
    <row r="5091" customFormat="1" x14ac:dyDescent="0.35"/>
    <row r="5092" customFormat="1" x14ac:dyDescent="0.35"/>
    <row r="5093" customFormat="1" x14ac:dyDescent="0.35"/>
    <row r="5094" customFormat="1" x14ac:dyDescent="0.35"/>
    <row r="5095" customFormat="1" x14ac:dyDescent="0.35"/>
    <row r="5096" customFormat="1" x14ac:dyDescent="0.35"/>
    <row r="5097" customFormat="1" x14ac:dyDescent="0.35"/>
    <row r="5098" customFormat="1" x14ac:dyDescent="0.35"/>
    <row r="5099" customFormat="1" x14ac:dyDescent="0.35"/>
    <row r="5100" customFormat="1" x14ac:dyDescent="0.35"/>
    <row r="5101" customFormat="1" x14ac:dyDescent="0.35"/>
    <row r="5102" customFormat="1" x14ac:dyDescent="0.35"/>
    <row r="5103" customFormat="1" x14ac:dyDescent="0.35"/>
    <row r="5104" customFormat="1" x14ac:dyDescent="0.35"/>
    <row r="5105" customFormat="1" x14ac:dyDescent="0.35"/>
    <row r="5106" customFormat="1" x14ac:dyDescent="0.35"/>
    <row r="5107" customFormat="1" x14ac:dyDescent="0.35"/>
    <row r="5108" customFormat="1" x14ac:dyDescent="0.35"/>
    <row r="5109" customFormat="1" x14ac:dyDescent="0.35"/>
    <row r="5110" customFormat="1" x14ac:dyDescent="0.35"/>
    <row r="5111" customFormat="1" x14ac:dyDescent="0.35"/>
    <row r="5112" customFormat="1" x14ac:dyDescent="0.35"/>
    <row r="5113" customFormat="1" x14ac:dyDescent="0.35"/>
    <row r="5114" customFormat="1" x14ac:dyDescent="0.35"/>
    <row r="5115" customFormat="1" x14ac:dyDescent="0.35"/>
    <row r="5116" customFormat="1" x14ac:dyDescent="0.35"/>
    <row r="5117" customFormat="1" x14ac:dyDescent="0.35"/>
    <row r="5118" customFormat="1" x14ac:dyDescent="0.35"/>
    <row r="5119" customFormat="1" x14ac:dyDescent="0.35"/>
    <row r="5120" customFormat="1" x14ac:dyDescent="0.35"/>
    <row r="5121" customFormat="1" x14ac:dyDescent="0.35"/>
    <row r="5122" customFormat="1" x14ac:dyDescent="0.35"/>
    <row r="5123" customFormat="1" x14ac:dyDescent="0.35"/>
    <row r="5124" customFormat="1" x14ac:dyDescent="0.35"/>
    <row r="5125" customFormat="1" x14ac:dyDescent="0.35"/>
    <row r="5126" customFormat="1" x14ac:dyDescent="0.35"/>
    <row r="5127" customFormat="1" x14ac:dyDescent="0.35"/>
    <row r="5128" customFormat="1" x14ac:dyDescent="0.35"/>
    <row r="5129" customFormat="1" x14ac:dyDescent="0.35"/>
    <row r="5130" customFormat="1" x14ac:dyDescent="0.35"/>
    <row r="5131" customFormat="1" x14ac:dyDescent="0.35"/>
    <row r="5132" customFormat="1" x14ac:dyDescent="0.35"/>
    <row r="5133" customFormat="1" x14ac:dyDescent="0.35"/>
    <row r="5134" customFormat="1" x14ac:dyDescent="0.35"/>
    <row r="5135" customFormat="1" x14ac:dyDescent="0.35"/>
    <row r="5136" customFormat="1" x14ac:dyDescent="0.35"/>
    <row r="5137" customFormat="1" x14ac:dyDescent="0.35"/>
    <row r="5138" customFormat="1" x14ac:dyDescent="0.35"/>
    <row r="5139" customFormat="1" x14ac:dyDescent="0.35"/>
    <row r="5140" customFormat="1" x14ac:dyDescent="0.35"/>
    <row r="5141" customFormat="1" x14ac:dyDescent="0.35"/>
    <row r="5142" customFormat="1" x14ac:dyDescent="0.35"/>
    <row r="5143" customFormat="1" x14ac:dyDescent="0.35"/>
    <row r="5144" customFormat="1" x14ac:dyDescent="0.35"/>
    <row r="5145" customFormat="1" x14ac:dyDescent="0.35"/>
    <row r="5146" customFormat="1" x14ac:dyDescent="0.35"/>
    <row r="5147" customFormat="1" x14ac:dyDescent="0.35"/>
    <row r="5148" customFormat="1" x14ac:dyDescent="0.35"/>
    <row r="5149" customFormat="1" x14ac:dyDescent="0.35"/>
    <row r="5150" customFormat="1" x14ac:dyDescent="0.35"/>
    <row r="5151" customFormat="1" x14ac:dyDescent="0.35"/>
    <row r="5152" customFormat="1" x14ac:dyDescent="0.35"/>
    <row r="5153" customFormat="1" x14ac:dyDescent="0.35"/>
    <row r="5154" customFormat="1" x14ac:dyDescent="0.35"/>
    <row r="5155" customFormat="1" x14ac:dyDescent="0.35"/>
    <row r="5156" customFormat="1" x14ac:dyDescent="0.35"/>
    <row r="5157" customFormat="1" x14ac:dyDescent="0.35"/>
    <row r="5158" customFormat="1" x14ac:dyDescent="0.35"/>
    <row r="5159" customFormat="1" x14ac:dyDescent="0.35"/>
    <row r="5160" customFormat="1" x14ac:dyDescent="0.35"/>
    <row r="5161" customFormat="1" x14ac:dyDescent="0.35"/>
    <row r="5162" customFormat="1" x14ac:dyDescent="0.35"/>
    <row r="5163" customFormat="1" x14ac:dyDescent="0.35"/>
    <row r="5164" customFormat="1" x14ac:dyDescent="0.35"/>
    <row r="5165" customFormat="1" x14ac:dyDescent="0.35"/>
    <row r="5166" customFormat="1" x14ac:dyDescent="0.35"/>
    <row r="5167" customFormat="1" x14ac:dyDescent="0.35"/>
    <row r="5168" customFormat="1" x14ac:dyDescent="0.35"/>
    <row r="5169" customFormat="1" x14ac:dyDescent="0.35"/>
    <row r="5170" customFormat="1" x14ac:dyDescent="0.35"/>
    <row r="5171" customFormat="1" x14ac:dyDescent="0.35"/>
    <row r="5172" customFormat="1" x14ac:dyDescent="0.35"/>
    <row r="5173" customFormat="1" x14ac:dyDescent="0.35"/>
    <row r="5174" customFormat="1" x14ac:dyDescent="0.35"/>
    <row r="5175" customFormat="1" x14ac:dyDescent="0.35"/>
    <row r="5176" customFormat="1" x14ac:dyDescent="0.35"/>
    <row r="5177" customFormat="1" x14ac:dyDescent="0.35"/>
    <row r="5178" customFormat="1" x14ac:dyDescent="0.35"/>
    <row r="5179" customFormat="1" x14ac:dyDescent="0.35"/>
    <row r="5180" customFormat="1" x14ac:dyDescent="0.35"/>
    <row r="5181" customFormat="1" x14ac:dyDescent="0.35"/>
    <row r="5182" customFormat="1" x14ac:dyDescent="0.35"/>
    <row r="5183" customFormat="1" x14ac:dyDescent="0.35"/>
    <row r="5184" customFormat="1" x14ac:dyDescent="0.35"/>
    <row r="5185" customFormat="1" x14ac:dyDescent="0.35"/>
    <row r="5186" customFormat="1" x14ac:dyDescent="0.35"/>
    <row r="5187" customFormat="1" x14ac:dyDescent="0.35"/>
    <row r="5188" customFormat="1" x14ac:dyDescent="0.35"/>
    <row r="5189" customFormat="1" x14ac:dyDescent="0.35"/>
    <row r="5190" customFormat="1" x14ac:dyDescent="0.35"/>
    <row r="5191" customFormat="1" x14ac:dyDescent="0.35"/>
    <row r="5192" customFormat="1" x14ac:dyDescent="0.35"/>
    <row r="5193" customFormat="1" x14ac:dyDescent="0.35"/>
    <row r="5194" customFormat="1" x14ac:dyDescent="0.35"/>
    <row r="5195" customFormat="1" x14ac:dyDescent="0.35"/>
    <row r="5196" customFormat="1" x14ac:dyDescent="0.35"/>
    <row r="5197" customFormat="1" x14ac:dyDescent="0.35"/>
    <row r="5198" customFormat="1" x14ac:dyDescent="0.35"/>
    <row r="5199" customFormat="1" x14ac:dyDescent="0.35"/>
    <row r="5200" customFormat="1" x14ac:dyDescent="0.35"/>
    <row r="5201" customFormat="1" x14ac:dyDescent="0.35"/>
    <row r="5202" customFormat="1" x14ac:dyDescent="0.35"/>
    <row r="5203" customFormat="1" x14ac:dyDescent="0.35"/>
    <row r="5204" customFormat="1" x14ac:dyDescent="0.35"/>
    <row r="5205" customFormat="1" x14ac:dyDescent="0.35"/>
    <row r="5206" customFormat="1" x14ac:dyDescent="0.35"/>
    <row r="5207" customFormat="1" x14ac:dyDescent="0.35"/>
    <row r="5208" customFormat="1" x14ac:dyDescent="0.35"/>
    <row r="5209" customFormat="1" x14ac:dyDescent="0.35"/>
    <row r="5210" customFormat="1" x14ac:dyDescent="0.35"/>
    <row r="5211" customFormat="1" x14ac:dyDescent="0.35"/>
    <row r="5212" customFormat="1" x14ac:dyDescent="0.35"/>
    <row r="5213" customFormat="1" x14ac:dyDescent="0.35"/>
    <row r="5214" customFormat="1" x14ac:dyDescent="0.35"/>
    <row r="5215" customFormat="1" x14ac:dyDescent="0.35"/>
    <row r="5216" customFormat="1" x14ac:dyDescent="0.35"/>
    <row r="5217" customFormat="1" x14ac:dyDescent="0.35"/>
    <row r="5218" customFormat="1" x14ac:dyDescent="0.35"/>
    <row r="5219" customFormat="1" x14ac:dyDescent="0.35"/>
    <row r="5220" customFormat="1" x14ac:dyDescent="0.35"/>
    <row r="5221" customFormat="1" x14ac:dyDescent="0.35"/>
    <row r="5222" customFormat="1" x14ac:dyDescent="0.35"/>
    <row r="5223" customFormat="1" x14ac:dyDescent="0.35"/>
    <row r="5224" customFormat="1" x14ac:dyDescent="0.35"/>
    <row r="5225" customFormat="1" x14ac:dyDescent="0.35"/>
    <row r="5226" customFormat="1" x14ac:dyDescent="0.35"/>
    <row r="5227" customFormat="1" x14ac:dyDescent="0.35"/>
    <row r="5228" customFormat="1" x14ac:dyDescent="0.35"/>
    <row r="5229" customFormat="1" x14ac:dyDescent="0.35"/>
    <row r="5230" customFormat="1" x14ac:dyDescent="0.35"/>
    <row r="5231" customFormat="1" x14ac:dyDescent="0.35"/>
    <row r="5232" customFormat="1" x14ac:dyDescent="0.35"/>
    <row r="5233" customFormat="1" x14ac:dyDescent="0.35"/>
    <row r="5234" customFormat="1" x14ac:dyDescent="0.35"/>
    <row r="5235" customFormat="1" x14ac:dyDescent="0.35"/>
    <row r="5236" customFormat="1" x14ac:dyDescent="0.35"/>
    <row r="5237" customFormat="1" x14ac:dyDescent="0.35"/>
    <row r="5238" customFormat="1" x14ac:dyDescent="0.35"/>
    <row r="5239" customFormat="1" x14ac:dyDescent="0.35"/>
    <row r="5240" customFormat="1" x14ac:dyDescent="0.35"/>
    <row r="5241" customFormat="1" x14ac:dyDescent="0.35"/>
    <row r="5242" customFormat="1" x14ac:dyDescent="0.35"/>
    <row r="5243" customFormat="1" x14ac:dyDescent="0.35"/>
    <row r="5244" customFormat="1" x14ac:dyDescent="0.35"/>
    <row r="5245" customFormat="1" x14ac:dyDescent="0.35"/>
    <row r="5246" customFormat="1" x14ac:dyDescent="0.35"/>
    <row r="5247" customFormat="1" x14ac:dyDescent="0.35"/>
    <row r="5248" customFormat="1" x14ac:dyDescent="0.35"/>
    <row r="5249" customFormat="1" x14ac:dyDescent="0.35"/>
    <row r="5250" customFormat="1" x14ac:dyDescent="0.35"/>
    <row r="5251" customFormat="1" x14ac:dyDescent="0.35"/>
    <row r="5252" customFormat="1" x14ac:dyDescent="0.35"/>
    <row r="5253" customFormat="1" x14ac:dyDescent="0.35"/>
    <row r="5254" customFormat="1" x14ac:dyDescent="0.35"/>
    <row r="5255" customFormat="1" x14ac:dyDescent="0.35"/>
    <row r="5256" customFormat="1" x14ac:dyDescent="0.35"/>
    <row r="5257" customFormat="1" x14ac:dyDescent="0.35"/>
    <row r="5258" customFormat="1" x14ac:dyDescent="0.35"/>
    <row r="5259" customFormat="1" x14ac:dyDescent="0.35"/>
    <row r="5260" customFormat="1" x14ac:dyDescent="0.35"/>
    <row r="5261" customFormat="1" x14ac:dyDescent="0.35"/>
    <row r="5262" customFormat="1" x14ac:dyDescent="0.35"/>
    <row r="5263" customFormat="1" x14ac:dyDescent="0.35"/>
    <row r="5264" customFormat="1" x14ac:dyDescent="0.35"/>
    <row r="5265" customFormat="1" x14ac:dyDescent="0.35"/>
    <row r="5266" customFormat="1" x14ac:dyDescent="0.35"/>
    <row r="5267" customFormat="1" x14ac:dyDescent="0.35"/>
    <row r="5268" customFormat="1" x14ac:dyDescent="0.35"/>
    <row r="5269" customFormat="1" x14ac:dyDescent="0.35"/>
    <row r="5270" customFormat="1" x14ac:dyDescent="0.35"/>
    <row r="5271" customFormat="1" x14ac:dyDescent="0.35"/>
    <row r="5272" customFormat="1" x14ac:dyDescent="0.35"/>
    <row r="5273" customFormat="1" x14ac:dyDescent="0.35"/>
    <row r="5274" customFormat="1" x14ac:dyDescent="0.35"/>
    <row r="5275" customFormat="1" x14ac:dyDescent="0.35"/>
    <row r="5276" customFormat="1" x14ac:dyDescent="0.35"/>
    <row r="5277" customFormat="1" x14ac:dyDescent="0.35"/>
    <row r="5278" customFormat="1" x14ac:dyDescent="0.35"/>
    <row r="5279" customFormat="1" x14ac:dyDescent="0.35"/>
    <row r="5280" customFormat="1" x14ac:dyDescent="0.35"/>
    <row r="5281" customFormat="1" x14ac:dyDescent="0.35"/>
    <row r="5282" customFormat="1" x14ac:dyDescent="0.35"/>
    <row r="5283" customFormat="1" x14ac:dyDescent="0.35"/>
    <row r="5284" customFormat="1" x14ac:dyDescent="0.35"/>
    <row r="5285" customFormat="1" x14ac:dyDescent="0.35"/>
    <row r="5286" customFormat="1" x14ac:dyDescent="0.35"/>
    <row r="5287" customFormat="1" x14ac:dyDescent="0.35"/>
    <row r="5288" customFormat="1" x14ac:dyDescent="0.35"/>
    <row r="5289" customFormat="1" x14ac:dyDescent="0.35"/>
    <row r="5290" customFormat="1" x14ac:dyDescent="0.35"/>
    <row r="5291" customFormat="1" x14ac:dyDescent="0.35"/>
    <row r="5292" customFormat="1" x14ac:dyDescent="0.35"/>
    <row r="5293" customFormat="1" x14ac:dyDescent="0.35"/>
    <row r="5294" customFormat="1" x14ac:dyDescent="0.35"/>
    <row r="5295" customFormat="1" x14ac:dyDescent="0.35"/>
    <row r="5296" customFormat="1" x14ac:dyDescent="0.35"/>
    <row r="5297" customFormat="1" x14ac:dyDescent="0.35"/>
    <row r="5298" customFormat="1" x14ac:dyDescent="0.35"/>
    <row r="5299" customFormat="1" x14ac:dyDescent="0.35"/>
    <row r="5300" customFormat="1" x14ac:dyDescent="0.35"/>
    <row r="5301" customFormat="1" x14ac:dyDescent="0.35"/>
    <row r="5302" customFormat="1" x14ac:dyDescent="0.35"/>
    <row r="5303" customFormat="1" x14ac:dyDescent="0.35"/>
    <row r="5304" customFormat="1" x14ac:dyDescent="0.35"/>
    <row r="5305" customFormat="1" x14ac:dyDescent="0.35"/>
    <row r="5306" customFormat="1" x14ac:dyDescent="0.35"/>
    <row r="5307" customFormat="1" x14ac:dyDescent="0.35"/>
    <row r="5308" customFormat="1" x14ac:dyDescent="0.35"/>
    <row r="5309" customFormat="1" x14ac:dyDescent="0.35"/>
    <row r="5310" customFormat="1" x14ac:dyDescent="0.35"/>
    <row r="5311" customFormat="1" x14ac:dyDescent="0.35"/>
    <row r="5312" customFormat="1" x14ac:dyDescent="0.35"/>
    <row r="5313" customFormat="1" x14ac:dyDescent="0.35"/>
    <row r="5314" customFormat="1" x14ac:dyDescent="0.35"/>
    <row r="5315" customFormat="1" x14ac:dyDescent="0.35"/>
    <row r="5316" customFormat="1" x14ac:dyDescent="0.35"/>
    <row r="5317" customFormat="1" x14ac:dyDescent="0.35"/>
    <row r="5318" customFormat="1" x14ac:dyDescent="0.35"/>
    <row r="5319" customFormat="1" x14ac:dyDescent="0.35"/>
    <row r="5320" customFormat="1" x14ac:dyDescent="0.35"/>
    <row r="5321" customFormat="1" x14ac:dyDescent="0.35"/>
    <row r="5322" customFormat="1" x14ac:dyDescent="0.35"/>
    <row r="5323" customFormat="1" x14ac:dyDescent="0.35"/>
    <row r="5324" customFormat="1" x14ac:dyDescent="0.35"/>
    <row r="5325" customFormat="1" x14ac:dyDescent="0.35"/>
    <row r="5326" customFormat="1" x14ac:dyDescent="0.35"/>
    <row r="5327" customFormat="1" x14ac:dyDescent="0.35"/>
    <row r="5328" customFormat="1" x14ac:dyDescent="0.35"/>
    <row r="5329" customFormat="1" x14ac:dyDescent="0.35"/>
    <row r="5330" customFormat="1" x14ac:dyDescent="0.35"/>
    <row r="5331" customFormat="1" x14ac:dyDescent="0.35"/>
    <row r="5332" customFormat="1" x14ac:dyDescent="0.35"/>
    <row r="5333" customFormat="1" x14ac:dyDescent="0.35"/>
    <row r="5334" customFormat="1" x14ac:dyDescent="0.35"/>
    <row r="5335" customFormat="1" x14ac:dyDescent="0.35"/>
    <row r="5336" customFormat="1" x14ac:dyDescent="0.35"/>
    <row r="5337" customFormat="1" x14ac:dyDescent="0.35"/>
    <row r="5338" customFormat="1" x14ac:dyDescent="0.35"/>
    <row r="5339" customFormat="1" x14ac:dyDescent="0.35"/>
    <row r="5340" customFormat="1" x14ac:dyDescent="0.35"/>
    <row r="5341" customFormat="1" x14ac:dyDescent="0.35"/>
    <row r="5342" customFormat="1" x14ac:dyDescent="0.35"/>
    <row r="5343" customFormat="1" x14ac:dyDescent="0.35"/>
    <row r="5344" customFormat="1" x14ac:dyDescent="0.35"/>
    <row r="5345" customFormat="1" x14ac:dyDescent="0.35"/>
    <row r="5346" customFormat="1" x14ac:dyDescent="0.35"/>
    <row r="5347" customFormat="1" x14ac:dyDescent="0.35"/>
    <row r="5348" customFormat="1" x14ac:dyDescent="0.35"/>
    <row r="5349" customFormat="1" x14ac:dyDescent="0.35"/>
    <row r="5350" customFormat="1" x14ac:dyDescent="0.35"/>
    <row r="5351" customFormat="1" x14ac:dyDescent="0.35"/>
    <row r="5352" customFormat="1" x14ac:dyDescent="0.35"/>
    <row r="5353" customFormat="1" x14ac:dyDescent="0.35"/>
    <row r="5354" customFormat="1" x14ac:dyDescent="0.35"/>
    <row r="5355" customFormat="1" x14ac:dyDescent="0.35"/>
    <row r="5356" customFormat="1" x14ac:dyDescent="0.35"/>
    <row r="5357" customFormat="1" x14ac:dyDescent="0.35"/>
    <row r="5358" customFormat="1" x14ac:dyDescent="0.35"/>
    <row r="5359" customFormat="1" x14ac:dyDescent="0.35"/>
    <row r="5360" customFormat="1" x14ac:dyDescent="0.35"/>
    <row r="5361" customFormat="1" x14ac:dyDescent="0.35"/>
    <row r="5362" customFormat="1" x14ac:dyDescent="0.35"/>
    <row r="5363" customFormat="1" x14ac:dyDescent="0.35"/>
    <row r="5364" customFormat="1" x14ac:dyDescent="0.35"/>
    <row r="5365" customFormat="1" x14ac:dyDescent="0.35"/>
    <row r="5366" customFormat="1" x14ac:dyDescent="0.35"/>
    <row r="5367" customFormat="1" x14ac:dyDescent="0.35"/>
    <row r="5368" customFormat="1" x14ac:dyDescent="0.35"/>
    <row r="5369" customFormat="1" x14ac:dyDescent="0.35"/>
    <row r="5370" customFormat="1" x14ac:dyDescent="0.35"/>
    <row r="5371" customFormat="1" x14ac:dyDescent="0.35"/>
    <row r="5372" customFormat="1" x14ac:dyDescent="0.35"/>
    <row r="5373" customFormat="1" x14ac:dyDescent="0.35"/>
    <row r="5374" customFormat="1" x14ac:dyDescent="0.35"/>
    <row r="5375" customFormat="1" x14ac:dyDescent="0.35"/>
    <row r="5376" customFormat="1" x14ac:dyDescent="0.35"/>
    <row r="5377" customFormat="1" x14ac:dyDescent="0.35"/>
    <row r="5378" customFormat="1" x14ac:dyDescent="0.35"/>
    <row r="5379" customFormat="1" x14ac:dyDescent="0.35"/>
    <row r="5380" customFormat="1" x14ac:dyDescent="0.35"/>
    <row r="5381" customFormat="1" x14ac:dyDescent="0.35"/>
    <row r="5382" customFormat="1" x14ac:dyDescent="0.35"/>
    <row r="5383" customFormat="1" x14ac:dyDescent="0.35"/>
    <row r="5384" customFormat="1" x14ac:dyDescent="0.35"/>
    <row r="5385" customFormat="1" x14ac:dyDescent="0.35"/>
    <row r="5386" customFormat="1" x14ac:dyDescent="0.35"/>
    <row r="5387" customFormat="1" x14ac:dyDescent="0.35"/>
    <row r="5388" customFormat="1" x14ac:dyDescent="0.35"/>
    <row r="5389" customFormat="1" x14ac:dyDescent="0.35"/>
    <row r="5390" customFormat="1" x14ac:dyDescent="0.35"/>
    <row r="5391" customFormat="1" x14ac:dyDescent="0.35"/>
    <row r="5392" customFormat="1" x14ac:dyDescent="0.35"/>
    <row r="5393" customFormat="1" x14ac:dyDescent="0.35"/>
    <row r="5394" customFormat="1" x14ac:dyDescent="0.35"/>
    <row r="5395" customFormat="1" x14ac:dyDescent="0.35"/>
    <row r="5396" customFormat="1" x14ac:dyDescent="0.35"/>
    <row r="5397" customFormat="1" x14ac:dyDescent="0.35"/>
    <row r="5398" customFormat="1" x14ac:dyDescent="0.35"/>
    <row r="5399" customFormat="1" x14ac:dyDescent="0.35"/>
    <row r="5400" customFormat="1" x14ac:dyDescent="0.35"/>
    <row r="5401" customFormat="1" x14ac:dyDescent="0.35"/>
    <row r="5402" customFormat="1" x14ac:dyDescent="0.35"/>
    <row r="5403" customFormat="1" x14ac:dyDescent="0.35"/>
    <row r="5404" customFormat="1" x14ac:dyDescent="0.35"/>
    <row r="5405" customFormat="1" x14ac:dyDescent="0.35"/>
    <row r="5406" customFormat="1" x14ac:dyDescent="0.35"/>
    <row r="5407" customFormat="1" x14ac:dyDescent="0.35"/>
    <row r="5408" customFormat="1" x14ac:dyDescent="0.35"/>
    <row r="5409" customFormat="1" x14ac:dyDescent="0.35"/>
    <row r="5410" customFormat="1" x14ac:dyDescent="0.35"/>
    <row r="5411" customFormat="1" x14ac:dyDescent="0.35"/>
    <row r="5412" customFormat="1" x14ac:dyDescent="0.35"/>
    <row r="5413" customFormat="1" x14ac:dyDescent="0.35"/>
    <row r="5414" customFormat="1" x14ac:dyDescent="0.35"/>
    <row r="5415" customFormat="1" x14ac:dyDescent="0.35"/>
    <row r="5416" customFormat="1" x14ac:dyDescent="0.35"/>
    <row r="5417" customFormat="1" x14ac:dyDescent="0.35"/>
    <row r="5418" customFormat="1" x14ac:dyDescent="0.35"/>
    <row r="5419" customFormat="1" x14ac:dyDescent="0.35"/>
    <row r="5420" customFormat="1" x14ac:dyDescent="0.35"/>
    <row r="5421" customFormat="1" x14ac:dyDescent="0.35"/>
    <row r="5422" customFormat="1" x14ac:dyDescent="0.35"/>
    <row r="5423" customFormat="1" x14ac:dyDescent="0.35"/>
    <row r="5424" customFormat="1" x14ac:dyDescent="0.35"/>
    <row r="5425" customFormat="1" x14ac:dyDescent="0.35"/>
    <row r="5426" customFormat="1" x14ac:dyDescent="0.35"/>
    <row r="5427" customFormat="1" x14ac:dyDescent="0.35"/>
    <row r="5428" customFormat="1" x14ac:dyDescent="0.35"/>
    <row r="5429" customFormat="1" x14ac:dyDescent="0.35"/>
    <row r="5430" customFormat="1" x14ac:dyDescent="0.35"/>
    <row r="5431" customFormat="1" x14ac:dyDescent="0.35"/>
    <row r="5432" customFormat="1" x14ac:dyDescent="0.35"/>
    <row r="5433" customFormat="1" x14ac:dyDescent="0.35"/>
    <row r="5434" customFormat="1" x14ac:dyDescent="0.35"/>
    <row r="5435" customFormat="1" x14ac:dyDescent="0.35"/>
    <row r="5436" customFormat="1" x14ac:dyDescent="0.35"/>
    <row r="5437" customFormat="1" x14ac:dyDescent="0.35"/>
    <row r="5438" customFormat="1" x14ac:dyDescent="0.35"/>
    <row r="5439" customFormat="1" x14ac:dyDescent="0.35"/>
    <row r="5440" customFormat="1" x14ac:dyDescent="0.35"/>
    <row r="5441" customFormat="1" x14ac:dyDescent="0.35"/>
    <row r="5442" customFormat="1" x14ac:dyDescent="0.35"/>
    <row r="5443" customFormat="1" x14ac:dyDescent="0.35"/>
    <row r="5444" customFormat="1" x14ac:dyDescent="0.35"/>
    <row r="5445" customFormat="1" x14ac:dyDescent="0.35"/>
    <row r="5446" customFormat="1" x14ac:dyDescent="0.35"/>
    <row r="5447" customFormat="1" x14ac:dyDescent="0.35"/>
    <row r="5448" customFormat="1" x14ac:dyDescent="0.35"/>
    <row r="5449" customFormat="1" x14ac:dyDescent="0.35"/>
    <row r="5450" customFormat="1" x14ac:dyDescent="0.35"/>
    <row r="5451" customFormat="1" x14ac:dyDescent="0.35"/>
    <row r="5452" customFormat="1" x14ac:dyDescent="0.35"/>
    <row r="5453" customFormat="1" x14ac:dyDescent="0.35"/>
    <row r="5454" customFormat="1" x14ac:dyDescent="0.35"/>
    <row r="5455" customFormat="1" x14ac:dyDescent="0.35"/>
    <row r="5456" customFormat="1" x14ac:dyDescent="0.35"/>
    <row r="5457" customFormat="1" x14ac:dyDescent="0.35"/>
    <row r="5458" customFormat="1" x14ac:dyDescent="0.35"/>
    <row r="5459" customFormat="1" x14ac:dyDescent="0.35"/>
    <row r="5460" customFormat="1" x14ac:dyDescent="0.35"/>
    <row r="5461" customFormat="1" x14ac:dyDescent="0.35"/>
    <row r="5462" customFormat="1" x14ac:dyDescent="0.35"/>
    <row r="5463" customFormat="1" x14ac:dyDescent="0.35"/>
    <row r="5464" customFormat="1" x14ac:dyDescent="0.35"/>
    <row r="5465" customFormat="1" x14ac:dyDescent="0.35"/>
    <row r="5466" customFormat="1" x14ac:dyDescent="0.35"/>
    <row r="5467" customFormat="1" x14ac:dyDescent="0.35"/>
    <row r="5468" customFormat="1" x14ac:dyDescent="0.35"/>
    <row r="5469" customFormat="1" x14ac:dyDescent="0.35"/>
    <row r="5470" customFormat="1" x14ac:dyDescent="0.35"/>
    <row r="5471" customFormat="1" x14ac:dyDescent="0.35"/>
    <row r="5472" customFormat="1" x14ac:dyDescent="0.35"/>
    <row r="5473" customFormat="1" x14ac:dyDescent="0.35"/>
    <row r="5474" customFormat="1" x14ac:dyDescent="0.35"/>
    <row r="5475" customFormat="1" x14ac:dyDescent="0.35"/>
    <row r="5476" customFormat="1" x14ac:dyDescent="0.35"/>
    <row r="5477" customFormat="1" x14ac:dyDescent="0.35"/>
    <row r="5478" customFormat="1" x14ac:dyDescent="0.35"/>
    <row r="5479" customFormat="1" x14ac:dyDescent="0.35"/>
    <row r="5480" customFormat="1" x14ac:dyDescent="0.35"/>
    <row r="5481" customFormat="1" x14ac:dyDescent="0.35"/>
    <row r="5482" customFormat="1" x14ac:dyDescent="0.35"/>
    <row r="5483" customFormat="1" x14ac:dyDescent="0.35"/>
    <row r="5484" customFormat="1" x14ac:dyDescent="0.35"/>
    <row r="5485" customFormat="1" x14ac:dyDescent="0.35"/>
    <row r="5486" customFormat="1" x14ac:dyDescent="0.35"/>
    <row r="5487" customFormat="1" x14ac:dyDescent="0.35"/>
    <row r="5488" customFormat="1" x14ac:dyDescent="0.35"/>
    <row r="5489" customFormat="1" x14ac:dyDescent="0.35"/>
    <row r="5490" customFormat="1" x14ac:dyDescent="0.35"/>
    <row r="5491" customFormat="1" x14ac:dyDescent="0.35"/>
    <row r="5492" customFormat="1" x14ac:dyDescent="0.35"/>
    <row r="5493" customFormat="1" x14ac:dyDescent="0.35"/>
    <row r="5494" customFormat="1" x14ac:dyDescent="0.35"/>
    <row r="5495" customFormat="1" x14ac:dyDescent="0.35"/>
    <row r="5496" customFormat="1" x14ac:dyDescent="0.35"/>
    <row r="5497" customFormat="1" x14ac:dyDescent="0.35"/>
    <row r="5498" customFormat="1" x14ac:dyDescent="0.35"/>
    <row r="5499" customFormat="1" x14ac:dyDescent="0.35"/>
    <row r="5500" customFormat="1" x14ac:dyDescent="0.35"/>
    <row r="5501" customFormat="1" x14ac:dyDescent="0.35"/>
    <row r="5502" customFormat="1" x14ac:dyDescent="0.35"/>
    <row r="5503" customFormat="1" x14ac:dyDescent="0.35"/>
    <row r="5504" customFormat="1" x14ac:dyDescent="0.35"/>
    <row r="5505" customFormat="1" x14ac:dyDescent="0.35"/>
    <row r="5506" customFormat="1" x14ac:dyDescent="0.35"/>
    <row r="5507" customFormat="1" x14ac:dyDescent="0.35"/>
    <row r="5508" customFormat="1" x14ac:dyDescent="0.35"/>
    <row r="5509" customFormat="1" x14ac:dyDescent="0.35"/>
    <row r="5510" customFormat="1" x14ac:dyDescent="0.35"/>
    <row r="5511" customFormat="1" x14ac:dyDescent="0.35"/>
    <row r="5512" customFormat="1" x14ac:dyDescent="0.35"/>
    <row r="5513" customFormat="1" x14ac:dyDescent="0.35"/>
    <row r="5514" customFormat="1" x14ac:dyDescent="0.35"/>
    <row r="5515" customFormat="1" x14ac:dyDescent="0.35"/>
    <row r="5516" customFormat="1" x14ac:dyDescent="0.35"/>
    <row r="5517" customFormat="1" x14ac:dyDescent="0.35"/>
    <row r="5518" customFormat="1" x14ac:dyDescent="0.35"/>
    <row r="5519" customFormat="1" x14ac:dyDescent="0.35"/>
    <row r="5520" customFormat="1" x14ac:dyDescent="0.35"/>
    <row r="5521" customFormat="1" x14ac:dyDescent="0.35"/>
    <row r="5522" customFormat="1" x14ac:dyDescent="0.35"/>
    <row r="5523" customFormat="1" x14ac:dyDescent="0.35"/>
    <row r="5524" customFormat="1" x14ac:dyDescent="0.35"/>
    <row r="5525" customFormat="1" x14ac:dyDescent="0.35"/>
    <row r="5526" customFormat="1" x14ac:dyDescent="0.35"/>
    <row r="5527" customFormat="1" x14ac:dyDescent="0.35"/>
    <row r="5528" customFormat="1" x14ac:dyDescent="0.35"/>
    <row r="5529" customFormat="1" x14ac:dyDescent="0.35"/>
    <row r="5530" customFormat="1" x14ac:dyDescent="0.35"/>
    <row r="5531" customFormat="1" x14ac:dyDescent="0.35"/>
    <row r="5532" customFormat="1" x14ac:dyDescent="0.35"/>
    <row r="5533" customFormat="1" x14ac:dyDescent="0.35"/>
    <row r="5534" customFormat="1" x14ac:dyDescent="0.35"/>
    <row r="5535" customFormat="1" x14ac:dyDescent="0.35"/>
    <row r="5536" customFormat="1" x14ac:dyDescent="0.35"/>
    <row r="5537" customFormat="1" x14ac:dyDescent="0.35"/>
    <row r="5538" customFormat="1" x14ac:dyDescent="0.35"/>
    <row r="5539" customFormat="1" x14ac:dyDescent="0.35"/>
    <row r="5540" customFormat="1" x14ac:dyDescent="0.35"/>
    <row r="5541" customFormat="1" x14ac:dyDescent="0.35"/>
    <row r="5542" customFormat="1" x14ac:dyDescent="0.35"/>
    <row r="5543" customFormat="1" x14ac:dyDescent="0.35"/>
    <row r="5544" customFormat="1" x14ac:dyDescent="0.35"/>
    <row r="5545" customFormat="1" x14ac:dyDescent="0.35"/>
    <row r="5546" customFormat="1" x14ac:dyDescent="0.35"/>
    <row r="5547" customFormat="1" x14ac:dyDescent="0.35"/>
    <row r="5548" customFormat="1" x14ac:dyDescent="0.35"/>
    <row r="5549" customFormat="1" x14ac:dyDescent="0.35"/>
    <row r="5550" customFormat="1" x14ac:dyDescent="0.35"/>
    <row r="5551" customFormat="1" x14ac:dyDescent="0.35"/>
    <row r="5552" customFormat="1" x14ac:dyDescent="0.35"/>
    <row r="5553" customFormat="1" x14ac:dyDescent="0.35"/>
    <row r="5554" customFormat="1" x14ac:dyDescent="0.35"/>
    <row r="5555" customFormat="1" x14ac:dyDescent="0.35"/>
    <row r="5556" customFormat="1" x14ac:dyDescent="0.35"/>
    <row r="5557" customFormat="1" x14ac:dyDescent="0.35"/>
    <row r="5558" customFormat="1" x14ac:dyDescent="0.35"/>
    <row r="5559" customFormat="1" x14ac:dyDescent="0.35"/>
    <row r="5560" customFormat="1" x14ac:dyDescent="0.35"/>
    <row r="5561" customFormat="1" x14ac:dyDescent="0.35"/>
    <row r="5562" customFormat="1" x14ac:dyDescent="0.35"/>
    <row r="5563" customFormat="1" x14ac:dyDescent="0.35"/>
    <row r="5564" customFormat="1" x14ac:dyDescent="0.35"/>
    <row r="5565" customFormat="1" x14ac:dyDescent="0.35"/>
    <row r="5566" customFormat="1" x14ac:dyDescent="0.35"/>
    <row r="5567" customFormat="1" x14ac:dyDescent="0.35"/>
    <row r="5568" customFormat="1" x14ac:dyDescent="0.35"/>
    <row r="5569" customFormat="1" x14ac:dyDescent="0.35"/>
    <row r="5570" customFormat="1" x14ac:dyDescent="0.35"/>
    <row r="5571" customFormat="1" x14ac:dyDescent="0.35"/>
    <row r="5572" customFormat="1" x14ac:dyDescent="0.35"/>
    <row r="5573" customFormat="1" x14ac:dyDescent="0.35"/>
    <row r="5574" customFormat="1" x14ac:dyDescent="0.35"/>
    <row r="5575" customFormat="1" x14ac:dyDescent="0.35"/>
    <row r="5576" customFormat="1" x14ac:dyDescent="0.35"/>
    <row r="5577" customFormat="1" x14ac:dyDescent="0.35"/>
    <row r="5578" customFormat="1" x14ac:dyDescent="0.35"/>
    <row r="5579" customFormat="1" x14ac:dyDescent="0.35"/>
    <row r="5580" customFormat="1" x14ac:dyDescent="0.35"/>
    <row r="5581" customFormat="1" x14ac:dyDescent="0.35"/>
    <row r="5582" customFormat="1" x14ac:dyDescent="0.35"/>
    <row r="5583" customFormat="1" x14ac:dyDescent="0.35"/>
    <row r="5584" customFormat="1" x14ac:dyDescent="0.35"/>
    <row r="5585" customFormat="1" x14ac:dyDescent="0.35"/>
    <row r="5586" customFormat="1" x14ac:dyDescent="0.35"/>
    <row r="5587" customFormat="1" x14ac:dyDescent="0.35"/>
    <row r="5588" customFormat="1" x14ac:dyDescent="0.35"/>
    <row r="5589" customFormat="1" x14ac:dyDescent="0.35"/>
    <row r="5590" customFormat="1" x14ac:dyDescent="0.35"/>
    <row r="5591" customFormat="1" x14ac:dyDescent="0.35"/>
    <row r="5592" customFormat="1" x14ac:dyDescent="0.35"/>
    <row r="5593" customFormat="1" x14ac:dyDescent="0.35"/>
    <row r="5594" customFormat="1" x14ac:dyDescent="0.35"/>
    <row r="5595" customFormat="1" x14ac:dyDescent="0.35"/>
    <row r="5596" customFormat="1" x14ac:dyDescent="0.35"/>
    <row r="5597" customFormat="1" x14ac:dyDescent="0.35"/>
    <row r="5598" customFormat="1" x14ac:dyDescent="0.35"/>
    <row r="5599" customFormat="1" x14ac:dyDescent="0.35"/>
    <row r="5600" customFormat="1" x14ac:dyDescent="0.35"/>
    <row r="5601" customFormat="1" x14ac:dyDescent="0.35"/>
    <row r="5602" customFormat="1" x14ac:dyDescent="0.35"/>
    <row r="5603" customFormat="1" x14ac:dyDescent="0.35"/>
    <row r="5604" customFormat="1" x14ac:dyDescent="0.35"/>
    <row r="5605" customFormat="1" x14ac:dyDescent="0.35"/>
    <row r="5606" customFormat="1" x14ac:dyDescent="0.35"/>
    <row r="5607" customFormat="1" x14ac:dyDescent="0.35"/>
    <row r="5608" customFormat="1" x14ac:dyDescent="0.35"/>
    <row r="5609" customFormat="1" x14ac:dyDescent="0.35"/>
    <row r="5610" customFormat="1" x14ac:dyDescent="0.35"/>
    <row r="5611" customFormat="1" x14ac:dyDescent="0.35"/>
    <row r="5612" customFormat="1" x14ac:dyDescent="0.35"/>
    <row r="5613" customFormat="1" x14ac:dyDescent="0.35"/>
    <row r="5614" customFormat="1" x14ac:dyDescent="0.35"/>
    <row r="5615" customFormat="1" x14ac:dyDescent="0.35"/>
    <row r="5616" customFormat="1" x14ac:dyDescent="0.35"/>
    <row r="5617" customFormat="1" x14ac:dyDescent="0.35"/>
    <row r="5618" customFormat="1" x14ac:dyDescent="0.35"/>
    <row r="5619" customFormat="1" x14ac:dyDescent="0.35"/>
    <row r="5620" customFormat="1" x14ac:dyDescent="0.35"/>
    <row r="5621" customFormat="1" x14ac:dyDescent="0.35"/>
    <row r="5622" customFormat="1" x14ac:dyDescent="0.35"/>
    <row r="5623" customFormat="1" x14ac:dyDescent="0.35"/>
    <row r="5624" customFormat="1" x14ac:dyDescent="0.35"/>
    <row r="5625" customFormat="1" x14ac:dyDescent="0.35"/>
    <row r="5626" customFormat="1" x14ac:dyDescent="0.35"/>
    <row r="5627" customFormat="1" x14ac:dyDescent="0.35"/>
    <row r="5628" customFormat="1" x14ac:dyDescent="0.35"/>
    <row r="5629" customFormat="1" x14ac:dyDescent="0.35"/>
    <row r="5630" customFormat="1" x14ac:dyDescent="0.35"/>
    <row r="5631" customFormat="1" x14ac:dyDescent="0.35"/>
    <row r="5632" customFormat="1" x14ac:dyDescent="0.35"/>
    <row r="5633" customFormat="1" x14ac:dyDescent="0.35"/>
    <row r="5634" customFormat="1" x14ac:dyDescent="0.35"/>
    <row r="5635" customFormat="1" x14ac:dyDescent="0.35"/>
    <row r="5636" customFormat="1" x14ac:dyDescent="0.35"/>
    <row r="5637" customFormat="1" x14ac:dyDescent="0.35"/>
    <row r="5638" customFormat="1" x14ac:dyDescent="0.35"/>
    <row r="5639" customFormat="1" x14ac:dyDescent="0.35"/>
    <row r="5640" customFormat="1" x14ac:dyDescent="0.35"/>
    <row r="5641" customFormat="1" x14ac:dyDescent="0.35"/>
    <row r="5642" customFormat="1" x14ac:dyDescent="0.35"/>
    <row r="5643" customFormat="1" x14ac:dyDescent="0.35"/>
    <row r="5644" customFormat="1" x14ac:dyDescent="0.35"/>
    <row r="5645" customFormat="1" x14ac:dyDescent="0.35"/>
    <row r="5646" customFormat="1" x14ac:dyDescent="0.35"/>
    <row r="5647" customFormat="1" x14ac:dyDescent="0.35"/>
    <row r="5648" customFormat="1" x14ac:dyDescent="0.35"/>
    <row r="5649" customFormat="1" x14ac:dyDescent="0.35"/>
    <row r="5650" customFormat="1" x14ac:dyDescent="0.35"/>
    <row r="5651" customFormat="1" x14ac:dyDescent="0.35"/>
    <row r="5652" customFormat="1" x14ac:dyDescent="0.35"/>
    <row r="5653" customFormat="1" x14ac:dyDescent="0.35"/>
    <row r="5654" customFormat="1" x14ac:dyDescent="0.35"/>
    <row r="5655" customFormat="1" x14ac:dyDescent="0.35"/>
    <row r="5656" customFormat="1" x14ac:dyDescent="0.35"/>
    <row r="5657" customFormat="1" x14ac:dyDescent="0.35"/>
    <row r="5658" customFormat="1" x14ac:dyDescent="0.35"/>
    <row r="5659" customFormat="1" x14ac:dyDescent="0.35"/>
    <row r="5660" customFormat="1" x14ac:dyDescent="0.35"/>
    <row r="5661" customFormat="1" x14ac:dyDescent="0.35"/>
    <row r="5662" customFormat="1" x14ac:dyDescent="0.35"/>
    <row r="5663" customFormat="1" x14ac:dyDescent="0.35"/>
    <row r="5664" customFormat="1" x14ac:dyDescent="0.35"/>
    <row r="5665" customFormat="1" x14ac:dyDescent="0.35"/>
    <row r="5666" customFormat="1" x14ac:dyDescent="0.35"/>
    <row r="5667" customFormat="1" x14ac:dyDescent="0.35"/>
    <row r="5668" customFormat="1" x14ac:dyDescent="0.35"/>
    <row r="5669" customFormat="1" x14ac:dyDescent="0.35"/>
    <row r="5670" customFormat="1" x14ac:dyDescent="0.35"/>
    <row r="5671" customFormat="1" x14ac:dyDescent="0.35"/>
    <row r="5672" customFormat="1" x14ac:dyDescent="0.35"/>
    <row r="5673" customFormat="1" x14ac:dyDescent="0.35"/>
    <row r="5674" customFormat="1" x14ac:dyDescent="0.35"/>
    <row r="5675" customFormat="1" x14ac:dyDescent="0.35"/>
    <row r="5676" customFormat="1" x14ac:dyDescent="0.35"/>
    <row r="5677" customFormat="1" x14ac:dyDescent="0.35"/>
    <row r="5678" customFormat="1" x14ac:dyDescent="0.35"/>
    <row r="5679" customFormat="1" x14ac:dyDescent="0.35"/>
    <row r="5680" customFormat="1" x14ac:dyDescent="0.35"/>
    <row r="5681" customFormat="1" x14ac:dyDescent="0.35"/>
    <row r="5682" customFormat="1" x14ac:dyDescent="0.35"/>
    <row r="5683" customFormat="1" x14ac:dyDescent="0.35"/>
    <row r="5684" customFormat="1" x14ac:dyDescent="0.35"/>
    <row r="5685" customFormat="1" x14ac:dyDescent="0.35"/>
    <row r="5686" customFormat="1" x14ac:dyDescent="0.35"/>
    <row r="5687" customFormat="1" x14ac:dyDescent="0.35"/>
    <row r="5688" customFormat="1" x14ac:dyDescent="0.35"/>
    <row r="5689" customFormat="1" x14ac:dyDescent="0.35"/>
    <row r="5690" customFormat="1" x14ac:dyDescent="0.35"/>
    <row r="5691" customFormat="1" x14ac:dyDescent="0.35"/>
    <row r="5692" customFormat="1" x14ac:dyDescent="0.35"/>
    <row r="5693" customFormat="1" x14ac:dyDescent="0.35"/>
    <row r="5694" customFormat="1" x14ac:dyDescent="0.35"/>
    <row r="5695" customFormat="1" x14ac:dyDescent="0.35"/>
    <row r="5696" customFormat="1" x14ac:dyDescent="0.35"/>
    <row r="5697" customFormat="1" x14ac:dyDescent="0.35"/>
    <row r="5698" customFormat="1" x14ac:dyDescent="0.35"/>
    <row r="5699" customFormat="1" x14ac:dyDescent="0.35"/>
    <row r="5700" customFormat="1" x14ac:dyDescent="0.35"/>
    <row r="5701" customFormat="1" x14ac:dyDescent="0.35"/>
    <row r="5702" customFormat="1" x14ac:dyDescent="0.35"/>
    <row r="5703" customFormat="1" x14ac:dyDescent="0.35"/>
    <row r="5704" customFormat="1" x14ac:dyDescent="0.35"/>
    <row r="5705" customFormat="1" x14ac:dyDescent="0.35"/>
    <row r="5706" customFormat="1" x14ac:dyDescent="0.35"/>
    <row r="5707" customFormat="1" x14ac:dyDescent="0.35"/>
    <row r="5708" customFormat="1" x14ac:dyDescent="0.35"/>
    <row r="5709" customFormat="1" x14ac:dyDescent="0.35"/>
    <row r="5710" customFormat="1" x14ac:dyDescent="0.35"/>
    <row r="5711" customFormat="1" x14ac:dyDescent="0.35"/>
    <row r="5712" customFormat="1" x14ac:dyDescent="0.35"/>
    <row r="5713" customFormat="1" x14ac:dyDescent="0.35"/>
    <row r="5714" customFormat="1" x14ac:dyDescent="0.35"/>
    <row r="5715" customFormat="1" x14ac:dyDescent="0.35"/>
    <row r="5716" customFormat="1" x14ac:dyDescent="0.35"/>
    <row r="5717" customFormat="1" x14ac:dyDescent="0.35"/>
    <row r="5718" customFormat="1" x14ac:dyDescent="0.35"/>
    <row r="5719" customFormat="1" x14ac:dyDescent="0.35"/>
    <row r="5720" customFormat="1" x14ac:dyDescent="0.35"/>
    <row r="5721" customFormat="1" x14ac:dyDescent="0.35"/>
    <row r="5722" customFormat="1" x14ac:dyDescent="0.35"/>
    <row r="5723" customFormat="1" x14ac:dyDescent="0.35"/>
    <row r="5724" customFormat="1" x14ac:dyDescent="0.35"/>
    <row r="5725" customFormat="1" x14ac:dyDescent="0.35"/>
    <row r="5726" customFormat="1" x14ac:dyDescent="0.35"/>
    <row r="5727" customFormat="1" x14ac:dyDescent="0.35"/>
    <row r="5728" customFormat="1" x14ac:dyDescent="0.35"/>
    <row r="5729" customFormat="1" x14ac:dyDescent="0.35"/>
    <row r="5730" customFormat="1" x14ac:dyDescent="0.35"/>
    <row r="5731" customFormat="1" x14ac:dyDescent="0.35"/>
    <row r="5732" customFormat="1" x14ac:dyDescent="0.35"/>
    <row r="5733" customFormat="1" x14ac:dyDescent="0.35"/>
    <row r="5734" customFormat="1" x14ac:dyDescent="0.35"/>
    <row r="5735" customFormat="1" x14ac:dyDescent="0.35"/>
    <row r="5736" customFormat="1" x14ac:dyDescent="0.35"/>
    <row r="5737" customFormat="1" x14ac:dyDescent="0.35"/>
    <row r="5738" customFormat="1" x14ac:dyDescent="0.35"/>
    <row r="5739" customFormat="1" x14ac:dyDescent="0.35"/>
    <row r="5740" customFormat="1" x14ac:dyDescent="0.35"/>
    <row r="5741" customFormat="1" x14ac:dyDescent="0.35"/>
    <row r="5742" customFormat="1" x14ac:dyDescent="0.35"/>
    <row r="5743" customFormat="1" x14ac:dyDescent="0.35"/>
    <row r="5744" customFormat="1" x14ac:dyDescent="0.35"/>
    <row r="5745" customFormat="1" x14ac:dyDescent="0.35"/>
    <row r="5746" customFormat="1" x14ac:dyDescent="0.35"/>
    <row r="5747" customFormat="1" x14ac:dyDescent="0.35"/>
    <row r="5748" customFormat="1" x14ac:dyDescent="0.35"/>
    <row r="5749" customFormat="1" x14ac:dyDescent="0.35"/>
    <row r="5750" customFormat="1" x14ac:dyDescent="0.35"/>
    <row r="5751" customFormat="1" x14ac:dyDescent="0.35"/>
    <row r="5752" customFormat="1" x14ac:dyDescent="0.35"/>
    <row r="5753" customFormat="1" x14ac:dyDescent="0.35"/>
    <row r="5754" customFormat="1" x14ac:dyDescent="0.35"/>
    <row r="5755" customFormat="1" x14ac:dyDescent="0.35"/>
    <row r="5756" customFormat="1" x14ac:dyDescent="0.35"/>
    <row r="5757" customFormat="1" x14ac:dyDescent="0.35"/>
    <row r="5758" customFormat="1" x14ac:dyDescent="0.35"/>
    <row r="5759" customFormat="1" x14ac:dyDescent="0.35"/>
    <row r="5760" customFormat="1" x14ac:dyDescent="0.35"/>
    <row r="5761" customFormat="1" x14ac:dyDescent="0.35"/>
    <row r="5762" customFormat="1" x14ac:dyDescent="0.35"/>
    <row r="5763" customFormat="1" x14ac:dyDescent="0.35"/>
    <row r="5764" customFormat="1" x14ac:dyDescent="0.35"/>
    <row r="5765" customFormat="1" x14ac:dyDescent="0.35"/>
    <row r="5766" customFormat="1" x14ac:dyDescent="0.35"/>
    <row r="5767" customFormat="1" x14ac:dyDescent="0.35"/>
    <row r="5768" customFormat="1" x14ac:dyDescent="0.35"/>
    <row r="5769" customFormat="1" x14ac:dyDescent="0.35"/>
    <row r="5770" customFormat="1" x14ac:dyDescent="0.35"/>
    <row r="5771" customFormat="1" x14ac:dyDescent="0.35"/>
    <row r="5772" customFormat="1" x14ac:dyDescent="0.35"/>
    <row r="5773" customFormat="1" x14ac:dyDescent="0.35"/>
    <row r="5774" customFormat="1" x14ac:dyDescent="0.35"/>
    <row r="5775" customFormat="1" x14ac:dyDescent="0.35"/>
    <row r="5776" customFormat="1" x14ac:dyDescent="0.35"/>
    <row r="5777" customFormat="1" x14ac:dyDescent="0.35"/>
    <row r="5778" customFormat="1" x14ac:dyDescent="0.35"/>
    <row r="5779" customFormat="1" x14ac:dyDescent="0.35"/>
    <row r="5780" customFormat="1" x14ac:dyDescent="0.35"/>
    <row r="5781" customFormat="1" x14ac:dyDescent="0.35"/>
    <row r="5782" customFormat="1" x14ac:dyDescent="0.35"/>
    <row r="5783" customFormat="1" x14ac:dyDescent="0.35"/>
    <row r="5784" customFormat="1" x14ac:dyDescent="0.35"/>
    <row r="5785" customFormat="1" x14ac:dyDescent="0.35"/>
    <row r="5786" customFormat="1" x14ac:dyDescent="0.35"/>
    <row r="5787" customFormat="1" x14ac:dyDescent="0.35"/>
    <row r="5788" customFormat="1" x14ac:dyDescent="0.35"/>
    <row r="5789" customFormat="1" x14ac:dyDescent="0.35"/>
    <row r="5790" customFormat="1" x14ac:dyDescent="0.35"/>
    <row r="5791" customFormat="1" x14ac:dyDescent="0.35"/>
    <row r="5792" customFormat="1" x14ac:dyDescent="0.35"/>
    <row r="5793" customFormat="1" x14ac:dyDescent="0.35"/>
    <row r="5794" customFormat="1" x14ac:dyDescent="0.35"/>
    <row r="5795" customFormat="1" x14ac:dyDescent="0.35"/>
    <row r="5796" customFormat="1" x14ac:dyDescent="0.35"/>
    <row r="5797" customFormat="1" x14ac:dyDescent="0.35"/>
    <row r="5798" customFormat="1" x14ac:dyDescent="0.35"/>
    <row r="5799" customFormat="1" x14ac:dyDescent="0.35"/>
    <row r="5800" customFormat="1" x14ac:dyDescent="0.35"/>
    <row r="5801" customFormat="1" x14ac:dyDescent="0.35"/>
    <row r="5802" customFormat="1" x14ac:dyDescent="0.35"/>
    <row r="5803" customFormat="1" x14ac:dyDescent="0.35"/>
    <row r="5804" customFormat="1" x14ac:dyDescent="0.35"/>
    <row r="5805" customFormat="1" x14ac:dyDescent="0.35"/>
    <row r="5806" customFormat="1" x14ac:dyDescent="0.35"/>
    <row r="5807" customFormat="1" x14ac:dyDescent="0.35"/>
    <row r="5808" customFormat="1" x14ac:dyDescent="0.35"/>
    <row r="5809" customFormat="1" x14ac:dyDescent="0.35"/>
    <row r="5810" customFormat="1" x14ac:dyDescent="0.35"/>
    <row r="5811" customFormat="1" x14ac:dyDescent="0.35"/>
    <row r="5812" customFormat="1" x14ac:dyDescent="0.35"/>
    <row r="5813" customFormat="1" x14ac:dyDescent="0.35"/>
    <row r="5814" customFormat="1" x14ac:dyDescent="0.35"/>
    <row r="5815" customFormat="1" x14ac:dyDescent="0.35"/>
    <row r="5816" customFormat="1" x14ac:dyDescent="0.35"/>
    <row r="5817" customFormat="1" x14ac:dyDescent="0.35"/>
    <row r="5818" customFormat="1" x14ac:dyDescent="0.35"/>
    <row r="5819" customFormat="1" x14ac:dyDescent="0.35"/>
    <row r="5820" customFormat="1" x14ac:dyDescent="0.35"/>
    <row r="5821" customFormat="1" x14ac:dyDescent="0.35"/>
    <row r="5822" customFormat="1" x14ac:dyDescent="0.35"/>
    <row r="5823" customFormat="1" x14ac:dyDescent="0.35"/>
    <row r="5824" customFormat="1" x14ac:dyDescent="0.35"/>
    <row r="5825" customFormat="1" x14ac:dyDescent="0.35"/>
    <row r="5826" customFormat="1" x14ac:dyDescent="0.35"/>
    <row r="5827" customFormat="1" x14ac:dyDescent="0.35"/>
    <row r="5828" customFormat="1" x14ac:dyDescent="0.35"/>
    <row r="5829" customFormat="1" x14ac:dyDescent="0.35"/>
    <row r="5830" customFormat="1" x14ac:dyDescent="0.35"/>
    <row r="5831" customFormat="1" x14ac:dyDescent="0.35"/>
    <row r="5832" customFormat="1" x14ac:dyDescent="0.35"/>
    <row r="5833" customFormat="1" x14ac:dyDescent="0.35"/>
    <row r="5834" customFormat="1" x14ac:dyDescent="0.35"/>
    <row r="5835" customFormat="1" x14ac:dyDescent="0.35"/>
    <row r="5836" customFormat="1" x14ac:dyDescent="0.35"/>
    <row r="5837" customFormat="1" x14ac:dyDescent="0.35"/>
    <row r="5838" customFormat="1" x14ac:dyDescent="0.35"/>
    <row r="5839" customFormat="1" x14ac:dyDescent="0.35"/>
    <row r="5840" customFormat="1" x14ac:dyDescent="0.35"/>
    <row r="5841" customFormat="1" x14ac:dyDescent="0.35"/>
    <row r="5842" customFormat="1" x14ac:dyDescent="0.35"/>
    <row r="5843" customFormat="1" x14ac:dyDescent="0.35"/>
    <row r="5844" customFormat="1" x14ac:dyDescent="0.35"/>
    <row r="5845" customFormat="1" x14ac:dyDescent="0.35"/>
    <row r="5846" customFormat="1" x14ac:dyDescent="0.35"/>
    <row r="5847" customFormat="1" x14ac:dyDescent="0.35"/>
    <row r="5848" customFormat="1" x14ac:dyDescent="0.35"/>
    <row r="5849" customFormat="1" x14ac:dyDescent="0.35"/>
    <row r="5850" customFormat="1" x14ac:dyDescent="0.35"/>
    <row r="5851" customFormat="1" x14ac:dyDescent="0.35"/>
    <row r="5852" customFormat="1" x14ac:dyDescent="0.35"/>
    <row r="5853" customFormat="1" x14ac:dyDescent="0.35"/>
    <row r="5854" customFormat="1" x14ac:dyDescent="0.35"/>
    <row r="5855" customFormat="1" x14ac:dyDescent="0.35"/>
    <row r="5856" customFormat="1" x14ac:dyDescent="0.35"/>
    <row r="5857" customFormat="1" x14ac:dyDescent="0.35"/>
    <row r="5858" customFormat="1" x14ac:dyDescent="0.35"/>
    <row r="5859" customFormat="1" x14ac:dyDescent="0.35"/>
    <row r="5860" customFormat="1" x14ac:dyDescent="0.35"/>
    <row r="5861" customFormat="1" x14ac:dyDescent="0.35"/>
    <row r="5862" customFormat="1" x14ac:dyDescent="0.35"/>
    <row r="5863" customFormat="1" x14ac:dyDescent="0.35"/>
    <row r="5864" customFormat="1" x14ac:dyDescent="0.35"/>
    <row r="5865" customFormat="1" x14ac:dyDescent="0.35"/>
    <row r="5866" customFormat="1" x14ac:dyDescent="0.35"/>
    <row r="5867" customFormat="1" x14ac:dyDescent="0.35"/>
    <row r="5868" customFormat="1" x14ac:dyDescent="0.35"/>
    <row r="5869" customFormat="1" x14ac:dyDescent="0.35"/>
    <row r="5870" customFormat="1" x14ac:dyDescent="0.35"/>
    <row r="5871" customFormat="1" x14ac:dyDescent="0.35"/>
    <row r="5872" customFormat="1" x14ac:dyDescent="0.35"/>
    <row r="5873" customFormat="1" x14ac:dyDescent="0.35"/>
    <row r="5874" customFormat="1" x14ac:dyDescent="0.35"/>
    <row r="5875" customFormat="1" x14ac:dyDescent="0.35"/>
    <row r="5876" customFormat="1" x14ac:dyDescent="0.35"/>
    <row r="5877" customFormat="1" x14ac:dyDescent="0.35"/>
    <row r="5878" customFormat="1" x14ac:dyDescent="0.35"/>
    <row r="5879" customFormat="1" x14ac:dyDescent="0.35"/>
    <row r="5880" customFormat="1" x14ac:dyDescent="0.35"/>
    <row r="5881" customFormat="1" x14ac:dyDescent="0.35"/>
    <row r="5882" customFormat="1" x14ac:dyDescent="0.35"/>
    <row r="5883" customFormat="1" x14ac:dyDescent="0.35"/>
    <row r="5884" customFormat="1" x14ac:dyDescent="0.35"/>
    <row r="5885" customFormat="1" x14ac:dyDescent="0.35"/>
    <row r="5886" customFormat="1" x14ac:dyDescent="0.35"/>
    <row r="5887" customFormat="1" x14ac:dyDescent="0.35"/>
    <row r="5888" customFormat="1" x14ac:dyDescent="0.35"/>
    <row r="5889" customFormat="1" x14ac:dyDescent="0.35"/>
    <row r="5890" customFormat="1" x14ac:dyDescent="0.35"/>
    <row r="5891" customFormat="1" x14ac:dyDescent="0.35"/>
    <row r="5892" customFormat="1" x14ac:dyDescent="0.35"/>
    <row r="5893" customFormat="1" x14ac:dyDescent="0.35"/>
    <row r="5894" customFormat="1" x14ac:dyDescent="0.35"/>
    <row r="5895" customFormat="1" x14ac:dyDescent="0.35"/>
    <row r="5896" customFormat="1" x14ac:dyDescent="0.35"/>
    <row r="5897" customFormat="1" x14ac:dyDescent="0.35"/>
    <row r="5898" customFormat="1" x14ac:dyDescent="0.35"/>
    <row r="5899" customFormat="1" x14ac:dyDescent="0.35"/>
    <row r="5900" customFormat="1" x14ac:dyDescent="0.35"/>
    <row r="5901" customFormat="1" x14ac:dyDescent="0.35"/>
    <row r="5902" customFormat="1" x14ac:dyDescent="0.35"/>
    <row r="5903" customFormat="1" x14ac:dyDescent="0.35"/>
    <row r="5904" customFormat="1" x14ac:dyDescent="0.35"/>
    <row r="5905" customFormat="1" x14ac:dyDescent="0.35"/>
    <row r="5906" customFormat="1" x14ac:dyDescent="0.35"/>
    <row r="5907" customFormat="1" x14ac:dyDescent="0.35"/>
    <row r="5908" customFormat="1" x14ac:dyDescent="0.35"/>
    <row r="5909" customFormat="1" x14ac:dyDescent="0.35"/>
    <row r="5910" customFormat="1" x14ac:dyDescent="0.35"/>
    <row r="5911" customFormat="1" x14ac:dyDescent="0.35"/>
    <row r="5912" customFormat="1" x14ac:dyDescent="0.35"/>
    <row r="5913" customFormat="1" x14ac:dyDescent="0.35"/>
    <row r="5914" customFormat="1" x14ac:dyDescent="0.35"/>
    <row r="5915" customFormat="1" x14ac:dyDescent="0.35"/>
    <row r="5916" customFormat="1" x14ac:dyDescent="0.35"/>
    <row r="5917" customFormat="1" x14ac:dyDescent="0.35"/>
    <row r="5918" customFormat="1" x14ac:dyDescent="0.35"/>
    <row r="5919" customFormat="1" x14ac:dyDescent="0.35"/>
    <row r="5920" customFormat="1" x14ac:dyDescent="0.35"/>
    <row r="5921" customFormat="1" x14ac:dyDescent="0.35"/>
    <row r="5922" customFormat="1" x14ac:dyDescent="0.35"/>
    <row r="5923" customFormat="1" x14ac:dyDescent="0.35"/>
    <row r="5924" customFormat="1" x14ac:dyDescent="0.35"/>
    <row r="5925" customFormat="1" x14ac:dyDescent="0.35"/>
    <row r="5926" customFormat="1" x14ac:dyDescent="0.35"/>
    <row r="5927" customFormat="1" x14ac:dyDescent="0.35"/>
    <row r="5928" customFormat="1" x14ac:dyDescent="0.35"/>
    <row r="5929" customFormat="1" x14ac:dyDescent="0.35"/>
    <row r="5930" customFormat="1" x14ac:dyDescent="0.35"/>
    <row r="5931" customFormat="1" x14ac:dyDescent="0.35"/>
    <row r="5932" customFormat="1" x14ac:dyDescent="0.35"/>
    <row r="5933" customFormat="1" x14ac:dyDescent="0.35"/>
    <row r="5934" customFormat="1" x14ac:dyDescent="0.35"/>
    <row r="5935" customFormat="1" x14ac:dyDescent="0.35"/>
    <row r="5936" customFormat="1" x14ac:dyDescent="0.35"/>
    <row r="5937" customFormat="1" x14ac:dyDescent="0.35"/>
    <row r="5938" customFormat="1" x14ac:dyDescent="0.35"/>
    <row r="5939" customFormat="1" x14ac:dyDescent="0.35"/>
    <row r="5940" customFormat="1" x14ac:dyDescent="0.35"/>
    <row r="5941" customFormat="1" x14ac:dyDescent="0.35"/>
    <row r="5942" customFormat="1" x14ac:dyDescent="0.35"/>
    <row r="5943" customFormat="1" x14ac:dyDescent="0.35"/>
    <row r="5944" customFormat="1" x14ac:dyDescent="0.35"/>
    <row r="5945" customFormat="1" x14ac:dyDescent="0.35"/>
    <row r="5946" customFormat="1" x14ac:dyDescent="0.35"/>
    <row r="5947" customFormat="1" x14ac:dyDescent="0.35"/>
    <row r="5948" customFormat="1" x14ac:dyDescent="0.35"/>
    <row r="5949" customFormat="1" x14ac:dyDescent="0.35"/>
    <row r="5950" customFormat="1" x14ac:dyDescent="0.35"/>
    <row r="5951" customFormat="1" x14ac:dyDescent="0.35"/>
    <row r="5952" customFormat="1" x14ac:dyDescent="0.35"/>
    <row r="5953" customFormat="1" x14ac:dyDescent="0.35"/>
    <row r="5954" customFormat="1" x14ac:dyDescent="0.35"/>
    <row r="5955" customFormat="1" x14ac:dyDescent="0.35"/>
    <row r="5956" customFormat="1" x14ac:dyDescent="0.35"/>
    <row r="5957" customFormat="1" x14ac:dyDescent="0.35"/>
    <row r="5958" customFormat="1" x14ac:dyDescent="0.35"/>
    <row r="5959" customFormat="1" x14ac:dyDescent="0.35"/>
    <row r="5960" customFormat="1" x14ac:dyDescent="0.35"/>
    <row r="5961" customFormat="1" x14ac:dyDescent="0.35"/>
    <row r="5962" customFormat="1" x14ac:dyDescent="0.35"/>
    <row r="5963" customFormat="1" x14ac:dyDescent="0.35"/>
    <row r="5964" customFormat="1" x14ac:dyDescent="0.35"/>
    <row r="5965" customFormat="1" x14ac:dyDescent="0.35"/>
    <row r="5966" customFormat="1" x14ac:dyDescent="0.35"/>
    <row r="5967" customFormat="1" x14ac:dyDescent="0.35"/>
    <row r="5968" customFormat="1" x14ac:dyDescent="0.35"/>
    <row r="5969" customFormat="1" x14ac:dyDescent="0.35"/>
    <row r="5970" customFormat="1" x14ac:dyDescent="0.35"/>
    <row r="5971" customFormat="1" x14ac:dyDescent="0.35"/>
    <row r="5972" customFormat="1" x14ac:dyDescent="0.35"/>
    <row r="5973" customFormat="1" x14ac:dyDescent="0.35"/>
    <row r="5974" customFormat="1" x14ac:dyDescent="0.35"/>
    <row r="5975" customFormat="1" x14ac:dyDescent="0.35"/>
    <row r="5976" customFormat="1" x14ac:dyDescent="0.35"/>
    <row r="5977" customFormat="1" x14ac:dyDescent="0.35"/>
    <row r="5978" customFormat="1" x14ac:dyDescent="0.35"/>
    <row r="5979" customFormat="1" x14ac:dyDescent="0.35"/>
    <row r="5980" customFormat="1" x14ac:dyDescent="0.35"/>
    <row r="5981" customFormat="1" x14ac:dyDescent="0.35"/>
    <row r="5982" customFormat="1" x14ac:dyDescent="0.35"/>
    <row r="5983" customFormat="1" x14ac:dyDescent="0.35"/>
    <row r="5984" customFormat="1" x14ac:dyDescent="0.35"/>
    <row r="5985" customFormat="1" x14ac:dyDescent="0.35"/>
    <row r="5986" customFormat="1" x14ac:dyDescent="0.35"/>
    <row r="5987" customFormat="1" x14ac:dyDescent="0.35"/>
    <row r="5988" customFormat="1" x14ac:dyDescent="0.35"/>
    <row r="5989" customFormat="1" x14ac:dyDescent="0.35"/>
    <row r="5990" customFormat="1" x14ac:dyDescent="0.35"/>
    <row r="5991" customFormat="1" x14ac:dyDescent="0.35"/>
    <row r="5992" customFormat="1" x14ac:dyDescent="0.35"/>
    <row r="5993" customFormat="1" x14ac:dyDescent="0.35"/>
    <row r="5994" customFormat="1" x14ac:dyDescent="0.35"/>
    <row r="5995" customFormat="1" x14ac:dyDescent="0.35"/>
    <row r="5996" customFormat="1" x14ac:dyDescent="0.35"/>
    <row r="5997" customFormat="1" x14ac:dyDescent="0.35"/>
    <row r="5998" customFormat="1" x14ac:dyDescent="0.35"/>
    <row r="5999" customFormat="1" x14ac:dyDescent="0.35"/>
    <row r="6000" customFormat="1" x14ac:dyDescent="0.35"/>
    <row r="6001" customFormat="1" x14ac:dyDescent="0.35"/>
    <row r="6002" customFormat="1" x14ac:dyDescent="0.35"/>
    <row r="6003" customFormat="1" x14ac:dyDescent="0.35"/>
    <row r="6004" customFormat="1" x14ac:dyDescent="0.35"/>
    <row r="6005" customFormat="1" x14ac:dyDescent="0.35"/>
    <row r="6006" customFormat="1" x14ac:dyDescent="0.35"/>
    <row r="6007" customFormat="1" x14ac:dyDescent="0.35"/>
    <row r="6008" customFormat="1" x14ac:dyDescent="0.35"/>
    <row r="6009" customFormat="1" x14ac:dyDescent="0.35"/>
    <row r="6010" customFormat="1" x14ac:dyDescent="0.35"/>
    <row r="6011" customFormat="1" x14ac:dyDescent="0.35"/>
    <row r="6012" customFormat="1" x14ac:dyDescent="0.35"/>
    <row r="6013" customFormat="1" x14ac:dyDescent="0.35"/>
    <row r="6014" customFormat="1" x14ac:dyDescent="0.35"/>
    <row r="6015" customFormat="1" x14ac:dyDescent="0.35"/>
    <row r="6016" customFormat="1" x14ac:dyDescent="0.35"/>
    <row r="6017" customFormat="1" x14ac:dyDescent="0.35"/>
    <row r="6018" customFormat="1" x14ac:dyDescent="0.35"/>
    <row r="6019" customFormat="1" x14ac:dyDescent="0.35"/>
    <row r="6020" customFormat="1" x14ac:dyDescent="0.35"/>
    <row r="6021" customFormat="1" x14ac:dyDescent="0.35"/>
    <row r="6022" customFormat="1" x14ac:dyDescent="0.35"/>
    <row r="6023" customFormat="1" x14ac:dyDescent="0.35"/>
    <row r="6024" customFormat="1" x14ac:dyDescent="0.35"/>
    <row r="6025" customFormat="1" x14ac:dyDescent="0.35"/>
    <row r="6026" customFormat="1" x14ac:dyDescent="0.35"/>
    <row r="6027" customFormat="1" x14ac:dyDescent="0.35"/>
    <row r="6028" customFormat="1" x14ac:dyDescent="0.35"/>
    <row r="6029" customFormat="1" x14ac:dyDescent="0.35"/>
    <row r="6030" customFormat="1" x14ac:dyDescent="0.35"/>
    <row r="6031" customFormat="1" x14ac:dyDescent="0.35"/>
    <row r="6032" customFormat="1" x14ac:dyDescent="0.35"/>
    <row r="6033" customFormat="1" x14ac:dyDescent="0.35"/>
    <row r="6034" customFormat="1" x14ac:dyDescent="0.35"/>
    <row r="6035" customFormat="1" x14ac:dyDescent="0.35"/>
    <row r="6036" customFormat="1" x14ac:dyDescent="0.35"/>
    <row r="6037" customFormat="1" x14ac:dyDescent="0.35"/>
    <row r="6038" customFormat="1" x14ac:dyDescent="0.35"/>
    <row r="6039" customFormat="1" x14ac:dyDescent="0.35"/>
    <row r="6040" customFormat="1" x14ac:dyDescent="0.35"/>
    <row r="6041" customFormat="1" x14ac:dyDescent="0.35"/>
    <row r="6042" customFormat="1" x14ac:dyDescent="0.35"/>
    <row r="6043" customFormat="1" x14ac:dyDescent="0.35"/>
    <row r="6044" customFormat="1" x14ac:dyDescent="0.35"/>
    <row r="6045" customFormat="1" x14ac:dyDescent="0.35"/>
    <row r="6046" customFormat="1" x14ac:dyDescent="0.35"/>
    <row r="6047" customFormat="1" x14ac:dyDescent="0.35"/>
    <row r="6048" customFormat="1" x14ac:dyDescent="0.35"/>
    <row r="6049" customFormat="1" x14ac:dyDescent="0.35"/>
    <row r="6050" customFormat="1" x14ac:dyDescent="0.35"/>
    <row r="6051" customFormat="1" x14ac:dyDescent="0.35"/>
    <row r="6052" customFormat="1" x14ac:dyDescent="0.35"/>
    <row r="6053" customFormat="1" x14ac:dyDescent="0.35"/>
    <row r="6054" customFormat="1" x14ac:dyDescent="0.35"/>
    <row r="6055" customFormat="1" x14ac:dyDescent="0.35"/>
    <row r="6056" customFormat="1" x14ac:dyDescent="0.35"/>
    <row r="6057" customFormat="1" x14ac:dyDescent="0.35"/>
    <row r="6058" customFormat="1" x14ac:dyDescent="0.35"/>
    <row r="6059" customFormat="1" x14ac:dyDescent="0.35"/>
    <row r="6060" customFormat="1" x14ac:dyDescent="0.35"/>
    <row r="6061" customFormat="1" x14ac:dyDescent="0.35"/>
    <row r="6062" customFormat="1" x14ac:dyDescent="0.35"/>
    <row r="6063" customFormat="1" x14ac:dyDescent="0.35"/>
    <row r="6064" customFormat="1" x14ac:dyDescent="0.35"/>
    <row r="6065" customFormat="1" x14ac:dyDescent="0.35"/>
    <row r="6066" customFormat="1" x14ac:dyDescent="0.35"/>
    <row r="6067" customFormat="1" x14ac:dyDescent="0.35"/>
    <row r="6068" customFormat="1" x14ac:dyDescent="0.35"/>
    <row r="6069" customFormat="1" x14ac:dyDescent="0.35"/>
    <row r="6070" customFormat="1" x14ac:dyDescent="0.35"/>
    <row r="6071" customFormat="1" x14ac:dyDescent="0.35"/>
    <row r="6072" customFormat="1" x14ac:dyDescent="0.35"/>
    <row r="6073" customFormat="1" x14ac:dyDescent="0.35"/>
    <row r="6074" customFormat="1" x14ac:dyDescent="0.35"/>
    <row r="6075" customFormat="1" x14ac:dyDescent="0.35"/>
    <row r="6076" customFormat="1" x14ac:dyDescent="0.35"/>
    <row r="6077" customFormat="1" x14ac:dyDescent="0.35"/>
    <row r="6078" customFormat="1" x14ac:dyDescent="0.35"/>
    <row r="6079" customFormat="1" x14ac:dyDescent="0.35"/>
    <row r="6080" customFormat="1" x14ac:dyDescent="0.35"/>
    <row r="6081" customFormat="1" x14ac:dyDescent="0.35"/>
    <row r="6082" customFormat="1" x14ac:dyDescent="0.35"/>
    <row r="6083" customFormat="1" x14ac:dyDescent="0.35"/>
    <row r="6084" customFormat="1" x14ac:dyDescent="0.35"/>
    <row r="6085" customFormat="1" x14ac:dyDescent="0.35"/>
    <row r="6086" customFormat="1" x14ac:dyDescent="0.35"/>
    <row r="6087" customFormat="1" x14ac:dyDescent="0.35"/>
    <row r="6088" customFormat="1" x14ac:dyDescent="0.35"/>
    <row r="6089" customFormat="1" x14ac:dyDescent="0.35"/>
    <row r="6090" customFormat="1" x14ac:dyDescent="0.35"/>
    <row r="6091" customFormat="1" x14ac:dyDescent="0.35"/>
    <row r="6092" customFormat="1" x14ac:dyDescent="0.35"/>
    <row r="6093" customFormat="1" x14ac:dyDescent="0.35"/>
    <row r="6094" customFormat="1" x14ac:dyDescent="0.35"/>
    <row r="6095" customFormat="1" x14ac:dyDescent="0.35"/>
    <row r="6096" customFormat="1" x14ac:dyDescent="0.35"/>
    <row r="6097" customFormat="1" x14ac:dyDescent="0.35"/>
    <row r="6098" customFormat="1" x14ac:dyDescent="0.35"/>
    <row r="6099" customFormat="1" x14ac:dyDescent="0.35"/>
    <row r="6100" customFormat="1" x14ac:dyDescent="0.35"/>
    <row r="6101" customFormat="1" x14ac:dyDescent="0.35"/>
    <row r="6102" customFormat="1" x14ac:dyDescent="0.35"/>
    <row r="6103" customFormat="1" x14ac:dyDescent="0.35"/>
    <row r="6104" customFormat="1" x14ac:dyDescent="0.35"/>
    <row r="6105" customFormat="1" x14ac:dyDescent="0.35"/>
    <row r="6106" customFormat="1" x14ac:dyDescent="0.35"/>
    <row r="6107" customFormat="1" x14ac:dyDescent="0.35"/>
    <row r="6108" customFormat="1" x14ac:dyDescent="0.35"/>
    <row r="6109" customFormat="1" x14ac:dyDescent="0.35"/>
    <row r="6110" customFormat="1" x14ac:dyDescent="0.35"/>
    <row r="6111" customFormat="1" x14ac:dyDescent="0.35"/>
    <row r="6112" customFormat="1" x14ac:dyDescent="0.35"/>
    <row r="6113" customFormat="1" x14ac:dyDescent="0.35"/>
    <row r="6114" customFormat="1" x14ac:dyDescent="0.35"/>
    <row r="6115" customFormat="1" x14ac:dyDescent="0.35"/>
    <row r="6116" customFormat="1" x14ac:dyDescent="0.35"/>
    <row r="6117" customFormat="1" x14ac:dyDescent="0.35"/>
    <row r="6118" customFormat="1" x14ac:dyDescent="0.35"/>
    <row r="6119" customFormat="1" x14ac:dyDescent="0.35"/>
    <row r="6120" customFormat="1" x14ac:dyDescent="0.35"/>
    <row r="6121" customFormat="1" x14ac:dyDescent="0.35"/>
    <row r="6122" customFormat="1" x14ac:dyDescent="0.35"/>
    <row r="6123" customFormat="1" x14ac:dyDescent="0.35"/>
    <row r="6124" customFormat="1" x14ac:dyDescent="0.35"/>
    <row r="6125" customFormat="1" x14ac:dyDescent="0.35"/>
    <row r="6126" customFormat="1" x14ac:dyDescent="0.35"/>
    <row r="6127" customFormat="1" x14ac:dyDescent="0.35"/>
    <row r="6128" customFormat="1" x14ac:dyDescent="0.35"/>
    <row r="6129" customFormat="1" x14ac:dyDescent="0.35"/>
    <row r="6130" customFormat="1" x14ac:dyDescent="0.35"/>
    <row r="6131" customFormat="1" x14ac:dyDescent="0.35"/>
    <row r="6132" customFormat="1" x14ac:dyDescent="0.35"/>
    <row r="6133" customFormat="1" x14ac:dyDescent="0.35"/>
    <row r="6134" customFormat="1" x14ac:dyDescent="0.35"/>
    <row r="6135" customFormat="1" x14ac:dyDescent="0.35"/>
    <row r="6136" customFormat="1" x14ac:dyDescent="0.35"/>
    <row r="6137" customFormat="1" x14ac:dyDescent="0.35"/>
    <row r="6138" customFormat="1" x14ac:dyDescent="0.35"/>
    <row r="6139" customFormat="1" x14ac:dyDescent="0.35"/>
    <row r="6140" customFormat="1" x14ac:dyDescent="0.35"/>
    <row r="6141" customFormat="1" x14ac:dyDescent="0.35"/>
    <row r="6142" customFormat="1" x14ac:dyDescent="0.35"/>
    <row r="6143" customFormat="1" x14ac:dyDescent="0.35"/>
    <row r="6144" customFormat="1" x14ac:dyDescent="0.35"/>
    <row r="6145" customFormat="1" x14ac:dyDescent="0.35"/>
    <row r="6146" customFormat="1" x14ac:dyDescent="0.35"/>
    <row r="6147" customFormat="1" x14ac:dyDescent="0.35"/>
    <row r="6148" customFormat="1" x14ac:dyDescent="0.35"/>
    <row r="6149" customFormat="1" x14ac:dyDescent="0.35"/>
    <row r="6150" customFormat="1" x14ac:dyDescent="0.35"/>
    <row r="6151" customFormat="1" x14ac:dyDescent="0.35"/>
    <row r="6152" customFormat="1" x14ac:dyDescent="0.35"/>
    <row r="6153" customFormat="1" x14ac:dyDescent="0.35"/>
    <row r="6154" customFormat="1" x14ac:dyDescent="0.35"/>
    <row r="6155" customFormat="1" x14ac:dyDescent="0.35"/>
    <row r="6156" customFormat="1" x14ac:dyDescent="0.35"/>
    <row r="6157" customFormat="1" x14ac:dyDescent="0.35"/>
    <row r="6158" customFormat="1" x14ac:dyDescent="0.35"/>
    <row r="6159" customFormat="1" x14ac:dyDescent="0.35"/>
    <row r="6160" customFormat="1" x14ac:dyDescent="0.35"/>
    <row r="6161" customFormat="1" x14ac:dyDescent="0.35"/>
    <row r="6162" customFormat="1" x14ac:dyDescent="0.35"/>
    <row r="6163" customFormat="1" x14ac:dyDescent="0.35"/>
    <row r="6164" customFormat="1" x14ac:dyDescent="0.35"/>
    <row r="6165" customFormat="1" x14ac:dyDescent="0.35"/>
    <row r="6166" customFormat="1" x14ac:dyDescent="0.35"/>
    <row r="6167" customFormat="1" x14ac:dyDescent="0.35"/>
    <row r="6168" customFormat="1" x14ac:dyDescent="0.35"/>
    <row r="6169" customFormat="1" x14ac:dyDescent="0.35"/>
    <row r="6170" customFormat="1" x14ac:dyDescent="0.35"/>
    <row r="6171" customFormat="1" x14ac:dyDescent="0.35"/>
    <row r="6172" customFormat="1" x14ac:dyDescent="0.35"/>
    <row r="6173" customFormat="1" x14ac:dyDescent="0.35"/>
    <row r="6174" customFormat="1" x14ac:dyDescent="0.35"/>
    <row r="6175" customFormat="1" x14ac:dyDescent="0.35"/>
    <row r="6176" customFormat="1" x14ac:dyDescent="0.35"/>
    <row r="6177" customFormat="1" x14ac:dyDescent="0.35"/>
    <row r="6178" customFormat="1" x14ac:dyDescent="0.35"/>
    <row r="6179" customFormat="1" x14ac:dyDescent="0.35"/>
    <row r="6180" customFormat="1" x14ac:dyDescent="0.35"/>
    <row r="6181" customFormat="1" x14ac:dyDescent="0.35"/>
    <row r="6182" customFormat="1" x14ac:dyDescent="0.35"/>
    <row r="6183" customFormat="1" x14ac:dyDescent="0.35"/>
    <row r="6184" customFormat="1" x14ac:dyDescent="0.35"/>
    <row r="6185" customFormat="1" x14ac:dyDescent="0.35"/>
    <row r="6186" customFormat="1" x14ac:dyDescent="0.35"/>
    <row r="6187" customFormat="1" x14ac:dyDescent="0.35"/>
    <row r="6188" customFormat="1" x14ac:dyDescent="0.35"/>
    <row r="6189" customFormat="1" x14ac:dyDescent="0.35"/>
    <row r="6190" customFormat="1" x14ac:dyDescent="0.35"/>
    <row r="6191" customFormat="1" x14ac:dyDescent="0.35"/>
    <row r="6192" customFormat="1" x14ac:dyDescent="0.35"/>
    <row r="6193" customFormat="1" x14ac:dyDescent="0.35"/>
    <row r="6194" customFormat="1" x14ac:dyDescent="0.35"/>
    <row r="6195" customFormat="1" x14ac:dyDescent="0.35"/>
    <row r="6196" customFormat="1" x14ac:dyDescent="0.35"/>
    <row r="6197" customFormat="1" x14ac:dyDescent="0.35"/>
    <row r="6198" customFormat="1" x14ac:dyDescent="0.35"/>
    <row r="6199" customFormat="1" x14ac:dyDescent="0.35"/>
    <row r="6200" customFormat="1" x14ac:dyDescent="0.35"/>
    <row r="6201" customFormat="1" x14ac:dyDescent="0.35"/>
    <row r="6202" customFormat="1" x14ac:dyDescent="0.35"/>
    <row r="6203" customFormat="1" x14ac:dyDescent="0.35"/>
    <row r="6204" customFormat="1" x14ac:dyDescent="0.35"/>
    <row r="6205" customFormat="1" x14ac:dyDescent="0.35"/>
    <row r="6206" customFormat="1" x14ac:dyDescent="0.35"/>
    <row r="6207" customFormat="1" x14ac:dyDescent="0.35"/>
    <row r="6208" customFormat="1" x14ac:dyDescent="0.35"/>
    <row r="6209" customFormat="1" x14ac:dyDescent="0.35"/>
    <row r="6210" customFormat="1" x14ac:dyDescent="0.35"/>
    <row r="6211" customFormat="1" x14ac:dyDescent="0.35"/>
    <row r="6212" customFormat="1" x14ac:dyDescent="0.35"/>
    <row r="6213" customFormat="1" x14ac:dyDescent="0.35"/>
    <row r="6214" customFormat="1" x14ac:dyDescent="0.35"/>
    <row r="6215" customFormat="1" x14ac:dyDescent="0.35"/>
    <row r="6216" customFormat="1" x14ac:dyDescent="0.35"/>
    <row r="6217" customFormat="1" x14ac:dyDescent="0.35"/>
    <row r="6218" customFormat="1" x14ac:dyDescent="0.35"/>
    <row r="6219" customFormat="1" x14ac:dyDescent="0.35"/>
    <row r="6220" customFormat="1" x14ac:dyDescent="0.35"/>
    <row r="6221" customFormat="1" x14ac:dyDescent="0.35"/>
    <row r="6222" customFormat="1" x14ac:dyDescent="0.35"/>
    <row r="6223" customFormat="1" x14ac:dyDescent="0.35"/>
    <row r="6224" customFormat="1" x14ac:dyDescent="0.35"/>
    <row r="6225" customFormat="1" x14ac:dyDescent="0.35"/>
    <row r="6226" customFormat="1" x14ac:dyDescent="0.35"/>
    <row r="6227" customFormat="1" x14ac:dyDescent="0.35"/>
    <row r="6228" customFormat="1" x14ac:dyDescent="0.35"/>
    <row r="6229" customFormat="1" x14ac:dyDescent="0.35"/>
    <row r="6230" customFormat="1" x14ac:dyDescent="0.35"/>
    <row r="6231" customFormat="1" x14ac:dyDescent="0.35"/>
    <row r="6232" customFormat="1" x14ac:dyDescent="0.35"/>
    <row r="6233" customFormat="1" x14ac:dyDescent="0.35"/>
    <row r="6234" customFormat="1" x14ac:dyDescent="0.35"/>
    <row r="6235" customFormat="1" x14ac:dyDescent="0.35"/>
    <row r="6236" customFormat="1" x14ac:dyDescent="0.35"/>
    <row r="6237" customFormat="1" x14ac:dyDescent="0.35"/>
    <row r="6238" customFormat="1" x14ac:dyDescent="0.35"/>
    <row r="6239" customFormat="1" x14ac:dyDescent="0.35"/>
    <row r="6240" customFormat="1" x14ac:dyDescent="0.35"/>
    <row r="6241" customFormat="1" x14ac:dyDescent="0.35"/>
    <row r="6242" customFormat="1" x14ac:dyDescent="0.35"/>
    <row r="6243" customFormat="1" x14ac:dyDescent="0.35"/>
    <row r="6244" customFormat="1" x14ac:dyDescent="0.35"/>
    <row r="6245" customFormat="1" x14ac:dyDescent="0.35"/>
    <row r="6246" customFormat="1" x14ac:dyDescent="0.35"/>
    <row r="6247" customFormat="1" x14ac:dyDescent="0.35"/>
    <row r="6248" customFormat="1" x14ac:dyDescent="0.35"/>
    <row r="6249" customFormat="1" x14ac:dyDescent="0.35"/>
    <row r="6250" customFormat="1" x14ac:dyDescent="0.35"/>
    <row r="6251" customFormat="1" x14ac:dyDescent="0.35"/>
    <row r="6252" customFormat="1" x14ac:dyDescent="0.35"/>
    <row r="6253" customFormat="1" x14ac:dyDescent="0.35"/>
    <row r="6254" customFormat="1" x14ac:dyDescent="0.35"/>
    <row r="6255" customFormat="1" x14ac:dyDescent="0.35"/>
    <row r="6256" customFormat="1" x14ac:dyDescent="0.35"/>
    <row r="6257" customFormat="1" x14ac:dyDescent="0.35"/>
    <row r="6258" customFormat="1" x14ac:dyDescent="0.35"/>
    <row r="6259" customFormat="1" x14ac:dyDescent="0.35"/>
    <row r="6260" customFormat="1" x14ac:dyDescent="0.35"/>
    <row r="6261" customFormat="1" x14ac:dyDescent="0.35"/>
    <row r="6262" customFormat="1" x14ac:dyDescent="0.35"/>
    <row r="6263" customFormat="1" x14ac:dyDescent="0.35"/>
    <row r="6264" customFormat="1" x14ac:dyDescent="0.35"/>
    <row r="6265" customFormat="1" x14ac:dyDescent="0.35"/>
    <row r="6266" customFormat="1" x14ac:dyDescent="0.35"/>
    <row r="6267" customFormat="1" x14ac:dyDescent="0.35"/>
    <row r="6268" customFormat="1" x14ac:dyDescent="0.35"/>
    <row r="6269" customFormat="1" x14ac:dyDescent="0.35"/>
    <row r="6270" customFormat="1" x14ac:dyDescent="0.35"/>
    <row r="6271" customFormat="1" x14ac:dyDescent="0.35"/>
    <row r="6272" customFormat="1" x14ac:dyDescent="0.35"/>
    <row r="6273" customFormat="1" x14ac:dyDescent="0.35"/>
    <row r="6274" customFormat="1" x14ac:dyDescent="0.35"/>
    <row r="6275" customFormat="1" x14ac:dyDescent="0.35"/>
    <row r="6276" customFormat="1" x14ac:dyDescent="0.35"/>
    <row r="6277" customFormat="1" x14ac:dyDescent="0.35"/>
    <row r="6278" customFormat="1" x14ac:dyDescent="0.35"/>
    <row r="6279" customFormat="1" x14ac:dyDescent="0.35"/>
    <row r="6280" customFormat="1" x14ac:dyDescent="0.35"/>
    <row r="6281" customFormat="1" x14ac:dyDescent="0.35"/>
    <row r="6282" customFormat="1" x14ac:dyDescent="0.35"/>
    <row r="6283" customFormat="1" x14ac:dyDescent="0.35"/>
    <row r="6284" customFormat="1" x14ac:dyDescent="0.35"/>
    <row r="6285" customFormat="1" x14ac:dyDescent="0.35"/>
    <row r="6286" customFormat="1" x14ac:dyDescent="0.35"/>
    <row r="6287" customFormat="1" x14ac:dyDescent="0.35"/>
    <row r="6288" customFormat="1" x14ac:dyDescent="0.35"/>
    <row r="6289" customFormat="1" x14ac:dyDescent="0.35"/>
    <row r="6290" customFormat="1" x14ac:dyDescent="0.35"/>
    <row r="6291" customFormat="1" x14ac:dyDescent="0.35"/>
    <row r="6292" customFormat="1" x14ac:dyDescent="0.35"/>
    <row r="6293" customFormat="1" x14ac:dyDescent="0.35"/>
    <row r="6294" customFormat="1" x14ac:dyDescent="0.35"/>
    <row r="6295" customFormat="1" x14ac:dyDescent="0.35"/>
    <row r="6296" customFormat="1" x14ac:dyDescent="0.35"/>
    <row r="6297" customFormat="1" x14ac:dyDescent="0.35"/>
    <row r="6298" customFormat="1" x14ac:dyDescent="0.35"/>
    <row r="6299" customFormat="1" x14ac:dyDescent="0.35"/>
    <row r="6300" customFormat="1" x14ac:dyDescent="0.35"/>
    <row r="6301" customFormat="1" x14ac:dyDescent="0.35"/>
    <row r="6302" customFormat="1" x14ac:dyDescent="0.35"/>
    <row r="6303" customFormat="1" x14ac:dyDescent="0.35"/>
    <row r="6304" customFormat="1" x14ac:dyDescent="0.35"/>
    <row r="6305" customFormat="1" x14ac:dyDescent="0.35"/>
    <row r="6306" customFormat="1" x14ac:dyDescent="0.35"/>
    <row r="6307" customFormat="1" x14ac:dyDescent="0.35"/>
    <row r="6308" customFormat="1" x14ac:dyDescent="0.35"/>
    <row r="6309" customFormat="1" x14ac:dyDescent="0.35"/>
    <row r="6310" customFormat="1" x14ac:dyDescent="0.35"/>
    <row r="6311" customFormat="1" x14ac:dyDescent="0.35"/>
    <row r="6312" customFormat="1" x14ac:dyDescent="0.35"/>
    <row r="6313" customFormat="1" x14ac:dyDescent="0.35"/>
    <row r="6314" customFormat="1" x14ac:dyDescent="0.35"/>
    <row r="6315" customFormat="1" x14ac:dyDescent="0.35"/>
    <row r="6316" customFormat="1" x14ac:dyDescent="0.35"/>
    <row r="6317" customFormat="1" x14ac:dyDescent="0.35"/>
    <row r="6318" customFormat="1" x14ac:dyDescent="0.35"/>
    <row r="6319" customFormat="1" x14ac:dyDescent="0.35"/>
    <row r="6320" customFormat="1" x14ac:dyDescent="0.35"/>
    <row r="6321" customFormat="1" x14ac:dyDescent="0.35"/>
    <row r="6322" customFormat="1" x14ac:dyDescent="0.35"/>
    <row r="6323" customFormat="1" x14ac:dyDescent="0.35"/>
    <row r="6324" customFormat="1" x14ac:dyDescent="0.35"/>
    <row r="6325" customFormat="1" x14ac:dyDescent="0.35"/>
    <row r="6326" customFormat="1" x14ac:dyDescent="0.35"/>
    <row r="6327" customFormat="1" x14ac:dyDescent="0.35"/>
    <row r="6328" customFormat="1" x14ac:dyDescent="0.35"/>
    <row r="6329" customFormat="1" x14ac:dyDescent="0.35"/>
    <row r="6330" customFormat="1" x14ac:dyDescent="0.35"/>
    <row r="6331" customFormat="1" x14ac:dyDescent="0.35"/>
    <row r="6332" customFormat="1" x14ac:dyDescent="0.35"/>
    <row r="6333" customFormat="1" x14ac:dyDescent="0.35"/>
    <row r="6334" customFormat="1" x14ac:dyDescent="0.35"/>
    <row r="6335" customFormat="1" x14ac:dyDescent="0.35"/>
    <row r="6336" customFormat="1" x14ac:dyDescent="0.35"/>
    <row r="6337" customFormat="1" x14ac:dyDescent="0.35"/>
    <row r="6338" customFormat="1" x14ac:dyDescent="0.35"/>
    <row r="6339" customFormat="1" x14ac:dyDescent="0.35"/>
    <row r="6340" customFormat="1" x14ac:dyDescent="0.35"/>
    <row r="6341" customFormat="1" x14ac:dyDescent="0.35"/>
    <row r="6342" customFormat="1" x14ac:dyDescent="0.35"/>
    <row r="6343" customFormat="1" x14ac:dyDescent="0.35"/>
    <row r="6344" customFormat="1" x14ac:dyDescent="0.35"/>
    <row r="6345" customFormat="1" x14ac:dyDescent="0.35"/>
    <row r="6346" customFormat="1" x14ac:dyDescent="0.35"/>
    <row r="6347" customFormat="1" x14ac:dyDescent="0.35"/>
    <row r="6348" customFormat="1" x14ac:dyDescent="0.35"/>
    <row r="6349" customFormat="1" x14ac:dyDescent="0.35"/>
    <row r="6350" customFormat="1" x14ac:dyDescent="0.35"/>
    <row r="6351" customFormat="1" x14ac:dyDescent="0.35"/>
    <row r="6352" customFormat="1" x14ac:dyDescent="0.35"/>
    <row r="6353" customFormat="1" x14ac:dyDescent="0.35"/>
    <row r="6354" customFormat="1" x14ac:dyDescent="0.35"/>
    <row r="6355" customFormat="1" x14ac:dyDescent="0.35"/>
    <row r="6356" customFormat="1" x14ac:dyDescent="0.35"/>
    <row r="6357" customFormat="1" x14ac:dyDescent="0.35"/>
    <row r="6358" customFormat="1" x14ac:dyDescent="0.35"/>
    <row r="6359" customFormat="1" x14ac:dyDescent="0.35"/>
    <row r="6360" customFormat="1" x14ac:dyDescent="0.35"/>
    <row r="6361" customFormat="1" x14ac:dyDescent="0.35"/>
    <row r="6362" customFormat="1" x14ac:dyDescent="0.35"/>
    <row r="6363" customFormat="1" x14ac:dyDescent="0.35"/>
    <row r="6364" customFormat="1" x14ac:dyDescent="0.35"/>
    <row r="6365" customFormat="1" x14ac:dyDescent="0.35"/>
    <row r="6366" customFormat="1" x14ac:dyDescent="0.35"/>
    <row r="6367" customFormat="1" x14ac:dyDescent="0.35"/>
    <row r="6368" customFormat="1" x14ac:dyDescent="0.35"/>
    <row r="6369" customFormat="1" x14ac:dyDescent="0.35"/>
    <row r="6370" customFormat="1" x14ac:dyDescent="0.35"/>
    <row r="6371" customFormat="1" x14ac:dyDescent="0.35"/>
    <row r="6372" customFormat="1" x14ac:dyDescent="0.35"/>
    <row r="6373" customFormat="1" x14ac:dyDescent="0.35"/>
    <row r="6374" customFormat="1" x14ac:dyDescent="0.35"/>
    <row r="6375" customFormat="1" x14ac:dyDescent="0.35"/>
    <row r="6376" customFormat="1" x14ac:dyDescent="0.35"/>
    <row r="6377" customFormat="1" x14ac:dyDescent="0.35"/>
    <row r="6378" customFormat="1" x14ac:dyDescent="0.35"/>
    <row r="6379" customFormat="1" x14ac:dyDescent="0.35"/>
    <row r="6380" customFormat="1" x14ac:dyDescent="0.35"/>
    <row r="6381" customFormat="1" x14ac:dyDescent="0.35"/>
    <row r="6382" customFormat="1" x14ac:dyDescent="0.35"/>
    <row r="6383" customFormat="1" x14ac:dyDescent="0.35"/>
    <row r="6384" customFormat="1" x14ac:dyDescent="0.35"/>
    <row r="6385" customFormat="1" x14ac:dyDescent="0.35"/>
    <row r="6386" customFormat="1" x14ac:dyDescent="0.35"/>
    <row r="6387" customFormat="1" x14ac:dyDescent="0.35"/>
    <row r="6388" customFormat="1" x14ac:dyDescent="0.35"/>
    <row r="6389" customFormat="1" x14ac:dyDescent="0.35"/>
    <row r="6390" customFormat="1" x14ac:dyDescent="0.35"/>
    <row r="6391" customFormat="1" x14ac:dyDescent="0.35"/>
    <row r="6392" customFormat="1" x14ac:dyDescent="0.35"/>
    <row r="6393" customFormat="1" x14ac:dyDescent="0.35"/>
    <row r="6394" customFormat="1" x14ac:dyDescent="0.35"/>
    <row r="6395" customFormat="1" x14ac:dyDescent="0.35"/>
    <row r="6396" customFormat="1" x14ac:dyDescent="0.35"/>
    <row r="6397" customFormat="1" x14ac:dyDescent="0.35"/>
    <row r="6398" customFormat="1" x14ac:dyDescent="0.35"/>
    <row r="6399" customFormat="1" x14ac:dyDescent="0.35"/>
    <row r="6400" customFormat="1" x14ac:dyDescent="0.35"/>
    <row r="6401" customFormat="1" x14ac:dyDescent="0.35"/>
    <row r="6402" customFormat="1" x14ac:dyDescent="0.35"/>
    <row r="6403" customFormat="1" x14ac:dyDescent="0.35"/>
    <row r="6404" customFormat="1" x14ac:dyDescent="0.35"/>
    <row r="6405" customFormat="1" x14ac:dyDescent="0.35"/>
    <row r="6406" customFormat="1" x14ac:dyDescent="0.35"/>
    <row r="6407" customFormat="1" x14ac:dyDescent="0.35"/>
    <row r="6408" customFormat="1" x14ac:dyDescent="0.35"/>
    <row r="6409" customFormat="1" x14ac:dyDescent="0.35"/>
    <row r="6410" customFormat="1" x14ac:dyDescent="0.35"/>
    <row r="6411" customFormat="1" x14ac:dyDescent="0.35"/>
    <row r="6412" customFormat="1" x14ac:dyDescent="0.35"/>
    <row r="6413" customFormat="1" x14ac:dyDescent="0.35"/>
    <row r="6414" customFormat="1" x14ac:dyDescent="0.35"/>
    <row r="6415" customFormat="1" x14ac:dyDescent="0.35"/>
    <row r="6416" customFormat="1" x14ac:dyDescent="0.35"/>
    <row r="6417" customFormat="1" x14ac:dyDescent="0.35"/>
    <row r="6418" customFormat="1" x14ac:dyDescent="0.35"/>
    <row r="6419" customFormat="1" x14ac:dyDescent="0.35"/>
    <row r="6420" customFormat="1" x14ac:dyDescent="0.35"/>
    <row r="6421" customFormat="1" x14ac:dyDescent="0.35"/>
    <row r="6422" customFormat="1" x14ac:dyDescent="0.35"/>
    <row r="6423" customFormat="1" x14ac:dyDescent="0.35"/>
    <row r="6424" customFormat="1" x14ac:dyDescent="0.35"/>
    <row r="6425" customFormat="1" x14ac:dyDescent="0.35"/>
    <row r="6426" customFormat="1" x14ac:dyDescent="0.35"/>
    <row r="6427" customFormat="1" x14ac:dyDescent="0.35"/>
    <row r="6428" customFormat="1" x14ac:dyDescent="0.35"/>
    <row r="6429" customFormat="1" x14ac:dyDescent="0.35"/>
    <row r="6430" customFormat="1" x14ac:dyDescent="0.35"/>
    <row r="6431" customFormat="1" x14ac:dyDescent="0.35"/>
    <row r="6432" customFormat="1" x14ac:dyDescent="0.35"/>
    <row r="6433" customFormat="1" x14ac:dyDescent="0.35"/>
    <row r="6434" customFormat="1" x14ac:dyDescent="0.35"/>
    <row r="6435" customFormat="1" x14ac:dyDescent="0.35"/>
    <row r="6436" customFormat="1" x14ac:dyDescent="0.35"/>
    <row r="6437" customFormat="1" x14ac:dyDescent="0.35"/>
    <row r="6438" customFormat="1" x14ac:dyDescent="0.35"/>
    <row r="6439" customFormat="1" x14ac:dyDescent="0.35"/>
    <row r="6440" customFormat="1" x14ac:dyDescent="0.35"/>
    <row r="6441" customFormat="1" x14ac:dyDescent="0.35"/>
    <row r="6442" customFormat="1" x14ac:dyDescent="0.35"/>
    <row r="6443" customFormat="1" x14ac:dyDescent="0.35"/>
    <row r="6444" customFormat="1" x14ac:dyDescent="0.35"/>
    <row r="6445" customFormat="1" x14ac:dyDescent="0.35"/>
    <row r="6446" customFormat="1" x14ac:dyDescent="0.35"/>
    <row r="6447" customFormat="1" x14ac:dyDescent="0.35"/>
    <row r="6448" customFormat="1" x14ac:dyDescent="0.35"/>
    <row r="6449" customFormat="1" x14ac:dyDescent="0.35"/>
    <row r="6450" customFormat="1" x14ac:dyDescent="0.35"/>
    <row r="6451" customFormat="1" x14ac:dyDescent="0.35"/>
    <row r="6452" customFormat="1" x14ac:dyDescent="0.35"/>
    <row r="6453" customFormat="1" x14ac:dyDescent="0.35"/>
    <row r="6454" customFormat="1" x14ac:dyDescent="0.35"/>
    <row r="6455" customFormat="1" x14ac:dyDescent="0.35"/>
    <row r="6456" customFormat="1" x14ac:dyDescent="0.35"/>
    <row r="6457" customFormat="1" x14ac:dyDescent="0.35"/>
    <row r="6458" customFormat="1" x14ac:dyDescent="0.35"/>
    <row r="6459" customFormat="1" x14ac:dyDescent="0.35"/>
    <row r="6460" customFormat="1" x14ac:dyDescent="0.35"/>
    <row r="6461" customFormat="1" x14ac:dyDescent="0.35"/>
    <row r="6462" customFormat="1" x14ac:dyDescent="0.35"/>
    <row r="6463" customFormat="1" x14ac:dyDescent="0.35"/>
    <row r="6464" customFormat="1" x14ac:dyDescent="0.35"/>
    <row r="6465" customFormat="1" x14ac:dyDescent="0.35"/>
    <row r="6466" customFormat="1" x14ac:dyDescent="0.35"/>
    <row r="6467" customFormat="1" x14ac:dyDescent="0.35"/>
    <row r="6468" customFormat="1" x14ac:dyDescent="0.35"/>
    <row r="6469" customFormat="1" x14ac:dyDescent="0.35"/>
    <row r="6470" customFormat="1" x14ac:dyDescent="0.35"/>
    <row r="6471" customFormat="1" x14ac:dyDescent="0.35"/>
    <row r="6472" customFormat="1" x14ac:dyDescent="0.35"/>
    <row r="6473" customFormat="1" x14ac:dyDescent="0.35"/>
    <row r="6474" customFormat="1" x14ac:dyDescent="0.35"/>
    <row r="6475" customFormat="1" x14ac:dyDescent="0.35"/>
    <row r="6476" customFormat="1" x14ac:dyDescent="0.35"/>
    <row r="6477" customFormat="1" x14ac:dyDescent="0.35"/>
    <row r="6478" customFormat="1" x14ac:dyDescent="0.35"/>
    <row r="6479" customFormat="1" x14ac:dyDescent="0.35"/>
    <row r="6480" customFormat="1" x14ac:dyDescent="0.35"/>
    <row r="6481" customFormat="1" x14ac:dyDescent="0.35"/>
    <row r="6482" customFormat="1" x14ac:dyDescent="0.35"/>
    <row r="6483" customFormat="1" x14ac:dyDescent="0.35"/>
    <row r="6484" customFormat="1" x14ac:dyDescent="0.35"/>
    <row r="6485" customFormat="1" x14ac:dyDescent="0.35"/>
    <row r="6486" customFormat="1" x14ac:dyDescent="0.35"/>
    <row r="6487" customFormat="1" x14ac:dyDescent="0.35"/>
    <row r="6488" customFormat="1" x14ac:dyDescent="0.35"/>
    <row r="6489" customFormat="1" x14ac:dyDescent="0.35"/>
    <row r="6490" customFormat="1" x14ac:dyDescent="0.35"/>
    <row r="6491" customFormat="1" x14ac:dyDescent="0.35"/>
    <row r="6492" customFormat="1" x14ac:dyDescent="0.35"/>
    <row r="6493" customFormat="1" x14ac:dyDescent="0.35"/>
    <row r="6494" customFormat="1" x14ac:dyDescent="0.35"/>
    <row r="6495" customFormat="1" x14ac:dyDescent="0.35"/>
    <row r="6496" customFormat="1" x14ac:dyDescent="0.35"/>
    <row r="6497" customFormat="1" x14ac:dyDescent="0.35"/>
    <row r="6498" customFormat="1" x14ac:dyDescent="0.35"/>
    <row r="6499" customFormat="1" x14ac:dyDescent="0.35"/>
    <row r="6500" customFormat="1" x14ac:dyDescent="0.35"/>
    <row r="6501" customFormat="1" x14ac:dyDescent="0.35"/>
    <row r="6502" customFormat="1" x14ac:dyDescent="0.35"/>
    <row r="6503" customFormat="1" x14ac:dyDescent="0.35"/>
    <row r="6504" customFormat="1" x14ac:dyDescent="0.35"/>
    <row r="6505" customFormat="1" x14ac:dyDescent="0.35"/>
    <row r="6506" customFormat="1" x14ac:dyDescent="0.35"/>
    <row r="6507" customFormat="1" x14ac:dyDescent="0.35"/>
    <row r="6508" customFormat="1" x14ac:dyDescent="0.35"/>
    <row r="6509" customFormat="1" x14ac:dyDescent="0.35"/>
    <row r="6510" customFormat="1" x14ac:dyDescent="0.35"/>
    <row r="6511" customFormat="1" x14ac:dyDescent="0.35"/>
    <row r="6512" customFormat="1" x14ac:dyDescent="0.35"/>
    <row r="6513" customFormat="1" x14ac:dyDescent="0.35"/>
    <row r="6514" customFormat="1" x14ac:dyDescent="0.35"/>
    <row r="6515" customFormat="1" x14ac:dyDescent="0.35"/>
    <row r="6516" customFormat="1" x14ac:dyDescent="0.35"/>
    <row r="6517" customFormat="1" x14ac:dyDescent="0.35"/>
    <row r="6518" customFormat="1" x14ac:dyDescent="0.35"/>
    <row r="6519" customFormat="1" x14ac:dyDescent="0.35"/>
    <row r="6520" customFormat="1" x14ac:dyDescent="0.35"/>
    <row r="6521" customFormat="1" x14ac:dyDescent="0.35"/>
    <row r="6522" customFormat="1" x14ac:dyDescent="0.35"/>
    <row r="6523" customFormat="1" x14ac:dyDescent="0.35"/>
    <row r="6524" customFormat="1" x14ac:dyDescent="0.35"/>
    <row r="6525" customFormat="1" x14ac:dyDescent="0.35"/>
    <row r="6526" customFormat="1" x14ac:dyDescent="0.35"/>
    <row r="6527" customFormat="1" x14ac:dyDescent="0.35"/>
    <row r="6528" customFormat="1" x14ac:dyDescent="0.35"/>
    <row r="6529" customFormat="1" x14ac:dyDescent="0.35"/>
    <row r="6530" customFormat="1" x14ac:dyDescent="0.35"/>
    <row r="6531" customFormat="1" x14ac:dyDescent="0.35"/>
    <row r="6532" customFormat="1" x14ac:dyDescent="0.35"/>
    <row r="6533" customFormat="1" x14ac:dyDescent="0.35"/>
    <row r="6534" customFormat="1" x14ac:dyDescent="0.35"/>
    <row r="6535" customFormat="1" x14ac:dyDescent="0.35"/>
    <row r="6536" customFormat="1" x14ac:dyDescent="0.35"/>
    <row r="6537" customFormat="1" x14ac:dyDescent="0.35"/>
    <row r="6538" customFormat="1" x14ac:dyDescent="0.35"/>
    <row r="6539" customFormat="1" x14ac:dyDescent="0.35"/>
    <row r="6540" customFormat="1" x14ac:dyDescent="0.35"/>
    <row r="6541" customFormat="1" x14ac:dyDescent="0.35"/>
    <row r="6542" customFormat="1" x14ac:dyDescent="0.35"/>
    <row r="6543" customFormat="1" x14ac:dyDescent="0.35"/>
    <row r="6544" customFormat="1" x14ac:dyDescent="0.35"/>
    <row r="6545" customFormat="1" x14ac:dyDescent="0.35"/>
    <row r="6546" customFormat="1" x14ac:dyDescent="0.35"/>
    <row r="6547" customFormat="1" x14ac:dyDescent="0.35"/>
    <row r="6548" customFormat="1" x14ac:dyDescent="0.35"/>
    <row r="6549" customFormat="1" x14ac:dyDescent="0.35"/>
    <row r="6550" customFormat="1" x14ac:dyDescent="0.35"/>
    <row r="6551" customFormat="1" x14ac:dyDescent="0.35"/>
    <row r="6552" customFormat="1" x14ac:dyDescent="0.35"/>
    <row r="6553" customFormat="1" x14ac:dyDescent="0.35"/>
    <row r="6554" customFormat="1" x14ac:dyDescent="0.35"/>
    <row r="6555" customFormat="1" x14ac:dyDescent="0.35"/>
    <row r="6556" customFormat="1" x14ac:dyDescent="0.35"/>
    <row r="6557" customFormat="1" x14ac:dyDescent="0.35"/>
    <row r="6558" customFormat="1" x14ac:dyDescent="0.35"/>
    <row r="6559" customFormat="1" x14ac:dyDescent="0.35"/>
    <row r="6560" customFormat="1" x14ac:dyDescent="0.35"/>
    <row r="6561" customFormat="1" x14ac:dyDescent="0.35"/>
    <row r="6562" customFormat="1" x14ac:dyDescent="0.35"/>
    <row r="6563" customFormat="1" x14ac:dyDescent="0.35"/>
    <row r="6564" customFormat="1" x14ac:dyDescent="0.35"/>
    <row r="6565" customFormat="1" x14ac:dyDescent="0.35"/>
    <row r="6566" customFormat="1" x14ac:dyDescent="0.35"/>
    <row r="6567" customFormat="1" x14ac:dyDescent="0.35"/>
    <row r="6568" customFormat="1" x14ac:dyDescent="0.35"/>
    <row r="6569" customFormat="1" x14ac:dyDescent="0.35"/>
    <row r="6570" customFormat="1" x14ac:dyDescent="0.35"/>
    <row r="6571" customFormat="1" x14ac:dyDescent="0.35"/>
    <row r="6572" customFormat="1" x14ac:dyDescent="0.35"/>
    <row r="6573" customFormat="1" x14ac:dyDescent="0.35"/>
    <row r="6574" customFormat="1" x14ac:dyDescent="0.35"/>
    <row r="6575" customFormat="1" x14ac:dyDescent="0.35"/>
    <row r="6576" customFormat="1" x14ac:dyDescent="0.35"/>
    <row r="6577" customFormat="1" x14ac:dyDescent="0.35"/>
    <row r="6578" customFormat="1" x14ac:dyDescent="0.35"/>
    <row r="6579" customFormat="1" x14ac:dyDescent="0.35"/>
    <row r="6580" customFormat="1" x14ac:dyDescent="0.35"/>
    <row r="6581" customFormat="1" x14ac:dyDescent="0.35"/>
    <row r="6582" customFormat="1" x14ac:dyDescent="0.35"/>
    <row r="6583" customFormat="1" x14ac:dyDescent="0.35"/>
    <row r="6584" customFormat="1" x14ac:dyDescent="0.35"/>
    <row r="6585" customFormat="1" x14ac:dyDescent="0.35"/>
    <row r="6586" customFormat="1" x14ac:dyDescent="0.35"/>
    <row r="6587" customFormat="1" x14ac:dyDescent="0.35"/>
    <row r="6588" customFormat="1" x14ac:dyDescent="0.35"/>
    <row r="6589" customFormat="1" x14ac:dyDescent="0.35"/>
    <row r="6590" customFormat="1" x14ac:dyDescent="0.35"/>
    <row r="6591" customFormat="1" x14ac:dyDescent="0.35"/>
    <row r="6592" customFormat="1" x14ac:dyDescent="0.35"/>
    <row r="6593" customFormat="1" x14ac:dyDescent="0.35"/>
    <row r="6594" customFormat="1" x14ac:dyDescent="0.35"/>
    <row r="6595" customFormat="1" x14ac:dyDescent="0.35"/>
    <row r="6596" customFormat="1" x14ac:dyDescent="0.35"/>
    <row r="6597" customFormat="1" x14ac:dyDescent="0.35"/>
    <row r="6598" customFormat="1" x14ac:dyDescent="0.35"/>
    <row r="6599" customFormat="1" x14ac:dyDescent="0.35"/>
    <row r="6600" customFormat="1" x14ac:dyDescent="0.35"/>
    <row r="6601" customFormat="1" x14ac:dyDescent="0.35"/>
    <row r="6602" customFormat="1" x14ac:dyDescent="0.35"/>
    <row r="6603" customFormat="1" x14ac:dyDescent="0.35"/>
    <row r="6604" customFormat="1" x14ac:dyDescent="0.35"/>
    <row r="6605" customFormat="1" x14ac:dyDescent="0.35"/>
    <row r="6606" customFormat="1" x14ac:dyDescent="0.35"/>
    <row r="6607" customFormat="1" x14ac:dyDescent="0.35"/>
    <row r="6608" customFormat="1" x14ac:dyDescent="0.35"/>
    <row r="6609" customFormat="1" x14ac:dyDescent="0.35"/>
    <row r="6610" customFormat="1" x14ac:dyDescent="0.35"/>
    <row r="6611" customFormat="1" x14ac:dyDescent="0.35"/>
    <row r="6612" customFormat="1" x14ac:dyDescent="0.35"/>
    <row r="6613" customFormat="1" x14ac:dyDescent="0.35"/>
    <row r="6614" customFormat="1" x14ac:dyDescent="0.35"/>
    <row r="6615" customFormat="1" x14ac:dyDescent="0.35"/>
    <row r="6616" customFormat="1" x14ac:dyDescent="0.35"/>
    <row r="6617" customFormat="1" x14ac:dyDescent="0.35"/>
    <row r="6618" customFormat="1" x14ac:dyDescent="0.35"/>
    <row r="6619" customFormat="1" x14ac:dyDescent="0.35"/>
    <row r="6620" customFormat="1" x14ac:dyDescent="0.35"/>
    <row r="6621" customFormat="1" x14ac:dyDescent="0.35"/>
    <row r="6622" customFormat="1" x14ac:dyDescent="0.35"/>
    <row r="6623" customFormat="1" x14ac:dyDescent="0.35"/>
    <row r="6624" customFormat="1" x14ac:dyDescent="0.35"/>
    <row r="6625" customFormat="1" x14ac:dyDescent="0.35"/>
    <row r="6626" customFormat="1" x14ac:dyDescent="0.35"/>
    <row r="6627" customFormat="1" x14ac:dyDescent="0.35"/>
    <row r="6628" customFormat="1" x14ac:dyDescent="0.35"/>
    <row r="6629" customFormat="1" x14ac:dyDescent="0.35"/>
    <row r="6630" customFormat="1" x14ac:dyDescent="0.35"/>
    <row r="6631" customFormat="1" x14ac:dyDescent="0.35"/>
    <row r="6632" customFormat="1" x14ac:dyDescent="0.35"/>
    <row r="6633" customFormat="1" x14ac:dyDescent="0.35"/>
    <row r="6634" customFormat="1" x14ac:dyDescent="0.35"/>
    <row r="6635" customFormat="1" x14ac:dyDescent="0.35"/>
    <row r="6636" customFormat="1" x14ac:dyDescent="0.35"/>
    <row r="6637" customFormat="1" x14ac:dyDescent="0.35"/>
    <row r="6638" customFormat="1" x14ac:dyDescent="0.35"/>
    <row r="6639" customFormat="1" x14ac:dyDescent="0.35"/>
    <row r="6640" customFormat="1" x14ac:dyDescent="0.35"/>
    <row r="6641" customFormat="1" x14ac:dyDescent="0.35"/>
    <row r="6642" customFormat="1" x14ac:dyDescent="0.35"/>
    <row r="6643" customFormat="1" x14ac:dyDescent="0.35"/>
    <row r="6644" customFormat="1" x14ac:dyDescent="0.35"/>
    <row r="6645" customFormat="1" x14ac:dyDescent="0.35"/>
    <row r="6646" customFormat="1" x14ac:dyDescent="0.35"/>
    <row r="6647" customFormat="1" x14ac:dyDescent="0.35"/>
    <row r="6648" customFormat="1" x14ac:dyDescent="0.35"/>
    <row r="6649" customFormat="1" x14ac:dyDescent="0.35"/>
    <row r="6650" customFormat="1" x14ac:dyDescent="0.35"/>
    <row r="6651" customFormat="1" x14ac:dyDescent="0.35"/>
    <row r="6652" customFormat="1" x14ac:dyDescent="0.35"/>
    <row r="6653" customFormat="1" x14ac:dyDescent="0.35"/>
    <row r="6654" customFormat="1" x14ac:dyDescent="0.35"/>
    <row r="6655" customFormat="1" x14ac:dyDescent="0.35"/>
    <row r="6656" customFormat="1" x14ac:dyDescent="0.35"/>
    <row r="6657" customFormat="1" x14ac:dyDescent="0.35"/>
    <row r="6658" customFormat="1" x14ac:dyDescent="0.35"/>
    <row r="6659" customFormat="1" x14ac:dyDescent="0.35"/>
    <row r="6660" customFormat="1" x14ac:dyDescent="0.35"/>
    <row r="6661" customFormat="1" x14ac:dyDescent="0.35"/>
    <row r="6662" customFormat="1" x14ac:dyDescent="0.35"/>
    <row r="6663" customFormat="1" x14ac:dyDescent="0.35"/>
    <row r="6664" customFormat="1" x14ac:dyDescent="0.35"/>
    <row r="6665" customFormat="1" x14ac:dyDescent="0.35"/>
    <row r="6666" customFormat="1" x14ac:dyDescent="0.35"/>
    <row r="6667" customFormat="1" x14ac:dyDescent="0.35"/>
    <row r="6668" customFormat="1" x14ac:dyDescent="0.35"/>
    <row r="6669" customFormat="1" x14ac:dyDescent="0.35"/>
    <row r="6670" customFormat="1" x14ac:dyDescent="0.35"/>
    <row r="6671" customFormat="1" x14ac:dyDescent="0.35"/>
    <row r="6672" customFormat="1" x14ac:dyDescent="0.35"/>
    <row r="6673" customFormat="1" x14ac:dyDescent="0.35"/>
    <row r="6674" customFormat="1" x14ac:dyDescent="0.35"/>
    <row r="6675" customFormat="1" x14ac:dyDescent="0.35"/>
    <row r="6676" customFormat="1" x14ac:dyDescent="0.35"/>
    <row r="6677" customFormat="1" x14ac:dyDescent="0.35"/>
    <row r="6678" customFormat="1" x14ac:dyDescent="0.35"/>
    <row r="6679" customFormat="1" x14ac:dyDescent="0.35"/>
    <row r="6680" customFormat="1" x14ac:dyDescent="0.35"/>
    <row r="6681" customFormat="1" x14ac:dyDescent="0.35"/>
    <row r="6682" customFormat="1" x14ac:dyDescent="0.35"/>
    <row r="6683" customFormat="1" x14ac:dyDescent="0.35"/>
    <row r="6684" customFormat="1" x14ac:dyDescent="0.35"/>
    <row r="6685" customFormat="1" x14ac:dyDescent="0.35"/>
    <row r="6686" customFormat="1" x14ac:dyDescent="0.35"/>
    <row r="6687" customFormat="1" x14ac:dyDescent="0.35"/>
    <row r="6688" customFormat="1" x14ac:dyDescent="0.35"/>
    <row r="6689" customFormat="1" x14ac:dyDescent="0.35"/>
    <row r="6690" customFormat="1" x14ac:dyDescent="0.35"/>
    <row r="6691" customFormat="1" x14ac:dyDescent="0.35"/>
    <row r="6692" customFormat="1" x14ac:dyDescent="0.35"/>
    <row r="6693" customFormat="1" x14ac:dyDescent="0.35"/>
    <row r="6694" customFormat="1" x14ac:dyDescent="0.35"/>
    <row r="6695" customFormat="1" x14ac:dyDescent="0.35"/>
    <row r="6696" customFormat="1" x14ac:dyDescent="0.35"/>
    <row r="6697" customFormat="1" x14ac:dyDescent="0.35"/>
    <row r="6698" customFormat="1" x14ac:dyDescent="0.35"/>
    <row r="6699" customFormat="1" x14ac:dyDescent="0.35"/>
    <row r="6700" customFormat="1" x14ac:dyDescent="0.35"/>
    <row r="6701" customFormat="1" x14ac:dyDescent="0.35"/>
    <row r="6702" customFormat="1" x14ac:dyDescent="0.35"/>
    <row r="6703" customFormat="1" x14ac:dyDescent="0.35"/>
    <row r="6704" customFormat="1" x14ac:dyDescent="0.35"/>
    <row r="6705" customFormat="1" x14ac:dyDescent="0.35"/>
    <row r="6706" customFormat="1" x14ac:dyDescent="0.35"/>
    <row r="6707" customFormat="1" x14ac:dyDescent="0.35"/>
    <row r="6708" customFormat="1" x14ac:dyDescent="0.35"/>
    <row r="6709" customFormat="1" x14ac:dyDescent="0.35"/>
    <row r="6710" customFormat="1" x14ac:dyDescent="0.35"/>
    <row r="6711" customFormat="1" x14ac:dyDescent="0.35"/>
    <row r="6712" customFormat="1" x14ac:dyDescent="0.35"/>
    <row r="6713" customFormat="1" x14ac:dyDescent="0.35"/>
    <row r="6714" customFormat="1" x14ac:dyDescent="0.35"/>
    <row r="6715" customFormat="1" x14ac:dyDescent="0.35"/>
    <row r="6716" customFormat="1" x14ac:dyDescent="0.35"/>
    <row r="6717" customFormat="1" x14ac:dyDescent="0.35"/>
    <row r="6718" customFormat="1" x14ac:dyDescent="0.35"/>
    <row r="6719" customFormat="1" x14ac:dyDescent="0.35"/>
    <row r="6720" customFormat="1" x14ac:dyDescent="0.35"/>
    <row r="6721" customFormat="1" x14ac:dyDescent="0.35"/>
    <row r="6722" customFormat="1" x14ac:dyDescent="0.35"/>
    <row r="6723" customFormat="1" x14ac:dyDescent="0.35"/>
    <row r="6724" customFormat="1" x14ac:dyDescent="0.35"/>
    <row r="6725" customFormat="1" x14ac:dyDescent="0.35"/>
    <row r="6726" customFormat="1" x14ac:dyDescent="0.35"/>
    <row r="6727" customFormat="1" x14ac:dyDescent="0.35"/>
    <row r="6728" customFormat="1" x14ac:dyDescent="0.35"/>
    <row r="6729" customFormat="1" x14ac:dyDescent="0.35"/>
    <row r="6730" customFormat="1" x14ac:dyDescent="0.35"/>
    <row r="6731" customFormat="1" x14ac:dyDescent="0.35"/>
    <row r="6732" customFormat="1" x14ac:dyDescent="0.35"/>
    <row r="6733" customFormat="1" x14ac:dyDescent="0.35"/>
    <row r="6734" customFormat="1" x14ac:dyDescent="0.35"/>
    <row r="6735" customFormat="1" x14ac:dyDescent="0.35"/>
    <row r="6736" customFormat="1" x14ac:dyDescent="0.35"/>
    <row r="6737" customFormat="1" x14ac:dyDescent="0.35"/>
    <row r="6738" customFormat="1" x14ac:dyDescent="0.35"/>
    <row r="6739" customFormat="1" x14ac:dyDescent="0.35"/>
    <row r="6740" customFormat="1" x14ac:dyDescent="0.35"/>
    <row r="6741" customFormat="1" x14ac:dyDescent="0.35"/>
    <row r="6742" customFormat="1" x14ac:dyDescent="0.35"/>
    <row r="6743" customFormat="1" x14ac:dyDescent="0.35"/>
    <row r="6744" customFormat="1" x14ac:dyDescent="0.35"/>
    <row r="6745" customFormat="1" x14ac:dyDescent="0.35"/>
    <row r="6746" customFormat="1" x14ac:dyDescent="0.35"/>
    <row r="6747" customFormat="1" x14ac:dyDescent="0.35"/>
    <row r="6748" customFormat="1" x14ac:dyDescent="0.35"/>
    <row r="6749" customFormat="1" x14ac:dyDescent="0.35"/>
    <row r="6750" customFormat="1" x14ac:dyDescent="0.35"/>
    <row r="6751" customFormat="1" x14ac:dyDescent="0.35"/>
    <row r="6752" customFormat="1" x14ac:dyDescent="0.35"/>
    <row r="6753" customFormat="1" x14ac:dyDescent="0.35"/>
    <row r="6754" customFormat="1" x14ac:dyDescent="0.35"/>
    <row r="6755" customFormat="1" x14ac:dyDescent="0.35"/>
    <row r="6756" customFormat="1" x14ac:dyDescent="0.35"/>
    <row r="6757" customFormat="1" x14ac:dyDescent="0.35"/>
    <row r="6758" customFormat="1" x14ac:dyDescent="0.35"/>
    <row r="6759" customFormat="1" x14ac:dyDescent="0.35"/>
    <row r="6760" customFormat="1" x14ac:dyDescent="0.35"/>
    <row r="6761" customFormat="1" x14ac:dyDescent="0.35"/>
    <row r="6762" customFormat="1" x14ac:dyDescent="0.35"/>
    <row r="6763" customFormat="1" x14ac:dyDescent="0.35"/>
    <row r="6764" customFormat="1" x14ac:dyDescent="0.35"/>
    <row r="6765" customFormat="1" x14ac:dyDescent="0.35"/>
    <row r="6766" customFormat="1" x14ac:dyDescent="0.35"/>
    <row r="6767" customFormat="1" x14ac:dyDescent="0.35"/>
    <row r="6768" customFormat="1" x14ac:dyDescent="0.35"/>
    <row r="6769" customFormat="1" x14ac:dyDescent="0.35"/>
    <row r="6770" customFormat="1" x14ac:dyDescent="0.35"/>
    <row r="6771" customFormat="1" x14ac:dyDescent="0.35"/>
    <row r="6772" customFormat="1" x14ac:dyDescent="0.35"/>
    <row r="6773" customFormat="1" x14ac:dyDescent="0.35"/>
    <row r="6774" customFormat="1" x14ac:dyDescent="0.35"/>
    <row r="6775" customFormat="1" x14ac:dyDescent="0.35"/>
    <row r="6776" customFormat="1" x14ac:dyDescent="0.35"/>
    <row r="6777" customFormat="1" x14ac:dyDescent="0.35"/>
    <row r="6778" customFormat="1" x14ac:dyDescent="0.35"/>
    <row r="6779" customFormat="1" x14ac:dyDescent="0.35"/>
    <row r="6780" customFormat="1" x14ac:dyDescent="0.35"/>
    <row r="6781" customFormat="1" x14ac:dyDescent="0.35"/>
    <row r="6782" customFormat="1" x14ac:dyDescent="0.35"/>
    <row r="6783" customFormat="1" x14ac:dyDescent="0.35"/>
    <row r="6784" customFormat="1" x14ac:dyDescent="0.35"/>
    <row r="6785" customFormat="1" x14ac:dyDescent="0.35"/>
    <row r="6786" customFormat="1" x14ac:dyDescent="0.35"/>
    <row r="6787" customFormat="1" x14ac:dyDescent="0.35"/>
    <row r="6788" customFormat="1" x14ac:dyDescent="0.35"/>
    <row r="6789" customFormat="1" x14ac:dyDescent="0.35"/>
    <row r="6790" customFormat="1" x14ac:dyDescent="0.35"/>
    <row r="6791" customFormat="1" x14ac:dyDescent="0.35"/>
    <row r="6792" customFormat="1" x14ac:dyDescent="0.35"/>
    <row r="6793" customFormat="1" x14ac:dyDescent="0.35"/>
    <row r="6794" customFormat="1" x14ac:dyDescent="0.35"/>
    <row r="6795" customFormat="1" x14ac:dyDescent="0.35"/>
    <row r="6796" customFormat="1" x14ac:dyDescent="0.35"/>
    <row r="6797" customFormat="1" x14ac:dyDescent="0.35"/>
    <row r="6798" customFormat="1" x14ac:dyDescent="0.35"/>
    <row r="6799" customFormat="1" x14ac:dyDescent="0.35"/>
    <row r="6800" customFormat="1" x14ac:dyDescent="0.35"/>
    <row r="6801" customFormat="1" x14ac:dyDescent="0.35"/>
    <row r="6802" customFormat="1" x14ac:dyDescent="0.35"/>
    <row r="6803" customFormat="1" x14ac:dyDescent="0.35"/>
    <row r="6804" customFormat="1" x14ac:dyDescent="0.35"/>
    <row r="6805" customFormat="1" x14ac:dyDescent="0.35"/>
    <row r="6806" customFormat="1" x14ac:dyDescent="0.35"/>
    <row r="6807" customFormat="1" x14ac:dyDescent="0.35"/>
    <row r="6808" customFormat="1" x14ac:dyDescent="0.35"/>
    <row r="6809" customFormat="1" x14ac:dyDescent="0.35"/>
    <row r="6810" customFormat="1" x14ac:dyDescent="0.35"/>
    <row r="6811" customFormat="1" x14ac:dyDescent="0.35"/>
    <row r="6812" customFormat="1" x14ac:dyDescent="0.35"/>
    <row r="6813" customFormat="1" x14ac:dyDescent="0.35"/>
    <row r="6814" customFormat="1" x14ac:dyDescent="0.35"/>
    <row r="6815" customFormat="1" x14ac:dyDescent="0.35"/>
    <row r="6816" customFormat="1" x14ac:dyDescent="0.35"/>
    <row r="6817" customFormat="1" x14ac:dyDescent="0.35"/>
    <row r="6818" customFormat="1" x14ac:dyDescent="0.35"/>
    <row r="6819" customFormat="1" x14ac:dyDescent="0.35"/>
    <row r="6820" customFormat="1" x14ac:dyDescent="0.35"/>
    <row r="6821" customFormat="1" x14ac:dyDescent="0.35"/>
    <row r="6822" customFormat="1" x14ac:dyDescent="0.35"/>
    <row r="6823" customFormat="1" x14ac:dyDescent="0.35"/>
    <row r="6824" customFormat="1" x14ac:dyDescent="0.35"/>
    <row r="6825" customFormat="1" x14ac:dyDescent="0.35"/>
    <row r="6826" customFormat="1" x14ac:dyDescent="0.35"/>
    <row r="6827" customFormat="1" x14ac:dyDescent="0.35"/>
    <row r="6828" customFormat="1" x14ac:dyDescent="0.35"/>
    <row r="6829" customFormat="1" x14ac:dyDescent="0.35"/>
    <row r="6830" customFormat="1" x14ac:dyDescent="0.35"/>
    <row r="6831" customFormat="1" x14ac:dyDescent="0.35"/>
    <row r="6832" customFormat="1" x14ac:dyDescent="0.35"/>
    <row r="6833" customFormat="1" x14ac:dyDescent="0.35"/>
    <row r="6834" customFormat="1" x14ac:dyDescent="0.35"/>
    <row r="6835" customFormat="1" x14ac:dyDescent="0.35"/>
    <row r="6836" customFormat="1" x14ac:dyDescent="0.35"/>
    <row r="6837" customFormat="1" x14ac:dyDescent="0.35"/>
    <row r="6838" customFormat="1" x14ac:dyDescent="0.35"/>
    <row r="6839" customFormat="1" x14ac:dyDescent="0.35"/>
    <row r="6840" customFormat="1" x14ac:dyDescent="0.35"/>
    <row r="6841" customFormat="1" x14ac:dyDescent="0.35"/>
    <row r="6842" customFormat="1" x14ac:dyDescent="0.35"/>
    <row r="6843" customFormat="1" x14ac:dyDescent="0.35"/>
    <row r="6844" customFormat="1" x14ac:dyDescent="0.35"/>
    <row r="6845" customFormat="1" x14ac:dyDescent="0.35"/>
    <row r="6846" customFormat="1" x14ac:dyDescent="0.35"/>
    <row r="6847" customFormat="1" x14ac:dyDescent="0.35"/>
    <row r="6848" customFormat="1" x14ac:dyDescent="0.35"/>
    <row r="6849" customFormat="1" x14ac:dyDescent="0.35"/>
    <row r="6850" customFormat="1" x14ac:dyDescent="0.35"/>
    <row r="6851" customFormat="1" x14ac:dyDescent="0.35"/>
    <row r="6852" customFormat="1" x14ac:dyDescent="0.35"/>
    <row r="6853" customFormat="1" x14ac:dyDescent="0.35"/>
    <row r="6854" customFormat="1" x14ac:dyDescent="0.35"/>
    <row r="6855" customFormat="1" x14ac:dyDescent="0.35"/>
    <row r="6856" customFormat="1" x14ac:dyDescent="0.35"/>
    <row r="6857" customFormat="1" x14ac:dyDescent="0.35"/>
    <row r="6858" customFormat="1" x14ac:dyDescent="0.35"/>
    <row r="6859" customFormat="1" x14ac:dyDescent="0.35"/>
    <row r="6860" customFormat="1" x14ac:dyDescent="0.35"/>
    <row r="6861" customFormat="1" x14ac:dyDescent="0.35"/>
    <row r="6862" customFormat="1" x14ac:dyDescent="0.35"/>
    <row r="6863" customFormat="1" x14ac:dyDescent="0.35"/>
    <row r="6864" customFormat="1" x14ac:dyDescent="0.35"/>
    <row r="6865" customFormat="1" x14ac:dyDescent="0.35"/>
    <row r="6866" customFormat="1" x14ac:dyDescent="0.35"/>
    <row r="6867" customFormat="1" x14ac:dyDescent="0.35"/>
    <row r="6868" customFormat="1" x14ac:dyDescent="0.35"/>
    <row r="6869" customFormat="1" x14ac:dyDescent="0.35"/>
    <row r="6870" customFormat="1" x14ac:dyDescent="0.35"/>
    <row r="6871" customFormat="1" x14ac:dyDescent="0.35"/>
    <row r="6872" customFormat="1" x14ac:dyDescent="0.35"/>
    <row r="6873" customFormat="1" x14ac:dyDescent="0.35"/>
    <row r="6874" customFormat="1" x14ac:dyDescent="0.35"/>
    <row r="6875" customFormat="1" x14ac:dyDescent="0.35"/>
    <row r="6876" customFormat="1" x14ac:dyDescent="0.35"/>
    <row r="6877" customFormat="1" x14ac:dyDescent="0.35"/>
    <row r="6878" customFormat="1" x14ac:dyDescent="0.35"/>
    <row r="6879" customFormat="1" x14ac:dyDescent="0.35"/>
    <row r="6880" customFormat="1" x14ac:dyDescent="0.35"/>
    <row r="6881" customFormat="1" x14ac:dyDescent="0.35"/>
    <row r="6882" customFormat="1" x14ac:dyDescent="0.35"/>
    <row r="6883" customFormat="1" x14ac:dyDescent="0.35"/>
    <row r="6884" customFormat="1" x14ac:dyDescent="0.35"/>
    <row r="6885" customFormat="1" x14ac:dyDescent="0.35"/>
    <row r="6886" customFormat="1" x14ac:dyDescent="0.35"/>
    <row r="6887" customFormat="1" x14ac:dyDescent="0.35"/>
    <row r="6888" customFormat="1" x14ac:dyDescent="0.35"/>
    <row r="6889" customFormat="1" x14ac:dyDescent="0.35"/>
    <row r="6890" customFormat="1" x14ac:dyDescent="0.35"/>
    <row r="6891" customFormat="1" x14ac:dyDescent="0.35"/>
    <row r="6892" customFormat="1" x14ac:dyDescent="0.35"/>
    <row r="6893" customFormat="1" x14ac:dyDescent="0.35"/>
    <row r="6894" customFormat="1" x14ac:dyDescent="0.35"/>
    <row r="6895" customFormat="1" x14ac:dyDescent="0.35"/>
    <row r="6896" customFormat="1" x14ac:dyDescent="0.35"/>
    <row r="6897" customFormat="1" x14ac:dyDescent="0.35"/>
    <row r="6898" customFormat="1" x14ac:dyDescent="0.35"/>
    <row r="6899" customFormat="1" x14ac:dyDescent="0.35"/>
    <row r="6900" customFormat="1" x14ac:dyDescent="0.35"/>
    <row r="6901" customFormat="1" x14ac:dyDescent="0.35"/>
    <row r="6902" customFormat="1" x14ac:dyDescent="0.35"/>
    <row r="6903" customFormat="1" x14ac:dyDescent="0.35"/>
    <row r="6904" customFormat="1" x14ac:dyDescent="0.35"/>
    <row r="6905" customFormat="1" x14ac:dyDescent="0.35"/>
    <row r="6906" customFormat="1" x14ac:dyDescent="0.35"/>
    <row r="6907" customFormat="1" x14ac:dyDescent="0.35"/>
    <row r="6908" customFormat="1" x14ac:dyDescent="0.35"/>
    <row r="6909" customFormat="1" x14ac:dyDescent="0.35"/>
    <row r="6910" customFormat="1" x14ac:dyDescent="0.35"/>
    <row r="6911" customFormat="1" x14ac:dyDescent="0.35"/>
    <row r="6912" customFormat="1" x14ac:dyDescent="0.35"/>
    <row r="6913" customFormat="1" x14ac:dyDescent="0.35"/>
    <row r="6914" customFormat="1" x14ac:dyDescent="0.35"/>
    <row r="6915" customFormat="1" x14ac:dyDescent="0.35"/>
    <row r="6916" customFormat="1" x14ac:dyDescent="0.35"/>
    <row r="6917" customFormat="1" x14ac:dyDescent="0.35"/>
    <row r="6918" customFormat="1" x14ac:dyDescent="0.35"/>
    <row r="6919" customFormat="1" x14ac:dyDescent="0.35"/>
    <row r="6920" customFormat="1" x14ac:dyDescent="0.35"/>
    <row r="6921" customFormat="1" x14ac:dyDescent="0.35"/>
    <row r="6922" customFormat="1" x14ac:dyDescent="0.35"/>
    <row r="6923" customFormat="1" x14ac:dyDescent="0.35"/>
    <row r="6924" customFormat="1" x14ac:dyDescent="0.35"/>
    <row r="6925" customFormat="1" x14ac:dyDescent="0.35"/>
    <row r="6926" customFormat="1" x14ac:dyDescent="0.35"/>
    <row r="6927" customFormat="1" x14ac:dyDescent="0.35"/>
    <row r="6928" customFormat="1" x14ac:dyDescent="0.35"/>
    <row r="6929" customFormat="1" x14ac:dyDescent="0.35"/>
    <row r="6930" customFormat="1" x14ac:dyDescent="0.35"/>
    <row r="6931" customFormat="1" x14ac:dyDescent="0.35"/>
    <row r="6932" customFormat="1" x14ac:dyDescent="0.35"/>
    <row r="6933" customFormat="1" x14ac:dyDescent="0.35"/>
    <row r="6934" customFormat="1" x14ac:dyDescent="0.35"/>
    <row r="6935" customFormat="1" x14ac:dyDescent="0.35"/>
    <row r="6936" customFormat="1" x14ac:dyDescent="0.35"/>
    <row r="6937" customFormat="1" x14ac:dyDescent="0.35"/>
    <row r="6938" customFormat="1" x14ac:dyDescent="0.35"/>
    <row r="6939" customFormat="1" x14ac:dyDescent="0.35"/>
    <row r="6940" customFormat="1" x14ac:dyDescent="0.35"/>
    <row r="6941" customFormat="1" x14ac:dyDescent="0.35"/>
    <row r="6942" customFormat="1" x14ac:dyDescent="0.35"/>
    <row r="6943" customFormat="1" x14ac:dyDescent="0.35"/>
    <row r="6944" customFormat="1" x14ac:dyDescent="0.35"/>
    <row r="6945" customFormat="1" x14ac:dyDescent="0.35"/>
    <row r="6946" customFormat="1" x14ac:dyDescent="0.35"/>
    <row r="6947" customFormat="1" x14ac:dyDescent="0.35"/>
    <row r="6948" customFormat="1" x14ac:dyDescent="0.35"/>
    <row r="6949" customFormat="1" x14ac:dyDescent="0.35"/>
    <row r="6950" customFormat="1" x14ac:dyDescent="0.35"/>
    <row r="6951" customFormat="1" x14ac:dyDescent="0.35"/>
    <row r="6952" customFormat="1" x14ac:dyDescent="0.35"/>
    <row r="6953" customFormat="1" x14ac:dyDescent="0.35"/>
    <row r="6954" customFormat="1" x14ac:dyDescent="0.35"/>
    <row r="6955" customFormat="1" x14ac:dyDescent="0.35"/>
    <row r="6956" customFormat="1" x14ac:dyDescent="0.35"/>
    <row r="6957" customFormat="1" x14ac:dyDescent="0.35"/>
    <row r="6958" customFormat="1" x14ac:dyDescent="0.35"/>
    <row r="6959" customFormat="1" x14ac:dyDescent="0.35"/>
    <row r="6960" customFormat="1" x14ac:dyDescent="0.35"/>
    <row r="6961" customFormat="1" x14ac:dyDescent="0.35"/>
    <row r="6962" customFormat="1" x14ac:dyDescent="0.35"/>
    <row r="6963" customFormat="1" x14ac:dyDescent="0.35"/>
    <row r="6964" customFormat="1" x14ac:dyDescent="0.35"/>
    <row r="6965" customFormat="1" x14ac:dyDescent="0.35"/>
    <row r="6966" customFormat="1" x14ac:dyDescent="0.35"/>
    <row r="6967" customFormat="1" x14ac:dyDescent="0.35"/>
    <row r="6968" customFormat="1" x14ac:dyDescent="0.35"/>
    <row r="6969" customFormat="1" x14ac:dyDescent="0.35"/>
    <row r="6970" customFormat="1" x14ac:dyDescent="0.35"/>
    <row r="6971" customFormat="1" x14ac:dyDescent="0.35"/>
    <row r="6972" customFormat="1" x14ac:dyDescent="0.35"/>
    <row r="6973" customFormat="1" x14ac:dyDescent="0.35"/>
    <row r="6974" customFormat="1" x14ac:dyDescent="0.35"/>
    <row r="6975" customFormat="1" x14ac:dyDescent="0.35"/>
    <row r="6976" customFormat="1" x14ac:dyDescent="0.35"/>
    <row r="6977" customFormat="1" x14ac:dyDescent="0.35"/>
    <row r="6978" customFormat="1" x14ac:dyDescent="0.35"/>
    <row r="6979" customFormat="1" x14ac:dyDescent="0.35"/>
    <row r="6980" customFormat="1" x14ac:dyDescent="0.35"/>
    <row r="6981" customFormat="1" x14ac:dyDescent="0.35"/>
    <row r="6982" customFormat="1" x14ac:dyDescent="0.35"/>
    <row r="6983" customFormat="1" x14ac:dyDescent="0.35"/>
    <row r="6984" customFormat="1" x14ac:dyDescent="0.35"/>
    <row r="6985" customFormat="1" x14ac:dyDescent="0.35"/>
    <row r="6986" customFormat="1" x14ac:dyDescent="0.35"/>
    <row r="6987" customFormat="1" x14ac:dyDescent="0.35"/>
    <row r="6988" customFormat="1" x14ac:dyDescent="0.35"/>
    <row r="6989" customFormat="1" x14ac:dyDescent="0.35"/>
    <row r="6990" customFormat="1" x14ac:dyDescent="0.35"/>
    <row r="6991" customFormat="1" x14ac:dyDescent="0.35"/>
    <row r="6992" customFormat="1" x14ac:dyDescent="0.35"/>
    <row r="6993" customFormat="1" x14ac:dyDescent="0.35"/>
    <row r="6994" customFormat="1" x14ac:dyDescent="0.35"/>
    <row r="6995" customFormat="1" x14ac:dyDescent="0.35"/>
    <row r="6996" customFormat="1" x14ac:dyDescent="0.35"/>
    <row r="6997" customFormat="1" x14ac:dyDescent="0.35"/>
    <row r="6998" customFormat="1" x14ac:dyDescent="0.35"/>
    <row r="6999" customFormat="1" x14ac:dyDescent="0.35"/>
    <row r="7000" customFormat="1" x14ac:dyDescent="0.35"/>
    <row r="7001" customFormat="1" x14ac:dyDescent="0.35"/>
    <row r="7002" customFormat="1" x14ac:dyDescent="0.35"/>
    <row r="7003" customFormat="1" x14ac:dyDescent="0.35"/>
    <row r="7004" customFormat="1" x14ac:dyDescent="0.35"/>
    <row r="7005" customFormat="1" x14ac:dyDescent="0.35"/>
    <row r="7006" customFormat="1" x14ac:dyDescent="0.35"/>
    <row r="7007" customFormat="1" x14ac:dyDescent="0.35"/>
    <row r="7008" customFormat="1" x14ac:dyDescent="0.35"/>
    <row r="7009" customFormat="1" x14ac:dyDescent="0.35"/>
    <row r="7010" customFormat="1" x14ac:dyDescent="0.35"/>
    <row r="7011" customFormat="1" x14ac:dyDescent="0.35"/>
    <row r="7012" customFormat="1" x14ac:dyDescent="0.35"/>
    <row r="7013" customFormat="1" x14ac:dyDescent="0.35"/>
    <row r="7014" customFormat="1" x14ac:dyDescent="0.35"/>
    <row r="7015" customFormat="1" x14ac:dyDescent="0.35"/>
    <row r="7016" customFormat="1" x14ac:dyDescent="0.35"/>
    <row r="7017" customFormat="1" x14ac:dyDescent="0.35"/>
    <row r="7018" customFormat="1" x14ac:dyDescent="0.35"/>
    <row r="7019" customFormat="1" x14ac:dyDescent="0.35"/>
    <row r="7020" customFormat="1" x14ac:dyDescent="0.35"/>
    <row r="7021" customFormat="1" x14ac:dyDescent="0.35"/>
    <row r="7022" customFormat="1" x14ac:dyDescent="0.35"/>
    <row r="7023" customFormat="1" x14ac:dyDescent="0.35"/>
    <row r="7024" customFormat="1" x14ac:dyDescent="0.35"/>
    <row r="7025" customFormat="1" x14ac:dyDescent="0.35"/>
    <row r="7026" customFormat="1" x14ac:dyDescent="0.35"/>
    <row r="7027" customFormat="1" x14ac:dyDescent="0.35"/>
    <row r="7028" customFormat="1" x14ac:dyDescent="0.35"/>
    <row r="7029" customFormat="1" x14ac:dyDescent="0.35"/>
    <row r="7030" customFormat="1" x14ac:dyDescent="0.35"/>
    <row r="7031" customFormat="1" x14ac:dyDescent="0.35"/>
    <row r="7032" customFormat="1" x14ac:dyDescent="0.35"/>
    <row r="7033" customFormat="1" x14ac:dyDescent="0.35"/>
    <row r="7034" customFormat="1" x14ac:dyDescent="0.35"/>
    <row r="7035" customFormat="1" x14ac:dyDescent="0.35"/>
    <row r="7036" customFormat="1" x14ac:dyDescent="0.35"/>
    <row r="7037" customFormat="1" x14ac:dyDescent="0.35"/>
    <row r="7038" customFormat="1" x14ac:dyDescent="0.35"/>
    <row r="7039" customFormat="1" x14ac:dyDescent="0.35"/>
    <row r="7040" customFormat="1" x14ac:dyDescent="0.35"/>
    <row r="7041" customFormat="1" x14ac:dyDescent="0.35"/>
    <row r="7042" customFormat="1" x14ac:dyDescent="0.35"/>
    <row r="7043" customFormat="1" x14ac:dyDescent="0.35"/>
    <row r="7044" customFormat="1" x14ac:dyDescent="0.35"/>
    <row r="7045" customFormat="1" x14ac:dyDescent="0.35"/>
    <row r="7046" customFormat="1" x14ac:dyDescent="0.35"/>
    <row r="7047" customFormat="1" x14ac:dyDescent="0.35"/>
    <row r="7048" customFormat="1" x14ac:dyDescent="0.35"/>
    <row r="7049" customFormat="1" x14ac:dyDescent="0.35"/>
    <row r="7050" customFormat="1" x14ac:dyDescent="0.35"/>
    <row r="7051" customFormat="1" x14ac:dyDescent="0.35"/>
    <row r="7052" customFormat="1" x14ac:dyDescent="0.35"/>
    <row r="7053" customFormat="1" x14ac:dyDescent="0.35"/>
    <row r="7054" customFormat="1" x14ac:dyDescent="0.35"/>
    <row r="7055" customFormat="1" x14ac:dyDescent="0.35"/>
    <row r="7056" customFormat="1" x14ac:dyDescent="0.35"/>
    <row r="7057" customFormat="1" x14ac:dyDescent="0.35"/>
    <row r="7058" customFormat="1" x14ac:dyDescent="0.35"/>
    <row r="7059" customFormat="1" x14ac:dyDescent="0.35"/>
    <row r="7060" customFormat="1" x14ac:dyDescent="0.35"/>
    <row r="7061" customFormat="1" x14ac:dyDescent="0.35"/>
    <row r="7062" customFormat="1" x14ac:dyDescent="0.35"/>
    <row r="7063" customFormat="1" x14ac:dyDescent="0.35"/>
    <row r="7064" customFormat="1" x14ac:dyDescent="0.35"/>
    <row r="7065" customFormat="1" x14ac:dyDescent="0.35"/>
    <row r="7066" customFormat="1" x14ac:dyDescent="0.35"/>
    <row r="7067" customFormat="1" x14ac:dyDescent="0.35"/>
    <row r="7068" customFormat="1" x14ac:dyDescent="0.35"/>
    <row r="7069" customFormat="1" x14ac:dyDescent="0.35"/>
    <row r="7070" customFormat="1" x14ac:dyDescent="0.35"/>
    <row r="7071" customFormat="1" x14ac:dyDescent="0.35"/>
    <row r="7072" customFormat="1" x14ac:dyDescent="0.35"/>
    <row r="7073" customFormat="1" x14ac:dyDescent="0.35"/>
    <row r="7074" customFormat="1" x14ac:dyDescent="0.35"/>
    <row r="7075" customFormat="1" x14ac:dyDescent="0.35"/>
    <row r="7076" customFormat="1" x14ac:dyDescent="0.35"/>
    <row r="7077" customFormat="1" x14ac:dyDescent="0.35"/>
    <row r="7078" customFormat="1" x14ac:dyDescent="0.35"/>
    <row r="7079" customFormat="1" x14ac:dyDescent="0.35"/>
    <row r="7080" customFormat="1" x14ac:dyDescent="0.35"/>
    <row r="7081" customFormat="1" x14ac:dyDescent="0.35"/>
    <row r="7082" customFormat="1" x14ac:dyDescent="0.35"/>
    <row r="7083" customFormat="1" x14ac:dyDescent="0.35"/>
    <row r="7084" customFormat="1" x14ac:dyDescent="0.35"/>
    <row r="7085" customFormat="1" x14ac:dyDescent="0.35"/>
    <row r="7086" customFormat="1" x14ac:dyDescent="0.35"/>
    <row r="7087" customFormat="1" x14ac:dyDescent="0.35"/>
    <row r="7088" customFormat="1" x14ac:dyDescent="0.35"/>
    <row r="7089" customFormat="1" x14ac:dyDescent="0.35"/>
    <row r="7090" customFormat="1" x14ac:dyDescent="0.35"/>
    <row r="7091" customFormat="1" x14ac:dyDescent="0.35"/>
    <row r="7092" customFormat="1" x14ac:dyDescent="0.35"/>
    <row r="7093" customFormat="1" x14ac:dyDescent="0.35"/>
    <row r="7094" customFormat="1" x14ac:dyDescent="0.35"/>
    <row r="7095" customFormat="1" x14ac:dyDescent="0.35"/>
    <row r="7096" customFormat="1" x14ac:dyDescent="0.35"/>
    <row r="7097" customFormat="1" x14ac:dyDescent="0.35"/>
    <row r="7098" customFormat="1" x14ac:dyDescent="0.35"/>
    <row r="7099" customFormat="1" x14ac:dyDescent="0.35"/>
    <row r="7100" customFormat="1" x14ac:dyDescent="0.35"/>
    <row r="7101" customFormat="1" x14ac:dyDescent="0.35"/>
    <row r="7102" customFormat="1" x14ac:dyDescent="0.35"/>
    <row r="7103" customFormat="1" x14ac:dyDescent="0.35"/>
    <row r="7104" customFormat="1" x14ac:dyDescent="0.35"/>
    <row r="7105" customFormat="1" x14ac:dyDescent="0.35"/>
    <row r="7106" customFormat="1" x14ac:dyDescent="0.35"/>
    <row r="7107" customFormat="1" x14ac:dyDescent="0.35"/>
    <row r="7108" customFormat="1" x14ac:dyDescent="0.35"/>
    <row r="7109" customFormat="1" x14ac:dyDescent="0.35"/>
    <row r="7110" customFormat="1" x14ac:dyDescent="0.35"/>
    <row r="7111" customFormat="1" x14ac:dyDescent="0.35"/>
    <row r="7112" customFormat="1" x14ac:dyDescent="0.35"/>
    <row r="7113" customFormat="1" x14ac:dyDescent="0.35"/>
    <row r="7114" customFormat="1" x14ac:dyDescent="0.35"/>
    <row r="7115" customFormat="1" x14ac:dyDescent="0.35"/>
    <row r="7116" customFormat="1" x14ac:dyDescent="0.35"/>
    <row r="7117" customFormat="1" x14ac:dyDescent="0.35"/>
    <row r="7118" customFormat="1" x14ac:dyDescent="0.35"/>
    <row r="7119" customFormat="1" x14ac:dyDescent="0.35"/>
    <row r="7120" customFormat="1" x14ac:dyDescent="0.35"/>
    <row r="7121" customFormat="1" x14ac:dyDescent="0.35"/>
    <row r="7122" customFormat="1" x14ac:dyDescent="0.35"/>
    <row r="7123" customFormat="1" x14ac:dyDescent="0.35"/>
    <row r="7124" customFormat="1" x14ac:dyDescent="0.35"/>
    <row r="7125" customFormat="1" x14ac:dyDescent="0.35"/>
    <row r="7126" customFormat="1" x14ac:dyDescent="0.35"/>
    <row r="7127" customFormat="1" x14ac:dyDescent="0.35"/>
    <row r="7128" customFormat="1" x14ac:dyDescent="0.35"/>
    <row r="7129" customFormat="1" x14ac:dyDescent="0.35"/>
    <row r="7130" customFormat="1" x14ac:dyDescent="0.35"/>
    <row r="7131" customFormat="1" x14ac:dyDescent="0.35"/>
    <row r="7132" customFormat="1" x14ac:dyDescent="0.35"/>
    <row r="7133" customFormat="1" x14ac:dyDescent="0.35"/>
    <row r="7134" customFormat="1" x14ac:dyDescent="0.35"/>
    <row r="7135" customFormat="1" x14ac:dyDescent="0.35"/>
    <row r="7136" customFormat="1" x14ac:dyDescent="0.35"/>
    <row r="7137" customFormat="1" x14ac:dyDescent="0.35"/>
    <row r="7138" customFormat="1" x14ac:dyDescent="0.35"/>
    <row r="7139" customFormat="1" x14ac:dyDescent="0.35"/>
    <row r="7140" customFormat="1" x14ac:dyDescent="0.35"/>
    <row r="7141" customFormat="1" x14ac:dyDescent="0.35"/>
    <row r="7142" customFormat="1" x14ac:dyDescent="0.35"/>
    <row r="7143" customFormat="1" x14ac:dyDescent="0.35"/>
    <row r="7144" customFormat="1" x14ac:dyDescent="0.35"/>
    <row r="7145" customFormat="1" x14ac:dyDescent="0.35"/>
    <row r="7146" customFormat="1" x14ac:dyDescent="0.35"/>
    <row r="7147" customFormat="1" x14ac:dyDescent="0.35"/>
    <row r="7148" customFormat="1" x14ac:dyDescent="0.35"/>
    <row r="7149" customFormat="1" x14ac:dyDescent="0.35"/>
    <row r="7150" customFormat="1" x14ac:dyDescent="0.35"/>
    <row r="7151" customFormat="1" x14ac:dyDescent="0.35"/>
    <row r="7152" customFormat="1" x14ac:dyDescent="0.35"/>
    <row r="7153" customFormat="1" x14ac:dyDescent="0.35"/>
    <row r="7154" customFormat="1" x14ac:dyDescent="0.35"/>
    <row r="7155" customFormat="1" x14ac:dyDescent="0.35"/>
    <row r="7156" customFormat="1" x14ac:dyDescent="0.35"/>
    <row r="7157" customFormat="1" x14ac:dyDescent="0.35"/>
    <row r="7158" customFormat="1" x14ac:dyDescent="0.35"/>
    <row r="7159" customFormat="1" x14ac:dyDescent="0.35"/>
    <row r="7160" customFormat="1" x14ac:dyDescent="0.35"/>
    <row r="7161" customFormat="1" x14ac:dyDescent="0.35"/>
    <row r="7162" customFormat="1" x14ac:dyDescent="0.35"/>
    <row r="7163" customFormat="1" x14ac:dyDescent="0.35"/>
    <row r="7164" customFormat="1" x14ac:dyDescent="0.35"/>
    <row r="7165" customFormat="1" x14ac:dyDescent="0.35"/>
    <row r="7166" customFormat="1" x14ac:dyDescent="0.35"/>
    <row r="7167" customFormat="1" x14ac:dyDescent="0.35"/>
    <row r="7168" customFormat="1" x14ac:dyDescent="0.35"/>
    <row r="7169" customFormat="1" x14ac:dyDescent="0.35"/>
    <row r="7170" customFormat="1" x14ac:dyDescent="0.35"/>
    <row r="7171" customFormat="1" x14ac:dyDescent="0.35"/>
    <row r="7172" customFormat="1" x14ac:dyDescent="0.35"/>
    <row r="7173" customFormat="1" x14ac:dyDescent="0.35"/>
    <row r="7174" customFormat="1" x14ac:dyDescent="0.35"/>
    <row r="7175" customFormat="1" x14ac:dyDescent="0.35"/>
    <row r="7176" customFormat="1" x14ac:dyDescent="0.35"/>
    <row r="7177" customFormat="1" x14ac:dyDescent="0.35"/>
    <row r="7178" customFormat="1" x14ac:dyDescent="0.35"/>
    <row r="7179" customFormat="1" x14ac:dyDescent="0.35"/>
    <row r="7180" customFormat="1" x14ac:dyDescent="0.35"/>
    <row r="7181" customFormat="1" x14ac:dyDescent="0.35"/>
    <row r="7182" customFormat="1" x14ac:dyDescent="0.35"/>
    <row r="7183" customFormat="1" x14ac:dyDescent="0.35"/>
    <row r="7184" customFormat="1" x14ac:dyDescent="0.35"/>
    <row r="7185" customFormat="1" x14ac:dyDescent="0.35"/>
    <row r="7186" customFormat="1" x14ac:dyDescent="0.35"/>
    <row r="7187" customFormat="1" x14ac:dyDescent="0.35"/>
    <row r="7188" customFormat="1" x14ac:dyDescent="0.35"/>
    <row r="7189" customFormat="1" x14ac:dyDescent="0.35"/>
    <row r="7190" customFormat="1" x14ac:dyDescent="0.35"/>
    <row r="7191" customFormat="1" x14ac:dyDescent="0.35"/>
    <row r="7192" customFormat="1" x14ac:dyDescent="0.35"/>
    <row r="7193" customFormat="1" x14ac:dyDescent="0.35"/>
    <row r="7194" customFormat="1" x14ac:dyDescent="0.35"/>
    <row r="7195" customFormat="1" x14ac:dyDescent="0.35"/>
    <row r="7196" customFormat="1" x14ac:dyDescent="0.35"/>
    <row r="7197" customFormat="1" x14ac:dyDescent="0.35"/>
    <row r="7198" customFormat="1" x14ac:dyDescent="0.35"/>
    <row r="7199" customFormat="1" x14ac:dyDescent="0.35"/>
    <row r="7200" customFormat="1" x14ac:dyDescent="0.35"/>
    <row r="7201" customFormat="1" x14ac:dyDescent="0.35"/>
    <row r="7202" customFormat="1" x14ac:dyDescent="0.35"/>
    <row r="7203" customFormat="1" x14ac:dyDescent="0.35"/>
    <row r="7204" customFormat="1" x14ac:dyDescent="0.35"/>
    <row r="7205" customFormat="1" x14ac:dyDescent="0.35"/>
    <row r="7206" customFormat="1" x14ac:dyDescent="0.35"/>
    <row r="7207" customFormat="1" x14ac:dyDescent="0.35"/>
    <row r="7208" customFormat="1" x14ac:dyDescent="0.35"/>
    <row r="7209" customFormat="1" x14ac:dyDescent="0.35"/>
    <row r="7210" customFormat="1" x14ac:dyDescent="0.35"/>
    <row r="7211" customFormat="1" x14ac:dyDescent="0.35"/>
    <row r="7212" customFormat="1" x14ac:dyDescent="0.35"/>
    <row r="7213" customFormat="1" x14ac:dyDescent="0.35"/>
    <row r="7214" customFormat="1" x14ac:dyDescent="0.35"/>
    <row r="7215" customFormat="1" x14ac:dyDescent="0.35"/>
    <row r="7216" customFormat="1" x14ac:dyDescent="0.35"/>
    <row r="7217" customFormat="1" x14ac:dyDescent="0.35"/>
    <row r="7218" customFormat="1" x14ac:dyDescent="0.35"/>
    <row r="7219" customFormat="1" x14ac:dyDescent="0.35"/>
    <row r="7220" customFormat="1" x14ac:dyDescent="0.35"/>
    <row r="7221" customFormat="1" x14ac:dyDescent="0.35"/>
    <row r="7222" customFormat="1" x14ac:dyDescent="0.35"/>
    <row r="7223" customFormat="1" x14ac:dyDescent="0.35"/>
    <row r="7224" customFormat="1" x14ac:dyDescent="0.35"/>
    <row r="7225" customFormat="1" x14ac:dyDescent="0.35"/>
    <row r="7226" customFormat="1" x14ac:dyDescent="0.35"/>
    <row r="7227" customFormat="1" x14ac:dyDescent="0.35"/>
    <row r="7228" customFormat="1" x14ac:dyDescent="0.35"/>
    <row r="7229" customFormat="1" x14ac:dyDescent="0.35"/>
    <row r="7230" customFormat="1" x14ac:dyDescent="0.35"/>
    <row r="7231" customFormat="1" x14ac:dyDescent="0.35"/>
    <row r="7232" customFormat="1" x14ac:dyDescent="0.35"/>
    <row r="7233" customFormat="1" x14ac:dyDescent="0.35"/>
    <row r="7234" customFormat="1" x14ac:dyDescent="0.35"/>
    <row r="7235" customFormat="1" x14ac:dyDescent="0.35"/>
    <row r="7236" customFormat="1" x14ac:dyDescent="0.35"/>
    <row r="7237" customFormat="1" x14ac:dyDescent="0.35"/>
    <row r="7238" customFormat="1" x14ac:dyDescent="0.35"/>
    <row r="7239" customFormat="1" x14ac:dyDescent="0.35"/>
    <row r="7240" customFormat="1" x14ac:dyDescent="0.35"/>
    <row r="7241" customFormat="1" x14ac:dyDescent="0.35"/>
    <row r="7242" customFormat="1" x14ac:dyDescent="0.35"/>
    <row r="7243" customFormat="1" x14ac:dyDescent="0.35"/>
    <row r="7244" customFormat="1" x14ac:dyDescent="0.35"/>
    <row r="7245" customFormat="1" x14ac:dyDescent="0.35"/>
    <row r="7246" customFormat="1" x14ac:dyDescent="0.35"/>
    <row r="7247" customFormat="1" x14ac:dyDescent="0.35"/>
    <row r="7248" customFormat="1" x14ac:dyDescent="0.35"/>
    <row r="7249" customFormat="1" x14ac:dyDescent="0.35"/>
    <row r="7250" customFormat="1" x14ac:dyDescent="0.35"/>
    <row r="7251" customFormat="1" x14ac:dyDescent="0.35"/>
    <row r="7252" customFormat="1" x14ac:dyDescent="0.35"/>
    <row r="7253" customFormat="1" x14ac:dyDescent="0.35"/>
    <row r="7254" customFormat="1" x14ac:dyDescent="0.35"/>
    <row r="7255" customFormat="1" x14ac:dyDescent="0.35"/>
    <row r="7256" customFormat="1" x14ac:dyDescent="0.35"/>
    <row r="7257" customFormat="1" x14ac:dyDescent="0.35"/>
    <row r="7258" customFormat="1" x14ac:dyDescent="0.35"/>
    <row r="7259" customFormat="1" x14ac:dyDescent="0.35"/>
    <row r="7260" customFormat="1" x14ac:dyDescent="0.35"/>
    <row r="7261" customFormat="1" x14ac:dyDescent="0.35"/>
    <row r="7262" customFormat="1" x14ac:dyDescent="0.35"/>
    <row r="7263" customFormat="1" x14ac:dyDescent="0.35"/>
    <row r="7264" customFormat="1" x14ac:dyDescent="0.35"/>
    <row r="7265" customFormat="1" x14ac:dyDescent="0.35"/>
    <row r="7266" customFormat="1" x14ac:dyDescent="0.35"/>
    <row r="7267" customFormat="1" x14ac:dyDescent="0.35"/>
    <row r="7268" customFormat="1" x14ac:dyDescent="0.35"/>
    <row r="7269" customFormat="1" x14ac:dyDescent="0.35"/>
    <row r="7270" customFormat="1" x14ac:dyDescent="0.35"/>
    <row r="7271" customFormat="1" x14ac:dyDescent="0.35"/>
    <row r="7272" customFormat="1" x14ac:dyDescent="0.35"/>
    <row r="7273" customFormat="1" x14ac:dyDescent="0.35"/>
    <row r="7274" customFormat="1" x14ac:dyDescent="0.35"/>
    <row r="7275" customFormat="1" x14ac:dyDescent="0.35"/>
    <row r="7276" customFormat="1" x14ac:dyDescent="0.35"/>
    <row r="7277" customFormat="1" x14ac:dyDescent="0.35"/>
    <row r="7278" customFormat="1" x14ac:dyDescent="0.35"/>
    <row r="7279" customFormat="1" x14ac:dyDescent="0.35"/>
    <row r="7280" customFormat="1" x14ac:dyDescent="0.35"/>
    <row r="7281" customFormat="1" x14ac:dyDescent="0.35"/>
    <row r="7282" customFormat="1" x14ac:dyDescent="0.35"/>
    <row r="7283" customFormat="1" x14ac:dyDescent="0.35"/>
    <row r="7284" customFormat="1" x14ac:dyDescent="0.35"/>
    <row r="7285" customFormat="1" x14ac:dyDescent="0.35"/>
    <row r="7286" customFormat="1" x14ac:dyDescent="0.35"/>
    <row r="7287" customFormat="1" x14ac:dyDescent="0.35"/>
    <row r="7288" customFormat="1" x14ac:dyDescent="0.35"/>
    <row r="7289" customFormat="1" x14ac:dyDescent="0.35"/>
    <row r="7290" customFormat="1" x14ac:dyDescent="0.35"/>
    <row r="7291" customFormat="1" x14ac:dyDescent="0.35"/>
    <row r="7292" customFormat="1" x14ac:dyDescent="0.35"/>
    <row r="7293" customFormat="1" x14ac:dyDescent="0.35"/>
    <row r="7294" customFormat="1" x14ac:dyDescent="0.35"/>
    <row r="7295" customFormat="1" x14ac:dyDescent="0.35"/>
    <row r="7296" customFormat="1" x14ac:dyDescent="0.35"/>
    <row r="7297" customFormat="1" x14ac:dyDescent="0.35"/>
    <row r="7298" customFormat="1" x14ac:dyDescent="0.35"/>
    <row r="7299" customFormat="1" x14ac:dyDescent="0.35"/>
    <row r="7300" customFormat="1" x14ac:dyDescent="0.35"/>
    <row r="7301" customFormat="1" x14ac:dyDescent="0.35"/>
    <row r="7302" customFormat="1" x14ac:dyDescent="0.35"/>
    <row r="7303" customFormat="1" x14ac:dyDescent="0.35"/>
    <row r="7304" customFormat="1" x14ac:dyDescent="0.35"/>
    <row r="7305" customFormat="1" x14ac:dyDescent="0.35"/>
    <row r="7306" customFormat="1" x14ac:dyDescent="0.35"/>
    <row r="7307" customFormat="1" x14ac:dyDescent="0.35"/>
    <row r="7308" customFormat="1" x14ac:dyDescent="0.35"/>
    <row r="7309" customFormat="1" x14ac:dyDescent="0.35"/>
    <row r="7310" customFormat="1" x14ac:dyDescent="0.35"/>
    <row r="7311" customFormat="1" x14ac:dyDescent="0.35"/>
    <row r="7312" customFormat="1" x14ac:dyDescent="0.35"/>
    <row r="7313" customFormat="1" x14ac:dyDescent="0.35"/>
    <row r="7314" customFormat="1" x14ac:dyDescent="0.35"/>
    <row r="7315" customFormat="1" x14ac:dyDescent="0.35"/>
    <row r="7316" customFormat="1" x14ac:dyDescent="0.35"/>
    <row r="7317" customFormat="1" x14ac:dyDescent="0.35"/>
    <row r="7318" customFormat="1" x14ac:dyDescent="0.35"/>
    <row r="7319" customFormat="1" x14ac:dyDescent="0.35"/>
    <row r="7320" customFormat="1" x14ac:dyDescent="0.35"/>
    <row r="7321" customFormat="1" x14ac:dyDescent="0.35"/>
    <row r="7322" customFormat="1" x14ac:dyDescent="0.35"/>
    <row r="7323" customFormat="1" x14ac:dyDescent="0.35"/>
    <row r="7324" customFormat="1" x14ac:dyDescent="0.35"/>
    <row r="7325" customFormat="1" x14ac:dyDescent="0.35"/>
    <row r="7326" customFormat="1" x14ac:dyDescent="0.35"/>
    <row r="7327" customFormat="1" x14ac:dyDescent="0.35"/>
    <row r="7328" customFormat="1" x14ac:dyDescent="0.35"/>
    <row r="7329" customFormat="1" x14ac:dyDescent="0.35"/>
    <row r="7330" customFormat="1" x14ac:dyDescent="0.35"/>
    <row r="7331" customFormat="1" x14ac:dyDescent="0.35"/>
    <row r="7332" customFormat="1" x14ac:dyDescent="0.35"/>
    <row r="7333" customFormat="1" x14ac:dyDescent="0.35"/>
    <row r="7334" customFormat="1" x14ac:dyDescent="0.35"/>
    <row r="7335" customFormat="1" x14ac:dyDescent="0.35"/>
    <row r="7336" customFormat="1" x14ac:dyDescent="0.35"/>
    <row r="7337" customFormat="1" x14ac:dyDescent="0.35"/>
    <row r="7338" customFormat="1" x14ac:dyDescent="0.35"/>
    <row r="7339" customFormat="1" x14ac:dyDescent="0.35"/>
    <row r="7340" customFormat="1" x14ac:dyDescent="0.35"/>
    <row r="7341" customFormat="1" x14ac:dyDescent="0.35"/>
    <row r="7342" customFormat="1" x14ac:dyDescent="0.35"/>
    <row r="7343" customFormat="1" x14ac:dyDescent="0.35"/>
    <row r="7344" customFormat="1" x14ac:dyDescent="0.35"/>
    <row r="7345" customFormat="1" x14ac:dyDescent="0.35"/>
    <row r="7346" customFormat="1" x14ac:dyDescent="0.35"/>
    <row r="7347" customFormat="1" x14ac:dyDescent="0.35"/>
    <row r="7348" customFormat="1" x14ac:dyDescent="0.35"/>
    <row r="7349" customFormat="1" x14ac:dyDescent="0.35"/>
    <row r="7350" customFormat="1" x14ac:dyDescent="0.35"/>
    <row r="7351" customFormat="1" x14ac:dyDescent="0.35"/>
    <row r="7352" customFormat="1" x14ac:dyDescent="0.35"/>
    <row r="7353" customFormat="1" x14ac:dyDescent="0.35"/>
    <row r="7354" customFormat="1" x14ac:dyDescent="0.35"/>
    <row r="7355" customFormat="1" x14ac:dyDescent="0.35"/>
    <row r="7356" customFormat="1" x14ac:dyDescent="0.35"/>
    <row r="7357" customFormat="1" x14ac:dyDescent="0.35"/>
    <row r="7358" customFormat="1" x14ac:dyDescent="0.35"/>
    <row r="7359" customFormat="1" x14ac:dyDescent="0.35"/>
    <row r="7360" customFormat="1" x14ac:dyDescent="0.35"/>
    <row r="7361" customFormat="1" x14ac:dyDescent="0.35"/>
    <row r="7362" customFormat="1" x14ac:dyDescent="0.35"/>
    <row r="7363" customFormat="1" x14ac:dyDescent="0.35"/>
    <row r="7364" customFormat="1" x14ac:dyDescent="0.35"/>
    <row r="7365" customFormat="1" x14ac:dyDescent="0.35"/>
    <row r="7366" customFormat="1" x14ac:dyDescent="0.35"/>
    <row r="7367" customFormat="1" x14ac:dyDescent="0.35"/>
    <row r="7368" customFormat="1" x14ac:dyDescent="0.35"/>
    <row r="7369" customFormat="1" x14ac:dyDescent="0.35"/>
    <row r="7370" customFormat="1" x14ac:dyDescent="0.35"/>
    <row r="7371" customFormat="1" x14ac:dyDescent="0.35"/>
    <row r="7372" customFormat="1" x14ac:dyDescent="0.35"/>
    <row r="7373" customFormat="1" x14ac:dyDescent="0.35"/>
    <row r="7374" customFormat="1" x14ac:dyDescent="0.35"/>
    <row r="7375" customFormat="1" x14ac:dyDescent="0.35"/>
    <row r="7376" customFormat="1" x14ac:dyDescent="0.35"/>
    <row r="7377" customFormat="1" x14ac:dyDescent="0.35"/>
    <row r="7378" customFormat="1" x14ac:dyDescent="0.35"/>
    <row r="7379" customFormat="1" x14ac:dyDescent="0.35"/>
    <row r="7380" customFormat="1" x14ac:dyDescent="0.35"/>
    <row r="7381" customFormat="1" x14ac:dyDescent="0.35"/>
    <row r="7382" customFormat="1" x14ac:dyDescent="0.35"/>
    <row r="7383" customFormat="1" x14ac:dyDescent="0.35"/>
    <row r="7384" customFormat="1" x14ac:dyDescent="0.35"/>
    <row r="7385" customFormat="1" x14ac:dyDescent="0.35"/>
    <row r="7386" customFormat="1" x14ac:dyDescent="0.35"/>
    <row r="7387" customFormat="1" x14ac:dyDescent="0.35"/>
    <row r="7388" customFormat="1" x14ac:dyDescent="0.35"/>
    <row r="7389" customFormat="1" x14ac:dyDescent="0.35"/>
    <row r="7390" customFormat="1" x14ac:dyDescent="0.35"/>
    <row r="7391" customFormat="1" x14ac:dyDescent="0.35"/>
    <row r="7392" customFormat="1" x14ac:dyDescent="0.35"/>
    <row r="7393" customFormat="1" x14ac:dyDescent="0.35"/>
    <row r="7394" customFormat="1" x14ac:dyDescent="0.35"/>
    <row r="7395" customFormat="1" x14ac:dyDescent="0.35"/>
    <row r="7396" customFormat="1" x14ac:dyDescent="0.35"/>
    <row r="7397" customFormat="1" x14ac:dyDescent="0.35"/>
    <row r="7398" customFormat="1" x14ac:dyDescent="0.35"/>
    <row r="7399" customFormat="1" x14ac:dyDescent="0.35"/>
    <row r="7400" customFormat="1" x14ac:dyDescent="0.35"/>
    <row r="7401" customFormat="1" x14ac:dyDescent="0.35"/>
    <row r="7402" customFormat="1" x14ac:dyDescent="0.35"/>
    <row r="7403" customFormat="1" x14ac:dyDescent="0.35"/>
    <row r="7404" customFormat="1" x14ac:dyDescent="0.35"/>
    <row r="7405" customFormat="1" x14ac:dyDescent="0.35"/>
    <row r="7406" customFormat="1" x14ac:dyDescent="0.35"/>
    <row r="7407" customFormat="1" x14ac:dyDescent="0.35"/>
    <row r="7408" customFormat="1" x14ac:dyDescent="0.35"/>
    <row r="7409" customFormat="1" x14ac:dyDescent="0.35"/>
    <row r="7410" customFormat="1" x14ac:dyDescent="0.35"/>
    <row r="7411" customFormat="1" x14ac:dyDescent="0.35"/>
    <row r="7412" customFormat="1" x14ac:dyDescent="0.35"/>
    <row r="7413" customFormat="1" x14ac:dyDescent="0.35"/>
    <row r="7414" customFormat="1" x14ac:dyDescent="0.35"/>
    <row r="7415" customFormat="1" x14ac:dyDescent="0.35"/>
    <row r="7416" customFormat="1" x14ac:dyDescent="0.35"/>
    <row r="7417" customFormat="1" x14ac:dyDescent="0.35"/>
    <row r="7418" customFormat="1" x14ac:dyDescent="0.35"/>
    <row r="7419" customFormat="1" x14ac:dyDescent="0.35"/>
    <row r="7420" customFormat="1" x14ac:dyDescent="0.35"/>
    <row r="7421" customFormat="1" x14ac:dyDescent="0.35"/>
    <row r="7422" customFormat="1" x14ac:dyDescent="0.35"/>
    <row r="7423" customFormat="1" x14ac:dyDescent="0.35"/>
    <row r="7424" customFormat="1" x14ac:dyDescent="0.35"/>
    <row r="7425" customFormat="1" x14ac:dyDescent="0.35"/>
    <row r="7426" customFormat="1" x14ac:dyDescent="0.35"/>
    <row r="7427" customFormat="1" x14ac:dyDescent="0.35"/>
    <row r="7428" customFormat="1" x14ac:dyDescent="0.35"/>
    <row r="7429" customFormat="1" x14ac:dyDescent="0.35"/>
    <row r="7430" customFormat="1" x14ac:dyDescent="0.35"/>
    <row r="7431" customFormat="1" x14ac:dyDescent="0.35"/>
    <row r="7432" customFormat="1" x14ac:dyDescent="0.35"/>
    <row r="7433" customFormat="1" x14ac:dyDescent="0.35"/>
    <row r="7434" customFormat="1" x14ac:dyDescent="0.35"/>
    <row r="7435" customFormat="1" x14ac:dyDescent="0.35"/>
    <row r="7436" customFormat="1" x14ac:dyDescent="0.35"/>
    <row r="7437" customFormat="1" x14ac:dyDescent="0.35"/>
    <row r="7438" customFormat="1" x14ac:dyDescent="0.35"/>
    <row r="7439" customFormat="1" x14ac:dyDescent="0.35"/>
    <row r="7440" customFormat="1" x14ac:dyDescent="0.35"/>
    <row r="7441" customFormat="1" x14ac:dyDescent="0.35"/>
    <row r="7442" customFormat="1" x14ac:dyDescent="0.35"/>
    <row r="7443" customFormat="1" x14ac:dyDescent="0.35"/>
    <row r="7444" customFormat="1" x14ac:dyDescent="0.35"/>
    <row r="7445" customFormat="1" x14ac:dyDescent="0.35"/>
    <row r="7446" customFormat="1" x14ac:dyDescent="0.35"/>
    <row r="7447" customFormat="1" x14ac:dyDescent="0.35"/>
    <row r="7448" customFormat="1" x14ac:dyDescent="0.35"/>
    <row r="7449" customFormat="1" x14ac:dyDescent="0.35"/>
    <row r="7450" customFormat="1" x14ac:dyDescent="0.35"/>
    <row r="7451" customFormat="1" x14ac:dyDescent="0.35"/>
    <row r="7452" customFormat="1" x14ac:dyDescent="0.35"/>
    <row r="7453" customFormat="1" x14ac:dyDescent="0.35"/>
    <row r="7454" customFormat="1" x14ac:dyDescent="0.35"/>
    <row r="7455" customFormat="1" x14ac:dyDescent="0.35"/>
    <row r="7456" customFormat="1" x14ac:dyDescent="0.35"/>
    <row r="7457" customFormat="1" x14ac:dyDescent="0.35"/>
    <row r="7458" customFormat="1" x14ac:dyDescent="0.35"/>
    <row r="7459" customFormat="1" x14ac:dyDescent="0.35"/>
    <row r="7460" customFormat="1" x14ac:dyDescent="0.35"/>
    <row r="7461" customFormat="1" x14ac:dyDescent="0.35"/>
    <row r="7462" customFormat="1" x14ac:dyDescent="0.35"/>
    <row r="7463" customFormat="1" x14ac:dyDescent="0.35"/>
    <row r="7464" customFormat="1" x14ac:dyDescent="0.35"/>
    <row r="7465" customFormat="1" x14ac:dyDescent="0.35"/>
    <row r="7466" customFormat="1" x14ac:dyDescent="0.35"/>
    <row r="7467" customFormat="1" x14ac:dyDescent="0.35"/>
    <row r="7468" customFormat="1" x14ac:dyDescent="0.35"/>
    <row r="7469" customFormat="1" x14ac:dyDescent="0.35"/>
    <row r="7470" customFormat="1" x14ac:dyDescent="0.35"/>
    <row r="7471" customFormat="1" x14ac:dyDescent="0.35"/>
    <row r="7472" customFormat="1" x14ac:dyDescent="0.35"/>
    <row r="7473" customFormat="1" x14ac:dyDescent="0.35"/>
    <row r="7474" customFormat="1" x14ac:dyDescent="0.35"/>
    <row r="7475" customFormat="1" x14ac:dyDescent="0.35"/>
    <row r="7476" customFormat="1" x14ac:dyDescent="0.35"/>
    <row r="7477" customFormat="1" x14ac:dyDescent="0.35"/>
    <row r="7478" customFormat="1" x14ac:dyDescent="0.35"/>
    <row r="7479" customFormat="1" x14ac:dyDescent="0.35"/>
    <row r="7480" customFormat="1" x14ac:dyDescent="0.35"/>
    <row r="7481" customFormat="1" x14ac:dyDescent="0.35"/>
    <row r="7482" customFormat="1" x14ac:dyDescent="0.35"/>
    <row r="7483" customFormat="1" x14ac:dyDescent="0.35"/>
    <row r="7484" customFormat="1" x14ac:dyDescent="0.35"/>
    <row r="7485" customFormat="1" x14ac:dyDescent="0.35"/>
    <row r="7486" customFormat="1" x14ac:dyDescent="0.35"/>
    <row r="7487" customFormat="1" x14ac:dyDescent="0.35"/>
    <row r="7488" customFormat="1" x14ac:dyDescent="0.35"/>
    <row r="7489" customFormat="1" x14ac:dyDescent="0.35"/>
    <row r="7490" customFormat="1" x14ac:dyDescent="0.35"/>
    <row r="7491" customFormat="1" x14ac:dyDescent="0.35"/>
    <row r="7492" customFormat="1" x14ac:dyDescent="0.35"/>
    <row r="7493" customFormat="1" x14ac:dyDescent="0.35"/>
    <row r="7494" customFormat="1" x14ac:dyDescent="0.35"/>
    <row r="7495" customFormat="1" x14ac:dyDescent="0.35"/>
    <row r="7496" customFormat="1" x14ac:dyDescent="0.35"/>
    <row r="7497" customFormat="1" x14ac:dyDescent="0.35"/>
    <row r="7498" customFormat="1" x14ac:dyDescent="0.35"/>
    <row r="7499" customFormat="1" x14ac:dyDescent="0.35"/>
    <row r="7500" customFormat="1" x14ac:dyDescent="0.35"/>
    <row r="7501" customFormat="1" x14ac:dyDescent="0.35"/>
    <row r="7502" customFormat="1" x14ac:dyDescent="0.35"/>
    <row r="7503" customFormat="1" x14ac:dyDescent="0.35"/>
    <row r="7504" customFormat="1" x14ac:dyDescent="0.35"/>
    <row r="7505" customFormat="1" x14ac:dyDescent="0.35"/>
    <row r="7506" customFormat="1" x14ac:dyDescent="0.35"/>
    <row r="7507" customFormat="1" x14ac:dyDescent="0.35"/>
    <row r="7508" customFormat="1" x14ac:dyDescent="0.35"/>
    <row r="7509" customFormat="1" x14ac:dyDescent="0.35"/>
    <row r="7510" customFormat="1" x14ac:dyDescent="0.35"/>
    <row r="7511" customFormat="1" x14ac:dyDescent="0.35"/>
    <row r="7512" customFormat="1" x14ac:dyDescent="0.35"/>
    <row r="7513" customFormat="1" x14ac:dyDescent="0.35"/>
    <row r="7514" customFormat="1" x14ac:dyDescent="0.35"/>
    <row r="7515" customFormat="1" x14ac:dyDescent="0.35"/>
    <row r="7516" customFormat="1" x14ac:dyDescent="0.35"/>
    <row r="7517" customFormat="1" x14ac:dyDescent="0.35"/>
    <row r="7518" customFormat="1" x14ac:dyDescent="0.35"/>
    <row r="7519" customFormat="1" x14ac:dyDescent="0.35"/>
    <row r="7520" customFormat="1" x14ac:dyDescent="0.35"/>
    <row r="7521" customFormat="1" x14ac:dyDescent="0.35"/>
    <row r="7522" customFormat="1" x14ac:dyDescent="0.35"/>
    <row r="7523" customFormat="1" x14ac:dyDescent="0.35"/>
    <row r="7524" customFormat="1" x14ac:dyDescent="0.35"/>
    <row r="7525" customFormat="1" x14ac:dyDescent="0.35"/>
    <row r="7526" customFormat="1" x14ac:dyDescent="0.35"/>
    <row r="7527" customFormat="1" x14ac:dyDescent="0.35"/>
    <row r="7528" customFormat="1" x14ac:dyDescent="0.35"/>
    <row r="7529" customFormat="1" x14ac:dyDescent="0.35"/>
    <row r="7530" customFormat="1" x14ac:dyDescent="0.35"/>
    <row r="7531" customFormat="1" x14ac:dyDescent="0.35"/>
    <row r="7532" customFormat="1" x14ac:dyDescent="0.35"/>
    <row r="7533" customFormat="1" x14ac:dyDescent="0.35"/>
    <row r="7534" customFormat="1" x14ac:dyDescent="0.35"/>
    <row r="7535" customFormat="1" x14ac:dyDescent="0.35"/>
    <row r="7536" customFormat="1" x14ac:dyDescent="0.35"/>
    <row r="7537" customFormat="1" x14ac:dyDescent="0.35"/>
    <row r="7538" customFormat="1" x14ac:dyDescent="0.35"/>
    <row r="7539" customFormat="1" x14ac:dyDescent="0.35"/>
    <row r="7540" customFormat="1" x14ac:dyDescent="0.35"/>
    <row r="7541" customFormat="1" x14ac:dyDescent="0.35"/>
    <row r="7542" customFormat="1" x14ac:dyDescent="0.35"/>
    <row r="7543" customFormat="1" x14ac:dyDescent="0.35"/>
    <row r="7544" customFormat="1" x14ac:dyDescent="0.35"/>
    <row r="7545" customFormat="1" x14ac:dyDescent="0.35"/>
    <row r="7546" customFormat="1" x14ac:dyDescent="0.35"/>
    <row r="7547" customFormat="1" x14ac:dyDescent="0.35"/>
    <row r="7548" customFormat="1" x14ac:dyDescent="0.35"/>
    <row r="7549" customFormat="1" x14ac:dyDescent="0.35"/>
    <row r="7550" customFormat="1" x14ac:dyDescent="0.35"/>
    <row r="7551" customFormat="1" x14ac:dyDescent="0.35"/>
    <row r="7552" customFormat="1" x14ac:dyDescent="0.35"/>
    <row r="7553" customFormat="1" x14ac:dyDescent="0.35"/>
    <row r="7554" customFormat="1" x14ac:dyDescent="0.35"/>
    <row r="7555" customFormat="1" x14ac:dyDescent="0.35"/>
    <row r="7556" customFormat="1" x14ac:dyDescent="0.35"/>
    <row r="7557" customFormat="1" x14ac:dyDescent="0.35"/>
    <row r="7558" customFormat="1" x14ac:dyDescent="0.35"/>
    <row r="7559" customFormat="1" x14ac:dyDescent="0.35"/>
    <row r="7560" customFormat="1" x14ac:dyDescent="0.35"/>
    <row r="7561" customFormat="1" x14ac:dyDescent="0.35"/>
    <row r="7562" customFormat="1" x14ac:dyDescent="0.35"/>
    <row r="7563" customFormat="1" x14ac:dyDescent="0.35"/>
    <row r="7564" customFormat="1" x14ac:dyDescent="0.35"/>
    <row r="7565" customFormat="1" x14ac:dyDescent="0.35"/>
    <row r="7566" customFormat="1" x14ac:dyDescent="0.35"/>
    <row r="7567" customFormat="1" x14ac:dyDescent="0.35"/>
    <row r="7568" customFormat="1" x14ac:dyDescent="0.35"/>
    <row r="7569" customFormat="1" x14ac:dyDescent="0.35"/>
    <row r="7570" customFormat="1" x14ac:dyDescent="0.35"/>
    <row r="7571" customFormat="1" x14ac:dyDescent="0.35"/>
    <row r="7572" customFormat="1" x14ac:dyDescent="0.35"/>
    <row r="7573" customFormat="1" x14ac:dyDescent="0.35"/>
    <row r="7574" customFormat="1" x14ac:dyDescent="0.35"/>
    <row r="7575" customFormat="1" x14ac:dyDescent="0.35"/>
    <row r="7576" customFormat="1" x14ac:dyDescent="0.35"/>
    <row r="7577" customFormat="1" x14ac:dyDescent="0.35"/>
    <row r="7578" customFormat="1" x14ac:dyDescent="0.35"/>
    <row r="7579" customFormat="1" x14ac:dyDescent="0.35"/>
    <row r="7580" customFormat="1" x14ac:dyDescent="0.35"/>
    <row r="7581" customFormat="1" x14ac:dyDescent="0.35"/>
    <row r="7582" customFormat="1" x14ac:dyDescent="0.35"/>
    <row r="7583" customFormat="1" x14ac:dyDescent="0.35"/>
    <row r="7584" customFormat="1" x14ac:dyDescent="0.35"/>
    <row r="7585" customFormat="1" x14ac:dyDescent="0.35"/>
    <row r="7586" customFormat="1" x14ac:dyDescent="0.35"/>
    <row r="7587" customFormat="1" x14ac:dyDescent="0.35"/>
    <row r="7588" customFormat="1" x14ac:dyDescent="0.35"/>
    <row r="7589" customFormat="1" x14ac:dyDescent="0.35"/>
    <row r="7590" customFormat="1" x14ac:dyDescent="0.35"/>
    <row r="7591" customFormat="1" x14ac:dyDescent="0.35"/>
    <row r="7592" customFormat="1" x14ac:dyDescent="0.35"/>
    <row r="7593" customFormat="1" x14ac:dyDescent="0.35"/>
    <row r="7594" customFormat="1" x14ac:dyDescent="0.35"/>
    <row r="7595" customFormat="1" x14ac:dyDescent="0.35"/>
    <row r="7596" customFormat="1" x14ac:dyDescent="0.35"/>
    <row r="7597" customFormat="1" x14ac:dyDescent="0.35"/>
    <row r="7598" customFormat="1" x14ac:dyDescent="0.35"/>
    <row r="7599" customFormat="1" x14ac:dyDescent="0.35"/>
    <row r="7600" customFormat="1" x14ac:dyDescent="0.35"/>
    <row r="7601" customFormat="1" x14ac:dyDescent="0.35"/>
    <row r="7602" customFormat="1" x14ac:dyDescent="0.35"/>
    <row r="7603" customFormat="1" x14ac:dyDescent="0.35"/>
    <row r="7604" customFormat="1" x14ac:dyDescent="0.35"/>
    <row r="7605" customFormat="1" x14ac:dyDescent="0.35"/>
    <row r="7606" customFormat="1" x14ac:dyDescent="0.35"/>
    <row r="7607" customFormat="1" x14ac:dyDescent="0.35"/>
    <row r="7608" customFormat="1" x14ac:dyDescent="0.35"/>
    <row r="7609" customFormat="1" x14ac:dyDescent="0.35"/>
    <row r="7610" customFormat="1" x14ac:dyDescent="0.35"/>
    <row r="7611" customFormat="1" x14ac:dyDescent="0.35"/>
    <row r="7612" customFormat="1" x14ac:dyDescent="0.35"/>
    <row r="7613" customFormat="1" x14ac:dyDescent="0.35"/>
    <row r="7614" customFormat="1" x14ac:dyDescent="0.35"/>
    <row r="7615" customFormat="1" x14ac:dyDescent="0.35"/>
    <row r="7616" customFormat="1" x14ac:dyDescent="0.35"/>
    <row r="7617" customFormat="1" x14ac:dyDescent="0.35"/>
    <row r="7618" customFormat="1" x14ac:dyDescent="0.35"/>
    <row r="7619" customFormat="1" x14ac:dyDescent="0.35"/>
    <row r="7620" customFormat="1" x14ac:dyDescent="0.35"/>
    <row r="7621" customFormat="1" x14ac:dyDescent="0.35"/>
    <row r="7622" customFormat="1" x14ac:dyDescent="0.35"/>
    <row r="7623" customFormat="1" x14ac:dyDescent="0.35"/>
    <row r="7624" customFormat="1" x14ac:dyDescent="0.35"/>
    <row r="7625" customFormat="1" x14ac:dyDescent="0.35"/>
    <row r="7626" customFormat="1" x14ac:dyDescent="0.35"/>
    <row r="7627" customFormat="1" x14ac:dyDescent="0.35"/>
    <row r="7628" customFormat="1" x14ac:dyDescent="0.35"/>
    <row r="7629" customFormat="1" x14ac:dyDescent="0.35"/>
    <row r="7630" customFormat="1" x14ac:dyDescent="0.35"/>
    <row r="7631" customFormat="1" x14ac:dyDescent="0.35"/>
    <row r="7632" customFormat="1" x14ac:dyDescent="0.35"/>
    <row r="7633" customFormat="1" x14ac:dyDescent="0.35"/>
    <row r="7634" customFormat="1" x14ac:dyDescent="0.35"/>
    <row r="7635" customFormat="1" x14ac:dyDescent="0.35"/>
    <row r="7636" customFormat="1" x14ac:dyDescent="0.35"/>
    <row r="7637" customFormat="1" x14ac:dyDescent="0.35"/>
    <row r="7638" customFormat="1" x14ac:dyDescent="0.35"/>
    <row r="7639" customFormat="1" x14ac:dyDescent="0.35"/>
    <row r="7640" customFormat="1" x14ac:dyDescent="0.35"/>
    <row r="7641" customFormat="1" x14ac:dyDescent="0.35"/>
    <row r="7642" customFormat="1" x14ac:dyDescent="0.35"/>
    <row r="7643" customFormat="1" x14ac:dyDescent="0.35"/>
    <row r="7644" customFormat="1" x14ac:dyDescent="0.35"/>
    <row r="7645" customFormat="1" x14ac:dyDescent="0.35"/>
    <row r="7646" customFormat="1" x14ac:dyDescent="0.35"/>
    <row r="7647" customFormat="1" x14ac:dyDescent="0.35"/>
    <row r="7648" customFormat="1" x14ac:dyDescent="0.35"/>
    <row r="7649" customFormat="1" x14ac:dyDescent="0.35"/>
    <row r="7650" customFormat="1" x14ac:dyDescent="0.35"/>
    <row r="7651" customFormat="1" x14ac:dyDescent="0.35"/>
    <row r="7652" customFormat="1" x14ac:dyDescent="0.35"/>
    <row r="7653" customFormat="1" x14ac:dyDescent="0.35"/>
    <row r="7654" customFormat="1" x14ac:dyDescent="0.35"/>
    <row r="7655" customFormat="1" x14ac:dyDescent="0.35"/>
    <row r="7656" customFormat="1" x14ac:dyDescent="0.35"/>
    <row r="7657" customFormat="1" x14ac:dyDescent="0.35"/>
    <row r="7658" customFormat="1" x14ac:dyDescent="0.35"/>
    <row r="7659" customFormat="1" x14ac:dyDescent="0.35"/>
    <row r="7660" customFormat="1" x14ac:dyDescent="0.35"/>
    <row r="7661" customFormat="1" x14ac:dyDescent="0.35"/>
    <row r="7662" customFormat="1" x14ac:dyDescent="0.35"/>
    <row r="7663" customFormat="1" x14ac:dyDescent="0.35"/>
    <row r="7664" customFormat="1" x14ac:dyDescent="0.35"/>
    <row r="7665" customFormat="1" x14ac:dyDescent="0.35"/>
    <row r="7666" customFormat="1" x14ac:dyDescent="0.35"/>
    <row r="7667" customFormat="1" x14ac:dyDescent="0.35"/>
    <row r="7668" customFormat="1" x14ac:dyDescent="0.35"/>
    <row r="7669" customFormat="1" x14ac:dyDescent="0.35"/>
    <row r="7670" customFormat="1" x14ac:dyDescent="0.35"/>
    <row r="7671" customFormat="1" x14ac:dyDescent="0.35"/>
    <row r="7672" customFormat="1" x14ac:dyDescent="0.35"/>
    <row r="7673" customFormat="1" x14ac:dyDescent="0.35"/>
    <row r="7674" customFormat="1" x14ac:dyDescent="0.35"/>
    <row r="7675" customFormat="1" x14ac:dyDescent="0.35"/>
    <row r="7676" customFormat="1" x14ac:dyDescent="0.35"/>
    <row r="7677" customFormat="1" x14ac:dyDescent="0.35"/>
    <row r="7678" customFormat="1" x14ac:dyDescent="0.35"/>
    <row r="7679" customFormat="1" x14ac:dyDescent="0.35"/>
    <row r="7680" customFormat="1" x14ac:dyDescent="0.35"/>
    <row r="7681" customFormat="1" x14ac:dyDescent="0.35"/>
    <row r="7682" customFormat="1" x14ac:dyDescent="0.35"/>
    <row r="7683" customFormat="1" x14ac:dyDescent="0.35"/>
    <row r="7684" customFormat="1" x14ac:dyDescent="0.35"/>
    <row r="7685" customFormat="1" x14ac:dyDescent="0.35"/>
    <row r="7686" customFormat="1" x14ac:dyDescent="0.35"/>
    <row r="7687" customFormat="1" x14ac:dyDescent="0.35"/>
    <row r="7688" customFormat="1" x14ac:dyDescent="0.35"/>
    <row r="7689" customFormat="1" x14ac:dyDescent="0.35"/>
    <row r="7690" customFormat="1" x14ac:dyDescent="0.35"/>
    <row r="7691" customFormat="1" x14ac:dyDescent="0.35"/>
    <row r="7692" customFormat="1" x14ac:dyDescent="0.35"/>
    <row r="7693" customFormat="1" x14ac:dyDescent="0.35"/>
    <row r="7694" customFormat="1" x14ac:dyDescent="0.35"/>
    <row r="7695" customFormat="1" x14ac:dyDescent="0.35"/>
    <row r="7696" customFormat="1" x14ac:dyDescent="0.35"/>
    <row r="7697" customFormat="1" x14ac:dyDescent="0.35"/>
    <row r="7698" customFormat="1" x14ac:dyDescent="0.35"/>
    <row r="7699" customFormat="1" x14ac:dyDescent="0.35"/>
    <row r="7700" customFormat="1" x14ac:dyDescent="0.35"/>
    <row r="7701" customFormat="1" x14ac:dyDescent="0.35"/>
    <row r="7702" customFormat="1" x14ac:dyDescent="0.35"/>
    <row r="7703" customFormat="1" x14ac:dyDescent="0.35"/>
    <row r="7704" customFormat="1" x14ac:dyDescent="0.35"/>
    <row r="7705" customFormat="1" x14ac:dyDescent="0.35"/>
    <row r="7706" customFormat="1" x14ac:dyDescent="0.35"/>
    <row r="7707" customFormat="1" x14ac:dyDescent="0.35"/>
    <row r="7708" customFormat="1" x14ac:dyDescent="0.35"/>
    <row r="7709" customFormat="1" x14ac:dyDescent="0.35"/>
    <row r="7710" customFormat="1" x14ac:dyDescent="0.35"/>
    <row r="7711" customFormat="1" x14ac:dyDescent="0.35"/>
    <row r="7712" customFormat="1" x14ac:dyDescent="0.35"/>
    <row r="7713" customFormat="1" x14ac:dyDescent="0.35"/>
    <row r="7714" customFormat="1" x14ac:dyDescent="0.35"/>
    <row r="7715" customFormat="1" x14ac:dyDescent="0.35"/>
    <row r="7716" customFormat="1" x14ac:dyDescent="0.35"/>
    <row r="7717" customFormat="1" x14ac:dyDescent="0.35"/>
    <row r="7718" customFormat="1" x14ac:dyDescent="0.35"/>
    <row r="7719" customFormat="1" x14ac:dyDescent="0.35"/>
    <row r="7720" customFormat="1" x14ac:dyDescent="0.35"/>
    <row r="7721" customFormat="1" x14ac:dyDescent="0.35"/>
    <row r="7722" customFormat="1" x14ac:dyDescent="0.35"/>
    <row r="7723" customFormat="1" x14ac:dyDescent="0.35"/>
    <row r="7724" customFormat="1" x14ac:dyDescent="0.35"/>
    <row r="7725" customFormat="1" x14ac:dyDescent="0.35"/>
    <row r="7726" customFormat="1" x14ac:dyDescent="0.35"/>
    <row r="7727" customFormat="1" x14ac:dyDescent="0.35"/>
    <row r="7728" customFormat="1" x14ac:dyDescent="0.35"/>
    <row r="7729" customFormat="1" x14ac:dyDescent="0.35"/>
    <row r="7730" customFormat="1" x14ac:dyDescent="0.35"/>
    <row r="7731" customFormat="1" x14ac:dyDescent="0.35"/>
    <row r="7732" customFormat="1" x14ac:dyDescent="0.35"/>
    <row r="7733" customFormat="1" x14ac:dyDescent="0.35"/>
    <row r="7734" customFormat="1" x14ac:dyDescent="0.35"/>
    <row r="7735" customFormat="1" x14ac:dyDescent="0.35"/>
    <row r="7736" customFormat="1" x14ac:dyDescent="0.35"/>
    <row r="7737" customFormat="1" x14ac:dyDescent="0.35"/>
    <row r="7738" customFormat="1" x14ac:dyDescent="0.35"/>
    <row r="7739" customFormat="1" x14ac:dyDescent="0.35"/>
    <row r="7740" customFormat="1" x14ac:dyDescent="0.35"/>
    <row r="7741" customFormat="1" x14ac:dyDescent="0.35"/>
    <row r="7742" customFormat="1" x14ac:dyDescent="0.35"/>
    <row r="7743" customFormat="1" x14ac:dyDescent="0.35"/>
    <row r="7744" customFormat="1" x14ac:dyDescent="0.35"/>
    <row r="7745" customFormat="1" x14ac:dyDescent="0.35"/>
    <row r="7746" customFormat="1" x14ac:dyDescent="0.35"/>
    <row r="7747" customFormat="1" x14ac:dyDescent="0.35"/>
    <row r="7748" customFormat="1" x14ac:dyDescent="0.35"/>
    <row r="7749" customFormat="1" x14ac:dyDescent="0.35"/>
    <row r="7750" customFormat="1" x14ac:dyDescent="0.35"/>
    <row r="7751" customFormat="1" x14ac:dyDescent="0.35"/>
    <row r="7752" customFormat="1" x14ac:dyDescent="0.35"/>
    <row r="7753" customFormat="1" x14ac:dyDescent="0.35"/>
    <row r="7754" customFormat="1" x14ac:dyDescent="0.35"/>
    <row r="7755" customFormat="1" x14ac:dyDescent="0.35"/>
    <row r="7756" customFormat="1" x14ac:dyDescent="0.35"/>
    <row r="7757" customFormat="1" x14ac:dyDescent="0.35"/>
    <row r="7758" customFormat="1" x14ac:dyDescent="0.35"/>
    <row r="7759" customFormat="1" x14ac:dyDescent="0.35"/>
    <row r="7760" customFormat="1" x14ac:dyDescent="0.35"/>
    <row r="7761" customFormat="1" x14ac:dyDescent="0.35"/>
    <row r="7762" customFormat="1" x14ac:dyDescent="0.35"/>
    <row r="7763" customFormat="1" x14ac:dyDescent="0.35"/>
    <row r="7764" customFormat="1" x14ac:dyDescent="0.35"/>
    <row r="7765" customFormat="1" x14ac:dyDescent="0.35"/>
    <row r="7766" customFormat="1" x14ac:dyDescent="0.35"/>
    <row r="7767" customFormat="1" x14ac:dyDescent="0.35"/>
    <row r="7768" customFormat="1" x14ac:dyDescent="0.35"/>
    <row r="7769" customFormat="1" x14ac:dyDescent="0.35"/>
    <row r="7770" customFormat="1" x14ac:dyDescent="0.35"/>
    <row r="7771" customFormat="1" x14ac:dyDescent="0.35"/>
    <row r="7772" customFormat="1" x14ac:dyDescent="0.35"/>
    <row r="7773" customFormat="1" x14ac:dyDescent="0.35"/>
    <row r="7774" customFormat="1" x14ac:dyDescent="0.35"/>
    <row r="7775" customFormat="1" x14ac:dyDescent="0.35"/>
    <row r="7776" customFormat="1" x14ac:dyDescent="0.35"/>
    <row r="7777" customFormat="1" x14ac:dyDescent="0.35"/>
    <row r="7778" customFormat="1" x14ac:dyDescent="0.35"/>
    <row r="7779" customFormat="1" x14ac:dyDescent="0.35"/>
    <row r="7780" customFormat="1" x14ac:dyDescent="0.35"/>
    <row r="7781" customFormat="1" x14ac:dyDescent="0.35"/>
    <row r="7782" customFormat="1" x14ac:dyDescent="0.35"/>
    <row r="7783" customFormat="1" x14ac:dyDescent="0.35"/>
    <row r="7784" customFormat="1" x14ac:dyDescent="0.35"/>
    <row r="7785" customFormat="1" x14ac:dyDescent="0.35"/>
    <row r="7786" customFormat="1" x14ac:dyDescent="0.35"/>
    <row r="7787" customFormat="1" x14ac:dyDescent="0.35"/>
    <row r="7788" customFormat="1" x14ac:dyDescent="0.35"/>
    <row r="7789" customFormat="1" x14ac:dyDescent="0.35"/>
    <row r="7790" customFormat="1" x14ac:dyDescent="0.35"/>
    <row r="7791" customFormat="1" x14ac:dyDescent="0.35"/>
    <row r="7792" customFormat="1" x14ac:dyDescent="0.35"/>
    <row r="7793" customFormat="1" x14ac:dyDescent="0.35"/>
    <row r="7794" customFormat="1" x14ac:dyDescent="0.35"/>
    <row r="7795" customFormat="1" x14ac:dyDescent="0.35"/>
    <row r="7796" customFormat="1" x14ac:dyDescent="0.35"/>
    <row r="7797" customFormat="1" x14ac:dyDescent="0.35"/>
    <row r="7798" customFormat="1" x14ac:dyDescent="0.35"/>
    <row r="7799" customFormat="1" x14ac:dyDescent="0.35"/>
    <row r="7800" customFormat="1" x14ac:dyDescent="0.35"/>
    <row r="7801" customFormat="1" x14ac:dyDescent="0.35"/>
    <row r="7802" customFormat="1" x14ac:dyDescent="0.35"/>
    <row r="7803" customFormat="1" x14ac:dyDescent="0.35"/>
    <row r="7804" customFormat="1" x14ac:dyDescent="0.35"/>
    <row r="7805" customFormat="1" x14ac:dyDescent="0.35"/>
    <row r="7806" customFormat="1" x14ac:dyDescent="0.35"/>
    <row r="7807" customFormat="1" x14ac:dyDescent="0.35"/>
    <row r="7808" customFormat="1" x14ac:dyDescent="0.35"/>
    <row r="7809" customFormat="1" x14ac:dyDescent="0.35"/>
    <row r="7810" customFormat="1" x14ac:dyDescent="0.35"/>
    <row r="7811" customFormat="1" x14ac:dyDescent="0.35"/>
    <row r="7812" customFormat="1" x14ac:dyDescent="0.35"/>
    <row r="7813" customFormat="1" x14ac:dyDescent="0.35"/>
    <row r="7814" customFormat="1" x14ac:dyDescent="0.35"/>
    <row r="7815" customFormat="1" x14ac:dyDescent="0.35"/>
    <row r="7816" customFormat="1" x14ac:dyDescent="0.35"/>
    <row r="7817" customFormat="1" x14ac:dyDescent="0.35"/>
    <row r="7818" customFormat="1" x14ac:dyDescent="0.35"/>
    <row r="7819" customFormat="1" x14ac:dyDescent="0.35"/>
    <row r="7820" customFormat="1" x14ac:dyDescent="0.35"/>
    <row r="7821" customFormat="1" x14ac:dyDescent="0.35"/>
    <row r="7822" customFormat="1" x14ac:dyDescent="0.35"/>
    <row r="7823" customFormat="1" x14ac:dyDescent="0.35"/>
    <row r="7824" customFormat="1" x14ac:dyDescent="0.35"/>
    <row r="7825" customFormat="1" x14ac:dyDescent="0.35"/>
    <row r="7826" customFormat="1" x14ac:dyDescent="0.35"/>
    <row r="7827" customFormat="1" x14ac:dyDescent="0.35"/>
    <row r="7828" customFormat="1" x14ac:dyDescent="0.35"/>
    <row r="7829" customFormat="1" x14ac:dyDescent="0.35"/>
    <row r="7830" customFormat="1" x14ac:dyDescent="0.35"/>
    <row r="7831" customFormat="1" x14ac:dyDescent="0.35"/>
    <row r="7832" customFormat="1" x14ac:dyDescent="0.35"/>
    <row r="7833" customFormat="1" x14ac:dyDescent="0.35"/>
    <row r="7834" customFormat="1" x14ac:dyDescent="0.35"/>
    <row r="7835" customFormat="1" x14ac:dyDescent="0.35"/>
    <row r="7836" customFormat="1" x14ac:dyDescent="0.35"/>
    <row r="7837" customFormat="1" x14ac:dyDescent="0.35"/>
    <row r="7838" customFormat="1" x14ac:dyDescent="0.35"/>
    <row r="7839" customFormat="1" x14ac:dyDescent="0.35"/>
    <row r="7840" customFormat="1" x14ac:dyDescent="0.35"/>
    <row r="7841" customFormat="1" x14ac:dyDescent="0.35"/>
    <row r="7842" customFormat="1" x14ac:dyDescent="0.35"/>
    <row r="7843" customFormat="1" x14ac:dyDescent="0.35"/>
    <row r="7844" customFormat="1" x14ac:dyDescent="0.35"/>
    <row r="7845" customFormat="1" x14ac:dyDescent="0.35"/>
    <row r="7846" customFormat="1" x14ac:dyDescent="0.35"/>
    <row r="7847" customFormat="1" x14ac:dyDescent="0.35"/>
    <row r="7848" customFormat="1" x14ac:dyDescent="0.35"/>
    <row r="7849" customFormat="1" x14ac:dyDescent="0.35"/>
    <row r="7850" customFormat="1" x14ac:dyDescent="0.35"/>
    <row r="7851" customFormat="1" x14ac:dyDescent="0.35"/>
    <row r="7852" customFormat="1" x14ac:dyDescent="0.35"/>
    <row r="7853" customFormat="1" x14ac:dyDescent="0.35"/>
    <row r="7854" customFormat="1" x14ac:dyDescent="0.35"/>
    <row r="7855" customFormat="1" x14ac:dyDescent="0.35"/>
    <row r="7856" customFormat="1" x14ac:dyDescent="0.35"/>
    <row r="7857" customFormat="1" x14ac:dyDescent="0.35"/>
    <row r="7858" customFormat="1" x14ac:dyDescent="0.35"/>
    <row r="7859" customFormat="1" x14ac:dyDescent="0.35"/>
    <row r="7860" customFormat="1" x14ac:dyDescent="0.35"/>
    <row r="7861" customFormat="1" x14ac:dyDescent="0.35"/>
    <row r="7862" customFormat="1" x14ac:dyDescent="0.35"/>
    <row r="7863" customFormat="1" x14ac:dyDescent="0.35"/>
    <row r="7864" customFormat="1" x14ac:dyDescent="0.35"/>
    <row r="7865" customFormat="1" x14ac:dyDescent="0.35"/>
    <row r="7866" customFormat="1" x14ac:dyDescent="0.35"/>
    <row r="7867" customFormat="1" x14ac:dyDescent="0.35"/>
    <row r="7868" customFormat="1" x14ac:dyDescent="0.35"/>
    <row r="7869" customFormat="1" x14ac:dyDescent="0.35"/>
    <row r="7870" customFormat="1" x14ac:dyDescent="0.35"/>
    <row r="7871" customFormat="1" x14ac:dyDescent="0.35"/>
    <row r="7872" customFormat="1" x14ac:dyDescent="0.35"/>
    <row r="7873" customFormat="1" x14ac:dyDescent="0.35"/>
    <row r="7874" customFormat="1" x14ac:dyDescent="0.35"/>
    <row r="7875" customFormat="1" x14ac:dyDescent="0.35"/>
    <row r="7876" customFormat="1" x14ac:dyDescent="0.35"/>
    <row r="7877" customFormat="1" x14ac:dyDescent="0.35"/>
    <row r="7878" customFormat="1" x14ac:dyDescent="0.35"/>
    <row r="7879" customFormat="1" x14ac:dyDescent="0.35"/>
    <row r="7880" customFormat="1" x14ac:dyDescent="0.35"/>
    <row r="7881" customFormat="1" x14ac:dyDescent="0.35"/>
    <row r="7882" customFormat="1" x14ac:dyDescent="0.35"/>
    <row r="7883" customFormat="1" x14ac:dyDescent="0.35"/>
    <row r="7884" customFormat="1" x14ac:dyDescent="0.35"/>
    <row r="7885" customFormat="1" x14ac:dyDescent="0.35"/>
    <row r="7886" customFormat="1" x14ac:dyDescent="0.35"/>
    <row r="7887" customFormat="1" x14ac:dyDescent="0.35"/>
    <row r="7888" customFormat="1" x14ac:dyDescent="0.35"/>
    <row r="7889" customFormat="1" x14ac:dyDescent="0.35"/>
    <row r="7890" customFormat="1" x14ac:dyDescent="0.35"/>
    <row r="7891" customFormat="1" x14ac:dyDescent="0.35"/>
    <row r="7892" customFormat="1" x14ac:dyDescent="0.35"/>
    <row r="7893" customFormat="1" x14ac:dyDescent="0.35"/>
    <row r="7894" customFormat="1" x14ac:dyDescent="0.35"/>
    <row r="7895" customFormat="1" x14ac:dyDescent="0.35"/>
    <row r="7896" customFormat="1" x14ac:dyDescent="0.35"/>
    <row r="7897" customFormat="1" x14ac:dyDescent="0.35"/>
    <row r="7898" customFormat="1" x14ac:dyDescent="0.35"/>
    <row r="7899" customFormat="1" x14ac:dyDescent="0.35"/>
    <row r="7900" customFormat="1" x14ac:dyDescent="0.35"/>
    <row r="7901" customFormat="1" x14ac:dyDescent="0.35"/>
    <row r="7902" customFormat="1" x14ac:dyDescent="0.35"/>
    <row r="7903" customFormat="1" x14ac:dyDescent="0.35"/>
    <row r="7904" customFormat="1" x14ac:dyDescent="0.35"/>
    <row r="7905" customFormat="1" x14ac:dyDescent="0.35"/>
    <row r="7906" customFormat="1" x14ac:dyDescent="0.35"/>
    <row r="7907" customFormat="1" x14ac:dyDescent="0.35"/>
    <row r="7908" customFormat="1" x14ac:dyDescent="0.35"/>
    <row r="7909" customFormat="1" x14ac:dyDescent="0.35"/>
    <row r="7910" customFormat="1" x14ac:dyDescent="0.35"/>
    <row r="7911" customFormat="1" x14ac:dyDescent="0.35"/>
    <row r="7912" customFormat="1" x14ac:dyDescent="0.35"/>
    <row r="7913" customFormat="1" x14ac:dyDescent="0.35"/>
    <row r="7914" customFormat="1" x14ac:dyDescent="0.35"/>
    <row r="7915" customFormat="1" x14ac:dyDescent="0.35"/>
    <row r="7916" customFormat="1" x14ac:dyDescent="0.35"/>
    <row r="7917" customFormat="1" x14ac:dyDescent="0.35"/>
    <row r="7918" customFormat="1" x14ac:dyDescent="0.35"/>
    <row r="7919" customFormat="1" x14ac:dyDescent="0.35"/>
    <row r="7920" customFormat="1" x14ac:dyDescent="0.35"/>
    <row r="7921" customFormat="1" x14ac:dyDescent="0.35"/>
    <row r="7922" customFormat="1" x14ac:dyDescent="0.35"/>
    <row r="7923" customFormat="1" x14ac:dyDescent="0.35"/>
    <row r="7924" customFormat="1" x14ac:dyDescent="0.35"/>
    <row r="7925" customFormat="1" x14ac:dyDescent="0.35"/>
    <row r="7926" customFormat="1" x14ac:dyDescent="0.35"/>
    <row r="7927" customFormat="1" x14ac:dyDescent="0.35"/>
    <row r="7928" customFormat="1" x14ac:dyDescent="0.35"/>
    <row r="7929" customFormat="1" x14ac:dyDescent="0.35"/>
    <row r="7930" customFormat="1" x14ac:dyDescent="0.35"/>
    <row r="7931" customFormat="1" x14ac:dyDescent="0.35"/>
    <row r="7932" customFormat="1" x14ac:dyDescent="0.35"/>
    <row r="7933" customFormat="1" x14ac:dyDescent="0.35"/>
    <row r="7934" customFormat="1" x14ac:dyDescent="0.35"/>
    <row r="7935" customFormat="1" x14ac:dyDescent="0.35"/>
    <row r="7936" customFormat="1" x14ac:dyDescent="0.35"/>
    <row r="7937" customFormat="1" x14ac:dyDescent="0.35"/>
    <row r="7938" customFormat="1" x14ac:dyDescent="0.35"/>
    <row r="7939" customFormat="1" x14ac:dyDescent="0.35"/>
    <row r="7940" customFormat="1" x14ac:dyDescent="0.35"/>
    <row r="7941" customFormat="1" x14ac:dyDescent="0.35"/>
    <row r="7942" customFormat="1" x14ac:dyDescent="0.35"/>
    <row r="7943" customFormat="1" x14ac:dyDescent="0.35"/>
    <row r="7944" customFormat="1" x14ac:dyDescent="0.35"/>
    <row r="7945" customFormat="1" x14ac:dyDescent="0.35"/>
    <row r="7946" customFormat="1" x14ac:dyDescent="0.35"/>
    <row r="7947" customFormat="1" x14ac:dyDescent="0.35"/>
    <row r="7948" customFormat="1" x14ac:dyDescent="0.35"/>
    <row r="7949" customFormat="1" x14ac:dyDescent="0.35"/>
    <row r="7950" customFormat="1" x14ac:dyDescent="0.35"/>
    <row r="7951" customFormat="1" x14ac:dyDescent="0.35"/>
    <row r="7952" customFormat="1" x14ac:dyDescent="0.35"/>
    <row r="7953" customFormat="1" x14ac:dyDescent="0.35"/>
    <row r="7954" customFormat="1" x14ac:dyDescent="0.35"/>
    <row r="7955" customFormat="1" x14ac:dyDescent="0.35"/>
    <row r="7956" customFormat="1" x14ac:dyDescent="0.35"/>
    <row r="7957" customFormat="1" x14ac:dyDescent="0.35"/>
    <row r="7958" customFormat="1" x14ac:dyDescent="0.35"/>
    <row r="7959" customFormat="1" x14ac:dyDescent="0.35"/>
    <row r="7960" customFormat="1" x14ac:dyDescent="0.35"/>
    <row r="7961" customFormat="1" x14ac:dyDescent="0.35"/>
    <row r="7962" customFormat="1" x14ac:dyDescent="0.35"/>
    <row r="7963" customFormat="1" x14ac:dyDescent="0.35"/>
    <row r="7964" customFormat="1" x14ac:dyDescent="0.35"/>
    <row r="7965" customFormat="1" x14ac:dyDescent="0.35"/>
    <row r="7966" customFormat="1" x14ac:dyDescent="0.35"/>
    <row r="7967" customFormat="1" x14ac:dyDescent="0.35"/>
    <row r="7968" customFormat="1" x14ac:dyDescent="0.35"/>
    <row r="7969" customFormat="1" x14ac:dyDescent="0.35"/>
    <row r="7970" customFormat="1" x14ac:dyDescent="0.35"/>
    <row r="7971" customFormat="1" x14ac:dyDescent="0.35"/>
    <row r="7972" customFormat="1" x14ac:dyDescent="0.35"/>
    <row r="7973" customFormat="1" x14ac:dyDescent="0.35"/>
    <row r="7974" customFormat="1" x14ac:dyDescent="0.35"/>
    <row r="7975" customFormat="1" x14ac:dyDescent="0.35"/>
    <row r="7976" customFormat="1" x14ac:dyDescent="0.35"/>
    <row r="7977" customFormat="1" x14ac:dyDescent="0.35"/>
    <row r="7978" customFormat="1" x14ac:dyDescent="0.35"/>
    <row r="7979" customFormat="1" x14ac:dyDescent="0.35"/>
    <row r="7980" customFormat="1" x14ac:dyDescent="0.35"/>
    <row r="7981" customFormat="1" x14ac:dyDescent="0.35"/>
    <row r="7982" customFormat="1" x14ac:dyDescent="0.35"/>
    <row r="7983" customFormat="1" x14ac:dyDescent="0.35"/>
    <row r="7984" customFormat="1" x14ac:dyDescent="0.35"/>
    <row r="7985" customFormat="1" x14ac:dyDescent="0.35"/>
    <row r="7986" customFormat="1" x14ac:dyDescent="0.35"/>
    <row r="7987" customFormat="1" x14ac:dyDescent="0.35"/>
    <row r="7988" customFormat="1" x14ac:dyDescent="0.35"/>
    <row r="7989" customFormat="1" x14ac:dyDescent="0.35"/>
    <row r="7990" customFormat="1" x14ac:dyDescent="0.35"/>
    <row r="7991" customFormat="1" x14ac:dyDescent="0.35"/>
    <row r="7992" customFormat="1" x14ac:dyDescent="0.35"/>
    <row r="7993" customFormat="1" x14ac:dyDescent="0.35"/>
    <row r="7994" customFormat="1" x14ac:dyDescent="0.35"/>
    <row r="7995" customFormat="1" x14ac:dyDescent="0.35"/>
    <row r="7996" customFormat="1" x14ac:dyDescent="0.35"/>
    <row r="7997" customFormat="1" x14ac:dyDescent="0.35"/>
    <row r="7998" customFormat="1" x14ac:dyDescent="0.35"/>
    <row r="7999" customFormat="1" x14ac:dyDescent="0.35"/>
    <row r="8000" customFormat="1" x14ac:dyDescent="0.35"/>
    <row r="8001" customFormat="1" x14ac:dyDescent="0.35"/>
    <row r="8002" customFormat="1" x14ac:dyDescent="0.35"/>
    <row r="8003" customFormat="1" x14ac:dyDescent="0.35"/>
    <row r="8004" customFormat="1" x14ac:dyDescent="0.35"/>
    <row r="8005" customFormat="1" x14ac:dyDescent="0.35"/>
    <row r="8006" customFormat="1" x14ac:dyDescent="0.35"/>
    <row r="8007" customFormat="1" x14ac:dyDescent="0.35"/>
    <row r="8008" customFormat="1" x14ac:dyDescent="0.35"/>
    <row r="8009" customFormat="1" x14ac:dyDescent="0.35"/>
    <row r="8010" customFormat="1" x14ac:dyDescent="0.35"/>
    <row r="8011" customFormat="1" x14ac:dyDescent="0.35"/>
    <row r="8012" customFormat="1" x14ac:dyDescent="0.35"/>
    <row r="8013" customFormat="1" x14ac:dyDescent="0.35"/>
    <row r="8014" customFormat="1" x14ac:dyDescent="0.35"/>
    <row r="8015" customFormat="1" x14ac:dyDescent="0.35"/>
    <row r="8016" customFormat="1" x14ac:dyDescent="0.35"/>
    <row r="8017" customFormat="1" x14ac:dyDescent="0.35"/>
    <row r="8018" customFormat="1" x14ac:dyDescent="0.35"/>
    <row r="8019" customFormat="1" x14ac:dyDescent="0.35"/>
    <row r="8020" customFormat="1" x14ac:dyDescent="0.35"/>
    <row r="8021" customFormat="1" x14ac:dyDescent="0.35"/>
    <row r="8022" customFormat="1" x14ac:dyDescent="0.35"/>
    <row r="8023" customFormat="1" x14ac:dyDescent="0.35"/>
    <row r="8024" customFormat="1" x14ac:dyDescent="0.35"/>
    <row r="8025" customFormat="1" x14ac:dyDescent="0.35"/>
    <row r="8026" customFormat="1" x14ac:dyDescent="0.35"/>
    <row r="8027" customFormat="1" x14ac:dyDescent="0.35"/>
    <row r="8028" customFormat="1" x14ac:dyDescent="0.35"/>
    <row r="8029" customFormat="1" x14ac:dyDescent="0.35"/>
    <row r="8030" customFormat="1" x14ac:dyDescent="0.35"/>
    <row r="8031" customFormat="1" x14ac:dyDescent="0.35"/>
    <row r="8032" customFormat="1" x14ac:dyDescent="0.35"/>
    <row r="8033" customFormat="1" x14ac:dyDescent="0.35"/>
    <row r="8034" customFormat="1" x14ac:dyDescent="0.35"/>
    <row r="8035" customFormat="1" x14ac:dyDescent="0.35"/>
    <row r="8036" customFormat="1" x14ac:dyDescent="0.35"/>
    <row r="8037" customFormat="1" x14ac:dyDescent="0.35"/>
    <row r="8038" customFormat="1" x14ac:dyDescent="0.35"/>
    <row r="8039" customFormat="1" x14ac:dyDescent="0.35"/>
    <row r="8040" customFormat="1" x14ac:dyDescent="0.35"/>
    <row r="8041" customFormat="1" x14ac:dyDescent="0.35"/>
    <row r="8042" customFormat="1" x14ac:dyDescent="0.35"/>
    <row r="8043" customFormat="1" x14ac:dyDescent="0.35"/>
    <row r="8044" customFormat="1" x14ac:dyDescent="0.35"/>
    <row r="8045" customFormat="1" x14ac:dyDescent="0.35"/>
    <row r="8046" customFormat="1" x14ac:dyDescent="0.35"/>
    <row r="8047" customFormat="1" x14ac:dyDescent="0.35"/>
    <row r="8048" customFormat="1" x14ac:dyDescent="0.35"/>
    <row r="8049" customFormat="1" x14ac:dyDescent="0.35"/>
    <row r="8050" customFormat="1" x14ac:dyDescent="0.35"/>
    <row r="8051" customFormat="1" x14ac:dyDescent="0.35"/>
    <row r="8052" customFormat="1" x14ac:dyDescent="0.35"/>
    <row r="8053" customFormat="1" x14ac:dyDescent="0.35"/>
    <row r="8054" customFormat="1" x14ac:dyDescent="0.35"/>
    <row r="8055" customFormat="1" x14ac:dyDescent="0.35"/>
    <row r="8056" customFormat="1" x14ac:dyDescent="0.35"/>
    <row r="8057" customFormat="1" x14ac:dyDescent="0.35"/>
    <row r="8058" customFormat="1" x14ac:dyDescent="0.35"/>
    <row r="8059" customFormat="1" x14ac:dyDescent="0.35"/>
    <row r="8060" customFormat="1" x14ac:dyDescent="0.35"/>
    <row r="8061" customFormat="1" x14ac:dyDescent="0.35"/>
    <row r="8062" customFormat="1" x14ac:dyDescent="0.35"/>
    <row r="8063" customFormat="1" x14ac:dyDescent="0.35"/>
    <row r="8064" customFormat="1" x14ac:dyDescent="0.35"/>
    <row r="8065" customFormat="1" x14ac:dyDescent="0.35"/>
    <row r="8066" customFormat="1" x14ac:dyDescent="0.35"/>
    <row r="8067" customFormat="1" x14ac:dyDescent="0.35"/>
    <row r="8068" customFormat="1" x14ac:dyDescent="0.35"/>
    <row r="8069" customFormat="1" x14ac:dyDescent="0.35"/>
    <row r="8070" customFormat="1" x14ac:dyDescent="0.35"/>
    <row r="8071" customFormat="1" x14ac:dyDescent="0.35"/>
    <row r="8072" customFormat="1" x14ac:dyDescent="0.35"/>
    <row r="8073" customFormat="1" x14ac:dyDescent="0.35"/>
    <row r="8074" customFormat="1" x14ac:dyDescent="0.35"/>
    <row r="8075" customFormat="1" x14ac:dyDescent="0.35"/>
    <row r="8076" customFormat="1" x14ac:dyDescent="0.35"/>
    <row r="8077" customFormat="1" x14ac:dyDescent="0.35"/>
    <row r="8078" customFormat="1" x14ac:dyDescent="0.35"/>
    <row r="8079" customFormat="1" x14ac:dyDescent="0.35"/>
    <row r="8080" customFormat="1" x14ac:dyDescent="0.35"/>
    <row r="8081" customFormat="1" x14ac:dyDescent="0.35"/>
    <row r="8082" customFormat="1" x14ac:dyDescent="0.35"/>
    <row r="8083" customFormat="1" x14ac:dyDescent="0.35"/>
    <row r="8084" customFormat="1" x14ac:dyDescent="0.35"/>
    <row r="8085" customFormat="1" x14ac:dyDescent="0.35"/>
    <row r="8086" customFormat="1" x14ac:dyDescent="0.35"/>
    <row r="8087" customFormat="1" x14ac:dyDescent="0.35"/>
    <row r="8088" customFormat="1" x14ac:dyDescent="0.35"/>
    <row r="8089" customFormat="1" x14ac:dyDescent="0.35"/>
    <row r="8090" customFormat="1" x14ac:dyDescent="0.35"/>
    <row r="8091" customFormat="1" x14ac:dyDescent="0.35"/>
    <row r="8092" customFormat="1" x14ac:dyDescent="0.35"/>
    <row r="8093" customFormat="1" x14ac:dyDescent="0.35"/>
    <row r="8094" customFormat="1" x14ac:dyDescent="0.35"/>
    <row r="8095" customFormat="1" x14ac:dyDescent="0.35"/>
    <row r="8096" customFormat="1" x14ac:dyDescent="0.35"/>
    <row r="8097" customFormat="1" x14ac:dyDescent="0.35"/>
    <row r="8098" customFormat="1" x14ac:dyDescent="0.35"/>
    <row r="8099" customFormat="1" x14ac:dyDescent="0.35"/>
    <row r="8100" customFormat="1" x14ac:dyDescent="0.35"/>
    <row r="8101" customFormat="1" x14ac:dyDescent="0.35"/>
    <row r="8102" customFormat="1" x14ac:dyDescent="0.35"/>
    <row r="8103" customFormat="1" x14ac:dyDescent="0.35"/>
    <row r="8104" customFormat="1" x14ac:dyDescent="0.35"/>
    <row r="8105" customFormat="1" x14ac:dyDescent="0.35"/>
    <row r="8106" customFormat="1" x14ac:dyDescent="0.35"/>
    <row r="8107" customFormat="1" x14ac:dyDescent="0.35"/>
    <row r="8108" customFormat="1" x14ac:dyDescent="0.35"/>
    <row r="8109" customFormat="1" x14ac:dyDescent="0.35"/>
    <row r="8110" customFormat="1" x14ac:dyDescent="0.35"/>
    <row r="8111" customFormat="1" x14ac:dyDescent="0.35"/>
    <row r="8112" customFormat="1" x14ac:dyDescent="0.35"/>
    <row r="8113" customFormat="1" x14ac:dyDescent="0.35"/>
    <row r="8114" customFormat="1" x14ac:dyDescent="0.35"/>
    <row r="8115" customFormat="1" x14ac:dyDescent="0.35"/>
    <row r="8116" customFormat="1" x14ac:dyDescent="0.35"/>
    <row r="8117" customFormat="1" x14ac:dyDescent="0.35"/>
    <row r="8118" customFormat="1" x14ac:dyDescent="0.35"/>
    <row r="8119" customFormat="1" x14ac:dyDescent="0.35"/>
    <row r="8120" customFormat="1" x14ac:dyDescent="0.35"/>
    <row r="8121" customFormat="1" x14ac:dyDescent="0.35"/>
    <row r="8122" customFormat="1" x14ac:dyDescent="0.35"/>
    <row r="8123" customFormat="1" x14ac:dyDescent="0.35"/>
    <row r="8124" customFormat="1" x14ac:dyDescent="0.35"/>
    <row r="8125" customFormat="1" x14ac:dyDescent="0.35"/>
    <row r="8126" customFormat="1" x14ac:dyDescent="0.35"/>
    <row r="8127" customFormat="1" x14ac:dyDescent="0.35"/>
    <row r="8128" customFormat="1" x14ac:dyDescent="0.35"/>
    <row r="8129" customFormat="1" x14ac:dyDescent="0.35"/>
    <row r="8130" customFormat="1" x14ac:dyDescent="0.35"/>
    <row r="8131" customFormat="1" x14ac:dyDescent="0.35"/>
    <row r="8132" customFormat="1" x14ac:dyDescent="0.35"/>
    <row r="8133" customFormat="1" x14ac:dyDescent="0.35"/>
    <row r="8134" customFormat="1" x14ac:dyDescent="0.35"/>
    <row r="8135" customFormat="1" x14ac:dyDescent="0.35"/>
    <row r="8136" customFormat="1" x14ac:dyDescent="0.35"/>
    <row r="8137" customFormat="1" x14ac:dyDescent="0.35"/>
    <row r="8138" customFormat="1" x14ac:dyDescent="0.35"/>
    <row r="8139" customFormat="1" x14ac:dyDescent="0.35"/>
    <row r="8140" customFormat="1" x14ac:dyDescent="0.35"/>
    <row r="8141" customFormat="1" x14ac:dyDescent="0.35"/>
    <row r="8142" customFormat="1" x14ac:dyDescent="0.35"/>
    <row r="8143" customFormat="1" x14ac:dyDescent="0.35"/>
    <row r="8144" customFormat="1" x14ac:dyDescent="0.35"/>
    <row r="8145" customFormat="1" x14ac:dyDescent="0.35"/>
    <row r="8146" customFormat="1" x14ac:dyDescent="0.35"/>
    <row r="8147" customFormat="1" x14ac:dyDescent="0.35"/>
    <row r="8148" customFormat="1" x14ac:dyDescent="0.35"/>
    <row r="8149" customFormat="1" x14ac:dyDescent="0.35"/>
    <row r="8150" customFormat="1" x14ac:dyDescent="0.35"/>
    <row r="8151" customFormat="1" x14ac:dyDescent="0.35"/>
    <row r="8152" customFormat="1" x14ac:dyDescent="0.35"/>
    <row r="8153" customFormat="1" x14ac:dyDescent="0.35"/>
    <row r="8154" customFormat="1" x14ac:dyDescent="0.35"/>
    <row r="8155" customFormat="1" x14ac:dyDescent="0.35"/>
    <row r="8156" customFormat="1" x14ac:dyDescent="0.35"/>
    <row r="8157" customFormat="1" x14ac:dyDescent="0.35"/>
    <row r="8158" customFormat="1" x14ac:dyDescent="0.35"/>
    <row r="8159" customFormat="1" x14ac:dyDescent="0.35"/>
    <row r="8160" customFormat="1" x14ac:dyDescent="0.35"/>
    <row r="8161" customFormat="1" x14ac:dyDescent="0.35"/>
    <row r="8162" customFormat="1" x14ac:dyDescent="0.35"/>
    <row r="8163" customFormat="1" x14ac:dyDescent="0.35"/>
    <row r="8164" customFormat="1" x14ac:dyDescent="0.35"/>
    <row r="8165" customFormat="1" x14ac:dyDescent="0.35"/>
    <row r="8166" customFormat="1" x14ac:dyDescent="0.35"/>
    <row r="8167" customFormat="1" x14ac:dyDescent="0.35"/>
    <row r="8168" customFormat="1" x14ac:dyDescent="0.35"/>
    <row r="8169" customFormat="1" x14ac:dyDescent="0.35"/>
    <row r="8170" customFormat="1" x14ac:dyDescent="0.35"/>
    <row r="8171" customFormat="1" x14ac:dyDescent="0.35"/>
    <row r="8172" customFormat="1" x14ac:dyDescent="0.35"/>
    <row r="8173" customFormat="1" x14ac:dyDescent="0.35"/>
    <row r="8174" customFormat="1" x14ac:dyDescent="0.35"/>
    <row r="8175" customFormat="1" x14ac:dyDescent="0.35"/>
    <row r="8176" customFormat="1" x14ac:dyDescent="0.35"/>
    <row r="8177" customFormat="1" x14ac:dyDescent="0.35"/>
    <row r="8178" customFormat="1" x14ac:dyDescent="0.35"/>
    <row r="8179" customFormat="1" x14ac:dyDescent="0.35"/>
    <row r="8180" customFormat="1" x14ac:dyDescent="0.35"/>
    <row r="8181" customFormat="1" x14ac:dyDescent="0.35"/>
    <row r="8182" customFormat="1" x14ac:dyDescent="0.35"/>
    <row r="8183" customFormat="1" x14ac:dyDescent="0.35"/>
    <row r="8184" customFormat="1" x14ac:dyDescent="0.35"/>
    <row r="8185" customFormat="1" x14ac:dyDescent="0.35"/>
    <row r="8186" customFormat="1" x14ac:dyDescent="0.35"/>
    <row r="8187" customFormat="1" x14ac:dyDescent="0.35"/>
    <row r="8188" customFormat="1" x14ac:dyDescent="0.35"/>
    <row r="8189" customFormat="1" x14ac:dyDescent="0.35"/>
    <row r="8190" customFormat="1" x14ac:dyDescent="0.35"/>
    <row r="8191" customFormat="1" x14ac:dyDescent="0.35"/>
    <row r="8192" customFormat="1" x14ac:dyDescent="0.35"/>
    <row r="8193" customFormat="1" x14ac:dyDescent="0.35"/>
    <row r="8194" customFormat="1" x14ac:dyDescent="0.35"/>
    <row r="8195" customFormat="1" x14ac:dyDescent="0.35"/>
    <row r="8196" customFormat="1" x14ac:dyDescent="0.35"/>
    <row r="8197" customFormat="1" x14ac:dyDescent="0.35"/>
    <row r="8198" customFormat="1" x14ac:dyDescent="0.35"/>
    <row r="8199" customFormat="1" x14ac:dyDescent="0.35"/>
    <row r="8200" customFormat="1" x14ac:dyDescent="0.35"/>
    <row r="8201" customFormat="1" x14ac:dyDescent="0.35"/>
    <row r="8202" customFormat="1" x14ac:dyDescent="0.35"/>
    <row r="8203" customFormat="1" x14ac:dyDescent="0.35"/>
    <row r="8204" customFormat="1" x14ac:dyDescent="0.35"/>
    <row r="8205" customFormat="1" x14ac:dyDescent="0.35"/>
    <row r="8206" customFormat="1" x14ac:dyDescent="0.35"/>
    <row r="8207" customFormat="1" x14ac:dyDescent="0.35"/>
    <row r="8208" customFormat="1" x14ac:dyDescent="0.35"/>
    <row r="8209" customFormat="1" x14ac:dyDescent="0.35"/>
    <row r="8210" customFormat="1" x14ac:dyDescent="0.35"/>
    <row r="8211" customFormat="1" x14ac:dyDescent="0.35"/>
    <row r="8212" customFormat="1" x14ac:dyDescent="0.35"/>
    <row r="8213" customFormat="1" x14ac:dyDescent="0.35"/>
    <row r="8214" customFormat="1" x14ac:dyDescent="0.35"/>
    <row r="8215" customFormat="1" x14ac:dyDescent="0.35"/>
    <row r="8216" customFormat="1" x14ac:dyDescent="0.35"/>
    <row r="8217" customFormat="1" x14ac:dyDescent="0.35"/>
    <row r="8218" customFormat="1" x14ac:dyDescent="0.35"/>
    <row r="8219" customFormat="1" x14ac:dyDescent="0.35"/>
    <row r="8220" customFormat="1" x14ac:dyDescent="0.35"/>
    <row r="8221" customFormat="1" x14ac:dyDescent="0.35"/>
    <row r="8222" customFormat="1" x14ac:dyDescent="0.35"/>
    <row r="8223" customFormat="1" x14ac:dyDescent="0.35"/>
    <row r="8224" customFormat="1" x14ac:dyDescent="0.35"/>
    <row r="8225" customFormat="1" x14ac:dyDescent="0.35"/>
    <row r="8226" customFormat="1" x14ac:dyDescent="0.35"/>
    <row r="8227" customFormat="1" x14ac:dyDescent="0.35"/>
    <row r="8228" customFormat="1" x14ac:dyDescent="0.35"/>
    <row r="8229" customFormat="1" x14ac:dyDescent="0.35"/>
    <row r="8230" customFormat="1" x14ac:dyDescent="0.35"/>
    <row r="8231" customFormat="1" x14ac:dyDescent="0.35"/>
    <row r="8232" customFormat="1" x14ac:dyDescent="0.35"/>
    <row r="8233" customFormat="1" x14ac:dyDescent="0.35"/>
    <row r="8234" customFormat="1" x14ac:dyDescent="0.35"/>
    <row r="8235" customFormat="1" x14ac:dyDescent="0.35"/>
    <row r="8236" customFormat="1" x14ac:dyDescent="0.35"/>
    <row r="8237" customFormat="1" x14ac:dyDescent="0.35"/>
    <row r="8238" customFormat="1" x14ac:dyDescent="0.35"/>
    <row r="8239" customFormat="1" x14ac:dyDescent="0.35"/>
    <row r="8240" customFormat="1" x14ac:dyDescent="0.35"/>
    <row r="8241" customFormat="1" x14ac:dyDescent="0.35"/>
    <row r="8242" customFormat="1" x14ac:dyDescent="0.35"/>
    <row r="8243" customFormat="1" x14ac:dyDescent="0.35"/>
    <row r="8244" customFormat="1" x14ac:dyDescent="0.35"/>
    <row r="8245" customFormat="1" x14ac:dyDescent="0.35"/>
    <row r="8246" customFormat="1" x14ac:dyDescent="0.35"/>
    <row r="8247" customFormat="1" x14ac:dyDescent="0.35"/>
    <row r="8248" customFormat="1" x14ac:dyDescent="0.35"/>
    <row r="8249" customFormat="1" x14ac:dyDescent="0.35"/>
    <row r="8250" customFormat="1" x14ac:dyDescent="0.35"/>
    <row r="8251" customFormat="1" x14ac:dyDescent="0.35"/>
    <row r="8252" customFormat="1" x14ac:dyDescent="0.35"/>
    <row r="8253" customFormat="1" x14ac:dyDescent="0.35"/>
    <row r="8254" customFormat="1" x14ac:dyDescent="0.35"/>
    <row r="8255" customFormat="1" x14ac:dyDescent="0.35"/>
    <row r="8256" customFormat="1" x14ac:dyDescent="0.35"/>
    <row r="8257" customFormat="1" x14ac:dyDescent="0.35"/>
    <row r="8258" customFormat="1" x14ac:dyDescent="0.35"/>
    <row r="8259" customFormat="1" x14ac:dyDescent="0.35"/>
    <row r="8260" customFormat="1" x14ac:dyDescent="0.35"/>
    <row r="8261" customFormat="1" x14ac:dyDescent="0.35"/>
    <row r="8262" customFormat="1" x14ac:dyDescent="0.35"/>
    <row r="8263" customFormat="1" x14ac:dyDescent="0.35"/>
    <row r="8264" customFormat="1" x14ac:dyDescent="0.35"/>
    <row r="8265" customFormat="1" x14ac:dyDescent="0.35"/>
    <row r="8266" customFormat="1" x14ac:dyDescent="0.35"/>
    <row r="8267" customFormat="1" x14ac:dyDescent="0.35"/>
    <row r="8268" customFormat="1" x14ac:dyDescent="0.35"/>
    <row r="8269" customFormat="1" x14ac:dyDescent="0.35"/>
    <row r="8270" customFormat="1" x14ac:dyDescent="0.35"/>
    <row r="8271" customFormat="1" x14ac:dyDescent="0.35"/>
    <row r="8272" customFormat="1" x14ac:dyDescent="0.35"/>
    <row r="8273" customFormat="1" x14ac:dyDescent="0.35"/>
    <row r="8274" customFormat="1" x14ac:dyDescent="0.35"/>
    <row r="8275" customFormat="1" x14ac:dyDescent="0.35"/>
    <row r="8276" customFormat="1" x14ac:dyDescent="0.35"/>
    <row r="8277" customFormat="1" x14ac:dyDescent="0.35"/>
    <row r="8278" customFormat="1" x14ac:dyDescent="0.35"/>
    <row r="8279" customFormat="1" x14ac:dyDescent="0.35"/>
    <row r="8280" customFormat="1" x14ac:dyDescent="0.35"/>
    <row r="8281" customFormat="1" x14ac:dyDescent="0.35"/>
    <row r="8282" customFormat="1" x14ac:dyDescent="0.35"/>
    <row r="8283" customFormat="1" x14ac:dyDescent="0.35"/>
    <row r="8284" customFormat="1" x14ac:dyDescent="0.35"/>
    <row r="8285" customFormat="1" x14ac:dyDescent="0.35"/>
    <row r="8286" customFormat="1" x14ac:dyDescent="0.35"/>
    <row r="8287" customFormat="1" x14ac:dyDescent="0.35"/>
    <row r="8288" customFormat="1" x14ac:dyDescent="0.35"/>
    <row r="8289" customFormat="1" x14ac:dyDescent="0.35"/>
    <row r="8290" customFormat="1" x14ac:dyDescent="0.35"/>
    <row r="8291" customFormat="1" x14ac:dyDescent="0.35"/>
    <row r="8292" customFormat="1" x14ac:dyDescent="0.35"/>
    <row r="8293" customFormat="1" x14ac:dyDescent="0.35"/>
    <row r="8294" customFormat="1" x14ac:dyDescent="0.35"/>
    <row r="8295" customFormat="1" x14ac:dyDescent="0.35"/>
    <row r="8296" customFormat="1" x14ac:dyDescent="0.35"/>
    <row r="8297" customFormat="1" x14ac:dyDescent="0.35"/>
    <row r="8298" customFormat="1" x14ac:dyDescent="0.35"/>
    <row r="8299" customFormat="1" x14ac:dyDescent="0.35"/>
    <row r="8300" customFormat="1" x14ac:dyDescent="0.35"/>
    <row r="8301" customFormat="1" x14ac:dyDescent="0.35"/>
    <row r="8302" customFormat="1" x14ac:dyDescent="0.35"/>
    <row r="8303" customFormat="1" x14ac:dyDescent="0.35"/>
    <row r="8304" customFormat="1" x14ac:dyDescent="0.35"/>
    <row r="8305" customFormat="1" x14ac:dyDescent="0.35"/>
    <row r="8306" customFormat="1" x14ac:dyDescent="0.35"/>
    <row r="8307" customFormat="1" x14ac:dyDescent="0.35"/>
    <row r="8308" customFormat="1" x14ac:dyDescent="0.35"/>
    <row r="8309" customFormat="1" x14ac:dyDescent="0.35"/>
    <row r="8310" customFormat="1" x14ac:dyDescent="0.35"/>
    <row r="8311" customFormat="1" x14ac:dyDescent="0.35"/>
    <row r="8312" customFormat="1" x14ac:dyDescent="0.35"/>
    <row r="8313" customFormat="1" x14ac:dyDescent="0.35"/>
    <row r="8314" customFormat="1" x14ac:dyDescent="0.35"/>
    <row r="8315" customFormat="1" x14ac:dyDescent="0.35"/>
    <row r="8316" customFormat="1" x14ac:dyDescent="0.35"/>
    <row r="8317" customFormat="1" x14ac:dyDescent="0.35"/>
    <row r="8318" customFormat="1" x14ac:dyDescent="0.35"/>
    <row r="8319" customFormat="1" x14ac:dyDescent="0.35"/>
    <row r="8320" customFormat="1" x14ac:dyDescent="0.35"/>
    <row r="8321" customFormat="1" x14ac:dyDescent="0.35"/>
    <row r="8322" customFormat="1" x14ac:dyDescent="0.35"/>
    <row r="8323" customFormat="1" x14ac:dyDescent="0.35"/>
    <row r="8324" customFormat="1" x14ac:dyDescent="0.35"/>
    <row r="8325" customFormat="1" x14ac:dyDescent="0.35"/>
    <row r="8326" customFormat="1" x14ac:dyDescent="0.35"/>
    <row r="8327" customFormat="1" x14ac:dyDescent="0.35"/>
    <row r="8328" customFormat="1" x14ac:dyDescent="0.35"/>
    <row r="8329" customFormat="1" x14ac:dyDescent="0.35"/>
    <row r="8330" customFormat="1" x14ac:dyDescent="0.35"/>
    <row r="8331" customFormat="1" x14ac:dyDescent="0.35"/>
    <row r="8332" customFormat="1" x14ac:dyDescent="0.35"/>
    <row r="8333" customFormat="1" x14ac:dyDescent="0.35"/>
    <row r="8334" customFormat="1" x14ac:dyDescent="0.35"/>
    <row r="8335" customFormat="1" x14ac:dyDescent="0.35"/>
    <row r="8336" customFormat="1" x14ac:dyDescent="0.35"/>
    <row r="8337" customFormat="1" x14ac:dyDescent="0.35"/>
    <row r="8338" customFormat="1" x14ac:dyDescent="0.35"/>
    <row r="8339" customFormat="1" x14ac:dyDescent="0.35"/>
    <row r="8340" customFormat="1" x14ac:dyDescent="0.35"/>
    <row r="8341" customFormat="1" x14ac:dyDescent="0.35"/>
    <row r="8342" customFormat="1" x14ac:dyDescent="0.35"/>
    <row r="8343" customFormat="1" x14ac:dyDescent="0.35"/>
    <row r="8344" customFormat="1" x14ac:dyDescent="0.35"/>
    <row r="8345" customFormat="1" x14ac:dyDescent="0.35"/>
    <row r="8346" customFormat="1" x14ac:dyDescent="0.35"/>
    <row r="8347" customFormat="1" x14ac:dyDescent="0.35"/>
    <row r="8348" customFormat="1" x14ac:dyDescent="0.35"/>
    <row r="8349" customFormat="1" x14ac:dyDescent="0.35"/>
    <row r="8350" customFormat="1" x14ac:dyDescent="0.35"/>
    <row r="8351" customFormat="1" x14ac:dyDescent="0.35"/>
    <row r="8352" customFormat="1" x14ac:dyDescent="0.35"/>
    <row r="8353" customFormat="1" x14ac:dyDescent="0.35"/>
    <row r="8354" customFormat="1" x14ac:dyDescent="0.35"/>
    <row r="8355" customFormat="1" x14ac:dyDescent="0.35"/>
    <row r="8356" customFormat="1" x14ac:dyDescent="0.35"/>
    <row r="8357" customFormat="1" x14ac:dyDescent="0.35"/>
    <row r="8358" customFormat="1" x14ac:dyDescent="0.35"/>
    <row r="8359" customFormat="1" x14ac:dyDescent="0.35"/>
    <row r="8360" customFormat="1" x14ac:dyDescent="0.35"/>
    <row r="8361" customFormat="1" x14ac:dyDescent="0.35"/>
    <row r="8362" customFormat="1" x14ac:dyDescent="0.35"/>
    <row r="8363" customFormat="1" x14ac:dyDescent="0.35"/>
    <row r="8364" customFormat="1" x14ac:dyDescent="0.35"/>
    <row r="8365" customFormat="1" x14ac:dyDescent="0.35"/>
    <row r="8366" customFormat="1" x14ac:dyDescent="0.35"/>
    <row r="8367" customFormat="1" x14ac:dyDescent="0.35"/>
    <row r="8368" customFormat="1" x14ac:dyDescent="0.35"/>
    <row r="8369" customFormat="1" x14ac:dyDescent="0.35"/>
    <row r="8370" customFormat="1" x14ac:dyDescent="0.35"/>
    <row r="8371" customFormat="1" x14ac:dyDescent="0.35"/>
    <row r="8372" customFormat="1" x14ac:dyDescent="0.35"/>
    <row r="8373" customFormat="1" x14ac:dyDescent="0.35"/>
    <row r="8374" customFormat="1" x14ac:dyDescent="0.35"/>
    <row r="8375" customFormat="1" x14ac:dyDescent="0.35"/>
    <row r="8376" customFormat="1" x14ac:dyDescent="0.35"/>
    <row r="8377" customFormat="1" x14ac:dyDescent="0.35"/>
    <row r="8378" customFormat="1" x14ac:dyDescent="0.35"/>
    <row r="8379" customFormat="1" x14ac:dyDescent="0.35"/>
    <row r="8380" customFormat="1" x14ac:dyDescent="0.35"/>
    <row r="8381" customFormat="1" x14ac:dyDescent="0.35"/>
    <row r="8382" customFormat="1" x14ac:dyDescent="0.35"/>
    <row r="8383" customFormat="1" x14ac:dyDescent="0.35"/>
    <row r="8384" customFormat="1" x14ac:dyDescent="0.35"/>
    <row r="8385" customFormat="1" x14ac:dyDescent="0.35"/>
    <row r="8386" customFormat="1" x14ac:dyDescent="0.35"/>
    <row r="8387" customFormat="1" x14ac:dyDescent="0.35"/>
    <row r="8388" customFormat="1" x14ac:dyDescent="0.35"/>
    <row r="8389" customFormat="1" x14ac:dyDescent="0.35"/>
    <row r="8390" customFormat="1" x14ac:dyDescent="0.35"/>
    <row r="8391" customFormat="1" x14ac:dyDescent="0.35"/>
    <row r="8392" customFormat="1" x14ac:dyDescent="0.35"/>
    <row r="8393" customFormat="1" x14ac:dyDescent="0.35"/>
    <row r="8394" customFormat="1" x14ac:dyDescent="0.35"/>
    <row r="8395" customFormat="1" x14ac:dyDescent="0.35"/>
    <row r="8396" customFormat="1" x14ac:dyDescent="0.35"/>
    <row r="8397" customFormat="1" x14ac:dyDescent="0.35"/>
    <row r="8398" customFormat="1" x14ac:dyDescent="0.35"/>
    <row r="8399" customFormat="1" x14ac:dyDescent="0.35"/>
    <row r="8400" customFormat="1" x14ac:dyDescent="0.35"/>
    <row r="8401" customFormat="1" x14ac:dyDescent="0.35"/>
    <row r="8402" customFormat="1" x14ac:dyDescent="0.35"/>
    <row r="8403" customFormat="1" x14ac:dyDescent="0.35"/>
    <row r="8404" customFormat="1" x14ac:dyDescent="0.35"/>
    <row r="8405" customFormat="1" x14ac:dyDescent="0.35"/>
    <row r="8406" customFormat="1" x14ac:dyDescent="0.35"/>
    <row r="8407" customFormat="1" x14ac:dyDescent="0.35"/>
    <row r="8408" customFormat="1" x14ac:dyDescent="0.35"/>
    <row r="8409" customFormat="1" x14ac:dyDescent="0.35"/>
    <row r="8410" customFormat="1" x14ac:dyDescent="0.35"/>
    <row r="8411" customFormat="1" x14ac:dyDescent="0.35"/>
    <row r="8412" customFormat="1" x14ac:dyDescent="0.35"/>
    <row r="8413" customFormat="1" x14ac:dyDescent="0.35"/>
    <row r="8414" customFormat="1" x14ac:dyDescent="0.35"/>
    <row r="8415" customFormat="1" x14ac:dyDescent="0.35"/>
    <row r="8416" customFormat="1" x14ac:dyDescent="0.35"/>
    <row r="8417" customFormat="1" x14ac:dyDescent="0.35"/>
    <row r="8418" customFormat="1" x14ac:dyDescent="0.35"/>
    <row r="8419" customFormat="1" x14ac:dyDescent="0.35"/>
    <row r="8420" customFormat="1" x14ac:dyDescent="0.35"/>
    <row r="8421" customFormat="1" x14ac:dyDescent="0.35"/>
    <row r="8422" customFormat="1" x14ac:dyDescent="0.35"/>
    <row r="8423" customFormat="1" x14ac:dyDescent="0.35"/>
    <row r="8424" customFormat="1" x14ac:dyDescent="0.35"/>
    <row r="8425" customFormat="1" x14ac:dyDescent="0.35"/>
    <row r="8426" customFormat="1" x14ac:dyDescent="0.35"/>
    <row r="8427" customFormat="1" x14ac:dyDescent="0.35"/>
    <row r="8428" customFormat="1" x14ac:dyDescent="0.35"/>
    <row r="8429" customFormat="1" x14ac:dyDescent="0.35"/>
    <row r="8430" customFormat="1" x14ac:dyDescent="0.35"/>
    <row r="8431" customFormat="1" x14ac:dyDescent="0.35"/>
    <row r="8432" customFormat="1" x14ac:dyDescent="0.35"/>
    <row r="8433" customFormat="1" x14ac:dyDescent="0.35"/>
    <row r="8434" customFormat="1" x14ac:dyDescent="0.35"/>
    <row r="8435" customFormat="1" x14ac:dyDescent="0.35"/>
    <row r="8436" customFormat="1" x14ac:dyDescent="0.35"/>
    <row r="8437" customFormat="1" x14ac:dyDescent="0.35"/>
    <row r="8438" customFormat="1" x14ac:dyDescent="0.35"/>
    <row r="8439" customFormat="1" x14ac:dyDescent="0.35"/>
    <row r="8440" customFormat="1" x14ac:dyDescent="0.35"/>
    <row r="8441" customFormat="1" x14ac:dyDescent="0.35"/>
    <row r="8442" customFormat="1" x14ac:dyDescent="0.35"/>
    <row r="8443" customFormat="1" x14ac:dyDescent="0.35"/>
    <row r="8444" customFormat="1" x14ac:dyDescent="0.35"/>
    <row r="8445" customFormat="1" x14ac:dyDescent="0.35"/>
    <row r="8446" customFormat="1" x14ac:dyDescent="0.35"/>
    <row r="8447" customFormat="1" x14ac:dyDescent="0.35"/>
    <row r="8448" customFormat="1" x14ac:dyDescent="0.35"/>
    <row r="8449" customFormat="1" x14ac:dyDescent="0.35"/>
    <row r="8450" customFormat="1" x14ac:dyDescent="0.35"/>
    <row r="8451" customFormat="1" x14ac:dyDescent="0.35"/>
    <row r="8452" customFormat="1" x14ac:dyDescent="0.35"/>
    <row r="8453" customFormat="1" x14ac:dyDescent="0.35"/>
    <row r="8454" customFormat="1" x14ac:dyDescent="0.35"/>
    <row r="8455" customFormat="1" x14ac:dyDescent="0.35"/>
    <row r="8456" customFormat="1" x14ac:dyDescent="0.35"/>
    <row r="8457" customFormat="1" x14ac:dyDescent="0.35"/>
    <row r="8458" customFormat="1" x14ac:dyDescent="0.35"/>
    <row r="8459" customFormat="1" x14ac:dyDescent="0.35"/>
    <row r="8460" customFormat="1" x14ac:dyDescent="0.35"/>
    <row r="8461" customFormat="1" x14ac:dyDescent="0.35"/>
    <row r="8462" customFormat="1" x14ac:dyDescent="0.35"/>
    <row r="8463" customFormat="1" x14ac:dyDescent="0.35"/>
    <row r="8464" customFormat="1" x14ac:dyDescent="0.35"/>
    <row r="8465" customFormat="1" x14ac:dyDescent="0.35"/>
    <row r="8466" customFormat="1" x14ac:dyDescent="0.35"/>
    <row r="8467" customFormat="1" x14ac:dyDescent="0.35"/>
    <row r="8468" customFormat="1" x14ac:dyDescent="0.35"/>
    <row r="8469" customFormat="1" x14ac:dyDescent="0.35"/>
    <row r="8470" customFormat="1" x14ac:dyDescent="0.35"/>
    <row r="8471" customFormat="1" x14ac:dyDescent="0.35"/>
    <row r="8472" customFormat="1" x14ac:dyDescent="0.35"/>
    <row r="8473" customFormat="1" x14ac:dyDescent="0.35"/>
    <row r="8474" customFormat="1" x14ac:dyDescent="0.35"/>
    <row r="8475" customFormat="1" x14ac:dyDescent="0.35"/>
    <row r="8476" customFormat="1" x14ac:dyDescent="0.35"/>
    <row r="8477" customFormat="1" x14ac:dyDescent="0.35"/>
    <row r="8478" customFormat="1" x14ac:dyDescent="0.35"/>
    <row r="8479" customFormat="1" x14ac:dyDescent="0.35"/>
    <row r="8480" customFormat="1" x14ac:dyDescent="0.35"/>
    <row r="8481" customFormat="1" x14ac:dyDescent="0.35"/>
    <row r="8482" customFormat="1" x14ac:dyDescent="0.35"/>
    <row r="8483" customFormat="1" x14ac:dyDescent="0.35"/>
    <row r="8484" customFormat="1" x14ac:dyDescent="0.35"/>
    <row r="8485" customFormat="1" x14ac:dyDescent="0.35"/>
    <row r="8486" customFormat="1" x14ac:dyDescent="0.35"/>
    <row r="8487" customFormat="1" x14ac:dyDescent="0.35"/>
    <row r="8488" customFormat="1" x14ac:dyDescent="0.35"/>
    <row r="8489" customFormat="1" x14ac:dyDescent="0.35"/>
    <row r="8490" customFormat="1" x14ac:dyDescent="0.35"/>
    <row r="8491" customFormat="1" x14ac:dyDescent="0.35"/>
    <row r="8492" customFormat="1" x14ac:dyDescent="0.35"/>
    <row r="8493" customFormat="1" x14ac:dyDescent="0.35"/>
    <row r="8494" customFormat="1" x14ac:dyDescent="0.35"/>
    <row r="8495" customFormat="1" x14ac:dyDescent="0.35"/>
    <row r="8496" customFormat="1" x14ac:dyDescent="0.35"/>
    <row r="8497" customFormat="1" x14ac:dyDescent="0.35"/>
    <row r="8498" customFormat="1" x14ac:dyDescent="0.35"/>
    <row r="8499" customFormat="1" x14ac:dyDescent="0.35"/>
    <row r="8500" customFormat="1" x14ac:dyDescent="0.35"/>
    <row r="8501" customFormat="1" x14ac:dyDescent="0.35"/>
    <row r="8502" customFormat="1" x14ac:dyDescent="0.35"/>
    <row r="8503" customFormat="1" x14ac:dyDescent="0.35"/>
    <row r="8504" customFormat="1" x14ac:dyDescent="0.35"/>
    <row r="8505" customFormat="1" x14ac:dyDescent="0.35"/>
    <row r="8506" customFormat="1" x14ac:dyDescent="0.35"/>
    <row r="8507" customFormat="1" x14ac:dyDescent="0.35"/>
    <row r="8508" customFormat="1" x14ac:dyDescent="0.35"/>
    <row r="8509" customFormat="1" x14ac:dyDescent="0.35"/>
    <row r="8510" customFormat="1" x14ac:dyDescent="0.35"/>
    <row r="8511" customFormat="1" x14ac:dyDescent="0.35"/>
    <row r="8512" customFormat="1" x14ac:dyDescent="0.35"/>
    <row r="8513" customFormat="1" x14ac:dyDescent="0.35"/>
    <row r="8514" customFormat="1" x14ac:dyDescent="0.35"/>
    <row r="8515" customFormat="1" x14ac:dyDescent="0.35"/>
    <row r="8516" customFormat="1" x14ac:dyDescent="0.35"/>
    <row r="8517" customFormat="1" x14ac:dyDescent="0.35"/>
    <row r="8518" customFormat="1" x14ac:dyDescent="0.35"/>
    <row r="8519" customFormat="1" x14ac:dyDescent="0.35"/>
    <row r="8520" customFormat="1" x14ac:dyDescent="0.35"/>
    <row r="8521" customFormat="1" x14ac:dyDescent="0.35"/>
    <row r="8522" customFormat="1" x14ac:dyDescent="0.35"/>
    <row r="8523" customFormat="1" x14ac:dyDescent="0.35"/>
    <row r="8524" customFormat="1" x14ac:dyDescent="0.35"/>
    <row r="8525" customFormat="1" x14ac:dyDescent="0.35"/>
    <row r="8526" customFormat="1" x14ac:dyDescent="0.35"/>
    <row r="8527" customFormat="1" x14ac:dyDescent="0.35"/>
    <row r="8528" customFormat="1" x14ac:dyDescent="0.35"/>
    <row r="8529" customFormat="1" x14ac:dyDescent="0.35"/>
    <row r="8530" customFormat="1" x14ac:dyDescent="0.35"/>
    <row r="8531" customFormat="1" x14ac:dyDescent="0.35"/>
    <row r="8532" customFormat="1" x14ac:dyDescent="0.35"/>
    <row r="8533" customFormat="1" x14ac:dyDescent="0.35"/>
    <row r="8534" customFormat="1" x14ac:dyDescent="0.35"/>
    <row r="8535" customFormat="1" x14ac:dyDescent="0.35"/>
    <row r="8536" customFormat="1" x14ac:dyDescent="0.35"/>
    <row r="8537" customFormat="1" x14ac:dyDescent="0.35"/>
    <row r="8538" customFormat="1" x14ac:dyDescent="0.35"/>
    <row r="8539" customFormat="1" x14ac:dyDescent="0.35"/>
    <row r="8540" customFormat="1" x14ac:dyDescent="0.35"/>
    <row r="8541" customFormat="1" x14ac:dyDescent="0.35"/>
    <row r="8542" customFormat="1" x14ac:dyDescent="0.35"/>
    <row r="8543" customFormat="1" x14ac:dyDescent="0.35"/>
    <row r="8544" customFormat="1" x14ac:dyDescent="0.35"/>
    <row r="8545" customFormat="1" x14ac:dyDescent="0.35"/>
    <row r="8546" customFormat="1" x14ac:dyDescent="0.35"/>
    <row r="8547" customFormat="1" x14ac:dyDescent="0.35"/>
    <row r="8548" customFormat="1" x14ac:dyDescent="0.35"/>
    <row r="8549" customFormat="1" x14ac:dyDescent="0.35"/>
    <row r="8550" customFormat="1" x14ac:dyDescent="0.35"/>
    <row r="8551" customFormat="1" x14ac:dyDescent="0.35"/>
    <row r="8552" customFormat="1" x14ac:dyDescent="0.35"/>
    <row r="8553" customFormat="1" x14ac:dyDescent="0.35"/>
    <row r="8554" customFormat="1" x14ac:dyDescent="0.35"/>
    <row r="8555" customFormat="1" x14ac:dyDescent="0.35"/>
    <row r="8556" customFormat="1" x14ac:dyDescent="0.35"/>
    <row r="8557" customFormat="1" x14ac:dyDescent="0.35"/>
    <row r="8558" customFormat="1" x14ac:dyDescent="0.35"/>
    <row r="8559" customFormat="1" x14ac:dyDescent="0.35"/>
    <row r="8560" customFormat="1" x14ac:dyDescent="0.35"/>
    <row r="8561" customFormat="1" x14ac:dyDescent="0.35"/>
    <row r="8562" customFormat="1" x14ac:dyDescent="0.35"/>
    <row r="8563" customFormat="1" x14ac:dyDescent="0.35"/>
    <row r="8564" customFormat="1" x14ac:dyDescent="0.35"/>
    <row r="8565" customFormat="1" x14ac:dyDescent="0.35"/>
    <row r="8566" customFormat="1" x14ac:dyDescent="0.35"/>
    <row r="8567" customFormat="1" x14ac:dyDescent="0.35"/>
    <row r="8568" customFormat="1" x14ac:dyDescent="0.35"/>
    <row r="8569" customFormat="1" x14ac:dyDescent="0.35"/>
    <row r="8570" customFormat="1" x14ac:dyDescent="0.35"/>
    <row r="8571" customFormat="1" x14ac:dyDescent="0.35"/>
    <row r="8572" customFormat="1" x14ac:dyDescent="0.35"/>
    <row r="8573" customFormat="1" x14ac:dyDescent="0.35"/>
    <row r="8574" customFormat="1" x14ac:dyDescent="0.35"/>
    <row r="8575" customFormat="1" x14ac:dyDescent="0.35"/>
    <row r="8576" customFormat="1" x14ac:dyDescent="0.35"/>
    <row r="8577" customFormat="1" x14ac:dyDescent="0.35"/>
    <row r="8578" customFormat="1" x14ac:dyDescent="0.35"/>
    <row r="8579" customFormat="1" x14ac:dyDescent="0.35"/>
    <row r="8580" customFormat="1" x14ac:dyDescent="0.35"/>
    <row r="8581" customFormat="1" x14ac:dyDescent="0.35"/>
    <row r="8582" customFormat="1" x14ac:dyDescent="0.35"/>
    <row r="8583" customFormat="1" x14ac:dyDescent="0.35"/>
    <row r="8584" customFormat="1" x14ac:dyDescent="0.35"/>
    <row r="8585" customFormat="1" x14ac:dyDescent="0.35"/>
    <row r="8586" customFormat="1" x14ac:dyDescent="0.35"/>
    <row r="8587" customFormat="1" x14ac:dyDescent="0.35"/>
    <row r="8588" customFormat="1" x14ac:dyDescent="0.35"/>
    <row r="8589" customFormat="1" x14ac:dyDescent="0.35"/>
    <row r="8590" customFormat="1" x14ac:dyDescent="0.35"/>
    <row r="8591" customFormat="1" x14ac:dyDescent="0.35"/>
    <row r="8592" customFormat="1" x14ac:dyDescent="0.35"/>
    <row r="8593" customFormat="1" x14ac:dyDescent="0.35"/>
    <row r="8594" customFormat="1" x14ac:dyDescent="0.35"/>
    <row r="8595" customFormat="1" x14ac:dyDescent="0.35"/>
    <row r="8596" customFormat="1" x14ac:dyDescent="0.35"/>
    <row r="8597" customFormat="1" x14ac:dyDescent="0.35"/>
    <row r="8598" customFormat="1" x14ac:dyDescent="0.35"/>
    <row r="8599" customFormat="1" x14ac:dyDescent="0.35"/>
    <row r="8600" customFormat="1" x14ac:dyDescent="0.35"/>
    <row r="8601" customFormat="1" x14ac:dyDescent="0.35"/>
    <row r="8602" customFormat="1" x14ac:dyDescent="0.35"/>
    <row r="8603" customFormat="1" x14ac:dyDescent="0.35"/>
    <row r="8604" customFormat="1" x14ac:dyDescent="0.35"/>
    <row r="8605" customFormat="1" x14ac:dyDescent="0.35"/>
    <row r="8606" customFormat="1" x14ac:dyDescent="0.35"/>
    <row r="8607" customFormat="1" x14ac:dyDescent="0.35"/>
    <row r="8608" customFormat="1" x14ac:dyDescent="0.35"/>
    <row r="8609" customFormat="1" x14ac:dyDescent="0.35"/>
    <row r="8610" customFormat="1" x14ac:dyDescent="0.35"/>
    <row r="8611" customFormat="1" x14ac:dyDescent="0.35"/>
    <row r="8612" customFormat="1" x14ac:dyDescent="0.35"/>
    <row r="8613" customFormat="1" x14ac:dyDescent="0.35"/>
    <row r="8614" customFormat="1" x14ac:dyDescent="0.35"/>
    <row r="8615" customFormat="1" x14ac:dyDescent="0.35"/>
    <row r="8616" customFormat="1" x14ac:dyDescent="0.35"/>
    <row r="8617" customFormat="1" x14ac:dyDescent="0.35"/>
    <row r="8618" customFormat="1" x14ac:dyDescent="0.35"/>
    <row r="8619" customFormat="1" x14ac:dyDescent="0.35"/>
    <row r="8620" customFormat="1" x14ac:dyDescent="0.35"/>
    <row r="8621" customFormat="1" x14ac:dyDescent="0.35"/>
    <row r="8622" customFormat="1" x14ac:dyDescent="0.35"/>
    <row r="8623" customFormat="1" x14ac:dyDescent="0.35"/>
    <row r="8624" customFormat="1" x14ac:dyDescent="0.35"/>
    <row r="8625" customFormat="1" x14ac:dyDescent="0.35"/>
    <row r="8626" customFormat="1" x14ac:dyDescent="0.35"/>
    <row r="8627" customFormat="1" x14ac:dyDescent="0.35"/>
    <row r="8628" customFormat="1" x14ac:dyDescent="0.35"/>
    <row r="8629" customFormat="1" x14ac:dyDescent="0.35"/>
    <row r="8630" customFormat="1" x14ac:dyDescent="0.35"/>
    <row r="8631" customFormat="1" x14ac:dyDescent="0.35"/>
    <row r="8632" customFormat="1" x14ac:dyDescent="0.35"/>
    <row r="8633" customFormat="1" x14ac:dyDescent="0.35"/>
    <row r="8634" customFormat="1" x14ac:dyDescent="0.35"/>
    <row r="8635" customFormat="1" x14ac:dyDescent="0.35"/>
    <row r="8636" customFormat="1" x14ac:dyDescent="0.35"/>
    <row r="8637" customFormat="1" x14ac:dyDescent="0.35"/>
    <row r="8638" customFormat="1" x14ac:dyDescent="0.35"/>
    <row r="8639" customFormat="1" x14ac:dyDescent="0.35"/>
    <row r="8640" customFormat="1" x14ac:dyDescent="0.35"/>
    <row r="8641" customFormat="1" x14ac:dyDescent="0.35"/>
    <row r="8642" customFormat="1" x14ac:dyDescent="0.35"/>
    <row r="8643" customFormat="1" x14ac:dyDescent="0.35"/>
    <row r="8644" customFormat="1" x14ac:dyDescent="0.35"/>
    <row r="8645" customFormat="1" x14ac:dyDescent="0.35"/>
    <row r="8646" customFormat="1" x14ac:dyDescent="0.35"/>
    <row r="8647" customFormat="1" x14ac:dyDescent="0.35"/>
    <row r="8648" customFormat="1" x14ac:dyDescent="0.35"/>
    <row r="8649" customFormat="1" x14ac:dyDescent="0.35"/>
    <row r="8650" customFormat="1" x14ac:dyDescent="0.35"/>
    <row r="8651" customFormat="1" x14ac:dyDescent="0.35"/>
    <row r="8652" customFormat="1" x14ac:dyDescent="0.35"/>
    <row r="8653" customFormat="1" x14ac:dyDescent="0.35"/>
    <row r="8654" customFormat="1" x14ac:dyDescent="0.35"/>
    <row r="8655" customFormat="1" x14ac:dyDescent="0.35"/>
    <row r="8656" customFormat="1" x14ac:dyDescent="0.35"/>
    <row r="8657" customFormat="1" x14ac:dyDescent="0.35"/>
    <row r="8658" customFormat="1" x14ac:dyDescent="0.35"/>
    <row r="8659" customFormat="1" x14ac:dyDescent="0.35"/>
    <row r="8660" customFormat="1" x14ac:dyDescent="0.35"/>
    <row r="8661" customFormat="1" x14ac:dyDescent="0.35"/>
    <row r="8662" customFormat="1" x14ac:dyDescent="0.35"/>
    <row r="8663" customFormat="1" x14ac:dyDescent="0.35"/>
    <row r="8664" customFormat="1" x14ac:dyDescent="0.35"/>
    <row r="8665" customFormat="1" x14ac:dyDescent="0.35"/>
    <row r="8666" customFormat="1" x14ac:dyDescent="0.35"/>
    <row r="8667" customFormat="1" x14ac:dyDescent="0.35"/>
    <row r="8668" customFormat="1" x14ac:dyDescent="0.35"/>
    <row r="8669" customFormat="1" x14ac:dyDescent="0.35"/>
    <row r="8670" customFormat="1" x14ac:dyDescent="0.35"/>
    <row r="8671" customFormat="1" x14ac:dyDescent="0.35"/>
    <row r="8672" customFormat="1" x14ac:dyDescent="0.35"/>
    <row r="8673" customFormat="1" x14ac:dyDescent="0.35"/>
    <row r="8674" customFormat="1" x14ac:dyDescent="0.35"/>
    <row r="8675" customFormat="1" x14ac:dyDescent="0.35"/>
    <row r="8676" customFormat="1" x14ac:dyDescent="0.35"/>
    <row r="8677" customFormat="1" x14ac:dyDescent="0.35"/>
    <row r="8678" customFormat="1" x14ac:dyDescent="0.35"/>
    <row r="8679" customFormat="1" x14ac:dyDescent="0.35"/>
    <row r="8680" customFormat="1" x14ac:dyDescent="0.35"/>
    <row r="8681" customFormat="1" x14ac:dyDescent="0.35"/>
    <row r="8682" customFormat="1" x14ac:dyDescent="0.35"/>
    <row r="8683" customFormat="1" x14ac:dyDescent="0.35"/>
    <row r="8684" customFormat="1" x14ac:dyDescent="0.35"/>
    <row r="8685" customFormat="1" x14ac:dyDescent="0.35"/>
    <row r="8686" customFormat="1" x14ac:dyDescent="0.35"/>
    <row r="8687" customFormat="1" x14ac:dyDescent="0.35"/>
    <row r="8688" customFormat="1" x14ac:dyDescent="0.35"/>
    <row r="8689" customFormat="1" x14ac:dyDescent="0.35"/>
    <row r="8690" customFormat="1" x14ac:dyDescent="0.35"/>
    <row r="8691" customFormat="1" x14ac:dyDescent="0.35"/>
    <row r="8692" customFormat="1" x14ac:dyDescent="0.35"/>
    <row r="8693" customFormat="1" x14ac:dyDescent="0.35"/>
    <row r="8694" customFormat="1" x14ac:dyDescent="0.35"/>
    <row r="8695" customFormat="1" x14ac:dyDescent="0.35"/>
    <row r="8696" customFormat="1" x14ac:dyDescent="0.35"/>
    <row r="8697" customFormat="1" x14ac:dyDescent="0.35"/>
    <row r="8698" customFormat="1" x14ac:dyDescent="0.35"/>
    <row r="8699" customFormat="1" x14ac:dyDescent="0.35"/>
    <row r="8700" customFormat="1" x14ac:dyDescent="0.35"/>
    <row r="8701" customFormat="1" x14ac:dyDescent="0.35"/>
    <row r="8702" customFormat="1" x14ac:dyDescent="0.35"/>
    <row r="8703" customFormat="1" x14ac:dyDescent="0.35"/>
    <row r="8704" customFormat="1" x14ac:dyDescent="0.35"/>
    <row r="8705" customFormat="1" x14ac:dyDescent="0.35"/>
    <row r="8706" customFormat="1" x14ac:dyDescent="0.35"/>
    <row r="8707" customFormat="1" x14ac:dyDescent="0.35"/>
    <row r="8708" customFormat="1" x14ac:dyDescent="0.35"/>
    <row r="8709" customFormat="1" x14ac:dyDescent="0.35"/>
    <row r="8710" customFormat="1" x14ac:dyDescent="0.35"/>
    <row r="8711" customFormat="1" x14ac:dyDescent="0.35"/>
    <row r="8712" customFormat="1" x14ac:dyDescent="0.35"/>
    <row r="8713" customFormat="1" x14ac:dyDescent="0.35"/>
    <row r="8714" customFormat="1" x14ac:dyDescent="0.35"/>
    <row r="8715" customFormat="1" x14ac:dyDescent="0.35"/>
    <row r="8716" customFormat="1" x14ac:dyDescent="0.35"/>
    <row r="8717" customFormat="1" x14ac:dyDescent="0.35"/>
    <row r="8718" customFormat="1" x14ac:dyDescent="0.35"/>
    <row r="8719" customFormat="1" x14ac:dyDescent="0.35"/>
    <row r="8720" customFormat="1" x14ac:dyDescent="0.35"/>
    <row r="8721" customFormat="1" x14ac:dyDescent="0.35"/>
    <row r="8722" customFormat="1" x14ac:dyDescent="0.35"/>
    <row r="8723" customFormat="1" x14ac:dyDescent="0.35"/>
    <row r="8724" customFormat="1" x14ac:dyDescent="0.35"/>
    <row r="8725" customFormat="1" x14ac:dyDescent="0.35"/>
    <row r="8726" customFormat="1" x14ac:dyDescent="0.35"/>
    <row r="8727" customFormat="1" x14ac:dyDescent="0.35"/>
    <row r="8728" customFormat="1" x14ac:dyDescent="0.35"/>
    <row r="8729" customFormat="1" x14ac:dyDescent="0.35"/>
    <row r="8730" customFormat="1" x14ac:dyDescent="0.35"/>
    <row r="8731" customFormat="1" x14ac:dyDescent="0.35"/>
    <row r="8732" customFormat="1" x14ac:dyDescent="0.35"/>
    <row r="8733" customFormat="1" x14ac:dyDescent="0.35"/>
    <row r="8734" customFormat="1" x14ac:dyDescent="0.35"/>
    <row r="8735" customFormat="1" x14ac:dyDescent="0.35"/>
    <row r="8736" customFormat="1" x14ac:dyDescent="0.35"/>
    <row r="8737" customFormat="1" x14ac:dyDescent="0.35"/>
    <row r="8738" customFormat="1" x14ac:dyDescent="0.35"/>
    <row r="8739" customFormat="1" x14ac:dyDescent="0.35"/>
    <row r="8740" customFormat="1" x14ac:dyDescent="0.35"/>
    <row r="8741" customFormat="1" x14ac:dyDescent="0.35"/>
    <row r="8742" customFormat="1" x14ac:dyDescent="0.35"/>
    <row r="8743" customFormat="1" x14ac:dyDescent="0.35"/>
    <row r="8744" customFormat="1" x14ac:dyDescent="0.35"/>
    <row r="8745" customFormat="1" x14ac:dyDescent="0.35"/>
    <row r="8746" customFormat="1" x14ac:dyDescent="0.35"/>
    <row r="8747" customFormat="1" x14ac:dyDescent="0.35"/>
    <row r="8748" customFormat="1" x14ac:dyDescent="0.35"/>
    <row r="8749" customFormat="1" x14ac:dyDescent="0.35"/>
    <row r="8750" customFormat="1" x14ac:dyDescent="0.35"/>
    <row r="8751" customFormat="1" x14ac:dyDescent="0.35"/>
    <row r="8752" customFormat="1" x14ac:dyDescent="0.35"/>
    <row r="8753" customFormat="1" x14ac:dyDescent="0.35"/>
    <row r="8754" customFormat="1" x14ac:dyDescent="0.35"/>
    <row r="8755" customFormat="1" x14ac:dyDescent="0.35"/>
    <row r="8756" customFormat="1" x14ac:dyDescent="0.35"/>
    <row r="8757" customFormat="1" x14ac:dyDescent="0.35"/>
    <row r="8758" customFormat="1" x14ac:dyDescent="0.35"/>
    <row r="8759" customFormat="1" x14ac:dyDescent="0.35"/>
    <row r="8760" customFormat="1" x14ac:dyDescent="0.35"/>
    <row r="8761" customFormat="1" x14ac:dyDescent="0.35"/>
    <row r="8762" customFormat="1" x14ac:dyDescent="0.35"/>
    <row r="8763" customFormat="1" x14ac:dyDescent="0.35"/>
    <row r="8764" customFormat="1" x14ac:dyDescent="0.35"/>
    <row r="8765" customFormat="1" x14ac:dyDescent="0.35"/>
    <row r="8766" customFormat="1" x14ac:dyDescent="0.35"/>
    <row r="8767" customFormat="1" x14ac:dyDescent="0.35"/>
    <row r="8768" customFormat="1" x14ac:dyDescent="0.35"/>
    <row r="8769" customFormat="1" x14ac:dyDescent="0.35"/>
    <row r="8770" customFormat="1" x14ac:dyDescent="0.35"/>
    <row r="8771" customFormat="1" x14ac:dyDescent="0.35"/>
    <row r="8772" customFormat="1" x14ac:dyDescent="0.35"/>
    <row r="8773" customFormat="1" x14ac:dyDescent="0.35"/>
    <row r="8774" customFormat="1" x14ac:dyDescent="0.35"/>
    <row r="8775" customFormat="1" x14ac:dyDescent="0.35"/>
    <row r="8776" customFormat="1" x14ac:dyDescent="0.35"/>
    <row r="8777" customFormat="1" x14ac:dyDescent="0.35"/>
    <row r="8778" customFormat="1" x14ac:dyDescent="0.35"/>
    <row r="8779" customFormat="1" x14ac:dyDescent="0.35"/>
    <row r="8780" customFormat="1" x14ac:dyDescent="0.35"/>
    <row r="8781" customFormat="1" x14ac:dyDescent="0.35"/>
    <row r="8782" customFormat="1" x14ac:dyDescent="0.35"/>
    <row r="8783" customFormat="1" x14ac:dyDescent="0.35"/>
    <row r="8784" customFormat="1" x14ac:dyDescent="0.35"/>
    <row r="8785" customFormat="1" x14ac:dyDescent="0.35"/>
    <row r="8786" customFormat="1" x14ac:dyDescent="0.35"/>
    <row r="8787" customFormat="1" x14ac:dyDescent="0.35"/>
    <row r="8788" customFormat="1" x14ac:dyDescent="0.35"/>
    <row r="8789" customFormat="1" x14ac:dyDescent="0.35"/>
    <row r="8790" customFormat="1" x14ac:dyDescent="0.35"/>
    <row r="8791" customFormat="1" x14ac:dyDescent="0.35"/>
    <row r="8792" customFormat="1" x14ac:dyDescent="0.35"/>
    <row r="8793" customFormat="1" x14ac:dyDescent="0.35"/>
    <row r="8794" customFormat="1" x14ac:dyDescent="0.35"/>
    <row r="8795" customFormat="1" x14ac:dyDescent="0.35"/>
    <row r="8796" customFormat="1" x14ac:dyDescent="0.35"/>
    <row r="8797" customFormat="1" x14ac:dyDescent="0.35"/>
    <row r="8798" customFormat="1" x14ac:dyDescent="0.35"/>
    <row r="8799" customFormat="1" x14ac:dyDescent="0.35"/>
    <row r="8800" customFormat="1" x14ac:dyDescent="0.35"/>
    <row r="8801" customFormat="1" x14ac:dyDescent="0.35"/>
    <row r="8802" customFormat="1" x14ac:dyDescent="0.35"/>
    <row r="8803" customFormat="1" x14ac:dyDescent="0.35"/>
    <row r="8804" customFormat="1" x14ac:dyDescent="0.35"/>
    <row r="8805" customFormat="1" x14ac:dyDescent="0.35"/>
    <row r="8806" customFormat="1" x14ac:dyDescent="0.35"/>
    <row r="8807" customFormat="1" x14ac:dyDescent="0.35"/>
    <row r="8808" customFormat="1" x14ac:dyDescent="0.35"/>
    <row r="8809" customFormat="1" x14ac:dyDescent="0.35"/>
    <row r="8810" customFormat="1" x14ac:dyDescent="0.35"/>
    <row r="8811" customFormat="1" x14ac:dyDescent="0.35"/>
    <row r="8812" customFormat="1" x14ac:dyDescent="0.35"/>
    <row r="8813" customFormat="1" x14ac:dyDescent="0.35"/>
    <row r="8814" customFormat="1" x14ac:dyDescent="0.35"/>
    <row r="8815" customFormat="1" x14ac:dyDescent="0.35"/>
    <row r="8816" customFormat="1" x14ac:dyDescent="0.35"/>
    <row r="8817" customFormat="1" x14ac:dyDescent="0.35"/>
    <row r="8818" customFormat="1" x14ac:dyDescent="0.35"/>
    <row r="8819" customFormat="1" x14ac:dyDescent="0.35"/>
    <row r="8820" customFormat="1" x14ac:dyDescent="0.35"/>
    <row r="8821" customFormat="1" x14ac:dyDescent="0.35"/>
    <row r="8822" customFormat="1" x14ac:dyDescent="0.35"/>
    <row r="8823" customFormat="1" x14ac:dyDescent="0.35"/>
    <row r="8824" customFormat="1" x14ac:dyDescent="0.35"/>
    <row r="8825" customFormat="1" x14ac:dyDescent="0.35"/>
    <row r="8826" customFormat="1" x14ac:dyDescent="0.35"/>
    <row r="8827" customFormat="1" x14ac:dyDescent="0.35"/>
    <row r="8828" customFormat="1" x14ac:dyDescent="0.35"/>
    <row r="8829" customFormat="1" x14ac:dyDescent="0.35"/>
    <row r="8830" customFormat="1" x14ac:dyDescent="0.35"/>
    <row r="8831" customFormat="1" x14ac:dyDescent="0.35"/>
    <row r="8832" customFormat="1" x14ac:dyDescent="0.35"/>
    <row r="8833" customFormat="1" x14ac:dyDescent="0.35"/>
    <row r="8834" customFormat="1" x14ac:dyDescent="0.35"/>
    <row r="8835" customFormat="1" x14ac:dyDescent="0.35"/>
    <row r="8836" customFormat="1" x14ac:dyDescent="0.35"/>
    <row r="8837" customFormat="1" x14ac:dyDescent="0.35"/>
    <row r="8838" customFormat="1" x14ac:dyDescent="0.35"/>
    <row r="8839" customFormat="1" x14ac:dyDescent="0.35"/>
    <row r="8840" customFormat="1" x14ac:dyDescent="0.35"/>
    <row r="8841" customFormat="1" x14ac:dyDescent="0.35"/>
    <row r="8842" customFormat="1" x14ac:dyDescent="0.35"/>
    <row r="8843" customFormat="1" x14ac:dyDescent="0.35"/>
    <row r="8844" customFormat="1" x14ac:dyDescent="0.35"/>
    <row r="8845" customFormat="1" x14ac:dyDescent="0.35"/>
    <row r="8846" customFormat="1" x14ac:dyDescent="0.35"/>
    <row r="8847" customFormat="1" x14ac:dyDescent="0.35"/>
    <row r="8848" customFormat="1" x14ac:dyDescent="0.35"/>
    <row r="8849" customFormat="1" x14ac:dyDescent="0.35"/>
    <row r="8850" customFormat="1" x14ac:dyDescent="0.35"/>
    <row r="8851" customFormat="1" x14ac:dyDescent="0.35"/>
    <row r="8852" customFormat="1" x14ac:dyDescent="0.35"/>
    <row r="8853" customFormat="1" x14ac:dyDescent="0.35"/>
    <row r="8854" customFormat="1" x14ac:dyDescent="0.35"/>
    <row r="8855" customFormat="1" x14ac:dyDescent="0.35"/>
    <row r="8856" customFormat="1" x14ac:dyDescent="0.35"/>
    <row r="8857" customFormat="1" x14ac:dyDescent="0.35"/>
    <row r="8858" customFormat="1" x14ac:dyDescent="0.35"/>
    <row r="8859" customFormat="1" x14ac:dyDescent="0.35"/>
    <row r="8860" customFormat="1" x14ac:dyDescent="0.35"/>
    <row r="8861" customFormat="1" x14ac:dyDescent="0.35"/>
    <row r="8862" customFormat="1" x14ac:dyDescent="0.35"/>
    <row r="8863" customFormat="1" x14ac:dyDescent="0.35"/>
    <row r="8864" customFormat="1" x14ac:dyDescent="0.35"/>
    <row r="8865" customFormat="1" x14ac:dyDescent="0.35"/>
    <row r="8866" customFormat="1" x14ac:dyDescent="0.35"/>
    <row r="8867" customFormat="1" x14ac:dyDescent="0.35"/>
    <row r="8868" customFormat="1" x14ac:dyDescent="0.35"/>
    <row r="8869" customFormat="1" x14ac:dyDescent="0.35"/>
    <row r="8870" customFormat="1" x14ac:dyDescent="0.35"/>
    <row r="8871" customFormat="1" x14ac:dyDescent="0.35"/>
    <row r="8872" customFormat="1" x14ac:dyDescent="0.35"/>
    <row r="8873" customFormat="1" x14ac:dyDescent="0.35"/>
    <row r="8874" customFormat="1" x14ac:dyDescent="0.35"/>
    <row r="8875" customFormat="1" x14ac:dyDescent="0.35"/>
    <row r="8876" customFormat="1" x14ac:dyDescent="0.35"/>
    <row r="8877" customFormat="1" x14ac:dyDescent="0.35"/>
    <row r="8878" customFormat="1" x14ac:dyDescent="0.35"/>
    <row r="8879" customFormat="1" x14ac:dyDescent="0.35"/>
    <row r="8880" customFormat="1" x14ac:dyDescent="0.35"/>
    <row r="8881" customFormat="1" x14ac:dyDescent="0.35"/>
    <row r="8882" customFormat="1" x14ac:dyDescent="0.35"/>
    <row r="8883" customFormat="1" x14ac:dyDescent="0.35"/>
    <row r="8884" customFormat="1" x14ac:dyDescent="0.35"/>
    <row r="8885" customFormat="1" x14ac:dyDescent="0.35"/>
    <row r="8886" customFormat="1" x14ac:dyDescent="0.35"/>
    <row r="8887" customFormat="1" x14ac:dyDescent="0.35"/>
    <row r="8888" customFormat="1" x14ac:dyDescent="0.35"/>
    <row r="8889" customFormat="1" x14ac:dyDescent="0.35"/>
    <row r="8890" customFormat="1" x14ac:dyDescent="0.35"/>
    <row r="8891" customFormat="1" x14ac:dyDescent="0.35"/>
    <row r="8892" customFormat="1" x14ac:dyDescent="0.35"/>
    <row r="8893" customFormat="1" x14ac:dyDescent="0.35"/>
    <row r="8894" customFormat="1" x14ac:dyDescent="0.35"/>
    <row r="8895" customFormat="1" x14ac:dyDescent="0.35"/>
    <row r="8896" customFormat="1" x14ac:dyDescent="0.35"/>
    <row r="8897" customFormat="1" x14ac:dyDescent="0.35"/>
    <row r="8898" customFormat="1" x14ac:dyDescent="0.35"/>
    <row r="8899" customFormat="1" x14ac:dyDescent="0.35"/>
    <row r="8900" customFormat="1" x14ac:dyDescent="0.35"/>
    <row r="8901" customFormat="1" x14ac:dyDescent="0.35"/>
    <row r="8902" customFormat="1" x14ac:dyDescent="0.35"/>
    <row r="8903" customFormat="1" x14ac:dyDescent="0.35"/>
    <row r="8904" customFormat="1" x14ac:dyDescent="0.35"/>
    <row r="8905" customFormat="1" x14ac:dyDescent="0.35"/>
    <row r="8906" customFormat="1" x14ac:dyDescent="0.35"/>
    <row r="8907" customFormat="1" x14ac:dyDescent="0.35"/>
    <row r="8908" customFormat="1" x14ac:dyDescent="0.35"/>
    <row r="8909" customFormat="1" x14ac:dyDescent="0.35"/>
    <row r="8910" customFormat="1" x14ac:dyDescent="0.35"/>
    <row r="8911" customFormat="1" x14ac:dyDescent="0.35"/>
    <row r="8912" customFormat="1" x14ac:dyDescent="0.35"/>
    <row r="8913" customFormat="1" x14ac:dyDescent="0.35"/>
    <row r="8914" customFormat="1" x14ac:dyDescent="0.35"/>
    <row r="8915" customFormat="1" x14ac:dyDescent="0.35"/>
    <row r="8916" customFormat="1" x14ac:dyDescent="0.35"/>
    <row r="8917" customFormat="1" x14ac:dyDescent="0.35"/>
    <row r="8918" customFormat="1" x14ac:dyDescent="0.35"/>
    <row r="8919" customFormat="1" x14ac:dyDescent="0.35"/>
    <row r="8920" customFormat="1" x14ac:dyDescent="0.35"/>
    <row r="8921" customFormat="1" x14ac:dyDescent="0.35"/>
    <row r="8922" customFormat="1" x14ac:dyDescent="0.35"/>
    <row r="8923" customFormat="1" x14ac:dyDescent="0.35"/>
    <row r="8924" customFormat="1" x14ac:dyDescent="0.35"/>
    <row r="8925" customFormat="1" x14ac:dyDescent="0.35"/>
    <row r="8926" customFormat="1" x14ac:dyDescent="0.35"/>
    <row r="8927" customFormat="1" x14ac:dyDescent="0.35"/>
    <row r="8928" customFormat="1" x14ac:dyDescent="0.35"/>
    <row r="8929" customFormat="1" x14ac:dyDescent="0.35"/>
    <row r="8930" customFormat="1" x14ac:dyDescent="0.35"/>
    <row r="8931" customFormat="1" x14ac:dyDescent="0.35"/>
    <row r="8932" customFormat="1" x14ac:dyDescent="0.35"/>
    <row r="8933" customFormat="1" x14ac:dyDescent="0.35"/>
    <row r="8934" customFormat="1" x14ac:dyDescent="0.35"/>
    <row r="8935" customFormat="1" x14ac:dyDescent="0.35"/>
    <row r="8936" customFormat="1" x14ac:dyDescent="0.35"/>
    <row r="8937" customFormat="1" x14ac:dyDescent="0.35"/>
    <row r="8938" customFormat="1" x14ac:dyDescent="0.35"/>
    <row r="8939" customFormat="1" x14ac:dyDescent="0.35"/>
    <row r="8940" customFormat="1" x14ac:dyDescent="0.35"/>
    <row r="8941" customFormat="1" x14ac:dyDescent="0.35"/>
    <row r="8942" customFormat="1" x14ac:dyDescent="0.35"/>
    <row r="8943" customFormat="1" x14ac:dyDescent="0.35"/>
    <row r="8944" customFormat="1" x14ac:dyDescent="0.35"/>
    <row r="8945" customFormat="1" x14ac:dyDescent="0.35"/>
    <row r="8946" customFormat="1" x14ac:dyDescent="0.35"/>
    <row r="8947" customFormat="1" x14ac:dyDescent="0.35"/>
    <row r="8948" customFormat="1" x14ac:dyDescent="0.35"/>
    <row r="8949" customFormat="1" x14ac:dyDescent="0.35"/>
    <row r="8950" customFormat="1" x14ac:dyDescent="0.35"/>
    <row r="8951" customFormat="1" x14ac:dyDescent="0.35"/>
    <row r="8952" customFormat="1" x14ac:dyDescent="0.35"/>
    <row r="8953" customFormat="1" x14ac:dyDescent="0.35"/>
    <row r="8954" customFormat="1" x14ac:dyDescent="0.35"/>
    <row r="8955" customFormat="1" x14ac:dyDescent="0.35"/>
    <row r="8956" customFormat="1" x14ac:dyDescent="0.35"/>
    <row r="8957" customFormat="1" x14ac:dyDescent="0.35"/>
    <row r="8958" customFormat="1" x14ac:dyDescent="0.35"/>
    <row r="8959" customFormat="1" x14ac:dyDescent="0.35"/>
    <row r="8960" customFormat="1" x14ac:dyDescent="0.35"/>
    <row r="8961" customFormat="1" x14ac:dyDescent="0.35"/>
    <row r="8962" customFormat="1" x14ac:dyDescent="0.35"/>
    <row r="8963" customFormat="1" x14ac:dyDescent="0.35"/>
    <row r="8964" customFormat="1" x14ac:dyDescent="0.35"/>
    <row r="8965" customFormat="1" x14ac:dyDescent="0.35"/>
    <row r="8966" customFormat="1" x14ac:dyDescent="0.35"/>
    <row r="8967" customFormat="1" x14ac:dyDescent="0.35"/>
    <row r="8968" customFormat="1" x14ac:dyDescent="0.35"/>
    <row r="8969" customFormat="1" x14ac:dyDescent="0.35"/>
    <row r="8970" customFormat="1" x14ac:dyDescent="0.35"/>
    <row r="8971" customFormat="1" x14ac:dyDescent="0.35"/>
    <row r="8972" customFormat="1" x14ac:dyDescent="0.35"/>
    <row r="8973" customFormat="1" x14ac:dyDescent="0.35"/>
    <row r="8974" customFormat="1" x14ac:dyDescent="0.35"/>
    <row r="8975" customFormat="1" x14ac:dyDescent="0.35"/>
    <row r="8976" customFormat="1" x14ac:dyDescent="0.35"/>
    <row r="8977" customFormat="1" x14ac:dyDescent="0.35"/>
    <row r="8978" customFormat="1" x14ac:dyDescent="0.35"/>
    <row r="8979" customFormat="1" x14ac:dyDescent="0.35"/>
    <row r="8980" customFormat="1" x14ac:dyDescent="0.35"/>
    <row r="8981" customFormat="1" x14ac:dyDescent="0.35"/>
    <row r="8982" customFormat="1" x14ac:dyDescent="0.35"/>
    <row r="8983" customFormat="1" x14ac:dyDescent="0.35"/>
    <row r="8984" customFormat="1" x14ac:dyDescent="0.35"/>
    <row r="8985" customFormat="1" x14ac:dyDescent="0.35"/>
    <row r="8986" customFormat="1" x14ac:dyDescent="0.35"/>
    <row r="8987" customFormat="1" x14ac:dyDescent="0.35"/>
    <row r="8988" customFormat="1" x14ac:dyDescent="0.35"/>
    <row r="8989" customFormat="1" x14ac:dyDescent="0.35"/>
    <row r="8990" customFormat="1" x14ac:dyDescent="0.35"/>
    <row r="8991" customFormat="1" x14ac:dyDescent="0.35"/>
    <row r="8992" customFormat="1" x14ac:dyDescent="0.35"/>
    <row r="8993" customFormat="1" x14ac:dyDescent="0.35"/>
    <row r="8994" customFormat="1" x14ac:dyDescent="0.35"/>
    <row r="8995" customFormat="1" x14ac:dyDescent="0.35"/>
    <row r="8996" customFormat="1" x14ac:dyDescent="0.35"/>
    <row r="8997" customFormat="1" x14ac:dyDescent="0.35"/>
    <row r="8998" customFormat="1" x14ac:dyDescent="0.35"/>
    <row r="8999" customFormat="1" x14ac:dyDescent="0.35"/>
    <row r="9000" customFormat="1" x14ac:dyDescent="0.35"/>
    <row r="9001" customFormat="1" x14ac:dyDescent="0.35"/>
    <row r="9002" customFormat="1" x14ac:dyDescent="0.35"/>
    <row r="9003" customFormat="1" x14ac:dyDescent="0.35"/>
    <row r="9004" customFormat="1" x14ac:dyDescent="0.35"/>
    <row r="9005" customFormat="1" x14ac:dyDescent="0.35"/>
    <row r="9006" customFormat="1" x14ac:dyDescent="0.35"/>
    <row r="9007" customFormat="1" x14ac:dyDescent="0.35"/>
    <row r="9008" customFormat="1" x14ac:dyDescent="0.35"/>
    <row r="9009" customFormat="1" x14ac:dyDescent="0.35"/>
    <row r="9010" customFormat="1" x14ac:dyDescent="0.35"/>
    <row r="9011" customFormat="1" x14ac:dyDescent="0.35"/>
    <row r="9012" customFormat="1" x14ac:dyDescent="0.35"/>
    <row r="9013" customFormat="1" x14ac:dyDescent="0.35"/>
    <row r="9014" customFormat="1" x14ac:dyDescent="0.35"/>
    <row r="9015" customFormat="1" x14ac:dyDescent="0.35"/>
    <row r="9016" customFormat="1" x14ac:dyDescent="0.35"/>
    <row r="9017" customFormat="1" x14ac:dyDescent="0.35"/>
    <row r="9018" customFormat="1" x14ac:dyDescent="0.35"/>
    <row r="9019" customFormat="1" x14ac:dyDescent="0.35"/>
    <row r="9020" customFormat="1" x14ac:dyDescent="0.35"/>
    <row r="9021" customFormat="1" x14ac:dyDescent="0.35"/>
    <row r="9022" customFormat="1" x14ac:dyDescent="0.35"/>
    <row r="9023" customFormat="1" x14ac:dyDescent="0.35"/>
    <row r="9024" customFormat="1" x14ac:dyDescent="0.35"/>
    <row r="9025" customFormat="1" x14ac:dyDescent="0.35"/>
    <row r="9026" customFormat="1" x14ac:dyDescent="0.35"/>
    <row r="9027" customFormat="1" x14ac:dyDescent="0.35"/>
    <row r="9028" customFormat="1" x14ac:dyDescent="0.35"/>
    <row r="9029" customFormat="1" x14ac:dyDescent="0.35"/>
    <row r="9030" customFormat="1" x14ac:dyDescent="0.35"/>
    <row r="9031" customFormat="1" x14ac:dyDescent="0.35"/>
    <row r="9032" customFormat="1" x14ac:dyDescent="0.35"/>
    <row r="9033" customFormat="1" x14ac:dyDescent="0.35"/>
    <row r="9034" customFormat="1" x14ac:dyDescent="0.35"/>
    <row r="9035" customFormat="1" x14ac:dyDescent="0.35"/>
    <row r="9036" customFormat="1" x14ac:dyDescent="0.35"/>
    <row r="9037" customFormat="1" x14ac:dyDescent="0.35"/>
    <row r="9038" customFormat="1" x14ac:dyDescent="0.35"/>
    <row r="9039" customFormat="1" x14ac:dyDescent="0.35"/>
    <row r="9040" customFormat="1" x14ac:dyDescent="0.35"/>
    <row r="9041" customFormat="1" x14ac:dyDescent="0.35"/>
    <row r="9042" customFormat="1" x14ac:dyDescent="0.35"/>
    <row r="9043" customFormat="1" x14ac:dyDescent="0.35"/>
    <row r="9044" customFormat="1" x14ac:dyDescent="0.35"/>
    <row r="9045" customFormat="1" x14ac:dyDescent="0.35"/>
    <row r="9046" customFormat="1" x14ac:dyDescent="0.35"/>
    <row r="9047" customFormat="1" x14ac:dyDescent="0.35"/>
    <row r="9048" customFormat="1" x14ac:dyDescent="0.35"/>
    <row r="9049" customFormat="1" x14ac:dyDescent="0.35"/>
    <row r="9050" customFormat="1" x14ac:dyDescent="0.35"/>
    <row r="9051" customFormat="1" x14ac:dyDescent="0.35"/>
    <row r="9052" customFormat="1" x14ac:dyDescent="0.35"/>
    <row r="9053" customFormat="1" x14ac:dyDescent="0.35"/>
    <row r="9054" customFormat="1" x14ac:dyDescent="0.35"/>
    <row r="9055" customFormat="1" x14ac:dyDescent="0.35"/>
    <row r="9056" customFormat="1" x14ac:dyDescent="0.35"/>
    <row r="9057" customFormat="1" x14ac:dyDescent="0.35"/>
    <row r="9058" customFormat="1" x14ac:dyDescent="0.35"/>
    <row r="9059" customFormat="1" x14ac:dyDescent="0.35"/>
    <row r="9060" customFormat="1" x14ac:dyDescent="0.35"/>
    <row r="9061" customFormat="1" x14ac:dyDescent="0.35"/>
    <row r="9062" customFormat="1" x14ac:dyDescent="0.35"/>
    <row r="9063" customFormat="1" x14ac:dyDescent="0.35"/>
    <row r="9064" customFormat="1" x14ac:dyDescent="0.35"/>
    <row r="9065" customFormat="1" x14ac:dyDescent="0.35"/>
    <row r="9066" customFormat="1" x14ac:dyDescent="0.35"/>
    <row r="9067" customFormat="1" x14ac:dyDescent="0.35"/>
    <row r="9068" customFormat="1" x14ac:dyDescent="0.35"/>
    <row r="9069" customFormat="1" x14ac:dyDescent="0.35"/>
    <row r="9070" customFormat="1" x14ac:dyDescent="0.35"/>
    <row r="9071" customFormat="1" x14ac:dyDescent="0.35"/>
    <row r="9072" customFormat="1" x14ac:dyDescent="0.35"/>
    <row r="9073" customFormat="1" x14ac:dyDescent="0.35"/>
    <row r="9074" customFormat="1" x14ac:dyDescent="0.35"/>
    <row r="9075" customFormat="1" x14ac:dyDescent="0.35"/>
    <row r="9076" customFormat="1" x14ac:dyDescent="0.35"/>
    <row r="9077" customFormat="1" x14ac:dyDescent="0.35"/>
    <row r="9078" customFormat="1" x14ac:dyDescent="0.35"/>
    <row r="9079" customFormat="1" x14ac:dyDescent="0.35"/>
    <row r="9080" customFormat="1" x14ac:dyDescent="0.35"/>
    <row r="9081" customFormat="1" x14ac:dyDescent="0.35"/>
    <row r="9082" customFormat="1" x14ac:dyDescent="0.35"/>
    <row r="9083" customFormat="1" x14ac:dyDescent="0.35"/>
    <row r="9084" customFormat="1" x14ac:dyDescent="0.35"/>
    <row r="9085" customFormat="1" x14ac:dyDescent="0.35"/>
    <row r="9086" customFormat="1" x14ac:dyDescent="0.35"/>
    <row r="9087" customFormat="1" x14ac:dyDescent="0.35"/>
    <row r="9088" customFormat="1" x14ac:dyDescent="0.35"/>
    <row r="9089" customFormat="1" x14ac:dyDescent="0.35"/>
    <row r="9090" customFormat="1" x14ac:dyDescent="0.35"/>
    <row r="9091" customFormat="1" x14ac:dyDescent="0.35"/>
    <row r="9092" customFormat="1" x14ac:dyDescent="0.35"/>
    <row r="9093" customFormat="1" x14ac:dyDescent="0.35"/>
    <row r="9094" customFormat="1" x14ac:dyDescent="0.35"/>
    <row r="9095" customFormat="1" x14ac:dyDescent="0.35"/>
    <row r="9096" customFormat="1" x14ac:dyDescent="0.35"/>
    <row r="9097" customFormat="1" x14ac:dyDescent="0.35"/>
    <row r="9098" customFormat="1" x14ac:dyDescent="0.35"/>
    <row r="9099" customFormat="1" x14ac:dyDescent="0.35"/>
    <row r="9100" customFormat="1" x14ac:dyDescent="0.35"/>
    <row r="9101" customFormat="1" x14ac:dyDescent="0.35"/>
    <row r="9102" customFormat="1" x14ac:dyDescent="0.35"/>
    <row r="9103" customFormat="1" x14ac:dyDescent="0.35"/>
    <row r="9104" customFormat="1" x14ac:dyDescent="0.35"/>
    <row r="9105" customFormat="1" x14ac:dyDescent="0.35"/>
    <row r="9106" customFormat="1" x14ac:dyDescent="0.35"/>
    <row r="9107" customFormat="1" x14ac:dyDescent="0.35"/>
    <row r="9108" customFormat="1" x14ac:dyDescent="0.35"/>
    <row r="9109" customFormat="1" x14ac:dyDescent="0.35"/>
    <row r="9110" customFormat="1" x14ac:dyDescent="0.35"/>
    <row r="9111" customFormat="1" x14ac:dyDescent="0.35"/>
    <row r="9112" customFormat="1" x14ac:dyDescent="0.35"/>
    <row r="9113" customFormat="1" x14ac:dyDescent="0.35"/>
    <row r="9114" customFormat="1" x14ac:dyDescent="0.35"/>
    <row r="9115" customFormat="1" x14ac:dyDescent="0.35"/>
    <row r="9116" customFormat="1" x14ac:dyDescent="0.35"/>
    <row r="9117" customFormat="1" x14ac:dyDescent="0.35"/>
    <row r="9118" customFormat="1" x14ac:dyDescent="0.35"/>
    <row r="9119" customFormat="1" x14ac:dyDescent="0.35"/>
    <row r="9120" customFormat="1" x14ac:dyDescent="0.35"/>
    <row r="9121" customFormat="1" x14ac:dyDescent="0.35"/>
    <row r="9122" customFormat="1" x14ac:dyDescent="0.35"/>
    <row r="9123" customFormat="1" x14ac:dyDescent="0.35"/>
    <row r="9124" customFormat="1" x14ac:dyDescent="0.35"/>
    <row r="9125" customFormat="1" x14ac:dyDescent="0.35"/>
    <row r="9126" customFormat="1" x14ac:dyDescent="0.35"/>
    <row r="9127" customFormat="1" x14ac:dyDescent="0.35"/>
    <row r="9128" customFormat="1" x14ac:dyDescent="0.35"/>
    <row r="9129" customFormat="1" x14ac:dyDescent="0.35"/>
    <row r="9130" customFormat="1" x14ac:dyDescent="0.35"/>
    <row r="9131" customFormat="1" x14ac:dyDescent="0.35"/>
    <row r="9132" customFormat="1" x14ac:dyDescent="0.35"/>
    <row r="9133" customFormat="1" x14ac:dyDescent="0.35"/>
    <row r="9134" customFormat="1" x14ac:dyDescent="0.35"/>
    <row r="9135" customFormat="1" x14ac:dyDescent="0.35"/>
    <row r="9136" customFormat="1" x14ac:dyDescent="0.35"/>
    <row r="9137" customFormat="1" x14ac:dyDescent="0.35"/>
    <row r="9138" customFormat="1" x14ac:dyDescent="0.35"/>
    <row r="9139" customFormat="1" x14ac:dyDescent="0.35"/>
    <row r="9140" customFormat="1" x14ac:dyDescent="0.35"/>
    <row r="9141" customFormat="1" x14ac:dyDescent="0.35"/>
    <row r="9142" customFormat="1" x14ac:dyDescent="0.35"/>
    <row r="9143" customFormat="1" x14ac:dyDescent="0.35"/>
    <row r="9144" customFormat="1" x14ac:dyDescent="0.35"/>
    <row r="9145" customFormat="1" x14ac:dyDescent="0.35"/>
    <row r="9146" customFormat="1" x14ac:dyDescent="0.35"/>
    <row r="9147" customFormat="1" x14ac:dyDescent="0.35"/>
    <row r="9148" customFormat="1" x14ac:dyDescent="0.35"/>
    <row r="9149" customFormat="1" x14ac:dyDescent="0.35"/>
    <row r="9150" customFormat="1" x14ac:dyDescent="0.35"/>
    <row r="9151" customFormat="1" x14ac:dyDescent="0.35"/>
    <row r="9152" customFormat="1" x14ac:dyDescent="0.35"/>
    <row r="9153" customFormat="1" x14ac:dyDescent="0.35"/>
    <row r="9154" customFormat="1" x14ac:dyDescent="0.35"/>
    <row r="9155" customFormat="1" x14ac:dyDescent="0.35"/>
    <row r="9156" customFormat="1" x14ac:dyDescent="0.35"/>
    <row r="9157" customFormat="1" x14ac:dyDescent="0.35"/>
    <row r="9158" customFormat="1" x14ac:dyDescent="0.35"/>
    <row r="9159" customFormat="1" x14ac:dyDescent="0.35"/>
    <row r="9160" customFormat="1" x14ac:dyDescent="0.35"/>
    <row r="9161" customFormat="1" x14ac:dyDescent="0.35"/>
    <row r="9162" customFormat="1" x14ac:dyDescent="0.35"/>
    <row r="9163" customFormat="1" x14ac:dyDescent="0.35"/>
    <row r="9164" customFormat="1" x14ac:dyDescent="0.35"/>
    <row r="9165" customFormat="1" x14ac:dyDescent="0.35"/>
    <row r="9166" customFormat="1" x14ac:dyDescent="0.35"/>
    <row r="9167" customFormat="1" x14ac:dyDescent="0.35"/>
    <row r="9168" customFormat="1" x14ac:dyDescent="0.35"/>
    <row r="9169" customFormat="1" x14ac:dyDescent="0.35"/>
    <row r="9170" customFormat="1" x14ac:dyDescent="0.35"/>
    <row r="9171" customFormat="1" x14ac:dyDescent="0.35"/>
    <row r="9172" customFormat="1" x14ac:dyDescent="0.35"/>
    <row r="9173" customFormat="1" x14ac:dyDescent="0.35"/>
    <row r="9174" customFormat="1" x14ac:dyDescent="0.35"/>
    <row r="9175" customFormat="1" x14ac:dyDescent="0.35"/>
    <row r="9176" customFormat="1" x14ac:dyDescent="0.35"/>
    <row r="9177" customFormat="1" x14ac:dyDescent="0.35"/>
    <row r="9178" customFormat="1" x14ac:dyDescent="0.35"/>
    <row r="9179" customFormat="1" x14ac:dyDescent="0.35"/>
    <row r="9180" customFormat="1" x14ac:dyDescent="0.35"/>
    <row r="9181" customFormat="1" x14ac:dyDescent="0.35"/>
    <row r="9182" customFormat="1" x14ac:dyDescent="0.35"/>
    <row r="9183" customFormat="1" x14ac:dyDescent="0.35"/>
    <row r="9184" customFormat="1" x14ac:dyDescent="0.35"/>
    <row r="9185" customFormat="1" x14ac:dyDescent="0.35"/>
    <row r="9186" customFormat="1" x14ac:dyDescent="0.35"/>
    <row r="9187" customFormat="1" x14ac:dyDescent="0.35"/>
    <row r="9188" customFormat="1" x14ac:dyDescent="0.35"/>
    <row r="9189" customFormat="1" x14ac:dyDescent="0.35"/>
    <row r="9190" customFormat="1" x14ac:dyDescent="0.35"/>
    <row r="9191" customFormat="1" x14ac:dyDescent="0.35"/>
    <row r="9192" customFormat="1" x14ac:dyDescent="0.35"/>
    <row r="9193" customFormat="1" x14ac:dyDescent="0.35"/>
    <row r="9194" customFormat="1" x14ac:dyDescent="0.35"/>
    <row r="9195" customFormat="1" x14ac:dyDescent="0.35"/>
    <row r="9196" customFormat="1" x14ac:dyDescent="0.35"/>
    <row r="9197" customFormat="1" x14ac:dyDescent="0.35"/>
    <row r="9198" customFormat="1" x14ac:dyDescent="0.35"/>
    <row r="9199" customFormat="1" x14ac:dyDescent="0.35"/>
    <row r="9200" customFormat="1" x14ac:dyDescent="0.35"/>
    <row r="9201" customFormat="1" x14ac:dyDescent="0.35"/>
    <row r="9202" customFormat="1" x14ac:dyDescent="0.35"/>
    <row r="9203" customFormat="1" x14ac:dyDescent="0.35"/>
    <row r="9204" customFormat="1" x14ac:dyDescent="0.35"/>
    <row r="9205" customFormat="1" x14ac:dyDescent="0.35"/>
    <row r="9206" customFormat="1" x14ac:dyDescent="0.35"/>
    <row r="9207" customFormat="1" x14ac:dyDescent="0.35"/>
    <row r="9208" customFormat="1" x14ac:dyDescent="0.35"/>
    <row r="9209" customFormat="1" x14ac:dyDescent="0.35"/>
    <row r="9210" customFormat="1" x14ac:dyDescent="0.35"/>
    <row r="9211" customFormat="1" x14ac:dyDescent="0.35"/>
    <row r="9212" customFormat="1" x14ac:dyDescent="0.35"/>
    <row r="9213" customFormat="1" x14ac:dyDescent="0.35"/>
    <row r="9214" customFormat="1" x14ac:dyDescent="0.35"/>
    <row r="9215" customFormat="1" x14ac:dyDescent="0.35"/>
    <row r="9216" customFormat="1" x14ac:dyDescent="0.35"/>
    <row r="9217" customFormat="1" x14ac:dyDescent="0.35"/>
    <row r="9218" customFormat="1" x14ac:dyDescent="0.35"/>
    <row r="9219" customFormat="1" x14ac:dyDescent="0.35"/>
    <row r="9220" customFormat="1" x14ac:dyDescent="0.35"/>
    <row r="9221" customFormat="1" x14ac:dyDescent="0.35"/>
    <row r="9222" customFormat="1" x14ac:dyDescent="0.35"/>
    <row r="9223" customFormat="1" x14ac:dyDescent="0.35"/>
    <row r="9224" customFormat="1" x14ac:dyDescent="0.35"/>
    <row r="9225" customFormat="1" x14ac:dyDescent="0.35"/>
    <row r="9226" customFormat="1" x14ac:dyDescent="0.35"/>
    <row r="9227" customFormat="1" x14ac:dyDescent="0.35"/>
    <row r="9228" customFormat="1" x14ac:dyDescent="0.35"/>
    <row r="9229" customFormat="1" x14ac:dyDescent="0.35"/>
    <row r="9230" customFormat="1" x14ac:dyDescent="0.35"/>
    <row r="9231" customFormat="1" x14ac:dyDescent="0.35"/>
    <row r="9232" customFormat="1" x14ac:dyDescent="0.35"/>
    <row r="9233" customFormat="1" x14ac:dyDescent="0.35"/>
    <row r="9234" customFormat="1" x14ac:dyDescent="0.35"/>
    <row r="9235" customFormat="1" x14ac:dyDescent="0.35"/>
    <row r="9236" customFormat="1" x14ac:dyDescent="0.35"/>
    <row r="9237" customFormat="1" x14ac:dyDescent="0.35"/>
    <row r="9238" customFormat="1" x14ac:dyDescent="0.35"/>
    <row r="9239" customFormat="1" x14ac:dyDescent="0.35"/>
    <row r="9240" customFormat="1" x14ac:dyDescent="0.35"/>
    <row r="9241" customFormat="1" x14ac:dyDescent="0.35"/>
    <row r="9242" customFormat="1" x14ac:dyDescent="0.35"/>
    <row r="9243" customFormat="1" x14ac:dyDescent="0.35"/>
    <row r="9244" customFormat="1" x14ac:dyDescent="0.35"/>
    <row r="9245" customFormat="1" x14ac:dyDescent="0.35"/>
    <row r="9246" customFormat="1" x14ac:dyDescent="0.35"/>
    <row r="9247" customFormat="1" x14ac:dyDescent="0.35"/>
    <row r="9248" customFormat="1" x14ac:dyDescent="0.35"/>
    <row r="9249" customFormat="1" x14ac:dyDescent="0.35"/>
    <row r="9250" customFormat="1" x14ac:dyDescent="0.35"/>
    <row r="9251" customFormat="1" x14ac:dyDescent="0.35"/>
    <row r="9252" customFormat="1" x14ac:dyDescent="0.35"/>
    <row r="9253" customFormat="1" x14ac:dyDescent="0.35"/>
    <row r="9254" customFormat="1" x14ac:dyDescent="0.35"/>
    <row r="9255" customFormat="1" x14ac:dyDescent="0.35"/>
    <row r="9256" customFormat="1" x14ac:dyDescent="0.35"/>
    <row r="9257" customFormat="1" x14ac:dyDescent="0.35"/>
    <row r="9258" customFormat="1" x14ac:dyDescent="0.35"/>
    <row r="9259" customFormat="1" x14ac:dyDescent="0.35"/>
    <row r="9260" customFormat="1" x14ac:dyDescent="0.35"/>
    <row r="9261" customFormat="1" x14ac:dyDescent="0.35"/>
    <row r="9262" customFormat="1" x14ac:dyDescent="0.35"/>
    <row r="9263" customFormat="1" x14ac:dyDescent="0.35"/>
    <row r="9264" customFormat="1" x14ac:dyDescent="0.35"/>
    <row r="9265" customFormat="1" x14ac:dyDescent="0.35"/>
    <row r="9266" customFormat="1" x14ac:dyDescent="0.35"/>
    <row r="9267" customFormat="1" x14ac:dyDescent="0.35"/>
    <row r="9268" customFormat="1" x14ac:dyDescent="0.35"/>
    <row r="9269" customFormat="1" x14ac:dyDescent="0.35"/>
    <row r="9270" customFormat="1" x14ac:dyDescent="0.35"/>
    <row r="9271" customFormat="1" x14ac:dyDescent="0.35"/>
    <row r="9272" customFormat="1" x14ac:dyDescent="0.35"/>
    <row r="9273" customFormat="1" x14ac:dyDescent="0.35"/>
    <row r="9274" customFormat="1" x14ac:dyDescent="0.35"/>
    <row r="9275" customFormat="1" x14ac:dyDescent="0.35"/>
    <row r="9276" customFormat="1" x14ac:dyDescent="0.35"/>
    <row r="9277" customFormat="1" x14ac:dyDescent="0.35"/>
    <row r="9278" customFormat="1" x14ac:dyDescent="0.35"/>
    <row r="9279" customFormat="1" x14ac:dyDescent="0.35"/>
    <row r="9280" customFormat="1" x14ac:dyDescent="0.35"/>
    <row r="9281" customFormat="1" x14ac:dyDescent="0.35"/>
    <row r="9282" customFormat="1" x14ac:dyDescent="0.35"/>
    <row r="9283" customFormat="1" x14ac:dyDescent="0.35"/>
    <row r="9284" customFormat="1" x14ac:dyDescent="0.35"/>
    <row r="9285" customFormat="1" x14ac:dyDescent="0.35"/>
    <row r="9286" customFormat="1" x14ac:dyDescent="0.35"/>
    <row r="9287" customFormat="1" x14ac:dyDescent="0.35"/>
    <row r="9288" customFormat="1" x14ac:dyDescent="0.35"/>
    <row r="9289" customFormat="1" x14ac:dyDescent="0.35"/>
    <row r="9290" customFormat="1" x14ac:dyDescent="0.35"/>
    <row r="9291" customFormat="1" x14ac:dyDescent="0.35"/>
    <row r="9292" customFormat="1" x14ac:dyDescent="0.35"/>
    <row r="9293" customFormat="1" x14ac:dyDescent="0.35"/>
    <row r="9294" customFormat="1" x14ac:dyDescent="0.35"/>
    <row r="9295" customFormat="1" x14ac:dyDescent="0.35"/>
    <row r="9296" customFormat="1" x14ac:dyDescent="0.35"/>
    <row r="9297" customFormat="1" x14ac:dyDescent="0.35"/>
    <row r="9298" customFormat="1" x14ac:dyDescent="0.35"/>
    <row r="9299" customFormat="1" x14ac:dyDescent="0.35"/>
    <row r="9300" customFormat="1" x14ac:dyDescent="0.35"/>
    <row r="9301" customFormat="1" x14ac:dyDescent="0.35"/>
    <row r="9302" customFormat="1" x14ac:dyDescent="0.35"/>
    <row r="9303" customFormat="1" x14ac:dyDescent="0.35"/>
    <row r="9304" customFormat="1" x14ac:dyDescent="0.35"/>
    <row r="9305" customFormat="1" x14ac:dyDescent="0.35"/>
    <row r="9306" customFormat="1" x14ac:dyDescent="0.35"/>
    <row r="9307" customFormat="1" x14ac:dyDescent="0.35"/>
    <row r="9308" customFormat="1" x14ac:dyDescent="0.35"/>
    <row r="9309" customFormat="1" x14ac:dyDescent="0.35"/>
    <row r="9310" customFormat="1" x14ac:dyDescent="0.35"/>
    <row r="9311" customFormat="1" x14ac:dyDescent="0.35"/>
    <row r="9312" customFormat="1" x14ac:dyDescent="0.35"/>
    <row r="9313" customFormat="1" x14ac:dyDescent="0.35"/>
    <row r="9314" customFormat="1" x14ac:dyDescent="0.35"/>
    <row r="9315" customFormat="1" x14ac:dyDescent="0.35"/>
    <row r="9316" customFormat="1" x14ac:dyDescent="0.35"/>
    <row r="9317" customFormat="1" x14ac:dyDescent="0.35"/>
    <row r="9318" customFormat="1" x14ac:dyDescent="0.35"/>
    <row r="9319" customFormat="1" x14ac:dyDescent="0.35"/>
    <row r="9320" customFormat="1" x14ac:dyDescent="0.35"/>
    <row r="9321" customFormat="1" x14ac:dyDescent="0.35"/>
    <row r="9322" customFormat="1" x14ac:dyDescent="0.35"/>
    <row r="9323" customFormat="1" x14ac:dyDescent="0.35"/>
    <row r="9324" customFormat="1" x14ac:dyDescent="0.35"/>
    <row r="9325" customFormat="1" x14ac:dyDescent="0.35"/>
    <row r="9326" customFormat="1" x14ac:dyDescent="0.35"/>
    <row r="9327" customFormat="1" x14ac:dyDescent="0.35"/>
    <row r="9328" customFormat="1" x14ac:dyDescent="0.35"/>
    <row r="9329" customFormat="1" x14ac:dyDescent="0.35"/>
    <row r="9330" customFormat="1" x14ac:dyDescent="0.35"/>
    <row r="9331" customFormat="1" x14ac:dyDescent="0.35"/>
    <row r="9332" customFormat="1" x14ac:dyDescent="0.35"/>
    <row r="9333" customFormat="1" x14ac:dyDescent="0.35"/>
    <row r="9334" customFormat="1" x14ac:dyDescent="0.35"/>
    <row r="9335" customFormat="1" x14ac:dyDescent="0.35"/>
    <row r="9336" customFormat="1" x14ac:dyDescent="0.35"/>
    <row r="9337" customFormat="1" x14ac:dyDescent="0.35"/>
    <row r="9338" customFormat="1" x14ac:dyDescent="0.35"/>
    <row r="9339" customFormat="1" x14ac:dyDescent="0.35"/>
    <row r="9340" customFormat="1" x14ac:dyDescent="0.35"/>
    <row r="9341" customFormat="1" x14ac:dyDescent="0.35"/>
    <row r="9342" customFormat="1" x14ac:dyDescent="0.35"/>
    <row r="9343" customFormat="1" x14ac:dyDescent="0.35"/>
    <row r="9344" customFormat="1" x14ac:dyDescent="0.35"/>
    <row r="9345" customFormat="1" x14ac:dyDescent="0.35"/>
    <row r="9346" customFormat="1" x14ac:dyDescent="0.35"/>
    <row r="9347" customFormat="1" x14ac:dyDescent="0.35"/>
    <row r="9348" customFormat="1" x14ac:dyDescent="0.35"/>
    <row r="9349" customFormat="1" x14ac:dyDescent="0.35"/>
    <row r="9350" customFormat="1" x14ac:dyDescent="0.35"/>
    <row r="9351" customFormat="1" x14ac:dyDescent="0.35"/>
    <row r="9352" customFormat="1" x14ac:dyDescent="0.35"/>
    <row r="9353" customFormat="1" x14ac:dyDescent="0.35"/>
    <row r="9354" customFormat="1" x14ac:dyDescent="0.35"/>
    <row r="9355" customFormat="1" x14ac:dyDescent="0.35"/>
    <row r="9356" customFormat="1" x14ac:dyDescent="0.35"/>
    <row r="9357" customFormat="1" x14ac:dyDescent="0.35"/>
    <row r="9358" customFormat="1" x14ac:dyDescent="0.35"/>
    <row r="9359" customFormat="1" x14ac:dyDescent="0.35"/>
    <row r="9360" customFormat="1" x14ac:dyDescent="0.35"/>
    <row r="9361" customFormat="1" x14ac:dyDescent="0.35"/>
    <row r="9362" customFormat="1" x14ac:dyDescent="0.35"/>
    <row r="9363" customFormat="1" x14ac:dyDescent="0.35"/>
    <row r="9364" customFormat="1" x14ac:dyDescent="0.35"/>
    <row r="9365" customFormat="1" x14ac:dyDescent="0.35"/>
    <row r="9366" customFormat="1" x14ac:dyDescent="0.35"/>
    <row r="9367" customFormat="1" x14ac:dyDescent="0.35"/>
    <row r="9368" customFormat="1" x14ac:dyDescent="0.35"/>
    <row r="9369" customFormat="1" x14ac:dyDescent="0.35"/>
    <row r="9370" customFormat="1" x14ac:dyDescent="0.35"/>
    <row r="9371" customFormat="1" x14ac:dyDescent="0.35"/>
    <row r="9372" customFormat="1" x14ac:dyDescent="0.35"/>
    <row r="9373" customFormat="1" x14ac:dyDescent="0.35"/>
    <row r="9374" customFormat="1" x14ac:dyDescent="0.35"/>
    <row r="9375" customFormat="1" x14ac:dyDescent="0.35"/>
    <row r="9376" customFormat="1" x14ac:dyDescent="0.35"/>
    <row r="9377" customFormat="1" x14ac:dyDescent="0.35"/>
    <row r="9378" customFormat="1" x14ac:dyDescent="0.35"/>
    <row r="9379" customFormat="1" x14ac:dyDescent="0.35"/>
    <row r="9380" customFormat="1" x14ac:dyDescent="0.35"/>
    <row r="9381" customFormat="1" x14ac:dyDescent="0.35"/>
    <row r="9382" customFormat="1" x14ac:dyDescent="0.35"/>
    <row r="9383" customFormat="1" x14ac:dyDescent="0.35"/>
    <row r="9384" customFormat="1" x14ac:dyDescent="0.35"/>
    <row r="9385" customFormat="1" x14ac:dyDescent="0.35"/>
    <row r="9386" customFormat="1" x14ac:dyDescent="0.35"/>
    <row r="9387" customFormat="1" x14ac:dyDescent="0.35"/>
    <row r="9388" customFormat="1" x14ac:dyDescent="0.35"/>
    <row r="9389" customFormat="1" x14ac:dyDescent="0.35"/>
    <row r="9390" customFormat="1" x14ac:dyDescent="0.35"/>
    <row r="9391" customFormat="1" x14ac:dyDescent="0.35"/>
    <row r="9392" customFormat="1" x14ac:dyDescent="0.35"/>
    <row r="9393" customFormat="1" x14ac:dyDescent="0.35"/>
    <row r="9394" customFormat="1" x14ac:dyDescent="0.35"/>
    <row r="9395" customFormat="1" x14ac:dyDescent="0.35"/>
    <row r="9396" customFormat="1" x14ac:dyDescent="0.35"/>
    <row r="9397" customFormat="1" x14ac:dyDescent="0.35"/>
    <row r="9398" customFormat="1" x14ac:dyDescent="0.35"/>
    <row r="9399" customFormat="1" x14ac:dyDescent="0.35"/>
    <row r="9400" customFormat="1" x14ac:dyDescent="0.35"/>
    <row r="9401" customFormat="1" x14ac:dyDescent="0.35"/>
    <row r="9402" customFormat="1" x14ac:dyDescent="0.35"/>
    <row r="9403" customFormat="1" x14ac:dyDescent="0.35"/>
    <row r="9404" customFormat="1" x14ac:dyDescent="0.35"/>
    <row r="9405" customFormat="1" x14ac:dyDescent="0.35"/>
    <row r="9406" customFormat="1" x14ac:dyDescent="0.35"/>
    <row r="9407" customFormat="1" x14ac:dyDescent="0.35"/>
    <row r="9408" customFormat="1" x14ac:dyDescent="0.35"/>
    <row r="9409" customFormat="1" x14ac:dyDescent="0.35"/>
    <row r="9410" customFormat="1" x14ac:dyDescent="0.35"/>
    <row r="9411" customFormat="1" x14ac:dyDescent="0.35"/>
    <row r="9412" customFormat="1" x14ac:dyDescent="0.35"/>
    <row r="9413" customFormat="1" x14ac:dyDescent="0.35"/>
    <row r="9414" customFormat="1" x14ac:dyDescent="0.35"/>
    <row r="9415" customFormat="1" x14ac:dyDescent="0.35"/>
    <row r="9416" customFormat="1" x14ac:dyDescent="0.35"/>
    <row r="9417" customFormat="1" x14ac:dyDescent="0.35"/>
    <row r="9418" customFormat="1" x14ac:dyDescent="0.35"/>
    <row r="9419" customFormat="1" x14ac:dyDescent="0.35"/>
    <row r="9420" customFormat="1" x14ac:dyDescent="0.35"/>
    <row r="9421" customFormat="1" x14ac:dyDescent="0.35"/>
    <row r="9422" customFormat="1" x14ac:dyDescent="0.35"/>
    <row r="9423" customFormat="1" x14ac:dyDescent="0.35"/>
    <row r="9424" customFormat="1" x14ac:dyDescent="0.35"/>
    <row r="9425" customFormat="1" x14ac:dyDescent="0.35"/>
    <row r="9426" customFormat="1" x14ac:dyDescent="0.35"/>
    <row r="9427" customFormat="1" x14ac:dyDescent="0.35"/>
    <row r="9428" customFormat="1" x14ac:dyDescent="0.35"/>
    <row r="9429" customFormat="1" x14ac:dyDescent="0.35"/>
    <row r="9430" customFormat="1" x14ac:dyDescent="0.35"/>
    <row r="9431" customFormat="1" x14ac:dyDescent="0.35"/>
    <row r="9432" customFormat="1" x14ac:dyDescent="0.35"/>
    <row r="9433" customFormat="1" x14ac:dyDescent="0.35"/>
    <row r="9434" customFormat="1" x14ac:dyDescent="0.35"/>
    <row r="9435" customFormat="1" x14ac:dyDescent="0.35"/>
    <row r="9436" customFormat="1" x14ac:dyDescent="0.35"/>
    <row r="9437" customFormat="1" x14ac:dyDescent="0.35"/>
    <row r="9438" customFormat="1" x14ac:dyDescent="0.35"/>
    <row r="9439" customFormat="1" x14ac:dyDescent="0.35"/>
    <row r="9440" customFormat="1" x14ac:dyDescent="0.35"/>
    <row r="9441" customFormat="1" x14ac:dyDescent="0.35"/>
    <row r="9442" customFormat="1" x14ac:dyDescent="0.35"/>
    <row r="9443" customFormat="1" x14ac:dyDescent="0.35"/>
    <row r="9444" customFormat="1" x14ac:dyDescent="0.35"/>
    <row r="9445" customFormat="1" x14ac:dyDescent="0.35"/>
    <row r="9446" customFormat="1" x14ac:dyDescent="0.35"/>
    <row r="9447" customFormat="1" x14ac:dyDescent="0.35"/>
    <row r="9448" customFormat="1" x14ac:dyDescent="0.35"/>
    <row r="9449" customFormat="1" x14ac:dyDescent="0.35"/>
    <row r="9450" customFormat="1" x14ac:dyDescent="0.35"/>
    <row r="9451" customFormat="1" x14ac:dyDescent="0.35"/>
    <row r="9452" customFormat="1" x14ac:dyDescent="0.35"/>
    <row r="9453" customFormat="1" x14ac:dyDescent="0.35"/>
    <row r="9454" customFormat="1" x14ac:dyDescent="0.35"/>
    <row r="9455" customFormat="1" x14ac:dyDescent="0.35"/>
    <row r="9456" customFormat="1" x14ac:dyDescent="0.35"/>
    <row r="9457" customFormat="1" x14ac:dyDescent="0.35"/>
    <row r="9458" customFormat="1" x14ac:dyDescent="0.35"/>
    <row r="9459" customFormat="1" x14ac:dyDescent="0.35"/>
    <row r="9460" customFormat="1" x14ac:dyDescent="0.35"/>
    <row r="9461" customFormat="1" x14ac:dyDescent="0.35"/>
    <row r="9462" customFormat="1" x14ac:dyDescent="0.35"/>
    <row r="9463" customFormat="1" x14ac:dyDescent="0.35"/>
    <row r="9464" customFormat="1" x14ac:dyDescent="0.35"/>
    <row r="9465" customFormat="1" x14ac:dyDescent="0.35"/>
    <row r="9466" customFormat="1" x14ac:dyDescent="0.35"/>
    <row r="9467" customFormat="1" x14ac:dyDescent="0.35"/>
    <row r="9468" customFormat="1" x14ac:dyDescent="0.35"/>
    <row r="9469" customFormat="1" x14ac:dyDescent="0.35"/>
    <row r="9470" customFormat="1" x14ac:dyDescent="0.35"/>
    <row r="9471" customFormat="1" x14ac:dyDescent="0.35"/>
    <row r="9472" customFormat="1" x14ac:dyDescent="0.35"/>
    <row r="9473" customFormat="1" x14ac:dyDescent="0.35"/>
    <row r="9474" customFormat="1" x14ac:dyDescent="0.35"/>
    <row r="9475" customFormat="1" x14ac:dyDescent="0.35"/>
    <row r="9476" customFormat="1" x14ac:dyDescent="0.35"/>
    <row r="9477" customFormat="1" x14ac:dyDescent="0.35"/>
    <row r="9478" customFormat="1" x14ac:dyDescent="0.35"/>
    <row r="9479" customFormat="1" x14ac:dyDescent="0.35"/>
    <row r="9480" customFormat="1" x14ac:dyDescent="0.35"/>
    <row r="9481" customFormat="1" x14ac:dyDescent="0.35"/>
    <row r="9482" customFormat="1" x14ac:dyDescent="0.35"/>
    <row r="9483" customFormat="1" x14ac:dyDescent="0.35"/>
    <row r="9484" customFormat="1" x14ac:dyDescent="0.35"/>
    <row r="9485" customFormat="1" x14ac:dyDescent="0.35"/>
    <row r="9486" customFormat="1" x14ac:dyDescent="0.35"/>
    <row r="9487" customFormat="1" x14ac:dyDescent="0.35"/>
    <row r="9488" customFormat="1" x14ac:dyDescent="0.35"/>
    <row r="9489" customFormat="1" x14ac:dyDescent="0.35"/>
    <row r="9490" customFormat="1" x14ac:dyDescent="0.35"/>
    <row r="9491" customFormat="1" x14ac:dyDescent="0.35"/>
    <row r="9492" customFormat="1" x14ac:dyDescent="0.35"/>
    <row r="9493" customFormat="1" x14ac:dyDescent="0.35"/>
    <row r="9494" customFormat="1" x14ac:dyDescent="0.35"/>
    <row r="9495" customFormat="1" x14ac:dyDescent="0.35"/>
    <row r="9496" customFormat="1" x14ac:dyDescent="0.35"/>
    <row r="9497" customFormat="1" x14ac:dyDescent="0.35"/>
    <row r="9498" customFormat="1" x14ac:dyDescent="0.35"/>
    <row r="9499" customFormat="1" x14ac:dyDescent="0.35"/>
    <row r="9500" customFormat="1" x14ac:dyDescent="0.35"/>
    <row r="9501" customFormat="1" x14ac:dyDescent="0.35"/>
    <row r="9502" customFormat="1" x14ac:dyDescent="0.35"/>
    <row r="9503" customFormat="1" x14ac:dyDescent="0.35"/>
    <row r="9504" customFormat="1" x14ac:dyDescent="0.35"/>
    <row r="9505" customFormat="1" x14ac:dyDescent="0.35"/>
    <row r="9506" customFormat="1" x14ac:dyDescent="0.35"/>
    <row r="9507" customFormat="1" x14ac:dyDescent="0.35"/>
    <row r="9508" customFormat="1" x14ac:dyDescent="0.35"/>
    <row r="9509" customFormat="1" x14ac:dyDescent="0.35"/>
    <row r="9510" customFormat="1" x14ac:dyDescent="0.35"/>
    <row r="9511" customFormat="1" x14ac:dyDescent="0.35"/>
    <row r="9512" customFormat="1" x14ac:dyDescent="0.35"/>
    <row r="9513" customFormat="1" x14ac:dyDescent="0.35"/>
    <row r="9514" customFormat="1" x14ac:dyDescent="0.35"/>
    <row r="9515" customFormat="1" x14ac:dyDescent="0.35"/>
    <row r="9516" customFormat="1" x14ac:dyDescent="0.35"/>
    <row r="9517" customFormat="1" x14ac:dyDescent="0.35"/>
    <row r="9518" customFormat="1" x14ac:dyDescent="0.35"/>
    <row r="9519" customFormat="1" x14ac:dyDescent="0.35"/>
    <row r="9520" customFormat="1" x14ac:dyDescent="0.35"/>
    <row r="9521" customFormat="1" x14ac:dyDescent="0.35"/>
    <row r="9522" customFormat="1" x14ac:dyDescent="0.35"/>
    <row r="9523" customFormat="1" x14ac:dyDescent="0.35"/>
    <row r="9524" customFormat="1" x14ac:dyDescent="0.35"/>
    <row r="9525" customFormat="1" x14ac:dyDescent="0.35"/>
    <row r="9526" customFormat="1" x14ac:dyDescent="0.35"/>
    <row r="9527" customFormat="1" x14ac:dyDescent="0.35"/>
    <row r="9528" customFormat="1" x14ac:dyDescent="0.35"/>
    <row r="9529" customFormat="1" x14ac:dyDescent="0.35"/>
    <row r="9530" customFormat="1" x14ac:dyDescent="0.35"/>
    <row r="9531" customFormat="1" x14ac:dyDescent="0.35"/>
    <row r="9532" customFormat="1" x14ac:dyDescent="0.35"/>
    <row r="9533" customFormat="1" x14ac:dyDescent="0.35"/>
    <row r="9534" customFormat="1" x14ac:dyDescent="0.35"/>
    <row r="9535" customFormat="1" x14ac:dyDescent="0.35"/>
    <row r="9536" customFormat="1" x14ac:dyDescent="0.35"/>
    <row r="9537" customFormat="1" x14ac:dyDescent="0.35"/>
    <row r="9538" customFormat="1" x14ac:dyDescent="0.35"/>
    <row r="9539" customFormat="1" x14ac:dyDescent="0.35"/>
    <row r="9540" customFormat="1" x14ac:dyDescent="0.35"/>
    <row r="9541" customFormat="1" x14ac:dyDescent="0.35"/>
    <row r="9542" customFormat="1" x14ac:dyDescent="0.35"/>
    <row r="9543" customFormat="1" x14ac:dyDescent="0.35"/>
    <row r="9544" customFormat="1" x14ac:dyDescent="0.35"/>
    <row r="9545" customFormat="1" x14ac:dyDescent="0.35"/>
    <row r="9546" customFormat="1" x14ac:dyDescent="0.35"/>
    <row r="9547" customFormat="1" x14ac:dyDescent="0.35"/>
    <row r="9548" customFormat="1" x14ac:dyDescent="0.35"/>
    <row r="9549" customFormat="1" x14ac:dyDescent="0.35"/>
    <row r="9550" customFormat="1" x14ac:dyDescent="0.35"/>
    <row r="9551" customFormat="1" x14ac:dyDescent="0.35"/>
    <row r="9552" customFormat="1" x14ac:dyDescent="0.35"/>
    <row r="9553" customFormat="1" x14ac:dyDescent="0.35"/>
    <row r="9554" customFormat="1" x14ac:dyDescent="0.35"/>
    <row r="9555" customFormat="1" x14ac:dyDescent="0.35"/>
    <row r="9556" customFormat="1" x14ac:dyDescent="0.35"/>
    <row r="9557" customFormat="1" x14ac:dyDescent="0.35"/>
    <row r="9558" customFormat="1" x14ac:dyDescent="0.35"/>
    <row r="9559" customFormat="1" x14ac:dyDescent="0.35"/>
    <row r="9560" customFormat="1" x14ac:dyDescent="0.35"/>
    <row r="9561" customFormat="1" x14ac:dyDescent="0.35"/>
    <row r="9562" customFormat="1" x14ac:dyDescent="0.35"/>
    <row r="9563" customFormat="1" x14ac:dyDescent="0.35"/>
    <row r="9564" customFormat="1" x14ac:dyDescent="0.35"/>
    <row r="9565" customFormat="1" x14ac:dyDescent="0.35"/>
    <row r="9566" customFormat="1" x14ac:dyDescent="0.35"/>
    <row r="9567" customFormat="1" x14ac:dyDescent="0.35"/>
    <row r="9568" customFormat="1" x14ac:dyDescent="0.35"/>
    <row r="9569" customFormat="1" x14ac:dyDescent="0.35"/>
    <row r="9570" customFormat="1" x14ac:dyDescent="0.35"/>
    <row r="9571" customFormat="1" x14ac:dyDescent="0.35"/>
    <row r="9572" customFormat="1" x14ac:dyDescent="0.35"/>
    <row r="9573" customFormat="1" x14ac:dyDescent="0.35"/>
    <row r="9574" customFormat="1" x14ac:dyDescent="0.35"/>
    <row r="9575" customFormat="1" x14ac:dyDescent="0.35"/>
    <row r="9576" customFormat="1" x14ac:dyDescent="0.35"/>
    <row r="9577" customFormat="1" x14ac:dyDescent="0.35"/>
    <row r="9578" customFormat="1" x14ac:dyDescent="0.35"/>
    <row r="9579" customFormat="1" x14ac:dyDescent="0.35"/>
    <row r="9580" customFormat="1" x14ac:dyDescent="0.35"/>
    <row r="9581" customFormat="1" x14ac:dyDescent="0.35"/>
    <row r="9582" customFormat="1" x14ac:dyDescent="0.35"/>
    <row r="9583" customFormat="1" x14ac:dyDescent="0.35"/>
    <row r="9584" customFormat="1" x14ac:dyDescent="0.35"/>
    <row r="9585" customFormat="1" x14ac:dyDescent="0.35"/>
    <row r="9586" customFormat="1" x14ac:dyDescent="0.35"/>
    <row r="9587" customFormat="1" x14ac:dyDescent="0.35"/>
    <row r="9588" customFormat="1" x14ac:dyDescent="0.35"/>
    <row r="9589" customFormat="1" x14ac:dyDescent="0.35"/>
    <row r="9590" customFormat="1" x14ac:dyDescent="0.35"/>
    <row r="9591" customFormat="1" x14ac:dyDescent="0.35"/>
    <row r="9592" customFormat="1" x14ac:dyDescent="0.35"/>
    <row r="9593" customFormat="1" x14ac:dyDescent="0.35"/>
    <row r="9594" customFormat="1" x14ac:dyDescent="0.35"/>
    <row r="9595" customFormat="1" x14ac:dyDescent="0.35"/>
    <row r="9596" customFormat="1" x14ac:dyDescent="0.35"/>
    <row r="9597" customFormat="1" x14ac:dyDescent="0.35"/>
    <row r="9598" customFormat="1" x14ac:dyDescent="0.35"/>
    <row r="9599" customFormat="1" x14ac:dyDescent="0.35"/>
    <row r="9600" customFormat="1" x14ac:dyDescent="0.35"/>
    <row r="9601" customFormat="1" x14ac:dyDescent="0.35"/>
    <row r="9602" customFormat="1" x14ac:dyDescent="0.35"/>
    <row r="9603" customFormat="1" x14ac:dyDescent="0.35"/>
    <row r="9604" customFormat="1" x14ac:dyDescent="0.35"/>
    <row r="9605" customFormat="1" x14ac:dyDescent="0.35"/>
    <row r="9606" customFormat="1" x14ac:dyDescent="0.35"/>
    <row r="9607" customFormat="1" x14ac:dyDescent="0.35"/>
    <row r="9608" customFormat="1" x14ac:dyDescent="0.35"/>
    <row r="9609" customFormat="1" x14ac:dyDescent="0.35"/>
    <row r="9610" customFormat="1" x14ac:dyDescent="0.35"/>
    <row r="9611" customFormat="1" x14ac:dyDescent="0.35"/>
    <row r="9612" customFormat="1" x14ac:dyDescent="0.35"/>
    <row r="9613" customFormat="1" x14ac:dyDescent="0.35"/>
    <row r="9614" customFormat="1" x14ac:dyDescent="0.35"/>
    <row r="9615" customFormat="1" x14ac:dyDescent="0.35"/>
    <row r="9616" customFormat="1" x14ac:dyDescent="0.35"/>
    <row r="9617" customFormat="1" x14ac:dyDescent="0.35"/>
    <row r="9618" customFormat="1" x14ac:dyDescent="0.35"/>
    <row r="9619" customFormat="1" x14ac:dyDescent="0.35"/>
    <row r="9620" customFormat="1" x14ac:dyDescent="0.35"/>
    <row r="9621" customFormat="1" x14ac:dyDescent="0.35"/>
    <row r="9622" customFormat="1" x14ac:dyDescent="0.35"/>
    <row r="9623" customFormat="1" x14ac:dyDescent="0.35"/>
    <row r="9624" customFormat="1" x14ac:dyDescent="0.35"/>
    <row r="9625" customFormat="1" x14ac:dyDescent="0.35"/>
    <row r="9626" customFormat="1" x14ac:dyDescent="0.35"/>
    <row r="9627" customFormat="1" x14ac:dyDescent="0.35"/>
    <row r="9628" customFormat="1" x14ac:dyDescent="0.35"/>
    <row r="9629" customFormat="1" x14ac:dyDescent="0.35"/>
    <row r="9630" customFormat="1" x14ac:dyDescent="0.35"/>
    <row r="9631" customFormat="1" x14ac:dyDescent="0.35"/>
    <row r="9632" customFormat="1" x14ac:dyDescent="0.35"/>
    <row r="9633" customFormat="1" x14ac:dyDescent="0.35"/>
    <row r="9634" customFormat="1" x14ac:dyDescent="0.35"/>
    <row r="9635" customFormat="1" x14ac:dyDescent="0.35"/>
    <row r="9636" customFormat="1" x14ac:dyDescent="0.35"/>
    <row r="9637" customFormat="1" x14ac:dyDescent="0.35"/>
    <row r="9638" customFormat="1" x14ac:dyDescent="0.35"/>
    <row r="9639" customFormat="1" x14ac:dyDescent="0.35"/>
    <row r="9640" customFormat="1" x14ac:dyDescent="0.35"/>
    <row r="9641" customFormat="1" x14ac:dyDescent="0.35"/>
    <row r="9642" customFormat="1" x14ac:dyDescent="0.35"/>
    <row r="9643" customFormat="1" x14ac:dyDescent="0.35"/>
    <row r="9644" customFormat="1" x14ac:dyDescent="0.35"/>
    <row r="9645" customFormat="1" x14ac:dyDescent="0.35"/>
    <row r="9646" customFormat="1" x14ac:dyDescent="0.35"/>
    <row r="9647" customFormat="1" x14ac:dyDescent="0.35"/>
    <row r="9648" customFormat="1" x14ac:dyDescent="0.35"/>
    <row r="9649" customFormat="1" x14ac:dyDescent="0.35"/>
    <row r="9650" customFormat="1" x14ac:dyDescent="0.35"/>
    <row r="9651" customFormat="1" x14ac:dyDescent="0.35"/>
    <row r="9652" customFormat="1" x14ac:dyDescent="0.35"/>
    <row r="9653" customFormat="1" x14ac:dyDescent="0.35"/>
    <row r="9654" customFormat="1" x14ac:dyDescent="0.35"/>
    <row r="9655" customFormat="1" x14ac:dyDescent="0.35"/>
    <row r="9656" customFormat="1" x14ac:dyDescent="0.35"/>
    <row r="9657" customFormat="1" x14ac:dyDescent="0.35"/>
    <row r="9658" customFormat="1" x14ac:dyDescent="0.35"/>
    <row r="9659" customFormat="1" x14ac:dyDescent="0.35"/>
    <row r="9660" customFormat="1" x14ac:dyDescent="0.35"/>
    <row r="9661" customFormat="1" x14ac:dyDescent="0.35"/>
    <row r="9662" customFormat="1" x14ac:dyDescent="0.35"/>
    <row r="9663" customFormat="1" x14ac:dyDescent="0.35"/>
    <row r="9664" customFormat="1" x14ac:dyDescent="0.35"/>
    <row r="9665" customFormat="1" x14ac:dyDescent="0.35"/>
    <row r="9666" customFormat="1" x14ac:dyDescent="0.35"/>
    <row r="9667" customFormat="1" x14ac:dyDescent="0.35"/>
    <row r="9668" customFormat="1" x14ac:dyDescent="0.35"/>
    <row r="9669" customFormat="1" x14ac:dyDescent="0.35"/>
    <row r="9670" customFormat="1" x14ac:dyDescent="0.35"/>
    <row r="9671" customFormat="1" x14ac:dyDescent="0.35"/>
    <row r="9672" customFormat="1" x14ac:dyDescent="0.35"/>
    <row r="9673" customFormat="1" x14ac:dyDescent="0.35"/>
    <row r="9674" customFormat="1" x14ac:dyDescent="0.35"/>
    <row r="9675" customFormat="1" x14ac:dyDescent="0.35"/>
    <row r="9676" customFormat="1" x14ac:dyDescent="0.35"/>
    <row r="9677" customFormat="1" x14ac:dyDescent="0.35"/>
    <row r="9678" customFormat="1" x14ac:dyDescent="0.35"/>
    <row r="9679" customFormat="1" x14ac:dyDescent="0.35"/>
    <row r="9680" customFormat="1" x14ac:dyDescent="0.35"/>
    <row r="9681" customFormat="1" x14ac:dyDescent="0.35"/>
    <row r="9682" customFormat="1" x14ac:dyDescent="0.35"/>
    <row r="9683" customFormat="1" x14ac:dyDescent="0.35"/>
    <row r="9684" customFormat="1" x14ac:dyDescent="0.35"/>
    <row r="9685" customFormat="1" x14ac:dyDescent="0.35"/>
    <row r="9686" customFormat="1" x14ac:dyDescent="0.35"/>
    <row r="9687" customFormat="1" x14ac:dyDescent="0.35"/>
    <row r="9688" customFormat="1" x14ac:dyDescent="0.35"/>
    <row r="9689" customFormat="1" x14ac:dyDescent="0.35"/>
    <row r="9690" customFormat="1" x14ac:dyDescent="0.35"/>
    <row r="9691" customFormat="1" x14ac:dyDescent="0.35"/>
    <row r="9692" customFormat="1" x14ac:dyDescent="0.35"/>
    <row r="9693" customFormat="1" x14ac:dyDescent="0.35"/>
    <row r="9694" customFormat="1" x14ac:dyDescent="0.35"/>
    <row r="9695" customFormat="1" x14ac:dyDescent="0.35"/>
    <row r="9696" customFormat="1" x14ac:dyDescent="0.35"/>
    <row r="9697" customFormat="1" x14ac:dyDescent="0.35"/>
    <row r="9698" customFormat="1" x14ac:dyDescent="0.35"/>
    <row r="9699" customFormat="1" x14ac:dyDescent="0.35"/>
    <row r="9700" customFormat="1" x14ac:dyDescent="0.35"/>
    <row r="9701" customFormat="1" x14ac:dyDescent="0.35"/>
    <row r="9702" customFormat="1" x14ac:dyDescent="0.35"/>
    <row r="9703" customFormat="1" x14ac:dyDescent="0.35"/>
    <row r="9704" customFormat="1" x14ac:dyDescent="0.35"/>
    <row r="9705" customFormat="1" x14ac:dyDescent="0.35"/>
    <row r="9706" customFormat="1" x14ac:dyDescent="0.35"/>
    <row r="9707" customFormat="1" x14ac:dyDescent="0.35"/>
    <row r="9708" customFormat="1" x14ac:dyDescent="0.35"/>
    <row r="9709" customFormat="1" x14ac:dyDescent="0.35"/>
    <row r="9710" customFormat="1" x14ac:dyDescent="0.35"/>
    <row r="9711" customFormat="1" x14ac:dyDescent="0.35"/>
    <row r="9712" customFormat="1" x14ac:dyDescent="0.35"/>
    <row r="9713" customFormat="1" x14ac:dyDescent="0.35"/>
    <row r="9714" customFormat="1" x14ac:dyDescent="0.35"/>
    <row r="9715" customFormat="1" x14ac:dyDescent="0.35"/>
    <row r="9716" customFormat="1" x14ac:dyDescent="0.35"/>
    <row r="9717" customFormat="1" x14ac:dyDescent="0.35"/>
    <row r="9718" customFormat="1" x14ac:dyDescent="0.35"/>
    <row r="9719" customFormat="1" x14ac:dyDescent="0.35"/>
    <row r="9720" customFormat="1" x14ac:dyDescent="0.35"/>
    <row r="9721" customFormat="1" x14ac:dyDescent="0.35"/>
    <row r="9722" customFormat="1" x14ac:dyDescent="0.35"/>
    <row r="9723" customFormat="1" x14ac:dyDescent="0.35"/>
    <row r="9724" customFormat="1" x14ac:dyDescent="0.35"/>
    <row r="9725" customFormat="1" x14ac:dyDescent="0.35"/>
    <row r="9726" customFormat="1" x14ac:dyDescent="0.35"/>
    <row r="9727" customFormat="1" x14ac:dyDescent="0.35"/>
    <row r="9728" customFormat="1" x14ac:dyDescent="0.35"/>
    <row r="9729" customFormat="1" x14ac:dyDescent="0.35"/>
    <row r="9730" customFormat="1" x14ac:dyDescent="0.35"/>
    <row r="9731" customFormat="1" x14ac:dyDescent="0.35"/>
    <row r="9732" customFormat="1" x14ac:dyDescent="0.35"/>
    <row r="9733" customFormat="1" x14ac:dyDescent="0.35"/>
    <row r="9734" customFormat="1" x14ac:dyDescent="0.35"/>
    <row r="9735" customFormat="1" x14ac:dyDescent="0.35"/>
    <row r="9736" customFormat="1" x14ac:dyDescent="0.35"/>
    <row r="9737" customFormat="1" x14ac:dyDescent="0.35"/>
    <row r="9738" customFormat="1" x14ac:dyDescent="0.35"/>
    <row r="9739" customFormat="1" x14ac:dyDescent="0.35"/>
    <row r="9740" customFormat="1" x14ac:dyDescent="0.35"/>
    <row r="9741" customFormat="1" x14ac:dyDescent="0.35"/>
    <row r="9742" customFormat="1" x14ac:dyDescent="0.35"/>
    <row r="9743" customFormat="1" x14ac:dyDescent="0.35"/>
    <row r="9744" customFormat="1" x14ac:dyDescent="0.35"/>
    <row r="9745" customFormat="1" x14ac:dyDescent="0.35"/>
    <row r="9746" customFormat="1" x14ac:dyDescent="0.35"/>
    <row r="9747" customFormat="1" x14ac:dyDescent="0.35"/>
    <row r="9748" customFormat="1" x14ac:dyDescent="0.35"/>
    <row r="9749" customFormat="1" x14ac:dyDescent="0.35"/>
    <row r="9750" customFormat="1" x14ac:dyDescent="0.35"/>
    <row r="9751" customFormat="1" x14ac:dyDescent="0.35"/>
    <row r="9752" customFormat="1" x14ac:dyDescent="0.35"/>
    <row r="9753" customFormat="1" x14ac:dyDescent="0.35"/>
    <row r="9754" customFormat="1" x14ac:dyDescent="0.35"/>
    <row r="9755" customFormat="1" x14ac:dyDescent="0.35"/>
    <row r="9756" customFormat="1" x14ac:dyDescent="0.35"/>
    <row r="9757" customFormat="1" x14ac:dyDescent="0.35"/>
    <row r="9758" customFormat="1" x14ac:dyDescent="0.35"/>
    <row r="9759" customFormat="1" x14ac:dyDescent="0.35"/>
    <row r="9760" customFormat="1" x14ac:dyDescent="0.35"/>
    <row r="9761" customFormat="1" x14ac:dyDescent="0.35"/>
    <row r="9762" customFormat="1" x14ac:dyDescent="0.35"/>
    <row r="9763" customFormat="1" x14ac:dyDescent="0.35"/>
    <row r="9764" customFormat="1" x14ac:dyDescent="0.35"/>
    <row r="9765" customFormat="1" x14ac:dyDescent="0.35"/>
    <row r="9766" customFormat="1" x14ac:dyDescent="0.35"/>
    <row r="9767" customFormat="1" x14ac:dyDescent="0.35"/>
    <row r="9768" customFormat="1" x14ac:dyDescent="0.35"/>
    <row r="9769" customFormat="1" x14ac:dyDescent="0.35"/>
    <row r="9770" customFormat="1" x14ac:dyDescent="0.35"/>
    <row r="9771" customFormat="1" x14ac:dyDescent="0.35"/>
    <row r="9772" customFormat="1" x14ac:dyDescent="0.35"/>
    <row r="9773" customFormat="1" x14ac:dyDescent="0.35"/>
    <row r="9774" customFormat="1" x14ac:dyDescent="0.35"/>
    <row r="9775" customFormat="1" x14ac:dyDescent="0.35"/>
    <row r="9776" customFormat="1" x14ac:dyDescent="0.35"/>
    <row r="9777" customFormat="1" x14ac:dyDescent="0.35"/>
    <row r="9778" customFormat="1" x14ac:dyDescent="0.35"/>
    <row r="9779" customFormat="1" x14ac:dyDescent="0.35"/>
    <row r="9780" customFormat="1" x14ac:dyDescent="0.35"/>
    <row r="9781" customFormat="1" x14ac:dyDescent="0.35"/>
    <row r="9782" customFormat="1" x14ac:dyDescent="0.35"/>
    <row r="9783" customFormat="1" x14ac:dyDescent="0.35"/>
    <row r="9784" customFormat="1" x14ac:dyDescent="0.35"/>
    <row r="9785" customFormat="1" x14ac:dyDescent="0.35"/>
    <row r="9786" customFormat="1" x14ac:dyDescent="0.35"/>
    <row r="9787" customFormat="1" x14ac:dyDescent="0.35"/>
    <row r="9788" customFormat="1" x14ac:dyDescent="0.35"/>
    <row r="9789" customFormat="1" x14ac:dyDescent="0.35"/>
    <row r="9790" customFormat="1" x14ac:dyDescent="0.35"/>
    <row r="9791" customFormat="1" x14ac:dyDescent="0.35"/>
    <row r="9792" customFormat="1" x14ac:dyDescent="0.35"/>
    <row r="9793" customFormat="1" x14ac:dyDescent="0.35"/>
    <row r="9794" customFormat="1" x14ac:dyDescent="0.35"/>
    <row r="9795" customFormat="1" x14ac:dyDescent="0.35"/>
    <row r="9796" customFormat="1" x14ac:dyDescent="0.35"/>
    <row r="9797" customFormat="1" x14ac:dyDescent="0.35"/>
    <row r="9798" customFormat="1" x14ac:dyDescent="0.35"/>
    <row r="9799" customFormat="1" x14ac:dyDescent="0.35"/>
    <row r="9800" customFormat="1" x14ac:dyDescent="0.35"/>
    <row r="9801" customFormat="1" x14ac:dyDescent="0.35"/>
    <row r="9802" customFormat="1" x14ac:dyDescent="0.35"/>
    <row r="9803" customFormat="1" x14ac:dyDescent="0.35"/>
    <row r="9804" customFormat="1" x14ac:dyDescent="0.35"/>
    <row r="9805" customFormat="1" x14ac:dyDescent="0.35"/>
    <row r="9806" customFormat="1" x14ac:dyDescent="0.35"/>
    <row r="9807" customFormat="1" x14ac:dyDescent="0.35"/>
    <row r="9808" customFormat="1" x14ac:dyDescent="0.35"/>
    <row r="9809" customFormat="1" x14ac:dyDescent="0.35"/>
    <row r="9810" customFormat="1" x14ac:dyDescent="0.35"/>
    <row r="9811" customFormat="1" x14ac:dyDescent="0.35"/>
    <row r="9812" customFormat="1" x14ac:dyDescent="0.35"/>
    <row r="9813" customFormat="1" x14ac:dyDescent="0.35"/>
    <row r="9814" customFormat="1" x14ac:dyDescent="0.35"/>
    <row r="9815" customFormat="1" x14ac:dyDescent="0.35"/>
    <row r="9816" customFormat="1" x14ac:dyDescent="0.35"/>
    <row r="9817" customFormat="1" x14ac:dyDescent="0.35"/>
    <row r="9818" customFormat="1" x14ac:dyDescent="0.35"/>
    <row r="9819" customFormat="1" x14ac:dyDescent="0.35"/>
    <row r="9820" customFormat="1" x14ac:dyDescent="0.35"/>
    <row r="9821" customFormat="1" x14ac:dyDescent="0.35"/>
    <row r="9822" customFormat="1" x14ac:dyDescent="0.35"/>
    <row r="9823" customFormat="1" x14ac:dyDescent="0.35"/>
    <row r="9824" customFormat="1" x14ac:dyDescent="0.35"/>
    <row r="9825" customFormat="1" x14ac:dyDescent="0.35"/>
    <row r="9826" customFormat="1" x14ac:dyDescent="0.35"/>
    <row r="9827" customFormat="1" x14ac:dyDescent="0.35"/>
    <row r="9828" customFormat="1" x14ac:dyDescent="0.35"/>
    <row r="9829" customFormat="1" x14ac:dyDescent="0.35"/>
    <row r="9830" customFormat="1" x14ac:dyDescent="0.35"/>
    <row r="9831" customFormat="1" x14ac:dyDescent="0.35"/>
    <row r="9832" customFormat="1" x14ac:dyDescent="0.35"/>
    <row r="9833" customFormat="1" x14ac:dyDescent="0.35"/>
    <row r="9834" customFormat="1" x14ac:dyDescent="0.35"/>
    <row r="9835" customFormat="1" x14ac:dyDescent="0.35"/>
    <row r="9836" customFormat="1" x14ac:dyDescent="0.35"/>
    <row r="9837" customFormat="1" x14ac:dyDescent="0.35"/>
    <row r="9838" customFormat="1" x14ac:dyDescent="0.35"/>
    <row r="9839" customFormat="1" x14ac:dyDescent="0.35"/>
    <row r="9840" customFormat="1" x14ac:dyDescent="0.35"/>
    <row r="9841" customFormat="1" x14ac:dyDescent="0.35"/>
    <row r="9842" customFormat="1" x14ac:dyDescent="0.35"/>
    <row r="9843" customFormat="1" x14ac:dyDescent="0.35"/>
    <row r="9844" customFormat="1" x14ac:dyDescent="0.35"/>
    <row r="9845" customFormat="1" x14ac:dyDescent="0.35"/>
    <row r="9846" customFormat="1" x14ac:dyDescent="0.35"/>
    <row r="9847" customFormat="1" x14ac:dyDescent="0.35"/>
    <row r="9848" customFormat="1" x14ac:dyDescent="0.35"/>
    <row r="9849" customFormat="1" x14ac:dyDescent="0.35"/>
    <row r="9850" customFormat="1" x14ac:dyDescent="0.35"/>
    <row r="9851" customFormat="1" x14ac:dyDescent="0.35"/>
    <row r="9852" customFormat="1" x14ac:dyDescent="0.35"/>
    <row r="9853" customFormat="1" x14ac:dyDescent="0.35"/>
    <row r="9854" customFormat="1" x14ac:dyDescent="0.35"/>
    <row r="9855" customFormat="1" x14ac:dyDescent="0.35"/>
    <row r="9856" customFormat="1" x14ac:dyDescent="0.35"/>
    <row r="9857" customFormat="1" x14ac:dyDescent="0.35"/>
    <row r="9858" customFormat="1" x14ac:dyDescent="0.35"/>
    <row r="9859" customFormat="1" x14ac:dyDescent="0.35"/>
    <row r="9860" customFormat="1" x14ac:dyDescent="0.35"/>
    <row r="9861" customFormat="1" x14ac:dyDescent="0.35"/>
    <row r="9862" customFormat="1" x14ac:dyDescent="0.35"/>
    <row r="9863" customFormat="1" x14ac:dyDescent="0.35"/>
    <row r="9864" customFormat="1" x14ac:dyDescent="0.35"/>
    <row r="9865" customFormat="1" x14ac:dyDescent="0.35"/>
    <row r="9866" customFormat="1" x14ac:dyDescent="0.35"/>
    <row r="9867" customFormat="1" x14ac:dyDescent="0.35"/>
    <row r="9868" customFormat="1" x14ac:dyDescent="0.35"/>
    <row r="9869" customFormat="1" x14ac:dyDescent="0.35"/>
    <row r="9870" customFormat="1" x14ac:dyDescent="0.35"/>
    <row r="9871" customFormat="1" x14ac:dyDescent="0.35"/>
    <row r="9872" customFormat="1" x14ac:dyDescent="0.35"/>
    <row r="9873" customFormat="1" x14ac:dyDescent="0.35"/>
    <row r="9874" customFormat="1" x14ac:dyDescent="0.35"/>
    <row r="9875" customFormat="1" x14ac:dyDescent="0.35"/>
    <row r="9876" customFormat="1" x14ac:dyDescent="0.35"/>
    <row r="9877" customFormat="1" x14ac:dyDescent="0.35"/>
    <row r="9878" customFormat="1" x14ac:dyDescent="0.35"/>
    <row r="9879" customFormat="1" x14ac:dyDescent="0.35"/>
    <row r="9880" customFormat="1" x14ac:dyDescent="0.35"/>
    <row r="9881" customFormat="1" x14ac:dyDescent="0.35"/>
    <row r="9882" customFormat="1" x14ac:dyDescent="0.35"/>
    <row r="9883" customFormat="1" x14ac:dyDescent="0.35"/>
    <row r="9884" customFormat="1" x14ac:dyDescent="0.35"/>
    <row r="9885" customFormat="1" x14ac:dyDescent="0.35"/>
    <row r="9886" customFormat="1" x14ac:dyDescent="0.35"/>
    <row r="9887" customFormat="1" x14ac:dyDescent="0.35"/>
    <row r="9888" customFormat="1" x14ac:dyDescent="0.35"/>
    <row r="9889" customFormat="1" x14ac:dyDescent="0.35"/>
    <row r="9890" customFormat="1" x14ac:dyDescent="0.35"/>
    <row r="9891" customFormat="1" x14ac:dyDescent="0.35"/>
    <row r="9892" customFormat="1" x14ac:dyDescent="0.35"/>
    <row r="9893" customFormat="1" x14ac:dyDescent="0.35"/>
    <row r="9894" customFormat="1" x14ac:dyDescent="0.35"/>
    <row r="9895" customFormat="1" x14ac:dyDescent="0.35"/>
    <row r="9896" customFormat="1" x14ac:dyDescent="0.35"/>
    <row r="9897" customFormat="1" x14ac:dyDescent="0.35"/>
    <row r="9898" customFormat="1" x14ac:dyDescent="0.35"/>
    <row r="9899" customFormat="1" x14ac:dyDescent="0.35"/>
    <row r="9900" customFormat="1" x14ac:dyDescent="0.35"/>
    <row r="9901" customFormat="1" x14ac:dyDescent="0.35"/>
    <row r="9902" customFormat="1" x14ac:dyDescent="0.35"/>
    <row r="9903" customFormat="1" x14ac:dyDescent="0.35"/>
    <row r="9904" customFormat="1" x14ac:dyDescent="0.35"/>
    <row r="9905" customFormat="1" x14ac:dyDescent="0.35"/>
    <row r="9906" customFormat="1" x14ac:dyDescent="0.35"/>
    <row r="9907" customFormat="1" x14ac:dyDescent="0.35"/>
    <row r="9908" customFormat="1" x14ac:dyDescent="0.35"/>
    <row r="9909" customFormat="1" x14ac:dyDescent="0.35"/>
    <row r="9910" customFormat="1" x14ac:dyDescent="0.35"/>
    <row r="9911" customFormat="1" x14ac:dyDescent="0.35"/>
    <row r="9912" customFormat="1" x14ac:dyDescent="0.35"/>
    <row r="9913" customFormat="1" x14ac:dyDescent="0.35"/>
    <row r="9914" customFormat="1" x14ac:dyDescent="0.35"/>
    <row r="9915" customFormat="1" x14ac:dyDescent="0.35"/>
    <row r="9916" customFormat="1" x14ac:dyDescent="0.35"/>
    <row r="9917" customFormat="1" x14ac:dyDescent="0.35"/>
    <row r="9918" customFormat="1" x14ac:dyDescent="0.35"/>
    <row r="9919" customFormat="1" x14ac:dyDescent="0.35"/>
    <row r="9920" customFormat="1" x14ac:dyDescent="0.35"/>
    <row r="9921" customFormat="1" x14ac:dyDescent="0.35"/>
    <row r="9922" customFormat="1" x14ac:dyDescent="0.35"/>
    <row r="9923" customFormat="1" x14ac:dyDescent="0.35"/>
    <row r="9924" customFormat="1" x14ac:dyDescent="0.35"/>
    <row r="9925" customFormat="1" x14ac:dyDescent="0.35"/>
    <row r="9926" customFormat="1" x14ac:dyDescent="0.35"/>
    <row r="9927" customFormat="1" x14ac:dyDescent="0.35"/>
    <row r="9928" customFormat="1" x14ac:dyDescent="0.35"/>
    <row r="9929" customFormat="1" x14ac:dyDescent="0.35"/>
    <row r="9930" customFormat="1" x14ac:dyDescent="0.35"/>
    <row r="9931" customFormat="1" x14ac:dyDescent="0.35"/>
    <row r="9932" customFormat="1" x14ac:dyDescent="0.35"/>
    <row r="9933" customFormat="1" x14ac:dyDescent="0.35"/>
    <row r="9934" customFormat="1" x14ac:dyDescent="0.35"/>
    <row r="9935" customFormat="1" x14ac:dyDescent="0.35"/>
    <row r="9936" customFormat="1" x14ac:dyDescent="0.35"/>
    <row r="9937" customFormat="1" x14ac:dyDescent="0.35"/>
    <row r="9938" customFormat="1" x14ac:dyDescent="0.35"/>
    <row r="9939" customFormat="1" x14ac:dyDescent="0.35"/>
    <row r="9940" customFormat="1" x14ac:dyDescent="0.35"/>
    <row r="9941" customFormat="1" x14ac:dyDescent="0.35"/>
    <row r="9942" customFormat="1" x14ac:dyDescent="0.35"/>
    <row r="9943" customFormat="1" x14ac:dyDescent="0.35"/>
    <row r="9944" customFormat="1" x14ac:dyDescent="0.35"/>
    <row r="9945" customFormat="1" x14ac:dyDescent="0.35"/>
    <row r="9946" customFormat="1" x14ac:dyDescent="0.35"/>
    <row r="9947" customFormat="1" x14ac:dyDescent="0.35"/>
    <row r="9948" customFormat="1" x14ac:dyDescent="0.35"/>
    <row r="9949" customFormat="1" x14ac:dyDescent="0.35"/>
    <row r="9950" customFormat="1" x14ac:dyDescent="0.35"/>
    <row r="9951" customFormat="1" x14ac:dyDescent="0.35"/>
    <row r="9952" customFormat="1" x14ac:dyDescent="0.35"/>
    <row r="9953" customFormat="1" x14ac:dyDescent="0.35"/>
    <row r="9954" customFormat="1" x14ac:dyDescent="0.35"/>
    <row r="9955" customFormat="1" x14ac:dyDescent="0.35"/>
    <row r="9956" customFormat="1" x14ac:dyDescent="0.35"/>
    <row r="9957" customFormat="1" x14ac:dyDescent="0.35"/>
    <row r="9958" customFormat="1" x14ac:dyDescent="0.35"/>
    <row r="9959" customFormat="1" x14ac:dyDescent="0.35"/>
    <row r="9960" customFormat="1" x14ac:dyDescent="0.35"/>
    <row r="9961" customFormat="1" x14ac:dyDescent="0.35"/>
    <row r="9962" customFormat="1" x14ac:dyDescent="0.35"/>
    <row r="9963" customFormat="1" x14ac:dyDescent="0.35"/>
    <row r="9964" customFormat="1" x14ac:dyDescent="0.35"/>
    <row r="9965" customFormat="1" x14ac:dyDescent="0.35"/>
    <row r="9966" customFormat="1" x14ac:dyDescent="0.35"/>
    <row r="9967" customFormat="1" x14ac:dyDescent="0.35"/>
    <row r="9968" customFormat="1" x14ac:dyDescent="0.35"/>
    <row r="9969" customFormat="1" x14ac:dyDescent="0.35"/>
    <row r="9970" customFormat="1" x14ac:dyDescent="0.35"/>
    <row r="9971" customFormat="1" x14ac:dyDescent="0.35"/>
    <row r="9972" customFormat="1" x14ac:dyDescent="0.35"/>
    <row r="9973" customFormat="1" x14ac:dyDescent="0.35"/>
    <row r="9974" customFormat="1" x14ac:dyDescent="0.35"/>
    <row r="9975" customFormat="1" x14ac:dyDescent="0.35"/>
    <row r="9976" customFormat="1" x14ac:dyDescent="0.35"/>
    <row r="9977" customFormat="1" x14ac:dyDescent="0.35"/>
    <row r="9978" customFormat="1" x14ac:dyDescent="0.35"/>
    <row r="9979" customFormat="1" x14ac:dyDescent="0.35"/>
    <row r="9980" customFormat="1" x14ac:dyDescent="0.35"/>
    <row r="9981" customFormat="1" x14ac:dyDescent="0.35"/>
    <row r="9982" customFormat="1" x14ac:dyDescent="0.35"/>
    <row r="9983" customFormat="1" x14ac:dyDescent="0.35"/>
    <row r="9984" customFormat="1" x14ac:dyDescent="0.35"/>
    <row r="9985" customFormat="1" x14ac:dyDescent="0.35"/>
    <row r="9986" customFormat="1" x14ac:dyDescent="0.35"/>
    <row r="9987" customFormat="1" x14ac:dyDescent="0.35"/>
    <row r="9988" customFormat="1" x14ac:dyDescent="0.35"/>
    <row r="9989" customFormat="1" x14ac:dyDescent="0.35"/>
    <row r="9990" customFormat="1" x14ac:dyDescent="0.35"/>
    <row r="9991" customFormat="1" x14ac:dyDescent="0.35"/>
    <row r="9992" customFormat="1" x14ac:dyDescent="0.35"/>
    <row r="9993" customFormat="1" x14ac:dyDescent="0.35"/>
    <row r="9994" customFormat="1" x14ac:dyDescent="0.35"/>
    <row r="9995" customFormat="1" x14ac:dyDescent="0.35"/>
    <row r="9996" customFormat="1" x14ac:dyDescent="0.35"/>
    <row r="9997" customFormat="1" x14ac:dyDescent="0.35"/>
    <row r="9998" customFormat="1" x14ac:dyDescent="0.35"/>
    <row r="9999" customFormat="1" x14ac:dyDescent="0.35"/>
    <row r="10000" customFormat="1" x14ac:dyDescent="0.35"/>
    <row r="10001" customFormat="1" x14ac:dyDescent="0.35"/>
    <row r="10002" customFormat="1" x14ac:dyDescent="0.35"/>
    <row r="10003" customFormat="1" x14ac:dyDescent="0.35"/>
    <row r="10004" customFormat="1" x14ac:dyDescent="0.35"/>
    <row r="10005" customFormat="1" x14ac:dyDescent="0.35"/>
    <row r="10006" customFormat="1" x14ac:dyDescent="0.35"/>
    <row r="10007" customFormat="1" x14ac:dyDescent="0.35"/>
    <row r="10008" customFormat="1" x14ac:dyDescent="0.35"/>
    <row r="10009" customFormat="1" x14ac:dyDescent="0.35"/>
    <row r="10010" customFormat="1" x14ac:dyDescent="0.35"/>
    <row r="10011" customFormat="1" x14ac:dyDescent="0.35"/>
    <row r="10012" customFormat="1" x14ac:dyDescent="0.35"/>
    <row r="10013" customFormat="1" x14ac:dyDescent="0.35"/>
    <row r="10014" customFormat="1" x14ac:dyDescent="0.35"/>
    <row r="10015" customFormat="1" x14ac:dyDescent="0.35"/>
    <row r="10016" customFormat="1" x14ac:dyDescent="0.35"/>
    <row r="10017" customFormat="1" x14ac:dyDescent="0.35"/>
    <row r="10018" customFormat="1" x14ac:dyDescent="0.35"/>
    <row r="10019" customFormat="1" x14ac:dyDescent="0.35"/>
    <row r="10020" customFormat="1" x14ac:dyDescent="0.35"/>
    <row r="10021" customFormat="1" x14ac:dyDescent="0.35"/>
    <row r="10022" customFormat="1" x14ac:dyDescent="0.35"/>
    <row r="10023" customFormat="1" x14ac:dyDescent="0.35"/>
    <row r="10024" customFormat="1" x14ac:dyDescent="0.35"/>
    <row r="10025" customFormat="1" x14ac:dyDescent="0.35"/>
    <row r="10026" customFormat="1" x14ac:dyDescent="0.35"/>
    <row r="10027" customFormat="1" x14ac:dyDescent="0.35"/>
    <row r="10028" customFormat="1" x14ac:dyDescent="0.35"/>
    <row r="10029" customFormat="1" x14ac:dyDescent="0.35"/>
    <row r="10030" customFormat="1" x14ac:dyDescent="0.35"/>
    <row r="10031" customFormat="1" x14ac:dyDescent="0.35"/>
    <row r="10032" customFormat="1" x14ac:dyDescent="0.35"/>
    <row r="10033" customFormat="1" x14ac:dyDescent="0.35"/>
    <row r="10034" customFormat="1" x14ac:dyDescent="0.35"/>
    <row r="10035" customFormat="1" x14ac:dyDescent="0.35"/>
    <row r="10036" customFormat="1" x14ac:dyDescent="0.35"/>
    <row r="10037" customFormat="1" x14ac:dyDescent="0.35"/>
    <row r="10038" customFormat="1" x14ac:dyDescent="0.35"/>
    <row r="10039" customFormat="1" x14ac:dyDescent="0.35"/>
    <row r="10040" customFormat="1" x14ac:dyDescent="0.35"/>
    <row r="10041" customFormat="1" x14ac:dyDescent="0.35"/>
    <row r="10042" customFormat="1" x14ac:dyDescent="0.35"/>
    <row r="10043" customFormat="1" x14ac:dyDescent="0.35"/>
    <row r="10044" customFormat="1" x14ac:dyDescent="0.35"/>
    <row r="10045" customFormat="1" x14ac:dyDescent="0.35"/>
    <row r="10046" customFormat="1" x14ac:dyDescent="0.35"/>
    <row r="10047" customFormat="1" x14ac:dyDescent="0.35"/>
    <row r="10048" customFormat="1" x14ac:dyDescent="0.35"/>
    <row r="10049" customFormat="1" x14ac:dyDescent="0.35"/>
    <row r="10050" customFormat="1" x14ac:dyDescent="0.35"/>
    <row r="10051" customFormat="1" x14ac:dyDescent="0.35"/>
    <row r="10052" customFormat="1" x14ac:dyDescent="0.35"/>
    <row r="10053" customFormat="1" x14ac:dyDescent="0.35"/>
    <row r="10054" customFormat="1" x14ac:dyDescent="0.35"/>
    <row r="10055" customFormat="1" x14ac:dyDescent="0.35"/>
    <row r="10056" customFormat="1" x14ac:dyDescent="0.35"/>
    <row r="10057" customFormat="1" x14ac:dyDescent="0.35"/>
    <row r="10058" customFormat="1" x14ac:dyDescent="0.35"/>
    <row r="10059" customFormat="1" x14ac:dyDescent="0.35"/>
    <row r="10060" customFormat="1" x14ac:dyDescent="0.35"/>
    <row r="10061" customFormat="1" x14ac:dyDescent="0.35"/>
    <row r="10062" customFormat="1" x14ac:dyDescent="0.35"/>
    <row r="10063" customFormat="1" x14ac:dyDescent="0.35"/>
    <row r="10064" customFormat="1" x14ac:dyDescent="0.35"/>
    <row r="10065" customFormat="1" x14ac:dyDescent="0.35"/>
    <row r="10066" customFormat="1" x14ac:dyDescent="0.35"/>
    <row r="10067" customFormat="1" x14ac:dyDescent="0.35"/>
    <row r="10068" customFormat="1" x14ac:dyDescent="0.35"/>
    <row r="10069" customFormat="1" x14ac:dyDescent="0.35"/>
    <row r="10070" customFormat="1" x14ac:dyDescent="0.35"/>
    <row r="10071" customFormat="1" x14ac:dyDescent="0.35"/>
    <row r="10072" customFormat="1" x14ac:dyDescent="0.35"/>
    <row r="10073" customFormat="1" x14ac:dyDescent="0.35"/>
    <row r="10074" customFormat="1" x14ac:dyDescent="0.35"/>
    <row r="10075" customFormat="1" x14ac:dyDescent="0.35"/>
    <row r="10076" customFormat="1" x14ac:dyDescent="0.35"/>
    <row r="10077" customFormat="1" x14ac:dyDescent="0.35"/>
    <row r="10078" customFormat="1" x14ac:dyDescent="0.35"/>
    <row r="10079" customFormat="1" x14ac:dyDescent="0.35"/>
    <row r="10080" customFormat="1" x14ac:dyDescent="0.35"/>
    <row r="10081" customFormat="1" x14ac:dyDescent="0.35"/>
    <row r="10082" customFormat="1" x14ac:dyDescent="0.35"/>
    <row r="10083" customFormat="1" x14ac:dyDescent="0.35"/>
    <row r="10084" customFormat="1" x14ac:dyDescent="0.35"/>
    <row r="10085" customFormat="1" x14ac:dyDescent="0.35"/>
    <row r="10086" customFormat="1" x14ac:dyDescent="0.35"/>
    <row r="10087" customFormat="1" x14ac:dyDescent="0.35"/>
    <row r="10088" customFormat="1" x14ac:dyDescent="0.35"/>
    <row r="10089" customFormat="1" x14ac:dyDescent="0.35"/>
    <row r="10090" customFormat="1" x14ac:dyDescent="0.35"/>
    <row r="10091" customFormat="1" x14ac:dyDescent="0.35"/>
    <row r="10092" customFormat="1" x14ac:dyDescent="0.35"/>
    <row r="10093" customFormat="1" x14ac:dyDescent="0.35"/>
    <row r="10094" customFormat="1" x14ac:dyDescent="0.35"/>
    <row r="10095" customFormat="1" x14ac:dyDescent="0.35"/>
    <row r="10096" customFormat="1" x14ac:dyDescent="0.35"/>
    <row r="10097" customFormat="1" x14ac:dyDescent="0.35"/>
    <row r="10098" customFormat="1" x14ac:dyDescent="0.35"/>
    <row r="10099" customFormat="1" x14ac:dyDescent="0.35"/>
    <row r="10100" customFormat="1" x14ac:dyDescent="0.35"/>
    <row r="10101" customFormat="1" x14ac:dyDescent="0.35"/>
    <row r="10102" customFormat="1" x14ac:dyDescent="0.35"/>
    <row r="10103" customFormat="1" x14ac:dyDescent="0.35"/>
    <row r="10104" customFormat="1" x14ac:dyDescent="0.35"/>
    <row r="10105" customFormat="1" x14ac:dyDescent="0.35"/>
    <row r="10106" customFormat="1" x14ac:dyDescent="0.35"/>
    <row r="10107" customFormat="1" x14ac:dyDescent="0.35"/>
    <row r="10108" customFormat="1" x14ac:dyDescent="0.35"/>
    <row r="10109" customFormat="1" x14ac:dyDescent="0.35"/>
    <row r="10110" customFormat="1" x14ac:dyDescent="0.35"/>
    <row r="10111" customFormat="1" x14ac:dyDescent="0.35"/>
    <row r="10112" customFormat="1" x14ac:dyDescent="0.35"/>
    <row r="10113" customFormat="1" x14ac:dyDescent="0.35"/>
    <row r="10114" customFormat="1" x14ac:dyDescent="0.35"/>
    <row r="10115" customFormat="1" x14ac:dyDescent="0.35"/>
    <row r="10116" customFormat="1" x14ac:dyDescent="0.35"/>
    <row r="10117" customFormat="1" x14ac:dyDescent="0.35"/>
    <row r="10118" customFormat="1" x14ac:dyDescent="0.35"/>
    <row r="10119" customFormat="1" x14ac:dyDescent="0.35"/>
    <row r="10120" customFormat="1" x14ac:dyDescent="0.35"/>
    <row r="10121" customFormat="1" x14ac:dyDescent="0.35"/>
    <row r="10122" customFormat="1" x14ac:dyDescent="0.35"/>
    <row r="10123" customFormat="1" x14ac:dyDescent="0.35"/>
    <row r="10124" customFormat="1" x14ac:dyDescent="0.35"/>
    <row r="10125" customFormat="1" x14ac:dyDescent="0.35"/>
    <row r="10126" customFormat="1" x14ac:dyDescent="0.35"/>
    <row r="10127" customFormat="1" x14ac:dyDescent="0.35"/>
    <row r="10128" customFormat="1" x14ac:dyDescent="0.35"/>
    <row r="10129" customFormat="1" x14ac:dyDescent="0.35"/>
    <row r="10130" customFormat="1" x14ac:dyDescent="0.35"/>
    <row r="10131" customFormat="1" x14ac:dyDescent="0.35"/>
    <row r="10132" customFormat="1" x14ac:dyDescent="0.35"/>
    <row r="10133" customFormat="1" x14ac:dyDescent="0.35"/>
    <row r="10134" customFormat="1" x14ac:dyDescent="0.35"/>
    <row r="10135" customFormat="1" x14ac:dyDescent="0.35"/>
    <row r="10136" customFormat="1" x14ac:dyDescent="0.35"/>
    <row r="10137" customFormat="1" x14ac:dyDescent="0.35"/>
    <row r="10138" customFormat="1" x14ac:dyDescent="0.35"/>
    <row r="10139" customFormat="1" x14ac:dyDescent="0.35"/>
    <row r="10140" customFormat="1" x14ac:dyDescent="0.35"/>
    <row r="10141" customFormat="1" x14ac:dyDescent="0.35"/>
    <row r="10142" customFormat="1" x14ac:dyDescent="0.35"/>
    <row r="10143" customFormat="1" x14ac:dyDescent="0.35"/>
    <row r="10144" customFormat="1" x14ac:dyDescent="0.35"/>
    <row r="10145" customFormat="1" x14ac:dyDescent="0.35"/>
    <row r="10146" customFormat="1" x14ac:dyDescent="0.35"/>
    <row r="10147" customFormat="1" x14ac:dyDescent="0.35"/>
    <row r="10148" customFormat="1" x14ac:dyDescent="0.35"/>
    <row r="10149" customFormat="1" x14ac:dyDescent="0.35"/>
    <row r="10150" customFormat="1" x14ac:dyDescent="0.35"/>
    <row r="10151" customFormat="1" x14ac:dyDescent="0.35"/>
    <row r="10152" customFormat="1" x14ac:dyDescent="0.35"/>
    <row r="10153" customFormat="1" x14ac:dyDescent="0.35"/>
    <row r="10154" customFormat="1" x14ac:dyDescent="0.35"/>
    <row r="10155" customFormat="1" x14ac:dyDescent="0.35"/>
    <row r="10156" customFormat="1" x14ac:dyDescent="0.35"/>
    <row r="10157" customFormat="1" x14ac:dyDescent="0.35"/>
    <row r="10158" customFormat="1" x14ac:dyDescent="0.35"/>
    <row r="10159" customFormat="1" x14ac:dyDescent="0.35"/>
    <row r="10160" customFormat="1" x14ac:dyDescent="0.35"/>
    <row r="10161" customFormat="1" x14ac:dyDescent="0.35"/>
    <row r="10162" customFormat="1" x14ac:dyDescent="0.35"/>
    <row r="10163" customFormat="1" x14ac:dyDescent="0.35"/>
    <row r="10164" customFormat="1" x14ac:dyDescent="0.35"/>
    <row r="10165" customFormat="1" x14ac:dyDescent="0.35"/>
    <row r="10166" customFormat="1" x14ac:dyDescent="0.35"/>
    <row r="10167" customFormat="1" x14ac:dyDescent="0.35"/>
    <row r="10168" customFormat="1" x14ac:dyDescent="0.35"/>
    <row r="10169" customFormat="1" x14ac:dyDescent="0.35"/>
    <row r="10170" customFormat="1" x14ac:dyDescent="0.35"/>
    <row r="10171" customFormat="1" x14ac:dyDescent="0.35"/>
    <row r="10172" customFormat="1" x14ac:dyDescent="0.35"/>
    <row r="10173" customFormat="1" x14ac:dyDescent="0.35"/>
    <row r="10174" customFormat="1" x14ac:dyDescent="0.35"/>
    <row r="10175" customFormat="1" x14ac:dyDescent="0.35"/>
    <row r="10176" customFormat="1" x14ac:dyDescent="0.35"/>
    <row r="10177" customFormat="1" x14ac:dyDescent="0.35"/>
    <row r="10178" customFormat="1" x14ac:dyDescent="0.35"/>
    <row r="10179" customFormat="1" x14ac:dyDescent="0.35"/>
    <row r="10180" customFormat="1" x14ac:dyDescent="0.35"/>
    <row r="10181" customFormat="1" x14ac:dyDescent="0.35"/>
    <row r="10182" customFormat="1" x14ac:dyDescent="0.35"/>
    <row r="10183" customFormat="1" x14ac:dyDescent="0.35"/>
    <row r="10184" customFormat="1" x14ac:dyDescent="0.35"/>
    <row r="10185" customFormat="1" x14ac:dyDescent="0.35"/>
    <row r="10186" customFormat="1" x14ac:dyDescent="0.35"/>
    <row r="10187" customFormat="1" x14ac:dyDescent="0.35"/>
    <row r="10188" customFormat="1" x14ac:dyDescent="0.35"/>
    <row r="10189" customFormat="1" x14ac:dyDescent="0.35"/>
    <row r="10190" customFormat="1" x14ac:dyDescent="0.35"/>
    <row r="10191" customFormat="1" x14ac:dyDescent="0.35"/>
    <row r="10192" customFormat="1" x14ac:dyDescent="0.35"/>
    <row r="10193" customFormat="1" x14ac:dyDescent="0.35"/>
    <row r="10194" customFormat="1" x14ac:dyDescent="0.35"/>
    <row r="10195" customFormat="1" x14ac:dyDescent="0.35"/>
    <row r="10196" customFormat="1" x14ac:dyDescent="0.35"/>
    <row r="10197" customFormat="1" x14ac:dyDescent="0.35"/>
    <row r="10198" customFormat="1" x14ac:dyDescent="0.35"/>
    <row r="10199" customFormat="1" x14ac:dyDescent="0.35"/>
    <row r="10200" customFormat="1" x14ac:dyDescent="0.35"/>
    <row r="10201" customFormat="1" x14ac:dyDescent="0.35"/>
    <row r="10202" customFormat="1" x14ac:dyDescent="0.35"/>
    <row r="10203" customFormat="1" x14ac:dyDescent="0.35"/>
    <row r="10204" customFormat="1" x14ac:dyDescent="0.35"/>
    <row r="10205" customFormat="1" x14ac:dyDescent="0.35"/>
    <row r="10206" customFormat="1" x14ac:dyDescent="0.35"/>
    <row r="10207" customFormat="1" x14ac:dyDescent="0.35"/>
    <row r="10208" customFormat="1" x14ac:dyDescent="0.35"/>
    <row r="10209" customFormat="1" x14ac:dyDescent="0.35"/>
    <row r="10210" customFormat="1" x14ac:dyDescent="0.35"/>
    <row r="10211" customFormat="1" x14ac:dyDescent="0.35"/>
    <row r="10212" customFormat="1" x14ac:dyDescent="0.35"/>
    <row r="10213" customFormat="1" x14ac:dyDescent="0.35"/>
    <row r="10214" customFormat="1" x14ac:dyDescent="0.35"/>
    <row r="10215" customFormat="1" x14ac:dyDescent="0.35"/>
    <row r="10216" customFormat="1" x14ac:dyDescent="0.35"/>
    <row r="10217" customFormat="1" x14ac:dyDescent="0.35"/>
    <row r="10218" customFormat="1" x14ac:dyDescent="0.35"/>
    <row r="10219" customFormat="1" x14ac:dyDescent="0.35"/>
    <row r="10220" customFormat="1" x14ac:dyDescent="0.35"/>
    <row r="10221" customFormat="1" x14ac:dyDescent="0.35"/>
    <row r="10222" customFormat="1" x14ac:dyDescent="0.35"/>
    <row r="10223" customFormat="1" x14ac:dyDescent="0.35"/>
    <row r="10224" customFormat="1" x14ac:dyDescent="0.35"/>
    <row r="10225" customFormat="1" x14ac:dyDescent="0.35"/>
    <row r="10226" customFormat="1" x14ac:dyDescent="0.35"/>
    <row r="10227" customFormat="1" x14ac:dyDescent="0.35"/>
    <row r="10228" customFormat="1" x14ac:dyDescent="0.35"/>
    <row r="10229" customFormat="1" x14ac:dyDescent="0.35"/>
    <row r="10230" customFormat="1" x14ac:dyDescent="0.35"/>
    <row r="10231" customFormat="1" x14ac:dyDescent="0.35"/>
    <row r="10232" customFormat="1" x14ac:dyDescent="0.35"/>
    <row r="10233" customFormat="1" x14ac:dyDescent="0.35"/>
    <row r="10234" customFormat="1" x14ac:dyDescent="0.35"/>
    <row r="10235" customFormat="1" x14ac:dyDescent="0.35"/>
    <row r="10236" customFormat="1" x14ac:dyDescent="0.35"/>
    <row r="10237" customFormat="1" x14ac:dyDescent="0.35"/>
    <row r="10238" customFormat="1" x14ac:dyDescent="0.35"/>
    <row r="10239" customFormat="1" x14ac:dyDescent="0.35"/>
    <row r="10240" customFormat="1" x14ac:dyDescent="0.35"/>
    <row r="10241" customFormat="1" x14ac:dyDescent="0.35"/>
    <row r="10242" customFormat="1" x14ac:dyDescent="0.35"/>
    <row r="10243" customFormat="1" x14ac:dyDescent="0.35"/>
    <row r="10244" customFormat="1" x14ac:dyDescent="0.35"/>
    <row r="10245" customFormat="1" x14ac:dyDescent="0.35"/>
    <row r="10246" customFormat="1" x14ac:dyDescent="0.35"/>
    <row r="10247" customFormat="1" x14ac:dyDescent="0.35"/>
    <row r="10248" customFormat="1" x14ac:dyDescent="0.35"/>
    <row r="10249" customFormat="1" x14ac:dyDescent="0.35"/>
    <row r="10250" customFormat="1" x14ac:dyDescent="0.35"/>
    <row r="10251" customFormat="1" x14ac:dyDescent="0.35"/>
    <row r="10252" customFormat="1" x14ac:dyDescent="0.35"/>
    <row r="10253" customFormat="1" x14ac:dyDescent="0.35"/>
    <row r="10254" customFormat="1" x14ac:dyDescent="0.35"/>
    <row r="10255" customFormat="1" x14ac:dyDescent="0.35"/>
    <row r="10256" customFormat="1" x14ac:dyDescent="0.35"/>
    <row r="10257" customFormat="1" x14ac:dyDescent="0.35"/>
    <row r="10258" customFormat="1" x14ac:dyDescent="0.35"/>
    <row r="10259" customFormat="1" x14ac:dyDescent="0.35"/>
    <row r="10260" customFormat="1" x14ac:dyDescent="0.35"/>
    <row r="10261" customFormat="1" x14ac:dyDescent="0.35"/>
    <row r="10262" customFormat="1" x14ac:dyDescent="0.35"/>
    <row r="10263" customFormat="1" x14ac:dyDescent="0.35"/>
    <row r="10264" customFormat="1" x14ac:dyDescent="0.35"/>
    <row r="10265" customFormat="1" x14ac:dyDescent="0.35"/>
    <row r="10266" customFormat="1" x14ac:dyDescent="0.35"/>
    <row r="10267" customFormat="1" x14ac:dyDescent="0.35"/>
    <row r="10268" customFormat="1" x14ac:dyDescent="0.35"/>
    <row r="10269" customFormat="1" x14ac:dyDescent="0.35"/>
    <row r="10270" customFormat="1" x14ac:dyDescent="0.35"/>
    <row r="10271" customFormat="1" x14ac:dyDescent="0.35"/>
    <row r="10272" customFormat="1" x14ac:dyDescent="0.35"/>
    <row r="10273" customFormat="1" x14ac:dyDescent="0.35"/>
    <row r="10274" customFormat="1" x14ac:dyDescent="0.35"/>
    <row r="10275" customFormat="1" x14ac:dyDescent="0.35"/>
    <row r="10276" customFormat="1" x14ac:dyDescent="0.35"/>
    <row r="10277" customFormat="1" x14ac:dyDescent="0.35"/>
    <row r="10278" customFormat="1" x14ac:dyDescent="0.35"/>
    <row r="10279" customFormat="1" x14ac:dyDescent="0.35"/>
    <row r="10280" customFormat="1" x14ac:dyDescent="0.35"/>
    <row r="10281" customFormat="1" x14ac:dyDescent="0.35"/>
    <row r="10282" customFormat="1" x14ac:dyDescent="0.35"/>
    <row r="10283" customFormat="1" x14ac:dyDescent="0.35"/>
    <row r="10284" customFormat="1" x14ac:dyDescent="0.35"/>
    <row r="10285" customFormat="1" x14ac:dyDescent="0.35"/>
    <row r="10286" customFormat="1" x14ac:dyDescent="0.35"/>
    <row r="10287" customFormat="1" x14ac:dyDescent="0.35"/>
    <row r="10288" customFormat="1" x14ac:dyDescent="0.35"/>
    <row r="10289" customFormat="1" x14ac:dyDescent="0.35"/>
    <row r="10290" customFormat="1" x14ac:dyDescent="0.35"/>
    <row r="10291" customFormat="1" x14ac:dyDescent="0.35"/>
    <row r="10292" customFormat="1" x14ac:dyDescent="0.35"/>
    <row r="10293" customFormat="1" x14ac:dyDescent="0.35"/>
    <row r="10294" customFormat="1" x14ac:dyDescent="0.35"/>
    <row r="10295" customFormat="1" x14ac:dyDescent="0.35"/>
    <row r="10296" customFormat="1" x14ac:dyDescent="0.35"/>
    <row r="10297" customFormat="1" x14ac:dyDescent="0.35"/>
    <row r="10298" customFormat="1" x14ac:dyDescent="0.35"/>
    <row r="10299" customFormat="1" x14ac:dyDescent="0.35"/>
    <row r="10300" customFormat="1" x14ac:dyDescent="0.35"/>
    <row r="10301" customFormat="1" x14ac:dyDescent="0.35"/>
    <row r="10302" customFormat="1" x14ac:dyDescent="0.35"/>
    <row r="10303" customFormat="1" x14ac:dyDescent="0.35"/>
    <row r="10304" customFormat="1" x14ac:dyDescent="0.35"/>
    <row r="10305" customFormat="1" x14ac:dyDescent="0.35"/>
    <row r="10306" customFormat="1" x14ac:dyDescent="0.35"/>
    <row r="10307" customFormat="1" x14ac:dyDescent="0.35"/>
    <row r="10308" customFormat="1" x14ac:dyDescent="0.35"/>
    <row r="10309" customFormat="1" x14ac:dyDescent="0.35"/>
    <row r="10310" customFormat="1" x14ac:dyDescent="0.35"/>
    <row r="10311" customFormat="1" x14ac:dyDescent="0.35"/>
    <row r="10312" customFormat="1" x14ac:dyDescent="0.35"/>
    <row r="10313" customFormat="1" x14ac:dyDescent="0.35"/>
    <row r="10314" customFormat="1" x14ac:dyDescent="0.35"/>
    <row r="10315" customFormat="1" x14ac:dyDescent="0.35"/>
    <row r="10316" customFormat="1" x14ac:dyDescent="0.35"/>
    <row r="10317" customFormat="1" x14ac:dyDescent="0.35"/>
    <row r="10318" customFormat="1" x14ac:dyDescent="0.35"/>
    <row r="10319" customFormat="1" x14ac:dyDescent="0.35"/>
    <row r="10320" customFormat="1" x14ac:dyDescent="0.35"/>
    <row r="10321" customFormat="1" x14ac:dyDescent="0.35"/>
    <row r="10322" customFormat="1" x14ac:dyDescent="0.35"/>
    <row r="10323" customFormat="1" x14ac:dyDescent="0.35"/>
    <row r="10324" customFormat="1" x14ac:dyDescent="0.35"/>
    <row r="10325" customFormat="1" x14ac:dyDescent="0.35"/>
    <row r="10326" customFormat="1" x14ac:dyDescent="0.35"/>
    <row r="10327" customFormat="1" x14ac:dyDescent="0.35"/>
    <row r="10328" customFormat="1" x14ac:dyDescent="0.35"/>
    <row r="10329" customFormat="1" x14ac:dyDescent="0.35"/>
    <row r="10330" customFormat="1" x14ac:dyDescent="0.35"/>
    <row r="10331" customFormat="1" x14ac:dyDescent="0.35"/>
    <row r="10332" customFormat="1" x14ac:dyDescent="0.35"/>
    <row r="10333" customFormat="1" x14ac:dyDescent="0.35"/>
    <row r="10334" customFormat="1" x14ac:dyDescent="0.35"/>
    <row r="10335" customFormat="1" x14ac:dyDescent="0.35"/>
    <row r="10336" customFormat="1" x14ac:dyDescent="0.35"/>
    <row r="10337" customFormat="1" x14ac:dyDescent="0.35"/>
    <row r="10338" customFormat="1" x14ac:dyDescent="0.35"/>
    <row r="10339" customFormat="1" x14ac:dyDescent="0.35"/>
    <row r="10340" customFormat="1" x14ac:dyDescent="0.35"/>
    <row r="10341" customFormat="1" x14ac:dyDescent="0.35"/>
    <row r="10342" customFormat="1" x14ac:dyDescent="0.35"/>
    <row r="10343" customFormat="1" x14ac:dyDescent="0.35"/>
    <row r="10344" customFormat="1" x14ac:dyDescent="0.35"/>
    <row r="10345" customFormat="1" x14ac:dyDescent="0.35"/>
    <row r="10346" customFormat="1" x14ac:dyDescent="0.35"/>
    <row r="10347" customFormat="1" x14ac:dyDescent="0.35"/>
    <row r="10348" customFormat="1" x14ac:dyDescent="0.35"/>
    <row r="10349" customFormat="1" x14ac:dyDescent="0.35"/>
    <row r="10350" customFormat="1" x14ac:dyDescent="0.35"/>
    <row r="10351" customFormat="1" x14ac:dyDescent="0.35"/>
    <row r="10352" customFormat="1" x14ac:dyDescent="0.35"/>
    <row r="10353" customFormat="1" x14ac:dyDescent="0.35"/>
    <row r="10354" customFormat="1" x14ac:dyDescent="0.35"/>
    <row r="10355" customFormat="1" x14ac:dyDescent="0.35"/>
    <row r="10356" customFormat="1" x14ac:dyDescent="0.35"/>
    <row r="10357" customFormat="1" x14ac:dyDescent="0.35"/>
    <row r="10358" customFormat="1" x14ac:dyDescent="0.35"/>
    <row r="10359" customFormat="1" x14ac:dyDescent="0.35"/>
    <row r="10360" customFormat="1" x14ac:dyDescent="0.35"/>
    <row r="10361" customFormat="1" x14ac:dyDescent="0.35"/>
    <row r="10362" customFormat="1" x14ac:dyDescent="0.35"/>
    <row r="10363" customFormat="1" x14ac:dyDescent="0.35"/>
    <row r="10364" customFormat="1" x14ac:dyDescent="0.35"/>
    <row r="10365" customFormat="1" x14ac:dyDescent="0.35"/>
    <row r="10366" customFormat="1" x14ac:dyDescent="0.35"/>
    <row r="10367" customFormat="1" x14ac:dyDescent="0.35"/>
    <row r="10368" customFormat="1" x14ac:dyDescent="0.35"/>
    <row r="10369" customFormat="1" x14ac:dyDescent="0.35"/>
    <row r="10370" customFormat="1" x14ac:dyDescent="0.35"/>
    <row r="10371" customFormat="1" x14ac:dyDescent="0.35"/>
    <row r="10372" customFormat="1" x14ac:dyDescent="0.35"/>
    <row r="10373" customFormat="1" x14ac:dyDescent="0.35"/>
    <row r="10374" customFormat="1" x14ac:dyDescent="0.35"/>
    <row r="10375" customFormat="1" x14ac:dyDescent="0.35"/>
    <row r="10376" customFormat="1" x14ac:dyDescent="0.35"/>
    <row r="10377" customFormat="1" x14ac:dyDescent="0.35"/>
    <row r="10378" customFormat="1" x14ac:dyDescent="0.35"/>
    <row r="10379" customFormat="1" x14ac:dyDescent="0.35"/>
    <row r="10380" customFormat="1" x14ac:dyDescent="0.35"/>
    <row r="10381" customFormat="1" x14ac:dyDescent="0.35"/>
    <row r="10382" customFormat="1" x14ac:dyDescent="0.35"/>
    <row r="10383" customFormat="1" x14ac:dyDescent="0.35"/>
    <row r="10384" customFormat="1" x14ac:dyDescent="0.35"/>
    <row r="10385" customFormat="1" x14ac:dyDescent="0.35"/>
    <row r="10386" customFormat="1" x14ac:dyDescent="0.35"/>
    <row r="10387" customFormat="1" x14ac:dyDescent="0.35"/>
    <row r="10388" customFormat="1" x14ac:dyDescent="0.35"/>
    <row r="10389" customFormat="1" x14ac:dyDescent="0.35"/>
    <row r="10390" customFormat="1" x14ac:dyDescent="0.35"/>
    <row r="10391" customFormat="1" x14ac:dyDescent="0.35"/>
    <row r="10392" customFormat="1" x14ac:dyDescent="0.35"/>
    <row r="10393" customFormat="1" x14ac:dyDescent="0.35"/>
    <row r="10394" customFormat="1" x14ac:dyDescent="0.35"/>
    <row r="10395" customFormat="1" x14ac:dyDescent="0.35"/>
    <row r="10396" customFormat="1" x14ac:dyDescent="0.35"/>
    <row r="10397" customFormat="1" x14ac:dyDescent="0.35"/>
    <row r="10398" customFormat="1" x14ac:dyDescent="0.35"/>
    <row r="10399" customFormat="1" x14ac:dyDescent="0.35"/>
    <row r="10400" customFormat="1" x14ac:dyDescent="0.35"/>
    <row r="10401" customFormat="1" x14ac:dyDescent="0.35"/>
    <row r="10402" customFormat="1" x14ac:dyDescent="0.35"/>
    <row r="10403" customFormat="1" x14ac:dyDescent="0.35"/>
    <row r="10404" customFormat="1" x14ac:dyDescent="0.35"/>
    <row r="10405" customFormat="1" x14ac:dyDescent="0.35"/>
    <row r="10406" customFormat="1" x14ac:dyDescent="0.35"/>
    <row r="10407" customFormat="1" x14ac:dyDescent="0.35"/>
    <row r="10408" customFormat="1" x14ac:dyDescent="0.35"/>
    <row r="10409" customFormat="1" x14ac:dyDescent="0.35"/>
    <row r="10410" customFormat="1" x14ac:dyDescent="0.35"/>
    <row r="10411" customFormat="1" x14ac:dyDescent="0.35"/>
    <row r="10412" customFormat="1" x14ac:dyDescent="0.35"/>
    <row r="10413" customFormat="1" x14ac:dyDescent="0.35"/>
    <row r="10414" customFormat="1" x14ac:dyDescent="0.35"/>
    <row r="10415" customFormat="1" x14ac:dyDescent="0.35"/>
    <row r="10416" customFormat="1" x14ac:dyDescent="0.35"/>
    <row r="10417" customFormat="1" x14ac:dyDescent="0.35"/>
    <row r="10418" customFormat="1" x14ac:dyDescent="0.35"/>
    <row r="10419" customFormat="1" x14ac:dyDescent="0.35"/>
    <row r="10420" customFormat="1" x14ac:dyDescent="0.35"/>
    <row r="10421" customFormat="1" x14ac:dyDescent="0.35"/>
    <row r="10422" customFormat="1" x14ac:dyDescent="0.35"/>
    <row r="10423" customFormat="1" x14ac:dyDescent="0.35"/>
    <row r="10424" customFormat="1" x14ac:dyDescent="0.35"/>
    <row r="10425" customFormat="1" x14ac:dyDescent="0.35"/>
    <row r="10426" customFormat="1" x14ac:dyDescent="0.35"/>
    <row r="10427" customFormat="1" x14ac:dyDescent="0.35"/>
    <row r="10428" customFormat="1" x14ac:dyDescent="0.35"/>
    <row r="10429" customFormat="1" x14ac:dyDescent="0.35"/>
    <row r="10430" customFormat="1" x14ac:dyDescent="0.35"/>
    <row r="10431" customFormat="1" x14ac:dyDescent="0.35"/>
    <row r="10432" customFormat="1" x14ac:dyDescent="0.35"/>
    <row r="10433" customFormat="1" x14ac:dyDescent="0.35"/>
    <row r="10434" customFormat="1" x14ac:dyDescent="0.35"/>
    <row r="10435" customFormat="1" x14ac:dyDescent="0.35"/>
    <row r="10436" customFormat="1" x14ac:dyDescent="0.35"/>
    <row r="10437" customFormat="1" x14ac:dyDescent="0.35"/>
    <row r="10438" customFormat="1" x14ac:dyDescent="0.35"/>
    <row r="10439" customFormat="1" x14ac:dyDescent="0.35"/>
    <row r="10440" customFormat="1" x14ac:dyDescent="0.35"/>
    <row r="10441" customFormat="1" x14ac:dyDescent="0.35"/>
    <row r="10442" customFormat="1" x14ac:dyDescent="0.35"/>
    <row r="10443" customFormat="1" x14ac:dyDescent="0.35"/>
    <row r="10444" customFormat="1" x14ac:dyDescent="0.35"/>
    <row r="10445" customFormat="1" x14ac:dyDescent="0.35"/>
    <row r="10446" customFormat="1" x14ac:dyDescent="0.35"/>
    <row r="10447" customFormat="1" x14ac:dyDescent="0.35"/>
    <row r="10448" customFormat="1" x14ac:dyDescent="0.35"/>
    <row r="10449" customFormat="1" x14ac:dyDescent="0.35"/>
    <row r="10450" customFormat="1" x14ac:dyDescent="0.35"/>
    <row r="10451" customFormat="1" x14ac:dyDescent="0.35"/>
    <row r="10452" customFormat="1" x14ac:dyDescent="0.35"/>
    <row r="10453" customFormat="1" x14ac:dyDescent="0.35"/>
    <row r="10454" customFormat="1" x14ac:dyDescent="0.35"/>
    <row r="10455" customFormat="1" x14ac:dyDescent="0.35"/>
    <row r="10456" customFormat="1" x14ac:dyDescent="0.35"/>
    <row r="10457" customFormat="1" x14ac:dyDescent="0.35"/>
    <row r="10458" customFormat="1" x14ac:dyDescent="0.35"/>
    <row r="10459" customFormat="1" x14ac:dyDescent="0.35"/>
    <row r="10460" customFormat="1" x14ac:dyDescent="0.35"/>
    <row r="10461" customFormat="1" x14ac:dyDescent="0.35"/>
    <row r="10462" customFormat="1" x14ac:dyDescent="0.35"/>
    <row r="10463" customFormat="1" x14ac:dyDescent="0.35"/>
    <row r="10464" customFormat="1" x14ac:dyDescent="0.35"/>
    <row r="10465" customFormat="1" x14ac:dyDescent="0.35"/>
    <row r="10466" customFormat="1" x14ac:dyDescent="0.35"/>
    <row r="10467" customFormat="1" x14ac:dyDescent="0.35"/>
    <row r="10468" customFormat="1" x14ac:dyDescent="0.35"/>
    <row r="10469" customFormat="1" x14ac:dyDescent="0.35"/>
    <row r="10470" customFormat="1" x14ac:dyDescent="0.35"/>
    <row r="10471" customFormat="1" x14ac:dyDescent="0.35"/>
    <row r="10472" customFormat="1" x14ac:dyDescent="0.35"/>
    <row r="10473" customFormat="1" x14ac:dyDescent="0.35"/>
    <row r="10474" customFormat="1" x14ac:dyDescent="0.35"/>
    <row r="10475" customFormat="1" x14ac:dyDescent="0.35"/>
    <row r="10476" customFormat="1" x14ac:dyDescent="0.35"/>
    <row r="10477" customFormat="1" x14ac:dyDescent="0.35"/>
    <row r="10478" customFormat="1" x14ac:dyDescent="0.35"/>
    <row r="10479" customFormat="1" x14ac:dyDescent="0.35"/>
    <row r="10480" customFormat="1" x14ac:dyDescent="0.35"/>
    <row r="10481" customFormat="1" x14ac:dyDescent="0.35"/>
    <row r="10482" customFormat="1" x14ac:dyDescent="0.35"/>
    <row r="10483" customFormat="1" x14ac:dyDescent="0.35"/>
    <row r="10484" customFormat="1" x14ac:dyDescent="0.35"/>
    <row r="10485" customFormat="1" x14ac:dyDescent="0.35"/>
    <row r="10486" customFormat="1" x14ac:dyDescent="0.35"/>
    <row r="10487" customFormat="1" x14ac:dyDescent="0.35"/>
    <row r="10488" customFormat="1" x14ac:dyDescent="0.35"/>
    <row r="10489" customFormat="1" x14ac:dyDescent="0.35"/>
    <row r="10490" customFormat="1" x14ac:dyDescent="0.35"/>
    <row r="10491" customFormat="1" x14ac:dyDescent="0.35"/>
    <row r="10492" customFormat="1" x14ac:dyDescent="0.35"/>
    <row r="10493" customFormat="1" x14ac:dyDescent="0.35"/>
    <row r="10494" customFormat="1" x14ac:dyDescent="0.35"/>
    <row r="10495" customFormat="1" x14ac:dyDescent="0.35"/>
    <row r="10496" customFormat="1" x14ac:dyDescent="0.35"/>
    <row r="10497" customFormat="1" x14ac:dyDescent="0.35"/>
    <row r="10498" customFormat="1" x14ac:dyDescent="0.35"/>
    <row r="10499" customFormat="1" x14ac:dyDescent="0.35"/>
    <row r="10500" customFormat="1" x14ac:dyDescent="0.35"/>
    <row r="10501" customFormat="1" x14ac:dyDescent="0.35"/>
    <row r="10502" customFormat="1" x14ac:dyDescent="0.35"/>
    <row r="10503" customFormat="1" x14ac:dyDescent="0.35"/>
    <row r="10504" customFormat="1" x14ac:dyDescent="0.35"/>
    <row r="10505" customFormat="1" x14ac:dyDescent="0.35"/>
    <row r="10506" customFormat="1" x14ac:dyDescent="0.35"/>
    <row r="10507" customFormat="1" x14ac:dyDescent="0.35"/>
    <row r="10508" customFormat="1" x14ac:dyDescent="0.35"/>
    <row r="10509" customFormat="1" x14ac:dyDescent="0.35"/>
    <row r="10510" customFormat="1" x14ac:dyDescent="0.35"/>
    <row r="10511" customFormat="1" x14ac:dyDescent="0.35"/>
    <row r="10512" customFormat="1" x14ac:dyDescent="0.35"/>
    <row r="10513" customFormat="1" x14ac:dyDescent="0.35"/>
    <row r="10514" customFormat="1" x14ac:dyDescent="0.35"/>
    <row r="10515" customFormat="1" x14ac:dyDescent="0.35"/>
    <row r="10516" customFormat="1" x14ac:dyDescent="0.35"/>
    <row r="10517" customFormat="1" x14ac:dyDescent="0.35"/>
    <row r="10518" customFormat="1" x14ac:dyDescent="0.35"/>
    <row r="10519" customFormat="1" x14ac:dyDescent="0.35"/>
    <row r="10520" customFormat="1" x14ac:dyDescent="0.35"/>
    <row r="10521" customFormat="1" x14ac:dyDescent="0.35"/>
    <row r="10522" customFormat="1" x14ac:dyDescent="0.35"/>
    <row r="10523" customFormat="1" x14ac:dyDescent="0.35"/>
    <row r="10524" customFormat="1" x14ac:dyDescent="0.35"/>
    <row r="10525" customFormat="1" x14ac:dyDescent="0.35"/>
    <row r="10526" customFormat="1" x14ac:dyDescent="0.35"/>
    <row r="10527" customFormat="1" x14ac:dyDescent="0.35"/>
    <row r="10528" customFormat="1" x14ac:dyDescent="0.35"/>
    <row r="10529" customFormat="1" x14ac:dyDescent="0.35"/>
    <row r="10530" customFormat="1" x14ac:dyDescent="0.35"/>
    <row r="10531" customFormat="1" x14ac:dyDescent="0.35"/>
    <row r="10532" customFormat="1" x14ac:dyDescent="0.35"/>
    <row r="10533" customFormat="1" x14ac:dyDescent="0.35"/>
    <row r="10534" customFormat="1" x14ac:dyDescent="0.35"/>
    <row r="10535" customFormat="1" x14ac:dyDescent="0.35"/>
    <row r="10536" customFormat="1" x14ac:dyDescent="0.35"/>
    <row r="10537" customFormat="1" x14ac:dyDescent="0.35"/>
    <row r="10538" customFormat="1" x14ac:dyDescent="0.35"/>
    <row r="10539" customFormat="1" x14ac:dyDescent="0.35"/>
    <row r="10540" customFormat="1" x14ac:dyDescent="0.35"/>
    <row r="10541" customFormat="1" x14ac:dyDescent="0.35"/>
    <row r="10542" customFormat="1" x14ac:dyDescent="0.35"/>
    <row r="10543" customFormat="1" x14ac:dyDescent="0.35"/>
    <row r="10544" customFormat="1" x14ac:dyDescent="0.35"/>
    <row r="10545" customFormat="1" x14ac:dyDescent="0.35"/>
    <row r="10546" customFormat="1" x14ac:dyDescent="0.35"/>
    <row r="10547" customFormat="1" x14ac:dyDescent="0.35"/>
    <row r="10548" customFormat="1" x14ac:dyDescent="0.35"/>
    <row r="10549" customFormat="1" x14ac:dyDescent="0.35"/>
    <row r="10550" customFormat="1" x14ac:dyDescent="0.35"/>
    <row r="10551" customFormat="1" x14ac:dyDescent="0.35"/>
    <row r="10552" customFormat="1" x14ac:dyDescent="0.35"/>
    <row r="10553" customFormat="1" x14ac:dyDescent="0.35"/>
    <row r="10554" customFormat="1" x14ac:dyDescent="0.35"/>
    <row r="10555" customFormat="1" x14ac:dyDescent="0.35"/>
    <row r="10556" customFormat="1" x14ac:dyDescent="0.35"/>
    <row r="10557" customFormat="1" x14ac:dyDescent="0.35"/>
    <row r="10558" customFormat="1" x14ac:dyDescent="0.35"/>
    <row r="10559" customFormat="1" x14ac:dyDescent="0.35"/>
    <row r="10560" customFormat="1" x14ac:dyDescent="0.35"/>
    <row r="10561" customFormat="1" x14ac:dyDescent="0.35"/>
    <row r="10562" customFormat="1" x14ac:dyDescent="0.35"/>
    <row r="10563" customFormat="1" x14ac:dyDescent="0.35"/>
    <row r="10564" customFormat="1" x14ac:dyDescent="0.35"/>
    <row r="10565" customFormat="1" x14ac:dyDescent="0.35"/>
    <row r="10566" customFormat="1" x14ac:dyDescent="0.35"/>
    <row r="10567" customFormat="1" x14ac:dyDescent="0.35"/>
    <row r="10568" customFormat="1" x14ac:dyDescent="0.35"/>
    <row r="10569" customFormat="1" x14ac:dyDescent="0.35"/>
    <row r="10570" customFormat="1" x14ac:dyDescent="0.35"/>
    <row r="10571" customFormat="1" x14ac:dyDescent="0.35"/>
    <row r="10572" customFormat="1" x14ac:dyDescent="0.35"/>
    <row r="10573" customFormat="1" x14ac:dyDescent="0.35"/>
    <row r="10574" customFormat="1" x14ac:dyDescent="0.35"/>
    <row r="10575" customFormat="1" x14ac:dyDescent="0.35"/>
    <row r="10576" customFormat="1" x14ac:dyDescent="0.35"/>
    <row r="10577" customFormat="1" x14ac:dyDescent="0.35"/>
    <row r="10578" customFormat="1" x14ac:dyDescent="0.35"/>
    <row r="10579" customFormat="1" x14ac:dyDescent="0.35"/>
    <row r="10580" customFormat="1" x14ac:dyDescent="0.35"/>
    <row r="10581" customFormat="1" x14ac:dyDescent="0.35"/>
    <row r="10582" customFormat="1" x14ac:dyDescent="0.35"/>
    <row r="10583" customFormat="1" x14ac:dyDescent="0.35"/>
    <row r="10584" customFormat="1" x14ac:dyDescent="0.35"/>
    <row r="10585" customFormat="1" x14ac:dyDescent="0.35"/>
    <row r="10586" customFormat="1" x14ac:dyDescent="0.35"/>
    <row r="10587" customFormat="1" x14ac:dyDescent="0.35"/>
    <row r="10588" customFormat="1" x14ac:dyDescent="0.35"/>
    <row r="10589" customFormat="1" x14ac:dyDescent="0.35"/>
    <row r="10590" customFormat="1" x14ac:dyDescent="0.35"/>
    <row r="10591" customFormat="1" x14ac:dyDescent="0.35"/>
    <row r="10592" customFormat="1" x14ac:dyDescent="0.35"/>
    <row r="10593" customFormat="1" x14ac:dyDescent="0.35"/>
    <row r="10594" customFormat="1" x14ac:dyDescent="0.35"/>
    <row r="10595" customFormat="1" x14ac:dyDescent="0.35"/>
    <row r="10596" customFormat="1" x14ac:dyDescent="0.35"/>
    <row r="10597" customFormat="1" x14ac:dyDescent="0.35"/>
    <row r="10598" customFormat="1" x14ac:dyDescent="0.35"/>
    <row r="10599" customFormat="1" x14ac:dyDescent="0.35"/>
    <row r="10600" customFormat="1" x14ac:dyDescent="0.35"/>
    <row r="10601" customFormat="1" x14ac:dyDescent="0.35"/>
    <row r="10602" customFormat="1" x14ac:dyDescent="0.35"/>
    <row r="10603" customFormat="1" x14ac:dyDescent="0.35"/>
    <row r="10604" customFormat="1" x14ac:dyDescent="0.35"/>
    <row r="10605" customFormat="1" x14ac:dyDescent="0.35"/>
    <row r="10606" customFormat="1" x14ac:dyDescent="0.35"/>
    <row r="10607" customFormat="1" x14ac:dyDescent="0.35"/>
    <row r="10608" customFormat="1" x14ac:dyDescent="0.35"/>
    <row r="10609" customFormat="1" x14ac:dyDescent="0.35"/>
    <row r="10610" customFormat="1" x14ac:dyDescent="0.35"/>
    <row r="10611" customFormat="1" x14ac:dyDescent="0.35"/>
    <row r="10612" customFormat="1" x14ac:dyDescent="0.35"/>
    <row r="10613" customFormat="1" x14ac:dyDescent="0.35"/>
    <row r="10614" customFormat="1" x14ac:dyDescent="0.35"/>
    <row r="10615" customFormat="1" x14ac:dyDescent="0.35"/>
    <row r="10616" customFormat="1" x14ac:dyDescent="0.35"/>
    <row r="10617" customFormat="1" x14ac:dyDescent="0.35"/>
    <row r="10618" customFormat="1" x14ac:dyDescent="0.35"/>
    <row r="10619" customFormat="1" x14ac:dyDescent="0.35"/>
    <row r="10620" customFormat="1" x14ac:dyDescent="0.35"/>
    <row r="10621" customFormat="1" x14ac:dyDescent="0.35"/>
    <row r="10622" customFormat="1" x14ac:dyDescent="0.35"/>
    <row r="10623" customFormat="1" x14ac:dyDescent="0.35"/>
    <row r="10624" customFormat="1" x14ac:dyDescent="0.35"/>
    <row r="10625" customFormat="1" x14ac:dyDescent="0.35"/>
    <row r="10626" customFormat="1" x14ac:dyDescent="0.35"/>
    <row r="10627" customFormat="1" x14ac:dyDescent="0.35"/>
    <row r="10628" customFormat="1" x14ac:dyDescent="0.35"/>
    <row r="10629" customFormat="1" x14ac:dyDescent="0.35"/>
    <row r="10630" customFormat="1" x14ac:dyDescent="0.35"/>
    <row r="10631" customFormat="1" x14ac:dyDescent="0.35"/>
    <row r="10632" customFormat="1" x14ac:dyDescent="0.35"/>
    <row r="10633" customFormat="1" x14ac:dyDescent="0.35"/>
    <row r="10634" customFormat="1" x14ac:dyDescent="0.35"/>
    <row r="10635" customFormat="1" x14ac:dyDescent="0.35"/>
    <row r="10636" customFormat="1" x14ac:dyDescent="0.35"/>
    <row r="10637" customFormat="1" x14ac:dyDescent="0.35"/>
    <row r="10638" customFormat="1" x14ac:dyDescent="0.35"/>
    <row r="10639" customFormat="1" x14ac:dyDescent="0.35"/>
    <row r="10640" customFormat="1" x14ac:dyDescent="0.35"/>
    <row r="10641" customFormat="1" x14ac:dyDescent="0.35"/>
    <row r="10642" customFormat="1" x14ac:dyDescent="0.35"/>
    <row r="10643" customFormat="1" x14ac:dyDescent="0.35"/>
    <row r="10644" customFormat="1" x14ac:dyDescent="0.35"/>
    <row r="10645" customFormat="1" x14ac:dyDescent="0.35"/>
    <row r="10646" customFormat="1" x14ac:dyDescent="0.35"/>
    <row r="10647" customFormat="1" x14ac:dyDescent="0.35"/>
    <row r="10648" customFormat="1" x14ac:dyDescent="0.35"/>
    <row r="10649" customFormat="1" x14ac:dyDescent="0.35"/>
    <row r="10650" customFormat="1" x14ac:dyDescent="0.35"/>
    <row r="10651" customFormat="1" x14ac:dyDescent="0.35"/>
    <row r="10652" customFormat="1" x14ac:dyDescent="0.35"/>
    <row r="10653" customFormat="1" x14ac:dyDescent="0.35"/>
    <row r="10654" customFormat="1" x14ac:dyDescent="0.35"/>
    <row r="10655" customFormat="1" x14ac:dyDescent="0.35"/>
    <row r="10656" customFormat="1" x14ac:dyDescent="0.35"/>
    <row r="10657" customFormat="1" x14ac:dyDescent="0.35"/>
    <row r="10658" customFormat="1" x14ac:dyDescent="0.35"/>
    <row r="10659" customFormat="1" x14ac:dyDescent="0.35"/>
    <row r="10660" customFormat="1" x14ac:dyDescent="0.35"/>
    <row r="10661" customFormat="1" x14ac:dyDescent="0.35"/>
    <row r="10662" customFormat="1" x14ac:dyDescent="0.35"/>
    <row r="10663" customFormat="1" x14ac:dyDescent="0.35"/>
    <row r="10664" customFormat="1" x14ac:dyDescent="0.35"/>
    <row r="10665" customFormat="1" x14ac:dyDescent="0.35"/>
    <row r="10666" customFormat="1" x14ac:dyDescent="0.35"/>
    <row r="10667" customFormat="1" x14ac:dyDescent="0.35"/>
    <row r="10668" customFormat="1" x14ac:dyDescent="0.35"/>
    <row r="10669" customFormat="1" x14ac:dyDescent="0.35"/>
    <row r="10670" customFormat="1" x14ac:dyDescent="0.35"/>
    <row r="10671" customFormat="1" x14ac:dyDescent="0.35"/>
    <row r="10672" customFormat="1" x14ac:dyDescent="0.35"/>
    <row r="10673" customFormat="1" x14ac:dyDescent="0.35"/>
    <row r="10674" customFormat="1" x14ac:dyDescent="0.35"/>
    <row r="10675" customFormat="1" x14ac:dyDescent="0.35"/>
    <row r="10676" customFormat="1" x14ac:dyDescent="0.35"/>
    <row r="10677" customFormat="1" x14ac:dyDescent="0.35"/>
    <row r="10678" customFormat="1" x14ac:dyDescent="0.35"/>
    <row r="10679" customFormat="1" x14ac:dyDescent="0.35"/>
    <row r="10680" customFormat="1" x14ac:dyDescent="0.35"/>
    <row r="10681" customFormat="1" x14ac:dyDescent="0.35"/>
    <row r="10682" customFormat="1" x14ac:dyDescent="0.35"/>
    <row r="10683" customFormat="1" x14ac:dyDescent="0.35"/>
    <row r="10684" customFormat="1" x14ac:dyDescent="0.35"/>
    <row r="10685" customFormat="1" x14ac:dyDescent="0.35"/>
    <row r="10686" customFormat="1" x14ac:dyDescent="0.35"/>
    <row r="10687" customFormat="1" x14ac:dyDescent="0.35"/>
    <row r="10688" customFormat="1" x14ac:dyDescent="0.35"/>
    <row r="10689" customFormat="1" x14ac:dyDescent="0.35"/>
    <row r="10690" customFormat="1" x14ac:dyDescent="0.35"/>
    <row r="10691" customFormat="1" x14ac:dyDescent="0.35"/>
    <row r="10692" customFormat="1" x14ac:dyDescent="0.35"/>
    <row r="10693" customFormat="1" x14ac:dyDescent="0.35"/>
    <row r="10694" customFormat="1" x14ac:dyDescent="0.35"/>
    <row r="10695" customFormat="1" x14ac:dyDescent="0.35"/>
    <row r="10696" customFormat="1" x14ac:dyDescent="0.35"/>
    <row r="10697" customFormat="1" x14ac:dyDescent="0.35"/>
    <row r="10698" customFormat="1" x14ac:dyDescent="0.35"/>
    <row r="10699" customFormat="1" x14ac:dyDescent="0.35"/>
    <row r="10700" customFormat="1" x14ac:dyDescent="0.35"/>
    <row r="10701" customFormat="1" x14ac:dyDescent="0.35"/>
    <row r="10702" customFormat="1" x14ac:dyDescent="0.35"/>
    <row r="10703" customFormat="1" x14ac:dyDescent="0.35"/>
    <row r="10704" customFormat="1" x14ac:dyDescent="0.35"/>
    <row r="10705" customFormat="1" x14ac:dyDescent="0.35"/>
    <row r="10706" customFormat="1" x14ac:dyDescent="0.35"/>
    <row r="10707" customFormat="1" x14ac:dyDescent="0.35"/>
    <row r="10708" customFormat="1" x14ac:dyDescent="0.35"/>
    <row r="10709" customFormat="1" x14ac:dyDescent="0.35"/>
    <row r="10710" customFormat="1" x14ac:dyDescent="0.35"/>
    <row r="10711" customFormat="1" x14ac:dyDescent="0.35"/>
    <row r="10712" customFormat="1" x14ac:dyDescent="0.35"/>
    <row r="10713" customFormat="1" x14ac:dyDescent="0.35"/>
    <row r="10714" customFormat="1" x14ac:dyDescent="0.35"/>
    <row r="10715" customFormat="1" x14ac:dyDescent="0.35"/>
    <row r="10716" customFormat="1" x14ac:dyDescent="0.35"/>
    <row r="10717" customFormat="1" x14ac:dyDescent="0.35"/>
    <row r="10718" customFormat="1" x14ac:dyDescent="0.35"/>
    <row r="10719" customFormat="1" x14ac:dyDescent="0.35"/>
    <row r="10720" customFormat="1" x14ac:dyDescent="0.35"/>
    <row r="10721" customFormat="1" x14ac:dyDescent="0.35"/>
    <row r="10722" customFormat="1" x14ac:dyDescent="0.35"/>
    <row r="10723" customFormat="1" x14ac:dyDescent="0.35"/>
    <row r="10724" customFormat="1" x14ac:dyDescent="0.35"/>
    <row r="10725" customFormat="1" x14ac:dyDescent="0.35"/>
    <row r="10726" customFormat="1" x14ac:dyDescent="0.35"/>
    <row r="10727" customFormat="1" x14ac:dyDescent="0.35"/>
    <row r="10728" customFormat="1" x14ac:dyDescent="0.35"/>
    <row r="10729" customFormat="1" x14ac:dyDescent="0.35"/>
    <row r="10730" customFormat="1" x14ac:dyDescent="0.35"/>
    <row r="10731" customFormat="1" x14ac:dyDescent="0.35"/>
    <row r="10732" customFormat="1" x14ac:dyDescent="0.35"/>
    <row r="10733" customFormat="1" x14ac:dyDescent="0.35"/>
    <row r="10734" customFormat="1" x14ac:dyDescent="0.35"/>
    <row r="10735" customFormat="1" x14ac:dyDescent="0.35"/>
    <row r="10736" customFormat="1" x14ac:dyDescent="0.35"/>
    <row r="10737" customFormat="1" x14ac:dyDescent="0.35"/>
    <row r="10738" customFormat="1" x14ac:dyDescent="0.35"/>
    <row r="10739" customFormat="1" x14ac:dyDescent="0.35"/>
    <row r="10740" customFormat="1" x14ac:dyDescent="0.35"/>
    <row r="10741" customFormat="1" x14ac:dyDescent="0.35"/>
    <row r="10742" customFormat="1" x14ac:dyDescent="0.35"/>
    <row r="10743" customFormat="1" x14ac:dyDescent="0.35"/>
    <row r="10744" customFormat="1" x14ac:dyDescent="0.35"/>
    <row r="10745" customFormat="1" x14ac:dyDescent="0.35"/>
    <row r="10746" customFormat="1" x14ac:dyDescent="0.35"/>
    <row r="10747" customFormat="1" x14ac:dyDescent="0.35"/>
    <row r="10748" customFormat="1" x14ac:dyDescent="0.35"/>
    <row r="10749" customFormat="1" x14ac:dyDescent="0.35"/>
    <row r="10750" customFormat="1" x14ac:dyDescent="0.35"/>
    <row r="10751" customFormat="1" x14ac:dyDescent="0.35"/>
    <row r="10752" customFormat="1" x14ac:dyDescent="0.35"/>
    <row r="10753" customFormat="1" x14ac:dyDescent="0.35"/>
    <row r="10754" customFormat="1" x14ac:dyDescent="0.35"/>
    <row r="10755" customFormat="1" x14ac:dyDescent="0.35"/>
    <row r="10756" customFormat="1" x14ac:dyDescent="0.35"/>
    <row r="10757" customFormat="1" x14ac:dyDescent="0.35"/>
    <row r="10758" customFormat="1" x14ac:dyDescent="0.35"/>
    <row r="10759" customFormat="1" x14ac:dyDescent="0.35"/>
    <row r="10760" customFormat="1" x14ac:dyDescent="0.35"/>
    <row r="10761" customFormat="1" x14ac:dyDescent="0.35"/>
    <row r="10762" customFormat="1" x14ac:dyDescent="0.35"/>
    <row r="10763" customFormat="1" x14ac:dyDescent="0.35"/>
    <row r="10764" customFormat="1" x14ac:dyDescent="0.35"/>
    <row r="10765" customFormat="1" x14ac:dyDescent="0.35"/>
    <row r="10766" customFormat="1" x14ac:dyDescent="0.35"/>
    <row r="10767" customFormat="1" x14ac:dyDescent="0.35"/>
    <row r="10768" customFormat="1" x14ac:dyDescent="0.35"/>
    <row r="10769" customFormat="1" x14ac:dyDescent="0.35"/>
    <row r="10770" customFormat="1" x14ac:dyDescent="0.35"/>
    <row r="10771" customFormat="1" x14ac:dyDescent="0.35"/>
    <row r="10772" customFormat="1" x14ac:dyDescent="0.35"/>
    <row r="10773" customFormat="1" x14ac:dyDescent="0.35"/>
    <row r="10774" customFormat="1" x14ac:dyDescent="0.35"/>
    <row r="10775" customFormat="1" x14ac:dyDescent="0.35"/>
    <row r="10776" customFormat="1" x14ac:dyDescent="0.35"/>
    <row r="10777" customFormat="1" x14ac:dyDescent="0.35"/>
    <row r="10778" customFormat="1" x14ac:dyDescent="0.35"/>
    <row r="10779" customFormat="1" x14ac:dyDescent="0.35"/>
    <row r="10780" customFormat="1" x14ac:dyDescent="0.35"/>
    <row r="10781" customFormat="1" x14ac:dyDescent="0.35"/>
    <row r="10782" customFormat="1" x14ac:dyDescent="0.35"/>
    <row r="10783" customFormat="1" x14ac:dyDescent="0.35"/>
    <row r="10784" customFormat="1" x14ac:dyDescent="0.35"/>
    <row r="10785" customFormat="1" x14ac:dyDescent="0.35"/>
    <row r="10786" customFormat="1" x14ac:dyDescent="0.35"/>
    <row r="10787" customFormat="1" x14ac:dyDescent="0.35"/>
    <row r="10788" customFormat="1" x14ac:dyDescent="0.35"/>
    <row r="10789" customFormat="1" x14ac:dyDescent="0.35"/>
    <row r="10790" customFormat="1" x14ac:dyDescent="0.35"/>
    <row r="10791" customFormat="1" x14ac:dyDescent="0.35"/>
    <row r="10792" customFormat="1" x14ac:dyDescent="0.35"/>
    <row r="10793" customFormat="1" x14ac:dyDescent="0.35"/>
    <row r="10794" customFormat="1" x14ac:dyDescent="0.35"/>
    <row r="10795" customFormat="1" x14ac:dyDescent="0.35"/>
    <row r="10796" customFormat="1" x14ac:dyDescent="0.35"/>
    <row r="10797" customFormat="1" x14ac:dyDescent="0.35"/>
    <row r="10798" customFormat="1" x14ac:dyDescent="0.35"/>
    <row r="10799" customFormat="1" x14ac:dyDescent="0.35"/>
    <row r="10800" customFormat="1" x14ac:dyDescent="0.35"/>
    <row r="10801" customFormat="1" x14ac:dyDescent="0.35"/>
    <row r="10802" customFormat="1" x14ac:dyDescent="0.35"/>
    <row r="10803" customFormat="1" x14ac:dyDescent="0.35"/>
    <row r="10804" customFormat="1" x14ac:dyDescent="0.35"/>
    <row r="10805" customFormat="1" x14ac:dyDescent="0.35"/>
    <row r="10806" customFormat="1" x14ac:dyDescent="0.35"/>
    <row r="10807" customFormat="1" x14ac:dyDescent="0.35"/>
    <row r="10808" customFormat="1" x14ac:dyDescent="0.35"/>
    <row r="10809" customFormat="1" x14ac:dyDescent="0.35"/>
    <row r="10810" customFormat="1" x14ac:dyDescent="0.35"/>
    <row r="10811" customFormat="1" x14ac:dyDescent="0.35"/>
    <row r="10812" customFormat="1" x14ac:dyDescent="0.35"/>
    <row r="10813" customFormat="1" x14ac:dyDescent="0.35"/>
    <row r="10814" customFormat="1" x14ac:dyDescent="0.35"/>
    <row r="10815" customFormat="1" x14ac:dyDescent="0.35"/>
    <row r="10816" customFormat="1" x14ac:dyDescent="0.35"/>
    <row r="10817" customFormat="1" x14ac:dyDescent="0.35"/>
    <row r="10818" customFormat="1" x14ac:dyDescent="0.35"/>
    <row r="10819" customFormat="1" x14ac:dyDescent="0.35"/>
    <row r="10820" customFormat="1" x14ac:dyDescent="0.35"/>
    <row r="10821" customFormat="1" x14ac:dyDescent="0.35"/>
    <row r="10822" customFormat="1" x14ac:dyDescent="0.35"/>
    <row r="10823" customFormat="1" x14ac:dyDescent="0.35"/>
    <row r="10824" customFormat="1" x14ac:dyDescent="0.35"/>
    <row r="10825" customFormat="1" x14ac:dyDescent="0.35"/>
    <row r="10826" customFormat="1" x14ac:dyDescent="0.35"/>
    <row r="10827" customFormat="1" x14ac:dyDescent="0.35"/>
    <row r="10828" customFormat="1" x14ac:dyDescent="0.35"/>
    <row r="10829" customFormat="1" x14ac:dyDescent="0.35"/>
    <row r="10830" customFormat="1" x14ac:dyDescent="0.35"/>
    <row r="10831" customFormat="1" x14ac:dyDescent="0.35"/>
    <row r="10832" customFormat="1" x14ac:dyDescent="0.35"/>
    <row r="10833" customFormat="1" x14ac:dyDescent="0.35"/>
    <row r="10834" customFormat="1" x14ac:dyDescent="0.35"/>
    <row r="10835" customFormat="1" x14ac:dyDescent="0.35"/>
    <row r="10836" customFormat="1" x14ac:dyDescent="0.35"/>
    <row r="10837" customFormat="1" x14ac:dyDescent="0.35"/>
    <row r="10838" customFormat="1" x14ac:dyDescent="0.35"/>
    <row r="10839" customFormat="1" x14ac:dyDescent="0.35"/>
    <row r="10840" customFormat="1" x14ac:dyDescent="0.35"/>
    <row r="10841" customFormat="1" x14ac:dyDescent="0.35"/>
    <row r="10842" customFormat="1" x14ac:dyDescent="0.35"/>
    <row r="10843" customFormat="1" x14ac:dyDescent="0.35"/>
    <row r="10844" customFormat="1" x14ac:dyDescent="0.35"/>
    <row r="10845" customFormat="1" x14ac:dyDescent="0.35"/>
    <row r="10846" customFormat="1" x14ac:dyDescent="0.35"/>
    <row r="10847" customFormat="1" x14ac:dyDescent="0.35"/>
    <row r="10848" customFormat="1" x14ac:dyDescent="0.35"/>
    <row r="10849" customFormat="1" x14ac:dyDescent="0.35"/>
    <row r="10850" customFormat="1" x14ac:dyDescent="0.35"/>
    <row r="10851" customFormat="1" x14ac:dyDescent="0.35"/>
    <row r="10852" customFormat="1" x14ac:dyDescent="0.35"/>
    <row r="10853" customFormat="1" x14ac:dyDescent="0.35"/>
    <row r="10854" customFormat="1" x14ac:dyDescent="0.35"/>
    <row r="10855" customFormat="1" x14ac:dyDescent="0.35"/>
    <row r="10856" customFormat="1" x14ac:dyDescent="0.35"/>
    <row r="10857" customFormat="1" x14ac:dyDescent="0.35"/>
    <row r="10858" customFormat="1" x14ac:dyDescent="0.35"/>
    <row r="10859" customFormat="1" x14ac:dyDescent="0.35"/>
    <row r="10860" customFormat="1" x14ac:dyDescent="0.35"/>
    <row r="10861" customFormat="1" x14ac:dyDescent="0.35"/>
    <row r="10862" customFormat="1" x14ac:dyDescent="0.35"/>
    <row r="10863" customFormat="1" x14ac:dyDescent="0.35"/>
    <row r="10864" customFormat="1" x14ac:dyDescent="0.35"/>
    <row r="10865" customFormat="1" x14ac:dyDescent="0.35"/>
    <row r="10866" customFormat="1" x14ac:dyDescent="0.35"/>
    <row r="10867" customFormat="1" x14ac:dyDescent="0.35"/>
    <row r="10868" customFormat="1" x14ac:dyDescent="0.35"/>
    <row r="10869" customFormat="1" x14ac:dyDescent="0.35"/>
    <row r="10870" customFormat="1" x14ac:dyDescent="0.35"/>
    <row r="10871" customFormat="1" x14ac:dyDescent="0.35"/>
    <row r="10872" customFormat="1" x14ac:dyDescent="0.35"/>
    <row r="10873" customFormat="1" x14ac:dyDescent="0.35"/>
    <row r="10874" customFormat="1" x14ac:dyDescent="0.35"/>
    <row r="10875" customFormat="1" x14ac:dyDescent="0.35"/>
    <row r="10876" customFormat="1" x14ac:dyDescent="0.35"/>
    <row r="10877" customFormat="1" x14ac:dyDescent="0.35"/>
    <row r="10878" customFormat="1" x14ac:dyDescent="0.35"/>
    <row r="10879" customFormat="1" x14ac:dyDescent="0.35"/>
    <row r="10880" customFormat="1" x14ac:dyDescent="0.35"/>
    <row r="10881" customFormat="1" x14ac:dyDescent="0.35"/>
    <row r="10882" customFormat="1" x14ac:dyDescent="0.35"/>
    <row r="10883" customFormat="1" x14ac:dyDescent="0.35"/>
    <row r="10884" customFormat="1" x14ac:dyDescent="0.35"/>
    <row r="10885" customFormat="1" x14ac:dyDescent="0.35"/>
    <row r="10886" customFormat="1" x14ac:dyDescent="0.35"/>
    <row r="10887" customFormat="1" x14ac:dyDescent="0.35"/>
    <row r="10888" customFormat="1" x14ac:dyDescent="0.35"/>
    <row r="10889" customFormat="1" x14ac:dyDescent="0.35"/>
    <row r="10890" customFormat="1" x14ac:dyDescent="0.35"/>
    <row r="10891" customFormat="1" x14ac:dyDescent="0.35"/>
    <row r="10892" customFormat="1" x14ac:dyDescent="0.35"/>
    <row r="10893" customFormat="1" x14ac:dyDescent="0.35"/>
    <row r="10894" customFormat="1" x14ac:dyDescent="0.35"/>
    <row r="10895" customFormat="1" x14ac:dyDescent="0.35"/>
    <row r="10896" customFormat="1" x14ac:dyDescent="0.35"/>
    <row r="10897" customFormat="1" x14ac:dyDescent="0.35"/>
    <row r="10898" customFormat="1" x14ac:dyDescent="0.35"/>
    <row r="10899" customFormat="1" x14ac:dyDescent="0.35"/>
    <row r="10900" customFormat="1" x14ac:dyDescent="0.35"/>
    <row r="10901" customFormat="1" x14ac:dyDescent="0.35"/>
    <row r="10902" customFormat="1" x14ac:dyDescent="0.35"/>
    <row r="10903" customFormat="1" x14ac:dyDescent="0.35"/>
    <row r="10904" customFormat="1" x14ac:dyDescent="0.35"/>
    <row r="10905" customFormat="1" x14ac:dyDescent="0.35"/>
    <row r="10906" customFormat="1" x14ac:dyDescent="0.35"/>
    <row r="10907" customFormat="1" x14ac:dyDescent="0.35"/>
    <row r="10908" customFormat="1" x14ac:dyDescent="0.35"/>
    <row r="10909" customFormat="1" x14ac:dyDescent="0.35"/>
    <row r="10910" customFormat="1" x14ac:dyDescent="0.35"/>
    <row r="10911" customFormat="1" x14ac:dyDescent="0.35"/>
    <row r="10912" customFormat="1" x14ac:dyDescent="0.35"/>
    <row r="10913" customFormat="1" x14ac:dyDescent="0.35"/>
    <row r="10914" customFormat="1" x14ac:dyDescent="0.35"/>
    <row r="10915" customFormat="1" x14ac:dyDescent="0.35"/>
    <row r="10916" customFormat="1" x14ac:dyDescent="0.35"/>
    <row r="10917" customFormat="1" x14ac:dyDescent="0.35"/>
    <row r="10918" customFormat="1" x14ac:dyDescent="0.35"/>
    <row r="10919" customFormat="1" x14ac:dyDescent="0.35"/>
    <row r="10920" customFormat="1" x14ac:dyDescent="0.35"/>
    <row r="10921" customFormat="1" x14ac:dyDescent="0.35"/>
    <row r="10922" customFormat="1" x14ac:dyDescent="0.35"/>
    <row r="10923" customFormat="1" x14ac:dyDescent="0.35"/>
    <row r="10924" customFormat="1" x14ac:dyDescent="0.35"/>
    <row r="10925" customFormat="1" x14ac:dyDescent="0.35"/>
    <row r="10926" customFormat="1" x14ac:dyDescent="0.35"/>
    <row r="10927" customFormat="1" x14ac:dyDescent="0.35"/>
    <row r="10928" customFormat="1" x14ac:dyDescent="0.35"/>
    <row r="10929" customFormat="1" x14ac:dyDescent="0.35"/>
    <row r="10930" customFormat="1" x14ac:dyDescent="0.35"/>
    <row r="10931" customFormat="1" x14ac:dyDescent="0.35"/>
    <row r="10932" customFormat="1" x14ac:dyDescent="0.35"/>
    <row r="10933" customFormat="1" x14ac:dyDescent="0.35"/>
    <row r="10934" customFormat="1" x14ac:dyDescent="0.35"/>
    <row r="10935" customFormat="1" x14ac:dyDescent="0.35"/>
    <row r="10936" customFormat="1" x14ac:dyDescent="0.35"/>
    <row r="10937" customFormat="1" x14ac:dyDescent="0.35"/>
    <row r="10938" customFormat="1" x14ac:dyDescent="0.35"/>
    <row r="10939" customFormat="1" x14ac:dyDescent="0.35"/>
    <row r="10940" customFormat="1" x14ac:dyDescent="0.35"/>
    <row r="10941" customFormat="1" x14ac:dyDescent="0.35"/>
    <row r="10942" customFormat="1" x14ac:dyDescent="0.35"/>
    <row r="10943" customFormat="1" x14ac:dyDescent="0.35"/>
    <row r="10944" customFormat="1" x14ac:dyDescent="0.35"/>
    <row r="10945" customFormat="1" x14ac:dyDescent="0.35"/>
    <row r="10946" customFormat="1" x14ac:dyDescent="0.35"/>
    <row r="10947" customFormat="1" x14ac:dyDescent="0.35"/>
    <row r="10948" customFormat="1" x14ac:dyDescent="0.35"/>
    <row r="10949" customFormat="1" x14ac:dyDescent="0.35"/>
    <row r="10950" customFormat="1" x14ac:dyDescent="0.35"/>
    <row r="10951" customFormat="1" x14ac:dyDescent="0.35"/>
    <row r="10952" customFormat="1" x14ac:dyDescent="0.35"/>
    <row r="10953" customFormat="1" x14ac:dyDescent="0.35"/>
    <row r="10954" customFormat="1" x14ac:dyDescent="0.35"/>
    <row r="10955" customFormat="1" x14ac:dyDescent="0.35"/>
    <row r="10956" customFormat="1" x14ac:dyDescent="0.35"/>
    <row r="10957" customFormat="1" x14ac:dyDescent="0.35"/>
    <row r="10958" customFormat="1" x14ac:dyDescent="0.35"/>
    <row r="10959" customFormat="1" x14ac:dyDescent="0.35"/>
    <row r="10960" customFormat="1" x14ac:dyDescent="0.35"/>
    <row r="10961" customFormat="1" x14ac:dyDescent="0.35"/>
    <row r="10962" customFormat="1" x14ac:dyDescent="0.35"/>
    <row r="10963" customFormat="1" x14ac:dyDescent="0.35"/>
    <row r="10964" customFormat="1" x14ac:dyDescent="0.35"/>
    <row r="10965" customFormat="1" x14ac:dyDescent="0.35"/>
    <row r="10966" customFormat="1" x14ac:dyDescent="0.35"/>
    <row r="10967" customFormat="1" x14ac:dyDescent="0.35"/>
    <row r="10968" customFormat="1" x14ac:dyDescent="0.35"/>
    <row r="10969" customFormat="1" x14ac:dyDescent="0.35"/>
    <row r="10970" customFormat="1" x14ac:dyDescent="0.35"/>
    <row r="10971" customFormat="1" x14ac:dyDescent="0.35"/>
    <row r="10972" customFormat="1" x14ac:dyDescent="0.35"/>
    <row r="10973" customFormat="1" x14ac:dyDescent="0.35"/>
    <row r="10974" customFormat="1" x14ac:dyDescent="0.35"/>
    <row r="10975" customFormat="1" x14ac:dyDescent="0.35"/>
    <row r="10976" customFormat="1" x14ac:dyDescent="0.35"/>
    <row r="10977" customFormat="1" x14ac:dyDescent="0.35"/>
    <row r="10978" customFormat="1" x14ac:dyDescent="0.35"/>
    <row r="10979" customFormat="1" x14ac:dyDescent="0.35"/>
    <row r="10980" customFormat="1" x14ac:dyDescent="0.35"/>
    <row r="10981" customFormat="1" x14ac:dyDescent="0.35"/>
    <row r="10982" customFormat="1" x14ac:dyDescent="0.35"/>
    <row r="10983" customFormat="1" x14ac:dyDescent="0.35"/>
    <row r="10984" customFormat="1" x14ac:dyDescent="0.35"/>
    <row r="10985" customFormat="1" x14ac:dyDescent="0.35"/>
    <row r="10986" customFormat="1" x14ac:dyDescent="0.35"/>
    <row r="10987" customFormat="1" x14ac:dyDescent="0.35"/>
    <row r="10988" customFormat="1" x14ac:dyDescent="0.35"/>
    <row r="10989" customFormat="1" x14ac:dyDescent="0.35"/>
    <row r="10990" customFormat="1" x14ac:dyDescent="0.35"/>
    <row r="10991" customFormat="1" x14ac:dyDescent="0.35"/>
    <row r="10992" customFormat="1" x14ac:dyDescent="0.35"/>
    <row r="10993" customFormat="1" x14ac:dyDescent="0.35"/>
    <row r="10994" customFormat="1" x14ac:dyDescent="0.35"/>
    <row r="10995" customFormat="1" x14ac:dyDescent="0.35"/>
    <row r="10996" customFormat="1" x14ac:dyDescent="0.35"/>
    <row r="10997" customFormat="1" x14ac:dyDescent="0.35"/>
    <row r="10998" customFormat="1" x14ac:dyDescent="0.35"/>
    <row r="10999" customFormat="1" x14ac:dyDescent="0.35"/>
    <row r="11000" customFormat="1" x14ac:dyDescent="0.35"/>
    <row r="11001" customFormat="1" x14ac:dyDescent="0.35"/>
    <row r="11002" customFormat="1" x14ac:dyDescent="0.35"/>
    <row r="11003" customFormat="1" x14ac:dyDescent="0.35"/>
    <row r="11004" customFormat="1" x14ac:dyDescent="0.35"/>
    <row r="11005" customFormat="1" x14ac:dyDescent="0.35"/>
    <row r="11006" customFormat="1" x14ac:dyDescent="0.35"/>
    <row r="11007" customFormat="1" x14ac:dyDescent="0.35"/>
    <row r="11008" customFormat="1" x14ac:dyDescent="0.35"/>
    <row r="11009" customFormat="1" x14ac:dyDescent="0.35"/>
    <row r="11010" customFormat="1" x14ac:dyDescent="0.35"/>
    <row r="11011" customFormat="1" x14ac:dyDescent="0.35"/>
    <row r="11012" customFormat="1" x14ac:dyDescent="0.35"/>
    <row r="11013" customFormat="1" x14ac:dyDescent="0.35"/>
    <row r="11014" customFormat="1" x14ac:dyDescent="0.35"/>
    <row r="11015" customFormat="1" x14ac:dyDescent="0.35"/>
    <row r="11016" customFormat="1" x14ac:dyDescent="0.35"/>
    <row r="11017" customFormat="1" x14ac:dyDescent="0.35"/>
    <row r="11018" customFormat="1" x14ac:dyDescent="0.35"/>
    <row r="11019" customFormat="1" x14ac:dyDescent="0.35"/>
    <row r="11020" customFormat="1" x14ac:dyDescent="0.35"/>
    <row r="11021" customFormat="1" x14ac:dyDescent="0.35"/>
    <row r="11022" customFormat="1" x14ac:dyDescent="0.35"/>
    <row r="11023" customFormat="1" x14ac:dyDescent="0.35"/>
    <row r="11024" customFormat="1" x14ac:dyDescent="0.35"/>
    <row r="11025" customFormat="1" x14ac:dyDescent="0.35"/>
    <row r="11026" customFormat="1" x14ac:dyDescent="0.35"/>
    <row r="11027" customFormat="1" x14ac:dyDescent="0.35"/>
    <row r="11028" customFormat="1" x14ac:dyDescent="0.35"/>
    <row r="11029" customFormat="1" x14ac:dyDescent="0.35"/>
    <row r="11030" customFormat="1" x14ac:dyDescent="0.35"/>
    <row r="11031" customFormat="1" x14ac:dyDescent="0.35"/>
    <row r="11032" customFormat="1" x14ac:dyDescent="0.35"/>
    <row r="11033" customFormat="1" x14ac:dyDescent="0.35"/>
    <row r="11034" customFormat="1" x14ac:dyDescent="0.35"/>
    <row r="11035" customFormat="1" x14ac:dyDescent="0.35"/>
    <row r="11036" customFormat="1" x14ac:dyDescent="0.35"/>
    <row r="11037" customFormat="1" x14ac:dyDescent="0.35"/>
    <row r="11038" customFormat="1" x14ac:dyDescent="0.35"/>
    <row r="11039" customFormat="1" x14ac:dyDescent="0.35"/>
    <row r="11040" customFormat="1" x14ac:dyDescent="0.35"/>
    <row r="11041" customFormat="1" x14ac:dyDescent="0.35"/>
    <row r="11042" customFormat="1" x14ac:dyDescent="0.35"/>
    <row r="11043" customFormat="1" x14ac:dyDescent="0.35"/>
    <row r="11044" customFormat="1" x14ac:dyDescent="0.35"/>
    <row r="11045" customFormat="1" x14ac:dyDescent="0.35"/>
    <row r="11046" customFormat="1" x14ac:dyDescent="0.35"/>
    <row r="11047" customFormat="1" x14ac:dyDescent="0.35"/>
    <row r="11048" customFormat="1" x14ac:dyDescent="0.35"/>
    <row r="11049" customFormat="1" x14ac:dyDescent="0.35"/>
    <row r="11050" customFormat="1" x14ac:dyDescent="0.35"/>
    <row r="11051" customFormat="1" x14ac:dyDescent="0.35"/>
    <row r="11052" customFormat="1" x14ac:dyDescent="0.35"/>
    <row r="11053" customFormat="1" x14ac:dyDescent="0.35"/>
    <row r="11054" customFormat="1" x14ac:dyDescent="0.35"/>
    <row r="11055" customFormat="1" x14ac:dyDescent="0.35"/>
    <row r="11056" customFormat="1" x14ac:dyDescent="0.35"/>
    <row r="11057" customFormat="1" x14ac:dyDescent="0.35"/>
    <row r="11058" customFormat="1" x14ac:dyDescent="0.35"/>
    <row r="11059" customFormat="1" x14ac:dyDescent="0.35"/>
    <row r="11060" customFormat="1" x14ac:dyDescent="0.35"/>
    <row r="11061" customFormat="1" x14ac:dyDescent="0.35"/>
    <row r="11062" customFormat="1" x14ac:dyDescent="0.35"/>
    <row r="11063" customFormat="1" x14ac:dyDescent="0.35"/>
    <row r="11064" customFormat="1" x14ac:dyDescent="0.35"/>
    <row r="11065" customFormat="1" x14ac:dyDescent="0.35"/>
    <row r="11066" customFormat="1" x14ac:dyDescent="0.35"/>
    <row r="11067" customFormat="1" x14ac:dyDescent="0.35"/>
    <row r="11068" customFormat="1" x14ac:dyDescent="0.35"/>
    <row r="11069" customFormat="1" x14ac:dyDescent="0.35"/>
    <row r="11070" customFormat="1" x14ac:dyDescent="0.35"/>
    <row r="11071" customFormat="1" x14ac:dyDescent="0.35"/>
    <row r="11072" customFormat="1" x14ac:dyDescent="0.35"/>
    <row r="11073" customFormat="1" x14ac:dyDescent="0.35"/>
    <row r="11074" customFormat="1" x14ac:dyDescent="0.35"/>
    <row r="11075" customFormat="1" x14ac:dyDescent="0.35"/>
    <row r="11076" customFormat="1" x14ac:dyDescent="0.35"/>
    <row r="11077" customFormat="1" x14ac:dyDescent="0.35"/>
    <row r="11078" customFormat="1" x14ac:dyDescent="0.35"/>
    <row r="11079" customFormat="1" x14ac:dyDescent="0.35"/>
    <row r="11080" customFormat="1" x14ac:dyDescent="0.35"/>
    <row r="11081" customFormat="1" x14ac:dyDescent="0.35"/>
    <row r="11082" customFormat="1" x14ac:dyDescent="0.35"/>
    <row r="11083" customFormat="1" x14ac:dyDescent="0.35"/>
    <row r="11084" customFormat="1" x14ac:dyDescent="0.35"/>
    <row r="11085" customFormat="1" x14ac:dyDescent="0.35"/>
    <row r="11086" customFormat="1" x14ac:dyDescent="0.35"/>
    <row r="11087" customFormat="1" x14ac:dyDescent="0.35"/>
    <row r="11088" customFormat="1" x14ac:dyDescent="0.35"/>
    <row r="11089" customFormat="1" x14ac:dyDescent="0.35"/>
    <row r="11090" customFormat="1" x14ac:dyDescent="0.35"/>
    <row r="11091" customFormat="1" x14ac:dyDescent="0.35"/>
    <row r="11092" customFormat="1" x14ac:dyDescent="0.35"/>
    <row r="11093" customFormat="1" x14ac:dyDescent="0.35"/>
    <row r="11094" customFormat="1" x14ac:dyDescent="0.35"/>
    <row r="11095" customFormat="1" x14ac:dyDescent="0.35"/>
    <row r="11096" customFormat="1" x14ac:dyDescent="0.35"/>
    <row r="11097" customFormat="1" x14ac:dyDescent="0.35"/>
    <row r="11098" customFormat="1" x14ac:dyDescent="0.35"/>
    <row r="11099" customFormat="1" x14ac:dyDescent="0.35"/>
    <row r="11100" customFormat="1" x14ac:dyDescent="0.35"/>
    <row r="11101" customFormat="1" x14ac:dyDescent="0.35"/>
    <row r="11102" customFormat="1" x14ac:dyDescent="0.35"/>
    <row r="11103" customFormat="1" x14ac:dyDescent="0.35"/>
    <row r="11104" customFormat="1" x14ac:dyDescent="0.35"/>
    <row r="11105" customFormat="1" x14ac:dyDescent="0.35"/>
    <row r="11106" customFormat="1" x14ac:dyDescent="0.35"/>
    <row r="11107" customFormat="1" x14ac:dyDescent="0.35"/>
    <row r="11108" customFormat="1" x14ac:dyDescent="0.35"/>
    <row r="11109" customFormat="1" x14ac:dyDescent="0.35"/>
    <row r="11110" customFormat="1" x14ac:dyDescent="0.35"/>
    <row r="11111" customFormat="1" x14ac:dyDescent="0.35"/>
    <row r="11112" customFormat="1" x14ac:dyDescent="0.35"/>
    <row r="11113" customFormat="1" x14ac:dyDescent="0.35"/>
    <row r="11114" customFormat="1" x14ac:dyDescent="0.35"/>
    <row r="11115" customFormat="1" x14ac:dyDescent="0.35"/>
    <row r="11116" customFormat="1" x14ac:dyDescent="0.35"/>
    <row r="11117" customFormat="1" x14ac:dyDescent="0.35"/>
    <row r="11118" customFormat="1" x14ac:dyDescent="0.35"/>
    <row r="11119" customFormat="1" x14ac:dyDescent="0.35"/>
    <row r="11120" customFormat="1" x14ac:dyDescent="0.35"/>
    <row r="11121" customFormat="1" x14ac:dyDescent="0.35"/>
    <row r="11122" customFormat="1" x14ac:dyDescent="0.35"/>
    <row r="11123" customFormat="1" x14ac:dyDescent="0.35"/>
    <row r="11124" customFormat="1" x14ac:dyDescent="0.35"/>
    <row r="11125" customFormat="1" x14ac:dyDescent="0.35"/>
    <row r="11126" customFormat="1" x14ac:dyDescent="0.35"/>
    <row r="11127" customFormat="1" x14ac:dyDescent="0.35"/>
    <row r="11128" customFormat="1" x14ac:dyDescent="0.35"/>
    <row r="11129" customFormat="1" x14ac:dyDescent="0.35"/>
    <row r="11130" customFormat="1" x14ac:dyDescent="0.35"/>
    <row r="11131" customFormat="1" x14ac:dyDescent="0.35"/>
    <row r="11132" customFormat="1" x14ac:dyDescent="0.35"/>
    <row r="11133" customFormat="1" x14ac:dyDescent="0.35"/>
    <row r="11134" customFormat="1" x14ac:dyDescent="0.35"/>
    <row r="11135" customFormat="1" x14ac:dyDescent="0.35"/>
    <row r="11136" customFormat="1" x14ac:dyDescent="0.35"/>
    <row r="11137" customFormat="1" x14ac:dyDescent="0.35"/>
    <row r="11138" customFormat="1" x14ac:dyDescent="0.35"/>
    <row r="11139" customFormat="1" x14ac:dyDescent="0.35"/>
    <row r="11140" customFormat="1" x14ac:dyDescent="0.35"/>
    <row r="11141" customFormat="1" x14ac:dyDescent="0.35"/>
    <row r="11142" customFormat="1" x14ac:dyDescent="0.35"/>
    <row r="11143" customFormat="1" x14ac:dyDescent="0.35"/>
    <row r="11144" customFormat="1" x14ac:dyDescent="0.35"/>
    <row r="11145" customFormat="1" x14ac:dyDescent="0.35"/>
    <row r="11146" customFormat="1" x14ac:dyDescent="0.35"/>
    <row r="11147" customFormat="1" x14ac:dyDescent="0.35"/>
    <row r="11148" customFormat="1" x14ac:dyDescent="0.35"/>
    <row r="11149" customFormat="1" x14ac:dyDescent="0.35"/>
    <row r="11150" customFormat="1" x14ac:dyDescent="0.35"/>
    <row r="11151" customFormat="1" x14ac:dyDescent="0.35"/>
    <row r="11152" customFormat="1" x14ac:dyDescent="0.35"/>
    <row r="11153" customFormat="1" x14ac:dyDescent="0.35"/>
    <row r="11154" customFormat="1" x14ac:dyDescent="0.35"/>
    <row r="11155" customFormat="1" x14ac:dyDescent="0.35"/>
    <row r="11156" customFormat="1" x14ac:dyDescent="0.35"/>
    <row r="11157" customFormat="1" x14ac:dyDescent="0.35"/>
    <row r="11158" customFormat="1" x14ac:dyDescent="0.35"/>
    <row r="11159" customFormat="1" x14ac:dyDescent="0.35"/>
    <row r="11160" customFormat="1" x14ac:dyDescent="0.35"/>
    <row r="11161" customFormat="1" x14ac:dyDescent="0.35"/>
    <row r="11162" customFormat="1" x14ac:dyDescent="0.35"/>
    <row r="11163" customFormat="1" x14ac:dyDescent="0.35"/>
    <row r="11164" customFormat="1" x14ac:dyDescent="0.35"/>
    <row r="11165" customFormat="1" x14ac:dyDescent="0.35"/>
    <row r="11166" customFormat="1" x14ac:dyDescent="0.35"/>
    <row r="11167" customFormat="1" x14ac:dyDescent="0.35"/>
    <row r="11168" customFormat="1" x14ac:dyDescent="0.35"/>
    <row r="11169" customFormat="1" x14ac:dyDescent="0.35"/>
    <row r="11170" customFormat="1" x14ac:dyDescent="0.35"/>
    <row r="11171" customFormat="1" x14ac:dyDescent="0.35"/>
    <row r="11172" customFormat="1" x14ac:dyDescent="0.35"/>
    <row r="11173" customFormat="1" x14ac:dyDescent="0.35"/>
    <row r="11174" customFormat="1" x14ac:dyDescent="0.35"/>
    <row r="11175" customFormat="1" x14ac:dyDescent="0.35"/>
    <row r="11176" customFormat="1" x14ac:dyDescent="0.35"/>
    <row r="11177" customFormat="1" x14ac:dyDescent="0.35"/>
    <row r="11178" customFormat="1" x14ac:dyDescent="0.35"/>
    <row r="11179" customFormat="1" x14ac:dyDescent="0.35"/>
    <row r="11180" customFormat="1" x14ac:dyDescent="0.35"/>
    <row r="11181" customFormat="1" x14ac:dyDescent="0.35"/>
    <row r="11182" customFormat="1" x14ac:dyDescent="0.35"/>
    <row r="11183" customFormat="1" x14ac:dyDescent="0.35"/>
    <row r="11184" customFormat="1" x14ac:dyDescent="0.35"/>
    <row r="11185" customFormat="1" x14ac:dyDescent="0.35"/>
    <row r="11186" customFormat="1" x14ac:dyDescent="0.35"/>
    <row r="11187" customFormat="1" x14ac:dyDescent="0.35"/>
    <row r="11188" customFormat="1" x14ac:dyDescent="0.35"/>
    <row r="11189" customFormat="1" x14ac:dyDescent="0.35"/>
    <row r="11190" customFormat="1" x14ac:dyDescent="0.35"/>
    <row r="11191" customFormat="1" x14ac:dyDescent="0.35"/>
    <row r="11192" customFormat="1" x14ac:dyDescent="0.35"/>
    <row r="11193" customFormat="1" x14ac:dyDescent="0.35"/>
    <row r="11194" customFormat="1" x14ac:dyDescent="0.35"/>
    <row r="11195" customFormat="1" x14ac:dyDescent="0.35"/>
    <row r="11196" customFormat="1" x14ac:dyDescent="0.35"/>
    <row r="11197" customFormat="1" x14ac:dyDescent="0.35"/>
    <row r="11198" customFormat="1" x14ac:dyDescent="0.35"/>
    <row r="11199" customFormat="1" x14ac:dyDescent="0.35"/>
    <row r="11200" customFormat="1" x14ac:dyDescent="0.35"/>
    <row r="11201" customFormat="1" x14ac:dyDescent="0.35"/>
    <row r="11202" customFormat="1" x14ac:dyDescent="0.35"/>
    <row r="11203" customFormat="1" x14ac:dyDescent="0.35"/>
    <row r="11204" customFormat="1" x14ac:dyDescent="0.35"/>
    <row r="11205" customFormat="1" x14ac:dyDescent="0.35"/>
    <row r="11206" customFormat="1" x14ac:dyDescent="0.35"/>
    <row r="11207" customFormat="1" x14ac:dyDescent="0.35"/>
    <row r="11208" customFormat="1" x14ac:dyDescent="0.35"/>
    <row r="11209" customFormat="1" x14ac:dyDescent="0.35"/>
    <row r="11210" customFormat="1" x14ac:dyDescent="0.35"/>
    <row r="11211" customFormat="1" x14ac:dyDescent="0.35"/>
    <row r="11212" customFormat="1" x14ac:dyDescent="0.35"/>
    <row r="11213" customFormat="1" x14ac:dyDescent="0.35"/>
    <row r="11214" customFormat="1" x14ac:dyDescent="0.35"/>
    <row r="11215" customFormat="1" x14ac:dyDescent="0.35"/>
    <row r="11216" customFormat="1" x14ac:dyDescent="0.35"/>
    <row r="11217" customFormat="1" x14ac:dyDescent="0.35"/>
    <row r="11218" customFormat="1" x14ac:dyDescent="0.35"/>
    <row r="11219" customFormat="1" x14ac:dyDescent="0.35"/>
    <row r="11220" customFormat="1" x14ac:dyDescent="0.35"/>
    <row r="11221" customFormat="1" x14ac:dyDescent="0.35"/>
    <row r="11222" customFormat="1" x14ac:dyDescent="0.35"/>
    <row r="11223" customFormat="1" x14ac:dyDescent="0.35"/>
    <row r="11224" customFormat="1" x14ac:dyDescent="0.35"/>
    <row r="11225" customFormat="1" x14ac:dyDescent="0.35"/>
    <row r="11226" customFormat="1" x14ac:dyDescent="0.35"/>
    <row r="11227" customFormat="1" x14ac:dyDescent="0.35"/>
    <row r="11228" customFormat="1" x14ac:dyDescent="0.35"/>
    <row r="11229" customFormat="1" x14ac:dyDescent="0.35"/>
    <row r="11230" customFormat="1" x14ac:dyDescent="0.35"/>
    <row r="11231" customFormat="1" x14ac:dyDescent="0.35"/>
    <row r="11232" customFormat="1" x14ac:dyDescent="0.35"/>
    <row r="11233" customFormat="1" x14ac:dyDescent="0.35"/>
    <row r="11234" customFormat="1" x14ac:dyDescent="0.35"/>
    <row r="11235" customFormat="1" x14ac:dyDescent="0.35"/>
    <row r="11236" customFormat="1" x14ac:dyDescent="0.35"/>
    <row r="11237" customFormat="1" x14ac:dyDescent="0.35"/>
    <row r="11238" customFormat="1" x14ac:dyDescent="0.35"/>
    <row r="11239" customFormat="1" x14ac:dyDescent="0.35"/>
    <row r="11240" customFormat="1" x14ac:dyDescent="0.35"/>
    <row r="11241" customFormat="1" x14ac:dyDescent="0.35"/>
    <row r="11242" customFormat="1" x14ac:dyDescent="0.35"/>
    <row r="11243" customFormat="1" x14ac:dyDescent="0.35"/>
    <row r="11244" customFormat="1" x14ac:dyDescent="0.35"/>
    <row r="11245" customFormat="1" x14ac:dyDescent="0.35"/>
    <row r="11246" customFormat="1" x14ac:dyDescent="0.35"/>
    <row r="11247" customFormat="1" x14ac:dyDescent="0.35"/>
    <row r="11248" customFormat="1" x14ac:dyDescent="0.35"/>
    <row r="11249" customFormat="1" x14ac:dyDescent="0.35"/>
    <row r="11250" customFormat="1" x14ac:dyDescent="0.35"/>
    <row r="11251" customFormat="1" x14ac:dyDescent="0.35"/>
    <row r="11252" customFormat="1" x14ac:dyDescent="0.35"/>
    <row r="11253" customFormat="1" x14ac:dyDescent="0.35"/>
    <row r="11254" customFormat="1" x14ac:dyDescent="0.35"/>
    <row r="11255" customFormat="1" x14ac:dyDescent="0.35"/>
    <row r="11256" customFormat="1" x14ac:dyDescent="0.35"/>
    <row r="11257" customFormat="1" x14ac:dyDescent="0.35"/>
    <row r="11258" customFormat="1" x14ac:dyDescent="0.35"/>
    <row r="11259" customFormat="1" x14ac:dyDescent="0.35"/>
    <row r="11260" customFormat="1" x14ac:dyDescent="0.35"/>
    <row r="11261" customFormat="1" x14ac:dyDescent="0.35"/>
    <row r="11262" customFormat="1" x14ac:dyDescent="0.35"/>
    <row r="11263" customFormat="1" x14ac:dyDescent="0.35"/>
    <row r="11264" customFormat="1" x14ac:dyDescent="0.35"/>
    <row r="11265" customFormat="1" x14ac:dyDescent="0.35"/>
    <row r="11266" customFormat="1" x14ac:dyDescent="0.35"/>
    <row r="11267" customFormat="1" x14ac:dyDescent="0.35"/>
    <row r="11268" customFormat="1" x14ac:dyDescent="0.35"/>
    <row r="11269" customFormat="1" x14ac:dyDescent="0.35"/>
    <row r="11270" customFormat="1" x14ac:dyDescent="0.35"/>
    <row r="11271" customFormat="1" x14ac:dyDescent="0.35"/>
    <row r="11272" customFormat="1" x14ac:dyDescent="0.35"/>
    <row r="11273" customFormat="1" x14ac:dyDescent="0.35"/>
    <row r="11274" customFormat="1" x14ac:dyDescent="0.35"/>
    <row r="11275" customFormat="1" x14ac:dyDescent="0.35"/>
    <row r="11276" customFormat="1" x14ac:dyDescent="0.35"/>
    <row r="11277" customFormat="1" x14ac:dyDescent="0.35"/>
    <row r="11278" customFormat="1" x14ac:dyDescent="0.35"/>
    <row r="11279" customFormat="1" x14ac:dyDescent="0.35"/>
    <row r="11280" customFormat="1" x14ac:dyDescent="0.35"/>
    <row r="11281" customFormat="1" x14ac:dyDescent="0.35"/>
    <row r="11282" customFormat="1" x14ac:dyDescent="0.35"/>
    <row r="11283" customFormat="1" x14ac:dyDescent="0.35"/>
    <row r="11284" customFormat="1" x14ac:dyDescent="0.35"/>
    <row r="11285" customFormat="1" x14ac:dyDescent="0.35"/>
    <row r="11286" customFormat="1" x14ac:dyDescent="0.35"/>
    <row r="11287" customFormat="1" x14ac:dyDescent="0.35"/>
    <row r="11288" customFormat="1" x14ac:dyDescent="0.35"/>
    <row r="11289" customFormat="1" x14ac:dyDescent="0.35"/>
    <row r="11290" customFormat="1" x14ac:dyDescent="0.35"/>
    <row r="11291" customFormat="1" x14ac:dyDescent="0.35"/>
    <row r="11292" customFormat="1" x14ac:dyDescent="0.35"/>
    <row r="11293" customFormat="1" x14ac:dyDescent="0.35"/>
    <row r="11294" customFormat="1" x14ac:dyDescent="0.35"/>
    <row r="11295" customFormat="1" x14ac:dyDescent="0.35"/>
    <row r="11296" customFormat="1" x14ac:dyDescent="0.35"/>
    <row r="11297" customFormat="1" x14ac:dyDescent="0.35"/>
    <row r="11298" customFormat="1" x14ac:dyDescent="0.35"/>
    <row r="11299" customFormat="1" x14ac:dyDescent="0.35"/>
    <row r="11300" customFormat="1" x14ac:dyDescent="0.35"/>
    <row r="11301" customFormat="1" x14ac:dyDescent="0.35"/>
    <row r="11302" customFormat="1" x14ac:dyDescent="0.35"/>
    <row r="11303" customFormat="1" x14ac:dyDescent="0.35"/>
    <row r="11304" customFormat="1" x14ac:dyDescent="0.35"/>
    <row r="11305" customFormat="1" x14ac:dyDescent="0.35"/>
    <row r="11306" customFormat="1" x14ac:dyDescent="0.35"/>
    <row r="11307" customFormat="1" x14ac:dyDescent="0.35"/>
    <row r="11308" customFormat="1" x14ac:dyDescent="0.35"/>
    <row r="11309" customFormat="1" x14ac:dyDescent="0.35"/>
    <row r="11310" customFormat="1" x14ac:dyDescent="0.35"/>
    <row r="11311" customFormat="1" x14ac:dyDescent="0.35"/>
    <row r="11312" customFormat="1" x14ac:dyDescent="0.35"/>
    <row r="11313" customFormat="1" x14ac:dyDescent="0.35"/>
    <row r="11314" customFormat="1" x14ac:dyDescent="0.35"/>
    <row r="11315" customFormat="1" x14ac:dyDescent="0.35"/>
    <row r="11316" customFormat="1" x14ac:dyDescent="0.35"/>
    <row r="11317" customFormat="1" x14ac:dyDescent="0.35"/>
    <row r="11318" customFormat="1" x14ac:dyDescent="0.35"/>
    <row r="11319" customFormat="1" x14ac:dyDescent="0.35"/>
    <row r="11320" customFormat="1" x14ac:dyDescent="0.35"/>
    <row r="11321" customFormat="1" x14ac:dyDescent="0.35"/>
    <row r="11322" customFormat="1" x14ac:dyDescent="0.35"/>
    <row r="11323" customFormat="1" x14ac:dyDescent="0.35"/>
    <row r="11324" customFormat="1" x14ac:dyDescent="0.35"/>
    <row r="11325" customFormat="1" x14ac:dyDescent="0.35"/>
    <row r="11326" customFormat="1" x14ac:dyDescent="0.35"/>
    <row r="11327" customFormat="1" x14ac:dyDescent="0.35"/>
    <row r="11328" customFormat="1" x14ac:dyDescent="0.35"/>
    <row r="11329" customFormat="1" x14ac:dyDescent="0.35"/>
    <row r="11330" customFormat="1" x14ac:dyDescent="0.35"/>
    <row r="11331" customFormat="1" x14ac:dyDescent="0.35"/>
    <row r="11332" customFormat="1" x14ac:dyDescent="0.35"/>
    <row r="11333" customFormat="1" x14ac:dyDescent="0.35"/>
    <row r="11334" customFormat="1" x14ac:dyDescent="0.35"/>
    <row r="11335" customFormat="1" x14ac:dyDescent="0.35"/>
    <row r="11336" customFormat="1" x14ac:dyDescent="0.35"/>
    <row r="11337" customFormat="1" x14ac:dyDescent="0.35"/>
    <row r="11338" customFormat="1" x14ac:dyDescent="0.35"/>
    <row r="11339" customFormat="1" x14ac:dyDescent="0.35"/>
    <row r="11340" customFormat="1" x14ac:dyDescent="0.35"/>
    <row r="11341" customFormat="1" x14ac:dyDescent="0.35"/>
    <row r="11342" customFormat="1" x14ac:dyDescent="0.35"/>
    <row r="11343" customFormat="1" x14ac:dyDescent="0.35"/>
    <row r="11344" customFormat="1" x14ac:dyDescent="0.35"/>
    <row r="11345" customFormat="1" x14ac:dyDescent="0.35"/>
    <row r="11346" customFormat="1" x14ac:dyDescent="0.35"/>
    <row r="11347" customFormat="1" x14ac:dyDescent="0.35"/>
    <row r="11348" customFormat="1" x14ac:dyDescent="0.35"/>
    <row r="11349" customFormat="1" x14ac:dyDescent="0.35"/>
    <row r="11350" customFormat="1" x14ac:dyDescent="0.35"/>
    <row r="11351" customFormat="1" x14ac:dyDescent="0.35"/>
    <row r="11352" customFormat="1" x14ac:dyDescent="0.35"/>
    <row r="11353" customFormat="1" x14ac:dyDescent="0.35"/>
    <row r="11354" customFormat="1" x14ac:dyDescent="0.35"/>
    <row r="11355" customFormat="1" x14ac:dyDescent="0.35"/>
    <row r="11356" customFormat="1" x14ac:dyDescent="0.35"/>
    <row r="11357" customFormat="1" x14ac:dyDescent="0.35"/>
    <row r="11358" customFormat="1" x14ac:dyDescent="0.35"/>
    <row r="11359" customFormat="1" x14ac:dyDescent="0.35"/>
    <row r="11360" customFormat="1" x14ac:dyDescent="0.35"/>
    <row r="11361" customFormat="1" x14ac:dyDescent="0.35"/>
    <row r="11362" customFormat="1" x14ac:dyDescent="0.35"/>
    <row r="11363" customFormat="1" x14ac:dyDescent="0.35"/>
    <row r="11364" customFormat="1" x14ac:dyDescent="0.35"/>
    <row r="11365" customFormat="1" x14ac:dyDescent="0.35"/>
    <row r="11366" customFormat="1" x14ac:dyDescent="0.35"/>
    <row r="11367" customFormat="1" x14ac:dyDescent="0.35"/>
    <row r="11368" customFormat="1" x14ac:dyDescent="0.35"/>
    <row r="11369" customFormat="1" x14ac:dyDescent="0.35"/>
    <row r="11370" customFormat="1" x14ac:dyDescent="0.35"/>
    <row r="11371" customFormat="1" x14ac:dyDescent="0.35"/>
    <row r="11372" customFormat="1" x14ac:dyDescent="0.35"/>
    <row r="11373" customFormat="1" x14ac:dyDescent="0.35"/>
    <row r="11374" customFormat="1" x14ac:dyDescent="0.35"/>
    <row r="11375" customFormat="1" x14ac:dyDescent="0.35"/>
    <row r="11376" customFormat="1" x14ac:dyDescent="0.35"/>
    <row r="11377" customFormat="1" x14ac:dyDescent="0.35"/>
    <row r="11378" customFormat="1" x14ac:dyDescent="0.35"/>
    <row r="11379" customFormat="1" x14ac:dyDescent="0.35"/>
    <row r="11380" customFormat="1" x14ac:dyDescent="0.35"/>
    <row r="11381" customFormat="1" x14ac:dyDescent="0.35"/>
    <row r="11382" customFormat="1" x14ac:dyDescent="0.35"/>
    <row r="11383" customFormat="1" x14ac:dyDescent="0.35"/>
    <row r="11384" customFormat="1" x14ac:dyDescent="0.35"/>
    <row r="11385" customFormat="1" x14ac:dyDescent="0.35"/>
    <row r="11386" customFormat="1" x14ac:dyDescent="0.35"/>
    <row r="11387" customFormat="1" x14ac:dyDescent="0.35"/>
    <row r="11388" customFormat="1" x14ac:dyDescent="0.35"/>
    <row r="11389" customFormat="1" x14ac:dyDescent="0.35"/>
    <row r="11390" customFormat="1" x14ac:dyDescent="0.35"/>
    <row r="11391" customFormat="1" x14ac:dyDescent="0.35"/>
    <row r="11392" customFormat="1" x14ac:dyDescent="0.35"/>
    <row r="11393" customFormat="1" x14ac:dyDescent="0.35"/>
    <row r="11394" customFormat="1" x14ac:dyDescent="0.35"/>
    <row r="11395" customFormat="1" x14ac:dyDescent="0.35"/>
    <row r="11396" customFormat="1" x14ac:dyDescent="0.35"/>
    <row r="11397" customFormat="1" x14ac:dyDescent="0.35"/>
    <row r="11398" customFormat="1" x14ac:dyDescent="0.35"/>
    <row r="11399" customFormat="1" x14ac:dyDescent="0.35"/>
    <row r="11400" customFormat="1" x14ac:dyDescent="0.35"/>
    <row r="11401" customFormat="1" x14ac:dyDescent="0.35"/>
    <row r="11402" customFormat="1" x14ac:dyDescent="0.35"/>
    <row r="11403" customFormat="1" x14ac:dyDescent="0.35"/>
    <row r="11404" customFormat="1" x14ac:dyDescent="0.35"/>
    <row r="11405" customFormat="1" x14ac:dyDescent="0.35"/>
    <row r="11406" customFormat="1" x14ac:dyDescent="0.35"/>
    <row r="11407" customFormat="1" x14ac:dyDescent="0.35"/>
    <row r="11408" customFormat="1" x14ac:dyDescent="0.35"/>
    <row r="11409" customFormat="1" x14ac:dyDescent="0.35"/>
    <row r="11410" customFormat="1" x14ac:dyDescent="0.35"/>
    <row r="11411" customFormat="1" x14ac:dyDescent="0.35"/>
    <row r="11412" customFormat="1" x14ac:dyDescent="0.35"/>
    <row r="11413" customFormat="1" x14ac:dyDescent="0.35"/>
    <row r="11414" customFormat="1" x14ac:dyDescent="0.35"/>
    <row r="11415" customFormat="1" x14ac:dyDescent="0.35"/>
    <row r="11416" customFormat="1" x14ac:dyDescent="0.35"/>
    <row r="11417" customFormat="1" x14ac:dyDescent="0.35"/>
    <row r="11418" customFormat="1" x14ac:dyDescent="0.35"/>
    <row r="11419" customFormat="1" x14ac:dyDescent="0.35"/>
    <row r="11420" customFormat="1" x14ac:dyDescent="0.35"/>
    <row r="11421" customFormat="1" x14ac:dyDescent="0.35"/>
    <row r="11422" customFormat="1" x14ac:dyDescent="0.35"/>
    <row r="11423" customFormat="1" x14ac:dyDescent="0.35"/>
    <row r="11424" customFormat="1" x14ac:dyDescent="0.35"/>
    <row r="11425" customFormat="1" x14ac:dyDescent="0.35"/>
    <row r="11426" customFormat="1" x14ac:dyDescent="0.35"/>
    <row r="11427" customFormat="1" x14ac:dyDescent="0.35"/>
    <row r="11428" customFormat="1" x14ac:dyDescent="0.35"/>
    <row r="11429" customFormat="1" x14ac:dyDescent="0.35"/>
    <row r="11430" customFormat="1" x14ac:dyDescent="0.35"/>
    <row r="11431" customFormat="1" x14ac:dyDescent="0.35"/>
    <row r="11432" customFormat="1" x14ac:dyDescent="0.35"/>
    <row r="11433" customFormat="1" x14ac:dyDescent="0.35"/>
    <row r="11434" customFormat="1" x14ac:dyDescent="0.35"/>
    <row r="11435" customFormat="1" x14ac:dyDescent="0.35"/>
    <row r="11436" customFormat="1" x14ac:dyDescent="0.35"/>
    <row r="11437" customFormat="1" x14ac:dyDescent="0.35"/>
    <row r="11438" customFormat="1" x14ac:dyDescent="0.35"/>
    <row r="11439" customFormat="1" x14ac:dyDescent="0.35"/>
    <row r="11440" customFormat="1" x14ac:dyDescent="0.35"/>
    <row r="11441" customFormat="1" x14ac:dyDescent="0.35"/>
    <row r="11442" customFormat="1" x14ac:dyDescent="0.35"/>
    <row r="11443" customFormat="1" x14ac:dyDescent="0.35"/>
    <row r="11444" customFormat="1" x14ac:dyDescent="0.35"/>
    <row r="11445" customFormat="1" x14ac:dyDescent="0.35"/>
    <row r="11446" customFormat="1" x14ac:dyDescent="0.35"/>
    <row r="11447" customFormat="1" x14ac:dyDescent="0.35"/>
    <row r="11448" customFormat="1" x14ac:dyDescent="0.35"/>
    <row r="11449" customFormat="1" x14ac:dyDescent="0.35"/>
    <row r="11450" customFormat="1" x14ac:dyDescent="0.35"/>
    <row r="11451" customFormat="1" x14ac:dyDescent="0.35"/>
    <row r="11452" customFormat="1" x14ac:dyDescent="0.35"/>
    <row r="11453" customFormat="1" x14ac:dyDescent="0.35"/>
    <row r="11454" customFormat="1" x14ac:dyDescent="0.35"/>
    <row r="11455" customFormat="1" x14ac:dyDescent="0.35"/>
    <row r="11456" customFormat="1" x14ac:dyDescent="0.35"/>
    <row r="11457" customFormat="1" x14ac:dyDescent="0.35"/>
    <row r="11458" customFormat="1" x14ac:dyDescent="0.35"/>
    <row r="11459" customFormat="1" x14ac:dyDescent="0.35"/>
    <row r="11460" customFormat="1" x14ac:dyDescent="0.35"/>
    <row r="11461" customFormat="1" x14ac:dyDescent="0.35"/>
    <row r="11462" customFormat="1" x14ac:dyDescent="0.35"/>
    <row r="11463" customFormat="1" x14ac:dyDescent="0.35"/>
    <row r="11464" customFormat="1" x14ac:dyDescent="0.35"/>
    <row r="11465" customFormat="1" x14ac:dyDescent="0.35"/>
    <row r="11466" customFormat="1" x14ac:dyDescent="0.35"/>
    <row r="11467" customFormat="1" x14ac:dyDescent="0.35"/>
    <row r="11468" customFormat="1" x14ac:dyDescent="0.35"/>
    <row r="11469" customFormat="1" x14ac:dyDescent="0.35"/>
    <row r="11470" customFormat="1" x14ac:dyDescent="0.35"/>
    <row r="11471" customFormat="1" x14ac:dyDescent="0.35"/>
    <row r="11472" customFormat="1" x14ac:dyDescent="0.35"/>
    <row r="11473" customFormat="1" x14ac:dyDescent="0.35"/>
    <row r="11474" customFormat="1" x14ac:dyDescent="0.35"/>
    <row r="11475" customFormat="1" x14ac:dyDescent="0.35"/>
    <row r="11476" customFormat="1" x14ac:dyDescent="0.35"/>
    <row r="11477" customFormat="1" x14ac:dyDescent="0.35"/>
    <row r="11478" customFormat="1" x14ac:dyDescent="0.35"/>
    <row r="11479" customFormat="1" x14ac:dyDescent="0.35"/>
    <row r="11480" customFormat="1" x14ac:dyDescent="0.35"/>
    <row r="11481" customFormat="1" x14ac:dyDescent="0.35"/>
    <row r="11482" customFormat="1" x14ac:dyDescent="0.35"/>
    <row r="11483" customFormat="1" x14ac:dyDescent="0.35"/>
    <row r="11484" customFormat="1" x14ac:dyDescent="0.35"/>
    <row r="11485" customFormat="1" x14ac:dyDescent="0.35"/>
    <row r="11486" customFormat="1" x14ac:dyDescent="0.35"/>
    <row r="11487" customFormat="1" x14ac:dyDescent="0.35"/>
    <row r="11488" customFormat="1" x14ac:dyDescent="0.35"/>
    <row r="11489" customFormat="1" x14ac:dyDescent="0.35"/>
    <row r="11490" customFormat="1" x14ac:dyDescent="0.35"/>
    <row r="11491" customFormat="1" x14ac:dyDescent="0.35"/>
    <row r="11492" customFormat="1" x14ac:dyDescent="0.35"/>
    <row r="11493" customFormat="1" x14ac:dyDescent="0.35"/>
    <row r="11494" customFormat="1" x14ac:dyDescent="0.35"/>
    <row r="11495" customFormat="1" x14ac:dyDescent="0.35"/>
    <row r="11496" customFormat="1" x14ac:dyDescent="0.35"/>
    <row r="11497" customFormat="1" x14ac:dyDescent="0.35"/>
    <row r="11498" customFormat="1" x14ac:dyDescent="0.35"/>
    <row r="11499" customFormat="1" x14ac:dyDescent="0.35"/>
    <row r="11500" customFormat="1" x14ac:dyDescent="0.35"/>
    <row r="11501" customFormat="1" x14ac:dyDescent="0.35"/>
    <row r="11502" customFormat="1" x14ac:dyDescent="0.35"/>
    <row r="11503" customFormat="1" x14ac:dyDescent="0.35"/>
    <row r="11504" customFormat="1" x14ac:dyDescent="0.35"/>
    <row r="11505" customFormat="1" x14ac:dyDescent="0.35"/>
    <row r="11506" customFormat="1" x14ac:dyDescent="0.35"/>
    <row r="11507" customFormat="1" x14ac:dyDescent="0.35"/>
    <row r="11508" customFormat="1" x14ac:dyDescent="0.35"/>
    <row r="11509" customFormat="1" x14ac:dyDescent="0.35"/>
    <row r="11510" customFormat="1" x14ac:dyDescent="0.35"/>
    <row r="11511" customFormat="1" x14ac:dyDescent="0.35"/>
    <row r="11512" customFormat="1" x14ac:dyDescent="0.35"/>
    <row r="11513" customFormat="1" x14ac:dyDescent="0.35"/>
    <row r="11514" customFormat="1" x14ac:dyDescent="0.35"/>
    <row r="11515" customFormat="1" x14ac:dyDescent="0.35"/>
    <row r="11516" customFormat="1" x14ac:dyDescent="0.35"/>
    <row r="11517" customFormat="1" x14ac:dyDescent="0.35"/>
    <row r="11518" customFormat="1" x14ac:dyDescent="0.35"/>
    <row r="11519" customFormat="1" x14ac:dyDescent="0.35"/>
    <row r="11520" customFormat="1" x14ac:dyDescent="0.35"/>
    <row r="11521" customFormat="1" x14ac:dyDescent="0.35"/>
    <row r="11522" customFormat="1" x14ac:dyDescent="0.35"/>
    <row r="11523" customFormat="1" x14ac:dyDescent="0.35"/>
    <row r="11524" customFormat="1" x14ac:dyDescent="0.35"/>
    <row r="11525" customFormat="1" x14ac:dyDescent="0.35"/>
    <row r="11526" customFormat="1" x14ac:dyDescent="0.35"/>
    <row r="11527" customFormat="1" x14ac:dyDescent="0.35"/>
    <row r="11528" customFormat="1" x14ac:dyDescent="0.35"/>
    <row r="11529" customFormat="1" x14ac:dyDescent="0.35"/>
    <row r="11530" customFormat="1" x14ac:dyDescent="0.35"/>
    <row r="11531" customFormat="1" x14ac:dyDescent="0.35"/>
    <row r="11532" customFormat="1" x14ac:dyDescent="0.35"/>
    <row r="11533" customFormat="1" x14ac:dyDescent="0.35"/>
    <row r="11534" customFormat="1" x14ac:dyDescent="0.35"/>
    <row r="11535" customFormat="1" x14ac:dyDescent="0.35"/>
    <row r="11536" customFormat="1" x14ac:dyDescent="0.35"/>
    <row r="11537" customFormat="1" x14ac:dyDescent="0.35"/>
    <row r="11538" customFormat="1" x14ac:dyDescent="0.35"/>
    <row r="11539" customFormat="1" x14ac:dyDescent="0.35"/>
    <row r="11540" customFormat="1" x14ac:dyDescent="0.35"/>
    <row r="11541" customFormat="1" x14ac:dyDescent="0.35"/>
    <row r="11542" customFormat="1" x14ac:dyDescent="0.35"/>
    <row r="11543" customFormat="1" x14ac:dyDescent="0.35"/>
    <row r="11544" customFormat="1" x14ac:dyDescent="0.35"/>
    <row r="11545" customFormat="1" x14ac:dyDescent="0.35"/>
    <row r="11546" customFormat="1" x14ac:dyDescent="0.35"/>
    <row r="11547" customFormat="1" x14ac:dyDescent="0.35"/>
    <row r="11548" customFormat="1" x14ac:dyDescent="0.35"/>
    <row r="11549" customFormat="1" x14ac:dyDescent="0.35"/>
    <row r="11550" customFormat="1" x14ac:dyDescent="0.35"/>
    <row r="11551" customFormat="1" x14ac:dyDescent="0.35"/>
    <row r="11552" customFormat="1" x14ac:dyDescent="0.35"/>
    <row r="11553" customFormat="1" x14ac:dyDescent="0.35"/>
    <row r="11554" customFormat="1" x14ac:dyDescent="0.35"/>
    <row r="11555" customFormat="1" x14ac:dyDescent="0.35"/>
    <row r="11556" customFormat="1" x14ac:dyDescent="0.35"/>
    <row r="11557" customFormat="1" x14ac:dyDescent="0.35"/>
    <row r="11558" customFormat="1" x14ac:dyDescent="0.35"/>
    <row r="11559" customFormat="1" x14ac:dyDescent="0.35"/>
    <row r="11560" customFormat="1" x14ac:dyDescent="0.35"/>
    <row r="11561" customFormat="1" x14ac:dyDescent="0.35"/>
    <row r="11562" customFormat="1" x14ac:dyDescent="0.35"/>
    <row r="11563" customFormat="1" x14ac:dyDescent="0.35"/>
    <row r="11564" customFormat="1" x14ac:dyDescent="0.35"/>
    <row r="11565" customFormat="1" x14ac:dyDescent="0.35"/>
    <row r="11566" customFormat="1" x14ac:dyDescent="0.35"/>
    <row r="11567" customFormat="1" x14ac:dyDescent="0.35"/>
    <row r="11568" customFormat="1" x14ac:dyDescent="0.35"/>
    <row r="11569" customFormat="1" x14ac:dyDescent="0.35"/>
    <row r="11570" customFormat="1" x14ac:dyDescent="0.35"/>
    <row r="11571" customFormat="1" x14ac:dyDescent="0.35"/>
    <row r="11572" customFormat="1" x14ac:dyDescent="0.35"/>
    <row r="11573" customFormat="1" x14ac:dyDescent="0.35"/>
    <row r="11574" customFormat="1" x14ac:dyDescent="0.35"/>
    <row r="11575" customFormat="1" x14ac:dyDescent="0.35"/>
    <row r="11576" customFormat="1" x14ac:dyDescent="0.35"/>
    <row r="11577" customFormat="1" x14ac:dyDescent="0.35"/>
    <row r="11578" customFormat="1" x14ac:dyDescent="0.35"/>
    <row r="11579" customFormat="1" x14ac:dyDescent="0.35"/>
    <row r="11580" customFormat="1" x14ac:dyDescent="0.35"/>
    <row r="11581" customFormat="1" x14ac:dyDescent="0.35"/>
    <row r="11582" customFormat="1" x14ac:dyDescent="0.35"/>
    <row r="11583" customFormat="1" x14ac:dyDescent="0.35"/>
    <row r="11584" customFormat="1" x14ac:dyDescent="0.35"/>
    <row r="11585" customFormat="1" x14ac:dyDescent="0.35"/>
    <row r="11586" customFormat="1" x14ac:dyDescent="0.35"/>
    <row r="11587" customFormat="1" x14ac:dyDescent="0.35"/>
    <row r="11588" customFormat="1" x14ac:dyDescent="0.35"/>
    <row r="11589" customFormat="1" x14ac:dyDescent="0.35"/>
    <row r="11590" customFormat="1" x14ac:dyDescent="0.35"/>
    <row r="11591" customFormat="1" x14ac:dyDescent="0.35"/>
    <row r="11592" customFormat="1" x14ac:dyDescent="0.35"/>
    <row r="11593" customFormat="1" x14ac:dyDescent="0.35"/>
    <row r="11594" customFormat="1" x14ac:dyDescent="0.35"/>
    <row r="11595" customFormat="1" x14ac:dyDescent="0.35"/>
    <row r="11596" customFormat="1" x14ac:dyDescent="0.35"/>
    <row r="11597" customFormat="1" x14ac:dyDescent="0.35"/>
    <row r="11598" customFormat="1" x14ac:dyDescent="0.35"/>
    <row r="11599" customFormat="1" x14ac:dyDescent="0.35"/>
    <row r="11600" customFormat="1" x14ac:dyDescent="0.35"/>
    <row r="11601" customFormat="1" x14ac:dyDescent="0.35"/>
    <row r="11602" customFormat="1" x14ac:dyDescent="0.35"/>
    <row r="11603" customFormat="1" x14ac:dyDescent="0.35"/>
    <row r="11604" customFormat="1" x14ac:dyDescent="0.35"/>
    <row r="11605" customFormat="1" x14ac:dyDescent="0.35"/>
    <row r="11606" customFormat="1" x14ac:dyDescent="0.35"/>
    <row r="11607" customFormat="1" x14ac:dyDescent="0.35"/>
    <row r="11608" customFormat="1" x14ac:dyDescent="0.35"/>
    <row r="11609" customFormat="1" x14ac:dyDescent="0.35"/>
    <row r="11610" customFormat="1" x14ac:dyDescent="0.35"/>
    <row r="11611" customFormat="1" x14ac:dyDescent="0.35"/>
    <row r="11612" customFormat="1" x14ac:dyDescent="0.35"/>
    <row r="11613" customFormat="1" x14ac:dyDescent="0.35"/>
    <row r="11614" customFormat="1" x14ac:dyDescent="0.35"/>
    <row r="11615" customFormat="1" x14ac:dyDescent="0.35"/>
    <row r="11616" customFormat="1" x14ac:dyDescent="0.35"/>
    <row r="11617" customFormat="1" x14ac:dyDescent="0.35"/>
    <row r="11618" customFormat="1" x14ac:dyDescent="0.35"/>
    <row r="11619" customFormat="1" x14ac:dyDescent="0.35"/>
    <row r="11620" customFormat="1" x14ac:dyDescent="0.35"/>
    <row r="11621" customFormat="1" x14ac:dyDescent="0.35"/>
    <row r="11622" customFormat="1" x14ac:dyDescent="0.35"/>
    <row r="11623" customFormat="1" x14ac:dyDescent="0.35"/>
    <row r="11624" customFormat="1" x14ac:dyDescent="0.35"/>
    <row r="11625" customFormat="1" x14ac:dyDescent="0.35"/>
    <row r="11626" customFormat="1" x14ac:dyDescent="0.35"/>
    <row r="11627" customFormat="1" x14ac:dyDescent="0.35"/>
    <row r="11628" customFormat="1" x14ac:dyDescent="0.35"/>
    <row r="11629" customFormat="1" x14ac:dyDescent="0.35"/>
    <row r="11630" customFormat="1" x14ac:dyDescent="0.35"/>
    <row r="11631" customFormat="1" x14ac:dyDescent="0.35"/>
    <row r="11632" customFormat="1" x14ac:dyDescent="0.35"/>
    <row r="11633" customFormat="1" x14ac:dyDescent="0.35"/>
    <row r="11634" customFormat="1" x14ac:dyDescent="0.35"/>
    <row r="11635" customFormat="1" x14ac:dyDescent="0.35"/>
    <row r="11636" customFormat="1" x14ac:dyDescent="0.35"/>
    <row r="11637" customFormat="1" x14ac:dyDescent="0.35"/>
    <row r="11638" customFormat="1" x14ac:dyDescent="0.35"/>
    <row r="11639" customFormat="1" x14ac:dyDescent="0.35"/>
    <row r="11640" customFormat="1" x14ac:dyDescent="0.35"/>
    <row r="11641" customFormat="1" x14ac:dyDescent="0.35"/>
    <row r="11642" customFormat="1" x14ac:dyDescent="0.35"/>
    <row r="11643" customFormat="1" x14ac:dyDescent="0.35"/>
    <row r="11644" customFormat="1" x14ac:dyDescent="0.35"/>
    <row r="11645" customFormat="1" x14ac:dyDescent="0.35"/>
    <row r="11646" customFormat="1" x14ac:dyDescent="0.35"/>
    <row r="11647" customFormat="1" x14ac:dyDescent="0.35"/>
    <row r="11648" customFormat="1" x14ac:dyDescent="0.35"/>
    <row r="11649" customFormat="1" x14ac:dyDescent="0.35"/>
    <row r="11650" customFormat="1" x14ac:dyDescent="0.35"/>
    <row r="11651" customFormat="1" x14ac:dyDescent="0.35"/>
    <row r="11652" customFormat="1" x14ac:dyDescent="0.35"/>
    <row r="11653" customFormat="1" x14ac:dyDescent="0.35"/>
    <row r="11654" customFormat="1" x14ac:dyDescent="0.35"/>
    <row r="11655" customFormat="1" x14ac:dyDescent="0.35"/>
    <row r="11656" customFormat="1" x14ac:dyDescent="0.35"/>
    <row r="11657" customFormat="1" x14ac:dyDescent="0.35"/>
    <row r="11658" customFormat="1" x14ac:dyDescent="0.35"/>
    <row r="11659" customFormat="1" x14ac:dyDescent="0.35"/>
    <row r="11660" customFormat="1" x14ac:dyDescent="0.35"/>
    <row r="11661" customFormat="1" x14ac:dyDescent="0.35"/>
    <row r="11662" customFormat="1" x14ac:dyDescent="0.35"/>
    <row r="11663" customFormat="1" x14ac:dyDescent="0.35"/>
    <row r="11664" customFormat="1" x14ac:dyDescent="0.35"/>
    <row r="11665" customFormat="1" x14ac:dyDescent="0.35"/>
    <row r="11666" customFormat="1" x14ac:dyDescent="0.35"/>
    <row r="11667" customFormat="1" x14ac:dyDescent="0.35"/>
    <row r="11668" customFormat="1" x14ac:dyDescent="0.35"/>
    <row r="11669" customFormat="1" x14ac:dyDescent="0.35"/>
    <row r="11670" customFormat="1" x14ac:dyDescent="0.35"/>
    <row r="11671" customFormat="1" x14ac:dyDescent="0.35"/>
    <row r="11672" customFormat="1" x14ac:dyDescent="0.35"/>
    <row r="11673" customFormat="1" x14ac:dyDescent="0.35"/>
    <row r="11674" customFormat="1" x14ac:dyDescent="0.35"/>
    <row r="11675" customFormat="1" x14ac:dyDescent="0.35"/>
    <row r="11676" customFormat="1" x14ac:dyDescent="0.35"/>
    <row r="11677" customFormat="1" x14ac:dyDescent="0.35"/>
    <row r="11678" customFormat="1" x14ac:dyDescent="0.35"/>
    <row r="11679" customFormat="1" x14ac:dyDescent="0.35"/>
    <row r="11680" customFormat="1" x14ac:dyDescent="0.35"/>
    <row r="11681" customFormat="1" x14ac:dyDescent="0.35"/>
    <row r="11682" customFormat="1" x14ac:dyDescent="0.35"/>
    <row r="11683" customFormat="1" x14ac:dyDescent="0.35"/>
    <row r="11684" customFormat="1" x14ac:dyDescent="0.35"/>
    <row r="11685" customFormat="1" x14ac:dyDescent="0.35"/>
    <row r="11686" customFormat="1" x14ac:dyDescent="0.35"/>
    <row r="11687" customFormat="1" x14ac:dyDescent="0.35"/>
    <row r="11688" customFormat="1" x14ac:dyDescent="0.35"/>
    <row r="11689" customFormat="1" x14ac:dyDescent="0.35"/>
    <row r="11690" customFormat="1" x14ac:dyDescent="0.35"/>
    <row r="11691" customFormat="1" x14ac:dyDescent="0.35"/>
    <row r="11692" customFormat="1" x14ac:dyDescent="0.35"/>
    <row r="11693" customFormat="1" x14ac:dyDescent="0.35"/>
    <row r="11694" customFormat="1" x14ac:dyDescent="0.35"/>
    <row r="11695" customFormat="1" x14ac:dyDescent="0.35"/>
    <row r="11696" customFormat="1" x14ac:dyDescent="0.35"/>
    <row r="11697" customFormat="1" x14ac:dyDescent="0.35"/>
    <row r="11698" customFormat="1" x14ac:dyDescent="0.35"/>
    <row r="11699" customFormat="1" x14ac:dyDescent="0.35"/>
    <row r="11700" customFormat="1" x14ac:dyDescent="0.35"/>
    <row r="11701" customFormat="1" x14ac:dyDescent="0.35"/>
    <row r="11702" customFormat="1" x14ac:dyDescent="0.35"/>
    <row r="11703" customFormat="1" x14ac:dyDescent="0.35"/>
    <row r="11704" customFormat="1" x14ac:dyDescent="0.35"/>
    <row r="11705" customFormat="1" x14ac:dyDescent="0.35"/>
    <row r="11706" customFormat="1" x14ac:dyDescent="0.35"/>
    <row r="11707" customFormat="1" x14ac:dyDescent="0.35"/>
    <row r="11708" customFormat="1" x14ac:dyDescent="0.35"/>
    <row r="11709" customFormat="1" x14ac:dyDescent="0.35"/>
    <row r="11710" customFormat="1" x14ac:dyDescent="0.35"/>
    <row r="11711" customFormat="1" x14ac:dyDescent="0.35"/>
    <row r="11712" customFormat="1" x14ac:dyDescent="0.35"/>
    <row r="11713" customFormat="1" x14ac:dyDescent="0.35"/>
    <row r="11714" customFormat="1" x14ac:dyDescent="0.35"/>
    <row r="11715" customFormat="1" x14ac:dyDescent="0.35"/>
    <row r="11716" customFormat="1" x14ac:dyDescent="0.35"/>
    <row r="11717" customFormat="1" x14ac:dyDescent="0.35"/>
    <row r="11718" customFormat="1" x14ac:dyDescent="0.35"/>
    <row r="11719" customFormat="1" x14ac:dyDescent="0.35"/>
    <row r="11720" customFormat="1" x14ac:dyDescent="0.35"/>
    <row r="11721" customFormat="1" x14ac:dyDescent="0.35"/>
    <row r="11722" customFormat="1" x14ac:dyDescent="0.35"/>
    <row r="11723" customFormat="1" x14ac:dyDescent="0.35"/>
    <row r="11724" customFormat="1" x14ac:dyDescent="0.35"/>
    <row r="11725" customFormat="1" x14ac:dyDescent="0.35"/>
    <row r="11726" customFormat="1" x14ac:dyDescent="0.35"/>
    <row r="11727" customFormat="1" x14ac:dyDescent="0.35"/>
    <row r="11728" customFormat="1" x14ac:dyDescent="0.35"/>
    <row r="11729" customFormat="1" x14ac:dyDescent="0.35"/>
    <row r="11730" customFormat="1" x14ac:dyDescent="0.35"/>
    <row r="11731" customFormat="1" x14ac:dyDescent="0.35"/>
    <row r="11732" customFormat="1" x14ac:dyDescent="0.35"/>
    <row r="11733" customFormat="1" x14ac:dyDescent="0.35"/>
    <row r="11734" customFormat="1" x14ac:dyDescent="0.35"/>
    <row r="11735" customFormat="1" x14ac:dyDescent="0.35"/>
    <row r="11736" customFormat="1" x14ac:dyDescent="0.35"/>
    <row r="11737" customFormat="1" x14ac:dyDescent="0.35"/>
    <row r="11738" customFormat="1" x14ac:dyDescent="0.35"/>
    <row r="11739" customFormat="1" x14ac:dyDescent="0.35"/>
    <row r="11740" customFormat="1" x14ac:dyDescent="0.35"/>
    <row r="11741" customFormat="1" x14ac:dyDescent="0.35"/>
    <row r="11742" customFormat="1" x14ac:dyDescent="0.35"/>
    <row r="11743" customFormat="1" x14ac:dyDescent="0.35"/>
    <row r="11744" customFormat="1" x14ac:dyDescent="0.35"/>
    <row r="11745" customFormat="1" x14ac:dyDescent="0.35"/>
    <row r="11746" customFormat="1" x14ac:dyDescent="0.35"/>
    <row r="11747" customFormat="1" x14ac:dyDescent="0.35"/>
    <row r="11748" customFormat="1" x14ac:dyDescent="0.35"/>
    <row r="11749" customFormat="1" x14ac:dyDescent="0.35"/>
    <row r="11750" customFormat="1" x14ac:dyDescent="0.35"/>
    <row r="11751" customFormat="1" x14ac:dyDescent="0.35"/>
    <row r="11752" customFormat="1" x14ac:dyDescent="0.35"/>
    <row r="11753" customFormat="1" x14ac:dyDescent="0.35"/>
    <row r="11754" customFormat="1" x14ac:dyDescent="0.35"/>
    <row r="11755" customFormat="1" x14ac:dyDescent="0.35"/>
    <row r="11756" customFormat="1" x14ac:dyDescent="0.35"/>
    <row r="11757" customFormat="1" x14ac:dyDescent="0.35"/>
    <row r="11758" customFormat="1" x14ac:dyDescent="0.35"/>
    <row r="11759" customFormat="1" x14ac:dyDescent="0.35"/>
    <row r="11760" customFormat="1" x14ac:dyDescent="0.35"/>
    <row r="11761" customFormat="1" x14ac:dyDescent="0.35"/>
    <row r="11762" customFormat="1" x14ac:dyDescent="0.35"/>
    <row r="11763" customFormat="1" x14ac:dyDescent="0.35"/>
    <row r="11764" customFormat="1" x14ac:dyDescent="0.35"/>
    <row r="11765" customFormat="1" x14ac:dyDescent="0.35"/>
    <row r="11766" customFormat="1" x14ac:dyDescent="0.35"/>
    <row r="11767" customFormat="1" x14ac:dyDescent="0.35"/>
    <row r="11768" customFormat="1" x14ac:dyDescent="0.35"/>
    <row r="11769" customFormat="1" x14ac:dyDescent="0.35"/>
    <row r="11770" customFormat="1" x14ac:dyDescent="0.35"/>
    <row r="11771" customFormat="1" x14ac:dyDescent="0.35"/>
    <row r="11772" customFormat="1" x14ac:dyDescent="0.35"/>
    <row r="11773" customFormat="1" x14ac:dyDescent="0.35"/>
    <row r="11774" customFormat="1" x14ac:dyDescent="0.35"/>
    <row r="11775" customFormat="1" x14ac:dyDescent="0.35"/>
    <row r="11776" customFormat="1" x14ac:dyDescent="0.35"/>
    <row r="11777" customFormat="1" x14ac:dyDescent="0.35"/>
    <row r="11778" customFormat="1" x14ac:dyDescent="0.35"/>
    <row r="11779" customFormat="1" x14ac:dyDescent="0.35"/>
    <row r="11780" customFormat="1" x14ac:dyDescent="0.35"/>
    <row r="11781" customFormat="1" x14ac:dyDescent="0.35"/>
    <row r="11782" customFormat="1" x14ac:dyDescent="0.35"/>
    <row r="11783" customFormat="1" x14ac:dyDescent="0.35"/>
    <row r="11784" customFormat="1" x14ac:dyDescent="0.35"/>
    <row r="11785" customFormat="1" x14ac:dyDescent="0.35"/>
    <row r="11786" customFormat="1" x14ac:dyDescent="0.35"/>
    <row r="11787" customFormat="1" x14ac:dyDescent="0.35"/>
    <row r="11788" customFormat="1" x14ac:dyDescent="0.35"/>
    <row r="11789" customFormat="1" x14ac:dyDescent="0.35"/>
    <row r="11790" customFormat="1" x14ac:dyDescent="0.35"/>
    <row r="11791" customFormat="1" x14ac:dyDescent="0.35"/>
    <row r="11792" customFormat="1" x14ac:dyDescent="0.35"/>
    <row r="11793" customFormat="1" x14ac:dyDescent="0.35"/>
    <row r="11794" customFormat="1" x14ac:dyDescent="0.35"/>
    <row r="11795" customFormat="1" x14ac:dyDescent="0.35"/>
    <row r="11796" customFormat="1" x14ac:dyDescent="0.35"/>
    <row r="11797" customFormat="1" x14ac:dyDescent="0.35"/>
    <row r="11798" customFormat="1" x14ac:dyDescent="0.35"/>
    <row r="11799" customFormat="1" x14ac:dyDescent="0.35"/>
    <row r="11800" customFormat="1" x14ac:dyDescent="0.35"/>
    <row r="11801" customFormat="1" x14ac:dyDescent="0.35"/>
    <row r="11802" customFormat="1" x14ac:dyDescent="0.35"/>
    <row r="11803" customFormat="1" x14ac:dyDescent="0.35"/>
    <row r="11804" customFormat="1" x14ac:dyDescent="0.35"/>
    <row r="11805" customFormat="1" x14ac:dyDescent="0.35"/>
    <row r="11806" customFormat="1" x14ac:dyDescent="0.35"/>
    <row r="11807" customFormat="1" x14ac:dyDescent="0.35"/>
    <row r="11808" customFormat="1" x14ac:dyDescent="0.35"/>
    <row r="11809" customFormat="1" x14ac:dyDescent="0.35"/>
    <row r="11810" customFormat="1" x14ac:dyDescent="0.35"/>
    <row r="11811" customFormat="1" x14ac:dyDescent="0.35"/>
    <row r="11812" customFormat="1" x14ac:dyDescent="0.35"/>
    <row r="11813" customFormat="1" x14ac:dyDescent="0.35"/>
    <row r="11814" customFormat="1" x14ac:dyDescent="0.35"/>
    <row r="11815" customFormat="1" x14ac:dyDescent="0.35"/>
    <row r="11816" customFormat="1" x14ac:dyDescent="0.35"/>
    <row r="11817" customFormat="1" x14ac:dyDescent="0.35"/>
    <row r="11818" customFormat="1" x14ac:dyDescent="0.35"/>
    <row r="11819" customFormat="1" x14ac:dyDescent="0.35"/>
    <row r="11820" customFormat="1" x14ac:dyDescent="0.35"/>
    <row r="11821" customFormat="1" x14ac:dyDescent="0.35"/>
    <row r="11822" customFormat="1" x14ac:dyDescent="0.35"/>
    <row r="11823" customFormat="1" x14ac:dyDescent="0.35"/>
    <row r="11824" customFormat="1" x14ac:dyDescent="0.35"/>
    <row r="11825" customFormat="1" x14ac:dyDescent="0.35"/>
    <row r="11826" customFormat="1" x14ac:dyDescent="0.35"/>
    <row r="11827" customFormat="1" x14ac:dyDescent="0.35"/>
    <row r="11828" customFormat="1" x14ac:dyDescent="0.35"/>
    <row r="11829" customFormat="1" x14ac:dyDescent="0.35"/>
    <row r="11830" customFormat="1" x14ac:dyDescent="0.35"/>
    <row r="11831" customFormat="1" x14ac:dyDescent="0.35"/>
    <row r="11832" customFormat="1" x14ac:dyDescent="0.35"/>
    <row r="11833" customFormat="1" x14ac:dyDescent="0.35"/>
    <row r="11834" customFormat="1" x14ac:dyDescent="0.35"/>
    <row r="11835" customFormat="1" x14ac:dyDescent="0.35"/>
    <row r="11836" customFormat="1" x14ac:dyDescent="0.35"/>
    <row r="11837" customFormat="1" x14ac:dyDescent="0.35"/>
    <row r="11838" customFormat="1" x14ac:dyDescent="0.35"/>
    <row r="11839" customFormat="1" x14ac:dyDescent="0.35"/>
    <row r="11840" customFormat="1" x14ac:dyDescent="0.35"/>
    <row r="11841" customFormat="1" x14ac:dyDescent="0.35"/>
    <row r="11842" customFormat="1" x14ac:dyDescent="0.35"/>
    <row r="11843" customFormat="1" x14ac:dyDescent="0.35"/>
    <row r="11844" customFormat="1" x14ac:dyDescent="0.35"/>
    <row r="11845" customFormat="1" x14ac:dyDescent="0.35"/>
    <row r="11846" customFormat="1" x14ac:dyDescent="0.35"/>
    <row r="11847" customFormat="1" x14ac:dyDescent="0.35"/>
    <row r="11848" customFormat="1" x14ac:dyDescent="0.35"/>
    <row r="11849" customFormat="1" x14ac:dyDescent="0.35"/>
    <row r="11850" customFormat="1" x14ac:dyDescent="0.35"/>
    <row r="11851" customFormat="1" x14ac:dyDescent="0.35"/>
    <row r="11852" customFormat="1" x14ac:dyDescent="0.35"/>
    <row r="11853" customFormat="1" x14ac:dyDescent="0.35"/>
    <row r="11854" customFormat="1" x14ac:dyDescent="0.35"/>
    <row r="11855" customFormat="1" x14ac:dyDescent="0.35"/>
    <row r="11856" customFormat="1" x14ac:dyDescent="0.35"/>
    <row r="11857" customFormat="1" x14ac:dyDescent="0.35"/>
    <row r="11858" customFormat="1" x14ac:dyDescent="0.35"/>
    <row r="11859" customFormat="1" x14ac:dyDescent="0.35"/>
    <row r="11860" customFormat="1" x14ac:dyDescent="0.35"/>
    <row r="11861" customFormat="1" x14ac:dyDescent="0.35"/>
    <row r="11862" customFormat="1" x14ac:dyDescent="0.35"/>
    <row r="11863" customFormat="1" x14ac:dyDescent="0.35"/>
    <row r="11864" customFormat="1" x14ac:dyDescent="0.35"/>
    <row r="11865" customFormat="1" x14ac:dyDescent="0.35"/>
    <row r="11866" customFormat="1" x14ac:dyDescent="0.35"/>
    <row r="11867" customFormat="1" x14ac:dyDescent="0.35"/>
    <row r="11868" customFormat="1" x14ac:dyDescent="0.35"/>
    <row r="11869" customFormat="1" x14ac:dyDescent="0.35"/>
    <row r="11870" customFormat="1" x14ac:dyDescent="0.35"/>
    <row r="11871" customFormat="1" x14ac:dyDescent="0.35"/>
    <row r="11872" customFormat="1" x14ac:dyDescent="0.35"/>
    <row r="11873" customFormat="1" x14ac:dyDescent="0.35"/>
    <row r="11874" customFormat="1" x14ac:dyDescent="0.35"/>
    <row r="11875" customFormat="1" x14ac:dyDescent="0.35"/>
    <row r="11876" customFormat="1" x14ac:dyDescent="0.35"/>
    <row r="11877" customFormat="1" x14ac:dyDescent="0.35"/>
    <row r="11878" customFormat="1" x14ac:dyDescent="0.35"/>
    <row r="11879" customFormat="1" x14ac:dyDescent="0.35"/>
    <row r="11880" customFormat="1" x14ac:dyDescent="0.35"/>
    <row r="11881" customFormat="1" x14ac:dyDescent="0.35"/>
    <row r="11882" customFormat="1" x14ac:dyDescent="0.35"/>
    <row r="11883" customFormat="1" x14ac:dyDescent="0.35"/>
    <row r="11884" customFormat="1" x14ac:dyDescent="0.35"/>
    <row r="11885" customFormat="1" x14ac:dyDescent="0.35"/>
    <row r="11886" customFormat="1" x14ac:dyDescent="0.35"/>
    <row r="11887" customFormat="1" x14ac:dyDescent="0.35"/>
    <row r="11888" customFormat="1" x14ac:dyDescent="0.35"/>
    <row r="11889" customFormat="1" x14ac:dyDescent="0.35"/>
    <row r="11890" customFormat="1" x14ac:dyDescent="0.35"/>
    <row r="11891" customFormat="1" x14ac:dyDescent="0.35"/>
    <row r="11892" customFormat="1" x14ac:dyDescent="0.35"/>
    <row r="11893" customFormat="1" x14ac:dyDescent="0.35"/>
    <row r="11894" customFormat="1" x14ac:dyDescent="0.35"/>
    <row r="11895" customFormat="1" x14ac:dyDescent="0.35"/>
    <row r="11896" customFormat="1" x14ac:dyDescent="0.35"/>
    <row r="11897" customFormat="1" x14ac:dyDescent="0.35"/>
    <row r="11898" customFormat="1" x14ac:dyDescent="0.35"/>
    <row r="11899" customFormat="1" x14ac:dyDescent="0.35"/>
    <row r="11900" customFormat="1" x14ac:dyDescent="0.35"/>
    <row r="11901" customFormat="1" x14ac:dyDescent="0.35"/>
    <row r="11902" customFormat="1" x14ac:dyDescent="0.35"/>
    <row r="11903" customFormat="1" x14ac:dyDescent="0.35"/>
    <row r="11904" customFormat="1" x14ac:dyDescent="0.35"/>
    <row r="11905" customFormat="1" x14ac:dyDescent="0.35"/>
    <row r="11906" customFormat="1" x14ac:dyDescent="0.35"/>
    <row r="11907" customFormat="1" x14ac:dyDescent="0.35"/>
    <row r="11908" customFormat="1" x14ac:dyDescent="0.35"/>
    <row r="11909" customFormat="1" x14ac:dyDescent="0.35"/>
    <row r="11910" customFormat="1" x14ac:dyDescent="0.35"/>
    <row r="11911" customFormat="1" x14ac:dyDescent="0.35"/>
    <row r="11912" customFormat="1" x14ac:dyDescent="0.35"/>
    <row r="11913" customFormat="1" x14ac:dyDescent="0.35"/>
    <row r="11914" customFormat="1" x14ac:dyDescent="0.35"/>
    <row r="11915" customFormat="1" x14ac:dyDescent="0.35"/>
    <row r="11916" customFormat="1" x14ac:dyDescent="0.35"/>
    <row r="11917" customFormat="1" x14ac:dyDescent="0.35"/>
    <row r="11918" customFormat="1" x14ac:dyDescent="0.35"/>
    <row r="11919" customFormat="1" x14ac:dyDescent="0.35"/>
    <row r="11920" customFormat="1" x14ac:dyDescent="0.35"/>
    <row r="11921" customFormat="1" x14ac:dyDescent="0.35"/>
    <row r="11922" customFormat="1" x14ac:dyDescent="0.35"/>
    <row r="11923" customFormat="1" x14ac:dyDescent="0.35"/>
    <row r="11924" customFormat="1" x14ac:dyDescent="0.35"/>
    <row r="11925" customFormat="1" x14ac:dyDescent="0.35"/>
    <row r="11926" customFormat="1" x14ac:dyDescent="0.35"/>
    <row r="11927" customFormat="1" x14ac:dyDescent="0.35"/>
    <row r="11928" customFormat="1" x14ac:dyDescent="0.35"/>
    <row r="11929" customFormat="1" x14ac:dyDescent="0.35"/>
    <row r="11930" customFormat="1" x14ac:dyDescent="0.35"/>
    <row r="11931" customFormat="1" x14ac:dyDescent="0.35"/>
    <row r="11932" customFormat="1" x14ac:dyDescent="0.35"/>
    <row r="11933" customFormat="1" x14ac:dyDescent="0.35"/>
    <row r="11934" customFormat="1" x14ac:dyDescent="0.35"/>
    <row r="11935" customFormat="1" x14ac:dyDescent="0.35"/>
    <row r="11936" customFormat="1" x14ac:dyDescent="0.35"/>
    <row r="11937" customFormat="1" x14ac:dyDescent="0.35"/>
    <row r="11938" customFormat="1" x14ac:dyDescent="0.35"/>
    <row r="11939" customFormat="1" x14ac:dyDescent="0.35"/>
    <row r="11940" customFormat="1" x14ac:dyDescent="0.35"/>
    <row r="11941" customFormat="1" x14ac:dyDescent="0.35"/>
    <row r="11942" customFormat="1" x14ac:dyDescent="0.35"/>
    <row r="11943" customFormat="1" x14ac:dyDescent="0.35"/>
    <row r="11944" customFormat="1" x14ac:dyDescent="0.35"/>
    <row r="11945" customFormat="1" x14ac:dyDescent="0.35"/>
    <row r="11946" customFormat="1" x14ac:dyDescent="0.35"/>
    <row r="11947" customFormat="1" x14ac:dyDescent="0.35"/>
    <row r="11948" customFormat="1" x14ac:dyDescent="0.35"/>
    <row r="11949" customFormat="1" x14ac:dyDescent="0.35"/>
    <row r="11950" customFormat="1" x14ac:dyDescent="0.35"/>
    <row r="11951" customFormat="1" x14ac:dyDescent="0.35"/>
    <row r="11952" customFormat="1" x14ac:dyDescent="0.35"/>
    <row r="11953" customFormat="1" x14ac:dyDescent="0.35"/>
    <row r="11954" customFormat="1" x14ac:dyDescent="0.35"/>
    <row r="11955" customFormat="1" x14ac:dyDescent="0.35"/>
    <row r="11956" customFormat="1" x14ac:dyDescent="0.35"/>
    <row r="11957" customFormat="1" x14ac:dyDescent="0.35"/>
    <row r="11958" customFormat="1" x14ac:dyDescent="0.35"/>
    <row r="11959" customFormat="1" x14ac:dyDescent="0.35"/>
    <row r="11960" customFormat="1" x14ac:dyDescent="0.35"/>
    <row r="11961" customFormat="1" x14ac:dyDescent="0.35"/>
    <row r="11962" customFormat="1" x14ac:dyDescent="0.35"/>
    <row r="11963" customFormat="1" x14ac:dyDescent="0.35"/>
    <row r="11964" customFormat="1" x14ac:dyDescent="0.35"/>
    <row r="11965" customFormat="1" x14ac:dyDescent="0.35"/>
    <row r="11966" customFormat="1" x14ac:dyDescent="0.35"/>
    <row r="11967" customFormat="1" x14ac:dyDescent="0.35"/>
    <row r="11968" customFormat="1" x14ac:dyDescent="0.35"/>
    <row r="11969" customFormat="1" x14ac:dyDescent="0.35"/>
    <row r="11970" customFormat="1" x14ac:dyDescent="0.35"/>
    <row r="11971" customFormat="1" x14ac:dyDescent="0.35"/>
    <row r="11972" customFormat="1" x14ac:dyDescent="0.35"/>
    <row r="11973" customFormat="1" x14ac:dyDescent="0.35"/>
    <row r="11974" customFormat="1" x14ac:dyDescent="0.35"/>
    <row r="11975" customFormat="1" x14ac:dyDescent="0.35"/>
    <row r="11976" customFormat="1" x14ac:dyDescent="0.35"/>
    <row r="11977" customFormat="1" x14ac:dyDescent="0.35"/>
    <row r="11978" customFormat="1" x14ac:dyDescent="0.35"/>
    <row r="11979" customFormat="1" x14ac:dyDescent="0.35"/>
    <row r="11980" customFormat="1" x14ac:dyDescent="0.35"/>
    <row r="11981" customFormat="1" x14ac:dyDescent="0.35"/>
    <row r="11982" customFormat="1" x14ac:dyDescent="0.35"/>
    <row r="11983" customFormat="1" x14ac:dyDescent="0.35"/>
    <row r="11984" customFormat="1" x14ac:dyDescent="0.35"/>
    <row r="11985" customFormat="1" x14ac:dyDescent="0.35"/>
    <row r="11986" customFormat="1" x14ac:dyDescent="0.35"/>
    <row r="11987" customFormat="1" x14ac:dyDescent="0.35"/>
    <row r="11988" customFormat="1" x14ac:dyDescent="0.35"/>
    <row r="11989" customFormat="1" x14ac:dyDescent="0.35"/>
    <row r="11990" customFormat="1" x14ac:dyDescent="0.35"/>
    <row r="11991" customFormat="1" x14ac:dyDescent="0.35"/>
    <row r="11992" customFormat="1" x14ac:dyDescent="0.35"/>
    <row r="11993" customFormat="1" x14ac:dyDescent="0.35"/>
    <row r="11994" customFormat="1" x14ac:dyDescent="0.35"/>
    <row r="11995" customFormat="1" x14ac:dyDescent="0.35"/>
    <row r="11996" customFormat="1" x14ac:dyDescent="0.35"/>
    <row r="11997" customFormat="1" x14ac:dyDescent="0.35"/>
    <row r="11998" customFormat="1" x14ac:dyDescent="0.35"/>
    <row r="11999" customFormat="1" x14ac:dyDescent="0.35"/>
    <row r="12000" customFormat="1" x14ac:dyDescent="0.35"/>
    <row r="12001" customFormat="1" x14ac:dyDescent="0.35"/>
    <row r="12002" customFormat="1" x14ac:dyDescent="0.35"/>
    <row r="12003" customFormat="1" x14ac:dyDescent="0.35"/>
    <row r="12004" customFormat="1" x14ac:dyDescent="0.35"/>
    <row r="12005" customFormat="1" x14ac:dyDescent="0.35"/>
    <row r="12006" customFormat="1" x14ac:dyDescent="0.35"/>
    <row r="12007" customFormat="1" x14ac:dyDescent="0.35"/>
    <row r="12008" customFormat="1" x14ac:dyDescent="0.35"/>
    <row r="12009" customFormat="1" x14ac:dyDescent="0.35"/>
    <row r="12010" customFormat="1" x14ac:dyDescent="0.35"/>
    <row r="12011" customFormat="1" x14ac:dyDescent="0.35"/>
    <row r="12012" customFormat="1" x14ac:dyDescent="0.35"/>
    <row r="12013" customFormat="1" x14ac:dyDescent="0.35"/>
    <row r="12014" customFormat="1" x14ac:dyDescent="0.35"/>
    <row r="12015" customFormat="1" x14ac:dyDescent="0.35"/>
    <row r="12016" customFormat="1" x14ac:dyDescent="0.35"/>
    <row r="12017" customFormat="1" x14ac:dyDescent="0.35"/>
    <row r="12018" customFormat="1" x14ac:dyDescent="0.35"/>
    <row r="12019" customFormat="1" x14ac:dyDescent="0.35"/>
    <row r="12020" customFormat="1" x14ac:dyDescent="0.35"/>
    <row r="12021" customFormat="1" x14ac:dyDescent="0.35"/>
    <row r="12022" customFormat="1" x14ac:dyDescent="0.35"/>
    <row r="12023" customFormat="1" x14ac:dyDescent="0.35"/>
    <row r="12024" customFormat="1" x14ac:dyDescent="0.35"/>
    <row r="12025" customFormat="1" x14ac:dyDescent="0.35"/>
    <row r="12026" customFormat="1" x14ac:dyDescent="0.35"/>
    <row r="12027" customFormat="1" x14ac:dyDescent="0.35"/>
    <row r="12028" customFormat="1" x14ac:dyDescent="0.35"/>
    <row r="12029" customFormat="1" x14ac:dyDescent="0.35"/>
    <row r="12030" customFormat="1" x14ac:dyDescent="0.35"/>
    <row r="12031" customFormat="1" x14ac:dyDescent="0.35"/>
    <row r="12032" customFormat="1" x14ac:dyDescent="0.35"/>
    <row r="12033" customFormat="1" x14ac:dyDescent="0.35"/>
    <row r="12034" customFormat="1" x14ac:dyDescent="0.35"/>
    <row r="12035" customFormat="1" x14ac:dyDescent="0.35"/>
    <row r="12036" customFormat="1" x14ac:dyDescent="0.35"/>
    <row r="12037" customFormat="1" x14ac:dyDescent="0.35"/>
    <row r="12038" customFormat="1" x14ac:dyDescent="0.35"/>
    <row r="12039" customFormat="1" x14ac:dyDescent="0.35"/>
    <row r="12040" customFormat="1" x14ac:dyDescent="0.35"/>
    <row r="12041" customFormat="1" x14ac:dyDescent="0.35"/>
    <row r="12042" customFormat="1" x14ac:dyDescent="0.35"/>
    <row r="12043" customFormat="1" x14ac:dyDescent="0.35"/>
    <row r="12044" customFormat="1" x14ac:dyDescent="0.35"/>
    <row r="12045" customFormat="1" x14ac:dyDescent="0.35"/>
    <row r="12046" customFormat="1" x14ac:dyDescent="0.35"/>
    <row r="12047" customFormat="1" x14ac:dyDescent="0.35"/>
    <row r="12048" customFormat="1" x14ac:dyDescent="0.35"/>
    <row r="12049" customFormat="1" x14ac:dyDescent="0.35"/>
    <row r="12050" customFormat="1" x14ac:dyDescent="0.35"/>
    <row r="12051" customFormat="1" x14ac:dyDescent="0.35"/>
    <row r="12052" customFormat="1" x14ac:dyDescent="0.35"/>
    <row r="12053" customFormat="1" x14ac:dyDescent="0.35"/>
    <row r="12054" customFormat="1" x14ac:dyDescent="0.35"/>
    <row r="12055" customFormat="1" x14ac:dyDescent="0.35"/>
    <row r="12056" customFormat="1" x14ac:dyDescent="0.35"/>
    <row r="12057" customFormat="1" x14ac:dyDescent="0.35"/>
    <row r="12058" customFormat="1" x14ac:dyDescent="0.35"/>
    <row r="12059" customFormat="1" x14ac:dyDescent="0.35"/>
    <row r="12060" customFormat="1" x14ac:dyDescent="0.35"/>
    <row r="12061" customFormat="1" x14ac:dyDescent="0.35"/>
    <row r="12062" customFormat="1" x14ac:dyDescent="0.35"/>
    <row r="12063" customFormat="1" x14ac:dyDescent="0.35"/>
    <row r="12064" customFormat="1" x14ac:dyDescent="0.35"/>
    <row r="12065" customFormat="1" x14ac:dyDescent="0.35"/>
    <row r="12066" customFormat="1" x14ac:dyDescent="0.35"/>
    <row r="12067" customFormat="1" x14ac:dyDescent="0.35"/>
    <row r="12068" customFormat="1" x14ac:dyDescent="0.35"/>
    <row r="12069" customFormat="1" x14ac:dyDescent="0.35"/>
    <row r="12070" customFormat="1" x14ac:dyDescent="0.35"/>
    <row r="12071" customFormat="1" x14ac:dyDescent="0.35"/>
    <row r="12072" customFormat="1" x14ac:dyDescent="0.35"/>
    <row r="12073" customFormat="1" x14ac:dyDescent="0.35"/>
    <row r="12074" customFormat="1" x14ac:dyDescent="0.35"/>
    <row r="12075" customFormat="1" x14ac:dyDescent="0.35"/>
    <row r="12076" customFormat="1" x14ac:dyDescent="0.35"/>
    <row r="12077" customFormat="1" x14ac:dyDescent="0.35"/>
    <row r="12078" customFormat="1" x14ac:dyDescent="0.35"/>
    <row r="12079" customFormat="1" x14ac:dyDescent="0.35"/>
    <row r="12080" customFormat="1" x14ac:dyDescent="0.35"/>
    <row r="12081" customFormat="1" x14ac:dyDescent="0.35"/>
    <row r="12082" customFormat="1" x14ac:dyDescent="0.35"/>
    <row r="12083" customFormat="1" x14ac:dyDescent="0.35"/>
    <row r="12084" customFormat="1" x14ac:dyDescent="0.35"/>
    <row r="12085" customFormat="1" x14ac:dyDescent="0.35"/>
    <row r="12086" customFormat="1" x14ac:dyDescent="0.35"/>
    <row r="12087" customFormat="1" x14ac:dyDescent="0.35"/>
    <row r="12088" customFormat="1" x14ac:dyDescent="0.35"/>
    <row r="12089" customFormat="1" x14ac:dyDescent="0.35"/>
    <row r="12090" customFormat="1" x14ac:dyDescent="0.35"/>
    <row r="12091" customFormat="1" x14ac:dyDescent="0.35"/>
    <row r="12092" customFormat="1" x14ac:dyDescent="0.35"/>
    <row r="12093" customFormat="1" x14ac:dyDescent="0.35"/>
    <row r="12094" customFormat="1" x14ac:dyDescent="0.35"/>
    <row r="12095" customFormat="1" x14ac:dyDescent="0.35"/>
    <row r="12096" customFormat="1" x14ac:dyDescent="0.35"/>
    <row r="12097" customFormat="1" x14ac:dyDescent="0.35"/>
    <row r="12098" customFormat="1" x14ac:dyDescent="0.35"/>
    <row r="12099" customFormat="1" x14ac:dyDescent="0.35"/>
    <row r="12100" customFormat="1" x14ac:dyDescent="0.35"/>
    <row r="12101" customFormat="1" x14ac:dyDescent="0.35"/>
    <row r="12102" customFormat="1" x14ac:dyDescent="0.35"/>
    <row r="12103" customFormat="1" x14ac:dyDescent="0.35"/>
    <row r="12104" customFormat="1" x14ac:dyDescent="0.35"/>
    <row r="12105" customFormat="1" x14ac:dyDescent="0.35"/>
    <row r="12106" customFormat="1" x14ac:dyDescent="0.35"/>
    <row r="12107" customFormat="1" x14ac:dyDescent="0.35"/>
    <row r="12108" customFormat="1" x14ac:dyDescent="0.35"/>
    <row r="12109" customFormat="1" x14ac:dyDescent="0.35"/>
    <row r="12110" customFormat="1" x14ac:dyDescent="0.35"/>
    <row r="12111" customFormat="1" x14ac:dyDescent="0.35"/>
    <row r="12112" customFormat="1" x14ac:dyDescent="0.35"/>
    <row r="12113" customFormat="1" x14ac:dyDescent="0.35"/>
    <row r="12114" customFormat="1" x14ac:dyDescent="0.35"/>
    <row r="12115" customFormat="1" x14ac:dyDescent="0.35"/>
    <row r="12116" customFormat="1" x14ac:dyDescent="0.35"/>
    <row r="12117" customFormat="1" x14ac:dyDescent="0.35"/>
    <row r="12118" customFormat="1" x14ac:dyDescent="0.35"/>
    <row r="12119" customFormat="1" x14ac:dyDescent="0.35"/>
    <row r="12120" customFormat="1" x14ac:dyDescent="0.35"/>
    <row r="12121" customFormat="1" x14ac:dyDescent="0.35"/>
    <row r="12122" customFormat="1" x14ac:dyDescent="0.35"/>
    <row r="12123" customFormat="1" x14ac:dyDescent="0.35"/>
    <row r="12124" customFormat="1" x14ac:dyDescent="0.35"/>
    <row r="12125" customFormat="1" x14ac:dyDescent="0.35"/>
    <row r="12126" customFormat="1" x14ac:dyDescent="0.35"/>
    <row r="12127" customFormat="1" x14ac:dyDescent="0.35"/>
    <row r="12128" customFormat="1" x14ac:dyDescent="0.35"/>
    <row r="12129" customFormat="1" x14ac:dyDescent="0.35"/>
    <row r="12130" customFormat="1" x14ac:dyDescent="0.35"/>
    <row r="12131" customFormat="1" x14ac:dyDescent="0.35"/>
    <row r="12132" customFormat="1" x14ac:dyDescent="0.35"/>
    <row r="12133" customFormat="1" x14ac:dyDescent="0.35"/>
    <row r="12134" customFormat="1" x14ac:dyDescent="0.35"/>
    <row r="12135" customFormat="1" x14ac:dyDescent="0.35"/>
    <row r="12136" customFormat="1" x14ac:dyDescent="0.35"/>
    <row r="12137" customFormat="1" x14ac:dyDescent="0.35"/>
    <row r="12138" customFormat="1" x14ac:dyDescent="0.35"/>
    <row r="12139" customFormat="1" x14ac:dyDescent="0.35"/>
    <row r="12140" customFormat="1" x14ac:dyDescent="0.35"/>
    <row r="12141" customFormat="1" x14ac:dyDescent="0.35"/>
    <row r="12142" customFormat="1" x14ac:dyDescent="0.35"/>
    <row r="12143" customFormat="1" x14ac:dyDescent="0.35"/>
    <row r="12144" customFormat="1" x14ac:dyDescent="0.35"/>
    <row r="12145" customFormat="1" x14ac:dyDescent="0.35"/>
    <row r="12146" customFormat="1" x14ac:dyDescent="0.35"/>
    <row r="12147" customFormat="1" x14ac:dyDescent="0.35"/>
    <row r="12148" customFormat="1" x14ac:dyDescent="0.35"/>
    <row r="12149" customFormat="1" x14ac:dyDescent="0.35"/>
    <row r="12150" customFormat="1" x14ac:dyDescent="0.35"/>
    <row r="12151" customFormat="1" x14ac:dyDescent="0.35"/>
    <row r="12152" customFormat="1" x14ac:dyDescent="0.35"/>
    <row r="12153" customFormat="1" x14ac:dyDescent="0.35"/>
    <row r="12154" customFormat="1" x14ac:dyDescent="0.35"/>
    <row r="12155" customFormat="1" x14ac:dyDescent="0.35"/>
    <row r="12156" customFormat="1" x14ac:dyDescent="0.35"/>
    <row r="12157" customFormat="1" x14ac:dyDescent="0.35"/>
    <row r="12158" customFormat="1" x14ac:dyDescent="0.35"/>
    <row r="12159" customFormat="1" x14ac:dyDescent="0.35"/>
    <row r="12160" customFormat="1" x14ac:dyDescent="0.35"/>
    <row r="12161" customFormat="1" x14ac:dyDescent="0.35"/>
    <row r="12162" customFormat="1" x14ac:dyDescent="0.35"/>
    <row r="12163" customFormat="1" x14ac:dyDescent="0.35"/>
    <row r="12164" customFormat="1" x14ac:dyDescent="0.35"/>
    <row r="12165" customFormat="1" x14ac:dyDescent="0.35"/>
    <row r="12166" customFormat="1" x14ac:dyDescent="0.35"/>
    <row r="12167" customFormat="1" x14ac:dyDescent="0.35"/>
    <row r="12168" customFormat="1" x14ac:dyDescent="0.35"/>
    <row r="12169" customFormat="1" x14ac:dyDescent="0.35"/>
    <row r="12170" customFormat="1" x14ac:dyDescent="0.35"/>
    <row r="12171" customFormat="1" x14ac:dyDescent="0.35"/>
    <row r="12172" customFormat="1" x14ac:dyDescent="0.35"/>
    <row r="12173" customFormat="1" x14ac:dyDescent="0.35"/>
    <row r="12174" customFormat="1" x14ac:dyDescent="0.35"/>
    <row r="12175" customFormat="1" x14ac:dyDescent="0.35"/>
    <row r="12176" customFormat="1" x14ac:dyDescent="0.35"/>
    <row r="12177" customFormat="1" x14ac:dyDescent="0.35"/>
    <row r="12178" customFormat="1" x14ac:dyDescent="0.35"/>
    <row r="12179" customFormat="1" x14ac:dyDescent="0.35"/>
    <row r="12180" customFormat="1" x14ac:dyDescent="0.35"/>
    <row r="12181" customFormat="1" x14ac:dyDescent="0.35"/>
    <row r="12182" customFormat="1" x14ac:dyDescent="0.35"/>
    <row r="12183" customFormat="1" x14ac:dyDescent="0.35"/>
    <row r="12184" customFormat="1" x14ac:dyDescent="0.35"/>
    <row r="12185" customFormat="1" x14ac:dyDescent="0.35"/>
    <row r="12186" customFormat="1" x14ac:dyDescent="0.35"/>
    <row r="12187" customFormat="1" x14ac:dyDescent="0.35"/>
    <row r="12188" customFormat="1" x14ac:dyDescent="0.35"/>
    <row r="12189" customFormat="1" x14ac:dyDescent="0.35"/>
    <row r="12190" customFormat="1" x14ac:dyDescent="0.35"/>
    <row r="12191" customFormat="1" x14ac:dyDescent="0.35"/>
    <row r="12192" customFormat="1" x14ac:dyDescent="0.35"/>
    <row r="12193" customFormat="1" x14ac:dyDescent="0.35"/>
    <row r="12194" customFormat="1" x14ac:dyDescent="0.35"/>
    <row r="12195" customFormat="1" x14ac:dyDescent="0.35"/>
    <row r="12196" customFormat="1" x14ac:dyDescent="0.35"/>
    <row r="12197" customFormat="1" x14ac:dyDescent="0.35"/>
    <row r="12198" customFormat="1" x14ac:dyDescent="0.35"/>
    <row r="12199" customFormat="1" x14ac:dyDescent="0.35"/>
    <row r="12200" customFormat="1" x14ac:dyDescent="0.35"/>
    <row r="12201" customFormat="1" x14ac:dyDescent="0.35"/>
    <row r="12202" customFormat="1" x14ac:dyDescent="0.35"/>
    <row r="12203" customFormat="1" x14ac:dyDescent="0.35"/>
    <row r="12204" customFormat="1" x14ac:dyDescent="0.35"/>
    <row r="12205" customFormat="1" x14ac:dyDescent="0.35"/>
    <row r="12206" customFormat="1" x14ac:dyDescent="0.35"/>
    <row r="12207" customFormat="1" x14ac:dyDescent="0.35"/>
    <row r="12208" customFormat="1" x14ac:dyDescent="0.35"/>
    <row r="12209" customFormat="1" x14ac:dyDescent="0.35"/>
    <row r="12210" customFormat="1" x14ac:dyDescent="0.35"/>
    <row r="12211" customFormat="1" x14ac:dyDescent="0.35"/>
    <row r="12212" customFormat="1" x14ac:dyDescent="0.35"/>
    <row r="12213" customFormat="1" x14ac:dyDescent="0.35"/>
    <row r="12214" customFormat="1" x14ac:dyDescent="0.35"/>
    <row r="12215" customFormat="1" x14ac:dyDescent="0.35"/>
    <row r="12216" customFormat="1" x14ac:dyDescent="0.35"/>
    <row r="12217" customFormat="1" x14ac:dyDescent="0.35"/>
    <row r="12218" customFormat="1" x14ac:dyDescent="0.35"/>
    <row r="12219" customFormat="1" x14ac:dyDescent="0.35"/>
    <row r="12220" customFormat="1" x14ac:dyDescent="0.35"/>
    <row r="12221" customFormat="1" x14ac:dyDescent="0.35"/>
    <row r="12222" customFormat="1" x14ac:dyDescent="0.35"/>
    <row r="12223" customFormat="1" x14ac:dyDescent="0.35"/>
    <row r="12224" customFormat="1" x14ac:dyDescent="0.35"/>
    <row r="12225" customFormat="1" x14ac:dyDescent="0.35"/>
    <row r="12226" customFormat="1" x14ac:dyDescent="0.35"/>
    <row r="12227" customFormat="1" x14ac:dyDescent="0.35"/>
    <row r="12228" customFormat="1" x14ac:dyDescent="0.35"/>
    <row r="12229" customFormat="1" x14ac:dyDescent="0.35"/>
    <row r="12230" customFormat="1" x14ac:dyDescent="0.35"/>
    <row r="12231" customFormat="1" x14ac:dyDescent="0.35"/>
    <row r="12232" customFormat="1" x14ac:dyDescent="0.35"/>
    <row r="12233" customFormat="1" x14ac:dyDescent="0.35"/>
    <row r="12234" customFormat="1" x14ac:dyDescent="0.35"/>
    <row r="12235" customFormat="1" x14ac:dyDescent="0.35"/>
    <row r="12236" customFormat="1" x14ac:dyDescent="0.35"/>
    <row r="12237" customFormat="1" x14ac:dyDescent="0.35"/>
    <row r="12238" customFormat="1" x14ac:dyDescent="0.35"/>
    <row r="12239" customFormat="1" x14ac:dyDescent="0.35"/>
    <row r="12240" customFormat="1" x14ac:dyDescent="0.35"/>
    <row r="12241" customFormat="1" x14ac:dyDescent="0.35"/>
    <row r="12242" customFormat="1" x14ac:dyDescent="0.35"/>
    <row r="12243" customFormat="1" x14ac:dyDescent="0.35"/>
    <row r="12244" customFormat="1" x14ac:dyDescent="0.35"/>
    <row r="12245" customFormat="1" x14ac:dyDescent="0.35"/>
    <row r="12246" customFormat="1" x14ac:dyDescent="0.35"/>
    <row r="12247" customFormat="1" x14ac:dyDescent="0.35"/>
    <row r="12248" customFormat="1" x14ac:dyDescent="0.35"/>
    <row r="12249" customFormat="1" x14ac:dyDescent="0.35"/>
    <row r="12250" customFormat="1" x14ac:dyDescent="0.35"/>
    <row r="12251" customFormat="1" x14ac:dyDescent="0.35"/>
    <row r="12252" customFormat="1" x14ac:dyDescent="0.35"/>
    <row r="12253" customFormat="1" x14ac:dyDescent="0.35"/>
    <row r="12254" customFormat="1" x14ac:dyDescent="0.35"/>
    <row r="12255" customFormat="1" x14ac:dyDescent="0.35"/>
    <row r="12256" customFormat="1" x14ac:dyDescent="0.35"/>
    <row r="12257" customFormat="1" x14ac:dyDescent="0.35"/>
    <row r="12258" customFormat="1" x14ac:dyDescent="0.35"/>
    <row r="12259" customFormat="1" x14ac:dyDescent="0.35"/>
    <row r="12260" customFormat="1" x14ac:dyDescent="0.35"/>
    <row r="12261" customFormat="1" x14ac:dyDescent="0.35"/>
    <row r="12262" customFormat="1" x14ac:dyDescent="0.35"/>
    <row r="12263" customFormat="1" x14ac:dyDescent="0.35"/>
    <row r="12264" customFormat="1" x14ac:dyDescent="0.35"/>
    <row r="12265" customFormat="1" x14ac:dyDescent="0.35"/>
    <row r="12266" customFormat="1" x14ac:dyDescent="0.35"/>
    <row r="12267" customFormat="1" x14ac:dyDescent="0.35"/>
    <row r="12268" customFormat="1" x14ac:dyDescent="0.35"/>
    <row r="12269" customFormat="1" x14ac:dyDescent="0.35"/>
    <row r="12270" customFormat="1" x14ac:dyDescent="0.35"/>
    <row r="12271" customFormat="1" x14ac:dyDescent="0.35"/>
    <row r="12272" customFormat="1" x14ac:dyDescent="0.35"/>
    <row r="12273" customFormat="1" x14ac:dyDescent="0.35"/>
    <row r="12274" customFormat="1" x14ac:dyDescent="0.35"/>
    <row r="12275" customFormat="1" x14ac:dyDescent="0.35"/>
    <row r="12276" customFormat="1" x14ac:dyDescent="0.35"/>
    <row r="12277" customFormat="1" x14ac:dyDescent="0.35"/>
    <row r="12278" customFormat="1" x14ac:dyDescent="0.35"/>
    <row r="12279" customFormat="1" x14ac:dyDescent="0.35"/>
    <row r="12280" customFormat="1" x14ac:dyDescent="0.35"/>
    <row r="12281" customFormat="1" x14ac:dyDescent="0.35"/>
    <row r="12282" customFormat="1" x14ac:dyDescent="0.35"/>
    <row r="12283" customFormat="1" x14ac:dyDescent="0.35"/>
    <row r="12284" customFormat="1" x14ac:dyDescent="0.35"/>
    <row r="12285" customFormat="1" x14ac:dyDescent="0.35"/>
    <row r="12286" customFormat="1" x14ac:dyDescent="0.35"/>
    <row r="12287" customFormat="1" x14ac:dyDescent="0.35"/>
    <row r="12288" customFormat="1" x14ac:dyDescent="0.35"/>
    <row r="12289" customFormat="1" x14ac:dyDescent="0.35"/>
    <row r="12290" customFormat="1" x14ac:dyDescent="0.35"/>
    <row r="12291" customFormat="1" x14ac:dyDescent="0.35"/>
    <row r="12292" customFormat="1" x14ac:dyDescent="0.35"/>
    <row r="12293" customFormat="1" x14ac:dyDescent="0.35"/>
    <row r="12294" customFormat="1" x14ac:dyDescent="0.35"/>
    <row r="12295" customFormat="1" x14ac:dyDescent="0.35"/>
    <row r="12296" customFormat="1" x14ac:dyDescent="0.35"/>
    <row r="12297" customFormat="1" x14ac:dyDescent="0.35"/>
    <row r="12298" customFormat="1" x14ac:dyDescent="0.35"/>
    <row r="12299" customFormat="1" x14ac:dyDescent="0.35"/>
    <row r="12300" customFormat="1" x14ac:dyDescent="0.35"/>
    <row r="12301" customFormat="1" x14ac:dyDescent="0.35"/>
    <row r="12302" customFormat="1" x14ac:dyDescent="0.35"/>
    <row r="12303" customFormat="1" x14ac:dyDescent="0.35"/>
    <row r="12304" customFormat="1" x14ac:dyDescent="0.35"/>
    <row r="12305" customFormat="1" x14ac:dyDescent="0.35"/>
    <row r="12306" customFormat="1" x14ac:dyDescent="0.35"/>
    <row r="12307" customFormat="1" x14ac:dyDescent="0.35"/>
    <row r="12308" customFormat="1" x14ac:dyDescent="0.35"/>
    <row r="12309" customFormat="1" x14ac:dyDescent="0.35"/>
    <row r="12310" customFormat="1" x14ac:dyDescent="0.35"/>
    <row r="12311" customFormat="1" x14ac:dyDescent="0.35"/>
    <row r="12312" customFormat="1" x14ac:dyDescent="0.35"/>
    <row r="12313" customFormat="1" x14ac:dyDescent="0.35"/>
    <row r="12314" customFormat="1" x14ac:dyDescent="0.35"/>
    <row r="12315" customFormat="1" x14ac:dyDescent="0.35"/>
    <row r="12316" customFormat="1" x14ac:dyDescent="0.35"/>
    <row r="12317" customFormat="1" x14ac:dyDescent="0.35"/>
    <row r="12318" customFormat="1" x14ac:dyDescent="0.35"/>
    <row r="12319" customFormat="1" x14ac:dyDescent="0.35"/>
    <row r="12320" customFormat="1" x14ac:dyDescent="0.35"/>
    <row r="12321" customFormat="1" x14ac:dyDescent="0.35"/>
    <row r="12322" customFormat="1" x14ac:dyDescent="0.35"/>
    <row r="12323" customFormat="1" x14ac:dyDescent="0.35"/>
    <row r="12324" customFormat="1" x14ac:dyDescent="0.35"/>
    <row r="12325" customFormat="1" x14ac:dyDescent="0.35"/>
    <row r="12326" customFormat="1" x14ac:dyDescent="0.35"/>
    <row r="12327" customFormat="1" x14ac:dyDescent="0.35"/>
    <row r="12328" customFormat="1" x14ac:dyDescent="0.35"/>
    <row r="12329" customFormat="1" x14ac:dyDescent="0.35"/>
    <row r="12330" customFormat="1" x14ac:dyDescent="0.35"/>
    <row r="12331" customFormat="1" x14ac:dyDescent="0.35"/>
    <row r="12332" customFormat="1" x14ac:dyDescent="0.35"/>
    <row r="12333" customFormat="1" x14ac:dyDescent="0.35"/>
    <row r="12334" customFormat="1" x14ac:dyDescent="0.35"/>
    <row r="12335" customFormat="1" x14ac:dyDescent="0.35"/>
    <row r="12336" customFormat="1" x14ac:dyDescent="0.35"/>
    <row r="12337" customFormat="1" x14ac:dyDescent="0.35"/>
    <row r="12338" customFormat="1" x14ac:dyDescent="0.35"/>
    <row r="12339" customFormat="1" x14ac:dyDescent="0.35"/>
    <row r="12340" customFormat="1" x14ac:dyDescent="0.35"/>
    <row r="12341" customFormat="1" x14ac:dyDescent="0.35"/>
    <row r="12342" customFormat="1" x14ac:dyDescent="0.35"/>
    <row r="12343" customFormat="1" x14ac:dyDescent="0.35"/>
    <row r="12344" customFormat="1" x14ac:dyDescent="0.35"/>
    <row r="12345" customFormat="1" x14ac:dyDescent="0.35"/>
    <row r="12346" customFormat="1" x14ac:dyDescent="0.35"/>
    <row r="12347" customFormat="1" x14ac:dyDescent="0.35"/>
    <row r="12348" customFormat="1" x14ac:dyDescent="0.35"/>
    <row r="12349" customFormat="1" x14ac:dyDescent="0.35"/>
    <row r="12350" customFormat="1" x14ac:dyDescent="0.35"/>
    <row r="12351" customFormat="1" x14ac:dyDescent="0.35"/>
    <row r="12352" customFormat="1" x14ac:dyDescent="0.35"/>
    <row r="12353" customFormat="1" x14ac:dyDescent="0.35"/>
    <row r="12354" customFormat="1" x14ac:dyDescent="0.35"/>
    <row r="12355" customFormat="1" x14ac:dyDescent="0.35"/>
    <row r="12356" customFormat="1" x14ac:dyDescent="0.35"/>
    <row r="12357" customFormat="1" x14ac:dyDescent="0.35"/>
    <row r="12358" customFormat="1" x14ac:dyDescent="0.35"/>
    <row r="12359" customFormat="1" x14ac:dyDescent="0.35"/>
    <row r="12360" customFormat="1" x14ac:dyDescent="0.35"/>
    <row r="12361" customFormat="1" x14ac:dyDescent="0.35"/>
    <row r="12362" customFormat="1" x14ac:dyDescent="0.35"/>
    <row r="12363" customFormat="1" x14ac:dyDescent="0.35"/>
    <row r="12364" customFormat="1" x14ac:dyDescent="0.35"/>
    <row r="12365" customFormat="1" x14ac:dyDescent="0.35"/>
    <row r="12366" customFormat="1" x14ac:dyDescent="0.35"/>
    <row r="12367" customFormat="1" x14ac:dyDescent="0.35"/>
    <row r="12368" customFormat="1" x14ac:dyDescent="0.35"/>
    <row r="12369" customFormat="1" x14ac:dyDescent="0.35"/>
    <row r="12370" customFormat="1" x14ac:dyDescent="0.35"/>
    <row r="12371" customFormat="1" x14ac:dyDescent="0.35"/>
    <row r="12372" customFormat="1" x14ac:dyDescent="0.35"/>
    <row r="12373" customFormat="1" x14ac:dyDescent="0.35"/>
    <row r="12374" customFormat="1" x14ac:dyDescent="0.35"/>
    <row r="12375" customFormat="1" x14ac:dyDescent="0.35"/>
    <row r="12376" customFormat="1" x14ac:dyDescent="0.35"/>
    <row r="12377" customFormat="1" x14ac:dyDescent="0.35"/>
    <row r="12378" customFormat="1" x14ac:dyDescent="0.35"/>
    <row r="12379" customFormat="1" x14ac:dyDescent="0.35"/>
    <row r="12380" customFormat="1" x14ac:dyDescent="0.35"/>
    <row r="12381" customFormat="1" x14ac:dyDescent="0.35"/>
    <row r="12382" customFormat="1" x14ac:dyDescent="0.35"/>
    <row r="12383" customFormat="1" x14ac:dyDescent="0.35"/>
    <row r="12384" customFormat="1" x14ac:dyDescent="0.35"/>
    <row r="12385" customFormat="1" x14ac:dyDescent="0.35"/>
    <row r="12386" customFormat="1" x14ac:dyDescent="0.35"/>
    <row r="12387" customFormat="1" x14ac:dyDescent="0.35"/>
    <row r="12388" customFormat="1" x14ac:dyDescent="0.35"/>
    <row r="12389" customFormat="1" x14ac:dyDescent="0.35"/>
    <row r="12390" customFormat="1" x14ac:dyDescent="0.35"/>
    <row r="12391" customFormat="1" x14ac:dyDescent="0.35"/>
    <row r="12392" customFormat="1" x14ac:dyDescent="0.35"/>
    <row r="12393" customFormat="1" x14ac:dyDescent="0.35"/>
    <row r="12394" customFormat="1" x14ac:dyDescent="0.35"/>
    <row r="12395" customFormat="1" x14ac:dyDescent="0.35"/>
    <row r="12396" customFormat="1" x14ac:dyDescent="0.35"/>
    <row r="12397" customFormat="1" x14ac:dyDescent="0.35"/>
    <row r="12398" customFormat="1" x14ac:dyDescent="0.35"/>
    <row r="12399" customFormat="1" x14ac:dyDescent="0.35"/>
    <row r="12400" customFormat="1" x14ac:dyDescent="0.35"/>
    <row r="12401" customFormat="1" x14ac:dyDescent="0.35"/>
    <row r="12402" customFormat="1" x14ac:dyDescent="0.35"/>
    <row r="12403" customFormat="1" x14ac:dyDescent="0.35"/>
    <row r="12404" customFormat="1" x14ac:dyDescent="0.35"/>
    <row r="12405" customFormat="1" x14ac:dyDescent="0.35"/>
    <row r="12406" customFormat="1" x14ac:dyDescent="0.35"/>
    <row r="12407" customFormat="1" x14ac:dyDescent="0.35"/>
    <row r="12408" customFormat="1" x14ac:dyDescent="0.35"/>
    <row r="12409" customFormat="1" x14ac:dyDescent="0.35"/>
    <row r="12410" customFormat="1" x14ac:dyDescent="0.35"/>
    <row r="12411" customFormat="1" x14ac:dyDescent="0.35"/>
    <row r="12412" customFormat="1" x14ac:dyDescent="0.35"/>
    <row r="12413" customFormat="1" x14ac:dyDescent="0.35"/>
    <row r="12414" customFormat="1" x14ac:dyDescent="0.35"/>
    <row r="12415" customFormat="1" x14ac:dyDescent="0.35"/>
    <row r="12416" customFormat="1" x14ac:dyDescent="0.35"/>
    <row r="12417" customFormat="1" x14ac:dyDescent="0.35"/>
    <row r="12418" customFormat="1" x14ac:dyDescent="0.35"/>
    <row r="12419" customFormat="1" x14ac:dyDescent="0.35"/>
    <row r="12420" customFormat="1" x14ac:dyDescent="0.35"/>
    <row r="12421" customFormat="1" x14ac:dyDescent="0.35"/>
    <row r="12422" customFormat="1" x14ac:dyDescent="0.35"/>
    <row r="12423" customFormat="1" x14ac:dyDescent="0.35"/>
    <row r="12424" customFormat="1" x14ac:dyDescent="0.35"/>
    <row r="12425" customFormat="1" x14ac:dyDescent="0.35"/>
    <row r="12426" customFormat="1" x14ac:dyDescent="0.35"/>
    <row r="12427" customFormat="1" x14ac:dyDescent="0.35"/>
    <row r="12428" customFormat="1" x14ac:dyDescent="0.35"/>
    <row r="12429" customFormat="1" x14ac:dyDescent="0.35"/>
    <row r="12430" customFormat="1" x14ac:dyDescent="0.35"/>
    <row r="12431" customFormat="1" x14ac:dyDescent="0.35"/>
    <row r="12432" customFormat="1" x14ac:dyDescent="0.35"/>
    <row r="12433" customFormat="1" x14ac:dyDescent="0.35"/>
    <row r="12434" customFormat="1" x14ac:dyDescent="0.35"/>
    <row r="12435" customFormat="1" x14ac:dyDescent="0.35"/>
    <row r="12436" customFormat="1" x14ac:dyDescent="0.35"/>
    <row r="12437" customFormat="1" x14ac:dyDescent="0.35"/>
    <row r="12438" customFormat="1" x14ac:dyDescent="0.35"/>
    <row r="12439" customFormat="1" x14ac:dyDescent="0.35"/>
    <row r="12440" customFormat="1" x14ac:dyDescent="0.35"/>
    <row r="12441" customFormat="1" x14ac:dyDescent="0.35"/>
    <row r="12442" customFormat="1" x14ac:dyDescent="0.35"/>
    <row r="12443" customFormat="1" x14ac:dyDescent="0.35"/>
    <row r="12444" customFormat="1" x14ac:dyDescent="0.35"/>
    <row r="12445" customFormat="1" x14ac:dyDescent="0.35"/>
    <row r="12446" customFormat="1" x14ac:dyDescent="0.35"/>
    <row r="12447" customFormat="1" x14ac:dyDescent="0.35"/>
    <row r="12448" customFormat="1" x14ac:dyDescent="0.35"/>
    <row r="12449" customFormat="1" x14ac:dyDescent="0.35"/>
    <row r="12450" customFormat="1" x14ac:dyDescent="0.35"/>
    <row r="12451" customFormat="1" x14ac:dyDescent="0.35"/>
    <row r="12452" customFormat="1" x14ac:dyDescent="0.35"/>
    <row r="12453" customFormat="1" x14ac:dyDescent="0.35"/>
    <row r="12454" customFormat="1" x14ac:dyDescent="0.35"/>
    <row r="12455" customFormat="1" x14ac:dyDescent="0.35"/>
    <row r="12456" customFormat="1" x14ac:dyDescent="0.35"/>
    <row r="12457" customFormat="1" x14ac:dyDescent="0.35"/>
    <row r="12458" customFormat="1" x14ac:dyDescent="0.35"/>
    <row r="12459" customFormat="1" x14ac:dyDescent="0.35"/>
    <row r="12460" customFormat="1" x14ac:dyDescent="0.35"/>
    <row r="12461" customFormat="1" x14ac:dyDescent="0.35"/>
    <row r="12462" customFormat="1" x14ac:dyDescent="0.35"/>
    <row r="12463" customFormat="1" x14ac:dyDescent="0.35"/>
    <row r="12464" customFormat="1" x14ac:dyDescent="0.35"/>
    <row r="12465" customFormat="1" x14ac:dyDescent="0.35"/>
    <row r="12466" customFormat="1" x14ac:dyDescent="0.35"/>
    <row r="12467" customFormat="1" x14ac:dyDescent="0.35"/>
    <row r="12468" customFormat="1" x14ac:dyDescent="0.35"/>
    <row r="12469" customFormat="1" x14ac:dyDescent="0.35"/>
    <row r="12470" customFormat="1" x14ac:dyDescent="0.35"/>
    <row r="12471" customFormat="1" x14ac:dyDescent="0.35"/>
    <row r="12472" customFormat="1" x14ac:dyDescent="0.35"/>
    <row r="12473" customFormat="1" x14ac:dyDescent="0.35"/>
    <row r="12474" customFormat="1" x14ac:dyDescent="0.35"/>
    <row r="12475" customFormat="1" x14ac:dyDescent="0.35"/>
    <row r="12476" customFormat="1" x14ac:dyDescent="0.35"/>
    <row r="12477" customFormat="1" x14ac:dyDescent="0.35"/>
    <row r="12478" customFormat="1" x14ac:dyDescent="0.35"/>
    <row r="12479" customFormat="1" x14ac:dyDescent="0.35"/>
    <row r="12480" customFormat="1" x14ac:dyDescent="0.35"/>
    <row r="12481" customFormat="1" x14ac:dyDescent="0.35"/>
    <row r="12482" customFormat="1" x14ac:dyDescent="0.35"/>
    <row r="12483" customFormat="1" x14ac:dyDescent="0.35"/>
    <row r="12484" customFormat="1" x14ac:dyDescent="0.35"/>
    <row r="12485" customFormat="1" x14ac:dyDescent="0.35"/>
    <row r="12486" customFormat="1" x14ac:dyDescent="0.35"/>
    <row r="12487" customFormat="1" x14ac:dyDescent="0.35"/>
    <row r="12488" customFormat="1" x14ac:dyDescent="0.35"/>
    <row r="12489" customFormat="1" x14ac:dyDescent="0.35"/>
    <row r="12490" customFormat="1" x14ac:dyDescent="0.35"/>
    <row r="12491" customFormat="1" x14ac:dyDescent="0.35"/>
    <row r="12492" customFormat="1" x14ac:dyDescent="0.35"/>
    <row r="12493" customFormat="1" x14ac:dyDescent="0.35"/>
    <row r="12494" customFormat="1" x14ac:dyDescent="0.35"/>
    <row r="12495" customFormat="1" x14ac:dyDescent="0.35"/>
    <row r="12496" customFormat="1" x14ac:dyDescent="0.35"/>
    <row r="12497" customFormat="1" x14ac:dyDescent="0.35"/>
    <row r="12498" customFormat="1" x14ac:dyDescent="0.35"/>
    <row r="12499" customFormat="1" x14ac:dyDescent="0.35"/>
    <row r="12500" customFormat="1" x14ac:dyDescent="0.35"/>
    <row r="12501" customFormat="1" x14ac:dyDescent="0.35"/>
    <row r="12502" customFormat="1" x14ac:dyDescent="0.35"/>
    <row r="12503" customFormat="1" x14ac:dyDescent="0.35"/>
    <row r="12504" customFormat="1" x14ac:dyDescent="0.35"/>
    <row r="12505" customFormat="1" x14ac:dyDescent="0.35"/>
    <row r="12506" customFormat="1" x14ac:dyDescent="0.35"/>
    <row r="12507" customFormat="1" x14ac:dyDescent="0.35"/>
    <row r="12508" customFormat="1" x14ac:dyDescent="0.35"/>
    <row r="12509" customFormat="1" x14ac:dyDescent="0.35"/>
    <row r="12510" customFormat="1" x14ac:dyDescent="0.35"/>
    <row r="12511" customFormat="1" x14ac:dyDescent="0.35"/>
    <row r="12512" customFormat="1" x14ac:dyDescent="0.35"/>
    <row r="12513" customFormat="1" x14ac:dyDescent="0.35"/>
    <row r="12514" customFormat="1" x14ac:dyDescent="0.35"/>
    <row r="12515" customFormat="1" x14ac:dyDescent="0.35"/>
    <row r="12516" customFormat="1" x14ac:dyDescent="0.35"/>
    <row r="12517" customFormat="1" x14ac:dyDescent="0.35"/>
    <row r="12518" customFormat="1" x14ac:dyDescent="0.35"/>
    <row r="12519" customFormat="1" x14ac:dyDescent="0.35"/>
    <row r="12520" customFormat="1" x14ac:dyDescent="0.35"/>
    <row r="12521" customFormat="1" x14ac:dyDescent="0.35"/>
    <row r="12522" customFormat="1" x14ac:dyDescent="0.35"/>
    <row r="12523" customFormat="1" x14ac:dyDescent="0.35"/>
    <row r="12524" customFormat="1" x14ac:dyDescent="0.35"/>
    <row r="12525" customFormat="1" x14ac:dyDescent="0.35"/>
    <row r="12526" customFormat="1" x14ac:dyDescent="0.35"/>
    <row r="12527" customFormat="1" x14ac:dyDescent="0.35"/>
    <row r="12528" customFormat="1" x14ac:dyDescent="0.35"/>
    <row r="12529" customFormat="1" x14ac:dyDescent="0.35"/>
    <row r="12530" customFormat="1" x14ac:dyDescent="0.35"/>
    <row r="12531" customFormat="1" x14ac:dyDescent="0.35"/>
    <row r="12532" customFormat="1" x14ac:dyDescent="0.35"/>
    <row r="12533" customFormat="1" x14ac:dyDescent="0.35"/>
    <row r="12534" customFormat="1" x14ac:dyDescent="0.35"/>
    <row r="12535" customFormat="1" x14ac:dyDescent="0.35"/>
    <row r="12536" customFormat="1" x14ac:dyDescent="0.35"/>
    <row r="12537" customFormat="1" x14ac:dyDescent="0.35"/>
    <row r="12538" customFormat="1" x14ac:dyDescent="0.35"/>
    <row r="12539" customFormat="1" x14ac:dyDescent="0.35"/>
    <row r="12540" customFormat="1" x14ac:dyDescent="0.35"/>
    <row r="12541" customFormat="1" x14ac:dyDescent="0.35"/>
    <row r="12542" customFormat="1" x14ac:dyDescent="0.35"/>
    <row r="12543" customFormat="1" x14ac:dyDescent="0.35"/>
    <row r="12544" customFormat="1" x14ac:dyDescent="0.35"/>
    <row r="12545" customFormat="1" x14ac:dyDescent="0.35"/>
    <row r="12546" customFormat="1" x14ac:dyDescent="0.35"/>
    <row r="12547" customFormat="1" x14ac:dyDescent="0.35"/>
    <row r="12548" customFormat="1" x14ac:dyDescent="0.35"/>
    <row r="12549" customFormat="1" x14ac:dyDescent="0.35"/>
    <row r="12550" customFormat="1" x14ac:dyDescent="0.35"/>
    <row r="12551" customFormat="1" x14ac:dyDescent="0.35"/>
    <row r="12552" customFormat="1" x14ac:dyDescent="0.35"/>
    <row r="12553" customFormat="1" x14ac:dyDescent="0.35"/>
    <row r="12554" customFormat="1" x14ac:dyDescent="0.35"/>
    <row r="12555" customFormat="1" x14ac:dyDescent="0.35"/>
    <row r="12556" customFormat="1" x14ac:dyDescent="0.35"/>
    <row r="12557" customFormat="1" x14ac:dyDescent="0.35"/>
    <row r="12558" customFormat="1" x14ac:dyDescent="0.35"/>
    <row r="12559" customFormat="1" x14ac:dyDescent="0.35"/>
    <row r="12560" customFormat="1" x14ac:dyDescent="0.35"/>
    <row r="12561" customFormat="1" x14ac:dyDescent="0.35"/>
    <row r="12562" customFormat="1" x14ac:dyDescent="0.35"/>
    <row r="12563" customFormat="1" x14ac:dyDescent="0.35"/>
    <row r="12564" customFormat="1" x14ac:dyDescent="0.35"/>
    <row r="12565" customFormat="1" x14ac:dyDescent="0.35"/>
    <row r="12566" customFormat="1" x14ac:dyDescent="0.35"/>
    <row r="12567" customFormat="1" x14ac:dyDescent="0.35"/>
    <row r="12568" customFormat="1" x14ac:dyDescent="0.35"/>
    <row r="12569" customFormat="1" x14ac:dyDescent="0.35"/>
    <row r="12570" customFormat="1" x14ac:dyDescent="0.35"/>
    <row r="12571" customFormat="1" x14ac:dyDescent="0.35"/>
    <row r="12572" customFormat="1" x14ac:dyDescent="0.35"/>
    <row r="12573" customFormat="1" x14ac:dyDescent="0.35"/>
    <row r="12574" customFormat="1" x14ac:dyDescent="0.35"/>
    <row r="12575" customFormat="1" x14ac:dyDescent="0.35"/>
    <row r="12576" customFormat="1" x14ac:dyDescent="0.35"/>
    <row r="12577" customFormat="1" x14ac:dyDescent="0.35"/>
    <row r="12578" customFormat="1" x14ac:dyDescent="0.35"/>
    <row r="12579" customFormat="1" x14ac:dyDescent="0.35"/>
    <row r="12580" customFormat="1" x14ac:dyDescent="0.35"/>
    <row r="12581" customFormat="1" x14ac:dyDescent="0.35"/>
    <row r="12582" customFormat="1" x14ac:dyDescent="0.35"/>
    <row r="12583" customFormat="1" x14ac:dyDescent="0.35"/>
    <row r="12584" customFormat="1" x14ac:dyDescent="0.35"/>
    <row r="12585" customFormat="1" x14ac:dyDescent="0.35"/>
    <row r="12586" customFormat="1" x14ac:dyDescent="0.35"/>
    <row r="12587" customFormat="1" x14ac:dyDescent="0.35"/>
    <row r="12588" customFormat="1" x14ac:dyDescent="0.35"/>
    <row r="12589" customFormat="1" x14ac:dyDescent="0.35"/>
    <row r="12590" customFormat="1" x14ac:dyDescent="0.35"/>
    <row r="12591" customFormat="1" x14ac:dyDescent="0.35"/>
    <row r="12592" customFormat="1" x14ac:dyDescent="0.35"/>
    <row r="12593" customFormat="1" x14ac:dyDescent="0.35"/>
    <row r="12594" customFormat="1" x14ac:dyDescent="0.35"/>
    <row r="12595" customFormat="1" x14ac:dyDescent="0.35"/>
    <row r="12596" customFormat="1" x14ac:dyDescent="0.35"/>
    <row r="12597" customFormat="1" x14ac:dyDescent="0.35"/>
    <row r="12598" customFormat="1" x14ac:dyDescent="0.35"/>
    <row r="12599" customFormat="1" x14ac:dyDescent="0.35"/>
    <row r="12600" customFormat="1" x14ac:dyDescent="0.35"/>
    <row r="12601" customFormat="1" x14ac:dyDescent="0.35"/>
    <row r="12602" customFormat="1" x14ac:dyDescent="0.35"/>
    <row r="12603" customFormat="1" x14ac:dyDescent="0.35"/>
    <row r="12604" customFormat="1" x14ac:dyDescent="0.35"/>
    <row r="12605" customFormat="1" x14ac:dyDescent="0.35"/>
    <row r="12606" customFormat="1" x14ac:dyDescent="0.35"/>
    <row r="12607" customFormat="1" x14ac:dyDescent="0.35"/>
    <row r="12608" customFormat="1" x14ac:dyDescent="0.35"/>
    <row r="12609" customFormat="1" x14ac:dyDescent="0.35"/>
    <row r="12610" customFormat="1" x14ac:dyDescent="0.35"/>
    <row r="12611" customFormat="1" x14ac:dyDescent="0.35"/>
    <row r="12612" customFormat="1" x14ac:dyDescent="0.35"/>
    <row r="12613" customFormat="1" x14ac:dyDescent="0.35"/>
    <row r="12614" customFormat="1" x14ac:dyDescent="0.35"/>
    <row r="12615" customFormat="1" x14ac:dyDescent="0.35"/>
    <row r="12616" customFormat="1" x14ac:dyDescent="0.35"/>
    <row r="12617" customFormat="1" x14ac:dyDescent="0.35"/>
    <row r="12618" customFormat="1" x14ac:dyDescent="0.35"/>
    <row r="12619" customFormat="1" x14ac:dyDescent="0.35"/>
    <row r="12620" customFormat="1" x14ac:dyDescent="0.35"/>
    <row r="12621" customFormat="1" x14ac:dyDescent="0.35"/>
    <row r="12622" customFormat="1" x14ac:dyDescent="0.35"/>
    <row r="12623" customFormat="1" x14ac:dyDescent="0.35"/>
    <row r="12624" customFormat="1" x14ac:dyDescent="0.35"/>
    <row r="12625" customFormat="1" x14ac:dyDescent="0.35"/>
    <row r="12626" customFormat="1" x14ac:dyDescent="0.35"/>
    <row r="12627" customFormat="1" x14ac:dyDescent="0.35"/>
    <row r="12628" customFormat="1" x14ac:dyDescent="0.35"/>
    <row r="12629" customFormat="1" x14ac:dyDescent="0.35"/>
    <row r="12630" customFormat="1" x14ac:dyDescent="0.35"/>
    <row r="12631" customFormat="1" x14ac:dyDescent="0.35"/>
    <row r="12632" customFormat="1" x14ac:dyDescent="0.35"/>
    <row r="12633" customFormat="1" x14ac:dyDescent="0.35"/>
    <row r="12634" customFormat="1" x14ac:dyDescent="0.35"/>
    <row r="12635" customFormat="1" x14ac:dyDescent="0.35"/>
    <row r="12636" customFormat="1" x14ac:dyDescent="0.35"/>
    <row r="12637" customFormat="1" x14ac:dyDescent="0.35"/>
    <row r="12638" customFormat="1" x14ac:dyDescent="0.35"/>
    <row r="12639" customFormat="1" x14ac:dyDescent="0.35"/>
    <row r="12640" customFormat="1" x14ac:dyDescent="0.35"/>
    <row r="12641" customFormat="1" x14ac:dyDescent="0.35"/>
    <row r="12642" customFormat="1" x14ac:dyDescent="0.35"/>
    <row r="12643" customFormat="1" x14ac:dyDescent="0.35"/>
    <row r="12644" customFormat="1" x14ac:dyDescent="0.35"/>
    <row r="12645" customFormat="1" x14ac:dyDescent="0.35"/>
    <row r="12646" customFormat="1" x14ac:dyDescent="0.35"/>
    <row r="12647" customFormat="1" x14ac:dyDescent="0.35"/>
    <row r="12648" customFormat="1" x14ac:dyDescent="0.35"/>
    <row r="12649" customFormat="1" x14ac:dyDescent="0.35"/>
    <row r="12650" customFormat="1" x14ac:dyDescent="0.35"/>
    <row r="12651" customFormat="1" x14ac:dyDescent="0.35"/>
    <row r="12652" customFormat="1" x14ac:dyDescent="0.35"/>
    <row r="12653" customFormat="1" x14ac:dyDescent="0.35"/>
    <row r="12654" customFormat="1" x14ac:dyDescent="0.35"/>
    <row r="12655" customFormat="1" x14ac:dyDescent="0.35"/>
    <row r="12656" customFormat="1" x14ac:dyDescent="0.35"/>
    <row r="12657" customFormat="1" x14ac:dyDescent="0.35"/>
    <row r="12658" customFormat="1" x14ac:dyDescent="0.35"/>
    <row r="12659" customFormat="1" x14ac:dyDescent="0.35"/>
    <row r="12660" customFormat="1" x14ac:dyDescent="0.35"/>
    <row r="12661" customFormat="1" x14ac:dyDescent="0.35"/>
    <row r="12662" customFormat="1" x14ac:dyDescent="0.35"/>
    <row r="12663" customFormat="1" x14ac:dyDescent="0.35"/>
    <row r="12664" customFormat="1" x14ac:dyDescent="0.35"/>
    <row r="12665" customFormat="1" x14ac:dyDescent="0.35"/>
    <row r="12666" customFormat="1" x14ac:dyDescent="0.35"/>
    <row r="12667" customFormat="1" x14ac:dyDescent="0.35"/>
    <row r="12668" customFormat="1" x14ac:dyDescent="0.35"/>
    <row r="12669" customFormat="1" x14ac:dyDescent="0.35"/>
    <row r="12670" customFormat="1" x14ac:dyDescent="0.35"/>
    <row r="12671" customFormat="1" x14ac:dyDescent="0.35"/>
    <row r="12672" customFormat="1" x14ac:dyDescent="0.35"/>
    <row r="12673" customFormat="1" x14ac:dyDescent="0.35"/>
    <row r="12674" customFormat="1" x14ac:dyDescent="0.35"/>
    <row r="12675" customFormat="1" x14ac:dyDescent="0.35"/>
    <row r="12676" customFormat="1" x14ac:dyDescent="0.35"/>
    <row r="12677" customFormat="1" x14ac:dyDescent="0.35"/>
    <row r="12678" customFormat="1" x14ac:dyDescent="0.35"/>
    <row r="12679" customFormat="1" x14ac:dyDescent="0.35"/>
    <row r="12680" customFormat="1" x14ac:dyDescent="0.35"/>
    <row r="12681" customFormat="1" x14ac:dyDescent="0.35"/>
    <row r="12682" customFormat="1" x14ac:dyDescent="0.35"/>
    <row r="12683" customFormat="1" x14ac:dyDescent="0.35"/>
    <row r="12684" customFormat="1" x14ac:dyDescent="0.35"/>
    <row r="12685" customFormat="1" x14ac:dyDescent="0.35"/>
    <row r="12686" customFormat="1" x14ac:dyDescent="0.35"/>
    <row r="12687" customFormat="1" x14ac:dyDescent="0.35"/>
    <row r="12688" customFormat="1" x14ac:dyDescent="0.35"/>
    <row r="12689" customFormat="1" x14ac:dyDescent="0.35"/>
    <row r="12690" customFormat="1" x14ac:dyDescent="0.35"/>
    <row r="12691" customFormat="1" x14ac:dyDescent="0.35"/>
    <row r="12692" customFormat="1" x14ac:dyDescent="0.35"/>
    <row r="12693" customFormat="1" x14ac:dyDescent="0.35"/>
    <row r="12694" customFormat="1" x14ac:dyDescent="0.35"/>
    <row r="12695" customFormat="1" x14ac:dyDescent="0.35"/>
    <row r="12696" customFormat="1" x14ac:dyDescent="0.35"/>
    <row r="12697" customFormat="1" x14ac:dyDescent="0.35"/>
    <row r="12698" customFormat="1" x14ac:dyDescent="0.35"/>
    <row r="12699" customFormat="1" x14ac:dyDescent="0.35"/>
    <row r="12700" customFormat="1" x14ac:dyDescent="0.35"/>
    <row r="12701" customFormat="1" x14ac:dyDescent="0.35"/>
    <row r="12702" customFormat="1" x14ac:dyDescent="0.35"/>
    <row r="12703" customFormat="1" x14ac:dyDescent="0.35"/>
    <row r="12704" customFormat="1" x14ac:dyDescent="0.35"/>
    <row r="12705" customFormat="1" x14ac:dyDescent="0.35"/>
    <row r="12706" customFormat="1" x14ac:dyDescent="0.35"/>
    <row r="12707" customFormat="1" x14ac:dyDescent="0.35"/>
    <row r="12708" customFormat="1" x14ac:dyDescent="0.35"/>
    <row r="12709" customFormat="1" x14ac:dyDescent="0.35"/>
    <row r="12710" customFormat="1" x14ac:dyDescent="0.35"/>
    <row r="12711" customFormat="1" x14ac:dyDescent="0.35"/>
    <row r="12712" customFormat="1" x14ac:dyDescent="0.35"/>
    <row r="12713" customFormat="1" x14ac:dyDescent="0.35"/>
    <row r="12714" customFormat="1" x14ac:dyDescent="0.35"/>
    <row r="12715" customFormat="1" x14ac:dyDescent="0.35"/>
    <row r="12716" customFormat="1" x14ac:dyDescent="0.35"/>
    <row r="12717" customFormat="1" x14ac:dyDescent="0.35"/>
    <row r="12718" customFormat="1" x14ac:dyDescent="0.35"/>
    <row r="12719" customFormat="1" x14ac:dyDescent="0.35"/>
    <row r="12720" customFormat="1" x14ac:dyDescent="0.35"/>
    <row r="12721" customFormat="1" x14ac:dyDescent="0.35"/>
    <row r="12722" customFormat="1" x14ac:dyDescent="0.35"/>
    <row r="12723" customFormat="1" x14ac:dyDescent="0.35"/>
    <row r="12724" customFormat="1" x14ac:dyDescent="0.35"/>
    <row r="12725" customFormat="1" x14ac:dyDescent="0.35"/>
    <row r="12726" customFormat="1" x14ac:dyDescent="0.35"/>
    <row r="12727" customFormat="1" x14ac:dyDescent="0.35"/>
    <row r="12728" customFormat="1" x14ac:dyDescent="0.35"/>
    <row r="12729" customFormat="1" x14ac:dyDescent="0.35"/>
    <row r="12730" customFormat="1" x14ac:dyDescent="0.35"/>
    <row r="12731" customFormat="1" x14ac:dyDescent="0.35"/>
    <row r="12732" customFormat="1" x14ac:dyDescent="0.35"/>
    <row r="12733" customFormat="1" x14ac:dyDescent="0.35"/>
    <row r="12734" customFormat="1" x14ac:dyDescent="0.35"/>
    <row r="12735" customFormat="1" x14ac:dyDescent="0.35"/>
    <row r="12736" customFormat="1" x14ac:dyDescent="0.35"/>
    <row r="12737" customFormat="1" x14ac:dyDescent="0.35"/>
    <row r="12738" customFormat="1" x14ac:dyDescent="0.35"/>
    <row r="12739" customFormat="1" x14ac:dyDescent="0.35"/>
    <row r="12740" customFormat="1" x14ac:dyDescent="0.35"/>
    <row r="12741" customFormat="1" x14ac:dyDescent="0.35"/>
    <row r="12742" customFormat="1" x14ac:dyDescent="0.35"/>
    <row r="12743" customFormat="1" x14ac:dyDescent="0.35"/>
    <row r="12744" customFormat="1" x14ac:dyDescent="0.35"/>
    <row r="12745" customFormat="1" x14ac:dyDescent="0.35"/>
    <row r="12746" customFormat="1" x14ac:dyDescent="0.35"/>
    <row r="12747" customFormat="1" x14ac:dyDescent="0.35"/>
    <row r="12748" customFormat="1" x14ac:dyDescent="0.35"/>
    <row r="12749" customFormat="1" x14ac:dyDescent="0.35"/>
    <row r="12750" customFormat="1" x14ac:dyDescent="0.35"/>
    <row r="12751" customFormat="1" x14ac:dyDescent="0.35"/>
    <row r="12752" customFormat="1" x14ac:dyDescent="0.35"/>
    <row r="12753" customFormat="1" x14ac:dyDescent="0.35"/>
    <row r="12754" customFormat="1" x14ac:dyDescent="0.35"/>
    <row r="12755" customFormat="1" x14ac:dyDescent="0.35"/>
    <row r="12756" customFormat="1" x14ac:dyDescent="0.35"/>
    <row r="12757" customFormat="1" x14ac:dyDescent="0.35"/>
    <row r="12758" customFormat="1" x14ac:dyDescent="0.35"/>
    <row r="12759" customFormat="1" x14ac:dyDescent="0.35"/>
    <row r="12760" customFormat="1" x14ac:dyDescent="0.35"/>
    <row r="12761" customFormat="1" x14ac:dyDescent="0.35"/>
    <row r="12762" customFormat="1" x14ac:dyDescent="0.35"/>
    <row r="12763" customFormat="1" x14ac:dyDescent="0.35"/>
    <row r="12764" customFormat="1" x14ac:dyDescent="0.35"/>
    <row r="12765" customFormat="1" x14ac:dyDescent="0.35"/>
    <row r="12766" customFormat="1" x14ac:dyDescent="0.35"/>
    <row r="12767" customFormat="1" x14ac:dyDescent="0.35"/>
    <row r="12768" customFormat="1" x14ac:dyDescent="0.35"/>
    <row r="12769" customFormat="1" x14ac:dyDescent="0.35"/>
    <row r="12770" customFormat="1" x14ac:dyDescent="0.35"/>
    <row r="12771" customFormat="1" x14ac:dyDescent="0.35"/>
    <row r="12772" customFormat="1" x14ac:dyDescent="0.35"/>
    <row r="12773" customFormat="1" x14ac:dyDescent="0.35"/>
    <row r="12774" customFormat="1" x14ac:dyDescent="0.35"/>
    <row r="12775" customFormat="1" x14ac:dyDescent="0.35"/>
    <row r="12776" customFormat="1" x14ac:dyDescent="0.35"/>
    <row r="12777" customFormat="1" x14ac:dyDescent="0.35"/>
    <row r="12778" customFormat="1" x14ac:dyDescent="0.35"/>
    <row r="12779" customFormat="1" x14ac:dyDescent="0.35"/>
    <row r="12780" customFormat="1" x14ac:dyDescent="0.35"/>
    <row r="12781" customFormat="1" x14ac:dyDescent="0.35"/>
    <row r="12782" customFormat="1" x14ac:dyDescent="0.35"/>
    <row r="12783" customFormat="1" x14ac:dyDescent="0.35"/>
    <row r="12784" customFormat="1" x14ac:dyDescent="0.35"/>
    <row r="12785" customFormat="1" x14ac:dyDescent="0.35"/>
    <row r="12786" customFormat="1" x14ac:dyDescent="0.35"/>
    <row r="12787" customFormat="1" x14ac:dyDescent="0.35"/>
    <row r="12788" customFormat="1" x14ac:dyDescent="0.35"/>
    <row r="12789" customFormat="1" x14ac:dyDescent="0.35"/>
    <row r="12790" customFormat="1" x14ac:dyDescent="0.35"/>
    <row r="12791" customFormat="1" x14ac:dyDescent="0.35"/>
    <row r="12792" customFormat="1" x14ac:dyDescent="0.35"/>
    <row r="12793" customFormat="1" x14ac:dyDescent="0.35"/>
    <row r="12794" customFormat="1" x14ac:dyDescent="0.35"/>
    <row r="12795" customFormat="1" x14ac:dyDescent="0.35"/>
    <row r="12796" customFormat="1" x14ac:dyDescent="0.35"/>
    <row r="12797" customFormat="1" x14ac:dyDescent="0.35"/>
    <row r="12798" customFormat="1" x14ac:dyDescent="0.35"/>
    <row r="12799" customFormat="1" x14ac:dyDescent="0.35"/>
    <row r="12800" customFormat="1" x14ac:dyDescent="0.35"/>
    <row r="12801" customFormat="1" x14ac:dyDescent="0.35"/>
    <row r="12802" customFormat="1" x14ac:dyDescent="0.35"/>
    <row r="12803" customFormat="1" x14ac:dyDescent="0.35"/>
    <row r="12804" customFormat="1" x14ac:dyDescent="0.35"/>
    <row r="12805" customFormat="1" x14ac:dyDescent="0.35"/>
    <row r="12806" customFormat="1" x14ac:dyDescent="0.35"/>
    <row r="12807" customFormat="1" x14ac:dyDescent="0.35"/>
    <row r="12808" customFormat="1" x14ac:dyDescent="0.35"/>
    <row r="12809" customFormat="1" x14ac:dyDescent="0.35"/>
    <row r="12810" customFormat="1" x14ac:dyDescent="0.35"/>
    <row r="12811" customFormat="1" x14ac:dyDescent="0.35"/>
    <row r="12812" customFormat="1" x14ac:dyDescent="0.35"/>
    <row r="12813" customFormat="1" x14ac:dyDescent="0.35"/>
    <row r="12814" customFormat="1" x14ac:dyDescent="0.35"/>
    <row r="12815" customFormat="1" x14ac:dyDescent="0.35"/>
    <row r="12816" customFormat="1" x14ac:dyDescent="0.35"/>
    <row r="12817" customFormat="1" x14ac:dyDescent="0.35"/>
    <row r="12818" customFormat="1" x14ac:dyDescent="0.35"/>
    <row r="12819" customFormat="1" x14ac:dyDescent="0.35"/>
    <row r="12820" customFormat="1" x14ac:dyDescent="0.35"/>
    <row r="12821" customFormat="1" x14ac:dyDescent="0.35"/>
    <row r="12822" customFormat="1" x14ac:dyDescent="0.35"/>
    <row r="12823" customFormat="1" x14ac:dyDescent="0.35"/>
    <row r="12824" customFormat="1" x14ac:dyDescent="0.35"/>
    <row r="12825" customFormat="1" x14ac:dyDescent="0.35"/>
    <row r="12826" customFormat="1" x14ac:dyDescent="0.35"/>
    <row r="12827" customFormat="1" x14ac:dyDescent="0.35"/>
    <row r="12828" customFormat="1" x14ac:dyDescent="0.35"/>
    <row r="12829" customFormat="1" x14ac:dyDescent="0.35"/>
    <row r="12830" customFormat="1" x14ac:dyDescent="0.35"/>
    <row r="12831" customFormat="1" x14ac:dyDescent="0.35"/>
    <row r="12832" customFormat="1" x14ac:dyDescent="0.35"/>
    <row r="12833" customFormat="1" x14ac:dyDescent="0.35"/>
    <row r="12834" customFormat="1" x14ac:dyDescent="0.35"/>
    <row r="12835" customFormat="1" x14ac:dyDescent="0.35"/>
    <row r="12836" customFormat="1" x14ac:dyDescent="0.35"/>
    <row r="12837" customFormat="1" x14ac:dyDescent="0.35"/>
    <row r="12838" customFormat="1" x14ac:dyDescent="0.35"/>
    <row r="12839" customFormat="1" x14ac:dyDescent="0.35"/>
    <row r="12840" customFormat="1" x14ac:dyDescent="0.35"/>
    <row r="12841" customFormat="1" x14ac:dyDescent="0.35"/>
    <row r="12842" customFormat="1" x14ac:dyDescent="0.35"/>
    <row r="12843" customFormat="1" x14ac:dyDescent="0.35"/>
    <row r="12844" customFormat="1" x14ac:dyDescent="0.35"/>
    <row r="12845" customFormat="1" x14ac:dyDescent="0.35"/>
    <row r="12846" customFormat="1" x14ac:dyDescent="0.35"/>
    <row r="12847" customFormat="1" x14ac:dyDescent="0.35"/>
    <row r="12848" customFormat="1" x14ac:dyDescent="0.35"/>
    <row r="12849" customFormat="1" x14ac:dyDescent="0.35"/>
    <row r="12850" customFormat="1" x14ac:dyDescent="0.35"/>
    <row r="12851" customFormat="1" x14ac:dyDescent="0.35"/>
    <row r="12852" customFormat="1" x14ac:dyDescent="0.35"/>
    <row r="12853" customFormat="1" x14ac:dyDescent="0.35"/>
    <row r="12854" customFormat="1" x14ac:dyDescent="0.35"/>
    <row r="12855" customFormat="1" x14ac:dyDescent="0.35"/>
    <row r="12856" customFormat="1" x14ac:dyDescent="0.35"/>
    <row r="12857" customFormat="1" x14ac:dyDescent="0.35"/>
    <row r="12858" customFormat="1" x14ac:dyDescent="0.35"/>
    <row r="12859" customFormat="1" x14ac:dyDescent="0.35"/>
    <row r="12860" customFormat="1" x14ac:dyDescent="0.35"/>
    <row r="12861" customFormat="1" x14ac:dyDescent="0.35"/>
    <row r="12862" customFormat="1" x14ac:dyDescent="0.35"/>
    <row r="12863" customFormat="1" x14ac:dyDescent="0.35"/>
    <row r="12864" customFormat="1" x14ac:dyDescent="0.35"/>
    <row r="12865" customFormat="1" x14ac:dyDescent="0.35"/>
    <row r="12866" customFormat="1" x14ac:dyDescent="0.35"/>
    <row r="12867" customFormat="1" x14ac:dyDescent="0.35"/>
    <row r="12868" customFormat="1" x14ac:dyDescent="0.35"/>
    <row r="12869" customFormat="1" x14ac:dyDescent="0.35"/>
    <row r="12870" customFormat="1" x14ac:dyDescent="0.35"/>
    <row r="12871" customFormat="1" x14ac:dyDescent="0.35"/>
    <row r="12872" customFormat="1" x14ac:dyDescent="0.35"/>
    <row r="12873" customFormat="1" x14ac:dyDescent="0.35"/>
    <row r="12874" customFormat="1" x14ac:dyDescent="0.35"/>
    <row r="12875" customFormat="1" x14ac:dyDescent="0.35"/>
    <row r="12876" customFormat="1" x14ac:dyDescent="0.35"/>
    <row r="12877" customFormat="1" x14ac:dyDescent="0.35"/>
    <row r="12878" customFormat="1" x14ac:dyDescent="0.35"/>
    <row r="12879" customFormat="1" x14ac:dyDescent="0.35"/>
    <row r="12880" customFormat="1" x14ac:dyDescent="0.35"/>
    <row r="12881" customFormat="1" x14ac:dyDescent="0.35"/>
    <row r="12882" customFormat="1" x14ac:dyDescent="0.35"/>
    <row r="12883" customFormat="1" x14ac:dyDescent="0.35"/>
    <row r="12884" customFormat="1" x14ac:dyDescent="0.35"/>
    <row r="12885" customFormat="1" x14ac:dyDescent="0.35"/>
    <row r="12886" customFormat="1" x14ac:dyDescent="0.35"/>
    <row r="12887" customFormat="1" x14ac:dyDescent="0.35"/>
    <row r="12888" customFormat="1" x14ac:dyDescent="0.35"/>
    <row r="12889" customFormat="1" x14ac:dyDescent="0.35"/>
    <row r="12890" customFormat="1" x14ac:dyDescent="0.35"/>
    <row r="12891" customFormat="1" x14ac:dyDescent="0.35"/>
    <row r="12892" customFormat="1" x14ac:dyDescent="0.35"/>
    <row r="12893" customFormat="1" x14ac:dyDescent="0.35"/>
    <row r="12894" customFormat="1" x14ac:dyDescent="0.35"/>
    <row r="12895" customFormat="1" x14ac:dyDescent="0.35"/>
    <row r="12896" customFormat="1" x14ac:dyDescent="0.35"/>
    <row r="12897" customFormat="1" x14ac:dyDescent="0.35"/>
    <row r="12898" customFormat="1" x14ac:dyDescent="0.35"/>
    <row r="12899" customFormat="1" x14ac:dyDescent="0.35"/>
    <row r="12900" customFormat="1" x14ac:dyDescent="0.35"/>
    <row r="12901" customFormat="1" x14ac:dyDescent="0.35"/>
    <row r="12902" customFormat="1" x14ac:dyDescent="0.35"/>
    <row r="12903" customFormat="1" x14ac:dyDescent="0.35"/>
    <row r="12904" customFormat="1" x14ac:dyDescent="0.35"/>
    <row r="12905" customFormat="1" x14ac:dyDescent="0.35"/>
    <row r="12906" customFormat="1" x14ac:dyDescent="0.35"/>
    <row r="12907" customFormat="1" x14ac:dyDescent="0.35"/>
    <row r="12908" customFormat="1" x14ac:dyDescent="0.35"/>
    <row r="12909" customFormat="1" x14ac:dyDescent="0.35"/>
    <row r="12910" customFormat="1" x14ac:dyDescent="0.35"/>
    <row r="12911" customFormat="1" x14ac:dyDescent="0.35"/>
    <row r="12912" customFormat="1" x14ac:dyDescent="0.35"/>
    <row r="12913" customFormat="1" x14ac:dyDescent="0.35"/>
    <row r="12914" customFormat="1" x14ac:dyDescent="0.35"/>
    <row r="12915" customFormat="1" x14ac:dyDescent="0.35"/>
    <row r="12916" customFormat="1" x14ac:dyDescent="0.35"/>
    <row r="12917" customFormat="1" x14ac:dyDescent="0.35"/>
    <row r="12918" customFormat="1" x14ac:dyDescent="0.35"/>
    <row r="12919" customFormat="1" x14ac:dyDescent="0.35"/>
    <row r="12920" customFormat="1" x14ac:dyDescent="0.35"/>
    <row r="12921" customFormat="1" x14ac:dyDescent="0.35"/>
    <row r="12922" customFormat="1" x14ac:dyDescent="0.35"/>
    <row r="12923" customFormat="1" x14ac:dyDescent="0.35"/>
    <row r="12924" customFormat="1" x14ac:dyDescent="0.35"/>
    <row r="12925" customFormat="1" x14ac:dyDescent="0.35"/>
    <row r="12926" customFormat="1" x14ac:dyDescent="0.35"/>
    <row r="12927" customFormat="1" x14ac:dyDescent="0.35"/>
    <row r="12928" customFormat="1" x14ac:dyDescent="0.35"/>
    <row r="12929" customFormat="1" x14ac:dyDescent="0.35"/>
    <row r="12930" customFormat="1" x14ac:dyDescent="0.35"/>
    <row r="12931" customFormat="1" x14ac:dyDescent="0.35"/>
    <row r="12932" customFormat="1" x14ac:dyDescent="0.35"/>
    <row r="12933" customFormat="1" x14ac:dyDescent="0.35"/>
    <row r="12934" customFormat="1" x14ac:dyDescent="0.35"/>
    <row r="12935" customFormat="1" x14ac:dyDescent="0.35"/>
    <row r="12936" customFormat="1" x14ac:dyDescent="0.35"/>
    <row r="12937" customFormat="1" x14ac:dyDescent="0.35"/>
    <row r="12938" customFormat="1" x14ac:dyDescent="0.35"/>
    <row r="12939" customFormat="1" x14ac:dyDescent="0.35"/>
    <row r="12940" customFormat="1" x14ac:dyDescent="0.35"/>
    <row r="12941" customFormat="1" x14ac:dyDescent="0.35"/>
    <row r="12942" customFormat="1" x14ac:dyDescent="0.35"/>
    <row r="12943" customFormat="1" x14ac:dyDescent="0.35"/>
    <row r="12944" customFormat="1" x14ac:dyDescent="0.35"/>
    <row r="12945" customFormat="1" x14ac:dyDescent="0.35"/>
    <row r="12946" customFormat="1" x14ac:dyDescent="0.35"/>
    <row r="12947" customFormat="1" x14ac:dyDescent="0.35"/>
    <row r="12948" customFormat="1" x14ac:dyDescent="0.35"/>
    <row r="12949" customFormat="1" x14ac:dyDescent="0.35"/>
    <row r="12950" customFormat="1" x14ac:dyDescent="0.35"/>
    <row r="12951" customFormat="1" x14ac:dyDescent="0.35"/>
    <row r="12952" customFormat="1" x14ac:dyDescent="0.35"/>
    <row r="12953" customFormat="1" x14ac:dyDescent="0.35"/>
    <row r="12954" customFormat="1" x14ac:dyDescent="0.35"/>
    <row r="12955" customFormat="1" x14ac:dyDescent="0.35"/>
    <row r="12956" customFormat="1" x14ac:dyDescent="0.35"/>
    <row r="12957" customFormat="1" x14ac:dyDescent="0.35"/>
    <row r="12958" customFormat="1" x14ac:dyDescent="0.35"/>
    <row r="12959" customFormat="1" x14ac:dyDescent="0.35"/>
    <row r="12960" customFormat="1" x14ac:dyDescent="0.35"/>
    <row r="12961" customFormat="1" x14ac:dyDescent="0.35"/>
    <row r="12962" customFormat="1" x14ac:dyDescent="0.35"/>
    <row r="12963" customFormat="1" x14ac:dyDescent="0.35"/>
    <row r="12964" customFormat="1" x14ac:dyDescent="0.35"/>
    <row r="12965" customFormat="1" x14ac:dyDescent="0.35"/>
    <row r="12966" customFormat="1" x14ac:dyDescent="0.35"/>
    <row r="12967" customFormat="1" x14ac:dyDescent="0.35"/>
    <row r="12968" customFormat="1" x14ac:dyDescent="0.35"/>
    <row r="12969" customFormat="1" x14ac:dyDescent="0.35"/>
    <row r="12970" customFormat="1" x14ac:dyDescent="0.35"/>
    <row r="12971" customFormat="1" x14ac:dyDescent="0.35"/>
    <row r="12972" customFormat="1" x14ac:dyDescent="0.35"/>
    <row r="12973" customFormat="1" x14ac:dyDescent="0.35"/>
    <row r="12974" customFormat="1" x14ac:dyDescent="0.35"/>
    <row r="12975" customFormat="1" x14ac:dyDescent="0.35"/>
    <row r="12976" customFormat="1" x14ac:dyDescent="0.35"/>
    <row r="12977" customFormat="1" x14ac:dyDescent="0.35"/>
    <row r="12978" customFormat="1" x14ac:dyDescent="0.35"/>
    <row r="12979" customFormat="1" x14ac:dyDescent="0.35"/>
    <row r="12980" customFormat="1" x14ac:dyDescent="0.35"/>
    <row r="12981" customFormat="1" x14ac:dyDescent="0.35"/>
    <row r="12982" customFormat="1" x14ac:dyDescent="0.35"/>
    <row r="12983" customFormat="1" x14ac:dyDescent="0.35"/>
    <row r="12984" customFormat="1" x14ac:dyDescent="0.35"/>
    <row r="12985" customFormat="1" x14ac:dyDescent="0.35"/>
    <row r="12986" customFormat="1" x14ac:dyDescent="0.35"/>
    <row r="12987" customFormat="1" x14ac:dyDescent="0.35"/>
    <row r="12988" customFormat="1" x14ac:dyDescent="0.35"/>
    <row r="12989" customFormat="1" x14ac:dyDescent="0.35"/>
    <row r="12990" customFormat="1" x14ac:dyDescent="0.35"/>
    <row r="12991" customFormat="1" x14ac:dyDescent="0.35"/>
    <row r="12992" customFormat="1" x14ac:dyDescent="0.35"/>
    <row r="12993" customFormat="1" x14ac:dyDescent="0.35"/>
    <row r="12994" customFormat="1" x14ac:dyDescent="0.35"/>
    <row r="12995" customFormat="1" x14ac:dyDescent="0.35"/>
    <row r="12996" customFormat="1" x14ac:dyDescent="0.35"/>
    <row r="12997" customFormat="1" x14ac:dyDescent="0.35"/>
    <row r="12998" customFormat="1" x14ac:dyDescent="0.35"/>
    <row r="12999" customFormat="1" x14ac:dyDescent="0.35"/>
    <row r="13000" customFormat="1" x14ac:dyDescent="0.35"/>
    <row r="13001" customFormat="1" x14ac:dyDescent="0.35"/>
    <row r="13002" customFormat="1" x14ac:dyDescent="0.35"/>
    <row r="13003" customFormat="1" x14ac:dyDescent="0.35"/>
    <row r="13004" customFormat="1" x14ac:dyDescent="0.35"/>
    <row r="13005" customFormat="1" x14ac:dyDescent="0.35"/>
    <row r="13006" customFormat="1" x14ac:dyDescent="0.35"/>
    <row r="13007" customFormat="1" x14ac:dyDescent="0.35"/>
    <row r="13008" customFormat="1" x14ac:dyDescent="0.35"/>
    <row r="13009" customFormat="1" x14ac:dyDescent="0.35"/>
    <row r="13010" customFormat="1" x14ac:dyDescent="0.35"/>
    <row r="13011" customFormat="1" x14ac:dyDescent="0.35"/>
    <row r="13012" customFormat="1" x14ac:dyDescent="0.35"/>
    <row r="13013" customFormat="1" x14ac:dyDescent="0.35"/>
    <row r="13014" customFormat="1" x14ac:dyDescent="0.35"/>
    <row r="13015" customFormat="1" x14ac:dyDescent="0.35"/>
    <row r="13016" customFormat="1" x14ac:dyDescent="0.35"/>
    <row r="13017" customFormat="1" x14ac:dyDescent="0.35"/>
    <row r="13018" customFormat="1" x14ac:dyDescent="0.35"/>
    <row r="13019" customFormat="1" x14ac:dyDescent="0.35"/>
    <row r="13020" customFormat="1" x14ac:dyDescent="0.35"/>
    <row r="13021" customFormat="1" x14ac:dyDescent="0.35"/>
    <row r="13022" customFormat="1" x14ac:dyDescent="0.35"/>
    <row r="13023" customFormat="1" x14ac:dyDescent="0.35"/>
    <row r="13024" customFormat="1" x14ac:dyDescent="0.35"/>
    <row r="13025" customFormat="1" x14ac:dyDescent="0.35"/>
    <row r="13026" customFormat="1" x14ac:dyDescent="0.35"/>
    <row r="13027" customFormat="1" x14ac:dyDescent="0.35"/>
    <row r="13028" customFormat="1" x14ac:dyDescent="0.35"/>
    <row r="13029" customFormat="1" x14ac:dyDescent="0.35"/>
    <row r="13030" customFormat="1" x14ac:dyDescent="0.35"/>
    <row r="13031" customFormat="1" x14ac:dyDescent="0.35"/>
    <row r="13032" customFormat="1" x14ac:dyDescent="0.35"/>
    <row r="13033" customFormat="1" x14ac:dyDescent="0.35"/>
    <row r="13034" customFormat="1" x14ac:dyDescent="0.35"/>
    <row r="13035" customFormat="1" x14ac:dyDescent="0.35"/>
    <row r="13036" customFormat="1" x14ac:dyDescent="0.35"/>
    <row r="13037" customFormat="1" x14ac:dyDescent="0.35"/>
    <row r="13038" customFormat="1" x14ac:dyDescent="0.35"/>
    <row r="13039" customFormat="1" x14ac:dyDescent="0.35"/>
    <row r="13040" customFormat="1" x14ac:dyDescent="0.35"/>
    <row r="13041" customFormat="1" x14ac:dyDescent="0.35"/>
    <row r="13042" customFormat="1" x14ac:dyDescent="0.35"/>
    <row r="13043" customFormat="1" x14ac:dyDescent="0.35"/>
    <row r="13044" customFormat="1" x14ac:dyDescent="0.35"/>
    <row r="13045" customFormat="1" x14ac:dyDescent="0.35"/>
    <row r="13046" customFormat="1" x14ac:dyDescent="0.35"/>
    <row r="13047" customFormat="1" x14ac:dyDescent="0.35"/>
    <row r="13048" customFormat="1" x14ac:dyDescent="0.35"/>
    <row r="13049" customFormat="1" x14ac:dyDescent="0.35"/>
    <row r="13050" customFormat="1" x14ac:dyDescent="0.35"/>
    <row r="13051" customFormat="1" x14ac:dyDescent="0.35"/>
    <row r="13052" customFormat="1" x14ac:dyDescent="0.35"/>
    <row r="13053" customFormat="1" x14ac:dyDescent="0.35"/>
    <row r="13054" customFormat="1" x14ac:dyDescent="0.35"/>
    <row r="13055" customFormat="1" x14ac:dyDescent="0.35"/>
    <row r="13056" customFormat="1" x14ac:dyDescent="0.35"/>
    <row r="13057" customFormat="1" x14ac:dyDescent="0.35"/>
    <row r="13058" customFormat="1" x14ac:dyDescent="0.35"/>
    <row r="13059" customFormat="1" x14ac:dyDescent="0.35"/>
    <row r="13060" customFormat="1" x14ac:dyDescent="0.35"/>
    <row r="13061" customFormat="1" x14ac:dyDescent="0.35"/>
    <row r="13062" customFormat="1" x14ac:dyDescent="0.35"/>
    <row r="13063" customFormat="1" x14ac:dyDescent="0.35"/>
    <row r="13064" customFormat="1" x14ac:dyDescent="0.35"/>
    <row r="13065" customFormat="1" x14ac:dyDescent="0.35"/>
    <row r="13066" customFormat="1" x14ac:dyDescent="0.35"/>
    <row r="13067" customFormat="1" x14ac:dyDescent="0.35"/>
    <row r="13068" customFormat="1" x14ac:dyDescent="0.35"/>
    <row r="13069" customFormat="1" x14ac:dyDescent="0.35"/>
    <row r="13070" customFormat="1" x14ac:dyDescent="0.35"/>
    <row r="13071" customFormat="1" x14ac:dyDescent="0.35"/>
    <row r="13072" customFormat="1" x14ac:dyDescent="0.35"/>
    <row r="13073" customFormat="1" x14ac:dyDescent="0.35"/>
    <row r="13074" customFormat="1" x14ac:dyDescent="0.35"/>
    <row r="13075" customFormat="1" x14ac:dyDescent="0.35"/>
    <row r="13076" customFormat="1" x14ac:dyDescent="0.35"/>
    <row r="13077" customFormat="1" x14ac:dyDescent="0.35"/>
    <row r="13078" customFormat="1" x14ac:dyDescent="0.35"/>
    <row r="13079" customFormat="1" x14ac:dyDescent="0.35"/>
    <row r="13080" customFormat="1" x14ac:dyDescent="0.35"/>
    <row r="13081" customFormat="1" x14ac:dyDescent="0.35"/>
    <row r="13082" customFormat="1" x14ac:dyDescent="0.35"/>
    <row r="13083" customFormat="1" x14ac:dyDescent="0.35"/>
    <row r="13084" customFormat="1" x14ac:dyDescent="0.35"/>
    <row r="13085" customFormat="1" x14ac:dyDescent="0.35"/>
    <row r="13086" customFormat="1" x14ac:dyDescent="0.35"/>
    <row r="13087" customFormat="1" x14ac:dyDescent="0.35"/>
    <row r="13088" customFormat="1" x14ac:dyDescent="0.35"/>
    <row r="13089" customFormat="1" x14ac:dyDescent="0.35"/>
    <row r="13090" customFormat="1" x14ac:dyDescent="0.35"/>
    <row r="13091" customFormat="1" x14ac:dyDescent="0.35"/>
    <row r="13092" customFormat="1" x14ac:dyDescent="0.35"/>
    <row r="13093" customFormat="1" x14ac:dyDescent="0.35"/>
    <row r="13094" customFormat="1" x14ac:dyDescent="0.35"/>
    <row r="13095" customFormat="1" x14ac:dyDescent="0.35"/>
    <row r="13096" customFormat="1" x14ac:dyDescent="0.35"/>
    <row r="13097" customFormat="1" x14ac:dyDescent="0.35"/>
    <row r="13098" customFormat="1" x14ac:dyDescent="0.35"/>
    <row r="13099" customFormat="1" x14ac:dyDescent="0.35"/>
    <row r="13100" customFormat="1" x14ac:dyDescent="0.35"/>
    <row r="13101" customFormat="1" x14ac:dyDescent="0.35"/>
    <row r="13102" customFormat="1" x14ac:dyDescent="0.35"/>
    <row r="13103" customFormat="1" x14ac:dyDescent="0.35"/>
    <row r="13104" customFormat="1" x14ac:dyDescent="0.35"/>
    <row r="13105" customFormat="1" x14ac:dyDescent="0.35"/>
    <row r="13106" customFormat="1" x14ac:dyDescent="0.35"/>
    <row r="13107" customFormat="1" x14ac:dyDescent="0.35"/>
    <row r="13108" customFormat="1" x14ac:dyDescent="0.35"/>
    <row r="13109" customFormat="1" x14ac:dyDescent="0.35"/>
    <row r="13110" customFormat="1" x14ac:dyDescent="0.35"/>
    <row r="13111" customFormat="1" x14ac:dyDescent="0.35"/>
    <row r="13112" customFormat="1" x14ac:dyDescent="0.35"/>
    <row r="13113" customFormat="1" x14ac:dyDescent="0.35"/>
    <row r="13114" customFormat="1" x14ac:dyDescent="0.35"/>
    <row r="13115" customFormat="1" x14ac:dyDescent="0.35"/>
    <row r="13116" customFormat="1" x14ac:dyDescent="0.35"/>
    <row r="13117" customFormat="1" x14ac:dyDescent="0.35"/>
    <row r="13118" customFormat="1" x14ac:dyDescent="0.35"/>
    <row r="13119" customFormat="1" x14ac:dyDescent="0.35"/>
    <row r="13120" customFormat="1" x14ac:dyDescent="0.35"/>
    <row r="13121" customFormat="1" x14ac:dyDescent="0.35"/>
    <row r="13122" customFormat="1" x14ac:dyDescent="0.35"/>
    <row r="13123" customFormat="1" x14ac:dyDescent="0.35"/>
    <row r="13124" customFormat="1" x14ac:dyDescent="0.35"/>
    <row r="13125" customFormat="1" x14ac:dyDescent="0.35"/>
    <row r="13126" customFormat="1" x14ac:dyDescent="0.35"/>
    <row r="13127" customFormat="1" x14ac:dyDescent="0.35"/>
    <row r="13128" customFormat="1" x14ac:dyDescent="0.35"/>
    <row r="13129" customFormat="1" x14ac:dyDescent="0.35"/>
    <row r="13130" customFormat="1" x14ac:dyDescent="0.35"/>
    <row r="13131" customFormat="1" x14ac:dyDescent="0.35"/>
    <row r="13132" customFormat="1" x14ac:dyDescent="0.35"/>
    <row r="13133" customFormat="1" x14ac:dyDescent="0.35"/>
    <row r="13134" customFormat="1" x14ac:dyDescent="0.35"/>
    <row r="13135" customFormat="1" x14ac:dyDescent="0.35"/>
    <row r="13136" customFormat="1" x14ac:dyDescent="0.35"/>
    <row r="13137" customFormat="1" x14ac:dyDescent="0.35"/>
    <row r="13138" customFormat="1" x14ac:dyDescent="0.35"/>
    <row r="13139" customFormat="1" x14ac:dyDescent="0.35"/>
    <row r="13140" customFormat="1" x14ac:dyDescent="0.35"/>
    <row r="13141" customFormat="1" x14ac:dyDescent="0.35"/>
    <row r="13142" customFormat="1" x14ac:dyDescent="0.35"/>
    <row r="13143" customFormat="1" x14ac:dyDescent="0.35"/>
    <row r="13144" customFormat="1" x14ac:dyDescent="0.35"/>
    <row r="13145" customFormat="1" x14ac:dyDescent="0.35"/>
    <row r="13146" customFormat="1" x14ac:dyDescent="0.35"/>
    <row r="13147" customFormat="1" x14ac:dyDescent="0.35"/>
    <row r="13148" customFormat="1" x14ac:dyDescent="0.35"/>
    <row r="13149" customFormat="1" x14ac:dyDescent="0.35"/>
    <row r="13150" customFormat="1" x14ac:dyDescent="0.35"/>
    <row r="13151" customFormat="1" x14ac:dyDescent="0.35"/>
    <row r="13152" customFormat="1" x14ac:dyDescent="0.35"/>
    <row r="13153" customFormat="1" x14ac:dyDescent="0.35"/>
    <row r="13154" customFormat="1" x14ac:dyDescent="0.35"/>
    <row r="13155" customFormat="1" x14ac:dyDescent="0.35"/>
    <row r="13156" customFormat="1" x14ac:dyDescent="0.35"/>
    <row r="13157" customFormat="1" x14ac:dyDescent="0.35"/>
    <row r="13158" customFormat="1" x14ac:dyDescent="0.35"/>
    <row r="13159" customFormat="1" x14ac:dyDescent="0.35"/>
    <row r="13160" customFormat="1" x14ac:dyDescent="0.35"/>
    <row r="13161" customFormat="1" x14ac:dyDescent="0.35"/>
    <row r="13162" customFormat="1" x14ac:dyDescent="0.35"/>
    <row r="13163" customFormat="1" x14ac:dyDescent="0.35"/>
    <row r="13164" customFormat="1" x14ac:dyDescent="0.35"/>
    <row r="13165" customFormat="1" x14ac:dyDescent="0.35"/>
    <row r="13166" customFormat="1" x14ac:dyDescent="0.35"/>
    <row r="13167" customFormat="1" x14ac:dyDescent="0.35"/>
    <row r="13168" customFormat="1" x14ac:dyDescent="0.35"/>
    <row r="13169" customFormat="1" x14ac:dyDescent="0.35"/>
    <row r="13170" customFormat="1" x14ac:dyDescent="0.35"/>
    <row r="13171" customFormat="1" x14ac:dyDescent="0.35"/>
    <row r="13172" customFormat="1" x14ac:dyDescent="0.35"/>
    <row r="13173" customFormat="1" x14ac:dyDescent="0.35"/>
    <row r="13174" customFormat="1" x14ac:dyDescent="0.35"/>
    <row r="13175" customFormat="1" x14ac:dyDescent="0.35"/>
    <row r="13176" customFormat="1" x14ac:dyDescent="0.35"/>
    <row r="13177" customFormat="1" x14ac:dyDescent="0.35"/>
    <row r="13178" customFormat="1" x14ac:dyDescent="0.35"/>
    <row r="13179" customFormat="1" x14ac:dyDescent="0.35"/>
    <row r="13180" customFormat="1" x14ac:dyDescent="0.35"/>
    <row r="13181" customFormat="1" x14ac:dyDescent="0.35"/>
    <row r="13182" customFormat="1" x14ac:dyDescent="0.35"/>
    <row r="13183" customFormat="1" x14ac:dyDescent="0.35"/>
    <row r="13184" customFormat="1" x14ac:dyDescent="0.35"/>
    <row r="13185" customFormat="1" x14ac:dyDescent="0.35"/>
    <row r="13186" customFormat="1" x14ac:dyDescent="0.35"/>
    <row r="13187" customFormat="1" x14ac:dyDescent="0.35"/>
    <row r="13188" customFormat="1" x14ac:dyDescent="0.35"/>
    <row r="13189" customFormat="1" x14ac:dyDescent="0.35"/>
    <row r="13190" customFormat="1" x14ac:dyDescent="0.35"/>
    <row r="13191" customFormat="1" x14ac:dyDescent="0.35"/>
    <row r="13192" customFormat="1" x14ac:dyDescent="0.35"/>
    <row r="13193" customFormat="1" x14ac:dyDescent="0.35"/>
    <row r="13194" customFormat="1" x14ac:dyDescent="0.35"/>
    <row r="13195" customFormat="1" x14ac:dyDescent="0.35"/>
    <row r="13196" customFormat="1" x14ac:dyDescent="0.35"/>
    <row r="13197" customFormat="1" x14ac:dyDescent="0.35"/>
    <row r="13198" customFormat="1" x14ac:dyDescent="0.35"/>
    <row r="13199" customFormat="1" x14ac:dyDescent="0.35"/>
    <row r="13200" customFormat="1" x14ac:dyDescent="0.35"/>
    <row r="13201" customFormat="1" x14ac:dyDescent="0.35"/>
    <row r="13202" customFormat="1" x14ac:dyDescent="0.35"/>
    <row r="13203" customFormat="1" x14ac:dyDescent="0.35"/>
    <row r="13204" customFormat="1" x14ac:dyDescent="0.35"/>
    <row r="13205" customFormat="1" x14ac:dyDescent="0.35"/>
    <row r="13206" customFormat="1" x14ac:dyDescent="0.35"/>
    <row r="13207" customFormat="1" x14ac:dyDescent="0.35"/>
    <row r="13208" customFormat="1" x14ac:dyDescent="0.35"/>
    <row r="13209" customFormat="1" x14ac:dyDescent="0.35"/>
    <row r="13210" customFormat="1" x14ac:dyDescent="0.35"/>
    <row r="13211" customFormat="1" x14ac:dyDescent="0.35"/>
    <row r="13212" customFormat="1" x14ac:dyDescent="0.35"/>
    <row r="13213" customFormat="1" x14ac:dyDescent="0.35"/>
    <row r="13214" customFormat="1" x14ac:dyDescent="0.35"/>
    <row r="13215" customFormat="1" x14ac:dyDescent="0.35"/>
    <row r="13216" customFormat="1" x14ac:dyDescent="0.35"/>
    <row r="13217" customFormat="1" x14ac:dyDescent="0.35"/>
    <row r="13218" customFormat="1" x14ac:dyDescent="0.35"/>
    <row r="13219" customFormat="1" x14ac:dyDescent="0.35"/>
    <row r="13220" customFormat="1" x14ac:dyDescent="0.35"/>
    <row r="13221" customFormat="1" x14ac:dyDescent="0.35"/>
    <row r="13222" customFormat="1" x14ac:dyDescent="0.35"/>
    <row r="13223" customFormat="1" x14ac:dyDescent="0.35"/>
    <row r="13224" customFormat="1" x14ac:dyDescent="0.35"/>
    <row r="13225" customFormat="1" x14ac:dyDescent="0.35"/>
    <row r="13226" customFormat="1" x14ac:dyDescent="0.35"/>
    <row r="13227" customFormat="1" x14ac:dyDescent="0.35"/>
    <row r="13228" customFormat="1" x14ac:dyDescent="0.35"/>
    <row r="13229" customFormat="1" x14ac:dyDescent="0.35"/>
    <row r="13230" customFormat="1" x14ac:dyDescent="0.35"/>
    <row r="13231" customFormat="1" x14ac:dyDescent="0.35"/>
    <row r="13232" customFormat="1" x14ac:dyDescent="0.35"/>
    <row r="13233" customFormat="1" x14ac:dyDescent="0.35"/>
    <row r="13234" customFormat="1" x14ac:dyDescent="0.35"/>
    <row r="13235" customFormat="1" x14ac:dyDescent="0.35"/>
    <row r="13236" customFormat="1" x14ac:dyDescent="0.35"/>
    <row r="13237" customFormat="1" x14ac:dyDescent="0.35"/>
    <row r="13238" customFormat="1" x14ac:dyDescent="0.35"/>
    <row r="13239" customFormat="1" x14ac:dyDescent="0.35"/>
    <row r="13240" customFormat="1" x14ac:dyDescent="0.35"/>
    <row r="13241" customFormat="1" x14ac:dyDescent="0.35"/>
    <row r="13242" customFormat="1" x14ac:dyDescent="0.35"/>
    <row r="13243" customFormat="1" x14ac:dyDescent="0.35"/>
    <row r="13244" customFormat="1" x14ac:dyDescent="0.35"/>
    <row r="13245" customFormat="1" x14ac:dyDescent="0.35"/>
    <row r="13246" customFormat="1" x14ac:dyDescent="0.35"/>
    <row r="13247" customFormat="1" x14ac:dyDescent="0.35"/>
    <row r="13248" customFormat="1" x14ac:dyDescent="0.35"/>
    <row r="13249" customFormat="1" x14ac:dyDescent="0.35"/>
    <row r="13250" customFormat="1" x14ac:dyDescent="0.35"/>
    <row r="13251" customFormat="1" x14ac:dyDescent="0.35"/>
    <row r="13252" customFormat="1" x14ac:dyDescent="0.35"/>
    <row r="13253" customFormat="1" x14ac:dyDescent="0.35"/>
    <row r="13254" customFormat="1" x14ac:dyDescent="0.35"/>
    <row r="13255" customFormat="1" x14ac:dyDescent="0.35"/>
    <row r="13256" customFormat="1" x14ac:dyDescent="0.35"/>
    <row r="13257" customFormat="1" x14ac:dyDescent="0.35"/>
    <row r="13258" customFormat="1" x14ac:dyDescent="0.35"/>
    <row r="13259" customFormat="1" x14ac:dyDescent="0.35"/>
    <row r="13260" customFormat="1" x14ac:dyDescent="0.35"/>
    <row r="13261" customFormat="1" x14ac:dyDescent="0.35"/>
    <row r="13262" customFormat="1" x14ac:dyDescent="0.35"/>
    <row r="13263" customFormat="1" x14ac:dyDescent="0.35"/>
    <row r="13264" customFormat="1" x14ac:dyDescent="0.35"/>
    <row r="13265" customFormat="1" x14ac:dyDescent="0.35"/>
    <row r="13266" customFormat="1" x14ac:dyDescent="0.35"/>
    <row r="13267" customFormat="1" x14ac:dyDescent="0.35"/>
    <row r="13268" customFormat="1" x14ac:dyDescent="0.35"/>
    <row r="13269" customFormat="1" x14ac:dyDescent="0.35"/>
    <row r="13270" customFormat="1" x14ac:dyDescent="0.35"/>
    <row r="13271" customFormat="1" x14ac:dyDescent="0.35"/>
    <row r="13272" customFormat="1" x14ac:dyDescent="0.35"/>
    <row r="13273" customFormat="1" x14ac:dyDescent="0.35"/>
    <row r="13274" customFormat="1" x14ac:dyDescent="0.35"/>
    <row r="13275" customFormat="1" x14ac:dyDescent="0.35"/>
    <row r="13276" customFormat="1" x14ac:dyDescent="0.35"/>
    <row r="13277" customFormat="1" x14ac:dyDescent="0.35"/>
    <row r="13278" customFormat="1" x14ac:dyDescent="0.35"/>
    <row r="13279" customFormat="1" x14ac:dyDescent="0.35"/>
    <row r="13280" customFormat="1" x14ac:dyDescent="0.35"/>
    <row r="13281" customFormat="1" x14ac:dyDescent="0.35"/>
    <row r="13282" customFormat="1" x14ac:dyDescent="0.35"/>
    <row r="13283" customFormat="1" x14ac:dyDescent="0.35"/>
    <row r="13284" customFormat="1" x14ac:dyDescent="0.35"/>
    <row r="13285" customFormat="1" x14ac:dyDescent="0.35"/>
    <row r="13286" customFormat="1" x14ac:dyDescent="0.35"/>
    <row r="13287" customFormat="1" x14ac:dyDescent="0.35"/>
    <row r="13288" customFormat="1" x14ac:dyDescent="0.35"/>
    <row r="13289" customFormat="1" x14ac:dyDescent="0.35"/>
    <row r="13290" customFormat="1" x14ac:dyDescent="0.35"/>
    <row r="13291" customFormat="1" x14ac:dyDescent="0.35"/>
    <row r="13292" customFormat="1" x14ac:dyDescent="0.35"/>
    <row r="13293" customFormat="1" x14ac:dyDescent="0.35"/>
    <row r="13294" customFormat="1" x14ac:dyDescent="0.35"/>
    <row r="13295" customFormat="1" x14ac:dyDescent="0.35"/>
    <row r="13296" customFormat="1" x14ac:dyDescent="0.35"/>
    <row r="13297" customFormat="1" x14ac:dyDescent="0.35"/>
    <row r="13298" customFormat="1" x14ac:dyDescent="0.35"/>
    <row r="13299" customFormat="1" x14ac:dyDescent="0.35"/>
    <row r="13300" customFormat="1" x14ac:dyDescent="0.35"/>
    <row r="13301" customFormat="1" x14ac:dyDescent="0.35"/>
    <row r="13302" customFormat="1" x14ac:dyDescent="0.35"/>
    <row r="13303" customFormat="1" x14ac:dyDescent="0.35"/>
    <row r="13304" customFormat="1" x14ac:dyDescent="0.35"/>
    <row r="13305" customFormat="1" x14ac:dyDescent="0.35"/>
    <row r="13306" customFormat="1" x14ac:dyDescent="0.35"/>
    <row r="13307" customFormat="1" x14ac:dyDescent="0.35"/>
    <row r="13308" customFormat="1" x14ac:dyDescent="0.35"/>
    <row r="13309" customFormat="1" x14ac:dyDescent="0.35"/>
    <row r="13310" customFormat="1" x14ac:dyDescent="0.35"/>
    <row r="13311" customFormat="1" x14ac:dyDescent="0.35"/>
    <row r="13312" customFormat="1" x14ac:dyDescent="0.35"/>
    <row r="13313" customFormat="1" x14ac:dyDescent="0.35"/>
    <row r="13314" customFormat="1" x14ac:dyDescent="0.35"/>
    <row r="13315" customFormat="1" x14ac:dyDescent="0.35"/>
    <row r="13316" customFormat="1" x14ac:dyDescent="0.35"/>
    <row r="13317" customFormat="1" x14ac:dyDescent="0.35"/>
    <row r="13318" customFormat="1" x14ac:dyDescent="0.35"/>
    <row r="13319" customFormat="1" x14ac:dyDescent="0.35"/>
    <row r="13320" customFormat="1" x14ac:dyDescent="0.35"/>
    <row r="13321" customFormat="1" x14ac:dyDescent="0.35"/>
    <row r="13322" customFormat="1" x14ac:dyDescent="0.35"/>
    <row r="13323" customFormat="1" x14ac:dyDescent="0.35"/>
    <row r="13324" customFormat="1" x14ac:dyDescent="0.35"/>
    <row r="13325" customFormat="1" x14ac:dyDescent="0.35"/>
    <row r="13326" customFormat="1" x14ac:dyDescent="0.35"/>
    <row r="13327" customFormat="1" x14ac:dyDescent="0.35"/>
    <row r="13328" customFormat="1" x14ac:dyDescent="0.35"/>
    <row r="13329" customFormat="1" x14ac:dyDescent="0.35"/>
    <row r="13330" customFormat="1" x14ac:dyDescent="0.35"/>
    <row r="13331" customFormat="1" x14ac:dyDescent="0.35"/>
    <row r="13332" customFormat="1" x14ac:dyDescent="0.35"/>
    <row r="13333" customFormat="1" x14ac:dyDescent="0.35"/>
    <row r="13334" customFormat="1" x14ac:dyDescent="0.35"/>
    <row r="13335" customFormat="1" x14ac:dyDescent="0.35"/>
    <row r="13336" customFormat="1" x14ac:dyDescent="0.35"/>
    <row r="13337" customFormat="1" x14ac:dyDescent="0.35"/>
    <row r="13338" customFormat="1" x14ac:dyDescent="0.35"/>
    <row r="13339" customFormat="1" x14ac:dyDescent="0.35"/>
    <row r="13340" customFormat="1" x14ac:dyDescent="0.35"/>
    <row r="13341" customFormat="1" x14ac:dyDescent="0.35"/>
    <row r="13342" customFormat="1" x14ac:dyDescent="0.35"/>
    <row r="13343" customFormat="1" x14ac:dyDescent="0.35"/>
    <row r="13344" customFormat="1" x14ac:dyDescent="0.35"/>
    <row r="13345" customFormat="1" x14ac:dyDescent="0.35"/>
    <row r="13346" customFormat="1" x14ac:dyDescent="0.35"/>
    <row r="13347" customFormat="1" x14ac:dyDescent="0.35"/>
    <row r="13348" customFormat="1" x14ac:dyDescent="0.35"/>
    <row r="13349" customFormat="1" x14ac:dyDescent="0.35"/>
    <row r="13350" customFormat="1" x14ac:dyDescent="0.35"/>
    <row r="13351" customFormat="1" x14ac:dyDescent="0.35"/>
    <row r="13352" customFormat="1" x14ac:dyDescent="0.35"/>
    <row r="13353" customFormat="1" x14ac:dyDescent="0.35"/>
    <row r="13354" customFormat="1" x14ac:dyDescent="0.35"/>
    <row r="13355" customFormat="1" x14ac:dyDescent="0.35"/>
    <row r="13356" customFormat="1" x14ac:dyDescent="0.35"/>
    <row r="13357" customFormat="1" x14ac:dyDescent="0.35"/>
    <row r="13358" customFormat="1" x14ac:dyDescent="0.35"/>
    <row r="13359" customFormat="1" x14ac:dyDescent="0.35"/>
    <row r="13360" customFormat="1" x14ac:dyDescent="0.35"/>
    <row r="13361" customFormat="1" x14ac:dyDescent="0.35"/>
    <row r="13362" customFormat="1" x14ac:dyDescent="0.35"/>
    <row r="13363" customFormat="1" x14ac:dyDescent="0.35"/>
    <row r="13364" customFormat="1" x14ac:dyDescent="0.35"/>
    <row r="13365" customFormat="1" x14ac:dyDescent="0.35"/>
    <row r="13366" customFormat="1" x14ac:dyDescent="0.35"/>
    <row r="13367" customFormat="1" x14ac:dyDescent="0.35"/>
    <row r="13368" customFormat="1" x14ac:dyDescent="0.35"/>
    <row r="13369" customFormat="1" x14ac:dyDescent="0.35"/>
    <row r="13370" customFormat="1" x14ac:dyDescent="0.35"/>
    <row r="13371" customFormat="1" x14ac:dyDescent="0.35"/>
    <row r="13372" customFormat="1" x14ac:dyDescent="0.35"/>
    <row r="13373" customFormat="1" x14ac:dyDescent="0.35"/>
    <row r="13374" customFormat="1" x14ac:dyDescent="0.35"/>
    <row r="13375" customFormat="1" x14ac:dyDescent="0.35"/>
    <row r="13376" customFormat="1" x14ac:dyDescent="0.35"/>
    <row r="13377" customFormat="1" x14ac:dyDescent="0.35"/>
    <row r="13378" customFormat="1" x14ac:dyDescent="0.35"/>
    <row r="13379" customFormat="1" x14ac:dyDescent="0.35"/>
    <row r="13380" customFormat="1" x14ac:dyDescent="0.35"/>
    <row r="13381" customFormat="1" x14ac:dyDescent="0.35"/>
    <row r="13382" customFormat="1" x14ac:dyDescent="0.35"/>
    <row r="13383" customFormat="1" x14ac:dyDescent="0.35"/>
    <row r="13384" customFormat="1" x14ac:dyDescent="0.35"/>
    <row r="13385" customFormat="1" x14ac:dyDescent="0.35"/>
    <row r="13386" customFormat="1" x14ac:dyDescent="0.35"/>
    <row r="13387" customFormat="1" x14ac:dyDescent="0.35"/>
    <row r="13388" customFormat="1" x14ac:dyDescent="0.35"/>
    <row r="13389" customFormat="1" x14ac:dyDescent="0.35"/>
    <row r="13390" customFormat="1" x14ac:dyDescent="0.35"/>
    <row r="13391" customFormat="1" x14ac:dyDescent="0.35"/>
    <row r="13392" customFormat="1" x14ac:dyDescent="0.35"/>
    <row r="13393" customFormat="1" x14ac:dyDescent="0.35"/>
    <row r="13394" customFormat="1" x14ac:dyDescent="0.35"/>
    <row r="13395" customFormat="1" x14ac:dyDescent="0.35"/>
    <row r="13396" customFormat="1" x14ac:dyDescent="0.35"/>
    <row r="13397" customFormat="1" x14ac:dyDescent="0.35"/>
    <row r="13398" customFormat="1" x14ac:dyDescent="0.35"/>
    <row r="13399" customFormat="1" x14ac:dyDescent="0.35"/>
    <row r="13400" customFormat="1" x14ac:dyDescent="0.35"/>
    <row r="13401" customFormat="1" x14ac:dyDescent="0.35"/>
    <row r="13402" customFormat="1" x14ac:dyDescent="0.35"/>
    <row r="13403" customFormat="1" x14ac:dyDescent="0.35"/>
    <row r="13404" customFormat="1" x14ac:dyDescent="0.35"/>
    <row r="13405" customFormat="1" x14ac:dyDescent="0.35"/>
    <row r="13406" customFormat="1" x14ac:dyDescent="0.35"/>
    <row r="13407" customFormat="1" x14ac:dyDescent="0.35"/>
    <row r="13408" customFormat="1" x14ac:dyDescent="0.35"/>
    <row r="13409" customFormat="1" x14ac:dyDescent="0.35"/>
    <row r="13410" customFormat="1" x14ac:dyDescent="0.35"/>
    <row r="13411" customFormat="1" x14ac:dyDescent="0.35"/>
    <row r="13412" customFormat="1" x14ac:dyDescent="0.35"/>
    <row r="13413" customFormat="1" x14ac:dyDescent="0.35"/>
    <row r="13414" customFormat="1" x14ac:dyDescent="0.35"/>
    <row r="13415" customFormat="1" x14ac:dyDescent="0.35"/>
    <row r="13416" customFormat="1" x14ac:dyDescent="0.35"/>
    <row r="13417" customFormat="1" x14ac:dyDescent="0.35"/>
    <row r="13418" customFormat="1" x14ac:dyDescent="0.35"/>
    <row r="13419" customFormat="1" x14ac:dyDescent="0.35"/>
    <row r="13420" customFormat="1" x14ac:dyDescent="0.35"/>
    <row r="13421" customFormat="1" x14ac:dyDescent="0.35"/>
    <row r="13422" customFormat="1" x14ac:dyDescent="0.35"/>
    <row r="13423" customFormat="1" x14ac:dyDescent="0.35"/>
    <row r="13424" customFormat="1" x14ac:dyDescent="0.35"/>
    <row r="13425" customFormat="1" x14ac:dyDescent="0.35"/>
    <row r="13426" customFormat="1" x14ac:dyDescent="0.35"/>
    <row r="13427" customFormat="1" x14ac:dyDescent="0.35"/>
    <row r="13428" customFormat="1" x14ac:dyDescent="0.35"/>
    <row r="13429" customFormat="1" x14ac:dyDescent="0.35"/>
    <row r="13430" customFormat="1" x14ac:dyDescent="0.35"/>
    <row r="13431" customFormat="1" x14ac:dyDescent="0.35"/>
    <row r="13432" customFormat="1" x14ac:dyDescent="0.35"/>
    <row r="13433" customFormat="1" x14ac:dyDescent="0.35"/>
    <row r="13434" customFormat="1" x14ac:dyDescent="0.35"/>
    <row r="13435" customFormat="1" x14ac:dyDescent="0.35"/>
    <row r="13436" customFormat="1" x14ac:dyDescent="0.35"/>
    <row r="13437" customFormat="1" x14ac:dyDescent="0.35"/>
    <row r="13438" customFormat="1" x14ac:dyDescent="0.35"/>
    <row r="13439" customFormat="1" x14ac:dyDescent="0.35"/>
    <row r="13440" customFormat="1" x14ac:dyDescent="0.35"/>
    <row r="13441" customFormat="1" x14ac:dyDescent="0.35"/>
    <row r="13442" customFormat="1" x14ac:dyDescent="0.35"/>
    <row r="13443" customFormat="1" x14ac:dyDescent="0.35"/>
    <row r="13444" customFormat="1" x14ac:dyDescent="0.35"/>
    <row r="13445" customFormat="1" x14ac:dyDescent="0.35"/>
    <row r="13446" customFormat="1" x14ac:dyDescent="0.35"/>
    <row r="13447" customFormat="1" x14ac:dyDescent="0.35"/>
    <row r="13448" customFormat="1" x14ac:dyDescent="0.35"/>
    <row r="13449" customFormat="1" x14ac:dyDescent="0.35"/>
    <row r="13450" customFormat="1" x14ac:dyDescent="0.35"/>
    <row r="13451" customFormat="1" x14ac:dyDescent="0.35"/>
    <row r="13452" customFormat="1" x14ac:dyDescent="0.35"/>
    <row r="13453" customFormat="1" x14ac:dyDescent="0.35"/>
    <row r="13454" customFormat="1" x14ac:dyDescent="0.35"/>
    <row r="13455" customFormat="1" x14ac:dyDescent="0.35"/>
    <row r="13456" customFormat="1" x14ac:dyDescent="0.35"/>
    <row r="13457" customFormat="1" x14ac:dyDescent="0.35"/>
    <row r="13458" customFormat="1" x14ac:dyDescent="0.35"/>
    <row r="13459" customFormat="1" x14ac:dyDescent="0.35"/>
    <row r="13460" customFormat="1" x14ac:dyDescent="0.35"/>
    <row r="13461" customFormat="1" x14ac:dyDescent="0.35"/>
    <row r="13462" customFormat="1" x14ac:dyDescent="0.35"/>
    <row r="13463" customFormat="1" x14ac:dyDescent="0.35"/>
    <row r="13464" customFormat="1" x14ac:dyDescent="0.35"/>
    <row r="13465" customFormat="1" x14ac:dyDescent="0.35"/>
    <row r="13466" customFormat="1" x14ac:dyDescent="0.35"/>
    <row r="13467" customFormat="1" x14ac:dyDescent="0.35"/>
    <row r="13468" customFormat="1" x14ac:dyDescent="0.35"/>
    <row r="13469" customFormat="1" x14ac:dyDescent="0.35"/>
    <row r="13470" customFormat="1" x14ac:dyDescent="0.35"/>
    <row r="13471" customFormat="1" x14ac:dyDescent="0.35"/>
    <row r="13472" customFormat="1" x14ac:dyDescent="0.35"/>
    <row r="13473" customFormat="1" x14ac:dyDescent="0.35"/>
    <row r="13474" customFormat="1" x14ac:dyDescent="0.35"/>
    <row r="13475" customFormat="1" x14ac:dyDescent="0.35"/>
    <row r="13476" customFormat="1" x14ac:dyDescent="0.35"/>
    <row r="13477" customFormat="1" x14ac:dyDescent="0.35"/>
    <row r="13478" customFormat="1" x14ac:dyDescent="0.35"/>
    <row r="13479" customFormat="1" x14ac:dyDescent="0.35"/>
    <row r="13480" customFormat="1" x14ac:dyDescent="0.35"/>
    <row r="13481" customFormat="1" x14ac:dyDescent="0.35"/>
    <row r="13482" customFormat="1" x14ac:dyDescent="0.35"/>
    <row r="13483" customFormat="1" x14ac:dyDescent="0.35"/>
    <row r="13484" customFormat="1" x14ac:dyDescent="0.35"/>
    <row r="13485" customFormat="1" x14ac:dyDescent="0.35"/>
    <row r="13486" customFormat="1" x14ac:dyDescent="0.35"/>
    <row r="13487" customFormat="1" x14ac:dyDescent="0.35"/>
    <row r="13488" customFormat="1" x14ac:dyDescent="0.35"/>
    <row r="13489" customFormat="1" x14ac:dyDescent="0.35"/>
    <row r="13490" customFormat="1" x14ac:dyDescent="0.35"/>
    <row r="13491" customFormat="1" x14ac:dyDescent="0.35"/>
    <row r="13492" customFormat="1" x14ac:dyDescent="0.35"/>
    <row r="13493" customFormat="1" x14ac:dyDescent="0.35"/>
    <row r="13494" customFormat="1" x14ac:dyDescent="0.35"/>
    <row r="13495" customFormat="1" x14ac:dyDescent="0.35"/>
    <row r="13496" customFormat="1" x14ac:dyDescent="0.35"/>
    <row r="13497" customFormat="1" x14ac:dyDescent="0.35"/>
    <row r="13498" customFormat="1" x14ac:dyDescent="0.35"/>
    <row r="13499" customFormat="1" x14ac:dyDescent="0.35"/>
    <row r="13500" customFormat="1" x14ac:dyDescent="0.35"/>
    <row r="13501" customFormat="1" x14ac:dyDescent="0.35"/>
    <row r="13502" customFormat="1" x14ac:dyDescent="0.35"/>
    <row r="13503" customFormat="1" x14ac:dyDescent="0.35"/>
    <row r="13504" customFormat="1" x14ac:dyDescent="0.35"/>
    <row r="13505" customFormat="1" x14ac:dyDescent="0.35"/>
    <row r="13506" customFormat="1" x14ac:dyDescent="0.35"/>
    <row r="13507" customFormat="1" x14ac:dyDescent="0.35"/>
    <row r="13508" customFormat="1" x14ac:dyDescent="0.35"/>
    <row r="13509" customFormat="1" x14ac:dyDescent="0.35"/>
    <row r="13510" customFormat="1" x14ac:dyDescent="0.35"/>
    <row r="13511" customFormat="1" x14ac:dyDescent="0.35"/>
    <row r="13512" customFormat="1" x14ac:dyDescent="0.35"/>
    <row r="13513" customFormat="1" x14ac:dyDescent="0.35"/>
    <row r="13514" customFormat="1" x14ac:dyDescent="0.35"/>
    <row r="13515" customFormat="1" x14ac:dyDescent="0.35"/>
    <row r="13516" customFormat="1" x14ac:dyDescent="0.35"/>
    <row r="13517" customFormat="1" x14ac:dyDescent="0.35"/>
    <row r="13518" customFormat="1" x14ac:dyDescent="0.35"/>
    <row r="13519" customFormat="1" x14ac:dyDescent="0.35"/>
    <row r="13520" customFormat="1" x14ac:dyDescent="0.35"/>
    <row r="13521" customFormat="1" x14ac:dyDescent="0.35"/>
    <row r="13522" customFormat="1" x14ac:dyDescent="0.35"/>
    <row r="13523" customFormat="1" x14ac:dyDescent="0.35"/>
    <row r="13524" customFormat="1" x14ac:dyDescent="0.35"/>
    <row r="13525" customFormat="1" x14ac:dyDescent="0.35"/>
    <row r="13526" customFormat="1" x14ac:dyDescent="0.35"/>
    <row r="13527" customFormat="1" x14ac:dyDescent="0.35"/>
    <row r="13528" customFormat="1" x14ac:dyDescent="0.35"/>
    <row r="13529" customFormat="1" x14ac:dyDescent="0.35"/>
    <row r="13530" customFormat="1" x14ac:dyDescent="0.35"/>
    <row r="13531" customFormat="1" x14ac:dyDescent="0.35"/>
    <row r="13532" customFormat="1" x14ac:dyDescent="0.35"/>
    <row r="13533" customFormat="1" x14ac:dyDescent="0.35"/>
    <row r="13534" customFormat="1" x14ac:dyDescent="0.35"/>
    <row r="13535" customFormat="1" x14ac:dyDescent="0.35"/>
    <row r="13536" customFormat="1" x14ac:dyDescent="0.35"/>
    <row r="13537" customFormat="1" x14ac:dyDescent="0.35"/>
    <row r="13538" customFormat="1" x14ac:dyDescent="0.35"/>
    <row r="13539" customFormat="1" x14ac:dyDescent="0.35"/>
    <row r="13540" customFormat="1" x14ac:dyDescent="0.35"/>
    <row r="13541" customFormat="1" x14ac:dyDescent="0.35"/>
    <row r="13542" customFormat="1" x14ac:dyDescent="0.35"/>
    <row r="13543" customFormat="1" x14ac:dyDescent="0.35"/>
    <row r="13544" customFormat="1" x14ac:dyDescent="0.35"/>
    <row r="13545" customFormat="1" x14ac:dyDescent="0.35"/>
    <row r="13546" customFormat="1" x14ac:dyDescent="0.35"/>
    <row r="13547" customFormat="1" x14ac:dyDescent="0.35"/>
    <row r="13548" customFormat="1" x14ac:dyDescent="0.35"/>
    <row r="13549" customFormat="1" x14ac:dyDescent="0.35"/>
    <row r="13550" customFormat="1" x14ac:dyDescent="0.35"/>
    <row r="13551" customFormat="1" x14ac:dyDescent="0.35"/>
    <row r="13552" customFormat="1" x14ac:dyDescent="0.35"/>
    <row r="13553" customFormat="1" x14ac:dyDescent="0.35"/>
    <row r="13554" customFormat="1" x14ac:dyDescent="0.35"/>
    <row r="13555" customFormat="1" x14ac:dyDescent="0.35"/>
    <row r="13556" customFormat="1" x14ac:dyDescent="0.35"/>
    <row r="13557" customFormat="1" x14ac:dyDescent="0.35"/>
    <row r="13558" customFormat="1" x14ac:dyDescent="0.35"/>
    <row r="13559" customFormat="1" x14ac:dyDescent="0.35"/>
    <row r="13560" customFormat="1" x14ac:dyDescent="0.35"/>
    <row r="13561" customFormat="1" x14ac:dyDescent="0.35"/>
    <row r="13562" customFormat="1" x14ac:dyDescent="0.35"/>
    <row r="13563" customFormat="1" x14ac:dyDescent="0.35"/>
    <row r="13564" customFormat="1" x14ac:dyDescent="0.35"/>
    <row r="13565" customFormat="1" x14ac:dyDescent="0.35"/>
    <row r="13566" customFormat="1" x14ac:dyDescent="0.35"/>
    <row r="13567" customFormat="1" x14ac:dyDescent="0.35"/>
    <row r="13568" customFormat="1" x14ac:dyDescent="0.35"/>
    <row r="13569" customFormat="1" x14ac:dyDescent="0.35"/>
    <row r="13570" customFormat="1" x14ac:dyDescent="0.35"/>
    <row r="13571" customFormat="1" x14ac:dyDescent="0.35"/>
    <row r="13572" customFormat="1" x14ac:dyDescent="0.35"/>
    <row r="13573" customFormat="1" x14ac:dyDescent="0.35"/>
    <row r="13574" customFormat="1" x14ac:dyDescent="0.35"/>
    <row r="13575" customFormat="1" x14ac:dyDescent="0.35"/>
    <row r="13576" customFormat="1" x14ac:dyDescent="0.35"/>
    <row r="13577" customFormat="1" x14ac:dyDescent="0.35"/>
    <row r="13578" customFormat="1" x14ac:dyDescent="0.35"/>
    <row r="13579" customFormat="1" x14ac:dyDescent="0.35"/>
    <row r="13580" customFormat="1" x14ac:dyDescent="0.35"/>
    <row r="13581" customFormat="1" x14ac:dyDescent="0.35"/>
    <row r="13582" customFormat="1" x14ac:dyDescent="0.35"/>
    <row r="13583" customFormat="1" x14ac:dyDescent="0.35"/>
    <row r="13584" customFormat="1" x14ac:dyDescent="0.35"/>
    <row r="13585" customFormat="1" x14ac:dyDescent="0.35"/>
    <row r="13586" customFormat="1" x14ac:dyDescent="0.35"/>
    <row r="13587" customFormat="1" x14ac:dyDescent="0.35"/>
    <row r="13588" customFormat="1" x14ac:dyDescent="0.35"/>
    <row r="13589" customFormat="1" x14ac:dyDescent="0.35"/>
    <row r="13590" customFormat="1" x14ac:dyDescent="0.35"/>
    <row r="13591" customFormat="1" x14ac:dyDescent="0.35"/>
    <row r="13592" customFormat="1" x14ac:dyDescent="0.35"/>
    <row r="13593" customFormat="1" x14ac:dyDescent="0.35"/>
    <row r="13594" customFormat="1" x14ac:dyDescent="0.35"/>
    <row r="13595" customFormat="1" x14ac:dyDescent="0.35"/>
    <row r="13596" customFormat="1" x14ac:dyDescent="0.35"/>
    <row r="13597" customFormat="1" x14ac:dyDescent="0.35"/>
    <row r="13598" customFormat="1" x14ac:dyDescent="0.35"/>
    <row r="13599" customFormat="1" x14ac:dyDescent="0.35"/>
    <row r="13600" customFormat="1" x14ac:dyDescent="0.35"/>
    <row r="13601" customFormat="1" x14ac:dyDescent="0.35"/>
    <row r="13602" customFormat="1" x14ac:dyDescent="0.35"/>
    <row r="13603" customFormat="1" x14ac:dyDescent="0.35"/>
    <row r="13604" customFormat="1" x14ac:dyDescent="0.35"/>
    <row r="13605" customFormat="1" x14ac:dyDescent="0.35"/>
    <row r="13606" customFormat="1" x14ac:dyDescent="0.35"/>
    <row r="13607" customFormat="1" x14ac:dyDescent="0.35"/>
    <row r="13608" customFormat="1" x14ac:dyDescent="0.35"/>
    <row r="13609" customFormat="1" x14ac:dyDescent="0.35"/>
    <row r="13610" customFormat="1" x14ac:dyDescent="0.35"/>
    <row r="13611" customFormat="1" x14ac:dyDescent="0.35"/>
    <row r="13612" customFormat="1" x14ac:dyDescent="0.35"/>
    <row r="13613" customFormat="1" x14ac:dyDescent="0.35"/>
    <row r="13614" customFormat="1" x14ac:dyDescent="0.35"/>
    <row r="13615" customFormat="1" x14ac:dyDescent="0.35"/>
    <row r="13616" customFormat="1" x14ac:dyDescent="0.35"/>
    <row r="13617" customFormat="1" x14ac:dyDescent="0.35"/>
    <row r="13618" customFormat="1" x14ac:dyDescent="0.35"/>
    <row r="13619" customFormat="1" x14ac:dyDescent="0.35"/>
    <row r="13620" customFormat="1" x14ac:dyDescent="0.35"/>
    <row r="13621" customFormat="1" x14ac:dyDescent="0.35"/>
    <row r="13622" customFormat="1" x14ac:dyDescent="0.35"/>
    <row r="13623" customFormat="1" x14ac:dyDescent="0.35"/>
    <row r="13624" customFormat="1" x14ac:dyDescent="0.35"/>
    <row r="13625" customFormat="1" x14ac:dyDescent="0.35"/>
    <row r="13626" customFormat="1" x14ac:dyDescent="0.35"/>
    <row r="13627" customFormat="1" x14ac:dyDescent="0.35"/>
    <row r="13628" customFormat="1" x14ac:dyDescent="0.35"/>
    <row r="13629" customFormat="1" x14ac:dyDescent="0.35"/>
    <row r="13630" customFormat="1" x14ac:dyDescent="0.35"/>
    <row r="13631" customFormat="1" x14ac:dyDescent="0.35"/>
    <row r="13632" customFormat="1" x14ac:dyDescent="0.35"/>
    <row r="13633" customFormat="1" x14ac:dyDescent="0.35"/>
    <row r="13634" customFormat="1" x14ac:dyDescent="0.35"/>
    <row r="13635" customFormat="1" x14ac:dyDescent="0.35"/>
    <row r="13636" customFormat="1" x14ac:dyDescent="0.35"/>
    <row r="13637" customFormat="1" x14ac:dyDescent="0.35"/>
    <row r="13638" customFormat="1" x14ac:dyDescent="0.35"/>
    <row r="13639" customFormat="1" x14ac:dyDescent="0.35"/>
    <row r="13640" customFormat="1" x14ac:dyDescent="0.35"/>
    <row r="13641" customFormat="1" x14ac:dyDescent="0.35"/>
    <row r="13642" customFormat="1" x14ac:dyDescent="0.35"/>
    <row r="13643" customFormat="1" x14ac:dyDescent="0.35"/>
    <row r="13644" customFormat="1" x14ac:dyDescent="0.35"/>
    <row r="13645" customFormat="1" x14ac:dyDescent="0.35"/>
    <row r="13646" customFormat="1" x14ac:dyDescent="0.35"/>
    <row r="13647" customFormat="1" x14ac:dyDescent="0.35"/>
    <row r="13648" customFormat="1" x14ac:dyDescent="0.35"/>
    <row r="13649" customFormat="1" x14ac:dyDescent="0.35"/>
    <row r="13650" customFormat="1" x14ac:dyDescent="0.35"/>
    <row r="13651" customFormat="1" x14ac:dyDescent="0.35"/>
    <row r="13652" customFormat="1" x14ac:dyDescent="0.35"/>
    <row r="13653" customFormat="1" x14ac:dyDescent="0.35"/>
    <row r="13654" customFormat="1" x14ac:dyDescent="0.35"/>
    <row r="13655" customFormat="1" x14ac:dyDescent="0.35"/>
    <row r="13656" customFormat="1" x14ac:dyDescent="0.35"/>
    <row r="13657" customFormat="1" x14ac:dyDescent="0.35"/>
    <row r="13658" customFormat="1" x14ac:dyDescent="0.35"/>
    <row r="13659" customFormat="1" x14ac:dyDescent="0.35"/>
    <row r="13660" customFormat="1" x14ac:dyDescent="0.35"/>
    <row r="13661" customFormat="1" x14ac:dyDescent="0.35"/>
    <row r="13662" customFormat="1" x14ac:dyDescent="0.35"/>
    <row r="13663" customFormat="1" x14ac:dyDescent="0.35"/>
    <row r="13664" customFormat="1" x14ac:dyDescent="0.35"/>
    <row r="13665" customFormat="1" x14ac:dyDescent="0.35"/>
    <row r="13666" customFormat="1" x14ac:dyDescent="0.35"/>
    <row r="13667" customFormat="1" x14ac:dyDescent="0.35"/>
    <row r="13668" customFormat="1" x14ac:dyDescent="0.35"/>
    <row r="13669" customFormat="1" x14ac:dyDescent="0.35"/>
    <row r="13670" customFormat="1" x14ac:dyDescent="0.35"/>
    <row r="13671" customFormat="1" x14ac:dyDescent="0.35"/>
    <row r="13672" customFormat="1" x14ac:dyDescent="0.35"/>
    <row r="13673" customFormat="1" x14ac:dyDescent="0.35"/>
    <row r="13674" customFormat="1" x14ac:dyDescent="0.35"/>
    <row r="13675" customFormat="1" x14ac:dyDescent="0.35"/>
    <row r="13676" customFormat="1" x14ac:dyDescent="0.35"/>
    <row r="13677" customFormat="1" x14ac:dyDescent="0.35"/>
    <row r="13678" customFormat="1" x14ac:dyDescent="0.35"/>
    <row r="13679" customFormat="1" x14ac:dyDescent="0.35"/>
    <row r="13680" customFormat="1" x14ac:dyDescent="0.35"/>
    <row r="13681" customFormat="1" x14ac:dyDescent="0.35"/>
    <row r="13682" customFormat="1" x14ac:dyDescent="0.35"/>
    <row r="13683" customFormat="1" x14ac:dyDescent="0.35"/>
    <row r="13684" customFormat="1" x14ac:dyDescent="0.35"/>
    <row r="13685" customFormat="1" x14ac:dyDescent="0.35"/>
    <row r="13686" customFormat="1" x14ac:dyDescent="0.35"/>
    <row r="13687" customFormat="1" x14ac:dyDescent="0.35"/>
    <row r="13688" customFormat="1" x14ac:dyDescent="0.35"/>
    <row r="13689" customFormat="1" x14ac:dyDescent="0.35"/>
    <row r="13690" customFormat="1" x14ac:dyDescent="0.35"/>
    <row r="13691" customFormat="1" x14ac:dyDescent="0.35"/>
    <row r="13692" customFormat="1" x14ac:dyDescent="0.35"/>
    <row r="13693" customFormat="1" x14ac:dyDescent="0.35"/>
    <row r="13694" customFormat="1" x14ac:dyDescent="0.35"/>
    <row r="13695" customFormat="1" x14ac:dyDescent="0.35"/>
    <row r="13696" customFormat="1" x14ac:dyDescent="0.35"/>
    <row r="13697" customFormat="1" x14ac:dyDescent="0.35"/>
    <row r="13698" customFormat="1" x14ac:dyDescent="0.35"/>
    <row r="13699" customFormat="1" x14ac:dyDescent="0.35"/>
    <row r="13700" customFormat="1" x14ac:dyDescent="0.35"/>
    <row r="13701" customFormat="1" x14ac:dyDescent="0.35"/>
    <row r="13702" customFormat="1" x14ac:dyDescent="0.35"/>
    <row r="13703" customFormat="1" x14ac:dyDescent="0.35"/>
    <row r="13704" customFormat="1" x14ac:dyDescent="0.35"/>
    <row r="13705" customFormat="1" x14ac:dyDescent="0.35"/>
    <row r="13706" customFormat="1" x14ac:dyDescent="0.35"/>
    <row r="13707" customFormat="1" x14ac:dyDescent="0.35"/>
    <row r="13708" customFormat="1" x14ac:dyDescent="0.35"/>
    <row r="13709" customFormat="1" x14ac:dyDescent="0.35"/>
    <row r="13710" customFormat="1" x14ac:dyDescent="0.35"/>
    <row r="13711" customFormat="1" x14ac:dyDescent="0.35"/>
    <row r="13712" customFormat="1" x14ac:dyDescent="0.35"/>
    <row r="13713" customFormat="1" x14ac:dyDescent="0.35"/>
    <row r="13714" customFormat="1" x14ac:dyDescent="0.35"/>
    <row r="13715" customFormat="1" x14ac:dyDescent="0.35"/>
    <row r="13716" customFormat="1" x14ac:dyDescent="0.35"/>
    <row r="13717" customFormat="1" x14ac:dyDescent="0.35"/>
    <row r="13718" customFormat="1" x14ac:dyDescent="0.35"/>
    <row r="13719" customFormat="1" x14ac:dyDescent="0.35"/>
    <row r="13720" customFormat="1" x14ac:dyDescent="0.35"/>
    <row r="13721" customFormat="1" x14ac:dyDescent="0.35"/>
    <row r="13722" customFormat="1" x14ac:dyDescent="0.35"/>
    <row r="13723" customFormat="1" x14ac:dyDescent="0.35"/>
    <row r="13724" customFormat="1" x14ac:dyDescent="0.35"/>
    <row r="13725" customFormat="1" x14ac:dyDescent="0.35"/>
    <row r="13726" customFormat="1" x14ac:dyDescent="0.35"/>
    <row r="13727" customFormat="1" x14ac:dyDescent="0.35"/>
    <row r="13728" customFormat="1" x14ac:dyDescent="0.35"/>
    <row r="13729" customFormat="1" x14ac:dyDescent="0.35"/>
    <row r="13730" customFormat="1" x14ac:dyDescent="0.35"/>
    <row r="13731" customFormat="1" x14ac:dyDescent="0.35"/>
    <row r="13732" customFormat="1" x14ac:dyDescent="0.35"/>
    <row r="13733" customFormat="1" x14ac:dyDescent="0.35"/>
    <row r="13734" customFormat="1" x14ac:dyDescent="0.35"/>
    <row r="13735" customFormat="1" x14ac:dyDescent="0.35"/>
    <row r="13736" customFormat="1" x14ac:dyDescent="0.35"/>
    <row r="13737" customFormat="1" x14ac:dyDescent="0.35"/>
    <row r="13738" customFormat="1" x14ac:dyDescent="0.35"/>
    <row r="13739" customFormat="1" x14ac:dyDescent="0.35"/>
    <row r="13740" customFormat="1" x14ac:dyDescent="0.35"/>
    <row r="13741" customFormat="1" x14ac:dyDescent="0.35"/>
    <row r="13742" customFormat="1" x14ac:dyDescent="0.35"/>
    <row r="13743" customFormat="1" x14ac:dyDescent="0.35"/>
    <row r="13744" customFormat="1" x14ac:dyDescent="0.35"/>
    <row r="13745" customFormat="1" x14ac:dyDescent="0.35"/>
    <row r="13746" customFormat="1" x14ac:dyDescent="0.35"/>
    <row r="13747" customFormat="1" x14ac:dyDescent="0.35"/>
    <row r="13748" customFormat="1" x14ac:dyDescent="0.35"/>
    <row r="13749" customFormat="1" x14ac:dyDescent="0.35"/>
    <row r="13750" customFormat="1" x14ac:dyDescent="0.35"/>
    <row r="13751" customFormat="1" x14ac:dyDescent="0.35"/>
    <row r="13752" customFormat="1" x14ac:dyDescent="0.35"/>
    <row r="13753" customFormat="1" x14ac:dyDescent="0.35"/>
    <row r="13754" customFormat="1" x14ac:dyDescent="0.35"/>
    <row r="13755" customFormat="1" x14ac:dyDescent="0.35"/>
    <row r="13756" customFormat="1" x14ac:dyDescent="0.35"/>
    <row r="13757" customFormat="1" x14ac:dyDescent="0.35"/>
    <row r="13758" customFormat="1" x14ac:dyDescent="0.35"/>
    <row r="13759" customFormat="1" x14ac:dyDescent="0.35"/>
    <row r="13760" customFormat="1" x14ac:dyDescent="0.35"/>
    <row r="13761" customFormat="1" x14ac:dyDescent="0.35"/>
    <row r="13762" customFormat="1" x14ac:dyDescent="0.35"/>
    <row r="13763" customFormat="1" x14ac:dyDescent="0.35"/>
    <row r="13764" customFormat="1" x14ac:dyDescent="0.35"/>
    <row r="13765" customFormat="1" x14ac:dyDescent="0.35"/>
    <row r="13766" customFormat="1" x14ac:dyDescent="0.35"/>
    <row r="13767" customFormat="1" x14ac:dyDescent="0.35"/>
    <row r="13768" customFormat="1" x14ac:dyDescent="0.35"/>
    <row r="13769" customFormat="1" x14ac:dyDescent="0.35"/>
    <row r="13770" customFormat="1" x14ac:dyDescent="0.35"/>
    <row r="13771" customFormat="1" x14ac:dyDescent="0.35"/>
    <row r="13772" customFormat="1" x14ac:dyDescent="0.35"/>
    <row r="13773" customFormat="1" x14ac:dyDescent="0.35"/>
    <row r="13774" customFormat="1" x14ac:dyDescent="0.35"/>
    <row r="13775" customFormat="1" x14ac:dyDescent="0.35"/>
    <row r="13776" customFormat="1" x14ac:dyDescent="0.35"/>
    <row r="13777" customFormat="1" x14ac:dyDescent="0.35"/>
    <row r="13778" customFormat="1" x14ac:dyDescent="0.35"/>
    <row r="13779" customFormat="1" x14ac:dyDescent="0.35"/>
    <row r="13780" customFormat="1" x14ac:dyDescent="0.35"/>
    <row r="13781" customFormat="1" x14ac:dyDescent="0.35"/>
    <row r="13782" customFormat="1" x14ac:dyDescent="0.35"/>
    <row r="13783" customFormat="1" x14ac:dyDescent="0.35"/>
    <row r="13784" customFormat="1" x14ac:dyDescent="0.35"/>
    <row r="13785" customFormat="1" x14ac:dyDescent="0.35"/>
    <row r="13786" customFormat="1" x14ac:dyDescent="0.35"/>
    <row r="13787" customFormat="1" x14ac:dyDescent="0.35"/>
    <row r="13788" customFormat="1" x14ac:dyDescent="0.35"/>
    <row r="13789" customFormat="1" x14ac:dyDescent="0.35"/>
    <row r="13790" customFormat="1" x14ac:dyDescent="0.35"/>
    <row r="13791" customFormat="1" x14ac:dyDescent="0.35"/>
    <row r="13792" customFormat="1" x14ac:dyDescent="0.35"/>
    <row r="13793" customFormat="1" x14ac:dyDescent="0.35"/>
    <row r="13794" customFormat="1" x14ac:dyDescent="0.35"/>
    <row r="13795" customFormat="1" x14ac:dyDescent="0.35"/>
    <row r="13796" customFormat="1" x14ac:dyDescent="0.35"/>
    <row r="13797" customFormat="1" x14ac:dyDescent="0.35"/>
    <row r="13798" customFormat="1" x14ac:dyDescent="0.35"/>
    <row r="13799" customFormat="1" x14ac:dyDescent="0.35"/>
    <row r="13800" customFormat="1" x14ac:dyDescent="0.35"/>
    <row r="13801" customFormat="1" x14ac:dyDescent="0.35"/>
    <row r="13802" customFormat="1" x14ac:dyDescent="0.35"/>
    <row r="13803" customFormat="1" x14ac:dyDescent="0.35"/>
    <row r="13804" customFormat="1" x14ac:dyDescent="0.35"/>
    <row r="13805" customFormat="1" x14ac:dyDescent="0.35"/>
    <row r="13806" customFormat="1" x14ac:dyDescent="0.35"/>
    <row r="13807" customFormat="1" x14ac:dyDescent="0.35"/>
    <row r="13808" customFormat="1" x14ac:dyDescent="0.35"/>
    <row r="13809" customFormat="1" x14ac:dyDescent="0.35"/>
    <row r="13810" customFormat="1" x14ac:dyDescent="0.35"/>
    <row r="13811" customFormat="1" x14ac:dyDescent="0.35"/>
    <row r="13812" customFormat="1" x14ac:dyDescent="0.35"/>
    <row r="13813" customFormat="1" x14ac:dyDescent="0.35"/>
    <row r="13814" customFormat="1" x14ac:dyDescent="0.35"/>
    <row r="13815" customFormat="1" x14ac:dyDescent="0.35"/>
    <row r="13816" customFormat="1" x14ac:dyDescent="0.35"/>
    <row r="13817" customFormat="1" x14ac:dyDescent="0.35"/>
    <row r="13818" customFormat="1" x14ac:dyDescent="0.35"/>
    <row r="13819" customFormat="1" x14ac:dyDescent="0.35"/>
    <row r="13820" customFormat="1" x14ac:dyDescent="0.35"/>
    <row r="13821" customFormat="1" x14ac:dyDescent="0.35"/>
    <row r="13822" customFormat="1" x14ac:dyDescent="0.35"/>
    <row r="13823" customFormat="1" x14ac:dyDescent="0.35"/>
    <row r="13824" customFormat="1" x14ac:dyDescent="0.35"/>
    <row r="13825" customFormat="1" x14ac:dyDescent="0.35"/>
    <row r="13826" customFormat="1" x14ac:dyDescent="0.35"/>
    <row r="13827" customFormat="1" x14ac:dyDescent="0.35"/>
    <row r="13828" customFormat="1" x14ac:dyDescent="0.35"/>
    <row r="13829" customFormat="1" x14ac:dyDescent="0.35"/>
    <row r="13830" customFormat="1" x14ac:dyDescent="0.35"/>
    <row r="13831" customFormat="1" x14ac:dyDescent="0.35"/>
    <row r="13832" customFormat="1" x14ac:dyDescent="0.35"/>
    <row r="13833" customFormat="1" x14ac:dyDescent="0.35"/>
    <row r="13834" customFormat="1" x14ac:dyDescent="0.35"/>
    <row r="13835" customFormat="1" x14ac:dyDescent="0.35"/>
    <row r="13836" customFormat="1" x14ac:dyDescent="0.35"/>
    <row r="13837" customFormat="1" x14ac:dyDescent="0.35"/>
    <row r="13838" customFormat="1" x14ac:dyDescent="0.35"/>
    <row r="13839" customFormat="1" x14ac:dyDescent="0.35"/>
    <row r="13840" customFormat="1" x14ac:dyDescent="0.35"/>
    <row r="13841" customFormat="1" x14ac:dyDescent="0.35"/>
    <row r="13842" customFormat="1" x14ac:dyDescent="0.35"/>
    <row r="13843" customFormat="1" x14ac:dyDescent="0.35"/>
    <row r="13844" customFormat="1" x14ac:dyDescent="0.35"/>
    <row r="13845" customFormat="1" x14ac:dyDescent="0.35"/>
    <row r="13846" customFormat="1" x14ac:dyDescent="0.35"/>
    <row r="13847" customFormat="1" x14ac:dyDescent="0.35"/>
    <row r="13848" customFormat="1" x14ac:dyDescent="0.35"/>
    <row r="13849" customFormat="1" x14ac:dyDescent="0.35"/>
    <row r="13850" customFormat="1" x14ac:dyDescent="0.35"/>
    <row r="13851" customFormat="1" x14ac:dyDescent="0.35"/>
    <row r="13852" customFormat="1" x14ac:dyDescent="0.35"/>
    <row r="13853" customFormat="1" x14ac:dyDescent="0.35"/>
    <row r="13854" customFormat="1" x14ac:dyDescent="0.35"/>
    <row r="13855" customFormat="1" x14ac:dyDescent="0.35"/>
    <row r="13856" customFormat="1" x14ac:dyDescent="0.35"/>
    <row r="13857" customFormat="1" x14ac:dyDescent="0.35"/>
    <row r="13858" customFormat="1" x14ac:dyDescent="0.35"/>
    <row r="13859" customFormat="1" x14ac:dyDescent="0.35"/>
    <row r="13860" customFormat="1" x14ac:dyDescent="0.35"/>
    <row r="13861" customFormat="1" x14ac:dyDescent="0.35"/>
    <row r="13862" customFormat="1" x14ac:dyDescent="0.35"/>
    <row r="13863" customFormat="1" x14ac:dyDescent="0.35"/>
    <row r="13864" customFormat="1" x14ac:dyDescent="0.35"/>
    <row r="13865" customFormat="1" x14ac:dyDescent="0.35"/>
    <row r="13866" customFormat="1" x14ac:dyDescent="0.35"/>
    <row r="13867" customFormat="1" x14ac:dyDescent="0.35"/>
    <row r="13868" customFormat="1" x14ac:dyDescent="0.35"/>
    <row r="13869" customFormat="1" x14ac:dyDescent="0.35"/>
    <row r="13870" customFormat="1" x14ac:dyDescent="0.35"/>
    <row r="13871" customFormat="1" x14ac:dyDescent="0.35"/>
    <row r="13872" customFormat="1" x14ac:dyDescent="0.35"/>
    <row r="13873" customFormat="1" x14ac:dyDescent="0.35"/>
    <row r="13874" customFormat="1" x14ac:dyDescent="0.35"/>
    <row r="13875" customFormat="1" x14ac:dyDescent="0.35"/>
    <row r="13876" customFormat="1" x14ac:dyDescent="0.35"/>
    <row r="13877" customFormat="1" x14ac:dyDescent="0.35"/>
    <row r="13878" customFormat="1" x14ac:dyDescent="0.35"/>
    <row r="13879" customFormat="1" x14ac:dyDescent="0.35"/>
    <row r="13880" customFormat="1" x14ac:dyDescent="0.35"/>
    <row r="13881" customFormat="1" x14ac:dyDescent="0.35"/>
    <row r="13882" customFormat="1" x14ac:dyDescent="0.35"/>
    <row r="13883" customFormat="1" x14ac:dyDescent="0.35"/>
    <row r="13884" customFormat="1" x14ac:dyDescent="0.35"/>
    <row r="13885" customFormat="1" x14ac:dyDescent="0.35"/>
    <row r="13886" customFormat="1" x14ac:dyDescent="0.35"/>
    <row r="13887" customFormat="1" x14ac:dyDescent="0.35"/>
    <row r="13888" customFormat="1" x14ac:dyDescent="0.35"/>
    <row r="13889" customFormat="1" x14ac:dyDescent="0.35"/>
    <row r="13890" customFormat="1" x14ac:dyDescent="0.35"/>
    <row r="13891" customFormat="1" x14ac:dyDescent="0.35"/>
    <row r="13892" customFormat="1" x14ac:dyDescent="0.35"/>
    <row r="13893" customFormat="1" x14ac:dyDescent="0.35"/>
    <row r="13894" customFormat="1" x14ac:dyDescent="0.35"/>
    <row r="13895" customFormat="1" x14ac:dyDescent="0.35"/>
    <row r="13896" customFormat="1" x14ac:dyDescent="0.35"/>
    <row r="13897" customFormat="1" x14ac:dyDescent="0.35"/>
    <row r="13898" customFormat="1" x14ac:dyDescent="0.35"/>
    <row r="13899" customFormat="1" x14ac:dyDescent="0.35"/>
    <row r="13900" customFormat="1" x14ac:dyDescent="0.35"/>
    <row r="13901" customFormat="1" x14ac:dyDescent="0.35"/>
    <row r="13902" customFormat="1" x14ac:dyDescent="0.35"/>
    <row r="13903" customFormat="1" x14ac:dyDescent="0.35"/>
    <row r="13904" customFormat="1" x14ac:dyDescent="0.35"/>
    <row r="13905" customFormat="1" x14ac:dyDescent="0.35"/>
    <row r="13906" customFormat="1" x14ac:dyDescent="0.35"/>
    <row r="13907" customFormat="1" x14ac:dyDescent="0.35"/>
    <row r="13908" customFormat="1" x14ac:dyDescent="0.35"/>
    <row r="13909" customFormat="1" x14ac:dyDescent="0.35"/>
    <row r="13910" customFormat="1" x14ac:dyDescent="0.35"/>
    <row r="13911" customFormat="1" x14ac:dyDescent="0.35"/>
    <row r="13912" customFormat="1" x14ac:dyDescent="0.35"/>
    <row r="13913" customFormat="1" x14ac:dyDescent="0.35"/>
    <row r="13914" customFormat="1" x14ac:dyDescent="0.35"/>
    <row r="13915" customFormat="1" x14ac:dyDescent="0.35"/>
    <row r="13916" customFormat="1" x14ac:dyDescent="0.35"/>
    <row r="13917" customFormat="1" x14ac:dyDescent="0.35"/>
    <row r="13918" customFormat="1" x14ac:dyDescent="0.35"/>
    <row r="13919" customFormat="1" x14ac:dyDescent="0.35"/>
    <row r="13920" customFormat="1" x14ac:dyDescent="0.35"/>
    <row r="13921" customFormat="1" x14ac:dyDescent="0.35"/>
    <row r="13922" customFormat="1" x14ac:dyDescent="0.35"/>
    <row r="13923" customFormat="1" x14ac:dyDescent="0.35"/>
    <row r="13924" customFormat="1" x14ac:dyDescent="0.35"/>
    <row r="13925" customFormat="1" x14ac:dyDescent="0.35"/>
    <row r="13926" customFormat="1" x14ac:dyDescent="0.35"/>
    <row r="13927" customFormat="1" x14ac:dyDescent="0.35"/>
    <row r="13928" customFormat="1" x14ac:dyDescent="0.35"/>
    <row r="13929" customFormat="1" x14ac:dyDescent="0.35"/>
    <row r="13930" customFormat="1" x14ac:dyDescent="0.35"/>
    <row r="13931" customFormat="1" x14ac:dyDescent="0.35"/>
    <row r="13932" customFormat="1" x14ac:dyDescent="0.35"/>
    <row r="13933" customFormat="1" x14ac:dyDescent="0.35"/>
    <row r="13934" customFormat="1" x14ac:dyDescent="0.35"/>
    <row r="13935" customFormat="1" x14ac:dyDescent="0.35"/>
    <row r="13936" customFormat="1" x14ac:dyDescent="0.35"/>
    <row r="13937" customFormat="1" x14ac:dyDescent="0.35"/>
    <row r="13938" customFormat="1" x14ac:dyDescent="0.35"/>
    <row r="13939" customFormat="1" x14ac:dyDescent="0.35"/>
    <row r="13940" customFormat="1" x14ac:dyDescent="0.35"/>
    <row r="13941" customFormat="1" x14ac:dyDescent="0.35"/>
    <row r="13942" customFormat="1" x14ac:dyDescent="0.35"/>
    <row r="13943" customFormat="1" x14ac:dyDescent="0.35"/>
    <row r="13944" customFormat="1" x14ac:dyDescent="0.35"/>
    <row r="13945" customFormat="1" x14ac:dyDescent="0.35"/>
    <row r="13946" customFormat="1" x14ac:dyDescent="0.35"/>
    <row r="13947" customFormat="1" x14ac:dyDescent="0.35"/>
    <row r="13948" customFormat="1" x14ac:dyDescent="0.35"/>
    <row r="13949" customFormat="1" x14ac:dyDescent="0.35"/>
    <row r="13950" customFormat="1" x14ac:dyDescent="0.35"/>
    <row r="13951" customFormat="1" x14ac:dyDescent="0.35"/>
    <row r="13952" customFormat="1" x14ac:dyDescent="0.35"/>
    <row r="13953" customFormat="1" x14ac:dyDescent="0.35"/>
    <row r="13954" customFormat="1" x14ac:dyDescent="0.35"/>
    <row r="13955" customFormat="1" x14ac:dyDescent="0.35"/>
    <row r="13956" customFormat="1" x14ac:dyDescent="0.35"/>
    <row r="13957" customFormat="1" x14ac:dyDescent="0.35"/>
    <row r="13958" customFormat="1" x14ac:dyDescent="0.35"/>
    <row r="13959" customFormat="1" x14ac:dyDescent="0.35"/>
    <row r="13960" customFormat="1" x14ac:dyDescent="0.35"/>
    <row r="13961" customFormat="1" x14ac:dyDescent="0.35"/>
    <row r="13962" customFormat="1" x14ac:dyDescent="0.35"/>
    <row r="13963" customFormat="1" x14ac:dyDescent="0.35"/>
    <row r="13964" customFormat="1" x14ac:dyDescent="0.35"/>
    <row r="13965" customFormat="1" x14ac:dyDescent="0.35"/>
    <row r="13966" customFormat="1" x14ac:dyDescent="0.35"/>
    <row r="13967" customFormat="1" x14ac:dyDescent="0.35"/>
    <row r="13968" customFormat="1" x14ac:dyDescent="0.35"/>
    <row r="13969" customFormat="1" x14ac:dyDescent="0.35"/>
    <row r="13970" customFormat="1" x14ac:dyDescent="0.35"/>
    <row r="13971" customFormat="1" x14ac:dyDescent="0.35"/>
    <row r="13972" customFormat="1" x14ac:dyDescent="0.35"/>
    <row r="13973" customFormat="1" x14ac:dyDescent="0.35"/>
    <row r="13974" customFormat="1" x14ac:dyDescent="0.35"/>
    <row r="13975" customFormat="1" x14ac:dyDescent="0.35"/>
    <row r="13976" customFormat="1" x14ac:dyDescent="0.35"/>
    <row r="13977" customFormat="1" x14ac:dyDescent="0.35"/>
    <row r="13978" customFormat="1" x14ac:dyDescent="0.35"/>
    <row r="13979" customFormat="1" x14ac:dyDescent="0.35"/>
    <row r="13980" customFormat="1" x14ac:dyDescent="0.35"/>
    <row r="13981" customFormat="1" x14ac:dyDescent="0.35"/>
    <row r="13982" customFormat="1" x14ac:dyDescent="0.35"/>
    <row r="13983" customFormat="1" x14ac:dyDescent="0.35"/>
    <row r="13984" customFormat="1" x14ac:dyDescent="0.35"/>
    <row r="13985" customFormat="1" x14ac:dyDescent="0.35"/>
    <row r="13986" customFormat="1" x14ac:dyDescent="0.35"/>
    <row r="13987" customFormat="1" x14ac:dyDescent="0.35"/>
    <row r="13988" customFormat="1" x14ac:dyDescent="0.35"/>
    <row r="13989" customFormat="1" x14ac:dyDescent="0.35"/>
    <row r="13990" customFormat="1" x14ac:dyDescent="0.35"/>
    <row r="13991" customFormat="1" x14ac:dyDescent="0.35"/>
    <row r="13992" customFormat="1" x14ac:dyDescent="0.35"/>
    <row r="13993" customFormat="1" x14ac:dyDescent="0.35"/>
    <row r="13994" customFormat="1" x14ac:dyDescent="0.35"/>
    <row r="13995" customFormat="1" x14ac:dyDescent="0.35"/>
    <row r="13996" customFormat="1" x14ac:dyDescent="0.35"/>
    <row r="13997" customFormat="1" x14ac:dyDescent="0.35"/>
    <row r="13998" customFormat="1" x14ac:dyDescent="0.35"/>
    <row r="13999" customFormat="1" x14ac:dyDescent="0.35"/>
    <row r="14000" customFormat="1" x14ac:dyDescent="0.35"/>
    <row r="14001" customFormat="1" x14ac:dyDescent="0.35"/>
    <row r="14002" customFormat="1" x14ac:dyDescent="0.35"/>
    <row r="14003" customFormat="1" x14ac:dyDescent="0.35"/>
    <row r="14004" customFormat="1" x14ac:dyDescent="0.35"/>
    <row r="14005" customFormat="1" x14ac:dyDescent="0.35"/>
    <row r="14006" customFormat="1" x14ac:dyDescent="0.35"/>
    <row r="14007" customFormat="1" x14ac:dyDescent="0.35"/>
    <row r="14008" customFormat="1" x14ac:dyDescent="0.35"/>
    <row r="14009" customFormat="1" x14ac:dyDescent="0.35"/>
    <row r="14010" customFormat="1" x14ac:dyDescent="0.35"/>
    <row r="14011" customFormat="1" x14ac:dyDescent="0.35"/>
    <row r="14012" customFormat="1" x14ac:dyDescent="0.35"/>
    <row r="14013" customFormat="1" x14ac:dyDescent="0.35"/>
    <row r="14014" customFormat="1" x14ac:dyDescent="0.35"/>
    <row r="14015" customFormat="1" x14ac:dyDescent="0.35"/>
    <row r="14016" customFormat="1" x14ac:dyDescent="0.35"/>
    <row r="14017" customFormat="1" x14ac:dyDescent="0.35"/>
    <row r="14018" customFormat="1" x14ac:dyDescent="0.35"/>
    <row r="14019" customFormat="1" x14ac:dyDescent="0.35"/>
    <row r="14020" customFormat="1" x14ac:dyDescent="0.35"/>
    <row r="14021" customFormat="1" x14ac:dyDescent="0.35"/>
    <row r="14022" customFormat="1" x14ac:dyDescent="0.35"/>
    <row r="14023" customFormat="1" x14ac:dyDescent="0.35"/>
    <row r="14024" customFormat="1" x14ac:dyDescent="0.35"/>
    <row r="14025" customFormat="1" x14ac:dyDescent="0.35"/>
    <row r="14026" customFormat="1" x14ac:dyDescent="0.35"/>
    <row r="14027" customFormat="1" x14ac:dyDescent="0.35"/>
    <row r="14028" customFormat="1" x14ac:dyDescent="0.35"/>
    <row r="14029" customFormat="1" x14ac:dyDescent="0.35"/>
    <row r="14030" customFormat="1" x14ac:dyDescent="0.35"/>
    <row r="14031" customFormat="1" x14ac:dyDescent="0.35"/>
    <row r="14032" customFormat="1" x14ac:dyDescent="0.35"/>
    <row r="14033" customFormat="1" x14ac:dyDescent="0.35"/>
    <row r="14034" customFormat="1" x14ac:dyDescent="0.35"/>
    <row r="14035" customFormat="1" x14ac:dyDescent="0.35"/>
    <row r="14036" customFormat="1" x14ac:dyDescent="0.35"/>
    <row r="14037" customFormat="1" x14ac:dyDescent="0.35"/>
    <row r="14038" customFormat="1" x14ac:dyDescent="0.35"/>
    <row r="14039" customFormat="1" x14ac:dyDescent="0.35"/>
    <row r="14040" customFormat="1" x14ac:dyDescent="0.35"/>
    <row r="14041" customFormat="1" x14ac:dyDescent="0.35"/>
    <row r="14042" customFormat="1" x14ac:dyDescent="0.35"/>
    <row r="14043" customFormat="1" x14ac:dyDescent="0.35"/>
    <row r="14044" customFormat="1" x14ac:dyDescent="0.35"/>
    <row r="14045" customFormat="1" x14ac:dyDescent="0.35"/>
    <row r="14046" customFormat="1" x14ac:dyDescent="0.35"/>
    <row r="14047" customFormat="1" x14ac:dyDescent="0.35"/>
    <row r="14048" customFormat="1" x14ac:dyDescent="0.35"/>
    <row r="14049" customFormat="1" x14ac:dyDescent="0.35"/>
    <row r="14050" customFormat="1" x14ac:dyDescent="0.35"/>
    <row r="14051" customFormat="1" x14ac:dyDescent="0.35"/>
    <row r="14052" customFormat="1" x14ac:dyDescent="0.35"/>
    <row r="14053" customFormat="1" x14ac:dyDescent="0.35"/>
    <row r="14054" customFormat="1" x14ac:dyDescent="0.35"/>
    <row r="14055" customFormat="1" x14ac:dyDescent="0.35"/>
    <row r="14056" customFormat="1" x14ac:dyDescent="0.35"/>
    <row r="14057" customFormat="1" x14ac:dyDescent="0.35"/>
    <row r="14058" customFormat="1" x14ac:dyDescent="0.35"/>
    <row r="14059" customFormat="1" x14ac:dyDescent="0.35"/>
    <row r="14060" customFormat="1" x14ac:dyDescent="0.35"/>
    <row r="14061" customFormat="1" x14ac:dyDescent="0.35"/>
    <row r="14062" customFormat="1" x14ac:dyDescent="0.35"/>
    <row r="14063" customFormat="1" x14ac:dyDescent="0.35"/>
    <row r="14064" customFormat="1" x14ac:dyDescent="0.35"/>
    <row r="14065" customFormat="1" x14ac:dyDescent="0.35"/>
    <row r="14066" customFormat="1" x14ac:dyDescent="0.35"/>
    <row r="14067" customFormat="1" x14ac:dyDescent="0.35"/>
    <row r="14068" customFormat="1" x14ac:dyDescent="0.35"/>
    <row r="14069" customFormat="1" x14ac:dyDescent="0.35"/>
    <row r="14070" customFormat="1" x14ac:dyDescent="0.35"/>
    <row r="14071" customFormat="1" x14ac:dyDescent="0.35"/>
    <row r="14072" customFormat="1" x14ac:dyDescent="0.35"/>
    <row r="14073" customFormat="1" x14ac:dyDescent="0.35"/>
    <row r="14074" customFormat="1" x14ac:dyDescent="0.35"/>
    <row r="14075" customFormat="1" x14ac:dyDescent="0.35"/>
    <row r="14076" customFormat="1" x14ac:dyDescent="0.35"/>
    <row r="14077" customFormat="1" x14ac:dyDescent="0.35"/>
    <row r="14078" customFormat="1" x14ac:dyDescent="0.35"/>
    <row r="14079" customFormat="1" x14ac:dyDescent="0.35"/>
    <row r="14080" customFormat="1" x14ac:dyDescent="0.35"/>
    <row r="14081" customFormat="1" x14ac:dyDescent="0.35"/>
    <row r="14082" customFormat="1" x14ac:dyDescent="0.35"/>
    <row r="14083" customFormat="1" x14ac:dyDescent="0.35"/>
    <row r="14084" customFormat="1" x14ac:dyDescent="0.35"/>
    <row r="14085" customFormat="1" x14ac:dyDescent="0.35"/>
    <row r="14086" customFormat="1" x14ac:dyDescent="0.35"/>
    <row r="14087" customFormat="1" x14ac:dyDescent="0.35"/>
    <row r="14088" customFormat="1" x14ac:dyDescent="0.35"/>
    <row r="14089" customFormat="1" x14ac:dyDescent="0.35"/>
    <row r="14090" customFormat="1" x14ac:dyDescent="0.35"/>
    <row r="14091" customFormat="1" x14ac:dyDescent="0.35"/>
    <row r="14092" customFormat="1" x14ac:dyDescent="0.35"/>
    <row r="14093" customFormat="1" x14ac:dyDescent="0.35"/>
    <row r="14094" customFormat="1" x14ac:dyDescent="0.35"/>
    <row r="14095" customFormat="1" x14ac:dyDescent="0.35"/>
    <row r="14096" customFormat="1" x14ac:dyDescent="0.35"/>
    <row r="14097" customFormat="1" x14ac:dyDescent="0.35"/>
    <row r="14098" customFormat="1" x14ac:dyDescent="0.35"/>
    <row r="14099" customFormat="1" x14ac:dyDescent="0.35"/>
    <row r="14100" customFormat="1" x14ac:dyDescent="0.35"/>
    <row r="14101" customFormat="1" x14ac:dyDescent="0.35"/>
    <row r="14102" customFormat="1" x14ac:dyDescent="0.35"/>
    <row r="14103" customFormat="1" x14ac:dyDescent="0.35"/>
    <row r="14104" customFormat="1" x14ac:dyDescent="0.35"/>
    <row r="14105" customFormat="1" x14ac:dyDescent="0.35"/>
    <row r="14106" customFormat="1" x14ac:dyDescent="0.35"/>
    <row r="14107" customFormat="1" x14ac:dyDescent="0.35"/>
    <row r="14108" customFormat="1" x14ac:dyDescent="0.35"/>
    <row r="14109" customFormat="1" x14ac:dyDescent="0.35"/>
    <row r="14110" customFormat="1" x14ac:dyDescent="0.35"/>
    <row r="14111" customFormat="1" x14ac:dyDescent="0.35"/>
    <row r="14112" customFormat="1" x14ac:dyDescent="0.35"/>
    <row r="14113" customFormat="1" x14ac:dyDescent="0.35"/>
    <row r="14114" customFormat="1" x14ac:dyDescent="0.35"/>
    <row r="14115" customFormat="1" x14ac:dyDescent="0.35"/>
    <row r="14116" customFormat="1" x14ac:dyDescent="0.35"/>
    <row r="14117" customFormat="1" x14ac:dyDescent="0.35"/>
    <row r="14118" customFormat="1" x14ac:dyDescent="0.35"/>
    <row r="14119" customFormat="1" x14ac:dyDescent="0.35"/>
    <row r="14120" customFormat="1" x14ac:dyDescent="0.35"/>
    <row r="14121" customFormat="1" x14ac:dyDescent="0.35"/>
    <row r="14122" customFormat="1" x14ac:dyDescent="0.35"/>
    <row r="14123" customFormat="1" x14ac:dyDescent="0.35"/>
    <row r="14124" customFormat="1" x14ac:dyDescent="0.35"/>
    <row r="14125" customFormat="1" x14ac:dyDescent="0.35"/>
    <row r="14126" customFormat="1" x14ac:dyDescent="0.35"/>
    <row r="14127" customFormat="1" x14ac:dyDescent="0.35"/>
    <row r="14128" customFormat="1" x14ac:dyDescent="0.35"/>
    <row r="14129" customFormat="1" x14ac:dyDescent="0.35"/>
    <row r="14130" customFormat="1" x14ac:dyDescent="0.35"/>
    <row r="14131" customFormat="1" x14ac:dyDescent="0.35"/>
    <row r="14132" customFormat="1" x14ac:dyDescent="0.35"/>
    <row r="14133" customFormat="1" x14ac:dyDescent="0.35"/>
    <row r="14134" customFormat="1" x14ac:dyDescent="0.35"/>
    <row r="14135" customFormat="1" x14ac:dyDescent="0.35"/>
    <row r="14136" customFormat="1" x14ac:dyDescent="0.35"/>
    <row r="14137" customFormat="1" x14ac:dyDescent="0.35"/>
    <row r="14138" customFormat="1" x14ac:dyDescent="0.35"/>
    <row r="14139" customFormat="1" x14ac:dyDescent="0.35"/>
    <row r="14140" customFormat="1" x14ac:dyDescent="0.35"/>
    <row r="14141" customFormat="1" x14ac:dyDescent="0.35"/>
    <row r="14142" customFormat="1" x14ac:dyDescent="0.35"/>
    <row r="14143" customFormat="1" x14ac:dyDescent="0.35"/>
    <row r="14144" customFormat="1" x14ac:dyDescent="0.35"/>
    <row r="14145" customFormat="1" x14ac:dyDescent="0.35"/>
    <row r="14146" customFormat="1" x14ac:dyDescent="0.35"/>
    <row r="14147" customFormat="1" x14ac:dyDescent="0.35"/>
    <row r="14148" customFormat="1" x14ac:dyDescent="0.35"/>
    <row r="14149" customFormat="1" x14ac:dyDescent="0.35"/>
    <row r="14150" customFormat="1" x14ac:dyDescent="0.35"/>
    <row r="14151" customFormat="1" x14ac:dyDescent="0.35"/>
    <row r="14152" customFormat="1" x14ac:dyDescent="0.35"/>
    <row r="14153" customFormat="1" x14ac:dyDescent="0.35"/>
    <row r="14154" customFormat="1" x14ac:dyDescent="0.35"/>
    <row r="14155" customFormat="1" x14ac:dyDescent="0.35"/>
    <row r="14156" customFormat="1" x14ac:dyDescent="0.35"/>
    <row r="14157" customFormat="1" x14ac:dyDescent="0.35"/>
    <row r="14158" customFormat="1" x14ac:dyDescent="0.35"/>
    <row r="14159" customFormat="1" x14ac:dyDescent="0.35"/>
    <row r="14160" customFormat="1" x14ac:dyDescent="0.35"/>
    <row r="14161" customFormat="1" x14ac:dyDescent="0.35"/>
    <row r="14162" customFormat="1" x14ac:dyDescent="0.35"/>
    <row r="14163" customFormat="1" x14ac:dyDescent="0.35"/>
    <row r="14164" customFormat="1" x14ac:dyDescent="0.35"/>
    <row r="14165" customFormat="1" x14ac:dyDescent="0.35"/>
    <row r="14166" customFormat="1" x14ac:dyDescent="0.35"/>
    <row r="14167" customFormat="1" x14ac:dyDescent="0.35"/>
    <row r="14168" customFormat="1" x14ac:dyDescent="0.35"/>
    <row r="14169" customFormat="1" x14ac:dyDescent="0.35"/>
    <row r="14170" customFormat="1" x14ac:dyDescent="0.35"/>
    <row r="14171" customFormat="1" x14ac:dyDescent="0.35"/>
    <row r="14172" customFormat="1" x14ac:dyDescent="0.35"/>
    <row r="14173" customFormat="1" x14ac:dyDescent="0.35"/>
    <row r="14174" customFormat="1" x14ac:dyDescent="0.35"/>
    <row r="14175" customFormat="1" x14ac:dyDescent="0.35"/>
    <row r="14176" customFormat="1" x14ac:dyDescent="0.35"/>
    <row r="14177" customFormat="1" x14ac:dyDescent="0.35"/>
    <row r="14178" customFormat="1" x14ac:dyDescent="0.35"/>
    <row r="14179" customFormat="1" x14ac:dyDescent="0.35"/>
    <row r="14180" customFormat="1" x14ac:dyDescent="0.35"/>
    <row r="14181" customFormat="1" x14ac:dyDescent="0.35"/>
    <row r="14182" customFormat="1" x14ac:dyDescent="0.35"/>
    <row r="14183" customFormat="1" x14ac:dyDescent="0.35"/>
    <row r="14184" customFormat="1" x14ac:dyDescent="0.35"/>
    <row r="14185" customFormat="1" x14ac:dyDescent="0.35"/>
    <row r="14186" customFormat="1" x14ac:dyDescent="0.35"/>
    <row r="14187" customFormat="1" x14ac:dyDescent="0.35"/>
    <row r="14188" customFormat="1" x14ac:dyDescent="0.35"/>
    <row r="14189" customFormat="1" x14ac:dyDescent="0.35"/>
    <row r="14190" customFormat="1" x14ac:dyDescent="0.35"/>
    <row r="14191" customFormat="1" x14ac:dyDescent="0.35"/>
    <row r="14192" customFormat="1" x14ac:dyDescent="0.35"/>
    <row r="14193" customFormat="1" x14ac:dyDescent="0.35"/>
    <row r="14194" customFormat="1" x14ac:dyDescent="0.35"/>
    <row r="14195" customFormat="1" x14ac:dyDescent="0.35"/>
    <row r="14196" customFormat="1" x14ac:dyDescent="0.35"/>
    <row r="14197" customFormat="1" x14ac:dyDescent="0.35"/>
    <row r="14198" customFormat="1" x14ac:dyDescent="0.35"/>
    <row r="14199" customFormat="1" x14ac:dyDescent="0.35"/>
    <row r="14200" customFormat="1" x14ac:dyDescent="0.35"/>
    <row r="14201" customFormat="1" x14ac:dyDescent="0.35"/>
    <row r="14202" customFormat="1" x14ac:dyDescent="0.35"/>
    <row r="14203" customFormat="1" x14ac:dyDescent="0.35"/>
    <row r="14204" customFormat="1" x14ac:dyDescent="0.35"/>
    <row r="14205" customFormat="1" x14ac:dyDescent="0.35"/>
    <row r="14206" customFormat="1" x14ac:dyDescent="0.35"/>
    <row r="14207" customFormat="1" x14ac:dyDescent="0.35"/>
    <row r="14208" customFormat="1" x14ac:dyDescent="0.35"/>
    <row r="14209" customFormat="1" x14ac:dyDescent="0.35"/>
    <row r="14210" customFormat="1" x14ac:dyDescent="0.35"/>
    <row r="14211" customFormat="1" x14ac:dyDescent="0.35"/>
    <row r="14212" customFormat="1" x14ac:dyDescent="0.35"/>
    <row r="14213" customFormat="1" x14ac:dyDescent="0.35"/>
    <row r="14214" customFormat="1" x14ac:dyDescent="0.35"/>
    <row r="14215" customFormat="1" x14ac:dyDescent="0.35"/>
    <row r="14216" customFormat="1" x14ac:dyDescent="0.35"/>
    <row r="14217" customFormat="1" x14ac:dyDescent="0.35"/>
    <row r="14218" customFormat="1" x14ac:dyDescent="0.35"/>
    <row r="14219" customFormat="1" x14ac:dyDescent="0.35"/>
    <row r="14220" customFormat="1" x14ac:dyDescent="0.35"/>
    <row r="14221" customFormat="1" x14ac:dyDescent="0.35"/>
    <row r="14222" customFormat="1" x14ac:dyDescent="0.35"/>
    <row r="14223" customFormat="1" x14ac:dyDescent="0.35"/>
    <row r="14224" customFormat="1" x14ac:dyDescent="0.35"/>
    <row r="14225" customFormat="1" x14ac:dyDescent="0.35"/>
    <row r="14226" customFormat="1" x14ac:dyDescent="0.35"/>
    <row r="14227" customFormat="1" x14ac:dyDescent="0.35"/>
    <row r="14228" customFormat="1" x14ac:dyDescent="0.35"/>
    <row r="14229" customFormat="1" x14ac:dyDescent="0.35"/>
    <row r="14230" customFormat="1" x14ac:dyDescent="0.35"/>
    <row r="14231" customFormat="1" x14ac:dyDescent="0.35"/>
    <row r="14232" customFormat="1" x14ac:dyDescent="0.35"/>
    <row r="14233" customFormat="1" x14ac:dyDescent="0.35"/>
    <row r="14234" customFormat="1" x14ac:dyDescent="0.35"/>
    <row r="14235" customFormat="1" x14ac:dyDescent="0.35"/>
    <row r="14236" customFormat="1" x14ac:dyDescent="0.35"/>
    <row r="14237" customFormat="1" x14ac:dyDescent="0.35"/>
    <row r="14238" customFormat="1" x14ac:dyDescent="0.35"/>
    <row r="14239" customFormat="1" x14ac:dyDescent="0.35"/>
    <row r="14240" customFormat="1" x14ac:dyDescent="0.35"/>
    <row r="14241" customFormat="1" x14ac:dyDescent="0.35"/>
    <row r="14242" customFormat="1" x14ac:dyDescent="0.35"/>
    <row r="14243" customFormat="1" x14ac:dyDescent="0.35"/>
    <row r="14244" customFormat="1" x14ac:dyDescent="0.35"/>
    <row r="14245" customFormat="1" x14ac:dyDescent="0.35"/>
    <row r="14246" customFormat="1" x14ac:dyDescent="0.35"/>
    <row r="14247" customFormat="1" x14ac:dyDescent="0.35"/>
    <row r="14248" customFormat="1" x14ac:dyDescent="0.35"/>
    <row r="14249" customFormat="1" x14ac:dyDescent="0.35"/>
    <row r="14250" customFormat="1" x14ac:dyDescent="0.35"/>
    <row r="14251" customFormat="1" x14ac:dyDescent="0.35"/>
    <row r="14252" customFormat="1" x14ac:dyDescent="0.35"/>
    <row r="14253" customFormat="1" x14ac:dyDescent="0.35"/>
    <row r="14254" customFormat="1" x14ac:dyDescent="0.35"/>
    <row r="14255" customFormat="1" x14ac:dyDescent="0.35"/>
    <row r="14256" customFormat="1" x14ac:dyDescent="0.35"/>
    <row r="14257" customFormat="1" x14ac:dyDescent="0.35"/>
    <row r="14258" customFormat="1" x14ac:dyDescent="0.35"/>
    <row r="14259" customFormat="1" x14ac:dyDescent="0.35"/>
    <row r="14260" customFormat="1" x14ac:dyDescent="0.35"/>
    <row r="14261" customFormat="1" x14ac:dyDescent="0.35"/>
    <row r="14262" customFormat="1" x14ac:dyDescent="0.35"/>
    <row r="14263" customFormat="1" x14ac:dyDescent="0.35"/>
    <row r="14264" customFormat="1" x14ac:dyDescent="0.35"/>
    <row r="14265" customFormat="1" x14ac:dyDescent="0.35"/>
    <row r="14266" customFormat="1" x14ac:dyDescent="0.35"/>
    <row r="14267" customFormat="1" x14ac:dyDescent="0.35"/>
    <row r="14268" customFormat="1" x14ac:dyDescent="0.35"/>
    <row r="14269" customFormat="1" x14ac:dyDescent="0.35"/>
    <row r="14270" customFormat="1" x14ac:dyDescent="0.35"/>
    <row r="14271" customFormat="1" x14ac:dyDescent="0.35"/>
    <row r="14272" customFormat="1" x14ac:dyDescent="0.35"/>
    <row r="14273" customFormat="1" x14ac:dyDescent="0.35"/>
    <row r="14274" customFormat="1" x14ac:dyDescent="0.35"/>
    <row r="14275" customFormat="1" x14ac:dyDescent="0.35"/>
    <row r="14276" customFormat="1" x14ac:dyDescent="0.35"/>
    <row r="14277" customFormat="1" x14ac:dyDescent="0.35"/>
    <row r="14278" customFormat="1" x14ac:dyDescent="0.35"/>
    <row r="14279" customFormat="1" x14ac:dyDescent="0.35"/>
    <row r="14280" customFormat="1" x14ac:dyDescent="0.35"/>
    <row r="14281" customFormat="1" x14ac:dyDescent="0.35"/>
    <row r="14282" customFormat="1" x14ac:dyDescent="0.35"/>
    <row r="14283" customFormat="1" x14ac:dyDescent="0.35"/>
    <row r="14284" customFormat="1" x14ac:dyDescent="0.35"/>
    <row r="14285" customFormat="1" x14ac:dyDescent="0.35"/>
    <row r="14286" customFormat="1" x14ac:dyDescent="0.35"/>
    <row r="14287" customFormat="1" x14ac:dyDescent="0.35"/>
    <row r="14288" customFormat="1" x14ac:dyDescent="0.35"/>
    <row r="14289" customFormat="1" x14ac:dyDescent="0.35"/>
    <row r="14290" customFormat="1" x14ac:dyDescent="0.35"/>
    <row r="14291" customFormat="1" x14ac:dyDescent="0.35"/>
    <row r="14292" customFormat="1" x14ac:dyDescent="0.35"/>
    <row r="14293" customFormat="1" x14ac:dyDescent="0.35"/>
    <row r="14294" customFormat="1" x14ac:dyDescent="0.35"/>
    <row r="14295" customFormat="1" x14ac:dyDescent="0.35"/>
    <row r="14296" customFormat="1" x14ac:dyDescent="0.35"/>
    <row r="14297" customFormat="1" x14ac:dyDescent="0.35"/>
    <row r="14298" customFormat="1" x14ac:dyDescent="0.35"/>
    <row r="14299" customFormat="1" x14ac:dyDescent="0.35"/>
    <row r="14300" customFormat="1" x14ac:dyDescent="0.35"/>
    <row r="14301" customFormat="1" x14ac:dyDescent="0.35"/>
    <row r="14302" customFormat="1" x14ac:dyDescent="0.35"/>
    <row r="14303" customFormat="1" x14ac:dyDescent="0.35"/>
    <row r="14304" customFormat="1" x14ac:dyDescent="0.35"/>
    <row r="14305" customFormat="1" x14ac:dyDescent="0.35"/>
    <row r="14306" customFormat="1" x14ac:dyDescent="0.35"/>
    <row r="14307" customFormat="1" x14ac:dyDescent="0.35"/>
    <row r="14308" customFormat="1" x14ac:dyDescent="0.35"/>
    <row r="14309" customFormat="1" x14ac:dyDescent="0.35"/>
    <row r="14310" customFormat="1" x14ac:dyDescent="0.35"/>
    <row r="14311" customFormat="1" x14ac:dyDescent="0.35"/>
    <row r="14312" customFormat="1" x14ac:dyDescent="0.35"/>
    <row r="14313" customFormat="1" x14ac:dyDescent="0.35"/>
    <row r="14314" customFormat="1" x14ac:dyDescent="0.35"/>
    <row r="14315" customFormat="1" x14ac:dyDescent="0.35"/>
    <row r="14316" customFormat="1" x14ac:dyDescent="0.35"/>
    <row r="14317" customFormat="1" x14ac:dyDescent="0.35"/>
    <row r="14318" customFormat="1" x14ac:dyDescent="0.35"/>
    <row r="14319" customFormat="1" x14ac:dyDescent="0.35"/>
    <row r="14320" customFormat="1" x14ac:dyDescent="0.35"/>
    <row r="14321" customFormat="1" x14ac:dyDescent="0.35"/>
    <row r="14322" customFormat="1" x14ac:dyDescent="0.35"/>
    <row r="14323" customFormat="1" x14ac:dyDescent="0.35"/>
    <row r="14324" customFormat="1" x14ac:dyDescent="0.35"/>
    <row r="14325" customFormat="1" x14ac:dyDescent="0.35"/>
    <row r="14326" customFormat="1" x14ac:dyDescent="0.35"/>
    <row r="14327" customFormat="1" x14ac:dyDescent="0.35"/>
    <row r="14328" customFormat="1" x14ac:dyDescent="0.35"/>
    <row r="14329" customFormat="1" x14ac:dyDescent="0.35"/>
    <row r="14330" customFormat="1" x14ac:dyDescent="0.35"/>
    <row r="14331" customFormat="1" x14ac:dyDescent="0.35"/>
    <row r="14332" customFormat="1" x14ac:dyDescent="0.35"/>
    <row r="14333" customFormat="1" x14ac:dyDescent="0.35"/>
    <row r="14334" customFormat="1" x14ac:dyDescent="0.35"/>
    <row r="14335" customFormat="1" x14ac:dyDescent="0.35"/>
    <row r="14336" customFormat="1" x14ac:dyDescent="0.35"/>
    <row r="14337" customFormat="1" x14ac:dyDescent="0.35"/>
    <row r="14338" customFormat="1" x14ac:dyDescent="0.35"/>
    <row r="14339" customFormat="1" x14ac:dyDescent="0.35"/>
    <row r="14340" customFormat="1" x14ac:dyDescent="0.35"/>
    <row r="14341" customFormat="1" x14ac:dyDescent="0.35"/>
    <row r="14342" customFormat="1" x14ac:dyDescent="0.35"/>
    <row r="14343" customFormat="1" x14ac:dyDescent="0.35"/>
    <row r="14344" customFormat="1" x14ac:dyDescent="0.35"/>
    <row r="14345" customFormat="1" x14ac:dyDescent="0.35"/>
    <row r="14346" customFormat="1" x14ac:dyDescent="0.35"/>
    <row r="14347" customFormat="1" x14ac:dyDescent="0.35"/>
    <row r="14348" customFormat="1" x14ac:dyDescent="0.35"/>
    <row r="14349" customFormat="1" x14ac:dyDescent="0.35"/>
    <row r="14350" customFormat="1" x14ac:dyDescent="0.35"/>
    <row r="14351" customFormat="1" x14ac:dyDescent="0.35"/>
    <row r="14352" customFormat="1" x14ac:dyDescent="0.35"/>
    <row r="14353" customFormat="1" x14ac:dyDescent="0.35"/>
    <row r="14354" customFormat="1" x14ac:dyDescent="0.35"/>
    <row r="14355" customFormat="1" x14ac:dyDescent="0.35"/>
    <row r="14356" customFormat="1" x14ac:dyDescent="0.35"/>
    <row r="14357" customFormat="1" x14ac:dyDescent="0.35"/>
    <row r="14358" customFormat="1" x14ac:dyDescent="0.35"/>
    <row r="14359" customFormat="1" x14ac:dyDescent="0.35"/>
    <row r="14360" customFormat="1" x14ac:dyDescent="0.35"/>
    <row r="14361" customFormat="1" x14ac:dyDescent="0.35"/>
    <row r="14362" customFormat="1" x14ac:dyDescent="0.35"/>
    <row r="14363" customFormat="1" x14ac:dyDescent="0.35"/>
    <row r="14364" customFormat="1" x14ac:dyDescent="0.35"/>
    <row r="14365" customFormat="1" x14ac:dyDescent="0.35"/>
    <row r="14366" customFormat="1" x14ac:dyDescent="0.35"/>
    <row r="14367" customFormat="1" x14ac:dyDescent="0.35"/>
    <row r="14368" customFormat="1" x14ac:dyDescent="0.35"/>
    <row r="14369" customFormat="1" x14ac:dyDescent="0.35"/>
    <row r="14370" customFormat="1" x14ac:dyDescent="0.35"/>
    <row r="14371" customFormat="1" x14ac:dyDescent="0.35"/>
    <row r="14372" customFormat="1" x14ac:dyDescent="0.35"/>
    <row r="14373" customFormat="1" x14ac:dyDescent="0.35"/>
    <row r="14374" customFormat="1" x14ac:dyDescent="0.35"/>
    <row r="14375" customFormat="1" x14ac:dyDescent="0.35"/>
    <row r="14376" customFormat="1" x14ac:dyDescent="0.35"/>
    <row r="14377" customFormat="1" x14ac:dyDescent="0.35"/>
    <row r="14378" customFormat="1" x14ac:dyDescent="0.35"/>
    <row r="14379" customFormat="1" x14ac:dyDescent="0.35"/>
    <row r="14380" customFormat="1" x14ac:dyDescent="0.35"/>
    <row r="14381" customFormat="1" x14ac:dyDescent="0.35"/>
    <row r="14382" customFormat="1" x14ac:dyDescent="0.35"/>
    <row r="14383" customFormat="1" x14ac:dyDescent="0.35"/>
    <row r="14384" customFormat="1" x14ac:dyDescent="0.35"/>
    <row r="14385" customFormat="1" x14ac:dyDescent="0.35"/>
    <row r="14386" customFormat="1" x14ac:dyDescent="0.35"/>
    <row r="14387" customFormat="1" x14ac:dyDescent="0.35"/>
    <row r="14388" customFormat="1" x14ac:dyDescent="0.35"/>
    <row r="14389" customFormat="1" x14ac:dyDescent="0.35"/>
    <row r="14390" customFormat="1" x14ac:dyDescent="0.35"/>
    <row r="14391" customFormat="1" x14ac:dyDescent="0.35"/>
    <row r="14392" customFormat="1" x14ac:dyDescent="0.35"/>
    <row r="14393" customFormat="1" x14ac:dyDescent="0.35"/>
    <row r="14394" customFormat="1" x14ac:dyDescent="0.35"/>
    <row r="14395" customFormat="1" x14ac:dyDescent="0.35"/>
    <row r="14396" customFormat="1" x14ac:dyDescent="0.35"/>
    <row r="14397" customFormat="1" x14ac:dyDescent="0.35"/>
    <row r="14398" customFormat="1" x14ac:dyDescent="0.35"/>
    <row r="14399" customFormat="1" x14ac:dyDescent="0.35"/>
    <row r="14400" customFormat="1" x14ac:dyDescent="0.35"/>
    <row r="14401" customFormat="1" x14ac:dyDescent="0.35"/>
    <row r="14402" customFormat="1" x14ac:dyDescent="0.35"/>
    <row r="14403" customFormat="1" x14ac:dyDescent="0.35"/>
    <row r="14404" customFormat="1" x14ac:dyDescent="0.35"/>
    <row r="14405" customFormat="1" x14ac:dyDescent="0.35"/>
    <row r="14406" customFormat="1" x14ac:dyDescent="0.35"/>
    <row r="14407" customFormat="1" x14ac:dyDescent="0.35"/>
    <row r="14408" customFormat="1" x14ac:dyDescent="0.35"/>
    <row r="14409" customFormat="1" x14ac:dyDescent="0.35"/>
    <row r="14410" customFormat="1" x14ac:dyDescent="0.35"/>
    <row r="14411" customFormat="1" x14ac:dyDescent="0.35"/>
    <row r="14412" customFormat="1" x14ac:dyDescent="0.35"/>
    <row r="14413" customFormat="1" x14ac:dyDescent="0.35"/>
    <row r="14414" customFormat="1" x14ac:dyDescent="0.35"/>
    <row r="14415" customFormat="1" x14ac:dyDescent="0.35"/>
    <row r="14416" customFormat="1" x14ac:dyDescent="0.35"/>
    <row r="14417" customFormat="1" x14ac:dyDescent="0.35"/>
    <row r="14418" customFormat="1" x14ac:dyDescent="0.35"/>
    <row r="14419" customFormat="1" x14ac:dyDescent="0.35"/>
    <row r="14420" customFormat="1" x14ac:dyDescent="0.35"/>
    <row r="14421" customFormat="1" x14ac:dyDescent="0.35"/>
    <row r="14422" customFormat="1" x14ac:dyDescent="0.35"/>
    <row r="14423" customFormat="1" x14ac:dyDescent="0.35"/>
    <row r="14424" customFormat="1" x14ac:dyDescent="0.35"/>
    <row r="14425" customFormat="1" x14ac:dyDescent="0.35"/>
    <row r="14426" customFormat="1" x14ac:dyDescent="0.35"/>
    <row r="14427" customFormat="1" x14ac:dyDescent="0.35"/>
    <row r="14428" customFormat="1" x14ac:dyDescent="0.35"/>
    <row r="14429" customFormat="1" x14ac:dyDescent="0.35"/>
    <row r="14430" customFormat="1" x14ac:dyDescent="0.35"/>
    <row r="14431" customFormat="1" x14ac:dyDescent="0.35"/>
    <row r="14432" customFormat="1" x14ac:dyDescent="0.35"/>
    <row r="14433" customFormat="1" x14ac:dyDescent="0.35"/>
    <row r="14434" customFormat="1" x14ac:dyDescent="0.35"/>
    <row r="14435" customFormat="1" x14ac:dyDescent="0.35"/>
    <row r="14436" customFormat="1" x14ac:dyDescent="0.35"/>
    <row r="14437" customFormat="1" x14ac:dyDescent="0.35"/>
    <row r="14438" customFormat="1" x14ac:dyDescent="0.35"/>
    <row r="14439" customFormat="1" x14ac:dyDescent="0.35"/>
    <row r="14440" customFormat="1" x14ac:dyDescent="0.35"/>
    <row r="14441" customFormat="1" x14ac:dyDescent="0.35"/>
    <row r="14442" customFormat="1" x14ac:dyDescent="0.35"/>
    <row r="14443" customFormat="1" x14ac:dyDescent="0.35"/>
    <row r="14444" customFormat="1" x14ac:dyDescent="0.35"/>
    <row r="14445" customFormat="1" x14ac:dyDescent="0.35"/>
    <row r="14446" customFormat="1" x14ac:dyDescent="0.35"/>
    <row r="14447" customFormat="1" x14ac:dyDescent="0.35"/>
    <row r="14448" customFormat="1" x14ac:dyDescent="0.35"/>
    <row r="14449" customFormat="1" x14ac:dyDescent="0.35"/>
    <row r="14450" customFormat="1" x14ac:dyDescent="0.35"/>
    <row r="14451" customFormat="1" x14ac:dyDescent="0.35"/>
    <row r="14452" customFormat="1" x14ac:dyDescent="0.35"/>
    <row r="14453" customFormat="1" x14ac:dyDescent="0.35"/>
    <row r="14454" customFormat="1" x14ac:dyDescent="0.35"/>
    <row r="14455" customFormat="1" x14ac:dyDescent="0.35"/>
    <row r="14456" customFormat="1" x14ac:dyDescent="0.35"/>
    <row r="14457" customFormat="1" x14ac:dyDescent="0.35"/>
    <row r="14458" customFormat="1" x14ac:dyDescent="0.35"/>
    <row r="14459" customFormat="1" x14ac:dyDescent="0.35"/>
    <row r="14460" customFormat="1" x14ac:dyDescent="0.35"/>
    <row r="14461" customFormat="1" x14ac:dyDescent="0.35"/>
    <row r="14462" customFormat="1" x14ac:dyDescent="0.35"/>
    <row r="14463" customFormat="1" x14ac:dyDescent="0.35"/>
    <row r="14464" customFormat="1" x14ac:dyDescent="0.35"/>
    <row r="14465" customFormat="1" x14ac:dyDescent="0.35"/>
    <row r="14466" customFormat="1" x14ac:dyDescent="0.35"/>
    <row r="14467" customFormat="1" x14ac:dyDescent="0.35"/>
    <row r="14468" customFormat="1" x14ac:dyDescent="0.35"/>
    <row r="14469" customFormat="1" x14ac:dyDescent="0.35"/>
    <row r="14470" customFormat="1" x14ac:dyDescent="0.35"/>
    <row r="14471" customFormat="1" x14ac:dyDescent="0.35"/>
    <row r="14472" customFormat="1" x14ac:dyDescent="0.35"/>
    <row r="14473" customFormat="1" x14ac:dyDescent="0.35"/>
    <row r="14474" customFormat="1" x14ac:dyDescent="0.35"/>
    <row r="14475" customFormat="1" x14ac:dyDescent="0.35"/>
    <row r="14476" customFormat="1" x14ac:dyDescent="0.35"/>
    <row r="14477" customFormat="1" x14ac:dyDescent="0.35"/>
    <row r="14478" customFormat="1" x14ac:dyDescent="0.35"/>
    <row r="14479" customFormat="1" x14ac:dyDescent="0.35"/>
    <row r="14480" customFormat="1" x14ac:dyDescent="0.35"/>
    <row r="14481" customFormat="1" x14ac:dyDescent="0.35"/>
    <row r="14482" customFormat="1" x14ac:dyDescent="0.35"/>
    <row r="14483" customFormat="1" x14ac:dyDescent="0.35"/>
    <row r="14484" customFormat="1" x14ac:dyDescent="0.35"/>
    <row r="14485" customFormat="1" x14ac:dyDescent="0.35"/>
    <row r="14486" customFormat="1" x14ac:dyDescent="0.35"/>
    <row r="14487" customFormat="1" x14ac:dyDescent="0.35"/>
    <row r="14488" customFormat="1" x14ac:dyDescent="0.35"/>
    <row r="14489" customFormat="1" x14ac:dyDescent="0.35"/>
    <row r="14490" customFormat="1" x14ac:dyDescent="0.35"/>
    <row r="14491" customFormat="1" x14ac:dyDescent="0.35"/>
    <row r="14492" customFormat="1" x14ac:dyDescent="0.35"/>
    <row r="14493" customFormat="1" x14ac:dyDescent="0.35"/>
    <row r="14494" customFormat="1" x14ac:dyDescent="0.35"/>
    <row r="14495" customFormat="1" x14ac:dyDescent="0.35"/>
    <row r="14496" customFormat="1" x14ac:dyDescent="0.35"/>
    <row r="14497" customFormat="1" x14ac:dyDescent="0.35"/>
    <row r="14498" customFormat="1" x14ac:dyDescent="0.35"/>
    <row r="14499" customFormat="1" x14ac:dyDescent="0.35"/>
    <row r="14500" customFormat="1" x14ac:dyDescent="0.35"/>
    <row r="14501" customFormat="1" x14ac:dyDescent="0.35"/>
    <row r="14502" customFormat="1" x14ac:dyDescent="0.35"/>
    <row r="14503" customFormat="1" x14ac:dyDescent="0.35"/>
    <row r="14504" customFormat="1" x14ac:dyDescent="0.35"/>
    <row r="14505" customFormat="1" x14ac:dyDescent="0.35"/>
    <row r="14506" customFormat="1" x14ac:dyDescent="0.35"/>
    <row r="14507" customFormat="1" x14ac:dyDescent="0.35"/>
    <row r="14508" customFormat="1" x14ac:dyDescent="0.35"/>
    <row r="14509" customFormat="1" x14ac:dyDescent="0.35"/>
    <row r="14510" customFormat="1" x14ac:dyDescent="0.35"/>
    <row r="14511" customFormat="1" x14ac:dyDescent="0.35"/>
    <row r="14512" customFormat="1" x14ac:dyDescent="0.35"/>
    <row r="14513" customFormat="1" x14ac:dyDescent="0.35"/>
    <row r="14514" customFormat="1" x14ac:dyDescent="0.35"/>
    <row r="14515" customFormat="1" x14ac:dyDescent="0.35"/>
    <row r="14516" customFormat="1" x14ac:dyDescent="0.35"/>
    <row r="14517" customFormat="1" x14ac:dyDescent="0.35"/>
    <row r="14518" customFormat="1" x14ac:dyDescent="0.35"/>
    <row r="14519" customFormat="1" x14ac:dyDescent="0.35"/>
    <row r="14520" customFormat="1" x14ac:dyDescent="0.35"/>
    <row r="14521" customFormat="1" x14ac:dyDescent="0.35"/>
    <row r="14522" customFormat="1" x14ac:dyDescent="0.35"/>
    <row r="14523" customFormat="1" x14ac:dyDescent="0.35"/>
    <row r="14524" customFormat="1" x14ac:dyDescent="0.35"/>
    <row r="14525" customFormat="1" x14ac:dyDescent="0.35"/>
    <row r="14526" customFormat="1" x14ac:dyDescent="0.35"/>
    <row r="14527" customFormat="1" x14ac:dyDescent="0.35"/>
    <row r="14528" customFormat="1" x14ac:dyDescent="0.35"/>
    <row r="14529" customFormat="1" x14ac:dyDescent="0.35"/>
    <row r="14530" customFormat="1" x14ac:dyDescent="0.35"/>
    <row r="14531" customFormat="1" x14ac:dyDescent="0.35"/>
    <row r="14532" customFormat="1" x14ac:dyDescent="0.35"/>
    <row r="14533" customFormat="1" x14ac:dyDescent="0.35"/>
    <row r="14534" customFormat="1" x14ac:dyDescent="0.35"/>
    <row r="14535" customFormat="1" x14ac:dyDescent="0.35"/>
    <row r="14536" customFormat="1" x14ac:dyDescent="0.35"/>
    <row r="14537" customFormat="1" x14ac:dyDescent="0.35"/>
    <row r="14538" customFormat="1" x14ac:dyDescent="0.35"/>
    <row r="14539" customFormat="1" x14ac:dyDescent="0.35"/>
    <row r="14540" customFormat="1" x14ac:dyDescent="0.35"/>
    <row r="14541" customFormat="1" x14ac:dyDescent="0.35"/>
    <row r="14542" customFormat="1" x14ac:dyDescent="0.35"/>
    <row r="14543" customFormat="1" x14ac:dyDescent="0.35"/>
    <row r="14544" customFormat="1" x14ac:dyDescent="0.35"/>
    <row r="14545" customFormat="1" x14ac:dyDescent="0.35"/>
    <row r="14546" customFormat="1" x14ac:dyDescent="0.35"/>
    <row r="14547" customFormat="1" x14ac:dyDescent="0.35"/>
    <row r="14548" customFormat="1" x14ac:dyDescent="0.35"/>
    <row r="14549" customFormat="1" x14ac:dyDescent="0.35"/>
    <row r="14550" customFormat="1" x14ac:dyDescent="0.35"/>
    <row r="14551" customFormat="1" x14ac:dyDescent="0.35"/>
    <row r="14552" customFormat="1" x14ac:dyDescent="0.35"/>
    <row r="14553" customFormat="1" x14ac:dyDescent="0.35"/>
    <row r="14554" customFormat="1" x14ac:dyDescent="0.35"/>
    <row r="14555" customFormat="1" x14ac:dyDescent="0.35"/>
    <row r="14556" customFormat="1" x14ac:dyDescent="0.35"/>
    <row r="14557" customFormat="1" x14ac:dyDescent="0.35"/>
    <row r="14558" customFormat="1" x14ac:dyDescent="0.35"/>
    <row r="14559" customFormat="1" x14ac:dyDescent="0.35"/>
    <row r="14560" customFormat="1" x14ac:dyDescent="0.35"/>
    <row r="14561" customFormat="1" x14ac:dyDescent="0.35"/>
    <row r="14562" customFormat="1" x14ac:dyDescent="0.35"/>
    <row r="14563" customFormat="1" x14ac:dyDescent="0.35"/>
    <row r="14564" customFormat="1" x14ac:dyDescent="0.35"/>
    <row r="14565" customFormat="1" x14ac:dyDescent="0.35"/>
    <row r="14566" customFormat="1" x14ac:dyDescent="0.35"/>
    <row r="14567" customFormat="1" x14ac:dyDescent="0.35"/>
    <row r="14568" customFormat="1" x14ac:dyDescent="0.35"/>
    <row r="14569" customFormat="1" x14ac:dyDescent="0.35"/>
    <row r="14570" customFormat="1" x14ac:dyDescent="0.35"/>
    <row r="14571" customFormat="1" x14ac:dyDescent="0.35"/>
    <row r="14572" customFormat="1" x14ac:dyDescent="0.35"/>
    <row r="14573" customFormat="1" x14ac:dyDescent="0.35"/>
    <row r="14574" customFormat="1" x14ac:dyDescent="0.35"/>
    <row r="14575" customFormat="1" x14ac:dyDescent="0.35"/>
    <row r="14576" customFormat="1" x14ac:dyDescent="0.35"/>
    <row r="14577" customFormat="1" x14ac:dyDescent="0.35"/>
    <row r="14578" customFormat="1" x14ac:dyDescent="0.35"/>
    <row r="14579" customFormat="1" x14ac:dyDescent="0.35"/>
    <row r="14580" customFormat="1" x14ac:dyDescent="0.35"/>
    <row r="14581" customFormat="1" x14ac:dyDescent="0.35"/>
    <row r="14582" customFormat="1" x14ac:dyDescent="0.35"/>
    <row r="14583" customFormat="1" x14ac:dyDescent="0.35"/>
    <row r="14584" customFormat="1" x14ac:dyDescent="0.35"/>
    <row r="14585" customFormat="1" x14ac:dyDescent="0.35"/>
    <row r="14586" customFormat="1" x14ac:dyDescent="0.35"/>
    <row r="14587" customFormat="1" x14ac:dyDescent="0.35"/>
    <row r="14588" customFormat="1" x14ac:dyDescent="0.35"/>
    <row r="14589" customFormat="1" x14ac:dyDescent="0.35"/>
    <row r="14590" customFormat="1" x14ac:dyDescent="0.35"/>
    <row r="14591" customFormat="1" x14ac:dyDescent="0.35"/>
    <row r="14592" customFormat="1" x14ac:dyDescent="0.35"/>
    <row r="14593" customFormat="1" x14ac:dyDescent="0.35"/>
    <row r="14594" customFormat="1" x14ac:dyDescent="0.35"/>
    <row r="14595" customFormat="1" x14ac:dyDescent="0.35"/>
    <row r="14596" customFormat="1" x14ac:dyDescent="0.35"/>
    <row r="14597" customFormat="1" x14ac:dyDescent="0.35"/>
    <row r="14598" customFormat="1" x14ac:dyDescent="0.35"/>
    <row r="14599" customFormat="1" x14ac:dyDescent="0.35"/>
    <row r="14600" customFormat="1" x14ac:dyDescent="0.35"/>
    <row r="14601" customFormat="1" x14ac:dyDescent="0.35"/>
    <row r="14602" customFormat="1" x14ac:dyDescent="0.35"/>
    <row r="14603" customFormat="1" x14ac:dyDescent="0.35"/>
    <row r="14604" customFormat="1" x14ac:dyDescent="0.35"/>
    <row r="14605" customFormat="1" x14ac:dyDescent="0.35"/>
    <row r="14606" customFormat="1" x14ac:dyDescent="0.35"/>
    <row r="14607" customFormat="1" x14ac:dyDescent="0.35"/>
    <row r="14608" customFormat="1" x14ac:dyDescent="0.35"/>
    <row r="14609" customFormat="1" x14ac:dyDescent="0.35"/>
    <row r="14610" customFormat="1" x14ac:dyDescent="0.35"/>
    <row r="14611" customFormat="1" x14ac:dyDescent="0.35"/>
    <row r="14612" customFormat="1" x14ac:dyDescent="0.35"/>
    <row r="14613" customFormat="1" x14ac:dyDescent="0.35"/>
    <row r="14614" customFormat="1" x14ac:dyDescent="0.35"/>
    <row r="14615" customFormat="1" x14ac:dyDescent="0.35"/>
    <row r="14616" customFormat="1" x14ac:dyDescent="0.35"/>
    <row r="14617" customFormat="1" x14ac:dyDescent="0.35"/>
    <row r="14618" customFormat="1" x14ac:dyDescent="0.35"/>
    <row r="14619" customFormat="1" x14ac:dyDescent="0.35"/>
    <row r="14620" customFormat="1" x14ac:dyDescent="0.35"/>
    <row r="14621" customFormat="1" x14ac:dyDescent="0.35"/>
    <row r="14622" customFormat="1" x14ac:dyDescent="0.35"/>
    <row r="14623" customFormat="1" x14ac:dyDescent="0.35"/>
    <row r="14624" customFormat="1" x14ac:dyDescent="0.35"/>
    <row r="14625" customFormat="1" x14ac:dyDescent="0.35"/>
    <row r="14626" customFormat="1" x14ac:dyDescent="0.35"/>
    <row r="14627" customFormat="1" x14ac:dyDescent="0.35"/>
    <row r="14628" customFormat="1" x14ac:dyDescent="0.35"/>
    <row r="14629" customFormat="1" x14ac:dyDescent="0.35"/>
    <row r="14630" customFormat="1" x14ac:dyDescent="0.35"/>
    <row r="14631" customFormat="1" x14ac:dyDescent="0.35"/>
    <row r="14632" customFormat="1" x14ac:dyDescent="0.35"/>
    <row r="14633" customFormat="1" x14ac:dyDescent="0.35"/>
    <row r="14634" customFormat="1" x14ac:dyDescent="0.35"/>
    <row r="14635" customFormat="1" x14ac:dyDescent="0.35"/>
    <row r="14636" customFormat="1" x14ac:dyDescent="0.35"/>
    <row r="14637" customFormat="1" x14ac:dyDescent="0.35"/>
    <row r="14638" customFormat="1" x14ac:dyDescent="0.35"/>
    <row r="14639" customFormat="1" x14ac:dyDescent="0.35"/>
    <row r="14640" customFormat="1" x14ac:dyDescent="0.35"/>
    <row r="14641" customFormat="1" x14ac:dyDescent="0.35"/>
    <row r="14642" customFormat="1" x14ac:dyDescent="0.35"/>
    <row r="14643" customFormat="1" x14ac:dyDescent="0.35"/>
    <row r="14644" customFormat="1" x14ac:dyDescent="0.35"/>
    <row r="14645" customFormat="1" x14ac:dyDescent="0.35"/>
    <row r="14646" customFormat="1" x14ac:dyDescent="0.35"/>
    <row r="14647" customFormat="1" x14ac:dyDescent="0.35"/>
    <row r="14648" customFormat="1" x14ac:dyDescent="0.35"/>
    <row r="14649" customFormat="1" x14ac:dyDescent="0.35"/>
    <row r="14650" customFormat="1" x14ac:dyDescent="0.35"/>
    <row r="14651" customFormat="1" x14ac:dyDescent="0.35"/>
    <row r="14652" customFormat="1" x14ac:dyDescent="0.35"/>
    <row r="14653" customFormat="1" x14ac:dyDescent="0.35"/>
    <row r="14654" customFormat="1" x14ac:dyDescent="0.35"/>
    <row r="14655" customFormat="1" x14ac:dyDescent="0.35"/>
    <row r="14656" customFormat="1" x14ac:dyDescent="0.35"/>
    <row r="14657" customFormat="1" x14ac:dyDescent="0.35"/>
    <row r="14658" customFormat="1" x14ac:dyDescent="0.35"/>
    <row r="14659" customFormat="1" x14ac:dyDescent="0.35"/>
    <row r="14660" customFormat="1" x14ac:dyDescent="0.35"/>
    <row r="14661" customFormat="1" x14ac:dyDescent="0.35"/>
    <row r="14662" customFormat="1" x14ac:dyDescent="0.35"/>
    <row r="14663" customFormat="1" x14ac:dyDescent="0.35"/>
    <row r="14664" customFormat="1" x14ac:dyDescent="0.35"/>
    <row r="14665" customFormat="1" x14ac:dyDescent="0.35"/>
    <row r="14666" customFormat="1" x14ac:dyDescent="0.35"/>
    <row r="14667" customFormat="1" x14ac:dyDescent="0.35"/>
    <row r="14668" customFormat="1" x14ac:dyDescent="0.35"/>
    <row r="14669" customFormat="1" x14ac:dyDescent="0.35"/>
    <row r="14670" customFormat="1" x14ac:dyDescent="0.35"/>
    <row r="14671" customFormat="1" x14ac:dyDescent="0.35"/>
    <row r="14672" customFormat="1" x14ac:dyDescent="0.35"/>
    <row r="14673" customFormat="1" x14ac:dyDescent="0.35"/>
    <row r="14674" customFormat="1" x14ac:dyDescent="0.35"/>
    <row r="14675" customFormat="1" x14ac:dyDescent="0.35"/>
    <row r="14676" customFormat="1" x14ac:dyDescent="0.35"/>
    <row r="14677" customFormat="1" x14ac:dyDescent="0.35"/>
    <row r="14678" customFormat="1" x14ac:dyDescent="0.35"/>
    <row r="14679" customFormat="1" x14ac:dyDescent="0.35"/>
    <row r="14680" customFormat="1" x14ac:dyDescent="0.35"/>
    <row r="14681" customFormat="1" x14ac:dyDescent="0.35"/>
    <row r="14682" customFormat="1" x14ac:dyDescent="0.35"/>
    <row r="14683" customFormat="1" x14ac:dyDescent="0.35"/>
    <row r="14684" customFormat="1" x14ac:dyDescent="0.35"/>
    <row r="14685" customFormat="1" x14ac:dyDescent="0.35"/>
    <row r="14686" customFormat="1" x14ac:dyDescent="0.35"/>
    <row r="14687" customFormat="1" x14ac:dyDescent="0.35"/>
    <row r="14688" customFormat="1" x14ac:dyDescent="0.35"/>
    <row r="14689" customFormat="1" x14ac:dyDescent="0.35"/>
    <row r="14690" customFormat="1" x14ac:dyDescent="0.35"/>
    <row r="14691" customFormat="1" x14ac:dyDescent="0.35"/>
    <row r="14692" customFormat="1" x14ac:dyDescent="0.35"/>
    <row r="14693" customFormat="1" x14ac:dyDescent="0.35"/>
    <row r="14694" customFormat="1" x14ac:dyDescent="0.35"/>
    <row r="14695" customFormat="1" x14ac:dyDescent="0.35"/>
    <row r="14696" customFormat="1" x14ac:dyDescent="0.35"/>
    <row r="14697" customFormat="1" x14ac:dyDescent="0.35"/>
    <row r="14698" customFormat="1" x14ac:dyDescent="0.35"/>
    <row r="14699" customFormat="1" x14ac:dyDescent="0.35"/>
    <row r="14700" customFormat="1" x14ac:dyDescent="0.35"/>
    <row r="14701" customFormat="1" x14ac:dyDescent="0.35"/>
    <row r="14702" customFormat="1" x14ac:dyDescent="0.35"/>
    <row r="14703" customFormat="1" x14ac:dyDescent="0.35"/>
    <row r="14704" customFormat="1" x14ac:dyDescent="0.35"/>
    <row r="14705" customFormat="1" x14ac:dyDescent="0.35"/>
    <row r="14706" customFormat="1" x14ac:dyDescent="0.35"/>
    <row r="14707" customFormat="1" x14ac:dyDescent="0.35"/>
    <row r="14708" customFormat="1" x14ac:dyDescent="0.35"/>
    <row r="14709" customFormat="1" x14ac:dyDescent="0.35"/>
    <row r="14710" customFormat="1" x14ac:dyDescent="0.35"/>
    <row r="14711" customFormat="1" x14ac:dyDescent="0.35"/>
    <row r="14712" customFormat="1" x14ac:dyDescent="0.35"/>
    <row r="14713" customFormat="1" x14ac:dyDescent="0.35"/>
    <row r="14714" customFormat="1" x14ac:dyDescent="0.35"/>
    <row r="14715" customFormat="1" x14ac:dyDescent="0.35"/>
    <row r="14716" customFormat="1" x14ac:dyDescent="0.35"/>
    <row r="14717" customFormat="1" x14ac:dyDescent="0.35"/>
    <row r="14718" customFormat="1" x14ac:dyDescent="0.35"/>
    <row r="14719" customFormat="1" x14ac:dyDescent="0.35"/>
    <row r="14720" customFormat="1" x14ac:dyDescent="0.35"/>
    <row r="14721" customFormat="1" x14ac:dyDescent="0.35"/>
    <row r="14722" customFormat="1" x14ac:dyDescent="0.35"/>
    <row r="14723" customFormat="1" x14ac:dyDescent="0.35"/>
    <row r="14724" customFormat="1" x14ac:dyDescent="0.35"/>
    <row r="14725" customFormat="1" x14ac:dyDescent="0.35"/>
    <row r="14726" customFormat="1" x14ac:dyDescent="0.35"/>
    <row r="14727" customFormat="1" x14ac:dyDescent="0.35"/>
    <row r="14728" customFormat="1" x14ac:dyDescent="0.35"/>
    <row r="14729" customFormat="1" x14ac:dyDescent="0.35"/>
    <row r="14730" customFormat="1" x14ac:dyDescent="0.35"/>
    <row r="14731" customFormat="1" x14ac:dyDescent="0.35"/>
    <row r="14732" customFormat="1" x14ac:dyDescent="0.35"/>
    <row r="14733" customFormat="1" x14ac:dyDescent="0.35"/>
    <row r="14734" customFormat="1" x14ac:dyDescent="0.35"/>
    <row r="14735" customFormat="1" x14ac:dyDescent="0.35"/>
    <row r="14736" customFormat="1" x14ac:dyDescent="0.35"/>
    <row r="14737" customFormat="1" x14ac:dyDescent="0.35"/>
    <row r="14738" customFormat="1" x14ac:dyDescent="0.35"/>
    <row r="14739" customFormat="1" x14ac:dyDescent="0.35"/>
    <row r="14740" customFormat="1" x14ac:dyDescent="0.35"/>
    <row r="14741" customFormat="1" x14ac:dyDescent="0.35"/>
    <row r="14742" customFormat="1" x14ac:dyDescent="0.35"/>
    <row r="14743" customFormat="1" x14ac:dyDescent="0.35"/>
    <row r="14744" customFormat="1" x14ac:dyDescent="0.35"/>
    <row r="14745" customFormat="1" x14ac:dyDescent="0.35"/>
    <row r="14746" customFormat="1" x14ac:dyDescent="0.35"/>
    <row r="14747" customFormat="1" x14ac:dyDescent="0.35"/>
    <row r="14748" customFormat="1" x14ac:dyDescent="0.35"/>
    <row r="14749" customFormat="1" x14ac:dyDescent="0.35"/>
    <row r="14750" customFormat="1" x14ac:dyDescent="0.35"/>
    <row r="14751" customFormat="1" x14ac:dyDescent="0.35"/>
    <row r="14752" customFormat="1" x14ac:dyDescent="0.35"/>
    <row r="14753" customFormat="1" x14ac:dyDescent="0.35"/>
    <row r="14754" customFormat="1" x14ac:dyDescent="0.35"/>
    <row r="14755" customFormat="1" x14ac:dyDescent="0.35"/>
    <row r="14756" customFormat="1" x14ac:dyDescent="0.35"/>
    <row r="14757" customFormat="1" x14ac:dyDescent="0.35"/>
    <row r="14758" customFormat="1" x14ac:dyDescent="0.35"/>
    <row r="14759" customFormat="1" x14ac:dyDescent="0.35"/>
    <row r="14760" customFormat="1" x14ac:dyDescent="0.35"/>
    <row r="14761" customFormat="1" x14ac:dyDescent="0.35"/>
    <row r="14762" customFormat="1" x14ac:dyDescent="0.35"/>
    <row r="14763" customFormat="1" x14ac:dyDescent="0.35"/>
    <row r="14764" customFormat="1" x14ac:dyDescent="0.35"/>
    <row r="14765" customFormat="1" x14ac:dyDescent="0.35"/>
    <row r="14766" customFormat="1" x14ac:dyDescent="0.35"/>
    <row r="14767" customFormat="1" x14ac:dyDescent="0.35"/>
    <row r="14768" customFormat="1" x14ac:dyDescent="0.35"/>
    <row r="14769" customFormat="1" x14ac:dyDescent="0.35"/>
    <row r="14770" customFormat="1" x14ac:dyDescent="0.35"/>
    <row r="14771" customFormat="1" x14ac:dyDescent="0.35"/>
    <row r="14772" customFormat="1" x14ac:dyDescent="0.35"/>
    <row r="14773" customFormat="1" x14ac:dyDescent="0.35"/>
    <row r="14774" customFormat="1" x14ac:dyDescent="0.35"/>
    <row r="14775" customFormat="1" x14ac:dyDescent="0.35"/>
    <row r="14776" customFormat="1" x14ac:dyDescent="0.35"/>
    <row r="14777" customFormat="1" x14ac:dyDescent="0.35"/>
    <row r="14778" customFormat="1" x14ac:dyDescent="0.35"/>
    <row r="14779" customFormat="1" x14ac:dyDescent="0.35"/>
    <row r="14780" customFormat="1" x14ac:dyDescent="0.35"/>
    <row r="14781" customFormat="1" x14ac:dyDescent="0.35"/>
    <row r="14782" customFormat="1" x14ac:dyDescent="0.35"/>
    <row r="14783" customFormat="1" x14ac:dyDescent="0.35"/>
    <row r="14784" customFormat="1" x14ac:dyDescent="0.35"/>
    <row r="14785" customFormat="1" x14ac:dyDescent="0.35"/>
    <row r="14786" customFormat="1" x14ac:dyDescent="0.35"/>
    <row r="14787" customFormat="1" x14ac:dyDescent="0.35"/>
    <row r="14788" customFormat="1" x14ac:dyDescent="0.35"/>
    <row r="14789" customFormat="1" x14ac:dyDescent="0.35"/>
    <row r="14790" customFormat="1" x14ac:dyDescent="0.35"/>
    <row r="14791" customFormat="1" x14ac:dyDescent="0.35"/>
    <row r="14792" customFormat="1" x14ac:dyDescent="0.35"/>
    <row r="14793" customFormat="1" x14ac:dyDescent="0.35"/>
    <row r="14794" customFormat="1" x14ac:dyDescent="0.35"/>
    <row r="14795" customFormat="1" x14ac:dyDescent="0.35"/>
    <row r="14796" customFormat="1" x14ac:dyDescent="0.35"/>
    <row r="14797" customFormat="1" x14ac:dyDescent="0.35"/>
    <row r="14798" customFormat="1" x14ac:dyDescent="0.35"/>
    <row r="14799" customFormat="1" x14ac:dyDescent="0.35"/>
    <row r="14800" customFormat="1" x14ac:dyDescent="0.35"/>
    <row r="14801" customFormat="1" x14ac:dyDescent="0.35"/>
    <row r="14802" customFormat="1" x14ac:dyDescent="0.35"/>
    <row r="14803" customFormat="1" x14ac:dyDescent="0.35"/>
    <row r="14804" customFormat="1" x14ac:dyDescent="0.35"/>
    <row r="14805" customFormat="1" x14ac:dyDescent="0.35"/>
    <row r="14806" customFormat="1" x14ac:dyDescent="0.35"/>
    <row r="14807" customFormat="1" x14ac:dyDescent="0.35"/>
    <row r="14808" customFormat="1" x14ac:dyDescent="0.35"/>
    <row r="14809" customFormat="1" x14ac:dyDescent="0.35"/>
    <row r="14810" customFormat="1" x14ac:dyDescent="0.35"/>
    <row r="14811" customFormat="1" x14ac:dyDescent="0.35"/>
    <row r="14812" customFormat="1" x14ac:dyDescent="0.35"/>
    <row r="14813" customFormat="1" x14ac:dyDescent="0.35"/>
    <row r="14814" customFormat="1" x14ac:dyDescent="0.35"/>
    <row r="14815" customFormat="1" x14ac:dyDescent="0.35"/>
    <row r="14816" customFormat="1" x14ac:dyDescent="0.35"/>
    <row r="14817" customFormat="1" x14ac:dyDescent="0.35"/>
    <row r="14818" customFormat="1" x14ac:dyDescent="0.35"/>
    <row r="14819" customFormat="1" x14ac:dyDescent="0.35"/>
    <row r="14820" customFormat="1" x14ac:dyDescent="0.35"/>
    <row r="14821" customFormat="1" x14ac:dyDescent="0.35"/>
    <row r="14822" customFormat="1" x14ac:dyDescent="0.35"/>
    <row r="14823" customFormat="1" x14ac:dyDescent="0.35"/>
    <row r="14824" customFormat="1" x14ac:dyDescent="0.35"/>
    <row r="14825" customFormat="1" x14ac:dyDescent="0.35"/>
    <row r="14826" customFormat="1" x14ac:dyDescent="0.35"/>
    <row r="14827" customFormat="1" x14ac:dyDescent="0.35"/>
    <row r="14828" customFormat="1" x14ac:dyDescent="0.35"/>
    <row r="14829" customFormat="1" x14ac:dyDescent="0.35"/>
    <row r="14830" customFormat="1" x14ac:dyDescent="0.35"/>
    <row r="14831" customFormat="1" x14ac:dyDescent="0.35"/>
    <row r="14832" customFormat="1" x14ac:dyDescent="0.35"/>
    <row r="14833" customFormat="1" x14ac:dyDescent="0.35"/>
    <row r="14834" customFormat="1" x14ac:dyDescent="0.35"/>
    <row r="14835" customFormat="1" x14ac:dyDescent="0.35"/>
    <row r="14836" customFormat="1" x14ac:dyDescent="0.35"/>
    <row r="14837" customFormat="1" x14ac:dyDescent="0.35"/>
    <row r="14838" customFormat="1" x14ac:dyDescent="0.35"/>
    <row r="14839" customFormat="1" x14ac:dyDescent="0.35"/>
    <row r="14840" customFormat="1" x14ac:dyDescent="0.35"/>
    <row r="14841" customFormat="1" x14ac:dyDescent="0.35"/>
    <row r="14842" customFormat="1" x14ac:dyDescent="0.35"/>
    <row r="14843" customFormat="1" x14ac:dyDescent="0.35"/>
    <row r="14844" customFormat="1" x14ac:dyDescent="0.35"/>
    <row r="14845" customFormat="1" x14ac:dyDescent="0.35"/>
    <row r="14846" customFormat="1" x14ac:dyDescent="0.35"/>
    <row r="14847" customFormat="1" x14ac:dyDescent="0.35"/>
    <row r="14848" customFormat="1" x14ac:dyDescent="0.35"/>
    <row r="14849" customFormat="1" x14ac:dyDescent="0.35"/>
    <row r="14850" customFormat="1" x14ac:dyDescent="0.35"/>
    <row r="14851" customFormat="1" x14ac:dyDescent="0.35"/>
    <row r="14852" customFormat="1" x14ac:dyDescent="0.35"/>
    <row r="14853" customFormat="1" x14ac:dyDescent="0.35"/>
    <row r="14854" customFormat="1" x14ac:dyDescent="0.35"/>
    <row r="14855" customFormat="1" x14ac:dyDescent="0.35"/>
    <row r="14856" customFormat="1" x14ac:dyDescent="0.35"/>
    <row r="14857" customFormat="1" x14ac:dyDescent="0.35"/>
    <row r="14858" customFormat="1" x14ac:dyDescent="0.35"/>
    <row r="14859" customFormat="1" x14ac:dyDescent="0.35"/>
    <row r="14860" customFormat="1" x14ac:dyDescent="0.35"/>
    <row r="14861" customFormat="1" x14ac:dyDescent="0.35"/>
    <row r="14862" customFormat="1" x14ac:dyDescent="0.35"/>
    <row r="14863" customFormat="1" x14ac:dyDescent="0.35"/>
    <row r="14864" customFormat="1" x14ac:dyDescent="0.35"/>
    <row r="14865" customFormat="1" x14ac:dyDescent="0.35"/>
    <row r="14866" customFormat="1" x14ac:dyDescent="0.35"/>
    <row r="14867" customFormat="1" x14ac:dyDescent="0.35"/>
    <row r="14868" customFormat="1" x14ac:dyDescent="0.35"/>
    <row r="14869" customFormat="1" x14ac:dyDescent="0.35"/>
    <row r="14870" customFormat="1" x14ac:dyDescent="0.35"/>
    <row r="14871" customFormat="1" x14ac:dyDescent="0.35"/>
    <row r="14872" customFormat="1" x14ac:dyDescent="0.35"/>
    <row r="14873" customFormat="1" x14ac:dyDescent="0.35"/>
    <row r="14874" customFormat="1" x14ac:dyDescent="0.35"/>
    <row r="14875" customFormat="1" x14ac:dyDescent="0.35"/>
    <row r="14876" customFormat="1" x14ac:dyDescent="0.35"/>
    <row r="14877" customFormat="1" x14ac:dyDescent="0.35"/>
    <row r="14878" customFormat="1" x14ac:dyDescent="0.35"/>
    <row r="14879" customFormat="1" x14ac:dyDescent="0.35"/>
    <row r="14880" customFormat="1" x14ac:dyDescent="0.35"/>
    <row r="14881" customFormat="1" x14ac:dyDescent="0.35"/>
    <row r="14882" customFormat="1" x14ac:dyDescent="0.35"/>
    <row r="14883" customFormat="1" x14ac:dyDescent="0.35"/>
    <row r="14884" customFormat="1" x14ac:dyDescent="0.35"/>
    <row r="14885" customFormat="1" x14ac:dyDescent="0.35"/>
    <row r="14886" customFormat="1" x14ac:dyDescent="0.35"/>
    <row r="14887" customFormat="1" x14ac:dyDescent="0.35"/>
    <row r="14888" customFormat="1" x14ac:dyDescent="0.35"/>
    <row r="14889" customFormat="1" x14ac:dyDescent="0.35"/>
    <row r="14890" customFormat="1" x14ac:dyDescent="0.35"/>
    <row r="14891" customFormat="1" x14ac:dyDescent="0.35"/>
    <row r="14892" customFormat="1" x14ac:dyDescent="0.35"/>
    <row r="14893" customFormat="1" x14ac:dyDescent="0.35"/>
    <row r="14894" customFormat="1" x14ac:dyDescent="0.35"/>
    <row r="14895" customFormat="1" x14ac:dyDescent="0.35"/>
    <row r="14896" customFormat="1" x14ac:dyDescent="0.35"/>
    <row r="14897" customFormat="1" x14ac:dyDescent="0.35"/>
    <row r="14898" customFormat="1" x14ac:dyDescent="0.35"/>
    <row r="14899" customFormat="1" x14ac:dyDescent="0.35"/>
    <row r="14900" customFormat="1" x14ac:dyDescent="0.35"/>
    <row r="14901" customFormat="1" x14ac:dyDescent="0.35"/>
    <row r="14902" customFormat="1" x14ac:dyDescent="0.35"/>
    <row r="14903" customFormat="1" x14ac:dyDescent="0.35"/>
    <row r="14904" customFormat="1" x14ac:dyDescent="0.35"/>
    <row r="14905" customFormat="1" x14ac:dyDescent="0.35"/>
    <row r="14906" customFormat="1" x14ac:dyDescent="0.35"/>
    <row r="14907" customFormat="1" x14ac:dyDescent="0.35"/>
    <row r="14908" customFormat="1" x14ac:dyDescent="0.35"/>
    <row r="14909" customFormat="1" x14ac:dyDescent="0.35"/>
    <row r="14910" customFormat="1" x14ac:dyDescent="0.35"/>
    <row r="14911" customFormat="1" x14ac:dyDescent="0.35"/>
    <row r="14912" customFormat="1" x14ac:dyDescent="0.35"/>
    <row r="14913" customFormat="1" x14ac:dyDescent="0.35"/>
    <row r="14914" customFormat="1" x14ac:dyDescent="0.35"/>
    <row r="14915" customFormat="1" x14ac:dyDescent="0.35"/>
    <row r="14916" customFormat="1" x14ac:dyDescent="0.35"/>
    <row r="14917" customFormat="1" x14ac:dyDescent="0.35"/>
    <row r="14918" customFormat="1" x14ac:dyDescent="0.35"/>
    <row r="14919" customFormat="1" x14ac:dyDescent="0.35"/>
    <row r="14920" customFormat="1" x14ac:dyDescent="0.35"/>
    <row r="14921" customFormat="1" x14ac:dyDescent="0.35"/>
    <row r="14922" customFormat="1" x14ac:dyDescent="0.35"/>
    <row r="14923" customFormat="1" x14ac:dyDescent="0.35"/>
    <row r="14924" customFormat="1" x14ac:dyDescent="0.35"/>
    <row r="14925" customFormat="1" x14ac:dyDescent="0.35"/>
    <row r="14926" customFormat="1" x14ac:dyDescent="0.35"/>
    <row r="14927" customFormat="1" x14ac:dyDescent="0.35"/>
    <row r="14928" customFormat="1" x14ac:dyDescent="0.35"/>
    <row r="14929" customFormat="1" x14ac:dyDescent="0.35"/>
    <row r="14930" customFormat="1" x14ac:dyDescent="0.35"/>
    <row r="14931" customFormat="1" x14ac:dyDescent="0.35"/>
    <row r="14932" customFormat="1" x14ac:dyDescent="0.35"/>
    <row r="14933" customFormat="1" x14ac:dyDescent="0.35"/>
    <row r="14934" customFormat="1" x14ac:dyDescent="0.35"/>
    <row r="14935" customFormat="1" x14ac:dyDescent="0.35"/>
    <row r="14936" customFormat="1" x14ac:dyDescent="0.35"/>
    <row r="14937" customFormat="1" x14ac:dyDescent="0.35"/>
    <row r="14938" customFormat="1" x14ac:dyDescent="0.35"/>
    <row r="14939" customFormat="1" x14ac:dyDescent="0.35"/>
    <row r="14940" customFormat="1" x14ac:dyDescent="0.35"/>
    <row r="14941" customFormat="1" x14ac:dyDescent="0.35"/>
    <row r="14942" customFormat="1" x14ac:dyDescent="0.35"/>
    <row r="14943" customFormat="1" x14ac:dyDescent="0.35"/>
    <row r="14944" customFormat="1" x14ac:dyDescent="0.35"/>
    <row r="14945" customFormat="1" x14ac:dyDescent="0.35"/>
    <row r="14946" customFormat="1" x14ac:dyDescent="0.35"/>
    <row r="14947" customFormat="1" x14ac:dyDescent="0.35"/>
    <row r="14948" customFormat="1" x14ac:dyDescent="0.35"/>
    <row r="14949" customFormat="1" x14ac:dyDescent="0.35"/>
    <row r="14950" customFormat="1" x14ac:dyDescent="0.35"/>
    <row r="14951" customFormat="1" x14ac:dyDescent="0.35"/>
    <row r="14952" customFormat="1" x14ac:dyDescent="0.35"/>
    <row r="14953" customFormat="1" x14ac:dyDescent="0.35"/>
    <row r="14954" customFormat="1" x14ac:dyDescent="0.35"/>
    <row r="14955" customFormat="1" x14ac:dyDescent="0.35"/>
    <row r="14956" customFormat="1" x14ac:dyDescent="0.35"/>
    <row r="14957" customFormat="1" x14ac:dyDescent="0.35"/>
    <row r="14958" customFormat="1" x14ac:dyDescent="0.35"/>
    <row r="14959" customFormat="1" x14ac:dyDescent="0.35"/>
    <row r="14960" customFormat="1" x14ac:dyDescent="0.35"/>
    <row r="14961" customFormat="1" x14ac:dyDescent="0.35"/>
    <row r="14962" customFormat="1" x14ac:dyDescent="0.35"/>
    <row r="14963" customFormat="1" x14ac:dyDescent="0.35"/>
    <row r="14964" customFormat="1" x14ac:dyDescent="0.35"/>
    <row r="14965" customFormat="1" x14ac:dyDescent="0.35"/>
    <row r="14966" customFormat="1" x14ac:dyDescent="0.35"/>
    <row r="14967" customFormat="1" x14ac:dyDescent="0.35"/>
    <row r="14968" customFormat="1" x14ac:dyDescent="0.35"/>
    <row r="14969" customFormat="1" x14ac:dyDescent="0.35"/>
    <row r="14970" customFormat="1" x14ac:dyDescent="0.35"/>
    <row r="14971" customFormat="1" x14ac:dyDescent="0.35"/>
    <row r="14972" customFormat="1" x14ac:dyDescent="0.35"/>
    <row r="14973" customFormat="1" x14ac:dyDescent="0.35"/>
    <row r="14974" customFormat="1" x14ac:dyDescent="0.35"/>
    <row r="14975" customFormat="1" x14ac:dyDescent="0.35"/>
    <row r="14976" customFormat="1" x14ac:dyDescent="0.35"/>
    <row r="14977" customFormat="1" x14ac:dyDescent="0.35"/>
    <row r="14978" customFormat="1" x14ac:dyDescent="0.35"/>
    <row r="14979" customFormat="1" x14ac:dyDescent="0.35"/>
    <row r="14980" customFormat="1" x14ac:dyDescent="0.35"/>
    <row r="14981" customFormat="1" x14ac:dyDescent="0.35"/>
    <row r="14982" customFormat="1" x14ac:dyDescent="0.35"/>
    <row r="14983" customFormat="1" x14ac:dyDescent="0.35"/>
    <row r="14984" customFormat="1" x14ac:dyDescent="0.35"/>
    <row r="14985" customFormat="1" x14ac:dyDescent="0.35"/>
    <row r="14986" customFormat="1" x14ac:dyDescent="0.35"/>
    <row r="14987" customFormat="1" x14ac:dyDescent="0.35"/>
    <row r="14988" customFormat="1" x14ac:dyDescent="0.35"/>
    <row r="14989" customFormat="1" x14ac:dyDescent="0.35"/>
    <row r="14990" customFormat="1" x14ac:dyDescent="0.35"/>
    <row r="14991" customFormat="1" x14ac:dyDescent="0.35"/>
    <row r="14992" customFormat="1" x14ac:dyDescent="0.35"/>
    <row r="14993" customFormat="1" x14ac:dyDescent="0.35"/>
    <row r="14994" customFormat="1" x14ac:dyDescent="0.35"/>
    <row r="14995" customFormat="1" x14ac:dyDescent="0.35"/>
    <row r="14996" customFormat="1" x14ac:dyDescent="0.35"/>
    <row r="14997" customFormat="1" x14ac:dyDescent="0.35"/>
    <row r="14998" customFormat="1" x14ac:dyDescent="0.35"/>
    <row r="14999" customFormat="1" x14ac:dyDescent="0.35"/>
    <row r="15000" customFormat="1" x14ac:dyDescent="0.35"/>
    <row r="15001" customFormat="1" x14ac:dyDescent="0.35"/>
    <row r="15002" customFormat="1" x14ac:dyDescent="0.35"/>
    <row r="15003" customFormat="1" x14ac:dyDescent="0.35"/>
    <row r="15004" customFormat="1" x14ac:dyDescent="0.35"/>
    <row r="15005" customFormat="1" x14ac:dyDescent="0.35"/>
    <row r="15006" customFormat="1" x14ac:dyDescent="0.35"/>
    <row r="15007" customFormat="1" x14ac:dyDescent="0.35"/>
    <row r="15008" customFormat="1" x14ac:dyDescent="0.35"/>
    <row r="15009" customFormat="1" x14ac:dyDescent="0.35"/>
    <row r="15010" customFormat="1" x14ac:dyDescent="0.35"/>
    <row r="15011" customFormat="1" x14ac:dyDescent="0.35"/>
    <row r="15012" customFormat="1" x14ac:dyDescent="0.35"/>
    <row r="15013" customFormat="1" x14ac:dyDescent="0.35"/>
    <row r="15014" customFormat="1" x14ac:dyDescent="0.35"/>
    <row r="15015" customFormat="1" x14ac:dyDescent="0.35"/>
    <row r="15016" customFormat="1" x14ac:dyDescent="0.35"/>
    <row r="15017" customFormat="1" x14ac:dyDescent="0.35"/>
    <row r="15018" customFormat="1" x14ac:dyDescent="0.35"/>
    <row r="15019" customFormat="1" x14ac:dyDescent="0.35"/>
    <row r="15020" customFormat="1" x14ac:dyDescent="0.35"/>
    <row r="15021" customFormat="1" x14ac:dyDescent="0.35"/>
    <row r="15022" customFormat="1" x14ac:dyDescent="0.35"/>
    <row r="15023" customFormat="1" x14ac:dyDescent="0.35"/>
    <row r="15024" customFormat="1" x14ac:dyDescent="0.35"/>
    <row r="15025" customFormat="1" x14ac:dyDescent="0.35"/>
    <row r="15026" customFormat="1" x14ac:dyDescent="0.35"/>
    <row r="15027" customFormat="1" x14ac:dyDescent="0.35"/>
    <row r="15028" customFormat="1" x14ac:dyDescent="0.35"/>
    <row r="15029" customFormat="1" x14ac:dyDescent="0.35"/>
    <row r="15030" customFormat="1" x14ac:dyDescent="0.35"/>
    <row r="15031" customFormat="1" x14ac:dyDescent="0.35"/>
    <row r="15032" customFormat="1" x14ac:dyDescent="0.35"/>
    <row r="15033" customFormat="1" x14ac:dyDescent="0.35"/>
    <row r="15034" customFormat="1" x14ac:dyDescent="0.35"/>
    <row r="15035" customFormat="1" x14ac:dyDescent="0.35"/>
    <row r="15036" customFormat="1" x14ac:dyDescent="0.35"/>
    <row r="15037" customFormat="1" x14ac:dyDescent="0.35"/>
    <row r="15038" customFormat="1" x14ac:dyDescent="0.35"/>
    <row r="15039" customFormat="1" x14ac:dyDescent="0.35"/>
    <row r="15040" customFormat="1" x14ac:dyDescent="0.35"/>
    <row r="15041" customFormat="1" x14ac:dyDescent="0.35"/>
    <row r="15042" customFormat="1" x14ac:dyDescent="0.35"/>
    <row r="15043" customFormat="1" x14ac:dyDescent="0.35"/>
    <row r="15044" customFormat="1" x14ac:dyDescent="0.35"/>
    <row r="15045" customFormat="1" x14ac:dyDescent="0.35"/>
    <row r="15046" customFormat="1" x14ac:dyDescent="0.35"/>
    <row r="15047" customFormat="1" x14ac:dyDescent="0.35"/>
    <row r="15048" customFormat="1" x14ac:dyDescent="0.35"/>
    <row r="15049" customFormat="1" x14ac:dyDescent="0.35"/>
    <row r="15050" customFormat="1" x14ac:dyDescent="0.35"/>
    <row r="15051" customFormat="1" x14ac:dyDescent="0.35"/>
    <row r="15052" customFormat="1" x14ac:dyDescent="0.35"/>
    <row r="15053" customFormat="1" x14ac:dyDescent="0.35"/>
    <row r="15054" customFormat="1" x14ac:dyDescent="0.35"/>
    <row r="15055" customFormat="1" x14ac:dyDescent="0.35"/>
    <row r="15056" customFormat="1" x14ac:dyDescent="0.35"/>
    <row r="15057" customFormat="1" x14ac:dyDescent="0.35"/>
    <row r="15058" customFormat="1" x14ac:dyDescent="0.35"/>
    <row r="15059" customFormat="1" x14ac:dyDescent="0.35"/>
    <row r="15060" customFormat="1" x14ac:dyDescent="0.35"/>
    <row r="15061" customFormat="1" x14ac:dyDescent="0.35"/>
    <row r="15062" customFormat="1" x14ac:dyDescent="0.35"/>
    <row r="15063" customFormat="1" x14ac:dyDescent="0.35"/>
    <row r="15064" customFormat="1" x14ac:dyDescent="0.35"/>
    <row r="15065" customFormat="1" x14ac:dyDescent="0.35"/>
    <row r="15066" customFormat="1" x14ac:dyDescent="0.35"/>
    <row r="15067" customFormat="1" x14ac:dyDescent="0.35"/>
    <row r="15068" customFormat="1" x14ac:dyDescent="0.35"/>
    <row r="15069" customFormat="1" x14ac:dyDescent="0.35"/>
    <row r="15070" customFormat="1" x14ac:dyDescent="0.35"/>
    <row r="15071" customFormat="1" x14ac:dyDescent="0.35"/>
    <row r="15072" customFormat="1" x14ac:dyDescent="0.35"/>
    <row r="15073" customFormat="1" x14ac:dyDescent="0.35"/>
    <row r="15074" customFormat="1" x14ac:dyDescent="0.35"/>
    <row r="15075" customFormat="1" x14ac:dyDescent="0.35"/>
    <row r="15076" customFormat="1" x14ac:dyDescent="0.35"/>
    <row r="15077" customFormat="1" x14ac:dyDescent="0.35"/>
    <row r="15078" customFormat="1" x14ac:dyDescent="0.35"/>
    <row r="15079" customFormat="1" x14ac:dyDescent="0.35"/>
    <row r="15080" customFormat="1" x14ac:dyDescent="0.35"/>
    <row r="15081" customFormat="1" x14ac:dyDescent="0.35"/>
    <row r="15082" customFormat="1" x14ac:dyDescent="0.35"/>
    <row r="15083" customFormat="1" x14ac:dyDescent="0.35"/>
    <row r="15084" customFormat="1" x14ac:dyDescent="0.35"/>
    <row r="15085" customFormat="1" x14ac:dyDescent="0.35"/>
    <row r="15086" customFormat="1" x14ac:dyDescent="0.35"/>
    <row r="15087" customFormat="1" x14ac:dyDescent="0.35"/>
    <row r="15088" customFormat="1" x14ac:dyDescent="0.35"/>
    <row r="15089" customFormat="1" x14ac:dyDescent="0.35"/>
    <row r="15090" customFormat="1" x14ac:dyDescent="0.35"/>
    <row r="15091" customFormat="1" x14ac:dyDescent="0.35"/>
    <row r="15092" customFormat="1" x14ac:dyDescent="0.35"/>
    <row r="15093" customFormat="1" x14ac:dyDescent="0.35"/>
    <row r="15094" customFormat="1" x14ac:dyDescent="0.35"/>
    <row r="15095" customFormat="1" x14ac:dyDescent="0.35"/>
    <row r="15096" customFormat="1" x14ac:dyDescent="0.35"/>
    <row r="15097" customFormat="1" x14ac:dyDescent="0.35"/>
    <row r="15098" customFormat="1" x14ac:dyDescent="0.35"/>
    <row r="15099" customFormat="1" x14ac:dyDescent="0.35"/>
    <row r="15100" customFormat="1" x14ac:dyDescent="0.35"/>
    <row r="15101" customFormat="1" x14ac:dyDescent="0.35"/>
    <row r="15102" customFormat="1" x14ac:dyDescent="0.35"/>
    <row r="15103" customFormat="1" x14ac:dyDescent="0.35"/>
    <row r="15104" customFormat="1" x14ac:dyDescent="0.35"/>
    <row r="15105" customFormat="1" x14ac:dyDescent="0.35"/>
    <row r="15106" customFormat="1" x14ac:dyDescent="0.35"/>
    <row r="15107" customFormat="1" x14ac:dyDescent="0.35"/>
    <row r="15108" customFormat="1" x14ac:dyDescent="0.35"/>
    <row r="15109" customFormat="1" x14ac:dyDescent="0.35"/>
    <row r="15110" customFormat="1" x14ac:dyDescent="0.35"/>
    <row r="15111" customFormat="1" x14ac:dyDescent="0.35"/>
    <row r="15112" customFormat="1" x14ac:dyDescent="0.35"/>
    <row r="15113" customFormat="1" x14ac:dyDescent="0.35"/>
    <row r="15114" customFormat="1" x14ac:dyDescent="0.35"/>
    <row r="15115" customFormat="1" x14ac:dyDescent="0.35"/>
    <row r="15116" customFormat="1" x14ac:dyDescent="0.35"/>
    <row r="15117" customFormat="1" x14ac:dyDescent="0.35"/>
    <row r="15118" customFormat="1" x14ac:dyDescent="0.35"/>
    <row r="15119" customFormat="1" x14ac:dyDescent="0.35"/>
    <row r="15120" customFormat="1" x14ac:dyDescent="0.35"/>
    <row r="15121" customFormat="1" x14ac:dyDescent="0.35"/>
    <row r="15122" customFormat="1" x14ac:dyDescent="0.35"/>
    <row r="15123" customFormat="1" x14ac:dyDescent="0.35"/>
    <row r="15124" customFormat="1" x14ac:dyDescent="0.35"/>
    <row r="15125" customFormat="1" x14ac:dyDescent="0.35"/>
    <row r="15126" customFormat="1" x14ac:dyDescent="0.35"/>
    <row r="15127" customFormat="1" x14ac:dyDescent="0.35"/>
    <row r="15128" customFormat="1" x14ac:dyDescent="0.35"/>
    <row r="15129" customFormat="1" x14ac:dyDescent="0.35"/>
    <row r="15130" customFormat="1" x14ac:dyDescent="0.35"/>
    <row r="15131" customFormat="1" x14ac:dyDescent="0.35"/>
    <row r="15132" customFormat="1" x14ac:dyDescent="0.35"/>
    <row r="15133" customFormat="1" x14ac:dyDescent="0.35"/>
    <row r="15134" customFormat="1" x14ac:dyDescent="0.35"/>
    <row r="15135" customFormat="1" x14ac:dyDescent="0.35"/>
    <row r="15136" customFormat="1" x14ac:dyDescent="0.35"/>
    <row r="15137" customFormat="1" x14ac:dyDescent="0.35"/>
    <row r="15138" customFormat="1" x14ac:dyDescent="0.35"/>
    <row r="15139" customFormat="1" x14ac:dyDescent="0.35"/>
    <row r="15140" customFormat="1" x14ac:dyDescent="0.35"/>
    <row r="15141" customFormat="1" x14ac:dyDescent="0.35"/>
    <row r="15142" customFormat="1" x14ac:dyDescent="0.35"/>
    <row r="15143" customFormat="1" x14ac:dyDescent="0.35"/>
    <row r="15144" customFormat="1" x14ac:dyDescent="0.35"/>
    <row r="15145" customFormat="1" x14ac:dyDescent="0.35"/>
    <row r="15146" customFormat="1" x14ac:dyDescent="0.35"/>
    <row r="15147" customFormat="1" x14ac:dyDescent="0.35"/>
    <row r="15148" customFormat="1" x14ac:dyDescent="0.35"/>
    <row r="15149" customFormat="1" x14ac:dyDescent="0.35"/>
    <row r="15150" customFormat="1" x14ac:dyDescent="0.35"/>
    <row r="15151" customFormat="1" x14ac:dyDescent="0.35"/>
    <row r="15152" customFormat="1" x14ac:dyDescent="0.35"/>
    <row r="15153" customFormat="1" x14ac:dyDescent="0.35"/>
    <row r="15154" customFormat="1" x14ac:dyDescent="0.35"/>
    <row r="15155" customFormat="1" x14ac:dyDescent="0.35"/>
    <row r="15156" customFormat="1" x14ac:dyDescent="0.35"/>
    <row r="15157" customFormat="1" x14ac:dyDescent="0.35"/>
    <row r="15158" customFormat="1" x14ac:dyDescent="0.35"/>
    <row r="15159" customFormat="1" x14ac:dyDescent="0.35"/>
    <row r="15160" customFormat="1" x14ac:dyDescent="0.35"/>
    <row r="15161" customFormat="1" x14ac:dyDescent="0.35"/>
    <row r="15162" customFormat="1" x14ac:dyDescent="0.35"/>
    <row r="15163" customFormat="1" x14ac:dyDescent="0.35"/>
    <row r="15164" customFormat="1" x14ac:dyDescent="0.35"/>
    <row r="15165" customFormat="1" x14ac:dyDescent="0.35"/>
    <row r="15166" customFormat="1" x14ac:dyDescent="0.35"/>
    <row r="15167" customFormat="1" x14ac:dyDescent="0.35"/>
    <row r="15168" customFormat="1" x14ac:dyDescent="0.35"/>
    <row r="15169" customFormat="1" x14ac:dyDescent="0.35"/>
    <row r="15170" customFormat="1" x14ac:dyDescent="0.35"/>
    <row r="15171" customFormat="1" x14ac:dyDescent="0.35"/>
    <row r="15172" customFormat="1" x14ac:dyDescent="0.35"/>
    <row r="15173" customFormat="1" x14ac:dyDescent="0.35"/>
    <row r="15174" customFormat="1" x14ac:dyDescent="0.35"/>
    <row r="15175" customFormat="1" x14ac:dyDescent="0.35"/>
    <row r="15176" customFormat="1" x14ac:dyDescent="0.35"/>
    <row r="15177" customFormat="1" x14ac:dyDescent="0.35"/>
    <row r="15178" customFormat="1" x14ac:dyDescent="0.35"/>
    <row r="15179" customFormat="1" x14ac:dyDescent="0.35"/>
    <row r="15180" customFormat="1" x14ac:dyDescent="0.35"/>
    <row r="15181" customFormat="1" x14ac:dyDescent="0.35"/>
    <row r="15182" customFormat="1" x14ac:dyDescent="0.35"/>
    <row r="15183" customFormat="1" x14ac:dyDescent="0.35"/>
    <row r="15184" customFormat="1" x14ac:dyDescent="0.35"/>
    <row r="15185" customFormat="1" x14ac:dyDescent="0.35"/>
    <row r="15186" customFormat="1" x14ac:dyDescent="0.35"/>
    <row r="15187" customFormat="1" x14ac:dyDescent="0.35"/>
    <row r="15188" customFormat="1" x14ac:dyDescent="0.35"/>
    <row r="15189" customFormat="1" x14ac:dyDescent="0.35"/>
    <row r="15190" customFormat="1" x14ac:dyDescent="0.35"/>
    <row r="15191" customFormat="1" x14ac:dyDescent="0.35"/>
    <row r="15192" customFormat="1" x14ac:dyDescent="0.35"/>
    <row r="15193" customFormat="1" x14ac:dyDescent="0.35"/>
    <row r="15194" customFormat="1" x14ac:dyDescent="0.35"/>
    <row r="15195" customFormat="1" x14ac:dyDescent="0.35"/>
    <row r="15196" customFormat="1" x14ac:dyDescent="0.35"/>
    <row r="15197" customFormat="1" x14ac:dyDescent="0.35"/>
    <row r="15198" customFormat="1" x14ac:dyDescent="0.35"/>
    <row r="15199" customFormat="1" x14ac:dyDescent="0.35"/>
    <row r="15200" customFormat="1" x14ac:dyDescent="0.35"/>
    <row r="15201" customFormat="1" x14ac:dyDescent="0.35"/>
    <row r="15202" customFormat="1" x14ac:dyDescent="0.35"/>
    <row r="15203" customFormat="1" x14ac:dyDescent="0.35"/>
    <row r="15204" customFormat="1" x14ac:dyDescent="0.35"/>
    <row r="15205" customFormat="1" x14ac:dyDescent="0.35"/>
    <row r="15206" customFormat="1" x14ac:dyDescent="0.35"/>
    <row r="15207" customFormat="1" x14ac:dyDescent="0.35"/>
    <row r="15208" customFormat="1" x14ac:dyDescent="0.35"/>
    <row r="15209" customFormat="1" x14ac:dyDescent="0.35"/>
    <row r="15210" customFormat="1" x14ac:dyDescent="0.35"/>
    <row r="15211" customFormat="1" x14ac:dyDescent="0.35"/>
    <row r="15212" customFormat="1" x14ac:dyDescent="0.35"/>
    <row r="15213" customFormat="1" x14ac:dyDescent="0.35"/>
    <row r="15214" customFormat="1" x14ac:dyDescent="0.35"/>
    <row r="15215" customFormat="1" x14ac:dyDescent="0.35"/>
    <row r="15216" customFormat="1" x14ac:dyDescent="0.35"/>
    <row r="15217" customFormat="1" x14ac:dyDescent="0.35"/>
    <row r="15218" customFormat="1" x14ac:dyDescent="0.35"/>
    <row r="15219" customFormat="1" x14ac:dyDescent="0.35"/>
    <row r="15220" customFormat="1" x14ac:dyDescent="0.35"/>
    <row r="15221" customFormat="1" x14ac:dyDescent="0.35"/>
    <row r="15222" customFormat="1" x14ac:dyDescent="0.35"/>
    <row r="15223" customFormat="1" x14ac:dyDescent="0.35"/>
    <row r="15224" customFormat="1" x14ac:dyDescent="0.35"/>
    <row r="15225" customFormat="1" x14ac:dyDescent="0.35"/>
    <row r="15226" customFormat="1" x14ac:dyDescent="0.35"/>
    <row r="15227" customFormat="1" x14ac:dyDescent="0.35"/>
    <row r="15228" customFormat="1" x14ac:dyDescent="0.35"/>
    <row r="15229" customFormat="1" x14ac:dyDescent="0.35"/>
    <row r="15230" customFormat="1" x14ac:dyDescent="0.35"/>
    <row r="15231" customFormat="1" x14ac:dyDescent="0.35"/>
    <row r="15232" customFormat="1" x14ac:dyDescent="0.35"/>
    <row r="15233" customFormat="1" x14ac:dyDescent="0.35"/>
    <row r="15234" customFormat="1" x14ac:dyDescent="0.35"/>
    <row r="15235" customFormat="1" x14ac:dyDescent="0.35"/>
    <row r="15236" customFormat="1" x14ac:dyDescent="0.35"/>
    <row r="15237" customFormat="1" x14ac:dyDescent="0.35"/>
    <row r="15238" customFormat="1" x14ac:dyDescent="0.35"/>
    <row r="15239" customFormat="1" x14ac:dyDescent="0.35"/>
    <row r="15240" customFormat="1" x14ac:dyDescent="0.35"/>
    <row r="15241" customFormat="1" x14ac:dyDescent="0.35"/>
    <row r="15242" customFormat="1" x14ac:dyDescent="0.35"/>
    <row r="15243" customFormat="1" x14ac:dyDescent="0.35"/>
    <row r="15244" customFormat="1" x14ac:dyDescent="0.35"/>
    <row r="15245" customFormat="1" x14ac:dyDescent="0.35"/>
    <row r="15246" customFormat="1" x14ac:dyDescent="0.35"/>
    <row r="15247" customFormat="1" x14ac:dyDescent="0.35"/>
    <row r="15248" customFormat="1" x14ac:dyDescent="0.35"/>
    <row r="15249" customFormat="1" x14ac:dyDescent="0.35"/>
    <row r="15250" customFormat="1" x14ac:dyDescent="0.35"/>
    <row r="15251" customFormat="1" x14ac:dyDescent="0.35"/>
    <row r="15252" customFormat="1" x14ac:dyDescent="0.35"/>
    <row r="15253" customFormat="1" x14ac:dyDescent="0.35"/>
    <row r="15254" customFormat="1" x14ac:dyDescent="0.35"/>
    <row r="15255" customFormat="1" x14ac:dyDescent="0.35"/>
    <row r="15256" customFormat="1" x14ac:dyDescent="0.35"/>
    <row r="15257" customFormat="1" x14ac:dyDescent="0.35"/>
    <row r="15258" customFormat="1" x14ac:dyDescent="0.35"/>
    <row r="15259" customFormat="1" x14ac:dyDescent="0.35"/>
    <row r="15260" customFormat="1" x14ac:dyDescent="0.35"/>
    <row r="15261" customFormat="1" x14ac:dyDescent="0.35"/>
    <row r="15262" customFormat="1" x14ac:dyDescent="0.35"/>
    <row r="15263" customFormat="1" x14ac:dyDescent="0.35"/>
    <row r="15264" customFormat="1" x14ac:dyDescent="0.35"/>
    <row r="15265" customFormat="1" x14ac:dyDescent="0.35"/>
    <row r="15266" customFormat="1" x14ac:dyDescent="0.35"/>
    <row r="15267" customFormat="1" x14ac:dyDescent="0.35"/>
    <row r="15268" customFormat="1" x14ac:dyDescent="0.35"/>
    <row r="15269" customFormat="1" x14ac:dyDescent="0.35"/>
    <row r="15270" customFormat="1" x14ac:dyDescent="0.35"/>
    <row r="15271" customFormat="1" x14ac:dyDescent="0.35"/>
    <row r="15272" customFormat="1" x14ac:dyDescent="0.35"/>
    <row r="15273" customFormat="1" x14ac:dyDescent="0.35"/>
    <row r="15274" customFormat="1" x14ac:dyDescent="0.35"/>
    <row r="15275" customFormat="1" x14ac:dyDescent="0.35"/>
    <row r="15276" customFormat="1" x14ac:dyDescent="0.35"/>
    <row r="15277" customFormat="1" x14ac:dyDescent="0.35"/>
    <row r="15278" customFormat="1" x14ac:dyDescent="0.35"/>
    <row r="15279" customFormat="1" x14ac:dyDescent="0.35"/>
    <row r="15280" customFormat="1" x14ac:dyDescent="0.35"/>
    <row r="15281" customFormat="1" x14ac:dyDescent="0.35"/>
    <row r="15282" customFormat="1" x14ac:dyDescent="0.35"/>
    <row r="15283" customFormat="1" x14ac:dyDescent="0.35"/>
    <row r="15284" customFormat="1" x14ac:dyDescent="0.35"/>
    <row r="15285" customFormat="1" x14ac:dyDescent="0.35"/>
    <row r="15286" customFormat="1" x14ac:dyDescent="0.35"/>
    <row r="15287" customFormat="1" x14ac:dyDescent="0.35"/>
    <row r="15288" customFormat="1" x14ac:dyDescent="0.35"/>
    <row r="15289" customFormat="1" x14ac:dyDescent="0.35"/>
    <row r="15290" customFormat="1" x14ac:dyDescent="0.35"/>
    <row r="15291" customFormat="1" x14ac:dyDescent="0.35"/>
    <row r="15292" customFormat="1" x14ac:dyDescent="0.35"/>
    <row r="15293" customFormat="1" x14ac:dyDescent="0.35"/>
    <row r="15294" customFormat="1" x14ac:dyDescent="0.35"/>
    <row r="15295" customFormat="1" x14ac:dyDescent="0.35"/>
    <row r="15296" customFormat="1" x14ac:dyDescent="0.35"/>
    <row r="15297" customFormat="1" x14ac:dyDescent="0.35"/>
    <row r="15298" customFormat="1" x14ac:dyDescent="0.35"/>
    <row r="15299" customFormat="1" x14ac:dyDescent="0.35"/>
    <row r="15300" customFormat="1" x14ac:dyDescent="0.35"/>
    <row r="15301" customFormat="1" x14ac:dyDescent="0.35"/>
    <row r="15302" customFormat="1" x14ac:dyDescent="0.35"/>
    <row r="15303" customFormat="1" x14ac:dyDescent="0.35"/>
    <row r="15304" customFormat="1" x14ac:dyDescent="0.35"/>
    <row r="15305" customFormat="1" x14ac:dyDescent="0.35"/>
    <row r="15306" customFormat="1" x14ac:dyDescent="0.35"/>
    <row r="15307" customFormat="1" x14ac:dyDescent="0.35"/>
    <row r="15308" customFormat="1" x14ac:dyDescent="0.35"/>
    <row r="15309" customFormat="1" x14ac:dyDescent="0.35"/>
    <row r="15310" customFormat="1" x14ac:dyDescent="0.35"/>
    <row r="15311" customFormat="1" x14ac:dyDescent="0.35"/>
    <row r="15312" customFormat="1" x14ac:dyDescent="0.35"/>
    <row r="15313" customFormat="1" x14ac:dyDescent="0.35"/>
    <row r="15314" customFormat="1" x14ac:dyDescent="0.35"/>
    <row r="15315" customFormat="1" x14ac:dyDescent="0.35"/>
    <row r="15316" customFormat="1" x14ac:dyDescent="0.35"/>
    <row r="15317" customFormat="1" x14ac:dyDescent="0.35"/>
    <row r="15318" customFormat="1" x14ac:dyDescent="0.35"/>
    <row r="15319" customFormat="1" x14ac:dyDescent="0.35"/>
    <row r="15320" customFormat="1" x14ac:dyDescent="0.35"/>
    <row r="15321" customFormat="1" x14ac:dyDescent="0.35"/>
    <row r="15322" customFormat="1" x14ac:dyDescent="0.35"/>
    <row r="15323" customFormat="1" x14ac:dyDescent="0.35"/>
    <row r="15324" customFormat="1" x14ac:dyDescent="0.35"/>
    <row r="15325" customFormat="1" x14ac:dyDescent="0.35"/>
    <row r="15326" customFormat="1" x14ac:dyDescent="0.35"/>
    <row r="15327" customFormat="1" x14ac:dyDescent="0.35"/>
    <row r="15328" customFormat="1" x14ac:dyDescent="0.35"/>
    <row r="15329" customFormat="1" x14ac:dyDescent="0.35"/>
    <row r="15330" customFormat="1" x14ac:dyDescent="0.35"/>
    <row r="15331" customFormat="1" x14ac:dyDescent="0.35"/>
    <row r="15332" customFormat="1" x14ac:dyDescent="0.35"/>
    <row r="15333" customFormat="1" x14ac:dyDescent="0.35"/>
    <row r="15334" customFormat="1" x14ac:dyDescent="0.35"/>
    <row r="15335" customFormat="1" x14ac:dyDescent="0.35"/>
    <row r="15336" customFormat="1" x14ac:dyDescent="0.35"/>
    <row r="15337" customFormat="1" x14ac:dyDescent="0.35"/>
    <row r="15338" customFormat="1" x14ac:dyDescent="0.35"/>
    <row r="15339" customFormat="1" x14ac:dyDescent="0.35"/>
    <row r="15340" customFormat="1" x14ac:dyDescent="0.35"/>
    <row r="15341" customFormat="1" x14ac:dyDescent="0.35"/>
    <row r="15342" customFormat="1" x14ac:dyDescent="0.35"/>
    <row r="15343" customFormat="1" x14ac:dyDescent="0.35"/>
    <row r="15344" customFormat="1" x14ac:dyDescent="0.35"/>
    <row r="15345" customFormat="1" x14ac:dyDescent="0.35"/>
    <row r="15346" customFormat="1" x14ac:dyDescent="0.35"/>
    <row r="15347" customFormat="1" x14ac:dyDescent="0.35"/>
    <row r="15348" customFormat="1" x14ac:dyDescent="0.35"/>
    <row r="15349" customFormat="1" x14ac:dyDescent="0.35"/>
    <row r="15350" customFormat="1" x14ac:dyDescent="0.35"/>
    <row r="15351" customFormat="1" x14ac:dyDescent="0.35"/>
    <row r="15352" customFormat="1" x14ac:dyDescent="0.35"/>
    <row r="15353" customFormat="1" x14ac:dyDescent="0.35"/>
    <row r="15354" customFormat="1" x14ac:dyDescent="0.35"/>
    <row r="15355" customFormat="1" x14ac:dyDescent="0.35"/>
    <row r="15356" customFormat="1" x14ac:dyDescent="0.35"/>
    <row r="15357" customFormat="1" x14ac:dyDescent="0.35"/>
    <row r="15358" customFormat="1" x14ac:dyDescent="0.35"/>
    <row r="15359" customFormat="1" x14ac:dyDescent="0.35"/>
    <row r="15360" customFormat="1" x14ac:dyDescent="0.35"/>
    <row r="15361" customFormat="1" x14ac:dyDescent="0.35"/>
    <row r="15362" customFormat="1" x14ac:dyDescent="0.35"/>
    <row r="15363" customFormat="1" x14ac:dyDescent="0.35"/>
    <row r="15364" customFormat="1" x14ac:dyDescent="0.35"/>
    <row r="15365" customFormat="1" x14ac:dyDescent="0.35"/>
    <row r="15366" customFormat="1" x14ac:dyDescent="0.35"/>
    <row r="15367" customFormat="1" x14ac:dyDescent="0.35"/>
    <row r="15368" customFormat="1" x14ac:dyDescent="0.35"/>
    <row r="15369" customFormat="1" x14ac:dyDescent="0.35"/>
    <row r="15370" customFormat="1" x14ac:dyDescent="0.35"/>
    <row r="15371" customFormat="1" x14ac:dyDescent="0.35"/>
    <row r="15372" customFormat="1" x14ac:dyDescent="0.35"/>
    <row r="15373" customFormat="1" x14ac:dyDescent="0.35"/>
    <row r="15374" customFormat="1" x14ac:dyDescent="0.35"/>
    <row r="15375" customFormat="1" x14ac:dyDescent="0.35"/>
    <row r="15376" customFormat="1" x14ac:dyDescent="0.35"/>
    <row r="15377" customFormat="1" x14ac:dyDescent="0.35"/>
    <row r="15378" customFormat="1" x14ac:dyDescent="0.35"/>
    <row r="15379" customFormat="1" x14ac:dyDescent="0.35"/>
    <row r="15380" customFormat="1" x14ac:dyDescent="0.35"/>
    <row r="15381" customFormat="1" x14ac:dyDescent="0.35"/>
    <row r="15382" customFormat="1" x14ac:dyDescent="0.35"/>
    <row r="15383" customFormat="1" x14ac:dyDescent="0.35"/>
    <row r="15384" customFormat="1" x14ac:dyDescent="0.35"/>
    <row r="15385" customFormat="1" x14ac:dyDescent="0.35"/>
    <row r="15386" customFormat="1" x14ac:dyDescent="0.35"/>
    <row r="15387" customFormat="1" x14ac:dyDescent="0.35"/>
    <row r="15388" customFormat="1" x14ac:dyDescent="0.35"/>
    <row r="15389" customFormat="1" x14ac:dyDescent="0.35"/>
    <row r="15390" customFormat="1" x14ac:dyDescent="0.35"/>
    <row r="15391" customFormat="1" x14ac:dyDescent="0.35"/>
    <row r="15392" customFormat="1" x14ac:dyDescent="0.35"/>
    <row r="15393" customFormat="1" x14ac:dyDescent="0.35"/>
    <row r="15394" customFormat="1" x14ac:dyDescent="0.35"/>
    <row r="15395" customFormat="1" x14ac:dyDescent="0.35"/>
    <row r="15396" customFormat="1" x14ac:dyDescent="0.35"/>
    <row r="15397" customFormat="1" x14ac:dyDescent="0.35"/>
    <row r="15398" customFormat="1" x14ac:dyDescent="0.35"/>
    <row r="15399" customFormat="1" x14ac:dyDescent="0.35"/>
    <row r="15400" customFormat="1" x14ac:dyDescent="0.35"/>
    <row r="15401" customFormat="1" x14ac:dyDescent="0.35"/>
    <row r="15402" customFormat="1" x14ac:dyDescent="0.35"/>
    <row r="15403" customFormat="1" x14ac:dyDescent="0.35"/>
    <row r="15404" customFormat="1" x14ac:dyDescent="0.35"/>
    <row r="15405" customFormat="1" x14ac:dyDescent="0.35"/>
    <row r="15406" customFormat="1" x14ac:dyDescent="0.35"/>
    <row r="15407" customFormat="1" x14ac:dyDescent="0.35"/>
    <row r="15408" customFormat="1" x14ac:dyDescent="0.35"/>
    <row r="15409" customFormat="1" x14ac:dyDescent="0.35"/>
    <row r="15410" customFormat="1" x14ac:dyDescent="0.35"/>
    <row r="15411" customFormat="1" x14ac:dyDescent="0.35"/>
    <row r="15412" customFormat="1" x14ac:dyDescent="0.35"/>
    <row r="15413" customFormat="1" x14ac:dyDescent="0.35"/>
    <row r="15414" customFormat="1" x14ac:dyDescent="0.35"/>
    <row r="15415" customFormat="1" x14ac:dyDescent="0.35"/>
    <row r="15416" customFormat="1" x14ac:dyDescent="0.35"/>
    <row r="15417" customFormat="1" x14ac:dyDescent="0.35"/>
    <row r="15418" customFormat="1" x14ac:dyDescent="0.35"/>
    <row r="15419" customFormat="1" x14ac:dyDescent="0.35"/>
    <row r="15420" customFormat="1" x14ac:dyDescent="0.35"/>
    <row r="15421" customFormat="1" x14ac:dyDescent="0.35"/>
    <row r="15422" customFormat="1" x14ac:dyDescent="0.35"/>
    <row r="15423" customFormat="1" x14ac:dyDescent="0.35"/>
    <row r="15424" customFormat="1" x14ac:dyDescent="0.35"/>
    <row r="15425" customFormat="1" x14ac:dyDescent="0.35"/>
    <row r="15426" customFormat="1" x14ac:dyDescent="0.35"/>
    <row r="15427" customFormat="1" x14ac:dyDescent="0.35"/>
    <row r="15428" customFormat="1" x14ac:dyDescent="0.35"/>
    <row r="15429" customFormat="1" x14ac:dyDescent="0.35"/>
    <row r="15430" customFormat="1" x14ac:dyDescent="0.35"/>
    <row r="15431" customFormat="1" x14ac:dyDescent="0.35"/>
    <row r="15432" customFormat="1" x14ac:dyDescent="0.35"/>
    <row r="15433" customFormat="1" x14ac:dyDescent="0.35"/>
    <row r="15434" customFormat="1" x14ac:dyDescent="0.35"/>
    <row r="15435" customFormat="1" x14ac:dyDescent="0.35"/>
    <row r="15436" customFormat="1" x14ac:dyDescent="0.35"/>
    <row r="15437" customFormat="1" x14ac:dyDescent="0.35"/>
    <row r="15438" customFormat="1" x14ac:dyDescent="0.35"/>
    <row r="15439" customFormat="1" x14ac:dyDescent="0.35"/>
    <row r="15440" customFormat="1" x14ac:dyDescent="0.35"/>
    <row r="15441" customFormat="1" x14ac:dyDescent="0.35"/>
    <row r="15442" customFormat="1" x14ac:dyDescent="0.35"/>
    <row r="15443" customFormat="1" x14ac:dyDescent="0.35"/>
    <row r="15444" customFormat="1" x14ac:dyDescent="0.35"/>
    <row r="15445" customFormat="1" x14ac:dyDescent="0.35"/>
    <row r="15446" customFormat="1" x14ac:dyDescent="0.35"/>
    <row r="15447" customFormat="1" x14ac:dyDescent="0.35"/>
    <row r="15448" customFormat="1" x14ac:dyDescent="0.35"/>
    <row r="15449" customFormat="1" x14ac:dyDescent="0.35"/>
    <row r="15450" customFormat="1" x14ac:dyDescent="0.35"/>
    <row r="15451" customFormat="1" x14ac:dyDescent="0.35"/>
    <row r="15452" customFormat="1" x14ac:dyDescent="0.35"/>
    <row r="15453" customFormat="1" x14ac:dyDescent="0.35"/>
    <row r="15454" customFormat="1" x14ac:dyDescent="0.35"/>
    <row r="15455" customFormat="1" x14ac:dyDescent="0.35"/>
    <row r="15456" customFormat="1" x14ac:dyDescent="0.35"/>
    <row r="15457" customFormat="1" x14ac:dyDescent="0.35"/>
    <row r="15458" customFormat="1" x14ac:dyDescent="0.35"/>
    <row r="15459" customFormat="1" x14ac:dyDescent="0.35"/>
    <row r="15460" customFormat="1" x14ac:dyDescent="0.35"/>
    <row r="15461" customFormat="1" x14ac:dyDescent="0.35"/>
    <row r="15462" customFormat="1" x14ac:dyDescent="0.35"/>
    <row r="15463" customFormat="1" x14ac:dyDescent="0.35"/>
    <row r="15464" customFormat="1" x14ac:dyDescent="0.35"/>
    <row r="15465" customFormat="1" x14ac:dyDescent="0.35"/>
    <row r="15466" customFormat="1" x14ac:dyDescent="0.35"/>
    <row r="15467" customFormat="1" x14ac:dyDescent="0.35"/>
    <row r="15468" customFormat="1" x14ac:dyDescent="0.35"/>
    <row r="15469" customFormat="1" x14ac:dyDescent="0.35"/>
    <row r="15470" customFormat="1" x14ac:dyDescent="0.35"/>
    <row r="15471" customFormat="1" x14ac:dyDescent="0.35"/>
    <row r="15472" customFormat="1" x14ac:dyDescent="0.35"/>
    <row r="15473" customFormat="1" x14ac:dyDescent="0.35"/>
    <row r="15474" customFormat="1" x14ac:dyDescent="0.35"/>
    <row r="15475" customFormat="1" x14ac:dyDescent="0.35"/>
    <row r="15476" customFormat="1" x14ac:dyDescent="0.35"/>
    <row r="15477" customFormat="1" x14ac:dyDescent="0.35"/>
    <row r="15478" customFormat="1" x14ac:dyDescent="0.35"/>
    <row r="15479" customFormat="1" x14ac:dyDescent="0.35"/>
    <row r="15480" customFormat="1" x14ac:dyDescent="0.35"/>
    <row r="15481" customFormat="1" x14ac:dyDescent="0.35"/>
    <row r="15482" customFormat="1" x14ac:dyDescent="0.35"/>
    <row r="15483" customFormat="1" x14ac:dyDescent="0.35"/>
    <row r="15484" customFormat="1" x14ac:dyDescent="0.35"/>
    <row r="15485" customFormat="1" x14ac:dyDescent="0.35"/>
    <row r="15486" customFormat="1" x14ac:dyDescent="0.35"/>
    <row r="15487" customFormat="1" x14ac:dyDescent="0.35"/>
    <row r="15488" customFormat="1" x14ac:dyDescent="0.35"/>
    <row r="15489" customFormat="1" x14ac:dyDescent="0.35"/>
    <row r="15490" customFormat="1" x14ac:dyDescent="0.35"/>
    <row r="15491" customFormat="1" x14ac:dyDescent="0.35"/>
    <row r="15492" customFormat="1" x14ac:dyDescent="0.35"/>
    <row r="15493" customFormat="1" x14ac:dyDescent="0.35"/>
    <row r="15494" customFormat="1" x14ac:dyDescent="0.35"/>
    <row r="15495" customFormat="1" x14ac:dyDescent="0.35"/>
    <row r="15496" customFormat="1" x14ac:dyDescent="0.35"/>
    <row r="15497" customFormat="1" x14ac:dyDescent="0.35"/>
    <row r="15498" customFormat="1" x14ac:dyDescent="0.35"/>
    <row r="15499" customFormat="1" x14ac:dyDescent="0.35"/>
    <row r="15500" customFormat="1" x14ac:dyDescent="0.35"/>
    <row r="15501" customFormat="1" x14ac:dyDescent="0.35"/>
    <row r="15502" customFormat="1" x14ac:dyDescent="0.35"/>
    <row r="15503" customFormat="1" x14ac:dyDescent="0.35"/>
    <row r="15504" customFormat="1" x14ac:dyDescent="0.35"/>
    <row r="15505" customFormat="1" x14ac:dyDescent="0.35"/>
    <row r="15506" customFormat="1" x14ac:dyDescent="0.35"/>
    <row r="15507" customFormat="1" x14ac:dyDescent="0.35"/>
    <row r="15508" customFormat="1" x14ac:dyDescent="0.35"/>
    <row r="15509" customFormat="1" x14ac:dyDescent="0.35"/>
    <row r="15510" customFormat="1" x14ac:dyDescent="0.35"/>
    <row r="15511" customFormat="1" x14ac:dyDescent="0.35"/>
    <row r="15512" customFormat="1" x14ac:dyDescent="0.35"/>
    <row r="15513" customFormat="1" x14ac:dyDescent="0.35"/>
    <row r="15514" customFormat="1" x14ac:dyDescent="0.35"/>
    <row r="15515" customFormat="1" x14ac:dyDescent="0.35"/>
    <row r="15516" customFormat="1" x14ac:dyDescent="0.35"/>
    <row r="15517" customFormat="1" x14ac:dyDescent="0.35"/>
    <row r="15518" customFormat="1" x14ac:dyDescent="0.35"/>
    <row r="15519" customFormat="1" x14ac:dyDescent="0.35"/>
    <row r="15520" customFormat="1" x14ac:dyDescent="0.35"/>
    <row r="15521" customFormat="1" x14ac:dyDescent="0.35"/>
    <row r="15522" customFormat="1" x14ac:dyDescent="0.35"/>
    <row r="15523" customFormat="1" x14ac:dyDescent="0.35"/>
    <row r="15524" customFormat="1" x14ac:dyDescent="0.35"/>
    <row r="15525" customFormat="1" x14ac:dyDescent="0.35"/>
    <row r="15526" customFormat="1" x14ac:dyDescent="0.35"/>
    <row r="15527" customFormat="1" x14ac:dyDescent="0.35"/>
    <row r="15528" customFormat="1" x14ac:dyDescent="0.35"/>
    <row r="15529" customFormat="1" x14ac:dyDescent="0.35"/>
    <row r="15530" customFormat="1" x14ac:dyDescent="0.35"/>
    <row r="15531" customFormat="1" x14ac:dyDescent="0.35"/>
    <row r="15532" customFormat="1" x14ac:dyDescent="0.35"/>
    <row r="15533" customFormat="1" x14ac:dyDescent="0.35"/>
    <row r="15534" customFormat="1" x14ac:dyDescent="0.35"/>
    <row r="15535" customFormat="1" x14ac:dyDescent="0.35"/>
    <row r="15536" customFormat="1" x14ac:dyDescent="0.35"/>
    <row r="15537" customFormat="1" x14ac:dyDescent="0.35"/>
    <row r="15538" customFormat="1" x14ac:dyDescent="0.35"/>
    <row r="15539" customFormat="1" x14ac:dyDescent="0.35"/>
    <row r="15540" customFormat="1" x14ac:dyDescent="0.35"/>
    <row r="15541" customFormat="1" x14ac:dyDescent="0.35"/>
    <row r="15542" customFormat="1" x14ac:dyDescent="0.35"/>
    <row r="15543" customFormat="1" x14ac:dyDescent="0.35"/>
    <row r="15544" customFormat="1" x14ac:dyDescent="0.35"/>
    <row r="15545" customFormat="1" x14ac:dyDescent="0.35"/>
    <row r="15546" customFormat="1" x14ac:dyDescent="0.35"/>
    <row r="15547" customFormat="1" x14ac:dyDescent="0.35"/>
    <row r="15548" customFormat="1" x14ac:dyDescent="0.35"/>
    <row r="15549" customFormat="1" x14ac:dyDescent="0.35"/>
    <row r="15550" customFormat="1" x14ac:dyDescent="0.35"/>
    <row r="15551" customFormat="1" x14ac:dyDescent="0.35"/>
    <row r="15552" customFormat="1" x14ac:dyDescent="0.35"/>
    <row r="15553" customFormat="1" x14ac:dyDescent="0.35"/>
    <row r="15554" customFormat="1" x14ac:dyDescent="0.35"/>
    <row r="15555" customFormat="1" x14ac:dyDescent="0.35"/>
    <row r="15556" customFormat="1" x14ac:dyDescent="0.35"/>
    <row r="15557" customFormat="1" x14ac:dyDescent="0.35"/>
    <row r="15558" customFormat="1" x14ac:dyDescent="0.35"/>
    <row r="15559" customFormat="1" x14ac:dyDescent="0.35"/>
    <row r="15560" customFormat="1" x14ac:dyDescent="0.35"/>
    <row r="15561" customFormat="1" x14ac:dyDescent="0.35"/>
    <row r="15562" customFormat="1" x14ac:dyDescent="0.35"/>
    <row r="15563" customFormat="1" x14ac:dyDescent="0.35"/>
    <row r="15564" customFormat="1" x14ac:dyDescent="0.35"/>
    <row r="15565" customFormat="1" x14ac:dyDescent="0.35"/>
    <row r="15566" customFormat="1" x14ac:dyDescent="0.35"/>
    <row r="15567" customFormat="1" x14ac:dyDescent="0.35"/>
    <row r="15568" customFormat="1" x14ac:dyDescent="0.35"/>
    <row r="15569" customFormat="1" x14ac:dyDescent="0.35"/>
    <row r="15570" customFormat="1" x14ac:dyDescent="0.35"/>
    <row r="15571" customFormat="1" x14ac:dyDescent="0.35"/>
    <row r="15572" customFormat="1" x14ac:dyDescent="0.35"/>
    <row r="15573" customFormat="1" x14ac:dyDescent="0.35"/>
    <row r="15574" customFormat="1" x14ac:dyDescent="0.35"/>
    <row r="15575" customFormat="1" x14ac:dyDescent="0.35"/>
    <row r="15576" customFormat="1" x14ac:dyDescent="0.35"/>
    <row r="15577" customFormat="1" x14ac:dyDescent="0.35"/>
    <row r="15578" customFormat="1" x14ac:dyDescent="0.35"/>
    <row r="15579" customFormat="1" x14ac:dyDescent="0.35"/>
    <row r="15580" customFormat="1" x14ac:dyDescent="0.35"/>
    <row r="15581" customFormat="1" x14ac:dyDescent="0.35"/>
    <row r="15582" customFormat="1" x14ac:dyDescent="0.35"/>
    <row r="15583" customFormat="1" x14ac:dyDescent="0.35"/>
    <row r="15584" customFormat="1" x14ac:dyDescent="0.35"/>
    <row r="15585" customFormat="1" x14ac:dyDescent="0.35"/>
    <row r="15586" customFormat="1" x14ac:dyDescent="0.35"/>
    <row r="15587" customFormat="1" x14ac:dyDescent="0.35"/>
    <row r="15588" customFormat="1" x14ac:dyDescent="0.35"/>
    <row r="15589" customFormat="1" x14ac:dyDescent="0.35"/>
    <row r="15590" customFormat="1" x14ac:dyDescent="0.35"/>
    <row r="15591" customFormat="1" x14ac:dyDescent="0.35"/>
    <row r="15592" customFormat="1" x14ac:dyDescent="0.35"/>
    <row r="15593" customFormat="1" x14ac:dyDescent="0.35"/>
    <row r="15594" customFormat="1" x14ac:dyDescent="0.35"/>
    <row r="15595" customFormat="1" x14ac:dyDescent="0.35"/>
    <row r="15596" customFormat="1" x14ac:dyDescent="0.35"/>
    <row r="15597" customFormat="1" x14ac:dyDescent="0.35"/>
    <row r="15598" customFormat="1" x14ac:dyDescent="0.35"/>
    <row r="15599" customFormat="1" x14ac:dyDescent="0.35"/>
    <row r="15600" customFormat="1" x14ac:dyDescent="0.35"/>
    <row r="15601" customFormat="1" x14ac:dyDescent="0.35"/>
    <row r="15602" customFormat="1" x14ac:dyDescent="0.35"/>
    <row r="15603" customFormat="1" x14ac:dyDescent="0.35"/>
    <row r="15604" customFormat="1" x14ac:dyDescent="0.35"/>
    <row r="15605" customFormat="1" x14ac:dyDescent="0.35"/>
    <row r="15606" customFormat="1" x14ac:dyDescent="0.35"/>
    <row r="15607" customFormat="1" x14ac:dyDescent="0.35"/>
    <row r="15608" customFormat="1" x14ac:dyDescent="0.35"/>
    <row r="15609" customFormat="1" x14ac:dyDescent="0.35"/>
    <row r="15610" customFormat="1" x14ac:dyDescent="0.35"/>
    <row r="15611" customFormat="1" x14ac:dyDescent="0.35"/>
    <row r="15612" customFormat="1" x14ac:dyDescent="0.35"/>
    <row r="15613" customFormat="1" x14ac:dyDescent="0.35"/>
    <row r="15614" customFormat="1" x14ac:dyDescent="0.35"/>
    <row r="15615" customFormat="1" x14ac:dyDescent="0.35"/>
    <row r="15616" customFormat="1" x14ac:dyDescent="0.35"/>
    <row r="15617" customFormat="1" x14ac:dyDescent="0.35"/>
    <row r="15618" customFormat="1" x14ac:dyDescent="0.35"/>
    <row r="15619" customFormat="1" x14ac:dyDescent="0.35"/>
    <row r="15620" customFormat="1" x14ac:dyDescent="0.35"/>
    <row r="15621" customFormat="1" x14ac:dyDescent="0.35"/>
    <row r="15622" customFormat="1" x14ac:dyDescent="0.35"/>
    <row r="15623" customFormat="1" x14ac:dyDescent="0.35"/>
    <row r="15624" customFormat="1" x14ac:dyDescent="0.35"/>
    <row r="15625" customFormat="1" x14ac:dyDescent="0.35"/>
    <row r="15626" customFormat="1" x14ac:dyDescent="0.35"/>
    <row r="15627" customFormat="1" x14ac:dyDescent="0.35"/>
    <row r="15628" customFormat="1" x14ac:dyDescent="0.35"/>
    <row r="15629" customFormat="1" x14ac:dyDescent="0.35"/>
    <row r="15630" customFormat="1" x14ac:dyDescent="0.35"/>
    <row r="15631" customFormat="1" x14ac:dyDescent="0.35"/>
    <row r="15632" customFormat="1" x14ac:dyDescent="0.35"/>
    <row r="15633" customFormat="1" x14ac:dyDescent="0.35"/>
    <row r="15634" customFormat="1" x14ac:dyDescent="0.35"/>
    <row r="15635" customFormat="1" x14ac:dyDescent="0.35"/>
    <row r="15636" customFormat="1" x14ac:dyDescent="0.35"/>
    <row r="15637" customFormat="1" x14ac:dyDescent="0.35"/>
    <row r="15638" customFormat="1" x14ac:dyDescent="0.35"/>
    <row r="15639" customFormat="1" x14ac:dyDescent="0.35"/>
    <row r="15640" customFormat="1" x14ac:dyDescent="0.35"/>
    <row r="15641" customFormat="1" x14ac:dyDescent="0.35"/>
    <row r="15642" customFormat="1" x14ac:dyDescent="0.35"/>
    <row r="15643" customFormat="1" x14ac:dyDescent="0.35"/>
    <row r="15644" customFormat="1" x14ac:dyDescent="0.35"/>
    <row r="15645" customFormat="1" x14ac:dyDescent="0.35"/>
    <row r="15646" customFormat="1" x14ac:dyDescent="0.35"/>
    <row r="15647" customFormat="1" x14ac:dyDescent="0.35"/>
    <row r="15648" customFormat="1" x14ac:dyDescent="0.35"/>
    <row r="15649" customFormat="1" x14ac:dyDescent="0.35"/>
    <row r="15650" customFormat="1" x14ac:dyDescent="0.35"/>
    <row r="15651" customFormat="1" x14ac:dyDescent="0.35"/>
    <row r="15652" customFormat="1" x14ac:dyDescent="0.35"/>
    <row r="15653" customFormat="1" x14ac:dyDescent="0.35"/>
    <row r="15654" customFormat="1" x14ac:dyDescent="0.35"/>
    <row r="15655" customFormat="1" x14ac:dyDescent="0.35"/>
    <row r="15656" customFormat="1" x14ac:dyDescent="0.35"/>
    <row r="15657" customFormat="1" x14ac:dyDescent="0.35"/>
    <row r="15658" customFormat="1" x14ac:dyDescent="0.35"/>
    <row r="15659" customFormat="1" x14ac:dyDescent="0.35"/>
    <row r="15660" customFormat="1" x14ac:dyDescent="0.35"/>
    <row r="15661" customFormat="1" x14ac:dyDescent="0.35"/>
    <row r="15662" customFormat="1" x14ac:dyDescent="0.35"/>
    <row r="15663" customFormat="1" x14ac:dyDescent="0.35"/>
    <row r="15664" customFormat="1" x14ac:dyDescent="0.35"/>
    <row r="15665" customFormat="1" x14ac:dyDescent="0.35"/>
    <row r="15666" customFormat="1" x14ac:dyDescent="0.35"/>
    <row r="15667" customFormat="1" x14ac:dyDescent="0.35"/>
    <row r="15668" customFormat="1" x14ac:dyDescent="0.35"/>
    <row r="15669" customFormat="1" x14ac:dyDescent="0.35"/>
    <row r="15670" customFormat="1" x14ac:dyDescent="0.35"/>
    <row r="15671" customFormat="1" x14ac:dyDescent="0.35"/>
    <row r="15672" customFormat="1" x14ac:dyDescent="0.35"/>
    <row r="15673" customFormat="1" x14ac:dyDescent="0.35"/>
    <row r="15674" customFormat="1" x14ac:dyDescent="0.35"/>
    <row r="15675" customFormat="1" x14ac:dyDescent="0.35"/>
    <row r="15676" customFormat="1" x14ac:dyDescent="0.35"/>
    <row r="15677" customFormat="1" x14ac:dyDescent="0.35"/>
    <row r="15678" customFormat="1" x14ac:dyDescent="0.35"/>
    <row r="15679" customFormat="1" x14ac:dyDescent="0.35"/>
    <row r="15680" customFormat="1" x14ac:dyDescent="0.35"/>
    <row r="15681" customFormat="1" x14ac:dyDescent="0.35"/>
    <row r="15682" customFormat="1" x14ac:dyDescent="0.35"/>
    <row r="15683" customFormat="1" x14ac:dyDescent="0.35"/>
    <row r="15684" customFormat="1" x14ac:dyDescent="0.35"/>
    <row r="15685" customFormat="1" x14ac:dyDescent="0.35"/>
    <row r="15686" customFormat="1" x14ac:dyDescent="0.35"/>
    <row r="15687" customFormat="1" x14ac:dyDescent="0.35"/>
    <row r="15688" customFormat="1" x14ac:dyDescent="0.35"/>
    <row r="15689" customFormat="1" x14ac:dyDescent="0.35"/>
    <row r="15690" customFormat="1" x14ac:dyDescent="0.35"/>
    <row r="15691" customFormat="1" x14ac:dyDescent="0.35"/>
    <row r="15692" customFormat="1" x14ac:dyDescent="0.35"/>
    <row r="15693" customFormat="1" x14ac:dyDescent="0.35"/>
    <row r="15694" customFormat="1" x14ac:dyDescent="0.35"/>
    <row r="15695" customFormat="1" x14ac:dyDescent="0.35"/>
    <row r="15696" customFormat="1" x14ac:dyDescent="0.35"/>
    <row r="15697" customFormat="1" x14ac:dyDescent="0.35"/>
    <row r="15698" customFormat="1" x14ac:dyDescent="0.35"/>
    <row r="15699" customFormat="1" x14ac:dyDescent="0.35"/>
    <row r="15700" customFormat="1" x14ac:dyDescent="0.35"/>
    <row r="15701" customFormat="1" x14ac:dyDescent="0.35"/>
    <row r="15702" customFormat="1" x14ac:dyDescent="0.35"/>
    <row r="15703" customFormat="1" x14ac:dyDescent="0.35"/>
    <row r="15704" customFormat="1" x14ac:dyDescent="0.35"/>
    <row r="15705" customFormat="1" x14ac:dyDescent="0.35"/>
    <row r="15706" customFormat="1" x14ac:dyDescent="0.35"/>
    <row r="15707" customFormat="1" x14ac:dyDescent="0.35"/>
    <row r="15708" customFormat="1" x14ac:dyDescent="0.35"/>
    <row r="15709" customFormat="1" x14ac:dyDescent="0.35"/>
    <row r="15710" customFormat="1" x14ac:dyDescent="0.35"/>
    <row r="15711" customFormat="1" x14ac:dyDescent="0.35"/>
    <row r="15712" customFormat="1" x14ac:dyDescent="0.35"/>
    <row r="15713" customFormat="1" x14ac:dyDescent="0.35"/>
    <row r="15714" customFormat="1" x14ac:dyDescent="0.35"/>
    <row r="15715" customFormat="1" x14ac:dyDescent="0.35"/>
    <row r="15716" customFormat="1" x14ac:dyDescent="0.35"/>
    <row r="15717" customFormat="1" x14ac:dyDescent="0.35"/>
    <row r="15718" customFormat="1" x14ac:dyDescent="0.35"/>
    <row r="15719" customFormat="1" x14ac:dyDescent="0.35"/>
    <row r="15720" customFormat="1" x14ac:dyDescent="0.35"/>
    <row r="15721" customFormat="1" x14ac:dyDescent="0.35"/>
    <row r="15722" customFormat="1" x14ac:dyDescent="0.35"/>
    <row r="15723" customFormat="1" x14ac:dyDescent="0.35"/>
    <row r="15724" customFormat="1" x14ac:dyDescent="0.35"/>
    <row r="15725" customFormat="1" x14ac:dyDescent="0.35"/>
    <row r="15726" customFormat="1" x14ac:dyDescent="0.35"/>
    <row r="15727" customFormat="1" x14ac:dyDescent="0.35"/>
    <row r="15728" customFormat="1" x14ac:dyDescent="0.35"/>
    <row r="15729" customFormat="1" x14ac:dyDescent="0.35"/>
    <row r="15730" customFormat="1" x14ac:dyDescent="0.35"/>
    <row r="15731" customFormat="1" x14ac:dyDescent="0.35"/>
    <row r="15732" customFormat="1" x14ac:dyDescent="0.35"/>
    <row r="15733" customFormat="1" x14ac:dyDescent="0.35"/>
    <row r="15734" customFormat="1" x14ac:dyDescent="0.35"/>
    <row r="15735" customFormat="1" x14ac:dyDescent="0.35"/>
    <row r="15736" customFormat="1" x14ac:dyDescent="0.35"/>
    <row r="15737" customFormat="1" x14ac:dyDescent="0.35"/>
    <row r="15738" customFormat="1" x14ac:dyDescent="0.35"/>
    <row r="15739" customFormat="1" x14ac:dyDescent="0.35"/>
    <row r="15740" customFormat="1" x14ac:dyDescent="0.35"/>
    <row r="15741" customFormat="1" x14ac:dyDescent="0.35"/>
    <row r="15742" customFormat="1" x14ac:dyDescent="0.35"/>
    <row r="15743" customFormat="1" x14ac:dyDescent="0.35"/>
    <row r="15744" customFormat="1" x14ac:dyDescent="0.35"/>
    <row r="15745" customFormat="1" x14ac:dyDescent="0.35"/>
    <row r="15746" customFormat="1" x14ac:dyDescent="0.35"/>
    <row r="15747" customFormat="1" x14ac:dyDescent="0.35"/>
    <row r="15748" customFormat="1" x14ac:dyDescent="0.35"/>
    <row r="15749" customFormat="1" x14ac:dyDescent="0.35"/>
    <row r="15750" customFormat="1" x14ac:dyDescent="0.35"/>
    <row r="15751" customFormat="1" x14ac:dyDescent="0.35"/>
    <row r="15752" customFormat="1" x14ac:dyDescent="0.35"/>
    <row r="15753" customFormat="1" x14ac:dyDescent="0.35"/>
    <row r="15754" customFormat="1" x14ac:dyDescent="0.35"/>
    <row r="15755" customFormat="1" x14ac:dyDescent="0.35"/>
    <row r="15756" customFormat="1" x14ac:dyDescent="0.35"/>
    <row r="15757" customFormat="1" x14ac:dyDescent="0.35"/>
    <row r="15758" customFormat="1" x14ac:dyDescent="0.35"/>
    <row r="15759" customFormat="1" x14ac:dyDescent="0.35"/>
    <row r="15760" customFormat="1" x14ac:dyDescent="0.35"/>
    <row r="15761" customFormat="1" x14ac:dyDescent="0.35"/>
    <row r="15762" customFormat="1" x14ac:dyDescent="0.35"/>
    <row r="15763" customFormat="1" x14ac:dyDescent="0.35"/>
    <row r="15764" customFormat="1" x14ac:dyDescent="0.35"/>
    <row r="15765" customFormat="1" x14ac:dyDescent="0.35"/>
    <row r="15766" customFormat="1" x14ac:dyDescent="0.35"/>
    <row r="15767" customFormat="1" x14ac:dyDescent="0.35"/>
    <row r="15768" customFormat="1" x14ac:dyDescent="0.35"/>
    <row r="15769" customFormat="1" x14ac:dyDescent="0.35"/>
    <row r="15770" customFormat="1" x14ac:dyDescent="0.35"/>
    <row r="15771" customFormat="1" x14ac:dyDescent="0.35"/>
    <row r="15772" customFormat="1" x14ac:dyDescent="0.35"/>
    <row r="15773" customFormat="1" x14ac:dyDescent="0.35"/>
    <row r="15774" customFormat="1" x14ac:dyDescent="0.35"/>
    <row r="15775" customFormat="1" x14ac:dyDescent="0.35"/>
    <row r="15776" customFormat="1" x14ac:dyDescent="0.35"/>
    <row r="15777" customFormat="1" x14ac:dyDescent="0.35"/>
    <row r="15778" customFormat="1" x14ac:dyDescent="0.35"/>
    <row r="15779" customFormat="1" x14ac:dyDescent="0.35"/>
    <row r="15780" customFormat="1" x14ac:dyDescent="0.35"/>
    <row r="15781" customFormat="1" x14ac:dyDescent="0.35"/>
    <row r="15782" customFormat="1" x14ac:dyDescent="0.35"/>
    <row r="15783" customFormat="1" x14ac:dyDescent="0.35"/>
    <row r="15784" customFormat="1" x14ac:dyDescent="0.35"/>
    <row r="15785" customFormat="1" x14ac:dyDescent="0.35"/>
    <row r="15786" customFormat="1" x14ac:dyDescent="0.35"/>
    <row r="15787" customFormat="1" x14ac:dyDescent="0.35"/>
    <row r="15788" customFormat="1" x14ac:dyDescent="0.35"/>
    <row r="15789" customFormat="1" x14ac:dyDescent="0.35"/>
    <row r="15790" customFormat="1" x14ac:dyDescent="0.35"/>
    <row r="15791" customFormat="1" x14ac:dyDescent="0.35"/>
    <row r="15792" customFormat="1" x14ac:dyDescent="0.35"/>
    <row r="15793" customFormat="1" x14ac:dyDescent="0.35"/>
    <row r="15794" customFormat="1" x14ac:dyDescent="0.35"/>
    <row r="15795" customFormat="1" x14ac:dyDescent="0.35"/>
    <row r="15796" customFormat="1" x14ac:dyDescent="0.35"/>
    <row r="15797" customFormat="1" x14ac:dyDescent="0.35"/>
    <row r="15798" customFormat="1" x14ac:dyDescent="0.35"/>
    <row r="15799" customFormat="1" x14ac:dyDescent="0.35"/>
    <row r="15800" customFormat="1" x14ac:dyDescent="0.35"/>
    <row r="15801" customFormat="1" x14ac:dyDescent="0.35"/>
    <row r="15802" customFormat="1" x14ac:dyDescent="0.35"/>
    <row r="15803" customFormat="1" x14ac:dyDescent="0.35"/>
    <row r="15804" customFormat="1" x14ac:dyDescent="0.35"/>
    <row r="15805" customFormat="1" x14ac:dyDescent="0.35"/>
    <row r="15806" customFormat="1" x14ac:dyDescent="0.35"/>
    <row r="15807" customFormat="1" x14ac:dyDescent="0.35"/>
    <row r="15808" customFormat="1" x14ac:dyDescent="0.35"/>
    <row r="15809" customFormat="1" x14ac:dyDescent="0.35"/>
    <row r="15810" customFormat="1" x14ac:dyDescent="0.35"/>
    <row r="15811" customFormat="1" x14ac:dyDescent="0.35"/>
    <row r="15812" customFormat="1" x14ac:dyDescent="0.35"/>
    <row r="15813" customFormat="1" x14ac:dyDescent="0.35"/>
    <row r="15814" customFormat="1" x14ac:dyDescent="0.35"/>
    <row r="15815" customFormat="1" x14ac:dyDescent="0.35"/>
    <row r="15816" customFormat="1" x14ac:dyDescent="0.35"/>
    <row r="15817" customFormat="1" x14ac:dyDescent="0.35"/>
    <row r="15818" customFormat="1" x14ac:dyDescent="0.35"/>
    <row r="15819" customFormat="1" x14ac:dyDescent="0.35"/>
    <row r="15820" customFormat="1" x14ac:dyDescent="0.35"/>
    <row r="15821" customFormat="1" x14ac:dyDescent="0.35"/>
    <row r="15822" customFormat="1" x14ac:dyDescent="0.35"/>
    <row r="15823" customFormat="1" x14ac:dyDescent="0.35"/>
    <row r="15824" customFormat="1" x14ac:dyDescent="0.35"/>
    <row r="15825" customFormat="1" x14ac:dyDescent="0.35"/>
    <row r="15826" customFormat="1" x14ac:dyDescent="0.35"/>
    <row r="15827" customFormat="1" x14ac:dyDescent="0.35"/>
    <row r="15828" customFormat="1" x14ac:dyDescent="0.35"/>
    <row r="15829" customFormat="1" x14ac:dyDescent="0.35"/>
    <row r="15830" customFormat="1" x14ac:dyDescent="0.35"/>
    <row r="15831" customFormat="1" x14ac:dyDescent="0.35"/>
    <row r="15832" customFormat="1" x14ac:dyDescent="0.35"/>
    <row r="15833" customFormat="1" x14ac:dyDescent="0.35"/>
    <row r="15834" customFormat="1" x14ac:dyDescent="0.35"/>
    <row r="15835" customFormat="1" x14ac:dyDescent="0.35"/>
    <row r="15836" customFormat="1" x14ac:dyDescent="0.35"/>
    <row r="15837" customFormat="1" x14ac:dyDescent="0.35"/>
    <row r="15838" customFormat="1" x14ac:dyDescent="0.35"/>
    <row r="15839" customFormat="1" x14ac:dyDescent="0.35"/>
    <row r="15840" customFormat="1" x14ac:dyDescent="0.35"/>
    <row r="15841" customFormat="1" x14ac:dyDescent="0.35"/>
    <row r="15842" customFormat="1" x14ac:dyDescent="0.35"/>
    <row r="15843" customFormat="1" x14ac:dyDescent="0.35"/>
    <row r="15844" customFormat="1" x14ac:dyDescent="0.35"/>
    <row r="15845" customFormat="1" x14ac:dyDescent="0.35"/>
    <row r="15846" customFormat="1" x14ac:dyDescent="0.35"/>
    <row r="15847" customFormat="1" x14ac:dyDescent="0.35"/>
    <row r="15848" customFormat="1" x14ac:dyDescent="0.35"/>
    <row r="15849" customFormat="1" x14ac:dyDescent="0.35"/>
    <row r="15850" customFormat="1" x14ac:dyDescent="0.35"/>
    <row r="15851" customFormat="1" x14ac:dyDescent="0.35"/>
    <row r="15852" customFormat="1" x14ac:dyDescent="0.35"/>
    <row r="15853" customFormat="1" x14ac:dyDescent="0.35"/>
    <row r="15854" customFormat="1" x14ac:dyDescent="0.35"/>
    <row r="15855" customFormat="1" x14ac:dyDescent="0.35"/>
    <row r="15856" customFormat="1" x14ac:dyDescent="0.35"/>
    <row r="15857" customFormat="1" x14ac:dyDescent="0.35"/>
    <row r="15858" customFormat="1" x14ac:dyDescent="0.35"/>
    <row r="15859" customFormat="1" x14ac:dyDescent="0.35"/>
    <row r="15860" customFormat="1" x14ac:dyDescent="0.35"/>
    <row r="15861" customFormat="1" x14ac:dyDescent="0.35"/>
    <row r="15862" customFormat="1" x14ac:dyDescent="0.35"/>
    <row r="15863" customFormat="1" x14ac:dyDescent="0.35"/>
    <row r="15864" customFormat="1" x14ac:dyDescent="0.35"/>
    <row r="15865" customFormat="1" x14ac:dyDescent="0.35"/>
    <row r="15866" customFormat="1" x14ac:dyDescent="0.35"/>
    <row r="15867" customFormat="1" x14ac:dyDescent="0.35"/>
    <row r="15868" customFormat="1" x14ac:dyDescent="0.35"/>
    <row r="15869" customFormat="1" x14ac:dyDescent="0.35"/>
    <row r="15870" customFormat="1" x14ac:dyDescent="0.35"/>
    <row r="15871" customFormat="1" x14ac:dyDescent="0.35"/>
    <row r="15872" customFormat="1" x14ac:dyDescent="0.35"/>
    <row r="15873" customFormat="1" x14ac:dyDescent="0.35"/>
    <row r="15874" customFormat="1" x14ac:dyDescent="0.35"/>
    <row r="15875" customFormat="1" x14ac:dyDescent="0.35"/>
    <row r="15876" customFormat="1" x14ac:dyDescent="0.35"/>
    <row r="15877" customFormat="1" x14ac:dyDescent="0.35"/>
    <row r="15878" customFormat="1" x14ac:dyDescent="0.35"/>
    <row r="15879" customFormat="1" x14ac:dyDescent="0.35"/>
    <row r="15880" customFormat="1" x14ac:dyDescent="0.35"/>
    <row r="15881" customFormat="1" x14ac:dyDescent="0.35"/>
    <row r="15882" customFormat="1" x14ac:dyDescent="0.35"/>
    <row r="15883" customFormat="1" x14ac:dyDescent="0.35"/>
    <row r="15884" customFormat="1" x14ac:dyDescent="0.35"/>
    <row r="15885" customFormat="1" x14ac:dyDescent="0.35"/>
    <row r="15886" customFormat="1" x14ac:dyDescent="0.35"/>
    <row r="15887" customFormat="1" x14ac:dyDescent="0.35"/>
    <row r="15888" customFormat="1" x14ac:dyDescent="0.35"/>
    <row r="15889" customFormat="1" x14ac:dyDescent="0.35"/>
    <row r="15890" customFormat="1" x14ac:dyDescent="0.35"/>
    <row r="15891" customFormat="1" x14ac:dyDescent="0.35"/>
    <row r="15892" customFormat="1" x14ac:dyDescent="0.35"/>
    <row r="15893" customFormat="1" x14ac:dyDescent="0.35"/>
    <row r="15894" customFormat="1" x14ac:dyDescent="0.35"/>
    <row r="15895" customFormat="1" x14ac:dyDescent="0.35"/>
    <row r="15896" customFormat="1" x14ac:dyDescent="0.35"/>
    <row r="15897" customFormat="1" x14ac:dyDescent="0.35"/>
    <row r="15898" customFormat="1" x14ac:dyDescent="0.35"/>
    <row r="15899" customFormat="1" x14ac:dyDescent="0.35"/>
    <row r="15900" customFormat="1" x14ac:dyDescent="0.35"/>
    <row r="15901" customFormat="1" x14ac:dyDescent="0.35"/>
    <row r="15902" customFormat="1" x14ac:dyDescent="0.35"/>
    <row r="15903" customFormat="1" x14ac:dyDescent="0.35"/>
    <row r="15904" customFormat="1" x14ac:dyDescent="0.35"/>
    <row r="15905" customFormat="1" x14ac:dyDescent="0.35"/>
    <row r="15906" customFormat="1" x14ac:dyDescent="0.35"/>
    <row r="15907" customFormat="1" x14ac:dyDescent="0.35"/>
    <row r="15908" customFormat="1" x14ac:dyDescent="0.35"/>
    <row r="15909" customFormat="1" x14ac:dyDescent="0.35"/>
    <row r="15910" customFormat="1" x14ac:dyDescent="0.35"/>
    <row r="15911" customFormat="1" x14ac:dyDescent="0.35"/>
    <row r="15912" customFormat="1" x14ac:dyDescent="0.35"/>
    <row r="15913" customFormat="1" x14ac:dyDescent="0.35"/>
    <row r="15914" customFormat="1" x14ac:dyDescent="0.35"/>
    <row r="15915" customFormat="1" x14ac:dyDescent="0.35"/>
    <row r="15916" customFormat="1" x14ac:dyDescent="0.35"/>
    <row r="15917" customFormat="1" x14ac:dyDescent="0.35"/>
    <row r="15918" customFormat="1" x14ac:dyDescent="0.35"/>
    <row r="15919" customFormat="1" x14ac:dyDescent="0.35"/>
    <row r="15920" customFormat="1" x14ac:dyDescent="0.35"/>
    <row r="15921" customFormat="1" x14ac:dyDescent="0.35"/>
    <row r="15922" customFormat="1" x14ac:dyDescent="0.35"/>
    <row r="15923" customFormat="1" x14ac:dyDescent="0.35"/>
    <row r="15924" customFormat="1" x14ac:dyDescent="0.35"/>
    <row r="15925" customFormat="1" x14ac:dyDescent="0.35"/>
    <row r="15926" customFormat="1" x14ac:dyDescent="0.35"/>
    <row r="15927" customFormat="1" x14ac:dyDescent="0.35"/>
    <row r="15928" customFormat="1" x14ac:dyDescent="0.35"/>
    <row r="15929" customFormat="1" x14ac:dyDescent="0.35"/>
    <row r="15930" customFormat="1" x14ac:dyDescent="0.35"/>
    <row r="15931" customFormat="1" x14ac:dyDescent="0.35"/>
    <row r="15932" customFormat="1" x14ac:dyDescent="0.35"/>
    <row r="15933" customFormat="1" x14ac:dyDescent="0.35"/>
    <row r="15934" customFormat="1" x14ac:dyDescent="0.35"/>
    <row r="15935" customFormat="1" x14ac:dyDescent="0.35"/>
    <row r="15936" customFormat="1" x14ac:dyDescent="0.35"/>
    <row r="15937" customFormat="1" x14ac:dyDescent="0.35"/>
    <row r="15938" customFormat="1" x14ac:dyDescent="0.35"/>
    <row r="15939" customFormat="1" x14ac:dyDescent="0.35"/>
    <row r="15940" customFormat="1" x14ac:dyDescent="0.35"/>
    <row r="15941" customFormat="1" x14ac:dyDescent="0.35"/>
    <row r="15942" customFormat="1" x14ac:dyDescent="0.35"/>
    <row r="15943" customFormat="1" x14ac:dyDescent="0.35"/>
    <row r="15944" customFormat="1" x14ac:dyDescent="0.35"/>
    <row r="15945" customFormat="1" x14ac:dyDescent="0.35"/>
    <row r="15946" customFormat="1" x14ac:dyDescent="0.35"/>
    <row r="15947" customFormat="1" x14ac:dyDescent="0.35"/>
    <row r="15948" customFormat="1" x14ac:dyDescent="0.35"/>
    <row r="15949" customFormat="1" x14ac:dyDescent="0.35"/>
    <row r="15950" customFormat="1" x14ac:dyDescent="0.35"/>
    <row r="15951" customFormat="1" x14ac:dyDescent="0.35"/>
    <row r="15952" customFormat="1" x14ac:dyDescent="0.35"/>
    <row r="15953" customFormat="1" x14ac:dyDescent="0.35"/>
    <row r="15954" customFormat="1" x14ac:dyDescent="0.35"/>
    <row r="15955" customFormat="1" x14ac:dyDescent="0.35"/>
    <row r="15956" customFormat="1" x14ac:dyDescent="0.35"/>
    <row r="15957" customFormat="1" x14ac:dyDescent="0.35"/>
    <row r="15958" customFormat="1" x14ac:dyDescent="0.35"/>
    <row r="15959" customFormat="1" x14ac:dyDescent="0.35"/>
    <row r="15960" customFormat="1" x14ac:dyDescent="0.35"/>
    <row r="15961" customFormat="1" x14ac:dyDescent="0.35"/>
    <row r="15962" customFormat="1" x14ac:dyDescent="0.35"/>
    <row r="15963" customFormat="1" x14ac:dyDescent="0.35"/>
    <row r="15964" customFormat="1" x14ac:dyDescent="0.35"/>
    <row r="15965" customFormat="1" x14ac:dyDescent="0.35"/>
    <row r="15966" customFormat="1" x14ac:dyDescent="0.35"/>
    <row r="15967" customFormat="1" x14ac:dyDescent="0.35"/>
    <row r="15968" customFormat="1" x14ac:dyDescent="0.35"/>
    <row r="15969" customFormat="1" x14ac:dyDescent="0.35"/>
    <row r="15970" customFormat="1" x14ac:dyDescent="0.35"/>
    <row r="15971" customFormat="1" x14ac:dyDescent="0.35"/>
    <row r="15972" customFormat="1" x14ac:dyDescent="0.35"/>
    <row r="15973" customFormat="1" x14ac:dyDescent="0.35"/>
    <row r="15974" customFormat="1" x14ac:dyDescent="0.35"/>
    <row r="15975" customFormat="1" x14ac:dyDescent="0.35"/>
    <row r="15976" customFormat="1" x14ac:dyDescent="0.35"/>
    <row r="15977" customFormat="1" x14ac:dyDescent="0.35"/>
    <row r="15978" customFormat="1" x14ac:dyDescent="0.35"/>
    <row r="15979" customFormat="1" x14ac:dyDescent="0.35"/>
    <row r="15980" customFormat="1" x14ac:dyDescent="0.35"/>
    <row r="15981" customFormat="1" x14ac:dyDescent="0.35"/>
    <row r="15982" customFormat="1" x14ac:dyDescent="0.35"/>
    <row r="15983" customFormat="1" x14ac:dyDescent="0.35"/>
    <row r="15984" customFormat="1" x14ac:dyDescent="0.35"/>
    <row r="15985" customFormat="1" x14ac:dyDescent="0.35"/>
    <row r="15986" customFormat="1" x14ac:dyDescent="0.35"/>
    <row r="15987" customFormat="1" x14ac:dyDescent="0.35"/>
    <row r="15988" customFormat="1" x14ac:dyDescent="0.35"/>
    <row r="15989" customFormat="1" x14ac:dyDescent="0.35"/>
    <row r="15990" customFormat="1" x14ac:dyDescent="0.35"/>
    <row r="15991" customFormat="1" x14ac:dyDescent="0.35"/>
    <row r="15992" customFormat="1" x14ac:dyDescent="0.35"/>
    <row r="15993" customFormat="1" x14ac:dyDescent="0.35"/>
    <row r="15994" customFormat="1" x14ac:dyDescent="0.35"/>
    <row r="15995" customFormat="1" x14ac:dyDescent="0.35"/>
    <row r="15996" customFormat="1" x14ac:dyDescent="0.35"/>
    <row r="15997" customFormat="1" x14ac:dyDescent="0.35"/>
    <row r="15998" customFormat="1" x14ac:dyDescent="0.35"/>
    <row r="15999" customFormat="1" x14ac:dyDescent="0.35"/>
    <row r="16000" customFormat="1" x14ac:dyDescent="0.35"/>
    <row r="16001" customFormat="1" x14ac:dyDescent="0.35"/>
    <row r="16002" customFormat="1" x14ac:dyDescent="0.35"/>
    <row r="16003" customFormat="1" x14ac:dyDescent="0.35"/>
    <row r="16004" customFormat="1" x14ac:dyDescent="0.35"/>
    <row r="16005" customFormat="1" x14ac:dyDescent="0.35"/>
    <row r="16006" customFormat="1" x14ac:dyDescent="0.35"/>
    <row r="16007" customFormat="1" x14ac:dyDescent="0.35"/>
    <row r="16008" customFormat="1" x14ac:dyDescent="0.35"/>
    <row r="16009" customFormat="1" x14ac:dyDescent="0.35"/>
    <row r="16010" customFormat="1" x14ac:dyDescent="0.35"/>
    <row r="16011" customFormat="1" x14ac:dyDescent="0.35"/>
    <row r="16012" customFormat="1" x14ac:dyDescent="0.35"/>
    <row r="16013" customFormat="1" x14ac:dyDescent="0.35"/>
    <row r="16014" customFormat="1" x14ac:dyDescent="0.35"/>
    <row r="16015" customFormat="1" x14ac:dyDescent="0.35"/>
    <row r="16016" customFormat="1" x14ac:dyDescent="0.35"/>
    <row r="16017" customFormat="1" x14ac:dyDescent="0.35"/>
    <row r="16018" customFormat="1" x14ac:dyDescent="0.35"/>
    <row r="16019" customFormat="1" x14ac:dyDescent="0.35"/>
    <row r="16020" customFormat="1" x14ac:dyDescent="0.35"/>
    <row r="16021" customFormat="1" x14ac:dyDescent="0.35"/>
    <row r="16022" customFormat="1" x14ac:dyDescent="0.35"/>
    <row r="16023" customFormat="1" x14ac:dyDescent="0.35"/>
    <row r="16024" customFormat="1" x14ac:dyDescent="0.35"/>
    <row r="16025" customFormat="1" x14ac:dyDescent="0.35"/>
    <row r="16026" customFormat="1" x14ac:dyDescent="0.35"/>
    <row r="16027" customFormat="1" x14ac:dyDescent="0.35"/>
    <row r="16028" customFormat="1" x14ac:dyDescent="0.35"/>
    <row r="16029" customFormat="1" x14ac:dyDescent="0.35"/>
    <row r="16030" customFormat="1" x14ac:dyDescent="0.35"/>
    <row r="16031" customFormat="1" x14ac:dyDescent="0.35"/>
    <row r="16032" customFormat="1" x14ac:dyDescent="0.35"/>
    <row r="16033" customFormat="1" x14ac:dyDescent="0.35"/>
    <row r="16034" customFormat="1" x14ac:dyDescent="0.35"/>
    <row r="16035" customFormat="1" x14ac:dyDescent="0.35"/>
    <row r="16036" customFormat="1" x14ac:dyDescent="0.35"/>
    <row r="16037" customFormat="1" x14ac:dyDescent="0.35"/>
    <row r="16038" customFormat="1" x14ac:dyDescent="0.35"/>
    <row r="16039" customFormat="1" x14ac:dyDescent="0.35"/>
    <row r="16040" customFormat="1" x14ac:dyDescent="0.35"/>
    <row r="16041" customFormat="1" x14ac:dyDescent="0.35"/>
    <row r="16042" customFormat="1" x14ac:dyDescent="0.35"/>
    <row r="16043" customFormat="1" x14ac:dyDescent="0.35"/>
    <row r="16044" customFormat="1" x14ac:dyDescent="0.35"/>
    <row r="16045" customFormat="1" x14ac:dyDescent="0.35"/>
    <row r="16046" customFormat="1" x14ac:dyDescent="0.35"/>
    <row r="16047" customFormat="1" x14ac:dyDescent="0.35"/>
    <row r="16048" customFormat="1" x14ac:dyDescent="0.35"/>
    <row r="16049" customFormat="1" x14ac:dyDescent="0.35"/>
    <row r="16050" customFormat="1" x14ac:dyDescent="0.35"/>
    <row r="16051" customFormat="1" x14ac:dyDescent="0.35"/>
    <row r="16052" customFormat="1" x14ac:dyDescent="0.35"/>
    <row r="16053" customFormat="1" x14ac:dyDescent="0.35"/>
    <row r="16054" customFormat="1" x14ac:dyDescent="0.35"/>
    <row r="16055" customFormat="1" x14ac:dyDescent="0.35"/>
    <row r="16056" customFormat="1" x14ac:dyDescent="0.35"/>
    <row r="16057" customFormat="1" x14ac:dyDescent="0.35"/>
    <row r="16058" customFormat="1" x14ac:dyDescent="0.35"/>
    <row r="16059" customFormat="1" x14ac:dyDescent="0.35"/>
    <row r="16060" customFormat="1" x14ac:dyDescent="0.35"/>
    <row r="16061" customFormat="1" x14ac:dyDescent="0.35"/>
    <row r="16062" customFormat="1" x14ac:dyDescent="0.35"/>
    <row r="16063" customFormat="1" x14ac:dyDescent="0.35"/>
    <row r="16064" customFormat="1" x14ac:dyDescent="0.35"/>
    <row r="16065" customFormat="1" x14ac:dyDescent="0.35"/>
    <row r="16066" customFormat="1" x14ac:dyDescent="0.35"/>
    <row r="16067" customFormat="1" x14ac:dyDescent="0.35"/>
    <row r="16068" customFormat="1" x14ac:dyDescent="0.35"/>
    <row r="16069" customFormat="1" x14ac:dyDescent="0.35"/>
    <row r="16070" customFormat="1" x14ac:dyDescent="0.35"/>
    <row r="16071" customFormat="1" x14ac:dyDescent="0.35"/>
    <row r="16072" customFormat="1" x14ac:dyDescent="0.35"/>
    <row r="16073" customFormat="1" x14ac:dyDescent="0.35"/>
    <row r="16074" customFormat="1" x14ac:dyDescent="0.35"/>
    <row r="16075" customFormat="1" x14ac:dyDescent="0.35"/>
    <row r="16076" customFormat="1" x14ac:dyDescent="0.35"/>
    <row r="16077" customFormat="1" x14ac:dyDescent="0.35"/>
    <row r="16078" customFormat="1" x14ac:dyDescent="0.35"/>
    <row r="16079" customFormat="1" x14ac:dyDescent="0.35"/>
    <row r="16080" customFormat="1" x14ac:dyDescent="0.35"/>
    <row r="16081" customFormat="1" x14ac:dyDescent="0.35"/>
    <row r="16082" customFormat="1" x14ac:dyDescent="0.35"/>
    <row r="16083" customFormat="1" x14ac:dyDescent="0.35"/>
    <row r="16084" customFormat="1" x14ac:dyDescent="0.35"/>
    <row r="16085" customFormat="1" x14ac:dyDescent="0.35"/>
    <row r="16086" customFormat="1" x14ac:dyDescent="0.35"/>
    <row r="16087" customFormat="1" x14ac:dyDescent="0.35"/>
    <row r="16088" customFormat="1" x14ac:dyDescent="0.35"/>
    <row r="16089" customFormat="1" x14ac:dyDescent="0.35"/>
    <row r="16090" customFormat="1" x14ac:dyDescent="0.35"/>
    <row r="16091" customFormat="1" x14ac:dyDescent="0.35"/>
    <row r="16092" customFormat="1" x14ac:dyDescent="0.35"/>
    <row r="16093" customFormat="1" x14ac:dyDescent="0.35"/>
    <row r="16094" customFormat="1" x14ac:dyDescent="0.35"/>
    <row r="16095" customFormat="1" x14ac:dyDescent="0.35"/>
    <row r="16096" customFormat="1" x14ac:dyDescent="0.35"/>
    <row r="16097" customFormat="1" x14ac:dyDescent="0.35"/>
    <row r="16098" customFormat="1" x14ac:dyDescent="0.35"/>
    <row r="16099" customFormat="1" x14ac:dyDescent="0.35"/>
    <row r="16100" customFormat="1" x14ac:dyDescent="0.35"/>
    <row r="16101" customFormat="1" x14ac:dyDescent="0.35"/>
    <row r="16102" customFormat="1" x14ac:dyDescent="0.35"/>
    <row r="16103" customFormat="1" x14ac:dyDescent="0.35"/>
    <row r="16104" customFormat="1" x14ac:dyDescent="0.35"/>
    <row r="16105" customFormat="1" x14ac:dyDescent="0.35"/>
    <row r="16106" customFormat="1" x14ac:dyDescent="0.35"/>
    <row r="16107" customFormat="1" x14ac:dyDescent="0.35"/>
    <row r="16108" customFormat="1" x14ac:dyDescent="0.35"/>
    <row r="16109" customFormat="1" x14ac:dyDescent="0.35"/>
    <row r="16110" customFormat="1" x14ac:dyDescent="0.35"/>
    <row r="16111" customFormat="1" x14ac:dyDescent="0.35"/>
    <row r="16112" customFormat="1" x14ac:dyDescent="0.35"/>
    <row r="16113" customFormat="1" x14ac:dyDescent="0.35"/>
    <row r="16114" customFormat="1" x14ac:dyDescent="0.35"/>
    <row r="16115" customFormat="1" x14ac:dyDescent="0.35"/>
    <row r="16116" customFormat="1" x14ac:dyDescent="0.35"/>
    <row r="16117" customFormat="1" x14ac:dyDescent="0.35"/>
    <row r="16118" customFormat="1" x14ac:dyDescent="0.35"/>
    <row r="16119" customFormat="1" x14ac:dyDescent="0.35"/>
    <row r="16120" customFormat="1" x14ac:dyDescent="0.35"/>
    <row r="16121" customFormat="1" x14ac:dyDescent="0.35"/>
    <row r="16122" customFormat="1" x14ac:dyDescent="0.35"/>
    <row r="16123" customFormat="1" x14ac:dyDescent="0.35"/>
    <row r="16124" customFormat="1" x14ac:dyDescent="0.35"/>
    <row r="16125" customFormat="1" x14ac:dyDescent="0.35"/>
    <row r="16126" customFormat="1" x14ac:dyDescent="0.35"/>
    <row r="16127" customFormat="1" x14ac:dyDescent="0.35"/>
    <row r="16128" customFormat="1" x14ac:dyDescent="0.35"/>
    <row r="16129" customFormat="1" x14ac:dyDescent="0.35"/>
    <row r="16130" customFormat="1" x14ac:dyDescent="0.35"/>
    <row r="16131" customFormat="1" x14ac:dyDescent="0.35"/>
    <row r="16132" customFormat="1" x14ac:dyDescent="0.35"/>
    <row r="16133" customFormat="1" x14ac:dyDescent="0.35"/>
    <row r="16134" customFormat="1" x14ac:dyDescent="0.35"/>
    <row r="16135" customFormat="1" x14ac:dyDescent="0.35"/>
    <row r="16136" customFormat="1" x14ac:dyDescent="0.35"/>
    <row r="16137" customFormat="1" x14ac:dyDescent="0.35"/>
    <row r="16138" customFormat="1" x14ac:dyDescent="0.35"/>
    <row r="16139" customFormat="1" x14ac:dyDescent="0.35"/>
    <row r="16140" customFormat="1" x14ac:dyDescent="0.35"/>
    <row r="16141" customFormat="1" x14ac:dyDescent="0.35"/>
    <row r="16142" customFormat="1" x14ac:dyDescent="0.35"/>
    <row r="16143" customFormat="1" x14ac:dyDescent="0.35"/>
    <row r="16144" customFormat="1" x14ac:dyDescent="0.35"/>
    <row r="16145" customFormat="1" x14ac:dyDescent="0.35"/>
    <row r="16146" customFormat="1" x14ac:dyDescent="0.35"/>
    <row r="16147" customFormat="1" x14ac:dyDescent="0.35"/>
    <row r="16148" customFormat="1" x14ac:dyDescent="0.35"/>
    <row r="16149" customFormat="1" x14ac:dyDescent="0.35"/>
    <row r="16150" customFormat="1" x14ac:dyDescent="0.35"/>
    <row r="16151" customFormat="1" x14ac:dyDescent="0.35"/>
    <row r="16152" customFormat="1" x14ac:dyDescent="0.35"/>
    <row r="16153" customFormat="1" x14ac:dyDescent="0.35"/>
    <row r="16154" customFormat="1" x14ac:dyDescent="0.35"/>
    <row r="16155" customFormat="1" x14ac:dyDescent="0.35"/>
    <row r="16156" customFormat="1" x14ac:dyDescent="0.35"/>
    <row r="16157" customFormat="1" x14ac:dyDescent="0.35"/>
    <row r="16158" customFormat="1" x14ac:dyDescent="0.35"/>
    <row r="16159" customFormat="1" x14ac:dyDescent="0.35"/>
    <row r="16160" customFormat="1" x14ac:dyDescent="0.35"/>
    <row r="16161" customFormat="1" x14ac:dyDescent="0.35"/>
    <row r="16162" customFormat="1" x14ac:dyDescent="0.35"/>
    <row r="16163" customFormat="1" x14ac:dyDescent="0.35"/>
    <row r="16164" customFormat="1" x14ac:dyDescent="0.35"/>
    <row r="16165" customFormat="1" x14ac:dyDescent="0.35"/>
    <row r="16166" customFormat="1" x14ac:dyDescent="0.35"/>
    <row r="16167" customFormat="1" x14ac:dyDescent="0.35"/>
    <row r="16168" customFormat="1" x14ac:dyDescent="0.35"/>
    <row r="16169" customFormat="1" x14ac:dyDescent="0.35"/>
    <row r="16170" customFormat="1" x14ac:dyDescent="0.35"/>
    <row r="16171" customFormat="1" x14ac:dyDescent="0.35"/>
    <row r="16172" customFormat="1" x14ac:dyDescent="0.35"/>
    <row r="16173" customFormat="1" x14ac:dyDescent="0.35"/>
    <row r="16174" customFormat="1" x14ac:dyDescent="0.35"/>
    <row r="16175" customFormat="1" x14ac:dyDescent="0.35"/>
    <row r="16176" customFormat="1" x14ac:dyDescent="0.35"/>
    <row r="16177" customFormat="1" x14ac:dyDescent="0.35"/>
    <row r="16178" customFormat="1" x14ac:dyDescent="0.35"/>
    <row r="16179" customFormat="1" x14ac:dyDescent="0.35"/>
    <row r="16180" customFormat="1" x14ac:dyDescent="0.35"/>
    <row r="16181" customFormat="1" x14ac:dyDescent="0.35"/>
    <row r="16182" customFormat="1" x14ac:dyDescent="0.35"/>
    <row r="16183" customFormat="1" x14ac:dyDescent="0.35"/>
    <row r="16184" customFormat="1" x14ac:dyDescent="0.35"/>
    <row r="16185" customFormat="1" x14ac:dyDescent="0.35"/>
    <row r="16186" customFormat="1" x14ac:dyDescent="0.35"/>
    <row r="16187" customFormat="1" x14ac:dyDescent="0.35"/>
    <row r="16188" customFormat="1" x14ac:dyDescent="0.35"/>
    <row r="16189" customFormat="1" x14ac:dyDescent="0.35"/>
    <row r="16190" customFormat="1" x14ac:dyDescent="0.35"/>
    <row r="16191" customFormat="1" x14ac:dyDescent="0.35"/>
    <row r="16192" customFormat="1" x14ac:dyDescent="0.35"/>
    <row r="16193" customFormat="1" x14ac:dyDescent="0.35"/>
    <row r="16194" customFormat="1" x14ac:dyDescent="0.35"/>
    <row r="16195" customFormat="1" x14ac:dyDescent="0.35"/>
    <row r="16196" customFormat="1" x14ac:dyDescent="0.35"/>
    <row r="16197" customFormat="1" x14ac:dyDescent="0.35"/>
    <row r="16198" customFormat="1" x14ac:dyDescent="0.35"/>
    <row r="16199" customFormat="1" x14ac:dyDescent="0.35"/>
    <row r="16200" customFormat="1" x14ac:dyDescent="0.35"/>
    <row r="16201" customFormat="1" x14ac:dyDescent="0.35"/>
    <row r="16202" customFormat="1" x14ac:dyDescent="0.35"/>
    <row r="16203" customFormat="1" x14ac:dyDescent="0.35"/>
    <row r="16204" customFormat="1" x14ac:dyDescent="0.35"/>
    <row r="16205" customFormat="1" x14ac:dyDescent="0.35"/>
    <row r="16206" customFormat="1" x14ac:dyDescent="0.35"/>
    <row r="16207" customFormat="1" x14ac:dyDescent="0.35"/>
    <row r="16208" customFormat="1" x14ac:dyDescent="0.35"/>
    <row r="16209" customFormat="1" x14ac:dyDescent="0.35"/>
    <row r="16210" customFormat="1" x14ac:dyDescent="0.35"/>
    <row r="16211" customFormat="1" x14ac:dyDescent="0.35"/>
    <row r="16212" customFormat="1" x14ac:dyDescent="0.35"/>
    <row r="16213" customFormat="1" x14ac:dyDescent="0.35"/>
    <row r="16214" customFormat="1" x14ac:dyDescent="0.35"/>
    <row r="16215" customFormat="1" x14ac:dyDescent="0.35"/>
    <row r="16216" customFormat="1" x14ac:dyDescent="0.35"/>
    <row r="16217" customFormat="1" x14ac:dyDescent="0.35"/>
    <row r="16218" customFormat="1" x14ac:dyDescent="0.35"/>
    <row r="16219" customFormat="1" x14ac:dyDescent="0.35"/>
    <row r="16220" customFormat="1" x14ac:dyDescent="0.35"/>
    <row r="16221" customFormat="1" x14ac:dyDescent="0.35"/>
    <row r="16222" customFormat="1" x14ac:dyDescent="0.35"/>
    <row r="16223" customFormat="1" x14ac:dyDescent="0.35"/>
    <row r="16224" customFormat="1" x14ac:dyDescent="0.35"/>
    <row r="16225" customFormat="1" x14ac:dyDescent="0.35"/>
    <row r="16226" customFormat="1" x14ac:dyDescent="0.35"/>
    <row r="16227" customFormat="1" x14ac:dyDescent="0.35"/>
    <row r="16228" customFormat="1" x14ac:dyDescent="0.35"/>
    <row r="16229" customFormat="1" x14ac:dyDescent="0.35"/>
    <row r="16230" customFormat="1" x14ac:dyDescent="0.35"/>
    <row r="16231" customFormat="1" x14ac:dyDescent="0.35"/>
    <row r="16232" customFormat="1" x14ac:dyDescent="0.35"/>
    <row r="16233" customFormat="1" x14ac:dyDescent="0.35"/>
    <row r="16234" customFormat="1" x14ac:dyDescent="0.35"/>
    <row r="16235" customFormat="1" x14ac:dyDescent="0.35"/>
    <row r="16236" customFormat="1" x14ac:dyDescent="0.35"/>
    <row r="16237" customFormat="1" x14ac:dyDescent="0.35"/>
    <row r="16238" customFormat="1" x14ac:dyDescent="0.35"/>
    <row r="16239" customFormat="1" x14ac:dyDescent="0.35"/>
    <row r="16240" customFormat="1" x14ac:dyDescent="0.35"/>
    <row r="16241" customFormat="1" x14ac:dyDescent="0.35"/>
    <row r="16242" customFormat="1" x14ac:dyDescent="0.35"/>
    <row r="16243" customFormat="1" x14ac:dyDescent="0.35"/>
    <row r="16244" customFormat="1" x14ac:dyDescent="0.35"/>
    <row r="16245" customFormat="1" x14ac:dyDescent="0.35"/>
    <row r="16246" customFormat="1" x14ac:dyDescent="0.35"/>
    <row r="16247" customFormat="1" x14ac:dyDescent="0.35"/>
    <row r="16248" customFormat="1" x14ac:dyDescent="0.35"/>
    <row r="16249" customFormat="1" x14ac:dyDescent="0.35"/>
    <row r="16250" customFormat="1" x14ac:dyDescent="0.35"/>
    <row r="16251" customFormat="1" x14ac:dyDescent="0.35"/>
    <row r="16252" customFormat="1" x14ac:dyDescent="0.35"/>
    <row r="16253" customFormat="1" x14ac:dyDescent="0.35"/>
    <row r="16254" customFormat="1" x14ac:dyDescent="0.35"/>
    <row r="16255" customFormat="1" x14ac:dyDescent="0.35"/>
    <row r="16256" customFormat="1" x14ac:dyDescent="0.35"/>
    <row r="16257" customFormat="1" x14ac:dyDescent="0.35"/>
    <row r="16258" customFormat="1" x14ac:dyDescent="0.35"/>
    <row r="16259" customFormat="1" x14ac:dyDescent="0.35"/>
    <row r="16260" customFormat="1" x14ac:dyDescent="0.35"/>
    <row r="16261" customFormat="1" x14ac:dyDescent="0.35"/>
    <row r="16262" customFormat="1" x14ac:dyDescent="0.35"/>
    <row r="16263" customFormat="1" x14ac:dyDescent="0.35"/>
    <row r="16264" customFormat="1" x14ac:dyDescent="0.35"/>
    <row r="16265" customFormat="1" x14ac:dyDescent="0.35"/>
    <row r="16266" customFormat="1" x14ac:dyDescent="0.35"/>
    <row r="16267" customFormat="1" x14ac:dyDescent="0.35"/>
    <row r="16268" customFormat="1" x14ac:dyDescent="0.35"/>
    <row r="16269" customFormat="1" x14ac:dyDescent="0.35"/>
    <row r="16270" customFormat="1" x14ac:dyDescent="0.35"/>
    <row r="16271" customFormat="1" x14ac:dyDescent="0.35"/>
    <row r="16272" customFormat="1" x14ac:dyDescent="0.35"/>
    <row r="16273" customFormat="1" x14ac:dyDescent="0.35"/>
    <row r="16274" customFormat="1" x14ac:dyDescent="0.35"/>
    <row r="16275" customFormat="1" x14ac:dyDescent="0.35"/>
    <row r="16276" customFormat="1" x14ac:dyDescent="0.35"/>
    <row r="16277" customFormat="1" x14ac:dyDescent="0.35"/>
    <row r="16278" customFormat="1" x14ac:dyDescent="0.35"/>
    <row r="16279" customFormat="1" x14ac:dyDescent="0.35"/>
    <row r="16280" customFormat="1" x14ac:dyDescent="0.35"/>
    <row r="16281" customFormat="1" x14ac:dyDescent="0.35"/>
    <row r="16282" customFormat="1" x14ac:dyDescent="0.35"/>
    <row r="16283" customFormat="1" x14ac:dyDescent="0.35"/>
    <row r="16284" customFormat="1" x14ac:dyDescent="0.35"/>
    <row r="16285" customFormat="1" x14ac:dyDescent="0.35"/>
    <row r="16286" customFormat="1" x14ac:dyDescent="0.35"/>
    <row r="16287" customFormat="1" x14ac:dyDescent="0.35"/>
    <row r="16288" customFormat="1" x14ac:dyDescent="0.35"/>
    <row r="16289" customFormat="1" x14ac:dyDescent="0.35"/>
    <row r="16290" customFormat="1" x14ac:dyDescent="0.35"/>
    <row r="16291" customFormat="1" x14ac:dyDescent="0.35"/>
    <row r="16292" customFormat="1" x14ac:dyDescent="0.35"/>
    <row r="16293" customFormat="1" x14ac:dyDescent="0.35"/>
    <row r="16294" customFormat="1" x14ac:dyDescent="0.35"/>
    <row r="16295" customFormat="1" x14ac:dyDescent="0.35"/>
    <row r="16296" customFormat="1" x14ac:dyDescent="0.35"/>
    <row r="16297" customFormat="1" x14ac:dyDescent="0.35"/>
    <row r="16298" customFormat="1" x14ac:dyDescent="0.35"/>
    <row r="16299" customFormat="1" x14ac:dyDescent="0.35"/>
    <row r="16300" customFormat="1" x14ac:dyDescent="0.35"/>
    <row r="16301" customFormat="1" x14ac:dyDescent="0.35"/>
    <row r="16302" customFormat="1" x14ac:dyDescent="0.35"/>
    <row r="16303" customFormat="1" x14ac:dyDescent="0.35"/>
    <row r="16304" customFormat="1" x14ac:dyDescent="0.35"/>
    <row r="16305" customFormat="1" x14ac:dyDescent="0.35"/>
    <row r="16306" customFormat="1" x14ac:dyDescent="0.35"/>
    <row r="16307" customFormat="1" x14ac:dyDescent="0.35"/>
    <row r="16308" customFormat="1" x14ac:dyDescent="0.35"/>
    <row r="16309" customFormat="1" x14ac:dyDescent="0.35"/>
    <row r="16310" customFormat="1" x14ac:dyDescent="0.35"/>
    <row r="16311" customFormat="1" x14ac:dyDescent="0.35"/>
    <row r="16312" customFormat="1" x14ac:dyDescent="0.35"/>
    <row r="16313" customFormat="1" x14ac:dyDescent="0.35"/>
    <row r="16314" customFormat="1" x14ac:dyDescent="0.35"/>
    <row r="16315" customFormat="1" x14ac:dyDescent="0.35"/>
    <row r="16316" customFormat="1" x14ac:dyDescent="0.35"/>
    <row r="16317" customFormat="1" x14ac:dyDescent="0.35"/>
    <row r="16318" customFormat="1" x14ac:dyDescent="0.35"/>
    <row r="16319" customFormat="1" x14ac:dyDescent="0.35"/>
    <row r="16320" customFormat="1" x14ac:dyDescent="0.35"/>
    <row r="16321" customFormat="1" x14ac:dyDescent="0.35"/>
    <row r="16322" customFormat="1" x14ac:dyDescent="0.35"/>
    <row r="16323" customFormat="1" x14ac:dyDescent="0.35"/>
    <row r="16324" customFormat="1" x14ac:dyDescent="0.35"/>
    <row r="16325" customFormat="1" x14ac:dyDescent="0.35"/>
    <row r="16326" customFormat="1" x14ac:dyDescent="0.35"/>
    <row r="16327" customFormat="1" x14ac:dyDescent="0.35"/>
    <row r="16328" customFormat="1" x14ac:dyDescent="0.35"/>
    <row r="16329" customFormat="1" x14ac:dyDescent="0.35"/>
    <row r="16330" customFormat="1" x14ac:dyDescent="0.35"/>
    <row r="16331" customFormat="1" x14ac:dyDescent="0.35"/>
    <row r="16332" customFormat="1" x14ac:dyDescent="0.35"/>
    <row r="16333" customFormat="1" x14ac:dyDescent="0.35"/>
    <row r="16334" customFormat="1" x14ac:dyDescent="0.35"/>
    <row r="16335" customFormat="1" x14ac:dyDescent="0.35"/>
    <row r="16336" customFormat="1" x14ac:dyDescent="0.35"/>
    <row r="16337" customFormat="1" x14ac:dyDescent="0.35"/>
    <row r="16338" customFormat="1" x14ac:dyDescent="0.35"/>
    <row r="16339" customFormat="1" x14ac:dyDescent="0.35"/>
    <row r="16340" customFormat="1" x14ac:dyDescent="0.35"/>
    <row r="16341" customFormat="1" x14ac:dyDescent="0.35"/>
    <row r="16342" customFormat="1" x14ac:dyDescent="0.35"/>
    <row r="16343" customFormat="1" x14ac:dyDescent="0.35"/>
    <row r="16344" customFormat="1" x14ac:dyDescent="0.35"/>
    <row r="16345" customFormat="1" x14ac:dyDescent="0.35"/>
    <row r="16346" customFormat="1" x14ac:dyDescent="0.35"/>
    <row r="16347" customFormat="1" x14ac:dyDescent="0.35"/>
    <row r="16348" customFormat="1" x14ac:dyDescent="0.35"/>
    <row r="16349" customFormat="1" x14ac:dyDescent="0.35"/>
    <row r="16350" customFormat="1" x14ac:dyDescent="0.35"/>
    <row r="16351" customFormat="1" x14ac:dyDescent="0.35"/>
    <row r="16352" customFormat="1" x14ac:dyDescent="0.35"/>
    <row r="16353" customFormat="1" x14ac:dyDescent="0.35"/>
    <row r="16354" customFormat="1" x14ac:dyDescent="0.35"/>
    <row r="16355" customFormat="1" x14ac:dyDescent="0.35"/>
    <row r="16356" customFormat="1" x14ac:dyDescent="0.35"/>
    <row r="16357" customFormat="1" x14ac:dyDescent="0.35"/>
    <row r="16358" customFormat="1" x14ac:dyDescent="0.35"/>
    <row r="16359" customFormat="1" x14ac:dyDescent="0.35"/>
    <row r="16360" customFormat="1" x14ac:dyDescent="0.35"/>
    <row r="16361" customFormat="1" x14ac:dyDescent="0.35"/>
    <row r="16362" customFormat="1" x14ac:dyDescent="0.35"/>
    <row r="16363" customFormat="1" x14ac:dyDescent="0.35"/>
    <row r="16364" customFormat="1" x14ac:dyDescent="0.35"/>
    <row r="16365" customFormat="1" x14ac:dyDescent="0.35"/>
    <row r="16366" customFormat="1" x14ac:dyDescent="0.35"/>
    <row r="16367" customFormat="1" x14ac:dyDescent="0.35"/>
    <row r="16368" customFormat="1" x14ac:dyDescent="0.35"/>
    <row r="16369" customFormat="1" x14ac:dyDescent="0.35"/>
    <row r="16370" customFormat="1" x14ac:dyDescent="0.35"/>
    <row r="16371" customFormat="1" x14ac:dyDescent="0.35"/>
    <row r="16372" customFormat="1" x14ac:dyDescent="0.35"/>
    <row r="16373" customFormat="1" x14ac:dyDescent="0.35"/>
    <row r="16374" customFormat="1" x14ac:dyDescent="0.35"/>
    <row r="16375" customFormat="1" x14ac:dyDescent="0.35"/>
    <row r="16376" customFormat="1" x14ac:dyDescent="0.35"/>
    <row r="16377" customFormat="1" x14ac:dyDescent="0.35"/>
    <row r="16378" customFormat="1" x14ac:dyDescent="0.35"/>
    <row r="16379" customFormat="1" x14ac:dyDescent="0.35"/>
    <row r="16380" customFormat="1" x14ac:dyDescent="0.35"/>
    <row r="16381" customFormat="1" x14ac:dyDescent="0.35"/>
    <row r="16382" customFormat="1" x14ac:dyDescent="0.35"/>
    <row r="16383" customFormat="1" x14ac:dyDescent="0.35"/>
    <row r="16384" customFormat="1" x14ac:dyDescent="0.35"/>
    <row r="16385" customFormat="1" x14ac:dyDescent="0.35"/>
    <row r="16386" customFormat="1" x14ac:dyDescent="0.35"/>
    <row r="16387" customFormat="1" x14ac:dyDescent="0.35"/>
    <row r="16388" customFormat="1" x14ac:dyDescent="0.35"/>
    <row r="16389" customFormat="1" x14ac:dyDescent="0.35"/>
    <row r="16390" customFormat="1" x14ac:dyDescent="0.35"/>
    <row r="16391" customFormat="1" x14ac:dyDescent="0.35"/>
    <row r="16392" customFormat="1" x14ac:dyDescent="0.35"/>
    <row r="16393" customFormat="1" x14ac:dyDescent="0.35"/>
    <row r="16394" customFormat="1" x14ac:dyDescent="0.35"/>
    <row r="16395" customFormat="1" x14ac:dyDescent="0.35"/>
    <row r="16396" customFormat="1" x14ac:dyDescent="0.35"/>
    <row r="16397" customFormat="1" x14ac:dyDescent="0.35"/>
    <row r="16398" customFormat="1" x14ac:dyDescent="0.35"/>
    <row r="16399" customFormat="1" x14ac:dyDescent="0.35"/>
    <row r="16400" customFormat="1" x14ac:dyDescent="0.35"/>
    <row r="16401" customFormat="1" x14ac:dyDescent="0.35"/>
    <row r="16402" customFormat="1" x14ac:dyDescent="0.35"/>
    <row r="16403" customFormat="1" x14ac:dyDescent="0.35"/>
    <row r="16404" customFormat="1" x14ac:dyDescent="0.35"/>
    <row r="16405" customFormat="1" x14ac:dyDescent="0.35"/>
    <row r="16406" customFormat="1" x14ac:dyDescent="0.35"/>
    <row r="16407" customFormat="1" x14ac:dyDescent="0.35"/>
    <row r="16408" customFormat="1" x14ac:dyDescent="0.35"/>
    <row r="16409" customFormat="1" x14ac:dyDescent="0.35"/>
    <row r="16410" customFormat="1" x14ac:dyDescent="0.35"/>
    <row r="16411" customFormat="1" x14ac:dyDescent="0.35"/>
    <row r="16412" customFormat="1" x14ac:dyDescent="0.35"/>
    <row r="16413" customFormat="1" x14ac:dyDescent="0.35"/>
    <row r="16414" customFormat="1" x14ac:dyDescent="0.35"/>
    <row r="16415" customFormat="1" x14ac:dyDescent="0.35"/>
    <row r="16416" customFormat="1" x14ac:dyDescent="0.35"/>
    <row r="16417" customFormat="1" x14ac:dyDescent="0.35"/>
    <row r="16418" customFormat="1" x14ac:dyDescent="0.35"/>
    <row r="16419" customFormat="1" x14ac:dyDescent="0.35"/>
    <row r="16420" customFormat="1" x14ac:dyDescent="0.35"/>
    <row r="16421" customFormat="1" x14ac:dyDescent="0.35"/>
    <row r="16422" customFormat="1" x14ac:dyDescent="0.35"/>
    <row r="16423" customFormat="1" x14ac:dyDescent="0.35"/>
    <row r="16424" customFormat="1" x14ac:dyDescent="0.35"/>
    <row r="16425" customFormat="1" x14ac:dyDescent="0.35"/>
    <row r="16426" customFormat="1" x14ac:dyDescent="0.35"/>
    <row r="16427" customFormat="1" x14ac:dyDescent="0.35"/>
    <row r="16428" customFormat="1" x14ac:dyDescent="0.35"/>
    <row r="16429" customFormat="1" x14ac:dyDescent="0.35"/>
    <row r="16430" customFormat="1" x14ac:dyDescent="0.35"/>
    <row r="16431" customFormat="1" x14ac:dyDescent="0.35"/>
    <row r="16432" customFormat="1" x14ac:dyDescent="0.35"/>
    <row r="16433" customFormat="1" x14ac:dyDescent="0.35"/>
    <row r="16434" customFormat="1" x14ac:dyDescent="0.35"/>
    <row r="16435" customFormat="1" x14ac:dyDescent="0.35"/>
    <row r="16436" customFormat="1" x14ac:dyDescent="0.35"/>
    <row r="16437" customFormat="1" x14ac:dyDescent="0.35"/>
    <row r="16438" customFormat="1" x14ac:dyDescent="0.35"/>
    <row r="16439" customFormat="1" x14ac:dyDescent="0.35"/>
    <row r="16440" customFormat="1" x14ac:dyDescent="0.35"/>
    <row r="16441" customFormat="1" x14ac:dyDescent="0.35"/>
    <row r="16442" customFormat="1" x14ac:dyDescent="0.35"/>
    <row r="16443" customFormat="1" x14ac:dyDescent="0.35"/>
    <row r="16444" customFormat="1" x14ac:dyDescent="0.35"/>
    <row r="16445" customFormat="1" x14ac:dyDescent="0.35"/>
    <row r="16446" customFormat="1" x14ac:dyDescent="0.35"/>
    <row r="16447" customFormat="1" x14ac:dyDescent="0.35"/>
    <row r="16448" customFormat="1" x14ac:dyDescent="0.35"/>
    <row r="16449" customFormat="1" x14ac:dyDescent="0.35"/>
    <row r="16450" customFormat="1" x14ac:dyDescent="0.35"/>
    <row r="16451" customFormat="1" x14ac:dyDescent="0.35"/>
    <row r="16452" customFormat="1" x14ac:dyDescent="0.35"/>
    <row r="16453" customFormat="1" x14ac:dyDescent="0.35"/>
    <row r="16454" customFormat="1" x14ac:dyDescent="0.35"/>
    <row r="16455" customFormat="1" x14ac:dyDescent="0.35"/>
    <row r="16456" customFormat="1" x14ac:dyDescent="0.35"/>
    <row r="16457" customFormat="1" x14ac:dyDescent="0.35"/>
    <row r="16458" customFormat="1" x14ac:dyDescent="0.35"/>
    <row r="16459" customFormat="1" x14ac:dyDescent="0.35"/>
    <row r="16460" customFormat="1" x14ac:dyDescent="0.35"/>
    <row r="16461" customFormat="1" x14ac:dyDescent="0.35"/>
    <row r="16462" customFormat="1" x14ac:dyDescent="0.35"/>
    <row r="16463" customFormat="1" x14ac:dyDescent="0.35"/>
    <row r="16464" customFormat="1" x14ac:dyDescent="0.35"/>
    <row r="16465" customFormat="1" x14ac:dyDescent="0.35"/>
    <row r="16466" customFormat="1" x14ac:dyDescent="0.35"/>
    <row r="16467" customFormat="1" x14ac:dyDescent="0.35"/>
    <row r="16468" customFormat="1" x14ac:dyDescent="0.35"/>
    <row r="16469" customFormat="1" x14ac:dyDescent="0.35"/>
    <row r="16470" customFormat="1" x14ac:dyDescent="0.35"/>
    <row r="16471" customFormat="1" x14ac:dyDescent="0.35"/>
    <row r="16472" customFormat="1" x14ac:dyDescent="0.35"/>
    <row r="16473" customFormat="1" x14ac:dyDescent="0.35"/>
    <row r="16474" customFormat="1" x14ac:dyDescent="0.35"/>
    <row r="16475" customFormat="1" x14ac:dyDescent="0.35"/>
    <row r="16476" customFormat="1" x14ac:dyDescent="0.35"/>
    <row r="16477" customFormat="1" x14ac:dyDescent="0.35"/>
    <row r="16478" customFormat="1" x14ac:dyDescent="0.35"/>
    <row r="16479" customFormat="1" x14ac:dyDescent="0.35"/>
    <row r="16480" customFormat="1" x14ac:dyDescent="0.35"/>
    <row r="16481" customFormat="1" x14ac:dyDescent="0.35"/>
    <row r="16482" customFormat="1" x14ac:dyDescent="0.35"/>
    <row r="16483" customFormat="1" x14ac:dyDescent="0.35"/>
    <row r="16484" customFormat="1" x14ac:dyDescent="0.35"/>
    <row r="16485" customFormat="1" x14ac:dyDescent="0.35"/>
    <row r="16486" customFormat="1" x14ac:dyDescent="0.35"/>
    <row r="16487" customFormat="1" x14ac:dyDescent="0.35"/>
    <row r="16488" customFormat="1" x14ac:dyDescent="0.35"/>
    <row r="16489" customFormat="1" x14ac:dyDescent="0.35"/>
    <row r="16490" customFormat="1" x14ac:dyDescent="0.35"/>
    <row r="16491" customFormat="1" x14ac:dyDescent="0.35"/>
    <row r="16492" customFormat="1" x14ac:dyDescent="0.35"/>
    <row r="16493" customFormat="1" x14ac:dyDescent="0.35"/>
    <row r="16494" customFormat="1" x14ac:dyDescent="0.35"/>
    <row r="16495" customFormat="1" x14ac:dyDescent="0.35"/>
    <row r="16496" customFormat="1" x14ac:dyDescent="0.35"/>
    <row r="16497" customFormat="1" x14ac:dyDescent="0.35"/>
    <row r="16498" customFormat="1" x14ac:dyDescent="0.35"/>
    <row r="16499" customFormat="1" x14ac:dyDescent="0.35"/>
    <row r="16500" customFormat="1" x14ac:dyDescent="0.35"/>
    <row r="16501" customFormat="1" x14ac:dyDescent="0.35"/>
    <row r="16502" customFormat="1" x14ac:dyDescent="0.35"/>
    <row r="16503" customFormat="1" x14ac:dyDescent="0.35"/>
    <row r="16504" customFormat="1" x14ac:dyDescent="0.35"/>
    <row r="16505" customFormat="1" x14ac:dyDescent="0.35"/>
    <row r="16506" customFormat="1" x14ac:dyDescent="0.35"/>
    <row r="16507" customFormat="1" x14ac:dyDescent="0.35"/>
    <row r="16508" customFormat="1" x14ac:dyDescent="0.35"/>
    <row r="16509" customFormat="1" x14ac:dyDescent="0.35"/>
    <row r="16510" customFormat="1" x14ac:dyDescent="0.35"/>
    <row r="16511" customFormat="1" x14ac:dyDescent="0.35"/>
    <row r="16512" customFormat="1" x14ac:dyDescent="0.35"/>
    <row r="16513" customFormat="1" x14ac:dyDescent="0.35"/>
    <row r="16514" customFormat="1" x14ac:dyDescent="0.35"/>
    <row r="16515" customFormat="1" x14ac:dyDescent="0.35"/>
    <row r="16516" customFormat="1" x14ac:dyDescent="0.35"/>
    <row r="16517" customFormat="1" x14ac:dyDescent="0.35"/>
    <row r="16518" customFormat="1" x14ac:dyDescent="0.35"/>
    <row r="16519" customFormat="1" x14ac:dyDescent="0.35"/>
    <row r="16520" customFormat="1" x14ac:dyDescent="0.35"/>
    <row r="16521" customFormat="1" x14ac:dyDescent="0.35"/>
    <row r="16522" customFormat="1" x14ac:dyDescent="0.35"/>
    <row r="16523" customFormat="1" x14ac:dyDescent="0.35"/>
    <row r="16524" customFormat="1" x14ac:dyDescent="0.35"/>
    <row r="16525" customFormat="1" x14ac:dyDescent="0.35"/>
    <row r="16526" customFormat="1" x14ac:dyDescent="0.35"/>
    <row r="16527" customFormat="1" x14ac:dyDescent="0.35"/>
    <row r="16528" customFormat="1" x14ac:dyDescent="0.35"/>
    <row r="16529" customFormat="1" x14ac:dyDescent="0.35"/>
    <row r="16530" customFormat="1" x14ac:dyDescent="0.35"/>
    <row r="16531" customFormat="1" x14ac:dyDescent="0.35"/>
    <row r="16532" customFormat="1" x14ac:dyDescent="0.35"/>
    <row r="16533" customFormat="1" x14ac:dyDescent="0.35"/>
    <row r="16534" customFormat="1" x14ac:dyDescent="0.35"/>
    <row r="16535" customFormat="1" x14ac:dyDescent="0.35"/>
    <row r="16536" customFormat="1" x14ac:dyDescent="0.35"/>
    <row r="16537" customFormat="1" x14ac:dyDescent="0.35"/>
    <row r="16538" customFormat="1" x14ac:dyDescent="0.35"/>
    <row r="16539" customFormat="1" x14ac:dyDescent="0.35"/>
    <row r="16540" customFormat="1" x14ac:dyDescent="0.35"/>
    <row r="16541" customFormat="1" x14ac:dyDescent="0.35"/>
    <row r="16542" customFormat="1" x14ac:dyDescent="0.35"/>
    <row r="16543" customFormat="1" x14ac:dyDescent="0.35"/>
    <row r="16544" customFormat="1" x14ac:dyDescent="0.35"/>
    <row r="16545" customFormat="1" x14ac:dyDescent="0.35"/>
    <row r="16546" customFormat="1" x14ac:dyDescent="0.35"/>
    <row r="16547" customFormat="1" x14ac:dyDescent="0.35"/>
    <row r="16548" customFormat="1" x14ac:dyDescent="0.35"/>
    <row r="16549" customFormat="1" x14ac:dyDescent="0.35"/>
    <row r="16550" customFormat="1" x14ac:dyDescent="0.35"/>
    <row r="16551" customFormat="1" x14ac:dyDescent="0.35"/>
    <row r="16552" customFormat="1" x14ac:dyDescent="0.35"/>
    <row r="16553" customFormat="1" x14ac:dyDescent="0.35"/>
    <row r="16554" customFormat="1" x14ac:dyDescent="0.35"/>
    <row r="16555" customFormat="1" x14ac:dyDescent="0.35"/>
    <row r="16556" customFormat="1" x14ac:dyDescent="0.35"/>
    <row r="16557" customFormat="1" x14ac:dyDescent="0.35"/>
    <row r="16558" customFormat="1" x14ac:dyDescent="0.35"/>
    <row r="16559" customFormat="1" x14ac:dyDescent="0.35"/>
    <row r="16560" customFormat="1" x14ac:dyDescent="0.35"/>
    <row r="16561" customFormat="1" x14ac:dyDescent="0.35"/>
    <row r="16562" customFormat="1" x14ac:dyDescent="0.35"/>
    <row r="16563" customFormat="1" x14ac:dyDescent="0.35"/>
    <row r="16564" customFormat="1" x14ac:dyDescent="0.35"/>
    <row r="16565" customFormat="1" x14ac:dyDescent="0.35"/>
    <row r="16566" customFormat="1" x14ac:dyDescent="0.35"/>
    <row r="16567" customFormat="1" x14ac:dyDescent="0.35"/>
    <row r="16568" customFormat="1" x14ac:dyDescent="0.35"/>
    <row r="16569" customFormat="1" x14ac:dyDescent="0.35"/>
    <row r="16570" customFormat="1" x14ac:dyDescent="0.35"/>
    <row r="16571" customFormat="1" x14ac:dyDescent="0.35"/>
    <row r="16572" customFormat="1" x14ac:dyDescent="0.35"/>
    <row r="16573" customFormat="1" x14ac:dyDescent="0.35"/>
    <row r="16574" customFormat="1" x14ac:dyDescent="0.35"/>
    <row r="16575" customFormat="1" x14ac:dyDescent="0.35"/>
    <row r="16576" customFormat="1" x14ac:dyDescent="0.35"/>
    <row r="16577" customFormat="1" x14ac:dyDescent="0.35"/>
    <row r="16578" customFormat="1" x14ac:dyDescent="0.35"/>
    <row r="16579" customFormat="1" x14ac:dyDescent="0.35"/>
    <row r="16580" customFormat="1" x14ac:dyDescent="0.35"/>
    <row r="16581" customFormat="1" x14ac:dyDescent="0.35"/>
    <row r="16582" customFormat="1" x14ac:dyDescent="0.35"/>
    <row r="16583" customFormat="1" x14ac:dyDescent="0.35"/>
    <row r="16584" customFormat="1" x14ac:dyDescent="0.35"/>
    <row r="16585" customFormat="1" x14ac:dyDescent="0.35"/>
    <row r="16586" customFormat="1" x14ac:dyDescent="0.35"/>
    <row r="16587" customFormat="1" x14ac:dyDescent="0.35"/>
    <row r="16588" customFormat="1" x14ac:dyDescent="0.35"/>
    <row r="16589" customFormat="1" x14ac:dyDescent="0.35"/>
    <row r="16590" customFormat="1" x14ac:dyDescent="0.35"/>
    <row r="16591" customFormat="1" x14ac:dyDescent="0.35"/>
    <row r="16592" customFormat="1" x14ac:dyDescent="0.35"/>
    <row r="16593" customFormat="1" x14ac:dyDescent="0.35"/>
    <row r="16594" customFormat="1" x14ac:dyDescent="0.35"/>
    <row r="16595" customFormat="1" x14ac:dyDescent="0.35"/>
    <row r="16596" customFormat="1" x14ac:dyDescent="0.35"/>
    <row r="16597" customFormat="1" x14ac:dyDescent="0.35"/>
    <row r="16598" customFormat="1" x14ac:dyDescent="0.35"/>
    <row r="16599" customFormat="1" x14ac:dyDescent="0.35"/>
    <row r="16600" customFormat="1" x14ac:dyDescent="0.35"/>
    <row r="16601" customFormat="1" x14ac:dyDescent="0.35"/>
    <row r="16602" customFormat="1" x14ac:dyDescent="0.35"/>
    <row r="16603" customFormat="1" x14ac:dyDescent="0.35"/>
    <row r="16604" customFormat="1" x14ac:dyDescent="0.35"/>
    <row r="16605" customFormat="1" x14ac:dyDescent="0.35"/>
    <row r="16606" customFormat="1" x14ac:dyDescent="0.35"/>
    <row r="16607" customFormat="1" x14ac:dyDescent="0.35"/>
    <row r="16608" customFormat="1" x14ac:dyDescent="0.35"/>
    <row r="16609" customFormat="1" x14ac:dyDescent="0.35"/>
    <row r="16610" customFormat="1" x14ac:dyDescent="0.35"/>
    <row r="16611" customFormat="1" x14ac:dyDescent="0.35"/>
    <row r="16612" customFormat="1" x14ac:dyDescent="0.35"/>
    <row r="16613" customFormat="1" x14ac:dyDescent="0.35"/>
    <row r="16614" customFormat="1" x14ac:dyDescent="0.35"/>
    <row r="16615" customFormat="1" x14ac:dyDescent="0.35"/>
    <row r="16616" customFormat="1" x14ac:dyDescent="0.35"/>
    <row r="16617" customFormat="1" x14ac:dyDescent="0.35"/>
    <row r="16618" customFormat="1" x14ac:dyDescent="0.35"/>
    <row r="16619" customFormat="1" x14ac:dyDescent="0.35"/>
    <row r="16620" customFormat="1" x14ac:dyDescent="0.35"/>
    <row r="16621" customFormat="1" x14ac:dyDescent="0.35"/>
    <row r="16622" customFormat="1" x14ac:dyDescent="0.35"/>
    <row r="16623" customFormat="1" x14ac:dyDescent="0.35"/>
    <row r="16624" customFormat="1" x14ac:dyDescent="0.35"/>
    <row r="16625" customFormat="1" x14ac:dyDescent="0.35"/>
    <row r="16626" customFormat="1" x14ac:dyDescent="0.35"/>
    <row r="16627" customFormat="1" x14ac:dyDescent="0.35"/>
    <row r="16628" customFormat="1" x14ac:dyDescent="0.35"/>
    <row r="16629" customFormat="1" x14ac:dyDescent="0.35"/>
    <row r="16630" customFormat="1" x14ac:dyDescent="0.35"/>
    <row r="16631" customFormat="1" x14ac:dyDescent="0.35"/>
    <row r="16632" customFormat="1" x14ac:dyDescent="0.35"/>
    <row r="16633" customFormat="1" x14ac:dyDescent="0.35"/>
    <row r="16634" customFormat="1" x14ac:dyDescent="0.35"/>
    <row r="16635" customFormat="1" x14ac:dyDescent="0.35"/>
    <row r="16636" customFormat="1" x14ac:dyDescent="0.35"/>
    <row r="16637" customFormat="1" x14ac:dyDescent="0.35"/>
    <row r="16638" customFormat="1" x14ac:dyDescent="0.35"/>
    <row r="16639" customFormat="1" x14ac:dyDescent="0.35"/>
    <row r="16640" customFormat="1" x14ac:dyDescent="0.35"/>
    <row r="16641" customFormat="1" x14ac:dyDescent="0.35"/>
    <row r="16642" customFormat="1" x14ac:dyDescent="0.35"/>
    <row r="16643" customFormat="1" x14ac:dyDescent="0.35"/>
    <row r="16644" customFormat="1" x14ac:dyDescent="0.35"/>
    <row r="16645" customFormat="1" x14ac:dyDescent="0.35"/>
    <row r="16646" customFormat="1" x14ac:dyDescent="0.35"/>
    <row r="16647" customFormat="1" x14ac:dyDescent="0.35"/>
    <row r="16648" customFormat="1" x14ac:dyDescent="0.35"/>
    <row r="16649" customFormat="1" x14ac:dyDescent="0.35"/>
    <row r="16650" customFormat="1" x14ac:dyDescent="0.35"/>
    <row r="16651" customFormat="1" x14ac:dyDescent="0.35"/>
    <row r="16652" customFormat="1" x14ac:dyDescent="0.35"/>
    <row r="16653" customFormat="1" x14ac:dyDescent="0.35"/>
    <row r="16654" customFormat="1" x14ac:dyDescent="0.35"/>
    <row r="16655" customFormat="1" x14ac:dyDescent="0.35"/>
    <row r="16656" customFormat="1" x14ac:dyDescent="0.35"/>
    <row r="16657" customFormat="1" x14ac:dyDescent="0.35"/>
    <row r="16658" customFormat="1" x14ac:dyDescent="0.35"/>
    <row r="16659" customFormat="1" x14ac:dyDescent="0.35"/>
    <row r="16660" customFormat="1" x14ac:dyDescent="0.35"/>
    <row r="16661" customFormat="1" x14ac:dyDescent="0.35"/>
    <row r="16662" customFormat="1" x14ac:dyDescent="0.35"/>
    <row r="16663" customFormat="1" x14ac:dyDescent="0.35"/>
    <row r="16664" customFormat="1" x14ac:dyDescent="0.35"/>
    <row r="16665" customFormat="1" x14ac:dyDescent="0.35"/>
    <row r="16666" customFormat="1" x14ac:dyDescent="0.35"/>
    <row r="16667" customFormat="1" x14ac:dyDescent="0.35"/>
    <row r="16668" customFormat="1" x14ac:dyDescent="0.35"/>
    <row r="16669" customFormat="1" x14ac:dyDescent="0.35"/>
    <row r="16670" customFormat="1" x14ac:dyDescent="0.35"/>
    <row r="16671" customFormat="1" x14ac:dyDescent="0.35"/>
    <row r="16672" customFormat="1" x14ac:dyDescent="0.35"/>
    <row r="16673" customFormat="1" x14ac:dyDescent="0.35"/>
    <row r="16674" customFormat="1" x14ac:dyDescent="0.35"/>
    <row r="16675" customFormat="1" x14ac:dyDescent="0.35"/>
    <row r="16676" customFormat="1" x14ac:dyDescent="0.35"/>
    <row r="16677" customFormat="1" x14ac:dyDescent="0.35"/>
    <row r="16678" customFormat="1" x14ac:dyDescent="0.35"/>
    <row r="16679" customFormat="1" x14ac:dyDescent="0.35"/>
    <row r="16680" customFormat="1" x14ac:dyDescent="0.35"/>
    <row r="16681" customFormat="1" x14ac:dyDescent="0.35"/>
    <row r="16682" customFormat="1" x14ac:dyDescent="0.35"/>
    <row r="16683" customFormat="1" x14ac:dyDescent="0.35"/>
    <row r="16684" customFormat="1" x14ac:dyDescent="0.35"/>
    <row r="16685" customFormat="1" x14ac:dyDescent="0.35"/>
    <row r="16686" customFormat="1" x14ac:dyDescent="0.35"/>
    <row r="16687" customFormat="1" x14ac:dyDescent="0.35"/>
    <row r="16688" customFormat="1" x14ac:dyDescent="0.35"/>
    <row r="16689" customFormat="1" x14ac:dyDescent="0.35"/>
    <row r="16690" customFormat="1" x14ac:dyDescent="0.35"/>
    <row r="16691" customFormat="1" x14ac:dyDescent="0.35"/>
    <row r="16692" customFormat="1" x14ac:dyDescent="0.35"/>
    <row r="16693" customFormat="1" x14ac:dyDescent="0.35"/>
    <row r="16694" customFormat="1" x14ac:dyDescent="0.35"/>
    <row r="16695" customFormat="1" x14ac:dyDescent="0.35"/>
    <row r="16696" customFormat="1" x14ac:dyDescent="0.35"/>
    <row r="16697" customFormat="1" x14ac:dyDescent="0.35"/>
    <row r="16698" customFormat="1" x14ac:dyDescent="0.35"/>
    <row r="16699" customFormat="1" x14ac:dyDescent="0.35"/>
    <row r="16700" customFormat="1" x14ac:dyDescent="0.35"/>
    <row r="16701" customFormat="1" x14ac:dyDescent="0.35"/>
    <row r="16702" customFormat="1" x14ac:dyDescent="0.35"/>
    <row r="16703" customFormat="1" x14ac:dyDescent="0.35"/>
    <row r="16704" customFormat="1" x14ac:dyDescent="0.35"/>
    <row r="16705" customFormat="1" x14ac:dyDescent="0.35"/>
    <row r="16706" customFormat="1" x14ac:dyDescent="0.35"/>
    <row r="16707" customFormat="1" x14ac:dyDescent="0.35"/>
    <row r="16708" customFormat="1" x14ac:dyDescent="0.35"/>
    <row r="16709" customFormat="1" x14ac:dyDescent="0.35"/>
    <row r="16710" customFormat="1" x14ac:dyDescent="0.35"/>
    <row r="16711" customFormat="1" x14ac:dyDescent="0.35"/>
    <row r="16712" customFormat="1" x14ac:dyDescent="0.35"/>
    <row r="16713" customFormat="1" x14ac:dyDescent="0.35"/>
    <row r="16714" customFormat="1" x14ac:dyDescent="0.35"/>
    <row r="16715" customFormat="1" x14ac:dyDescent="0.35"/>
    <row r="16716" customFormat="1" x14ac:dyDescent="0.35"/>
    <row r="16717" customFormat="1" x14ac:dyDescent="0.35"/>
    <row r="16718" customFormat="1" x14ac:dyDescent="0.35"/>
    <row r="16719" customFormat="1" x14ac:dyDescent="0.35"/>
    <row r="16720" customFormat="1" x14ac:dyDescent="0.35"/>
    <row r="16721" customFormat="1" x14ac:dyDescent="0.35"/>
    <row r="16722" customFormat="1" x14ac:dyDescent="0.35"/>
    <row r="16723" customFormat="1" x14ac:dyDescent="0.35"/>
    <row r="16724" customFormat="1" x14ac:dyDescent="0.35"/>
    <row r="16725" customFormat="1" x14ac:dyDescent="0.35"/>
    <row r="16726" customFormat="1" x14ac:dyDescent="0.35"/>
    <row r="16727" customFormat="1" x14ac:dyDescent="0.35"/>
    <row r="16728" customFormat="1" x14ac:dyDescent="0.35"/>
    <row r="16729" customFormat="1" x14ac:dyDescent="0.35"/>
    <row r="16730" customFormat="1" x14ac:dyDescent="0.35"/>
    <row r="16731" customFormat="1" x14ac:dyDescent="0.35"/>
    <row r="16732" customFormat="1" x14ac:dyDescent="0.35"/>
    <row r="16733" customFormat="1" x14ac:dyDescent="0.35"/>
    <row r="16734" customFormat="1" x14ac:dyDescent="0.35"/>
    <row r="16735" customFormat="1" x14ac:dyDescent="0.35"/>
    <row r="16736" customFormat="1" x14ac:dyDescent="0.35"/>
    <row r="16737" customFormat="1" x14ac:dyDescent="0.35"/>
    <row r="16738" customFormat="1" x14ac:dyDescent="0.35"/>
    <row r="16739" customFormat="1" x14ac:dyDescent="0.35"/>
    <row r="16740" customFormat="1" x14ac:dyDescent="0.35"/>
    <row r="16741" customFormat="1" x14ac:dyDescent="0.35"/>
    <row r="16742" customFormat="1" x14ac:dyDescent="0.35"/>
    <row r="16743" customFormat="1" x14ac:dyDescent="0.35"/>
    <row r="16744" customFormat="1" x14ac:dyDescent="0.35"/>
    <row r="16745" customFormat="1" x14ac:dyDescent="0.35"/>
    <row r="16746" customFormat="1" x14ac:dyDescent="0.35"/>
    <row r="16747" customFormat="1" x14ac:dyDescent="0.35"/>
    <row r="16748" customFormat="1" x14ac:dyDescent="0.35"/>
    <row r="16749" customFormat="1" x14ac:dyDescent="0.35"/>
    <row r="16750" customFormat="1" x14ac:dyDescent="0.35"/>
    <row r="16751" customFormat="1" x14ac:dyDescent="0.35"/>
    <row r="16752" customFormat="1" x14ac:dyDescent="0.35"/>
    <row r="16753" customFormat="1" x14ac:dyDescent="0.35"/>
    <row r="16754" customFormat="1" x14ac:dyDescent="0.35"/>
    <row r="16755" customFormat="1" x14ac:dyDescent="0.35"/>
    <row r="16756" customFormat="1" x14ac:dyDescent="0.35"/>
    <row r="16757" customFormat="1" x14ac:dyDescent="0.35"/>
    <row r="16758" customFormat="1" x14ac:dyDescent="0.35"/>
    <row r="16759" customFormat="1" x14ac:dyDescent="0.35"/>
    <row r="16760" customFormat="1" x14ac:dyDescent="0.35"/>
    <row r="16761" customFormat="1" x14ac:dyDescent="0.35"/>
    <row r="16762" customFormat="1" x14ac:dyDescent="0.35"/>
    <row r="16763" customFormat="1" x14ac:dyDescent="0.35"/>
    <row r="16764" customFormat="1" x14ac:dyDescent="0.35"/>
    <row r="16765" customFormat="1" x14ac:dyDescent="0.35"/>
    <row r="16766" customFormat="1" x14ac:dyDescent="0.35"/>
    <row r="16767" customFormat="1" x14ac:dyDescent="0.35"/>
    <row r="16768" customFormat="1" x14ac:dyDescent="0.35"/>
    <row r="16769" customFormat="1" x14ac:dyDescent="0.35"/>
    <row r="16770" customFormat="1" x14ac:dyDescent="0.35"/>
    <row r="16771" customFormat="1" x14ac:dyDescent="0.35"/>
    <row r="16772" customFormat="1" x14ac:dyDescent="0.35"/>
    <row r="16773" customFormat="1" x14ac:dyDescent="0.35"/>
    <row r="16774" customFormat="1" x14ac:dyDescent="0.35"/>
    <row r="16775" customFormat="1" x14ac:dyDescent="0.35"/>
    <row r="16776" customFormat="1" x14ac:dyDescent="0.35"/>
    <row r="16777" customFormat="1" x14ac:dyDescent="0.35"/>
    <row r="16778" customFormat="1" x14ac:dyDescent="0.35"/>
    <row r="16779" customFormat="1" x14ac:dyDescent="0.35"/>
    <row r="16780" customFormat="1" x14ac:dyDescent="0.35"/>
    <row r="16781" customFormat="1" x14ac:dyDescent="0.35"/>
    <row r="16782" customFormat="1" x14ac:dyDescent="0.35"/>
    <row r="16783" customFormat="1" x14ac:dyDescent="0.35"/>
    <row r="16784" customFormat="1" x14ac:dyDescent="0.35"/>
    <row r="16785" customFormat="1" x14ac:dyDescent="0.35"/>
    <row r="16786" customFormat="1" x14ac:dyDescent="0.35"/>
    <row r="16787" customFormat="1" x14ac:dyDescent="0.35"/>
    <row r="16788" customFormat="1" x14ac:dyDescent="0.35"/>
    <row r="16789" customFormat="1" x14ac:dyDescent="0.35"/>
    <row r="16790" customFormat="1" x14ac:dyDescent="0.35"/>
    <row r="16791" customFormat="1" x14ac:dyDescent="0.35"/>
    <row r="16792" customFormat="1" x14ac:dyDescent="0.35"/>
    <row r="16793" customFormat="1" x14ac:dyDescent="0.35"/>
    <row r="16794" customFormat="1" x14ac:dyDescent="0.35"/>
    <row r="16795" customFormat="1" x14ac:dyDescent="0.35"/>
    <row r="16796" customFormat="1" x14ac:dyDescent="0.35"/>
    <row r="16797" customFormat="1" x14ac:dyDescent="0.35"/>
    <row r="16798" customFormat="1" x14ac:dyDescent="0.35"/>
    <row r="16799" customFormat="1" x14ac:dyDescent="0.35"/>
    <row r="16800" customFormat="1" x14ac:dyDescent="0.35"/>
    <row r="16801" customFormat="1" x14ac:dyDescent="0.35"/>
    <row r="16802" customFormat="1" x14ac:dyDescent="0.35"/>
    <row r="16803" customFormat="1" x14ac:dyDescent="0.35"/>
    <row r="16804" customFormat="1" x14ac:dyDescent="0.35"/>
    <row r="16805" customFormat="1" x14ac:dyDescent="0.35"/>
    <row r="16806" customFormat="1" x14ac:dyDescent="0.35"/>
    <row r="16807" customFormat="1" x14ac:dyDescent="0.35"/>
    <row r="16808" customFormat="1" x14ac:dyDescent="0.35"/>
    <row r="16809" customFormat="1" x14ac:dyDescent="0.35"/>
    <row r="16810" customFormat="1" x14ac:dyDescent="0.35"/>
    <row r="16811" customFormat="1" x14ac:dyDescent="0.35"/>
    <row r="16812" customFormat="1" x14ac:dyDescent="0.35"/>
    <row r="16813" customFormat="1" x14ac:dyDescent="0.35"/>
    <row r="16814" customFormat="1" x14ac:dyDescent="0.35"/>
    <row r="16815" customFormat="1" x14ac:dyDescent="0.35"/>
    <row r="16816" customFormat="1" x14ac:dyDescent="0.35"/>
    <row r="16817" customFormat="1" x14ac:dyDescent="0.35"/>
    <row r="16818" customFormat="1" x14ac:dyDescent="0.35"/>
    <row r="16819" customFormat="1" x14ac:dyDescent="0.35"/>
    <row r="16820" customFormat="1" x14ac:dyDescent="0.35"/>
    <row r="16821" customFormat="1" x14ac:dyDescent="0.35"/>
    <row r="16822" customFormat="1" x14ac:dyDescent="0.35"/>
    <row r="16823" customFormat="1" x14ac:dyDescent="0.35"/>
    <row r="16824" customFormat="1" x14ac:dyDescent="0.35"/>
    <row r="16825" customFormat="1" x14ac:dyDescent="0.35"/>
    <row r="16826" customFormat="1" x14ac:dyDescent="0.35"/>
    <row r="16827" customFormat="1" x14ac:dyDescent="0.35"/>
    <row r="16828" customFormat="1" x14ac:dyDescent="0.35"/>
    <row r="16829" customFormat="1" x14ac:dyDescent="0.35"/>
    <row r="16830" customFormat="1" x14ac:dyDescent="0.35"/>
    <row r="16831" customFormat="1" x14ac:dyDescent="0.35"/>
    <row r="16832" customFormat="1" x14ac:dyDescent="0.35"/>
    <row r="16833" customFormat="1" x14ac:dyDescent="0.35"/>
    <row r="16834" customFormat="1" x14ac:dyDescent="0.35"/>
    <row r="16835" customFormat="1" x14ac:dyDescent="0.35"/>
    <row r="16836" customFormat="1" x14ac:dyDescent="0.35"/>
    <row r="16837" customFormat="1" x14ac:dyDescent="0.35"/>
    <row r="16838" customFormat="1" x14ac:dyDescent="0.35"/>
    <row r="16839" customFormat="1" x14ac:dyDescent="0.35"/>
    <row r="16840" customFormat="1" x14ac:dyDescent="0.35"/>
    <row r="16841" customFormat="1" x14ac:dyDescent="0.35"/>
    <row r="16842" customFormat="1" x14ac:dyDescent="0.35"/>
    <row r="16843" customFormat="1" x14ac:dyDescent="0.35"/>
    <row r="16844" customFormat="1" x14ac:dyDescent="0.35"/>
    <row r="16845" customFormat="1" x14ac:dyDescent="0.35"/>
    <row r="16846" customFormat="1" x14ac:dyDescent="0.35"/>
    <row r="16847" customFormat="1" x14ac:dyDescent="0.35"/>
    <row r="16848" customFormat="1" x14ac:dyDescent="0.35"/>
    <row r="16849" customFormat="1" x14ac:dyDescent="0.35"/>
    <row r="16850" customFormat="1" x14ac:dyDescent="0.35"/>
    <row r="16851" customFormat="1" x14ac:dyDescent="0.35"/>
    <row r="16852" customFormat="1" x14ac:dyDescent="0.35"/>
    <row r="16853" customFormat="1" x14ac:dyDescent="0.35"/>
    <row r="16854" customFormat="1" x14ac:dyDescent="0.35"/>
    <row r="16855" customFormat="1" x14ac:dyDescent="0.35"/>
    <row r="16856" customFormat="1" x14ac:dyDescent="0.35"/>
    <row r="16857" customFormat="1" x14ac:dyDescent="0.35"/>
    <row r="16858" customFormat="1" x14ac:dyDescent="0.35"/>
    <row r="16859" customFormat="1" x14ac:dyDescent="0.35"/>
    <row r="16860" customFormat="1" x14ac:dyDescent="0.35"/>
    <row r="16861" customFormat="1" x14ac:dyDescent="0.35"/>
    <row r="16862" customFormat="1" x14ac:dyDescent="0.35"/>
    <row r="16863" customFormat="1" x14ac:dyDescent="0.35"/>
    <row r="16864" customFormat="1" x14ac:dyDescent="0.35"/>
    <row r="16865" customFormat="1" x14ac:dyDescent="0.35"/>
    <row r="16866" customFormat="1" x14ac:dyDescent="0.35"/>
    <row r="16867" customFormat="1" x14ac:dyDescent="0.35"/>
    <row r="16868" customFormat="1" x14ac:dyDescent="0.35"/>
    <row r="16869" customFormat="1" x14ac:dyDescent="0.35"/>
    <row r="16870" customFormat="1" x14ac:dyDescent="0.35"/>
    <row r="16871" customFormat="1" x14ac:dyDescent="0.35"/>
    <row r="16872" customFormat="1" x14ac:dyDescent="0.35"/>
    <row r="16873" customFormat="1" x14ac:dyDescent="0.35"/>
    <row r="16874" customFormat="1" x14ac:dyDescent="0.35"/>
    <row r="16875" customFormat="1" x14ac:dyDescent="0.35"/>
    <row r="16876" customFormat="1" x14ac:dyDescent="0.35"/>
    <row r="16877" customFormat="1" x14ac:dyDescent="0.35"/>
    <row r="16878" customFormat="1" x14ac:dyDescent="0.35"/>
    <row r="16879" customFormat="1" x14ac:dyDescent="0.35"/>
    <row r="16880" customFormat="1" x14ac:dyDescent="0.35"/>
    <row r="16881" customFormat="1" x14ac:dyDescent="0.35"/>
    <row r="16882" customFormat="1" x14ac:dyDescent="0.35"/>
    <row r="16883" customFormat="1" x14ac:dyDescent="0.35"/>
    <row r="16884" customFormat="1" x14ac:dyDescent="0.35"/>
    <row r="16885" customFormat="1" x14ac:dyDescent="0.35"/>
    <row r="16886" customFormat="1" x14ac:dyDescent="0.35"/>
    <row r="16887" customFormat="1" x14ac:dyDescent="0.35"/>
    <row r="16888" customFormat="1" x14ac:dyDescent="0.35"/>
    <row r="16889" customFormat="1" x14ac:dyDescent="0.35"/>
    <row r="16890" customFormat="1" x14ac:dyDescent="0.35"/>
    <row r="16891" customFormat="1" x14ac:dyDescent="0.35"/>
    <row r="16892" customFormat="1" x14ac:dyDescent="0.35"/>
    <row r="16893" customFormat="1" x14ac:dyDescent="0.35"/>
    <row r="16894" customFormat="1" x14ac:dyDescent="0.35"/>
    <row r="16895" customFormat="1" x14ac:dyDescent="0.35"/>
    <row r="16896" customFormat="1" x14ac:dyDescent="0.35"/>
    <row r="16897" customFormat="1" x14ac:dyDescent="0.35"/>
    <row r="16898" customFormat="1" x14ac:dyDescent="0.35"/>
    <row r="16899" customFormat="1" x14ac:dyDescent="0.35"/>
    <row r="16900" customFormat="1" x14ac:dyDescent="0.35"/>
    <row r="16901" customFormat="1" x14ac:dyDescent="0.35"/>
    <row r="16902" customFormat="1" x14ac:dyDescent="0.35"/>
    <row r="16903" customFormat="1" x14ac:dyDescent="0.35"/>
    <row r="16904" customFormat="1" x14ac:dyDescent="0.35"/>
    <row r="16905" customFormat="1" x14ac:dyDescent="0.35"/>
    <row r="16906" customFormat="1" x14ac:dyDescent="0.35"/>
    <row r="16907" customFormat="1" x14ac:dyDescent="0.35"/>
    <row r="16908" customFormat="1" x14ac:dyDescent="0.35"/>
    <row r="16909" customFormat="1" x14ac:dyDescent="0.35"/>
    <row r="16910" customFormat="1" x14ac:dyDescent="0.35"/>
    <row r="16911" customFormat="1" x14ac:dyDescent="0.35"/>
    <row r="16912" customFormat="1" x14ac:dyDescent="0.35"/>
    <row r="16913" customFormat="1" x14ac:dyDescent="0.35"/>
    <row r="16914" customFormat="1" x14ac:dyDescent="0.35"/>
    <row r="16915" customFormat="1" x14ac:dyDescent="0.35"/>
    <row r="16916" customFormat="1" x14ac:dyDescent="0.35"/>
    <row r="16917" customFormat="1" x14ac:dyDescent="0.35"/>
    <row r="16918" customFormat="1" x14ac:dyDescent="0.35"/>
    <row r="16919" customFormat="1" x14ac:dyDescent="0.35"/>
    <row r="16920" customFormat="1" x14ac:dyDescent="0.35"/>
    <row r="16921" customFormat="1" x14ac:dyDescent="0.35"/>
    <row r="16922" customFormat="1" x14ac:dyDescent="0.35"/>
    <row r="16923" customFormat="1" x14ac:dyDescent="0.35"/>
    <row r="16924" customFormat="1" x14ac:dyDescent="0.35"/>
    <row r="16925" customFormat="1" x14ac:dyDescent="0.35"/>
    <row r="16926" customFormat="1" x14ac:dyDescent="0.35"/>
    <row r="16927" customFormat="1" x14ac:dyDescent="0.35"/>
    <row r="16928" customFormat="1" x14ac:dyDescent="0.35"/>
    <row r="16929" customFormat="1" x14ac:dyDescent="0.35"/>
    <row r="16930" customFormat="1" x14ac:dyDescent="0.35"/>
    <row r="16931" customFormat="1" x14ac:dyDescent="0.35"/>
    <row r="16932" customFormat="1" x14ac:dyDescent="0.35"/>
    <row r="16933" customFormat="1" x14ac:dyDescent="0.35"/>
    <row r="16934" customFormat="1" x14ac:dyDescent="0.35"/>
    <row r="16935" customFormat="1" x14ac:dyDescent="0.35"/>
    <row r="16936" customFormat="1" x14ac:dyDescent="0.35"/>
    <row r="16937" customFormat="1" x14ac:dyDescent="0.35"/>
    <row r="16938" customFormat="1" x14ac:dyDescent="0.35"/>
    <row r="16939" customFormat="1" x14ac:dyDescent="0.35"/>
    <row r="16940" customFormat="1" x14ac:dyDescent="0.35"/>
    <row r="16941" customFormat="1" x14ac:dyDescent="0.35"/>
    <row r="16942" customFormat="1" x14ac:dyDescent="0.35"/>
    <row r="16943" customFormat="1" x14ac:dyDescent="0.35"/>
    <row r="16944" customFormat="1" x14ac:dyDescent="0.35"/>
    <row r="16945" customFormat="1" x14ac:dyDescent="0.35"/>
    <row r="16946" customFormat="1" x14ac:dyDescent="0.35"/>
    <row r="16947" customFormat="1" x14ac:dyDescent="0.35"/>
    <row r="16948" customFormat="1" x14ac:dyDescent="0.35"/>
    <row r="16949" customFormat="1" x14ac:dyDescent="0.35"/>
    <row r="16950" customFormat="1" x14ac:dyDescent="0.35"/>
    <row r="16951" customFormat="1" x14ac:dyDescent="0.35"/>
    <row r="16952" customFormat="1" x14ac:dyDescent="0.35"/>
    <row r="16953" customFormat="1" x14ac:dyDescent="0.35"/>
    <row r="16954" customFormat="1" x14ac:dyDescent="0.35"/>
    <row r="16955" customFormat="1" x14ac:dyDescent="0.35"/>
    <row r="16956" customFormat="1" x14ac:dyDescent="0.35"/>
    <row r="16957" customFormat="1" x14ac:dyDescent="0.35"/>
    <row r="16958" customFormat="1" x14ac:dyDescent="0.35"/>
    <row r="16959" customFormat="1" x14ac:dyDescent="0.35"/>
    <row r="16960" customFormat="1" x14ac:dyDescent="0.35"/>
    <row r="16961" customFormat="1" x14ac:dyDescent="0.35"/>
    <row r="16962" customFormat="1" x14ac:dyDescent="0.35"/>
    <row r="16963" customFormat="1" x14ac:dyDescent="0.35"/>
    <row r="16964" customFormat="1" x14ac:dyDescent="0.35"/>
    <row r="16965" customFormat="1" x14ac:dyDescent="0.35"/>
    <row r="16966" customFormat="1" x14ac:dyDescent="0.35"/>
    <row r="16967" customFormat="1" x14ac:dyDescent="0.35"/>
    <row r="16968" customFormat="1" x14ac:dyDescent="0.35"/>
    <row r="16969" customFormat="1" x14ac:dyDescent="0.35"/>
    <row r="16970" customFormat="1" x14ac:dyDescent="0.35"/>
    <row r="16971" customFormat="1" x14ac:dyDescent="0.35"/>
    <row r="16972" customFormat="1" x14ac:dyDescent="0.35"/>
    <row r="16973" customFormat="1" x14ac:dyDescent="0.35"/>
    <row r="16974" customFormat="1" x14ac:dyDescent="0.35"/>
    <row r="16975" customFormat="1" x14ac:dyDescent="0.35"/>
    <row r="16976" customFormat="1" x14ac:dyDescent="0.35"/>
    <row r="16977" customFormat="1" x14ac:dyDescent="0.35"/>
    <row r="16978" customFormat="1" x14ac:dyDescent="0.35"/>
    <row r="16979" customFormat="1" x14ac:dyDescent="0.35"/>
    <row r="16980" customFormat="1" x14ac:dyDescent="0.35"/>
    <row r="16981" customFormat="1" x14ac:dyDescent="0.35"/>
    <row r="16982" customFormat="1" x14ac:dyDescent="0.35"/>
    <row r="16983" customFormat="1" x14ac:dyDescent="0.35"/>
    <row r="16984" customFormat="1" x14ac:dyDescent="0.35"/>
    <row r="16985" customFormat="1" x14ac:dyDescent="0.35"/>
    <row r="16986" customFormat="1" x14ac:dyDescent="0.35"/>
    <row r="16987" customFormat="1" x14ac:dyDescent="0.35"/>
    <row r="16988" customFormat="1" x14ac:dyDescent="0.35"/>
    <row r="16989" customFormat="1" x14ac:dyDescent="0.35"/>
    <row r="16990" customFormat="1" x14ac:dyDescent="0.35"/>
    <row r="16991" customFormat="1" x14ac:dyDescent="0.35"/>
    <row r="16992" customFormat="1" x14ac:dyDescent="0.35"/>
    <row r="16993" customFormat="1" x14ac:dyDescent="0.35"/>
    <row r="16994" customFormat="1" x14ac:dyDescent="0.35"/>
    <row r="16995" customFormat="1" x14ac:dyDescent="0.35"/>
    <row r="16996" customFormat="1" x14ac:dyDescent="0.35"/>
    <row r="16997" customFormat="1" x14ac:dyDescent="0.35"/>
    <row r="16998" customFormat="1" x14ac:dyDescent="0.35"/>
    <row r="16999" customFormat="1" x14ac:dyDescent="0.35"/>
    <row r="17000" customFormat="1" x14ac:dyDescent="0.35"/>
    <row r="17001" customFormat="1" x14ac:dyDescent="0.35"/>
    <row r="17002" customFormat="1" x14ac:dyDescent="0.35"/>
    <row r="17003" customFormat="1" x14ac:dyDescent="0.35"/>
    <row r="17004" customFormat="1" x14ac:dyDescent="0.35"/>
    <row r="17005" customFormat="1" x14ac:dyDescent="0.35"/>
    <row r="17006" customFormat="1" x14ac:dyDescent="0.35"/>
    <row r="17007" customFormat="1" x14ac:dyDescent="0.35"/>
    <row r="17008" customFormat="1" x14ac:dyDescent="0.35"/>
    <row r="17009" customFormat="1" x14ac:dyDescent="0.35"/>
    <row r="17010" customFormat="1" x14ac:dyDescent="0.35"/>
    <row r="17011" customFormat="1" x14ac:dyDescent="0.35"/>
    <row r="17012" customFormat="1" x14ac:dyDescent="0.35"/>
    <row r="17013" customFormat="1" x14ac:dyDescent="0.35"/>
    <row r="17014" customFormat="1" x14ac:dyDescent="0.35"/>
    <row r="17015" customFormat="1" x14ac:dyDescent="0.35"/>
    <row r="17016" customFormat="1" x14ac:dyDescent="0.35"/>
    <row r="17017" customFormat="1" x14ac:dyDescent="0.35"/>
    <row r="17018" customFormat="1" x14ac:dyDescent="0.35"/>
    <row r="17019" customFormat="1" x14ac:dyDescent="0.35"/>
    <row r="17020" customFormat="1" x14ac:dyDescent="0.35"/>
    <row r="17021" customFormat="1" x14ac:dyDescent="0.35"/>
    <row r="17022" customFormat="1" x14ac:dyDescent="0.35"/>
    <row r="17023" customFormat="1" x14ac:dyDescent="0.35"/>
    <row r="17024" customFormat="1" x14ac:dyDescent="0.35"/>
    <row r="17025" customFormat="1" x14ac:dyDescent="0.35"/>
    <row r="17026" customFormat="1" x14ac:dyDescent="0.35"/>
    <row r="17027" customFormat="1" x14ac:dyDescent="0.35"/>
    <row r="17028" customFormat="1" x14ac:dyDescent="0.35"/>
    <row r="17029" customFormat="1" x14ac:dyDescent="0.35"/>
    <row r="17030" customFormat="1" x14ac:dyDescent="0.35"/>
    <row r="17031" customFormat="1" x14ac:dyDescent="0.35"/>
    <row r="17032" customFormat="1" x14ac:dyDescent="0.35"/>
    <row r="17033" customFormat="1" x14ac:dyDescent="0.35"/>
    <row r="17034" customFormat="1" x14ac:dyDescent="0.35"/>
    <row r="17035" customFormat="1" x14ac:dyDescent="0.35"/>
    <row r="17036" customFormat="1" x14ac:dyDescent="0.35"/>
    <row r="17037" customFormat="1" x14ac:dyDescent="0.35"/>
    <row r="17038" customFormat="1" x14ac:dyDescent="0.35"/>
    <row r="17039" customFormat="1" x14ac:dyDescent="0.35"/>
    <row r="17040" customFormat="1" x14ac:dyDescent="0.35"/>
    <row r="17041" customFormat="1" x14ac:dyDescent="0.35"/>
    <row r="17042" customFormat="1" x14ac:dyDescent="0.35"/>
    <row r="17043" customFormat="1" x14ac:dyDescent="0.35"/>
    <row r="17044" customFormat="1" x14ac:dyDescent="0.35"/>
    <row r="17045" customFormat="1" x14ac:dyDescent="0.35"/>
    <row r="17046" customFormat="1" x14ac:dyDescent="0.35"/>
    <row r="17047" customFormat="1" x14ac:dyDescent="0.35"/>
    <row r="17048" customFormat="1" x14ac:dyDescent="0.35"/>
    <row r="17049" customFormat="1" x14ac:dyDescent="0.35"/>
    <row r="17050" customFormat="1" x14ac:dyDescent="0.35"/>
    <row r="17051" customFormat="1" x14ac:dyDescent="0.35"/>
    <row r="17052" customFormat="1" x14ac:dyDescent="0.35"/>
    <row r="17053" customFormat="1" x14ac:dyDescent="0.35"/>
    <row r="17054" customFormat="1" x14ac:dyDescent="0.35"/>
    <row r="17055" customFormat="1" x14ac:dyDescent="0.35"/>
    <row r="17056" customFormat="1" x14ac:dyDescent="0.35"/>
    <row r="17057" customFormat="1" x14ac:dyDescent="0.35"/>
    <row r="17058" customFormat="1" x14ac:dyDescent="0.35"/>
    <row r="17059" customFormat="1" x14ac:dyDescent="0.35"/>
    <row r="17060" customFormat="1" x14ac:dyDescent="0.35"/>
    <row r="17061" customFormat="1" x14ac:dyDescent="0.35"/>
    <row r="17062" customFormat="1" x14ac:dyDescent="0.35"/>
    <row r="17063" customFormat="1" x14ac:dyDescent="0.35"/>
    <row r="17064" customFormat="1" x14ac:dyDescent="0.35"/>
    <row r="17065" customFormat="1" x14ac:dyDescent="0.35"/>
    <row r="17066" customFormat="1" x14ac:dyDescent="0.35"/>
    <row r="17067" customFormat="1" x14ac:dyDescent="0.35"/>
    <row r="17068" customFormat="1" x14ac:dyDescent="0.35"/>
    <row r="17069" customFormat="1" x14ac:dyDescent="0.35"/>
    <row r="17070" customFormat="1" x14ac:dyDescent="0.35"/>
    <row r="17071" customFormat="1" x14ac:dyDescent="0.35"/>
    <row r="17072" customFormat="1" x14ac:dyDescent="0.35"/>
    <row r="17073" customFormat="1" x14ac:dyDescent="0.35"/>
    <row r="17074" customFormat="1" x14ac:dyDescent="0.35"/>
    <row r="17075" customFormat="1" x14ac:dyDescent="0.35"/>
    <row r="17076" customFormat="1" x14ac:dyDescent="0.35"/>
    <row r="17077" customFormat="1" x14ac:dyDescent="0.35"/>
    <row r="17078" customFormat="1" x14ac:dyDescent="0.35"/>
    <row r="17079" customFormat="1" x14ac:dyDescent="0.35"/>
    <row r="17080" customFormat="1" x14ac:dyDescent="0.35"/>
    <row r="17081" customFormat="1" x14ac:dyDescent="0.35"/>
    <row r="17082" customFormat="1" x14ac:dyDescent="0.35"/>
    <row r="17083" customFormat="1" x14ac:dyDescent="0.35"/>
    <row r="17084" customFormat="1" x14ac:dyDescent="0.35"/>
    <row r="17085" customFormat="1" x14ac:dyDescent="0.35"/>
    <row r="17086" customFormat="1" x14ac:dyDescent="0.35"/>
    <row r="17087" customFormat="1" x14ac:dyDescent="0.35"/>
    <row r="17088" customFormat="1" x14ac:dyDescent="0.35"/>
    <row r="17089" customFormat="1" x14ac:dyDescent="0.35"/>
    <row r="17090" customFormat="1" x14ac:dyDescent="0.35"/>
    <row r="17091" customFormat="1" x14ac:dyDescent="0.35"/>
    <row r="17092" customFormat="1" x14ac:dyDescent="0.35"/>
    <row r="17093" customFormat="1" x14ac:dyDescent="0.35"/>
    <row r="17094" customFormat="1" x14ac:dyDescent="0.35"/>
    <row r="17095" customFormat="1" x14ac:dyDescent="0.35"/>
    <row r="17096" customFormat="1" x14ac:dyDescent="0.35"/>
    <row r="17097" customFormat="1" x14ac:dyDescent="0.35"/>
    <row r="17098" customFormat="1" x14ac:dyDescent="0.35"/>
    <row r="17099" customFormat="1" x14ac:dyDescent="0.35"/>
    <row r="17100" customFormat="1" x14ac:dyDescent="0.35"/>
    <row r="17101" customFormat="1" x14ac:dyDescent="0.35"/>
    <row r="17102" customFormat="1" x14ac:dyDescent="0.35"/>
    <row r="17103" customFormat="1" x14ac:dyDescent="0.35"/>
    <row r="17104" customFormat="1" x14ac:dyDescent="0.35"/>
    <row r="17105" customFormat="1" x14ac:dyDescent="0.35"/>
    <row r="17106" customFormat="1" x14ac:dyDescent="0.35"/>
    <row r="17107" customFormat="1" x14ac:dyDescent="0.35"/>
    <row r="17108" customFormat="1" x14ac:dyDescent="0.35"/>
    <row r="17109" customFormat="1" x14ac:dyDescent="0.35"/>
    <row r="17110" customFormat="1" x14ac:dyDescent="0.35"/>
    <row r="17111" customFormat="1" x14ac:dyDescent="0.35"/>
    <row r="17112" customFormat="1" x14ac:dyDescent="0.35"/>
    <row r="17113" customFormat="1" x14ac:dyDescent="0.35"/>
    <row r="17114" customFormat="1" x14ac:dyDescent="0.35"/>
    <row r="17115" customFormat="1" x14ac:dyDescent="0.35"/>
    <row r="17116" customFormat="1" x14ac:dyDescent="0.35"/>
    <row r="17117" customFormat="1" x14ac:dyDescent="0.35"/>
    <row r="17118" customFormat="1" x14ac:dyDescent="0.35"/>
    <row r="17119" customFormat="1" x14ac:dyDescent="0.35"/>
    <row r="17120" customFormat="1" x14ac:dyDescent="0.35"/>
    <row r="17121" customFormat="1" x14ac:dyDescent="0.35"/>
    <row r="17122" customFormat="1" x14ac:dyDescent="0.35"/>
    <row r="17123" customFormat="1" x14ac:dyDescent="0.35"/>
    <row r="17124" customFormat="1" x14ac:dyDescent="0.35"/>
    <row r="17125" customFormat="1" x14ac:dyDescent="0.35"/>
    <row r="17126" customFormat="1" x14ac:dyDescent="0.35"/>
    <row r="17127" customFormat="1" x14ac:dyDescent="0.35"/>
    <row r="17128" customFormat="1" x14ac:dyDescent="0.35"/>
    <row r="17129" customFormat="1" x14ac:dyDescent="0.35"/>
    <row r="17130" customFormat="1" x14ac:dyDescent="0.35"/>
    <row r="17131" customFormat="1" x14ac:dyDescent="0.35"/>
    <row r="17132" customFormat="1" x14ac:dyDescent="0.35"/>
    <row r="17133" customFormat="1" x14ac:dyDescent="0.35"/>
    <row r="17134" customFormat="1" x14ac:dyDescent="0.35"/>
    <row r="17135" customFormat="1" x14ac:dyDescent="0.35"/>
    <row r="17136" customFormat="1" x14ac:dyDescent="0.35"/>
    <row r="17137" customFormat="1" x14ac:dyDescent="0.35"/>
    <row r="17138" customFormat="1" x14ac:dyDescent="0.35"/>
    <row r="17139" customFormat="1" x14ac:dyDescent="0.35"/>
    <row r="17140" customFormat="1" x14ac:dyDescent="0.35"/>
    <row r="17141" customFormat="1" x14ac:dyDescent="0.35"/>
    <row r="17142" customFormat="1" x14ac:dyDescent="0.35"/>
    <row r="17143" customFormat="1" x14ac:dyDescent="0.35"/>
    <row r="17144" customFormat="1" x14ac:dyDescent="0.35"/>
    <row r="17145" customFormat="1" x14ac:dyDescent="0.35"/>
    <row r="17146" customFormat="1" x14ac:dyDescent="0.35"/>
    <row r="17147" customFormat="1" x14ac:dyDescent="0.35"/>
    <row r="17148" customFormat="1" x14ac:dyDescent="0.35"/>
    <row r="17149" customFormat="1" x14ac:dyDescent="0.35"/>
    <row r="17150" customFormat="1" x14ac:dyDescent="0.35"/>
    <row r="17151" customFormat="1" x14ac:dyDescent="0.35"/>
    <row r="17152" customFormat="1" x14ac:dyDescent="0.35"/>
    <row r="17153" customFormat="1" x14ac:dyDescent="0.35"/>
    <row r="17154" customFormat="1" x14ac:dyDescent="0.35"/>
    <row r="17155" customFormat="1" x14ac:dyDescent="0.35"/>
    <row r="17156" customFormat="1" x14ac:dyDescent="0.35"/>
    <row r="17157" customFormat="1" x14ac:dyDescent="0.35"/>
    <row r="17158" customFormat="1" x14ac:dyDescent="0.35"/>
    <row r="17159" customFormat="1" x14ac:dyDescent="0.35"/>
    <row r="17160" customFormat="1" x14ac:dyDescent="0.35"/>
    <row r="17161" customFormat="1" x14ac:dyDescent="0.35"/>
    <row r="17162" customFormat="1" x14ac:dyDescent="0.35"/>
    <row r="17163" customFormat="1" x14ac:dyDescent="0.35"/>
    <row r="17164" customFormat="1" x14ac:dyDescent="0.35"/>
    <row r="17165" customFormat="1" x14ac:dyDescent="0.35"/>
    <row r="17166" customFormat="1" x14ac:dyDescent="0.35"/>
    <row r="17167" customFormat="1" x14ac:dyDescent="0.35"/>
    <row r="17168" customFormat="1" x14ac:dyDescent="0.35"/>
    <row r="17169" customFormat="1" x14ac:dyDescent="0.35"/>
    <row r="17170" customFormat="1" x14ac:dyDescent="0.35"/>
    <row r="17171" customFormat="1" x14ac:dyDescent="0.35"/>
    <row r="17172" customFormat="1" x14ac:dyDescent="0.35"/>
    <row r="17173" customFormat="1" x14ac:dyDescent="0.35"/>
    <row r="17174" customFormat="1" x14ac:dyDescent="0.35"/>
    <row r="17175" customFormat="1" x14ac:dyDescent="0.35"/>
    <row r="17176" customFormat="1" x14ac:dyDescent="0.35"/>
    <row r="17177" customFormat="1" x14ac:dyDescent="0.35"/>
    <row r="17178" customFormat="1" x14ac:dyDescent="0.35"/>
    <row r="17179" customFormat="1" x14ac:dyDescent="0.35"/>
    <row r="17180" customFormat="1" x14ac:dyDescent="0.35"/>
    <row r="17181" customFormat="1" x14ac:dyDescent="0.35"/>
    <row r="17182" customFormat="1" x14ac:dyDescent="0.35"/>
    <row r="17183" customFormat="1" x14ac:dyDescent="0.35"/>
    <row r="17184" customFormat="1" x14ac:dyDescent="0.35"/>
    <row r="17185" customFormat="1" x14ac:dyDescent="0.35"/>
    <row r="17186" customFormat="1" x14ac:dyDescent="0.35"/>
    <row r="17187" customFormat="1" x14ac:dyDescent="0.35"/>
    <row r="17188" customFormat="1" x14ac:dyDescent="0.35"/>
    <row r="17189" customFormat="1" x14ac:dyDescent="0.35"/>
    <row r="17190" customFormat="1" x14ac:dyDescent="0.35"/>
    <row r="17191" customFormat="1" x14ac:dyDescent="0.35"/>
    <row r="17192" customFormat="1" x14ac:dyDescent="0.35"/>
    <row r="17193" customFormat="1" x14ac:dyDescent="0.35"/>
    <row r="17194" customFormat="1" x14ac:dyDescent="0.35"/>
    <row r="17195" customFormat="1" x14ac:dyDescent="0.35"/>
    <row r="17196" customFormat="1" x14ac:dyDescent="0.35"/>
    <row r="17197" customFormat="1" x14ac:dyDescent="0.35"/>
    <row r="17198" customFormat="1" x14ac:dyDescent="0.35"/>
    <row r="17199" customFormat="1" x14ac:dyDescent="0.35"/>
    <row r="17200" customFormat="1" x14ac:dyDescent="0.35"/>
    <row r="17201" customFormat="1" x14ac:dyDescent="0.35"/>
    <row r="17202" customFormat="1" x14ac:dyDescent="0.35"/>
    <row r="17203" customFormat="1" x14ac:dyDescent="0.35"/>
    <row r="17204" customFormat="1" x14ac:dyDescent="0.35"/>
    <row r="17205" customFormat="1" x14ac:dyDescent="0.35"/>
    <row r="17206" customFormat="1" x14ac:dyDescent="0.35"/>
    <row r="17207" customFormat="1" x14ac:dyDescent="0.35"/>
    <row r="17208" customFormat="1" x14ac:dyDescent="0.35"/>
    <row r="17209" customFormat="1" x14ac:dyDescent="0.35"/>
    <row r="17210" customFormat="1" x14ac:dyDescent="0.35"/>
    <row r="17211" customFormat="1" x14ac:dyDescent="0.35"/>
    <row r="17212" customFormat="1" x14ac:dyDescent="0.35"/>
    <row r="17213" customFormat="1" x14ac:dyDescent="0.35"/>
    <row r="17214" customFormat="1" x14ac:dyDescent="0.35"/>
    <row r="17215" customFormat="1" x14ac:dyDescent="0.35"/>
    <row r="17216" customFormat="1" x14ac:dyDescent="0.35"/>
    <row r="17217" customFormat="1" x14ac:dyDescent="0.35"/>
    <row r="17218" customFormat="1" x14ac:dyDescent="0.35"/>
    <row r="17219" customFormat="1" x14ac:dyDescent="0.35"/>
    <row r="17220" customFormat="1" x14ac:dyDescent="0.35"/>
    <row r="17221" customFormat="1" x14ac:dyDescent="0.35"/>
    <row r="17222" customFormat="1" x14ac:dyDescent="0.35"/>
    <row r="17223" customFormat="1" x14ac:dyDescent="0.35"/>
    <row r="17224" customFormat="1" x14ac:dyDescent="0.35"/>
    <row r="17225" customFormat="1" x14ac:dyDescent="0.35"/>
    <row r="17226" customFormat="1" x14ac:dyDescent="0.35"/>
    <row r="17227" customFormat="1" x14ac:dyDescent="0.35"/>
    <row r="17228" customFormat="1" x14ac:dyDescent="0.35"/>
    <row r="17229" customFormat="1" x14ac:dyDescent="0.35"/>
    <row r="17230" customFormat="1" x14ac:dyDescent="0.35"/>
    <row r="17231" customFormat="1" x14ac:dyDescent="0.35"/>
    <row r="17232" customFormat="1" x14ac:dyDescent="0.35"/>
    <row r="17233" customFormat="1" x14ac:dyDescent="0.35"/>
    <row r="17234" customFormat="1" x14ac:dyDescent="0.35"/>
    <row r="17235" customFormat="1" x14ac:dyDescent="0.35"/>
    <row r="17236" customFormat="1" x14ac:dyDescent="0.35"/>
    <row r="17237" customFormat="1" x14ac:dyDescent="0.35"/>
    <row r="17238" customFormat="1" x14ac:dyDescent="0.35"/>
    <row r="17239" customFormat="1" x14ac:dyDescent="0.35"/>
    <row r="17240" customFormat="1" x14ac:dyDescent="0.35"/>
    <row r="17241" customFormat="1" x14ac:dyDescent="0.35"/>
    <row r="17242" customFormat="1" x14ac:dyDescent="0.35"/>
    <row r="17243" customFormat="1" x14ac:dyDescent="0.35"/>
    <row r="17244" customFormat="1" x14ac:dyDescent="0.35"/>
    <row r="17245" customFormat="1" x14ac:dyDescent="0.35"/>
    <row r="17246" customFormat="1" x14ac:dyDescent="0.35"/>
    <row r="17247" customFormat="1" x14ac:dyDescent="0.35"/>
    <row r="17248" customFormat="1" x14ac:dyDescent="0.35"/>
    <row r="17249" customFormat="1" x14ac:dyDescent="0.35"/>
    <row r="17250" customFormat="1" x14ac:dyDescent="0.35"/>
    <row r="17251" customFormat="1" x14ac:dyDescent="0.35"/>
    <row r="17252" customFormat="1" x14ac:dyDescent="0.35"/>
    <row r="17253" customFormat="1" x14ac:dyDescent="0.35"/>
    <row r="17254" customFormat="1" x14ac:dyDescent="0.35"/>
    <row r="17255" customFormat="1" x14ac:dyDescent="0.35"/>
    <row r="17256" customFormat="1" x14ac:dyDescent="0.35"/>
    <row r="17257" customFormat="1" x14ac:dyDescent="0.35"/>
    <row r="17258" customFormat="1" x14ac:dyDescent="0.35"/>
    <row r="17259" customFormat="1" x14ac:dyDescent="0.35"/>
    <row r="17260" customFormat="1" x14ac:dyDescent="0.35"/>
    <row r="17261" customFormat="1" x14ac:dyDescent="0.35"/>
    <row r="17262" customFormat="1" x14ac:dyDescent="0.35"/>
    <row r="17263" customFormat="1" x14ac:dyDescent="0.35"/>
    <row r="17264" customFormat="1" x14ac:dyDescent="0.35"/>
    <row r="17265" customFormat="1" x14ac:dyDescent="0.35"/>
    <row r="17266" customFormat="1" x14ac:dyDescent="0.35"/>
    <row r="17267" customFormat="1" x14ac:dyDescent="0.35"/>
    <row r="17268" customFormat="1" x14ac:dyDescent="0.35"/>
    <row r="17269" customFormat="1" x14ac:dyDescent="0.35"/>
    <row r="17270" customFormat="1" x14ac:dyDescent="0.35"/>
    <row r="17271" customFormat="1" x14ac:dyDescent="0.35"/>
    <row r="17272" customFormat="1" x14ac:dyDescent="0.35"/>
    <row r="17273" customFormat="1" x14ac:dyDescent="0.35"/>
    <row r="17274" customFormat="1" x14ac:dyDescent="0.35"/>
    <row r="17275" customFormat="1" x14ac:dyDescent="0.35"/>
    <row r="17276" customFormat="1" x14ac:dyDescent="0.35"/>
    <row r="17277" customFormat="1" x14ac:dyDescent="0.35"/>
    <row r="17278" customFormat="1" x14ac:dyDescent="0.35"/>
    <row r="17279" customFormat="1" x14ac:dyDescent="0.35"/>
    <row r="17280" customFormat="1" x14ac:dyDescent="0.35"/>
    <row r="17281" customFormat="1" x14ac:dyDescent="0.35"/>
    <row r="17282" customFormat="1" x14ac:dyDescent="0.35"/>
    <row r="17283" customFormat="1" x14ac:dyDescent="0.35"/>
    <row r="17284" customFormat="1" x14ac:dyDescent="0.35"/>
    <row r="17285" customFormat="1" x14ac:dyDescent="0.35"/>
    <row r="17286" customFormat="1" x14ac:dyDescent="0.35"/>
    <row r="17287" customFormat="1" x14ac:dyDescent="0.35"/>
    <row r="17288" customFormat="1" x14ac:dyDescent="0.35"/>
    <row r="17289" customFormat="1" x14ac:dyDescent="0.35"/>
    <row r="17290" customFormat="1" x14ac:dyDescent="0.35"/>
    <row r="17291" customFormat="1" x14ac:dyDescent="0.35"/>
    <row r="17292" customFormat="1" x14ac:dyDescent="0.35"/>
    <row r="17293" customFormat="1" x14ac:dyDescent="0.35"/>
    <row r="17294" customFormat="1" x14ac:dyDescent="0.35"/>
    <row r="17295" customFormat="1" x14ac:dyDescent="0.35"/>
    <row r="17296" customFormat="1" x14ac:dyDescent="0.35"/>
    <row r="17297" customFormat="1" x14ac:dyDescent="0.35"/>
    <row r="17298" customFormat="1" x14ac:dyDescent="0.35"/>
    <row r="17299" customFormat="1" x14ac:dyDescent="0.35"/>
    <row r="17300" customFormat="1" x14ac:dyDescent="0.35"/>
    <row r="17301" customFormat="1" x14ac:dyDescent="0.35"/>
    <row r="17302" customFormat="1" x14ac:dyDescent="0.35"/>
    <row r="17303" customFormat="1" x14ac:dyDescent="0.35"/>
    <row r="17304" customFormat="1" x14ac:dyDescent="0.35"/>
    <row r="17305" customFormat="1" x14ac:dyDescent="0.35"/>
    <row r="17306" customFormat="1" x14ac:dyDescent="0.35"/>
    <row r="17307" customFormat="1" x14ac:dyDescent="0.35"/>
    <row r="17308" customFormat="1" x14ac:dyDescent="0.35"/>
    <row r="17309" customFormat="1" x14ac:dyDescent="0.35"/>
    <row r="17310" customFormat="1" x14ac:dyDescent="0.35"/>
    <row r="17311" customFormat="1" x14ac:dyDescent="0.35"/>
    <row r="17312" customFormat="1" x14ac:dyDescent="0.35"/>
    <row r="17313" customFormat="1" x14ac:dyDescent="0.35"/>
    <row r="17314" customFormat="1" x14ac:dyDescent="0.35"/>
    <row r="17315" customFormat="1" x14ac:dyDescent="0.35"/>
    <row r="17316" customFormat="1" x14ac:dyDescent="0.35"/>
    <row r="17317" customFormat="1" x14ac:dyDescent="0.35"/>
    <row r="17318" customFormat="1" x14ac:dyDescent="0.35"/>
    <row r="17319" customFormat="1" x14ac:dyDescent="0.35"/>
    <row r="17320" customFormat="1" x14ac:dyDescent="0.35"/>
    <row r="17321" customFormat="1" x14ac:dyDescent="0.35"/>
    <row r="17322" customFormat="1" x14ac:dyDescent="0.35"/>
    <row r="17323" customFormat="1" x14ac:dyDescent="0.35"/>
    <row r="17324" customFormat="1" x14ac:dyDescent="0.35"/>
    <row r="17325" customFormat="1" x14ac:dyDescent="0.35"/>
    <row r="17326" customFormat="1" x14ac:dyDescent="0.35"/>
    <row r="17327" customFormat="1" x14ac:dyDescent="0.35"/>
    <row r="17328" customFormat="1" x14ac:dyDescent="0.35"/>
    <row r="17329" customFormat="1" x14ac:dyDescent="0.35"/>
    <row r="17330" customFormat="1" x14ac:dyDescent="0.35"/>
    <row r="17331" customFormat="1" x14ac:dyDescent="0.35"/>
    <row r="17332" customFormat="1" x14ac:dyDescent="0.35"/>
    <row r="17333" customFormat="1" x14ac:dyDescent="0.35"/>
    <row r="17334" customFormat="1" x14ac:dyDescent="0.35"/>
    <row r="17335" customFormat="1" x14ac:dyDescent="0.35"/>
    <row r="17336" customFormat="1" x14ac:dyDescent="0.35"/>
    <row r="17337" customFormat="1" x14ac:dyDescent="0.35"/>
    <row r="17338" customFormat="1" x14ac:dyDescent="0.35"/>
    <row r="17339" customFormat="1" x14ac:dyDescent="0.35"/>
    <row r="17340" customFormat="1" x14ac:dyDescent="0.35"/>
    <row r="17341" customFormat="1" x14ac:dyDescent="0.35"/>
    <row r="17342" customFormat="1" x14ac:dyDescent="0.35"/>
    <row r="17343" customFormat="1" x14ac:dyDescent="0.35"/>
    <row r="17344" customFormat="1" x14ac:dyDescent="0.35"/>
    <row r="17345" customFormat="1" x14ac:dyDescent="0.35"/>
    <row r="17346" customFormat="1" x14ac:dyDescent="0.35"/>
    <row r="17347" customFormat="1" x14ac:dyDescent="0.35"/>
    <row r="17348" customFormat="1" x14ac:dyDescent="0.35"/>
    <row r="17349" customFormat="1" x14ac:dyDescent="0.35"/>
    <row r="17350" customFormat="1" x14ac:dyDescent="0.35"/>
    <row r="17351" customFormat="1" x14ac:dyDescent="0.35"/>
    <row r="17352" customFormat="1" x14ac:dyDescent="0.35"/>
    <row r="17353" customFormat="1" x14ac:dyDescent="0.35"/>
    <row r="17354" customFormat="1" x14ac:dyDescent="0.35"/>
    <row r="17355" customFormat="1" x14ac:dyDescent="0.35"/>
    <row r="17356" customFormat="1" x14ac:dyDescent="0.35"/>
    <row r="17357" customFormat="1" x14ac:dyDescent="0.35"/>
    <row r="17358" customFormat="1" x14ac:dyDescent="0.35"/>
    <row r="17359" customFormat="1" x14ac:dyDescent="0.35"/>
    <row r="17360" customFormat="1" x14ac:dyDescent="0.35"/>
    <row r="17361" customFormat="1" x14ac:dyDescent="0.35"/>
    <row r="17362" customFormat="1" x14ac:dyDescent="0.35"/>
    <row r="17363" customFormat="1" x14ac:dyDescent="0.35"/>
    <row r="17364" customFormat="1" x14ac:dyDescent="0.35"/>
    <row r="17365" customFormat="1" x14ac:dyDescent="0.35"/>
    <row r="17366" customFormat="1" x14ac:dyDescent="0.35"/>
    <row r="17367" customFormat="1" x14ac:dyDescent="0.35"/>
    <row r="17368" customFormat="1" x14ac:dyDescent="0.35"/>
    <row r="17369" customFormat="1" x14ac:dyDescent="0.35"/>
    <row r="17370" customFormat="1" x14ac:dyDescent="0.35"/>
    <row r="17371" customFormat="1" x14ac:dyDescent="0.35"/>
    <row r="17372" customFormat="1" x14ac:dyDescent="0.35"/>
    <row r="17373" customFormat="1" x14ac:dyDescent="0.35"/>
    <row r="17374" customFormat="1" x14ac:dyDescent="0.35"/>
    <row r="17375" customFormat="1" x14ac:dyDescent="0.35"/>
    <row r="17376" customFormat="1" x14ac:dyDescent="0.35"/>
    <row r="17377" customFormat="1" x14ac:dyDescent="0.35"/>
    <row r="17378" customFormat="1" x14ac:dyDescent="0.35"/>
    <row r="17379" customFormat="1" x14ac:dyDescent="0.35"/>
    <row r="17380" customFormat="1" x14ac:dyDescent="0.35"/>
    <row r="17381" customFormat="1" x14ac:dyDescent="0.35"/>
    <row r="17382" customFormat="1" x14ac:dyDescent="0.35"/>
    <row r="17383" customFormat="1" x14ac:dyDescent="0.35"/>
    <row r="17384" customFormat="1" x14ac:dyDescent="0.35"/>
    <row r="17385" customFormat="1" x14ac:dyDescent="0.35"/>
    <row r="17386" customFormat="1" x14ac:dyDescent="0.35"/>
    <row r="17387" customFormat="1" x14ac:dyDescent="0.35"/>
    <row r="17388" customFormat="1" x14ac:dyDescent="0.35"/>
    <row r="17389" customFormat="1" x14ac:dyDescent="0.35"/>
    <row r="17390" customFormat="1" x14ac:dyDescent="0.35"/>
    <row r="17391" customFormat="1" x14ac:dyDescent="0.35"/>
    <row r="17392" customFormat="1" x14ac:dyDescent="0.35"/>
    <row r="17393" customFormat="1" x14ac:dyDescent="0.35"/>
    <row r="17394" customFormat="1" x14ac:dyDescent="0.35"/>
    <row r="17395" customFormat="1" x14ac:dyDescent="0.35"/>
    <row r="17396" customFormat="1" x14ac:dyDescent="0.35"/>
    <row r="17397" customFormat="1" x14ac:dyDescent="0.35"/>
    <row r="17398" customFormat="1" x14ac:dyDescent="0.35"/>
    <row r="17399" customFormat="1" x14ac:dyDescent="0.35"/>
    <row r="17400" customFormat="1" x14ac:dyDescent="0.35"/>
    <row r="17401" customFormat="1" x14ac:dyDescent="0.35"/>
    <row r="17402" customFormat="1" x14ac:dyDescent="0.35"/>
    <row r="17403" customFormat="1" x14ac:dyDescent="0.35"/>
    <row r="17404" customFormat="1" x14ac:dyDescent="0.35"/>
    <row r="17405" customFormat="1" x14ac:dyDescent="0.35"/>
    <row r="17406" customFormat="1" x14ac:dyDescent="0.35"/>
    <row r="17407" customFormat="1" x14ac:dyDescent="0.35"/>
    <row r="17408" customFormat="1" x14ac:dyDescent="0.35"/>
    <row r="17409" customFormat="1" x14ac:dyDescent="0.35"/>
    <row r="17410" customFormat="1" x14ac:dyDescent="0.35"/>
    <row r="17411" customFormat="1" x14ac:dyDescent="0.35"/>
    <row r="17412" customFormat="1" x14ac:dyDescent="0.35"/>
    <row r="17413" customFormat="1" x14ac:dyDescent="0.35"/>
    <row r="17414" customFormat="1" x14ac:dyDescent="0.35"/>
    <row r="17415" customFormat="1" x14ac:dyDescent="0.35"/>
    <row r="17416" customFormat="1" x14ac:dyDescent="0.35"/>
    <row r="17417" customFormat="1" x14ac:dyDescent="0.35"/>
    <row r="17418" customFormat="1" x14ac:dyDescent="0.35"/>
    <row r="17419" customFormat="1" x14ac:dyDescent="0.35"/>
    <row r="17420" customFormat="1" x14ac:dyDescent="0.35"/>
    <row r="17421" customFormat="1" x14ac:dyDescent="0.35"/>
    <row r="17422" customFormat="1" x14ac:dyDescent="0.35"/>
    <row r="17423" customFormat="1" x14ac:dyDescent="0.35"/>
    <row r="17424" customFormat="1" x14ac:dyDescent="0.35"/>
    <row r="17425" customFormat="1" x14ac:dyDescent="0.35"/>
    <row r="17426" customFormat="1" x14ac:dyDescent="0.35"/>
    <row r="17427" customFormat="1" x14ac:dyDescent="0.35"/>
    <row r="17428" customFormat="1" x14ac:dyDescent="0.35"/>
    <row r="17429" customFormat="1" x14ac:dyDescent="0.35"/>
    <row r="17430" customFormat="1" x14ac:dyDescent="0.35"/>
    <row r="17431" customFormat="1" x14ac:dyDescent="0.35"/>
    <row r="17432" customFormat="1" x14ac:dyDescent="0.35"/>
    <row r="17433" customFormat="1" x14ac:dyDescent="0.35"/>
    <row r="17434" customFormat="1" x14ac:dyDescent="0.35"/>
    <row r="17435" customFormat="1" x14ac:dyDescent="0.35"/>
    <row r="17436" customFormat="1" x14ac:dyDescent="0.35"/>
    <row r="17437" customFormat="1" x14ac:dyDescent="0.35"/>
    <row r="17438" customFormat="1" x14ac:dyDescent="0.35"/>
    <row r="17439" customFormat="1" x14ac:dyDescent="0.35"/>
    <row r="17440" customFormat="1" x14ac:dyDescent="0.35"/>
    <row r="17441" customFormat="1" x14ac:dyDescent="0.35"/>
    <row r="17442" customFormat="1" x14ac:dyDescent="0.35"/>
    <row r="17443" customFormat="1" x14ac:dyDescent="0.35"/>
    <row r="17444" customFormat="1" x14ac:dyDescent="0.35"/>
    <row r="17445" customFormat="1" x14ac:dyDescent="0.35"/>
    <row r="17446" customFormat="1" x14ac:dyDescent="0.35"/>
    <row r="17447" customFormat="1" x14ac:dyDescent="0.35"/>
    <row r="17448" customFormat="1" x14ac:dyDescent="0.35"/>
    <row r="17449" customFormat="1" x14ac:dyDescent="0.35"/>
    <row r="17450" customFormat="1" x14ac:dyDescent="0.35"/>
    <row r="17451" customFormat="1" x14ac:dyDescent="0.35"/>
    <row r="17452" customFormat="1" x14ac:dyDescent="0.35"/>
    <row r="17453" customFormat="1" x14ac:dyDescent="0.35"/>
    <row r="17454" customFormat="1" x14ac:dyDescent="0.35"/>
    <row r="17455" customFormat="1" x14ac:dyDescent="0.35"/>
    <row r="17456" customFormat="1" x14ac:dyDescent="0.35"/>
    <row r="17457" customFormat="1" x14ac:dyDescent="0.35"/>
    <row r="17458" customFormat="1" x14ac:dyDescent="0.35"/>
    <row r="17459" customFormat="1" x14ac:dyDescent="0.35"/>
    <row r="17460" customFormat="1" x14ac:dyDescent="0.35"/>
    <row r="17461" customFormat="1" x14ac:dyDescent="0.35"/>
    <row r="17462" customFormat="1" x14ac:dyDescent="0.35"/>
    <row r="17463" customFormat="1" x14ac:dyDescent="0.35"/>
    <row r="17464" customFormat="1" x14ac:dyDescent="0.35"/>
    <row r="17465" customFormat="1" x14ac:dyDescent="0.35"/>
    <row r="17466" customFormat="1" x14ac:dyDescent="0.35"/>
    <row r="17467" customFormat="1" x14ac:dyDescent="0.35"/>
    <row r="17468" customFormat="1" x14ac:dyDescent="0.35"/>
    <row r="17469" customFormat="1" x14ac:dyDescent="0.35"/>
    <row r="17470" customFormat="1" x14ac:dyDescent="0.35"/>
    <row r="17471" customFormat="1" x14ac:dyDescent="0.35"/>
    <row r="17472" customFormat="1" x14ac:dyDescent="0.35"/>
    <row r="17473" customFormat="1" x14ac:dyDescent="0.35"/>
    <row r="17474" customFormat="1" x14ac:dyDescent="0.35"/>
    <row r="17475" customFormat="1" x14ac:dyDescent="0.35"/>
    <row r="17476" customFormat="1" x14ac:dyDescent="0.35"/>
    <row r="17477" customFormat="1" x14ac:dyDescent="0.35"/>
    <row r="17478" customFormat="1" x14ac:dyDescent="0.35"/>
    <row r="17479" customFormat="1" x14ac:dyDescent="0.35"/>
    <row r="17480" customFormat="1" x14ac:dyDescent="0.35"/>
    <row r="17481" customFormat="1" x14ac:dyDescent="0.35"/>
    <row r="17482" customFormat="1" x14ac:dyDescent="0.35"/>
    <row r="17483" customFormat="1" x14ac:dyDescent="0.35"/>
    <row r="17484" customFormat="1" x14ac:dyDescent="0.35"/>
    <row r="17485" customFormat="1" x14ac:dyDescent="0.35"/>
    <row r="17486" customFormat="1" x14ac:dyDescent="0.35"/>
    <row r="17487" customFormat="1" x14ac:dyDescent="0.35"/>
    <row r="17488" customFormat="1" x14ac:dyDescent="0.35"/>
    <row r="17489" customFormat="1" x14ac:dyDescent="0.35"/>
    <row r="17490" customFormat="1" x14ac:dyDescent="0.35"/>
    <row r="17491" customFormat="1" x14ac:dyDescent="0.35"/>
    <row r="17492" customFormat="1" x14ac:dyDescent="0.35"/>
    <row r="17493" customFormat="1" x14ac:dyDescent="0.35"/>
    <row r="17494" customFormat="1" x14ac:dyDescent="0.35"/>
    <row r="17495" customFormat="1" x14ac:dyDescent="0.35"/>
    <row r="17496" customFormat="1" x14ac:dyDescent="0.35"/>
    <row r="17497" customFormat="1" x14ac:dyDescent="0.35"/>
    <row r="17498" customFormat="1" x14ac:dyDescent="0.35"/>
    <row r="17499" customFormat="1" x14ac:dyDescent="0.35"/>
    <row r="17500" customFormat="1" x14ac:dyDescent="0.35"/>
    <row r="17501" customFormat="1" x14ac:dyDescent="0.35"/>
    <row r="17502" customFormat="1" x14ac:dyDescent="0.35"/>
    <row r="17503" customFormat="1" x14ac:dyDescent="0.35"/>
    <row r="17504" customFormat="1" x14ac:dyDescent="0.35"/>
    <row r="17505" customFormat="1" x14ac:dyDescent="0.35"/>
    <row r="17506" customFormat="1" x14ac:dyDescent="0.35"/>
    <row r="17507" customFormat="1" x14ac:dyDescent="0.35"/>
    <row r="17508" customFormat="1" x14ac:dyDescent="0.35"/>
    <row r="17509" customFormat="1" x14ac:dyDescent="0.35"/>
    <row r="17510" customFormat="1" x14ac:dyDescent="0.35"/>
    <row r="17511" customFormat="1" x14ac:dyDescent="0.35"/>
    <row r="17512" customFormat="1" x14ac:dyDescent="0.35"/>
    <row r="17513" customFormat="1" x14ac:dyDescent="0.35"/>
    <row r="17514" customFormat="1" x14ac:dyDescent="0.35"/>
    <row r="17515" customFormat="1" x14ac:dyDescent="0.35"/>
    <row r="17516" customFormat="1" x14ac:dyDescent="0.35"/>
    <row r="17517" customFormat="1" x14ac:dyDescent="0.35"/>
    <row r="17518" customFormat="1" x14ac:dyDescent="0.35"/>
    <row r="17519" customFormat="1" x14ac:dyDescent="0.35"/>
    <row r="17520" customFormat="1" x14ac:dyDescent="0.35"/>
    <row r="17521" customFormat="1" x14ac:dyDescent="0.35"/>
    <row r="17522" customFormat="1" x14ac:dyDescent="0.35"/>
    <row r="17523" customFormat="1" x14ac:dyDescent="0.35"/>
    <row r="17524" customFormat="1" x14ac:dyDescent="0.35"/>
    <row r="17525" customFormat="1" x14ac:dyDescent="0.35"/>
    <row r="17526" customFormat="1" x14ac:dyDescent="0.35"/>
    <row r="17527" customFormat="1" x14ac:dyDescent="0.35"/>
    <row r="17528" customFormat="1" x14ac:dyDescent="0.35"/>
    <row r="17529" customFormat="1" x14ac:dyDescent="0.35"/>
    <row r="17530" customFormat="1" x14ac:dyDescent="0.35"/>
    <row r="17531" customFormat="1" x14ac:dyDescent="0.35"/>
    <row r="17532" customFormat="1" x14ac:dyDescent="0.35"/>
    <row r="17533" customFormat="1" x14ac:dyDescent="0.35"/>
    <row r="17534" customFormat="1" x14ac:dyDescent="0.35"/>
    <row r="17535" customFormat="1" x14ac:dyDescent="0.35"/>
    <row r="17536" customFormat="1" x14ac:dyDescent="0.35"/>
    <row r="17537" customFormat="1" x14ac:dyDescent="0.35"/>
    <row r="17538" customFormat="1" x14ac:dyDescent="0.35"/>
    <row r="17539" customFormat="1" x14ac:dyDescent="0.35"/>
    <row r="17540" customFormat="1" x14ac:dyDescent="0.35"/>
    <row r="17541" customFormat="1" x14ac:dyDescent="0.35"/>
    <row r="17542" customFormat="1" x14ac:dyDescent="0.35"/>
    <row r="17543" customFormat="1" x14ac:dyDescent="0.35"/>
    <row r="17544" customFormat="1" x14ac:dyDescent="0.35"/>
    <row r="17545" customFormat="1" x14ac:dyDescent="0.35"/>
    <row r="17546" customFormat="1" x14ac:dyDescent="0.35"/>
    <row r="17547" customFormat="1" x14ac:dyDescent="0.35"/>
    <row r="17548" customFormat="1" x14ac:dyDescent="0.35"/>
    <row r="17549" customFormat="1" x14ac:dyDescent="0.35"/>
    <row r="17550" customFormat="1" x14ac:dyDescent="0.35"/>
    <row r="17551" customFormat="1" x14ac:dyDescent="0.35"/>
    <row r="17552" customFormat="1" x14ac:dyDescent="0.35"/>
    <row r="17553" customFormat="1" x14ac:dyDescent="0.35"/>
    <row r="17554" customFormat="1" x14ac:dyDescent="0.35"/>
    <row r="17555" customFormat="1" x14ac:dyDescent="0.35"/>
    <row r="17556" customFormat="1" x14ac:dyDescent="0.35"/>
    <row r="17557" customFormat="1" x14ac:dyDescent="0.35"/>
    <row r="17558" customFormat="1" x14ac:dyDescent="0.35"/>
    <row r="17559" customFormat="1" x14ac:dyDescent="0.35"/>
    <row r="17560" customFormat="1" x14ac:dyDescent="0.35"/>
    <row r="17561" customFormat="1" x14ac:dyDescent="0.35"/>
    <row r="17562" customFormat="1" x14ac:dyDescent="0.35"/>
    <row r="17563" customFormat="1" x14ac:dyDescent="0.35"/>
    <row r="17564" customFormat="1" x14ac:dyDescent="0.35"/>
    <row r="17565" customFormat="1" x14ac:dyDescent="0.35"/>
    <row r="17566" customFormat="1" x14ac:dyDescent="0.35"/>
    <row r="17567" customFormat="1" x14ac:dyDescent="0.35"/>
    <row r="17568" customFormat="1" x14ac:dyDescent="0.35"/>
    <row r="17569" customFormat="1" x14ac:dyDescent="0.35"/>
    <row r="17570" customFormat="1" x14ac:dyDescent="0.35"/>
    <row r="17571" customFormat="1" x14ac:dyDescent="0.35"/>
    <row r="17572" customFormat="1" x14ac:dyDescent="0.35"/>
    <row r="17573" customFormat="1" x14ac:dyDescent="0.35"/>
    <row r="17574" customFormat="1" x14ac:dyDescent="0.35"/>
    <row r="17575" customFormat="1" x14ac:dyDescent="0.35"/>
    <row r="17576" customFormat="1" x14ac:dyDescent="0.35"/>
    <row r="17577" customFormat="1" x14ac:dyDescent="0.35"/>
    <row r="17578" customFormat="1" x14ac:dyDescent="0.35"/>
    <row r="17579" customFormat="1" x14ac:dyDescent="0.35"/>
    <row r="17580" customFormat="1" x14ac:dyDescent="0.35"/>
    <row r="17581" customFormat="1" x14ac:dyDescent="0.35"/>
    <row r="17582" customFormat="1" x14ac:dyDescent="0.35"/>
    <row r="17583" customFormat="1" x14ac:dyDescent="0.35"/>
    <row r="17584" customFormat="1" x14ac:dyDescent="0.35"/>
    <row r="17585" customFormat="1" x14ac:dyDescent="0.35"/>
    <row r="17586" customFormat="1" x14ac:dyDescent="0.35"/>
    <row r="17587" customFormat="1" x14ac:dyDescent="0.35"/>
    <row r="17588" customFormat="1" x14ac:dyDescent="0.35"/>
    <row r="17589" customFormat="1" x14ac:dyDescent="0.35"/>
    <row r="17590" customFormat="1" x14ac:dyDescent="0.35"/>
    <row r="17591" customFormat="1" x14ac:dyDescent="0.35"/>
    <row r="17592" customFormat="1" x14ac:dyDescent="0.35"/>
    <row r="17593" customFormat="1" x14ac:dyDescent="0.35"/>
    <row r="17594" customFormat="1" x14ac:dyDescent="0.35"/>
    <row r="17595" customFormat="1" x14ac:dyDescent="0.35"/>
    <row r="17596" customFormat="1" x14ac:dyDescent="0.35"/>
    <row r="17597" customFormat="1" x14ac:dyDescent="0.35"/>
    <row r="17598" customFormat="1" x14ac:dyDescent="0.35"/>
    <row r="17599" customFormat="1" x14ac:dyDescent="0.35"/>
    <row r="17600" customFormat="1" x14ac:dyDescent="0.35"/>
    <row r="17601" customFormat="1" x14ac:dyDescent="0.35"/>
    <row r="17602" customFormat="1" x14ac:dyDescent="0.35"/>
    <row r="17603" customFormat="1" x14ac:dyDescent="0.35"/>
    <row r="17604" customFormat="1" x14ac:dyDescent="0.35"/>
    <row r="17605" customFormat="1" x14ac:dyDescent="0.35"/>
    <row r="17606" customFormat="1" x14ac:dyDescent="0.35"/>
    <row r="17607" customFormat="1" x14ac:dyDescent="0.35"/>
    <row r="17608" customFormat="1" x14ac:dyDescent="0.35"/>
    <row r="17609" customFormat="1" x14ac:dyDescent="0.35"/>
    <row r="17610" customFormat="1" x14ac:dyDescent="0.35"/>
    <row r="17611" customFormat="1" x14ac:dyDescent="0.35"/>
    <row r="17612" customFormat="1" x14ac:dyDescent="0.35"/>
    <row r="17613" customFormat="1" x14ac:dyDescent="0.35"/>
    <row r="17614" customFormat="1" x14ac:dyDescent="0.35"/>
    <row r="17615" customFormat="1" x14ac:dyDescent="0.35"/>
    <row r="17616" customFormat="1" x14ac:dyDescent="0.35"/>
    <row r="17617" customFormat="1" x14ac:dyDescent="0.35"/>
    <row r="17618" customFormat="1" x14ac:dyDescent="0.35"/>
    <row r="17619" customFormat="1" x14ac:dyDescent="0.35"/>
    <row r="17620" customFormat="1" x14ac:dyDescent="0.35"/>
    <row r="17621" customFormat="1" x14ac:dyDescent="0.35"/>
    <row r="17622" customFormat="1" x14ac:dyDescent="0.35"/>
    <row r="17623" customFormat="1" x14ac:dyDescent="0.35"/>
    <row r="17624" customFormat="1" x14ac:dyDescent="0.35"/>
    <row r="17625" customFormat="1" x14ac:dyDescent="0.35"/>
    <row r="17626" customFormat="1" x14ac:dyDescent="0.35"/>
    <row r="17627" customFormat="1" x14ac:dyDescent="0.35"/>
    <row r="17628" customFormat="1" x14ac:dyDescent="0.35"/>
    <row r="17629" customFormat="1" x14ac:dyDescent="0.35"/>
    <row r="17630" customFormat="1" x14ac:dyDescent="0.35"/>
    <row r="17631" customFormat="1" x14ac:dyDescent="0.35"/>
    <row r="17632" customFormat="1" x14ac:dyDescent="0.35"/>
    <row r="17633" customFormat="1" x14ac:dyDescent="0.35"/>
    <row r="17634" customFormat="1" x14ac:dyDescent="0.35"/>
    <row r="17635" customFormat="1" x14ac:dyDescent="0.35"/>
    <row r="17636" customFormat="1" x14ac:dyDescent="0.35"/>
    <row r="17637" customFormat="1" x14ac:dyDescent="0.35"/>
    <row r="17638" customFormat="1" x14ac:dyDescent="0.35"/>
    <row r="17639" customFormat="1" x14ac:dyDescent="0.35"/>
    <row r="17640" customFormat="1" x14ac:dyDescent="0.35"/>
    <row r="17641" customFormat="1" x14ac:dyDescent="0.35"/>
    <row r="17642" customFormat="1" x14ac:dyDescent="0.35"/>
    <row r="17643" customFormat="1" x14ac:dyDescent="0.35"/>
    <row r="17644" customFormat="1" x14ac:dyDescent="0.35"/>
    <row r="17645" customFormat="1" x14ac:dyDescent="0.35"/>
    <row r="17646" customFormat="1" x14ac:dyDescent="0.35"/>
    <row r="17647" customFormat="1" x14ac:dyDescent="0.35"/>
    <row r="17648" customFormat="1" x14ac:dyDescent="0.35"/>
    <row r="17649" customFormat="1" x14ac:dyDescent="0.35"/>
    <row r="17650" customFormat="1" x14ac:dyDescent="0.35"/>
    <row r="17651" customFormat="1" x14ac:dyDescent="0.35"/>
    <row r="17652" customFormat="1" x14ac:dyDescent="0.35"/>
    <row r="17653" customFormat="1" x14ac:dyDescent="0.35"/>
    <row r="17654" customFormat="1" x14ac:dyDescent="0.35"/>
    <row r="17655" customFormat="1" x14ac:dyDescent="0.35"/>
    <row r="17656" customFormat="1" x14ac:dyDescent="0.35"/>
    <row r="17657" customFormat="1" x14ac:dyDescent="0.35"/>
    <row r="17658" customFormat="1" x14ac:dyDescent="0.35"/>
    <row r="17659" customFormat="1" x14ac:dyDescent="0.35"/>
    <row r="17660" customFormat="1" x14ac:dyDescent="0.35"/>
    <row r="17661" customFormat="1" x14ac:dyDescent="0.35"/>
    <row r="17662" customFormat="1" x14ac:dyDescent="0.35"/>
    <row r="17663" customFormat="1" x14ac:dyDescent="0.35"/>
    <row r="17664" customFormat="1" x14ac:dyDescent="0.35"/>
    <row r="17665" customFormat="1" x14ac:dyDescent="0.35"/>
    <row r="17666" customFormat="1" x14ac:dyDescent="0.35"/>
    <row r="17667" customFormat="1" x14ac:dyDescent="0.35"/>
    <row r="17668" customFormat="1" x14ac:dyDescent="0.35"/>
    <row r="17669" customFormat="1" x14ac:dyDescent="0.35"/>
    <row r="17670" customFormat="1" x14ac:dyDescent="0.35"/>
    <row r="17671" customFormat="1" x14ac:dyDescent="0.35"/>
    <row r="17672" customFormat="1" x14ac:dyDescent="0.35"/>
    <row r="17673" customFormat="1" x14ac:dyDescent="0.35"/>
    <row r="17674" customFormat="1" x14ac:dyDescent="0.35"/>
    <row r="17675" customFormat="1" x14ac:dyDescent="0.35"/>
    <row r="17676" customFormat="1" x14ac:dyDescent="0.35"/>
    <row r="17677" customFormat="1" x14ac:dyDescent="0.35"/>
    <row r="17678" customFormat="1" x14ac:dyDescent="0.35"/>
    <row r="17679" customFormat="1" x14ac:dyDescent="0.35"/>
    <row r="17680" customFormat="1" x14ac:dyDescent="0.35"/>
    <row r="17681" customFormat="1" x14ac:dyDescent="0.35"/>
    <row r="17682" customFormat="1" x14ac:dyDescent="0.35"/>
    <row r="17683" customFormat="1" x14ac:dyDescent="0.35"/>
    <row r="17684" customFormat="1" x14ac:dyDescent="0.35"/>
    <row r="17685" customFormat="1" x14ac:dyDescent="0.35"/>
    <row r="17686" customFormat="1" x14ac:dyDescent="0.35"/>
    <row r="17687" customFormat="1" x14ac:dyDescent="0.35"/>
    <row r="17688" customFormat="1" x14ac:dyDescent="0.35"/>
    <row r="17689" customFormat="1" x14ac:dyDescent="0.35"/>
    <row r="17690" customFormat="1" x14ac:dyDescent="0.35"/>
    <row r="17691" customFormat="1" x14ac:dyDescent="0.35"/>
    <row r="17692" customFormat="1" x14ac:dyDescent="0.35"/>
    <row r="17693" customFormat="1" x14ac:dyDescent="0.35"/>
    <row r="17694" customFormat="1" x14ac:dyDescent="0.35"/>
    <row r="17695" customFormat="1" x14ac:dyDescent="0.35"/>
    <row r="17696" customFormat="1" x14ac:dyDescent="0.35"/>
    <row r="17697" customFormat="1" x14ac:dyDescent="0.35"/>
    <row r="17698" customFormat="1" x14ac:dyDescent="0.35"/>
    <row r="17699" customFormat="1" x14ac:dyDescent="0.35"/>
    <row r="17700" customFormat="1" x14ac:dyDescent="0.35"/>
    <row r="17701" customFormat="1" x14ac:dyDescent="0.35"/>
    <row r="17702" customFormat="1" x14ac:dyDescent="0.35"/>
    <row r="17703" customFormat="1" x14ac:dyDescent="0.35"/>
    <row r="17704" customFormat="1" x14ac:dyDescent="0.35"/>
    <row r="17705" customFormat="1" x14ac:dyDescent="0.35"/>
    <row r="17706" customFormat="1" x14ac:dyDescent="0.35"/>
    <row r="17707" customFormat="1" x14ac:dyDescent="0.35"/>
    <row r="17708" customFormat="1" x14ac:dyDescent="0.35"/>
    <row r="17709" customFormat="1" x14ac:dyDescent="0.35"/>
    <row r="17710" customFormat="1" x14ac:dyDescent="0.35"/>
    <row r="17711" customFormat="1" x14ac:dyDescent="0.35"/>
    <row r="17712" customFormat="1" x14ac:dyDescent="0.35"/>
    <row r="17713" customFormat="1" x14ac:dyDescent="0.35"/>
    <row r="17714" customFormat="1" x14ac:dyDescent="0.35"/>
    <row r="17715" customFormat="1" x14ac:dyDescent="0.35"/>
    <row r="17716" customFormat="1" x14ac:dyDescent="0.35"/>
    <row r="17717" customFormat="1" x14ac:dyDescent="0.35"/>
    <row r="17718" customFormat="1" x14ac:dyDescent="0.35"/>
    <row r="17719" customFormat="1" x14ac:dyDescent="0.35"/>
    <row r="17720" customFormat="1" x14ac:dyDescent="0.35"/>
    <row r="17721" customFormat="1" x14ac:dyDescent="0.35"/>
    <row r="17722" customFormat="1" x14ac:dyDescent="0.35"/>
    <row r="17723" customFormat="1" x14ac:dyDescent="0.35"/>
    <row r="17724" customFormat="1" x14ac:dyDescent="0.35"/>
    <row r="17725" customFormat="1" x14ac:dyDescent="0.35"/>
    <row r="17726" customFormat="1" x14ac:dyDescent="0.35"/>
    <row r="17727" customFormat="1" x14ac:dyDescent="0.35"/>
    <row r="17728" customFormat="1" x14ac:dyDescent="0.35"/>
    <row r="17729" customFormat="1" x14ac:dyDescent="0.35"/>
    <row r="17730" customFormat="1" x14ac:dyDescent="0.35"/>
    <row r="17731" customFormat="1" x14ac:dyDescent="0.35"/>
    <row r="17732" customFormat="1" x14ac:dyDescent="0.35"/>
    <row r="17733" customFormat="1" x14ac:dyDescent="0.35"/>
    <row r="17734" customFormat="1" x14ac:dyDescent="0.35"/>
    <row r="17735" customFormat="1" x14ac:dyDescent="0.35"/>
    <row r="17736" customFormat="1" x14ac:dyDescent="0.35"/>
    <row r="17737" customFormat="1" x14ac:dyDescent="0.35"/>
    <row r="17738" customFormat="1" x14ac:dyDescent="0.35"/>
    <row r="17739" customFormat="1" x14ac:dyDescent="0.35"/>
    <row r="17740" customFormat="1" x14ac:dyDescent="0.35"/>
    <row r="17741" customFormat="1" x14ac:dyDescent="0.35"/>
    <row r="17742" customFormat="1" x14ac:dyDescent="0.35"/>
    <row r="17743" customFormat="1" x14ac:dyDescent="0.35"/>
    <row r="17744" customFormat="1" x14ac:dyDescent="0.35"/>
    <row r="17745" customFormat="1" x14ac:dyDescent="0.35"/>
    <row r="17746" customFormat="1" x14ac:dyDescent="0.35"/>
    <row r="17747" customFormat="1" x14ac:dyDescent="0.35"/>
    <row r="17748" customFormat="1" x14ac:dyDescent="0.35"/>
    <row r="17749" customFormat="1" x14ac:dyDescent="0.35"/>
    <row r="17750" customFormat="1" x14ac:dyDescent="0.35"/>
    <row r="17751" customFormat="1" x14ac:dyDescent="0.35"/>
    <row r="17752" customFormat="1" x14ac:dyDescent="0.35"/>
    <row r="17753" customFormat="1" x14ac:dyDescent="0.35"/>
    <row r="17754" customFormat="1" x14ac:dyDescent="0.35"/>
    <row r="17755" customFormat="1" x14ac:dyDescent="0.35"/>
    <row r="17756" customFormat="1" x14ac:dyDescent="0.35"/>
    <row r="17757" customFormat="1" x14ac:dyDescent="0.35"/>
    <row r="17758" customFormat="1" x14ac:dyDescent="0.35"/>
    <row r="17759" customFormat="1" x14ac:dyDescent="0.35"/>
    <row r="17760" customFormat="1" x14ac:dyDescent="0.35"/>
    <row r="17761" customFormat="1" x14ac:dyDescent="0.35"/>
    <row r="17762" customFormat="1" x14ac:dyDescent="0.35"/>
    <row r="17763" customFormat="1" x14ac:dyDescent="0.35"/>
    <row r="17764" customFormat="1" x14ac:dyDescent="0.35"/>
    <row r="17765" customFormat="1" x14ac:dyDescent="0.35"/>
    <row r="17766" customFormat="1" x14ac:dyDescent="0.35"/>
    <row r="17767" customFormat="1" x14ac:dyDescent="0.35"/>
    <row r="17768" customFormat="1" x14ac:dyDescent="0.35"/>
    <row r="17769" customFormat="1" x14ac:dyDescent="0.35"/>
    <row r="17770" customFormat="1" x14ac:dyDescent="0.35"/>
    <row r="17771" customFormat="1" x14ac:dyDescent="0.35"/>
    <row r="17772" customFormat="1" x14ac:dyDescent="0.35"/>
    <row r="17773" customFormat="1" x14ac:dyDescent="0.35"/>
    <row r="17774" customFormat="1" x14ac:dyDescent="0.35"/>
    <row r="17775" customFormat="1" x14ac:dyDescent="0.35"/>
    <row r="17776" customFormat="1" x14ac:dyDescent="0.35"/>
    <row r="17777" customFormat="1" x14ac:dyDescent="0.35"/>
    <row r="17778" customFormat="1" x14ac:dyDescent="0.35"/>
    <row r="17779" customFormat="1" x14ac:dyDescent="0.35"/>
    <row r="17780" customFormat="1" x14ac:dyDescent="0.35"/>
    <row r="17781" customFormat="1" x14ac:dyDescent="0.35"/>
    <row r="17782" customFormat="1" x14ac:dyDescent="0.35"/>
    <row r="17783" customFormat="1" x14ac:dyDescent="0.35"/>
    <row r="17784" customFormat="1" x14ac:dyDescent="0.35"/>
    <row r="17785" customFormat="1" x14ac:dyDescent="0.35"/>
    <row r="17786" customFormat="1" x14ac:dyDescent="0.35"/>
    <row r="17787" customFormat="1" x14ac:dyDescent="0.35"/>
    <row r="17788" customFormat="1" x14ac:dyDescent="0.35"/>
    <row r="17789" customFormat="1" x14ac:dyDescent="0.35"/>
    <row r="17790" customFormat="1" x14ac:dyDescent="0.35"/>
    <row r="17791" customFormat="1" x14ac:dyDescent="0.35"/>
    <row r="17792" customFormat="1" x14ac:dyDescent="0.35"/>
    <row r="17793" customFormat="1" x14ac:dyDescent="0.35"/>
    <row r="17794" customFormat="1" x14ac:dyDescent="0.35"/>
    <row r="17795" customFormat="1" x14ac:dyDescent="0.35"/>
    <row r="17796" customFormat="1" x14ac:dyDescent="0.35"/>
    <row r="17797" customFormat="1" x14ac:dyDescent="0.35"/>
    <row r="17798" customFormat="1" x14ac:dyDescent="0.35"/>
    <row r="17799" customFormat="1" x14ac:dyDescent="0.35"/>
    <row r="17800" customFormat="1" x14ac:dyDescent="0.35"/>
    <row r="17801" customFormat="1" x14ac:dyDescent="0.35"/>
    <row r="17802" customFormat="1" x14ac:dyDescent="0.35"/>
    <row r="17803" customFormat="1" x14ac:dyDescent="0.35"/>
    <row r="17804" customFormat="1" x14ac:dyDescent="0.35"/>
    <row r="17805" customFormat="1" x14ac:dyDescent="0.35"/>
    <row r="17806" customFormat="1" x14ac:dyDescent="0.35"/>
    <row r="17807" customFormat="1" x14ac:dyDescent="0.35"/>
    <row r="17808" customFormat="1" x14ac:dyDescent="0.35"/>
    <row r="17809" customFormat="1" x14ac:dyDescent="0.35"/>
    <row r="17810" customFormat="1" x14ac:dyDescent="0.35"/>
    <row r="17811" customFormat="1" x14ac:dyDescent="0.35"/>
    <row r="17812" customFormat="1" x14ac:dyDescent="0.35"/>
    <row r="17813" customFormat="1" x14ac:dyDescent="0.35"/>
    <row r="17814" customFormat="1" x14ac:dyDescent="0.35"/>
    <row r="17815" customFormat="1" x14ac:dyDescent="0.35"/>
    <row r="17816" customFormat="1" x14ac:dyDescent="0.35"/>
    <row r="17817" customFormat="1" x14ac:dyDescent="0.35"/>
    <row r="17818" customFormat="1" x14ac:dyDescent="0.35"/>
    <row r="17819" customFormat="1" x14ac:dyDescent="0.35"/>
    <row r="17820" customFormat="1" x14ac:dyDescent="0.35"/>
    <row r="17821" customFormat="1" x14ac:dyDescent="0.35"/>
    <row r="17822" customFormat="1" x14ac:dyDescent="0.35"/>
    <row r="17823" customFormat="1" x14ac:dyDescent="0.35"/>
    <row r="17824" customFormat="1" x14ac:dyDescent="0.35"/>
    <row r="17825" customFormat="1" x14ac:dyDescent="0.35"/>
    <row r="17826" customFormat="1" x14ac:dyDescent="0.35"/>
    <row r="17827" customFormat="1" x14ac:dyDescent="0.35"/>
    <row r="17828" customFormat="1" x14ac:dyDescent="0.35"/>
    <row r="17829" customFormat="1" x14ac:dyDescent="0.35"/>
    <row r="17830" customFormat="1" x14ac:dyDescent="0.35"/>
    <row r="17831" customFormat="1" x14ac:dyDescent="0.35"/>
    <row r="17832" customFormat="1" x14ac:dyDescent="0.35"/>
    <row r="17833" customFormat="1" x14ac:dyDescent="0.35"/>
    <row r="17834" customFormat="1" x14ac:dyDescent="0.35"/>
    <row r="17835" customFormat="1" x14ac:dyDescent="0.35"/>
    <row r="17836" customFormat="1" x14ac:dyDescent="0.35"/>
    <row r="17837" customFormat="1" x14ac:dyDescent="0.35"/>
    <row r="17838" customFormat="1" x14ac:dyDescent="0.35"/>
    <row r="17839" customFormat="1" x14ac:dyDescent="0.35"/>
    <row r="17840" customFormat="1" x14ac:dyDescent="0.35"/>
    <row r="17841" customFormat="1" x14ac:dyDescent="0.35"/>
    <row r="17842" customFormat="1" x14ac:dyDescent="0.35"/>
    <row r="17843" customFormat="1" x14ac:dyDescent="0.35"/>
    <row r="17844" customFormat="1" x14ac:dyDescent="0.35"/>
    <row r="17845" customFormat="1" x14ac:dyDescent="0.35"/>
    <row r="17846" customFormat="1" x14ac:dyDescent="0.35"/>
    <row r="17847" customFormat="1" x14ac:dyDescent="0.35"/>
    <row r="17848" customFormat="1" x14ac:dyDescent="0.35"/>
    <row r="17849" customFormat="1" x14ac:dyDescent="0.35"/>
    <row r="17850" customFormat="1" x14ac:dyDescent="0.35"/>
    <row r="17851" customFormat="1" x14ac:dyDescent="0.35"/>
    <row r="17852" customFormat="1" x14ac:dyDescent="0.35"/>
    <row r="17853" customFormat="1" x14ac:dyDescent="0.35"/>
    <row r="17854" customFormat="1" x14ac:dyDescent="0.35"/>
    <row r="17855" customFormat="1" x14ac:dyDescent="0.35"/>
    <row r="17856" customFormat="1" x14ac:dyDescent="0.35"/>
    <row r="17857" customFormat="1" x14ac:dyDescent="0.35"/>
    <row r="17858" customFormat="1" x14ac:dyDescent="0.35"/>
    <row r="17859" customFormat="1" x14ac:dyDescent="0.35"/>
    <row r="17860" customFormat="1" x14ac:dyDescent="0.35"/>
    <row r="17861" customFormat="1" x14ac:dyDescent="0.35"/>
    <row r="17862" customFormat="1" x14ac:dyDescent="0.35"/>
    <row r="17863" customFormat="1" x14ac:dyDescent="0.35"/>
    <row r="17864" customFormat="1" x14ac:dyDescent="0.35"/>
    <row r="17865" customFormat="1" x14ac:dyDescent="0.35"/>
    <row r="17866" customFormat="1" x14ac:dyDescent="0.35"/>
    <row r="17867" customFormat="1" x14ac:dyDescent="0.35"/>
    <row r="17868" customFormat="1" x14ac:dyDescent="0.35"/>
    <row r="17869" customFormat="1" x14ac:dyDescent="0.35"/>
    <row r="17870" customFormat="1" x14ac:dyDescent="0.35"/>
    <row r="17871" customFormat="1" x14ac:dyDescent="0.35"/>
    <row r="17872" customFormat="1" x14ac:dyDescent="0.35"/>
    <row r="17873" customFormat="1" x14ac:dyDescent="0.35"/>
    <row r="17874" customFormat="1" x14ac:dyDescent="0.35"/>
    <row r="17875" customFormat="1" x14ac:dyDescent="0.35"/>
    <row r="17876" customFormat="1" x14ac:dyDescent="0.35"/>
    <row r="17877" customFormat="1" x14ac:dyDescent="0.35"/>
    <row r="17878" customFormat="1" x14ac:dyDescent="0.35"/>
    <row r="17879" customFormat="1" x14ac:dyDescent="0.35"/>
    <row r="17880" customFormat="1" x14ac:dyDescent="0.35"/>
    <row r="17881" customFormat="1" x14ac:dyDescent="0.35"/>
    <row r="17882" customFormat="1" x14ac:dyDescent="0.35"/>
    <row r="17883" customFormat="1" x14ac:dyDescent="0.35"/>
    <row r="17884" customFormat="1" x14ac:dyDescent="0.35"/>
    <row r="17885" customFormat="1" x14ac:dyDescent="0.35"/>
    <row r="17886" customFormat="1" x14ac:dyDescent="0.35"/>
    <row r="17887" customFormat="1" x14ac:dyDescent="0.35"/>
    <row r="17888" customFormat="1" x14ac:dyDescent="0.35"/>
    <row r="17889" customFormat="1" x14ac:dyDescent="0.35"/>
    <row r="17890" customFormat="1" x14ac:dyDescent="0.35"/>
    <row r="17891" customFormat="1" x14ac:dyDescent="0.35"/>
    <row r="17892" customFormat="1" x14ac:dyDescent="0.35"/>
    <row r="17893" customFormat="1" x14ac:dyDescent="0.35"/>
    <row r="17894" customFormat="1" x14ac:dyDescent="0.35"/>
    <row r="17895" customFormat="1" x14ac:dyDescent="0.35"/>
    <row r="17896" customFormat="1" x14ac:dyDescent="0.35"/>
    <row r="17897" customFormat="1" x14ac:dyDescent="0.35"/>
    <row r="17898" customFormat="1" x14ac:dyDescent="0.35"/>
    <row r="17899" customFormat="1" x14ac:dyDescent="0.35"/>
    <row r="17900" customFormat="1" x14ac:dyDescent="0.35"/>
    <row r="17901" customFormat="1" x14ac:dyDescent="0.35"/>
    <row r="17902" customFormat="1" x14ac:dyDescent="0.35"/>
    <row r="17903" customFormat="1" x14ac:dyDescent="0.35"/>
    <row r="17904" customFormat="1" x14ac:dyDescent="0.35"/>
    <row r="17905" customFormat="1" x14ac:dyDescent="0.35"/>
    <row r="17906" customFormat="1" x14ac:dyDescent="0.35"/>
    <row r="17907" customFormat="1" x14ac:dyDescent="0.35"/>
    <row r="17908" customFormat="1" x14ac:dyDescent="0.35"/>
    <row r="17909" customFormat="1" x14ac:dyDescent="0.35"/>
    <row r="17910" customFormat="1" x14ac:dyDescent="0.35"/>
    <row r="17911" customFormat="1" x14ac:dyDescent="0.35"/>
    <row r="17912" customFormat="1" x14ac:dyDescent="0.35"/>
    <row r="17913" customFormat="1" x14ac:dyDescent="0.35"/>
    <row r="17914" customFormat="1" x14ac:dyDescent="0.35"/>
    <row r="17915" customFormat="1" x14ac:dyDescent="0.35"/>
    <row r="17916" customFormat="1" x14ac:dyDescent="0.35"/>
    <row r="17917" customFormat="1" x14ac:dyDescent="0.35"/>
    <row r="17918" customFormat="1" x14ac:dyDescent="0.35"/>
    <row r="17919" customFormat="1" x14ac:dyDescent="0.35"/>
    <row r="17920" customFormat="1" x14ac:dyDescent="0.35"/>
    <row r="17921" customFormat="1" x14ac:dyDescent="0.35"/>
    <row r="17922" customFormat="1" x14ac:dyDescent="0.35"/>
    <row r="17923" customFormat="1" x14ac:dyDescent="0.35"/>
    <row r="17924" customFormat="1" x14ac:dyDescent="0.35"/>
    <row r="17925" customFormat="1" x14ac:dyDescent="0.35"/>
    <row r="17926" customFormat="1" x14ac:dyDescent="0.35"/>
    <row r="17927" customFormat="1" x14ac:dyDescent="0.35"/>
    <row r="17928" customFormat="1" x14ac:dyDescent="0.35"/>
    <row r="17929" customFormat="1" x14ac:dyDescent="0.35"/>
    <row r="17930" customFormat="1" x14ac:dyDescent="0.35"/>
    <row r="17931" customFormat="1" x14ac:dyDescent="0.35"/>
    <row r="17932" customFormat="1" x14ac:dyDescent="0.35"/>
    <row r="17933" customFormat="1" x14ac:dyDescent="0.35"/>
    <row r="17934" customFormat="1" x14ac:dyDescent="0.35"/>
    <row r="17935" customFormat="1" x14ac:dyDescent="0.35"/>
    <row r="17936" customFormat="1" x14ac:dyDescent="0.35"/>
    <row r="17937" customFormat="1" x14ac:dyDescent="0.35"/>
    <row r="17938" customFormat="1" x14ac:dyDescent="0.35"/>
    <row r="17939" customFormat="1" x14ac:dyDescent="0.35"/>
    <row r="17940" customFormat="1" x14ac:dyDescent="0.35"/>
    <row r="17941" customFormat="1" x14ac:dyDescent="0.35"/>
    <row r="17942" customFormat="1" x14ac:dyDescent="0.35"/>
    <row r="17943" customFormat="1" x14ac:dyDescent="0.35"/>
    <row r="17944" customFormat="1" x14ac:dyDescent="0.35"/>
    <row r="17945" customFormat="1" x14ac:dyDescent="0.35"/>
    <row r="17946" customFormat="1" x14ac:dyDescent="0.35"/>
    <row r="17947" customFormat="1" x14ac:dyDescent="0.35"/>
    <row r="17948" customFormat="1" x14ac:dyDescent="0.35"/>
    <row r="17949" customFormat="1" x14ac:dyDescent="0.35"/>
    <row r="17950" customFormat="1" x14ac:dyDescent="0.35"/>
    <row r="17951" customFormat="1" x14ac:dyDescent="0.35"/>
    <row r="17952" customFormat="1" x14ac:dyDescent="0.35"/>
    <row r="17953" customFormat="1" x14ac:dyDescent="0.35"/>
    <row r="17954" customFormat="1" x14ac:dyDescent="0.35"/>
    <row r="17955" customFormat="1" x14ac:dyDescent="0.35"/>
    <row r="17956" customFormat="1" x14ac:dyDescent="0.35"/>
    <row r="17957" customFormat="1" x14ac:dyDescent="0.35"/>
    <row r="17958" customFormat="1" x14ac:dyDescent="0.35"/>
    <row r="17959" customFormat="1" x14ac:dyDescent="0.35"/>
    <row r="17960" customFormat="1" x14ac:dyDescent="0.35"/>
    <row r="17961" customFormat="1" x14ac:dyDescent="0.35"/>
    <row r="17962" customFormat="1" x14ac:dyDescent="0.35"/>
    <row r="17963" customFormat="1" x14ac:dyDescent="0.35"/>
    <row r="17964" customFormat="1" x14ac:dyDescent="0.35"/>
    <row r="17965" customFormat="1" x14ac:dyDescent="0.35"/>
    <row r="17966" customFormat="1" x14ac:dyDescent="0.35"/>
    <row r="17967" customFormat="1" x14ac:dyDescent="0.35"/>
    <row r="17968" customFormat="1" x14ac:dyDescent="0.35"/>
    <row r="17969" customFormat="1" x14ac:dyDescent="0.35"/>
    <row r="17970" customFormat="1" x14ac:dyDescent="0.35"/>
    <row r="17971" customFormat="1" x14ac:dyDescent="0.35"/>
    <row r="17972" customFormat="1" x14ac:dyDescent="0.35"/>
    <row r="17973" customFormat="1" x14ac:dyDescent="0.35"/>
    <row r="17974" customFormat="1" x14ac:dyDescent="0.35"/>
    <row r="17975" customFormat="1" x14ac:dyDescent="0.35"/>
    <row r="17976" customFormat="1" x14ac:dyDescent="0.35"/>
    <row r="17977" customFormat="1" x14ac:dyDescent="0.35"/>
    <row r="17978" customFormat="1" x14ac:dyDescent="0.35"/>
    <row r="17979" customFormat="1" x14ac:dyDescent="0.35"/>
    <row r="17980" customFormat="1" x14ac:dyDescent="0.35"/>
    <row r="17981" customFormat="1" x14ac:dyDescent="0.35"/>
    <row r="17982" customFormat="1" x14ac:dyDescent="0.35"/>
    <row r="17983" customFormat="1" x14ac:dyDescent="0.35"/>
    <row r="17984" customFormat="1" x14ac:dyDescent="0.35"/>
    <row r="17985" customFormat="1" x14ac:dyDescent="0.35"/>
    <row r="17986" customFormat="1" x14ac:dyDescent="0.35"/>
    <row r="17987" customFormat="1" x14ac:dyDescent="0.35"/>
    <row r="17988" customFormat="1" x14ac:dyDescent="0.35"/>
    <row r="17989" customFormat="1" x14ac:dyDescent="0.35"/>
    <row r="17990" customFormat="1" x14ac:dyDescent="0.35"/>
    <row r="17991" customFormat="1" x14ac:dyDescent="0.35"/>
    <row r="17992" customFormat="1" x14ac:dyDescent="0.35"/>
    <row r="17993" customFormat="1" x14ac:dyDescent="0.35"/>
    <row r="17994" customFormat="1" x14ac:dyDescent="0.35"/>
    <row r="17995" customFormat="1" x14ac:dyDescent="0.35"/>
    <row r="17996" customFormat="1" x14ac:dyDescent="0.35"/>
    <row r="17997" customFormat="1" x14ac:dyDescent="0.35"/>
    <row r="17998" customFormat="1" x14ac:dyDescent="0.35"/>
    <row r="17999" customFormat="1" x14ac:dyDescent="0.35"/>
    <row r="18000" customFormat="1" x14ac:dyDescent="0.35"/>
    <row r="18001" customFormat="1" x14ac:dyDescent="0.35"/>
    <row r="18002" customFormat="1" x14ac:dyDescent="0.35"/>
    <row r="18003" customFormat="1" x14ac:dyDescent="0.35"/>
    <row r="18004" customFormat="1" x14ac:dyDescent="0.35"/>
    <row r="18005" customFormat="1" x14ac:dyDescent="0.35"/>
    <row r="18006" customFormat="1" x14ac:dyDescent="0.35"/>
    <row r="18007" customFormat="1" x14ac:dyDescent="0.35"/>
    <row r="18008" customFormat="1" x14ac:dyDescent="0.35"/>
    <row r="18009" customFormat="1" x14ac:dyDescent="0.35"/>
    <row r="18010" customFormat="1" x14ac:dyDescent="0.35"/>
    <row r="18011" customFormat="1" x14ac:dyDescent="0.35"/>
    <row r="18012" customFormat="1" x14ac:dyDescent="0.35"/>
    <row r="18013" customFormat="1" x14ac:dyDescent="0.35"/>
    <row r="18014" customFormat="1" x14ac:dyDescent="0.35"/>
    <row r="18015" customFormat="1" x14ac:dyDescent="0.35"/>
    <row r="18016" customFormat="1" x14ac:dyDescent="0.35"/>
    <row r="18017" customFormat="1" x14ac:dyDescent="0.35"/>
    <row r="18018" customFormat="1" x14ac:dyDescent="0.35"/>
    <row r="18019" customFormat="1" x14ac:dyDescent="0.35"/>
    <row r="18020" customFormat="1" x14ac:dyDescent="0.35"/>
    <row r="18021" customFormat="1" x14ac:dyDescent="0.35"/>
    <row r="18022" customFormat="1" x14ac:dyDescent="0.35"/>
    <row r="18023" customFormat="1" x14ac:dyDescent="0.35"/>
    <row r="18024" customFormat="1" x14ac:dyDescent="0.35"/>
    <row r="18025" customFormat="1" x14ac:dyDescent="0.35"/>
    <row r="18026" customFormat="1" x14ac:dyDescent="0.35"/>
    <row r="18027" customFormat="1" x14ac:dyDescent="0.35"/>
    <row r="18028" customFormat="1" x14ac:dyDescent="0.35"/>
    <row r="18029" customFormat="1" x14ac:dyDescent="0.35"/>
    <row r="18030" customFormat="1" x14ac:dyDescent="0.35"/>
    <row r="18031" customFormat="1" x14ac:dyDescent="0.35"/>
    <row r="18032" customFormat="1" x14ac:dyDescent="0.35"/>
    <row r="18033" customFormat="1" x14ac:dyDescent="0.35"/>
    <row r="18034" customFormat="1" x14ac:dyDescent="0.35"/>
    <row r="18035" customFormat="1" x14ac:dyDescent="0.35"/>
    <row r="18036" customFormat="1" x14ac:dyDescent="0.35"/>
    <row r="18037" customFormat="1" x14ac:dyDescent="0.35"/>
    <row r="18038" customFormat="1" x14ac:dyDescent="0.35"/>
    <row r="18039" customFormat="1" x14ac:dyDescent="0.35"/>
    <row r="18040" customFormat="1" x14ac:dyDescent="0.35"/>
    <row r="18041" customFormat="1" x14ac:dyDescent="0.35"/>
    <row r="18042" customFormat="1" x14ac:dyDescent="0.35"/>
    <row r="18043" customFormat="1" x14ac:dyDescent="0.35"/>
    <row r="18044" customFormat="1" x14ac:dyDescent="0.35"/>
    <row r="18045" customFormat="1" x14ac:dyDescent="0.35"/>
    <row r="18046" customFormat="1" x14ac:dyDescent="0.35"/>
    <row r="18047" customFormat="1" x14ac:dyDescent="0.35"/>
    <row r="18048" customFormat="1" x14ac:dyDescent="0.35"/>
    <row r="18049" customFormat="1" x14ac:dyDescent="0.35"/>
    <row r="18050" customFormat="1" x14ac:dyDescent="0.35"/>
    <row r="18051" customFormat="1" x14ac:dyDescent="0.35"/>
    <row r="18052" customFormat="1" x14ac:dyDescent="0.35"/>
    <row r="18053" customFormat="1" x14ac:dyDescent="0.35"/>
    <row r="18054" customFormat="1" x14ac:dyDescent="0.35"/>
    <row r="18055" customFormat="1" x14ac:dyDescent="0.35"/>
    <row r="18056" customFormat="1" x14ac:dyDescent="0.35"/>
    <row r="18057" customFormat="1" x14ac:dyDescent="0.35"/>
    <row r="18058" customFormat="1" x14ac:dyDescent="0.35"/>
    <row r="18059" customFormat="1" x14ac:dyDescent="0.35"/>
    <row r="18060" customFormat="1" x14ac:dyDescent="0.35"/>
    <row r="18061" customFormat="1" x14ac:dyDescent="0.35"/>
    <row r="18062" customFormat="1" x14ac:dyDescent="0.35"/>
    <row r="18063" customFormat="1" x14ac:dyDescent="0.35"/>
    <row r="18064" customFormat="1" x14ac:dyDescent="0.35"/>
    <row r="18065" customFormat="1" x14ac:dyDescent="0.35"/>
    <row r="18066" customFormat="1" x14ac:dyDescent="0.35"/>
    <row r="18067" customFormat="1" x14ac:dyDescent="0.35"/>
    <row r="18068" customFormat="1" x14ac:dyDescent="0.35"/>
    <row r="18069" customFormat="1" x14ac:dyDescent="0.35"/>
    <row r="18070" customFormat="1" x14ac:dyDescent="0.35"/>
    <row r="18071" customFormat="1" x14ac:dyDescent="0.35"/>
    <row r="18072" customFormat="1" x14ac:dyDescent="0.35"/>
    <row r="18073" customFormat="1" x14ac:dyDescent="0.35"/>
    <row r="18074" customFormat="1" x14ac:dyDescent="0.35"/>
    <row r="18075" customFormat="1" x14ac:dyDescent="0.35"/>
    <row r="18076" customFormat="1" x14ac:dyDescent="0.35"/>
    <row r="18077" customFormat="1" x14ac:dyDescent="0.35"/>
    <row r="18078" customFormat="1" x14ac:dyDescent="0.35"/>
    <row r="18079" customFormat="1" x14ac:dyDescent="0.35"/>
    <row r="18080" customFormat="1" x14ac:dyDescent="0.35"/>
    <row r="18081" customFormat="1" x14ac:dyDescent="0.35"/>
    <row r="18082" customFormat="1" x14ac:dyDescent="0.35"/>
    <row r="18083" customFormat="1" x14ac:dyDescent="0.35"/>
    <row r="18084" customFormat="1" x14ac:dyDescent="0.35"/>
    <row r="18085" customFormat="1" x14ac:dyDescent="0.35"/>
    <row r="18086" customFormat="1" x14ac:dyDescent="0.35"/>
    <row r="18087" customFormat="1" x14ac:dyDescent="0.35"/>
    <row r="18088" customFormat="1" x14ac:dyDescent="0.35"/>
    <row r="18089" customFormat="1" x14ac:dyDescent="0.35"/>
    <row r="18090" customFormat="1" x14ac:dyDescent="0.35"/>
    <row r="18091" customFormat="1" x14ac:dyDescent="0.35"/>
    <row r="18092" customFormat="1" x14ac:dyDescent="0.35"/>
    <row r="18093" customFormat="1" x14ac:dyDescent="0.35"/>
    <row r="18094" customFormat="1" x14ac:dyDescent="0.35"/>
    <row r="18095" customFormat="1" x14ac:dyDescent="0.35"/>
    <row r="18096" customFormat="1" x14ac:dyDescent="0.35"/>
    <row r="18097" customFormat="1" x14ac:dyDescent="0.35"/>
    <row r="18098" customFormat="1" x14ac:dyDescent="0.35"/>
    <row r="18099" customFormat="1" x14ac:dyDescent="0.35"/>
    <row r="18100" customFormat="1" x14ac:dyDescent="0.35"/>
    <row r="18101" customFormat="1" x14ac:dyDescent="0.35"/>
    <row r="18102" customFormat="1" x14ac:dyDescent="0.35"/>
    <row r="18103" customFormat="1" x14ac:dyDescent="0.35"/>
    <row r="18104" customFormat="1" x14ac:dyDescent="0.35"/>
    <row r="18105" customFormat="1" x14ac:dyDescent="0.35"/>
    <row r="18106" customFormat="1" x14ac:dyDescent="0.35"/>
    <row r="18107" customFormat="1" x14ac:dyDescent="0.35"/>
    <row r="18108" customFormat="1" x14ac:dyDescent="0.35"/>
    <row r="18109" customFormat="1" x14ac:dyDescent="0.35"/>
    <row r="18110" customFormat="1" x14ac:dyDescent="0.35"/>
    <row r="18111" customFormat="1" x14ac:dyDescent="0.35"/>
    <row r="18112" customFormat="1" x14ac:dyDescent="0.35"/>
    <row r="18113" customFormat="1" x14ac:dyDescent="0.35"/>
    <row r="18114" customFormat="1" x14ac:dyDescent="0.35"/>
    <row r="18115" customFormat="1" x14ac:dyDescent="0.35"/>
    <row r="18116" customFormat="1" x14ac:dyDescent="0.35"/>
    <row r="18117" customFormat="1" x14ac:dyDescent="0.35"/>
    <row r="18118" customFormat="1" x14ac:dyDescent="0.35"/>
    <row r="18119" customFormat="1" x14ac:dyDescent="0.35"/>
    <row r="18120" customFormat="1" x14ac:dyDescent="0.35"/>
    <row r="18121" customFormat="1" x14ac:dyDescent="0.35"/>
    <row r="18122" customFormat="1" x14ac:dyDescent="0.35"/>
    <row r="18123" customFormat="1" x14ac:dyDescent="0.35"/>
    <row r="18124" customFormat="1" x14ac:dyDescent="0.35"/>
    <row r="18125" customFormat="1" x14ac:dyDescent="0.35"/>
    <row r="18126" customFormat="1" x14ac:dyDescent="0.35"/>
    <row r="18127" customFormat="1" x14ac:dyDescent="0.35"/>
    <row r="18128" customFormat="1" x14ac:dyDescent="0.35"/>
    <row r="18129" customFormat="1" x14ac:dyDescent="0.35"/>
    <row r="18130" customFormat="1" x14ac:dyDescent="0.35"/>
    <row r="18131" customFormat="1" x14ac:dyDescent="0.35"/>
    <row r="18132" customFormat="1" x14ac:dyDescent="0.35"/>
    <row r="18133" customFormat="1" x14ac:dyDescent="0.35"/>
    <row r="18134" customFormat="1" x14ac:dyDescent="0.35"/>
    <row r="18135" customFormat="1" x14ac:dyDescent="0.35"/>
    <row r="18136" customFormat="1" x14ac:dyDescent="0.35"/>
    <row r="18137" customFormat="1" x14ac:dyDescent="0.35"/>
    <row r="18138" customFormat="1" x14ac:dyDescent="0.35"/>
    <row r="18139" customFormat="1" x14ac:dyDescent="0.35"/>
    <row r="18140" customFormat="1" x14ac:dyDescent="0.35"/>
    <row r="18141" customFormat="1" x14ac:dyDescent="0.35"/>
    <row r="18142" customFormat="1" x14ac:dyDescent="0.35"/>
    <row r="18143" customFormat="1" x14ac:dyDescent="0.35"/>
    <row r="18144" customFormat="1" x14ac:dyDescent="0.35"/>
    <row r="18145" customFormat="1" x14ac:dyDescent="0.35"/>
    <row r="18146" customFormat="1" x14ac:dyDescent="0.35"/>
    <row r="18147" customFormat="1" x14ac:dyDescent="0.35"/>
    <row r="18148" customFormat="1" x14ac:dyDescent="0.35"/>
    <row r="18149" customFormat="1" x14ac:dyDescent="0.35"/>
    <row r="18150" customFormat="1" x14ac:dyDescent="0.35"/>
    <row r="18151" customFormat="1" x14ac:dyDescent="0.35"/>
    <row r="18152" customFormat="1" x14ac:dyDescent="0.35"/>
    <row r="18153" customFormat="1" x14ac:dyDescent="0.35"/>
    <row r="18154" customFormat="1" x14ac:dyDescent="0.35"/>
    <row r="18155" customFormat="1" x14ac:dyDescent="0.35"/>
    <row r="18156" customFormat="1" x14ac:dyDescent="0.35"/>
    <row r="18157" customFormat="1" x14ac:dyDescent="0.35"/>
    <row r="18158" customFormat="1" x14ac:dyDescent="0.35"/>
    <row r="18159" customFormat="1" x14ac:dyDescent="0.35"/>
    <row r="18160" customFormat="1" x14ac:dyDescent="0.35"/>
    <row r="18161" customFormat="1" x14ac:dyDescent="0.35"/>
    <row r="18162" customFormat="1" x14ac:dyDescent="0.35"/>
    <row r="18163" customFormat="1" x14ac:dyDescent="0.35"/>
    <row r="18164" customFormat="1" x14ac:dyDescent="0.35"/>
    <row r="18165" customFormat="1" x14ac:dyDescent="0.35"/>
    <row r="18166" customFormat="1" x14ac:dyDescent="0.35"/>
    <row r="18167" customFormat="1" x14ac:dyDescent="0.35"/>
    <row r="18168" customFormat="1" x14ac:dyDescent="0.35"/>
    <row r="18169" customFormat="1" x14ac:dyDescent="0.35"/>
    <row r="18170" customFormat="1" x14ac:dyDescent="0.35"/>
    <row r="18171" customFormat="1" x14ac:dyDescent="0.35"/>
    <row r="18172" customFormat="1" x14ac:dyDescent="0.35"/>
    <row r="18173" customFormat="1" x14ac:dyDescent="0.35"/>
    <row r="18174" customFormat="1" x14ac:dyDescent="0.35"/>
    <row r="18175" customFormat="1" x14ac:dyDescent="0.35"/>
    <row r="18176" customFormat="1" x14ac:dyDescent="0.35"/>
    <row r="18177" customFormat="1" x14ac:dyDescent="0.35"/>
    <row r="18178" customFormat="1" x14ac:dyDescent="0.35"/>
    <row r="18179" customFormat="1" x14ac:dyDescent="0.35"/>
    <row r="18180" customFormat="1" x14ac:dyDescent="0.35"/>
    <row r="18181" customFormat="1" x14ac:dyDescent="0.35"/>
    <row r="18182" customFormat="1" x14ac:dyDescent="0.35"/>
    <row r="18183" customFormat="1" x14ac:dyDescent="0.35"/>
    <row r="18184" customFormat="1" x14ac:dyDescent="0.35"/>
    <row r="18185" customFormat="1" x14ac:dyDescent="0.35"/>
    <row r="18186" customFormat="1" x14ac:dyDescent="0.35"/>
    <row r="18187" customFormat="1" x14ac:dyDescent="0.35"/>
    <row r="18188" customFormat="1" x14ac:dyDescent="0.35"/>
    <row r="18189" customFormat="1" x14ac:dyDescent="0.35"/>
    <row r="18190" customFormat="1" x14ac:dyDescent="0.35"/>
    <row r="18191" customFormat="1" x14ac:dyDescent="0.35"/>
    <row r="18192" customFormat="1" x14ac:dyDescent="0.35"/>
    <row r="18193" customFormat="1" x14ac:dyDescent="0.35"/>
    <row r="18194" customFormat="1" x14ac:dyDescent="0.35"/>
    <row r="18195" customFormat="1" x14ac:dyDescent="0.35"/>
    <row r="18196" customFormat="1" x14ac:dyDescent="0.35"/>
    <row r="18197" customFormat="1" x14ac:dyDescent="0.35"/>
    <row r="18198" customFormat="1" x14ac:dyDescent="0.35"/>
    <row r="18199" customFormat="1" x14ac:dyDescent="0.35"/>
    <row r="18200" customFormat="1" x14ac:dyDescent="0.35"/>
    <row r="18201" customFormat="1" x14ac:dyDescent="0.35"/>
    <row r="18202" customFormat="1" x14ac:dyDescent="0.35"/>
    <row r="18203" customFormat="1" x14ac:dyDescent="0.35"/>
    <row r="18204" customFormat="1" x14ac:dyDescent="0.35"/>
    <row r="18205" customFormat="1" x14ac:dyDescent="0.35"/>
    <row r="18206" customFormat="1" x14ac:dyDescent="0.35"/>
    <row r="18207" customFormat="1" x14ac:dyDescent="0.35"/>
    <row r="18208" customFormat="1" x14ac:dyDescent="0.35"/>
    <row r="18209" customFormat="1" x14ac:dyDescent="0.35"/>
    <row r="18210" customFormat="1" x14ac:dyDescent="0.35"/>
    <row r="18211" customFormat="1" x14ac:dyDescent="0.35"/>
    <row r="18212" customFormat="1" x14ac:dyDescent="0.35"/>
    <row r="18213" customFormat="1" x14ac:dyDescent="0.35"/>
    <row r="18214" customFormat="1" x14ac:dyDescent="0.35"/>
    <row r="18215" customFormat="1" x14ac:dyDescent="0.35"/>
    <row r="18216" customFormat="1" x14ac:dyDescent="0.35"/>
    <row r="18217" customFormat="1" x14ac:dyDescent="0.35"/>
    <row r="18218" customFormat="1" x14ac:dyDescent="0.35"/>
    <row r="18219" customFormat="1" x14ac:dyDescent="0.35"/>
    <row r="18220" customFormat="1" x14ac:dyDescent="0.35"/>
    <row r="18221" customFormat="1" x14ac:dyDescent="0.35"/>
    <row r="18222" customFormat="1" x14ac:dyDescent="0.35"/>
    <row r="18223" customFormat="1" x14ac:dyDescent="0.35"/>
    <row r="18224" customFormat="1" x14ac:dyDescent="0.35"/>
    <row r="18225" customFormat="1" x14ac:dyDescent="0.35"/>
    <row r="18226" customFormat="1" x14ac:dyDescent="0.35"/>
    <row r="18227" customFormat="1" x14ac:dyDescent="0.35"/>
    <row r="18228" customFormat="1" x14ac:dyDescent="0.35"/>
    <row r="18229" customFormat="1" x14ac:dyDescent="0.35"/>
    <row r="18230" customFormat="1" x14ac:dyDescent="0.35"/>
    <row r="18231" customFormat="1" x14ac:dyDescent="0.35"/>
    <row r="18232" customFormat="1" x14ac:dyDescent="0.35"/>
    <row r="18233" customFormat="1" x14ac:dyDescent="0.35"/>
    <row r="18234" customFormat="1" x14ac:dyDescent="0.35"/>
    <row r="18235" customFormat="1" x14ac:dyDescent="0.35"/>
    <row r="18236" customFormat="1" x14ac:dyDescent="0.35"/>
    <row r="18237" customFormat="1" x14ac:dyDescent="0.35"/>
    <row r="18238" customFormat="1" x14ac:dyDescent="0.35"/>
    <row r="18239" customFormat="1" x14ac:dyDescent="0.35"/>
    <row r="18240" customFormat="1" x14ac:dyDescent="0.35"/>
    <row r="18241" customFormat="1" x14ac:dyDescent="0.35"/>
    <row r="18242" customFormat="1" x14ac:dyDescent="0.35"/>
    <row r="18243" customFormat="1" x14ac:dyDescent="0.35"/>
    <row r="18244" customFormat="1" x14ac:dyDescent="0.35"/>
    <row r="18245" customFormat="1" x14ac:dyDescent="0.35"/>
    <row r="18246" customFormat="1" x14ac:dyDescent="0.35"/>
    <row r="18247" customFormat="1" x14ac:dyDescent="0.35"/>
    <row r="18248" customFormat="1" x14ac:dyDescent="0.35"/>
    <row r="18249" customFormat="1" x14ac:dyDescent="0.35"/>
    <row r="18250" customFormat="1" x14ac:dyDescent="0.35"/>
    <row r="18251" customFormat="1" x14ac:dyDescent="0.35"/>
    <row r="18252" customFormat="1" x14ac:dyDescent="0.35"/>
    <row r="18253" customFormat="1" x14ac:dyDescent="0.35"/>
    <row r="18254" customFormat="1" x14ac:dyDescent="0.35"/>
    <row r="18255" customFormat="1" x14ac:dyDescent="0.35"/>
    <row r="18256" customFormat="1" x14ac:dyDescent="0.35"/>
    <row r="18257" customFormat="1" x14ac:dyDescent="0.35"/>
    <row r="18258" customFormat="1" x14ac:dyDescent="0.35"/>
    <row r="18259" customFormat="1" x14ac:dyDescent="0.35"/>
    <row r="18260" customFormat="1" x14ac:dyDescent="0.35"/>
    <row r="18261" customFormat="1" x14ac:dyDescent="0.35"/>
    <row r="18262" customFormat="1" x14ac:dyDescent="0.35"/>
    <row r="18263" customFormat="1" x14ac:dyDescent="0.35"/>
    <row r="18264" customFormat="1" x14ac:dyDescent="0.35"/>
    <row r="18265" customFormat="1" x14ac:dyDescent="0.35"/>
    <row r="18266" customFormat="1" x14ac:dyDescent="0.35"/>
    <row r="18267" customFormat="1" x14ac:dyDescent="0.35"/>
    <row r="18268" customFormat="1" x14ac:dyDescent="0.35"/>
    <row r="18269" customFormat="1" x14ac:dyDescent="0.35"/>
    <row r="18270" customFormat="1" x14ac:dyDescent="0.35"/>
    <row r="18271" customFormat="1" x14ac:dyDescent="0.35"/>
    <row r="18272" customFormat="1" x14ac:dyDescent="0.35"/>
    <row r="18273" customFormat="1" x14ac:dyDescent="0.35"/>
    <row r="18274" customFormat="1" x14ac:dyDescent="0.35"/>
    <row r="18275" customFormat="1" x14ac:dyDescent="0.35"/>
    <row r="18276" customFormat="1" x14ac:dyDescent="0.35"/>
    <row r="18277" customFormat="1" x14ac:dyDescent="0.35"/>
    <row r="18278" customFormat="1" x14ac:dyDescent="0.35"/>
    <row r="18279" customFormat="1" x14ac:dyDescent="0.35"/>
    <row r="18280" customFormat="1" x14ac:dyDescent="0.35"/>
    <row r="18281" customFormat="1" x14ac:dyDescent="0.35"/>
    <row r="18282" customFormat="1" x14ac:dyDescent="0.35"/>
    <row r="18283" customFormat="1" x14ac:dyDescent="0.35"/>
    <row r="18284" customFormat="1" x14ac:dyDescent="0.35"/>
    <row r="18285" customFormat="1" x14ac:dyDescent="0.35"/>
    <row r="18286" customFormat="1" x14ac:dyDescent="0.35"/>
    <row r="18287" customFormat="1" x14ac:dyDescent="0.35"/>
    <row r="18288" customFormat="1" x14ac:dyDescent="0.35"/>
    <row r="18289" customFormat="1" x14ac:dyDescent="0.35"/>
    <row r="18290" customFormat="1" x14ac:dyDescent="0.35"/>
    <row r="18291" customFormat="1" x14ac:dyDescent="0.35"/>
    <row r="18292" customFormat="1" x14ac:dyDescent="0.35"/>
    <row r="18293" customFormat="1" x14ac:dyDescent="0.35"/>
    <row r="18294" customFormat="1" x14ac:dyDescent="0.35"/>
    <row r="18295" customFormat="1" x14ac:dyDescent="0.35"/>
    <row r="18296" customFormat="1" x14ac:dyDescent="0.35"/>
    <row r="18297" customFormat="1" x14ac:dyDescent="0.35"/>
    <row r="18298" customFormat="1" x14ac:dyDescent="0.35"/>
    <row r="18299" customFormat="1" x14ac:dyDescent="0.35"/>
    <row r="18300" customFormat="1" x14ac:dyDescent="0.35"/>
    <row r="18301" customFormat="1" x14ac:dyDescent="0.35"/>
    <row r="18302" customFormat="1" x14ac:dyDescent="0.35"/>
    <row r="18303" customFormat="1" x14ac:dyDescent="0.35"/>
    <row r="18304" customFormat="1" x14ac:dyDescent="0.35"/>
    <row r="18305" customFormat="1" x14ac:dyDescent="0.35"/>
    <row r="18306" customFormat="1" x14ac:dyDescent="0.35"/>
    <row r="18307" customFormat="1" x14ac:dyDescent="0.35"/>
    <row r="18308" customFormat="1" x14ac:dyDescent="0.35"/>
    <row r="18309" customFormat="1" x14ac:dyDescent="0.35"/>
    <row r="18310" customFormat="1" x14ac:dyDescent="0.35"/>
    <row r="18311" customFormat="1" x14ac:dyDescent="0.35"/>
    <row r="18312" customFormat="1" x14ac:dyDescent="0.35"/>
    <row r="18313" customFormat="1" x14ac:dyDescent="0.35"/>
    <row r="18314" customFormat="1" x14ac:dyDescent="0.35"/>
    <row r="18315" customFormat="1" x14ac:dyDescent="0.35"/>
    <row r="18316" customFormat="1" x14ac:dyDescent="0.35"/>
    <row r="18317" customFormat="1" x14ac:dyDescent="0.35"/>
    <row r="18318" customFormat="1" x14ac:dyDescent="0.35"/>
    <row r="18319" customFormat="1" x14ac:dyDescent="0.35"/>
    <row r="18320" customFormat="1" x14ac:dyDescent="0.35"/>
    <row r="18321" customFormat="1" x14ac:dyDescent="0.35"/>
    <row r="18322" customFormat="1" x14ac:dyDescent="0.35"/>
    <row r="18323" customFormat="1" x14ac:dyDescent="0.35"/>
    <row r="18324" customFormat="1" x14ac:dyDescent="0.35"/>
    <row r="18325" customFormat="1" x14ac:dyDescent="0.35"/>
    <row r="18326" customFormat="1" x14ac:dyDescent="0.35"/>
    <row r="18327" customFormat="1" x14ac:dyDescent="0.35"/>
    <row r="18328" customFormat="1" x14ac:dyDescent="0.35"/>
    <row r="18329" customFormat="1" x14ac:dyDescent="0.35"/>
    <row r="18330" customFormat="1" x14ac:dyDescent="0.35"/>
    <row r="18331" customFormat="1" x14ac:dyDescent="0.35"/>
    <row r="18332" customFormat="1" x14ac:dyDescent="0.35"/>
    <row r="18333" customFormat="1" x14ac:dyDescent="0.35"/>
    <row r="18334" customFormat="1" x14ac:dyDescent="0.35"/>
    <row r="18335" customFormat="1" x14ac:dyDescent="0.35"/>
    <row r="18336" customFormat="1" x14ac:dyDescent="0.35"/>
    <row r="18337" customFormat="1" x14ac:dyDescent="0.35"/>
    <row r="18338" customFormat="1" x14ac:dyDescent="0.35"/>
    <row r="18339" customFormat="1" x14ac:dyDescent="0.35"/>
    <row r="18340" customFormat="1" x14ac:dyDescent="0.35"/>
    <row r="18341" customFormat="1" x14ac:dyDescent="0.35"/>
    <row r="18342" customFormat="1" x14ac:dyDescent="0.35"/>
    <row r="18343" customFormat="1" x14ac:dyDescent="0.35"/>
    <row r="18344" customFormat="1" x14ac:dyDescent="0.35"/>
    <row r="18345" customFormat="1" x14ac:dyDescent="0.35"/>
    <row r="18346" customFormat="1" x14ac:dyDescent="0.35"/>
    <row r="18347" customFormat="1" x14ac:dyDescent="0.35"/>
    <row r="18348" customFormat="1" x14ac:dyDescent="0.35"/>
    <row r="18349" customFormat="1" x14ac:dyDescent="0.35"/>
    <row r="18350" customFormat="1" x14ac:dyDescent="0.35"/>
    <row r="18351" customFormat="1" x14ac:dyDescent="0.35"/>
    <row r="18352" customFormat="1" x14ac:dyDescent="0.35"/>
    <row r="18353" customFormat="1" x14ac:dyDescent="0.35"/>
    <row r="18354" customFormat="1" x14ac:dyDescent="0.35"/>
    <row r="18355" customFormat="1" x14ac:dyDescent="0.35"/>
    <row r="18356" customFormat="1" x14ac:dyDescent="0.35"/>
    <row r="18357" customFormat="1" x14ac:dyDescent="0.35"/>
    <row r="18358" customFormat="1" x14ac:dyDescent="0.35"/>
    <row r="18359" customFormat="1" x14ac:dyDescent="0.35"/>
    <row r="18360" customFormat="1" x14ac:dyDescent="0.35"/>
    <row r="18361" customFormat="1" x14ac:dyDescent="0.35"/>
    <row r="18362" customFormat="1" x14ac:dyDescent="0.35"/>
    <row r="18363" customFormat="1" x14ac:dyDescent="0.35"/>
    <row r="18364" customFormat="1" x14ac:dyDescent="0.35"/>
    <row r="18365" customFormat="1" x14ac:dyDescent="0.35"/>
    <row r="18366" customFormat="1" x14ac:dyDescent="0.35"/>
    <row r="18367" customFormat="1" x14ac:dyDescent="0.35"/>
    <row r="18368" customFormat="1" x14ac:dyDescent="0.35"/>
    <row r="18369" customFormat="1" x14ac:dyDescent="0.35"/>
    <row r="18370" customFormat="1" x14ac:dyDescent="0.35"/>
    <row r="18371" customFormat="1" x14ac:dyDescent="0.35"/>
    <row r="18372" customFormat="1" x14ac:dyDescent="0.35"/>
    <row r="18373" customFormat="1" x14ac:dyDescent="0.35"/>
    <row r="18374" customFormat="1" x14ac:dyDescent="0.35"/>
    <row r="18375" customFormat="1" x14ac:dyDescent="0.35"/>
    <row r="18376" customFormat="1" x14ac:dyDescent="0.35"/>
    <row r="18377" customFormat="1" x14ac:dyDescent="0.35"/>
    <row r="18378" customFormat="1" x14ac:dyDescent="0.35"/>
    <row r="18379" customFormat="1" x14ac:dyDescent="0.35"/>
    <row r="18380" customFormat="1" x14ac:dyDescent="0.35"/>
    <row r="18381" customFormat="1" x14ac:dyDescent="0.35"/>
    <row r="18382" customFormat="1" x14ac:dyDescent="0.35"/>
    <row r="18383" customFormat="1" x14ac:dyDescent="0.35"/>
    <row r="18384" customFormat="1" x14ac:dyDescent="0.35"/>
    <row r="18385" customFormat="1" x14ac:dyDescent="0.35"/>
    <row r="18386" customFormat="1" x14ac:dyDescent="0.35"/>
    <row r="18387" customFormat="1" x14ac:dyDescent="0.35"/>
    <row r="18388" customFormat="1" x14ac:dyDescent="0.35"/>
    <row r="18389" customFormat="1" x14ac:dyDescent="0.35"/>
    <row r="18390" customFormat="1" x14ac:dyDescent="0.35"/>
    <row r="18391" customFormat="1" x14ac:dyDescent="0.35"/>
    <row r="18392" customFormat="1" x14ac:dyDescent="0.35"/>
    <row r="18393" customFormat="1" x14ac:dyDescent="0.35"/>
    <row r="18394" customFormat="1" x14ac:dyDescent="0.35"/>
    <row r="18395" customFormat="1" x14ac:dyDescent="0.35"/>
    <row r="18396" customFormat="1" x14ac:dyDescent="0.35"/>
    <row r="18397" customFormat="1" x14ac:dyDescent="0.35"/>
    <row r="18398" customFormat="1" x14ac:dyDescent="0.35"/>
    <row r="18399" customFormat="1" x14ac:dyDescent="0.35"/>
    <row r="18400" customFormat="1" x14ac:dyDescent="0.35"/>
    <row r="18401" customFormat="1" x14ac:dyDescent="0.35"/>
    <row r="18402" customFormat="1" x14ac:dyDescent="0.35"/>
    <row r="18403" customFormat="1" x14ac:dyDescent="0.35"/>
    <row r="18404" customFormat="1" x14ac:dyDescent="0.35"/>
    <row r="18405" customFormat="1" x14ac:dyDescent="0.35"/>
    <row r="18406" customFormat="1" x14ac:dyDescent="0.35"/>
    <row r="18407" customFormat="1" x14ac:dyDescent="0.35"/>
    <row r="18408" customFormat="1" x14ac:dyDescent="0.35"/>
    <row r="18409" customFormat="1" x14ac:dyDescent="0.35"/>
    <row r="18410" customFormat="1" x14ac:dyDescent="0.35"/>
    <row r="18411" customFormat="1" x14ac:dyDescent="0.35"/>
    <row r="18412" customFormat="1" x14ac:dyDescent="0.35"/>
    <row r="18413" customFormat="1" x14ac:dyDescent="0.35"/>
    <row r="18414" customFormat="1" x14ac:dyDescent="0.35"/>
    <row r="18415" customFormat="1" x14ac:dyDescent="0.35"/>
    <row r="18416" customFormat="1" x14ac:dyDescent="0.35"/>
    <row r="18417" customFormat="1" x14ac:dyDescent="0.35"/>
    <row r="18418" customFormat="1" x14ac:dyDescent="0.35"/>
    <row r="18419" customFormat="1" x14ac:dyDescent="0.35"/>
    <row r="18420" customFormat="1" x14ac:dyDescent="0.35"/>
    <row r="18421" customFormat="1" x14ac:dyDescent="0.35"/>
    <row r="18422" customFormat="1" x14ac:dyDescent="0.35"/>
    <row r="18423" customFormat="1" x14ac:dyDescent="0.35"/>
    <row r="18424" customFormat="1" x14ac:dyDescent="0.35"/>
    <row r="18425" customFormat="1" x14ac:dyDescent="0.35"/>
    <row r="18426" customFormat="1" x14ac:dyDescent="0.35"/>
    <row r="18427" customFormat="1" x14ac:dyDescent="0.35"/>
    <row r="18428" customFormat="1" x14ac:dyDescent="0.35"/>
    <row r="18429" customFormat="1" x14ac:dyDescent="0.35"/>
    <row r="18430" customFormat="1" x14ac:dyDescent="0.35"/>
    <row r="18431" customFormat="1" x14ac:dyDescent="0.35"/>
    <row r="18432" customFormat="1" x14ac:dyDescent="0.35"/>
    <row r="18433" customFormat="1" x14ac:dyDescent="0.35"/>
    <row r="18434" customFormat="1" x14ac:dyDescent="0.35"/>
    <row r="18435" customFormat="1" x14ac:dyDescent="0.35"/>
    <row r="18436" customFormat="1" x14ac:dyDescent="0.35"/>
    <row r="18437" customFormat="1" x14ac:dyDescent="0.35"/>
    <row r="18438" customFormat="1" x14ac:dyDescent="0.35"/>
    <row r="18439" customFormat="1" x14ac:dyDescent="0.35"/>
    <row r="18440" customFormat="1" x14ac:dyDescent="0.35"/>
    <row r="18441" customFormat="1" x14ac:dyDescent="0.35"/>
    <row r="18442" customFormat="1" x14ac:dyDescent="0.35"/>
    <row r="18443" customFormat="1" x14ac:dyDescent="0.35"/>
    <row r="18444" customFormat="1" x14ac:dyDescent="0.35"/>
    <row r="18445" customFormat="1" x14ac:dyDescent="0.35"/>
    <row r="18446" customFormat="1" x14ac:dyDescent="0.35"/>
    <row r="18447" customFormat="1" x14ac:dyDescent="0.35"/>
    <row r="18448" customFormat="1" x14ac:dyDescent="0.35"/>
    <row r="18449" customFormat="1" x14ac:dyDescent="0.35"/>
    <row r="18450" customFormat="1" x14ac:dyDescent="0.35"/>
    <row r="18451" customFormat="1" x14ac:dyDescent="0.35"/>
    <row r="18452" customFormat="1" x14ac:dyDescent="0.35"/>
    <row r="18453" customFormat="1" x14ac:dyDescent="0.35"/>
    <row r="18454" customFormat="1" x14ac:dyDescent="0.35"/>
    <row r="18455" customFormat="1" x14ac:dyDescent="0.35"/>
    <row r="18456" customFormat="1" x14ac:dyDescent="0.35"/>
    <row r="18457" customFormat="1" x14ac:dyDescent="0.35"/>
    <row r="18458" customFormat="1" x14ac:dyDescent="0.35"/>
    <row r="18459" customFormat="1" x14ac:dyDescent="0.35"/>
    <row r="18460" customFormat="1" x14ac:dyDescent="0.35"/>
    <row r="18461" customFormat="1" x14ac:dyDescent="0.35"/>
    <row r="18462" customFormat="1" x14ac:dyDescent="0.35"/>
    <row r="18463" customFormat="1" x14ac:dyDescent="0.35"/>
    <row r="18464" customFormat="1" x14ac:dyDescent="0.35"/>
    <row r="18465" customFormat="1" x14ac:dyDescent="0.35"/>
    <row r="18466" customFormat="1" x14ac:dyDescent="0.35"/>
    <row r="18467" customFormat="1" x14ac:dyDescent="0.35"/>
    <row r="18468" customFormat="1" x14ac:dyDescent="0.35"/>
    <row r="18469" customFormat="1" x14ac:dyDescent="0.35"/>
    <row r="18470" customFormat="1" x14ac:dyDescent="0.35"/>
    <row r="18471" customFormat="1" x14ac:dyDescent="0.35"/>
    <row r="18472" customFormat="1" x14ac:dyDescent="0.35"/>
    <row r="18473" customFormat="1" x14ac:dyDescent="0.35"/>
    <row r="18474" customFormat="1" x14ac:dyDescent="0.35"/>
    <row r="18475" customFormat="1" x14ac:dyDescent="0.35"/>
    <row r="18476" customFormat="1" x14ac:dyDescent="0.35"/>
    <row r="18477" customFormat="1" x14ac:dyDescent="0.35"/>
    <row r="18478" customFormat="1" x14ac:dyDescent="0.35"/>
    <row r="18479" customFormat="1" x14ac:dyDescent="0.35"/>
    <row r="18480" customFormat="1" x14ac:dyDescent="0.35"/>
    <row r="18481" customFormat="1" x14ac:dyDescent="0.35"/>
    <row r="18482" customFormat="1" x14ac:dyDescent="0.35"/>
    <row r="18483" customFormat="1" x14ac:dyDescent="0.35"/>
    <row r="18484" customFormat="1" x14ac:dyDescent="0.35"/>
    <row r="18485" customFormat="1" x14ac:dyDescent="0.35"/>
    <row r="18486" customFormat="1" x14ac:dyDescent="0.35"/>
    <row r="18487" customFormat="1" x14ac:dyDescent="0.35"/>
    <row r="18488" customFormat="1" x14ac:dyDescent="0.35"/>
    <row r="18489" customFormat="1" x14ac:dyDescent="0.35"/>
    <row r="18490" customFormat="1" x14ac:dyDescent="0.35"/>
    <row r="18491" customFormat="1" x14ac:dyDescent="0.35"/>
    <row r="18492" customFormat="1" x14ac:dyDescent="0.35"/>
    <row r="18493" customFormat="1" x14ac:dyDescent="0.35"/>
    <row r="18494" customFormat="1" x14ac:dyDescent="0.35"/>
    <row r="18495" customFormat="1" x14ac:dyDescent="0.35"/>
    <row r="18496" customFormat="1" x14ac:dyDescent="0.35"/>
    <row r="18497" customFormat="1" x14ac:dyDescent="0.35"/>
    <row r="18498" customFormat="1" x14ac:dyDescent="0.35"/>
    <row r="18499" customFormat="1" x14ac:dyDescent="0.35"/>
    <row r="18500" customFormat="1" x14ac:dyDescent="0.35"/>
    <row r="18501" customFormat="1" x14ac:dyDescent="0.35"/>
    <row r="18502" customFormat="1" x14ac:dyDescent="0.35"/>
    <row r="18503" customFormat="1" x14ac:dyDescent="0.35"/>
    <row r="18504" customFormat="1" x14ac:dyDescent="0.35"/>
    <row r="18505" customFormat="1" x14ac:dyDescent="0.35"/>
    <row r="18506" customFormat="1" x14ac:dyDescent="0.35"/>
    <row r="18507" customFormat="1" x14ac:dyDescent="0.35"/>
    <row r="18508" customFormat="1" x14ac:dyDescent="0.35"/>
    <row r="18509" customFormat="1" x14ac:dyDescent="0.35"/>
    <row r="18510" customFormat="1" x14ac:dyDescent="0.35"/>
    <row r="18511" customFormat="1" x14ac:dyDescent="0.35"/>
    <row r="18512" customFormat="1" x14ac:dyDescent="0.35"/>
    <row r="18513" customFormat="1" x14ac:dyDescent="0.35"/>
    <row r="18514" customFormat="1" x14ac:dyDescent="0.35"/>
    <row r="18515" customFormat="1" x14ac:dyDescent="0.35"/>
    <row r="18516" customFormat="1" x14ac:dyDescent="0.35"/>
    <row r="18517" customFormat="1" x14ac:dyDescent="0.35"/>
    <row r="18518" customFormat="1" x14ac:dyDescent="0.35"/>
    <row r="18519" customFormat="1" x14ac:dyDescent="0.35"/>
    <row r="18520" customFormat="1" x14ac:dyDescent="0.35"/>
    <row r="18521" customFormat="1" x14ac:dyDescent="0.35"/>
    <row r="18522" customFormat="1" x14ac:dyDescent="0.35"/>
    <row r="18523" customFormat="1" x14ac:dyDescent="0.35"/>
    <row r="18524" customFormat="1" x14ac:dyDescent="0.35"/>
    <row r="18525" customFormat="1" x14ac:dyDescent="0.35"/>
    <row r="18526" customFormat="1" x14ac:dyDescent="0.35"/>
    <row r="18527" customFormat="1" x14ac:dyDescent="0.35"/>
    <row r="18528" customFormat="1" x14ac:dyDescent="0.35"/>
    <row r="18529" customFormat="1" x14ac:dyDescent="0.35"/>
    <row r="18530" customFormat="1" x14ac:dyDescent="0.35"/>
    <row r="18531" customFormat="1" x14ac:dyDescent="0.35"/>
    <row r="18532" customFormat="1" x14ac:dyDescent="0.35"/>
    <row r="18533" customFormat="1" x14ac:dyDescent="0.35"/>
    <row r="18534" customFormat="1" x14ac:dyDescent="0.35"/>
    <row r="18535" customFormat="1" x14ac:dyDescent="0.35"/>
    <row r="18536" customFormat="1" x14ac:dyDescent="0.35"/>
    <row r="18537" customFormat="1" x14ac:dyDescent="0.35"/>
    <row r="18538" customFormat="1" x14ac:dyDescent="0.35"/>
    <row r="18539" customFormat="1" x14ac:dyDescent="0.35"/>
    <row r="18540" customFormat="1" x14ac:dyDescent="0.35"/>
    <row r="18541" customFormat="1" x14ac:dyDescent="0.35"/>
    <row r="18542" customFormat="1" x14ac:dyDescent="0.35"/>
    <row r="18543" customFormat="1" x14ac:dyDescent="0.35"/>
    <row r="18544" customFormat="1" x14ac:dyDescent="0.35"/>
    <row r="18545" customFormat="1" x14ac:dyDescent="0.35"/>
    <row r="18546" customFormat="1" x14ac:dyDescent="0.35"/>
    <row r="18547" customFormat="1" x14ac:dyDescent="0.35"/>
    <row r="18548" customFormat="1" x14ac:dyDescent="0.35"/>
    <row r="18549" customFormat="1" x14ac:dyDescent="0.35"/>
    <row r="18550" customFormat="1" x14ac:dyDescent="0.35"/>
    <row r="18551" customFormat="1" x14ac:dyDescent="0.35"/>
    <row r="18552" customFormat="1" x14ac:dyDescent="0.35"/>
    <row r="18553" customFormat="1" x14ac:dyDescent="0.35"/>
    <row r="18554" customFormat="1" x14ac:dyDescent="0.35"/>
    <row r="18555" customFormat="1" x14ac:dyDescent="0.35"/>
    <row r="18556" customFormat="1" x14ac:dyDescent="0.35"/>
    <row r="18557" customFormat="1" x14ac:dyDescent="0.35"/>
    <row r="18558" customFormat="1" x14ac:dyDescent="0.35"/>
    <row r="18559" customFormat="1" x14ac:dyDescent="0.35"/>
    <row r="18560" customFormat="1" x14ac:dyDescent="0.35"/>
    <row r="18561" customFormat="1" x14ac:dyDescent="0.35"/>
    <row r="18562" customFormat="1" x14ac:dyDescent="0.35"/>
    <row r="18563" customFormat="1" x14ac:dyDescent="0.35"/>
    <row r="18564" customFormat="1" x14ac:dyDescent="0.35"/>
    <row r="18565" customFormat="1" x14ac:dyDescent="0.35"/>
    <row r="18566" customFormat="1" x14ac:dyDescent="0.35"/>
    <row r="18567" customFormat="1" x14ac:dyDescent="0.35"/>
    <row r="18568" customFormat="1" x14ac:dyDescent="0.35"/>
    <row r="18569" customFormat="1" x14ac:dyDescent="0.35"/>
    <row r="18570" customFormat="1" x14ac:dyDescent="0.35"/>
    <row r="18571" customFormat="1" x14ac:dyDescent="0.35"/>
    <row r="18572" customFormat="1" x14ac:dyDescent="0.35"/>
    <row r="18573" customFormat="1" x14ac:dyDescent="0.35"/>
    <row r="18574" customFormat="1" x14ac:dyDescent="0.35"/>
    <row r="18575" customFormat="1" x14ac:dyDescent="0.35"/>
    <row r="18576" customFormat="1" x14ac:dyDescent="0.35"/>
    <row r="18577" customFormat="1" x14ac:dyDescent="0.35"/>
    <row r="18578" customFormat="1" x14ac:dyDescent="0.35"/>
    <row r="18579" customFormat="1" x14ac:dyDescent="0.35"/>
    <row r="18580" customFormat="1" x14ac:dyDescent="0.35"/>
    <row r="18581" customFormat="1" x14ac:dyDescent="0.35"/>
    <row r="18582" customFormat="1" x14ac:dyDescent="0.35"/>
    <row r="18583" customFormat="1" x14ac:dyDescent="0.35"/>
    <row r="18584" customFormat="1" x14ac:dyDescent="0.35"/>
    <row r="18585" customFormat="1" x14ac:dyDescent="0.35"/>
    <row r="18586" customFormat="1" x14ac:dyDescent="0.35"/>
    <row r="18587" customFormat="1" x14ac:dyDescent="0.35"/>
    <row r="18588" customFormat="1" x14ac:dyDescent="0.35"/>
    <row r="18589" customFormat="1" x14ac:dyDescent="0.35"/>
    <row r="18590" customFormat="1" x14ac:dyDescent="0.35"/>
    <row r="18591" customFormat="1" x14ac:dyDescent="0.35"/>
    <row r="18592" customFormat="1" x14ac:dyDescent="0.35"/>
    <row r="18593" customFormat="1" x14ac:dyDescent="0.35"/>
    <row r="18594" customFormat="1" x14ac:dyDescent="0.35"/>
    <row r="18595" customFormat="1" x14ac:dyDescent="0.35"/>
    <row r="18596" customFormat="1" x14ac:dyDescent="0.35"/>
    <row r="18597" customFormat="1" x14ac:dyDescent="0.35"/>
    <row r="18598" customFormat="1" x14ac:dyDescent="0.35"/>
    <row r="18599" customFormat="1" x14ac:dyDescent="0.35"/>
    <row r="18600" customFormat="1" x14ac:dyDescent="0.35"/>
    <row r="18601" customFormat="1" x14ac:dyDescent="0.35"/>
    <row r="18602" customFormat="1" x14ac:dyDescent="0.35"/>
    <row r="18603" customFormat="1" x14ac:dyDescent="0.35"/>
    <row r="18604" customFormat="1" x14ac:dyDescent="0.35"/>
    <row r="18605" customFormat="1" x14ac:dyDescent="0.35"/>
    <row r="18606" customFormat="1" x14ac:dyDescent="0.35"/>
    <row r="18607" customFormat="1" x14ac:dyDescent="0.35"/>
    <row r="18608" customFormat="1" x14ac:dyDescent="0.35"/>
    <row r="18609" customFormat="1" x14ac:dyDescent="0.35"/>
    <row r="18610" customFormat="1" x14ac:dyDescent="0.35"/>
    <row r="18611" customFormat="1" x14ac:dyDescent="0.35"/>
    <row r="18612" customFormat="1" x14ac:dyDescent="0.35"/>
    <row r="18613" customFormat="1" x14ac:dyDescent="0.35"/>
    <row r="18614" customFormat="1" x14ac:dyDescent="0.35"/>
    <row r="18615" customFormat="1" x14ac:dyDescent="0.35"/>
    <row r="18616" customFormat="1" x14ac:dyDescent="0.35"/>
    <row r="18617" customFormat="1" x14ac:dyDescent="0.35"/>
    <row r="18618" customFormat="1" x14ac:dyDescent="0.35"/>
    <row r="18619" customFormat="1" x14ac:dyDescent="0.35"/>
    <row r="18620" customFormat="1" x14ac:dyDescent="0.35"/>
    <row r="18621" customFormat="1" x14ac:dyDescent="0.35"/>
    <row r="18622" customFormat="1" x14ac:dyDescent="0.35"/>
    <row r="18623" customFormat="1" x14ac:dyDescent="0.35"/>
    <row r="18624" customFormat="1" x14ac:dyDescent="0.35"/>
    <row r="18625" customFormat="1" x14ac:dyDescent="0.35"/>
    <row r="18626" customFormat="1" x14ac:dyDescent="0.35"/>
    <row r="18627" customFormat="1" x14ac:dyDescent="0.35"/>
    <row r="18628" customFormat="1" x14ac:dyDescent="0.35"/>
    <row r="18629" customFormat="1" x14ac:dyDescent="0.35"/>
    <row r="18630" customFormat="1" x14ac:dyDescent="0.35"/>
    <row r="18631" customFormat="1" x14ac:dyDescent="0.35"/>
    <row r="18632" customFormat="1" x14ac:dyDescent="0.35"/>
    <row r="18633" customFormat="1" x14ac:dyDescent="0.35"/>
    <row r="18634" customFormat="1" x14ac:dyDescent="0.35"/>
    <row r="18635" customFormat="1" x14ac:dyDescent="0.35"/>
    <row r="18636" customFormat="1" x14ac:dyDescent="0.35"/>
    <row r="18637" customFormat="1" x14ac:dyDescent="0.35"/>
    <row r="18638" customFormat="1" x14ac:dyDescent="0.35"/>
    <row r="18639" customFormat="1" x14ac:dyDescent="0.35"/>
    <row r="18640" customFormat="1" x14ac:dyDescent="0.35"/>
    <row r="18641" customFormat="1" x14ac:dyDescent="0.35"/>
    <row r="18642" customFormat="1" x14ac:dyDescent="0.35"/>
    <row r="18643" customFormat="1" x14ac:dyDescent="0.35"/>
    <row r="18644" customFormat="1" x14ac:dyDescent="0.35"/>
    <row r="18645" customFormat="1" x14ac:dyDescent="0.35"/>
    <row r="18646" customFormat="1" x14ac:dyDescent="0.35"/>
    <row r="18647" customFormat="1" x14ac:dyDescent="0.35"/>
    <row r="18648" customFormat="1" x14ac:dyDescent="0.35"/>
    <row r="18649" customFormat="1" x14ac:dyDescent="0.35"/>
    <row r="18650" customFormat="1" x14ac:dyDescent="0.35"/>
    <row r="18651" customFormat="1" x14ac:dyDescent="0.35"/>
    <row r="18652" customFormat="1" x14ac:dyDescent="0.35"/>
    <row r="18653" customFormat="1" x14ac:dyDescent="0.35"/>
    <row r="18654" customFormat="1" x14ac:dyDescent="0.35"/>
    <row r="18655" customFormat="1" x14ac:dyDescent="0.35"/>
    <row r="18656" customFormat="1" x14ac:dyDescent="0.35"/>
    <row r="18657" customFormat="1" x14ac:dyDescent="0.35"/>
    <row r="18658" customFormat="1" x14ac:dyDescent="0.35"/>
    <row r="18659" customFormat="1" x14ac:dyDescent="0.35"/>
    <row r="18660" customFormat="1" x14ac:dyDescent="0.35"/>
    <row r="18661" customFormat="1" x14ac:dyDescent="0.35"/>
    <row r="18662" customFormat="1" x14ac:dyDescent="0.35"/>
    <row r="18663" customFormat="1" x14ac:dyDescent="0.35"/>
    <row r="18664" customFormat="1" x14ac:dyDescent="0.35"/>
    <row r="18665" customFormat="1" x14ac:dyDescent="0.35"/>
    <row r="18666" customFormat="1" x14ac:dyDescent="0.35"/>
    <row r="18667" customFormat="1" x14ac:dyDescent="0.35"/>
    <row r="18668" customFormat="1" x14ac:dyDescent="0.35"/>
    <row r="18669" customFormat="1" x14ac:dyDescent="0.35"/>
    <row r="18670" customFormat="1" x14ac:dyDescent="0.35"/>
    <row r="18671" customFormat="1" x14ac:dyDescent="0.35"/>
    <row r="18672" customFormat="1" x14ac:dyDescent="0.35"/>
    <row r="18673" customFormat="1" x14ac:dyDescent="0.35"/>
    <row r="18674" customFormat="1" x14ac:dyDescent="0.35"/>
    <row r="18675" customFormat="1" x14ac:dyDescent="0.35"/>
    <row r="18676" customFormat="1" x14ac:dyDescent="0.35"/>
    <row r="18677" customFormat="1" x14ac:dyDescent="0.35"/>
    <row r="18678" customFormat="1" x14ac:dyDescent="0.35"/>
    <row r="18679" customFormat="1" x14ac:dyDescent="0.35"/>
    <row r="18680" customFormat="1" x14ac:dyDescent="0.35"/>
    <row r="18681" customFormat="1" x14ac:dyDescent="0.35"/>
    <row r="18682" customFormat="1" x14ac:dyDescent="0.35"/>
    <row r="18683" customFormat="1" x14ac:dyDescent="0.35"/>
    <row r="18684" customFormat="1" x14ac:dyDescent="0.35"/>
    <row r="18685" customFormat="1" x14ac:dyDescent="0.35"/>
    <row r="18686" customFormat="1" x14ac:dyDescent="0.35"/>
    <row r="18687" customFormat="1" x14ac:dyDescent="0.35"/>
    <row r="18688" customFormat="1" x14ac:dyDescent="0.35"/>
    <row r="18689" customFormat="1" x14ac:dyDescent="0.35"/>
    <row r="18690" customFormat="1" x14ac:dyDescent="0.35"/>
    <row r="18691" customFormat="1" x14ac:dyDescent="0.35"/>
    <row r="18692" customFormat="1" x14ac:dyDescent="0.35"/>
    <row r="18693" customFormat="1" x14ac:dyDescent="0.35"/>
    <row r="18694" customFormat="1" x14ac:dyDescent="0.35"/>
    <row r="18695" customFormat="1" x14ac:dyDescent="0.35"/>
    <row r="18696" customFormat="1" x14ac:dyDescent="0.35"/>
    <row r="18697" customFormat="1" x14ac:dyDescent="0.35"/>
    <row r="18698" customFormat="1" x14ac:dyDescent="0.35"/>
    <row r="18699" customFormat="1" x14ac:dyDescent="0.35"/>
    <row r="18700" customFormat="1" x14ac:dyDescent="0.35"/>
    <row r="18701" customFormat="1" x14ac:dyDescent="0.35"/>
    <row r="18702" customFormat="1" x14ac:dyDescent="0.35"/>
    <row r="18703" customFormat="1" x14ac:dyDescent="0.35"/>
    <row r="18704" customFormat="1" x14ac:dyDescent="0.35"/>
    <row r="18705" customFormat="1" x14ac:dyDescent="0.35"/>
    <row r="18706" customFormat="1" x14ac:dyDescent="0.35"/>
    <row r="18707" customFormat="1" x14ac:dyDescent="0.35"/>
    <row r="18708" customFormat="1" x14ac:dyDescent="0.35"/>
    <row r="18709" customFormat="1" x14ac:dyDescent="0.35"/>
    <row r="18710" customFormat="1" x14ac:dyDescent="0.35"/>
    <row r="18711" customFormat="1" x14ac:dyDescent="0.35"/>
    <row r="18712" customFormat="1" x14ac:dyDescent="0.35"/>
    <row r="18713" customFormat="1" x14ac:dyDescent="0.35"/>
    <row r="18714" customFormat="1" x14ac:dyDescent="0.35"/>
    <row r="18715" customFormat="1" x14ac:dyDescent="0.35"/>
    <row r="18716" customFormat="1" x14ac:dyDescent="0.35"/>
    <row r="18717" customFormat="1" x14ac:dyDescent="0.35"/>
    <row r="18718" customFormat="1" x14ac:dyDescent="0.35"/>
    <row r="18719" customFormat="1" x14ac:dyDescent="0.35"/>
    <row r="18720" customFormat="1" x14ac:dyDescent="0.35"/>
    <row r="18721" customFormat="1" x14ac:dyDescent="0.35"/>
    <row r="18722" customFormat="1" x14ac:dyDescent="0.35"/>
    <row r="18723" customFormat="1" x14ac:dyDescent="0.35"/>
    <row r="18724" customFormat="1" x14ac:dyDescent="0.35"/>
    <row r="18725" customFormat="1" x14ac:dyDescent="0.35"/>
    <row r="18726" customFormat="1" x14ac:dyDescent="0.35"/>
    <row r="18727" customFormat="1" x14ac:dyDescent="0.35"/>
    <row r="18728" customFormat="1" x14ac:dyDescent="0.35"/>
    <row r="18729" customFormat="1" x14ac:dyDescent="0.35"/>
    <row r="18730" customFormat="1" x14ac:dyDescent="0.35"/>
    <row r="18731" customFormat="1" x14ac:dyDescent="0.35"/>
    <row r="18732" customFormat="1" x14ac:dyDescent="0.35"/>
    <row r="18733" customFormat="1" x14ac:dyDescent="0.35"/>
    <row r="18734" customFormat="1" x14ac:dyDescent="0.35"/>
    <row r="18735" customFormat="1" x14ac:dyDescent="0.35"/>
    <row r="18736" customFormat="1" x14ac:dyDescent="0.35"/>
    <row r="18737" customFormat="1" x14ac:dyDescent="0.35"/>
    <row r="18738" customFormat="1" x14ac:dyDescent="0.35"/>
    <row r="18739" customFormat="1" x14ac:dyDescent="0.35"/>
    <row r="18740" customFormat="1" x14ac:dyDescent="0.35"/>
    <row r="18741" customFormat="1" x14ac:dyDescent="0.35"/>
    <row r="18742" customFormat="1" x14ac:dyDescent="0.35"/>
    <row r="18743" customFormat="1" x14ac:dyDescent="0.35"/>
    <row r="18744" customFormat="1" x14ac:dyDescent="0.35"/>
    <row r="18745" customFormat="1" x14ac:dyDescent="0.35"/>
    <row r="18746" customFormat="1" x14ac:dyDescent="0.35"/>
    <row r="18747" customFormat="1" x14ac:dyDescent="0.35"/>
    <row r="18748" customFormat="1" x14ac:dyDescent="0.35"/>
    <row r="18749" customFormat="1" x14ac:dyDescent="0.35"/>
    <row r="18750" customFormat="1" x14ac:dyDescent="0.35"/>
    <row r="18751" customFormat="1" x14ac:dyDescent="0.35"/>
    <row r="18752" customFormat="1" x14ac:dyDescent="0.35"/>
    <row r="18753" customFormat="1" x14ac:dyDescent="0.35"/>
    <row r="18754" customFormat="1" x14ac:dyDescent="0.35"/>
    <row r="18755" customFormat="1" x14ac:dyDescent="0.35"/>
    <row r="18756" customFormat="1" x14ac:dyDescent="0.35"/>
    <row r="18757" customFormat="1" x14ac:dyDescent="0.35"/>
    <row r="18758" customFormat="1" x14ac:dyDescent="0.35"/>
    <row r="18759" customFormat="1" x14ac:dyDescent="0.35"/>
    <row r="18760" customFormat="1" x14ac:dyDescent="0.35"/>
    <row r="18761" customFormat="1" x14ac:dyDescent="0.35"/>
    <row r="18762" customFormat="1" x14ac:dyDescent="0.35"/>
    <row r="18763" customFormat="1" x14ac:dyDescent="0.35"/>
    <row r="18764" customFormat="1" x14ac:dyDescent="0.35"/>
    <row r="18765" customFormat="1" x14ac:dyDescent="0.35"/>
    <row r="18766" customFormat="1" x14ac:dyDescent="0.35"/>
    <row r="18767" customFormat="1" x14ac:dyDescent="0.35"/>
    <row r="18768" customFormat="1" x14ac:dyDescent="0.35"/>
    <row r="18769" customFormat="1" x14ac:dyDescent="0.35"/>
    <row r="18770" customFormat="1" x14ac:dyDescent="0.35"/>
    <row r="18771" customFormat="1" x14ac:dyDescent="0.35"/>
    <row r="18772" customFormat="1" x14ac:dyDescent="0.35"/>
    <row r="18773" customFormat="1" x14ac:dyDescent="0.35"/>
    <row r="18774" customFormat="1" x14ac:dyDescent="0.35"/>
    <row r="18775" customFormat="1" x14ac:dyDescent="0.35"/>
    <row r="18776" customFormat="1" x14ac:dyDescent="0.35"/>
    <row r="18777" customFormat="1" x14ac:dyDescent="0.35"/>
    <row r="18778" customFormat="1" x14ac:dyDescent="0.35"/>
    <row r="18779" customFormat="1" x14ac:dyDescent="0.35"/>
    <row r="18780" customFormat="1" x14ac:dyDescent="0.35"/>
    <row r="18781" customFormat="1" x14ac:dyDescent="0.35"/>
    <row r="18782" customFormat="1" x14ac:dyDescent="0.35"/>
    <row r="18783" customFormat="1" x14ac:dyDescent="0.35"/>
    <row r="18784" customFormat="1" x14ac:dyDescent="0.35"/>
    <row r="18785" customFormat="1" x14ac:dyDescent="0.35"/>
    <row r="18786" customFormat="1" x14ac:dyDescent="0.35"/>
    <row r="18787" customFormat="1" x14ac:dyDescent="0.35"/>
    <row r="18788" customFormat="1" x14ac:dyDescent="0.35"/>
    <row r="18789" customFormat="1" x14ac:dyDescent="0.35"/>
    <row r="18790" customFormat="1" x14ac:dyDescent="0.35"/>
    <row r="18791" customFormat="1" x14ac:dyDescent="0.35"/>
    <row r="18792" customFormat="1" x14ac:dyDescent="0.35"/>
    <row r="18793" customFormat="1" x14ac:dyDescent="0.35"/>
    <row r="18794" customFormat="1" x14ac:dyDescent="0.35"/>
    <row r="18795" customFormat="1" x14ac:dyDescent="0.35"/>
    <row r="18796" customFormat="1" x14ac:dyDescent="0.35"/>
    <row r="18797" customFormat="1" x14ac:dyDescent="0.35"/>
    <row r="18798" customFormat="1" x14ac:dyDescent="0.35"/>
    <row r="18799" customFormat="1" x14ac:dyDescent="0.35"/>
    <row r="18800" customFormat="1" x14ac:dyDescent="0.35"/>
    <row r="18801" customFormat="1" x14ac:dyDescent="0.35"/>
    <row r="18802" customFormat="1" x14ac:dyDescent="0.35"/>
    <row r="18803" customFormat="1" x14ac:dyDescent="0.35"/>
    <row r="18804" customFormat="1" x14ac:dyDescent="0.35"/>
    <row r="18805" customFormat="1" x14ac:dyDescent="0.35"/>
    <row r="18806" customFormat="1" x14ac:dyDescent="0.35"/>
    <row r="18807" customFormat="1" x14ac:dyDescent="0.35"/>
    <row r="18808" customFormat="1" x14ac:dyDescent="0.35"/>
    <row r="18809" customFormat="1" x14ac:dyDescent="0.35"/>
    <row r="18810" customFormat="1" x14ac:dyDescent="0.35"/>
    <row r="18811" customFormat="1" x14ac:dyDescent="0.35"/>
    <row r="18812" customFormat="1" x14ac:dyDescent="0.35"/>
    <row r="18813" customFormat="1" x14ac:dyDescent="0.35"/>
    <row r="18814" customFormat="1" x14ac:dyDescent="0.35"/>
    <row r="18815" customFormat="1" x14ac:dyDescent="0.35"/>
    <row r="18816" customFormat="1" x14ac:dyDescent="0.35"/>
    <row r="18817" customFormat="1" x14ac:dyDescent="0.35"/>
    <row r="18818" customFormat="1" x14ac:dyDescent="0.35"/>
    <row r="18819" customFormat="1" x14ac:dyDescent="0.35"/>
    <row r="18820" customFormat="1" x14ac:dyDescent="0.35"/>
    <row r="18821" customFormat="1" x14ac:dyDescent="0.35"/>
    <row r="18822" customFormat="1" x14ac:dyDescent="0.35"/>
    <row r="18823" customFormat="1" x14ac:dyDescent="0.35"/>
    <row r="18824" customFormat="1" x14ac:dyDescent="0.35"/>
    <row r="18825" customFormat="1" x14ac:dyDescent="0.35"/>
    <row r="18826" customFormat="1" x14ac:dyDescent="0.35"/>
    <row r="18827" customFormat="1" x14ac:dyDescent="0.35"/>
    <row r="18828" customFormat="1" x14ac:dyDescent="0.35"/>
    <row r="18829" customFormat="1" x14ac:dyDescent="0.35"/>
    <row r="18830" customFormat="1" x14ac:dyDescent="0.35"/>
    <row r="18831" customFormat="1" x14ac:dyDescent="0.35"/>
    <row r="18832" customFormat="1" x14ac:dyDescent="0.35"/>
    <row r="18833" customFormat="1" x14ac:dyDescent="0.35"/>
    <row r="18834" customFormat="1" x14ac:dyDescent="0.35"/>
    <row r="18835" customFormat="1" x14ac:dyDescent="0.35"/>
    <row r="18836" customFormat="1" x14ac:dyDescent="0.35"/>
    <row r="18837" customFormat="1" x14ac:dyDescent="0.35"/>
    <row r="18838" customFormat="1" x14ac:dyDescent="0.35"/>
    <row r="18839" customFormat="1" x14ac:dyDescent="0.35"/>
    <row r="18840" customFormat="1" x14ac:dyDescent="0.35"/>
    <row r="18841" customFormat="1" x14ac:dyDescent="0.35"/>
    <row r="18842" customFormat="1" x14ac:dyDescent="0.35"/>
    <row r="18843" customFormat="1" x14ac:dyDescent="0.35"/>
    <row r="18844" customFormat="1" x14ac:dyDescent="0.35"/>
    <row r="18845" customFormat="1" x14ac:dyDescent="0.35"/>
    <row r="18846" customFormat="1" x14ac:dyDescent="0.35"/>
    <row r="18847" customFormat="1" x14ac:dyDescent="0.35"/>
    <row r="18848" customFormat="1" x14ac:dyDescent="0.35"/>
    <row r="18849" customFormat="1" x14ac:dyDescent="0.35"/>
    <row r="18850" customFormat="1" x14ac:dyDescent="0.35"/>
    <row r="18851" customFormat="1" x14ac:dyDescent="0.35"/>
    <row r="18852" customFormat="1" x14ac:dyDescent="0.35"/>
    <row r="18853" customFormat="1" x14ac:dyDescent="0.35"/>
    <row r="18854" customFormat="1" x14ac:dyDescent="0.35"/>
    <row r="18855" customFormat="1" x14ac:dyDescent="0.35"/>
    <row r="18856" customFormat="1" x14ac:dyDescent="0.35"/>
    <row r="18857" customFormat="1" x14ac:dyDescent="0.35"/>
    <row r="18858" customFormat="1" x14ac:dyDescent="0.35"/>
    <row r="18859" customFormat="1" x14ac:dyDescent="0.35"/>
    <row r="18860" customFormat="1" x14ac:dyDescent="0.35"/>
    <row r="18861" customFormat="1" x14ac:dyDescent="0.35"/>
    <row r="18862" customFormat="1" x14ac:dyDescent="0.35"/>
    <row r="18863" customFormat="1" x14ac:dyDescent="0.35"/>
    <row r="18864" customFormat="1" x14ac:dyDescent="0.35"/>
    <row r="18865" customFormat="1" x14ac:dyDescent="0.35"/>
    <row r="18866" customFormat="1" x14ac:dyDescent="0.35"/>
    <row r="18867" customFormat="1" x14ac:dyDescent="0.35"/>
    <row r="18868" customFormat="1" x14ac:dyDescent="0.35"/>
    <row r="18869" customFormat="1" x14ac:dyDescent="0.35"/>
    <row r="18870" customFormat="1" x14ac:dyDescent="0.35"/>
    <row r="18871" customFormat="1" x14ac:dyDescent="0.35"/>
    <row r="18872" customFormat="1" x14ac:dyDescent="0.35"/>
    <row r="18873" customFormat="1" x14ac:dyDescent="0.35"/>
    <row r="18874" customFormat="1" x14ac:dyDescent="0.35"/>
    <row r="18875" customFormat="1" x14ac:dyDescent="0.35"/>
    <row r="18876" customFormat="1" x14ac:dyDescent="0.35"/>
    <row r="18877" customFormat="1" x14ac:dyDescent="0.35"/>
    <row r="18878" customFormat="1" x14ac:dyDescent="0.35"/>
    <row r="18879" customFormat="1" x14ac:dyDescent="0.35"/>
    <row r="18880" customFormat="1" x14ac:dyDescent="0.35"/>
    <row r="18881" customFormat="1" x14ac:dyDescent="0.35"/>
    <row r="18882" customFormat="1" x14ac:dyDescent="0.35"/>
    <row r="18883" customFormat="1" x14ac:dyDescent="0.35"/>
    <row r="18884" customFormat="1" x14ac:dyDescent="0.35"/>
    <row r="18885" customFormat="1" x14ac:dyDescent="0.35"/>
    <row r="18886" customFormat="1" x14ac:dyDescent="0.35"/>
    <row r="18887" customFormat="1" x14ac:dyDescent="0.35"/>
    <row r="18888" customFormat="1" x14ac:dyDescent="0.35"/>
    <row r="18889" customFormat="1" x14ac:dyDescent="0.35"/>
    <row r="18890" customFormat="1" x14ac:dyDescent="0.35"/>
    <row r="18891" customFormat="1" x14ac:dyDescent="0.35"/>
    <row r="18892" customFormat="1" x14ac:dyDescent="0.35"/>
    <row r="18893" customFormat="1" x14ac:dyDescent="0.35"/>
    <row r="18894" customFormat="1" x14ac:dyDescent="0.35"/>
    <row r="18895" customFormat="1" x14ac:dyDescent="0.35"/>
    <row r="18896" customFormat="1" x14ac:dyDescent="0.35"/>
    <row r="18897" customFormat="1" x14ac:dyDescent="0.35"/>
    <row r="18898" customFormat="1" x14ac:dyDescent="0.35"/>
    <row r="18899" customFormat="1" x14ac:dyDescent="0.35"/>
    <row r="18900" customFormat="1" x14ac:dyDescent="0.35"/>
    <row r="18901" customFormat="1" x14ac:dyDescent="0.35"/>
    <row r="18902" customFormat="1" x14ac:dyDescent="0.35"/>
    <row r="18903" customFormat="1" x14ac:dyDescent="0.35"/>
    <row r="18904" customFormat="1" x14ac:dyDescent="0.35"/>
    <row r="18905" customFormat="1" x14ac:dyDescent="0.35"/>
    <row r="18906" customFormat="1" x14ac:dyDescent="0.35"/>
    <row r="18907" customFormat="1" x14ac:dyDescent="0.35"/>
    <row r="18908" customFormat="1" x14ac:dyDescent="0.35"/>
    <row r="18909" customFormat="1" x14ac:dyDescent="0.35"/>
    <row r="18910" customFormat="1" x14ac:dyDescent="0.35"/>
    <row r="18911" customFormat="1" x14ac:dyDescent="0.35"/>
    <row r="18912" customFormat="1" x14ac:dyDescent="0.35"/>
    <row r="18913" customFormat="1" x14ac:dyDescent="0.35"/>
    <row r="18914" customFormat="1" x14ac:dyDescent="0.35"/>
    <row r="18915" customFormat="1" x14ac:dyDescent="0.35"/>
    <row r="18916" customFormat="1" x14ac:dyDescent="0.35"/>
    <row r="18917" customFormat="1" x14ac:dyDescent="0.35"/>
    <row r="18918" customFormat="1" x14ac:dyDescent="0.35"/>
    <row r="18919" customFormat="1" x14ac:dyDescent="0.35"/>
    <row r="18920" customFormat="1" x14ac:dyDescent="0.35"/>
    <row r="18921" customFormat="1" x14ac:dyDescent="0.35"/>
    <row r="18922" customFormat="1" x14ac:dyDescent="0.35"/>
    <row r="18923" customFormat="1" x14ac:dyDescent="0.35"/>
    <row r="18924" customFormat="1" x14ac:dyDescent="0.35"/>
    <row r="18925" customFormat="1" x14ac:dyDescent="0.35"/>
    <row r="18926" customFormat="1" x14ac:dyDescent="0.35"/>
    <row r="18927" customFormat="1" x14ac:dyDescent="0.35"/>
    <row r="18928" customFormat="1" x14ac:dyDescent="0.35"/>
    <row r="18929" customFormat="1" x14ac:dyDescent="0.35"/>
    <row r="18930" customFormat="1" x14ac:dyDescent="0.35"/>
    <row r="18931" customFormat="1" x14ac:dyDescent="0.35"/>
    <row r="18932" customFormat="1" x14ac:dyDescent="0.35"/>
    <row r="18933" customFormat="1" x14ac:dyDescent="0.35"/>
    <row r="18934" customFormat="1" x14ac:dyDescent="0.35"/>
    <row r="18935" customFormat="1" x14ac:dyDescent="0.35"/>
    <row r="18936" customFormat="1" x14ac:dyDescent="0.35"/>
    <row r="18937" customFormat="1" x14ac:dyDescent="0.35"/>
    <row r="18938" customFormat="1" x14ac:dyDescent="0.35"/>
    <row r="18939" customFormat="1" x14ac:dyDescent="0.35"/>
    <row r="18940" customFormat="1" x14ac:dyDescent="0.35"/>
    <row r="18941" customFormat="1" x14ac:dyDescent="0.35"/>
    <row r="18942" customFormat="1" x14ac:dyDescent="0.35"/>
    <row r="18943" customFormat="1" x14ac:dyDescent="0.35"/>
    <row r="18944" customFormat="1" x14ac:dyDescent="0.35"/>
    <row r="18945" customFormat="1" x14ac:dyDescent="0.35"/>
    <row r="18946" customFormat="1" x14ac:dyDescent="0.35"/>
    <row r="18947" customFormat="1" x14ac:dyDescent="0.35"/>
    <row r="18948" customFormat="1" x14ac:dyDescent="0.35"/>
    <row r="18949" customFormat="1" x14ac:dyDescent="0.35"/>
    <row r="18950" customFormat="1" x14ac:dyDescent="0.35"/>
    <row r="18951" customFormat="1" x14ac:dyDescent="0.35"/>
    <row r="18952" customFormat="1" x14ac:dyDescent="0.35"/>
    <row r="18953" customFormat="1" x14ac:dyDescent="0.35"/>
    <row r="18954" customFormat="1" x14ac:dyDescent="0.35"/>
    <row r="18955" customFormat="1" x14ac:dyDescent="0.35"/>
    <row r="18956" customFormat="1" x14ac:dyDescent="0.35"/>
    <row r="18957" customFormat="1" x14ac:dyDescent="0.35"/>
    <row r="18958" customFormat="1" x14ac:dyDescent="0.35"/>
    <row r="18959" customFormat="1" x14ac:dyDescent="0.35"/>
    <row r="18960" customFormat="1" x14ac:dyDescent="0.35"/>
    <row r="18961" customFormat="1" x14ac:dyDescent="0.35"/>
    <row r="18962" customFormat="1" x14ac:dyDescent="0.35"/>
    <row r="18963" customFormat="1" x14ac:dyDescent="0.35"/>
    <row r="18964" customFormat="1" x14ac:dyDescent="0.35"/>
    <row r="18965" customFormat="1" x14ac:dyDescent="0.35"/>
    <row r="18966" customFormat="1" x14ac:dyDescent="0.35"/>
    <row r="18967" customFormat="1" x14ac:dyDescent="0.35"/>
    <row r="18968" customFormat="1" x14ac:dyDescent="0.35"/>
    <row r="18969" customFormat="1" x14ac:dyDescent="0.35"/>
    <row r="18970" customFormat="1" x14ac:dyDescent="0.35"/>
    <row r="18971" customFormat="1" x14ac:dyDescent="0.35"/>
    <row r="18972" customFormat="1" x14ac:dyDescent="0.35"/>
    <row r="18973" customFormat="1" x14ac:dyDescent="0.35"/>
    <row r="18974" customFormat="1" x14ac:dyDescent="0.35"/>
    <row r="18975" customFormat="1" x14ac:dyDescent="0.35"/>
    <row r="18976" customFormat="1" x14ac:dyDescent="0.35"/>
    <row r="18977" customFormat="1" x14ac:dyDescent="0.35"/>
    <row r="18978" customFormat="1" x14ac:dyDescent="0.35"/>
    <row r="18979" customFormat="1" x14ac:dyDescent="0.35"/>
    <row r="18980" customFormat="1" x14ac:dyDescent="0.35"/>
    <row r="18981" customFormat="1" x14ac:dyDescent="0.35"/>
    <row r="18982" customFormat="1" x14ac:dyDescent="0.35"/>
    <row r="18983" customFormat="1" x14ac:dyDescent="0.35"/>
    <row r="18984" customFormat="1" x14ac:dyDescent="0.35"/>
    <row r="18985" customFormat="1" x14ac:dyDescent="0.35"/>
    <row r="18986" customFormat="1" x14ac:dyDescent="0.35"/>
    <row r="18987" customFormat="1" x14ac:dyDescent="0.35"/>
    <row r="18988" customFormat="1" x14ac:dyDescent="0.35"/>
    <row r="18989" customFormat="1" x14ac:dyDescent="0.35"/>
    <row r="18990" customFormat="1" x14ac:dyDescent="0.35"/>
    <row r="18991" customFormat="1" x14ac:dyDescent="0.35"/>
    <row r="18992" customFormat="1" x14ac:dyDescent="0.35"/>
    <row r="18993" customFormat="1" x14ac:dyDescent="0.35"/>
    <row r="18994" customFormat="1" x14ac:dyDescent="0.35"/>
    <row r="18995" customFormat="1" x14ac:dyDescent="0.35"/>
    <row r="18996" customFormat="1" x14ac:dyDescent="0.35"/>
    <row r="18997" customFormat="1" x14ac:dyDescent="0.35"/>
    <row r="18998" customFormat="1" x14ac:dyDescent="0.35"/>
    <row r="18999" customFormat="1" x14ac:dyDescent="0.35"/>
    <row r="19000" customFormat="1" x14ac:dyDescent="0.35"/>
    <row r="19001" customFormat="1" x14ac:dyDescent="0.35"/>
    <row r="19002" customFormat="1" x14ac:dyDescent="0.35"/>
    <row r="19003" customFormat="1" x14ac:dyDescent="0.35"/>
    <row r="19004" customFormat="1" x14ac:dyDescent="0.35"/>
    <row r="19005" customFormat="1" x14ac:dyDescent="0.35"/>
    <row r="19006" customFormat="1" x14ac:dyDescent="0.35"/>
    <row r="19007" customFormat="1" x14ac:dyDescent="0.35"/>
    <row r="19008" customFormat="1" x14ac:dyDescent="0.35"/>
    <row r="19009" customFormat="1" x14ac:dyDescent="0.35"/>
    <row r="19010" customFormat="1" x14ac:dyDescent="0.35"/>
    <row r="19011" customFormat="1" x14ac:dyDescent="0.35"/>
    <row r="19012" customFormat="1" x14ac:dyDescent="0.35"/>
    <row r="19013" customFormat="1" x14ac:dyDescent="0.35"/>
    <row r="19014" customFormat="1" x14ac:dyDescent="0.35"/>
    <row r="19015" customFormat="1" x14ac:dyDescent="0.35"/>
    <row r="19016" customFormat="1" x14ac:dyDescent="0.35"/>
    <row r="19017" customFormat="1" x14ac:dyDescent="0.35"/>
    <row r="19018" customFormat="1" x14ac:dyDescent="0.35"/>
    <row r="19019" customFormat="1" x14ac:dyDescent="0.35"/>
    <row r="19020" customFormat="1" x14ac:dyDescent="0.35"/>
    <row r="19021" customFormat="1" x14ac:dyDescent="0.35"/>
    <row r="19022" customFormat="1" x14ac:dyDescent="0.35"/>
    <row r="19023" customFormat="1" x14ac:dyDescent="0.35"/>
    <row r="19024" customFormat="1" x14ac:dyDescent="0.35"/>
    <row r="19025" customFormat="1" x14ac:dyDescent="0.35"/>
    <row r="19026" customFormat="1" x14ac:dyDescent="0.35"/>
    <row r="19027" customFormat="1" x14ac:dyDescent="0.35"/>
    <row r="19028" customFormat="1" x14ac:dyDescent="0.35"/>
    <row r="19029" customFormat="1" x14ac:dyDescent="0.35"/>
    <row r="19030" customFormat="1" x14ac:dyDescent="0.35"/>
    <row r="19031" customFormat="1" x14ac:dyDescent="0.35"/>
    <row r="19032" customFormat="1" x14ac:dyDescent="0.35"/>
    <row r="19033" customFormat="1" x14ac:dyDescent="0.35"/>
    <row r="19034" customFormat="1" x14ac:dyDescent="0.35"/>
    <row r="19035" customFormat="1" x14ac:dyDescent="0.35"/>
    <row r="19036" customFormat="1" x14ac:dyDescent="0.35"/>
    <row r="19037" customFormat="1" x14ac:dyDescent="0.35"/>
    <row r="19038" customFormat="1" x14ac:dyDescent="0.35"/>
    <row r="19039" customFormat="1" x14ac:dyDescent="0.35"/>
    <row r="19040" customFormat="1" x14ac:dyDescent="0.35"/>
    <row r="19041" customFormat="1" x14ac:dyDescent="0.35"/>
    <row r="19042" customFormat="1" x14ac:dyDescent="0.35"/>
    <row r="19043" customFormat="1" x14ac:dyDescent="0.35"/>
    <row r="19044" customFormat="1" x14ac:dyDescent="0.35"/>
    <row r="19045" customFormat="1" x14ac:dyDescent="0.35"/>
    <row r="19046" customFormat="1" x14ac:dyDescent="0.35"/>
    <row r="19047" customFormat="1" x14ac:dyDescent="0.35"/>
    <row r="19048" customFormat="1" x14ac:dyDescent="0.35"/>
    <row r="19049" customFormat="1" x14ac:dyDescent="0.35"/>
    <row r="19050" customFormat="1" x14ac:dyDescent="0.35"/>
    <row r="19051" customFormat="1" x14ac:dyDescent="0.35"/>
    <row r="19052" customFormat="1" x14ac:dyDescent="0.35"/>
    <row r="19053" customFormat="1" x14ac:dyDescent="0.35"/>
    <row r="19054" customFormat="1" x14ac:dyDescent="0.35"/>
    <row r="19055" customFormat="1" x14ac:dyDescent="0.35"/>
    <row r="19056" customFormat="1" x14ac:dyDescent="0.35"/>
    <row r="19057" customFormat="1" x14ac:dyDescent="0.35"/>
    <row r="19058" customFormat="1" x14ac:dyDescent="0.35"/>
    <row r="19059" customFormat="1" x14ac:dyDescent="0.35"/>
    <row r="19060" customFormat="1" x14ac:dyDescent="0.35"/>
    <row r="19061" customFormat="1" x14ac:dyDescent="0.35"/>
    <row r="19062" customFormat="1" x14ac:dyDescent="0.35"/>
    <row r="19063" customFormat="1" x14ac:dyDescent="0.35"/>
    <row r="19064" customFormat="1" x14ac:dyDescent="0.35"/>
    <row r="19065" customFormat="1" x14ac:dyDescent="0.35"/>
    <row r="19066" customFormat="1" x14ac:dyDescent="0.35"/>
    <row r="19067" customFormat="1" x14ac:dyDescent="0.35"/>
    <row r="19068" customFormat="1" x14ac:dyDescent="0.35"/>
    <row r="19069" customFormat="1" x14ac:dyDescent="0.35"/>
    <row r="19070" customFormat="1" x14ac:dyDescent="0.35"/>
    <row r="19071" customFormat="1" x14ac:dyDescent="0.35"/>
    <row r="19072" customFormat="1" x14ac:dyDescent="0.35"/>
    <row r="19073" customFormat="1" x14ac:dyDescent="0.35"/>
    <row r="19074" customFormat="1" x14ac:dyDescent="0.35"/>
    <row r="19075" customFormat="1" x14ac:dyDescent="0.35"/>
    <row r="19076" customFormat="1" x14ac:dyDescent="0.35"/>
    <row r="19077" customFormat="1" x14ac:dyDescent="0.35"/>
    <row r="19078" customFormat="1" x14ac:dyDescent="0.35"/>
    <row r="19079" customFormat="1" x14ac:dyDescent="0.35"/>
    <row r="19080" customFormat="1" x14ac:dyDescent="0.35"/>
    <row r="19081" customFormat="1" x14ac:dyDescent="0.35"/>
    <row r="19082" customFormat="1" x14ac:dyDescent="0.35"/>
    <row r="19083" customFormat="1" x14ac:dyDescent="0.35"/>
    <row r="19084" customFormat="1" x14ac:dyDescent="0.35"/>
    <row r="19085" customFormat="1" x14ac:dyDescent="0.35"/>
    <row r="19086" customFormat="1" x14ac:dyDescent="0.35"/>
    <row r="19087" customFormat="1" x14ac:dyDescent="0.35"/>
    <row r="19088" customFormat="1" x14ac:dyDescent="0.35"/>
    <row r="19089" customFormat="1" x14ac:dyDescent="0.35"/>
    <row r="19090" customFormat="1" x14ac:dyDescent="0.35"/>
    <row r="19091" customFormat="1" x14ac:dyDescent="0.35"/>
    <row r="19092" customFormat="1" x14ac:dyDescent="0.35"/>
    <row r="19093" customFormat="1" x14ac:dyDescent="0.35"/>
    <row r="19094" customFormat="1" x14ac:dyDescent="0.35"/>
    <row r="19095" customFormat="1" x14ac:dyDescent="0.35"/>
    <row r="19096" customFormat="1" x14ac:dyDescent="0.35"/>
    <row r="19097" customFormat="1" x14ac:dyDescent="0.35"/>
    <row r="19098" customFormat="1" x14ac:dyDescent="0.35"/>
    <row r="19099" customFormat="1" x14ac:dyDescent="0.35"/>
    <row r="19100" customFormat="1" x14ac:dyDescent="0.35"/>
    <row r="19101" customFormat="1" x14ac:dyDescent="0.35"/>
    <row r="19102" customFormat="1" x14ac:dyDescent="0.35"/>
    <row r="19103" customFormat="1" x14ac:dyDescent="0.35"/>
    <row r="19104" customFormat="1" x14ac:dyDescent="0.35"/>
    <row r="19105" customFormat="1" x14ac:dyDescent="0.35"/>
    <row r="19106" customFormat="1" x14ac:dyDescent="0.35"/>
    <row r="19107" customFormat="1" x14ac:dyDescent="0.35"/>
    <row r="19108" customFormat="1" x14ac:dyDescent="0.35"/>
    <row r="19109" customFormat="1" x14ac:dyDescent="0.35"/>
    <row r="19110" customFormat="1" x14ac:dyDescent="0.35"/>
    <row r="19111" customFormat="1" x14ac:dyDescent="0.35"/>
    <row r="19112" customFormat="1" x14ac:dyDescent="0.35"/>
    <row r="19113" customFormat="1" x14ac:dyDescent="0.35"/>
    <row r="19114" customFormat="1" x14ac:dyDescent="0.35"/>
    <row r="19115" customFormat="1" x14ac:dyDescent="0.35"/>
    <row r="19116" customFormat="1" x14ac:dyDescent="0.35"/>
    <row r="19117" customFormat="1" x14ac:dyDescent="0.35"/>
    <row r="19118" customFormat="1" x14ac:dyDescent="0.35"/>
    <row r="19119" customFormat="1" x14ac:dyDescent="0.35"/>
    <row r="19120" customFormat="1" x14ac:dyDescent="0.35"/>
    <row r="19121" customFormat="1" x14ac:dyDescent="0.35"/>
    <row r="19122" customFormat="1" x14ac:dyDescent="0.35"/>
    <row r="19123" customFormat="1" x14ac:dyDescent="0.35"/>
    <row r="19124" customFormat="1" x14ac:dyDescent="0.35"/>
    <row r="19125" customFormat="1" x14ac:dyDescent="0.35"/>
    <row r="19126" customFormat="1" x14ac:dyDescent="0.35"/>
    <row r="19127" customFormat="1" x14ac:dyDescent="0.35"/>
    <row r="19128" customFormat="1" x14ac:dyDescent="0.35"/>
    <row r="19129" customFormat="1" x14ac:dyDescent="0.35"/>
    <row r="19130" customFormat="1" x14ac:dyDescent="0.35"/>
    <row r="19131" customFormat="1" x14ac:dyDescent="0.35"/>
    <row r="19132" customFormat="1" x14ac:dyDescent="0.35"/>
    <row r="19133" customFormat="1" x14ac:dyDescent="0.35"/>
    <row r="19134" customFormat="1" x14ac:dyDescent="0.35"/>
    <row r="19135" customFormat="1" x14ac:dyDescent="0.35"/>
    <row r="19136" customFormat="1" x14ac:dyDescent="0.35"/>
    <row r="19137" customFormat="1" x14ac:dyDescent="0.35"/>
    <row r="19138" customFormat="1" x14ac:dyDescent="0.35"/>
    <row r="19139" customFormat="1" x14ac:dyDescent="0.35"/>
    <row r="19140" customFormat="1" x14ac:dyDescent="0.35"/>
    <row r="19141" customFormat="1" x14ac:dyDescent="0.35"/>
    <row r="19142" customFormat="1" x14ac:dyDescent="0.35"/>
    <row r="19143" customFormat="1" x14ac:dyDescent="0.35"/>
    <row r="19144" customFormat="1" x14ac:dyDescent="0.35"/>
    <row r="19145" customFormat="1" x14ac:dyDescent="0.35"/>
    <row r="19146" customFormat="1" x14ac:dyDescent="0.35"/>
    <row r="19147" customFormat="1" x14ac:dyDescent="0.35"/>
    <row r="19148" customFormat="1" x14ac:dyDescent="0.35"/>
    <row r="19149" customFormat="1" x14ac:dyDescent="0.35"/>
    <row r="19150" customFormat="1" x14ac:dyDescent="0.35"/>
    <row r="19151" customFormat="1" x14ac:dyDescent="0.35"/>
    <row r="19152" customFormat="1" x14ac:dyDescent="0.35"/>
    <row r="19153" customFormat="1" x14ac:dyDescent="0.35"/>
    <row r="19154" customFormat="1" x14ac:dyDescent="0.35"/>
    <row r="19155" customFormat="1" x14ac:dyDescent="0.35"/>
    <row r="19156" customFormat="1" x14ac:dyDescent="0.35"/>
    <row r="19157" customFormat="1" x14ac:dyDescent="0.35"/>
    <row r="19158" customFormat="1" x14ac:dyDescent="0.35"/>
    <row r="19159" customFormat="1" x14ac:dyDescent="0.35"/>
    <row r="19160" customFormat="1" x14ac:dyDescent="0.35"/>
    <row r="19161" customFormat="1" x14ac:dyDescent="0.35"/>
    <row r="19162" customFormat="1" x14ac:dyDescent="0.35"/>
    <row r="19163" customFormat="1" x14ac:dyDescent="0.35"/>
    <row r="19164" customFormat="1" x14ac:dyDescent="0.35"/>
    <row r="19165" customFormat="1" x14ac:dyDescent="0.35"/>
    <row r="19166" customFormat="1" x14ac:dyDescent="0.35"/>
    <row r="19167" customFormat="1" x14ac:dyDescent="0.35"/>
    <row r="19168" customFormat="1" x14ac:dyDescent="0.35"/>
    <row r="19169" customFormat="1" x14ac:dyDescent="0.35"/>
    <row r="19170" customFormat="1" x14ac:dyDescent="0.35"/>
    <row r="19171" customFormat="1" x14ac:dyDescent="0.35"/>
    <row r="19172" customFormat="1" x14ac:dyDescent="0.35"/>
    <row r="19173" customFormat="1" x14ac:dyDescent="0.35"/>
    <row r="19174" customFormat="1" x14ac:dyDescent="0.35"/>
    <row r="19175" customFormat="1" x14ac:dyDescent="0.35"/>
    <row r="19176" customFormat="1" x14ac:dyDescent="0.35"/>
    <row r="19177" customFormat="1" x14ac:dyDescent="0.35"/>
    <row r="19178" customFormat="1" x14ac:dyDescent="0.35"/>
    <row r="19179" customFormat="1" x14ac:dyDescent="0.35"/>
    <row r="19180" customFormat="1" x14ac:dyDescent="0.35"/>
    <row r="19181" customFormat="1" x14ac:dyDescent="0.35"/>
    <row r="19182" customFormat="1" x14ac:dyDescent="0.35"/>
    <row r="19183" customFormat="1" x14ac:dyDescent="0.35"/>
    <row r="19184" customFormat="1" x14ac:dyDescent="0.35"/>
    <row r="19185" customFormat="1" x14ac:dyDescent="0.35"/>
    <row r="19186" customFormat="1" x14ac:dyDescent="0.35"/>
    <row r="19187" customFormat="1" x14ac:dyDescent="0.35"/>
    <row r="19188" customFormat="1" x14ac:dyDescent="0.35"/>
    <row r="19189" customFormat="1" x14ac:dyDescent="0.35"/>
    <row r="19190" customFormat="1" x14ac:dyDescent="0.35"/>
    <row r="19191" customFormat="1" x14ac:dyDescent="0.35"/>
    <row r="19192" customFormat="1" x14ac:dyDescent="0.35"/>
    <row r="19193" customFormat="1" x14ac:dyDescent="0.35"/>
    <row r="19194" customFormat="1" x14ac:dyDescent="0.35"/>
    <row r="19195" customFormat="1" x14ac:dyDescent="0.35"/>
    <row r="19196" customFormat="1" x14ac:dyDescent="0.35"/>
    <row r="19197" customFormat="1" x14ac:dyDescent="0.35"/>
    <row r="19198" customFormat="1" x14ac:dyDescent="0.35"/>
    <row r="19199" customFormat="1" x14ac:dyDescent="0.35"/>
    <row r="19200" customFormat="1" x14ac:dyDescent="0.35"/>
    <row r="19201" customFormat="1" x14ac:dyDescent="0.35"/>
    <row r="19202" customFormat="1" x14ac:dyDescent="0.35"/>
    <row r="19203" customFormat="1" x14ac:dyDescent="0.35"/>
    <row r="19204" customFormat="1" x14ac:dyDescent="0.35"/>
    <row r="19205" customFormat="1" x14ac:dyDescent="0.35"/>
    <row r="19206" customFormat="1" x14ac:dyDescent="0.35"/>
    <row r="19207" customFormat="1" x14ac:dyDescent="0.35"/>
    <row r="19208" customFormat="1" x14ac:dyDescent="0.35"/>
    <row r="19209" customFormat="1" x14ac:dyDescent="0.35"/>
    <row r="19210" customFormat="1" x14ac:dyDescent="0.35"/>
    <row r="19211" customFormat="1" x14ac:dyDescent="0.35"/>
    <row r="19212" customFormat="1" x14ac:dyDescent="0.35"/>
    <row r="19213" customFormat="1" x14ac:dyDescent="0.35"/>
    <row r="19214" customFormat="1" x14ac:dyDescent="0.35"/>
    <row r="19215" customFormat="1" x14ac:dyDescent="0.35"/>
    <row r="19216" customFormat="1" x14ac:dyDescent="0.35"/>
    <row r="19217" customFormat="1" x14ac:dyDescent="0.35"/>
    <row r="19218" customFormat="1" x14ac:dyDescent="0.35"/>
    <row r="19219" customFormat="1" x14ac:dyDescent="0.35"/>
    <row r="19220" customFormat="1" x14ac:dyDescent="0.35"/>
    <row r="19221" customFormat="1" x14ac:dyDescent="0.35"/>
    <row r="19222" customFormat="1" x14ac:dyDescent="0.35"/>
    <row r="19223" customFormat="1" x14ac:dyDescent="0.35"/>
    <row r="19224" customFormat="1" x14ac:dyDescent="0.35"/>
    <row r="19225" customFormat="1" x14ac:dyDescent="0.35"/>
    <row r="19226" customFormat="1" x14ac:dyDescent="0.35"/>
    <row r="19227" customFormat="1" x14ac:dyDescent="0.35"/>
    <row r="19228" customFormat="1" x14ac:dyDescent="0.35"/>
    <row r="19229" customFormat="1" x14ac:dyDescent="0.35"/>
    <row r="19230" customFormat="1" x14ac:dyDescent="0.35"/>
    <row r="19231" customFormat="1" x14ac:dyDescent="0.35"/>
    <row r="19232" customFormat="1" x14ac:dyDescent="0.35"/>
    <row r="19233" customFormat="1" x14ac:dyDescent="0.35"/>
    <row r="19234" customFormat="1" x14ac:dyDescent="0.35"/>
    <row r="19235" customFormat="1" x14ac:dyDescent="0.35"/>
    <row r="19236" customFormat="1" x14ac:dyDescent="0.35"/>
    <row r="19237" customFormat="1" x14ac:dyDescent="0.35"/>
    <row r="19238" customFormat="1" x14ac:dyDescent="0.35"/>
    <row r="19239" customFormat="1" x14ac:dyDescent="0.35"/>
    <row r="19240" customFormat="1" x14ac:dyDescent="0.35"/>
    <row r="19241" customFormat="1" x14ac:dyDescent="0.35"/>
    <row r="19242" customFormat="1" x14ac:dyDescent="0.35"/>
    <row r="19243" customFormat="1" x14ac:dyDescent="0.35"/>
    <row r="19244" customFormat="1" x14ac:dyDescent="0.35"/>
    <row r="19245" customFormat="1" x14ac:dyDescent="0.35"/>
    <row r="19246" customFormat="1" x14ac:dyDescent="0.35"/>
    <row r="19247" customFormat="1" x14ac:dyDescent="0.35"/>
    <row r="19248" customFormat="1" x14ac:dyDescent="0.35"/>
    <row r="19249" customFormat="1" x14ac:dyDescent="0.35"/>
    <row r="19250" customFormat="1" x14ac:dyDescent="0.35"/>
    <row r="19251" customFormat="1" x14ac:dyDescent="0.35"/>
    <row r="19252" customFormat="1" x14ac:dyDescent="0.35"/>
    <row r="19253" customFormat="1" x14ac:dyDescent="0.35"/>
    <row r="19254" customFormat="1" x14ac:dyDescent="0.35"/>
    <row r="19255" customFormat="1" x14ac:dyDescent="0.35"/>
    <row r="19256" customFormat="1" x14ac:dyDescent="0.35"/>
    <row r="19257" customFormat="1" x14ac:dyDescent="0.35"/>
    <row r="19258" customFormat="1" x14ac:dyDescent="0.35"/>
    <row r="19259" customFormat="1" x14ac:dyDescent="0.35"/>
    <row r="19260" customFormat="1" x14ac:dyDescent="0.35"/>
    <row r="19261" customFormat="1" x14ac:dyDescent="0.35"/>
    <row r="19262" customFormat="1" x14ac:dyDescent="0.35"/>
    <row r="19263" customFormat="1" x14ac:dyDescent="0.35"/>
    <row r="19264" customFormat="1" x14ac:dyDescent="0.35"/>
    <row r="19265" customFormat="1" x14ac:dyDescent="0.35"/>
    <row r="19266" customFormat="1" x14ac:dyDescent="0.35"/>
    <row r="19267" customFormat="1" x14ac:dyDescent="0.35"/>
    <row r="19268" customFormat="1" x14ac:dyDescent="0.35"/>
    <row r="19269" customFormat="1" x14ac:dyDescent="0.35"/>
    <row r="19270" customFormat="1" x14ac:dyDescent="0.35"/>
    <row r="19271" customFormat="1" x14ac:dyDescent="0.35"/>
    <row r="19272" customFormat="1" x14ac:dyDescent="0.35"/>
    <row r="19273" customFormat="1" x14ac:dyDescent="0.35"/>
    <row r="19274" customFormat="1" x14ac:dyDescent="0.35"/>
    <row r="19275" customFormat="1" x14ac:dyDescent="0.35"/>
    <row r="19276" customFormat="1" x14ac:dyDescent="0.35"/>
    <row r="19277" customFormat="1" x14ac:dyDescent="0.35"/>
    <row r="19278" customFormat="1" x14ac:dyDescent="0.35"/>
    <row r="19279" customFormat="1" x14ac:dyDescent="0.35"/>
    <row r="19280" customFormat="1" x14ac:dyDescent="0.35"/>
    <row r="19281" customFormat="1" x14ac:dyDescent="0.35"/>
    <row r="19282" customFormat="1" x14ac:dyDescent="0.35"/>
    <row r="19283" customFormat="1" x14ac:dyDescent="0.35"/>
    <row r="19284" customFormat="1" x14ac:dyDescent="0.35"/>
    <row r="19285" customFormat="1" x14ac:dyDescent="0.35"/>
    <row r="19286" customFormat="1" x14ac:dyDescent="0.35"/>
    <row r="19287" customFormat="1" x14ac:dyDescent="0.35"/>
    <row r="19288" customFormat="1" x14ac:dyDescent="0.35"/>
    <row r="19289" customFormat="1" x14ac:dyDescent="0.35"/>
    <row r="19290" customFormat="1" x14ac:dyDescent="0.35"/>
    <row r="19291" customFormat="1" x14ac:dyDescent="0.35"/>
    <row r="19292" customFormat="1" x14ac:dyDescent="0.35"/>
    <row r="19293" customFormat="1" x14ac:dyDescent="0.35"/>
    <row r="19294" customFormat="1" x14ac:dyDescent="0.35"/>
    <row r="19295" customFormat="1" x14ac:dyDescent="0.35"/>
    <row r="19296" customFormat="1" x14ac:dyDescent="0.35"/>
    <row r="19297" customFormat="1" x14ac:dyDescent="0.35"/>
    <row r="19298" customFormat="1" x14ac:dyDescent="0.35"/>
    <row r="19299" customFormat="1" x14ac:dyDescent="0.35"/>
    <row r="19300" customFormat="1" x14ac:dyDescent="0.35"/>
    <row r="19301" customFormat="1" x14ac:dyDescent="0.35"/>
    <row r="19302" customFormat="1" x14ac:dyDescent="0.35"/>
    <row r="19303" customFormat="1" x14ac:dyDescent="0.35"/>
    <row r="19304" customFormat="1" x14ac:dyDescent="0.35"/>
    <row r="19305" customFormat="1" x14ac:dyDescent="0.35"/>
    <row r="19306" customFormat="1" x14ac:dyDescent="0.35"/>
    <row r="19307" customFormat="1" x14ac:dyDescent="0.35"/>
    <row r="19308" customFormat="1" x14ac:dyDescent="0.35"/>
    <row r="19309" customFormat="1" x14ac:dyDescent="0.35"/>
    <row r="19310" customFormat="1" x14ac:dyDescent="0.35"/>
    <row r="19311" customFormat="1" x14ac:dyDescent="0.35"/>
    <row r="19312" customFormat="1" x14ac:dyDescent="0.35"/>
    <row r="19313" customFormat="1" x14ac:dyDescent="0.35"/>
    <row r="19314" customFormat="1" x14ac:dyDescent="0.35"/>
    <row r="19315" customFormat="1" x14ac:dyDescent="0.35"/>
    <row r="19316" customFormat="1" x14ac:dyDescent="0.35"/>
    <row r="19317" customFormat="1" x14ac:dyDescent="0.35"/>
    <row r="19318" customFormat="1" x14ac:dyDescent="0.35"/>
    <row r="19319" customFormat="1" x14ac:dyDescent="0.35"/>
    <row r="19320" customFormat="1" x14ac:dyDescent="0.35"/>
    <row r="19321" customFormat="1" x14ac:dyDescent="0.35"/>
    <row r="19322" customFormat="1" x14ac:dyDescent="0.35"/>
    <row r="19323" customFormat="1" x14ac:dyDescent="0.35"/>
    <row r="19324" customFormat="1" x14ac:dyDescent="0.35"/>
    <row r="19325" customFormat="1" x14ac:dyDescent="0.35"/>
    <row r="19326" customFormat="1" x14ac:dyDescent="0.35"/>
    <row r="19327" customFormat="1" x14ac:dyDescent="0.35"/>
    <row r="19328" customFormat="1" x14ac:dyDescent="0.35"/>
    <row r="19329" customFormat="1" x14ac:dyDescent="0.35"/>
    <row r="19330" customFormat="1" x14ac:dyDescent="0.35"/>
    <row r="19331" customFormat="1" x14ac:dyDescent="0.35"/>
    <row r="19332" customFormat="1" x14ac:dyDescent="0.35"/>
    <row r="19333" customFormat="1" x14ac:dyDescent="0.35"/>
    <row r="19334" customFormat="1" x14ac:dyDescent="0.35"/>
    <row r="19335" customFormat="1" x14ac:dyDescent="0.35"/>
    <row r="19336" customFormat="1" x14ac:dyDescent="0.35"/>
    <row r="19337" customFormat="1" x14ac:dyDescent="0.35"/>
    <row r="19338" customFormat="1" x14ac:dyDescent="0.35"/>
    <row r="19339" customFormat="1" x14ac:dyDescent="0.35"/>
    <row r="19340" customFormat="1" x14ac:dyDescent="0.35"/>
    <row r="19341" customFormat="1" x14ac:dyDescent="0.35"/>
    <row r="19342" customFormat="1" x14ac:dyDescent="0.35"/>
    <row r="19343" customFormat="1" x14ac:dyDescent="0.35"/>
    <row r="19344" customFormat="1" x14ac:dyDescent="0.35"/>
    <row r="19345" customFormat="1" x14ac:dyDescent="0.35"/>
    <row r="19346" customFormat="1" x14ac:dyDescent="0.35"/>
    <row r="19347" customFormat="1" x14ac:dyDescent="0.35"/>
    <row r="19348" customFormat="1" x14ac:dyDescent="0.35"/>
    <row r="19349" customFormat="1" x14ac:dyDescent="0.35"/>
    <row r="19350" customFormat="1" x14ac:dyDescent="0.35"/>
    <row r="19351" customFormat="1" x14ac:dyDescent="0.35"/>
    <row r="19352" customFormat="1" x14ac:dyDescent="0.35"/>
    <row r="19353" customFormat="1" x14ac:dyDescent="0.35"/>
    <row r="19354" customFormat="1" x14ac:dyDescent="0.35"/>
    <row r="19355" customFormat="1" x14ac:dyDescent="0.35"/>
    <row r="19356" customFormat="1" x14ac:dyDescent="0.35"/>
    <row r="19357" customFormat="1" x14ac:dyDescent="0.35"/>
    <row r="19358" customFormat="1" x14ac:dyDescent="0.35"/>
    <row r="19359" customFormat="1" x14ac:dyDescent="0.35"/>
    <row r="19360" customFormat="1" x14ac:dyDescent="0.35"/>
    <row r="19361" customFormat="1" x14ac:dyDescent="0.35"/>
    <row r="19362" customFormat="1" x14ac:dyDescent="0.35"/>
    <row r="19363" customFormat="1" x14ac:dyDescent="0.35"/>
    <row r="19364" customFormat="1" x14ac:dyDescent="0.35"/>
    <row r="19365" customFormat="1" x14ac:dyDescent="0.35"/>
    <row r="19366" customFormat="1" x14ac:dyDescent="0.35"/>
    <row r="19367" customFormat="1" x14ac:dyDescent="0.35"/>
    <row r="19368" customFormat="1" x14ac:dyDescent="0.35"/>
    <row r="19369" customFormat="1" x14ac:dyDescent="0.35"/>
    <row r="19370" customFormat="1" x14ac:dyDescent="0.35"/>
    <row r="19371" customFormat="1" x14ac:dyDescent="0.35"/>
    <row r="19372" customFormat="1" x14ac:dyDescent="0.35"/>
    <row r="19373" customFormat="1" x14ac:dyDescent="0.35"/>
    <row r="19374" customFormat="1" x14ac:dyDescent="0.35"/>
    <row r="19375" customFormat="1" x14ac:dyDescent="0.35"/>
    <row r="19376" customFormat="1" x14ac:dyDescent="0.35"/>
    <row r="19377" customFormat="1" x14ac:dyDescent="0.35"/>
    <row r="19378" customFormat="1" x14ac:dyDescent="0.35"/>
    <row r="19379" customFormat="1" x14ac:dyDescent="0.35"/>
    <row r="19380" customFormat="1" x14ac:dyDescent="0.35"/>
    <row r="19381" customFormat="1" x14ac:dyDescent="0.35"/>
    <row r="19382" customFormat="1" x14ac:dyDescent="0.35"/>
    <row r="19383" customFormat="1" x14ac:dyDescent="0.35"/>
    <row r="19384" customFormat="1" x14ac:dyDescent="0.35"/>
    <row r="19385" customFormat="1" x14ac:dyDescent="0.35"/>
    <row r="19386" customFormat="1" x14ac:dyDescent="0.35"/>
    <row r="19387" customFormat="1" x14ac:dyDescent="0.35"/>
    <row r="19388" customFormat="1" x14ac:dyDescent="0.35"/>
    <row r="19389" customFormat="1" x14ac:dyDescent="0.35"/>
    <row r="19390" customFormat="1" x14ac:dyDescent="0.35"/>
    <row r="19391" customFormat="1" x14ac:dyDescent="0.35"/>
    <row r="19392" customFormat="1" x14ac:dyDescent="0.35"/>
    <row r="19393" customFormat="1" x14ac:dyDescent="0.35"/>
    <row r="19394" customFormat="1" x14ac:dyDescent="0.35"/>
    <row r="19395" customFormat="1" x14ac:dyDescent="0.35"/>
    <row r="19396" customFormat="1" x14ac:dyDescent="0.35"/>
    <row r="19397" customFormat="1" x14ac:dyDescent="0.35"/>
    <row r="19398" customFormat="1" x14ac:dyDescent="0.35"/>
    <row r="19399" customFormat="1" x14ac:dyDescent="0.35"/>
    <row r="19400" customFormat="1" x14ac:dyDescent="0.35"/>
    <row r="19401" customFormat="1" x14ac:dyDescent="0.35"/>
    <row r="19402" customFormat="1" x14ac:dyDescent="0.35"/>
    <row r="19403" customFormat="1" x14ac:dyDescent="0.35"/>
    <row r="19404" customFormat="1" x14ac:dyDescent="0.35"/>
    <row r="19405" customFormat="1" x14ac:dyDescent="0.35"/>
    <row r="19406" customFormat="1" x14ac:dyDescent="0.35"/>
    <row r="19407" customFormat="1" x14ac:dyDescent="0.35"/>
    <row r="19408" customFormat="1" x14ac:dyDescent="0.35"/>
    <row r="19409" customFormat="1" x14ac:dyDescent="0.35"/>
    <row r="19410" customFormat="1" x14ac:dyDescent="0.35"/>
    <row r="19411" customFormat="1" x14ac:dyDescent="0.35"/>
    <row r="19412" customFormat="1" x14ac:dyDescent="0.35"/>
    <row r="19413" customFormat="1" x14ac:dyDescent="0.35"/>
    <row r="19414" customFormat="1" x14ac:dyDescent="0.35"/>
    <row r="19415" customFormat="1" x14ac:dyDescent="0.35"/>
    <row r="19416" customFormat="1" x14ac:dyDescent="0.35"/>
    <row r="19417" customFormat="1" x14ac:dyDescent="0.35"/>
    <row r="19418" customFormat="1" x14ac:dyDescent="0.35"/>
    <row r="19419" customFormat="1" x14ac:dyDescent="0.35"/>
    <row r="19420" customFormat="1" x14ac:dyDescent="0.35"/>
    <row r="19421" customFormat="1" x14ac:dyDescent="0.35"/>
    <row r="19422" customFormat="1" x14ac:dyDescent="0.35"/>
    <row r="19423" customFormat="1" x14ac:dyDescent="0.35"/>
    <row r="19424" customFormat="1" x14ac:dyDescent="0.35"/>
    <row r="19425" customFormat="1" x14ac:dyDescent="0.35"/>
    <row r="19426" customFormat="1" x14ac:dyDescent="0.35"/>
    <row r="19427" customFormat="1" x14ac:dyDescent="0.35"/>
    <row r="19428" customFormat="1" x14ac:dyDescent="0.35"/>
    <row r="19429" customFormat="1" x14ac:dyDescent="0.35"/>
    <row r="19430" customFormat="1" x14ac:dyDescent="0.35"/>
    <row r="19431" customFormat="1" x14ac:dyDescent="0.35"/>
    <row r="19432" customFormat="1" x14ac:dyDescent="0.35"/>
    <row r="19433" customFormat="1" x14ac:dyDescent="0.35"/>
    <row r="19434" customFormat="1" x14ac:dyDescent="0.35"/>
    <row r="19435" customFormat="1" x14ac:dyDescent="0.35"/>
    <row r="19436" customFormat="1" x14ac:dyDescent="0.35"/>
    <row r="19437" customFormat="1" x14ac:dyDescent="0.35"/>
    <row r="19438" customFormat="1" x14ac:dyDescent="0.35"/>
    <row r="19439" customFormat="1" x14ac:dyDescent="0.35"/>
    <row r="19440" customFormat="1" x14ac:dyDescent="0.35"/>
    <row r="19441" customFormat="1" x14ac:dyDescent="0.35"/>
    <row r="19442" customFormat="1" x14ac:dyDescent="0.35"/>
    <row r="19443" customFormat="1" x14ac:dyDescent="0.35"/>
    <row r="19444" customFormat="1" x14ac:dyDescent="0.35"/>
    <row r="19445" customFormat="1" x14ac:dyDescent="0.35"/>
    <row r="19446" customFormat="1" x14ac:dyDescent="0.35"/>
    <row r="19447" customFormat="1" x14ac:dyDescent="0.35"/>
    <row r="19448" customFormat="1" x14ac:dyDescent="0.35"/>
    <row r="19449" customFormat="1" x14ac:dyDescent="0.35"/>
    <row r="19450" customFormat="1" x14ac:dyDescent="0.35"/>
    <row r="19451" customFormat="1" x14ac:dyDescent="0.35"/>
    <row r="19452" customFormat="1" x14ac:dyDescent="0.35"/>
    <row r="19453" customFormat="1" x14ac:dyDescent="0.35"/>
    <row r="19454" customFormat="1" x14ac:dyDescent="0.35"/>
    <row r="19455" customFormat="1" x14ac:dyDescent="0.35"/>
    <row r="19456" customFormat="1" x14ac:dyDescent="0.35"/>
    <row r="19457" customFormat="1" x14ac:dyDescent="0.35"/>
    <row r="19458" customFormat="1" x14ac:dyDescent="0.35"/>
    <row r="19459" customFormat="1" x14ac:dyDescent="0.35"/>
    <row r="19460" customFormat="1" x14ac:dyDescent="0.35"/>
    <row r="19461" customFormat="1" x14ac:dyDescent="0.35"/>
    <row r="19462" customFormat="1" x14ac:dyDescent="0.35"/>
    <row r="19463" customFormat="1" x14ac:dyDescent="0.35"/>
    <row r="19464" customFormat="1" x14ac:dyDescent="0.35"/>
    <row r="19465" customFormat="1" x14ac:dyDescent="0.35"/>
    <row r="19466" customFormat="1" x14ac:dyDescent="0.35"/>
    <row r="19467" customFormat="1" x14ac:dyDescent="0.35"/>
    <row r="19468" customFormat="1" x14ac:dyDescent="0.35"/>
    <row r="19469" customFormat="1" x14ac:dyDescent="0.35"/>
    <row r="19470" customFormat="1" x14ac:dyDescent="0.35"/>
    <row r="19471" customFormat="1" x14ac:dyDescent="0.35"/>
    <row r="19472" customFormat="1" x14ac:dyDescent="0.35"/>
    <row r="19473" customFormat="1" x14ac:dyDescent="0.35"/>
    <row r="19474" customFormat="1" x14ac:dyDescent="0.35"/>
    <row r="19475" customFormat="1" x14ac:dyDescent="0.35"/>
    <row r="19476" customFormat="1" x14ac:dyDescent="0.35"/>
    <row r="19477" customFormat="1" x14ac:dyDescent="0.35"/>
    <row r="19478" customFormat="1" x14ac:dyDescent="0.35"/>
    <row r="19479" customFormat="1" x14ac:dyDescent="0.35"/>
    <row r="19480" customFormat="1" x14ac:dyDescent="0.35"/>
    <row r="19481" customFormat="1" x14ac:dyDescent="0.35"/>
    <row r="19482" customFormat="1" x14ac:dyDescent="0.35"/>
    <row r="19483" customFormat="1" x14ac:dyDescent="0.35"/>
    <row r="19484" customFormat="1" x14ac:dyDescent="0.35"/>
    <row r="19485" customFormat="1" x14ac:dyDescent="0.35"/>
    <row r="19486" customFormat="1" x14ac:dyDescent="0.35"/>
    <row r="19487" customFormat="1" x14ac:dyDescent="0.35"/>
    <row r="19488" customFormat="1" x14ac:dyDescent="0.35"/>
    <row r="19489" customFormat="1" x14ac:dyDescent="0.35"/>
    <row r="19490" customFormat="1" x14ac:dyDescent="0.35"/>
    <row r="19491" customFormat="1" x14ac:dyDescent="0.35"/>
    <row r="19492" customFormat="1" x14ac:dyDescent="0.35"/>
    <row r="19493" customFormat="1" x14ac:dyDescent="0.35"/>
    <row r="19494" customFormat="1" x14ac:dyDescent="0.35"/>
    <row r="19495" customFormat="1" x14ac:dyDescent="0.35"/>
    <row r="19496" customFormat="1" x14ac:dyDescent="0.35"/>
    <row r="19497" customFormat="1" x14ac:dyDescent="0.35"/>
    <row r="19498" customFormat="1" x14ac:dyDescent="0.35"/>
    <row r="19499" customFormat="1" x14ac:dyDescent="0.35"/>
    <row r="19500" customFormat="1" x14ac:dyDescent="0.35"/>
    <row r="19501" customFormat="1" x14ac:dyDescent="0.35"/>
    <row r="19502" customFormat="1" x14ac:dyDescent="0.35"/>
    <row r="19503" customFormat="1" x14ac:dyDescent="0.35"/>
    <row r="19504" customFormat="1" x14ac:dyDescent="0.35"/>
    <row r="19505" customFormat="1" x14ac:dyDescent="0.35"/>
    <row r="19506" customFormat="1" x14ac:dyDescent="0.35"/>
    <row r="19507" customFormat="1" x14ac:dyDescent="0.35"/>
    <row r="19508" customFormat="1" x14ac:dyDescent="0.35"/>
    <row r="19509" customFormat="1" x14ac:dyDescent="0.35"/>
    <row r="19510" customFormat="1" x14ac:dyDescent="0.35"/>
    <row r="19511" customFormat="1" x14ac:dyDescent="0.35"/>
    <row r="19512" customFormat="1" x14ac:dyDescent="0.35"/>
    <row r="19513" customFormat="1" x14ac:dyDescent="0.35"/>
    <row r="19514" customFormat="1" x14ac:dyDescent="0.35"/>
    <row r="19515" customFormat="1" x14ac:dyDescent="0.35"/>
    <row r="19516" customFormat="1" x14ac:dyDescent="0.35"/>
    <row r="19517" customFormat="1" x14ac:dyDescent="0.35"/>
    <row r="19518" customFormat="1" x14ac:dyDescent="0.35"/>
    <row r="19519" customFormat="1" x14ac:dyDescent="0.35"/>
    <row r="19520" customFormat="1" x14ac:dyDescent="0.35"/>
    <row r="19521" customFormat="1" x14ac:dyDescent="0.35"/>
    <row r="19522" customFormat="1" x14ac:dyDescent="0.35"/>
    <row r="19523" customFormat="1" x14ac:dyDescent="0.35"/>
    <row r="19524" customFormat="1" x14ac:dyDescent="0.35"/>
    <row r="19525" customFormat="1" x14ac:dyDescent="0.35"/>
    <row r="19526" customFormat="1" x14ac:dyDescent="0.35"/>
    <row r="19527" customFormat="1" x14ac:dyDescent="0.35"/>
    <row r="19528" customFormat="1" x14ac:dyDescent="0.35"/>
    <row r="19529" customFormat="1" x14ac:dyDescent="0.35"/>
    <row r="19530" customFormat="1" x14ac:dyDescent="0.35"/>
    <row r="19531" customFormat="1" x14ac:dyDescent="0.35"/>
    <row r="19532" customFormat="1" x14ac:dyDescent="0.35"/>
    <row r="19533" customFormat="1" x14ac:dyDescent="0.35"/>
    <row r="19534" customFormat="1" x14ac:dyDescent="0.35"/>
    <row r="19535" customFormat="1" x14ac:dyDescent="0.35"/>
    <row r="19536" customFormat="1" x14ac:dyDescent="0.35"/>
    <row r="19537" customFormat="1" x14ac:dyDescent="0.35"/>
    <row r="19538" customFormat="1" x14ac:dyDescent="0.35"/>
    <row r="19539" customFormat="1" x14ac:dyDescent="0.35"/>
    <row r="19540" customFormat="1" x14ac:dyDescent="0.35"/>
    <row r="19541" customFormat="1" x14ac:dyDescent="0.35"/>
    <row r="19542" customFormat="1" x14ac:dyDescent="0.35"/>
    <row r="19543" customFormat="1" x14ac:dyDescent="0.35"/>
    <row r="19544" customFormat="1" x14ac:dyDescent="0.35"/>
    <row r="19545" customFormat="1" x14ac:dyDescent="0.35"/>
    <row r="19546" customFormat="1" x14ac:dyDescent="0.35"/>
    <row r="19547" customFormat="1" x14ac:dyDescent="0.35"/>
    <row r="19548" customFormat="1" x14ac:dyDescent="0.35"/>
    <row r="19549" customFormat="1" x14ac:dyDescent="0.35"/>
    <row r="19550" customFormat="1" x14ac:dyDescent="0.35"/>
    <row r="19551" customFormat="1" x14ac:dyDescent="0.35"/>
    <row r="19552" customFormat="1" x14ac:dyDescent="0.35"/>
    <row r="19553" customFormat="1" x14ac:dyDescent="0.35"/>
    <row r="19554" customFormat="1" x14ac:dyDescent="0.35"/>
    <row r="19555" customFormat="1" x14ac:dyDescent="0.35"/>
    <row r="19556" customFormat="1" x14ac:dyDescent="0.35"/>
    <row r="19557" customFormat="1" x14ac:dyDescent="0.35"/>
    <row r="19558" customFormat="1" x14ac:dyDescent="0.35"/>
    <row r="19559" customFormat="1" x14ac:dyDescent="0.35"/>
    <row r="19560" customFormat="1" x14ac:dyDescent="0.35"/>
    <row r="19561" customFormat="1" x14ac:dyDescent="0.35"/>
    <row r="19562" customFormat="1" x14ac:dyDescent="0.35"/>
    <row r="19563" customFormat="1" x14ac:dyDescent="0.35"/>
    <row r="19564" customFormat="1" x14ac:dyDescent="0.35"/>
    <row r="19565" customFormat="1" x14ac:dyDescent="0.35"/>
    <row r="19566" customFormat="1" x14ac:dyDescent="0.35"/>
    <row r="19567" customFormat="1" x14ac:dyDescent="0.35"/>
    <row r="19568" customFormat="1" x14ac:dyDescent="0.35"/>
    <row r="19569" customFormat="1" x14ac:dyDescent="0.35"/>
    <row r="19570" customFormat="1" x14ac:dyDescent="0.35"/>
    <row r="19571" customFormat="1" x14ac:dyDescent="0.35"/>
    <row r="19572" customFormat="1" x14ac:dyDescent="0.35"/>
    <row r="19573" customFormat="1" x14ac:dyDescent="0.35"/>
    <row r="19574" customFormat="1" x14ac:dyDescent="0.35"/>
    <row r="19575" customFormat="1" x14ac:dyDescent="0.35"/>
    <row r="19576" customFormat="1" x14ac:dyDescent="0.35"/>
    <row r="19577" customFormat="1" x14ac:dyDescent="0.35"/>
    <row r="19578" customFormat="1" x14ac:dyDescent="0.35"/>
    <row r="19579" customFormat="1" x14ac:dyDescent="0.35"/>
    <row r="19580" customFormat="1" x14ac:dyDescent="0.35"/>
    <row r="19581" customFormat="1" x14ac:dyDescent="0.35"/>
    <row r="19582" customFormat="1" x14ac:dyDescent="0.35"/>
    <row r="19583" customFormat="1" x14ac:dyDescent="0.35"/>
    <row r="19584" customFormat="1" x14ac:dyDescent="0.35"/>
    <row r="19585" customFormat="1" x14ac:dyDescent="0.35"/>
    <row r="19586" customFormat="1" x14ac:dyDescent="0.35"/>
    <row r="19587" customFormat="1" x14ac:dyDescent="0.35"/>
    <row r="19588" customFormat="1" x14ac:dyDescent="0.35"/>
    <row r="19589" customFormat="1" x14ac:dyDescent="0.35"/>
    <row r="19590" customFormat="1" x14ac:dyDescent="0.35"/>
    <row r="19591" customFormat="1" x14ac:dyDescent="0.35"/>
    <row r="19592" customFormat="1" x14ac:dyDescent="0.35"/>
    <row r="19593" customFormat="1" x14ac:dyDescent="0.35"/>
    <row r="19594" customFormat="1" x14ac:dyDescent="0.35"/>
    <row r="19595" customFormat="1" x14ac:dyDescent="0.35"/>
    <row r="19596" customFormat="1" x14ac:dyDescent="0.35"/>
    <row r="19597" customFormat="1" x14ac:dyDescent="0.35"/>
    <row r="19598" customFormat="1" x14ac:dyDescent="0.35"/>
    <row r="19599" customFormat="1" x14ac:dyDescent="0.35"/>
    <row r="19600" customFormat="1" x14ac:dyDescent="0.35"/>
    <row r="19601" customFormat="1" x14ac:dyDescent="0.35"/>
    <row r="19602" customFormat="1" x14ac:dyDescent="0.35"/>
    <row r="19603" customFormat="1" x14ac:dyDescent="0.35"/>
    <row r="19604" customFormat="1" x14ac:dyDescent="0.35"/>
    <row r="19605" customFormat="1" x14ac:dyDescent="0.35"/>
    <row r="19606" customFormat="1" x14ac:dyDescent="0.35"/>
    <row r="19607" customFormat="1" x14ac:dyDescent="0.35"/>
    <row r="19608" customFormat="1" x14ac:dyDescent="0.35"/>
    <row r="19609" customFormat="1" x14ac:dyDescent="0.35"/>
    <row r="19610" customFormat="1" x14ac:dyDescent="0.35"/>
    <row r="19611" customFormat="1" x14ac:dyDescent="0.35"/>
    <row r="19612" customFormat="1" x14ac:dyDescent="0.35"/>
    <row r="19613" customFormat="1" x14ac:dyDescent="0.35"/>
    <row r="19614" customFormat="1" x14ac:dyDescent="0.35"/>
    <row r="19615" customFormat="1" x14ac:dyDescent="0.35"/>
    <row r="19616" customFormat="1" x14ac:dyDescent="0.35"/>
    <row r="19617" customFormat="1" x14ac:dyDescent="0.35"/>
    <row r="19618" customFormat="1" x14ac:dyDescent="0.35"/>
    <row r="19619" customFormat="1" x14ac:dyDescent="0.35"/>
    <row r="19620" customFormat="1" x14ac:dyDescent="0.35"/>
    <row r="19621" customFormat="1" x14ac:dyDescent="0.35"/>
    <row r="19622" customFormat="1" x14ac:dyDescent="0.35"/>
    <row r="19623" customFormat="1" x14ac:dyDescent="0.35"/>
    <row r="19624" customFormat="1" x14ac:dyDescent="0.35"/>
    <row r="19625" customFormat="1" x14ac:dyDescent="0.35"/>
    <row r="19626" customFormat="1" x14ac:dyDescent="0.35"/>
    <row r="19627" customFormat="1" x14ac:dyDescent="0.35"/>
    <row r="19628" customFormat="1" x14ac:dyDescent="0.35"/>
    <row r="19629" customFormat="1" x14ac:dyDescent="0.35"/>
    <row r="19630" customFormat="1" x14ac:dyDescent="0.35"/>
    <row r="19631" customFormat="1" x14ac:dyDescent="0.35"/>
    <row r="19632" customFormat="1" x14ac:dyDescent="0.35"/>
    <row r="19633" customFormat="1" x14ac:dyDescent="0.35"/>
    <row r="19634" customFormat="1" x14ac:dyDescent="0.35"/>
    <row r="19635" customFormat="1" x14ac:dyDescent="0.35"/>
    <row r="19636" customFormat="1" x14ac:dyDescent="0.35"/>
    <row r="19637" customFormat="1" x14ac:dyDescent="0.35"/>
    <row r="19638" customFormat="1" x14ac:dyDescent="0.35"/>
    <row r="19639" customFormat="1" x14ac:dyDescent="0.35"/>
    <row r="19640" customFormat="1" x14ac:dyDescent="0.35"/>
    <row r="19641" customFormat="1" x14ac:dyDescent="0.35"/>
    <row r="19642" customFormat="1" x14ac:dyDescent="0.35"/>
    <row r="19643" customFormat="1" x14ac:dyDescent="0.35"/>
    <row r="19644" customFormat="1" x14ac:dyDescent="0.35"/>
    <row r="19645" customFormat="1" x14ac:dyDescent="0.35"/>
    <row r="19646" customFormat="1" x14ac:dyDescent="0.35"/>
    <row r="19647" customFormat="1" x14ac:dyDescent="0.35"/>
    <row r="19648" customFormat="1" x14ac:dyDescent="0.35"/>
    <row r="19649" customFormat="1" x14ac:dyDescent="0.35"/>
    <row r="19650" customFormat="1" x14ac:dyDescent="0.35"/>
    <row r="19651" customFormat="1" x14ac:dyDescent="0.35"/>
    <row r="19652" customFormat="1" x14ac:dyDescent="0.35"/>
    <row r="19653" customFormat="1" x14ac:dyDescent="0.35"/>
    <row r="19654" customFormat="1" x14ac:dyDescent="0.35"/>
    <row r="19655" customFormat="1" x14ac:dyDescent="0.35"/>
    <row r="19656" customFormat="1" x14ac:dyDescent="0.35"/>
    <row r="19657" customFormat="1" x14ac:dyDescent="0.35"/>
    <row r="19658" customFormat="1" x14ac:dyDescent="0.35"/>
    <row r="19659" customFormat="1" x14ac:dyDescent="0.35"/>
    <row r="19660" customFormat="1" x14ac:dyDescent="0.35"/>
    <row r="19661" customFormat="1" x14ac:dyDescent="0.35"/>
    <row r="19662" customFormat="1" x14ac:dyDescent="0.35"/>
    <row r="19663" customFormat="1" x14ac:dyDescent="0.35"/>
    <row r="19664" customFormat="1" x14ac:dyDescent="0.35"/>
    <row r="19665" customFormat="1" x14ac:dyDescent="0.35"/>
    <row r="19666" customFormat="1" x14ac:dyDescent="0.35"/>
    <row r="19667" customFormat="1" x14ac:dyDescent="0.35"/>
    <row r="19668" customFormat="1" x14ac:dyDescent="0.35"/>
    <row r="19669" customFormat="1" x14ac:dyDescent="0.35"/>
    <row r="19670" customFormat="1" x14ac:dyDescent="0.35"/>
    <row r="19671" customFormat="1" x14ac:dyDescent="0.35"/>
    <row r="19672" customFormat="1" x14ac:dyDescent="0.35"/>
    <row r="19673" customFormat="1" x14ac:dyDescent="0.35"/>
    <row r="19674" customFormat="1" x14ac:dyDescent="0.35"/>
    <row r="19675" customFormat="1" x14ac:dyDescent="0.35"/>
    <row r="19676" customFormat="1" x14ac:dyDescent="0.35"/>
    <row r="19677" customFormat="1" x14ac:dyDescent="0.35"/>
    <row r="19678" customFormat="1" x14ac:dyDescent="0.35"/>
    <row r="19679" customFormat="1" x14ac:dyDescent="0.35"/>
    <row r="19680" customFormat="1" x14ac:dyDescent="0.35"/>
    <row r="19681" customFormat="1" x14ac:dyDescent="0.35"/>
    <row r="19682" customFormat="1" x14ac:dyDescent="0.35"/>
    <row r="19683" customFormat="1" x14ac:dyDescent="0.35"/>
    <row r="19684" customFormat="1" x14ac:dyDescent="0.35"/>
    <row r="19685" customFormat="1" x14ac:dyDescent="0.35"/>
    <row r="19686" customFormat="1" x14ac:dyDescent="0.35"/>
    <row r="19687" customFormat="1" x14ac:dyDescent="0.35"/>
    <row r="19688" customFormat="1" x14ac:dyDescent="0.35"/>
    <row r="19689" customFormat="1" x14ac:dyDescent="0.35"/>
    <row r="19690" customFormat="1" x14ac:dyDescent="0.35"/>
    <row r="19691" customFormat="1" x14ac:dyDescent="0.35"/>
    <row r="19692" customFormat="1" x14ac:dyDescent="0.35"/>
    <row r="19693" customFormat="1" x14ac:dyDescent="0.35"/>
    <row r="19694" customFormat="1" x14ac:dyDescent="0.35"/>
    <row r="19695" customFormat="1" x14ac:dyDescent="0.35"/>
    <row r="19696" customFormat="1" x14ac:dyDescent="0.35"/>
    <row r="19697" customFormat="1" x14ac:dyDescent="0.35"/>
    <row r="19698" customFormat="1" x14ac:dyDescent="0.35"/>
    <row r="19699" customFormat="1" x14ac:dyDescent="0.35"/>
    <row r="19700" customFormat="1" x14ac:dyDescent="0.35"/>
    <row r="19701" customFormat="1" x14ac:dyDescent="0.35"/>
    <row r="19702" customFormat="1" x14ac:dyDescent="0.35"/>
    <row r="19703" customFormat="1" x14ac:dyDescent="0.35"/>
    <row r="19704" customFormat="1" x14ac:dyDescent="0.35"/>
    <row r="19705" customFormat="1" x14ac:dyDescent="0.35"/>
    <row r="19706" customFormat="1" x14ac:dyDescent="0.35"/>
    <row r="19707" customFormat="1" x14ac:dyDescent="0.35"/>
    <row r="19708" customFormat="1" x14ac:dyDescent="0.35"/>
    <row r="19709" customFormat="1" x14ac:dyDescent="0.35"/>
    <row r="19710" customFormat="1" x14ac:dyDescent="0.35"/>
    <row r="19711" customFormat="1" x14ac:dyDescent="0.35"/>
    <row r="19712" customFormat="1" x14ac:dyDescent="0.35"/>
    <row r="19713" customFormat="1" x14ac:dyDescent="0.35"/>
    <row r="19714" customFormat="1" x14ac:dyDescent="0.35"/>
    <row r="19715" customFormat="1" x14ac:dyDescent="0.35"/>
    <row r="19716" customFormat="1" x14ac:dyDescent="0.35"/>
    <row r="19717" customFormat="1" x14ac:dyDescent="0.35"/>
    <row r="19718" customFormat="1" x14ac:dyDescent="0.35"/>
    <row r="19719" customFormat="1" x14ac:dyDescent="0.35"/>
    <row r="19720" customFormat="1" x14ac:dyDescent="0.35"/>
    <row r="19721" customFormat="1" x14ac:dyDescent="0.35"/>
    <row r="19722" customFormat="1" x14ac:dyDescent="0.35"/>
    <row r="19723" customFormat="1" x14ac:dyDescent="0.35"/>
    <row r="19724" customFormat="1" x14ac:dyDescent="0.35"/>
    <row r="19725" customFormat="1" x14ac:dyDescent="0.35"/>
    <row r="19726" customFormat="1" x14ac:dyDescent="0.35"/>
    <row r="19727" customFormat="1" x14ac:dyDescent="0.35"/>
    <row r="19728" customFormat="1" x14ac:dyDescent="0.35"/>
    <row r="19729" customFormat="1" x14ac:dyDescent="0.35"/>
    <row r="19730" customFormat="1" x14ac:dyDescent="0.35"/>
    <row r="19731" customFormat="1" x14ac:dyDescent="0.35"/>
    <row r="19732" customFormat="1" x14ac:dyDescent="0.35"/>
    <row r="19733" customFormat="1" x14ac:dyDescent="0.35"/>
    <row r="19734" customFormat="1" x14ac:dyDescent="0.35"/>
    <row r="19735" customFormat="1" x14ac:dyDescent="0.35"/>
    <row r="19736" customFormat="1" x14ac:dyDescent="0.35"/>
    <row r="19737" customFormat="1" x14ac:dyDescent="0.35"/>
    <row r="19738" customFormat="1" x14ac:dyDescent="0.35"/>
    <row r="19739" customFormat="1" x14ac:dyDescent="0.35"/>
    <row r="19740" customFormat="1" x14ac:dyDescent="0.35"/>
    <row r="19741" customFormat="1" x14ac:dyDescent="0.35"/>
    <row r="19742" customFormat="1" x14ac:dyDescent="0.35"/>
    <row r="19743" customFormat="1" x14ac:dyDescent="0.35"/>
    <row r="19744" customFormat="1" x14ac:dyDescent="0.35"/>
    <row r="19745" customFormat="1" x14ac:dyDescent="0.35"/>
    <row r="19746" customFormat="1" x14ac:dyDescent="0.35"/>
    <row r="19747" customFormat="1" x14ac:dyDescent="0.35"/>
    <row r="19748" customFormat="1" x14ac:dyDescent="0.35"/>
    <row r="19749" customFormat="1" x14ac:dyDescent="0.35"/>
    <row r="19750" customFormat="1" x14ac:dyDescent="0.35"/>
    <row r="19751" customFormat="1" x14ac:dyDescent="0.35"/>
    <row r="19752" customFormat="1" x14ac:dyDescent="0.35"/>
    <row r="19753" customFormat="1" x14ac:dyDescent="0.35"/>
    <row r="19754" customFormat="1" x14ac:dyDescent="0.35"/>
    <row r="19755" customFormat="1" x14ac:dyDescent="0.35"/>
    <row r="19756" customFormat="1" x14ac:dyDescent="0.35"/>
    <row r="19757" customFormat="1" x14ac:dyDescent="0.35"/>
    <row r="19758" customFormat="1" x14ac:dyDescent="0.35"/>
    <row r="19759" customFormat="1" x14ac:dyDescent="0.35"/>
    <row r="19760" customFormat="1" x14ac:dyDescent="0.35"/>
    <row r="19761" customFormat="1" x14ac:dyDescent="0.35"/>
    <row r="19762" customFormat="1" x14ac:dyDescent="0.35"/>
    <row r="19763" customFormat="1" x14ac:dyDescent="0.35"/>
    <row r="19764" customFormat="1" x14ac:dyDescent="0.35"/>
    <row r="19765" customFormat="1" x14ac:dyDescent="0.35"/>
    <row r="19766" customFormat="1" x14ac:dyDescent="0.35"/>
    <row r="19767" customFormat="1" x14ac:dyDescent="0.35"/>
    <row r="19768" customFormat="1" x14ac:dyDescent="0.35"/>
    <row r="19769" customFormat="1" x14ac:dyDescent="0.35"/>
    <row r="19770" customFormat="1" x14ac:dyDescent="0.35"/>
    <row r="19771" customFormat="1" x14ac:dyDescent="0.35"/>
    <row r="19772" customFormat="1" x14ac:dyDescent="0.35"/>
    <row r="19773" customFormat="1" x14ac:dyDescent="0.35"/>
    <row r="19774" customFormat="1" x14ac:dyDescent="0.35"/>
    <row r="19775" customFormat="1" x14ac:dyDescent="0.35"/>
    <row r="19776" customFormat="1" x14ac:dyDescent="0.35"/>
    <row r="19777" customFormat="1" x14ac:dyDescent="0.35"/>
    <row r="19778" customFormat="1" x14ac:dyDescent="0.35"/>
    <row r="19779" customFormat="1" x14ac:dyDescent="0.35"/>
    <row r="19780" customFormat="1" x14ac:dyDescent="0.35"/>
    <row r="19781" customFormat="1" x14ac:dyDescent="0.35"/>
    <row r="19782" customFormat="1" x14ac:dyDescent="0.35"/>
    <row r="19783" customFormat="1" x14ac:dyDescent="0.35"/>
    <row r="19784" customFormat="1" x14ac:dyDescent="0.35"/>
    <row r="19785" customFormat="1" x14ac:dyDescent="0.35"/>
    <row r="19786" customFormat="1" x14ac:dyDescent="0.35"/>
    <row r="19787" customFormat="1" x14ac:dyDescent="0.35"/>
    <row r="19788" customFormat="1" x14ac:dyDescent="0.35"/>
    <row r="19789" customFormat="1" x14ac:dyDescent="0.35"/>
    <row r="19790" customFormat="1" x14ac:dyDescent="0.35"/>
    <row r="19791" customFormat="1" x14ac:dyDescent="0.35"/>
    <row r="19792" customFormat="1" x14ac:dyDescent="0.35"/>
    <row r="19793" customFormat="1" x14ac:dyDescent="0.35"/>
    <row r="19794" customFormat="1" x14ac:dyDescent="0.35"/>
    <row r="19795" customFormat="1" x14ac:dyDescent="0.35"/>
    <row r="19796" customFormat="1" x14ac:dyDescent="0.35"/>
    <row r="19797" customFormat="1" x14ac:dyDescent="0.35"/>
    <row r="19798" customFormat="1" x14ac:dyDescent="0.35"/>
    <row r="19799" customFormat="1" x14ac:dyDescent="0.35"/>
    <row r="19800" customFormat="1" x14ac:dyDescent="0.35"/>
    <row r="19801" customFormat="1" x14ac:dyDescent="0.35"/>
    <row r="19802" customFormat="1" x14ac:dyDescent="0.35"/>
    <row r="19803" customFormat="1" x14ac:dyDescent="0.35"/>
    <row r="19804" customFormat="1" x14ac:dyDescent="0.35"/>
    <row r="19805" customFormat="1" x14ac:dyDescent="0.35"/>
    <row r="19806" customFormat="1" x14ac:dyDescent="0.35"/>
    <row r="19807" customFormat="1" x14ac:dyDescent="0.35"/>
    <row r="19808" customFormat="1" x14ac:dyDescent="0.35"/>
    <row r="19809" customFormat="1" x14ac:dyDescent="0.35"/>
    <row r="19810" customFormat="1" x14ac:dyDescent="0.35"/>
    <row r="19811" customFormat="1" x14ac:dyDescent="0.35"/>
    <row r="19812" customFormat="1" x14ac:dyDescent="0.35"/>
    <row r="19813" customFormat="1" x14ac:dyDescent="0.35"/>
    <row r="19814" customFormat="1" x14ac:dyDescent="0.35"/>
    <row r="19815" customFormat="1" x14ac:dyDescent="0.35"/>
    <row r="19816" customFormat="1" x14ac:dyDescent="0.35"/>
    <row r="19817" customFormat="1" x14ac:dyDescent="0.35"/>
    <row r="19818" customFormat="1" x14ac:dyDescent="0.35"/>
    <row r="19819" customFormat="1" x14ac:dyDescent="0.35"/>
    <row r="19820" customFormat="1" x14ac:dyDescent="0.35"/>
    <row r="19821" customFormat="1" x14ac:dyDescent="0.35"/>
    <row r="19822" customFormat="1" x14ac:dyDescent="0.35"/>
    <row r="19823" customFormat="1" x14ac:dyDescent="0.35"/>
    <row r="19824" customFormat="1" x14ac:dyDescent="0.35"/>
    <row r="19825" customFormat="1" x14ac:dyDescent="0.35"/>
    <row r="19826" customFormat="1" x14ac:dyDescent="0.35"/>
    <row r="19827" customFormat="1" x14ac:dyDescent="0.35"/>
    <row r="19828" customFormat="1" x14ac:dyDescent="0.35"/>
    <row r="19829" customFormat="1" x14ac:dyDescent="0.35"/>
    <row r="19830" customFormat="1" x14ac:dyDescent="0.35"/>
    <row r="19831" customFormat="1" x14ac:dyDescent="0.35"/>
    <row r="19832" customFormat="1" x14ac:dyDescent="0.35"/>
    <row r="19833" customFormat="1" x14ac:dyDescent="0.35"/>
    <row r="19834" customFormat="1" x14ac:dyDescent="0.35"/>
    <row r="19835" customFormat="1" x14ac:dyDescent="0.35"/>
    <row r="19836" customFormat="1" x14ac:dyDescent="0.35"/>
    <row r="19837" customFormat="1" x14ac:dyDescent="0.35"/>
    <row r="19838" customFormat="1" x14ac:dyDescent="0.35"/>
    <row r="19839" customFormat="1" x14ac:dyDescent="0.35"/>
    <row r="19840" customFormat="1" x14ac:dyDescent="0.35"/>
    <row r="19841" customFormat="1" x14ac:dyDescent="0.35"/>
    <row r="19842" customFormat="1" x14ac:dyDescent="0.35"/>
    <row r="19843" customFormat="1" x14ac:dyDescent="0.35"/>
    <row r="19844" customFormat="1" x14ac:dyDescent="0.35"/>
    <row r="19845" customFormat="1" x14ac:dyDescent="0.35"/>
    <row r="19846" customFormat="1" x14ac:dyDescent="0.35"/>
    <row r="19847" customFormat="1" x14ac:dyDescent="0.35"/>
    <row r="19848" customFormat="1" x14ac:dyDescent="0.35"/>
    <row r="19849" customFormat="1" x14ac:dyDescent="0.35"/>
    <row r="19850" customFormat="1" x14ac:dyDescent="0.35"/>
    <row r="19851" customFormat="1" x14ac:dyDescent="0.35"/>
    <row r="19852" customFormat="1" x14ac:dyDescent="0.35"/>
    <row r="19853" customFormat="1" x14ac:dyDescent="0.35"/>
    <row r="19854" customFormat="1" x14ac:dyDescent="0.35"/>
    <row r="19855" customFormat="1" x14ac:dyDescent="0.35"/>
    <row r="19856" customFormat="1" x14ac:dyDescent="0.35"/>
    <row r="19857" customFormat="1" x14ac:dyDescent="0.35"/>
    <row r="19858" customFormat="1" x14ac:dyDescent="0.35"/>
    <row r="19859" customFormat="1" x14ac:dyDescent="0.35"/>
    <row r="19860" customFormat="1" x14ac:dyDescent="0.35"/>
    <row r="19861" customFormat="1" x14ac:dyDescent="0.35"/>
    <row r="19862" customFormat="1" x14ac:dyDescent="0.35"/>
    <row r="19863" customFormat="1" x14ac:dyDescent="0.35"/>
    <row r="19864" customFormat="1" x14ac:dyDescent="0.35"/>
    <row r="19865" customFormat="1" x14ac:dyDescent="0.35"/>
    <row r="19866" customFormat="1" x14ac:dyDescent="0.35"/>
    <row r="19867" customFormat="1" x14ac:dyDescent="0.35"/>
    <row r="19868" customFormat="1" x14ac:dyDescent="0.35"/>
    <row r="19869" customFormat="1" x14ac:dyDescent="0.35"/>
    <row r="19870" customFormat="1" x14ac:dyDescent="0.35"/>
    <row r="19871" customFormat="1" x14ac:dyDescent="0.35"/>
    <row r="19872" customFormat="1" x14ac:dyDescent="0.35"/>
    <row r="19873" customFormat="1" x14ac:dyDescent="0.35"/>
    <row r="19874" customFormat="1" x14ac:dyDescent="0.35"/>
    <row r="19875" customFormat="1" x14ac:dyDescent="0.35"/>
    <row r="19876" customFormat="1" x14ac:dyDescent="0.35"/>
    <row r="19877" customFormat="1" x14ac:dyDescent="0.35"/>
    <row r="19878" customFormat="1" x14ac:dyDescent="0.35"/>
    <row r="19879" customFormat="1" x14ac:dyDescent="0.35"/>
    <row r="19880" customFormat="1" x14ac:dyDescent="0.35"/>
    <row r="19881" customFormat="1" x14ac:dyDescent="0.35"/>
    <row r="19882" customFormat="1" x14ac:dyDescent="0.35"/>
    <row r="19883" customFormat="1" x14ac:dyDescent="0.35"/>
    <row r="19884" customFormat="1" x14ac:dyDescent="0.35"/>
    <row r="19885" customFormat="1" x14ac:dyDescent="0.35"/>
    <row r="19886" customFormat="1" x14ac:dyDescent="0.35"/>
    <row r="19887" customFormat="1" x14ac:dyDescent="0.35"/>
    <row r="19888" customFormat="1" x14ac:dyDescent="0.35"/>
    <row r="19889" customFormat="1" x14ac:dyDescent="0.35"/>
    <row r="19890" customFormat="1" x14ac:dyDescent="0.35"/>
    <row r="19891" customFormat="1" x14ac:dyDescent="0.35"/>
    <row r="19892" customFormat="1" x14ac:dyDescent="0.35"/>
    <row r="19893" customFormat="1" x14ac:dyDescent="0.35"/>
    <row r="19894" customFormat="1" x14ac:dyDescent="0.35"/>
    <row r="19895" customFormat="1" x14ac:dyDescent="0.35"/>
    <row r="19896" customFormat="1" x14ac:dyDescent="0.35"/>
    <row r="19897" customFormat="1" x14ac:dyDescent="0.35"/>
    <row r="19898" customFormat="1" x14ac:dyDescent="0.35"/>
    <row r="19899" customFormat="1" x14ac:dyDescent="0.35"/>
    <row r="19900" customFormat="1" x14ac:dyDescent="0.35"/>
    <row r="19901" customFormat="1" x14ac:dyDescent="0.35"/>
    <row r="19902" customFormat="1" x14ac:dyDescent="0.35"/>
    <row r="19903" customFormat="1" x14ac:dyDescent="0.35"/>
    <row r="19904" customFormat="1" x14ac:dyDescent="0.35"/>
    <row r="19905" customFormat="1" x14ac:dyDescent="0.35"/>
    <row r="19906" customFormat="1" x14ac:dyDescent="0.35"/>
    <row r="19907" customFormat="1" x14ac:dyDescent="0.35"/>
    <row r="19908" customFormat="1" x14ac:dyDescent="0.35"/>
    <row r="19909" customFormat="1" x14ac:dyDescent="0.35"/>
    <row r="19910" customFormat="1" x14ac:dyDescent="0.35"/>
    <row r="19911" customFormat="1" x14ac:dyDescent="0.35"/>
    <row r="19912" customFormat="1" x14ac:dyDescent="0.35"/>
    <row r="19913" customFormat="1" x14ac:dyDescent="0.35"/>
    <row r="19914" customFormat="1" x14ac:dyDescent="0.35"/>
    <row r="19915" customFormat="1" x14ac:dyDescent="0.35"/>
    <row r="19916" customFormat="1" x14ac:dyDescent="0.35"/>
    <row r="19917" customFormat="1" x14ac:dyDescent="0.35"/>
    <row r="19918" customFormat="1" x14ac:dyDescent="0.35"/>
    <row r="19919" customFormat="1" x14ac:dyDescent="0.35"/>
    <row r="19920" customFormat="1" x14ac:dyDescent="0.35"/>
    <row r="19921" customFormat="1" x14ac:dyDescent="0.35"/>
    <row r="19922" customFormat="1" x14ac:dyDescent="0.35"/>
    <row r="19923" customFormat="1" x14ac:dyDescent="0.35"/>
    <row r="19924" customFormat="1" x14ac:dyDescent="0.35"/>
    <row r="19925" customFormat="1" x14ac:dyDescent="0.35"/>
    <row r="19926" customFormat="1" x14ac:dyDescent="0.35"/>
    <row r="19927" customFormat="1" x14ac:dyDescent="0.35"/>
    <row r="19928" customFormat="1" x14ac:dyDescent="0.35"/>
    <row r="19929" customFormat="1" x14ac:dyDescent="0.35"/>
    <row r="19930" customFormat="1" x14ac:dyDescent="0.35"/>
    <row r="19931" customFormat="1" x14ac:dyDescent="0.35"/>
    <row r="19932" customFormat="1" x14ac:dyDescent="0.35"/>
    <row r="19933" customFormat="1" x14ac:dyDescent="0.35"/>
    <row r="19934" customFormat="1" x14ac:dyDescent="0.35"/>
    <row r="19935" customFormat="1" x14ac:dyDescent="0.35"/>
    <row r="19936" customFormat="1" x14ac:dyDescent="0.35"/>
    <row r="19937" customFormat="1" x14ac:dyDescent="0.35"/>
    <row r="19938" customFormat="1" x14ac:dyDescent="0.35"/>
    <row r="19939" customFormat="1" x14ac:dyDescent="0.35"/>
    <row r="19940" customFormat="1" x14ac:dyDescent="0.35"/>
    <row r="19941" customFormat="1" x14ac:dyDescent="0.35"/>
    <row r="19942" customFormat="1" x14ac:dyDescent="0.35"/>
    <row r="19943" customFormat="1" x14ac:dyDescent="0.35"/>
    <row r="19944" customFormat="1" x14ac:dyDescent="0.35"/>
    <row r="19945" customFormat="1" x14ac:dyDescent="0.35"/>
    <row r="19946" customFormat="1" x14ac:dyDescent="0.35"/>
    <row r="19947" customFormat="1" x14ac:dyDescent="0.35"/>
    <row r="19948" customFormat="1" x14ac:dyDescent="0.35"/>
    <row r="19949" customFormat="1" x14ac:dyDescent="0.35"/>
    <row r="19950" customFormat="1" x14ac:dyDescent="0.35"/>
    <row r="19951" customFormat="1" x14ac:dyDescent="0.35"/>
    <row r="19952" customFormat="1" x14ac:dyDescent="0.35"/>
    <row r="19953" customFormat="1" x14ac:dyDescent="0.35"/>
    <row r="19954" customFormat="1" x14ac:dyDescent="0.35"/>
    <row r="19955" customFormat="1" x14ac:dyDescent="0.35"/>
    <row r="19956" customFormat="1" x14ac:dyDescent="0.35"/>
    <row r="19957" customFormat="1" x14ac:dyDescent="0.35"/>
    <row r="19958" customFormat="1" x14ac:dyDescent="0.35"/>
    <row r="19959" customFormat="1" x14ac:dyDescent="0.35"/>
    <row r="19960" customFormat="1" x14ac:dyDescent="0.35"/>
    <row r="19961" customFormat="1" x14ac:dyDescent="0.35"/>
    <row r="19962" customFormat="1" x14ac:dyDescent="0.35"/>
    <row r="19963" customFormat="1" x14ac:dyDescent="0.35"/>
    <row r="19964" customFormat="1" x14ac:dyDescent="0.35"/>
    <row r="19965" customFormat="1" x14ac:dyDescent="0.35"/>
    <row r="19966" customFormat="1" x14ac:dyDescent="0.35"/>
    <row r="19967" customFormat="1" x14ac:dyDescent="0.35"/>
    <row r="19968" customFormat="1" x14ac:dyDescent="0.35"/>
    <row r="19969" customFormat="1" x14ac:dyDescent="0.35"/>
    <row r="19970" customFormat="1" x14ac:dyDescent="0.35"/>
    <row r="19971" customFormat="1" x14ac:dyDescent="0.35"/>
    <row r="19972" customFormat="1" x14ac:dyDescent="0.35"/>
    <row r="19973" customFormat="1" x14ac:dyDescent="0.35"/>
    <row r="19974" customFormat="1" x14ac:dyDescent="0.35"/>
    <row r="19975" customFormat="1" x14ac:dyDescent="0.35"/>
    <row r="19976" customFormat="1" x14ac:dyDescent="0.35"/>
    <row r="19977" customFormat="1" x14ac:dyDescent="0.35"/>
    <row r="19978" customFormat="1" x14ac:dyDescent="0.35"/>
    <row r="19979" customFormat="1" x14ac:dyDescent="0.35"/>
    <row r="19980" customFormat="1" x14ac:dyDescent="0.35"/>
    <row r="19981" customFormat="1" x14ac:dyDescent="0.35"/>
    <row r="19982" customFormat="1" x14ac:dyDescent="0.35"/>
    <row r="19983" customFormat="1" x14ac:dyDescent="0.35"/>
    <row r="19984" customFormat="1" x14ac:dyDescent="0.35"/>
    <row r="19985" customFormat="1" x14ac:dyDescent="0.35"/>
    <row r="19986" customFormat="1" x14ac:dyDescent="0.35"/>
    <row r="19987" customFormat="1" x14ac:dyDescent="0.35"/>
    <row r="19988" customFormat="1" x14ac:dyDescent="0.35"/>
    <row r="19989" customFormat="1" x14ac:dyDescent="0.35"/>
    <row r="19990" customFormat="1" x14ac:dyDescent="0.35"/>
    <row r="19991" customFormat="1" x14ac:dyDescent="0.35"/>
    <row r="19992" customFormat="1" x14ac:dyDescent="0.35"/>
    <row r="19993" customFormat="1" x14ac:dyDescent="0.35"/>
    <row r="19994" customFormat="1" x14ac:dyDescent="0.35"/>
    <row r="19995" customFormat="1" x14ac:dyDescent="0.35"/>
    <row r="19996" customFormat="1" x14ac:dyDescent="0.35"/>
    <row r="19997" customFormat="1" x14ac:dyDescent="0.35"/>
    <row r="19998" customFormat="1" x14ac:dyDescent="0.35"/>
    <row r="19999" customFormat="1" x14ac:dyDescent="0.35"/>
    <row r="20000" customFormat="1" x14ac:dyDescent="0.35"/>
    <row r="20001" customFormat="1" x14ac:dyDescent="0.35"/>
    <row r="20002" customFormat="1" x14ac:dyDescent="0.35"/>
    <row r="20003" customFormat="1" x14ac:dyDescent="0.35"/>
    <row r="20004" customFormat="1" x14ac:dyDescent="0.35"/>
    <row r="20005" customFormat="1" x14ac:dyDescent="0.35"/>
    <row r="20006" customFormat="1" x14ac:dyDescent="0.35"/>
    <row r="20007" customFormat="1" x14ac:dyDescent="0.35"/>
    <row r="20008" customFormat="1" x14ac:dyDescent="0.35"/>
    <row r="20009" customFormat="1" x14ac:dyDescent="0.35"/>
    <row r="20010" customFormat="1" x14ac:dyDescent="0.35"/>
    <row r="20011" customFormat="1" x14ac:dyDescent="0.35"/>
    <row r="20012" customFormat="1" x14ac:dyDescent="0.35"/>
    <row r="20013" customFormat="1" x14ac:dyDescent="0.35"/>
    <row r="20014" customFormat="1" x14ac:dyDescent="0.35"/>
    <row r="20015" customFormat="1" x14ac:dyDescent="0.35"/>
    <row r="20016" customFormat="1" x14ac:dyDescent="0.35"/>
    <row r="20017" customFormat="1" x14ac:dyDescent="0.35"/>
    <row r="20018" customFormat="1" x14ac:dyDescent="0.35"/>
    <row r="20019" customFormat="1" x14ac:dyDescent="0.35"/>
    <row r="20020" customFormat="1" x14ac:dyDescent="0.35"/>
    <row r="20021" customFormat="1" x14ac:dyDescent="0.35"/>
    <row r="20022" customFormat="1" x14ac:dyDescent="0.35"/>
    <row r="20023" customFormat="1" x14ac:dyDescent="0.35"/>
    <row r="20024" customFormat="1" x14ac:dyDescent="0.35"/>
    <row r="20025" customFormat="1" x14ac:dyDescent="0.35"/>
    <row r="20026" customFormat="1" x14ac:dyDescent="0.35"/>
    <row r="20027" customFormat="1" x14ac:dyDescent="0.35"/>
    <row r="20028" customFormat="1" x14ac:dyDescent="0.35"/>
    <row r="20029" customFormat="1" x14ac:dyDescent="0.35"/>
    <row r="20030" customFormat="1" x14ac:dyDescent="0.35"/>
    <row r="20031" customFormat="1" x14ac:dyDescent="0.35"/>
    <row r="20032" customFormat="1" x14ac:dyDescent="0.35"/>
    <row r="20033" customFormat="1" x14ac:dyDescent="0.35"/>
    <row r="20034" customFormat="1" x14ac:dyDescent="0.35"/>
    <row r="20035" customFormat="1" x14ac:dyDescent="0.35"/>
    <row r="20036" customFormat="1" x14ac:dyDescent="0.35"/>
    <row r="20037" customFormat="1" x14ac:dyDescent="0.35"/>
    <row r="20038" customFormat="1" x14ac:dyDescent="0.35"/>
    <row r="20039" customFormat="1" x14ac:dyDescent="0.35"/>
    <row r="20040" customFormat="1" x14ac:dyDescent="0.35"/>
    <row r="20041" customFormat="1" x14ac:dyDescent="0.35"/>
    <row r="20042" customFormat="1" x14ac:dyDescent="0.35"/>
    <row r="20043" customFormat="1" x14ac:dyDescent="0.35"/>
    <row r="20044" customFormat="1" x14ac:dyDescent="0.35"/>
    <row r="20045" customFormat="1" x14ac:dyDescent="0.35"/>
    <row r="20046" customFormat="1" x14ac:dyDescent="0.35"/>
    <row r="20047" customFormat="1" x14ac:dyDescent="0.35"/>
    <row r="20048" customFormat="1" x14ac:dyDescent="0.35"/>
    <row r="20049" customFormat="1" x14ac:dyDescent="0.35"/>
    <row r="20050" customFormat="1" x14ac:dyDescent="0.35"/>
    <row r="20051" customFormat="1" x14ac:dyDescent="0.35"/>
    <row r="20052" customFormat="1" x14ac:dyDescent="0.35"/>
    <row r="20053" customFormat="1" x14ac:dyDescent="0.35"/>
    <row r="20054" customFormat="1" x14ac:dyDescent="0.35"/>
    <row r="20055" customFormat="1" x14ac:dyDescent="0.35"/>
    <row r="20056" customFormat="1" x14ac:dyDescent="0.35"/>
    <row r="20057" customFormat="1" x14ac:dyDescent="0.35"/>
    <row r="20058" customFormat="1" x14ac:dyDescent="0.35"/>
    <row r="20059" customFormat="1" x14ac:dyDescent="0.35"/>
    <row r="20060" customFormat="1" x14ac:dyDescent="0.35"/>
    <row r="20061" customFormat="1" x14ac:dyDescent="0.35"/>
    <row r="20062" customFormat="1" x14ac:dyDescent="0.35"/>
    <row r="20063" customFormat="1" x14ac:dyDescent="0.35"/>
    <row r="20064" customFormat="1" x14ac:dyDescent="0.35"/>
    <row r="20065" customFormat="1" x14ac:dyDescent="0.35"/>
    <row r="20066" customFormat="1" x14ac:dyDescent="0.35"/>
    <row r="20067" customFormat="1" x14ac:dyDescent="0.35"/>
    <row r="20068" customFormat="1" x14ac:dyDescent="0.35"/>
    <row r="20069" customFormat="1" x14ac:dyDescent="0.35"/>
    <row r="20070" customFormat="1" x14ac:dyDescent="0.35"/>
    <row r="20071" customFormat="1" x14ac:dyDescent="0.35"/>
    <row r="20072" customFormat="1" x14ac:dyDescent="0.35"/>
    <row r="20073" customFormat="1" x14ac:dyDescent="0.35"/>
    <row r="20074" customFormat="1" x14ac:dyDescent="0.35"/>
    <row r="20075" customFormat="1" x14ac:dyDescent="0.35"/>
    <row r="20076" customFormat="1" x14ac:dyDescent="0.35"/>
    <row r="20077" customFormat="1" x14ac:dyDescent="0.35"/>
    <row r="20078" customFormat="1" x14ac:dyDescent="0.35"/>
    <row r="20079" customFormat="1" x14ac:dyDescent="0.35"/>
    <row r="20080" customFormat="1" x14ac:dyDescent="0.35"/>
    <row r="20081" customFormat="1" x14ac:dyDescent="0.35"/>
    <row r="20082" customFormat="1" x14ac:dyDescent="0.35"/>
    <row r="20083" customFormat="1" x14ac:dyDescent="0.35"/>
    <row r="20084" customFormat="1" x14ac:dyDescent="0.35"/>
    <row r="20085" customFormat="1" x14ac:dyDescent="0.35"/>
    <row r="20086" customFormat="1" x14ac:dyDescent="0.35"/>
    <row r="20087" customFormat="1" x14ac:dyDescent="0.35"/>
    <row r="20088" customFormat="1" x14ac:dyDescent="0.35"/>
    <row r="20089" customFormat="1" x14ac:dyDescent="0.35"/>
    <row r="20090" customFormat="1" x14ac:dyDescent="0.35"/>
    <row r="20091" customFormat="1" x14ac:dyDescent="0.35"/>
    <row r="20092" customFormat="1" x14ac:dyDescent="0.35"/>
    <row r="20093" customFormat="1" x14ac:dyDescent="0.35"/>
    <row r="20094" customFormat="1" x14ac:dyDescent="0.35"/>
    <row r="20095" customFormat="1" x14ac:dyDescent="0.35"/>
    <row r="20096" customFormat="1" x14ac:dyDescent="0.35"/>
    <row r="20097" customFormat="1" x14ac:dyDescent="0.35"/>
    <row r="20098" customFormat="1" x14ac:dyDescent="0.35"/>
    <row r="20099" customFormat="1" x14ac:dyDescent="0.35"/>
    <row r="20100" customFormat="1" x14ac:dyDescent="0.35"/>
    <row r="20101" customFormat="1" x14ac:dyDescent="0.35"/>
    <row r="20102" customFormat="1" x14ac:dyDescent="0.35"/>
    <row r="20103" customFormat="1" x14ac:dyDescent="0.35"/>
    <row r="20104" customFormat="1" x14ac:dyDescent="0.35"/>
    <row r="20105" customFormat="1" x14ac:dyDescent="0.35"/>
    <row r="20106" customFormat="1" x14ac:dyDescent="0.35"/>
    <row r="20107" customFormat="1" x14ac:dyDescent="0.35"/>
    <row r="20108" customFormat="1" x14ac:dyDescent="0.35"/>
    <row r="20109" customFormat="1" x14ac:dyDescent="0.35"/>
    <row r="20110" customFormat="1" x14ac:dyDescent="0.35"/>
    <row r="20111" customFormat="1" x14ac:dyDescent="0.35"/>
    <row r="20112" customFormat="1" x14ac:dyDescent="0.35"/>
    <row r="20113" customFormat="1" x14ac:dyDescent="0.35"/>
    <row r="20114" customFormat="1" x14ac:dyDescent="0.35"/>
    <row r="20115" customFormat="1" x14ac:dyDescent="0.35"/>
    <row r="20116" customFormat="1" x14ac:dyDescent="0.35"/>
    <row r="20117" customFormat="1" x14ac:dyDescent="0.35"/>
    <row r="20118" customFormat="1" x14ac:dyDescent="0.35"/>
    <row r="20119" customFormat="1" x14ac:dyDescent="0.35"/>
    <row r="20120" customFormat="1" x14ac:dyDescent="0.35"/>
    <row r="20121" customFormat="1" x14ac:dyDescent="0.35"/>
    <row r="20122" customFormat="1" x14ac:dyDescent="0.35"/>
    <row r="20123" customFormat="1" x14ac:dyDescent="0.35"/>
    <row r="20124" customFormat="1" x14ac:dyDescent="0.35"/>
    <row r="20125" customFormat="1" x14ac:dyDescent="0.35"/>
    <row r="20126" customFormat="1" x14ac:dyDescent="0.35"/>
    <row r="20127" customFormat="1" x14ac:dyDescent="0.35"/>
    <row r="20128" customFormat="1" x14ac:dyDescent="0.35"/>
    <row r="20129" customFormat="1" x14ac:dyDescent="0.35"/>
    <row r="20130" customFormat="1" x14ac:dyDescent="0.35"/>
    <row r="20131" customFormat="1" x14ac:dyDescent="0.35"/>
    <row r="20132" customFormat="1" x14ac:dyDescent="0.35"/>
    <row r="20133" customFormat="1" x14ac:dyDescent="0.35"/>
    <row r="20134" customFormat="1" x14ac:dyDescent="0.35"/>
    <row r="20135" customFormat="1" x14ac:dyDescent="0.35"/>
    <row r="20136" customFormat="1" x14ac:dyDescent="0.35"/>
    <row r="20137" customFormat="1" x14ac:dyDescent="0.35"/>
    <row r="20138" customFormat="1" x14ac:dyDescent="0.35"/>
    <row r="20139" customFormat="1" x14ac:dyDescent="0.35"/>
    <row r="20140" customFormat="1" x14ac:dyDescent="0.35"/>
    <row r="20141" customFormat="1" x14ac:dyDescent="0.35"/>
    <row r="20142" customFormat="1" x14ac:dyDescent="0.35"/>
    <row r="20143" customFormat="1" x14ac:dyDescent="0.35"/>
    <row r="20144" customFormat="1" x14ac:dyDescent="0.35"/>
    <row r="20145" customFormat="1" x14ac:dyDescent="0.35"/>
    <row r="20146" customFormat="1" x14ac:dyDescent="0.35"/>
    <row r="20147" customFormat="1" x14ac:dyDescent="0.35"/>
    <row r="20148" customFormat="1" x14ac:dyDescent="0.35"/>
    <row r="20149" customFormat="1" x14ac:dyDescent="0.35"/>
    <row r="20150" customFormat="1" x14ac:dyDescent="0.35"/>
    <row r="20151" customFormat="1" x14ac:dyDescent="0.35"/>
    <row r="20152" customFormat="1" x14ac:dyDescent="0.35"/>
    <row r="20153" customFormat="1" x14ac:dyDescent="0.35"/>
    <row r="20154" customFormat="1" x14ac:dyDescent="0.35"/>
    <row r="20155" customFormat="1" x14ac:dyDescent="0.35"/>
    <row r="20156" customFormat="1" x14ac:dyDescent="0.35"/>
    <row r="20157" customFormat="1" x14ac:dyDescent="0.35"/>
    <row r="20158" customFormat="1" x14ac:dyDescent="0.35"/>
    <row r="20159" customFormat="1" x14ac:dyDescent="0.35"/>
    <row r="20160" customFormat="1" x14ac:dyDescent="0.35"/>
    <row r="20161" customFormat="1" x14ac:dyDescent="0.35"/>
    <row r="20162" customFormat="1" x14ac:dyDescent="0.35"/>
    <row r="20163" customFormat="1" x14ac:dyDescent="0.35"/>
    <row r="20164" customFormat="1" x14ac:dyDescent="0.35"/>
    <row r="20165" customFormat="1" x14ac:dyDescent="0.35"/>
    <row r="20166" customFormat="1" x14ac:dyDescent="0.35"/>
    <row r="20167" customFormat="1" x14ac:dyDescent="0.35"/>
    <row r="20168" customFormat="1" x14ac:dyDescent="0.35"/>
    <row r="20169" customFormat="1" x14ac:dyDescent="0.35"/>
    <row r="20170" customFormat="1" x14ac:dyDescent="0.35"/>
    <row r="20171" customFormat="1" x14ac:dyDescent="0.35"/>
    <row r="20172" customFormat="1" x14ac:dyDescent="0.35"/>
    <row r="20173" customFormat="1" x14ac:dyDescent="0.35"/>
    <row r="20174" customFormat="1" x14ac:dyDescent="0.35"/>
    <row r="20175" customFormat="1" x14ac:dyDescent="0.35"/>
    <row r="20176" customFormat="1" x14ac:dyDescent="0.35"/>
    <row r="20177" customFormat="1" x14ac:dyDescent="0.35"/>
    <row r="20178" customFormat="1" x14ac:dyDescent="0.35"/>
    <row r="20179" customFormat="1" x14ac:dyDescent="0.35"/>
    <row r="20180" customFormat="1" x14ac:dyDescent="0.35"/>
    <row r="20181" customFormat="1" x14ac:dyDescent="0.35"/>
    <row r="20182" customFormat="1" x14ac:dyDescent="0.35"/>
    <row r="20183" customFormat="1" x14ac:dyDescent="0.35"/>
    <row r="20184" customFormat="1" x14ac:dyDescent="0.35"/>
    <row r="20185" customFormat="1" x14ac:dyDescent="0.35"/>
    <row r="20186" customFormat="1" x14ac:dyDescent="0.35"/>
    <row r="20187" customFormat="1" x14ac:dyDescent="0.35"/>
    <row r="20188" customFormat="1" x14ac:dyDescent="0.35"/>
    <row r="20189" customFormat="1" x14ac:dyDescent="0.35"/>
    <row r="20190" customFormat="1" x14ac:dyDescent="0.35"/>
    <row r="20191" customFormat="1" x14ac:dyDescent="0.35"/>
    <row r="20192" customFormat="1" x14ac:dyDescent="0.35"/>
    <row r="20193" customFormat="1" x14ac:dyDescent="0.35"/>
    <row r="20194" customFormat="1" x14ac:dyDescent="0.35"/>
    <row r="20195" customFormat="1" x14ac:dyDescent="0.35"/>
    <row r="20196" customFormat="1" x14ac:dyDescent="0.35"/>
    <row r="20197" customFormat="1" x14ac:dyDescent="0.35"/>
    <row r="20198" customFormat="1" x14ac:dyDescent="0.35"/>
    <row r="20199" customFormat="1" x14ac:dyDescent="0.35"/>
    <row r="20200" customFormat="1" x14ac:dyDescent="0.35"/>
    <row r="20201" customFormat="1" x14ac:dyDescent="0.35"/>
    <row r="20202" customFormat="1" x14ac:dyDescent="0.35"/>
    <row r="20203" customFormat="1" x14ac:dyDescent="0.35"/>
    <row r="20204" customFormat="1" x14ac:dyDescent="0.35"/>
    <row r="20205" customFormat="1" x14ac:dyDescent="0.35"/>
    <row r="20206" customFormat="1" x14ac:dyDescent="0.35"/>
    <row r="20207" customFormat="1" x14ac:dyDescent="0.35"/>
    <row r="20208" customFormat="1" x14ac:dyDescent="0.35"/>
    <row r="20209" customFormat="1" x14ac:dyDescent="0.35"/>
    <row r="20210" customFormat="1" x14ac:dyDescent="0.35"/>
    <row r="20211" customFormat="1" x14ac:dyDescent="0.35"/>
    <row r="20212" customFormat="1" x14ac:dyDescent="0.35"/>
    <row r="20213" customFormat="1" x14ac:dyDescent="0.35"/>
    <row r="20214" customFormat="1" x14ac:dyDescent="0.35"/>
    <row r="20215" customFormat="1" x14ac:dyDescent="0.35"/>
    <row r="20216" customFormat="1" x14ac:dyDescent="0.35"/>
    <row r="20217" customFormat="1" x14ac:dyDescent="0.35"/>
    <row r="20218" customFormat="1" x14ac:dyDescent="0.35"/>
    <row r="20219" customFormat="1" x14ac:dyDescent="0.35"/>
    <row r="20220" customFormat="1" x14ac:dyDescent="0.35"/>
    <row r="20221" customFormat="1" x14ac:dyDescent="0.35"/>
    <row r="20222" customFormat="1" x14ac:dyDescent="0.35"/>
    <row r="20223" customFormat="1" x14ac:dyDescent="0.35"/>
    <row r="20224" customFormat="1" x14ac:dyDescent="0.35"/>
    <row r="20225" customFormat="1" x14ac:dyDescent="0.35"/>
    <row r="20226" customFormat="1" x14ac:dyDescent="0.35"/>
    <row r="20227" customFormat="1" x14ac:dyDescent="0.35"/>
    <row r="20228" customFormat="1" x14ac:dyDescent="0.35"/>
    <row r="20229" customFormat="1" x14ac:dyDescent="0.35"/>
    <row r="20230" customFormat="1" x14ac:dyDescent="0.35"/>
    <row r="20231" customFormat="1" x14ac:dyDescent="0.35"/>
    <row r="20232" customFormat="1" x14ac:dyDescent="0.35"/>
    <row r="20233" customFormat="1" x14ac:dyDescent="0.35"/>
    <row r="20234" customFormat="1" x14ac:dyDescent="0.35"/>
    <row r="20235" customFormat="1" x14ac:dyDescent="0.35"/>
    <row r="20236" customFormat="1" x14ac:dyDescent="0.35"/>
    <row r="20237" customFormat="1" x14ac:dyDescent="0.35"/>
    <row r="20238" customFormat="1" x14ac:dyDescent="0.35"/>
    <row r="20239" customFormat="1" x14ac:dyDescent="0.35"/>
    <row r="20240" customFormat="1" x14ac:dyDescent="0.35"/>
    <row r="20241" customFormat="1" x14ac:dyDescent="0.35"/>
    <row r="20242" customFormat="1" x14ac:dyDescent="0.35"/>
    <row r="20243" customFormat="1" x14ac:dyDescent="0.35"/>
    <row r="20244" customFormat="1" x14ac:dyDescent="0.35"/>
    <row r="20245" customFormat="1" x14ac:dyDescent="0.35"/>
    <row r="20246" customFormat="1" x14ac:dyDescent="0.35"/>
    <row r="20247" customFormat="1" x14ac:dyDescent="0.35"/>
    <row r="20248" customFormat="1" x14ac:dyDescent="0.35"/>
    <row r="20249" customFormat="1" x14ac:dyDescent="0.35"/>
    <row r="20250" customFormat="1" x14ac:dyDescent="0.35"/>
    <row r="20251" customFormat="1" x14ac:dyDescent="0.35"/>
    <row r="20252" customFormat="1" x14ac:dyDescent="0.35"/>
    <row r="20253" customFormat="1" x14ac:dyDescent="0.35"/>
    <row r="20254" customFormat="1" x14ac:dyDescent="0.35"/>
    <row r="20255" customFormat="1" x14ac:dyDescent="0.35"/>
    <row r="20256" customFormat="1" x14ac:dyDescent="0.35"/>
    <row r="20257" customFormat="1" x14ac:dyDescent="0.35"/>
    <row r="20258" customFormat="1" x14ac:dyDescent="0.35"/>
    <row r="20259" customFormat="1" x14ac:dyDescent="0.35"/>
    <row r="20260" customFormat="1" x14ac:dyDescent="0.35"/>
    <row r="20261" customFormat="1" x14ac:dyDescent="0.35"/>
    <row r="20262" customFormat="1" x14ac:dyDescent="0.35"/>
    <row r="20263" customFormat="1" x14ac:dyDescent="0.35"/>
    <row r="20264" customFormat="1" x14ac:dyDescent="0.35"/>
    <row r="20265" customFormat="1" x14ac:dyDescent="0.35"/>
    <row r="20266" customFormat="1" x14ac:dyDescent="0.35"/>
    <row r="20267" customFormat="1" x14ac:dyDescent="0.35"/>
    <row r="20268" customFormat="1" x14ac:dyDescent="0.35"/>
    <row r="20269" customFormat="1" x14ac:dyDescent="0.35"/>
    <row r="20270" customFormat="1" x14ac:dyDescent="0.35"/>
    <row r="20271" customFormat="1" x14ac:dyDescent="0.35"/>
    <row r="20272" customFormat="1" x14ac:dyDescent="0.35"/>
    <row r="20273" customFormat="1" x14ac:dyDescent="0.35"/>
    <row r="20274" customFormat="1" x14ac:dyDescent="0.35"/>
    <row r="20275" customFormat="1" x14ac:dyDescent="0.35"/>
    <row r="20276" customFormat="1" x14ac:dyDescent="0.35"/>
    <row r="20277" customFormat="1" x14ac:dyDescent="0.35"/>
    <row r="20278" customFormat="1" x14ac:dyDescent="0.35"/>
    <row r="20279" customFormat="1" x14ac:dyDescent="0.35"/>
    <row r="20280" customFormat="1" x14ac:dyDescent="0.35"/>
    <row r="20281" customFormat="1" x14ac:dyDescent="0.35"/>
    <row r="20282" customFormat="1" x14ac:dyDescent="0.35"/>
    <row r="20283" customFormat="1" x14ac:dyDescent="0.35"/>
    <row r="20284" customFormat="1" x14ac:dyDescent="0.35"/>
    <row r="20285" customFormat="1" x14ac:dyDescent="0.35"/>
    <row r="20286" customFormat="1" x14ac:dyDescent="0.35"/>
    <row r="20287" customFormat="1" x14ac:dyDescent="0.35"/>
    <row r="20288" customFormat="1" x14ac:dyDescent="0.35"/>
    <row r="20289" customFormat="1" x14ac:dyDescent="0.35"/>
    <row r="20290" customFormat="1" x14ac:dyDescent="0.35"/>
    <row r="20291" customFormat="1" x14ac:dyDescent="0.35"/>
    <row r="20292" customFormat="1" x14ac:dyDescent="0.35"/>
    <row r="20293" customFormat="1" x14ac:dyDescent="0.35"/>
    <row r="20294" customFormat="1" x14ac:dyDescent="0.35"/>
    <row r="20295" customFormat="1" x14ac:dyDescent="0.35"/>
    <row r="20296" customFormat="1" x14ac:dyDescent="0.35"/>
    <row r="20297" customFormat="1" x14ac:dyDescent="0.35"/>
    <row r="20298" customFormat="1" x14ac:dyDescent="0.35"/>
    <row r="20299" customFormat="1" x14ac:dyDescent="0.35"/>
    <row r="20300" customFormat="1" x14ac:dyDescent="0.35"/>
    <row r="20301" customFormat="1" x14ac:dyDescent="0.35"/>
    <row r="20302" customFormat="1" x14ac:dyDescent="0.35"/>
    <row r="20303" customFormat="1" x14ac:dyDescent="0.35"/>
    <row r="20304" customFormat="1" x14ac:dyDescent="0.35"/>
    <row r="20305" customFormat="1" x14ac:dyDescent="0.35"/>
    <row r="20306" customFormat="1" x14ac:dyDescent="0.35"/>
    <row r="20307" customFormat="1" x14ac:dyDescent="0.35"/>
    <row r="20308" customFormat="1" x14ac:dyDescent="0.35"/>
    <row r="20309" customFormat="1" x14ac:dyDescent="0.35"/>
    <row r="20310" customFormat="1" x14ac:dyDescent="0.35"/>
    <row r="20311" customFormat="1" x14ac:dyDescent="0.35"/>
    <row r="20312" customFormat="1" x14ac:dyDescent="0.35"/>
    <row r="20313" customFormat="1" x14ac:dyDescent="0.35"/>
    <row r="20314" customFormat="1" x14ac:dyDescent="0.35"/>
    <row r="20315" customFormat="1" x14ac:dyDescent="0.35"/>
    <row r="20316" customFormat="1" x14ac:dyDescent="0.35"/>
    <row r="20317" customFormat="1" x14ac:dyDescent="0.35"/>
    <row r="20318" customFormat="1" x14ac:dyDescent="0.35"/>
    <row r="20319" customFormat="1" x14ac:dyDescent="0.35"/>
    <row r="20320" customFormat="1" x14ac:dyDescent="0.35"/>
    <row r="20321" customFormat="1" x14ac:dyDescent="0.35"/>
    <row r="20322" customFormat="1" x14ac:dyDescent="0.35"/>
    <row r="20323" customFormat="1" x14ac:dyDescent="0.35"/>
    <row r="20324" customFormat="1" x14ac:dyDescent="0.35"/>
    <row r="20325" customFormat="1" x14ac:dyDescent="0.35"/>
    <row r="20326" customFormat="1" x14ac:dyDescent="0.35"/>
    <row r="20327" customFormat="1" x14ac:dyDescent="0.35"/>
    <row r="20328" customFormat="1" x14ac:dyDescent="0.35"/>
    <row r="20329" customFormat="1" x14ac:dyDescent="0.35"/>
    <row r="20330" customFormat="1" x14ac:dyDescent="0.35"/>
    <row r="20331" customFormat="1" x14ac:dyDescent="0.35"/>
    <row r="20332" customFormat="1" x14ac:dyDescent="0.35"/>
    <row r="20333" customFormat="1" x14ac:dyDescent="0.35"/>
    <row r="20334" customFormat="1" x14ac:dyDescent="0.35"/>
    <row r="20335" customFormat="1" x14ac:dyDescent="0.35"/>
    <row r="20336" customFormat="1" x14ac:dyDescent="0.35"/>
    <row r="20337" customFormat="1" x14ac:dyDescent="0.35"/>
    <row r="20338" customFormat="1" x14ac:dyDescent="0.35"/>
    <row r="20339" customFormat="1" x14ac:dyDescent="0.35"/>
    <row r="20340" customFormat="1" x14ac:dyDescent="0.35"/>
    <row r="20341" customFormat="1" x14ac:dyDescent="0.35"/>
    <row r="20342" customFormat="1" x14ac:dyDescent="0.35"/>
    <row r="20343" customFormat="1" x14ac:dyDescent="0.35"/>
    <row r="20344" customFormat="1" x14ac:dyDescent="0.35"/>
    <row r="20345" customFormat="1" x14ac:dyDescent="0.35"/>
    <row r="20346" customFormat="1" x14ac:dyDescent="0.35"/>
    <row r="20347" customFormat="1" x14ac:dyDescent="0.35"/>
    <row r="20348" customFormat="1" x14ac:dyDescent="0.35"/>
    <row r="20349" customFormat="1" x14ac:dyDescent="0.35"/>
    <row r="20350" customFormat="1" x14ac:dyDescent="0.35"/>
    <row r="20351" customFormat="1" x14ac:dyDescent="0.35"/>
    <row r="20352" customFormat="1" x14ac:dyDescent="0.35"/>
    <row r="20353" customFormat="1" x14ac:dyDescent="0.35"/>
    <row r="20354" customFormat="1" x14ac:dyDescent="0.35"/>
    <row r="20355" customFormat="1" x14ac:dyDescent="0.35"/>
    <row r="20356" customFormat="1" x14ac:dyDescent="0.35"/>
    <row r="20357" customFormat="1" x14ac:dyDescent="0.35"/>
    <row r="20358" customFormat="1" x14ac:dyDescent="0.35"/>
    <row r="20359" customFormat="1" x14ac:dyDescent="0.35"/>
    <row r="20360" customFormat="1" x14ac:dyDescent="0.35"/>
    <row r="20361" customFormat="1" x14ac:dyDescent="0.35"/>
    <row r="20362" customFormat="1" x14ac:dyDescent="0.35"/>
    <row r="20363" customFormat="1" x14ac:dyDescent="0.35"/>
    <row r="20364" customFormat="1" x14ac:dyDescent="0.35"/>
    <row r="20365" customFormat="1" x14ac:dyDescent="0.35"/>
    <row r="20366" customFormat="1" x14ac:dyDescent="0.35"/>
    <row r="20367" customFormat="1" x14ac:dyDescent="0.35"/>
    <row r="20368" customFormat="1" x14ac:dyDescent="0.35"/>
    <row r="20369" customFormat="1" x14ac:dyDescent="0.35"/>
    <row r="20370" customFormat="1" x14ac:dyDescent="0.35"/>
    <row r="20371" customFormat="1" x14ac:dyDescent="0.35"/>
    <row r="20372" customFormat="1" x14ac:dyDescent="0.35"/>
    <row r="20373" customFormat="1" x14ac:dyDescent="0.35"/>
    <row r="20374" customFormat="1" x14ac:dyDescent="0.35"/>
    <row r="20375" customFormat="1" x14ac:dyDescent="0.35"/>
    <row r="20376" customFormat="1" x14ac:dyDescent="0.35"/>
    <row r="20377" customFormat="1" x14ac:dyDescent="0.35"/>
    <row r="20378" customFormat="1" x14ac:dyDescent="0.35"/>
    <row r="20379" customFormat="1" x14ac:dyDescent="0.35"/>
    <row r="20380" customFormat="1" x14ac:dyDescent="0.35"/>
    <row r="20381" customFormat="1" x14ac:dyDescent="0.35"/>
    <row r="20382" customFormat="1" x14ac:dyDescent="0.35"/>
    <row r="20383" customFormat="1" x14ac:dyDescent="0.35"/>
    <row r="20384" customFormat="1" x14ac:dyDescent="0.35"/>
    <row r="20385" customFormat="1" x14ac:dyDescent="0.35"/>
    <row r="20386" customFormat="1" x14ac:dyDescent="0.35"/>
    <row r="20387" customFormat="1" x14ac:dyDescent="0.35"/>
    <row r="20388" customFormat="1" x14ac:dyDescent="0.35"/>
    <row r="20389" customFormat="1" x14ac:dyDescent="0.35"/>
    <row r="20390" customFormat="1" x14ac:dyDescent="0.35"/>
    <row r="20391" customFormat="1" x14ac:dyDescent="0.35"/>
    <row r="20392" customFormat="1" x14ac:dyDescent="0.35"/>
    <row r="20393" customFormat="1" x14ac:dyDescent="0.35"/>
    <row r="20394" customFormat="1" x14ac:dyDescent="0.35"/>
    <row r="20395" customFormat="1" x14ac:dyDescent="0.35"/>
    <row r="20396" customFormat="1" x14ac:dyDescent="0.35"/>
    <row r="20397" customFormat="1" x14ac:dyDescent="0.35"/>
    <row r="20398" customFormat="1" x14ac:dyDescent="0.35"/>
    <row r="20399" customFormat="1" x14ac:dyDescent="0.35"/>
    <row r="20400" customFormat="1" x14ac:dyDescent="0.35"/>
    <row r="20401" customFormat="1" x14ac:dyDescent="0.35"/>
    <row r="20402" customFormat="1" x14ac:dyDescent="0.35"/>
    <row r="20403" customFormat="1" x14ac:dyDescent="0.35"/>
    <row r="20404" customFormat="1" x14ac:dyDescent="0.35"/>
    <row r="20405" customFormat="1" x14ac:dyDescent="0.35"/>
    <row r="20406" customFormat="1" x14ac:dyDescent="0.35"/>
    <row r="20407" customFormat="1" x14ac:dyDescent="0.35"/>
    <row r="20408" customFormat="1" x14ac:dyDescent="0.35"/>
    <row r="20409" customFormat="1" x14ac:dyDescent="0.35"/>
    <row r="20410" customFormat="1" x14ac:dyDescent="0.35"/>
    <row r="20411" customFormat="1" x14ac:dyDescent="0.35"/>
    <row r="20412" customFormat="1" x14ac:dyDescent="0.35"/>
    <row r="20413" customFormat="1" x14ac:dyDescent="0.35"/>
    <row r="20414" customFormat="1" x14ac:dyDescent="0.35"/>
    <row r="20415" customFormat="1" x14ac:dyDescent="0.35"/>
    <row r="20416" customFormat="1" x14ac:dyDescent="0.35"/>
    <row r="20417" customFormat="1" x14ac:dyDescent="0.35"/>
    <row r="20418" customFormat="1" x14ac:dyDescent="0.35"/>
    <row r="20419" customFormat="1" x14ac:dyDescent="0.35"/>
    <row r="20420" customFormat="1" x14ac:dyDescent="0.35"/>
    <row r="20421" customFormat="1" x14ac:dyDescent="0.35"/>
    <row r="20422" customFormat="1" x14ac:dyDescent="0.35"/>
    <row r="20423" customFormat="1" x14ac:dyDescent="0.35"/>
    <row r="20424" customFormat="1" x14ac:dyDescent="0.35"/>
    <row r="20425" customFormat="1" x14ac:dyDescent="0.35"/>
    <row r="20426" customFormat="1" x14ac:dyDescent="0.35"/>
    <row r="20427" customFormat="1" x14ac:dyDescent="0.35"/>
    <row r="20428" customFormat="1" x14ac:dyDescent="0.35"/>
    <row r="20429" customFormat="1" x14ac:dyDescent="0.35"/>
    <row r="20430" customFormat="1" x14ac:dyDescent="0.35"/>
    <row r="20431" customFormat="1" x14ac:dyDescent="0.35"/>
    <row r="20432" customFormat="1" x14ac:dyDescent="0.35"/>
    <row r="20433" customFormat="1" x14ac:dyDescent="0.35"/>
    <row r="20434" customFormat="1" x14ac:dyDescent="0.35"/>
    <row r="20435" customFormat="1" x14ac:dyDescent="0.35"/>
    <row r="20436" customFormat="1" x14ac:dyDescent="0.35"/>
    <row r="20437" customFormat="1" x14ac:dyDescent="0.35"/>
    <row r="20438" customFormat="1" x14ac:dyDescent="0.35"/>
    <row r="20439" customFormat="1" x14ac:dyDescent="0.35"/>
    <row r="20440" customFormat="1" x14ac:dyDescent="0.35"/>
    <row r="20441" customFormat="1" x14ac:dyDescent="0.35"/>
    <row r="20442" customFormat="1" x14ac:dyDescent="0.35"/>
    <row r="20443" customFormat="1" x14ac:dyDescent="0.35"/>
    <row r="20444" customFormat="1" x14ac:dyDescent="0.35"/>
    <row r="20445" customFormat="1" x14ac:dyDescent="0.35"/>
    <row r="20446" customFormat="1" x14ac:dyDescent="0.35"/>
    <row r="20447" customFormat="1" x14ac:dyDescent="0.35"/>
    <row r="20448" customFormat="1" x14ac:dyDescent="0.35"/>
    <row r="20449" customFormat="1" x14ac:dyDescent="0.35"/>
    <row r="20450" customFormat="1" x14ac:dyDescent="0.35"/>
    <row r="20451" customFormat="1" x14ac:dyDescent="0.35"/>
    <row r="20452" customFormat="1" x14ac:dyDescent="0.35"/>
    <row r="20453" customFormat="1" x14ac:dyDescent="0.35"/>
    <row r="20454" customFormat="1" x14ac:dyDescent="0.35"/>
    <row r="20455" customFormat="1" x14ac:dyDescent="0.35"/>
    <row r="20456" customFormat="1" x14ac:dyDescent="0.35"/>
    <row r="20457" customFormat="1" x14ac:dyDescent="0.35"/>
    <row r="20458" customFormat="1" x14ac:dyDescent="0.35"/>
    <row r="20459" customFormat="1" x14ac:dyDescent="0.35"/>
    <row r="20460" customFormat="1" x14ac:dyDescent="0.35"/>
    <row r="20461" customFormat="1" x14ac:dyDescent="0.35"/>
    <row r="20462" customFormat="1" x14ac:dyDescent="0.35"/>
    <row r="20463" customFormat="1" x14ac:dyDescent="0.35"/>
    <row r="20464" customFormat="1" x14ac:dyDescent="0.35"/>
    <row r="20465" customFormat="1" x14ac:dyDescent="0.35"/>
    <row r="20466" customFormat="1" x14ac:dyDescent="0.35"/>
    <row r="20467" customFormat="1" x14ac:dyDescent="0.35"/>
    <row r="20468" customFormat="1" x14ac:dyDescent="0.35"/>
    <row r="20469" customFormat="1" x14ac:dyDescent="0.35"/>
    <row r="20470" customFormat="1" x14ac:dyDescent="0.35"/>
    <row r="20471" customFormat="1" x14ac:dyDescent="0.35"/>
    <row r="20472" customFormat="1" x14ac:dyDescent="0.35"/>
    <row r="20473" customFormat="1" x14ac:dyDescent="0.35"/>
    <row r="20474" customFormat="1" x14ac:dyDescent="0.35"/>
    <row r="20475" customFormat="1" x14ac:dyDescent="0.35"/>
    <row r="20476" customFormat="1" x14ac:dyDescent="0.35"/>
    <row r="20477" customFormat="1" x14ac:dyDescent="0.35"/>
    <row r="20478" customFormat="1" x14ac:dyDescent="0.35"/>
    <row r="20479" customFormat="1" x14ac:dyDescent="0.35"/>
    <row r="20480" customFormat="1" x14ac:dyDescent="0.35"/>
    <row r="20481" customFormat="1" x14ac:dyDescent="0.35"/>
    <row r="20482" customFormat="1" x14ac:dyDescent="0.35"/>
    <row r="20483" customFormat="1" x14ac:dyDescent="0.35"/>
    <row r="20484" customFormat="1" x14ac:dyDescent="0.35"/>
    <row r="20485" customFormat="1" x14ac:dyDescent="0.35"/>
    <row r="20486" customFormat="1" x14ac:dyDescent="0.35"/>
    <row r="20487" customFormat="1" x14ac:dyDescent="0.35"/>
    <row r="20488" customFormat="1" x14ac:dyDescent="0.35"/>
    <row r="20489" customFormat="1" x14ac:dyDescent="0.35"/>
    <row r="20490" customFormat="1" x14ac:dyDescent="0.35"/>
    <row r="20491" customFormat="1" x14ac:dyDescent="0.35"/>
    <row r="20492" customFormat="1" x14ac:dyDescent="0.35"/>
    <row r="20493" customFormat="1" x14ac:dyDescent="0.35"/>
    <row r="20494" customFormat="1" x14ac:dyDescent="0.35"/>
    <row r="20495" customFormat="1" x14ac:dyDescent="0.35"/>
    <row r="20496" customFormat="1" x14ac:dyDescent="0.35"/>
    <row r="20497" customFormat="1" x14ac:dyDescent="0.35"/>
    <row r="20498" customFormat="1" x14ac:dyDescent="0.35"/>
    <row r="20499" customFormat="1" x14ac:dyDescent="0.35"/>
    <row r="20500" customFormat="1" x14ac:dyDescent="0.35"/>
    <row r="20501" customFormat="1" x14ac:dyDescent="0.35"/>
    <row r="20502" customFormat="1" x14ac:dyDescent="0.35"/>
    <row r="20503" customFormat="1" x14ac:dyDescent="0.35"/>
    <row r="20504" customFormat="1" x14ac:dyDescent="0.35"/>
    <row r="20505" customFormat="1" x14ac:dyDescent="0.35"/>
    <row r="20506" customFormat="1" x14ac:dyDescent="0.35"/>
    <row r="20507" customFormat="1" x14ac:dyDescent="0.35"/>
    <row r="20508" customFormat="1" x14ac:dyDescent="0.35"/>
    <row r="20509" customFormat="1" x14ac:dyDescent="0.35"/>
    <row r="20510" customFormat="1" x14ac:dyDescent="0.35"/>
    <row r="20511" customFormat="1" x14ac:dyDescent="0.35"/>
    <row r="20512" customFormat="1" x14ac:dyDescent="0.35"/>
    <row r="20513" customFormat="1" x14ac:dyDescent="0.35"/>
    <row r="20514" customFormat="1" x14ac:dyDescent="0.35"/>
    <row r="20515" customFormat="1" x14ac:dyDescent="0.35"/>
    <row r="20516" customFormat="1" x14ac:dyDescent="0.35"/>
    <row r="20517" customFormat="1" x14ac:dyDescent="0.35"/>
    <row r="20518" customFormat="1" x14ac:dyDescent="0.35"/>
    <row r="20519" customFormat="1" x14ac:dyDescent="0.35"/>
    <row r="20520" customFormat="1" x14ac:dyDescent="0.35"/>
    <row r="20521" customFormat="1" x14ac:dyDescent="0.35"/>
    <row r="20522" customFormat="1" x14ac:dyDescent="0.35"/>
    <row r="20523" customFormat="1" x14ac:dyDescent="0.35"/>
    <row r="20524" customFormat="1" x14ac:dyDescent="0.35"/>
    <row r="20525" customFormat="1" x14ac:dyDescent="0.35"/>
    <row r="20526" customFormat="1" x14ac:dyDescent="0.35"/>
    <row r="20527" customFormat="1" x14ac:dyDescent="0.35"/>
    <row r="20528" customFormat="1" x14ac:dyDescent="0.35"/>
    <row r="20529" customFormat="1" x14ac:dyDescent="0.35"/>
    <row r="20530" customFormat="1" x14ac:dyDescent="0.35"/>
    <row r="20531" customFormat="1" x14ac:dyDescent="0.35"/>
    <row r="20532" customFormat="1" x14ac:dyDescent="0.35"/>
    <row r="20533" customFormat="1" x14ac:dyDescent="0.35"/>
    <row r="20534" customFormat="1" x14ac:dyDescent="0.35"/>
    <row r="20535" customFormat="1" x14ac:dyDescent="0.35"/>
    <row r="20536" customFormat="1" x14ac:dyDescent="0.35"/>
    <row r="20537" customFormat="1" x14ac:dyDescent="0.35"/>
    <row r="20538" customFormat="1" x14ac:dyDescent="0.35"/>
    <row r="20539" customFormat="1" x14ac:dyDescent="0.35"/>
    <row r="20540" customFormat="1" x14ac:dyDescent="0.35"/>
    <row r="20541" customFormat="1" x14ac:dyDescent="0.35"/>
    <row r="20542" customFormat="1" x14ac:dyDescent="0.35"/>
    <row r="20543" customFormat="1" x14ac:dyDescent="0.35"/>
    <row r="20544" customFormat="1" x14ac:dyDescent="0.35"/>
    <row r="20545" customFormat="1" x14ac:dyDescent="0.35"/>
    <row r="20546" customFormat="1" x14ac:dyDescent="0.35"/>
    <row r="20547" customFormat="1" x14ac:dyDescent="0.35"/>
    <row r="20548" customFormat="1" x14ac:dyDescent="0.35"/>
    <row r="20549" customFormat="1" x14ac:dyDescent="0.35"/>
    <row r="20550" customFormat="1" x14ac:dyDescent="0.35"/>
    <row r="20551" customFormat="1" x14ac:dyDescent="0.35"/>
    <row r="20552" customFormat="1" x14ac:dyDescent="0.35"/>
    <row r="20553" customFormat="1" x14ac:dyDescent="0.35"/>
    <row r="20554" customFormat="1" x14ac:dyDescent="0.35"/>
    <row r="20555" customFormat="1" x14ac:dyDescent="0.35"/>
    <row r="20556" customFormat="1" x14ac:dyDescent="0.35"/>
    <row r="20557" customFormat="1" x14ac:dyDescent="0.35"/>
    <row r="20558" customFormat="1" x14ac:dyDescent="0.35"/>
    <row r="20559" customFormat="1" x14ac:dyDescent="0.35"/>
    <row r="20560" customFormat="1" x14ac:dyDescent="0.35"/>
    <row r="20561" customFormat="1" x14ac:dyDescent="0.35"/>
    <row r="20562" customFormat="1" x14ac:dyDescent="0.35"/>
    <row r="20563" customFormat="1" x14ac:dyDescent="0.35"/>
    <row r="20564" customFormat="1" x14ac:dyDescent="0.35"/>
    <row r="20565" customFormat="1" x14ac:dyDescent="0.35"/>
    <row r="20566" customFormat="1" x14ac:dyDescent="0.35"/>
    <row r="20567" customFormat="1" x14ac:dyDescent="0.35"/>
    <row r="20568" customFormat="1" x14ac:dyDescent="0.35"/>
    <row r="20569" customFormat="1" x14ac:dyDescent="0.35"/>
    <row r="20570" customFormat="1" x14ac:dyDescent="0.35"/>
    <row r="20571" customFormat="1" x14ac:dyDescent="0.35"/>
    <row r="20572" customFormat="1" x14ac:dyDescent="0.35"/>
    <row r="20573" customFormat="1" x14ac:dyDescent="0.35"/>
    <row r="20574" customFormat="1" x14ac:dyDescent="0.35"/>
    <row r="20575" customFormat="1" x14ac:dyDescent="0.35"/>
    <row r="20576" customFormat="1" x14ac:dyDescent="0.35"/>
    <row r="20577" customFormat="1" x14ac:dyDescent="0.35"/>
    <row r="20578" customFormat="1" x14ac:dyDescent="0.35"/>
    <row r="20579" customFormat="1" x14ac:dyDescent="0.35"/>
    <row r="20580" customFormat="1" x14ac:dyDescent="0.35"/>
    <row r="20581" customFormat="1" x14ac:dyDescent="0.35"/>
    <row r="20582" customFormat="1" x14ac:dyDescent="0.35"/>
    <row r="20583" customFormat="1" x14ac:dyDescent="0.35"/>
    <row r="20584" customFormat="1" x14ac:dyDescent="0.35"/>
    <row r="20585" customFormat="1" x14ac:dyDescent="0.35"/>
    <row r="20586" customFormat="1" x14ac:dyDescent="0.35"/>
    <row r="20587" customFormat="1" x14ac:dyDescent="0.35"/>
    <row r="20588" customFormat="1" x14ac:dyDescent="0.35"/>
    <row r="20589" customFormat="1" x14ac:dyDescent="0.35"/>
    <row r="20590" customFormat="1" x14ac:dyDescent="0.35"/>
    <row r="20591" customFormat="1" x14ac:dyDescent="0.35"/>
    <row r="20592" customFormat="1" x14ac:dyDescent="0.35"/>
    <row r="20593" customFormat="1" x14ac:dyDescent="0.35"/>
    <row r="20594" customFormat="1" x14ac:dyDescent="0.35"/>
    <row r="20595" customFormat="1" x14ac:dyDescent="0.35"/>
    <row r="20596" customFormat="1" x14ac:dyDescent="0.35"/>
    <row r="20597" customFormat="1" x14ac:dyDescent="0.35"/>
    <row r="20598" customFormat="1" x14ac:dyDescent="0.35"/>
    <row r="20599" customFormat="1" x14ac:dyDescent="0.35"/>
    <row r="20600" customFormat="1" x14ac:dyDescent="0.35"/>
    <row r="20601" customFormat="1" x14ac:dyDescent="0.35"/>
    <row r="20602" customFormat="1" x14ac:dyDescent="0.35"/>
    <row r="20603" customFormat="1" x14ac:dyDescent="0.35"/>
    <row r="20604" customFormat="1" x14ac:dyDescent="0.35"/>
    <row r="20605" customFormat="1" x14ac:dyDescent="0.35"/>
    <row r="20606" customFormat="1" x14ac:dyDescent="0.35"/>
    <row r="20607" customFormat="1" x14ac:dyDescent="0.35"/>
    <row r="20608" customFormat="1" x14ac:dyDescent="0.35"/>
    <row r="20609" customFormat="1" x14ac:dyDescent="0.35"/>
    <row r="20610" customFormat="1" x14ac:dyDescent="0.35"/>
    <row r="20611" customFormat="1" x14ac:dyDescent="0.35"/>
    <row r="20612" customFormat="1" x14ac:dyDescent="0.35"/>
    <row r="20613" customFormat="1" x14ac:dyDescent="0.35"/>
    <row r="20614" customFormat="1" x14ac:dyDescent="0.35"/>
    <row r="20615" customFormat="1" x14ac:dyDescent="0.35"/>
    <row r="20616" customFormat="1" x14ac:dyDescent="0.35"/>
    <row r="20617" customFormat="1" x14ac:dyDescent="0.35"/>
    <row r="20618" customFormat="1" x14ac:dyDescent="0.35"/>
    <row r="20619" customFormat="1" x14ac:dyDescent="0.35"/>
    <row r="20620" customFormat="1" x14ac:dyDescent="0.35"/>
    <row r="20621" customFormat="1" x14ac:dyDescent="0.35"/>
    <row r="20622" customFormat="1" x14ac:dyDescent="0.35"/>
    <row r="20623" customFormat="1" x14ac:dyDescent="0.35"/>
    <row r="20624" customFormat="1" x14ac:dyDescent="0.35"/>
    <row r="20625" customFormat="1" x14ac:dyDescent="0.35"/>
    <row r="20626" customFormat="1" x14ac:dyDescent="0.35"/>
    <row r="20627" customFormat="1" x14ac:dyDescent="0.35"/>
    <row r="20628" customFormat="1" x14ac:dyDescent="0.35"/>
    <row r="20629" customFormat="1" x14ac:dyDescent="0.35"/>
    <row r="20630" customFormat="1" x14ac:dyDescent="0.35"/>
    <row r="20631" customFormat="1" x14ac:dyDescent="0.35"/>
    <row r="20632" customFormat="1" x14ac:dyDescent="0.35"/>
    <row r="20633" customFormat="1" x14ac:dyDescent="0.35"/>
    <row r="20634" customFormat="1" x14ac:dyDescent="0.35"/>
    <row r="20635" customFormat="1" x14ac:dyDescent="0.35"/>
    <row r="20636" customFormat="1" x14ac:dyDescent="0.35"/>
    <row r="20637" customFormat="1" x14ac:dyDescent="0.35"/>
    <row r="20638" customFormat="1" x14ac:dyDescent="0.35"/>
    <row r="20639" customFormat="1" x14ac:dyDescent="0.35"/>
    <row r="20640" customFormat="1" x14ac:dyDescent="0.35"/>
    <row r="20641" customFormat="1" x14ac:dyDescent="0.35"/>
    <row r="20642" customFormat="1" x14ac:dyDescent="0.35"/>
    <row r="20643" customFormat="1" x14ac:dyDescent="0.35"/>
    <row r="20644" customFormat="1" x14ac:dyDescent="0.35"/>
    <row r="20645" customFormat="1" x14ac:dyDescent="0.35"/>
    <row r="20646" customFormat="1" x14ac:dyDescent="0.35"/>
    <row r="20647" customFormat="1" x14ac:dyDescent="0.35"/>
    <row r="20648" customFormat="1" x14ac:dyDescent="0.35"/>
    <row r="20649" customFormat="1" x14ac:dyDescent="0.35"/>
    <row r="20650" customFormat="1" x14ac:dyDescent="0.35"/>
    <row r="20651" customFormat="1" x14ac:dyDescent="0.35"/>
    <row r="20652" customFormat="1" x14ac:dyDescent="0.35"/>
    <row r="20653" customFormat="1" x14ac:dyDescent="0.35"/>
    <row r="20654" customFormat="1" x14ac:dyDescent="0.35"/>
    <row r="20655" customFormat="1" x14ac:dyDescent="0.35"/>
    <row r="20656" customFormat="1" x14ac:dyDescent="0.35"/>
    <row r="20657" customFormat="1" x14ac:dyDescent="0.35"/>
    <row r="20658" customFormat="1" x14ac:dyDescent="0.35"/>
    <row r="20659" customFormat="1" x14ac:dyDescent="0.35"/>
    <row r="20660" customFormat="1" x14ac:dyDescent="0.35"/>
    <row r="20661" customFormat="1" x14ac:dyDescent="0.35"/>
    <row r="20662" customFormat="1" x14ac:dyDescent="0.35"/>
    <row r="20663" customFormat="1" x14ac:dyDescent="0.35"/>
    <row r="20664" customFormat="1" x14ac:dyDescent="0.35"/>
    <row r="20665" customFormat="1" x14ac:dyDescent="0.35"/>
    <row r="20666" customFormat="1" x14ac:dyDescent="0.35"/>
    <row r="20667" customFormat="1" x14ac:dyDescent="0.35"/>
    <row r="20668" customFormat="1" x14ac:dyDescent="0.35"/>
    <row r="20669" customFormat="1" x14ac:dyDescent="0.35"/>
    <row r="20670" customFormat="1" x14ac:dyDescent="0.35"/>
    <row r="20671" customFormat="1" x14ac:dyDescent="0.35"/>
    <row r="20672" customFormat="1" x14ac:dyDescent="0.35"/>
    <row r="20673" customFormat="1" x14ac:dyDescent="0.35"/>
    <row r="20674" customFormat="1" x14ac:dyDescent="0.35"/>
    <row r="20675" customFormat="1" x14ac:dyDescent="0.35"/>
    <row r="20676" customFormat="1" x14ac:dyDescent="0.35"/>
    <row r="20677" customFormat="1" x14ac:dyDescent="0.35"/>
    <row r="20678" customFormat="1" x14ac:dyDescent="0.35"/>
    <row r="20679" customFormat="1" x14ac:dyDescent="0.35"/>
    <row r="20680" customFormat="1" x14ac:dyDescent="0.35"/>
    <row r="20681" customFormat="1" x14ac:dyDescent="0.35"/>
    <row r="20682" customFormat="1" x14ac:dyDescent="0.35"/>
    <row r="20683" customFormat="1" x14ac:dyDescent="0.35"/>
    <row r="20684" customFormat="1" x14ac:dyDescent="0.35"/>
    <row r="20685" customFormat="1" x14ac:dyDescent="0.35"/>
    <row r="20686" customFormat="1" x14ac:dyDescent="0.35"/>
    <row r="20687" customFormat="1" x14ac:dyDescent="0.35"/>
    <row r="20688" customFormat="1" x14ac:dyDescent="0.35"/>
    <row r="20689" customFormat="1" x14ac:dyDescent="0.35"/>
    <row r="20690" customFormat="1" x14ac:dyDescent="0.35"/>
    <row r="20691" customFormat="1" x14ac:dyDescent="0.35"/>
    <row r="20692" customFormat="1" x14ac:dyDescent="0.35"/>
    <row r="20693" customFormat="1" x14ac:dyDescent="0.35"/>
    <row r="20694" customFormat="1" x14ac:dyDescent="0.35"/>
    <row r="20695" customFormat="1" x14ac:dyDescent="0.35"/>
    <row r="20696" customFormat="1" x14ac:dyDescent="0.35"/>
    <row r="20697" customFormat="1" x14ac:dyDescent="0.35"/>
    <row r="20698" customFormat="1" x14ac:dyDescent="0.35"/>
    <row r="20699" customFormat="1" x14ac:dyDescent="0.35"/>
    <row r="20700" customFormat="1" x14ac:dyDescent="0.35"/>
    <row r="20701" customFormat="1" x14ac:dyDescent="0.35"/>
    <row r="20702" customFormat="1" x14ac:dyDescent="0.35"/>
    <row r="20703" customFormat="1" x14ac:dyDescent="0.35"/>
    <row r="20704" customFormat="1" x14ac:dyDescent="0.35"/>
    <row r="20705" customFormat="1" x14ac:dyDescent="0.35"/>
    <row r="20706" customFormat="1" x14ac:dyDescent="0.35"/>
    <row r="20707" customFormat="1" x14ac:dyDescent="0.35"/>
    <row r="20708" customFormat="1" x14ac:dyDescent="0.35"/>
    <row r="20709" customFormat="1" x14ac:dyDescent="0.35"/>
    <row r="20710" customFormat="1" x14ac:dyDescent="0.35"/>
    <row r="20711" customFormat="1" x14ac:dyDescent="0.35"/>
    <row r="20712" customFormat="1" x14ac:dyDescent="0.35"/>
    <row r="20713" customFormat="1" x14ac:dyDescent="0.35"/>
    <row r="20714" customFormat="1" x14ac:dyDescent="0.35"/>
    <row r="20715" customFormat="1" x14ac:dyDescent="0.35"/>
    <row r="20716" customFormat="1" x14ac:dyDescent="0.35"/>
    <row r="20717" customFormat="1" x14ac:dyDescent="0.35"/>
    <row r="20718" customFormat="1" x14ac:dyDescent="0.35"/>
    <row r="20719" customFormat="1" x14ac:dyDescent="0.35"/>
    <row r="20720" customFormat="1" x14ac:dyDescent="0.35"/>
    <row r="20721" customFormat="1" x14ac:dyDescent="0.35"/>
    <row r="20722" customFormat="1" x14ac:dyDescent="0.35"/>
    <row r="20723" customFormat="1" x14ac:dyDescent="0.35"/>
    <row r="20724" customFormat="1" x14ac:dyDescent="0.35"/>
    <row r="20725" customFormat="1" x14ac:dyDescent="0.35"/>
    <row r="20726" customFormat="1" x14ac:dyDescent="0.35"/>
    <row r="20727" customFormat="1" x14ac:dyDescent="0.35"/>
    <row r="20728" customFormat="1" x14ac:dyDescent="0.35"/>
    <row r="20729" customFormat="1" x14ac:dyDescent="0.35"/>
    <row r="20730" customFormat="1" x14ac:dyDescent="0.35"/>
    <row r="20731" customFormat="1" x14ac:dyDescent="0.35"/>
    <row r="20732" customFormat="1" x14ac:dyDescent="0.35"/>
    <row r="20733" customFormat="1" x14ac:dyDescent="0.35"/>
    <row r="20734" customFormat="1" x14ac:dyDescent="0.35"/>
    <row r="20735" customFormat="1" x14ac:dyDescent="0.35"/>
    <row r="20736" customFormat="1" x14ac:dyDescent="0.35"/>
    <row r="20737" customFormat="1" x14ac:dyDescent="0.35"/>
    <row r="20738" customFormat="1" x14ac:dyDescent="0.35"/>
    <row r="20739" customFormat="1" x14ac:dyDescent="0.35"/>
    <row r="20740" customFormat="1" x14ac:dyDescent="0.35"/>
    <row r="20741" customFormat="1" x14ac:dyDescent="0.35"/>
    <row r="20742" customFormat="1" x14ac:dyDescent="0.35"/>
    <row r="20743" customFormat="1" x14ac:dyDescent="0.35"/>
    <row r="20744" customFormat="1" x14ac:dyDescent="0.35"/>
    <row r="20745" customFormat="1" x14ac:dyDescent="0.35"/>
    <row r="20746" customFormat="1" x14ac:dyDescent="0.35"/>
    <row r="20747" customFormat="1" x14ac:dyDescent="0.35"/>
    <row r="20748" customFormat="1" x14ac:dyDescent="0.35"/>
    <row r="20749" customFormat="1" x14ac:dyDescent="0.35"/>
    <row r="20750" customFormat="1" x14ac:dyDescent="0.35"/>
    <row r="20751" customFormat="1" x14ac:dyDescent="0.35"/>
    <row r="20752" customFormat="1" x14ac:dyDescent="0.35"/>
    <row r="20753" customFormat="1" x14ac:dyDescent="0.35"/>
    <row r="20754" customFormat="1" x14ac:dyDescent="0.35"/>
    <row r="20755" customFormat="1" x14ac:dyDescent="0.35"/>
    <row r="20756" customFormat="1" x14ac:dyDescent="0.35"/>
    <row r="20757" customFormat="1" x14ac:dyDescent="0.35"/>
    <row r="20758" customFormat="1" x14ac:dyDescent="0.35"/>
    <row r="20759" customFormat="1" x14ac:dyDescent="0.35"/>
    <row r="20760" customFormat="1" x14ac:dyDescent="0.35"/>
    <row r="20761" customFormat="1" x14ac:dyDescent="0.35"/>
    <row r="20762" customFormat="1" x14ac:dyDescent="0.35"/>
    <row r="20763" customFormat="1" x14ac:dyDescent="0.35"/>
    <row r="20764" customFormat="1" x14ac:dyDescent="0.35"/>
    <row r="20765" customFormat="1" x14ac:dyDescent="0.35"/>
    <row r="20766" customFormat="1" x14ac:dyDescent="0.35"/>
    <row r="20767" customFormat="1" x14ac:dyDescent="0.35"/>
    <row r="20768" customFormat="1" x14ac:dyDescent="0.35"/>
    <row r="20769" customFormat="1" x14ac:dyDescent="0.35"/>
    <row r="20770" customFormat="1" x14ac:dyDescent="0.35"/>
    <row r="20771" customFormat="1" x14ac:dyDescent="0.35"/>
    <row r="20772" customFormat="1" x14ac:dyDescent="0.35"/>
    <row r="20773" customFormat="1" x14ac:dyDescent="0.35"/>
    <row r="20774" customFormat="1" x14ac:dyDescent="0.35"/>
    <row r="20775" customFormat="1" x14ac:dyDescent="0.35"/>
    <row r="20776" customFormat="1" x14ac:dyDescent="0.35"/>
    <row r="20777" customFormat="1" x14ac:dyDescent="0.35"/>
    <row r="20778" customFormat="1" x14ac:dyDescent="0.35"/>
    <row r="20779" customFormat="1" x14ac:dyDescent="0.35"/>
    <row r="20780" customFormat="1" x14ac:dyDescent="0.35"/>
    <row r="20781" customFormat="1" x14ac:dyDescent="0.35"/>
    <row r="20782" customFormat="1" x14ac:dyDescent="0.35"/>
    <row r="20783" customFormat="1" x14ac:dyDescent="0.35"/>
    <row r="20784" customFormat="1" x14ac:dyDescent="0.35"/>
    <row r="20785" customFormat="1" x14ac:dyDescent="0.35"/>
    <row r="20786" customFormat="1" x14ac:dyDescent="0.35"/>
    <row r="20787" customFormat="1" x14ac:dyDescent="0.35"/>
    <row r="20788" customFormat="1" x14ac:dyDescent="0.35"/>
    <row r="20789" customFormat="1" x14ac:dyDescent="0.35"/>
    <row r="20790" customFormat="1" x14ac:dyDescent="0.35"/>
    <row r="20791" customFormat="1" x14ac:dyDescent="0.35"/>
    <row r="20792" customFormat="1" x14ac:dyDescent="0.35"/>
    <row r="20793" customFormat="1" x14ac:dyDescent="0.35"/>
    <row r="20794" customFormat="1" x14ac:dyDescent="0.35"/>
    <row r="20795" customFormat="1" x14ac:dyDescent="0.35"/>
    <row r="20796" customFormat="1" x14ac:dyDescent="0.35"/>
    <row r="20797" customFormat="1" x14ac:dyDescent="0.35"/>
    <row r="20798" customFormat="1" x14ac:dyDescent="0.35"/>
    <row r="20799" customFormat="1" x14ac:dyDescent="0.35"/>
    <row r="20800" customFormat="1" x14ac:dyDescent="0.35"/>
    <row r="20801" customFormat="1" x14ac:dyDescent="0.35"/>
    <row r="20802" customFormat="1" x14ac:dyDescent="0.35"/>
    <row r="20803" customFormat="1" x14ac:dyDescent="0.35"/>
    <row r="20804" customFormat="1" x14ac:dyDescent="0.35"/>
    <row r="20805" customFormat="1" x14ac:dyDescent="0.35"/>
    <row r="20806" customFormat="1" x14ac:dyDescent="0.35"/>
    <row r="20807" customFormat="1" x14ac:dyDescent="0.35"/>
    <row r="20808" customFormat="1" x14ac:dyDescent="0.35"/>
    <row r="20809" customFormat="1" x14ac:dyDescent="0.35"/>
    <row r="20810" customFormat="1" x14ac:dyDescent="0.35"/>
    <row r="20811" customFormat="1" x14ac:dyDescent="0.35"/>
    <row r="20812" customFormat="1" x14ac:dyDescent="0.35"/>
    <row r="20813" customFormat="1" x14ac:dyDescent="0.35"/>
    <row r="20814" customFormat="1" x14ac:dyDescent="0.35"/>
    <row r="20815" customFormat="1" x14ac:dyDescent="0.35"/>
    <row r="20816" customFormat="1" x14ac:dyDescent="0.35"/>
    <row r="20817" customFormat="1" x14ac:dyDescent="0.35"/>
    <row r="20818" customFormat="1" x14ac:dyDescent="0.35"/>
    <row r="20819" customFormat="1" x14ac:dyDescent="0.35"/>
    <row r="20820" customFormat="1" x14ac:dyDescent="0.35"/>
    <row r="20821" customFormat="1" x14ac:dyDescent="0.35"/>
    <row r="20822" customFormat="1" x14ac:dyDescent="0.35"/>
    <row r="20823" customFormat="1" x14ac:dyDescent="0.35"/>
    <row r="20824" customFormat="1" x14ac:dyDescent="0.35"/>
    <row r="20825" customFormat="1" x14ac:dyDescent="0.35"/>
    <row r="20826" customFormat="1" x14ac:dyDescent="0.35"/>
    <row r="20827" customFormat="1" x14ac:dyDescent="0.35"/>
    <row r="20828" customFormat="1" x14ac:dyDescent="0.35"/>
    <row r="20829" customFormat="1" x14ac:dyDescent="0.35"/>
    <row r="20830" customFormat="1" x14ac:dyDescent="0.35"/>
    <row r="20831" customFormat="1" x14ac:dyDescent="0.35"/>
    <row r="20832" customFormat="1" x14ac:dyDescent="0.35"/>
    <row r="20833" customFormat="1" x14ac:dyDescent="0.35"/>
    <row r="20834" customFormat="1" x14ac:dyDescent="0.35"/>
    <row r="20835" customFormat="1" x14ac:dyDescent="0.35"/>
    <row r="20836" customFormat="1" x14ac:dyDescent="0.35"/>
    <row r="20837" customFormat="1" x14ac:dyDescent="0.35"/>
    <row r="20838" customFormat="1" x14ac:dyDescent="0.35"/>
    <row r="20839" customFormat="1" x14ac:dyDescent="0.35"/>
    <row r="20840" customFormat="1" x14ac:dyDescent="0.35"/>
    <row r="20841" customFormat="1" x14ac:dyDescent="0.35"/>
    <row r="20842" customFormat="1" x14ac:dyDescent="0.35"/>
    <row r="20843" customFormat="1" x14ac:dyDescent="0.35"/>
    <row r="20844" customFormat="1" x14ac:dyDescent="0.35"/>
    <row r="20845" customFormat="1" x14ac:dyDescent="0.35"/>
    <row r="20846" customFormat="1" x14ac:dyDescent="0.35"/>
    <row r="20847" customFormat="1" x14ac:dyDescent="0.35"/>
    <row r="20848" customFormat="1" x14ac:dyDescent="0.35"/>
    <row r="20849" customFormat="1" x14ac:dyDescent="0.35"/>
    <row r="20850" customFormat="1" x14ac:dyDescent="0.35"/>
    <row r="20851" customFormat="1" x14ac:dyDescent="0.35"/>
    <row r="20852" customFormat="1" x14ac:dyDescent="0.35"/>
    <row r="20853" customFormat="1" x14ac:dyDescent="0.35"/>
    <row r="20854" customFormat="1" x14ac:dyDescent="0.35"/>
    <row r="20855" customFormat="1" x14ac:dyDescent="0.35"/>
    <row r="20856" customFormat="1" x14ac:dyDescent="0.35"/>
    <row r="20857" customFormat="1" x14ac:dyDescent="0.35"/>
    <row r="20858" customFormat="1" x14ac:dyDescent="0.35"/>
    <row r="20859" customFormat="1" x14ac:dyDescent="0.35"/>
    <row r="20860" customFormat="1" x14ac:dyDescent="0.35"/>
    <row r="20861" customFormat="1" x14ac:dyDescent="0.35"/>
    <row r="20862" customFormat="1" x14ac:dyDescent="0.35"/>
    <row r="20863" customFormat="1" x14ac:dyDescent="0.35"/>
    <row r="20864" customFormat="1" x14ac:dyDescent="0.35"/>
    <row r="20865" customFormat="1" x14ac:dyDescent="0.35"/>
    <row r="20866" customFormat="1" x14ac:dyDescent="0.35"/>
    <row r="20867" customFormat="1" x14ac:dyDescent="0.35"/>
    <row r="20868" customFormat="1" x14ac:dyDescent="0.35"/>
    <row r="20869" customFormat="1" x14ac:dyDescent="0.35"/>
    <row r="20870" customFormat="1" x14ac:dyDescent="0.35"/>
    <row r="20871" customFormat="1" x14ac:dyDescent="0.35"/>
    <row r="20872" customFormat="1" x14ac:dyDescent="0.35"/>
    <row r="20873" customFormat="1" x14ac:dyDescent="0.35"/>
    <row r="20874" customFormat="1" x14ac:dyDescent="0.35"/>
    <row r="20875" customFormat="1" x14ac:dyDescent="0.35"/>
    <row r="20876" customFormat="1" x14ac:dyDescent="0.35"/>
    <row r="20877" customFormat="1" x14ac:dyDescent="0.35"/>
    <row r="20878" customFormat="1" x14ac:dyDescent="0.35"/>
    <row r="20879" customFormat="1" x14ac:dyDescent="0.35"/>
    <row r="20880" customFormat="1" x14ac:dyDescent="0.35"/>
    <row r="20881" customFormat="1" x14ac:dyDescent="0.35"/>
    <row r="20882" customFormat="1" x14ac:dyDescent="0.35"/>
    <row r="20883" customFormat="1" x14ac:dyDescent="0.35"/>
    <row r="20884" customFormat="1" x14ac:dyDescent="0.35"/>
    <row r="20885" customFormat="1" x14ac:dyDescent="0.35"/>
    <row r="20886" customFormat="1" x14ac:dyDescent="0.35"/>
    <row r="20887" customFormat="1" x14ac:dyDescent="0.35"/>
    <row r="20888" customFormat="1" x14ac:dyDescent="0.35"/>
    <row r="20889" customFormat="1" x14ac:dyDescent="0.35"/>
    <row r="20890" customFormat="1" x14ac:dyDescent="0.35"/>
    <row r="20891" customFormat="1" x14ac:dyDescent="0.35"/>
    <row r="20892" customFormat="1" x14ac:dyDescent="0.35"/>
    <row r="20893" customFormat="1" x14ac:dyDescent="0.35"/>
    <row r="20894" customFormat="1" x14ac:dyDescent="0.35"/>
    <row r="20895" customFormat="1" x14ac:dyDescent="0.35"/>
    <row r="20896" customFormat="1" x14ac:dyDescent="0.35"/>
    <row r="20897" customFormat="1" x14ac:dyDescent="0.35"/>
    <row r="20898" customFormat="1" x14ac:dyDescent="0.35"/>
    <row r="20899" customFormat="1" x14ac:dyDescent="0.35"/>
    <row r="20900" customFormat="1" x14ac:dyDescent="0.35"/>
    <row r="20901" customFormat="1" x14ac:dyDescent="0.35"/>
    <row r="20902" customFormat="1" x14ac:dyDescent="0.35"/>
    <row r="20903" customFormat="1" x14ac:dyDescent="0.35"/>
    <row r="20904" customFormat="1" x14ac:dyDescent="0.35"/>
    <row r="20905" customFormat="1" x14ac:dyDescent="0.35"/>
    <row r="20906" customFormat="1" x14ac:dyDescent="0.35"/>
    <row r="20907" customFormat="1" x14ac:dyDescent="0.35"/>
    <row r="20908" customFormat="1" x14ac:dyDescent="0.35"/>
    <row r="20909" customFormat="1" x14ac:dyDescent="0.35"/>
    <row r="20910" customFormat="1" x14ac:dyDescent="0.35"/>
    <row r="20911" customFormat="1" x14ac:dyDescent="0.35"/>
    <row r="20912" customFormat="1" x14ac:dyDescent="0.35"/>
    <row r="20913" customFormat="1" x14ac:dyDescent="0.35"/>
    <row r="20914" customFormat="1" x14ac:dyDescent="0.35"/>
    <row r="20915" customFormat="1" x14ac:dyDescent="0.35"/>
    <row r="20916" customFormat="1" x14ac:dyDescent="0.35"/>
    <row r="20917" customFormat="1" x14ac:dyDescent="0.35"/>
    <row r="20918" customFormat="1" x14ac:dyDescent="0.35"/>
    <row r="20919" customFormat="1" x14ac:dyDescent="0.35"/>
    <row r="20920" customFormat="1" x14ac:dyDescent="0.35"/>
    <row r="20921" customFormat="1" x14ac:dyDescent="0.35"/>
    <row r="20922" customFormat="1" x14ac:dyDescent="0.35"/>
    <row r="20923" customFormat="1" x14ac:dyDescent="0.35"/>
    <row r="20924" customFormat="1" x14ac:dyDescent="0.35"/>
    <row r="20925" customFormat="1" x14ac:dyDescent="0.35"/>
    <row r="20926" customFormat="1" x14ac:dyDescent="0.35"/>
    <row r="20927" customFormat="1" x14ac:dyDescent="0.35"/>
    <row r="20928" customFormat="1" x14ac:dyDescent="0.35"/>
    <row r="20929" customFormat="1" x14ac:dyDescent="0.35"/>
    <row r="20930" customFormat="1" x14ac:dyDescent="0.35"/>
    <row r="20931" customFormat="1" x14ac:dyDescent="0.35"/>
    <row r="20932" customFormat="1" x14ac:dyDescent="0.35"/>
    <row r="20933" customFormat="1" x14ac:dyDescent="0.35"/>
    <row r="20934" customFormat="1" x14ac:dyDescent="0.35"/>
    <row r="20935" customFormat="1" x14ac:dyDescent="0.35"/>
    <row r="20936" customFormat="1" x14ac:dyDescent="0.35"/>
    <row r="20937" customFormat="1" x14ac:dyDescent="0.35"/>
    <row r="20938" customFormat="1" x14ac:dyDescent="0.35"/>
    <row r="20939" customFormat="1" x14ac:dyDescent="0.35"/>
    <row r="20940" customFormat="1" x14ac:dyDescent="0.35"/>
    <row r="20941" customFormat="1" x14ac:dyDescent="0.35"/>
    <row r="20942" customFormat="1" x14ac:dyDescent="0.35"/>
    <row r="20943" customFormat="1" x14ac:dyDescent="0.35"/>
    <row r="20944" customFormat="1" x14ac:dyDescent="0.35"/>
    <row r="20945" customFormat="1" x14ac:dyDescent="0.35"/>
    <row r="20946" customFormat="1" x14ac:dyDescent="0.35"/>
    <row r="20947" customFormat="1" x14ac:dyDescent="0.35"/>
    <row r="20948" customFormat="1" x14ac:dyDescent="0.35"/>
    <row r="20949" customFormat="1" x14ac:dyDescent="0.35"/>
    <row r="20950" customFormat="1" x14ac:dyDescent="0.35"/>
    <row r="20951" customFormat="1" x14ac:dyDescent="0.35"/>
    <row r="20952" customFormat="1" x14ac:dyDescent="0.35"/>
    <row r="20953" customFormat="1" x14ac:dyDescent="0.35"/>
    <row r="20954" customFormat="1" x14ac:dyDescent="0.35"/>
    <row r="20955" customFormat="1" x14ac:dyDescent="0.35"/>
    <row r="20956" customFormat="1" x14ac:dyDescent="0.35"/>
    <row r="20957" customFormat="1" x14ac:dyDescent="0.35"/>
    <row r="20958" customFormat="1" x14ac:dyDescent="0.35"/>
    <row r="20959" customFormat="1" x14ac:dyDescent="0.35"/>
    <row r="20960" customFormat="1" x14ac:dyDescent="0.35"/>
    <row r="20961" customFormat="1" x14ac:dyDescent="0.35"/>
    <row r="20962" customFormat="1" x14ac:dyDescent="0.35"/>
    <row r="20963" customFormat="1" x14ac:dyDescent="0.35"/>
    <row r="20964" customFormat="1" x14ac:dyDescent="0.35"/>
    <row r="20965" customFormat="1" x14ac:dyDescent="0.35"/>
    <row r="20966" customFormat="1" x14ac:dyDescent="0.35"/>
    <row r="20967" customFormat="1" x14ac:dyDescent="0.35"/>
    <row r="20968" customFormat="1" x14ac:dyDescent="0.35"/>
    <row r="20969" customFormat="1" x14ac:dyDescent="0.35"/>
    <row r="20970" customFormat="1" x14ac:dyDescent="0.35"/>
    <row r="20971" customFormat="1" x14ac:dyDescent="0.35"/>
    <row r="20972" customFormat="1" x14ac:dyDescent="0.35"/>
    <row r="20973" customFormat="1" x14ac:dyDescent="0.35"/>
    <row r="20974" customFormat="1" x14ac:dyDescent="0.35"/>
    <row r="20975" customFormat="1" x14ac:dyDescent="0.35"/>
    <row r="20976" customFormat="1" x14ac:dyDescent="0.35"/>
    <row r="20977" customFormat="1" x14ac:dyDescent="0.35"/>
    <row r="20978" customFormat="1" x14ac:dyDescent="0.35"/>
    <row r="20979" customFormat="1" x14ac:dyDescent="0.35"/>
    <row r="20980" customFormat="1" x14ac:dyDescent="0.35"/>
    <row r="20981" customFormat="1" x14ac:dyDescent="0.35"/>
    <row r="20982" customFormat="1" x14ac:dyDescent="0.35"/>
    <row r="20983" customFormat="1" x14ac:dyDescent="0.35"/>
    <row r="20984" customFormat="1" x14ac:dyDescent="0.35"/>
    <row r="20985" customFormat="1" x14ac:dyDescent="0.35"/>
    <row r="20986" customFormat="1" x14ac:dyDescent="0.35"/>
    <row r="20987" customFormat="1" x14ac:dyDescent="0.35"/>
    <row r="20988" customFormat="1" x14ac:dyDescent="0.35"/>
    <row r="20989" customFormat="1" x14ac:dyDescent="0.35"/>
    <row r="20990" customFormat="1" x14ac:dyDescent="0.35"/>
    <row r="20991" customFormat="1" x14ac:dyDescent="0.35"/>
    <row r="20992" customFormat="1" x14ac:dyDescent="0.35"/>
    <row r="20993" customFormat="1" x14ac:dyDescent="0.35"/>
    <row r="20994" customFormat="1" x14ac:dyDescent="0.35"/>
    <row r="20995" customFormat="1" x14ac:dyDescent="0.35"/>
    <row r="20996" customFormat="1" x14ac:dyDescent="0.35"/>
    <row r="20997" customFormat="1" x14ac:dyDescent="0.35"/>
    <row r="20998" customFormat="1" x14ac:dyDescent="0.35"/>
    <row r="20999" customFormat="1" x14ac:dyDescent="0.35"/>
    <row r="21000" customFormat="1" x14ac:dyDescent="0.35"/>
    <row r="21001" customFormat="1" x14ac:dyDescent="0.35"/>
    <row r="21002" customFormat="1" x14ac:dyDescent="0.35"/>
    <row r="21003" customFormat="1" x14ac:dyDescent="0.35"/>
    <row r="21004" customFormat="1" x14ac:dyDescent="0.35"/>
    <row r="21005" customFormat="1" x14ac:dyDescent="0.35"/>
    <row r="21006" customFormat="1" x14ac:dyDescent="0.35"/>
    <row r="21007" customFormat="1" x14ac:dyDescent="0.35"/>
    <row r="21008" customFormat="1" x14ac:dyDescent="0.35"/>
    <row r="21009" customFormat="1" x14ac:dyDescent="0.35"/>
    <row r="21010" customFormat="1" x14ac:dyDescent="0.35"/>
    <row r="21011" customFormat="1" x14ac:dyDescent="0.35"/>
    <row r="21012" customFormat="1" x14ac:dyDescent="0.35"/>
    <row r="21013" customFormat="1" x14ac:dyDescent="0.35"/>
    <row r="21014" customFormat="1" x14ac:dyDescent="0.35"/>
    <row r="21015" customFormat="1" x14ac:dyDescent="0.35"/>
    <row r="21016" customFormat="1" x14ac:dyDescent="0.35"/>
    <row r="21017" customFormat="1" x14ac:dyDescent="0.35"/>
    <row r="21018" customFormat="1" x14ac:dyDescent="0.35"/>
    <row r="21019" customFormat="1" x14ac:dyDescent="0.35"/>
    <row r="21020" customFormat="1" x14ac:dyDescent="0.35"/>
    <row r="21021" customFormat="1" x14ac:dyDescent="0.35"/>
    <row r="21022" customFormat="1" x14ac:dyDescent="0.35"/>
    <row r="21023" customFormat="1" x14ac:dyDescent="0.35"/>
    <row r="21024" customFormat="1" x14ac:dyDescent="0.35"/>
    <row r="21025" customFormat="1" x14ac:dyDescent="0.35"/>
    <row r="21026" customFormat="1" x14ac:dyDescent="0.35"/>
    <row r="21027" customFormat="1" x14ac:dyDescent="0.35"/>
    <row r="21028" customFormat="1" x14ac:dyDescent="0.35"/>
    <row r="21029" customFormat="1" x14ac:dyDescent="0.35"/>
    <row r="21030" customFormat="1" x14ac:dyDescent="0.35"/>
    <row r="21031" customFormat="1" x14ac:dyDescent="0.35"/>
    <row r="21032" customFormat="1" x14ac:dyDescent="0.35"/>
    <row r="21033" customFormat="1" x14ac:dyDescent="0.35"/>
    <row r="21034" customFormat="1" x14ac:dyDescent="0.35"/>
    <row r="21035" customFormat="1" x14ac:dyDescent="0.35"/>
    <row r="21036" customFormat="1" x14ac:dyDescent="0.35"/>
    <row r="21037" customFormat="1" x14ac:dyDescent="0.35"/>
    <row r="21038" customFormat="1" x14ac:dyDescent="0.35"/>
    <row r="21039" customFormat="1" x14ac:dyDescent="0.35"/>
    <row r="21040" customFormat="1" x14ac:dyDescent="0.35"/>
    <row r="21041" customFormat="1" x14ac:dyDescent="0.35"/>
    <row r="21042" customFormat="1" x14ac:dyDescent="0.35"/>
    <row r="21043" customFormat="1" x14ac:dyDescent="0.35"/>
    <row r="21044" customFormat="1" x14ac:dyDescent="0.35"/>
    <row r="21045" customFormat="1" x14ac:dyDescent="0.35"/>
    <row r="21046" customFormat="1" x14ac:dyDescent="0.35"/>
    <row r="21047" customFormat="1" x14ac:dyDescent="0.35"/>
    <row r="21048" customFormat="1" x14ac:dyDescent="0.35"/>
    <row r="21049" customFormat="1" x14ac:dyDescent="0.35"/>
    <row r="21050" customFormat="1" x14ac:dyDescent="0.35"/>
    <row r="21051" customFormat="1" x14ac:dyDescent="0.35"/>
    <row r="21052" customFormat="1" x14ac:dyDescent="0.35"/>
    <row r="21053" customFormat="1" x14ac:dyDescent="0.35"/>
    <row r="21054" customFormat="1" x14ac:dyDescent="0.35"/>
    <row r="21055" customFormat="1" x14ac:dyDescent="0.35"/>
    <row r="21056" customFormat="1" x14ac:dyDescent="0.35"/>
    <row r="21057" customFormat="1" x14ac:dyDescent="0.35"/>
    <row r="21058" customFormat="1" x14ac:dyDescent="0.35"/>
    <row r="21059" customFormat="1" x14ac:dyDescent="0.35"/>
    <row r="21060" customFormat="1" x14ac:dyDescent="0.35"/>
    <row r="21061" customFormat="1" x14ac:dyDescent="0.35"/>
    <row r="21062" customFormat="1" x14ac:dyDescent="0.35"/>
    <row r="21063" customFormat="1" x14ac:dyDescent="0.35"/>
    <row r="21064" customFormat="1" x14ac:dyDescent="0.35"/>
    <row r="21065" customFormat="1" x14ac:dyDescent="0.35"/>
    <row r="21066" customFormat="1" x14ac:dyDescent="0.35"/>
    <row r="21067" customFormat="1" x14ac:dyDescent="0.35"/>
    <row r="21068" customFormat="1" x14ac:dyDescent="0.35"/>
    <row r="21069" customFormat="1" x14ac:dyDescent="0.35"/>
    <row r="21070" customFormat="1" x14ac:dyDescent="0.35"/>
    <row r="21071" customFormat="1" x14ac:dyDescent="0.35"/>
    <row r="21072" customFormat="1" x14ac:dyDescent="0.35"/>
    <row r="21073" customFormat="1" x14ac:dyDescent="0.35"/>
    <row r="21074" customFormat="1" x14ac:dyDescent="0.35"/>
    <row r="21075" customFormat="1" x14ac:dyDescent="0.35"/>
    <row r="21076" customFormat="1" x14ac:dyDescent="0.35"/>
    <row r="21077" customFormat="1" x14ac:dyDescent="0.35"/>
    <row r="21078" customFormat="1" x14ac:dyDescent="0.35"/>
    <row r="21079" customFormat="1" x14ac:dyDescent="0.35"/>
    <row r="21080" customFormat="1" x14ac:dyDescent="0.35"/>
    <row r="21081" customFormat="1" x14ac:dyDescent="0.35"/>
    <row r="21082" customFormat="1" x14ac:dyDescent="0.35"/>
    <row r="21083" customFormat="1" x14ac:dyDescent="0.35"/>
    <row r="21084" customFormat="1" x14ac:dyDescent="0.35"/>
    <row r="21085" customFormat="1" x14ac:dyDescent="0.35"/>
    <row r="21086" customFormat="1" x14ac:dyDescent="0.35"/>
    <row r="21087" customFormat="1" x14ac:dyDescent="0.35"/>
    <row r="21088" customFormat="1" x14ac:dyDescent="0.35"/>
    <row r="21089" customFormat="1" x14ac:dyDescent="0.35"/>
    <row r="21090" customFormat="1" x14ac:dyDescent="0.35"/>
    <row r="21091" customFormat="1" x14ac:dyDescent="0.35"/>
    <row r="21092" customFormat="1" x14ac:dyDescent="0.35"/>
    <row r="21093" customFormat="1" x14ac:dyDescent="0.35"/>
    <row r="21094" customFormat="1" x14ac:dyDescent="0.35"/>
    <row r="21095" customFormat="1" x14ac:dyDescent="0.35"/>
    <row r="21096" customFormat="1" x14ac:dyDescent="0.35"/>
    <row r="21097" customFormat="1" x14ac:dyDescent="0.35"/>
    <row r="21098" customFormat="1" x14ac:dyDescent="0.35"/>
    <row r="21099" customFormat="1" x14ac:dyDescent="0.35"/>
    <row r="21100" customFormat="1" x14ac:dyDescent="0.35"/>
    <row r="21101" customFormat="1" x14ac:dyDescent="0.35"/>
    <row r="21102" customFormat="1" x14ac:dyDescent="0.35"/>
    <row r="21103" customFormat="1" x14ac:dyDescent="0.35"/>
    <row r="21104" customFormat="1" x14ac:dyDescent="0.35"/>
    <row r="21105" customFormat="1" x14ac:dyDescent="0.35"/>
    <row r="21106" customFormat="1" x14ac:dyDescent="0.35"/>
    <row r="21107" customFormat="1" x14ac:dyDescent="0.35"/>
    <row r="21108" customFormat="1" x14ac:dyDescent="0.35"/>
    <row r="21109" customFormat="1" x14ac:dyDescent="0.35"/>
    <row r="21110" customFormat="1" x14ac:dyDescent="0.35"/>
    <row r="21111" customFormat="1" x14ac:dyDescent="0.35"/>
    <row r="21112" customFormat="1" x14ac:dyDescent="0.35"/>
    <row r="21113" customFormat="1" x14ac:dyDescent="0.35"/>
    <row r="21114" customFormat="1" x14ac:dyDescent="0.35"/>
    <row r="21115" customFormat="1" x14ac:dyDescent="0.35"/>
    <row r="21116" customFormat="1" x14ac:dyDescent="0.35"/>
    <row r="21117" customFormat="1" x14ac:dyDescent="0.35"/>
    <row r="21118" customFormat="1" x14ac:dyDescent="0.35"/>
    <row r="21119" customFormat="1" x14ac:dyDescent="0.35"/>
    <row r="21120" customFormat="1" x14ac:dyDescent="0.35"/>
    <row r="21121" customFormat="1" x14ac:dyDescent="0.35"/>
    <row r="21122" customFormat="1" x14ac:dyDescent="0.35"/>
    <row r="21123" customFormat="1" x14ac:dyDescent="0.35"/>
    <row r="21124" customFormat="1" x14ac:dyDescent="0.35"/>
    <row r="21125" customFormat="1" x14ac:dyDescent="0.35"/>
    <row r="21126" customFormat="1" x14ac:dyDescent="0.35"/>
    <row r="21127" customFormat="1" x14ac:dyDescent="0.35"/>
    <row r="21128" customFormat="1" x14ac:dyDescent="0.35"/>
    <row r="21129" customFormat="1" x14ac:dyDescent="0.35"/>
    <row r="21130" customFormat="1" x14ac:dyDescent="0.35"/>
    <row r="21131" customFormat="1" x14ac:dyDescent="0.35"/>
    <row r="21132" customFormat="1" x14ac:dyDescent="0.35"/>
    <row r="21133" customFormat="1" x14ac:dyDescent="0.35"/>
    <row r="21134" customFormat="1" x14ac:dyDescent="0.35"/>
    <row r="21135" customFormat="1" x14ac:dyDescent="0.35"/>
    <row r="21136" customFormat="1" x14ac:dyDescent="0.35"/>
    <row r="21137" customFormat="1" x14ac:dyDescent="0.35"/>
    <row r="21138" customFormat="1" x14ac:dyDescent="0.35"/>
    <row r="21139" customFormat="1" x14ac:dyDescent="0.35"/>
    <row r="21140" customFormat="1" x14ac:dyDescent="0.35"/>
    <row r="21141" customFormat="1" x14ac:dyDescent="0.35"/>
    <row r="21142" customFormat="1" x14ac:dyDescent="0.35"/>
    <row r="21143" customFormat="1" x14ac:dyDescent="0.35"/>
    <row r="21144" customFormat="1" x14ac:dyDescent="0.35"/>
    <row r="21145" customFormat="1" x14ac:dyDescent="0.35"/>
    <row r="21146" customFormat="1" x14ac:dyDescent="0.35"/>
    <row r="21147" customFormat="1" x14ac:dyDescent="0.35"/>
    <row r="21148" customFormat="1" x14ac:dyDescent="0.35"/>
    <row r="21149" customFormat="1" x14ac:dyDescent="0.35"/>
    <row r="21150" customFormat="1" x14ac:dyDescent="0.35"/>
    <row r="21151" customFormat="1" x14ac:dyDescent="0.35"/>
    <row r="21152" customFormat="1" x14ac:dyDescent="0.35"/>
    <row r="21153" customFormat="1" x14ac:dyDescent="0.35"/>
    <row r="21154" customFormat="1" x14ac:dyDescent="0.35"/>
    <row r="21155" customFormat="1" x14ac:dyDescent="0.35"/>
    <row r="21156" customFormat="1" x14ac:dyDescent="0.35"/>
    <row r="21157" customFormat="1" x14ac:dyDescent="0.35"/>
    <row r="21158" customFormat="1" x14ac:dyDescent="0.35"/>
    <row r="21159" customFormat="1" x14ac:dyDescent="0.35"/>
    <row r="21160" customFormat="1" x14ac:dyDescent="0.35"/>
    <row r="21161" customFormat="1" x14ac:dyDescent="0.35"/>
    <row r="21162" customFormat="1" x14ac:dyDescent="0.35"/>
    <row r="21163" customFormat="1" x14ac:dyDescent="0.35"/>
    <row r="21164" customFormat="1" x14ac:dyDescent="0.35"/>
    <row r="21165" customFormat="1" x14ac:dyDescent="0.35"/>
    <row r="21166" customFormat="1" x14ac:dyDescent="0.35"/>
    <row r="21167" customFormat="1" x14ac:dyDescent="0.35"/>
    <row r="21168" customFormat="1" x14ac:dyDescent="0.35"/>
    <row r="21169" customFormat="1" x14ac:dyDescent="0.35"/>
    <row r="21170" customFormat="1" x14ac:dyDescent="0.35"/>
    <row r="21171" customFormat="1" x14ac:dyDescent="0.35"/>
    <row r="21172" customFormat="1" x14ac:dyDescent="0.35"/>
    <row r="21173" customFormat="1" x14ac:dyDescent="0.35"/>
    <row r="21174" customFormat="1" x14ac:dyDescent="0.35"/>
    <row r="21175" customFormat="1" x14ac:dyDescent="0.35"/>
    <row r="21176" customFormat="1" x14ac:dyDescent="0.35"/>
    <row r="21177" customFormat="1" x14ac:dyDescent="0.35"/>
    <row r="21178" customFormat="1" x14ac:dyDescent="0.35"/>
    <row r="21179" customFormat="1" x14ac:dyDescent="0.35"/>
    <row r="21180" customFormat="1" x14ac:dyDescent="0.35"/>
    <row r="21181" customFormat="1" x14ac:dyDescent="0.35"/>
    <row r="21182" customFormat="1" x14ac:dyDescent="0.35"/>
    <row r="21183" customFormat="1" x14ac:dyDescent="0.35"/>
    <row r="21184" customFormat="1" x14ac:dyDescent="0.35"/>
    <row r="21185" customFormat="1" x14ac:dyDescent="0.35"/>
    <row r="21186" customFormat="1" x14ac:dyDescent="0.35"/>
    <row r="21187" customFormat="1" x14ac:dyDescent="0.35"/>
    <row r="21188" customFormat="1" x14ac:dyDescent="0.35"/>
    <row r="21189" customFormat="1" x14ac:dyDescent="0.35"/>
    <row r="21190" customFormat="1" x14ac:dyDescent="0.35"/>
    <row r="21191" customFormat="1" x14ac:dyDescent="0.35"/>
    <row r="21192" customFormat="1" x14ac:dyDescent="0.35"/>
    <row r="21193" customFormat="1" x14ac:dyDescent="0.35"/>
    <row r="21194" customFormat="1" x14ac:dyDescent="0.35"/>
    <row r="21195" customFormat="1" x14ac:dyDescent="0.35"/>
    <row r="21196" customFormat="1" x14ac:dyDescent="0.35"/>
    <row r="21197" customFormat="1" x14ac:dyDescent="0.35"/>
    <row r="21198" customFormat="1" x14ac:dyDescent="0.35"/>
    <row r="21199" customFormat="1" x14ac:dyDescent="0.35"/>
    <row r="21200" customFormat="1" x14ac:dyDescent="0.35"/>
    <row r="21201" customFormat="1" x14ac:dyDescent="0.35"/>
    <row r="21202" customFormat="1" x14ac:dyDescent="0.35"/>
    <row r="21203" customFormat="1" x14ac:dyDescent="0.35"/>
    <row r="21204" customFormat="1" x14ac:dyDescent="0.35"/>
    <row r="21205" customFormat="1" x14ac:dyDescent="0.35"/>
    <row r="21206" customFormat="1" x14ac:dyDescent="0.35"/>
    <row r="21207" customFormat="1" x14ac:dyDescent="0.35"/>
    <row r="21208" customFormat="1" x14ac:dyDescent="0.35"/>
    <row r="21209" customFormat="1" x14ac:dyDescent="0.35"/>
    <row r="21210" customFormat="1" x14ac:dyDescent="0.35"/>
    <row r="21211" customFormat="1" x14ac:dyDescent="0.35"/>
    <row r="21212" customFormat="1" x14ac:dyDescent="0.35"/>
    <row r="21213" customFormat="1" x14ac:dyDescent="0.35"/>
    <row r="21214" customFormat="1" x14ac:dyDescent="0.35"/>
    <row r="21215" customFormat="1" x14ac:dyDescent="0.35"/>
    <row r="21216" customFormat="1" x14ac:dyDescent="0.35"/>
    <row r="21217" customFormat="1" x14ac:dyDescent="0.35"/>
    <row r="21218" customFormat="1" x14ac:dyDescent="0.35"/>
    <row r="21219" customFormat="1" x14ac:dyDescent="0.35"/>
    <row r="21220" customFormat="1" x14ac:dyDescent="0.35"/>
    <row r="21221" customFormat="1" x14ac:dyDescent="0.35"/>
    <row r="21222" customFormat="1" x14ac:dyDescent="0.35"/>
    <row r="21223" customFormat="1" x14ac:dyDescent="0.35"/>
    <row r="21224" customFormat="1" x14ac:dyDescent="0.35"/>
    <row r="21225" customFormat="1" x14ac:dyDescent="0.35"/>
    <row r="21226" customFormat="1" x14ac:dyDescent="0.35"/>
    <row r="21227" customFormat="1" x14ac:dyDescent="0.35"/>
    <row r="21228" customFormat="1" x14ac:dyDescent="0.35"/>
    <row r="21229" customFormat="1" x14ac:dyDescent="0.35"/>
    <row r="21230" customFormat="1" x14ac:dyDescent="0.35"/>
    <row r="21231" customFormat="1" x14ac:dyDescent="0.35"/>
    <row r="21232" customFormat="1" x14ac:dyDescent="0.35"/>
    <row r="21233" customFormat="1" x14ac:dyDescent="0.35"/>
    <row r="21234" customFormat="1" x14ac:dyDescent="0.35"/>
    <row r="21235" customFormat="1" x14ac:dyDescent="0.35"/>
    <row r="21236" customFormat="1" x14ac:dyDescent="0.35"/>
    <row r="21237" customFormat="1" x14ac:dyDescent="0.35"/>
    <row r="21238" customFormat="1" x14ac:dyDescent="0.35"/>
    <row r="21239" customFormat="1" x14ac:dyDescent="0.35"/>
    <row r="21240" customFormat="1" x14ac:dyDescent="0.35"/>
    <row r="21241" customFormat="1" x14ac:dyDescent="0.35"/>
    <row r="21242" customFormat="1" x14ac:dyDescent="0.35"/>
    <row r="21243" customFormat="1" x14ac:dyDescent="0.35"/>
    <row r="21244" customFormat="1" x14ac:dyDescent="0.35"/>
    <row r="21245" customFormat="1" x14ac:dyDescent="0.35"/>
    <row r="21246" customFormat="1" x14ac:dyDescent="0.35"/>
    <row r="21247" customFormat="1" x14ac:dyDescent="0.35"/>
    <row r="21248" customFormat="1" x14ac:dyDescent="0.35"/>
    <row r="21249" customFormat="1" x14ac:dyDescent="0.35"/>
    <row r="21250" customFormat="1" x14ac:dyDescent="0.35"/>
    <row r="21251" customFormat="1" x14ac:dyDescent="0.35"/>
    <row r="21252" customFormat="1" x14ac:dyDescent="0.35"/>
    <row r="21253" customFormat="1" x14ac:dyDescent="0.35"/>
    <row r="21254" customFormat="1" x14ac:dyDescent="0.35"/>
    <row r="21255" customFormat="1" x14ac:dyDescent="0.35"/>
    <row r="21256" customFormat="1" x14ac:dyDescent="0.35"/>
    <row r="21257" customFormat="1" x14ac:dyDescent="0.35"/>
    <row r="21258" customFormat="1" x14ac:dyDescent="0.35"/>
    <row r="21259" customFormat="1" x14ac:dyDescent="0.35"/>
    <row r="21260" customFormat="1" x14ac:dyDescent="0.35"/>
    <row r="21261" customFormat="1" x14ac:dyDescent="0.35"/>
    <row r="21262" customFormat="1" x14ac:dyDescent="0.35"/>
    <row r="21263" customFormat="1" x14ac:dyDescent="0.35"/>
    <row r="21264" customFormat="1" x14ac:dyDescent="0.35"/>
    <row r="21265" customFormat="1" x14ac:dyDescent="0.35"/>
    <row r="21266" customFormat="1" x14ac:dyDescent="0.35"/>
    <row r="21267" customFormat="1" x14ac:dyDescent="0.35"/>
    <row r="21268" customFormat="1" x14ac:dyDescent="0.35"/>
    <row r="21269" customFormat="1" x14ac:dyDescent="0.35"/>
    <row r="21270" customFormat="1" x14ac:dyDescent="0.35"/>
    <row r="21271" customFormat="1" x14ac:dyDescent="0.35"/>
    <row r="21272" customFormat="1" x14ac:dyDescent="0.35"/>
    <row r="21273" customFormat="1" x14ac:dyDescent="0.35"/>
    <row r="21274" customFormat="1" x14ac:dyDescent="0.35"/>
    <row r="21275" customFormat="1" x14ac:dyDescent="0.35"/>
    <row r="21276" customFormat="1" x14ac:dyDescent="0.35"/>
    <row r="21277" customFormat="1" x14ac:dyDescent="0.35"/>
    <row r="21278" customFormat="1" x14ac:dyDescent="0.35"/>
    <row r="21279" customFormat="1" x14ac:dyDescent="0.35"/>
    <row r="21280" customFormat="1" x14ac:dyDescent="0.35"/>
    <row r="21281" customFormat="1" x14ac:dyDescent="0.35"/>
    <row r="21282" customFormat="1" x14ac:dyDescent="0.35"/>
    <row r="21283" customFormat="1" x14ac:dyDescent="0.35"/>
    <row r="21284" customFormat="1" x14ac:dyDescent="0.35"/>
    <row r="21285" customFormat="1" x14ac:dyDescent="0.35"/>
    <row r="21286" customFormat="1" x14ac:dyDescent="0.35"/>
    <row r="21287" customFormat="1" x14ac:dyDescent="0.35"/>
    <row r="21288" customFormat="1" x14ac:dyDescent="0.35"/>
    <row r="21289" customFormat="1" x14ac:dyDescent="0.35"/>
    <row r="21290" customFormat="1" x14ac:dyDescent="0.35"/>
    <row r="21291" customFormat="1" x14ac:dyDescent="0.35"/>
    <row r="21292" customFormat="1" x14ac:dyDescent="0.35"/>
    <row r="21293" customFormat="1" x14ac:dyDescent="0.35"/>
    <row r="21294" customFormat="1" x14ac:dyDescent="0.35"/>
    <row r="21295" customFormat="1" x14ac:dyDescent="0.35"/>
    <row r="21296" customFormat="1" x14ac:dyDescent="0.35"/>
    <row r="21297" customFormat="1" x14ac:dyDescent="0.35"/>
    <row r="21298" customFormat="1" x14ac:dyDescent="0.35"/>
    <row r="21299" customFormat="1" x14ac:dyDescent="0.35"/>
    <row r="21300" customFormat="1" x14ac:dyDescent="0.35"/>
    <row r="21301" customFormat="1" x14ac:dyDescent="0.35"/>
    <row r="21302" customFormat="1" x14ac:dyDescent="0.35"/>
    <row r="21303" customFormat="1" x14ac:dyDescent="0.35"/>
    <row r="21304" customFormat="1" x14ac:dyDescent="0.35"/>
    <row r="21305" customFormat="1" x14ac:dyDescent="0.35"/>
    <row r="21306" customFormat="1" x14ac:dyDescent="0.35"/>
    <row r="21307" customFormat="1" x14ac:dyDescent="0.35"/>
    <row r="21308" customFormat="1" x14ac:dyDescent="0.35"/>
    <row r="21309" customFormat="1" x14ac:dyDescent="0.35"/>
    <row r="21310" customFormat="1" x14ac:dyDescent="0.35"/>
    <row r="21311" customFormat="1" x14ac:dyDescent="0.35"/>
    <row r="21312" customFormat="1" x14ac:dyDescent="0.35"/>
    <row r="21313" customFormat="1" x14ac:dyDescent="0.35"/>
    <row r="21314" customFormat="1" x14ac:dyDescent="0.35"/>
    <row r="21315" customFormat="1" x14ac:dyDescent="0.35"/>
    <row r="21316" customFormat="1" x14ac:dyDescent="0.35"/>
    <row r="21317" customFormat="1" x14ac:dyDescent="0.35"/>
    <row r="21318" customFormat="1" x14ac:dyDescent="0.35"/>
    <row r="21319" customFormat="1" x14ac:dyDescent="0.35"/>
    <row r="21320" customFormat="1" x14ac:dyDescent="0.35"/>
    <row r="21321" customFormat="1" x14ac:dyDescent="0.35"/>
    <row r="21322" customFormat="1" x14ac:dyDescent="0.35"/>
    <row r="21323" customFormat="1" x14ac:dyDescent="0.35"/>
    <row r="21324" customFormat="1" x14ac:dyDescent="0.35"/>
    <row r="21325" customFormat="1" x14ac:dyDescent="0.35"/>
    <row r="21326" customFormat="1" x14ac:dyDescent="0.35"/>
    <row r="21327" customFormat="1" x14ac:dyDescent="0.35"/>
    <row r="21328" customFormat="1" x14ac:dyDescent="0.35"/>
    <row r="21329" customFormat="1" x14ac:dyDescent="0.35"/>
    <row r="21330" customFormat="1" x14ac:dyDescent="0.35"/>
    <row r="21331" customFormat="1" x14ac:dyDescent="0.35"/>
    <row r="21332" customFormat="1" x14ac:dyDescent="0.35"/>
    <row r="21333" customFormat="1" x14ac:dyDescent="0.35"/>
    <row r="21334" customFormat="1" x14ac:dyDescent="0.35"/>
    <row r="21335" customFormat="1" x14ac:dyDescent="0.35"/>
    <row r="21336" customFormat="1" x14ac:dyDescent="0.35"/>
    <row r="21337" customFormat="1" x14ac:dyDescent="0.35"/>
    <row r="21338" customFormat="1" x14ac:dyDescent="0.35"/>
    <row r="21339" customFormat="1" x14ac:dyDescent="0.35"/>
    <row r="21340" customFormat="1" x14ac:dyDescent="0.35"/>
    <row r="21341" customFormat="1" x14ac:dyDescent="0.35"/>
    <row r="21342" customFormat="1" x14ac:dyDescent="0.35"/>
    <row r="21343" customFormat="1" x14ac:dyDescent="0.35"/>
    <row r="21344" customFormat="1" x14ac:dyDescent="0.35"/>
    <row r="21345" customFormat="1" x14ac:dyDescent="0.35"/>
    <row r="21346" customFormat="1" x14ac:dyDescent="0.35"/>
    <row r="21347" customFormat="1" x14ac:dyDescent="0.35"/>
    <row r="21348" customFormat="1" x14ac:dyDescent="0.35"/>
    <row r="21349" customFormat="1" x14ac:dyDescent="0.35"/>
    <row r="21350" customFormat="1" x14ac:dyDescent="0.35"/>
    <row r="21351" customFormat="1" x14ac:dyDescent="0.35"/>
    <row r="21352" customFormat="1" x14ac:dyDescent="0.35"/>
    <row r="21353" customFormat="1" x14ac:dyDescent="0.35"/>
    <row r="21354" customFormat="1" x14ac:dyDescent="0.35"/>
    <row r="21355" customFormat="1" x14ac:dyDescent="0.35"/>
    <row r="21356" customFormat="1" x14ac:dyDescent="0.35"/>
    <row r="21357" customFormat="1" x14ac:dyDescent="0.35"/>
    <row r="21358" customFormat="1" x14ac:dyDescent="0.35"/>
    <row r="21359" customFormat="1" x14ac:dyDescent="0.35"/>
    <row r="21360" customFormat="1" x14ac:dyDescent="0.35"/>
    <row r="21361" customFormat="1" x14ac:dyDescent="0.35"/>
    <row r="21362" customFormat="1" x14ac:dyDescent="0.35"/>
    <row r="21363" customFormat="1" x14ac:dyDescent="0.35"/>
    <row r="21364" customFormat="1" x14ac:dyDescent="0.35"/>
    <row r="21365" customFormat="1" x14ac:dyDescent="0.35"/>
    <row r="21366" customFormat="1" x14ac:dyDescent="0.35"/>
    <row r="21367" customFormat="1" x14ac:dyDescent="0.35"/>
    <row r="21368" customFormat="1" x14ac:dyDescent="0.35"/>
    <row r="21369" customFormat="1" x14ac:dyDescent="0.35"/>
    <row r="21370" customFormat="1" x14ac:dyDescent="0.35"/>
    <row r="21371" customFormat="1" x14ac:dyDescent="0.35"/>
    <row r="21372" customFormat="1" x14ac:dyDescent="0.35"/>
    <row r="21373" customFormat="1" x14ac:dyDescent="0.35"/>
    <row r="21374" customFormat="1" x14ac:dyDescent="0.35"/>
    <row r="21375" customFormat="1" x14ac:dyDescent="0.35"/>
    <row r="21376" customFormat="1" x14ac:dyDescent="0.35"/>
    <row r="21377" customFormat="1" x14ac:dyDescent="0.35"/>
    <row r="21378" customFormat="1" x14ac:dyDescent="0.35"/>
    <row r="21379" customFormat="1" x14ac:dyDescent="0.35"/>
    <row r="21380" customFormat="1" x14ac:dyDescent="0.35"/>
    <row r="21381" customFormat="1" x14ac:dyDescent="0.35"/>
    <row r="21382" customFormat="1" x14ac:dyDescent="0.35"/>
    <row r="21383" customFormat="1" x14ac:dyDescent="0.35"/>
    <row r="21384" customFormat="1" x14ac:dyDescent="0.35"/>
    <row r="21385" customFormat="1" x14ac:dyDescent="0.35"/>
    <row r="21386" customFormat="1" x14ac:dyDescent="0.35"/>
    <row r="21387" customFormat="1" x14ac:dyDescent="0.35"/>
    <row r="21388" customFormat="1" x14ac:dyDescent="0.35"/>
    <row r="21389" customFormat="1" x14ac:dyDescent="0.35"/>
    <row r="21390" customFormat="1" x14ac:dyDescent="0.35"/>
    <row r="21391" customFormat="1" x14ac:dyDescent="0.35"/>
    <row r="21392" customFormat="1" x14ac:dyDescent="0.35"/>
    <row r="21393" customFormat="1" x14ac:dyDescent="0.35"/>
    <row r="21394" customFormat="1" x14ac:dyDescent="0.35"/>
    <row r="21395" customFormat="1" x14ac:dyDescent="0.35"/>
    <row r="21396" customFormat="1" x14ac:dyDescent="0.35"/>
    <row r="21397" customFormat="1" x14ac:dyDescent="0.35"/>
    <row r="21398" customFormat="1" x14ac:dyDescent="0.35"/>
    <row r="21399" customFormat="1" x14ac:dyDescent="0.35"/>
    <row r="21400" customFormat="1" x14ac:dyDescent="0.35"/>
    <row r="21401" customFormat="1" x14ac:dyDescent="0.35"/>
    <row r="21402" customFormat="1" x14ac:dyDescent="0.35"/>
    <row r="21403" customFormat="1" x14ac:dyDescent="0.35"/>
    <row r="21404" customFormat="1" x14ac:dyDescent="0.35"/>
    <row r="21405" customFormat="1" x14ac:dyDescent="0.35"/>
    <row r="21406" customFormat="1" x14ac:dyDescent="0.35"/>
    <row r="21407" customFormat="1" x14ac:dyDescent="0.35"/>
    <row r="21408" customFormat="1" x14ac:dyDescent="0.35"/>
    <row r="21409" customFormat="1" x14ac:dyDescent="0.35"/>
    <row r="21410" customFormat="1" x14ac:dyDescent="0.35"/>
    <row r="21411" customFormat="1" x14ac:dyDescent="0.35"/>
    <row r="21412" customFormat="1" x14ac:dyDescent="0.35"/>
    <row r="21413" customFormat="1" x14ac:dyDescent="0.35"/>
    <row r="21414" customFormat="1" x14ac:dyDescent="0.35"/>
    <row r="21415" customFormat="1" x14ac:dyDescent="0.35"/>
    <row r="21416" customFormat="1" x14ac:dyDescent="0.35"/>
    <row r="21417" customFormat="1" x14ac:dyDescent="0.35"/>
    <row r="21418" customFormat="1" x14ac:dyDescent="0.35"/>
    <row r="21419" customFormat="1" x14ac:dyDescent="0.35"/>
    <row r="21420" customFormat="1" x14ac:dyDescent="0.35"/>
    <row r="21421" customFormat="1" x14ac:dyDescent="0.35"/>
    <row r="21422" customFormat="1" x14ac:dyDescent="0.35"/>
    <row r="21423" customFormat="1" x14ac:dyDescent="0.35"/>
    <row r="21424" customFormat="1" x14ac:dyDescent="0.35"/>
    <row r="21425" customFormat="1" x14ac:dyDescent="0.35"/>
    <row r="21426" customFormat="1" x14ac:dyDescent="0.35"/>
    <row r="21427" customFormat="1" x14ac:dyDescent="0.35"/>
    <row r="21428" customFormat="1" x14ac:dyDescent="0.35"/>
    <row r="21429" customFormat="1" x14ac:dyDescent="0.35"/>
    <row r="21430" customFormat="1" x14ac:dyDescent="0.35"/>
    <row r="21431" customFormat="1" x14ac:dyDescent="0.35"/>
    <row r="21432" customFormat="1" x14ac:dyDescent="0.35"/>
    <row r="21433" customFormat="1" x14ac:dyDescent="0.35"/>
    <row r="21434" customFormat="1" x14ac:dyDescent="0.35"/>
    <row r="21435" customFormat="1" x14ac:dyDescent="0.35"/>
    <row r="21436" customFormat="1" x14ac:dyDescent="0.35"/>
    <row r="21437" customFormat="1" x14ac:dyDescent="0.35"/>
    <row r="21438" customFormat="1" x14ac:dyDescent="0.35"/>
    <row r="21439" customFormat="1" x14ac:dyDescent="0.35"/>
    <row r="21440" customFormat="1" x14ac:dyDescent="0.35"/>
    <row r="21441" customFormat="1" x14ac:dyDescent="0.35"/>
    <row r="21442" customFormat="1" x14ac:dyDescent="0.35"/>
    <row r="21443" customFormat="1" x14ac:dyDescent="0.35"/>
    <row r="21444" customFormat="1" x14ac:dyDescent="0.35"/>
    <row r="21445" customFormat="1" x14ac:dyDescent="0.35"/>
    <row r="21446" customFormat="1" x14ac:dyDescent="0.35"/>
    <row r="21447" customFormat="1" x14ac:dyDescent="0.35"/>
    <row r="21448" customFormat="1" x14ac:dyDescent="0.35"/>
    <row r="21449" customFormat="1" x14ac:dyDescent="0.35"/>
    <row r="21450" customFormat="1" x14ac:dyDescent="0.35"/>
    <row r="21451" customFormat="1" x14ac:dyDescent="0.35"/>
    <row r="21452" customFormat="1" x14ac:dyDescent="0.35"/>
    <row r="21453" customFormat="1" x14ac:dyDescent="0.35"/>
    <row r="21454" customFormat="1" x14ac:dyDescent="0.35"/>
    <row r="21455" customFormat="1" x14ac:dyDescent="0.35"/>
    <row r="21456" customFormat="1" x14ac:dyDescent="0.35"/>
    <row r="21457" customFormat="1" x14ac:dyDescent="0.35"/>
    <row r="21458" customFormat="1" x14ac:dyDescent="0.35"/>
    <row r="21459" customFormat="1" x14ac:dyDescent="0.35"/>
    <row r="21460" customFormat="1" x14ac:dyDescent="0.35"/>
    <row r="21461" customFormat="1" x14ac:dyDescent="0.35"/>
    <row r="21462" customFormat="1" x14ac:dyDescent="0.35"/>
    <row r="21463" customFormat="1" x14ac:dyDescent="0.35"/>
    <row r="21464" customFormat="1" x14ac:dyDescent="0.35"/>
    <row r="21465" customFormat="1" x14ac:dyDescent="0.35"/>
    <row r="21466" customFormat="1" x14ac:dyDescent="0.35"/>
    <row r="21467" customFormat="1" x14ac:dyDescent="0.35"/>
    <row r="21468" customFormat="1" x14ac:dyDescent="0.35"/>
    <row r="21469" customFormat="1" x14ac:dyDescent="0.35"/>
    <row r="21470" customFormat="1" x14ac:dyDescent="0.35"/>
    <row r="21471" customFormat="1" x14ac:dyDescent="0.35"/>
    <row r="21472" customFormat="1" x14ac:dyDescent="0.35"/>
    <row r="21473" customFormat="1" x14ac:dyDescent="0.35"/>
    <row r="21474" customFormat="1" x14ac:dyDescent="0.35"/>
    <row r="21475" customFormat="1" x14ac:dyDescent="0.35"/>
    <row r="21476" customFormat="1" x14ac:dyDescent="0.35"/>
    <row r="21477" customFormat="1" x14ac:dyDescent="0.35"/>
    <row r="21478" customFormat="1" x14ac:dyDescent="0.35"/>
    <row r="21479" customFormat="1" x14ac:dyDescent="0.35"/>
    <row r="21480" customFormat="1" x14ac:dyDescent="0.35"/>
    <row r="21481" customFormat="1" x14ac:dyDescent="0.35"/>
    <row r="21482" customFormat="1" x14ac:dyDescent="0.35"/>
    <row r="21483" customFormat="1" x14ac:dyDescent="0.35"/>
    <row r="21484" customFormat="1" x14ac:dyDescent="0.35"/>
    <row r="21485" customFormat="1" x14ac:dyDescent="0.35"/>
    <row r="21486" customFormat="1" x14ac:dyDescent="0.35"/>
    <row r="21487" customFormat="1" x14ac:dyDescent="0.35"/>
    <row r="21488" customFormat="1" x14ac:dyDescent="0.35"/>
    <row r="21489" customFormat="1" x14ac:dyDescent="0.35"/>
    <row r="21490" customFormat="1" x14ac:dyDescent="0.35"/>
    <row r="21491" customFormat="1" x14ac:dyDescent="0.35"/>
    <row r="21492" customFormat="1" x14ac:dyDescent="0.35"/>
    <row r="21493" customFormat="1" x14ac:dyDescent="0.35"/>
    <row r="21494" customFormat="1" x14ac:dyDescent="0.35"/>
    <row r="21495" customFormat="1" x14ac:dyDescent="0.35"/>
    <row r="21496" customFormat="1" x14ac:dyDescent="0.35"/>
    <row r="21497" customFormat="1" x14ac:dyDescent="0.35"/>
    <row r="21498" customFormat="1" x14ac:dyDescent="0.35"/>
    <row r="21499" customFormat="1" x14ac:dyDescent="0.35"/>
    <row r="21500" customFormat="1" x14ac:dyDescent="0.35"/>
    <row r="21501" customFormat="1" x14ac:dyDescent="0.35"/>
    <row r="21502" customFormat="1" x14ac:dyDescent="0.35"/>
    <row r="21503" customFormat="1" x14ac:dyDescent="0.35"/>
    <row r="21504" customFormat="1" x14ac:dyDescent="0.35"/>
    <row r="21505" customFormat="1" x14ac:dyDescent="0.35"/>
    <row r="21506" customFormat="1" x14ac:dyDescent="0.35"/>
    <row r="21507" customFormat="1" x14ac:dyDescent="0.35"/>
    <row r="21508" customFormat="1" x14ac:dyDescent="0.35"/>
    <row r="21509" customFormat="1" x14ac:dyDescent="0.35"/>
    <row r="21510" customFormat="1" x14ac:dyDescent="0.35"/>
    <row r="21511" customFormat="1" x14ac:dyDescent="0.35"/>
    <row r="21512" customFormat="1" x14ac:dyDescent="0.35"/>
    <row r="21513" customFormat="1" x14ac:dyDescent="0.35"/>
    <row r="21514" customFormat="1" x14ac:dyDescent="0.35"/>
    <row r="21515" customFormat="1" x14ac:dyDescent="0.35"/>
    <row r="21516" customFormat="1" x14ac:dyDescent="0.35"/>
    <row r="21517" customFormat="1" x14ac:dyDescent="0.35"/>
    <row r="21518" customFormat="1" x14ac:dyDescent="0.35"/>
    <row r="21519" customFormat="1" x14ac:dyDescent="0.35"/>
    <row r="21520" customFormat="1" x14ac:dyDescent="0.35"/>
    <row r="21521" customFormat="1" x14ac:dyDescent="0.35"/>
    <row r="21522" customFormat="1" x14ac:dyDescent="0.35"/>
    <row r="21523" customFormat="1" x14ac:dyDescent="0.35"/>
    <row r="21524" customFormat="1" x14ac:dyDescent="0.35"/>
    <row r="21525" customFormat="1" x14ac:dyDescent="0.35"/>
    <row r="21526" customFormat="1" x14ac:dyDescent="0.35"/>
    <row r="21527" customFormat="1" x14ac:dyDescent="0.35"/>
    <row r="21528" customFormat="1" x14ac:dyDescent="0.35"/>
    <row r="21529" customFormat="1" x14ac:dyDescent="0.35"/>
    <row r="21530" customFormat="1" x14ac:dyDescent="0.35"/>
    <row r="21531" customFormat="1" x14ac:dyDescent="0.35"/>
    <row r="21532" customFormat="1" x14ac:dyDescent="0.35"/>
    <row r="21533" customFormat="1" x14ac:dyDescent="0.35"/>
    <row r="21534" customFormat="1" x14ac:dyDescent="0.35"/>
    <row r="21535" customFormat="1" x14ac:dyDescent="0.35"/>
    <row r="21536" customFormat="1" x14ac:dyDescent="0.35"/>
    <row r="21537" customFormat="1" x14ac:dyDescent="0.35"/>
    <row r="21538" customFormat="1" x14ac:dyDescent="0.35"/>
    <row r="21539" customFormat="1" x14ac:dyDescent="0.35"/>
    <row r="21540" customFormat="1" x14ac:dyDescent="0.35"/>
    <row r="21541" customFormat="1" x14ac:dyDescent="0.35"/>
    <row r="21542" customFormat="1" x14ac:dyDescent="0.35"/>
    <row r="21543" customFormat="1" x14ac:dyDescent="0.35"/>
    <row r="21544" customFormat="1" x14ac:dyDescent="0.35"/>
    <row r="21545" customFormat="1" x14ac:dyDescent="0.35"/>
    <row r="21546" customFormat="1" x14ac:dyDescent="0.35"/>
    <row r="21547" customFormat="1" x14ac:dyDescent="0.35"/>
    <row r="21548" customFormat="1" x14ac:dyDescent="0.35"/>
    <row r="21549" customFormat="1" x14ac:dyDescent="0.35"/>
    <row r="21550" customFormat="1" x14ac:dyDescent="0.35"/>
    <row r="21551" customFormat="1" x14ac:dyDescent="0.35"/>
    <row r="21552" customFormat="1" x14ac:dyDescent="0.35"/>
    <row r="21553" customFormat="1" x14ac:dyDescent="0.35"/>
    <row r="21554" customFormat="1" x14ac:dyDescent="0.35"/>
    <row r="21555" customFormat="1" x14ac:dyDescent="0.35"/>
    <row r="21556" customFormat="1" x14ac:dyDescent="0.35"/>
    <row r="21557" customFormat="1" x14ac:dyDescent="0.35"/>
    <row r="21558" customFormat="1" x14ac:dyDescent="0.35"/>
    <row r="21559" customFormat="1" x14ac:dyDescent="0.35"/>
    <row r="21560" customFormat="1" x14ac:dyDescent="0.35"/>
    <row r="21561" customFormat="1" x14ac:dyDescent="0.35"/>
    <row r="21562" customFormat="1" x14ac:dyDescent="0.35"/>
    <row r="21563" customFormat="1" x14ac:dyDescent="0.35"/>
    <row r="21564" customFormat="1" x14ac:dyDescent="0.35"/>
    <row r="21565" customFormat="1" x14ac:dyDescent="0.35"/>
    <row r="21566" customFormat="1" x14ac:dyDescent="0.35"/>
    <row r="21567" customFormat="1" x14ac:dyDescent="0.35"/>
    <row r="21568" customFormat="1" x14ac:dyDescent="0.35"/>
    <row r="21569" customFormat="1" x14ac:dyDescent="0.35"/>
    <row r="21570" customFormat="1" x14ac:dyDescent="0.35"/>
    <row r="21571" customFormat="1" x14ac:dyDescent="0.35"/>
    <row r="21572" customFormat="1" x14ac:dyDescent="0.35"/>
    <row r="21573" customFormat="1" x14ac:dyDescent="0.35"/>
    <row r="21574" customFormat="1" x14ac:dyDescent="0.35"/>
    <row r="21575" customFormat="1" x14ac:dyDescent="0.35"/>
    <row r="21576" customFormat="1" x14ac:dyDescent="0.35"/>
    <row r="21577" customFormat="1" x14ac:dyDescent="0.35"/>
    <row r="21578" customFormat="1" x14ac:dyDescent="0.35"/>
    <row r="21579" customFormat="1" x14ac:dyDescent="0.35"/>
    <row r="21580" customFormat="1" x14ac:dyDescent="0.35"/>
    <row r="21581" customFormat="1" x14ac:dyDescent="0.35"/>
    <row r="21582" customFormat="1" x14ac:dyDescent="0.35"/>
    <row r="21583" customFormat="1" x14ac:dyDescent="0.35"/>
    <row r="21584" customFormat="1" x14ac:dyDescent="0.35"/>
    <row r="21585" customFormat="1" x14ac:dyDescent="0.35"/>
    <row r="21586" customFormat="1" x14ac:dyDescent="0.35"/>
    <row r="21587" customFormat="1" x14ac:dyDescent="0.35"/>
    <row r="21588" customFormat="1" x14ac:dyDescent="0.35"/>
    <row r="21589" customFormat="1" x14ac:dyDescent="0.35"/>
    <row r="21590" customFormat="1" x14ac:dyDescent="0.35"/>
    <row r="21591" customFormat="1" x14ac:dyDescent="0.35"/>
    <row r="21592" customFormat="1" x14ac:dyDescent="0.35"/>
    <row r="21593" customFormat="1" x14ac:dyDescent="0.35"/>
    <row r="21594" customFormat="1" x14ac:dyDescent="0.35"/>
    <row r="21595" customFormat="1" x14ac:dyDescent="0.35"/>
    <row r="21596" customFormat="1" x14ac:dyDescent="0.35"/>
    <row r="21597" customFormat="1" x14ac:dyDescent="0.35"/>
    <row r="21598" customFormat="1" x14ac:dyDescent="0.35"/>
    <row r="21599" customFormat="1" x14ac:dyDescent="0.35"/>
    <row r="21600" customFormat="1" x14ac:dyDescent="0.35"/>
    <row r="21601" customFormat="1" x14ac:dyDescent="0.35"/>
    <row r="21602" customFormat="1" x14ac:dyDescent="0.35"/>
    <row r="21603" customFormat="1" x14ac:dyDescent="0.35"/>
    <row r="21604" customFormat="1" x14ac:dyDescent="0.35"/>
    <row r="21605" customFormat="1" x14ac:dyDescent="0.35"/>
    <row r="21606" customFormat="1" x14ac:dyDescent="0.35"/>
    <row r="21607" customFormat="1" x14ac:dyDescent="0.35"/>
    <row r="21608" customFormat="1" x14ac:dyDescent="0.35"/>
    <row r="21609" customFormat="1" x14ac:dyDescent="0.35"/>
    <row r="21610" customFormat="1" x14ac:dyDescent="0.35"/>
    <row r="21611" customFormat="1" x14ac:dyDescent="0.35"/>
    <row r="21612" customFormat="1" x14ac:dyDescent="0.35"/>
    <row r="21613" customFormat="1" x14ac:dyDescent="0.35"/>
    <row r="21614" customFormat="1" x14ac:dyDescent="0.35"/>
    <row r="21615" customFormat="1" x14ac:dyDescent="0.35"/>
    <row r="21616" customFormat="1" x14ac:dyDescent="0.35"/>
    <row r="21617" customFormat="1" x14ac:dyDescent="0.35"/>
    <row r="21618" customFormat="1" x14ac:dyDescent="0.35"/>
    <row r="21619" customFormat="1" x14ac:dyDescent="0.35"/>
    <row r="21620" customFormat="1" x14ac:dyDescent="0.35"/>
    <row r="21621" customFormat="1" x14ac:dyDescent="0.35"/>
    <row r="21622" customFormat="1" x14ac:dyDescent="0.35"/>
    <row r="21623" customFormat="1" x14ac:dyDescent="0.35"/>
    <row r="21624" customFormat="1" x14ac:dyDescent="0.35"/>
    <row r="21625" customFormat="1" x14ac:dyDescent="0.35"/>
    <row r="21626" customFormat="1" x14ac:dyDescent="0.35"/>
    <row r="21627" customFormat="1" x14ac:dyDescent="0.35"/>
    <row r="21628" customFormat="1" x14ac:dyDescent="0.35"/>
    <row r="21629" customFormat="1" x14ac:dyDescent="0.35"/>
    <row r="21630" customFormat="1" x14ac:dyDescent="0.35"/>
    <row r="21631" customFormat="1" x14ac:dyDescent="0.35"/>
    <row r="21632" customFormat="1" x14ac:dyDescent="0.35"/>
    <row r="21633" customFormat="1" x14ac:dyDescent="0.35"/>
    <row r="21634" customFormat="1" x14ac:dyDescent="0.35"/>
    <row r="21635" customFormat="1" x14ac:dyDescent="0.35"/>
    <row r="21636" customFormat="1" x14ac:dyDescent="0.35"/>
    <row r="21637" customFormat="1" x14ac:dyDescent="0.35"/>
    <row r="21638" customFormat="1" x14ac:dyDescent="0.35"/>
    <row r="21639" customFormat="1" x14ac:dyDescent="0.35"/>
    <row r="21640" customFormat="1" x14ac:dyDescent="0.35"/>
    <row r="21641" customFormat="1" x14ac:dyDescent="0.35"/>
    <row r="21642" customFormat="1" x14ac:dyDescent="0.35"/>
    <row r="21643" customFormat="1" x14ac:dyDescent="0.35"/>
    <row r="21644" customFormat="1" x14ac:dyDescent="0.35"/>
    <row r="21645" customFormat="1" x14ac:dyDescent="0.35"/>
    <row r="21646" customFormat="1" x14ac:dyDescent="0.35"/>
    <row r="21647" customFormat="1" x14ac:dyDescent="0.35"/>
    <row r="21648" customFormat="1" x14ac:dyDescent="0.35"/>
    <row r="21649" customFormat="1" x14ac:dyDescent="0.35"/>
    <row r="21650" customFormat="1" x14ac:dyDescent="0.35"/>
    <row r="21651" customFormat="1" x14ac:dyDescent="0.35"/>
    <row r="21652" customFormat="1" x14ac:dyDescent="0.35"/>
    <row r="21653" customFormat="1" x14ac:dyDescent="0.35"/>
    <row r="21654" customFormat="1" x14ac:dyDescent="0.35"/>
    <row r="21655" customFormat="1" x14ac:dyDescent="0.35"/>
    <row r="21656" customFormat="1" x14ac:dyDescent="0.35"/>
    <row r="21657" customFormat="1" x14ac:dyDescent="0.35"/>
    <row r="21658" customFormat="1" x14ac:dyDescent="0.35"/>
    <row r="21659" customFormat="1" x14ac:dyDescent="0.35"/>
    <row r="21660" customFormat="1" x14ac:dyDescent="0.35"/>
    <row r="21661" customFormat="1" x14ac:dyDescent="0.35"/>
    <row r="21662" customFormat="1" x14ac:dyDescent="0.35"/>
    <row r="21663" customFormat="1" x14ac:dyDescent="0.35"/>
    <row r="21664" customFormat="1" x14ac:dyDescent="0.35"/>
    <row r="21665" customFormat="1" x14ac:dyDescent="0.35"/>
    <row r="21666" customFormat="1" x14ac:dyDescent="0.35"/>
    <row r="21667" customFormat="1" x14ac:dyDescent="0.35"/>
    <row r="21668" customFormat="1" x14ac:dyDescent="0.35"/>
    <row r="21669" customFormat="1" x14ac:dyDescent="0.35"/>
    <row r="21670" customFormat="1" x14ac:dyDescent="0.35"/>
    <row r="21671" customFormat="1" x14ac:dyDescent="0.35"/>
    <row r="21672" customFormat="1" x14ac:dyDescent="0.35"/>
    <row r="21673" customFormat="1" x14ac:dyDescent="0.35"/>
    <row r="21674" customFormat="1" x14ac:dyDescent="0.35"/>
    <row r="21675" customFormat="1" x14ac:dyDescent="0.35"/>
    <row r="21676" customFormat="1" x14ac:dyDescent="0.35"/>
    <row r="21677" customFormat="1" x14ac:dyDescent="0.35"/>
    <row r="21678" customFormat="1" x14ac:dyDescent="0.35"/>
    <row r="21679" customFormat="1" x14ac:dyDescent="0.35"/>
    <row r="21680" customFormat="1" x14ac:dyDescent="0.35"/>
    <row r="21681" customFormat="1" x14ac:dyDescent="0.35"/>
    <row r="21682" customFormat="1" x14ac:dyDescent="0.35"/>
    <row r="21683" customFormat="1" x14ac:dyDescent="0.35"/>
    <row r="21684" customFormat="1" x14ac:dyDescent="0.35"/>
    <row r="21685" customFormat="1" x14ac:dyDescent="0.35"/>
    <row r="21686" customFormat="1" x14ac:dyDescent="0.35"/>
    <row r="21687" customFormat="1" x14ac:dyDescent="0.35"/>
    <row r="21688" customFormat="1" x14ac:dyDescent="0.35"/>
    <row r="21689" customFormat="1" x14ac:dyDescent="0.35"/>
    <row r="21690" customFormat="1" x14ac:dyDescent="0.35"/>
    <row r="21691" customFormat="1" x14ac:dyDescent="0.35"/>
    <row r="21692" customFormat="1" x14ac:dyDescent="0.35"/>
    <row r="21693" customFormat="1" x14ac:dyDescent="0.35"/>
    <row r="21694" customFormat="1" x14ac:dyDescent="0.35"/>
    <row r="21695" customFormat="1" x14ac:dyDescent="0.35"/>
    <row r="21696" customFormat="1" x14ac:dyDescent="0.35"/>
    <row r="21697" customFormat="1" x14ac:dyDescent="0.35"/>
    <row r="21698" customFormat="1" x14ac:dyDescent="0.35"/>
    <row r="21699" customFormat="1" x14ac:dyDescent="0.35"/>
    <row r="21700" customFormat="1" x14ac:dyDescent="0.35"/>
    <row r="21701" customFormat="1" x14ac:dyDescent="0.35"/>
    <row r="21702" customFormat="1" x14ac:dyDescent="0.35"/>
    <row r="21703" customFormat="1" x14ac:dyDescent="0.35"/>
    <row r="21704" customFormat="1" x14ac:dyDescent="0.35"/>
    <row r="21705" customFormat="1" x14ac:dyDescent="0.35"/>
    <row r="21706" customFormat="1" x14ac:dyDescent="0.35"/>
    <row r="21707" customFormat="1" x14ac:dyDescent="0.35"/>
    <row r="21708" customFormat="1" x14ac:dyDescent="0.35"/>
    <row r="21709" customFormat="1" x14ac:dyDescent="0.35"/>
    <row r="21710" customFormat="1" x14ac:dyDescent="0.35"/>
    <row r="21711" customFormat="1" x14ac:dyDescent="0.35"/>
    <row r="21712" customFormat="1" x14ac:dyDescent="0.35"/>
    <row r="21713" customFormat="1" x14ac:dyDescent="0.35"/>
    <row r="21714" customFormat="1" x14ac:dyDescent="0.35"/>
    <row r="21715" customFormat="1" x14ac:dyDescent="0.35"/>
    <row r="21716" customFormat="1" x14ac:dyDescent="0.35"/>
    <row r="21717" customFormat="1" x14ac:dyDescent="0.35"/>
    <row r="21718" customFormat="1" x14ac:dyDescent="0.35"/>
    <row r="21719" customFormat="1" x14ac:dyDescent="0.35"/>
    <row r="21720" customFormat="1" x14ac:dyDescent="0.35"/>
    <row r="21721" customFormat="1" x14ac:dyDescent="0.35"/>
    <row r="21722" customFormat="1" x14ac:dyDescent="0.35"/>
    <row r="21723" customFormat="1" x14ac:dyDescent="0.35"/>
    <row r="21724" customFormat="1" x14ac:dyDescent="0.35"/>
    <row r="21725" customFormat="1" x14ac:dyDescent="0.35"/>
    <row r="21726" customFormat="1" x14ac:dyDescent="0.35"/>
    <row r="21727" customFormat="1" x14ac:dyDescent="0.35"/>
    <row r="21728" customFormat="1" x14ac:dyDescent="0.35"/>
    <row r="21729" customFormat="1" x14ac:dyDescent="0.35"/>
    <row r="21730" customFormat="1" x14ac:dyDescent="0.35"/>
    <row r="21731" customFormat="1" x14ac:dyDescent="0.35"/>
    <row r="21732" customFormat="1" x14ac:dyDescent="0.35"/>
    <row r="21733" customFormat="1" x14ac:dyDescent="0.35"/>
    <row r="21734" customFormat="1" x14ac:dyDescent="0.35"/>
    <row r="21735" customFormat="1" x14ac:dyDescent="0.35"/>
    <row r="21736" customFormat="1" x14ac:dyDescent="0.35"/>
    <row r="21737" customFormat="1" x14ac:dyDescent="0.35"/>
    <row r="21738" customFormat="1" x14ac:dyDescent="0.35"/>
    <row r="21739" customFormat="1" x14ac:dyDescent="0.35"/>
    <row r="21740" customFormat="1" x14ac:dyDescent="0.35"/>
    <row r="21741" customFormat="1" x14ac:dyDescent="0.35"/>
    <row r="21742" customFormat="1" x14ac:dyDescent="0.35"/>
    <row r="21743" customFormat="1" x14ac:dyDescent="0.35"/>
    <row r="21744" customFormat="1" x14ac:dyDescent="0.35"/>
    <row r="21745" customFormat="1" x14ac:dyDescent="0.35"/>
    <row r="21746" customFormat="1" x14ac:dyDescent="0.35"/>
    <row r="21747" customFormat="1" x14ac:dyDescent="0.35"/>
    <row r="21748" customFormat="1" x14ac:dyDescent="0.35"/>
    <row r="21749" customFormat="1" x14ac:dyDescent="0.35"/>
    <row r="21750" customFormat="1" x14ac:dyDescent="0.35"/>
    <row r="21751" customFormat="1" x14ac:dyDescent="0.35"/>
    <row r="21752" customFormat="1" x14ac:dyDescent="0.35"/>
    <row r="21753" customFormat="1" x14ac:dyDescent="0.35"/>
    <row r="21754" customFormat="1" x14ac:dyDescent="0.35"/>
    <row r="21755" customFormat="1" x14ac:dyDescent="0.35"/>
    <row r="21756" customFormat="1" x14ac:dyDescent="0.35"/>
    <row r="21757" customFormat="1" x14ac:dyDescent="0.35"/>
    <row r="21758" customFormat="1" x14ac:dyDescent="0.35"/>
    <row r="21759" customFormat="1" x14ac:dyDescent="0.35"/>
    <row r="21760" customFormat="1" x14ac:dyDescent="0.35"/>
    <row r="21761" customFormat="1" x14ac:dyDescent="0.35"/>
    <row r="21762" customFormat="1" x14ac:dyDescent="0.35"/>
    <row r="21763" customFormat="1" x14ac:dyDescent="0.35"/>
    <row r="21764" customFormat="1" x14ac:dyDescent="0.35"/>
    <row r="21765" customFormat="1" x14ac:dyDescent="0.35"/>
    <row r="21766" customFormat="1" x14ac:dyDescent="0.35"/>
    <row r="21767" customFormat="1" x14ac:dyDescent="0.35"/>
    <row r="21768" customFormat="1" x14ac:dyDescent="0.35"/>
    <row r="21769" customFormat="1" x14ac:dyDescent="0.35"/>
    <row r="21770" customFormat="1" x14ac:dyDescent="0.35"/>
    <row r="21771" customFormat="1" x14ac:dyDescent="0.35"/>
    <row r="21772" customFormat="1" x14ac:dyDescent="0.35"/>
    <row r="21773" customFormat="1" x14ac:dyDescent="0.35"/>
    <row r="21774" customFormat="1" x14ac:dyDescent="0.35"/>
    <row r="21775" customFormat="1" x14ac:dyDescent="0.35"/>
    <row r="21776" customFormat="1" x14ac:dyDescent="0.35"/>
    <row r="21777" customFormat="1" x14ac:dyDescent="0.35"/>
    <row r="21778" customFormat="1" x14ac:dyDescent="0.35"/>
    <row r="21779" customFormat="1" x14ac:dyDescent="0.35"/>
    <row r="21780" customFormat="1" x14ac:dyDescent="0.35"/>
    <row r="21781" customFormat="1" x14ac:dyDescent="0.35"/>
    <row r="21782" customFormat="1" x14ac:dyDescent="0.35"/>
    <row r="21783" customFormat="1" x14ac:dyDescent="0.35"/>
    <row r="21784" customFormat="1" x14ac:dyDescent="0.35"/>
    <row r="21785" customFormat="1" x14ac:dyDescent="0.35"/>
    <row r="21786" customFormat="1" x14ac:dyDescent="0.35"/>
    <row r="21787" customFormat="1" x14ac:dyDescent="0.35"/>
    <row r="21788" customFormat="1" x14ac:dyDescent="0.35"/>
    <row r="21789" customFormat="1" x14ac:dyDescent="0.35"/>
    <row r="21790" customFormat="1" x14ac:dyDescent="0.35"/>
    <row r="21791" customFormat="1" x14ac:dyDescent="0.35"/>
    <row r="21792" customFormat="1" x14ac:dyDescent="0.35"/>
    <row r="21793" customFormat="1" x14ac:dyDescent="0.35"/>
    <row r="21794" customFormat="1" x14ac:dyDescent="0.35"/>
    <row r="21795" customFormat="1" x14ac:dyDescent="0.35"/>
    <row r="21796" customFormat="1" x14ac:dyDescent="0.35"/>
    <row r="21797" customFormat="1" x14ac:dyDescent="0.35"/>
    <row r="21798" customFormat="1" x14ac:dyDescent="0.35"/>
    <row r="21799" customFormat="1" x14ac:dyDescent="0.35"/>
    <row r="21800" customFormat="1" x14ac:dyDescent="0.35"/>
    <row r="21801" customFormat="1" x14ac:dyDescent="0.35"/>
    <row r="21802" customFormat="1" x14ac:dyDescent="0.35"/>
    <row r="21803" customFormat="1" x14ac:dyDescent="0.35"/>
    <row r="21804" customFormat="1" x14ac:dyDescent="0.35"/>
    <row r="21805" customFormat="1" x14ac:dyDescent="0.35"/>
    <row r="21806" customFormat="1" x14ac:dyDescent="0.35"/>
    <row r="21807" customFormat="1" x14ac:dyDescent="0.35"/>
    <row r="21808" customFormat="1" x14ac:dyDescent="0.35"/>
    <row r="21809" customFormat="1" x14ac:dyDescent="0.35"/>
    <row r="21810" customFormat="1" x14ac:dyDescent="0.35"/>
    <row r="21811" customFormat="1" x14ac:dyDescent="0.35"/>
    <row r="21812" customFormat="1" x14ac:dyDescent="0.35"/>
    <row r="21813" customFormat="1" x14ac:dyDescent="0.35"/>
    <row r="21814" customFormat="1" x14ac:dyDescent="0.35"/>
    <row r="21815" customFormat="1" x14ac:dyDescent="0.35"/>
    <row r="21816" customFormat="1" x14ac:dyDescent="0.35"/>
    <row r="21817" customFormat="1" x14ac:dyDescent="0.35"/>
    <row r="21818" customFormat="1" x14ac:dyDescent="0.35"/>
    <row r="21819" customFormat="1" x14ac:dyDescent="0.35"/>
    <row r="21820" customFormat="1" x14ac:dyDescent="0.35"/>
    <row r="21821" customFormat="1" x14ac:dyDescent="0.35"/>
    <row r="21822" customFormat="1" x14ac:dyDescent="0.35"/>
    <row r="21823" customFormat="1" x14ac:dyDescent="0.35"/>
    <row r="21824" customFormat="1" x14ac:dyDescent="0.35"/>
    <row r="21825" customFormat="1" x14ac:dyDescent="0.35"/>
    <row r="21826" customFormat="1" x14ac:dyDescent="0.35"/>
    <row r="21827" customFormat="1" x14ac:dyDescent="0.35"/>
    <row r="21828" customFormat="1" x14ac:dyDescent="0.35"/>
    <row r="21829" customFormat="1" x14ac:dyDescent="0.35"/>
    <row r="21830" customFormat="1" x14ac:dyDescent="0.35"/>
    <row r="21831" customFormat="1" x14ac:dyDescent="0.35"/>
    <row r="21832" customFormat="1" x14ac:dyDescent="0.35"/>
    <row r="21833" customFormat="1" x14ac:dyDescent="0.35"/>
    <row r="21834" customFormat="1" x14ac:dyDescent="0.35"/>
    <row r="21835" customFormat="1" x14ac:dyDescent="0.35"/>
    <row r="21836" customFormat="1" x14ac:dyDescent="0.35"/>
    <row r="21837" customFormat="1" x14ac:dyDescent="0.35"/>
    <row r="21838" customFormat="1" x14ac:dyDescent="0.35"/>
    <row r="21839" customFormat="1" x14ac:dyDescent="0.35"/>
    <row r="21840" customFormat="1" x14ac:dyDescent="0.35"/>
    <row r="21841" customFormat="1" x14ac:dyDescent="0.35"/>
    <row r="21842" customFormat="1" x14ac:dyDescent="0.35"/>
    <row r="21843" customFormat="1" x14ac:dyDescent="0.35"/>
    <row r="21844" customFormat="1" x14ac:dyDescent="0.35"/>
    <row r="21845" customFormat="1" x14ac:dyDescent="0.35"/>
    <row r="21846" customFormat="1" x14ac:dyDescent="0.35"/>
    <row r="21847" customFormat="1" x14ac:dyDescent="0.35"/>
    <row r="21848" customFormat="1" x14ac:dyDescent="0.35"/>
    <row r="21849" customFormat="1" x14ac:dyDescent="0.35"/>
    <row r="21850" customFormat="1" x14ac:dyDescent="0.35"/>
    <row r="21851" customFormat="1" x14ac:dyDescent="0.35"/>
    <row r="21852" customFormat="1" x14ac:dyDescent="0.35"/>
    <row r="21853" customFormat="1" x14ac:dyDescent="0.35"/>
    <row r="21854" customFormat="1" x14ac:dyDescent="0.35"/>
    <row r="21855" customFormat="1" x14ac:dyDescent="0.35"/>
    <row r="21856" customFormat="1" x14ac:dyDescent="0.35"/>
    <row r="21857" customFormat="1" x14ac:dyDescent="0.35"/>
    <row r="21858" customFormat="1" x14ac:dyDescent="0.35"/>
    <row r="21859" customFormat="1" x14ac:dyDescent="0.35"/>
    <row r="21860" customFormat="1" x14ac:dyDescent="0.35"/>
    <row r="21861" customFormat="1" x14ac:dyDescent="0.35"/>
    <row r="21862" customFormat="1" x14ac:dyDescent="0.35"/>
    <row r="21863" customFormat="1" x14ac:dyDescent="0.35"/>
    <row r="21864" customFormat="1" x14ac:dyDescent="0.35"/>
    <row r="21865" customFormat="1" x14ac:dyDescent="0.35"/>
    <row r="21866" customFormat="1" x14ac:dyDescent="0.35"/>
    <row r="21867" customFormat="1" x14ac:dyDescent="0.35"/>
    <row r="21868" customFormat="1" x14ac:dyDescent="0.35"/>
    <row r="21869" customFormat="1" x14ac:dyDescent="0.35"/>
    <row r="21870" customFormat="1" x14ac:dyDescent="0.35"/>
    <row r="21871" customFormat="1" x14ac:dyDescent="0.35"/>
    <row r="21872" customFormat="1" x14ac:dyDescent="0.35"/>
    <row r="21873" customFormat="1" x14ac:dyDescent="0.35"/>
    <row r="21874" customFormat="1" x14ac:dyDescent="0.35"/>
    <row r="21875" customFormat="1" x14ac:dyDescent="0.35"/>
    <row r="21876" customFormat="1" x14ac:dyDescent="0.35"/>
    <row r="21877" customFormat="1" x14ac:dyDescent="0.35"/>
    <row r="21878" customFormat="1" x14ac:dyDescent="0.35"/>
    <row r="21879" customFormat="1" x14ac:dyDescent="0.35"/>
    <row r="21880" customFormat="1" x14ac:dyDescent="0.35"/>
    <row r="21881" customFormat="1" x14ac:dyDescent="0.35"/>
    <row r="21882" customFormat="1" x14ac:dyDescent="0.35"/>
    <row r="21883" customFormat="1" x14ac:dyDescent="0.35"/>
    <row r="21884" customFormat="1" x14ac:dyDescent="0.35"/>
    <row r="21885" customFormat="1" x14ac:dyDescent="0.35"/>
    <row r="21886" customFormat="1" x14ac:dyDescent="0.35"/>
    <row r="21887" customFormat="1" x14ac:dyDescent="0.35"/>
    <row r="21888" customFormat="1" x14ac:dyDescent="0.35"/>
    <row r="21889" customFormat="1" x14ac:dyDescent="0.35"/>
    <row r="21890" customFormat="1" x14ac:dyDescent="0.35"/>
    <row r="21891" customFormat="1" x14ac:dyDescent="0.35"/>
    <row r="21892" customFormat="1" x14ac:dyDescent="0.35"/>
    <row r="21893" customFormat="1" x14ac:dyDescent="0.35"/>
    <row r="21894" customFormat="1" x14ac:dyDescent="0.35"/>
    <row r="21895" customFormat="1" x14ac:dyDescent="0.35"/>
    <row r="21896" customFormat="1" x14ac:dyDescent="0.35"/>
    <row r="21897" customFormat="1" x14ac:dyDescent="0.35"/>
    <row r="21898" customFormat="1" x14ac:dyDescent="0.35"/>
    <row r="21899" customFormat="1" x14ac:dyDescent="0.35"/>
    <row r="21900" customFormat="1" x14ac:dyDescent="0.35"/>
    <row r="21901" customFormat="1" x14ac:dyDescent="0.35"/>
    <row r="21902" customFormat="1" x14ac:dyDescent="0.35"/>
    <row r="21903" customFormat="1" x14ac:dyDescent="0.35"/>
    <row r="21904" customFormat="1" x14ac:dyDescent="0.35"/>
    <row r="21905" customFormat="1" x14ac:dyDescent="0.35"/>
    <row r="21906" customFormat="1" x14ac:dyDescent="0.35"/>
    <row r="21907" customFormat="1" x14ac:dyDescent="0.35"/>
    <row r="21908" customFormat="1" x14ac:dyDescent="0.35"/>
    <row r="21909" customFormat="1" x14ac:dyDescent="0.35"/>
    <row r="21910" customFormat="1" x14ac:dyDescent="0.35"/>
    <row r="21911" customFormat="1" x14ac:dyDescent="0.35"/>
    <row r="21912" customFormat="1" x14ac:dyDescent="0.35"/>
    <row r="21913" customFormat="1" x14ac:dyDescent="0.35"/>
    <row r="21914" customFormat="1" x14ac:dyDescent="0.35"/>
    <row r="21915" customFormat="1" x14ac:dyDescent="0.35"/>
    <row r="21916" customFormat="1" x14ac:dyDescent="0.35"/>
    <row r="21917" customFormat="1" x14ac:dyDescent="0.35"/>
    <row r="21918" customFormat="1" x14ac:dyDescent="0.35"/>
    <row r="21919" customFormat="1" x14ac:dyDescent="0.35"/>
    <row r="21920" customFormat="1" x14ac:dyDescent="0.35"/>
    <row r="21921" customFormat="1" x14ac:dyDescent="0.35"/>
    <row r="21922" customFormat="1" x14ac:dyDescent="0.35"/>
    <row r="21923" customFormat="1" x14ac:dyDescent="0.35"/>
    <row r="21924" customFormat="1" x14ac:dyDescent="0.35"/>
    <row r="21925" customFormat="1" x14ac:dyDescent="0.35"/>
    <row r="21926" customFormat="1" x14ac:dyDescent="0.35"/>
    <row r="21927" customFormat="1" x14ac:dyDescent="0.35"/>
    <row r="21928" customFormat="1" x14ac:dyDescent="0.35"/>
    <row r="21929" customFormat="1" x14ac:dyDescent="0.35"/>
    <row r="21930" customFormat="1" x14ac:dyDescent="0.35"/>
    <row r="21931" customFormat="1" x14ac:dyDescent="0.35"/>
    <row r="21932" customFormat="1" x14ac:dyDescent="0.35"/>
    <row r="21933" customFormat="1" x14ac:dyDescent="0.35"/>
    <row r="21934" customFormat="1" x14ac:dyDescent="0.35"/>
    <row r="21935" customFormat="1" x14ac:dyDescent="0.35"/>
    <row r="21936" customFormat="1" x14ac:dyDescent="0.35"/>
    <row r="21937" customFormat="1" x14ac:dyDescent="0.35"/>
    <row r="21938" customFormat="1" x14ac:dyDescent="0.35"/>
    <row r="21939" customFormat="1" x14ac:dyDescent="0.35"/>
    <row r="21940" customFormat="1" x14ac:dyDescent="0.35"/>
    <row r="21941" customFormat="1" x14ac:dyDescent="0.35"/>
    <row r="21942" customFormat="1" x14ac:dyDescent="0.35"/>
    <row r="21943" customFormat="1" x14ac:dyDescent="0.35"/>
    <row r="21944" customFormat="1" x14ac:dyDescent="0.35"/>
    <row r="21945" customFormat="1" x14ac:dyDescent="0.35"/>
    <row r="21946" customFormat="1" x14ac:dyDescent="0.35"/>
    <row r="21947" customFormat="1" x14ac:dyDescent="0.35"/>
    <row r="21948" customFormat="1" x14ac:dyDescent="0.35"/>
    <row r="21949" customFormat="1" x14ac:dyDescent="0.35"/>
    <row r="21950" customFormat="1" x14ac:dyDescent="0.35"/>
    <row r="21951" customFormat="1" x14ac:dyDescent="0.35"/>
    <row r="21952" customFormat="1" x14ac:dyDescent="0.35"/>
    <row r="21953" customFormat="1" x14ac:dyDescent="0.35"/>
    <row r="21954" customFormat="1" x14ac:dyDescent="0.35"/>
    <row r="21955" customFormat="1" x14ac:dyDescent="0.35"/>
    <row r="21956" customFormat="1" x14ac:dyDescent="0.35"/>
    <row r="21957" customFormat="1" x14ac:dyDescent="0.35"/>
    <row r="21958" customFormat="1" x14ac:dyDescent="0.35"/>
    <row r="21959" customFormat="1" x14ac:dyDescent="0.35"/>
    <row r="21960" customFormat="1" x14ac:dyDescent="0.35"/>
    <row r="21961" customFormat="1" x14ac:dyDescent="0.35"/>
    <row r="21962" customFormat="1" x14ac:dyDescent="0.35"/>
    <row r="21963" customFormat="1" x14ac:dyDescent="0.35"/>
    <row r="21964" customFormat="1" x14ac:dyDescent="0.35"/>
    <row r="21965" customFormat="1" x14ac:dyDescent="0.35"/>
    <row r="21966" customFormat="1" x14ac:dyDescent="0.35"/>
    <row r="21967" customFormat="1" x14ac:dyDescent="0.35"/>
    <row r="21968" customFormat="1" x14ac:dyDescent="0.35"/>
    <row r="21969" customFormat="1" x14ac:dyDescent="0.35"/>
    <row r="21970" customFormat="1" x14ac:dyDescent="0.35"/>
    <row r="21971" customFormat="1" x14ac:dyDescent="0.35"/>
    <row r="21972" customFormat="1" x14ac:dyDescent="0.35"/>
    <row r="21973" customFormat="1" x14ac:dyDescent="0.35"/>
    <row r="21974" customFormat="1" x14ac:dyDescent="0.35"/>
    <row r="21975" customFormat="1" x14ac:dyDescent="0.35"/>
    <row r="21976" customFormat="1" x14ac:dyDescent="0.35"/>
    <row r="21977" customFormat="1" x14ac:dyDescent="0.35"/>
    <row r="21978" customFormat="1" x14ac:dyDescent="0.35"/>
    <row r="21979" customFormat="1" x14ac:dyDescent="0.35"/>
    <row r="21980" customFormat="1" x14ac:dyDescent="0.35"/>
    <row r="21981" customFormat="1" x14ac:dyDescent="0.35"/>
    <row r="21982" customFormat="1" x14ac:dyDescent="0.35"/>
    <row r="21983" customFormat="1" x14ac:dyDescent="0.35"/>
    <row r="21984" customFormat="1" x14ac:dyDescent="0.35"/>
    <row r="21985" customFormat="1" x14ac:dyDescent="0.35"/>
    <row r="21986" customFormat="1" x14ac:dyDescent="0.35"/>
    <row r="21987" customFormat="1" x14ac:dyDescent="0.35"/>
    <row r="21988" customFormat="1" x14ac:dyDescent="0.35"/>
    <row r="21989" customFormat="1" x14ac:dyDescent="0.35"/>
    <row r="21990" customFormat="1" x14ac:dyDescent="0.35"/>
    <row r="21991" customFormat="1" x14ac:dyDescent="0.35"/>
    <row r="21992" customFormat="1" x14ac:dyDescent="0.35"/>
    <row r="21993" customFormat="1" x14ac:dyDescent="0.35"/>
    <row r="21994" customFormat="1" x14ac:dyDescent="0.35"/>
    <row r="21995" customFormat="1" x14ac:dyDescent="0.35"/>
    <row r="21996" customFormat="1" x14ac:dyDescent="0.35"/>
    <row r="21997" customFormat="1" x14ac:dyDescent="0.35"/>
    <row r="21998" customFormat="1" x14ac:dyDescent="0.35"/>
    <row r="21999" customFormat="1" x14ac:dyDescent="0.35"/>
    <row r="22000" customFormat="1" x14ac:dyDescent="0.35"/>
    <row r="22001" customFormat="1" x14ac:dyDescent="0.35"/>
    <row r="22002" customFormat="1" x14ac:dyDescent="0.35"/>
    <row r="22003" customFormat="1" x14ac:dyDescent="0.35"/>
    <row r="22004" customFormat="1" x14ac:dyDescent="0.35"/>
    <row r="22005" customFormat="1" x14ac:dyDescent="0.35"/>
    <row r="22006" customFormat="1" x14ac:dyDescent="0.35"/>
    <row r="22007" customFormat="1" x14ac:dyDescent="0.35"/>
    <row r="22008" customFormat="1" x14ac:dyDescent="0.35"/>
    <row r="22009" customFormat="1" x14ac:dyDescent="0.35"/>
    <row r="22010" customFormat="1" x14ac:dyDescent="0.35"/>
    <row r="22011" customFormat="1" x14ac:dyDescent="0.35"/>
    <row r="22012" customFormat="1" x14ac:dyDescent="0.35"/>
    <row r="22013" customFormat="1" x14ac:dyDescent="0.35"/>
    <row r="22014" customFormat="1" x14ac:dyDescent="0.35"/>
    <row r="22015" customFormat="1" x14ac:dyDescent="0.35"/>
    <row r="22016" customFormat="1" x14ac:dyDescent="0.35"/>
    <row r="22017" customFormat="1" x14ac:dyDescent="0.35"/>
    <row r="22018" customFormat="1" x14ac:dyDescent="0.35"/>
    <row r="22019" customFormat="1" x14ac:dyDescent="0.35"/>
    <row r="22020" customFormat="1" x14ac:dyDescent="0.35"/>
    <row r="22021" customFormat="1" x14ac:dyDescent="0.35"/>
    <row r="22022" customFormat="1" x14ac:dyDescent="0.35"/>
    <row r="22023" customFormat="1" x14ac:dyDescent="0.35"/>
    <row r="22024" customFormat="1" x14ac:dyDescent="0.35"/>
    <row r="22025" customFormat="1" x14ac:dyDescent="0.35"/>
    <row r="22026" customFormat="1" x14ac:dyDescent="0.35"/>
    <row r="22027" customFormat="1" x14ac:dyDescent="0.35"/>
    <row r="22028" customFormat="1" x14ac:dyDescent="0.35"/>
    <row r="22029" customFormat="1" x14ac:dyDescent="0.35"/>
    <row r="22030" customFormat="1" x14ac:dyDescent="0.35"/>
    <row r="22031" customFormat="1" x14ac:dyDescent="0.35"/>
    <row r="22032" customFormat="1" x14ac:dyDescent="0.35"/>
    <row r="22033" customFormat="1" x14ac:dyDescent="0.35"/>
    <row r="22034" customFormat="1" x14ac:dyDescent="0.35"/>
    <row r="22035" customFormat="1" x14ac:dyDescent="0.35"/>
    <row r="22036" customFormat="1" x14ac:dyDescent="0.35"/>
    <row r="22037" customFormat="1" x14ac:dyDescent="0.35"/>
    <row r="22038" customFormat="1" x14ac:dyDescent="0.35"/>
    <row r="22039" customFormat="1" x14ac:dyDescent="0.35"/>
    <row r="22040" customFormat="1" x14ac:dyDescent="0.35"/>
    <row r="22041" customFormat="1" x14ac:dyDescent="0.35"/>
    <row r="22042" customFormat="1" x14ac:dyDescent="0.35"/>
    <row r="22043" customFormat="1" x14ac:dyDescent="0.35"/>
    <row r="22044" customFormat="1" x14ac:dyDescent="0.35"/>
    <row r="22045" customFormat="1" x14ac:dyDescent="0.35"/>
    <row r="22046" customFormat="1" x14ac:dyDescent="0.35"/>
    <row r="22047" customFormat="1" x14ac:dyDescent="0.35"/>
    <row r="22048" customFormat="1" x14ac:dyDescent="0.35"/>
    <row r="22049" customFormat="1" x14ac:dyDescent="0.35"/>
    <row r="22050" customFormat="1" x14ac:dyDescent="0.35"/>
    <row r="22051" customFormat="1" x14ac:dyDescent="0.35"/>
    <row r="22052" customFormat="1" x14ac:dyDescent="0.35"/>
    <row r="22053" customFormat="1" x14ac:dyDescent="0.35"/>
    <row r="22054" customFormat="1" x14ac:dyDescent="0.35"/>
    <row r="22055" customFormat="1" x14ac:dyDescent="0.35"/>
    <row r="22056" customFormat="1" x14ac:dyDescent="0.35"/>
    <row r="22057" customFormat="1" x14ac:dyDescent="0.35"/>
    <row r="22058" customFormat="1" x14ac:dyDescent="0.35"/>
    <row r="22059" customFormat="1" x14ac:dyDescent="0.35"/>
    <row r="22060" customFormat="1" x14ac:dyDescent="0.35"/>
    <row r="22061" customFormat="1" x14ac:dyDescent="0.35"/>
    <row r="22062" customFormat="1" x14ac:dyDescent="0.35"/>
    <row r="22063" customFormat="1" x14ac:dyDescent="0.35"/>
    <row r="22064" customFormat="1" x14ac:dyDescent="0.35"/>
    <row r="22065" customFormat="1" x14ac:dyDescent="0.35"/>
    <row r="22066" customFormat="1" x14ac:dyDescent="0.35"/>
    <row r="22067" customFormat="1" x14ac:dyDescent="0.35"/>
    <row r="22068" customFormat="1" x14ac:dyDescent="0.35"/>
    <row r="22069" customFormat="1" x14ac:dyDescent="0.35"/>
    <row r="22070" customFormat="1" x14ac:dyDescent="0.35"/>
    <row r="22071" customFormat="1" x14ac:dyDescent="0.35"/>
    <row r="22072" customFormat="1" x14ac:dyDescent="0.35"/>
    <row r="22073" customFormat="1" x14ac:dyDescent="0.35"/>
    <row r="22074" customFormat="1" x14ac:dyDescent="0.35"/>
    <row r="22075" customFormat="1" x14ac:dyDescent="0.35"/>
    <row r="22076" customFormat="1" x14ac:dyDescent="0.35"/>
    <row r="22077" customFormat="1" x14ac:dyDescent="0.35"/>
    <row r="22078" customFormat="1" x14ac:dyDescent="0.35"/>
    <row r="22079" customFormat="1" x14ac:dyDescent="0.35"/>
    <row r="22080" customFormat="1" x14ac:dyDescent="0.35"/>
    <row r="22081" customFormat="1" x14ac:dyDescent="0.35"/>
    <row r="22082" customFormat="1" x14ac:dyDescent="0.35"/>
    <row r="22083" customFormat="1" x14ac:dyDescent="0.35"/>
    <row r="22084" customFormat="1" x14ac:dyDescent="0.35"/>
    <row r="22085" customFormat="1" x14ac:dyDescent="0.35"/>
    <row r="22086" customFormat="1" x14ac:dyDescent="0.35"/>
    <row r="22087" customFormat="1" x14ac:dyDescent="0.35"/>
    <row r="22088" customFormat="1" x14ac:dyDescent="0.35"/>
    <row r="22089" customFormat="1" x14ac:dyDescent="0.35"/>
    <row r="22090" customFormat="1" x14ac:dyDescent="0.35"/>
    <row r="22091" customFormat="1" x14ac:dyDescent="0.35"/>
    <row r="22092" customFormat="1" x14ac:dyDescent="0.35"/>
    <row r="22093" customFormat="1" x14ac:dyDescent="0.35"/>
    <row r="22094" customFormat="1" x14ac:dyDescent="0.35"/>
    <row r="22095" customFormat="1" x14ac:dyDescent="0.35"/>
    <row r="22096" customFormat="1" x14ac:dyDescent="0.35"/>
    <row r="22097" customFormat="1" x14ac:dyDescent="0.35"/>
    <row r="22098" customFormat="1" x14ac:dyDescent="0.35"/>
    <row r="22099" customFormat="1" x14ac:dyDescent="0.35"/>
    <row r="22100" customFormat="1" x14ac:dyDescent="0.35"/>
    <row r="22101" customFormat="1" x14ac:dyDescent="0.35"/>
    <row r="22102" customFormat="1" x14ac:dyDescent="0.35"/>
    <row r="22103" customFormat="1" x14ac:dyDescent="0.35"/>
    <row r="22104" customFormat="1" x14ac:dyDescent="0.35"/>
    <row r="22105" customFormat="1" x14ac:dyDescent="0.35"/>
    <row r="22106" customFormat="1" x14ac:dyDescent="0.35"/>
    <row r="22107" customFormat="1" x14ac:dyDescent="0.35"/>
    <row r="22108" customFormat="1" x14ac:dyDescent="0.35"/>
    <row r="22109" customFormat="1" x14ac:dyDescent="0.35"/>
    <row r="22110" customFormat="1" x14ac:dyDescent="0.35"/>
    <row r="22111" customFormat="1" x14ac:dyDescent="0.35"/>
    <row r="22112" customFormat="1" x14ac:dyDescent="0.35"/>
    <row r="22113" customFormat="1" x14ac:dyDescent="0.35"/>
    <row r="22114" customFormat="1" x14ac:dyDescent="0.35"/>
    <row r="22115" customFormat="1" x14ac:dyDescent="0.35"/>
    <row r="22116" customFormat="1" x14ac:dyDescent="0.35"/>
    <row r="22117" customFormat="1" x14ac:dyDescent="0.35"/>
    <row r="22118" customFormat="1" x14ac:dyDescent="0.35"/>
    <row r="22119" customFormat="1" x14ac:dyDescent="0.35"/>
    <row r="22120" customFormat="1" x14ac:dyDescent="0.35"/>
    <row r="22121" customFormat="1" x14ac:dyDescent="0.35"/>
    <row r="22122" customFormat="1" x14ac:dyDescent="0.35"/>
    <row r="22123" customFormat="1" x14ac:dyDescent="0.35"/>
    <row r="22124" customFormat="1" x14ac:dyDescent="0.35"/>
    <row r="22125" customFormat="1" x14ac:dyDescent="0.35"/>
    <row r="22126" customFormat="1" x14ac:dyDescent="0.35"/>
    <row r="22127" customFormat="1" x14ac:dyDescent="0.35"/>
    <row r="22128" customFormat="1" x14ac:dyDescent="0.35"/>
    <row r="22129" customFormat="1" x14ac:dyDescent="0.35"/>
    <row r="22130" customFormat="1" x14ac:dyDescent="0.35"/>
    <row r="22131" customFormat="1" x14ac:dyDescent="0.35"/>
    <row r="22132" customFormat="1" x14ac:dyDescent="0.35"/>
    <row r="22133" customFormat="1" x14ac:dyDescent="0.35"/>
    <row r="22134" customFormat="1" x14ac:dyDescent="0.35"/>
    <row r="22135" customFormat="1" x14ac:dyDescent="0.35"/>
    <row r="22136" customFormat="1" x14ac:dyDescent="0.35"/>
    <row r="22137" customFormat="1" x14ac:dyDescent="0.35"/>
    <row r="22138" customFormat="1" x14ac:dyDescent="0.35"/>
    <row r="22139" customFormat="1" x14ac:dyDescent="0.35"/>
    <row r="22140" customFormat="1" x14ac:dyDescent="0.35"/>
    <row r="22141" customFormat="1" x14ac:dyDescent="0.35"/>
    <row r="22142" customFormat="1" x14ac:dyDescent="0.35"/>
    <row r="22143" customFormat="1" x14ac:dyDescent="0.35"/>
    <row r="22144" customFormat="1" x14ac:dyDescent="0.35"/>
    <row r="22145" customFormat="1" x14ac:dyDescent="0.35"/>
    <row r="22146" customFormat="1" x14ac:dyDescent="0.35"/>
    <row r="22147" customFormat="1" x14ac:dyDescent="0.35"/>
    <row r="22148" customFormat="1" x14ac:dyDescent="0.35"/>
    <row r="22149" customFormat="1" x14ac:dyDescent="0.35"/>
    <row r="22150" customFormat="1" x14ac:dyDescent="0.35"/>
    <row r="22151" customFormat="1" x14ac:dyDescent="0.35"/>
    <row r="22152" customFormat="1" x14ac:dyDescent="0.35"/>
    <row r="22153" customFormat="1" x14ac:dyDescent="0.35"/>
    <row r="22154" customFormat="1" x14ac:dyDescent="0.35"/>
    <row r="22155" customFormat="1" x14ac:dyDescent="0.35"/>
    <row r="22156" customFormat="1" x14ac:dyDescent="0.35"/>
    <row r="22157" customFormat="1" x14ac:dyDescent="0.35"/>
    <row r="22158" customFormat="1" x14ac:dyDescent="0.35"/>
    <row r="22159" customFormat="1" x14ac:dyDescent="0.35"/>
    <row r="22160" customFormat="1" x14ac:dyDescent="0.35"/>
    <row r="22161" customFormat="1" x14ac:dyDescent="0.35"/>
    <row r="22162" customFormat="1" x14ac:dyDescent="0.35"/>
    <row r="22163" customFormat="1" x14ac:dyDescent="0.35"/>
    <row r="22164" customFormat="1" x14ac:dyDescent="0.35"/>
    <row r="22165" customFormat="1" x14ac:dyDescent="0.35"/>
    <row r="22166" customFormat="1" x14ac:dyDescent="0.35"/>
    <row r="22167" customFormat="1" x14ac:dyDescent="0.35"/>
    <row r="22168" customFormat="1" x14ac:dyDescent="0.35"/>
    <row r="22169" customFormat="1" x14ac:dyDescent="0.35"/>
    <row r="22170" customFormat="1" x14ac:dyDescent="0.35"/>
    <row r="22171" customFormat="1" x14ac:dyDescent="0.35"/>
    <row r="22172" customFormat="1" x14ac:dyDescent="0.35"/>
    <row r="22173" customFormat="1" x14ac:dyDescent="0.35"/>
    <row r="22174" customFormat="1" x14ac:dyDescent="0.35"/>
    <row r="22175" customFormat="1" x14ac:dyDescent="0.35"/>
    <row r="22176" customFormat="1" x14ac:dyDescent="0.35"/>
    <row r="22177" customFormat="1" x14ac:dyDescent="0.35"/>
    <row r="22178" customFormat="1" x14ac:dyDescent="0.35"/>
    <row r="22179" customFormat="1" x14ac:dyDescent="0.35"/>
    <row r="22180" customFormat="1" x14ac:dyDescent="0.35"/>
    <row r="22181" customFormat="1" x14ac:dyDescent="0.35"/>
    <row r="22182" customFormat="1" x14ac:dyDescent="0.35"/>
    <row r="22183" customFormat="1" x14ac:dyDescent="0.35"/>
    <row r="22184" customFormat="1" x14ac:dyDescent="0.35"/>
    <row r="22185" customFormat="1" x14ac:dyDescent="0.35"/>
    <row r="22186" customFormat="1" x14ac:dyDescent="0.35"/>
    <row r="22187" customFormat="1" x14ac:dyDescent="0.35"/>
    <row r="22188" customFormat="1" x14ac:dyDescent="0.35"/>
    <row r="22189" customFormat="1" x14ac:dyDescent="0.35"/>
    <row r="22190" customFormat="1" x14ac:dyDescent="0.35"/>
    <row r="22191" customFormat="1" x14ac:dyDescent="0.35"/>
    <row r="22192" customFormat="1" x14ac:dyDescent="0.35"/>
    <row r="22193" customFormat="1" x14ac:dyDescent="0.35"/>
    <row r="22194" customFormat="1" x14ac:dyDescent="0.35"/>
    <row r="22195" customFormat="1" x14ac:dyDescent="0.35"/>
    <row r="22196" customFormat="1" x14ac:dyDescent="0.35"/>
    <row r="22197" customFormat="1" x14ac:dyDescent="0.35"/>
    <row r="22198" customFormat="1" x14ac:dyDescent="0.35"/>
    <row r="22199" customFormat="1" x14ac:dyDescent="0.35"/>
    <row r="22200" customFormat="1" x14ac:dyDescent="0.35"/>
    <row r="22201" customFormat="1" x14ac:dyDescent="0.35"/>
    <row r="22202" customFormat="1" x14ac:dyDescent="0.35"/>
    <row r="22203" customFormat="1" x14ac:dyDescent="0.35"/>
    <row r="22204" customFormat="1" x14ac:dyDescent="0.35"/>
    <row r="22205" customFormat="1" x14ac:dyDescent="0.35"/>
    <row r="22206" customFormat="1" x14ac:dyDescent="0.35"/>
    <row r="22207" customFormat="1" x14ac:dyDescent="0.35"/>
    <row r="22208" customFormat="1" x14ac:dyDescent="0.35"/>
    <row r="22209" customFormat="1" x14ac:dyDescent="0.35"/>
    <row r="22210" customFormat="1" x14ac:dyDescent="0.35"/>
    <row r="22211" customFormat="1" x14ac:dyDescent="0.35"/>
    <row r="22212" customFormat="1" x14ac:dyDescent="0.35"/>
    <row r="22213" customFormat="1" x14ac:dyDescent="0.35"/>
    <row r="22214" customFormat="1" x14ac:dyDescent="0.35"/>
    <row r="22215" customFormat="1" x14ac:dyDescent="0.35"/>
    <row r="22216" customFormat="1" x14ac:dyDescent="0.35"/>
    <row r="22217" customFormat="1" x14ac:dyDescent="0.35"/>
    <row r="22218" customFormat="1" x14ac:dyDescent="0.35"/>
    <row r="22219" customFormat="1" x14ac:dyDescent="0.35"/>
    <row r="22220" customFormat="1" x14ac:dyDescent="0.35"/>
    <row r="22221" customFormat="1" x14ac:dyDescent="0.35"/>
    <row r="22222" customFormat="1" x14ac:dyDescent="0.35"/>
    <row r="22223" customFormat="1" x14ac:dyDescent="0.35"/>
    <row r="22224" customFormat="1" x14ac:dyDescent="0.35"/>
    <row r="22225" customFormat="1" x14ac:dyDescent="0.35"/>
    <row r="22226" customFormat="1" x14ac:dyDescent="0.35"/>
    <row r="22227" customFormat="1" x14ac:dyDescent="0.35"/>
    <row r="22228" customFormat="1" x14ac:dyDescent="0.35"/>
    <row r="22229" customFormat="1" x14ac:dyDescent="0.35"/>
    <row r="22230" customFormat="1" x14ac:dyDescent="0.35"/>
    <row r="22231" customFormat="1" x14ac:dyDescent="0.35"/>
    <row r="22232" customFormat="1" x14ac:dyDescent="0.35"/>
    <row r="22233" customFormat="1" x14ac:dyDescent="0.35"/>
    <row r="22234" customFormat="1" x14ac:dyDescent="0.35"/>
    <row r="22235" customFormat="1" x14ac:dyDescent="0.35"/>
    <row r="22236" customFormat="1" x14ac:dyDescent="0.35"/>
    <row r="22237" customFormat="1" x14ac:dyDescent="0.35"/>
    <row r="22238" customFormat="1" x14ac:dyDescent="0.35"/>
    <row r="22239" customFormat="1" x14ac:dyDescent="0.35"/>
    <row r="22240" customFormat="1" x14ac:dyDescent="0.35"/>
    <row r="22241" customFormat="1" x14ac:dyDescent="0.35"/>
    <row r="22242" customFormat="1" x14ac:dyDescent="0.35"/>
    <row r="22243" customFormat="1" x14ac:dyDescent="0.35"/>
    <row r="22244" customFormat="1" x14ac:dyDescent="0.35"/>
    <row r="22245" customFormat="1" x14ac:dyDescent="0.35"/>
    <row r="22246" customFormat="1" x14ac:dyDescent="0.35"/>
    <row r="22247" customFormat="1" x14ac:dyDescent="0.35"/>
    <row r="22248" customFormat="1" x14ac:dyDescent="0.35"/>
    <row r="22249" customFormat="1" x14ac:dyDescent="0.35"/>
    <row r="22250" customFormat="1" x14ac:dyDescent="0.35"/>
    <row r="22251" customFormat="1" x14ac:dyDescent="0.35"/>
    <row r="22252" customFormat="1" x14ac:dyDescent="0.35"/>
    <row r="22253" customFormat="1" x14ac:dyDescent="0.35"/>
    <row r="22254" customFormat="1" x14ac:dyDescent="0.35"/>
    <row r="22255" customFormat="1" x14ac:dyDescent="0.35"/>
    <row r="22256" customFormat="1" x14ac:dyDescent="0.35"/>
    <row r="22257" customFormat="1" x14ac:dyDescent="0.35"/>
    <row r="22258" customFormat="1" x14ac:dyDescent="0.35"/>
    <row r="22259" customFormat="1" x14ac:dyDescent="0.35"/>
    <row r="22260" customFormat="1" x14ac:dyDescent="0.35"/>
    <row r="22261" customFormat="1" x14ac:dyDescent="0.35"/>
    <row r="22262" customFormat="1" x14ac:dyDescent="0.35"/>
    <row r="22263" customFormat="1" x14ac:dyDescent="0.35"/>
    <row r="22264" customFormat="1" x14ac:dyDescent="0.35"/>
    <row r="22265" customFormat="1" x14ac:dyDescent="0.35"/>
    <row r="22266" customFormat="1" x14ac:dyDescent="0.35"/>
    <row r="22267" customFormat="1" x14ac:dyDescent="0.35"/>
    <row r="22268" customFormat="1" x14ac:dyDescent="0.35"/>
    <row r="22269" customFormat="1" x14ac:dyDescent="0.35"/>
    <row r="22270" customFormat="1" x14ac:dyDescent="0.35"/>
    <row r="22271" customFormat="1" x14ac:dyDescent="0.35"/>
    <row r="22272" customFormat="1" x14ac:dyDescent="0.35"/>
    <row r="22273" customFormat="1" x14ac:dyDescent="0.35"/>
    <row r="22274" customFormat="1" x14ac:dyDescent="0.35"/>
    <row r="22275" customFormat="1" x14ac:dyDescent="0.35"/>
    <row r="22276" customFormat="1" x14ac:dyDescent="0.35"/>
    <row r="22277" customFormat="1" x14ac:dyDescent="0.35"/>
    <row r="22278" customFormat="1" x14ac:dyDescent="0.35"/>
    <row r="22279" customFormat="1" x14ac:dyDescent="0.35"/>
    <row r="22280" customFormat="1" x14ac:dyDescent="0.35"/>
    <row r="22281" customFormat="1" x14ac:dyDescent="0.35"/>
    <row r="22282" customFormat="1" x14ac:dyDescent="0.35"/>
    <row r="22283" customFormat="1" x14ac:dyDescent="0.35"/>
    <row r="22284" customFormat="1" x14ac:dyDescent="0.35"/>
    <row r="22285" customFormat="1" x14ac:dyDescent="0.35"/>
    <row r="22286" customFormat="1" x14ac:dyDescent="0.35"/>
    <row r="22287" customFormat="1" x14ac:dyDescent="0.35"/>
    <row r="22288" customFormat="1" x14ac:dyDescent="0.35"/>
    <row r="22289" customFormat="1" x14ac:dyDescent="0.35"/>
    <row r="22290" customFormat="1" x14ac:dyDescent="0.35"/>
    <row r="22291" customFormat="1" x14ac:dyDescent="0.35"/>
    <row r="22292" customFormat="1" x14ac:dyDescent="0.35"/>
    <row r="22293" customFormat="1" x14ac:dyDescent="0.35"/>
    <row r="22294" customFormat="1" x14ac:dyDescent="0.35"/>
    <row r="22295" customFormat="1" x14ac:dyDescent="0.35"/>
    <row r="22296" customFormat="1" x14ac:dyDescent="0.35"/>
    <row r="22297" customFormat="1" x14ac:dyDescent="0.35"/>
    <row r="22298" customFormat="1" x14ac:dyDescent="0.35"/>
    <row r="22299" customFormat="1" x14ac:dyDescent="0.35"/>
    <row r="22300" customFormat="1" x14ac:dyDescent="0.35"/>
    <row r="22301" customFormat="1" x14ac:dyDescent="0.35"/>
    <row r="22302" customFormat="1" x14ac:dyDescent="0.35"/>
    <row r="22303" customFormat="1" x14ac:dyDescent="0.35"/>
    <row r="22304" customFormat="1" x14ac:dyDescent="0.35"/>
    <row r="22305" customFormat="1" x14ac:dyDescent="0.35"/>
    <row r="22306" customFormat="1" x14ac:dyDescent="0.35"/>
    <row r="22307" customFormat="1" x14ac:dyDescent="0.35"/>
    <row r="22308" customFormat="1" x14ac:dyDescent="0.35"/>
    <row r="22309" customFormat="1" x14ac:dyDescent="0.35"/>
    <row r="22310" customFormat="1" x14ac:dyDescent="0.35"/>
    <row r="22311" customFormat="1" x14ac:dyDescent="0.35"/>
    <row r="22312" customFormat="1" x14ac:dyDescent="0.35"/>
    <row r="22313" customFormat="1" x14ac:dyDescent="0.35"/>
    <row r="22314" customFormat="1" x14ac:dyDescent="0.35"/>
    <row r="22315" customFormat="1" x14ac:dyDescent="0.35"/>
    <row r="22316" customFormat="1" x14ac:dyDescent="0.35"/>
    <row r="22317" customFormat="1" x14ac:dyDescent="0.35"/>
    <row r="22318" customFormat="1" x14ac:dyDescent="0.35"/>
    <row r="22319" customFormat="1" x14ac:dyDescent="0.35"/>
    <row r="22320" customFormat="1" x14ac:dyDescent="0.35"/>
    <row r="22321" customFormat="1" x14ac:dyDescent="0.35"/>
    <row r="22322" customFormat="1" x14ac:dyDescent="0.35"/>
    <row r="22323" customFormat="1" x14ac:dyDescent="0.35"/>
    <row r="22324" customFormat="1" x14ac:dyDescent="0.35"/>
    <row r="22325" customFormat="1" x14ac:dyDescent="0.35"/>
    <row r="22326" customFormat="1" x14ac:dyDescent="0.35"/>
    <row r="22327" customFormat="1" x14ac:dyDescent="0.35"/>
    <row r="22328" customFormat="1" x14ac:dyDescent="0.35"/>
    <row r="22329" customFormat="1" x14ac:dyDescent="0.35"/>
    <row r="22330" customFormat="1" x14ac:dyDescent="0.35"/>
    <row r="22331" customFormat="1" x14ac:dyDescent="0.35"/>
    <row r="22332" customFormat="1" x14ac:dyDescent="0.35"/>
    <row r="22333" customFormat="1" x14ac:dyDescent="0.35"/>
    <row r="22334" customFormat="1" x14ac:dyDescent="0.35"/>
    <row r="22335" customFormat="1" x14ac:dyDescent="0.35"/>
    <row r="22336" customFormat="1" x14ac:dyDescent="0.35"/>
    <row r="22337" customFormat="1" x14ac:dyDescent="0.35"/>
    <row r="22338" customFormat="1" x14ac:dyDescent="0.35"/>
    <row r="22339" customFormat="1" x14ac:dyDescent="0.35"/>
    <row r="22340" customFormat="1" x14ac:dyDescent="0.35"/>
    <row r="22341" customFormat="1" x14ac:dyDescent="0.35"/>
    <row r="22342" customFormat="1" x14ac:dyDescent="0.35"/>
    <row r="22343" customFormat="1" x14ac:dyDescent="0.35"/>
    <row r="22344" customFormat="1" x14ac:dyDescent="0.35"/>
    <row r="22345" customFormat="1" x14ac:dyDescent="0.35"/>
    <row r="22346" customFormat="1" x14ac:dyDescent="0.35"/>
    <row r="22347" customFormat="1" x14ac:dyDescent="0.35"/>
    <row r="22348" customFormat="1" x14ac:dyDescent="0.35"/>
    <row r="22349" customFormat="1" x14ac:dyDescent="0.35"/>
    <row r="22350" customFormat="1" x14ac:dyDescent="0.35"/>
    <row r="22351" customFormat="1" x14ac:dyDescent="0.35"/>
    <row r="22352" customFormat="1" x14ac:dyDescent="0.35"/>
    <row r="22353" customFormat="1" x14ac:dyDescent="0.35"/>
    <row r="22354" customFormat="1" x14ac:dyDescent="0.35"/>
    <row r="22355" customFormat="1" x14ac:dyDescent="0.35"/>
    <row r="22356" customFormat="1" x14ac:dyDescent="0.35"/>
    <row r="22357" customFormat="1" x14ac:dyDescent="0.35"/>
    <row r="22358" customFormat="1" x14ac:dyDescent="0.35"/>
    <row r="22359" customFormat="1" x14ac:dyDescent="0.35"/>
    <row r="22360" customFormat="1" x14ac:dyDescent="0.35"/>
    <row r="22361" customFormat="1" x14ac:dyDescent="0.35"/>
    <row r="22362" customFormat="1" x14ac:dyDescent="0.35"/>
    <row r="22363" customFormat="1" x14ac:dyDescent="0.35"/>
    <row r="22364" customFormat="1" x14ac:dyDescent="0.35"/>
    <row r="22365" customFormat="1" x14ac:dyDescent="0.35"/>
    <row r="22366" customFormat="1" x14ac:dyDescent="0.35"/>
    <row r="22367" customFormat="1" x14ac:dyDescent="0.35"/>
    <row r="22368" customFormat="1" x14ac:dyDescent="0.35"/>
    <row r="22369" customFormat="1" x14ac:dyDescent="0.35"/>
    <row r="22370" customFormat="1" x14ac:dyDescent="0.35"/>
    <row r="22371" customFormat="1" x14ac:dyDescent="0.35"/>
    <row r="22372" customFormat="1" x14ac:dyDescent="0.35"/>
    <row r="22373" customFormat="1" x14ac:dyDescent="0.35"/>
    <row r="22374" customFormat="1" x14ac:dyDescent="0.35"/>
    <row r="22375" customFormat="1" x14ac:dyDescent="0.35"/>
    <row r="22376" customFormat="1" x14ac:dyDescent="0.35"/>
    <row r="22377" customFormat="1" x14ac:dyDescent="0.35"/>
    <row r="22378" customFormat="1" x14ac:dyDescent="0.35"/>
    <row r="22379" customFormat="1" x14ac:dyDescent="0.35"/>
    <row r="22380" customFormat="1" x14ac:dyDescent="0.35"/>
    <row r="22381" customFormat="1" x14ac:dyDescent="0.35"/>
    <row r="22382" customFormat="1" x14ac:dyDescent="0.35"/>
    <row r="22383" customFormat="1" x14ac:dyDescent="0.35"/>
    <row r="22384" customFormat="1" x14ac:dyDescent="0.35"/>
    <row r="22385" customFormat="1" x14ac:dyDescent="0.35"/>
    <row r="22386" customFormat="1" x14ac:dyDescent="0.35"/>
    <row r="22387" customFormat="1" x14ac:dyDescent="0.35"/>
    <row r="22388" customFormat="1" x14ac:dyDescent="0.35"/>
    <row r="22389" customFormat="1" x14ac:dyDescent="0.35"/>
    <row r="22390" customFormat="1" x14ac:dyDescent="0.35"/>
    <row r="22391" customFormat="1" x14ac:dyDescent="0.35"/>
    <row r="22392" customFormat="1" x14ac:dyDescent="0.35"/>
    <row r="22393" customFormat="1" x14ac:dyDescent="0.35"/>
    <row r="22394" customFormat="1" x14ac:dyDescent="0.35"/>
    <row r="22395" customFormat="1" x14ac:dyDescent="0.35"/>
    <row r="22396" customFormat="1" x14ac:dyDescent="0.35"/>
    <row r="22397" customFormat="1" x14ac:dyDescent="0.35"/>
    <row r="22398" customFormat="1" x14ac:dyDescent="0.35"/>
    <row r="22399" customFormat="1" x14ac:dyDescent="0.35"/>
    <row r="22400" customFormat="1" x14ac:dyDescent="0.35"/>
    <row r="22401" customFormat="1" x14ac:dyDescent="0.35"/>
    <row r="22402" customFormat="1" x14ac:dyDescent="0.35"/>
    <row r="22403" customFormat="1" x14ac:dyDescent="0.35"/>
    <row r="22404" customFormat="1" x14ac:dyDescent="0.35"/>
    <row r="22405" customFormat="1" x14ac:dyDescent="0.35"/>
    <row r="22406" customFormat="1" x14ac:dyDescent="0.35"/>
    <row r="22407" customFormat="1" x14ac:dyDescent="0.35"/>
    <row r="22408" customFormat="1" x14ac:dyDescent="0.35"/>
    <row r="22409" customFormat="1" x14ac:dyDescent="0.35"/>
    <row r="22410" customFormat="1" x14ac:dyDescent="0.35"/>
    <row r="22411" customFormat="1" x14ac:dyDescent="0.35"/>
    <row r="22412" customFormat="1" x14ac:dyDescent="0.35"/>
    <row r="22413" customFormat="1" x14ac:dyDescent="0.35"/>
    <row r="22414" customFormat="1" x14ac:dyDescent="0.35"/>
    <row r="22415" customFormat="1" x14ac:dyDescent="0.35"/>
    <row r="22416" customFormat="1" x14ac:dyDescent="0.35"/>
    <row r="22417" customFormat="1" x14ac:dyDescent="0.35"/>
    <row r="22418" customFormat="1" x14ac:dyDescent="0.35"/>
    <row r="22419" customFormat="1" x14ac:dyDescent="0.35"/>
    <row r="22420" customFormat="1" x14ac:dyDescent="0.35"/>
    <row r="22421" customFormat="1" x14ac:dyDescent="0.35"/>
    <row r="22422" customFormat="1" x14ac:dyDescent="0.35"/>
    <row r="22423" customFormat="1" x14ac:dyDescent="0.35"/>
    <row r="22424" customFormat="1" x14ac:dyDescent="0.35"/>
    <row r="22425" customFormat="1" x14ac:dyDescent="0.35"/>
    <row r="22426" customFormat="1" x14ac:dyDescent="0.35"/>
    <row r="22427" customFormat="1" x14ac:dyDescent="0.35"/>
    <row r="22428" customFormat="1" x14ac:dyDescent="0.35"/>
    <row r="22429" customFormat="1" x14ac:dyDescent="0.35"/>
    <row r="22430" customFormat="1" x14ac:dyDescent="0.35"/>
    <row r="22431" customFormat="1" x14ac:dyDescent="0.35"/>
    <row r="22432" customFormat="1" x14ac:dyDescent="0.35"/>
    <row r="22433" customFormat="1" x14ac:dyDescent="0.35"/>
    <row r="22434" customFormat="1" x14ac:dyDescent="0.35"/>
    <row r="22435" customFormat="1" x14ac:dyDescent="0.35"/>
    <row r="22436" customFormat="1" x14ac:dyDescent="0.35"/>
    <row r="22437" customFormat="1" x14ac:dyDescent="0.35"/>
    <row r="22438" customFormat="1" x14ac:dyDescent="0.35"/>
    <row r="22439" customFormat="1" x14ac:dyDescent="0.35"/>
    <row r="22440" customFormat="1" x14ac:dyDescent="0.35"/>
    <row r="22441" customFormat="1" x14ac:dyDescent="0.35"/>
    <row r="22442" customFormat="1" x14ac:dyDescent="0.35"/>
    <row r="22443" customFormat="1" x14ac:dyDescent="0.35"/>
    <row r="22444" customFormat="1" x14ac:dyDescent="0.35"/>
    <row r="22445" customFormat="1" x14ac:dyDescent="0.35"/>
    <row r="22446" customFormat="1" x14ac:dyDescent="0.35"/>
    <row r="22447" customFormat="1" x14ac:dyDescent="0.35"/>
    <row r="22448" customFormat="1" x14ac:dyDescent="0.35"/>
    <row r="22449" customFormat="1" x14ac:dyDescent="0.35"/>
    <row r="22450" customFormat="1" x14ac:dyDescent="0.35"/>
    <row r="22451" customFormat="1" x14ac:dyDescent="0.35"/>
    <row r="22452" customFormat="1" x14ac:dyDescent="0.35"/>
    <row r="22453" customFormat="1" x14ac:dyDescent="0.35"/>
    <row r="22454" customFormat="1" x14ac:dyDescent="0.35"/>
    <row r="22455" customFormat="1" x14ac:dyDescent="0.35"/>
    <row r="22456" customFormat="1" x14ac:dyDescent="0.35"/>
    <row r="22457" customFormat="1" x14ac:dyDescent="0.35"/>
    <row r="22458" customFormat="1" x14ac:dyDescent="0.35"/>
    <row r="22459" customFormat="1" x14ac:dyDescent="0.35"/>
    <row r="22460" customFormat="1" x14ac:dyDescent="0.35"/>
    <row r="22461" customFormat="1" x14ac:dyDescent="0.35"/>
    <row r="22462" customFormat="1" x14ac:dyDescent="0.35"/>
    <row r="22463" customFormat="1" x14ac:dyDescent="0.35"/>
    <row r="22464" customFormat="1" x14ac:dyDescent="0.35"/>
    <row r="22465" customFormat="1" x14ac:dyDescent="0.35"/>
    <row r="22466" customFormat="1" x14ac:dyDescent="0.35"/>
    <row r="22467" customFormat="1" x14ac:dyDescent="0.35"/>
    <row r="22468" customFormat="1" x14ac:dyDescent="0.35"/>
    <row r="22469" customFormat="1" x14ac:dyDescent="0.35"/>
    <row r="22470" customFormat="1" x14ac:dyDescent="0.35"/>
    <row r="22471" customFormat="1" x14ac:dyDescent="0.35"/>
    <row r="22472" customFormat="1" x14ac:dyDescent="0.35"/>
    <row r="22473" customFormat="1" x14ac:dyDescent="0.35"/>
    <row r="22474" customFormat="1" x14ac:dyDescent="0.35"/>
    <row r="22475" customFormat="1" x14ac:dyDescent="0.35"/>
    <row r="22476" customFormat="1" x14ac:dyDescent="0.35"/>
    <row r="22477" customFormat="1" x14ac:dyDescent="0.35"/>
    <row r="22478" customFormat="1" x14ac:dyDescent="0.35"/>
    <row r="22479" customFormat="1" x14ac:dyDescent="0.35"/>
    <row r="22480" customFormat="1" x14ac:dyDescent="0.35"/>
    <row r="22481" customFormat="1" x14ac:dyDescent="0.35"/>
    <row r="22482" customFormat="1" x14ac:dyDescent="0.35"/>
    <row r="22483" customFormat="1" x14ac:dyDescent="0.35"/>
    <row r="22484" customFormat="1" x14ac:dyDescent="0.35"/>
    <row r="22485" customFormat="1" x14ac:dyDescent="0.35"/>
    <row r="22486" customFormat="1" x14ac:dyDescent="0.35"/>
    <row r="22487" customFormat="1" x14ac:dyDescent="0.35"/>
    <row r="22488" customFormat="1" x14ac:dyDescent="0.35"/>
    <row r="22489" customFormat="1" x14ac:dyDescent="0.35"/>
    <row r="22490" customFormat="1" x14ac:dyDescent="0.35"/>
    <row r="22491" customFormat="1" x14ac:dyDescent="0.35"/>
    <row r="22492" customFormat="1" x14ac:dyDescent="0.35"/>
    <row r="22493" customFormat="1" x14ac:dyDescent="0.35"/>
    <row r="22494" customFormat="1" x14ac:dyDescent="0.35"/>
    <row r="22495" customFormat="1" x14ac:dyDescent="0.35"/>
    <row r="22496" customFormat="1" x14ac:dyDescent="0.35"/>
    <row r="22497" customFormat="1" x14ac:dyDescent="0.35"/>
    <row r="22498" customFormat="1" x14ac:dyDescent="0.35"/>
    <row r="22499" customFormat="1" x14ac:dyDescent="0.35"/>
    <row r="22500" customFormat="1" x14ac:dyDescent="0.35"/>
    <row r="22501" customFormat="1" x14ac:dyDescent="0.35"/>
    <row r="22502" customFormat="1" x14ac:dyDescent="0.35"/>
    <row r="22503" customFormat="1" x14ac:dyDescent="0.35"/>
    <row r="22504" customFormat="1" x14ac:dyDescent="0.35"/>
    <row r="22505" customFormat="1" x14ac:dyDescent="0.35"/>
    <row r="22506" customFormat="1" x14ac:dyDescent="0.35"/>
    <row r="22507" customFormat="1" x14ac:dyDescent="0.35"/>
    <row r="22508" customFormat="1" x14ac:dyDescent="0.35"/>
    <row r="22509" customFormat="1" x14ac:dyDescent="0.35"/>
    <row r="22510" customFormat="1" x14ac:dyDescent="0.35"/>
    <row r="22511" customFormat="1" x14ac:dyDescent="0.35"/>
    <row r="22512" customFormat="1" x14ac:dyDescent="0.35"/>
    <row r="22513" customFormat="1" x14ac:dyDescent="0.35"/>
    <row r="22514" customFormat="1" x14ac:dyDescent="0.35"/>
    <row r="22515" customFormat="1" x14ac:dyDescent="0.35"/>
    <row r="22516" customFormat="1" x14ac:dyDescent="0.35"/>
    <row r="22517" customFormat="1" x14ac:dyDescent="0.35"/>
    <row r="22518" customFormat="1" x14ac:dyDescent="0.35"/>
    <row r="22519" customFormat="1" x14ac:dyDescent="0.35"/>
    <row r="22520" customFormat="1" x14ac:dyDescent="0.35"/>
    <row r="22521" customFormat="1" x14ac:dyDescent="0.35"/>
    <row r="22522" customFormat="1" x14ac:dyDescent="0.35"/>
    <row r="22523" customFormat="1" x14ac:dyDescent="0.35"/>
    <row r="22524" customFormat="1" x14ac:dyDescent="0.35"/>
    <row r="22525" customFormat="1" x14ac:dyDescent="0.35"/>
    <row r="22526" customFormat="1" x14ac:dyDescent="0.35"/>
    <row r="22527" customFormat="1" x14ac:dyDescent="0.35"/>
    <row r="22528" customFormat="1" x14ac:dyDescent="0.35"/>
    <row r="22529" customFormat="1" x14ac:dyDescent="0.35"/>
    <row r="22530" customFormat="1" x14ac:dyDescent="0.35"/>
    <row r="22531" customFormat="1" x14ac:dyDescent="0.35"/>
    <row r="22532" customFormat="1" x14ac:dyDescent="0.35"/>
    <row r="22533" customFormat="1" x14ac:dyDescent="0.35"/>
    <row r="22534" customFormat="1" x14ac:dyDescent="0.35"/>
    <row r="22535" customFormat="1" x14ac:dyDescent="0.35"/>
    <row r="22536" customFormat="1" x14ac:dyDescent="0.35"/>
    <row r="22537" customFormat="1" x14ac:dyDescent="0.35"/>
    <row r="22538" customFormat="1" x14ac:dyDescent="0.35"/>
    <row r="22539" customFormat="1" x14ac:dyDescent="0.35"/>
    <row r="22540" customFormat="1" x14ac:dyDescent="0.35"/>
    <row r="22541" customFormat="1" x14ac:dyDescent="0.35"/>
    <row r="22542" customFormat="1" x14ac:dyDescent="0.35"/>
    <row r="22543" customFormat="1" x14ac:dyDescent="0.35"/>
    <row r="22544" customFormat="1" x14ac:dyDescent="0.35"/>
    <row r="22545" customFormat="1" x14ac:dyDescent="0.35"/>
    <row r="22546" customFormat="1" x14ac:dyDescent="0.35"/>
    <row r="22547" customFormat="1" x14ac:dyDescent="0.35"/>
    <row r="22548" customFormat="1" x14ac:dyDescent="0.35"/>
    <row r="22549" customFormat="1" x14ac:dyDescent="0.35"/>
    <row r="22550" customFormat="1" x14ac:dyDescent="0.35"/>
    <row r="22551" customFormat="1" x14ac:dyDescent="0.35"/>
    <row r="22552" customFormat="1" x14ac:dyDescent="0.35"/>
    <row r="22553" customFormat="1" x14ac:dyDescent="0.35"/>
    <row r="22554" customFormat="1" x14ac:dyDescent="0.35"/>
    <row r="22555" customFormat="1" x14ac:dyDescent="0.35"/>
    <row r="22556" customFormat="1" x14ac:dyDescent="0.35"/>
    <row r="22557" customFormat="1" x14ac:dyDescent="0.35"/>
    <row r="22558" customFormat="1" x14ac:dyDescent="0.35"/>
    <row r="22559" customFormat="1" x14ac:dyDescent="0.35"/>
    <row r="22560" customFormat="1" x14ac:dyDescent="0.35"/>
    <row r="22561" customFormat="1" x14ac:dyDescent="0.35"/>
    <row r="22562" customFormat="1" x14ac:dyDescent="0.35"/>
    <row r="22563" customFormat="1" x14ac:dyDescent="0.35"/>
    <row r="22564" customFormat="1" x14ac:dyDescent="0.35"/>
    <row r="22565" customFormat="1" x14ac:dyDescent="0.35"/>
    <row r="22566" customFormat="1" x14ac:dyDescent="0.35"/>
    <row r="22567" customFormat="1" x14ac:dyDescent="0.35"/>
    <row r="22568" customFormat="1" x14ac:dyDescent="0.35"/>
    <row r="22569" customFormat="1" x14ac:dyDescent="0.35"/>
    <row r="22570" customFormat="1" x14ac:dyDescent="0.35"/>
    <row r="22571" customFormat="1" x14ac:dyDescent="0.35"/>
    <row r="22572" customFormat="1" x14ac:dyDescent="0.35"/>
    <row r="22573" customFormat="1" x14ac:dyDescent="0.35"/>
    <row r="22574" customFormat="1" x14ac:dyDescent="0.35"/>
    <row r="22575" customFormat="1" x14ac:dyDescent="0.35"/>
    <row r="22576" customFormat="1" x14ac:dyDescent="0.35"/>
    <row r="22577" customFormat="1" x14ac:dyDescent="0.35"/>
    <row r="22578" customFormat="1" x14ac:dyDescent="0.35"/>
    <row r="22579" customFormat="1" x14ac:dyDescent="0.35"/>
    <row r="22580" customFormat="1" x14ac:dyDescent="0.35"/>
    <row r="22581" customFormat="1" x14ac:dyDescent="0.35"/>
    <row r="22582" customFormat="1" x14ac:dyDescent="0.35"/>
    <row r="22583" customFormat="1" x14ac:dyDescent="0.35"/>
    <row r="22584" customFormat="1" x14ac:dyDescent="0.35"/>
    <row r="22585" customFormat="1" x14ac:dyDescent="0.35"/>
    <row r="22586" customFormat="1" x14ac:dyDescent="0.35"/>
    <row r="22587" customFormat="1" x14ac:dyDescent="0.35"/>
    <row r="22588" customFormat="1" x14ac:dyDescent="0.35"/>
    <row r="22589" customFormat="1" x14ac:dyDescent="0.35"/>
    <row r="22590" customFormat="1" x14ac:dyDescent="0.35"/>
    <row r="22591" customFormat="1" x14ac:dyDescent="0.35"/>
    <row r="22592" customFormat="1" x14ac:dyDescent="0.35"/>
    <row r="22593" customFormat="1" x14ac:dyDescent="0.35"/>
    <row r="22594" customFormat="1" x14ac:dyDescent="0.35"/>
    <row r="22595" customFormat="1" x14ac:dyDescent="0.35"/>
    <row r="22596" customFormat="1" x14ac:dyDescent="0.35"/>
    <row r="22597" customFormat="1" x14ac:dyDescent="0.35"/>
    <row r="22598" customFormat="1" x14ac:dyDescent="0.35"/>
    <row r="22599" customFormat="1" x14ac:dyDescent="0.35"/>
    <row r="22600" customFormat="1" x14ac:dyDescent="0.35"/>
    <row r="22601" customFormat="1" x14ac:dyDescent="0.35"/>
    <row r="22602" customFormat="1" x14ac:dyDescent="0.35"/>
    <row r="22603" customFormat="1" x14ac:dyDescent="0.35"/>
    <row r="22604" customFormat="1" x14ac:dyDescent="0.35"/>
    <row r="22605" customFormat="1" x14ac:dyDescent="0.35"/>
    <row r="22606" customFormat="1" x14ac:dyDescent="0.35"/>
    <row r="22607" customFormat="1" x14ac:dyDescent="0.35"/>
    <row r="22608" customFormat="1" x14ac:dyDescent="0.35"/>
    <row r="22609" customFormat="1" x14ac:dyDescent="0.35"/>
    <row r="22610" customFormat="1" x14ac:dyDescent="0.35"/>
    <row r="22611" customFormat="1" x14ac:dyDescent="0.35"/>
    <row r="22612" customFormat="1" x14ac:dyDescent="0.35"/>
    <row r="22613" customFormat="1" x14ac:dyDescent="0.35"/>
    <row r="22614" customFormat="1" x14ac:dyDescent="0.35"/>
    <row r="22615" customFormat="1" x14ac:dyDescent="0.35"/>
    <row r="22616" customFormat="1" x14ac:dyDescent="0.35"/>
    <row r="22617" customFormat="1" x14ac:dyDescent="0.35"/>
    <row r="22618" customFormat="1" x14ac:dyDescent="0.35"/>
    <row r="22619" customFormat="1" x14ac:dyDescent="0.35"/>
    <row r="22620" customFormat="1" x14ac:dyDescent="0.35"/>
    <row r="22621" customFormat="1" x14ac:dyDescent="0.35"/>
    <row r="22622" customFormat="1" x14ac:dyDescent="0.35"/>
    <row r="22623" customFormat="1" x14ac:dyDescent="0.35"/>
    <row r="22624" customFormat="1" x14ac:dyDescent="0.35"/>
    <row r="22625" customFormat="1" x14ac:dyDescent="0.35"/>
    <row r="22626" customFormat="1" x14ac:dyDescent="0.35"/>
    <row r="22627" customFormat="1" x14ac:dyDescent="0.35"/>
    <row r="22628" customFormat="1" x14ac:dyDescent="0.35"/>
    <row r="22629" customFormat="1" x14ac:dyDescent="0.35"/>
    <row r="22630" customFormat="1" x14ac:dyDescent="0.35"/>
    <row r="22631" customFormat="1" x14ac:dyDescent="0.35"/>
    <row r="22632" customFormat="1" x14ac:dyDescent="0.35"/>
    <row r="22633" customFormat="1" x14ac:dyDescent="0.35"/>
    <row r="22634" customFormat="1" x14ac:dyDescent="0.35"/>
    <row r="22635" customFormat="1" x14ac:dyDescent="0.35"/>
    <row r="22636" customFormat="1" x14ac:dyDescent="0.35"/>
    <row r="22637" customFormat="1" x14ac:dyDescent="0.35"/>
    <row r="22638" customFormat="1" x14ac:dyDescent="0.35"/>
    <row r="22639" customFormat="1" x14ac:dyDescent="0.35"/>
    <row r="22640" customFormat="1" x14ac:dyDescent="0.35"/>
    <row r="22641" customFormat="1" x14ac:dyDescent="0.35"/>
    <row r="22642" customFormat="1" x14ac:dyDescent="0.35"/>
    <row r="22643" customFormat="1" x14ac:dyDescent="0.35"/>
    <row r="22644" customFormat="1" x14ac:dyDescent="0.35"/>
    <row r="22645" customFormat="1" x14ac:dyDescent="0.35"/>
    <row r="22646" customFormat="1" x14ac:dyDescent="0.35"/>
    <row r="22647" customFormat="1" x14ac:dyDescent="0.35"/>
    <row r="22648" customFormat="1" x14ac:dyDescent="0.35"/>
    <row r="22649" customFormat="1" x14ac:dyDescent="0.35"/>
    <row r="22650" customFormat="1" x14ac:dyDescent="0.35"/>
    <row r="22651" customFormat="1" x14ac:dyDescent="0.35"/>
    <row r="22652" customFormat="1" x14ac:dyDescent="0.35"/>
    <row r="22653" customFormat="1" x14ac:dyDescent="0.35"/>
    <row r="22654" customFormat="1" x14ac:dyDescent="0.35"/>
    <row r="22655" customFormat="1" x14ac:dyDescent="0.35"/>
    <row r="22656" customFormat="1" x14ac:dyDescent="0.35"/>
    <row r="22657" customFormat="1" x14ac:dyDescent="0.35"/>
    <row r="22658" customFormat="1" x14ac:dyDescent="0.35"/>
    <row r="22659" customFormat="1" x14ac:dyDescent="0.35"/>
    <row r="22660" customFormat="1" x14ac:dyDescent="0.35"/>
    <row r="22661" customFormat="1" x14ac:dyDescent="0.35"/>
    <row r="22662" customFormat="1" x14ac:dyDescent="0.35"/>
    <row r="22663" customFormat="1" x14ac:dyDescent="0.35"/>
    <row r="22664" customFormat="1" x14ac:dyDescent="0.35"/>
    <row r="22665" customFormat="1" x14ac:dyDescent="0.35"/>
    <row r="22666" customFormat="1" x14ac:dyDescent="0.35"/>
    <row r="22667" customFormat="1" x14ac:dyDescent="0.35"/>
    <row r="22668" customFormat="1" x14ac:dyDescent="0.35"/>
    <row r="22669" customFormat="1" x14ac:dyDescent="0.35"/>
    <row r="22670" customFormat="1" x14ac:dyDescent="0.35"/>
    <row r="22671" customFormat="1" x14ac:dyDescent="0.35"/>
    <row r="22672" customFormat="1" x14ac:dyDescent="0.35"/>
    <row r="22673" customFormat="1" x14ac:dyDescent="0.35"/>
    <row r="22674" customFormat="1" x14ac:dyDescent="0.35"/>
    <row r="22675" customFormat="1" x14ac:dyDescent="0.35"/>
    <row r="22676" customFormat="1" x14ac:dyDescent="0.35"/>
    <row r="22677" customFormat="1" x14ac:dyDescent="0.35"/>
    <row r="22678" customFormat="1" x14ac:dyDescent="0.35"/>
    <row r="22679" customFormat="1" x14ac:dyDescent="0.35"/>
    <row r="22680" customFormat="1" x14ac:dyDescent="0.35"/>
    <row r="22681" customFormat="1" x14ac:dyDescent="0.35"/>
    <row r="22682" customFormat="1" x14ac:dyDescent="0.35"/>
    <row r="22683" customFormat="1" x14ac:dyDescent="0.35"/>
    <row r="22684" customFormat="1" x14ac:dyDescent="0.35"/>
    <row r="22685" customFormat="1" x14ac:dyDescent="0.35"/>
    <row r="22686" customFormat="1" x14ac:dyDescent="0.35"/>
    <row r="22687" customFormat="1" x14ac:dyDescent="0.35"/>
    <row r="22688" customFormat="1" x14ac:dyDescent="0.35"/>
    <row r="22689" customFormat="1" x14ac:dyDescent="0.35"/>
    <row r="22690" customFormat="1" x14ac:dyDescent="0.35"/>
    <row r="22691" customFormat="1" x14ac:dyDescent="0.35"/>
    <row r="22692" customFormat="1" x14ac:dyDescent="0.35"/>
    <row r="22693" customFormat="1" x14ac:dyDescent="0.35"/>
    <row r="22694" customFormat="1" x14ac:dyDescent="0.35"/>
    <row r="22695" customFormat="1" x14ac:dyDescent="0.35"/>
    <row r="22696" customFormat="1" x14ac:dyDescent="0.35"/>
    <row r="22697" customFormat="1" x14ac:dyDescent="0.35"/>
    <row r="22698" customFormat="1" x14ac:dyDescent="0.35"/>
    <row r="22699" customFormat="1" x14ac:dyDescent="0.35"/>
    <row r="22700" customFormat="1" x14ac:dyDescent="0.35"/>
    <row r="22701" customFormat="1" x14ac:dyDescent="0.35"/>
    <row r="22702" customFormat="1" x14ac:dyDescent="0.35"/>
    <row r="22703" customFormat="1" x14ac:dyDescent="0.35"/>
    <row r="22704" customFormat="1" x14ac:dyDescent="0.35"/>
    <row r="22705" customFormat="1" x14ac:dyDescent="0.35"/>
    <row r="22706" customFormat="1" x14ac:dyDescent="0.35"/>
    <row r="22707" customFormat="1" x14ac:dyDescent="0.35"/>
    <row r="22708" customFormat="1" x14ac:dyDescent="0.35"/>
    <row r="22709" customFormat="1" x14ac:dyDescent="0.35"/>
    <row r="22710" customFormat="1" x14ac:dyDescent="0.35"/>
    <row r="22711" customFormat="1" x14ac:dyDescent="0.35"/>
    <row r="22712" customFormat="1" x14ac:dyDescent="0.35"/>
    <row r="22713" customFormat="1" x14ac:dyDescent="0.35"/>
    <row r="22714" customFormat="1" x14ac:dyDescent="0.35"/>
    <row r="22715" customFormat="1" x14ac:dyDescent="0.35"/>
    <row r="22716" customFormat="1" x14ac:dyDescent="0.35"/>
    <row r="22717" customFormat="1" x14ac:dyDescent="0.35"/>
    <row r="22718" customFormat="1" x14ac:dyDescent="0.35"/>
    <row r="22719" customFormat="1" x14ac:dyDescent="0.35"/>
    <row r="22720" customFormat="1" x14ac:dyDescent="0.35"/>
    <row r="22721" customFormat="1" x14ac:dyDescent="0.35"/>
    <row r="22722" customFormat="1" x14ac:dyDescent="0.35"/>
    <row r="22723" customFormat="1" x14ac:dyDescent="0.35"/>
    <row r="22724" customFormat="1" x14ac:dyDescent="0.35"/>
    <row r="22725" customFormat="1" x14ac:dyDescent="0.35"/>
    <row r="22726" customFormat="1" x14ac:dyDescent="0.35"/>
    <row r="22727" customFormat="1" x14ac:dyDescent="0.35"/>
    <row r="22728" customFormat="1" x14ac:dyDescent="0.35"/>
    <row r="22729" customFormat="1" x14ac:dyDescent="0.35"/>
    <row r="22730" customFormat="1" x14ac:dyDescent="0.35"/>
    <row r="22731" customFormat="1" x14ac:dyDescent="0.35"/>
    <row r="22732" customFormat="1" x14ac:dyDescent="0.35"/>
    <row r="22733" customFormat="1" x14ac:dyDescent="0.35"/>
    <row r="22734" customFormat="1" x14ac:dyDescent="0.35"/>
    <row r="22735" customFormat="1" x14ac:dyDescent="0.35"/>
    <row r="22736" customFormat="1" x14ac:dyDescent="0.35"/>
    <row r="22737" customFormat="1" x14ac:dyDescent="0.35"/>
    <row r="22738" customFormat="1" x14ac:dyDescent="0.35"/>
    <row r="22739" customFormat="1" x14ac:dyDescent="0.35"/>
    <row r="22740" customFormat="1" x14ac:dyDescent="0.35"/>
    <row r="22741" customFormat="1" x14ac:dyDescent="0.35"/>
    <row r="22742" customFormat="1" x14ac:dyDescent="0.35"/>
    <row r="22743" customFormat="1" x14ac:dyDescent="0.35"/>
    <row r="22744" customFormat="1" x14ac:dyDescent="0.35"/>
    <row r="22745" customFormat="1" x14ac:dyDescent="0.35"/>
    <row r="22746" customFormat="1" x14ac:dyDescent="0.35"/>
    <row r="22747" customFormat="1" x14ac:dyDescent="0.35"/>
    <row r="22748" customFormat="1" x14ac:dyDescent="0.35"/>
    <row r="22749" customFormat="1" x14ac:dyDescent="0.35"/>
    <row r="22750" customFormat="1" x14ac:dyDescent="0.35"/>
    <row r="22751" customFormat="1" x14ac:dyDescent="0.35"/>
    <row r="22752" customFormat="1" x14ac:dyDescent="0.35"/>
    <row r="22753" customFormat="1" x14ac:dyDescent="0.35"/>
    <row r="22754" customFormat="1" x14ac:dyDescent="0.35"/>
    <row r="22755" customFormat="1" x14ac:dyDescent="0.35"/>
    <row r="22756" customFormat="1" x14ac:dyDescent="0.35"/>
    <row r="22757" customFormat="1" x14ac:dyDescent="0.35"/>
    <row r="22758" customFormat="1" x14ac:dyDescent="0.35"/>
    <row r="22759" customFormat="1" x14ac:dyDescent="0.35"/>
    <row r="22760" customFormat="1" x14ac:dyDescent="0.35"/>
    <row r="22761" customFormat="1" x14ac:dyDescent="0.35"/>
    <row r="22762" customFormat="1" x14ac:dyDescent="0.35"/>
    <row r="22763" customFormat="1" x14ac:dyDescent="0.35"/>
    <row r="22764" customFormat="1" x14ac:dyDescent="0.35"/>
    <row r="22765" customFormat="1" x14ac:dyDescent="0.35"/>
    <row r="22766" customFormat="1" x14ac:dyDescent="0.35"/>
    <row r="22767" customFormat="1" x14ac:dyDescent="0.35"/>
    <row r="22768" customFormat="1" x14ac:dyDescent="0.35"/>
    <row r="22769" customFormat="1" x14ac:dyDescent="0.35"/>
    <row r="22770" customFormat="1" x14ac:dyDescent="0.35"/>
    <row r="22771" customFormat="1" x14ac:dyDescent="0.35"/>
    <row r="22772" customFormat="1" x14ac:dyDescent="0.35"/>
    <row r="22773" customFormat="1" x14ac:dyDescent="0.35"/>
    <row r="22774" customFormat="1" x14ac:dyDescent="0.35"/>
    <row r="22775" customFormat="1" x14ac:dyDescent="0.35"/>
    <row r="22776" customFormat="1" x14ac:dyDescent="0.35"/>
    <row r="22777" customFormat="1" x14ac:dyDescent="0.35"/>
    <row r="22778" customFormat="1" x14ac:dyDescent="0.35"/>
    <row r="22779" customFormat="1" x14ac:dyDescent="0.35"/>
    <row r="22780" customFormat="1" x14ac:dyDescent="0.35"/>
    <row r="22781" customFormat="1" x14ac:dyDescent="0.35"/>
    <row r="22782" customFormat="1" x14ac:dyDescent="0.35"/>
    <row r="22783" customFormat="1" x14ac:dyDescent="0.35"/>
    <row r="22784" customFormat="1" x14ac:dyDescent="0.35"/>
    <row r="22785" customFormat="1" x14ac:dyDescent="0.35"/>
    <row r="22786" customFormat="1" x14ac:dyDescent="0.35"/>
    <row r="22787" customFormat="1" x14ac:dyDescent="0.35"/>
    <row r="22788" customFormat="1" x14ac:dyDescent="0.35"/>
    <row r="22789" customFormat="1" x14ac:dyDescent="0.35"/>
    <row r="22790" customFormat="1" x14ac:dyDescent="0.35"/>
    <row r="22791" customFormat="1" x14ac:dyDescent="0.35"/>
    <row r="22792" customFormat="1" x14ac:dyDescent="0.35"/>
    <row r="22793" customFormat="1" x14ac:dyDescent="0.35"/>
    <row r="22794" customFormat="1" x14ac:dyDescent="0.35"/>
    <row r="22795" customFormat="1" x14ac:dyDescent="0.35"/>
    <row r="22796" customFormat="1" x14ac:dyDescent="0.35"/>
    <row r="22797" customFormat="1" x14ac:dyDescent="0.35"/>
    <row r="22798" customFormat="1" x14ac:dyDescent="0.35"/>
    <row r="22799" customFormat="1" x14ac:dyDescent="0.35"/>
    <row r="22800" customFormat="1" x14ac:dyDescent="0.35"/>
    <row r="22801" customFormat="1" x14ac:dyDescent="0.35"/>
    <row r="22802" customFormat="1" x14ac:dyDescent="0.35"/>
    <row r="22803" customFormat="1" x14ac:dyDescent="0.35"/>
    <row r="22804" customFormat="1" x14ac:dyDescent="0.35"/>
    <row r="22805" customFormat="1" x14ac:dyDescent="0.35"/>
    <row r="22806" customFormat="1" x14ac:dyDescent="0.35"/>
    <row r="22807" customFormat="1" x14ac:dyDescent="0.35"/>
    <row r="22808" customFormat="1" x14ac:dyDescent="0.35"/>
    <row r="22809" customFormat="1" x14ac:dyDescent="0.35"/>
    <row r="22810" customFormat="1" x14ac:dyDescent="0.35"/>
    <row r="22811" customFormat="1" x14ac:dyDescent="0.35"/>
    <row r="22812" customFormat="1" x14ac:dyDescent="0.35"/>
    <row r="22813" customFormat="1" x14ac:dyDescent="0.35"/>
    <row r="22814" customFormat="1" x14ac:dyDescent="0.35"/>
    <row r="22815" customFormat="1" x14ac:dyDescent="0.35"/>
    <row r="22816" customFormat="1" x14ac:dyDescent="0.35"/>
    <row r="22817" customFormat="1" x14ac:dyDescent="0.35"/>
    <row r="22818" customFormat="1" x14ac:dyDescent="0.35"/>
    <row r="22819" customFormat="1" x14ac:dyDescent="0.35"/>
    <row r="22820" customFormat="1" x14ac:dyDescent="0.35"/>
    <row r="22821" customFormat="1" x14ac:dyDescent="0.35"/>
    <row r="22822" customFormat="1" x14ac:dyDescent="0.35"/>
    <row r="22823" customFormat="1" x14ac:dyDescent="0.35"/>
    <row r="22824" customFormat="1" x14ac:dyDescent="0.35"/>
    <row r="22825" customFormat="1" x14ac:dyDescent="0.35"/>
    <row r="22826" customFormat="1" x14ac:dyDescent="0.35"/>
    <row r="22827" customFormat="1" x14ac:dyDescent="0.35"/>
    <row r="22828" customFormat="1" x14ac:dyDescent="0.35"/>
    <row r="22829" customFormat="1" x14ac:dyDescent="0.35"/>
    <row r="22830" customFormat="1" x14ac:dyDescent="0.35"/>
    <row r="22831" customFormat="1" x14ac:dyDescent="0.35"/>
    <row r="22832" customFormat="1" x14ac:dyDescent="0.35"/>
    <row r="22833" customFormat="1" x14ac:dyDescent="0.35"/>
    <row r="22834" customFormat="1" x14ac:dyDescent="0.35"/>
    <row r="22835" customFormat="1" x14ac:dyDescent="0.35"/>
    <row r="22836" customFormat="1" x14ac:dyDescent="0.35"/>
    <row r="22837" customFormat="1" x14ac:dyDescent="0.35"/>
    <row r="22838" customFormat="1" x14ac:dyDescent="0.35"/>
    <row r="22839" customFormat="1" x14ac:dyDescent="0.35"/>
    <row r="22840" customFormat="1" x14ac:dyDescent="0.35"/>
    <row r="22841" customFormat="1" x14ac:dyDescent="0.35"/>
    <row r="22842" customFormat="1" x14ac:dyDescent="0.35"/>
    <row r="22843" customFormat="1" x14ac:dyDescent="0.35"/>
    <row r="22844" customFormat="1" x14ac:dyDescent="0.35"/>
    <row r="22845" customFormat="1" x14ac:dyDescent="0.35"/>
    <row r="22846" customFormat="1" x14ac:dyDescent="0.35"/>
    <row r="22847" customFormat="1" x14ac:dyDescent="0.35"/>
    <row r="22848" customFormat="1" x14ac:dyDescent="0.35"/>
    <row r="22849" customFormat="1" x14ac:dyDescent="0.35"/>
    <row r="22850" customFormat="1" x14ac:dyDescent="0.35"/>
    <row r="22851" customFormat="1" x14ac:dyDescent="0.35"/>
    <row r="22852" customFormat="1" x14ac:dyDescent="0.35"/>
    <row r="22853" customFormat="1" x14ac:dyDescent="0.35"/>
    <row r="22854" customFormat="1" x14ac:dyDescent="0.35"/>
    <row r="22855" customFormat="1" x14ac:dyDescent="0.35"/>
    <row r="22856" customFormat="1" x14ac:dyDescent="0.35"/>
    <row r="22857" customFormat="1" x14ac:dyDescent="0.35"/>
    <row r="22858" customFormat="1" x14ac:dyDescent="0.35"/>
    <row r="22859" customFormat="1" x14ac:dyDescent="0.35"/>
    <row r="22860" customFormat="1" x14ac:dyDescent="0.35"/>
    <row r="22861" customFormat="1" x14ac:dyDescent="0.35"/>
    <row r="22862" customFormat="1" x14ac:dyDescent="0.35"/>
    <row r="22863" customFormat="1" x14ac:dyDescent="0.35"/>
    <row r="22864" customFormat="1" x14ac:dyDescent="0.35"/>
    <row r="22865" customFormat="1" x14ac:dyDescent="0.35"/>
    <row r="22866" customFormat="1" x14ac:dyDescent="0.35"/>
    <row r="22867" customFormat="1" x14ac:dyDescent="0.35"/>
    <row r="22868" customFormat="1" x14ac:dyDescent="0.35"/>
    <row r="22869" customFormat="1" x14ac:dyDescent="0.35"/>
    <row r="22870" customFormat="1" x14ac:dyDescent="0.35"/>
    <row r="22871" customFormat="1" x14ac:dyDescent="0.35"/>
    <row r="22872" customFormat="1" x14ac:dyDescent="0.35"/>
    <row r="22873" customFormat="1" x14ac:dyDescent="0.35"/>
    <row r="22874" customFormat="1" x14ac:dyDescent="0.35"/>
    <row r="22875" customFormat="1" x14ac:dyDescent="0.35"/>
    <row r="22876" customFormat="1" x14ac:dyDescent="0.35"/>
    <row r="22877" customFormat="1" x14ac:dyDescent="0.35"/>
    <row r="22878" customFormat="1" x14ac:dyDescent="0.35"/>
    <row r="22879" customFormat="1" x14ac:dyDescent="0.35"/>
    <row r="22880" customFormat="1" x14ac:dyDescent="0.35"/>
    <row r="22881" customFormat="1" x14ac:dyDescent="0.35"/>
    <row r="22882" customFormat="1" x14ac:dyDescent="0.35"/>
    <row r="22883" customFormat="1" x14ac:dyDescent="0.35"/>
    <row r="22884" customFormat="1" x14ac:dyDescent="0.35"/>
    <row r="22885" customFormat="1" x14ac:dyDescent="0.35"/>
    <row r="22886" customFormat="1" x14ac:dyDescent="0.35"/>
    <row r="22887" customFormat="1" x14ac:dyDescent="0.35"/>
    <row r="22888" customFormat="1" x14ac:dyDescent="0.35"/>
    <row r="22889" customFormat="1" x14ac:dyDescent="0.35"/>
    <row r="22890" customFormat="1" x14ac:dyDescent="0.35"/>
    <row r="22891" customFormat="1" x14ac:dyDescent="0.35"/>
    <row r="22892" customFormat="1" x14ac:dyDescent="0.35"/>
    <row r="22893" customFormat="1" x14ac:dyDescent="0.35"/>
    <row r="22894" customFormat="1" x14ac:dyDescent="0.35"/>
    <row r="22895" customFormat="1" x14ac:dyDescent="0.35"/>
    <row r="22896" customFormat="1" x14ac:dyDescent="0.35"/>
    <row r="22897" customFormat="1" x14ac:dyDescent="0.35"/>
    <row r="22898" customFormat="1" x14ac:dyDescent="0.35"/>
    <row r="22899" customFormat="1" x14ac:dyDescent="0.35"/>
    <row r="22900" customFormat="1" x14ac:dyDescent="0.35"/>
    <row r="22901" customFormat="1" x14ac:dyDescent="0.35"/>
    <row r="22902" customFormat="1" x14ac:dyDescent="0.35"/>
    <row r="22903" customFormat="1" x14ac:dyDescent="0.35"/>
    <row r="22904" customFormat="1" x14ac:dyDescent="0.35"/>
    <row r="22905" customFormat="1" x14ac:dyDescent="0.35"/>
    <row r="22906" customFormat="1" x14ac:dyDescent="0.35"/>
    <row r="22907" customFormat="1" x14ac:dyDescent="0.35"/>
    <row r="22908" customFormat="1" x14ac:dyDescent="0.35"/>
    <row r="22909" customFormat="1" x14ac:dyDescent="0.35"/>
    <row r="22910" customFormat="1" x14ac:dyDescent="0.35"/>
    <row r="22911" customFormat="1" x14ac:dyDescent="0.35"/>
    <row r="22912" customFormat="1" x14ac:dyDescent="0.35"/>
    <row r="22913" customFormat="1" x14ac:dyDescent="0.35"/>
    <row r="22914" customFormat="1" x14ac:dyDescent="0.35"/>
    <row r="22915" customFormat="1" x14ac:dyDescent="0.35"/>
    <row r="22916" customFormat="1" x14ac:dyDescent="0.35"/>
    <row r="22917" customFormat="1" x14ac:dyDescent="0.35"/>
    <row r="22918" customFormat="1" x14ac:dyDescent="0.35"/>
    <row r="22919" customFormat="1" x14ac:dyDescent="0.35"/>
    <row r="22920" customFormat="1" x14ac:dyDescent="0.35"/>
    <row r="22921" customFormat="1" x14ac:dyDescent="0.35"/>
    <row r="22922" customFormat="1" x14ac:dyDescent="0.35"/>
    <row r="22923" customFormat="1" x14ac:dyDescent="0.35"/>
    <row r="22924" customFormat="1" x14ac:dyDescent="0.35"/>
    <row r="22925" customFormat="1" x14ac:dyDescent="0.35"/>
    <row r="22926" customFormat="1" x14ac:dyDescent="0.35"/>
    <row r="22927" customFormat="1" x14ac:dyDescent="0.35"/>
    <row r="22928" customFormat="1" x14ac:dyDescent="0.35"/>
    <row r="22929" customFormat="1" x14ac:dyDescent="0.35"/>
    <row r="22930" customFormat="1" x14ac:dyDescent="0.35"/>
    <row r="22931" customFormat="1" x14ac:dyDescent="0.35"/>
    <row r="22932" customFormat="1" x14ac:dyDescent="0.35"/>
    <row r="22933" customFormat="1" x14ac:dyDescent="0.35"/>
    <row r="22934" customFormat="1" x14ac:dyDescent="0.35"/>
    <row r="22935" customFormat="1" x14ac:dyDescent="0.35"/>
    <row r="22936" customFormat="1" x14ac:dyDescent="0.35"/>
    <row r="22937" customFormat="1" x14ac:dyDescent="0.35"/>
    <row r="22938" customFormat="1" x14ac:dyDescent="0.35"/>
    <row r="22939" customFormat="1" x14ac:dyDescent="0.35"/>
    <row r="22940" customFormat="1" x14ac:dyDescent="0.35"/>
    <row r="22941" customFormat="1" x14ac:dyDescent="0.35"/>
    <row r="22942" customFormat="1" x14ac:dyDescent="0.35"/>
    <row r="22943" customFormat="1" x14ac:dyDescent="0.35"/>
    <row r="22944" customFormat="1" x14ac:dyDescent="0.35"/>
    <row r="22945" customFormat="1" x14ac:dyDescent="0.35"/>
    <row r="22946" customFormat="1" x14ac:dyDescent="0.35"/>
    <row r="22947" customFormat="1" x14ac:dyDescent="0.35"/>
    <row r="22948" customFormat="1" x14ac:dyDescent="0.35"/>
    <row r="22949" customFormat="1" x14ac:dyDescent="0.35"/>
    <row r="22950" customFormat="1" x14ac:dyDescent="0.35"/>
    <row r="22951" customFormat="1" x14ac:dyDescent="0.35"/>
    <row r="22952" customFormat="1" x14ac:dyDescent="0.35"/>
    <row r="22953" customFormat="1" x14ac:dyDescent="0.35"/>
    <row r="22954" customFormat="1" x14ac:dyDescent="0.35"/>
    <row r="22955" customFormat="1" x14ac:dyDescent="0.35"/>
    <row r="22956" customFormat="1" x14ac:dyDescent="0.35"/>
    <row r="22957" customFormat="1" x14ac:dyDescent="0.35"/>
    <row r="22958" customFormat="1" x14ac:dyDescent="0.35"/>
    <row r="22959" customFormat="1" x14ac:dyDescent="0.35"/>
    <row r="22960" customFormat="1" x14ac:dyDescent="0.35"/>
    <row r="22961" customFormat="1" x14ac:dyDescent="0.35"/>
    <row r="22962" customFormat="1" x14ac:dyDescent="0.35"/>
    <row r="22963" customFormat="1" x14ac:dyDescent="0.35"/>
    <row r="22964" customFormat="1" x14ac:dyDescent="0.35"/>
    <row r="22965" customFormat="1" x14ac:dyDescent="0.35"/>
    <row r="22966" customFormat="1" x14ac:dyDescent="0.35"/>
    <row r="22967" customFormat="1" x14ac:dyDescent="0.35"/>
    <row r="22968" customFormat="1" x14ac:dyDescent="0.35"/>
    <row r="22969" customFormat="1" x14ac:dyDescent="0.35"/>
    <row r="22970" customFormat="1" x14ac:dyDescent="0.35"/>
    <row r="22971" customFormat="1" x14ac:dyDescent="0.35"/>
    <row r="22972" customFormat="1" x14ac:dyDescent="0.35"/>
    <row r="22973" customFormat="1" x14ac:dyDescent="0.35"/>
    <row r="22974" customFormat="1" x14ac:dyDescent="0.35"/>
    <row r="22975" customFormat="1" x14ac:dyDescent="0.35"/>
    <row r="22976" customFormat="1" x14ac:dyDescent="0.35"/>
    <row r="22977" customFormat="1" x14ac:dyDescent="0.35"/>
    <row r="22978" customFormat="1" x14ac:dyDescent="0.35"/>
    <row r="22979" customFormat="1" x14ac:dyDescent="0.35"/>
    <row r="22980" customFormat="1" x14ac:dyDescent="0.35"/>
    <row r="22981" customFormat="1" x14ac:dyDescent="0.35"/>
    <row r="22982" customFormat="1" x14ac:dyDescent="0.35"/>
    <row r="22983" customFormat="1" x14ac:dyDescent="0.35"/>
    <row r="22984" customFormat="1" x14ac:dyDescent="0.35"/>
    <row r="22985" customFormat="1" x14ac:dyDescent="0.35"/>
    <row r="22986" customFormat="1" x14ac:dyDescent="0.35"/>
    <row r="22987" customFormat="1" x14ac:dyDescent="0.35"/>
    <row r="22988" customFormat="1" x14ac:dyDescent="0.35"/>
    <row r="22989" customFormat="1" x14ac:dyDescent="0.35"/>
    <row r="22990" customFormat="1" x14ac:dyDescent="0.35"/>
    <row r="22991" customFormat="1" x14ac:dyDescent="0.35"/>
    <row r="22992" customFormat="1" x14ac:dyDescent="0.35"/>
    <row r="22993" customFormat="1" x14ac:dyDescent="0.35"/>
    <row r="22994" customFormat="1" x14ac:dyDescent="0.35"/>
    <row r="22995" customFormat="1" x14ac:dyDescent="0.35"/>
    <row r="22996" customFormat="1" x14ac:dyDescent="0.35"/>
    <row r="22997" customFormat="1" x14ac:dyDescent="0.35"/>
    <row r="22998" customFormat="1" x14ac:dyDescent="0.35"/>
    <row r="22999" customFormat="1" x14ac:dyDescent="0.35"/>
    <row r="23000" customFormat="1" x14ac:dyDescent="0.35"/>
    <row r="23001" customFormat="1" x14ac:dyDescent="0.35"/>
    <row r="23002" customFormat="1" x14ac:dyDescent="0.35"/>
    <row r="23003" customFormat="1" x14ac:dyDescent="0.35"/>
    <row r="23004" customFormat="1" x14ac:dyDescent="0.35"/>
    <row r="23005" customFormat="1" x14ac:dyDescent="0.35"/>
    <row r="23006" customFormat="1" x14ac:dyDescent="0.35"/>
    <row r="23007" customFormat="1" x14ac:dyDescent="0.35"/>
    <row r="23008" customFormat="1" x14ac:dyDescent="0.35"/>
    <row r="23009" customFormat="1" x14ac:dyDescent="0.35"/>
    <row r="23010" customFormat="1" x14ac:dyDescent="0.35"/>
    <row r="23011" customFormat="1" x14ac:dyDescent="0.35"/>
    <row r="23012" customFormat="1" x14ac:dyDescent="0.35"/>
    <row r="23013" customFormat="1" x14ac:dyDescent="0.35"/>
    <row r="23014" customFormat="1" x14ac:dyDescent="0.35"/>
    <row r="23015" customFormat="1" x14ac:dyDescent="0.35"/>
    <row r="23016" customFormat="1" x14ac:dyDescent="0.35"/>
    <row r="23017" customFormat="1" x14ac:dyDescent="0.35"/>
    <row r="23018" customFormat="1" x14ac:dyDescent="0.35"/>
    <row r="23019" customFormat="1" x14ac:dyDescent="0.35"/>
    <row r="23020" customFormat="1" x14ac:dyDescent="0.35"/>
    <row r="23021" customFormat="1" x14ac:dyDescent="0.35"/>
    <row r="23022" customFormat="1" x14ac:dyDescent="0.35"/>
    <row r="23023" customFormat="1" x14ac:dyDescent="0.35"/>
    <row r="23024" customFormat="1" x14ac:dyDescent="0.35"/>
    <row r="23025" customFormat="1" x14ac:dyDescent="0.35"/>
    <row r="23026" customFormat="1" x14ac:dyDescent="0.35"/>
    <row r="23027" customFormat="1" x14ac:dyDescent="0.35"/>
    <row r="23028" customFormat="1" x14ac:dyDescent="0.35"/>
    <row r="23029" customFormat="1" x14ac:dyDescent="0.35"/>
    <row r="23030" customFormat="1" x14ac:dyDescent="0.35"/>
    <row r="23031" customFormat="1" x14ac:dyDescent="0.35"/>
    <row r="23032" customFormat="1" x14ac:dyDescent="0.35"/>
    <row r="23033" customFormat="1" x14ac:dyDescent="0.35"/>
    <row r="23034" customFormat="1" x14ac:dyDescent="0.35"/>
    <row r="23035" customFormat="1" x14ac:dyDescent="0.35"/>
    <row r="23036" customFormat="1" x14ac:dyDescent="0.35"/>
    <row r="23037" customFormat="1" x14ac:dyDescent="0.35"/>
    <row r="23038" customFormat="1" x14ac:dyDescent="0.35"/>
    <row r="23039" customFormat="1" x14ac:dyDescent="0.35"/>
    <row r="23040" customFormat="1" x14ac:dyDescent="0.35"/>
    <row r="23041" customFormat="1" x14ac:dyDescent="0.35"/>
    <row r="23042" customFormat="1" x14ac:dyDescent="0.35"/>
    <row r="23043" customFormat="1" x14ac:dyDescent="0.35"/>
    <row r="23044" customFormat="1" x14ac:dyDescent="0.35"/>
    <row r="23045" customFormat="1" x14ac:dyDescent="0.35"/>
    <row r="23046" customFormat="1" x14ac:dyDescent="0.35"/>
    <row r="23047" customFormat="1" x14ac:dyDescent="0.35"/>
    <row r="23048" customFormat="1" x14ac:dyDescent="0.35"/>
    <row r="23049" customFormat="1" x14ac:dyDescent="0.35"/>
    <row r="23050" customFormat="1" x14ac:dyDescent="0.35"/>
    <row r="23051" customFormat="1" x14ac:dyDescent="0.35"/>
    <row r="23052" customFormat="1" x14ac:dyDescent="0.35"/>
    <row r="23053" customFormat="1" x14ac:dyDescent="0.35"/>
    <row r="23054" customFormat="1" x14ac:dyDescent="0.35"/>
    <row r="23055" customFormat="1" x14ac:dyDescent="0.35"/>
    <row r="23056" customFormat="1" x14ac:dyDescent="0.35"/>
    <row r="23057" customFormat="1" x14ac:dyDescent="0.35"/>
    <row r="23058" customFormat="1" x14ac:dyDescent="0.35"/>
    <row r="23059" customFormat="1" x14ac:dyDescent="0.35"/>
    <row r="23060" customFormat="1" x14ac:dyDescent="0.35"/>
    <row r="23061" customFormat="1" x14ac:dyDescent="0.35"/>
    <row r="23062" customFormat="1" x14ac:dyDescent="0.35"/>
    <row r="23063" customFormat="1" x14ac:dyDescent="0.35"/>
    <row r="23064" customFormat="1" x14ac:dyDescent="0.35"/>
    <row r="23065" customFormat="1" x14ac:dyDescent="0.35"/>
    <row r="23066" customFormat="1" x14ac:dyDescent="0.35"/>
    <row r="23067" customFormat="1" x14ac:dyDescent="0.35"/>
    <row r="23068" customFormat="1" x14ac:dyDescent="0.35"/>
    <row r="23069" customFormat="1" x14ac:dyDescent="0.35"/>
    <row r="23070" customFormat="1" x14ac:dyDescent="0.35"/>
    <row r="23071" customFormat="1" x14ac:dyDescent="0.35"/>
    <row r="23072" customFormat="1" x14ac:dyDescent="0.35"/>
    <row r="23073" customFormat="1" x14ac:dyDescent="0.35"/>
    <row r="23074" customFormat="1" x14ac:dyDescent="0.35"/>
    <row r="23075" customFormat="1" x14ac:dyDescent="0.35"/>
    <row r="23076" customFormat="1" x14ac:dyDescent="0.35"/>
    <row r="23077" customFormat="1" x14ac:dyDescent="0.35"/>
    <row r="23078" customFormat="1" x14ac:dyDescent="0.35"/>
    <row r="23079" customFormat="1" x14ac:dyDescent="0.35"/>
    <row r="23080" customFormat="1" x14ac:dyDescent="0.35"/>
    <row r="23081" customFormat="1" x14ac:dyDescent="0.35"/>
    <row r="23082" customFormat="1" x14ac:dyDescent="0.35"/>
    <row r="23083" customFormat="1" x14ac:dyDescent="0.35"/>
    <row r="23084" customFormat="1" x14ac:dyDescent="0.35"/>
    <row r="23085" customFormat="1" x14ac:dyDescent="0.35"/>
    <row r="23086" customFormat="1" x14ac:dyDescent="0.35"/>
    <row r="23087" customFormat="1" x14ac:dyDescent="0.35"/>
    <row r="23088" customFormat="1" x14ac:dyDescent="0.35"/>
    <row r="23089" customFormat="1" x14ac:dyDescent="0.35"/>
    <row r="23090" customFormat="1" x14ac:dyDescent="0.35"/>
    <row r="23091" customFormat="1" x14ac:dyDescent="0.35"/>
    <row r="23092" customFormat="1" x14ac:dyDescent="0.35"/>
    <row r="23093" customFormat="1" x14ac:dyDescent="0.35"/>
    <row r="23094" customFormat="1" x14ac:dyDescent="0.35"/>
    <row r="23095" customFormat="1" x14ac:dyDescent="0.35"/>
    <row r="23096" customFormat="1" x14ac:dyDescent="0.35"/>
    <row r="23097" customFormat="1" x14ac:dyDescent="0.35"/>
    <row r="23098" customFormat="1" x14ac:dyDescent="0.35"/>
    <row r="23099" customFormat="1" x14ac:dyDescent="0.35"/>
    <row r="23100" customFormat="1" x14ac:dyDescent="0.35"/>
    <row r="23101" customFormat="1" x14ac:dyDescent="0.35"/>
    <row r="23102" customFormat="1" x14ac:dyDescent="0.35"/>
    <row r="23103" customFormat="1" x14ac:dyDescent="0.35"/>
    <row r="23104" customFormat="1" x14ac:dyDescent="0.35"/>
    <row r="23105" customFormat="1" x14ac:dyDescent="0.35"/>
    <row r="23106" customFormat="1" x14ac:dyDescent="0.35"/>
    <row r="23107" customFormat="1" x14ac:dyDescent="0.35"/>
    <row r="23108" customFormat="1" x14ac:dyDescent="0.35"/>
    <row r="23109" customFormat="1" x14ac:dyDescent="0.35"/>
    <row r="23110" customFormat="1" x14ac:dyDescent="0.35"/>
    <row r="23111" customFormat="1" x14ac:dyDescent="0.35"/>
    <row r="23112" customFormat="1" x14ac:dyDescent="0.35"/>
    <row r="23113" customFormat="1" x14ac:dyDescent="0.35"/>
    <row r="23114" customFormat="1" x14ac:dyDescent="0.35"/>
    <row r="23115" customFormat="1" x14ac:dyDescent="0.35"/>
    <row r="23116" customFormat="1" x14ac:dyDescent="0.35"/>
    <row r="23117" customFormat="1" x14ac:dyDescent="0.35"/>
    <row r="23118" customFormat="1" x14ac:dyDescent="0.35"/>
    <row r="23119" customFormat="1" x14ac:dyDescent="0.35"/>
    <row r="23120" customFormat="1" x14ac:dyDescent="0.35"/>
    <row r="23121" customFormat="1" x14ac:dyDescent="0.35"/>
    <row r="23122" customFormat="1" x14ac:dyDescent="0.35"/>
    <row r="23123" customFormat="1" x14ac:dyDescent="0.35"/>
    <row r="23124" customFormat="1" x14ac:dyDescent="0.35"/>
    <row r="23125" customFormat="1" x14ac:dyDescent="0.35"/>
    <row r="23126" customFormat="1" x14ac:dyDescent="0.35"/>
    <row r="23127" customFormat="1" x14ac:dyDescent="0.35"/>
    <row r="23128" customFormat="1" x14ac:dyDescent="0.35"/>
    <row r="23129" customFormat="1" x14ac:dyDescent="0.35"/>
    <row r="23130" customFormat="1" x14ac:dyDescent="0.35"/>
    <row r="23131" customFormat="1" x14ac:dyDescent="0.35"/>
    <row r="23132" customFormat="1" x14ac:dyDescent="0.35"/>
    <row r="23133" customFormat="1" x14ac:dyDescent="0.35"/>
    <row r="23134" customFormat="1" x14ac:dyDescent="0.35"/>
    <row r="23135" customFormat="1" x14ac:dyDescent="0.35"/>
    <row r="23136" customFormat="1" x14ac:dyDescent="0.35"/>
    <row r="23137" customFormat="1" x14ac:dyDescent="0.35"/>
    <row r="23138" customFormat="1" x14ac:dyDescent="0.35"/>
    <row r="23139" customFormat="1" x14ac:dyDescent="0.35"/>
    <row r="23140" customFormat="1" x14ac:dyDescent="0.35"/>
    <row r="23141" customFormat="1" x14ac:dyDescent="0.35"/>
    <row r="23142" customFormat="1" x14ac:dyDescent="0.35"/>
    <row r="23143" customFormat="1" x14ac:dyDescent="0.35"/>
    <row r="23144" customFormat="1" x14ac:dyDescent="0.35"/>
    <row r="23145" customFormat="1" x14ac:dyDescent="0.35"/>
    <row r="23146" customFormat="1" x14ac:dyDescent="0.35"/>
    <row r="23147" customFormat="1" x14ac:dyDescent="0.35"/>
    <row r="23148" customFormat="1" x14ac:dyDescent="0.35"/>
    <row r="23149" customFormat="1" x14ac:dyDescent="0.35"/>
    <row r="23150" customFormat="1" x14ac:dyDescent="0.35"/>
    <row r="23151" customFormat="1" x14ac:dyDescent="0.35"/>
    <row r="23152" customFormat="1" x14ac:dyDescent="0.35"/>
    <row r="23153" customFormat="1" x14ac:dyDescent="0.35"/>
    <row r="23154" customFormat="1" x14ac:dyDescent="0.35"/>
    <row r="23155" customFormat="1" x14ac:dyDescent="0.35"/>
    <row r="23156" customFormat="1" x14ac:dyDescent="0.35"/>
    <row r="23157" customFormat="1" x14ac:dyDescent="0.35"/>
    <row r="23158" customFormat="1" x14ac:dyDescent="0.35"/>
    <row r="23159" customFormat="1" x14ac:dyDescent="0.35"/>
    <row r="23160" customFormat="1" x14ac:dyDescent="0.35"/>
    <row r="23161" customFormat="1" x14ac:dyDescent="0.35"/>
    <row r="23162" customFormat="1" x14ac:dyDescent="0.35"/>
    <row r="23163" customFormat="1" x14ac:dyDescent="0.35"/>
    <row r="23164" customFormat="1" x14ac:dyDescent="0.35"/>
    <row r="23165" customFormat="1" x14ac:dyDescent="0.35"/>
    <row r="23166" customFormat="1" x14ac:dyDescent="0.35"/>
    <row r="23167" customFormat="1" x14ac:dyDescent="0.35"/>
    <row r="23168" customFormat="1" x14ac:dyDescent="0.35"/>
    <row r="23169" customFormat="1" x14ac:dyDescent="0.35"/>
    <row r="23170" customFormat="1" x14ac:dyDescent="0.35"/>
    <row r="23171" customFormat="1" x14ac:dyDescent="0.35"/>
    <row r="23172" customFormat="1" x14ac:dyDescent="0.35"/>
    <row r="23173" customFormat="1" x14ac:dyDescent="0.35"/>
    <row r="23174" customFormat="1" x14ac:dyDescent="0.35"/>
    <row r="23175" customFormat="1" x14ac:dyDescent="0.35"/>
    <row r="23176" customFormat="1" x14ac:dyDescent="0.35"/>
    <row r="23177" customFormat="1" x14ac:dyDescent="0.35"/>
    <row r="23178" customFormat="1" x14ac:dyDescent="0.35"/>
    <row r="23179" customFormat="1" x14ac:dyDescent="0.35"/>
    <row r="23180" customFormat="1" x14ac:dyDescent="0.35"/>
    <row r="23181" customFormat="1" x14ac:dyDescent="0.35"/>
    <row r="23182" customFormat="1" x14ac:dyDescent="0.35"/>
    <row r="23183" customFormat="1" x14ac:dyDescent="0.35"/>
    <row r="23184" customFormat="1" x14ac:dyDescent="0.35"/>
    <row r="23185" customFormat="1" x14ac:dyDescent="0.35"/>
    <row r="23186" customFormat="1" x14ac:dyDescent="0.35"/>
    <row r="23187" customFormat="1" x14ac:dyDescent="0.35"/>
    <row r="23188" customFormat="1" x14ac:dyDescent="0.35"/>
    <row r="23189" customFormat="1" x14ac:dyDescent="0.35"/>
    <row r="23190" customFormat="1" x14ac:dyDescent="0.35"/>
    <row r="23191" customFormat="1" x14ac:dyDescent="0.35"/>
    <row r="23192" customFormat="1" x14ac:dyDescent="0.35"/>
    <row r="23193" customFormat="1" x14ac:dyDescent="0.35"/>
    <row r="23194" customFormat="1" x14ac:dyDescent="0.35"/>
    <row r="23195" customFormat="1" x14ac:dyDescent="0.35"/>
    <row r="23196" customFormat="1" x14ac:dyDescent="0.35"/>
    <row r="23197" customFormat="1" x14ac:dyDescent="0.35"/>
    <row r="23198" customFormat="1" x14ac:dyDescent="0.35"/>
    <row r="23199" customFormat="1" x14ac:dyDescent="0.35"/>
    <row r="23200" customFormat="1" x14ac:dyDescent="0.35"/>
    <row r="23201" customFormat="1" x14ac:dyDescent="0.35"/>
    <row r="23202" customFormat="1" x14ac:dyDescent="0.35"/>
    <row r="23203" customFormat="1" x14ac:dyDescent="0.35"/>
    <row r="23204" customFormat="1" x14ac:dyDescent="0.35"/>
    <row r="23205" customFormat="1" x14ac:dyDescent="0.35"/>
    <row r="23206" customFormat="1" x14ac:dyDescent="0.35"/>
    <row r="23207" customFormat="1" x14ac:dyDescent="0.35"/>
    <row r="23208" customFormat="1" x14ac:dyDescent="0.35"/>
    <row r="23209" customFormat="1" x14ac:dyDescent="0.35"/>
    <row r="23210" customFormat="1" x14ac:dyDescent="0.35"/>
    <row r="23211" customFormat="1" x14ac:dyDescent="0.35"/>
    <row r="23212" customFormat="1" x14ac:dyDescent="0.35"/>
    <row r="23213" customFormat="1" x14ac:dyDescent="0.35"/>
    <row r="23214" customFormat="1" x14ac:dyDescent="0.35"/>
    <row r="23215" customFormat="1" x14ac:dyDescent="0.35"/>
    <row r="23216" customFormat="1" x14ac:dyDescent="0.35"/>
    <row r="23217" customFormat="1" x14ac:dyDescent="0.35"/>
    <row r="23218" customFormat="1" x14ac:dyDescent="0.35"/>
    <row r="23219" customFormat="1" x14ac:dyDescent="0.35"/>
    <row r="23220" customFormat="1" x14ac:dyDescent="0.35"/>
    <row r="23221" customFormat="1" x14ac:dyDescent="0.35"/>
    <row r="23222" customFormat="1" x14ac:dyDescent="0.35"/>
    <row r="23223" customFormat="1" x14ac:dyDescent="0.35"/>
    <row r="23224" customFormat="1" x14ac:dyDescent="0.35"/>
    <row r="23225" customFormat="1" x14ac:dyDescent="0.35"/>
    <row r="23226" customFormat="1" x14ac:dyDescent="0.35"/>
    <row r="23227" customFormat="1" x14ac:dyDescent="0.35"/>
    <row r="23228" customFormat="1" x14ac:dyDescent="0.35"/>
    <row r="23229" customFormat="1" x14ac:dyDescent="0.35"/>
    <row r="23230" customFormat="1" x14ac:dyDescent="0.35"/>
    <row r="23231" customFormat="1" x14ac:dyDescent="0.35"/>
    <row r="23232" customFormat="1" x14ac:dyDescent="0.35"/>
    <row r="23233" customFormat="1" x14ac:dyDescent="0.35"/>
    <row r="23234" customFormat="1" x14ac:dyDescent="0.35"/>
    <row r="23235" customFormat="1" x14ac:dyDescent="0.35"/>
    <row r="23236" customFormat="1" x14ac:dyDescent="0.35"/>
    <row r="23237" customFormat="1" x14ac:dyDescent="0.35"/>
    <row r="23238" customFormat="1" x14ac:dyDescent="0.35"/>
    <row r="23239" customFormat="1" x14ac:dyDescent="0.35"/>
    <row r="23240" customFormat="1" x14ac:dyDescent="0.35"/>
    <row r="23241" customFormat="1" x14ac:dyDescent="0.35"/>
    <row r="23242" customFormat="1" x14ac:dyDescent="0.35"/>
    <row r="23243" customFormat="1" x14ac:dyDescent="0.35"/>
    <row r="23244" customFormat="1" x14ac:dyDescent="0.35"/>
    <row r="23245" customFormat="1" x14ac:dyDescent="0.35"/>
    <row r="23246" customFormat="1" x14ac:dyDescent="0.35"/>
    <row r="23247" customFormat="1" x14ac:dyDescent="0.35"/>
    <row r="23248" customFormat="1" x14ac:dyDescent="0.35"/>
    <row r="23249" customFormat="1" x14ac:dyDescent="0.35"/>
    <row r="23250" customFormat="1" x14ac:dyDescent="0.35"/>
    <row r="23251" customFormat="1" x14ac:dyDescent="0.35"/>
    <row r="23252" customFormat="1" x14ac:dyDescent="0.35"/>
    <row r="23253" customFormat="1" x14ac:dyDescent="0.35"/>
    <row r="23254" customFormat="1" x14ac:dyDescent="0.35"/>
    <row r="23255" customFormat="1" x14ac:dyDescent="0.35"/>
    <row r="23256" customFormat="1" x14ac:dyDescent="0.35"/>
    <row r="23257" customFormat="1" x14ac:dyDescent="0.35"/>
    <row r="23258" customFormat="1" x14ac:dyDescent="0.35"/>
    <row r="23259" customFormat="1" x14ac:dyDescent="0.35"/>
    <row r="23260" customFormat="1" x14ac:dyDescent="0.35"/>
    <row r="23261" customFormat="1" x14ac:dyDescent="0.35"/>
    <row r="23262" customFormat="1" x14ac:dyDescent="0.35"/>
    <row r="23263" customFormat="1" x14ac:dyDescent="0.35"/>
    <row r="23264" customFormat="1" x14ac:dyDescent="0.35"/>
    <row r="23265" customFormat="1" x14ac:dyDescent="0.35"/>
    <row r="23266" customFormat="1" x14ac:dyDescent="0.35"/>
    <row r="23267" customFormat="1" x14ac:dyDescent="0.35"/>
    <row r="23268" customFormat="1" x14ac:dyDescent="0.35"/>
    <row r="23269" customFormat="1" x14ac:dyDescent="0.35"/>
    <row r="23270" customFormat="1" x14ac:dyDescent="0.35"/>
    <row r="23271" customFormat="1" x14ac:dyDescent="0.35"/>
    <row r="23272" customFormat="1" x14ac:dyDescent="0.35"/>
    <row r="23273" customFormat="1" x14ac:dyDescent="0.35"/>
    <row r="23274" customFormat="1" x14ac:dyDescent="0.35"/>
    <row r="23275" customFormat="1" x14ac:dyDescent="0.35"/>
    <row r="23276" customFormat="1" x14ac:dyDescent="0.35"/>
    <row r="23277" customFormat="1" x14ac:dyDescent="0.35"/>
    <row r="23278" customFormat="1" x14ac:dyDescent="0.35"/>
    <row r="23279" customFormat="1" x14ac:dyDescent="0.35"/>
    <row r="23280" customFormat="1" x14ac:dyDescent="0.35"/>
    <row r="23281" customFormat="1" x14ac:dyDescent="0.35"/>
    <row r="23282" customFormat="1" x14ac:dyDescent="0.35"/>
    <row r="23283" customFormat="1" x14ac:dyDescent="0.35"/>
    <row r="23284" customFormat="1" x14ac:dyDescent="0.35"/>
    <row r="23285" customFormat="1" x14ac:dyDescent="0.35"/>
    <row r="23286" customFormat="1" x14ac:dyDescent="0.35"/>
    <row r="23287" customFormat="1" x14ac:dyDescent="0.35"/>
    <row r="23288" customFormat="1" x14ac:dyDescent="0.35"/>
    <row r="23289" customFormat="1" x14ac:dyDescent="0.35"/>
    <row r="23290" customFormat="1" x14ac:dyDescent="0.35"/>
    <row r="23291" customFormat="1" x14ac:dyDescent="0.35"/>
    <row r="23292" customFormat="1" x14ac:dyDescent="0.35"/>
    <row r="23293" customFormat="1" x14ac:dyDescent="0.35"/>
    <row r="23294" customFormat="1" x14ac:dyDescent="0.35"/>
    <row r="23295" customFormat="1" x14ac:dyDescent="0.35"/>
    <row r="23296" customFormat="1" x14ac:dyDescent="0.35"/>
    <row r="23297" customFormat="1" x14ac:dyDescent="0.35"/>
    <row r="23298" customFormat="1" x14ac:dyDescent="0.35"/>
    <row r="23299" customFormat="1" x14ac:dyDescent="0.35"/>
    <row r="23300" customFormat="1" x14ac:dyDescent="0.35"/>
    <row r="23301" customFormat="1" x14ac:dyDescent="0.35"/>
    <row r="23302" customFormat="1" x14ac:dyDescent="0.35"/>
    <row r="23303" customFormat="1" x14ac:dyDescent="0.35"/>
    <row r="23304" customFormat="1" x14ac:dyDescent="0.35"/>
    <row r="23305" customFormat="1" x14ac:dyDescent="0.35"/>
    <row r="23306" customFormat="1" x14ac:dyDescent="0.35"/>
    <row r="23307" customFormat="1" x14ac:dyDescent="0.35"/>
    <row r="23308" customFormat="1" x14ac:dyDescent="0.35"/>
    <row r="23309" customFormat="1" x14ac:dyDescent="0.35"/>
    <row r="23310" customFormat="1" x14ac:dyDescent="0.35"/>
    <row r="23311" customFormat="1" x14ac:dyDescent="0.35"/>
    <row r="23312" customFormat="1" x14ac:dyDescent="0.35"/>
    <row r="23313" customFormat="1" x14ac:dyDescent="0.35"/>
    <row r="23314" customFormat="1" x14ac:dyDescent="0.35"/>
    <row r="23315" customFormat="1" x14ac:dyDescent="0.35"/>
    <row r="23316" customFormat="1" x14ac:dyDescent="0.35"/>
    <row r="23317" customFormat="1" x14ac:dyDescent="0.35"/>
    <row r="23318" customFormat="1" x14ac:dyDescent="0.35"/>
    <row r="23319" customFormat="1" x14ac:dyDescent="0.35"/>
    <row r="23320" customFormat="1" x14ac:dyDescent="0.35"/>
    <row r="23321" customFormat="1" x14ac:dyDescent="0.35"/>
    <row r="23322" customFormat="1" x14ac:dyDescent="0.35"/>
    <row r="23323" customFormat="1" x14ac:dyDescent="0.35"/>
    <row r="23324" customFormat="1" x14ac:dyDescent="0.35"/>
    <row r="23325" customFormat="1" x14ac:dyDescent="0.35"/>
    <row r="23326" customFormat="1" x14ac:dyDescent="0.35"/>
    <row r="23327" customFormat="1" x14ac:dyDescent="0.35"/>
    <row r="23328" customFormat="1" x14ac:dyDescent="0.35"/>
    <row r="23329" customFormat="1" x14ac:dyDescent="0.35"/>
    <row r="23330" customFormat="1" x14ac:dyDescent="0.35"/>
    <row r="23331" customFormat="1" x14ac:dyDescent="0.35"/>
    <row r="23332" customFormat="1" x14ac:dyDescent="0.35"/>
    <row r="23333" customFormat="1" x14ac:dyDescent="0.35"/>
    <row r="23334" customFormat="1" x14ac:dyDescent="0.35"/>
    <row r="23335" customFormat="1" x14ac:dyDescent="0.35"/>
    <row r="23336" customFormat="1" x14ac:dyDescent="0.35"/>
    <row r="23337" customFormat="1" x14ac:dyDescent="0.35"/>
    <row r="23338" customFormat="1" x14ac:dyDescent="0.35"/>
    <row r="23339" customFormat="1" x14ac:dyDescent="0.35"/>
    <row r="23340" customFormat="1" x14ac:dyDescent="0.35"/>
    <row r="23341" customFormat="1" x14ac:dyDescent="0.35"/>
    <row r="23342" customFormat="1" x14ac:dyDescent="0.35"/>
    <row r="23343" customFormat="1" x14ac:dyDescent="0.35"/>
    <row r="23344" customFormat="1" x14ac:dyDescent="0.35"/>
    <row r="23345" customFormat="1" x14ac:dyDescent="0.35"/>
    <row r="23346" customFormat="1" x14ac:dyDescent="0.35"/>
    <row r="23347" customFormat="1" x14ac:dyDescent="0.35"/>
    <row r="23348" customFormat="1" x14ac:dyDescent="0.35"/>
    <row r="23349" customFormat="1" x14ac:dyDescent="0.35"/>
    <row r="23350" customFormat="1" x14ac:dyDescent="0.35"/>
    <row r="23351" customFormat="1" x14ac:dyDescent="0.35"/>
    <row r="23352" customFormat="1" x14ac:dyDescent="0.35"/>
    <row r="23353" customFormat="1" x14ac:dyDescent="0.35"/>
    <row r="23354" customFormat="1" x14ac:dyDescent="0.35"/>
    <row r="23355" customFormat="1" x14ac:dyDescent="0.35"/>
    <row r="23356" customFormat="1" x14ac:dyDescent="0.35"/>
    <row r="23357" customFormat="1" x14ac:dyDescent="0.35"/>
    <row r="23358" customFormat="1" x14ac:dyDescent="0.35"/>
    <row r="23359" customFormat="1" x14ac:dyDescent="0.35"/>
    <row r="23360" customFormat="1" x14ac:dyDescent="0.35"/>
    <row r="23361" customFormat="1" x14ac:dyDescent="0.35"/>
    <row r="23362" customFormat="1" x14ac:dyDescent="0.35"/>
    <row r="23363" customFormat="1" x14ac:dyDescent="0.35"/>
    <row r="23364" customFormat="1" x14ac:dyDescent="0.35"/>
    <row r="23365" customFormat="1" x14ac:dyDescent="0.35"/>
    <row r="23366" customFormat="1" x14ac:dyDescent="0.35"/>
    <row r="23367" customFormat="1" x14ac:dyDescent="0.35"/>
    <row r="23368" customFormat="1" x14ac:dyDescent="0.35"/>
    <row r="23369" customFormat="1" x14ac:dyDescent="0.35"/>
    <row r="23370" customFormat="1" x14ac:dyDescent="0.35"/>
    <row r="23371" customFormat="1" x14ac:dyDescent="0.35"/>
    <row r="23372" customFormat="1" x14ac:dyDescent="0.35"/>
    <row r="23373" customFormat="1" x14ac:dyDescent="0.35"/>
    <row r="23374" customFormat="1" x14ac:dyDescent="0.35"/>
    <row r="23375" customFormat="1" x14ac:dyDescent="0.35"/>
    <row r="23376" customFormat="1" x14ac:dyDescent="0.35"/>
    <row r="23377" customFormat="1" x14ac:dyDescent="0.35"/>
    <row r="23378" customFormat="1" x14ac:dyDescent="0.35"/>
    <row r="23379" customFormat="1" x14ac:dyDescent="0.35"/>
    <row r="23380" customFormat="1" x14ac:dyDescent="0.35"/>
    <row r="23381" customFormat="1" x14ac:dyDescent="0.35"/>
    <row r="23382" customFormat="1" x14ac:dyDescent="0.35"/>
    <row r="23383" customFormat="1" x14ac:dyDescent="0.35"/>
    <row r="23384" customFormat="1" x14ac:dyDescent="0.35"/>
    <row r="23385" customFormat="1" x14ac:dyDescent="0.35"/>
    <row r="23386" customFormat="1" x14ac:dyDescent="0.35"/>
    <row r="23387" customFormat="1" x14ac:dyDescent="0.35"/>
    <row r="23388" customFormat="1" x14ac:dyDescent="0.35"/>
    <row r="23389" customFormat="1" x14ac:dyDescent="0.35"/>
    <row r="23390" customFormat="1" x14ac:dyDescent="0.35"/>
    <row r="23391" customFormat="1" x14ac:dyDescent="0.35"/>
    <row r="23392" customFormat="1" x14ac:dyDescent="0.35"/>
    <row r="23393" customFormat="1" x14ac:dyDescent="0.35"/>
    <row r="23394" customFormat="1" x14ac:dyDescent="0.35"/>
    <row r="23395" customFormat="1" x14ac:dyDescent="0.35"/>
    <row r="23396" customFormat="1" x14ac:dyDescent="0.35"/>
    <row r="23397" customFormat="1" x14ac:dyDescent="0.35"/>
    <row r="23398" customFormat="1" x14ac:dyDescent="0.35"/>
    <row r="23399" customFormat="1" x14ac:dyDescent="0.35"/>
    <row r="23400" customFormat="1" x14ac:dyDescent="0.35"/>
    <row r="23401" customFormat="1" x14ac:dyDescent="0.35"/>
    <row r="23402" customFormat="1" x14ac:dyDescent="0.35"/>
    <row r="23403" customFormat="1" x14ac:dyDescent="0.35"/>
    <row r="23404" customFormat="1" x14ac:dyDescent="0.35"/>
    <row r="23405" customFormat="1" x14ac:dyDescent="0.35"/>
    <row r="23406" customFormat="1" x14ac:dyDescent="0.35"/>
    <row r="23407" customFormat="1" x14ac:dyDescent="0.35"/>
    <row r="23408" customFormat="1" x14ac:dyDescent="0.35"/>
    <row r="23409" customFormat="1" x14ac:dyDescent="0.35"/>
    <row r="23410" customFormat="1" x14ac:dyDescent="0.35"/>
    <row r="23411" customFormat="1" x14ac:dyDescent="0.35"/>
    <row r="23412" customFormat="1" x14ac:dyDescent="0.35"/>
    <row r="23413" customFormat="1" x14ac:dyDescent="0.35"/>
    <row r="23414" customFormat="1" x14ac:dyDescent="0.35"/>
    <row r="23415" customFormat="1" x14ac:dyDescent="0.35"/>
    <row r="23416" customFormat="1" x14ac:dyDescent="0.35"/>
    <row r="23417" customFormat="1" x14ac:dyDescent="0.35"/>
    <row r="23418" customFormat="1" x14ac:dyDescent="0.35"/>
    <row r="23419" customFormat="1" x14ac:dyDescent="0.35"/>
    <row r="23420" customFormat="1" x14ac:dyDescent="0.35"/>
    <row r="23421" customFormat="1" x14ac:dyDescent="0.35"/>
    <row r="23422" customFormat="1" x14ac:dyDescent="0.35"/>
    <row r="23423" customFormat="1" x14ac:dyDescent="0.35"/>
    <row r="23424" customFormat="1" x14ac:dyDescent="0.35"/>
    <row r="23425" customFormat="1" x14ac:dyDescent="0.35"/>
    <row r="23426" customFormat="1" x14ac:dyDescent="0.35"/>
    <row r="23427" customFormat="1" x14ac:dyDescent="0.35"/>
    <row r="23428" customFormat="1" x14ac:dyDescent="0.35"/>
    <row r="23429" customFormat="1" x14ac:dyDescent="0.35"/>
    <row r="23430" customFormat="1" x14ac:dyDescent="0.35"/>
    <row r="23431" customFormat="1" x14ac:dyDescent="0.35"/>
    <row r="23432" customFormat="1" x14ac:dyDescent="0.35"/>
    <row r="23433" customFormat="1" x14ac:dyDescent="0.35"/>
    <row r="23434" customFormat="1" x14ac:dyDescent="0.35"/>
    <row r="23435" customFormat="1" x14ac:dyDescent="0.35"/>
    <row r="23436" customFormat="1" x14ac:dyDescent="0.35"/>
    <row r="23437" customFormat="1" x14ac:dyDescent="0.35"/>
    <row r="23438" customFormat="1" x14ac:dyDescent="0.35"/>
    <row r="23439" customFormat="1" x14ac:dyDescent="0.35"/>
    <row r="23440" customFormat="1" x14ac:dyDescent="0.35"/>
    <row r="23441" customFormat="1" x14ac:dyDescent="0.35"/>
    <row r="23442" customFormat="1" x14ac:dyDescent="0.35"/>
    <row r="23443" customFormat="1" x14ac:dyDescent="0.35"/>
    <row r="23444" customFormat="1" x14ac:dyDescent="0.35"/>
    <row r="23445" customFormat="1" x14ac:dyDescent="0.35"/>
    <row r="23446" customFormat="1" x14ac:dyDescent="0.35"/>
    <row r="23447" customFormat="1" x14ac:dyDescent="0.35"/>
    <row r="23448" customFormat="1" x14ac:dyDescent="0.35"/>
    <row r="23449" customFormat="1" x14ac:dyDescent="0.35"/>
    <row r="23450" customFormat="1" x14ac:dyDescent="0.35"/>
    <row r="23451" customFormat="1" x14ac:dyDescent="0.35"/>
    <row r="23452" customFormat="1" x14ac:dyDescent="0.35"/>
    <row r="23453" customFormat="1" x14ac:dyDescent="0.35"/>
    <row r="23454" customFormat="1" x14ac:dyDescent="0.35"/>
    <row r="23455" customFormat="1" x14ac:dyDescent="0.35"/>
    <row r="23456" customFormat="1" x14ac:dyDescent="0.35"/>
    <row r="23457" customFormat="1" x14ac:dyDescent="0.35"/>
    <row r="23458" customFormat="1" x14ac:dyDescent="0.35"/>
    <row r="23459" customFormat="1" x14ac:dyDescent="0.35"/>
    <row r="23460" customFormat="1" x14ac:dyDescent="0.35"/>
    <row r="23461" customFormat="1" x14ac:dyDescent="0.35"/>
    <row r="23462" customFormat="1" x14ac:dyDescent="0.35"/>
    <row r="23463" customFormat="1" x14ac:dyDescent="0.35"/>
    <row r="23464" customFormat="1" x14ac:dyDescent="0.35"/>
    <row r="23465" customFormat="1" x14ac:dyDescent="0.35"/>
    <row r="23466" customFormat="1" x14ac:dyDescent="0.35"/>
    <row r="23467" customFormat="1" x14ac:dyDescent="0.35"/>
    <row r="23468" customFormat="1" x14ac:dyDescent="0.35"/>
    <row r="23469" customFormat="1" x14ac:dyDescent="0.35"/>
    <row r="23470" customFormat="1" x14ac:dyDescent="0.35"/>
    <row r="23471" customFormat="1" x14ac:dyDescent="0.35"/>
    <row r="23472" customFormat="1" x14ac:dyDescent="0.35"/>
    <row r="23473" customFormat="1" x14ac:dyDescent="0.35"/>
    <row r="23474" customFormat="1" x14ac:dyDescent="0.35"/>
    <row r="23475" customFormat="1" x14ac:dyDescent="0.35"/>
    <row r="23476" customFormat="1" x14ac:dyDescent="0.35"/>
    <row r="23477" customFormat="1" x14ac:dyDescent="0.35"/>
    <row r="23478" customFormat="1" x14ac:dyDescent="0.35"/>
    <row r="23479" customFormat="1" x14ac:dyDescent="0.35"/>
    <row r="23480" customFormat="1" x14ac:dyDescent="0.35"/>
    <row r="23481" customFormat="1" x14ac:dyDescent="0.35"/>
    <row r="23482" customFormat="1" x14ac:dyDescent="0.35"/>
    <row r="23483" customFormat="1" x14ac:dyDescent="0.35"/>
    <row r="23484" customFormat="1" x14ac:dyDescent="0.35"/>
    <row r="23485" customFormat="1" x14ac:dyDescent="0.35"/>
    <row r="23486" customFormat="1" x14ac:dyDescent="0.35"/>
    <row r="23487" customFormat="1" x14ac:dyDescent="0.35"/>
    <row r="23488" customFormat="1" x14ac:dyDescent="0.35"/>
    <row r="23489" customFormat="1" x14ac:dyDescent="0.35"/>
    <row r="23490" customFormat="1" x14ac:dyDescent="0.35"/>
    <row r="23491" customFormat="1" x14ac:dyDescent="0.35"/>
    <row r="23492" customFormat="1" x14ac:dyDescent="0.35"/>
    <row r="23493" customFormat="1" x14ac:dyDescent="0.35"/>
    <row r="23494" customFormat="1" x14ac:dyDescent="0.35"/>
    <row r="23495" customFormat="1" x14ac:dyDescent="0.35"/>
    <row r="23496" customFormat="1" x14ac:dyDescent="0.35"/>
    <row r="23497" customFormat="1" x14ac:dyDescent="0.35"/>
    <row r="23498" customFormat="1" x14ac:dyDescent="0.35"/>
    <row r="23499" customFormat="1" x14ac:dyDescent="0.35"/>
    <row r="23500" customFormat="1" x14ac:dyDescent="0.35"/>
    <row r="23501" customFormat="1" x14ac:dyDescent="0.35"/>
    <row r="23502" customFormat="1" x14ac:dyDescent="0.35"/>
    <row r="23503" customFormat="1" x14ac:dyDescent="0.35"/>
    <row r="23504" customFormat="1" x14ac:dyDescent="0.35"/>
    <row r="23505" customFormat="1" x14ac:dyDescent="0.35"/>
    <row r="23506" customFormat="1" x14ac:dyDescent="0.35"/>
    <row r="23507" customFormat="1" x14ac:dyDescent="0.35"/>
    <row r="23508" customFormat="1" x14ac:dyDescent="0.35"/>
    <row r="23509" customFormat="1" x14ac:dyDescent="0.35"/>
    <row r="23510" customFormat="1" x14ac:dyDescent="0.35"/>
    <row r="23511" customFormat="1" x14ac:dyDescent="0.35"/>
    <row r="23512" customFormat="1" x14ac:dyDescent="0.35"/>
    <row r="23513" customFormat="1" x14ac:dyDescent="0.35"/>
    <row r="23514" customFormat="1" x14ac:dyDescent="0.35"/>
    <row r="23515" customFormat="1" x14ac:dyDescent="0.35"/>
    <row r="23516" customFormat="1" x14ac:dyDescent="0.35"/>
    <row r="23517" customFormat="1" x14ac:dyDescent="0.35"/>
    <row r="23518" customFormat="1" x14ac:dyDescent="0.35"/>
    <row r="23519" customFormat="1" x14ac:dyDescent="0.35"/>
    <row r="23520" customFormat="1" x14ac:dyDescent="0.35"/>
    <row r="23521" customFormat="1" x14ac:dyDescent="0.35"/>
    <row r="23522" customFormat="1" x14ac:dyDescent="0.35"/>
    <row r="23523" customFormat="1" x14ac:dyDescent="0.35"/>
    <row r="23524" customFormat="1" x14ac:dyDescent="0.35"/>
    <row r="23525" customFormat="1" x14ac:dyDescent="0.35"/>
    <row r="23526" customFormat="1" x14ac:dyDescent="0.35"/>
    <row r="23527" customFormat="1" x14ac:dyDescent="0.35"/>
    <row r="23528" customFormat="1" x14ac:dyDescent="0.35"/>
    <row r="23529" customFormat="1" x14ac:dyDescent="0.35"/>
    <row r="23530" customFormat="1" x14ac:dyDescent="0.35"/>
    <row r="23531" customFormat="1" x14ac:dyDescent="0.35"/>
    <row r="23532" customFormat="1" x14ac:dyDescent="0.35"/>
    <row r="23533" customFormat="1" x14ac:dyDescent="0.35"/>
    <row r="23534" customFormat="1" x14ac:dyDescent="0.35"/>
    <row r="23535" customFormat="1" x14ac:dyDescent="0.35"/>
    <row r="23536" customFormat="1" x14ac:dyDescent="0.35"/>
    <row r="23537" customFormat="1" x14ac:dyDescent="0.35"/>
    <row r="23538" customFormat="1" x14ac:dyDescent="0.35"/>
    <row r="23539" customFormat="1" x14ac:dyDescent="0.35"/>
    <row r="23540" customFormat="1" x14ac:dyDescent="0.35"/>
    <row r="23541" customFormat="1" x14ac:dyDescent="0.35"/>
    <row r="23542" customFormat="1" x14ac:dyDescent="0.35"/>
    <row r="23543" customFormat="1" x14ac:dyDescent="0.35"/>
    <row r="23544" customFormat="1" x14ac:dyDescent="0.35"/>
    <row r="23545" customFormat="1" x14ac:dyDescent="0.35"/>
    <row r="23546" customFormat="1" x14ac:dyDescent="0.35"/>
    <row r="23547" customFormat="1" x14ac:dyDescent="0.35"/>
    <row r="23548" customFormat="1" x14ac:dyDescent="0.35"/>
    <row r="23549" customFormat="1" x14ac:dyDescent="0.35"/>
    <row r="23550" customFormat="1" x14ac:dyDescent="0.35"/>
    <row r="23551" customFormat="1" x14ac:dyDescent="0.35"/>
    <row r="23552" customFormat="1" x14ac:dyDescent="0.35"/>
    <row r="23553" customFormat="1" x14ac:dyDescent="0.35"/>
    <row r="23554" customFormat="1" x14ac:dyDescent="0.35"/>
    <row r="23555" customFormat="1" x14ac:dyDescent="0.35"/>
    <row r="23556" customFormat="1" x14ac:dyDescent="0.35"/>
    <row r="23557" customFormat="1" x14ac:dyDescent="0.35"/>
    <row r="23558" customFormat="1" x14ac:dyDescent="0.35"/>
    <row r="23559" customFormat="1" x14ac:dyDescent="0.35"/>
    <row r="23560" customFormat="1" x14ac:dyDescent="0.35"/>
    <row r="23561" customFormat="1" x14ac:dyDescent="0.35"/>
    <row r="23562" customFormat="1" x14ac:dyDescent="0.35"/>
    <row r="23563" customFormat="1" x14ac:dyDescent="0.35"/>
    <row r="23564" customFormat="1" x14ac:dyDescent="0.35"/>
    <row r="23565" customFormat="1" x14ac:dyDescent="0.35"/>
    <row r="23566" customFormat="1" x14ac:dyDescent="0.35"/>
    <row r="23567" customFormat="1" x14ac:dyDescent="0.35"/>
    <row r="23568" customFormat="1" x14ac:dyDescent="0.35"/>
    <row r="23569" customFormat="1" x14ac:dyDescent="0.35"/>
    <row r="23570" customFormat="1" x14ac:dyDescent="0.35"/>
    <row r="23571" customFormat="1" x14ac:dyDescent="0.35"/>
    <row r="23572" customFormat="1" x14ac:dyDescent="0.35"/>
    <row r="23573" customFormat="1" x14ac:dyDescent="0.35"/>
    <row r="23574" customFormat="1" x14ac:dyDescent="0.35"/>
    <row r="23575" customFormat="1" x14ac:dyDescent="0.35"/>
    <row r="23576" customFormat="1" x14ac:dyDescent="0.35"/>
    <row r="23577" customFormat="1" x14ac:dyDescent="0.35"/>
    <row r="23578" customFormat="1" x14ac:dyDescent="0.35"/>
    <row r="23579" customFormat="1" x14ac:dyDescent="0.35"/>
    <row r="23580" customFormat="1" x14ac:dyDescent="0.35"/>
    <row r="23581" customFormat="1" x14ac:dyDescent="0.35"/>
    <row r="23582" customFormat="1" x14ac:dyDescent="0.35"/>
    <row r="23583" customFormat="1" x14ac:dyDescent="0.35"/>
    <row r="23584" customFormat="1" x14ac:dyDescent="0.35"/>
    <row r="23585" customFormat="1" x14ac:dyDescent="0.35"/>
    <row r="23586" customFormat="1" x14ac:dyDescent="0.35"/>
    <row r="23587" customFormat="1" x14ac:dyDescent="0.35"/>
    <row r="23588" customFormat="1" x14ac:dyDescent="0.35"/>
    <row r="23589" customFormat="1" x14ac:dyDescent="0.35"/>
    <row r="23590" customFormat="1" x14ac:dyDescent="0.35"/>
    <row r="23591" customFormat="1" x14ac:dyDescent="0.35"/>
    <row r="23592" customFormat="1" x14ac:dyDescent="0.35"/>
    <row r="23593" customFormat="1" x14ac:dyDescent="0.35"/>
    <row r="23594" customFormat="1" x14ac:dyDescent="0.35"/>
    <row r="23595" customFormat="1" x14ac:dyDescent="0.35"/>
    <row r="23596" customFormat="1" x14ac:dyDescent="0.35"/>
    <row r="23597" customFormat="1" x14ac:dyDescent="0.35"/>
    <row r="23598" customFormat="1" x14ac:dyDescent="0.35"/>
    <row r="23599" customFormat="1" x14ac:dyDescent="0.35"/>
    <row r="23600" customFormat="1" x14ac:dyDescent="0.35"/>
    <row r="23601" customFormat="1" x14ac:dyDescent="0.35"/>
    <row r="23602" customFormat="1" x14ac:dyDescent="0.35"/>
    <row r="23603" customFormat="1" x14ac:dyDescent="0.35"/>
    <row r="23604" customFormat="1" x14ac:dyDescent="0.35"/>
    <row r="23605" customFormat="1" x14ac:dyDescent="0.35"/>
    <row r="23606" customFormat="1" x14ac:dyDescent="0.35"/>
    <row r="23607" customFormat="1" x14ac:dyDescent="0.35"/>
    <row r="23608" customFormat="1" x14ac:dyDescent="0.35"/>
    <row r="23609" customFormat="1" x14ac:dyDescent="0.35"/>
    <row r="23610" customFormat="1" x14ac:dyDescent="0.35"/>
    <row r="23611" customFormat="1" x14ac:dyDescent="0.35"/>
    <row r="23612" customFormat="1" x14ac:dyDescent="0.35"/>
    <row r="23613" customFormat="1" x14ac:dyDescent="0.35"/>
    <row r="23614" customFormat="1" x14ac:dyDescent="0.35"/>
    <row r="23615" customFormat="1" x14ac:dyDescent="0.35"/>
    <row r="23616" customFormat="1" x14ac:dyDescent="0.35"/>
    <row r="23617" customFormat="1" x14ac:dyDescent="0.35"/>
    <row r="23618" customFormat="1" x14ac:dyDescent="0.35"/>
    <row r="23619" customFormat="1" x14ac:dyDescent="0.35"/>
    <row r="23620" customFormat="1" x14ac:dyDescent="0.35"/>
    <row r="23621" customFormat="1" x14ac:dyDescent="0.35"/>
    <row r="23622" customFormat="1" x14ac:dyDescent="0.35"/>
    <row r="23623" customFormat="1" x14ac:dyDescent="0.35"/>
    <row r="23624" customFormat="1" x14ac:dyDescent="0.35"/>
    <row r="23625" customFormat="1" x14ac:dyDescent="0.35"/>
    <row r="23626" customFormat="1" x14ac:dyDescent="0.35"/>
    <row r="23627" customFormat="1" x14ac:dyDescent="0.35"/>
    <row r="23628" customFormat="1" x14ac:dyDescent="0.35"/>
    <row r="23629" customFormat="1" x14ac:dyDescent="0.35"/>
    <row r="23630" customFormat="1" x14ac:dyDescent="0.35"/>
    <row r="23631" customFormat="1" x14ac:dyDescent="0.35"/>
    <row r="23632" customFormat="1" x14ac:dyDescent="0.35"/>
    <row r="23633" customFormat="1" x14ac:dyDescent="0.35"/>
    <row r="23634" customFormat="1" x14ac:dyDescent="0.35"/>
    <row r="23635" customFormat="1" x14ac:dyDescent="0.35"/>
    <row r="23636" customFormat="1" x14ac:dyDescent="0.35"/>
    <row r="23637" customFormat="1" x14ac:dyDescent="0.35"/>
    <row r="23638" customFormat="1" x14ac:dyDescent="0.35"/>
    <row r="23639" customFormat="1" x14ac:dyDescent="0.35"/>
    <row r="23640" customFormat="1" x14ac:dyDescent="0.35"/>
    <row r="23641" customFormat="1" x14ac:dyDescent="0.35"/>
    <row r="23642" customFormat="1" x14ac:dyDescent="0.35"/>
    <row r="23643" customFormat="1" x14ac:dyDescent="0.35"/>
    <row r="23644" customFormat="1" x14ac:dyDescent="0.35"/>
    <row r="23645" customFormat="1" x14ac:dyDescent="0.35"/>
    <row r="23646" customFormat="1" x14ac:dyDescent="0.35"/>
    <row r="23647" customFormat="1" x14ac:dyDescent="0.35"/>
    <row r="23648" customFormat="1" x14ac:dyDescent="0.35"/>
    <row r="23649" customFormat="1" x14ac:dyDescent="0.35"/>
    <row r="23650" customFormat="1" x14ac:dyDescent="0.35"/>
    <row r="23651" customFormat="1" x14ac:dyDescent="0.35"/>
    <row r="23652" customFormat="1" x14ac:dyDescent="0.35"/>
    <row r="23653" customFormat="1" x14ac:dyDescent="0.35"/>
    <row r="23654" customFormat="1" x14ac:dyDescent="0.35"/>
    <row r="23655" customFormat="1" x14ac:dyDescent="0.35"/>
    <row r="23656" customFormat="1" x14ac:dyDescent="0.35"/>
    <row r="23657" customFormat="1" x14ac:dyDescent="0.35"/>
    <row r="23658" customFormat="1" x14ac:dyDescent="0.35"/>
    <row r="23659" customFormat="1" x14ac:dyDescent="0.35"/>
    <row r="23660" customFormat="1" x14ac:dyDescent="0.35"/>
    <row r="23661" customFormat="1" x14ac:dyDescent="0.35"/>
    <row r="23662" customFormat="1" x14ac:dyDescent="0.35"/>
    <row r="23663" customFormat="1" x14ac:dyDescent="0.35"/>
    <row r="23664" customFormat="1" x14ac:dyDescent="0.35"/>
    <row r="23665" customFormat="1" x14ac:dyDescent="0.35"/>
    <row r="23666" customFormat="1" x14ac:dyDescent="0.35"/>
    <row r="23667" customFormat="1" x14ac:dyDescent="0.35"/>
    <row r="23668" customFormat="1" x14ac:dyDescent="0.35"/>
    <row r="23669" customFormat="1" x14ac:dyDescent="0.35"/>
    <row r="23670" customFormat="1" x14ac:dyDescent="0.35"/>
    <row r="23671" customFormat="1" x14ac:dyDescent="0.35"/>
    <row r="23672" customFormat="1" x14ac:dyDescent="0.35"/>
    <row r="23673" customFormat="1" x14ac:dyDescent="0.35"/>
    <row r="23674" customFormat="1" x14ac:dyDescent="0.35"/>
    <row r="23675" customFormat="1" x14ac:dyDescent="0.35"/>
    <row r="23676" customFormat="1" x14ac:dyDescent="0.35"/>
    <row r="23677" customFormat="1" x14ac:dyDescent="0.35"/>
    <row r="23678" customFormat="1" x14ac:dyDescent="0.35"/>
    <row r="23679" customFormat="1" x14ac:dyDescent="0.35"/>
    <row r="23680" customFormat="1" x14ac:dyDescent="0.35"/>
    <row r="23681" customFormat="1" x14ac:dyDescent="0.35"/>
    <row r="23682" customFormat="1" x14ac:dyDescent="0.35"/>
    <row r="23683" customFormat="1" x14ac:dyDescent="0.35"/>
    <row r="23684" customFormat="1" x14ac:dyDescent="0.35"/>
    <row r="23685" customFormat="1" x14ac:dyDescent="0.35"/>
    <row r="23686" customFormat="1" x14ac:dyDescent="0.35"/>
    <row r="23687" customFormat="1" x14ac:dyDescent="0.35"/>
    <row r="23688" customFormat="1" x14ac:dyDescent="0.35"/>
    <row r="23689" customFormat="1" x14ac:dyDescent="0.35"/>
    <row r="23690" customFormat="1" x14ac:dyDescent="0.35"/>
    <row r="23691" customFormat="1" x14ac:dyDescent="0.35"/>
    <row r="23692" customFormat="1" x14ac:dyDescent="0.35"/>
    <row r="23693" customFormat="1" x14ac:dyDescent="0.35"/>
    <row r="23694" customFormat="1" x14ac:dyDescent="0.35"/>
    <row r="23695" customFormat="1" x14ac:dyDescent="0.35"/>
    <row r="23696" customFormat="1" x14ac:dyDescent="0.35"/>
    <row r="23697" customFormat="1" x14ac:dyDescent="0.35"/>
    <row r="23698" customFormat="1" x14ac:dyDescent="0.35"/>
    <row r="23699" customFormat="1" x14ac:dyDescent="0.35"/>
    <row r="23700" customFormat="1" x14ac:dyDescent="0.35"/>
    <row r="23701" customFormat="1" x14ac:dyDescent="0.35"/>
    <row r="23702" customFormat="1" x14ac:dyDescent="0.35"/>
    <row r="23703" customFormat="1" x14ac:dyDescent="0.35"/>
    <row r="23704" customFormat="1" x14ac:dyDescent="0.35"/>
    <row r="23705" customFormat="1" x14ac:dyDescent="0.35"/>
    <row r="23706" customFormat="1" x14ac:dyDescent="0.35"/>
    <row r="23707" customFormat="1" x14ac:dyDescent="0.35"/>
    <row r="23708" customFormat="1" x14ac:dyDescent="0.35"/>
    <row r="23709" customFormat="1" x14ac:dyDescent="0.35"/>
    <row r="23710" customFormat="1" x14ac:dyDescent="0.35"/>
    <row r="23711" customFormat="1" x14ac:dyDescent="0.35"/>
    <row r="23712" customFormat="1" x14ac:dyDescent="0.35"/>
    <row r="23713" customFormat="1" x14ac:dyDescent="0.35"/>
    <row r="23714" customFormat="1" x14ac:dyDescent="0.35"/>
    <row r="23715" customFormat="1" x14ac:dyDescent="0.35"/>
    <row r="23716" customFormat="1" x14ac:dyDescent="0.35"/>
    <row r="23717" customFormat="1" x14ac:dyDescent="0.35"/>
    <row r="23718" customFormat="1" x14ac:dyDescent="0.35"/>
    <row r="23719" customFormat="1" x14ac:dyDescent="0.35"/>
    <row r="23720" customFormat="1" x14ac:dyDescent="0.35"/>
    <row r="23721" customFormat="1" x14ac:dyDescent="0.35"/>
    <row r="23722" customFormat="1" x14ac:dyDescent="0.35"/>
    <row r="23723" customFormat="1" x14ac:dyDescent="0.35"/>
    <row r="23724" customFormat="1" x14ac:dyDescent="0.35"/>
    <row r="23725" customFormat="1" x14ac:dyDescent="0.35"/>
    <row r="23726" customFormat="1" x14ac:dyDescent="0.35"/>
    <row r="23727" customFormat="1" x14ac:dyDescent="0.35"/>
    <row r="23728" customFormat="1" x14ac:dyDescent="0.35"/>
    <row r="23729" customFormat="1" x14ac:dyDescent="0.35"/>
    <row r="23730" customFormat="1" x14ac:dyDescent="0.35"/>
    <row r="23731" customFormat="1" x14ac:dyDescent="0.35"/>
    <row r="23732" customFormat="1" x14ac:dyDescent="0.35"/>
    <row r="23733" customFormat="1" x14ac:dyDescent="0.35"/>
    <row r="23734" customFormat="1" x14ac:dyDescent="0.35"/>
    <row r="23735" customFormat="1" x14ac:dyDescent="0.35"/>
    <row r="23736" customFormat="1" x14ac:dyDescent="0.35"/>
    <row r="23737" customFormat="1" x14ac:dyDescent="0.35"/>
    <row r="23738" customFormat="1" x14ac:dyDescent="0.35"/>
    <row r="23739" customFormat="1" x14ac:dyDescent="0.35"/>
    <row r="23740" customFormat="1" x14ac:dyDescent="0.35"/>
    <row r="23741" customFormat="1" x14ac:dyDescent="0.35"/>
    <row r="23742" customFormat="1" x14ac:dyDescent="0.35"/>
    <row r="23743" customFormat="1" x14ac:dyDescent="0.35"/>
    <row r="23744" customFormat="1" x14ac:dyDescent="0.35"/>
    <row r="23745" customFormat="1" x14ac:dyDescent="0.35"/>
    <row r="23746" customFormat="1" x14ac:dyDescent="0.35"/>
    <row r="23747" customFormat="1" x14ac:dyDescent="0.35"/>
    <row r="23748" customFormat="1" x14ac:dyDescent="0.35"/>
    <row r="23749" customFormat="1" x14ac:dyDescent="0.35"/>
    <row r="23750" customFormat="1" x14ac:dyDescent="0.35"/>
    <row r="23751" customFormat="1" x14ac:dyDescent="0.35"/>
    <row r="23752" customFormat="1" x14ac:dyDescent="0.35"/>
    <row r="23753" customFormat="1" x14ac:dyDescent="0.35"/>
    <row r="23754" customFormat="1" x14ac:dyDescent="0.35"/>
    <row r="23755" customFormat="1" x14ac:dyDescent="0.35"/>
    <row r="23756" customFormat="1" x14ac:dyDescent="0.35"/>
    <row r="23757" customFormat="1" x14ac:dyDescent="0.35"/>
    <row r="23758" customFormat="1" x14ac:dyDescent="0.35"/>
    <row r="23759" customFormat="1" x14ac:dyDescent="0.35"/>
    <row r="23760" customFormat="1" x14ac:dyDescent="0.35"/>
    <row r="23761" customFormat="1" x14ac:dyDescent="0.35"/>
    <row r="23762" customFormat="1" x14ac:dyDescent="0.35"/>
    <row r="23763" customFormat="1" x14ac:dyDescent="0.35"/>
    <row r="23764" customFormat="1" x14ac:dyDescent="0.35"/>
    <row r="23765" customFormat="1" x14ac:dyDescent="0.35"/>
    <row r="23766" customFormat="1" x14ac:dyDescent="0.35"/>
    <row r="23767" customFormat="1" x14ac:dyDescent="0.35"/>
    <row r="23768" customFormat="1" x14ac:dyDescent="0.35"/>
    <row r="23769" customFormat="1" x14ac:dyDescent="0.35"/>
    <row r="23770" customFormat="1" x14ac:dyDescent="0.35"/>
    <row r="23771" customFormat="1" x14ac:dyDescent="0.35"/>
    <row r="23772" customFormat="1" x14ac:dyDescent="0.35"/>
    <row r="23773" customFormat="1" x14ac:dyDescent="0.35"/>
    <row r="23774" customFormat="1" x14ac:dyDescent="0.35"/>
    <row r="23775" customFormat="1" x14ac:dyDescent="0.35"/>
    <row r="23776" customFormat="1" x14ac:dyDescent="0.35"/>
    <row r="23777" customFormat="1" x14ac:dyDescent="0.35"/>
    <row r="23778" customFormat="1" x14ac:dyDescent="0.35"/>
    <row r="23779" customFormat="1" x14ac:dyDescent="0.35"/>
    <row r="23780" customFormat="1" x14ac:dyDescent="0.35"/>
    <row r="23781" customFormat="1" x14ac:dyDescent="0.35"/>
    <row r="23782" customFormat="1" x14ac:dyDescent="0.35"/>
    <row r="23783" customFormat="1" x14ac:dyDescent="0.35"/>
    <row r="23784" customFormat="1" x14ac:dyDescent="0.35"/>
    <row r="23785" customFormat="1" x14ac:dyDescent="0.35"/>
    <row r="23786" customFormat="1" x14ac:dyDescent="0.35"/>
    <row r="23787" customFormat="1" x14ac:dyDescent="0.35"/>
    <row r="23788" customFormat="1" x14ac:dyDescent="0.35"/>
    <row r="23789" customFormat="1" x14ac:dyDescent="0.35"/>
    <row r="23790" customFormat="1" x14ac:dyDescent="0.35"/>
    <row r="23791" customFormat="1" x14ac:dyDescent="0.35"/>
    <row r="23792" customFormat="1" x14ac:dyDescent="0.35"/>
    <row r="23793" customFormat="1" x14ac:dyDescent="0.35"/>
    <row r="23794" customFormat="1" x14ac:dyDescent="0.35"/>
    <row r="23795" customFormat="1" x14ac:dyDescent="0.35"/>
    <row r="23796" customFormat="1" x14ac:dyDescent="0.35"/>
    <row r="23797" customFormat="1" x14ac:dyDescent="0.35"/>
    <row r="23798" customFormat="1" x14ac:dyDescent="0.35"/>
    <row r="23799" customFormat="1" x14ac:dyDescent="0.35"/>
    <row r="23800" customFormat="1" x14ac:dyDescent="0.35"/>
    <row r="23801" customFormat="1" x14ac:dyDescent="0.35"/>
    <row r="23802" customFormat="1" x14ac:dyDescent="0.35"/>
    <row r="23803" customFormat="1" x14ac:dyDescent="0.35"/>
    <row r="23804" customFormat="1" x14ac:dyDescent="0.35"/>
    <row r="23805" customFormat="1" x14ac:dyDescent="0.35"/>
    <row r="23806" customFormat="1" x14ac:dyDescent="0.35"/>
    <row r="23807" customFormat="1" x14ac:dyDescent="0.35"/>
    <row r="23808" customFormat="1" x14ac:dyDescent="0.35"/>
    <row r="23809" customFormat="1" x14ac:dyDescent="0.35"/>
    <row r="23810" customFormat="1" x14ac:dyDescent="0.35"/>
    <row r="23811" customFormat="1" x14ac:dyDescent="0.35"/>
    <row r="23812" customFormat="1" x14ac:dyDescent="0.35"/>
    <row r="23813" customFormat="1" x14ac:dyDescent="0.35"/>
    <row r="23814" customFormat="1" x14ac:dyDescent="0.35"/>
    <row r="23815" customFormat="1" x14ac:dyDescent="0.35"/>
    <row r="23816" customFormat="1" x14ac:dyDescent="0.35"/>
    <row r="23817" customFormat="1" x14ac:dyDescent="0.35"/>
    <row r="23818" customFormat="1" x14ac:dyDescent="0.35"/>
    <row r="23819" customFormat="1" x14ac:dyDescent="0.35"/>
    <row r="23820" customFormat="1" x14ac:dyDescent="0.35"/>
    <row r="23821" customFormat="1" x14ac:dyDescent="0.35"/>
    <row r="23822" customFormat="1" x14ac:dyDescent="0.35"/>
    <row r="23823" customFormat="1" x14ac:dyDescent="0.35"/>
    <row r="23824" customFormat="1" x14ac:dyDescent="0.35"/>
    <row r="23825" customFormat="1" x14ac:dyDescent="0.35"/>
    <row r="23826" customFormat="1" x14ac:dyDescent="0.35"/>
    <row r="23827" customFormat="1" x14ac:dyDescent="0.35"/>
    <row r="23828" customFormat="1" x14ac:dyDescent="0.35"/>
    <row r="23829" customFormat="1" x14ac:dyDescent="0.35"/>
    <row r="23830" customFormat="1" x14ac:dyDescent="0.35"/>
    <row r="23831" customFormat="1" x14ac:dyDescent="0.35"/>
    <row r="23832" customFormat="1" x14ac:dyDescent="0.35"/>
    <row r="23833" customFormat="1" x14ac:dyDescent="0.35"/>
    <row r="23834" customFormat="1" x14ac:dyDescent="0.35"/>
    <row r="23835" customFormat="1" x14ac:dyDescent="0.35"/>
    <row r="23836" customFormat="1" x14ac:dyDescent="0.35"/>
    <row r="23837" customFormat="1" x14ac:dyDescent="0.35"/>
    <row r="23838" customFormat="1" x14ac:dyDescent="0.35"/>
    <row r="23839" customFormat="1" x14ac:dyDescent="0.35"/>
    <row r="23840" customFormat="1" x14ac:dyDescent="0.35"/>
    <row r="23841" customFormat="1" x14ac:dyDescent="0.35"/>
    <row r="23842" customFormat="1" x14ac:dyDescent="0.35"/>
    <row r="23843" customFormat="1" x14ac:dyDescent="0.35"/>
    <row r="23844" customFormat="1" x14ac:dyDescent="0.35"/>
    <row r="23845" customFormat="1" x14ac:dyDescent="0.35"/>
    <row r="23846" customFormat="1" x14ac:dyDescent="0.35"/>
    <row r="23847" customFormat="1" x14ac:dyDescent="0.35"/>
    <row r="23848" customFormat="1" x14ac:dyDescent="0.35"/>
    <row r="23849" customFormat="1" x14ac:dyDescent="0.35"/>
    <row r="23850" customFormat="1" x14ac:dyDescent="0.35"/>
    <row r="23851" customFormat="1" x14ac:dyDescent="0.35"/>
    <row r="23852" customFormat="1" x14ac:dyDescent="0.35"/>
    <row r="23853" customFormat="1" x14ac:dyDescent="0.35"/>
    <row r="23854" customFormat="1" x14ac:dyDescent="0.35"/>
    <row r="23855" customFormat="1" x14ac:dyDescent="0.35"/>
    <row r="23856" customFormat="1" x14ac:dyDescent="0.35"/>
    <row r="23857" customFormat="1" x14ac:dyDescent="0.35"/>
    <row r="23858" customFormat="1" x14ac:dyDescent="0.35"/>
    <row r="23859" customFormat="1" x14ac:dyDescent="0.35"/>
    <row r="23860" customFormat="1" x14ac:dyDescent="0.35"/>
    <row r="23861" customFormat="1" x14ac:dyDescent="0.35"/>
    <row r="23862" customFormat="1" x14ac:dyDescent="0.35"/>
    <row r="23863" customFormat="1" x14ac:dyDescent="0.35"/>
    <row r="23864" customFormat="1" x14ac:dyDescent="0.35"/>
    <row r="23865" customFormat="1" x14ac:dyDescent="0.35"/>
    <row r="23866" customFormat="1" x14ac:dyDescent="0.35"/>
    <row r="23867" customFormat="1" x14ac:dyDescent="0.35"/>
    <row r="23868" customFormat="1" x14ac:dyDescent="0.35"/>
    <row r="23869" customFormat="1" x14ac:dyDescent="0.35"/>
    <row r="23870" customFormat="1" x14ac:dyDescent="0.35"/>
    <row r="23871" customFormat="1" x14ac:dyDescent="0.35"/>
    <row r="23872" customFormat="1" x14ac:dyDescent="0.35"/>
    <row r="23873" customFormat="1" x14ac:dyDescent="0.35"/>
    <row r="23874" customFormat="1" x14ac:dyDescent="0.35"/>
    <row r="23875" customFormat="1" x14ac:dyDescent="0.35"/>
    <row r="23876" customFormat="1" x14ac:dyDescent="0.35"/>
    <row r="23877" customFormat="1" x14ac:dyDescent="0.35"/>
    <row r="23878" customFormat="1" x14ac:dyDescent="0.35"/>
    <row r="23879" customFormat="1" x14ac:dyDescent="0.35"/>
    <row r="23880" customFormat="1" x14ac:dyDescent="0.35"/>
    <row r="23881" customFormat="1" x14ac:dyDescent="0.35"/>
    <row r="23882" customFormat="1" x14ac:dyDescent="0.35"/>
    <row r="23883" customFormat="1" x14ac:dyDescent="0.35"/>
    <row r="23884" customFormat="1" x14ac:dyDescent="0.35"/>
    <row r="23885" customFormat="1" x14ac:dyDescent="0.35"/>
    <row r="23886" customFormat="1" x14ac:dyDescent="0.35"/>
    <row r="23887" customFormat="1" x14ac:dyDescent="0.35"/>
    <row r="23888" customFormat="1" x14ac:dyDescent="0.35"/>
    <row r="23889" customFormat="1" x14ac:dyDescent="0.35"/>
    <row r="23890" customFormat="1" x14ac:dyDescent="0.35"/>
    <row r="23891" customFormat="1" x14ac:dyDescent="0.35"/>
    <row r="23892" customFormat="1" x14ac:dyDescent="0.35"/>
    <row r="23893" customFormat="1" x14ac:dyDescent="0.35"/>
    <row r="23894" customFormat="1" x14ac:dyDescent="0.35"/>
    <row r="23895" customFormat="1" x14ac:dyDescent="0.35"/>
    <row r="23896" customFormat="1" x14ac:dyDescent="0.35"/>
    <row r="23897" customFormat="1" x14ac:dyDescent="0.35"/>
    <row r="23898" customFormat="1" x14ac:dyDescent="0.35"/>
    <row r="23899" customFormat="1" x14ac:dyDescent="0.35"/>
    <row r="23900" customFormat="1" x14ac:dyDescent="0.35"/>
    <row r="23901" customFormat="1" x14ac:dyDescent="0.35"/>
    <row r="23902" customFormat="1" x14ac:dyDescent="0.35"/>
    <row r="23903" customFormat="1" x14ac:dyDescent="0.35"/>
    <row r="23904" customFormat="1" x14ac:dyDescent="0.35"/>
    <row r="23905" customFormat="1" x14ac:dyDescent="0.35"/>
    <row r="23906" customFormat="1" x14ac:dyDescent="0.35"/>
    <row r="23907" customFormat="1" x14ac:dyDescent="0.35"/>
    <row r="23908" customFormat="1" x14ac:dyDescent="0.35"/>
    <row r="23909" customFormat="1" x14ac:dyDescent="0.35"/>
    <row r="23910" customFormat="1" x14ac:dyDescent="0.35"/>
    <row r="23911" customFormat="1" x14ac:dyDescent="0.35"/>
    <row r="23912" customFormat="1" x14ac:dyDescent="0.35"/>
    <row r="23913" customFormat="1" x14ac:dyDescent="0.35"/>
    <row r="23914" customFormat="1" x14ac:dyDescent="0.35"/>
    <row r="23915" customFormat="1" x14ac:dyDescent="0.35"/>
    <row r="23916" customFormat="1" x14ac:dyDescent="0.35"/>
    <row r="23917" customFormat="1" x14ac:dyDescent="0.35"/>
    <row r="23918" customFormat="1" x14ac:dyDescent="0.35"/>
    <row r="23919" customFormat="1" x14ac:dyDescent="0.35"/>
    <row r="23920" customFormat="1" x14ac:dyDescent="0.35"/>
    <row r="23921" customFormat="1" x14ac:dyDescent="0.35"/>
    <row r="23922" customFormat="1" x14ac:dyDescent="0.35"/>
    <row r="23923" customFormat="1" x14ac:dyDescent="0.35"/>
    <row r="23924" customFormat="1" x14ac:dyDescent="0.35"/>
    <row r="23925" customFormat="1" x14ac:dyDescent="0.35"/>
    <row r="23926" customFormat="1" x14ac:dyDescent="0.35"/>
    <row r="23927" customFormat="1" x14ac:dyDescent="0.35"/>
    <row r="23928" customFormat="1" x14ac:dyDescent="0.35"/>
    <row r="23929" customFormat="1" x14ac:dyDescent="0.35"/>
    <row r="23930" customFormat="1" x14ac:dyDescent="0.35"/>
    <row r="23931" customFormat="1" x14ac:dyDescent="0.35"/>
    <row r="23932" customFormat="1" x14ac:dyDescent="0.35"/>
    <row r="23933" customFormat="1" x14ac:dyDescent="0.35"/>
    <row r="23934" customFormat="1" x14ac:dyDescent="0.35"/>
    <row r="23935" customFormat="1" x14ac:dyDescent="0.35"/>
    <row r="23936" customFormat="1" x14ac:dyDescent="0.35"/>
    <row r="23937" customFormat="1" x14ac:dyDescent="0.35"/>
    <row r="23938" customFormat="1" x14ac:dyDescent="0.35"/>
    <row r="23939" customFormat="1" x14ac:dyDescent="0.35"/>
    <row r="23940" customFormat="1" x14ac:dyDescent="0.35"/>
    <row r="23941" customFormat="1" x14ac:dyDescent="0.35"/>
    <row r="23942" customFormat="1" x14ac:dyDescent="0.35"/>
    <row r="23943" customFormat="1" x14ac:dyDescent="0.35"/>
    <row r="23944" customFormat="1" x14ac:dyDescent="0.35"/>
    <row r="23945" customFormat="1" x14ac:dyDescent="0.35"/>
    <row r="23946" customFormat="1" x14ac:dyDescent="0.35"/>
    <row r="23947" customFormat="1" x14ac:dyDescent="0.35"/>
    <row r="23948" customFormat="1" x14ac:dyDescent="0.35"/>
    <row r="23949" customFormat="1" x14ac:dyDescent="0.35"/>
    <row r="23950" customFormat="1" x14ac:dyDescent="0.35"/>
    <row r="23951" customFormat="1" x14ac:dyDescent="0.35"/>
    <row r="23952" customFormat="1" x14ac:dyDescent="0.35"/>
    <row r="23953" customFormat="1" x14ac:dyDescent="0.35"/>
    <row r="23954" customFormat="1" x14ac:dyDescent="0.35"/>
    <row r="23955" customFormat="1" x14ac:dyDescent="0.35"/>
    <row r="23956" customFormat="1" x14ac:dyDescent="0.35"/>
    <row r="23957" customFormat="1" x14ac:dyDescent="0.35"/>
    <row r="23958" customFormat="1" x14ac:dyDescent="0.35"/>
    <row r="23959" customFormat="1" x14ac:dyDescent="0.35"/>
    <row r="23960" customFormat="1" x14ac:dyDescent="0.35"/>
    <row r="23961" customFormat="1" x14ac:dyDescent="0.35"/>
    <row r="23962" customFormat="1" x14ac:dyDescent="0.35"/>
    <row r="23963" customFormat="1" x14ac:dyDescent="0.35"/>
    <row r="23964" customFormat="1" x14ac:dyDescent="0.35"/>
    <row r="23965" customFormat="1" x14ac:dyDescent="0.35"/>
    <row r="23966" customFormat="1" x14ac:dyDescent="0.35"/>
    <row r="23967" customFormat="1" x14ac:dyDescent="0.35"/>
    <row r="23968" customFormat="1" x14ac:dyDescent="0.35"/>
    <row r="23969" customFormat="1" x14ac:dyDescent="0.35"/>
    <row r="23970" customFormat="1" x14ac:dyDescent="0.35"/>
    <row r="23971" customFormat="1" x14ac:dyDescent="0.35"/>
    <row r="23972" customFormat="1" x14ac:dyDescent="0.35"/>
    <row r="23973" customFormat="1" x14ac:dyDescent="0.35"/>
    <row r="23974" customFormat="1" x14ac:dyDescent="0.35"/>
    <row r="23975" customFormat="1" x14ac:dyDescent="0.35"/>
    <row r="23976" customFormat="1" x14ac:dyDescent="0.35"/>
    <row r="23977" customFormat="1" x14ac:dyDescent="0.35"/>
    <row r="23978" customFormat="1" x14ac:dyDescent="0.35"/>
    <row r="23979" customFormat="1" x14ac:dyDescent="0.35"/>
    <row r="23980" customFormat="1" x14ac:dyDescent="0.35"/>
    <row r="23981" customFormat="1" x14ac:dyDescent="0.35"/>
    <row r="23982" customFormat="1" x14ac:dyDescent="0.35"/>
    <row r="23983" customFormat="1" x14ac:dyDescent="0.35"/>
    <row r="23984" customFormat="1" x14ac:dyDescent="0.35"/>
    <row r="23985" customFormat="1" x14ac:dyDescent="0.35"/>
    <row r="23986" customFormat="1" x14ac:dyDescent="0.35"/>
    <row r="23987" customFormat="1" x14ac:dyDescent="0.35"/>
    <row r="23988" customFormat="1" x14ac:dyDescent="0.35"/>
    <row r="23989" customFormat="1" x14ac:dyDescent="0.35"/>
    <row r="23990" customFormat="1" x14ac:dyDescent="0.35"/>
    <row r="23991" customFormat="1" x14ac:dyDescent="0.35"/>
    <row r="23992" customFormat="1" x14ac:dyDescent="0.35"/>
    <row r="23993" customFormat="1" x14ac:dyDescent="0.35"/>
    <row r="23994" customFormat="1" x14ac:dyDescent="0.35"/>
    <row r="23995" customFormat="1" x14ac:dyDescent="0.35"/>
    <row r="23996" customFormat="1" x14ac:dyDescent="0.35"/>
    <row r="23997" customFormat="1" x14ac:dyDescent="0.35"/>
    <row r="23998" customFormat="1" x14ac:dyDescent="0.35"/>
    <row r="23999" customFormat="1" x14ac:dyDescent="0.35"/>
    <row r="24000" customFormat="1" x14ac:dyDescent="0.35"/>
    <row r="24001" customFormat="1" x14ac:dyDescent="0.35"/>
    <row r="24002" customFormat="1" x14ac:dyDescent="0.35"/>
    <row r="24003" customFormat="1" x14ac:dyDescent="0.35"/>
    <row r="24004" customFormat="1" x14ac:dyDescent="0.35"/>
    <row r="24005" customFormat="1" x14ac:dyDescent="0.35"/>
    <row r="24006" customFormat="1" x14ac:dyDescent="0.35"/>
    <row r="24007" customFormat="1" x14ac:dyDescent="0.35"/>
    <row r="24008" customFormat="1" x14ac:dyDescent="0.35"/>
    <row r="24009" customFormat="1" x14ac:dyDescent="0.35"/>
    <row r="24010" customFormat="1" x14ac:dyDescent="0.35"/>
    <row r="24011" customFormat="1" x14ac:dyDescent="0.35"/>
    <row r="24012" customFormat="1" x14ac:dyDescent="0.35"/>
    <row r="24013" customFormat="1" x14ac:dyDescent="0.35"/>
    <row r="24014" customFormat="1" x14ac:dyDescent="0.35"/>
    <row r="24015" customFormat="1" x14ac:dyDescent="0.35"/>
    <row r="24016" customFormat="1" x14ac:dyDescent="0.35"/>
    <row r="24017" customFormat="1" x14ac:dyDescent="0.35"/>
    <row r="24018" customFormat="1" x14ac:dyDescent="0.35"/>
    <row r="24019" customFormat="1" x14ac:dyDescent="0.35"/>
    <row r="24020" customFormat="1" x14ac:dyDescent="0.35"/>
    <row r="24021" customFormat="1" x14ac:dyDescent="0.35"/>
    <row r="24022" customFormat="1" x14ac:dyDescent="0.35"/>
    <row r="24023" customFormat="1" x14ac:dyDescent="0.35"/>
    <row r="24024" customFormat="1" x14ac:dyDescent="0.35"/>
    <row r="24025" customFormat="1" x14ac:dyDescent="0.35"/>
    <row r="24026" customFormat="1" x14ac:dyDescent="0.35"/>
    <row r="24027" customFormat="1" x14ac:dyDescent="0.35"/>
    <row r="24028" customFormat="1" x14ac:dyDescent="0.35"/>
    <row r="24029" customFormat="1" x14ac:dyDescent="0.35"/>
    <row r="24030" customFormat="1" x14ac:dyDescent="0.35"/>
    <row r="24031" customFormat="1" x14ac:dyDescent="0.35"/>
    <row r="24032" customFormat="1" x14ac:dyDescent="0.35"/>
    <row r="24033" customFormat="1" x14ac:dyDescent="0.35"/>
    <row r="24034" customFormat="1" x14ac:dyDescent="0.35"/>
    <row r="24035" customFormat="1" x14ac:dyDescent="0.35"/>
    <row r="24036" customFormat="1" x14ac:dyDescent="0.35"/>
    <row r="24037" customFormat="1" x14ac:dyDescent="0.35"/>
    <row r="24038" customFormat="1" x14ac:dyDescent="0.35"/>
    <row r="24039" customFormat="1" x14ac:dyDescent="0.35"/>
    <row r="24040" customFormat="1" x14ac:dyDescent="0.35"/>
    <row r="24041" customFormat="1" x14ac:dyDescent="0.35"/>
    <row r="24042" customFormat="1" x14ac:dyDescent="0.35"/>
    <row r="24043" customFormat="1" x14ac:dyDescent="0.35"/>
    <row r="24044" customFormat="1" x14ac:dyDescent="0.35"/>
    <row r="24045" customFormat="1" x14ac:dyDescent="0.35"/>
    <row r="24046" customFormat="1" x14ac:dyDescent="0.35"/>
    <row r="24047" customFormat="1" x14ac:dyDescent="0.35"/>
    <row r="24048" customFormat="1" x14ac:dyDescent="0.35"/>
    <row r="24049" customFormat="1" x14ac:dyDescent="0.35"/>
    <row r="24050" customFormat="1" x14ac:dyDescent="0.35"/>
    <row r="24051" customFormat="1" x14ac:dyDescent="0.35"/>
    <row r="24052" customFormat="1" x14ac:dyDescent="0.35"/>
    <row r="24053" customFormat="1" x14ac:dyDescent="0.35"/>
    <row r="24054" customFormat="1" x14ac:dyDescent="0.35"/>
    <row r="24055" customFormat="1" x14ac:dyDescent="0.35"/>
    <row r="24056" customFormat="1" x14ac:dyDescent="0.35"/>
    <row r="24057" customFormat="1" x14ac:dyDescent="0.35"/>
    <row r="24058" customFormat="1" x14ac:dyDescent="0.35"/>
    <row r="24059" customFormat="1" x14ac:dyDescent="0.35"/>
    <row r="24060" customFormat="1" x14ac:dyDescent="0.35"/>
    <row r="24061" customFormat="1" x14ac:dyDescent="0.35"/>
    <row r="24062" customFormat="1" x14ac:dyDescent="0.35"/>
    <row r="24063" customFormat="1" x14ac:dyDescent="0.35"/>
    <row r="24064" customFormat="1" x14ac:dyDescent="0.35"/>
    <row r="24065" customFormat="1" x14ac:dyDescent="0.35"/>
    <row r="24066" customFormat="1" x14ac:dyDescent="0.35"/>
    <row r="24067" customFormat="1" x14ac:dyDescent="0.35"/>
    <row r="24068" customFormat="1" x14ac:dyDescent="0.35"/>
    <row r="24069" customFormat="1" x14ac:dyDescent="0.35"/>
    <row r="24070" customFormat="1" x14ac:dyDescent="0.35"/>
    <row r="24071" customFormat="1" x14ac:dyDescent="0.35"/>
    <row r="24072" customFormat="1" x14ac:dyDescent="0.35"/>
    <row r="24073" customFormat="1" x14ac:dyDescent="0.35"/>
    <row r="24074" customFormat="1" x14ac:dyDescent="0.35"/>
    <row r="24075" customFormat="1" x14ac:dyDescent="0.35"/>
    <row r="24076" customFormat="1" x14ac:dyDescent="0.35"/>
    <row r="24077" customFormat="1" x14ac:dyDescent="0.35"/>
    <row r="24078" customFormat="1" x14ac:dyDescent="0.35"/>
    <row r="24079" customFormat="1" x14ac:dyDescent="0.35"/>
    <row r="24080" customFormat="1" x14ac:dyDescent="0.35"/>
    <row r="24081" customFormat="1" x14ac:dyDescent="0.35"/>
    <row r="24082" customFormat="1" x14ac:dyDescent="0.35"/>
    <row r="24083" customFormat="1" x14ac:dyDescent="0.35"/>
    <row r="24084" customFormat="1" x14ac:dyDescent="0.35"/>
    <row r="24085" customFormat="1" x14ac:dyDescent="0.35"/>
    <row r="24086" customFormat="1" x14ac:dyDescent="0.35"/>
    <row r="24087" customFormat="1" x14ac:dyDescent="0.35"/>
    <row r="24088" customFormat="1" x14ac:dyDescent="0.35"/>
    <row r="24089" customFormat="1" x14ac:dyDescent="0.35"/>
    <row r="24090" customFormat="1" x14ac:dyDescent="0.35"/>
    <row r="24091" customFormat="1" x14ac:dyDescent="0.35"/>
    <row r="24092" customFormat="1" x14ac:dyDescent="0.35"/>
    <row r="24093" customFormat="1" x14ac:dyDescent="0.35"/>
    <row r="24094" customFormat="1" x14ac:dyDescent="0.35"/>
    <row r="24095" customFormat="1" x14ac:dyDescent="0.35"/>
    <row r="24096" customFormat="1" x14ac:dyDescent="0.35"/>
    <row r="24097" customFormat="1" x14ac:dyDescent="0.35"/>
    <row r="24098" customFormat="1" x14ac:dyDescent="0.35"/>
    <row r="24099" customFormat="1" x14ac:dyDescent="0.35"/>
    <row r="24100" customFormat="1" x14ac:dyDescent="0.35"/>
    <row r="24101" customFormat="1" x14ac:dyDescent="0.35"/>
    <row r="24102" customFormat="1" x14ac:dyDescent="0.35"/>
    <row r="24103" customFormat="1" x14ac:dyDescent="0.35"/>
    <row r="24104" customFormat="1" x14ac:dyDescent="0.35"/>
    <row r="24105" customFormat="1" x14ac:dyDescent="0.35"/>
    <row r="24106" customFormat="1" x14ac:dyDescent="0.35"/>
    <row r="24107" customFormat="1" x14ac:dyDescent="0.35"/>
    <row r="24108" customFormat="1" x14ac:dyDescent="0.35"/>
    <row r="24109" customFormat="1" x14ac:dyDescent="0.35"/>
    <row r="24110" customFormat="1" x14ac:dyDescent="0.35"/>
    <row r="24111" customFormat="1" x14ac:dyDescent="0.35"/>
    <row r="24112" customFormat="1" x14ac:dyDescent="0.35"/>
    <row r="24113" customFormat="1" x14ac:dyDescent="0.35"/>
    <row r="24114" customFormat="1" x14ac:dyDescent="0.35"/>
    <row r="24115" customFormat="1" x14ac:dyDescent="0.35"/>
    <row r="24116" customFormat="1" x14ac:dyDescent="0.35"/>
    <row r="24117" customFormat="1" x14ac:dyDescent="0.35"/>
    <row r="24118" customFormat="1" x14ac:dyDescent="0.35"/>
    <row r="24119" customFormat="1" x14ac:dyDescent="0.35"/>
    <row r="24120" customFormat="1" x14ac:dyDescent="0.35"/>
    <row r="24121" customFormat="1" x14ac:dyDescent="0.35"/>
    <row r="24122" customFormat="1" x14ac:dyDescent="0.35"/>
    <row r="24123" customFormat="1" x14ac:dyDescent="0.35"/>
    <row r="24124" customFormat="1" x14ac:dyDescent="0.35"/>
    <row r="24125" customFormat="1" x14ac:dyDescent="0.35"/>
    <row r="24126" customFormat="1" x14ac:dyDescent="0.35"/>
    <row r="24127" customFormat="1" x14ac:dyDescent="0.35"/>
    <row r="24128" customFormat="1" x14ac:dyDescent="0.35"/>
    <row r="24129" customFormat="1" x14ac:dyDescent="0.35"/>
    <row r="24130" customFormat="1" x14ac:dyDescent="0.35"/>
    <row r="24131" customFormat="1" x14ac:dyDescent="0.35"/>
    <row r="24132" customFormat="1" x14ac:dyDescent="0.35"/>
    <row r="24133" customFormat="1" x14ac:dyDescent="0.35"/>
    <row r="24134" customFormat="1" x14ac:dyDescent="0.35"/>
    <row r="24135" customFormat="1" x14ac:dyDescent="0.35"/>
    <row r="24136" customFormat="1" x14ac:dyDescent="0.35"/>
    <row r="24137" customFormat="1" x14ac:dyDescent="0.35"/>
    <row r="24138" customFormat="1" x14ac:dyDescent="0.35"/>
    <row r="24139" customFormat="1" x14ac:dyDescent="0.35"/>
    <row r="24140" customFormat="1" x14ac:dyDescent="0.35"/>
    <row r="24141" customFormat="1" x14ac:dyDescent="0.35"/>
    <row r="24142" customFormat="1" x14ac:dyDescent="0.35"/>
    <row r="24143" customFormat="1" x14ac:dyDescent="0.35"/>
    <row r="24144" customFormat="1" x14ac:dyDescent="0.35"/>
    <row r="24145" customFormat="1" x14ac:dyDescent="0.35"/>
    <row r="24146" customFormat="1" x14ac:dyDescent="0.35"/>
    <row r="24147" customFormat="1" x14ac:dyDescent="0.35"/>
    <row r="24148" customFormat="1" x14ac:dyDescent="0.35"/>
    <row r="24149" customFormat="1" x14ac:dyDescent="0.35"/>
    <row r="24150" customFormat="1" x14ac:dyDescent="0.35"/>
    <row r="24151" customFormat="1" x14ac:dyDescent="0.35"/>
    <row r="24152" customFormat="1" x14ac:dyDescent="0.35"/>
    <row r="24153" customFormat="1" x14ac:dyDescent="0.35"/>
    <row r="24154" customFormat="1" x14ac:dyDescent="0.35"/>
    <row r="24155" customFormat="1" x14ac:dyDescent="0.35"/>
    <row r="24156" customFormat="1" x14ac:dyDescent="0.35"/>
    <row r="24157" customFormat="1" x14ac:dyDescent="0.35"/>
    <row r="24158" customFormat="1" x14ac:dyDescent="0.35"/>
    <row r="24159" customFormat="1" x14ac:dyDescent="0.35"/>
    <row r="24160" customFormat="1" x14ac:dyDescent="0.35"/>
    <row r="24161" customFormat="1" x14ac:dyDescent="0.35"/>
    <row r="24162" customFormat="1" x14ac:dyDescent="0.35"/>
    <row r="24163" customFormat="1" x14ac:dyDescent="0.35"/>
    <row r="24164" customFormat="1" x14ac:dyDescent="0.35"/>
    <row r="24165" customFormat="1" x14ac:dyDescent="0.35"/>
    <row r="24166" customFormat="1" x14ac:dyDescent="0.35"/>
    <row r="24167" customFormat="1" x14ac:dyDescent="0.35"/>
    <row r="24168" customFormat="1" x14ac:dyDescent="0.35"/>
    <row r="24169" customFormat="1" x14ac:dyDescent="0.35"/>
    <row r="24170" customFormat="1" x14ac:dyDescent="0.35"/>
    <row r="24171" customFormat="1" x14ac:dyDescent="0.35"/>
    <row r="24172" customFormat="1" x14ac:dyDescent="0.35"/>
    <row r="24173" customFormat="1" x14ac:dyDescent="0.35"/>
    <row r="24174" customFormat="1" x14ac:dyDescent="0.35"/>
    <row r="24175" customFormat="1" x14ac:dyDescent="0.35"/>
    <row r="24176" customFormat="1" x14ac:dyDescent="0.35"/>
    <row r="24177" customFormat="1" x14ac:dyDescent="0.35"/>
    <row r="24178" customFormat="1" x14ac:dyDescent="0.35"/>
    <row r="24179" customFormat="1" x14ac:dyDescent="0.35"/>
    <row r="24180" customFormat="1" x14ac:dyDescent="0.35"/>
    <row r="24181" customFormat="1" x14ac:dyDescent="0.35"/>
    <row r="24182" customFormat="1" x14ac:dyDescent="0.35"/>
    <row r="24183" customFormat="1" x14ac:dyDescent="0.35"/>
    <row r="24184" customFormat="1" x14ac:dyDescent="0.35"/>
    <row r="24185" customFormat="1" x14ac:dyDescent="0.35"/>
    <row r="24186" customFormat="1" x14ac:dyDescent="0.35"/>
    <row r="24187" customFormat="1" x14ac:dyDescent="0.35"/>
    <row r="24188" customFormat="1" x14ac:dyDescent="0.35"/>
    <row r="24189" customFormat="1" x14ac:dyDescent="0.35"/>
    <row r="24190" customFormat="1" x14ac:dyDescent="0.35"/>
    <row r="24191" customFormat="1" x14ac:dyDescent="0.35"/>
    <row r="24192" customFormat="1" x14ac:dyDescent="0.35"/>
    <row r="24193" customFormat="1" x14ac:dyDescent="0.35"/>
    <row r="24194" customFormat="1" x14ac:dyDescent="0.35"/>
    <row r="24195" customFormat="1" x14ac:dyDescent="0.35"/>
    <row r="24196" customFormat="1" x14ac:dyDescent="0.35"/>
    <row r="24197" customFormat="1" x14ac:dyDescent="0.35"/>
    <row r="24198" customFormat="1" x14ac:dyDescent="0.35"/>
    <row r="24199" customFormat="1" x14ac:dyDescent="0.35"/>
    <row r="24200" customFormat="1" x14ac:dyDescent="0.35"/>
    <row r="24201" customFormat="1" x14ac:dyDescent="0.35"/>
    <row r="24202" customFormat="1" x14ac:dyDescent="0.35"/>
    <row r="24203" customFormat="1" x14ac:dyDescent="0.35"/>
    <row r="24204" customFormat="1" x14ac:dyDescent="0.35"/>
    <row r="24205" customFormat="1" x14ac:dyDescent="0.35"/>
    <row r="24206" customFormat="1" x14ac:dyDescent="0.35"/>
    <row r="24207" customFormat="1" x14ac:dyDescent="0.35"/>
    <row r="24208" customFormat="1" x14ac:dyDescent="0.35"/>
    <row r="24209" customFormat="1" x14ac:dyDescent="0.35"/>
    <row r="24210" customFormat="1" x14ac:dyDescent="0.35"/>
    <row r="24211" customFormat="1" x14ac:dyDescent="0.35"/>
    <row r="24212" customFormat="1" x14ac:dyDescent="0.35"/>
    <row r="24213" customFormat="1" x14ac:dyDescent="0.35"/>
    <row r="24214" customFormat="1" x14ac:dyDescent="0.35"/>
    <row r="24215" customFormat="1" x14ac:dyDescent="0.35"/>
    <row r="24216" customFormat="1" x14ac:dyDescent="0.35"/>
    <row r="24217" customFormat="1" x14ac:dyDescent="0.35"/>
    <row r="24218" customFormat="1" x14ac:dyDescent="0.35"/>
    <row r="24219" customFormat="1" x14ac:dyDescent="0.35"/>
    <row r="24220" customFormat="1" x14ac:dyDescent="0.35"/>
    <row r="24221" customFormat="1" x14ac:dyDescent="0.35"/>
    <row r="24222" customFormat="1" x14ac:dyDescent="0.35"/>
    <row r="24223" customFormat="1" x14ac:dyDescent="0.35"/>
    <row r="24224" customFormat="1" x14ac:dyDescent="0.35"/>
    <row r="24225" customFormat="1" x14ac:dyDescent="0.35"/>
    <row r="24226" customFormat="1" x14ac:dyDescent="0.35"/>
    <row r="24227" customFormat="1" x14ac:dyDescent="0.35"/>
    <row r="24228" customFormat="1" x14ac:dyDescent="0.35"/>
    <row r="24229" customFormat="1" x14ac:dyDescent="0.35"/>
    <row r="24230" customFormat="1" x14ac:dyDescent="0.35"/>
    <row r="24231" customFormat="1" x14ac:dyDescent="0.35"/>
    <row r="24232" customFormat="1" x14ac:dyDescent="0.35"/>
    <row r="24233" customFormat="1" x14ac:dyDescent="0.35"/>
    <row r="24234" customFormat="1" x14ac:dyDescent="0.35"/>
    <row r="24235" customFormat="1" x14ac:dyDescent="0.35"/>
    <row r="24236" customFormat="1" x14ac:dyDescent="0.35"/>
    <row r="24237" customFormat="1" x14ac:dyDescent="0.35"/>
    <row r="24238" customFormat="1" x14ac:dyDescent="0.35"/>
    <row r="24239" customFormat="1" x14ac:dyDescent="0.35"/>
    <row r="24240" customFormat="1" x14ac:dyDescent="0.35"/>
    <row r="24241" customFormat="1" x14ac:dyDescent="0.35"/>
    <row r="24242" customFormat="1" x14ac:dyDescent="0.35"/>
    <row r="24243" customFormat="1" x14ac:dyDescent="0.35"/>
    <row r="24244" customFormat="1" x14ac:dyDescent="0.35"/>
    <row r="24245" customFormat="1" x14ac:dyDescent="0.35"/>
    <row r="24246" customFormat="1" x14ac:dyDescent="0.35"/>
    <row r="24247" customFormat="1" x14ac:dyDescent="0.35"/>
    <row r="24248" customFormat="1" x14ac:dyDescent="0.35"/>
    <row r="24249" customFormat="1" x14ac:dyDescent="0.35"/>
    <row r="24250" customFormat="1" x14ac:dyDescent="0.35"/>
    <row r="24251" customFormat="1" x14ac:dyDescent="0.35"/>
    <row r="24252" customFormat="1" x14ac:dyDescent="0.35"/>
    <row r="24253" customFormat="1" x14ac:dyDescent="0.35"/>
    <row r="24254" customFormat="1" x14ac:dyDescent="0.35"/>
    <row r="24255" customFormat="1" x14ac:dyDescent="0.35"/>
    <row r="24256" customFormat="1" x14ac:dyDescent="0.35"/>
    <row r="24257" customFormat="1" x14ac:dyDescent="0.35"/>
    <row r="24258" customFormat="1" x14ac:dyDescent="0.35"/>
    <row r="24259" customFormat="1" x14ac:dyDescent="0.35"/>
    <row r="24260" customFormat="1" x14ac:dyDescent="0.35"/>
    <row r="24261" customFormat="1" x14ac:dyDescent="0.35"/>
    <row r="24262" customFormat="1" x14ac:dyDescent="0.35"/>
    <row r="24263" customFormat="1" x14ac:dyDescent="0.35"/>
    <row r="24264" customFormat="1" x14ac:dyDescent="0.35"/>
    <row r="24265" customFormat="1" x14ac:dyDescent="0.35"/>
    <row r="24266" customFormat="1" x14ac:dyDescent="0.35"/>
    <row r="24267" customFormat="1" x14ac:dyDescent="0.35"/>
    <row r="24268" customFormat="1" x14ac:dyDescent="0.35"/>
    <row r="24269" customFormat="1" x14ac:dyDescent="0.35"/>
    <row r="24270" customFormat="1" x14ac:dyDescent="0.35"/>
    <row r="24271" customFormat="1" x14ac:dyDescent="0.35"/>
    <row r="24272" customFormat="1" x14ac:dyDescent="0.35"/>
    <row r="24273" customFormat="1" x14ac:dyDescent="0.35"/>
    <row r="24274" customFormat="1" x14ac:dyDescent="0.35"/>
    <row r="24275" customFormat="1" x14ac:dyDescent="0.35"/>
    <row r="24276" customFormat="1" x14ac:dyDescent="0.35"/>
    <row r="24277" customFormat="1" x14ac:dyDescent="0.35"/>
    <row r="24278" customFormat="1" x14ac:dyDescent="0.35"/>
    <row r="24279" customFormat="1" x14ac:dyDescent="0.35"/>
    <row r="24280" customFormat="1" x14ac:dyDescent="0.35"/>
    <row r="24281" customFormat="1" x14ac:dyDescent="0.35"/>
    <row r="24282" customFormat="1" x14ac:dyDescent="0.35"/>
    <row r="24283" customFormat="1" x14ac:dyDescent="0.35"/>
    <row r="24284" customFormat="1" x14ac:dyDescent="0.35"/>
    <row r="24285" customFormat="1" x14ac:dyDescent="0.35"/>
    <row r="24286" customFormat="1" x14ac:dyDescent="0.35"/>
    <row r="24287" customFormat="1" x14ac:dyDescent="0.35"/>
    <row r="24288" customFormat="1" x14ac:dyDescent="0.35"/>
    <row r="24289" customFormat="1" x14ac:dyDescent="0.35"/>
    <row r="24290" customFormat="1" x14ac:dyDescent="0.35"/>
    <row r="24291" customFormat="1" x14ac:dyDescent="0.35"/>
    <row r="24292" customFormat="1" x14ac:dyDescent="0.35"/>
    <row r="24293" customFormat="1" x14ac:dyDescent="0.35"/>
    <row r="24294" customFormat="1" x14ac:dyDescent="0.35"/>
    <row r="24295" customFormat="1" x14ac:dyDescent="0.35"/>
    <row r="24296" customFormat="1" x14ac:dyDescent="0.35"/>
    <row r="24297" customFormat="1" x14ac:dyDescent="0.35"/>
    <row r="24298" customFormat="1" x14ac:dyDescent="0.35"/>
    <row r="24299" customFormat="1" x14ac:dyDescent="0.35"/>
    <row r="24300" customFormat="1" x14ac:dyDescent="0.35"/>
    <row r="24301" customFormat="1" x14ac:dyDescent="0.35"/>
    <row r="24302" customFormat="1" x14ac:dyDescent="0.35"/>
    <row r="24303" customFormat="1" x14ac:dyDescent="0.35"/>
    <row r="24304" customFormat="1" x14ac:dyDescent="0.35"/>
    <row r="24305" customFormat="1" x14ac:dyDescent="0.35"/>
    <row r="24306" customFormat="1" x14ac:dyDescent="0.35"/>
    <row r="24307" customFormat="1" x14ac:dyDescent="0.35"/>
    <row r="24308" customFormat="1" x14ac:dyDescent="0.35"/>
    <row r="24309" customFormat="1" x14ac:dyDescent="0.35"/>
    <row r="24310" customFormat="1" x14ac:dyDescent="0.35"/>
    <row r="24311" customFormat="1" x14ac:dyDescent="0.35"/>
    <row r="24312" customFormat="1" x14ac:dyDescent="0.35"/>
    <row r="24313" customFormat="1" x14ac:dyDescent="0.35"/>
    <row r="24314" customFormat="1" x14ac:dyDescent="0.35"/>
    <row r="24315" customFormat="1" x14ac:dyDescent="0.35"/>
    <row r="24316" customFormat="1" x14ac:dyDescent="0.35"/>
    <row r="24317" customFormat="1" x14ac:dyDescent="0.35"/>
    <row r="24318" customFormat="1" x14ac:dyDescent="0.35"/>
    <row r="24319" customFormat="1" x14ac:dyDescent="0.35"/>
    <row r="24320" customFormat="1" x14ac:dyDescent="0.35"/>
    <row r="24321" customFormat="1" x14ac:dyDescent="0.35"/>
    <row r="24322" customFormat="1" x14ac:dyDescent="0.35"/>
    <row r="24323" customFormat="1" x14ac:dyDescent="0.35"/>
    <row r="24324" customFormat="1" x14ac:dyDescent="0.35"/>
    <row r="24325" customFormat="1" x14ac:dyDescent="0.35"/>
    <row r="24326" customFormat="1" x14ac:dyDescent="0.35"/>
    <row r="24327" customFormat="1" x14ac:dyDescent="0.35"/>
    <row r="24328" customFormat="1" x14ac:dyDescent="0.35"/>
    <row r="24329" customFormat="1" x14ac:dyDescent="0.35"/>
    <row r="24330" customFormat="1" x14ac:dyDescent="0.35"/>
    <row r="24331" customFormat="1" x14ac:dyDescent="0.35"/>
    <row r="24332" customFormat="1" x14ac:dyDescent="0.35"/>
    <row r="24333" customFormat="1" x14ac:dyDescent="0.35"/>
    <row r="24334" customFormat="1" x14ac:dyDescent="0.35"/>
    <row r="24335" customFormat="1" x14ac:dyDescent="0.35"/>
    <row r="24336" customFormat="1" x14ac:dyDescent="0.35"/>
    <row r="24337" customFormat="1" x14ac:dyDescent="0.35"/>
    <row r="24338" customFormat="1" x14ac:dyDescent="0.35"/>
    <row r="24339" customFormat="1" x14ac:dyDescent="0.35"/>
    <row r="24340" customFormat="1" x14ac:dyDescent="0.35"/>
    <row r="24341" customFormat="1" x14ac:dyDescent="0.35"/>
    <row r="24342" customFormat="1" x14ac:dyDescent="0.35"/>
    <row r="24343" customFormat="1" x14ac:dyDescent="0.35"/>
    <row r="24344" customFormat="1" x14ac:dyDescent="0.35"/>
    <row r="24345" customFormat="1" x14ac:dyDescent="0.35"/>
    <row r="24346" customFormat="1" x14ac:dyDescent="0.35"/>
    <row r="24347" customFormat="1" x14ac:dyDescent="0.35"/>
    <row r="24348" customFormat="1" x14ac:dyDescent="0.35"/>
    <row r="24349" customFormat="1" x14ac:dyDescent="0.35"/>
    <row r="24350" customFormat="1" x14ac:dyDescent="0.35"/>
    <row r="24351" customFormat="1" x14ac:dyDescent="0.35"/>
    <row r="24352" customFormat="1" x14ac:dyDescent="0.35"/>
    <row r="24353" customFormat="1" x14ac:dyDescent="0.35"/>
    <row r="24354" customFormat="1" x14ac:dyDescent="0.35"/>
    <row r="24355" customFormat="1" x14ac:dyDescent="0.35"/>
    <row r="24356" customFormat="1" x14ac:dyDescent="0.35"/>
    <row r="24357" customFormat="1" x14ac:dyDescent="0.35"/>
    <row r="24358" customFormat="1" x14ac:dyDescent="0.35"/>
    <row r="24359" customFormat="1" x14ac:dyDescent="0.35"/>
    <row r="24360" customFormat="1" x14ac:dyDescent="0.35"/>
    <row r="24361" customFormat="1" x14ac:dyDescent="0.35"/>
    <row r="24362" customFormat="1" x14ac:dyDescent="0.35"/>
    <row r="24363" customFormat="1" x14ac:dyDescent="0.35"/>
    <row r="24364" customFormat="1" x14ac:dyDescent="0.35"/>
    <row r="24365" customFormat="1" x14ac:dyDescent="0.35"/>
    <row r="24366" customFormat="1" x14ac:dyDescent="0.35"/>
    <row r="24367" customFormat="1" x14ac:dyDescent="0.35"/>
    <row r="24368" customFormat="1" x14ac:dyDescent="0.35"/>
    <row r="24369" customFormat="1" x14ac:dyDescent="0.35"/>
    <row r="24370" customFormat="1" x14ac:dyDescent="0.35"/>
    <row r="24371" customFormat="1" x14ac:dyDescent="0.35"/>
    <row r="24372" customFormat="1" x14ac:dyDescent="0.35"/>
    <row r="24373" customFormat="1" x14ac:dyDescent="0.35"/>
    <row r="24374" customFormat="1" x14ac:dyDescent="0.35"/>
    <row r="24375" customFormat="1" x14ac:dyDescent="0.35"/>
    <row r="24376" customFormat="1" x14ac:dyDescent="0.35"/>
    <row r="24377" customFormat="1" x14ac:dyDescent="0.35"/>
    <row r="24378" customFormat="1" x14ac:dyDescent="0.35"/>
    <row r="24379" customFormat="1" x14ac:dyDescent="0.35"/>
    <row r="24380" customFormat="1" x14ac:dyDescent="0.35"/>
    <row r="24381" customFormat="1" x14ac:dyDescent="0.35"/>
    <row r="24382" customFormat="1" x14ac:dyDescent="0.35"/>
    <row r="24383" customFormat="1" x14ac:dyDescent="0.35"/>
    <row r="24384" customFormat="1" x14ac:dyDescent="0.35"/>
    <row r="24385" customFormat="1" x14ac:dyDescent="0.35"/>
    <row r="24386" customFormat="1" x14ac:dyDescent="0.35"/>
    <row r="24387" customFormat="1" x14ac:dyDescent="0.35"/>
    <row r="24388" customFormat="1" x14ac:dyDescent="0.35"/>
    <row r="24389" customFormat="1" x14ac:dyDescent="0.35"/>
    <row r="24390" customFormat="1" x14ac:dyDescent="0.35"/>
    <row r="24391" customFormat="1" x14ac:dyDescent="0.35"/>
    <row r="24392" customFormat="1" x14ac:dyDescent="0.35"/>
    <row r="24393" customFormat="1" x14ac:dyDescent="0.35"/>
    <row r="24394" customFormat="1" x14ac:dyDescent="0.35"/>
    <row r="24395" customFormat="1" x14ac:dyDescent="0.35"/>
    <row r="24396" customFormat="1" x14ac:dyDescent="0.35"/>
    <row r="24397" customFormat="1" x14ac:dyDescent="0.35"/>
    <row r="24398" customFormat="1" x14ac:dyDescent="0.35"/>
    <row r="24399" customFormat="1" x14ac:dyDescent="0.35"/>
    <row r="24400" customFormat="1" x14ac:dyDescent="0.35"/>
    <row r="24401" customFormat="1" x14ac:dyDescent="0.35"/>
    <row r="24402" customFormat="1" x14ac:dyDescent="0.35"/>
    <row r="24403" customFormat="1" x14ac:dyDescent="0.35"/>
    <row r="24404" customFormat="1" x14ac:dyDescent="0.35"/>
    <row r="24405" customFormat="1" x14ac:dyDescent="0.35"/>
    <row r="24406" customFormat="1" x14ac:dyDescent="0.35"/>
    <row r="24407" customFormat="1" x14ac:dyDescent="0.35"/>
    <row r="24408" customFormat="1" x14ac:dyDescent="0.35"/>
    <row r="24409" customFormat="1" x14ac:dyDescent="0.35"/>
    <row r="24410" customFormat="1" x14ac:dyDescent="0.35"/>
    <row r="24411" customFormat="1" x14ac:dyDescent="0.35"/>
    <row r="24412" customFormat="1" x14ac:dyDescent="0.35"/>
    <row r="24413" customFormat="1" x14ac:dyDescent="0.35"/>
    <row r="24414" customFormat="1" x14ac:dyDescent="0.35"/>
    <row r="24415" customFormat="1" x14ac:dyDescent="0.35"/>
    <row r="24416" customFormat="1" x14ac:dyDescent="0.35"/>
    <row r="24417" customFormat="1" x14ac:dyDescent="0.35"/>
    <row r="24418" customFormat="1" x14ac:dyDescent="0.35"/>
    <row r="24419" customFormat="1" x14ac:dyDescent="0.35"/>
    <row r="24420" customFormat="1" x14ac:dyDescent="0.35"/>
    <row r="24421" customFormat="1" x14ac:dyDescent="0.35"/>
    <row r="24422" customFormat="1" x14ac:dyDescent="0.35"/>
    <row r="24423" customFormat="1" x14ac:dyDescent="0.35"/>
    <row r="24424" customFormat="1" x14ac:dyDescent="0.35"/>
    <row r="24425" customFormat="1" x14ac:dyDescent="0.35"/>
    <row r="24426" customFormat="1" x14ac:dyDescent="0.35"/>
    <row r="24427" customFormat="1" x14ac:dyDescent="0.35"/>
    <row r="24428" customFormat="1" x14ac:dyDescent="0.35"/>
    <row r="24429" customFormat="1" x14ac:dyDescent="0.35"/>
    <row r="24430" customFormat="1" x14ac:dyDescent="0.35"/>
    <row r="24431" customFormat="1" x14ac:dyDescent="0.35"/>
    <row r="24432" customFormat="1" x14ac:dyDescent="0.35"/>
    <row r="24433" customFormat="1" x14ac:dyDescent="0.35"/>
    <row r="24434" customFormat="1" x14ac:dyDescent="0.35"/>
    <row r="24435" customFormat="1" x14ac:dyDescent="0.35"/>
    <row r="24436" customFormat="1" x14ac:dyDescent="0.35"/>
    <row r="24437" customFormat="1" x14ac:dyDescent="0.35"/>
    <row r="24438" customFormat="1" x14ac:dyDescent="0.35"/>
    <row r="24439" customFormat="1" x14ac:dyDescent="0.35"/>
    <row r="24440" customFormat="1" x14ac:dyDescent="0.35"/>
    <row r="24441" customFormat="1" x14ac:dyDescent="0.35"/>
    <row r="24442" customFormat="1" x14ac:dyDescent="0.35"/>
    <row r="24443" customFormat="1" x14ac:dyDescent="0.35"/>
    <row r="24444" customFormat="1" x14ac:dyDescent="0.35"/>
    <row r="24445" customFormat="1" x14ac:dyDescent="0.35"/>
    <row r="24446" customFormat="1" x14ac:dyDescent="0.35"/>
    <row r="24447" customFormat="1" x14ac:dyDescent="0.35"/>
    <row r="24448" customFormat="1" x14ac:dyDescent="0.35"/>
    <row r="24449" customFormat="1" x14ac:dyDescent="0.35"/>
    <row r="24450" customFormat="1" x14ac:dyDescent="0.35"/>
    <row r="24451" customFormat="1" x14ac:dyDescent="0.35"/>
    <row r="24452" customFormat="1" x14ac:dyDescent="0.35"/>
    <row r="24453" customFormat="1" x14ac:dyDescent="0.35"/>
    <row r="24454" customFormat="1" x14ac:dyDescent="0.35"/>
    <row r="24455" customFormat="1" x14ac:dyDescent="0.35"/>
    <row r="24456" customFormat="1" x14ac:dyDescent="0.35"/>
    <row r="24457" customFormat="1" x14ac:dyDescent="0.35"/>
    <row r="24458" customFormat="1" x14ac:dyDescent="0.35"/>
    <row r="24459" customFormat="1" x14ac:dyDescent="0.35"/>
    <row r="24460" customFormat="1" x14ac:dyDescent="0.35"/>
    <row r="24461" customFormat="1" x14ac:dyDescent="0.35"/>
    <row r="24462" customFormat="1" x14ac:dyDescent="0.35"/>
    <row r="24463" customFormat="1" x14ac:dyDescent="0.35"/>
    <row r="24464" customFormat="1" x14ac:dyDescent="0.35"/>
    <row r="24465" customFormat="1" x14ac:dyDescent="0.35"/>
    <row r="24466" customFormat="1" x14ac:dyDescent="0.35"/>
    <row r="24467" customFormat="1" x14ac:dyDescent="0.35"/>
    <row r="24468" customFormat="1" x14ac:dyDescent="0.35"/>
    <row r="24469" customFormat="1" x14ac:dyDescent="0.35"/>
    <row r="24470" customFormat="1" x14ac:dyDescent="0.35"/>
    <row r="24471" customFormat="1" x14ac:dyDescent="0.35"/>
    <row r="24472" customFormat="1" x14ac:dyDescent="0.35"/>
    <row r="24473" customFormat="1" x14ac:dyDescent="0.35"/>
    <row r="24474" customFormat="1" x14ac:dyDescent="0.35"/>
    <row r="24475" customFormat="1" x14ac:dyDescent="0.35"/>
    <row r="24476" customFormat="1" x14ac:dyDescent="0.35"/>
    <row r="24477" customFormat="1" x14ac:dyDescent="0.35"/>
    <row r="24478" customFormat="1" x14ac:dyDescent="0.35"/>
    <row r="24479" customFormat="1" x14ac:dyDescent="0.35"/>
    <row r="24480" customFormat="1" x14ac:dyDescent="0.35"/>
    <row r="24481" customFormat="1" x14ac:dyDescent="0.35"/>
    <row r="24482" customFormat="1" x14ac:dyDescent="0.35"/>
    <row r="24483" customFormat="1" x14ac:dyDescent="0.35"/>
    <row r="24484" customFormat="1" x14ac:dyDescent="0.35"/>
    <row r="24485" customFormat="1" x14ac:dyDescent="0.35"/>
    <row r="24486" customFormat="1" x14ac:dyDescent="0.35"/>
    <row r="24487" customFormat="1" x14ac:dyDescent="0.35"/>
    <row r="24488" customFormat="1" x14ac:dyDescent="0.35"/>
    <row r="24489" customFormat="1" x14ac:dyDescent="0.35"/>
    <row r="24490" customFormat="1" x14ac:dyDescent="0.35"/>
    <row r="24491" customFormat="1" x14ac:dyDescent="0.35"/>
    <row r="24492" customFormat="1" x14ac:dyDescent="0.35"/>
    <row r="24493" customFormat="1" x14ac:dyDescent="0.35"/>
    <row r="24494" customFormat="1" x14ac:dyDescent="0.35"/>
    <row r="24495" customFormat="1" x14ac:dyDescent="0.35"/>
    <row r="24496" customFormat="1" x14ac:dyDescent="0.35"/>
    <row r="24497" customFormat="1" x14ac:dyDescent="0.35"/>
    <row r="24498" customFormat="1" x14ac:dyDescent="0.35"/>
    <row r="24499" customFormat="1" x14ac:dyDescent="0.35"/>
    <row r="24500" customFormat="1" x14ac:dyDescent="0.35"/>
    <row r="24501" customFormat="1" x14ac:dyDescent="0.35"/>
    <row r="24502" customFormat="1" x14ac:dyDescent="0.35"/>
    <row r="24503" customFormat="1" x14ac:dyDescent="0.35"/>
    <row r="24504" customFormat="1" x14ac:dyDescent="0.35"/>
    <row r="24505" customFormat="1" x14ac:dyDescent="0.35"/>
    <row r="24506" customFormat="1" x14ac:dyDescent="0.35"/>
    <row r="24507" customFormat="1" x14ac:dyDescent="0.35"/>
    <row r="24508" customFormat="1" x14ac:dyDescent="0.35"/>
    <row r="24509" customFormat="1" x14ac:dyDescent="0.35"/>
    <row r="24510" customFormat="1" x14ac:dyDescent="0.35"/>
    <row r="24511" customFormat="1" x14ac:dyDescent="0.35"/>
    <row r="24512" customFormat="1" x14ac:dyDescent="0.35"/>
    <row r="24513" customFormat="1" x14ac:dyDescent="0.35"/>
    <row r="24514" customFormat="1" x14ac:dyDescent="0.35"/>
    <row r="24515" customFormat="1" x14ac:dyDescent="0.35"/>
    <row r="24516" customFormat="1" x14ac:dyDescent="0.35"/>
    <row r="24517" customFormat="1" x14ac:dyDescent="0.35"/>
    <row r="24518" customFormat="1" x14ac:dyDescent="0.35"/>
    <row r="24519" customFormat="1" x14ac:dyDescent="0.35"/>
    <row r="24520" customFormat="1" x14ac:dyDescent="0.35"/>
    <row r="24521" customFormat="1" x14ac:dyDescent="0.35"/>
    <row r="24522" customFormat="1" x14ac:dyDescent="0.35"/>
    <row r="24523" customFormat="1" x14ac:dyDescent="0.35"/>
    <row r="24524" customFormat="1" x14ac:dyDescent="0.35"/>
    <row r="24525" customFormat="1" x14ac:dyDescent="0.35"/>
    <row r="24526" customFormat="1" x14ac:dyDescent="0.35"/>
    <row r="24527" customFormat="1" x14ac:dyDescent="0.35"/>
    <row r="24528" customFormat="1" x14ac:dyDescent="0.35"/>
    <row r="24529" customFormat="1" x14ac:dyDescent="0.35"/>
    <row r="24530" customFormat="1" x14ac:dyDescent="0.35"/>
    <row r="24531" customFormat="1" x14ac:dyDescent="0.35"/>
    <row r="24532" customFormat="1" x14ac:dyDescent="0.35"/>
    <row r="24533" customFormat="1" x14ac:dyDescent="0.35"/>
    <row r="24534" customFormat="1" x14ac:dyDescent="0.35"/>
    <row r="24535" customFormat="1" x14ac:dyDescent="0.35"/>
    <row r="24536" customFormat="1" x14ac:dyDescent="0.35"/>
    <row r="24537" customFormat="1" x14ac:dyDescent="0.35"/>
    <row r="24538" customFormat="1" x14ac:dyDescent="0.35"/>
    <row r="24539" customFormat="1" x14ac:dyDescent="0.35"/>
    <row r="24540" customFormat="1" x14ac:dyDescent="0.35"/>
    <row r="24541" customFormat="1" x14ac:dyDescent="0.35"/>
    <row r="24542" customFormat="1" x14ac:dyDescent="0.35"/>
    <row r="24543" customFormat="1" x14ac:dyDescent="0.35"/>
    <row r="24544" customFormat="1" x14ac:dyDescent="0.35"/>
    <row r="24545" customFormat="1" x14ac:dyDescent="0.35"/>
    <row r="24546" customFormat="1" x14ac:dyDescent="0.35"/>
    <row r="24547" customFormat="1" x14ac:dyDescent="0.35"/>
    <row r="24548" customFormat="1" x14ac:dyDescent="0.35"/>
    <row r="24549" customFormat="1" x14ac:dyDescent="0.35"/>
    <row r="24550" customFormat="1" x14ac:dyDescent="0.35"/>
    <row r="24551" customFormat="1" x14ac:dyDescent="0.35"/>
    <row r="24552" customFormat="1" x14ac:dyDescent="0.35"/>
    <row r="24553" customFormat="1" x14ac:dyDescent="0.35"/>
    <row r="24554" customFormat="1" x14ac:dyDescent="0.35"/>
    <row r="24555" customFormat="1" x14ac:dyDescent="0.35"/>
    <row r="24556" customFormat="1" x14ac:dyDescent="0.35"/>
    <row r="24557" customFormat="1" x14ac:dyDescent="0.35"/>
    <row r="24558" customFormat="1" x14ac:dyDescent="0.35"/>
    <row r="24559" customFormat="1" x14ac:dyDescent="0.35"/>
    <row r="24560" customFormat="1" x14ac:dyDescent="0.35"/>
    <row r="24561" customFormat="1" x14ac:dyDescent="0.35"/>
    <row r="24562" customFormat="1" x14ac:dyDescent="0.35"/>
    <row r="24563" customFormat="1" x14ac:dyDescent="0.35"/>
    <row r="24564" customFormat="1" x14ac:dyDescent="0.35"/>
    <row r="24565" customFormat="1" x14ac:dyDescent="0.35"/>
    <row r="24566" customFormat="1" x14ac:dyDescent="0.35"/>
    <row r="24567" customFormat="1" x14ac:dyDescent="0.35"/>
    <row r="24568" customFormat="1" x14ac:dyDescent="0.35"/>
    <row r="24569" customFormat="1" x14ac:dyDescent="0.35"/>
    <row r="24570" customFormat="1" x14ac:dyDescent="0.35"/>
    <row r="24571" customFormat="1" x14ac:dyDescent="0.35"/>
    <row r="24572" customFormat="1" x14ac:dyDescent="0.35"/>
    <row r="24573" customFormat="1" x14ac:dyDescent="0.35"/>
    <row r="24574" customFormat="1" x14ac:dyDescent="0.35"/>
    <row r="24575" customFormat="1" x14ac:dyDescent="0.35"/>
    <row r="24576" customFormat="1" x14ac:dyDescent="0.35"/>
    <row r="24577" customFormat="1" x14ac:dyDescent="0.35"/>
    <row r="24578" customFormat="1" x14ac:dyDescent="0.35"/>
    <row r="24579" customFormat="1" x14ac:dyDescent="0.35"/>
    <row r="24580" customFormat="1" x14ac:dyDescent="0.35"/>
    <row r="24581" customFormat="1" x14ac:dyDescent="0.35"/>
    <row r="24582" customFormat="1" x14ac:dyDescent="0.35"/>
    <row r="24583" customFormat="1" x14ac:dyDescent="0.35"/>
    <row r="24584" customFormat="1" x14ac:dyDescent="0.35"/>
    <row r="24585" customFormat="1" x14ac:dyDescent="0.35"/>
    <row r="24586" customFormat="1" x14ac:dyDescent="0.35"/>
    <row r="24587" customFormat="1" x14ac:dyDescent="0.35"/>
    <row r="24588" customFormat="1" x14ac:dyDescent="0.35"/>
    <row r="24589" customFormat="1" x14ac:dyDescent="0.35"/>
    <row r="24590" customFormat="1" x14ac:dyDescent="0.35"/>
    <row r="24591" customFormat="1" x14ac:dyDescent="0.35"/>
    <row r="24592" customFormat="1" x14ac:dyDescent="0.35"/>
    <row r="24593" customFormat="1" x14ac:dyDescent="0.35"/>
    <row r="24594" customFormat="1" x14ac:dyDescent="0.35"/>
    <row r="24595" customFormat="1" x14ac:dyDescent="0.35"/>
    <row r="24596" customFormat="1" x14ac:dyDescent="0.35"/>
    <row r="24597" customFormat="1" x14ac:dyDescent="0.35"/>
    <row r="24598" customFormat="1" x14ac:dyDescent="0.35"/>
    <row r="24599" customFormat="1" x14ac:dyDescent="0.35"/>
    <row r="24600" customFormat="1" x14ac:dyDescent="0.35"/>
    <row r="24601" customFormat="1" x14ac:dyDescent="0.35"/>
    <row r="24602" customFormat="1" x14ac:dyDescent="0.35"/>
    <row r="24603" customFormat="1" x14ac:dyDescent="0.35"/>
    <row r="24604" customFormat="1" x14ac:dyDescent="0.35"/>
    <row r="24605" customFormat="1" x14ac:dyDescent="0.35"/>
    <row r="24606" customFormat="1" x14ac:dyDescent="0.35"/>
    <row r="24607" customFormat="1" x14ac:dyDescent="0.35"/>
    <row r="24608" customFormat="1" x14ac:dyDescent="0.35"/>
    <row r="24609" customFormat="1" x14ac:dyDescent="0.35"/>
    <row r="24610" customFormat="1" x14ac:dyDescent="0.35"/>
    <row r="24611" customFormat="1" x14ac:dyDescent="0.35"/>
    <row r="24612" customFormat="1" x14ac:dyDescent="0.35"/>
    <row r="24613" customFormat="1" x14ac:dyDescent="0.35"/>
    <row r="24614" customFormat="1" x14ac:dyDescent="0.35"/>
    <row r="24615" customFormat="1" x14ac:dyDescent="0.35"/>
    <row r="24616" customFormat="1" x14ac:dyDescent="0.35"/>
    <row r="24617" customFormat="1" x14ac:dyDescent="0.35"/>
    <row r="24618" customFormat="1" x14ac:dyDescent="0.35"/>
    <row r="24619" customFormat="1" x14ac:dyDescent="0.35"/>
    <row r="24620" customFormat="1" x14ac:dyDescent="0.35"/>
    <row r="24621" customFormat="1" x14ac:dyDescent="0.35"/>
    <row r="24622" customFormat="1" x14ac:dyDescent="0.35"/>
    <row r="24623" customFormat="1" x14ac:dyDescent="0.35"/>
    <row r="24624" customFormat="1" x14ac:dyDescent="0.35"/>
    <row r="24625" customFormat="1" x14ac:dyDescent="0.35"/>
    <row r="24626" customFormat="1" x14ac:dyDescent="0.35"/>
    <row r="24627" customFormat="1" x14ac:dyDescent="0.35"/>
    <row r="24628" customFormat="1" x14ac:dyDescent="0.35"/>
    <row r="24629" customFormat="1" x14ac:dyDescent="0.35"/>
    <row r="24630" customFormat="1" x14ac:dyDescent="0.35"/>
    <row r="24631" customFormat="1" x14ac:dyDescent="0.35"/>
    <row r="24632" customFormat="1" x14ac:dyDescent="0.35"/>
    <row r="24633" customFormat="1" x14ac:dyDescent="0.35"/>
    <row r="24634" customFormat="1" x14ac:dyDescent="0.35"/>
    <row r="24635" customFormat="1" x14ac:dyDescent="0.35"/>
    <row r="24636" customFormat="1" x14ac:dyDescent="0.35"/>
    <row r="24637" customFormat="1" x14ac:dyDescent="0.35"/>
    <row r="24638" customFormat="1" x14ac:dyDescent="0.35"/>
    <row r="24639" customFormat="1" x14ac:dyDescent="0.35"/>
    <row r="24640" customFormat="1" x14ac:dyDescent="0.35"/>
    <row r="24641" customFormat="1" x14ac:dyDescent="0.35"/>
    <row r="24642" customFormat="1" x14ac:dyDescent="0.35"/>
    <row r="24643" customFormat="1" x14ac:dyDescent="0.35"/>
    <row r="24644" customFormat="1" x14ac:dyDescent="0.35"/>
    <row r="24645" customFormat="1" x14ac:dyDescent="0.35"/>
    <row r="24646" customFormat="1" x14ac:dyDescent="0.35"/>
    <row r="24647" customFormat="1" x14ac:dyDescent="0.35"/>
    <row r="24648" customFormat="1" x14ac:dyDescent="0.35"/>
    <row r="24649" customFormat="1" x14ac:dyDescent="0.35"/>
    <row r="24650" customFormat="1" x14ac:dyDescent="0.35"/>
    <row r="24651" customFormat="1" x14ac:dyDescent="0.35"/>
    <row r="24652" customFormat="1" x14ac:dyDescent="0.35"/>
    <row r="24653" customFormat="1" x14ac:dyDescent="0.35"/>
    <row r="24654" customFormat="1" x14ac:dyDescent="0.35"/>
    <row r="24655" customFormat="1" x14ac:dyDescent="0.35"/>
    <row r="24656" customFormat="1" x14ac:dyDescent="0.35"/>
    <row r="24657" customFormat="1" x14ac:dyDescent="0.35"/>
    <row r="24658" customFormat="1" x14ac:dyDescent="0.35"/>
    <row r="24659" customFormat="1" x14ac:dyDescent="0.35"/>
    <row r="24660" customFormat="1" x14ac:dyDescent="0.35"/>
    <row r="24661" customFormat="1" x14ac:dyDescent="0.35"/>
    <row r="24662" customFormat="1" x14ac:dyDescent="0.35"/>
    <row r="24663" customFormat="1" x14ac:dyDescent="0.35"/>
    <row r="24664" customFormat="1" x14ac:dyDescent="0.35"/>
    <row r="24665" customFormat="1" x14ac:dyDescent="0.35"/>
    <row r="24666" customFormat="1" x14ac:dyDescent="0.35"/>
    <row r="24667" customFormat="1" x14ac:dyDescent="0.35"/>
    <row r="24668" customFormat="1" x14ac:dyDescent="0.35"/>
    <row r="24669" customFormat="1" x14ac:dyDescent="0.35"/>
    <row r="24670" customFormat="1" x14ac:dyDescent="0.35"/>
    <row r="24671" customFormat="1" x14ac:dyDescent="0.35"/>
    <row r="24672" customFormat="1" x14ac:dyDescent="0.35"/>
    <row r="24673" customFormat="1" x14ac:dyDescent="0.35"/>
    <row r="24674" customFormat="1" x14ac:dyDescent="0.35"/>
    <row r="24675" customFormat="1" x14ac:dyDescent="0.35"/>
    <row r="24676" customFormat="1" x14ac:dyDescent="0.35"/>
    <row r="24677" customFormat="1" x14ac:dyDescent="0.35"/>
    <row r="24678" customFormat="1" x14ac:dyDescent="0.35"/>
    <row r="24679" customFormat="1" x14ac:dyDescent="0.35"/>
    <row r="24680" customFormat="1" x14ac:dyDescent="0.35"/>
    <row r="24681" customFormat="1" x14ac:dyDescent="0.35"/>
    <row r="24682" customFormat="1" x14ac:dyDescent="0.35"/>
    <row r="24683" customFormat="1" x14ac:dyDescent="0.35"/>
    <row r="24684" customFormat="1" x14ac:dyDescent="0.35"/>
    <row r="24685" customFormat="1" x14ac:dyDescent="0.35"/>
    <row r="24686" customFormat="1" x14ac:dyDescent="0.35"/>
    <row r="24687" customFormat="1" x14ac:dyDescent="0.35"/>
    <row r="24688" customFormat="1" x14ac:dyDescent="0.35"/>
    <row r="24689" customFormat="1" x14ac:dyDescent="0.35"/>
    <row r="24690" customFormat="1" x14ac:dyDescent="0.35"/>
    <row r="24691" customFormat="1" x14ac:dyDescent="0.35"/>
    <row r="24692" customFormat="1" x14ac:dyDescent="0.35"/>
    <row r="24693" customFormat="1" x14ac:dyDescent="0.35"/>
    <row r="24694" customFormat="1" x14ac:dyDescent="0.35"/>
    <row r="24695" customFormat="1" x14ac:dyDescent="0.35"/>
    <row r="24696" customFormat="1" x14ac:dyDescent="0.35"/>
    <row r="24697" customFormat="1" x14ac:dyDescent="0.35"/>
    <row r="24698" customFormat="1" x14ac:dyDescent="0.35"/>
    <row r="24699" customFormat="1" x14ac:dyDescent="0.35"/>
    <row r="24700" customFormat="1" x14ac:dyDescent="0.35"/>
    <row r="24701" customFormat="1" x14ac:dyDescent="0.35"/>
    <row r="24702" customFormat="1" x14ac:dyDescent="0.35"/>
    <row r="24703" customFormat="1" x14ac:dyDescent="0.35"/>
    <row r="24704" customFormat="1" x14ac:dyDescent="0.35"/>
    <row r="24705" customFormat="1" x14ac:dyDescent="0.35"/>
    <row r="24706" customFormat="1" x14ac:dyDescent="0.35"/>
    <row r="24707" customFormat="1" x14ac:dyDescent="0.35"/>
    <row r="24708" customFormat="1" x14ac:dyDescent="0.35"/>
    <row r="24709" customFormat="1" x14ac:dyDescent="0.35"/>
    <row r="24710" customFormat="1" x14ac:dyDescent="0.35"/>
    <row r="24711" customFormat="1" x14ac:dyDescent="0.35"/>
    <row r="24712" customFormat="1" x14ac:dyDescent="0.35"/>
    <row r="24713" customFormat="1" x14ac:dyDescent="0.35"/>
    <row r="24714" customFormat="1" x14ac:dyDescent="0.35"/>
    <row r="24715" customFormat="1" x14ac:dyDescent="0.35"/>
    <row r="24716" customFormat="1" x14ac:dyDescent="0.35"/>
    <row r="24717" customFormat="1" x14ac:dyDescent="0.35"/>
    <row r="24718" customFormat="1" x14ac:dyDescent="0.35"/>
    <row r="24719" customFormat="1" x14ac:dyDescent="0.35"/>
    <row r="24720" customFormat="1" x14ac:dyDescent="0.35"/>
    <row r="24721" customFormat="1" x14ac:dyDescent="0.35"/>
    <row r="24722" customFormat="1" x14ac:dyDescent="0.35"/>
    <row r="24723" customFormat="1" x14ac:dyDescent="0.35"/>
    <row r="24724" customFormat="1" x14ac:dyDescent="0.35"/>
    <row r="24725" customFormat="1" x14ac:dyDescent="0.35"/>
    <row r="24726" customFormat="1" x14ac:dyDescent="0.35"/>
    <row r="24727" customFormat="1" x14ac:dyDescent="0.35"/>
    <row r="24728" customFormat="1" x14ac:dyDescent="0.35"/>
    <row r="24729" customFormat="1" x14ac:dyDescent="0.35"/>
    <row r="24730" customFormat="1" x14ac:dyDescent="0.35"/>
    <row r="24731" customFormat="1" x14ac:dyDescent="0.35"/>
    <row r="24732" customFormat="1" x14ac:dyDescent="0.35"/>
    <row r="24733" customFormat="1" x14ac:dyDescent="0.35"/>
    <row r="24734" customFormat="1" x14ac:dyDescent="0.35"/>
    <row r="24735" customFormat="1" x14ac:dyDescent="0.35"/>
    <row r="24736" customFormat="1" x14ac:dyDescent="0.35"/>
    <row r="24737" customFormat="1" x14ac:dyDescent="0.35"/>
    <row r="24738" customFormat="1" x14ac:dyDescent="0.35"/>
    <row r="24739" customFormat="1" x14ac:dyDescent="0.35"/>
    <row r="24740" customFormat="1" x14ac:dyDescent="0.35"/>
    <row r="24741" customFormat="1" x14ac:dyDescent="0.35"/>
    <row r="24742" customFormat="1" x14ac:dyDescent="0.35"/>
    <row r="24743" customFormat="1" x14ac:dyDescent="0.35"/>
    <row r="24744" customFormat="1" x14ac:dyDescent="0.35"/>
    <row r="24745" customFormat="1" x14ac:dyDescent="0.35"/>
    <row r="24746" customFormat="1" x14ac:dyDescent="0.35"/>
    <row r="24747" customFormat="1" x14ac:dyDescent="0.35"/>
    <row r="24748" customFormat="1" x14ac:dyDescent="0.35"/>
    <row r="24749" customFormat="1" x14ac:dyDescent="0.35"/>
    <row r="24750" customFormat="1" x14ac:dyDescent="0.35"/>
    <row r="24751" customFormat="1" x14ac:dyDescent="0.35"/>
    <row r="24752" customFormat="1" x14ac:dyDescent="0.35"/>
    <row r="24753" customFormat="1" x14ac:dyDescent="0.35"/>
    <row r="24754" customFormat="1" x14ac:dyDescent="0.35"/>
    <row r="24755" customFormat="1" x14ac:dyDescent="0.35"/>
    <row r="24756" customFormat="1" x14ac:dyDescent="0.35"/>
    <row r="24757" customFormat="1" x14ac:dyDescent="0.35"/>
    <row r="24758" customFormat="1" x14ac:dyDescent="0.35"/>
    <row r="24759" customFormat="1" x14ac:dyDescent="0.35"/>
    <row r="24760" customFormat="1" x14ac:dyDescent="0.35"/>
    <row r="24761" customFormat="1" x14ac:dyDescent="0.35"/>
    <row r="24762" customFormat="1" x14ac:dyDescent="0.35"/>
    <row r="24763" customFormat="1" x14ac:dyDescent="0.35"/>
    <row r="24764" customFormat="1" x14ac:dyDescent="0.35"/>
    <row r="24765" customFormat="1" x14ac:dyDescent="0.35"/>
    <row r="24766" customFormat="1" x14ac:dyDescent="0.35"/>
    <row r="24767" customFormat="1" x14ac:dyDescent="0.35"/>
    <row r="24768" customFormat="1" x14ac:dyDescent="0.35"/>
    <row r="24769" customFormat="1" x14ac:dyDescent="0.35"/>
    <row r="24770" customFormat="1" x14ac:dyDescent="0.35"/>
    <row r="24771" customFormat="1" x14ac:dyDescent="0.35"/>
    <row r="24772" customFormat="1" x14ac:dyDescent="0.35"/>
    <row r="24773" customFormat="1" x14ac:dyDescent="0.35"/>
    <row r="24774" customFormat="1" x14ac:dyDescent="0.35"/>
    <row r="24775" customFormat="1" x14ac:dyDescent="0.35"/>
    <row r="24776" customFormat="1" x14ac:dyDescent="0.35"/>
    <row r="24777" customFormat="1" x14ac:dyDescent="0.35"/>
    <row r="24778" customFormat="1" x14ac:dyDescent="0.35"/>
    <row r="24779" customFormat="1" x14ac:dyDescent="0.35"/>
    <row r="24780" customFormat="1" x14ac:dyDescent="0.35"/>
    <row r="24781" customFormat="1" x14ac:dyDescent="0.35"/>
    <row r="24782" customFormat="1" x14ac:dyDescent="0.35"/>
    <row r="24783" customFormat="1" x14ac:dyDescent="0.35"/>
    <row r="24784" customFormat="1" x14ac:dyDescent="0.35"/>
    <row r="24785" customFormat="1" x14ac:dyDescent="0.35"/>
    <row r="24786" customFormat="1" x14ac:dyDescent="0.35"/>
    <row r="24787" customFormat="1" x14ac:dyDescent="0.35"/>
    <row r="24788" customFormat="1" x14ac:dyDescent="0.35"/>
    <row r="24789" customFormat="1" x14ac:dyDescent="0.35"/>
    <row r="24790" customFormat="1" x14ac:dyDescent="0.35"/>
    <row r="24791" customFormat="1" x14ac:dyDescent="0.35"/>
    <row r="24792" customFormat="1" x14ac:dyDescent="0.35"/>
    <row r="24793" customFormat="1" x14ac:dyDescent="0.35"/>
    <row r="24794" customFormat="1" x14ac:dyDescent="0.35"/>
    <row r="24795" customFormat="1" x14ac:dyDescent="0.35"/>
    <row r="24796" customFormat="1" x14ac:dyDescent="0.35"/>
    <row r="24797" customFormat="1" x14ac:dyDescent="0.35"/>
    <row r="24798" customFormat="1" x14ac:dyDescent="0.35"/>
    <row r="24799" customFormat="1" x14ac:dyDescent="0.35"/>
    <row r="24800" customFormat="1" x14ac:dyDescent="0.35"/>
    <row r="24801" customFormat="1" x14ac:dyDescent="0.35"/>
    <row r="24802" customFormat="1" x14ac:dyDescent="0.35"/>
    <row r="24803" customFormat="1" x14ac:dyDescent="0.35"/>
    <row r="24804" customFormat="1" x14ac:dyDescent="0.35"/>
    <row r="24805" customFormat="1" x14ac:dyDescent="0.35"/>
    <row r="24806" customFormat="1" x14ac:dyDescent="0.35"/>
    <row r="24807" customFormat="1" x14ac:dyDescent="0.35"/>
    <row r="24808" customFormat="1" x14ac:dyDescent="0.35"/>
    <row r="24809" customFormat="1" x14ac:dyDescent="0.35"/>
    <row r="24810" customFormat="1" x14ac:dyDescent="0.35"/>
    <row r="24811" customFormat="1" x14ac:dyDescent="0.35"/>
    <row r="24812" customFormat="1" x14ac:dyDescent="0.35"/>
    <row r="24813" customFormat="1" x14ac:dyDescent="0.35"/>
    <row r="24814" customFormat="1" x14ac:dyDescent="0.35"/>
    <row r="24815" customFormat="1" x14ac:dyDescent="0.35"/>
    <row r="24816" customFormat="1" x14ac:dyDescent="0.35"/>
    <row r="24817" customFormat="1" x14ac:dyDescent="0.35"/>
    <row r="24818" customFormat="1" x14ac:dyDescent="0.35"/>
    <row r="24819" customFormat="1" x14ac:dyDescent="0.35"/>
    <row r="24820" customFormat="1" x14ac:dyDescent="0.35"/>
    <row r="24821" customFormat="1" x14ac:dyDescent="0.35"/>
    <row r="24822" customFormat="1" x14ac:dyDescent="0.35"/>
    <row r="24823" customFormat="1" x14ac:dyDescent="0.35"/>
    <row r="24824" customFormat="1" x14ac:dyDescent="0.35"/>
    <row r="24825" customFormat="1" x14ac:dyDescent="0.35"/>
    <row r="24826" customFormat="1" x14ac:dyDescent="0.35"/>
    <row r="24827" customFormat="1" x14ac:dyDescent="0.35"/>
    <row r="24828" customFormat="1" x14ac:dyDescent="0.35"/>
    <row r="24829" customFormat="1" x14ac:dyDescent="0.35"/>
    <row r="24830" customFormat="1" x14ac:dyDescent="0.35"/>
    <row r="24831" customFormat="1" x14ac:dyDescent="0.35"/>
    <row r="24832" customFormat="1" x14ac:dyDescent="0.35"/>
    <row r="24833" customFormat="1" x14ac:dyDescent="0.35"/>
    <row r="24834" customFormat="1" x14ac:dyDescent="0.35"/>
    <row r="24835" customFormat="1" x14ac:dyDescent="0.35"/>
    <row r="24836" customFormat="1" x14ac:dyDescent="0.35"/>
    <row r="24837" customFormat="1" x14ac:dyDescent="0.35"/>
    <row r="24838" customFormat="1" x14ac:dyDescent="0.35"/>
    <row r="24839" customFormat="1" x14ac:dyDescent="0.35"/>
    <row r="24840" customFormat="1" x14ac:dyDescent="0.35"/>
    <row r="24841" customFormat="1" x14ac:dyDescent="0.35"/>
    <row r="24842" customFormat="1" x14ac:dyDescent="0.35"/>
    <row r="24843" customFormat="1" x14ac:dyDescent="0.35"/>
    <row r="24844" customFormat="1" x14ac:dyDescent="0.35"/>
    <row r="24845" customFormat="1" x14ac:dyDescent="0.35"/>
    <row r="24846" customFormat="1" x14ac:dyDescent="0.35"/>
    <row r="24847" customFormat="1" x14ac:dyDescent="0.35"/>
    <row r="24848" customFormat="1" x14ac:dyDescent="0.35"/>
    <row r="24849" customFormat="1" x14ac:dyDescent="0.35"/>
    <row r="24850" customFormat="1" x14ac:dyDescent="0.35"/>
    <row r="24851" customFormat="1" x14ac:dyDescent="0.35"/>
    <row r="24852" customFormat="1" x14ac:dyDescent="0.35"/>
    <row r="24853" customFormat="1" x14ac:dyDescent="0.35"/>
    <row r="24854" customFormat="1" x14ac:dyDescent="0.35"/>
    <row r="24855" customFormat="1" x14ac:dyDescent="0.35"/>
    <row r="24856" customFormat="1" x14ac:dyDescent="0.35"/>
    <row r="24857" customFormat="1" x14ac:dyDescent="0.35"/>
    <row r="24858" customFormat="1" x14ac:dyDescent="0.35"/>
    <row r="24859" customFormat="1" x14ac:dyDescent="0.35"/>
    <row r="24860" customFormat="1" x14ac:dyDescent="0.35"/>
    <row r="24861" customFormat="1" x14ac:dyDescent="0.35"/>
    <row r="24862" customFormat="1" x14ac:dyDescent="0.35"/>
    <row r="24863" customFormat="1" x14ac:dyDescent="0.35"/>
    <row r="24864" customFormat="1" x14ac:dyDescent="0.35"/>
    <row r="24865" customFormat="1" x14ac:dyDescent="0.35"/>
    <row r="24866" customFormat="1" x14ac:dyDescent="0.35"/>
    <row r="24867" customFormat="1" x14ac:dyDescent="0.35"/>
    <row r="24868" customFormat="1" x14ac:dyDescent="0.35"/>
    <row r="24869" customFormat="1" x14ac:dyDescent="0.35"/>
    <row r="24870" customFormat="1" x14ac:dyDescent="0.35"/>
    <row r="24871" customFormat="1" x14ac:dyDescent="0.35"/>
    <row r="24872" customFormat="1" x14ac:dyDescent="0.35"/>
    <row r="24873" customFormat="1" x14ac:dyDescent="0.35"/>
    <row r="24874" customFormat="1" x14ac:dyDescent="0.35"/>
    <row r="24875" customFormat="1" x14ac:dyDescent="0.35"/>
    <row r="24876" customFormat="1" x14ac:dyDescent="0.35"/>
    <row r="24877" customFormat="1" x14ac:dyDescent="0.35"/>
    <row r="24878" customFormat="1" x14ac:dyDescent="0.35"/>
    <row r="24879" customFormat="1" x14ac:dyDescent="0.35"/>
    <row r="24880" customFormat="1" x14ac:dyDescent="0.35"/>
    <row r="24881" customFormat="1" x14ac:dyDescent="0.35"/>
    <row r="24882" customFormat="1" x14ac:dyDescent="0.35"/>
    <row r="24883" customFormat="1" x14ac:dyDescent="0.35"/>
    <row r="24884" customFormat="1" x14ac:dyDescent="0.35"/>
    <row r="24885" customFormat="1" x14ac:dyDescent="0.35"/>
    <row r="24886" customFormat="1" x14ac:dyDescent="0.35"/>
    <row r="24887" customFormat="1" x14ac:dyDescent="0.35"/>
    <row r="24888" customFormat="1" x14ac:dyDescent="0.35"/>
    <row r="24889" customFormat="1" x14ac:dyDescent="0.35"/>
    <row r="24890" customFormat="1" x14ac:dyDescent="0.35"/>
    <row r="24891" customFormat="1" x14ac:dyDescent="0.35"/>
    <row r="24892" customFormat="1" x14ac:dyDescent="0.35"/>
    <row r="24893" customFormat="1" x14ac:dyDescent="0.35"/>
    <row r="24894" customFormat="1" x14ac:dyDescent="0.35"/>
    <row r="24895" customFormat="1" x14ac:dyDescent="0.35"/>
    <row r="24896" customFormat="1" x14ac:dyDescent="0.35"/>
    <row r="24897" customFormat="1" x14ac:dyDescent="0.35"/>
    <row r="24898" customFormat="1" x14ac:dyDescent="0.35"/>
    <row r="24899" customFormat="1" x14ac:dyDescent="0.35"/>
    <row r="24900" customFormat="1" x14ac:dyDescent="0.35"/>
    <row r="24901" customFormat="1" x14ac:dyDescent="0.35"/>
    <row r="24902" customFormat="1" x14ac:dyDescent="0.35"/>
    <row r="24903" customFormat="1" x14ac:dyDescent="0.35"/>
    <row r="24904" customFormat="1" x14ac:dyDescent="0.35"/>
    <row r="24905" customFormat="1" x14ac:dyDescent="0.35"/>
    <row r="24906" customFormat="1" x14ac:dyDescent="0.35"/>
    <row r="24907" customFormat="1" x14ac:dyDescent="0.35"/>
    <row r="24908" customFormat="1" x14ac:dyDescent="0.35"/>
    <row r="24909" customFormat="1" x14ac:dyDescent="0.35"/>
    <row r="24910" customFormat="1" x14ac:dyDescent="0.35"/>
    <row r="24911" customFormat="1" x14ac:dyDescent="0.35"/>
    <row r="24912" customFormat="1" x14ac:dyDescent="0.35"/>
    <row r="24913" customFormat="1" x14ac:dyDescent="0.35"/>
    <row r="24914" customFormat="1" x14ac:dyDescent="0.35"/>
    <row r="24915" customFormat="1" x14ac:dyDescent="0.35"/>
    <row r="24916" customFormat="1" x14ac:dyDescent="0.35"/>
    <row r="24917" customFormat="1" x14ac:dyDescent="0.35"/>
    <row r="24918" customFormat="1" x14ac:dyDescent="0.35"/>
    <row r="24919" customFormat="1" x14ac:dyDescent="0.35"/>
    <row r="24920" customFormat="1" x14ac:dyDescent="0.35"/>
    <row r="24921" customFormat="1" x14ac:dyDescent="0.35"/>
    <row r="24922" customFormat="1" x14ac:dyDescent="0.35"/>
    <row r="24923" customFormat="1" x14ac:dyDescent="0.35"/>
    <row r="24924" customFormat="1" x14ac:dyDescent="0.35"/>
    <row r="24925" customFormat="1" x14ac:dyDescent="0.35"/>
    <row r="24926" customFormat="1" x14ac:dyDescent="0.35"/>
    <row r="24927" customFormat="1" x14ac:dyDescent="0.35"/>
    <row r="24928" customFormat="1" x14ac:dyDescent="0.35"/>
    <row r="24929" customFormat="1" x14ac:dyDescent="0.35"/>
    <row r="24930" customFormat="1" x14ac:dyDescent="0.35"/>
    <row r="24931" customFormat="1" x14ac:dyDescent="0.35"/>
    <row r="24932" customFormat="1" x14ac:dyDescent="0.35"/>
    <row r="24933" customFormat="1" x14ac:dyDescent="0.35"/>
    <row r="24934" customFormat="1" x14ac:dyDescent="0.35"/>
    <row r="24935" customFormat="1" x14ac:dyDescent="0.35"/>
    <row r="24936" customFormat="1" x14ac:dyDescent="0.35"/>
    <row r="24937" customFormat="1" x14ac:dyDescent="0.35"/>
    <row r="24938" customFormat="1" x14ac:dyDescent="0.35"/>
    <row r="24939" customFormat="1" x14ac:dyDescent="0.35"/>
    <row r="24940" customFormat="1" x14ac:dyDescent="0.35"/>
    <row r="24941" customFormat="1" x14ac:dyDescent="0.35"/>
    <row r="24942" customFormat="1" x14ac:dyDescent="0.35"/>
    <row r="24943" customFormat="1" x14ac:dyDescent="0.35"/>
    <row r="24944" customFormat="1" x14ac:dyDescent="0.35"/>
    <row r="24945" customFormat="1" x14ac:dyDescent="0.35"/>
    <row r="24946" customFormat="1" x14ac:dyDescent="0.35"/>
    <row r="24947" customFormat="1" x14ac:dyDescent="0.35"/>
    <row r="24948" customFormat="1" x14ac:dyDescent="0.35"/>
    <row r="24949" customFormat="1" x14ac:dyDescent="0.35"/>
    <row r="24950" customFormat="1" x14ac:dyDescent="0.35"/>
    <row r="24951" customFormat="1" x14ac:dyDescent="0.35"/>
    <row r="24952" customFormat="1" x14ac:dyDescent="0.35"/>
    <row r="24953" customFormat="1" x14ac:dyDescent="0.35"/>
    <row r="24954" customFormat="1" x14ac:dyDescent="0.35"/>
    <row r="24955" customFormat="1" x14ac:dyDescent="0.35"/>
    <row r="24956" customFormat="1" x14ac:dyDescent="0.35"/>
    <row r="24957" customFormat="1" x14ac:dyDescent="0.35"/>
    <row r="24958" customFormat="1" x14ac:dyDescent="0.35"/>
    <row r="24959" customFormat="1" x14ac:dyDescent="0.35"/>
    <row r="24960" customFormat="1" x14ac:dyDescent="0.35"/>
    <row r="24961" customFormat="1" x14ac:dyDescent="0.35"/>
    <row r="24962" customFormat="1" x14ac:dyDescent="0.35"/>
    <row r="24963" customFormat="1" x14ac:dyDescent="0.35"/>
    <row r="24964" customFormat="1" x14ac:dyDescent="0.35"/>
    <row r="24965" customFormat="1" x14ac:dyDescent="0.35"/>
    <row r="24966" customFormat="1" x14ac:dyDescent="0.35"/>
    <row r="24967" customFormat="1" x14ac:dyDescent="0.35"/>
    <row r="24968" customFormat="1" x14ac:dyDescent="0.35"/>
    <row r="24969" customFormat="1" x14ac:dyDescent="0.35"/>
    <row r="24970" customFormat="1" x14ac:dyDescent="0.35"/>
    <row r="24971" customFormat="1" x14ac:dyDescent="0.35"/>
    <row r="24972" customFormat="1" x14ac:dyDescent="0.35"/>
    <row r="24973" customFormat="1" x14ac:dyDescent="0.35"/>
    <row r="24974" customFormat="1" x14ac:dyDescent="0.35"/>
    <row r="24975" customFormat="1" x14ac:dyDescent="0.35"/>
    <row r="24976" customFormat="1" x14ac:dyDescent="0.35"/>
    <row r="24977" customFormat="1" x14ac:dyDescent="0.35"/>
    <row r="24978" customFormat="1" x14ac:dyDescent="0.35"/>
    <row r="24979" customFormat="1" x14ac:dyDescent="0.35"/>
    <row r="24980" customFormat="1" x14ac:dyDescent="0.35"/>
    <row r="24981" customFormat="1" x14ac:dyDescent="0.35"/>
    <row r="24982" customFormat="1" x14ac:dyDescent="0.35"/>
    <row r="24983" customFormat="1" x14ac:dyDescent="0.35"/>
    <row r="24984" customFormat="1" x14ac:dyDescent="0.35"/>
    <row r="24985" customFormat="1" x14ac:dyDescent="0.35"/>
    <row r="24986" customFormat="1" x14ac:dyDescent="0.35"/>
    <row r="24987" customFormat="1" x14ac:dyDescent="0.35"/>
    <row r="24988" customFormat="1" x14ac:dyDescent="0.35"/>
    <row r="24989" customFormat="1" x14ac:dyDescent="0.35"/>
    <row r="24990" customFormat="1" x14ac:dyDescent="0.35"/>
    <row r="24991" customFormat="1" x14ac:dyDescent="0.35"/>
    <row r="24992" customFormat="1" x14ac:dyDescent="0.35"/>
    <row r="24993" customFormat="1" x14ac:dyDescent="0.35"/>
    <row r="24994" customFormat="1" x14ac:dyDescent="0.35"/>
    <row r="24995" customFormat="1" x14ac:dyDescent="0.35"/>
    <row r="24996" customFormat="1" x14ac:dyDescent="0.35"/>
    <row r="24997" customFormat="1" x14ac:dyDescent="0.35"/>
    <row r="24998" customFormat="1" x14ac:dyDescent="0.35"/>
    <row r="24999" customFormat="1" x14ac:dyDescent="0.35"/>
    <row r="25000" customFormat="1" x14ac:dyDescent="0.35"/>
    <row r="25001" customFormat="1" x14ac:dyDescent="0.35"/>
    <row r="25002" customFormat="1" x14ac:dyDescent="0.35"/>
    <row r="25003" customFormat="1" x14ac:dyDescent="0.35"/>
    <row r="25004" customFormat="1" x14ac:dyDescent="0.35"/>
    <row r="25005" customFormat="1" x14ac:dyDescent="0.35"/>
    <row r="25006" customFormat="1" x14ac:dyDescent="0.35"/>
    <row r="25007" customFormat="1" x14ac:dyDescent="0.35"/>
    <row r="25008" customFormat="1" x14ac:dyDescent="0.35"/>
    <row r="25009" customFormat="1" x14ac:dyDescent="0.35"/>
    <row r="25010" customFormat="1" x14ac:dyDescent="0.35"/>
    <row r="25011" customFormat="1" x14ac:dyDescent="0.35"/>
    <row r="25012" customFormat="1" x14ac:dyDescent="0.35"/>
    <row r="25013" customFormat="1" x14ac:dyDescent="0.35"/>
    <row r="25014" customFormat="1" x14ac:dyDescent="0.35"/>
    <row r="25015" customFormat="1" x14ac:dyDescent="0.35"/>
    <row r="25016" customFormat="1" x14ac:dyDescent="0.35"/>
    <row r="25017" customFormat="1" x14ac:dyDescent="0.35"/>
    <row r="25018" customFormat="1" x14ac:dyDescent="0.35"/>
    <row r="25019" customFormat="1" x14ac:dyDescent="0.35"/>
    <row r="25020" customFormat="1" x14ac:dyDescent="0.35"/>
    <row r="25021" customFormat="1" x14ac:dyDescent="0.35"/>
    <row r="25022" customFormat="1" x14ac:dyDescent="0.35"/>
    <row r="25023" customFormat="1" x14ac:dyDescent="0.35"/>
    <row r="25024" customFormat="1" x14ac:dyDescent="0.35"/>
    <row r="25025" customFormat="1" x14ac:dyDescent="0.35"/>
    <row r="25026" customFormat="1" x14ac:dyDescent="0.35"/>
    <row r="25027" customFormat="1" x14ac:dyDescent="0.35"/>
    <row r="25028" customFormat="1" x14ac:dyDescent="0.35"/>
    <row r="25029" customFormat="1" x14ac:dyDescent="0.35"/>
    <row r="25030" customFormat="1" x14ac:dyDescent="0.35"/>
    <row r="25031" customFormat="1" x14ac:dyDescent="0.35"/>
    <row r="25032" customFormat="1" x14ac:dyDescent="0.35"/>
    <row r="25033" customFormat="1" x14ac:dyDescent="0.35"/>
    <row r="25034" customFormat="1" x14ac:dyDescent="0.35"/>
    <row r="25035" customFormat="1" x14ac:dyDescent="0.35"/>
    <row r="25036" customFormat="1" x14ac:dyDescent="0.35"/>
    <row r="25037" customFormat="1" x14ac:dyDescent="0.35"/>
    <row r="25038" customFormat="1" x14ac:dyDescent="0.35"/>
    <row r="25039" customFormat="1" x14ac:dyDescent="0.35"/>
    <row r="25040" customFormat="1" x14ac:dyDescent="0.35"/>
    <row r="25041" customFormat="1" x14ac:dyDescent="0.35"/>
    <row r="25042" customFormat="1" x14ac:dyDescent="0.35"/>
    <row r="25043" customFormat="1" x14ac:dyDescent="0.35"/>
    <row r="25044" customFormat="1" x14ac:dyDescent="0.35"/>
    <row r="25045" customFormat="1" x14ac:dyDescent="0.35"/>
    <row r="25046" customFormat="1" x14ac:dyDescent="0.35"/>
    <row r="25047" customFormat="1" x14ac:dyDescent="0.35"/>
    <row r="25048" customFormat="1" x14ac:dyDescent="0.35"/>
    <row r="25049" customFormat="1" x14ac:dyDescent="0.35"/>
    <row r="25050" customFormat="1" x14ac:dyDescent="0.35"/>
    <row r="25051" customFormat="1" x14ac:dyDescent="0.35"/>
    <row r="25052" customFormat="1" x14ac:dyDescent="0.35"/>
    <row r="25053" customFormat="1" x14ac:dyDescent="0.35"/>
    <row r="25054" customFormat="1" x14ac:dyDescent="0.35"/>
    <row r="25055" customFormat="1" x14ac:dyDescent="0.35"/>
    <row r="25056" customFormat="1" x14ac:dyDescent="0.35"/>
    <row r="25057" customFormat="1" x14ac:dyDescent="0.35"/>
    <row r="25058" customFormat="1" x14ac:dyDescent="0.35"/>
    <row r="25059" customFormat="1" x14ac:dyDescent="0.35"/>
    <row r="25060" customFormat="1" x14ac:dyDescent="0.35"/>
    <row r="25061" customFormat="1" x14ac:dyDescent="0.35"/>
    <row r="25062" customFormat="1" x14ac:dyDescent="0.35"/>
    <row r="25063" customFormat="1" x14ac:dyDescent="0.35"/>
    <row r="25064" customFormat="1" x14ac:dyDescent="0.35"/>
    <row r="25065" customFormat="1" x14ac:dyDescent="0.35"/>
    <row r="25066" customFormat="1" x14ac:dyDescent="0.35"/>
    <row r="25067" customFormat="1" x14ac:dyDescent="0.35"/>
    <row r="25068" customFormat="1" x14ac:dyDescent="0.35"/>
    <row r="25069" customFormat="1" x14ac:dyDescent="0.35"/>
    <row r="25070" customFormat="1" x14ac:dyDescent="0.35"/>
    <row r="25071" customFormat="1" x14ac:dyDescent="0.35"/>
    <row r="25072" customFormat="1" x14ac:dyDescent="0.35"/>
    <row r="25073" customFormat="1" x14ac:dyDescent="0.35"/>
    <row r="25074" customFormat="1" x14ac:dyDescent="0.35"/>
    <row r="25075" customFormat="1" x14ac:dyDescent="0.35"/>
    <row r="25076" customFormat="1" x14ac:dyDescent="0.35"/>
    <row r="25077" customFormat="1" x14ac:dyDescent="0.35"/>
    <row r="25078" customFormat="1" x14ac:dyDescent="0.35"/>
    <row r="25079" customFormat="1" x14ac:dyDescent="0.35"/>
    <row r="25080" customFormat="1" x14ac:dyDescent="0.35"/>
    <row r="25081" customFormat="1" x14ac:dyDescent="0.35"/>
    <row r="25082" customFormat="1" x14ac:dyDescent="0.35"/>
    <row r="25083" customFormat="1" x14ac:dyDescent="0.35"/>
    <row r="25084" customFormat="1" x14ac:dyDescent="0.35"/>
    <row r="25085" customFormat="1" x14ac:dyDescent="0.35"/>
    <row r="25086" customFormat="1" x14ac:dyDescent="0.35"/>
    <row r="25087" customFormat="1" x14ac:dyDescent="0.35"/>
    <row r="25088" customFormat="1" x14ac:dyDescent="0.35"/>
    <row r="25089" customFormat="1" x14ac:dyDescent="0.35"/>
    <row r="25090" customFormat="1" x14ac:dyDescent="0.35"/>
    <row r="25091" customFormat="1" x14ac:dyDescent="0.35"/>
    <row r="25092" customFormat="1" x14ac:dyDescent="0.35"/>
    <row r="25093" customFormat="1" x14ac:dyDescent="0.35"/>
    <row r="25094" customFormat="1" x14ac:dyDescent="0.35"/>
    <row r="25095" customFormat="1" x14ac:dyDescent="0.35"/>
    <row r="25096" customFormat="1" x14ac:dyDescent="0.35"/>
    <row r="25097" customFormat="1" x14ac:dyDescent="0.35"/>
    <row r="25098" customFormat="1" x14ac:dyDescent="0.35"/>
    <row r="25099" customFormat="1" x14ac:dyDescent="0.35"/>
    <row r="25100" customFormat="1" x14ac:dyDescent="0.35"/>
    <row r="25101" customFormat="1" x14ac:dyDescent="0.35"/>
    <row r="25102" customFormat="1" x14ac:dyDescent="0.35"/>
    <row r="25103" customFormat="1" x14ac:dyDescent="0.35"/>
    <row r="25104" customFormat="1" x14ac:dyDescent="0.35"/>
    <row r="25105" customFormat="1" x14ac:dyDescent="0.35"/>
    <row r="25106" customFormat="1" x14ac:dyDescent="0.35"/>
    <row r="25107" customFormat="1" x14ac:dyDescent="0.35"/>
    <row r="25108" customFormat="1" x14ac:dyDescent="0.35"/>
    <row r="25109" customFormat="1" x14ac:dyDescent="0.35"/>
    <row r="25110" customFormat="1" x14ac:dyDescent="0.35"/>
    <row r="25111" customFormat="1" x14ac:dyDescent="0.35"/>
    <row r="25112" customFormat="1" x14ac:dyDescent="0.35"/>
    <row r="25113" customFormat="1" x14ac:dyDescent="0.35"/>
    <row r="25114" customFormat="1" x14ac:dyDescent="0.35"/>
    <row r="25115" customFormat="1" x14ac:dyDescent="0.35"/>
    <row r="25116" customFormat="1" x14ac:dyDescent="0.35"/>
    <row r="25117" customFormat="1" x14ac:dyDescent="0.35"/>
    <row r="25118" customFormat="1" x14ac:dyDescent="0.35"/>
    <row r="25119" customFormat="1" x14ac:dyDescent="0.35"/>
    <row r="25120" customFormat="1" x14ac:dyDescent="0.35"/>
    <row r="25121" customFormat="1" x14ac:dyDescent="0.35"/>
    <row r="25122" customFormat="1" x14ac:dyDescent="0.35"/>
    <row r="25123" customFormat="1" x14ac:dyDescent="0.35"/>
    <row r="25124" customFormat="1" x14ac:dyDescent="0.35"/>
    <row r="25125" customFormat="1" x14ac:dyDescent="0.35"/>
    <row r="25126" customFormat="1" x14ac:dyDescent="0.35"/>
    <row r="25127" customFormat="1" x14ac:dyDescent="0.35"/>
    <row r="25128" customFormat="1" x14ac:dyDescent="0.35"/>
    <row r="25129" customFormat="1" x14ac:dyDescent="0.35"/>
    <row r="25130" customFormat="1" x14ac:dyDescent="0.35"/>
    <row r="25131" customFormat="1" x14ac:dyDescent="0.35"/>
    <row r="25132" customFormat="1" x14ac:dyDescent="0.35"/>
    <row r="25133" customFormat="1" x14ac:dyDescent="0.35"/>
    <row r="25134" customFormat="1" x14ac:dyDescent="0.35"/>
    <row r="25135" customFormat="1" x14ac:dyDescent="0.35"/>
    <row r="25136" customFormat="1" x14ac:dyDescent="0.35"/>
    <row r="25137" customFormat="1" x14ac:dyDescent="0.35"/>
    <row r="25138" customFormat="1" x14ac:dyDescent="0.35"/>
    <row r="25139" customFormat="1" x14ac:dyDescent="0.35"/>
    <row r="25140" customFormat="1" x14ac:dyDescent="0.35"/>
    <row r="25141" customFormat="1" x14ac:dyDescent="0.35"/>
    <row r="25142" customFormat="1" x14ac:dyDescent="0.35"/>
    <row r="25143" customFormat="1" x14ac:dyDescent="0.35"/>
    <row r="25144" customFormat="1" x14ac:dyDescent="0.35"/>
    <row r="25145" customFormat="1" x14ac:dyDescent="0.35"/>
    <row r="25146" customFormat="1" x14ac:dyDescent="0.35"/>
    <row r="25147" customFormat="1" x14ac:dyDescent="0.35"/>
    <row r="25148" customFormat="1" x14ac:dyDescent="0.35"/>
    <row r="25149" customFormat="1" x14ac:dyDescent="0.35"/>
    <row r="25150" customFormat="1" x14ac:dyDescent="0.35"/>
    <row r="25151" customFormat="1" x14ac:dyDescent="0.35"/>
    <row r="25152" customFormat="1" x14ac:dyDescent="0.35"/>
    <row r="25153" customFormat="1" x14ac:dyDescent="0.35"/>
    <row r="25154" customFormat="1" x14ac:dyDescent="0.35"/>
    <row r="25155" customFormat="1" x14ac:dyDescent="0.35"/>
    <row r="25156" customFormat="1" x14ac:dyDescent="0.35"/>
    <row r="25157" customFormat="1" x14ac:dyDescent="0.35"/>
    <row r="25158" customFormat="1" x14ac:dyDescent="0.35"/>
    <row r="25159" customFormat="1" x14ac:dyDescent="0.35"/>
    <row r="25160" customFormat="1" x14ac:dyDescent="0.35"/>
    <row r="25161" customFormat="1" x14ac:dyDescent="0.35"/>
    <row r="25162" customFormat="1" x14ac:dyDescent="0.35"/>
    <row r="25163" customFormat="1" x14ac:dyDescent="0.35"/>
    <row r="25164" customFormat="1" x14ac:dyDescent="0.35"/>
    <row r="25165" customFormat="1" x14ac:dyDescent="0.35"/>
    <row r="25166" customFormat="1" x14ac:dyDescent="0.35"/>
    <row r="25167" customFormat="1" x14ac:dyDescent="0.35"/>
    <row r="25168" customFormat="1" x14ac:dyDescent="0.35"/>
    <row r="25169" customFormat="1" x14ac:dyDescent="0.35"/>
    <row r="25170" customFormat="1" x14ac:dyDescent="0.35"/>
    <row r="25171" customFormat="1" x14ac:dyDescent="0.35"/>
    <row r="25172" customFormat="1" x14ac:dyDescent="0.35"/>
    <row r="25173" customFormat="1" x14ac:dyDescent="0.35"/>
    <row r="25174" customFormat="1" x14ac:dyDescent="0.35"/>
    <row r="25175" customFormat="1" x14ac:dyDescent="0.35"/>
    <row r="25176" customFormat="1" x14ac:dyDescent="0.35"/>
    <row r="25177" customFormat="1" x14ac:dyDescent="0.35"/>
    <row r="25178" customFormat="1" x14ac:dyDescent="0.35"/>
    <row r="25179" customFormat="1" x14ac:dyDescent="0.35"/>
    <row r="25180" customFormat="1" x14ac:dyDescent="0.35"/>
    <row r="25181" customFormat="1" x14ac:dyDescent="0.35"/>
    <row r="25182" customFormat="1" x14ac:dyDescent="0.35"/>
    <row r="25183" customFormat="1" x14ac:dyDescent="0.35"/>
    <row r="25184" customFormat="1" x14ac:dyDescent="0.35"/>
    <row r="25185" customFormat="1" x14ac:dyDescent="0.35"/>
    <row r="25186" customFormat="1" x14ac:dyDescent="0.35"/>
    <row r="25187" customFormat="1" x14ac:dyDescent="0.35"/>
    <row r="25188" customFormat="1" x14ac:dyDescent="0.35"/>
    <row r="25189" customFormat="1" x14ac:dyDescent="0.35"/>
    <row r="25190" customFormat="1" x14ac:dyDescent="0.35"/>
    <row r="25191" customFormat="1" x14ac:dyDescent="0.35"/>
    <row r="25192" customFormat="1" x14ac:dyDescent="0.35"/>
    <row r="25193" customFormat="1" x14ac:dyDescent="0.35"/>
    <row r="25194" customFormat="1" x14ac:dyDescent="0.35"/>
    <row r="25195" customFormat="1" x14ac:dyDescent="0.35"/>
    <row r="25196" customFormat="1" x14ac:dyDescent="0.35"/>
    <row r="25197" customFormat="1" x14ac:dyDescent="0.35"/>
    <row r="25198" customFormat="1" x14ac:dyDescent="0.35"/>
    <row r="25199" customFormat="1" x14ac:dyDescent="0.35"/>
    <row r="25200" customFormat="1" x14ac:dyDescent="0.35"/>
    <row r="25201" customFormat="1" x14ac:dyDescent="0.35"/>
    <row r="25202" customFormat="1" x14ac:dyDescent="0.35"/>
    <row r="25203" customFormat="1" x14ac:dyDescent="0.35"/>
    <row r="25204" customFormat="1" x14ac:dyDescent="0.35"/>
    <row r="25205" customFormat="1" x14ac:dyDescent="0.35"/>
    <row r="25206" customFormat="1" x14ac:dyDescent="0.35"/>
    <row r="25207" customFormat="1" x14ac:dyDescent="0.35"/>
    <row r="25208" customFormat="1" x14ac:dyDescent="0.35"/>
    <row r="25209" customFormat="1" x14ac:dyDescent="0.35"/>
    <row r="25210" customFormat="1" x14ac:dyDescent="0.35"/>
    <row r="25211" customFormat="1" x14ac:dyDescent="0.35"/>
    <row r="25212" customFormat="1" x14ac:dyDescent="0.35"/>
    <row r="25213" customFormat="1" x14ac:dyDescent="0.35"/>
    <row r="25214" customFormat="1" x14ac:dyDescent="0.35"/>
    <row r="25215" customFormat="1" x14ac:dyDescent="0.35"/>
    <row r="25216" customFormat="1" x14ac:dyDescent="0.35"/>
    <row r="25217" customFormat="1" x14ac:dyDescent="0.35"/>
    <row r="25218" customFormat="1" x14ac:dyDescent="0.35"/>
    <row r="25219" customFormat="1" x14ac:dyDescent="0.35"/>
    <row r="25220" customFormat="1" x14ac:dyDescent="0.35"/>
    <row r="25221" customFormat="1" x14ac:dyDescent="0.35"/>
    <row r="25222" customFormat="1" x14ac:dyDescent="0.35"/>
    <row r="25223" customFormat="1" x14ac:dyDescent="0.35"/>
    <row r="25224" customFormat="1" x14ac:dyDescent="0.35"/>
    <row r="25225" customFormat="1" x14ac:dyDescent="0.35"/>
    <row r="25226" customFormat="1" x14ac:dyDescent="0.35"/>
    <row r="25227" customFormat="1" x14ac:dyDescent="0.35"/>
    <row r="25228" customFormat="1" x14ac:dyDescent="0.35"/>
    <row r="25229" customFormat="1" x14ac:dyDescent="0.35"/>
    <row r="25230" customFormat="1" x14ac:dyDescent="0.35"/>
    <row r="25231" customFormat="1" x14ac:dyDescent="0.35"/>
    <row r="25232" customFormat="1" x14ac:dyDescent="0.35"/>
    <row r="25233" customFormat="1" x14ac:dyDescent="0.35"/>
    <row r="25234" customFormat="1" x14ac:dyDescent="0.35"/>
    <row r="25235" customFormat="1" x14ac:dyDescent="0.35"/>
    <row r="25236" customFormat="1" x14ac:dyDescent="0.35"/>
    <row r="25237" customFormat="1" x14ac:dyDescent="0.35"/>
    <row r="25238" customFormat="1" x14ac:dyDescent="0.35"/>
    <row r="25239" customFormat="1" x14ac:dyDescent="0.35"/>
    <row r="25240" customFormat="1" x14ac:dyDescent="0.35"/>
    <row r="25241" customFormat="1" x14ac:dyDescent="0.35"/>
    <row r="25242" customFormat="1" x14ac:dyDescent="0.35"/>
    <row r="25243" customFormat="1" x14ac:dyDescent="0.35"/>
    <row r="25244" customFormat="1" x14ac:dyDescent="0.35"/>
    <row r="25245" customFormat="1" x14ac:dyDescent="0.35"/>
    <row r="25246" customFormat="1" x14ac:dyDescent="0.35"/>
    <row r="25247" customFormat="1" x14ac:dyDescent="0.35"/>
    <row r="25248" customFormat="1" x14ac:dyDescent="0.35"/>
    <row r="25249" customFormat="1" x14ac:dyDescent="0.35"/>
    <row r="25250" customFormat="1" x14ac:dyDescent="0.35"/>
    <row r="25251" customFormat="1" x14ac:dyDescent="0.35"/>
    <row r="25252" customFormat="1" x14ac:dyDescent="0.35"/>
    <row r="25253" customFormat="1" x14ac:dyDescent="0.35"/>
    <row r="25254" customFormat="1" x14ac:dyDescent="0.35"/>
    <row r="25255" customFormat="1" x14ac:dyDescent="0.35"/>
    <row r="25256" customFormat="1" x14ac:dyDescent="0.35"/>
    <row r="25257" customFormat="1" x14ac:dyDescent="0.35"/>
    <row r="25258" customFormat="1" x14ac:dyDescent="0.35"/>
    <row r="25259" customFormat="1" x14ac:dyDescent="0.35"/>
    <row r="25260" customFormat="1" x14ac:dyDescent="0.35"/>
    <row r="25261" customFormat="1" x14ac:dyDescent="0.35"/>
    <row r="25262" customFormat="1" x14ac:dyDescent="0.35"/>
    <row r="25263" customFormat="1" x14ac:dyDescent="0.35"/>
    <row r="25264" customFormat="1" x14ac:dyDescent="0.35"/>
    <row r="25265" customFormat="1" x14ac:dyDescent="0.35"/>
    <row r="25266" customFormat="1" x14ac:dyDescent="0.35"/>
    <row r="25267" customFormat="1" x14ac:dyDescent="0.35"/>
    <row r="25268" customFormat="1" x14ac:dyDescent="0.35"/>
    <row r="25269" customFormat="1" x14ac:dyDescent="0.35"/>
    <row r="25270" customFormat="1" x14ac:dyDescent="0.35"/>
    <row r="25271" customFormat="1" x14ac:dyDescent="0.35"/>
    <row r="25272" customFormat="1" x14ac:dyDescent="0.35"/>
    <row r="25273" customFormat="1" x14ac:dyDescent="0.35"/>
    <row r="25274" customFormat="1" x14ac:dyDescent="0.35"/>
    <row r="25275" customFormat="1" x14ac:dyDescent="0.35"/>
    <row r="25276" customFormat="1" x14ac:dyDescent="0.35"/>
    <row r="25277" customFormat="1" x14ac:dyDescent="0.35"/>
    <row r="25278" customFormat="1" x14ac:dyDescent="0.35"/>
    <row r="25279" customFormat="1" x14ac:dyDescent="0.35"/>
    <row r="25280" customFormat="1" x14ac:dyDescent="0.35"/>
    <row r="25281" customFormat="1" x14ac:dyDescent="0.35"/>
    <row r="25282" customFormat="1" x14ac:dyDescent="0.35"/>
    <row r="25283" customFormat="1" x14ac:dyDescent="0.35"/>
    <row r="25284" customFormat="1" x14ac:dyDescent="0.35"/>
    <row r="25285" customFormat="1" x14ac:dyDescent="0.35"/>
    <row r="25286" customFormat="1" x14ac:dyDescent="0.35"/>
    <row r="25287" customFormat="1" x14ac:dyDescent="0.35"/>
    <row r="25288" customFormat="1" x14ac:dyDescent="0.35"/>
    <row r="25289" customFormat="1" x14ac:dyDescent="0.35"/>
    <row r="25290" customFormat="1" x14ac:dyDescent="0.35"/>
    <row r="25291" customFormat="1" x14ac:dyDescent="0.35"/>
    <row r="25292" customFormat="1" x14ac:dyDescent="0.35"/>
    <row r="25293" customFormat="1" x14ac:dyDescent="0.35"/>
    <row r="25294" customFormat="1" x14ac:dyDescent="0.35"/>
    <row r="25295" customFormat="1" x14ac:dyDescent="0.35"/>
    <row r="25296" customFormat="1" x14ac:dyDescent="0.35"/>
    <row r="25297" customFormat="1" x14ac:dyDescent="0.35"/>
    <row r="25298" customFormat="1" x14ac:dyDescent="0.35"/>
    <row r="25299" customFormat="1" x14ac:dyDescent="0.35"/>
    <row r="25300" customFormat="1" x14ac:dyDescent="0.35"/>
    <row r="25301" customFormat="1" x14ac:dyDescent="0.35"/>
    <row r="25302" customFormat="1" x14ac:dyDescent="0.35"/>
    <row r="25303" customFormat="1" x14ac:dyDescent="0.35"/>
    <row r="25304" customFormat="1" x14ac:dyDescent="0.35"/>
    <row r="25305" customFormat="1" x14ac:dyDescent="0.35"/>
    <row r="25306" customFormat="1" x14ac:dyDescent="0.35"/>
    <row r="25307" customFormat="1" x14ac:dyDescent="0.35"/>
    <row r="25308" customFormat="1" x14ac:dyDescent="0.35"/>
    <row r="25309" customFormat="1" x14ac:dyDescent="0.35"/>
    <row r="25310" customFormat="1" x14ac:dyDescent="0.35"/>
    <row r="25311" customFormat="1" x14ac:dyDescent="0.35"/>
    <row r="25312" customFormat="1" x14ac:dyDescent="0.35"/>
    <row r="25313" customFormat="1" x14ac:dyDescent="0.35"/>
    <row r="25314" customFormat="1" x14ac:dyDescent="0.35"/>
    <row r="25315" customFormat="1" x14ac:dyDescent="0.35"/>
    <row r="25316" customFormat="1" x14ac:dyDescent="0.35"/>
    <row r="25317" customFormat="1" x14ac:dyDescent="0.35"/>
    <row r="25318" customFormat="1" x14ac:dyDescent="0.35"/>
    <row r="25319" customFormat="1" x14ac:dyDescent="0.35"/>
    <row r="25320" customFormat="1" x14ac:dyDescent="0.35"/>
    <row r="25321" customFormat="1" x14ac:dyDescent="0.35"/>
    <row r="25322" customFormat="1" x14ac:dyDescent="0.35"/>
    <row r="25323" customFormat="1" x14ac:dyDescent="0.35"/>
    <row r="25324" customFormat="1" x14ac:dyDescent="0.35"/>
    <row r="25325" customFormat="1" x14ac:dyDescent="0.35"/>
    <row r="25326" customFormat="1" x14ac:dyDescent="0.35"/>
    <row r="25327" customFormat="1" x14ac:dyDescent="0.35"/>
    <row r="25328" customFormat="1" x14ac:dyDescent="0.35"/>
    <row r="25329" customFormat="1" x14ac:dyDescent="0.35"/>
    <row r="25330" customFormat="1" x14ac:dyDescent="0.35"/>
    <row r="25331" customFormat="1" x14ac:dyDescent="0.35"/>
    <row r="25332" customFormat="1" x14ac:dyDescent="0.35"/>
    <row r="25333" customFormat="1" x14ac:dyDescent="0.35"/>
    <row r="25334" customFormat="1" x14ac:dyDescent="0.35"/>
    <row r="25335" customFormat="1" x14ac:dyDescent="0.35"/>
    <row r="25336" customFormat="1" x14ac:dyDescent="0.35"/>
    <row r="25337" customFormat="1" x14ac:dyDescent="0.35"/>
    <row r="25338" customFormat="1" x14ac:dyDescent="0.35"/>
    <row r="25339" customFormat="1" x14ac:dyDescent="0.35"/>
    <row r="25340" customFormat="1" x14ac:dyDescent="0.35"/>
    <row r="25341" customFormat="1" x14ac:dyDescent="0.35"/>
    <row r="25342" customFormat="1" x14ac:dyDescent="0.35"/>
    <row r="25343" customFormat="1" x14ac:dyDescent="0.35"/>
    <row r="25344" customFormat="1" x14ac:dyDescent="0.35"/>
    <row r="25345" customFormat="1" x14ac:dyDescent="0.35"/>
    <row r="25346" customFormat="1" x14ac:dyDescent="0.35"/>
    <row r="25347" customFormat="1" x14ac:dyDescent="0.35"/>
    <row r="25348" customFormat="1" x14ac:dyDescent="0.35"/>
    <row r="25349" customFormat="1" x14ac:dyDescent="0.35"/>
    <row r="25350" customFormat="1" x14ac:dyDescent="0.35"/>
    <row r="25351" customFormat="1" x14ac:dyDescent="0.35"/>
    <row r="25352" customFormat="1" x14ac:dyDescent="0.35"/>
    <row r="25353" customFormat="1" x14ac:dyDescent="0.35"/>
    <row r="25354" customFormat="1" x14ac:dyDescent="0.35"/>
    <row r="25355" customFormat="1" x14ac:dyDescent="0.35"/>
    <row r="25356" customFormat="1" x14ac:dyDescent="0.35"/>
    <row r="25357" customFormat="1" x14ac:dyDescent="0.35"/>
    <row r="25358" customFormat="1" x14ac:dyDescent="0.35"/>
    <row r="25359" customFormat="1" x14ac:dyDescent="0.35"/>
    <row r="25360" customFormat="1" x14ac:dyDescent="0.35"/>
    <row r="25361" customFormat="1" x14ac:dyDescent="0.35"/>
    <row r="25362" customFormat="1" x14ac:dyDescent="0.35"/>
    <row r="25363" customFormat="1" x14ac:dyDescent="0.35"/>
    <row r="25364" customFormat="1" x14ac:dyDescent="0.35"/>
    <row r="25365" customFormat="1" x14ac:dyDescent="0.35"/>
    <row r="25366" customFormat="1" x14ac:dyDescent="0.35"/>
    <row r="25367" customFormat="1" x14ac:dyDescent="0.35"/>
    <row r="25368" customFormat="1" x14ac:dyDescent="0.35"/>
    <row r="25369" customFormat="1" x14ac:dyDescent="0.35"/>
    <row r="25370" customFormat="1" x14ac:dyDescent="0.35"/>
    <row r="25371" customFormat="1" x14ac:dyDescent="0.35"/>
    <row r="25372" customFormat="1" x14ac:dyDescent="0.35"/>
    <row r="25373" customFormat="1" x14ac:dyDescent="0.35"/>
    <row r="25374" customFormat="1" x14ac:dyDescent="0.35"/>
    <row r="25375" customFormat="1" x14ac:dyDescent="0.35"/>
    <row r="25376" customFormat="1" x14ac:dyDescent="0.35"/>
    <row r="25377" customFormat="1" x14ac:dyDescent="0.35"/>
    <row r="25378" customFormat="1" x14ac:dyDescent="0.35"/>
    <row r="25379" customFormat="1" x14ac:dyDescent="0.35"/>
    <row r="25380" customFormat="1" x14ac:dyDescent="0.35"/>
    <row r="25381" customFormat="1" x14ac:dyDescent="0.35"/>
    <row r="25382" customFormat="1" x14ac:dyDescent="0.35"/>
    <row r="25383" customFormat="1" x14ac:dyDescent="0.35"/>
    <row r="25384" customFormat="1" x14ac:dyDescent="0.35"/>
    <row r="25385" customFormat="1" x14ac:dyDescent="0.35"/>
    <row r="25386" customFormat="1" x14ac:dyDescent="0.35"/>
    <row r="25387" customFormat="1" x14ac:dyDescent="0.35"/>
    <row r="25388" customFormat="1" x14ac:dyDescent="0.35"/>
    <row r="25389" customFormat="1" x14ac:dyDescent="0.35"/>
    <row r="25390" customFormat="1" x14ac:dyDescent="0.35"/>
    <row r="25391" customFormat="1" x14ac:dyDescent="0.35"/>
    <row r="25392" customFormat="1" x14ac:dyDescent="0.35"/>
    <row r="25393" customFormat="1" x14ac:dyDescent="0.35"/>
    <row r="25394" customFormat="1" x14ac:dyDescent="0.35"/>
    <row r="25395" customFormat="1" x14ac:dyDescent="0.35"/>
    <row r="25396" customFormat="1" x14ac:dyDescent="0.35"/>
    <row r="25397" customFormat="1" x14ac:dyDescent="0.35"/>
    <row r="25398" customFormat="1" x14ac:dyDescent="0.35"/>
    <row r="25399" customFormat="1" x14ac:dyDescent="0.35"/>
    <row r="25400" customFormat="1" x14ac:dyDescent="0.35"/>
    <row r="25401" customFormat="1" x14ac:dyDescent="0.35"/>
    <row r="25402" customFormat="1" x14ac:dyDescent="0.35"/>
    <row r="25403" customFormat="1" x14ac:dyDescent="0.35"/>
    <row r="25404" customFormat="1" x14ac:dyDescent="0.35"/>
    <row r="25405" customFormat="1" x14ac:dyDescent="0.35"/>
    <row r="25406" customFormat="1" x14ac:dyDescent="0.35"/>
    <row r="25407" customFormat="1" x14ac:dyDescent="0.35"/>
    <row r="25408" customFormat="1" x14ac:dyDescent="0.35"/>
    <row r="25409" customFormat="1" x14ac:dyDescent="0.35"/>
    <row r="25410" customFormat="1" x14ac:dyDescent="0.35"/>
    <row r="25411" customFormat="1" x14ac:dyDescent="0.35"/>
    <row r="25412" customFormat="1" x14ac:dyDescent="0.35"/>
    <row r="25413" customFormat="1" x14ac:dyDescent="0.35"/>
    <row r="25414" customFormat="1" x14ac:dyDescent="0.35"/>
    <row r="25415" customFormat="1" x14ac:dyDescent="0.35"/>
    <row r="25416" customFormat="1" x14ac:dyDescent="0.35"/>
    <row r="25417" customFormat="1" x14ac:dyDescent="0.35"/>
    <row r="25418" customFormat="1" x14ac:dyDescent="0.35"/>
    <row r="25419" customFormat="1" x14ac:dyDescent="0.35"/>
    <row r="25420" customFormat="1" x14ac:dyDescent="0.35"/>
    <row r="25421" customFormat="1" x14ac:dyDescent="0.35"/>
    <row r="25422" customFormat="1" x14ac:dyDescent="0.35"/>
    <row r="25423" customFormat="1" x14ac:dyDescent="0.35"/>
    <row r="25424" customFormat="1" x14ac:dyDescent="0.35"/>
    <row r="25425" customFormat="1" x14ac:dyDescent="0.35"/>
    <row r="25426" customFormat="1" x14ac:dyDescent="0.35"/>
    <row r="25427" customFormat="1" x14ac:dyDescent="0.35"/>
    <row r="25428" customFormat="1" x14ac:dyDescent="0.35"/>
    <row r="25429" customFormat="1" x14ac:dyDescent="0.35"/>
    <row r="25430" customFormat="1" x14ac:dyDescent="0.35"/>
    <row r="25431" customFormat="1" x14ac:dyDescent="0.35"/>
    <row r="25432" customFormat="1" x14ac:dyDescent="0.35"/>
    <row r="25433" customFormat="1" x14ac:dyDescent="0.35"/>
    <row r="25434" customFormat="1" x14ac:dyDescent="0.35"/>
    <row r="25435" customFormat="1" x14ac:dyDescent="0.35"/>
    <row r="25436" customFormat="1" x14ac:dyDescent="0.35"/>
    <row r="25437" customFormat="1" x14ac:dyDescent="0.35"/>
    <row r="25438" customFormat="1" x14ac:dyDescent="0.35"/>
    <row r="25439" customFormat="1" x14ac:dyDescent="0.35"/>
    <row r="25440" customFormat="1" x14ac:dyDescent="0.35"/>
    <row r="25441" customFormat="1" x14ac:dyDescent="0.35"/>
    <row r="25442" customFormat="1" x14ac:dyDescent="0.35"/>
    <row r="25443" customFormat="1" x14ac:dyDescent="0.35"/>
    <row r="25444" customFormat="1" x14ac:dyDescent="0.35"/>
    <row r="25445" customFormat="1" x14ac:dyDescent="0.35"/>
    <row r="25446" customFormat="1" x14ac:dyDescent="0.35"/>
    <row r="25447" customFormat="1" x14ac:dyDescent="0.35"/>
    <row r="25448" customFormat="1" x14ac:dyDescent="0.35"/>
    <row r="25449" customFormat="1" x14ac:dyDescent="0.35"/>
    <row r="25450" customFormat="1" x14ac:dyDescent="0.35"/>
    <row r="25451" customFormat="1" x14ac:dyDescent="0.35"/>
    <row r="25452" customFormat="1" x14ac:dyDescent="0.35"/>
    <row r="25453" customFormat="1" x14ac:dyDescent="0.35"/>
    <row r="25454" customFormat="1" x14ac:dyDescent="0.35"/>
    <row r="25455" customFormat="1" x14ac:dyDescent="0.35"/>
    <row r="25456" customFormat="1" x14ac:dyDescent="0.35"/>
    <row r="25457" customFormat="1" x14ac:dyDescent="0.35"/>
    <row r="25458" customFormat="1" x14ac:dyDescent="0.35"/>
    <row r="25459" customFormat="1" x14ac:dyDescent="0.35"/>
    <row r="25460" customFormat="1" x14ac:dyDescent="0.35"/>
    <row r="25461" customFormat="1" x14ac:dyDescent="0.35"/>
    <row r="25462" customFormat="1" x14ac:dyDescent="0.35"/>
    <row r="25463" customFormat="1" x14ac:dyDescent="0.35"/>
    <row r="25464" customFormat="1" x14ac:dyDescent="0.35"/>
    <row r="25465" customFormat="1" x14ac:dyDescent="0.35"/>
    <row r="25466" customFormat="1" x14ac:dyDescent="0.35"/>
    <row r="25467" customFormat="1" x14ac:dyDescent="0.35"/>
    <row r="25468" customFormat="1" x14ac:dyDescent="0.35"/>
    <row r="25469" customFormat="1" x14ac:dyDescent="0.35"/>
    <row r="25470" customFormat="1" x14ac:dyDescent="0.35"/>
    <row r="25471" customFormat="1" x14ac:dyDescent="0.35"/>
    <row r="25472" customFormat="1" x14ac:dyDescent="0.35"/>
    <row r="25473" customFormat="1" x14ac:dyDescent="0.35"/>
    <row r="25474" customFormat="1" x14ac:dyDescent="0.35"/>
    <row r="25475" customFormat="1" x14ac:dyDescent="0.35"/>
    <row r="25476" customFormat="1" x14ac:dyDescent="0.35"/>
    <row r="25477" customFormat="1" x14ac:dyDescent="0.35"/>
    <row r="25478" customFormat="1" x14ac:dyDescent="0.35"/>
    <row r="25479" customFormat="1" x14ac:dyDescent="0.35"/>
    <row r="25480" customFormat="1" x14ac:dyDescent="0.35"/>
    <row r="25481" customFormat="1" x14ac:dyDescent="0.35"/>
    <row r="25482" customFormat="1" x14ac:dyDescent="0.35"/>
    <row r="25483" customFormat="1" x14ac:dyDescent="0.35"/>
    <row r="25484" customFormat="1" x14ac:dyDescent="0.35"/>
    <row r="25485" customFormat="1" x14ac:dyDescent="0.35"/>
    <row r="25486" customFormat="1" x14ac:dyDescent="0.35"/>
    <row r="25487" customFormat="1" x14ac:dyDescent="0.35"/>
    <row r="25488" customFormat="1" x14ac:dyDescent="0.35"/>
    <row r="25489" customFormat="1" x14ac:dyDescent="0.35"/>
    <row r="25490" customFormat="1" x14ac:dyDescent="0.35"/>
    <row r="25491" customFormat="1" x14ac:dyDescent="0.35"/>
    <row r="25492" customFormat="1" x14ac:dyDescent="0.35"/>
    <row r="25493" customFormat="1" x14ac:dyDescent="0.35"/>
    <row r="25494" customFormat="1" x14ac:dyDescent="0.35"/>
    <row r="25495" customFormat="1" x14ac:dyDescent="0.35"/>
    <row r="25496" customFormat="1" x14ac:dyDescent="0.35"/>
    <row r="25497" customFormat="1" x14ac:dyDescent="0.35"/>
    <row r="25498" customFormat="1" x14ac:dyDescent="0.35"/>
    <row r="25499" customFormat="1" x14ac:dyDescent="0.35"/>
    <row r="25500" customFormat="1" x14ac:dyDescent="0.35"/>
    <row r="25501" customFormat="1" x14ac:dyDescent="0.35"/>
    <row r="25502" customFormat="1" x14ac:dyDescent="0.35"/>
    <row r="25503" customFormat="1" x14ac:dyDescent="0.35"/>
    <row r="25504" customFormat="1" x14ac:dyDescent="0.35"/>
    <row r="25505" customFormat="1" x14ac:dyDescent="0.35"/>
    <row r="25506" customFormat="1" x14ac:dyDescent="0.35"/>
    <row r="25507" customFormat="1" x14ac:dyDescent="0.35"/>
    <row r="25508" customFormat="1" x14ac:dyDescent="0.35"/>
    <row r="25509" customFormat="1" x14ac:dyDescent="0.35"/>
    <row r="25510" customFormat="1" x14ac:dyDescent="0.35"/>
    <row r="25511" customFormat="1" x14ac:dyDescent="0.35"/>
    <row r="25512" customFormat="1" x14ac:dyDescent="0.35"/>
    <row r="25513" customFormat="1" x14ac:dyDescent="0.35"/>
    <row r="25514" customFormat="1" x14ac:dyDescent="0.35"/>
    <row r="25515" customFormat="1" x14ac:dyDescent="0.35"/>
    <row r="25516" customFormat="1" x14ac:dyDescent="0.35"/>
    <row r="25517" customFormat="1" x14ac:dyDescent="0.35"/>
    <row r="25518" customFormat="1" x14ac:dyDescent="0.35"/>
    <row r="25519" customFormat="1" x14ac:dyDescent="0.35"/>
    <row r="25520" customFormat="1" x14ac:dyDescent="0.35"/>
    <row r="25521" customFormat="1" x14ac:dyDescent="0.35"/>
    <row r="25522" customFormat="1" x14ac:dyDescent="0.35"/>
    <row r="25523" customFormat="1" x14ac:dyDescent="0.35"/>
    <row r="25524" customFormat="1" x14ac:dyDescent="0.35"/>
    <row r="25525" customFormat="1" x14ac:dyDescent="0.35"/>
    <row r="25526" customFormat="1" x14ac:dyDescent="0.35"/>
    <row r="25527" customFormat="1" x14ac:dyDescent="0.35"/>
    <row r="25528" customFormat="1" x14ac:dyDescent="0.35"/>
    <row r="25529" customFormat="1" x14ac:dyDescent="0.35"/>
    <row r="25530" customFormat="1" x14ac:dyDescent="0.35"/>
    <row r="25531" customFormat="1" x14ac:dyDescent="0.35"/>
    <row r="25532" customFormat="1" x14ac:dyDescent="0.35"/>
    <row r="25533" customFormat="1" x14ac:dyDescent="0.35"/>
    <row r="25534" customFormat="1" x14ac:dyDescent="0.35"/>
    <row r="25535" customFormat="1" x14ac:dyDescent="0.35"/>
    <row r="25536" customFormat="1" x14ac:dyDescent="0.35"/>
    <row r="25537" customFormat="1" x14ac:dyDescent="0.35"/>
    <row r="25538" customFormat="1" x14ac:dyDescent="0.35"/>
    <row r="25539" customFormat="1" x14ac:dyDescent="0.35"/>
    <row r="25540" customFormat="1" x14ac:dyDescent="0.35"/>
    <row r="25541" customFormat="1" x14ac:dyDescent="0.35"/>
    <row r="25542" customFormat="1" x14ac:dyDescent="0.35"/>
    <row r="25543" customFormat="1" x14ac:dyDescent="0.35"/>
    <row r="25544" customFormat="1" x14ac:dyDescent="0.35"/>
    <row r="25545" customFormat="1" x14ac:dyDescent="0.35"/>
    <row r="25546" customFormat="1" x14ac:dyDescent="0.35"/>
    <row r="25547" customFormat="1" x14ac:dyDescent="0.35"/>
    <row r="25548" customFormat="1" x14ac:dyDescent="0.35"/>
    <row r="25549" customFormat="1" x14ac:dyDescent="0.35"/>
    <row r="25550" customFormat="1" x14ac:dyDescent="0.35"/>
    <row r="25551" customFormat="1" x14ac:dyDescent="0.35"/>
    <row r="25552" customFormat="1" x14ac:dyDescent="0.35"/>
    <row r="25553" customFormat="1" x14ac:dyDescent="0.35"/>
    <row r="25554" customFormat="1" x14ac:dyDescent="0.35"/>
    <row r="25555" customFormat="1" x14ac:dyDescent="0.35"/>
    <row r="25556" customFormat="1" x14ac:dyDescent="0.35"/>
    <row r="25557" customFormat="1" x14ac:dyDescent="0.35"/>
    <row r="25558" customFormat="1" x14ac:dyDescent="0.35"/>
    <row r="25559" customFormat="1" x14ac:dyDescent="0.35"/>
    <row r="25560" customFormat="1" x14ac:dyDescent="0.35"/>
    <row r="25561" customFormat="1" x14ac:dyDescent="0.35"/>
    <row r="25562" customFormat="1" x14ac:dyDescent="0.35"/>
    <row r="25563" customFormat="1" x14ac:dyDescent="0.35"/>
    <row r="25564" customFormat="1" x14ac:dyDescent="0.35"/>
    <row r="25565" customFormat="1" x14ac:dyDescent="0.35"/>
    <row r="25566" customFormat="1" x14ac:dyDescent="0.35"/>
    <row r="25567" customFormat="1" x14ac:dyDescent="0.35"/>
    <row r="25568" customFormat="1" x14ac:dyDescent="0.35"/>
    <row r="25569" customFormat="1" x14ac:dyDescent="0.35"/>
    <row r="25570" customFormat="1" x14ac:dyDescent="0.35"/>
    <row r="25571" customFormat="1" x14ac:dyDescent="0.35"/>
    <row r="25572" customFormat="1" x14ac:dyDescent="0.35"/>
    <row r="25573" customFormat="1" x14ac:dyDescent="0.35"/>
    <row r="25574" customFormat="1" x14ac:dyDescent="0.35"/>
    <row r="25575" customFormat="1" x14ac:dyDescent="0.35"/>
    <row r="25576" customFormat="1" x14ac:dyDescent="0.35"/>
    <row r="25577" customFormat="1" x14ac:dyDescent="0.35"/>
    <row r="25578" customFormat="1" x14ac:dyDescent="0.35"/>
    <row r="25579" customFormat="1" x14ac:dyDescent="0.35"/>
    <row r="25580" customFormat="1" x14ac:dyDescent="0.35"/>
    <row r="25581" customFormat="1" x14ac:dyDescent="0.35"/>
    <row r="25582" customFormat="1" x14ac:dyDescent="0.35"/>
    <row r="25583" customFormat="1" x14ac:dyDescent="0.35"/>
    <row r="25584" customFormat="1" x14ac:dyDescent="0.35"/>
    <row r="25585" customFormat="1" x14ac:dyDescent="0.35"/>
    <row r="25586" customFormat="1" x14ac:dyDescent="0.35"/>
    <row r="25587" customFormat="1" x14ac:dyDescent="0.35"/>
    <row r="25588" customFormat="1" x14ac:dyDescent="0.35"/>
    <row r="25589" customFormat="1" x14ac:dyDescent="0.35"/>
    <row r="25590" customFormat="1" x14ac:dyDescent="0.35"/>
    <row r="25591" customFormat="1" x14ac:dyDescent="0.35"/>
    <row r="25592" customFormat="1" x14ac:dyDescent="0.35"/>
    <row r="25593" customFormat="1" x14ac:dyDescent="0.35"/>
    <row r="25594" customFormat="1" x14ac:dyDescent="0.35"/>
    <row r="25595" customFormat="1" x14ac:dyDescent="0.35"/>
    <row r="25596" customFormat="1" x14ac:dyDescent="0.35"/>
    <row r="25597" customFormat="1" x14ac:dyDescent="0.35"/>
    <row r="25598" customFormat="1" x14ac:dyDescent="0.35"/>
    <row r="25599" customFormat="1" x14ac:dyDescent="0.35"/>
    <row r="25600" customFormat="1" x14ac:dyDescent="0.35"/>
    <row r="25601" customFormat="1" x14ac:dyDescent="0.35"/>
    <row r="25602" customFormat="1" x14ac:dyDescent="0.35"/>
    <row r="25603" customFormat="1" x14ac:dyDescent="0.35"/>
    <row r="25604" customFormat="1" x14ac:dyDescent="0.35"/>
    <row r="25605" customFormat="1" x14ac:dyDescent="0.35"/>
    <row r="25606" customFormat="1" x14ac:dyDescent="0.35"/>
    <row r="25607" customFormat="1" x14ac:dyDescent="0.35"/>
    <row r="25608" customFormat="1" x14ac:dyDescent="0.35"/>
    <row r="25609" customFormat="1" x14ac:dyDescent="0.35"/>
    <row r="25610" customFormat="1" x14ac:dyDescent="0.35"/>
    <row r="25611" customFormat="1" x14ac:dyDescent="0.35"/>
    <row r="25612" customFormat="1" x14ac:dyDescent="0.35"/>
    <row r="25613" customFormat="1" x14ac:dyDescent="0.35"/>
    <row r="25614" customFormat="1" x14ac:dyDescent="0.35"/>
    <row r="25615" customFormat="1" x14ac:dyDescent="0.35"/>
    <row r="25616" customFormat="1" x14ac:dyDescent="0.35"/>
    <row r="25617" customFormat="1" x14ac:dyDescent="0.35"/>
    <row r="25618" customFormat="1" x14ac:dyDescent="0.35"/>
    <row r="25619" customFormat="1" x14ac:dyDescent="0.35"/>
    <row r="25620" customFormat="1" x14ac:dyDescent="0.35"/>
    <row r="25621" customFormat="1" x14ac:dyDescent="0.35"/>
    <row r="25622" customFormat="1" x14ac:dyDescent="0.35"/>
    <row r="25623" customFormat="1" x14ac:dyDescent="0.35"/>
    <row r="25624" customFormat="1" x14ac:dyDescent="0.35"/>
    <row r="25625" customFormat="1" x14ac:dyDescent="0.35"/>
    <row r="25626" customFormat="1" x14ac:dyDescent="0.35"/>
    <row r="25627" customFormat="1" x14ac:dyDescent="0.35"/>
    <row r="25628" customFormat="1" x14ac:dyDescent="0.35"/>
    <row r="25629" customFormat="1" x14ac:dyDescent="0.35"/>
    <row r="25630" customFormat="1" x14ac:dyDescent="0.35"/>
    <row r="25631" customFormat="1" x14ac:dyDescent="0.35"/>
    <row r="25632" customFormat="1" x14ac:dyDescent="0.35"/>
    <row r="25633" customFormat="1" x14ac:dyDescent="0.35"/>
    <row r="25634" customFormat="1" x14ac:dyDescent="0.35"/>
    <row r="25635" customFormat="1" x14ac:dyDescent="0.35"/>
    <row r="25636" customFormat="1" x14ac:dyDescent="0.35"/>
    <row r="25637" customFormat="1" x14ac:dyDescent="0.35"/>
    <row r="25638" customFormat="1" x14ac:dyDescent="0.35"/>
    <row r="25639" customFormat="1" x14ac:dyDescent="0.35"/>
    <row r="25640" customFormat="1" x14ac:dyDescent="0.35"/>
    <row r="25641" customFormat="1" x14ac:dyDescent="0.35"/>
    <row r="25642" customFormat="1" x14ac:dyDescent="0.35"/>
    <row r="25643" customFormat="1" x14ac:dyDescent="0.35"/>
    <row r="25644" customFormat="1" x14ac:dyDescent="0.35"/>
    <row r="25645" customFormat="1" x14ac:dyDescent="0.35"/>
    <row r="25646" customFormat="1" x14ac:dyDescent="0.35"/>
    <row r="25647" customFormat="1" x14ac:dyDescent="0.35"/>
    <row r="25648" customFormat="1" x14ac:dyDescent="0.35"/>
    <row r="25649" customFormat="1" x14ac:dyDescent="0.35"/>
    <row r="25650" customFormat="1" x14ac:dyDescent="0.35"/>
    <row r="25651" customFormat="1" x14ac:dyDescent="0.35"/>
    <row r="25652" customFormat="1" x14ac:dyDescent="0.35"/>
    <row r="25653" customFormat="1" x14ac:dyDescent="0.35"/>
    <row r="25654" customFormat="1" x14ac:dyDescent="0.35"/>
    <row r="25655" customFormat="1" x14ac:dyDescent="0.35"/>
    <row r="25656" customFormat="1" x14ac:dyDescent="0.35"/>
    <row r="25657" customFormat="1" x14ac:dyDescent="0.35"/>
    <row r="25658" customFormat="1" x14ac:dyDescent="0.35"/>
    <row r="25659" customFormat="1" x14ac:dyDescent="0.35"/>
    <row r="25660" customFormat="1" x14ac:dyDescent="0.35"/>
    <row r="25661" customFormat="1" x14ac:dyDescent="0.35"/>
    <row r="25662" customFormat="1" x14ac:dyDescent="0.35"/>
    <row r="25663" customFormat="1" x14ac:dyDescent="0.35"/>
    <row r="25664" customFormat="1" x14ac:dyDescent="0.35"/>
    <row r="25665" customFormat="1" x14ac:dyDescent="0.35"/>
    <row r="25666" customFormat="1" x14ac:dyDescent="0.35"/>
    <row r="25667" customFormat="1" x14ac:dyDescent="0.35"/>
    <row r="25668" customFormat="1" x14ac:dyDescent="0.35"/>
    <row r="25669" customFormat="1" x14ac:dyDescent="0.35"/>
    <row r="25670" customFormat="1" x14ac:dyDescent="0.35"/>
    <row r="25671" customFormat="1" x14ac:dyDescent="0.35"/>
    <row r="25672" customFormat="1" x14ac:dyDescent="0.35"/>
    <row r="25673" customFormat="1" x14ac:dyDescent="0.35"/>
    <row r="25674" customFormat="1" x14ac:dyDescent="0.35"/>
    <row r="25675" customFormat="1" x14ac:dyDescent="0.35"/>
    <row r="25676" customFormat="1" x14ac:dyDescent="0.35"/>
    <row r="25677" customFormat="1" x14ac:dyDescent="0.35"/>
    <row r="25678" customFormat="1" x14ac:dyDescent="0.35"/>
    <row r="25679" customFormat="1" x14ac:dyDescent="0.35"/>
    <row r="25680" customFormat="1" x14ac:dyDescent="0.35"/>
    <row r="25681" customFormat="1" x14ac:dyDescent="0.35"/>
    <row r="25682" customFormat="1" x14ac:dyDescent="0.35"/>
    <row r="25683" customFormat="1" x14ac:dyDescent="0.35"/>
    <row r="25684" customFormat="1" x14ac:dyDescent="0.35"/>
    <row r="25685" customFormat="1" x14ac:dyDescent="0.35"/>
    <row r="25686" customFormat="1" x14ac:dyDescent="0.35"/>
    <row r="25687" customFormat="1" x14ac:dyDescent="0.35"/>
    <row r="25688" customFormat="1" x14ac:dyDescent="0.35"/>
    <row r="25689" customFormat="1" x14ac:dyDescent="0.35"/>
    <row r="25690" customFormat="1" x14ac:dyDescent="0.35"/>
    <row r="25691" customFormat="1" x14ac:dyDescent="0.35"/>
    <row r="25692" customFormat="1" x14ac:dyDescent="0.35"/>
    <row r="25693" customFormat="1" x14ac:dyDescent="0.35"/>
    <row r="25694" customFormat="1" x14ac:dyDescent="0.35"/>
    <row r="25695" customFormat="1" x14ac:dyDescent="0.35"/>
    <row r="25696" customFormat="1" x14ac:dyDescent="0.35"/>
    <row r="25697" customFormat="1" x14ac:dyDescent="0.35"/>
    <row r="25698" customFormat="1" x14ac:dyDescent="0.35"/>
    <row r="25699" customFormat="1" x14ac:dyDescent="0.35"/>
    <row r="25700" customFormat="1" x14ac:dyDescent="0.35"/>
    <row r="25701" customFormat="1" x14ac:dyDescent="0.35"/>
    <row r="25702" customFormat="1" x14ac:dyDescent="0.35"/>
    <row r="25703" customFormat="1" x14ac:dyDescent="0.35"/>
    <row r="25704" customFormat="1" x14ac:dyDescent="0.35"/>
    <row r="25705" customFormat="1" x14ac:dyDescent="0.35"/>
    <row r="25706" customFormat="1" x14ac:dyDescent="0.35"/>
    <row r="25707" customFormat="1" x14ac:dyDescent="0.35"/>
    <row r="25708" customFormat="1" x14ac:dyDescent="0.35"/>
    <row r="25709" customFormat="1" x14ac:dyDescent="0.35"/>
    <row r="25710" customFormat="1" x14ac:dyDescent="0.35"/>
    <row r="25711" customFormat="1" x14ac:dyDescent="0.35"/>
    <row r="25712" customFormat="1" x14ac:dyDescent="0.35"/>
    <row r="25713" customFormat="1" x14ac:dyDescent="0.35"/>
    <row r="25714" customFormat="1" x14ac:dyDescent="0.35"/>
    <row r="25715" customFormat="1" x14ac:dyDescent="0.35"/>
    <row r="25716" customFormat="1" x14ac:dyDescent="0.35"/>
    <row r="25717" customFormat="1" x14ac:dyDescent="0.35"/>
    <row r="25718" customFormat="1" x14ac:dyDescent="0.35"/>
    <row r="25719" customFormat="1" x14ac:dyDescent="0.35"/>
    <row r="25720" customFormat="1" x14ac:dyDescent="0.35"/>
    <row r="25721" customFormat="1" x14ac:dyDescent="0.35"/>
    <row r="25722" customFormat="1" x14ac:dyDescent="0.35"/>
    <row r="25723" customFormat="1" x14ac:dyDescent="0.35"/>
    <row r="25724" customFormat="1" x14ac:dyDescent="0.35"/>
    <row r="25725" customFormat="1" x14ac:dyDescent="0.35"/>
    <row r="25726" customFormat="1" x14ac:dyDescent="0.35"/>
    <row r="25727" customFormat="1" x14ac:dyDescent="0.35"/>
    <row r="25728" customFormat="1" x14ac:dyDescent="0.35"/>
    <row r="25729" customFormat="1" x14ac:dyDescent="0.35"/>
    <row r="25730" customFormat="1" x14ac:dyDescent="0.35"/>
    <row r="25731" customFormat="1" x14ac:dyDescent="0.35"/>
    <row r="25732" customFormat="1" x14ac:dyDescent="0.35"/>
    <row r="25733" customFormat="1" x14ac:dyDescent="0.35"/>
    <row r="25734" customFormat="1" x14ac:dyDescent="0.35"/>
    <row r="25735" customFormat="1" x14ac:dyDescent="0.35"/>
    <row r="25736" customFormat="1" x14ac:dyDescent="0.35"/>
    <row r="25737" customFormat="1" x14ac:dyDescent="0.35"/>
    <row r="25738" customFormat="1" x14ac:dyDescent="0.35"/>
    <row r="25739" customFormat="1" x14ac:dyDescent="0.35"/>
    <row r="25740" customFormat="1" x14ac:dyDescent="0.35"/>
    <row r="25741" customFormat="1" x14ac:dyDescent="0.35"/>
    <row r="25742" customFormat="1" x14ac:dyDescent="0.35"/>
    <row r="25743" customFormat="1" x14ac:dyDescent="0.35"/>
    <row r="25744" customFormat="1" x14ac:dyDescent="0.35"/>
    <row r="25745" customFormat="1" x14ac:dyDescent="0.35"/>
    <row r="25746" customFormat="1" x14ac:dyDescent="0.35"/>
    <row r="25747" customFormat="1" x14ac:dyDescent="0.35"/>
    <row r="25748" customFormat="1" x14ac:dyDescent="0.35"/>
    <row r="25749" customFormat="1" x14ac:dyDescent="0.35"/>
    <row r="25750" customFormat="1" x14ac:dyDescent="0.35"/>
    <row r="25751" customFormat="1" x14ac:dyDescent="0.35"/>
    <row r="25752" customFormat="1" x14ac:dyDescent="0.35"/>
    <row r="25753" customFormat="1" x14ac:dyDescent="0.35"/>
    <row r="25754" customFormat="1" x14ac:dyDescent="0.35"/>
    <row r="25755" customFormat="1" x14ac:dyDescent="0.35"/>
    <row r="25756" customFormat="1" x14ac:dyDescent="0.35"/>
    <row r="25757" customFormat="1" x14ac:dyDescent="0.35"/>
    <row r="25758" customFormat="1" x14ac:dyDescent="0.35"/>
    <row r="25759" customFormat="1" x14ac:dyDescent="0.35"/>
    <row r="25760" customFormat="1" x14ac:dyDescent="0.35"/>
    <row r="25761" customFormat="1" x14ac:dyDescent="0.35"/>
    <row r="25762" customFormat="1" x14ac:dyDescent="0.35"/>
    <row r="25763" customFormat="1" x14ac:dyDescent="0.35"/>
    <row r="25764" customFormat="1" x14ac:dyDescent="0.35"/>
    <row r="25765" customFormat="1" x14ac:dyDescent="0.35"/>
    <row r="25766" customFormat="1" x14ac:dyDescent="0.35"/>
    <row r="25767" customFormat="1" x14ac:dyDescent="0.35"/>
    <row r="25768" customFormat="1" x14ac:dyDescent="0.35"/>
    <row r="25769" customFormat="1" x14ac:dyDescent="0.35"/>
    <row r="25770" customFormat="1" x14ac:dyDescent="0.35"/>
    <row r="25771" customFormat="1" x14ac:dyDescent="0.35"/>
    <row r="25772" customFormat="1" x14ac:dyDescent="0.35"/>
    <row r="25773" customFormat="1" x14ac:dyDescent="0.35"/>
    <row r="25774" customFormat="1" x14ac:dyDescent="0.35"/>
    <row r="25775" customFormat="1" x14ac:dyDescent="0.35"/>
    <row r="25776" customFormat="1" x14ac:dyDescent="0.35"/>
    <row r="25777" customFormat="1" x14ac:dyDescent="0.35"/>
    <row r="25778" customFormat="1" x14ac:dyDescent="0.35"/>
    <row r="25779" customFormat="1" x14ac:dyDescent="0.35"/>
    <row r="25780" customFormat="1" x14ac:dyDescent="0.35"/>
    <row r="25781" customFormat="1" x14ac:dyDescent="0.35"/>
    <row r="25782" customFormat="1" x14ac:dyDescent="0.35"/>
    <row r="25783" customFormat="1" x14ac:dyDescent="0.35"/>
    <row r="25784" customFormat="1" x14ac:dyDescent="0.35"/>
    <row r="25785" customFormat="1" x14ac:dyDescent="0.35"/>
    <row r="25786" customFormat="1" x14ac:dyDescent="0.35"/>
    <row r="25787" customFormat="1" x14ac:dyDescent="0.35"/>
    <row r="25788" customFormat="1" x14ac:dyDescent="0.35"/>
    <row r="25789" customFormat="1" x14ac:dyDescent="0.35"/>
    <row r="25790" customFormat="1" x14ac:dyDescent="0.35"/>
    <row r="25791" customFormat="1" x14ac:dyDescent="0.35"/>
    <row r="25792" customFormat="1" x14ac:dyDescent="0.35"/>
    <row r="25793" customFormat="1" x14ac:dyDescent="0.35"/>
    <row r="25794" customFormat="1" x14ac:dyDescent="0.35"/>
    <row r="25795" customFormat="1" x14ac:dyDescent="0.35"/>
    <row r="25796" customFormat="1" x14ac:dyDescent="0.35"/>
    <row r="25797" customFormat="1" x14ac:dyDescent="0.35"/>
    <row r="25798" customFormat="1" x14ac:dyDescent="0.35"/>
    <row r="25799" customFormat="1" x14ac:dyDescent="0.35"/>
    <row r="25800" customFormat="1" x14ac:dyDescent="0.35"/>
    <row r="25801" customFormat="1" x14ac:dyDescent="0.35"/>
    <row r="25802" customFormat="1" x14ac:dyDescent="0.35"/>
    <row r="25803" customFormat="1" x14ac:dyDescent="0.35"/>
    <row r="25804" customFormat="1" x14ac:dyDescent="0.35"/>
    <row r="25805" customFormat="1" x14ac:dyDescent="0.35"/>
    <row r="25806" customFormat="1" x14ac:dyDescent="0.35"/>
    <row r="25807" customFormat="1" x14ac:dyDescent="0.35"/>
    <row r="25808" customFormat="1" x14ac:dyDescent="0.35"/>
    <row r="25809" customFormat="1" x14ac:dyDescent="0.35"/>
    <row r="25810" customFormat="1" x14ac:dyDescent="0.35"/>
    <row r="25811" customFormat="1" x14ac:dyDescent="0.35"/>
    <row r="25812" customFormat="1" x14ac:dyDescent="0.35"/>
    <row r="25813" customFormat="1" x14ac:dyDescent="0.35"/>
    <row r="25814" customFormat="1" x14ac:dyDescent="0.35"/>
    <row r="25815" customFormat="1" x14ac:dyDescent="0.35"/>
    <row r="25816" customFormat="1" x14ac:dyDescent="0.35"/>
    <row r="25817" customFormat="1" x14ac:dyDescent="0.35"/>
    <row r="25818" customFormat="1" x14ac:dyDescent="0.35"/>
    <row r="25819" customFormat="1" x14ac:dyDescent="0.35"/>
    <row r="25820" customFormat="1" x14ac:dyDescent="0.35"/>
    <row r="25821" customFormat="1" x14ac:dyDescent="0.35"/>
    <row r="25822" customFormat="1" x14ac:dyDescent="0.35"/>
    <row r="25823" customFormat="1" x14ac:dyDescent="0.35"/>
    <row r="25824" customFormat="1" x14ac:dyDescent="0.35"/>
    <row r="25825" customFormat="1" x14ac:dyDescent="0.35"/>
    <row r="25826" customFormat="1" x14ac:dyDescent="0.35"/>
    <row r="25827" customFormat="1" x14ac:dyDescent="0.35"/>
    <row r="25828" customFormat="1" x14ac:dyDescent="0.35"/>
    <row r="25829" customFormat="1" x14ac:dyDescent="0.35"/>
    <row r="25830" customFormat="1" x14ac:dyDescent="0.35"/>
    <row r="25831" customFormat="1" x14ac:dyDescent="0.35"/>
    <row r="25832" customFormat="1" x14ac:dyDescent="0.35"/>
    <row r="25833" customFormat="1" x14ac:dyDescent="0.35"/>
    <row r="25834" customFormat="1" x14ac:dyDescent="0.35"/>
    <row r="25835" customFormat="1" x14ac:dyDescent="0.35"/>
    <row r="25836" customFormat="1" x14ac:dyDescent="0.35"/>
    <row r="25837" customFormat="1" x14ac:dyDescent="0.35"/>
    <row r="25838" customFormat="1" x14ac:dyDescent="0.35"/>
    <row r="25839" customFormat="1" x14ac:dyDescent="0.35"/>
    <row r="25840" customFormat="1" x14ac:dyDescent="0.35"/>
    <row r="25841" customFormat="1" x14ac:dyDescent="0.35"/>
    <row r="25842" customFormat="1" x14ac:dyDescent="0.35"/>
    <row r="25843" customFormat="1" x14ac:dyDescent="0.35"/>
    <row r="25844" customFormat="1" x14ac:dyDescent="0.35"/>
    <row r="25845" customFormat="1" x14ac:dyDescent="0.35"/>
    <row r="25846" customFormat="1" x14ac:dyDescent="0.35"/>
    <row r="25847" customFormat="1" x14ac:dyDescent="0.35"/>
    <row r="25848" customFormat="1" x14ac:dyDescent="0.35"/>
    <row r="25849" customFormat="1" x14ac:dyDescent="0.35"/>
    <row r="25850" customFormat="1" x14ac:dyDescent="0.35"/>
    <row r="25851" customFormat="1" x14ac:dyDescent="0.35"/>
    <row r="25852" customFormat="1" x14ac:dyDescent="0.35"/>
    <row r="25853" customFormat="1" x14ac:dyDescent="0.35"/>
    <row r="25854" customFormat="1" x14ac:dyDescent="0.35"/>
    <row r="25855" customFormat="1" x14ac:dyDescent="0.35"/>
    <row r="25856" customFormat="1" x14ac:dyDescent="0.35"/>
    <row r="25857" customFormat="1" x14ac:dyDescent="0.35"/>
    <row r="25858" customFormat="1" x14ac:dyDescent="0.35"/>
    <row r="25859" customFormat="1" x14ac:dyDescent="0.35"/>
    <row r="25860" customFormat="1" x14ac:dyDescent="0.35"/>
    <row r="25861" customFormat="1" x14ac:dyDescent="0.35"/>
    <row r="25862" customFormat="1" x14ac:dyDescent="0.35"/>
    <row r="25863" customFormat="1" x14ac:dyDescent="0.35"/>
    <row r="25864" customFormat="1" x14ac:dyDescent="0.35"/>
    <row r="25865" customFormat="1" x14ac:dyDescent="0.35"/>
    <row r="25866" customFormat="1" x14ac:dyDescent="0.35"/>
    <row r="25867" customFormat="1" x14ac:dyDescent="0.35"/>
    <row r="25868" customFormat="1" x14ac:dyDescent="0.35"/>
    <row r="25869" customFormat="1" x14ac:dyDescent="0.35"/>
    <row r="25870" customFormat="1" x14ac:dyDescent="0.35"/>
    <row r="25871" customFormat="1" x14ac:dyDescent="0.35"/>
    <row r="25872" customFormat="1" x14ac:dyDescent="0.35"/>
    <row r="25873" customFormat="1" x14ac:dyDescent="0.35"/>
    <row r="25874" customFormat="1" x14ac:dyDescent="0.35"/>
    <row r="25875" customFormat="1" x14ac:dyDescent="0.35"/>
    <row r="25876" customFormat="1" x14ac:dyDescent="0.35"/>
    <row r="25877" customFormat="1" x14ac:dyDescent="0.35"/>
    <row r="25878" customFormat="1" x14ac:dyDescent="0.35"/>
    <row r="25879" customFormat="1" x14ac:dyDescent="0.35"/>
    <row r="25880" customFormat="1" x14ac:dyDescent="0.35"/>
    <row r="25881" customFormat="1" x14ac:dyDescent="0.35"/>
    <row r="25882" customFormat="1" x14ac:dyDescent="0.35"/>
    <row r="25883" customFormat="1" x14ac:dyDescent="0.35"/>
    <row r="25884" customFormat="1" x14ac:dyDescent="0.35"/>
    <row r="25885" customFormat="1" x14ac:dyDescent="0.35"/>
    <row r="25886" customFormat="1" x14ac:dyDescent="0.35"/>
    <row r="25887" customFormat="1" x14ac:dyDescent="0.35"/>
    <row r="25888" customFormat="1" x14ac:dyDescent="0.35"/>
    <row r="25889" customFormat="1" x14ac:dyDescent="0.35"/>
    <row r="25890" customFormat="1" x14ac:dyDescent="0.35"/>
    <row r="25891" customFormat="1" x14ac:dyDescent="0.35"/>
    <row r="25892" customFormat="1" x14ac:dyDescent="0.35"/>
    <row r="25893" customFormat="1" x14ac:dyDescent="0.35"/>
    <row r="25894" customFormat="1" x14ac:dyDescent="0.35"/>
    <row r="25895" customFormat="1" x14ac:dyDescent="0.35"/>
    <row r="25896" customFormat="1" x14ac:dyDescent="0.35"/>
    <row r="25897" customFormat="1" x14ac:dyDescent="0.35"/>
    <row r="25898" customFormat="1" x14ac:dyDescent="0.35"/>
    <row r="25899" customFormat="1" x14ac:dyDescent="0.35"/>
    <row r="25900" customFormat="1" x14ac:dyDescent="0.35"/>
    <row r="25901" customFormat="1" x14ac:dyDescent="0.35"/>
    <row r="25902" customFormat="1" x14ac:dyDescent="0.35"/>
    <row r="25903" customFormat="1" x14ac:dyDescent="0.35"/>
    <row r="25904" customFormat="1" x14ac:dyDescent="0.35"/>
    <row r="25905" customFormat="1" x14ac:dyDescent="0.35"/>
    <row r="25906" customFormat="1" x14ac:dyDescent="0.35"/>
    <row r="25907" customFormat="1" x14ac:dyDescent="0.35"/>
    <row r="25908" customFormat="1" x14ac:dyDescent="0.35"/>
    <row r="25909" customFormat="1" x14ac:dyDescent="0.35"/>
    <row r="25910" customFormat="1" x14ac:dyDescent="0.35"/>
    <row r="25911" customFormat="1" x14ac:dyDescent="0.35"/>
    <row r="25912" customFormat="1" x14ac:dyDescent="0.35"/>
    <row r="25913" customFormat="1" x14ac:dyDescent="0.35"/>
    <row r="25914" customFormat="1" x14ac:dyDescent="0.35"/>
    <row r="25915" customFormat="1" x14ac:dyDescent="0.35"/>
    <row r="25916" customFormat="1" x14ac:dyDescent="0.35"/>
    <row r="25917" customFormat="1" x14ac:dyDescent="0.35"/>
    <row r="25918" customFormat="1" x14ac:dyDescent="0.35"/>
    <row r="25919" customFormat="1" x14ac:dyDescent="0.35"/>
    <row r="25920" customFormat="1" x14ac:dyDescent="0.35"/>
    <row r="25921" customFormat="1" x14ac:dyDescent="0.35"/>
    <row r="25922" customFormat="1" x14ac:dyDescent="0.35"/>
    <row r="25923" customFormat="1" x14ac:dyDescent="0.35"/>
    <row r="25924" customFormat="1" x14ac:dyDescent="0.35"/>
    <row r="25925" customFormat="1" x14ac:dyDescent="0.35"/>
    <row r="25926" customFormat="1" x14ac:dyDescent="0.35"/>
    <row r="25927" customFormat="1" x14ac:dyDescent="0.35"/>
    <row r="25928" customFormat="1" x14ac:dyDescent="0.35"/>
    <row r="25929" customFormat="1" x14ac:dyDescent="0.35"/>
    <row r="25930" customFormat="1" x14ac:dyDescent="0.35"/>
    <row r="25931" customFormat="1" x14ac:dyDescent="0.35"/>
    <row r="25932" customFormat="1" x14ac:dyDescent="0.35"/>
    <row r="25933" customFormat="1" x14ac:dyDescent="0.35"/>
    <row r="25934" customFormat="1" x14ac:dyDescent="0.35"/>
    <row r="25935" customFormat="1" x14ac:dyDescent="0.35"/>
    <row r="25936" customFormat="1" x14ac:dyDescent="0.35"/>
    <row r="25937" customFormat="1" x14ac:dyDescent="0.35"/>
    <row r="25938" customFormat="1" x14ac:dyDescent="0.35"/>
    <row r="25939" customFormat="1" x14ac:dyDescent="0.35"/>
    <row r="25940" customFormat="1" x14ac:dyDescent="0.35"/>
    <row r="25941" customFormat="1" x14ac:dyDescent="0.35"/>
    <row r="25942" customFormat="1" x14ac:dyDescent="0.35"/>
    <row r="25943" customFormat="1" x14ac:dyDescent="0.35"/>
    <row r="25944" customFormat="1" x14ac:dyDescent="0.35"/>
    <row r="25945" customFormat="1" x14ac:dyDescent="0.35"/>
    <row r="25946" customFormat="1" x14ac:dyDescent="0.35"/>
    <row r="25947" customFormat="1" x14ac:dyDescent="0.35"/>
    <row r="25948" customFormat="1" x14ac:dyDescent="0.35"/>
    <row r="25949" customFormat="1" x14ac:dyDescent="0.35"/>
    <row r="25950" customFormat="1" x14ac:dyDescent="0.35"/>
    <row r="25951" customFormat="1" x14ac:dyDescent="0.35"/>
    <row r="25952" customFormat="1" x14ac:dyDescent="0.35"/>
    <row r="25953" customFormat="1" x14ac:dyDescent="0.35"/>
    <row r="25954" customFormat="1" x14ac:dyDescent="0.35"/>
    <row r="25955" customFormat="1" x14ac:dyDescent="0.35"/>
    <row r="25956" customFormat="1" x14ac:dyDescent="0.35"/>
    <row r="25957" customFormat="1" x14ac:dyDescent="0.35"/>
    <row r="25958" customFormat="1" x14ac:dyDescent="0.35"/>
    <row r="25959" customFormat="1" x14ac:dyDescent="0.35"/>
    <row r="25960" customFormat="1" x14ac:dyDescent="0.35"/>
    <row r="25961" customFormat="1" x14ac:dyDescent="0.35"/>
    <row r="25962" customFormat="1" x14ac:dyDescent="0.35"/>
    <row r="25963" customFormat="1" x14ac:dyDescent="0.35"/>
    <row r="25964" customFormat="1" x14ac:dyDescent="0.35"/>
    <row r="25965" customFormat="1" x14ac:dyDescent="0.35"/>
    <row r="25966" customFormat="1" x14ac:dyDescent="0.35"/>
    <row r="25967" customFormat="1" x14ac:dyDescent="0.35"/>
    <row r="25968" customFormat="1" x14ac:dyDescent="0.35"/>
    <row r="25969" customFormat="1" x14ac:dyDescent="0.35"/>
    <row r="25970" customFormat="1" x14ac:dyDescent="0.35"/>
    <row r="25971" customFormat="1" x14ac:dyDescent="0.35"/>
    <row r="25972" customFormat="1" x14ac:dyDescent="0.35"/>
    <row r="25973" customFormat="1" x14ac:dyDescent="0.35"/>
    <row r="25974" customFormat="1" x14ac:dyDescent="0.35"/>
    <row r="25975" customFormat="1" x14ac:dyDescent="0.35"/>
    <row r="25976" customFormat="1" x14ac:dyDescent="0.35"/>
    <row r="25977" customFormat="1" x14ac:dyDescent="0.35"/>
    <row r="25978" customFormat="1" x14ac:dyDescent="0.35"/>
    <row r="25979" customFormat="1" x14ac:dyDescent="0.35"/>
    <row r="25980" customFormat="1" x14ac:dyDescent="0.35"/>
    <row r="25981" customFormat="1" x14ac:dyDescent="0.35"/>
    <row r="25982" customFormat="1" x14ac:dyDescent="0.35"/>
    <row r="25983" customFormat="1" x14ac:dyDescent="0.35"/>
    <row r="25984" customFormat="1" x14ac:dyDescent="0.35"/>
    <row r="25985" customFormat="1" x14ac:dyDescent="0.35"/>
    <row r="25986" customFormat="1" x14ac:dyDescent="0.35"/>
    <row r="25987" customFormat="1" x14ac:dyDescent="0.35"/>
    <row r="25988" customFormat="1" x14ac:dyDescent="0.35"/>
    <row r="25989" customFormat="1" x14ac:dyDescent="0.35"/>
    <row r="25990" customFormat="1" x14ac:dyDescent="0.35"/>
    <row r="25991" customFormat="1" x14ac:dyDescent="0.35"/>
    <row r="25992" customFormat="1" x14ac:dyDescent="0.35"/>
    <row r="25993" customFormat="1" x14ac:dyDescent="0.35"/>
    <row r="25994" customFormat="1" x14ac:dyDescent="0.35"/>
    <row r="25995" customFormat="1" x14ac:dyDescent="0.35"/>
    <row r="25996" customFormat="1" x14ac:dyDescent="0.35"/>
    <row r="25997" customFormat="1" x14ac:dyDescent="0.35"/>
    <row r="25998" customFormat="1" x14ac:dyDescent="0.35"/>
    <row r="25999" customFormat="1" x14ac:dyDescent="0.35"/>
    <row r="26000" customFormat="1" x14ac:dyDescent="0.35"/>
    <row r="26001" customFormat="1" x14ac:dyDescent="0.35"/>
    <row r="26002" customFormat="1" x14ac:dyDescent="0.35"/>
    <row r="26003" customFormat="1" x14ac:dyDescent="0.35"/>
    <row r="26004" customFormat="1" x14ac:dyDescent="0.35"/>
    <row r="26005" customFormat="1" x14ac:dyDescent="0.35"/>
    <row r="26006" customFormat="1" x14ac:dyDescent="0.35"/>
    <row r="26007" customFormat="1" x14ac:dyDescent="0.35"/>
    <row r="26008" customFormat="1" x14ac:dyDescent="0.35"/>
    <row r="26009" customFormat="1" x14ac:dyDescent="0.35"/>
    <row r="26010" customFormat="1" x14ac:dyDescent="0.35"/>
    <row r="26011" customFormat="1" x14ac:dyDescent="0.35"/>
    <row r="26012" customFormat="1" x14ac:dyDescent="0.35"/>
    <row r="26013" customFormat="1" x14ac:dyDescent="0.35"/>
    <row r="26014" customFormat="1" x14ac:dyDescent="0.35"/>
    <row r="26015" customFormat="1" x14ac:dyDescent="0.35"/>
    <row r="26016" customFormat="1" x14ac:dyDescent="0.35"/>
    <row r="26017" customFormat="1" x14ac:dyDescent="0.35"/>
    <row r="26018" customFormat="1" x14ac:dyDescent="0.35"/>
    <row r="26019" customFormat="1" x14ac:dyDescent="0.35"/>
    <row r="26020" customFormat="1" x14ac:dyDescent="0.35"/>
    <row r="26021" customFormat="1" x14ac:dyDescent="0.35"/>
    <row r="26022" customFormat="1" x14ac:dyDescent="0.35"/>
    <row r="26023" customFormat="1" x14ac:dyDescent="0.35"/>
    <row r="26024" customFormat="1" x14ac:dyDescent="0.35"/>
    <row r="26025" customFormat="1" x14ac:dyDescent="0.35"/>
    <row r="26026" customFormat="1" x14ac:dyDescent="0.35"/>
    <row r="26027" customFormat="1" x14ac:dyDescent="0.35"/>
    <row r="26028" customFormat="1" x14ac:dyDescent="0.35"/>
    <row r="26029" customFormat="1" x14ac:dyDescent="0.35"/>
    <row r="26030" customFormat="1" x14ac:dyDescent="0.35"/>
    <row r="26031" customFormat="1" x14ac:dyDescent="0.35"/>
    <row r="26032" customFormat="1" x14ac:dyDescent="0.35"/>
    <row r="26033" customFormat="1" x14ac:dyDescent="0.35"/>
    <row r="26034" customFormat="1" x14ac:dyDescent="0.35"/>
    <row r="26035" customFormat="1" x14ac:dyDescent="0.35"/>
    <row r="26036" customFormat="1" x14ac:dyDescent="0.35"/>
    <row r="26037" customFormat="1" x14ac:dyDescent="0.35"/>
    <row r="26038" customFormat="1" x14ac:dyDescent="0.35"/>
    <row r="26039" customFormat="1" x14ac:dyDescent="0.35"/>
    <row r="26040" customFormat="1" x14ac:dyDescent="0.35"/>
    <row r="26041" customFormat="1" x14ac:dyDescent="0.35"/>
    <row r="26042" customFormat="1" x14ac:dyDescent="0.35"/>
    <row r="26043" customFormat="1" x14ac:dyDescent="0.35"/>
    <row r="26044" customFormat="1" x14ac:dyDescent="0.35"/>
    <row r="26045" customFormat="1" x14ac:dyDescent="0.35"/>
    <row r="26046" customFormat="1" x14ac:dyDescent="0.35"/>
    <row r="26047" customFormat="1" x14ac:dyDescent="0.35"/>
    <row r="26048" customFormat="1" x14ac:dyDescent="0.35"/>
    <row r="26049" customFormat="1" x14ac:dyDescent="0.35"/>
    <row r="26050" customFormat="1" x14ac:dyDescent="0.35"/>
    <row r="26051" customFormat="1" x14ac:dyDescent="0.35"/>
    <row r="26052" customFormat="1" x14ac:dyDescent="0.35"/>
    <row r="26053" customFormat="1" x14ac:dyDescent="0.35"/>
    <row r="26054" customFormat="1" x14ac:dyDescent="0.35"/>
    <row r="26055" customFormat="1" x14ac:dyDescent="0.35"/>
    <row r="26056" customFormat="1" x14ac:dyDescent="0.35"/>
    <row r="26057" customFormat="1" x14ac:dyDescent="0.35"/>
    <row r="26058" customFormat="1" x14ac:dyDescent="0.35"/>
    <row r="26059" customFormat="1" x14ac:dyDescent="0.35"/>
    <row r="26060" customFormat="1" x14ac:dyDescent="0.35"/>
    <row r="26061" customFormat="1" x14ac:dyDescent="0.35"/>
    <row r="26062" customFormat="1" x14ac:dyDescent="0.35"/>
    <row r="26063" customFormat="1" x14ac:dyDescent="0.35"/>
    <row r="26064" customFormat="1" x14ac:dyDescent="0.35"/>
    <row r="26065" customFormat="1" x14ac:dyDescent="0.35"/>
    <row r="26066" customFormat="1" x14ac:dyDescent="0.35"/>
    <row r="26067" customFormat="1" x14ac:dyDescent="0.35"/>
    <row r="26068" customFormat="1" x14ac:dyDescent="0.35"/>
    <row r="26069" customFormat="1" x14ac:dyDescent="0.35"/>
    <row r="26070" customFormat="1" x14ac:dyDescent="0.35"/>
    <row r="26071" customFormat="1" x14ac:dyDescent="0.35"/>
    <row r="26072" customFormat="1" x14ac:dyDescent="0.35"/>
    <row r="26073" customFormat="1" x14ac:dyDescent="0.35"/>
    <row r="26074" customFormat="1" x14ac:dyDescent="0.35"/>
    <row r="26075" customFormat="1" x14ac:dyDescent="0.35"/>
    <row r="26076" customFormat="1" x14ac:dyDescent="0.35"/>
    <row r="26077" customFormat="1" x14ac:dyDescent="0.35"/>
    <row r="26078" customFormat="1" x14ac:dyDescent="0.35"/>
    <row r="26079" customFormat="1" x14ac:dyDescent="0.35"/>
    <row r="26080" customFormat="1" x14ac:dyDescent="0.35"/>
    <row r="26081" customFormat="1" x14ac:dyDescent="0.35"/>
    <row r="26082" customFormat="1" x14ac:dyDescent="0.35"/>
    <row r="26083" customFormat="1" x14ac:dyDescent="0.35"/>
    <row r="26084" customFormat="1" x14ac:dyDescent="0.35"/>
    <row r="26085" customFormat="1" x14ac:dyDescent="0.35"/>
    <row r="26086" customFormat="1" x14ac:dyDescent="0.35"/>
    <row r="26087" customFormat="1" x14ac:dyDescent="0.35"/>
    <row r="26088" customFormat="1" x14ac:dyDescent="0.35"/>
    <row r="26089" customFormat="1" x14ac:dyDescent="0.35"/>
    <row r="26090" customFormat="1" x14ac:dyDescent="0.35"/>
    <row r="26091" customFormat="1" x14ac:dyDescent="0.35"/>
    <row r="26092" customFormat="1" x14ac:dyDescent="0.35"/>
    <row r="26093" customFormat="1" x14ac:dyDescent="0.35"/>
    <row r="26094" customFormat="1" x14ac:dyDescent="0.35"/>
    <row r="26095" customFormat="1" x14ac:dyDescent="0.35"/>
    <row r="26096" customFormat="1" x14ac:dyDescent="0.35"/>
    <row r="26097" customFormat="1" x14ac:dyDescent="0.35"/>
    <row r="26098" customFormat="1" x14ac:dyDescent="0.35"/>
    <row r="26099" customFormat="1" x14ac:dyDescent="0.35"/>
    <row r="26100" customFormat="1" x14ac:dyDescent="0.35"/>
    <row r="26101" customFormat="1" x14ac:dyDescent="0.35"/>
    <row r="26102" customFormat="1" x14ac:dyDescent="0.35"/>
    <row r="26103" customFormat="1" x14ac:dyDescent="0.35"/>
    <row r="26104" customFormat="1" x14ac:dyDescent="0.35"/>
    <row r="26105" customFormat="1" x14ac:dyDescent="0.35"/>
    <row r="26106" customFormat="1" x14ac:dyDescent="0.35"/>
    <row r="26107" customFormat="1" x14ac:dyDescent="0.35"/>
    <row r="26108" customFormat="1" x14ac:dyDescent="0.35"/>
    <row r="26109" customFormat="1" x14ac:dyDescent="0.35"/>
    <row r="26110" customFormat="1" x14ac:dyDescent="0.35"/>
    <row r="26111" customFormat="1" x14ac:dyDescent="0.35"/>
    <row r="26112" customFormat="1" x14ac:dyDescent="0.35"/>
    <row r="26113" customFormat="1" x14ac:dyDescent="0.35"/>
    <row r="26114" customFormat="1" x14ac:dyDescent="0.35"/>
    <row r="26115" customFormat="1" x14ac:dyDescent="0.35"/>
    <row r="26116" customFormat="1" x14ac:dyDescent="0.35"/>
    <row r="26117" customFormat="1" x14ac:dyDescent="0.35"/>
    <row r="26118" customFormat="1" x14ac:dyDescent="0.35"/>
    <row r="26119" customFormat="1" x14ac:dyDescent="0.35"/>
    <row r="26120" customFormat="1" x14ac:dyDescent="0.35"/>
    <row r="26121" customFormat="1" x14ac:dyDescent="0.35"/>
    <row r="26122" customFormat="1" x14ac:dyDescent="0.35"/>
    <row r="26123" customFormat="1" x14ac:dyDescent="0.35"/>
    <row r="26124" customFormat="1" x14ac:dyDescent="0.35"/>
    <row r="26125" customFormat="1" x14ac:dyDescent="0.35"/>
    <row r="26126" customFormat="1" x14ac:dyDescent="0.35"/>
    <row r="26127" customFormat="1" x14ac:dyDescent="0.35"/>
    <row r="26128" customFormat="1" x14ac:dyDescent="0.35"/>
    <row r="26129" customFormat="1" x14ac:dyDescent="0.35"/>
    <row r="26130" customFormat="1" x14ac:dyDescent="0.35"/>
    <row r="26131" customFormat="1" x14ac:dyDescent="0.35"/>
    <row r="26132" customFormat="1" x14ac:dyDescent="0.35"/>
    <row r="26133" customFormat="1" x14ac:dyDescent="0.35"/>
    <row r="26134" customFormat="1" x14ac:dyDescent="0.35"/>
    <row r="26135" customFormat="1" x14ac:dyDescent="0.35"/>
    <row r="26136" customFormat="1" x14ac:dyDescent="0.35"/>
    <row r="26137" customFormat="1" x14ac:dyDescent="0.35"/>
    <row r="26138" customFormat="1" x14ac:dyDescent="0.35"/>
    <row r="26139" customFormat="1" x14ac:dyDescent="0.35"/>
    <row r="26140" customFormat="1" x14ac:dyDescent="0.35"/>
    <row r="26141" customFormat="1" x14ac:dyDescent="0.35"/>
    <row r="26142" customFormat="1" x14ac:dyDescent="0.35"/>
    <row r="26143" customFormat="1" x14ac:dyDescent="0.35"/>
    <row r="26144" customFormat="1" x14ac:dyDescent="0.35"/>
    <row r="26145" customFormat="1" x14ac:dyDescent="0.35"/>
    <row r="26146" customFormat="1" x14ac:dyDescent="0.35"/>
    <row r="26147" customFormat="1" x14ac:dyDescent="0.35"/>
    <row r="26148" customFormat="1" x14ac:dyDescent="0.35"/>
    <row r="26149" customFormat="1" x14ac:dyDescent="0.35"/>
    <row r="26150" customFormat="1" x14ac:dyDescent="0.35"/>
    <row r="26151" customFormat="1" x14ac:dyDescent="0.35"/>
    <row r="26152" customFormat="1" x14ac:dyDescent="0.35"/>
    <row r="26153" customFormat="1" x14ac:dyDescent="0.35"/>
    <row r="26154" customFormat="1" x14ac:dyDescent="0.35"/>
    <row r="26155" customFormat="1" x14ac:dyDescent="0.35"/>
    <row r="26156" customFormat="1" x14ac:dyDescent="0.35"/>
    <row r="26157" customFormat="1" x14ac:dyDescent="0.35"/>
    <row r="26158" customFormat="1" x14ac:dyDescent="0.35"/>
    <row r="26159" customFormat="1" x14ac:dyDescent="0.35"/>
    <row r="26160" customFormat="1" x14ac:dyDescent="0.35"/>
    <row r="26161" customFormat="1" x14ac:dyDescent="0.35"/>
    <row r="26162" customFormat="1" x14ac:dyDescent="0.35"/>
    <row r="26163" customFormat="1" x14ac:dyDescent="0.35"/>
    <row r="26164" customFormat="1" x14ac:dyDescent="0.35"/>
    <row r="26165" customFormat="1" x14ac:dyDescent="0.35"/>
    <row r="26166" customFormat="1" x14ac:dyDescent="0.35"/>
    <row r="26167" customFormat="1" x14ac:dyDescent="0.35"/>
    <row r="26168" customFormat="1" x14ac:dyDescent="0.35"/>
    <row r="26169" customFormat="1" x14ac:dyDescent="0.35"/>
    <row r="26170" customFormat="1" x14ac:dyDescent="0.35"/>
    <row r="26171" customFormat="1" x14ac:dyDescent="0.35"/>
    <row r="26172" customFormat="1" x14ac:dyDescent="0.35"/>
    <row r="26173" customFormat="1" x14ac:dyDescent="0.35"/>
    <row r="26174" customFormat="1" x14ac:dyDescent="0.35"/>
    <row r="26175" customFormat="1" x14ac:dyDescent="0.35"/>
    <row r="26176" customFormat="1" x14ac:dyDescent="0.35"/>
    <row r="26177" customFormat="1" x14ac:dyDescent="0.35"/>
    <row r="26178" customFormat="1" x14ac:dyDescent="0.35"/>
    <row r="26179" customFormat="1" x14ac:dyDescent="0.35"/>
    <row r="26180" customFormat="1" x14ac:dyDescent="0.35"/>
    <row r="26181" customFormat="1" x14ac:dyDescent="0.35"/>
    <row r="26182" customFormat="1" x14ac:dyDescent="0.35"/>
    <row r="26183" customFormat="1" x14ac:dyDescent="0.35"/>
    <row r="26184" customFormat="1" x14ac:dyDescent="0.35"/>
    <row r="26185" customFormat="1" x14ac:dyDescent="0.35"/>
    <row r="26186" customFormat="1" x14ac:dyDescent="0.35"/>
    <row r="26187" customFormat="1" x14ac:dyDescent="0.35"/>
    <row r="26188" customFormat="1" x14ac:dyDescent="0.35"/>
    <row r="26189" customFormat="1" x14ac:dyDescent="0.35"/>
    <row r="26190" customFormat="1" x14ac:dyDescent="0.35"/>
    <row r="26191" customFormat="1" x14ac:dyDescent="0.35"/>
    <row r="26192" customFormat="1" x14ac:dyDescent="0.35"/>
    <row r="26193" customFormat="1" x14ac:dyDescent="0.35"/>
    <row r="26194" customFormat="1" x14ac:dyDescent="0.35"/>
    <row r="26195" customFormat="1" x14ac:dyDescent="0.35"/>
    <row r="26196" customFormat="1" x14ac:dyDescent="0.35"/>
    <row r="26197" customFormat="1" x14ac:dyDescent="0.35"/>
    <row r="26198" customFormat="1" x14ac:dyDescent="0.35"/>
    <row r="26199" customFormat="1" x14ac:dyDescent="0.35"/>
    <row r="26200" customFormat="1" x14ac:dyDescent="0.35"/>
    <row r="26201" customFormat="1" x14ac:dyDescent="0.35"/>
    <row r="26202" customFormat="1" x14ac:dyDescent="0.35"/>
    <row r="26203" customFormat="1" x14ac:dyDescent="0.35"/>
    <row r="26204" customFormat="1" x14ac:dyDescent="0.35"/>
    <row r="26205" customFormat="1" x14ac:dyDescent="0.35"/>
    <row r="26206" customFormat="1" x14ac:dyDescent="0.35"/>
    <row r="26207" customFormat="1" x14ac:dyDescent="0.35"/>
    <row r="26208" customFormat="1" x14ac:dyDescent="0.35"/>
    <row r="26209" customFormat="1" x14ac:dyDescent="0.35"/>
    <row r="26210" customFormat="1" x14ac:dyDescent="0.35"/>
    <row r="26211" customFormat="1" x14ac:dyDescent="0.35"/>
    <row r="26212" customFormat="1" x14ac:dyDescent="0.35"/>
    <row r="26213" customFormat="1" x14ac:dyDescent="0.35"/>
    <row r="26214" customFormat="1" x14ac:dyDescent="0.35"/>
    <row r="26215" customFormat="1" x14ac:dyDescent="0.35"/>
    <row r="26216" customFormat="1" x14ac:dyDescent="0.35"/>
    <row r="26217" customFormat="1" x14ac:dyDescent="0.35"/>
    <row r="26218" customFormat="1" x14ac:dyDescent="0.35"/>
    <row r="26219" customFormat="1" x14ac:dyDescent="0.35"/>
    <row r="26220" customFormat="1" x14ac:dyDescent="0.35"/>
    <row r="26221" customFormat="1" x14ac:dyDescent="0.35"/>
    <row r="26222" customFormat="1" x14ac:dyDescent="0.35"/>
    <row r="26223" customFormat="1" x14ac:dyDescent="0.35"/>
    <row r="26224" customFormat="1" x14ac:dyDescent="0.35"/>
    <row r="26225" customFormat="1" x14ac:dyDescent="0.35"/>
    <row r="26226" customFormat="1" x14ac:dyDescent="0.35"/>
    <row r="26227" customFormat="1" x14ac:dyDescent="0.35"/>
    <row r="26228" customFormat="1" x14ac:dyDescent="0.35"/>
    <row r="26229" customFormat="1" x14ac:dyDescent="0.35"/>
    <row r="26230" customFormat="1" x14ac:dyDescent="0.35"/>
    <row r="26231" customFormat="1" x14ac:dyDescent="0.35"/>
    <row r="26232" customFormat="1" x14ac:dyDescent="0.35"/>
    <row r="26233" customFormat="1" x14ac:dyDescent="0.35"/>
    <row r="26234" customFormat="1" x14ac:dyDescent="0.35"/>
    <row r="26235" customFormat="1" x14ac:dyDescent="0.35"/>
    <row r="26236" customFormat="1" x14ac:dyDescent="0.35"/>
    <row r="26237" customFormat="1" x14ac:dyDescent="0.35"/>
    <row r="26238" customFormat="1" x14ac:dyDescent="0.35"/>
    <row r="26239" customFormat="1" x14ac:dyDescent="0.35"/>
    <row r="26240" customFormat="1" x14ac:dyDescent="0.35"/>
    <row r="26241" customFormat="1" x14ac:dyDescent="0.35"/>
    <row r="26242" customFormat="1" x14ac:dyDescent="0.35"/>
    <row r="26243" customFormat="1" x14ac:dyDescent="0.35"/>
    <row r="26244" customFormat="1" x14ac:dyDescent="0.35"/>
    <row r="26245" customFormat="1" x14ac:dyDescent="0.35"/>
    <row r="26246" customFormat="1" x14ac:dyDescent="0.35"/>
    <row r="26247" customFormat="1" x14ac:dyDescent="0.35"/>
    <row r="26248" customFormat="1" x14ac:dyDescent="0.35"/>
    <row r="26249" customFormat="1" x14ac:dyDescent="0.35"/>
    <row r="26250" customFormat="1" x14ac:dyDescent="0.35"/>
    <row r="26251" customFormat="1" x14ac:dyDescent="0.35"/>
    <row r="26252" customFormat="1" x14ac:dyDescent="0.35"/>
    <row r="26253" customFormat="1" x14ac:dyDescent="0.35"/>
    <row r="26254" customFormat="1" x14ac:dyDescent="0.35"/>
    <row r="26255" customFormat="1" x14ac:dyDescent="0.35"/>
    <row r="26256" customFormat="1" x14ac:dyDescent="0.35"/>
    <row r="26257" customFormat="1" x14ac:dyDescent="0.35"/>
    <row r="26258" customFormat="1" x14ac:dyDescent="0.35"/>
    <row r="26259" customFormat="1" x14ac:dyDescent="0.35"/>
    <row r="26260" customFormat="1" x14ac:dyDescent="0.35"/>
    <row r="26261" customFormat="1" x14ac:dyDescent="0.35"/>
    <row r="26262" customFormat="1" x14ac:dyDescent="0.35"/>
    <row r="26263" customFormat="1" x14ac:dyDescent="0.35"/>
    <row r="26264" customFormat="1" x14ac:dyDescent="0.35"/>
    <row r="26265" customFormat="1" x14ac:dyDescent="0.35"/>
    <row r="26266" customFormat="1" x14ac:dyDescent="0.35"/>
    <row r="26267" customFormat="1" x14ac:dyDescent="0.35"/>
    <row r="26268" customFormat="1" x14ac:dyDescent="0.35"/>
    <row r="26269" customFormat="1" x14ac:dyDescent="0.35"/>
    <row r="26270" customFormat="1" x14ac:dyDescent="0.35"/>
    <row r="26271" customFormat="1" x14ac:dyDescent="0.35"/>
    <row r="26272" customFormat="1" x14ac:dyDescent="0.35"/>
    <row r="26273" customFormat="1" x14ac:dyDescent="0.35"/>
    <row r="26274" customFormat="1" x14ac:dyDescent="0.35"/>
    <row r="26275" customFormat="1" x14ac:dyDescent="0.35"/>
    <row r="26276" customFormat="1" x14ac:dyDescent="0.35"/>
    <row r="26277" customFormat="1" x14ac:dyDescent="0.35"/>
    <row r="26278" customFormat="1" x14ac:dyDescent="0.35"/>
    <row r="26279" customFormat="1" x14ac:dyDescent="0.35"/>
    <row r="26280" customFormat="1" x14ac:dyDescent="0.35"/>
    <row r="26281" customFormat="1" x14ac:dyDescent="0.35"/>
    <row r="26282" customFormat="1" x14ac:dyDescent="0.35"/>
    <row r="26283" customFormat="1" x14ac:dyDescent="0.35"/>
    <row r="26284" customFormat="1" x14ac:dyDescent="0.35"/>
    <row r="26285" customFormat="1" x14ac:dyDescent="0.35"/>
    <row r="26286" customFormat="1" x14ac:dyDescent="0.35"/>
    <row r="26287" customFormat="1" x14ac:dyDescent="0.35"/>
    <row r="26288" customFormat="1" x14ac:dyDescent="0.35"/>
    <row r="26289" customFormat="1" x14ac:dyDescent="0.35"/>
    <row r="26290" customFormat="1" x14ac:dyDescent="0.35"/>
    <row r="26291" customFormat="1" x14ac:dyDescent="0.35"/>
    <row r="26292" customFormat="1" x14ac:dyDescent="0.35"/>
    <row r="26293" customFormat="1" x14ac:dyDescent="0.35"/>
    <row r="26294" customFormat="1" x14ac:dyDescent="0.35"/>
    <row r="26295" customFormat="1" x14ac:dyDescent="0.35"/>
    <row r="26296" customFormat="1" x14ac:dyDescent="0.35"/>
    <row r="26297" customFormat="1" x14ac:dyDescent="0.35"/>
    <row r="26298" customFormat="1" x14ac:dyDescent="0.35"/>
    <row r="26299" customFormat="1" x14ac:dyDescent="0.35"/>
    <row r="26300" customFormat="1" x14ac:dyDescent="0.35"/>
    <row r="26301" customFormat="1" x14ac:dyDescent="0.35"/>
    <row r="26302" customFormat="1" x14ac:dyDescent="0.35"/>
    <row r="26303" customFormat="1" x14ac:dyDescent="0.35"/>
    <row r="26304" customFormat="1" x14ac:dyDescent="0.35"/>
    <row r="26305" customFormat="1" x14ac:dyDescent="0.35"/>
    <row r="26306" customFormat="1" x14ac:dyDescent="0.35"/>
    <row r="26307" customFormat="1" x14ac:dyDescent="0.35"/>
    <row r="26308" customFormat="1" x14ac:dyDescent="0.35"/>
    <row r="26309" customFormat="1" x14ac:dyDescent="0.35"/>
    <row r="26310" customFormat="1" x14ac:dyDescent="0.35"/>
    <row r="26311" customFormat="1" x14ac:dyDescent="0.35"/>
    <row r="26312" customFormat="1" x14ac:dyDescent="0.35"/>
    <row r="26313" customFormat="1" x14ac:dyDescent="0.35"/>
    <row r="26314" customFormat="1" x14ac:dyDescent="0.35"/>
    <row r="26315" customFormat="1" x14ac:dyDescent="0.35"/>
    <row r="26316" customFormat="1" x14ac:dyDescent="0.35"/>
    <row r="26317" customFormat="1" x14ac:dyDescent="0.35"/>
    <row r="26318" customFormat="1" x14ac:dyDescent="0.35"/>
    <row r="26319" customFormat="1" x14ac:dyDescent="0.35"/>
    <row r="26320" customFormat="1" x14ac:dyDescent="0.35"/>
    <row r="26321" customFormat="1" x14ac:dyDescent="0.35"/>
    <row r="26322" customFormat="1" x14ac:dyDescent="0.35"/>
    <row r="26323" customFormat="1" x14ac:dyDescent="0.35"/>
    <row r="26324" customFormat="1" x14ac:dyDescent="0.35"/>
    <row r="26325" customFormat="1" x14ac:dyDescent="0.35"/>
    <row r="26326" customFormat="1" x14ac:dyDescent="0.35"/>
    <row r="26327" customFormat="1" x14ac:dyDescent="0.35"/>
    <row r="26328" customFormat="1" x14ac:dyDescent="0.35"/>
    <row r="26329" customFormat="1" x14ac:dyDescent="0.35"/>
    <row r="26330" customFormat="1" x14ac:dyDescent="0.35"/>
    <row r="26331" customFormat="1" x14ac:dyDescent="0.35"/>
    <row r="26332" customFormat="1" x14ac:dyDescent="0.35"/>
    <row r="26333" customFormat="1" x14ac:dyDescent="0.35"/>
    <row r="26334" customFormat="1" x14ac:dyDescent="0.35"/>
    <row r="26335" customFormat="1" x14ac:dyDescent="0.35"/>
    <row r="26336" customFormat="1" x14ac:dyDescent="0.35"/>
    <row r="26337" customFormat="1" x14ac:dyDescent="0.35"/>
    <row r="26338" customFormat="1" x14ac:dyDescent="0.35"/>
    <row r="26339" customFormat="1" x14ac:dyDescent="0.35"/>
    <row r="26340" customFormat="1" x14ac:dyDescent="0.35"/>
    <row r="26341" customFormat="1" x14ac:dyDescent="0.35"/>
    <row r="26342" customFormat="1" x14ac:dyDescent="0.35"/>
    <row r="26343" customFormat="1" x14ac:dyDescent="0.35"/>
    <row r="26344" customFormat="1" x14ac:dyDescent="0.35"/>
    <row r="26345" customFormat="1" x14ac:dyDescent="0.35"/>
    <row r="26346" customFormat="1" x14ac:dyDescent="0.35"/>
    <row r="26347" customFormat="1" x14ac:dyDescent="0.35"/>
    <row r="26348" customFormat="1" x14ac:dyDescent="0.35"/>
    <row r="26349" customFormat="1" x14ac:dyDescent="0.35"/>
    <row r="26350" customFormat="1" x14ac:dyDescent="0.35"/>
    <row r="26351" customFormat="1" x14ac:dyDescent="0.35"/>
    <row r="26352" customFormat="1" x14ac:dyDescent="0.35"/>
    <row r="26353" customFormat="1" x14ac:dyDescent="0.35"/>
    <row r="26354" customFormat="1" x14ac:dyDescent="0.35"/>
    <row r="26355" customFormat="1" x14ac:dyDescent="0.35"/>
    <row r="26356" customFormat="1" x14ac:dyDescent="0.35"/>
    <row r="26357" customFormat="1" x14ac:dyDescent="0.35"/>
    <row r="26358" customFormat="1" x14ac:dyDescent="0.35"/>
    <row r="26359" customFormat="1" x14ac:dyDescent="0.35"/>
    <row r="26360" customFormat="1" x14ac:dyDescent="0.35"/>
    <row r="26361" customFormat="1" x14ac:dyDescent="0.35"/>
    <row r="26362" customFormat="1" x14ac:dyDescent="0.35"/>
    <row r="26363" customFormat="1" x14ac:dyDescent="0.35"/>
    <row r="26364" customFormat="1" x14ac:dyDescent="0.35"/>
    <row r="26365" customFormat="1" x14ac:dyDescent="0.35"/>
    <row r="26366" customFormat="1" x14ac:dyDescent="0.35"/>
    <row r="26367" customFormat="1" x14ac:dyDescent="0.35"/>
    <row r="26368" customFormat="1" x14ac:dyDescent="0.35"/>
    <row r="26369" customFormat="1" x14ac:dyDescent="0.35"/>
    <row r="26370" customFormat="1" x14ac:dyDescent="0.35"/>
    <row r="26371" customFormat="1" x14ac:dyDescent="0.35"/>
    <row r="26372" customFormat="1" x14ac:dyDescent="0.35"/>
    <row r="26373" customFormat="1" x14ac:dyDescent="0.35"/>
    <row r="26374" customFormat="1" x14ac:dyDescent="0.35"/>
    <row r="26375" customFormat="1" x14ac:dyDescent="0.35"/>
    <row r="26376" customFormat="1" x14ac:dyDescent="0.35"/>
    <row r="26377" customFormat="1" x14ac:dyDescent="0.35"/>
    <row r="26378" customFormat="1" x14ac:dyDescent="0.35"/>
    <row r="26379" customFormat="1" x14ac:dyDescent="0.35"/>
    <row r="26380" customFormat="1" x14ac:dyDescent="0.35"/>
    <row r="26381" customFormat="1" x14ac:dyDescent="0.35"/>
    <row r="26382" customFormat="1" x14ac:dyDescent="0.35"/>
    <row r="26383" customFormat="1" x14ac:dyDescent="0.35"/>
    <row r="26384" customFormat="1" x14ac:dyDescent="0.35"/>
    <row r="26385" customFormat="1" x14ac:dyDescent="0.35"/>
    <row r="26386" customFormat="1" x14ac:dyDescent="0.35"/>
    <row r="26387" customFormat="1" x14ac:dyDescent="0.35"/>
    <row r="26388" customFormat="1" x14ac:dyDescent="0.35"/>
    <row r="26389" customFormat="1" x14ac:dyDescent="0.35"/>
    <row r="26390" customFormat="1" x14ac:dyDescent="0.35"/>
    <row r="26391" customFormat="1" x14ac:dyDescent="0.35"/>
    <row r="26392" customFormat="1" x14ac:dyDescent="0.35"/>
    <row r="26393" customFormat="1" x14ac:dyDescent="0.35"/>
    <row r="26394" customFormat="1" x14ac:dyDescent="0.35"/>
    <row r="26395" customFormat="1" x14ac:dyDescent="0.35"/>
    <row r="26396" customFormat="1" x14ac:dyDescent="0.35"/>
    <row r="26397" customFormat="1" x14ac:dyDescent="0.35"/>
    <row r="26398" customFormat="1" x14ac:dyDescent="0.35"/>
    <row r="26399" customFormat="1" x14ac:dyDescent="0.35"/>
    <row r="26400" customFormat="1" x14ac:dyDescent="0.35"/>
    <row r="26401" customFormat="1" x14ac:dyDescent="0.35"/>
    <row r="26402" customFormat="1" x14ac:dyDescent="0.35"/>
    <row r="26403" customFormat="1" x14ac:dyDescent="0.35"/>
    <row r="26404" customFormat="1" x14ac:dyDescent="0.35"/>
    <row r="26405" customFormat="1" x14ac:dyDescent="0.35"/>
    <row r="26406" customFormat="1" x14ac:dyDescent="0.35"/>
    <row r="26407" customFormat="1" x14ac:dyDescent="0.35"/>
    <row r="26408" customFormat="1" x14ac:dyDescent="0.35"/>
    <row r="26409" customFormat="1" x14ac:dyDescent="0.35"/>
    <row r="26410" customFormat="1" x14ac:dyDescent="0.35"/>
    <row r="26411" customFormat="1" x14ac:dyDescent="0.35"/>
    <row r="26412" customFormat="1" x14ac:dyDescent="0.35"/>
    <row r="26413" customFormat="1" x14ac:dyDescent="0.35"/>
    <row r="26414" customFormat="1" x14ac:dyDescent="0.35"/>
    <row r="26415" customFormat="1" x14ac:dyDescent="0.35"/>
    <row r="26416" customFormat="1" x14ac:dyDescent="0.35"/>
    <row r="26417" customFormat="1" x14ac:dyDescent="0.35"/>
    <row r="26418" customFormat="1" x14ac:dyDescent="0.35"/>
    <row r="26419" customFormat="1" x14ac:dyDescent="0.35"/>
    <row r="26420" customFormat="1" x14ac:dyDescent="0.35"/>
    <row r="26421" customFormat="1" x14ac:dyDescent="0.35"/>
    <row r="26422" customFormat="1" x14ac:dyDescent="0.35"/>
    <row r="26423" customFormat="1" x14ac:dyDescent="0.35"/>
    <row r="26424" customFormat="1" x14ac:dyDescent="0.35"/>
    <row r="26425" customFormat="1" x14ac:dyDescent="0.35"/>
    <row r="26426" customFormat="1" x14ac:dyDescent="0.35"/>
    <row r="26427" customFormat="1" x14ac:dyDescent="0.35"/>
    <row r="26428" customFormat="1" x14ac:dyDescent="0.35"/>
    <row r="26429" customFormat="1" x14ac:dyDescent="0.35"/>
    <row r="26430" customFormat="1" x14ac:dyDescent="0.35"/>
    <row r="26431" customFormat="1" x14ac:dyDescent="0.35"/>
    <row r="26432" customFormat="1" x14ac:dyDescent="0.35"/>
    <row r="26433" customFormat="1" x14ac:dyDescent="0.35"/>
    <row r="26434" customFormat="1" x14ac:dyDescent="0.35"/>
    <row r="26435" customFormat="1" x14ac:dyDescent="0.35"/>
    <row r="26436" customFormat="1" x14ac:dyDescent="0.35"/>
    <row r="26437" customFormat="1" x14ac:dyDescent="0.35"/>
    <row r="26438" customFormat="1" x14ac:dyDescent="0.35"/>
    <row r="26439" customFormat="1" x14ac:dyDescent="0.35"/>
    <row r="26440" customFormat="1" x14ac:dyDescent="0.35"/>
    <row r="26441" customFormat="1" x14ac:dyDescent="0.35"/>
    <row r="26442" customFormat="1" x14ac:dyDescent="0.35"/>
    <row r="26443" customFormat="1" x14ac:dyDescent="0.35"/>
    <row r="26444" customFormat="1" x14ac:dyDescent="0.35"/>
    <row r="26445" customFormat="1" x14ac:dyDescent="0.35"/>
    <row r="26446" customFormat="1" x14ac:dyDescent="0.35"/>
    <row r="26447" customFormat="1" x14ac:dyDescent="0.35"/>
    <row r="26448" customFormat="1" x14ac:dyDescent="0.35"/>
    <row r="26449" customFormat="1" x14ac:dyDescent="0.35"/>
    <row r="26450" customFormat="1" x14ac:dyDescent="0.35"/>
    <row r="26451" customFormat="1" x14ac:dyDescent="0.35"/>
    <row r="26452" customFormat="1" x14ac:dyDescent="0.35"/>
    <row r="26453" customFormat="1" x14ac:dyDescent="0.35"/>
    <row r="26454" customFormat="1" x14ac:dyDescent="0.35"/>
    <row r="26455" customFormat="1" x14ac:dyDescent="0.35"/>
    <row r="26456" customFormat="1" x14ac:dyDescent="0.35"/>
    <row r="26457" customFormat="1" x14ac:dyDescent="0.35"/>
    <row r="26458" customFormat="1" x14ac:dyDescent="0.35"/>
    <row r="26459" customFormat="1" x14ac:dyDescent="0.35"/>
    <row r="26460" customFormat="1" x14ac:dyDescent="0.35"/>
    <row r="26461" customFormat="1" x14ac:dyDescent="0.35"/>
    <row r="26462" customFormat="1" x14ac:dyDescent="0.35"/>
    <row r="26463" customFormat="1" x14ac:dyDescent="0.35"/>
    <row r="26464" customFormat="1" x14ac:dyDescent="0.35"/>
    <row r="26465" customFormat="1" x14ac:dyDescent="0.35"/>
    <row r="26466" customFormat="1" x14ac:dyDescent="0.35"/>
    <row r="26467" customFormat="1" x14ac:dyDescent="0.35"/>
    <row r="26468" customFormat="1" x14ac:dyDescent="0.35"/>
    <row r="26469" customFormat="1" x14ac:dyDescent="0.35"/>
    <row r="26470" customFormat="1" x14ac:dyDescent="0.35"/>
    <row r="26471" customFormat="1" x14ac:dyDescent="0.35"/>
    <row r="26472" customFormat="1" x14ac:dyDescent="0.35"/>
    <row r="26473" customFormat="1" x14ac:dyDescent="0.35"/>
    <row r="26474" customFormat="1" x14ac:dyDescent="0.35"/>
    <row r="26475" customFormat="1" x14ac:dyDescent="0.35"/>
    <row r="26476" customFormat="1" x14ac:dyDescent="0.35"/>
    <row r="26477" customFormat="1" x14ac:dyDescent="0.35"/>
    <row r="26478" customFormat="1" x14ac:dyDescent="0.35"/>
    <row r="26479" customFormat="1" x14ac:dyDescent="0.35"/>
    <row r="26480" customFormat="1" x14ac:dyDescent="0.35"/>
    <row r="26481" customFormat="1" x14ac:dyDescent="0.35"/>
    <row r="26482" customFormat="1" x14ac:dyDescent="0.35"/>
    <row r="26483" customFormat="1" x14ac:dyDescent="0.35"/>
    <row r="26484" customFormat="1" x14ac:dyDescent="0.35"/>
    <row r="26485" customFormat="1" x14ac:dyDescent="0.35"/>
    <row r="26486" customFormat="1" x14ac:dyDescent="0.35"/>
    <row r="26487" customFormat="1" x14ac:dyDescent="0.35"/>
    <row r="26488" customFormat="1" x14ac:dyDescent="0.35"/>
    <row r="26489" customFormat="1" x14ac:dyDescent="0.35"/>
    <row r="26490" customFormat="1" x14ac:dyDescent="0.35"/>
    <row r="26491" customFormat="1" x14ac:dyDescent="0.35"/>
    <row r="26492" customFormat="1" x14ac:dyDescent="0.35"/>
    <row r="26493" customFormat="1" x14ac:dyDescent="0.35"/>
    <row r="26494" customFormat="1" x14ac:dyDescent="0.35"/>
    <row r="26495" customFormat="1" x14ac:dyDescent="0.35"/>
    <row r="26496" customFormat="1" x14ac:dyDescent="0.35"/>
    <row r="26497" customFormat="1" x14ac:dyDescent="0.35"/>
    <row r="26498" customFormat="1" x14ac:dyDescent="0.35"/>
    <row r="26499" customFormat="1" x14ac:dyDescent="0.35"/>
    <row r="26500" customFormat="1" x14ac:dyDescent="0.35"/>
    <row r="26501" customFormat="1" x14ac:dyDescent="0.35"/>
    <row r="26502" customFormat="1" x14ac:dyDescent="0.35"/>
    <row r="26503" customFormat="1" x14ac:dyDescent="0.35"/>
    <row r="26504" customFormat="1" x14ac:dyDescent="0.35"/>
    <row r="26505" customFormat="1" x14ac:dyDescent="0.35"/>
    <row r="26506" customFormat="1" x14ac:dyDescent="0.35"/>
    <row r="26507" customFormat="1" x14ac:dyDescent="0.35"/>
    <row r="26508" customFormat="1" x14ac:dyDescent="0.35"/>
    <row r="26509" customFormat="1" x14ac:dyDescent="0.35"/>
    <row r="26510" customFormat="1" x14ac:dyDescent="0.35"/>
    <row r="26511" customFormat="1" x14ac:dyDescent="0.35"/>
    <row r="26512" customFormat="1" x14ac:dyDescent="0.35"/>
    <row r="26513" customFormat="1" x14ac:dyDescent="0.35"/>
    <row r="26514" customFormat="1" x14ac:dyDescent="0.35"/>
    <row r="26515" customFormat="1" x14ac:dyDescent="0.35"/>
    <row r="26516" customFormat="1" x14ac:dyDescent="0.35"/>
    <row r="26517" customFormat="1" x14ac:dyDescent="0.35"/>
    <row r="26518" customFormat="1" x14ac:dyDescent="0.35"/>
    <row r="26519" customFormat="1" x14ac:dyDescent="0.35"/>
    <row r="26520" customFormat="1" x14ac:dyDescent="0.35"/>
    <row r="26521" customFormat="1" x14ac:dyDescent="0.35"/>
    <row r="26522" customFormat="1" x14ac:dyDescent="0.35"/>
    <row r="26523" customFormat="1" x14ac:dyDescent="0.35"/>
    <row r="26524" customFormat="1" x14ac:dyDescent="0.35"/>
    <row r="26525" customFormat="1" x14ac:dyDescent="0.35"/>
    <row r="26526" customFormat="1" x14ac:dyDescent="0.35"/>
    <row r="26527" customFormat="1" x14ac:dyDescent="0.35"/>
    <row r="26528" customFormat="1" x14ac:dyDescent="0.35"/>
    <row r="26529" customFormat="1" x14ac:dyDescent="0.35"/>
    <row r="26530" customFormat="1" x14ac:dyDescent="0.35"/>
    <row r="26531" customFormat="1" x14ac:dyDescent="0.35"/>
    <row r="26532" customFormat="1" x14ac:dyDescent="0.35"/>
    <row r="26533" customFormat="1" x14ac:dyDescent="0.35"/>
    <row r="26534" customFormat="1" x14ac:dyDescent="0.35"/>
    <row r="26535" customFormat="1" x14ac:dyDescent="0.35"/>
    <row r="26536" customFormat="1" x14ac:dyDescent="0.35"/>
    <row r="26537" customFormat="1" x14ac:dyDescent="0.35"/>
    <row r="26538" customFormat="1" x14ac:dyDescent="0.35"/>
    <row r="26539" customFormat="1" x14ac:dyDescent="0.35"/>
    <row r="26540" customFormat="1" x14ac:dyDescent="0.35"/>
    <row r="26541" customFormat="1" x14ac:dyDescent="0.35"/>
    <row r="26542" customFormat="1" x14ac:dyDescent="0.35"/>
    <row r="26543" customFormat="1" x14ac:dyDescent="0.35"/>
    <row r="26544" customFormat="1" x14ac:dyDescent="0.35"/>
    <row r="26545" customFormat="1" x14ac:dyDescent="0.35"/>
    <row r="26546" customFormat="1" x14ac:dyDescent="0.35"/>
    <row r="26547" customFormat="1" x14ac:dyDescent="0.35"/>
    <row r="26548" customFormat="1" x14ac:dyDescent="0.35"/>
    <row r="26549" customFormat="1" x14ac:dyDescent="0.35"/>
    <row r="26550" customFormat="1" x14ac:dyDescent="0.35"/>
    <row r="26551" customFormat="1" x14ac:dyDescent="0.35"/>
    <row r="26552" customFormat="1" x14ac:dyDescent="0.35"/>
    <row r="26553" customFormat="1" x14ac:dyDescent="0.35"/>
    <row r="26554" customFormat="1" x14ac:dyDescent="0.35"/>
    <row r="26555" customFormat="1" x14ac:dyDescent="0.35"/>
    <row r="26556" customFormat="1" x14ac:dyDescent="0.35"/>
    <row r="26557" customFormat="1" x14ac:dyDescent="0.35"/>
    <row r="26558" customFormat="1" x14ac:dyDescent="0.35"/>
    <row r="26559" customFormat="1" x14ac:dyDescent="0.35"/>
    <row r="26560" customFormat="1" x14ac:dyDescent="0.35"/>
    <row r="26561" customFormat="1" x14ac:dyDescent="0.35"/>
    <row r="26562" customFormat="1" x14ac:dyDescent="0.35"/>
    <row r="26563" customFormat="1" x14ac:dyDescent="0.35"/>
    <row r="26564" customFormat="1" x14ac:dyDescent="0.35"/>
    <row r="26565" customFormat="1" x14ac:dyDescent="0.35"/>
    <row r="26566" customFormat="1" x14ac:dyDescent="0.35"/>
    <row r="26567" customFormat="1" x14ac:dyDescent="0.35"/>
    <row r="26568" customFormat="1" x14ac:dyDescent="0.35"/>
    <row r="26569" customFormat="1" x14ac:dyDescent="0.35"/>
    <row r="26570" customFormat="1" x14ac:dyDescent="0.35"/>
    <row r="26571" customFormat="1" x14ac:dyDescent="0.35"/>
    <row r="26572" customFormat="1" x14ac:dyDescent="0.35"/>
    <row r="26573" customFormat="1" x14ac:dyDescent="0.35"/>
    <row r="26574" customFormat="1" x14ac:dyDescent="0.35"/>
    <row r="26575" customFormat="1" x14ac:dyDescent="0.35"/>
    <row r="26576" customFormat="1" x14ac:dyDescent="0.35"/>
    <row r="26577" customFormat="1" x14ac:dyDescent="0.35"/>
    <row r="26578" customFormat="1" x14ac:dyDescent="0.35"/>
    <row r="26579" customFormat="1" x14ac:dyDescent="0.35"/>
    <row r="26580" customFormat="1" x14ac:dyDescent="0.35"/>
    <row r="26581" customFormat="1" x14ac:dyDescent="0.35"/>
    <row r="26582" customFormat="1" x14ac:dyDescent="0.35"/>
    <row r="26583" customFormat="1" x14ac:dyDescent="0.35"/>
    <row r="26584" customFormat="1" x14ac:dyDescent="0.35"/>
    <row r="26585" customFormat="1" x14ac:dyDescent="0.35"/>
    <row r="26586" customFormat="1" x14ac:dyDescent="0.35"/>
    <row r="26587" customFormat="1" x14ac:dyDescent="0.35"/>
    <row r="26588" customFormat="1" x14ac:dyDescent="0.35"/>
    <row r="26589" customFormat="1" x14ac:dyDescent="0.35"/>
    <row r="26590" customFormat="1" x14ac:dyDescent="0.35"/>
    <row r="26591" customFormat="1" x14ac:dyDescent="0.35"/>
    <row r="26592" customFormat="1" x14ac:dyDescent="0.35"/>
    <row r="26593" customFormat="1" x14ac:dyDescent="0.35"/>
    <row r="26594" customFormat="1" x14ac:dyDescent="0.35"/>
    <row r="26595" customFormat="1" x14ac:dyDescent="0.35"/>
    <row r="26596" customFormat="1" x14ac:dyDescent="0.35"/>
    <row r="26597" customFormat="1" x14ac:dyDescent="0.35"/>
    <row r="26598" customFormat="1" x14ac:dyDescent="0.35"/>
    <row r="26599" customFormat="1" x14ac:dyDescent="0.35"/>
    <row r="26600" customFormat="1" x14ac:dyDescent="0.35"/>
    <row r="26601" customFormat="1" x14ac:dyDescent="0.35"/>
    <row r="26602" customFormat="1" x14ac:dyDescent="0.35"/>
    <row r="26603" customFormat="1" x14ac:dyDescent="0.35"/>
    <row r="26604" customFormat="1" x14ac:dyDescent="0.35"/>
    <row r="26605" customFormat="1" x14ac:dyDescent="0.35"/>
    <row r="26606" customFormat="1" x14ac:dyDescent="0.35"/>
    <row r="26607" customFormat="1" x14ac:dyDescent="0.35"/>
    <row r="26608" customFormat="1" x14ac:dyDescent="0.35"/>
    <row r="26609" customFormat="1" x14ac:dyDescent="0.35"/>
    <row r="26610" customFormat="1" x14ac:dyDescent="0.35"/>
    <row r="26611" customFormat="1" x14ac:dyDescent="0.35"/>
    <row r="26612" customFormat="1" x14ac:dyDescent="0.35"/>
    <row r="26613" customFormat="1" x14ac:dyDescent="0.35"/>
    <row r="26614" customFormat="1" x14ac:dyDescent="0.35"/>
    <row r="26615" customFormat="1" x14ac:dyDescent="0.35"/>
    <row r="26616" customFormat="1" x14ac:dyDescent="0.35"/>
    <row r="26617" customFormat="1" x14ac:dyDescent="0.35"/>
    <row r="26618" customFormat="1" x14ac:dyDescent="0.35"/>
    <row r="26619" customFormat="1" x14ac:dyDescent="0.35"/>
    <row r="26620" customFormat="1" x14ac:dyDescent="0.35"/>
    <row r="26621" customFormat="1" x14ac:dyDescent="0.35"/>
    <row r="26622" customFormat="1" x14ac:dyDescent="0.35"/>
    <row r="26623" customFormat="1" x14ac:dyDescent="0.35"/>
    <row r="26624" customFormat="1" x14ac:dyDescent="0.35"/>
    <row r="26625" customFormat="1" x14ac:dyDescent="0.35"/>
    <row r="26626" customFormat="1" x14ac:dyDescent="0.35"/>
    <row r="26627" customFormat="1" x14ac:dyDescent="0.35"/>
    <row r="26628" customFormat="1" x14ac:dyDescent="0.35"/>
    <row r="26629" customFormat="1" x14ac:dyDescent="0.35"/>
    <row r="26630" customFormat="1" x14ac:dyDescent="0.35"/>
    <row r="26631" customFormat="1" x14ac:dyDescent="0.35"/>
    <row r="26632" customFormat="1" x14ac:dyDescent="0.35"/>
    <row r="26633" customFormat="1" x14ac:dyDescent="0.35"/>
    <row r="26634" customFormat="1" x14ac:dyDescent="0.35"/>
    <row r="26635" customFormat="1" x14ac:dyDescent="0.35"/>
    <row r="26636" customFormat="1" x14ac:dyDescent="0.35"/>
    <row r="26637" customFormat="1" x14ac:dyDescent="0.35"/>
    <row r="26638" customFormat="1" x14ac:dyDescent="0.35"/>
    <row r="26639" customFormat="1" x14ac:dyDescent="0.35"/>
    <row r="26640" customFormat="1" x14ac:dyDescent="0.35"/>
    <row r="26641" customFormat="1" x14ac:dyDescent="0.35"/>
    <row r="26642" customFormat="1" x14ac:dyDescent="0.35"/>
    <row r="26643" customFormat="1" x14ac:dyDescent="0.35"/>
    <row r="26644" customFormat="1" x14ac:dyDescent="0.35"/>
    <row r="26645" customFormat="1" x14ac:dyDescent="0.35"/>
    <row r="26646" customFormat="1" x14ac:dyDescent="0.35"/>
    <row r="26647" customFormat="1" x14ac:dyDescent="0.35"/>
    <row r="26648" customFormat="1" x14ac:dyDescent="0.35"/>
    <row r="26649" customFormat="1" x14ac:dyDescent="0.35"/>
    <row r="26650" customFormat="1" x14ac:dyDescent="0.35"/>
    <row r="26651" customFormat="1" x14ac:dyDescent="0.35"/>
    <row r="26652" customFormat="1" x14ac:dyDescent="0.35"/>
    <row r="26653" customFormat="1" x14ac:dyDescent="0.35"/>
    <row r="26654" customFormat="1" x14ac:dyDescent="0.35"/>
    <row r="26655" customFormat="1" x14ac:dyDescent="0.35"/>
    <row r="26656" customFormat="1" x14ac:dyDescent="0.35"/>
    <row r="26657" customFormat="1" x14ac:dyDescent="0.35"/>
    <row r="26658" customFormat="1" x14ac:dyDescent="0.35"/>
    <row r="26659" customFormat="1" x14ac:dyDescent="0.35"/>
    <row r="26660" customFormat="1" x14ac:dyDescent="0.35"/>
    <row r="26661" customFormat="1" x14ac:dyDescent="0.35"/>
    <row r="26662" customFormat="1" x14ac:dyDescent="0.35"/>
    <row r="26663" customFormat="1" x14ac:dyDescent="0.35"/>
    <row r="26664" customFormat="1" x14ac:dyDescent="0.35"/>
    <row r="26665" customFormat="1" x14ac:dyDescent="0.35"/>
    <row r="26666" customFormat="1" x14ac:dyDescent="0.35"/>
    <row r="26667" customFormat="1" x14ac:dyDescent="0.35"/>
    <row r="26668" customFormat="1" x14ac:dyDescent="0.35"/>
    <row r="26669" customFormat="1" x14ac:dyDescent="0.35"/>
    <row r="26670" customFormat="1" x14ac:dyDescent="0.35"/>
    <row r="26671" customFormat="1" x14ac:dyDescent="0.35"/>
    <row r="26672" customFormat="1" x14ac:dyDescent="0.35"/>
    <row r="26673" customFormat="1" x14ac:dyDescent="0.35"/>
    <row r="26674" customFormat="1" x14ac:dyDescent="0.35"/>
    <row r="26675" customFormat="1" x14ac:dyDescent="0.35"/>
    <row r="26676" customFormat="1" x14ac:dyDescent="0.35"/>
    <row r="26677" customFormat="1" x14ac:dyDescent="0.35"/>
    <row r="26678" customFormat="1" x14ac:dyDescent="0.35"/>
    <row r="26679" customFormat="1" x14ac:dyDescent="0.35"/>
    <row r="26680" customFormat="1" x14ac:dyDescent="0.35"/>
    <row r="26681" customFormat="1" x14ac:dyDescent="0.35"/>
    <row r="26682" customFormat="1" x14ac:dyDescent="0.35"/>
    <row r="26683" customFormat="1" x14ac:dyDescent="0.35"/>
    <row r="26684" customFormat="1" x14ac:dyDescent="0.35"/>
    <row r="26685" customFormat="1" x14ac:dyDescent="0.35"/>
    <row r="26686" customFormat="1" x14ac:dyDescent="0.35"/>
    <row r="26687" customFormat="1" x14ac:dyDescent="0.35"/>
    <row r="26688" customFormat="1" x14ac:dyDescent="0.35"/>
    <row r="26689" customFormat="1" x14ac:dyDescent="0.35"/>
    <row r="26690" customFormat="1" x14ac:dyDescent="0.35"/>
    <row r="26691" customFormat="1" x14ac:dyDescent="0.35"/>
    <row r="26692" customFormat="1" x14ac:dyDescent="0.35"/>
    <row r="26693" customFormat="1" x14ac:dyDescent="0.35"/>
    <row r="26694" customFormat="1" x14ac:dyDescent="0.35"/>
    <row r="26695" customFormat="1" x14ac:dyDescent="0.35"/>
    <row r="26696" customFormat="1" x14ac:dyDescent="0.35"/>
    <row r="26697" customFormat="1" x14ac:dyDescent="0.35"/>
    <row r="26698" customFormat="1" x14ac:dyDescent="0.35"/>
    <row r="26699" customFormat="1" x14ac:dyDescent="0.35"/>
    <row r="26700" customFormat="1" x14ac:dyDescent="0.35"/>
    <row r="26701" customFormat="1" x14ac:dyDescent="0.35"/>
    <row r="26702" customFormat="1" x14ac:dyDescent="0.35"/>
    <row r="26703" customFormat="1" x14ac:dyDescent="0.35"/>
    <row r="26704" customFormat="1" x14ac:dyDescent="0.35"/>
    <row r="26705" customFormat="1" x14ac:dyDescent="0.35"/>
    <row r="26706" customFormat="1" x14ac:dyDescent="0.35"/>
    <row r="26707" customFormat="1" x14ac:dyDescent="0.35"/>
    <row r="26708" customFormat="1" x14ac:dyDescent="0.35"/>
    <row r="26709" customFormat="1" x14ac:dyDescent="0.35"/>
    <row r="26710" customFormat="1" x14ac:dyDescent="0.35"/>
    <row r="26711" customFormat="1" x14ac:dyDescent="0.35"/>
    <row r="26712" customFormat="1" x14ac:dyDescent="0.35"/>
    <row r="26713" customFormat="1" x14ac:dyDescent="0.35"/>
    <row r="26714" customFormat="1" x14ac:dyDescent="0.35"/>
    <row r="26715" customFormat="1" x14ac:dyDescent="0.35"/>
    <row r="26716" customFormat="1" x14ac:dyDescent="0.35"/>
    <row r="26717" customFormat="1" x14ac:dyDescent="0.35"/>
    <row r="26718" customFormat="1" x14ac:dyDescent="0.35"/>
    <row r="26719" customFormat="1" x14ac:dyDescent="0.35"/>
    <row r="26720" customFormat="1" x14ac:dyDescent="0.35"/>
    <row r="26721" customFormat="1" x14ac:dyDescent="0.35"/>
    <row r="26722" customFormat="1" x14ac:dyDescent="0.35"/>
    <row r="26723" customFormat="1" x14ac:dyDescent="0.35"/>
    <row r="26724" customFormat="1" x14ac:dyDescent="0.35"/>
    <row r="26725" customFormat="1" x14ac:dyDescent="0.35"/>
    <row r="26726" customFormat="1" x14ac:dyDescent="0.35"/>
    <row r="26727" customFormat="1" x14ac:dyDescent="0.35"/>
    <row r="26728" customFormat="1" x14ac:dyDescent="0.35"/>
    <row r="26729" customFormat="1" x14ac:dyDescent="0.35"/>
    <row r="26730" customFormat="1" x14ac:dyDescent="0.35"/>
    <row r="26731" customFormat="1" x14ac:dyDescent="0.35"/>
    <row r="26732" customFormat="1" x14ac:dyDescent="0.35"/>
    <row r="26733" customFormat="1" x14ac:dyDescent="0.35"/>
    <row r="26734" customFormat="1" x14ac:dyDescent="0.35"/>
    <row r="26735" customFormat="1" x14ac:dyDescent="0.35"/>
    <row r="26736" customFormat="1" x14ac:dyDescent="0.35"/>
    <row r="26737" customFormat="1" x14ac:dyDescent="0.35"/>
    <row r="26738" customFormat="1" x14ac:dyDescent="0.35"/>
    <row r="26739" customFormat="1" x14ac:dyDescent="0.35"/>
    <row r="26740" customFormat="1" x14ac:dyDescent="0.35"/>
    <row r="26741" customFormat="1" x14ac:dyDescent="0.35"/>
    <row r="26742" customFormat="1" x14ac:dyDescent="0.35"/>
    <row r="26743" customFormat="1" x14ac:dyDescent="0.35"/>
    <row r="26744" customFormat="1" x14ac:dyDescent="0.35"/>
    <row r="26745" customFormat="1" x14ac:dyDescent="0.35"/>
    <row r="26746" customFormat="1" x14ac:dyDescent="0.35"/>
    <row r="26747" customFormat="1" x14ac:dyDescent="0.35"/>
    <row r="26748" customFormat="1" x14ac:dyDescent="0.35"/>
    <row r="26749" customFormat="1" x14ac:dyDescent="0.35"/>
    <row r="26750" customFormat="1" x14ac:dyDescent="0.35"/>
    <row r="26751" customFormat="1" x14ac:dyDescent="0.35"/>
    <row r="26752" customFormat="1" x14ac:dyDescent="0.35"/>
    <row r="26753" customFormat="1" x14ac:dyDescent="0.35"/>
    <row r="26754" customFormat="1" x14ac:dyDescent="0.35"/>
    <row r="26755" customFormat="1" x14ac:dyDescent="0.35"/>
    <row r="26756" customFormat="1" x14ac:dyDescent="0.35"/>
    <row r="26757" customFormat="1" x14ac:dyDescent="0.35"/>
    <row r="26758" customFormat="1" x14ac:dyDescent="0.35"/>
    <row r="26759" customFormat="1" x14ac:dyDescent="0.35"/>
    <row r="26760" customFormat="1" x14ac:dyDescent="0.35"/>
    <row r="26761" customFormat="1" x14ac:dyDescent="0.35"/>
    <row r="26762" customFormat="1" x14ac:dyDescent="0.35"/>
    <row r="26763" customFormat="1" x14ac:dyDescent="0.35"/>
    <row r="26764" customFormat="1" x14ac:dyDescent="0.35"/>
    <row r="26765" customFormat="1" x14ac:dyDescent="0.35"/>
    <row r="26766" customFormat="1" x14ac:dyDescent="0.35"/>
    <row r="26767" customFormat="1" x14ac:dyDescent="0.35"/>
    <row r="26768" customFormat="1" x14ac:dyDescent="0.35"/>
    <row r="26769" customFormat="1" x14ac:dyDescent="0.35"/>
    <row r="26770" customFormat="1" x14ac:dyDescent="0.35"/>
    <row r="26771" customFormat="1" x14ac:dyDescent="0.35"/>
    <row r="26772" customFormat="1" x14ac:dyDescent="0.35"/>
    <row r="26773" customFormat="1" x14ac:dyDescent="0.35"/>
    <row r="26774" customFormat="1" x14ac:dyDescent="0.35"/>
    <row r="26775" customFormat="1" x14ac:dyDescent="0.35"/>
    <row r="26776" customFormat="1" x14ac:dyDescent="0.35"/>
    <row r="26777" customFormat="1" x14ac:dyDescent="0.35"/>
    <row r="26778" customFormat="1" x14ac:dyDescent="0.35"/>
    <row r="26779" customFormat="1" x14ac:dyDescent="0.35"/>
    <row r="26780" customFormat="1" x14ac:dyDescent="0.35"/>
    <row r="26781" customFormat="1" x14ac:dyDescent="0.35"/>
    <row r="26782" customFormat="1" x14ac:dyDescent="0.35"/>
    <row r="26783" customFormat="1" x14ac:dyDescent="0.35"/>
    <row r="26784" customFormat="1" x14ac:dyDescent="0.35"/>
    <row r="26785" customFormat="1" x14ac:dyDescent="0.35"/>
    <row r="26786" customFormat="1" x14ac:dyDescent="0.35"/>
    <row r="26787" customFormat="1" x14ac:dyDescent="0.35"/>
    <row r="26788" customFormat="1" x14ac:dyDescent="0.35"/>
    <row r="26789" customFormat="1" x14ac:dyDescent="0.35"/>
    <row r="26790" customFormat="1" x14ac:dyDescent="0.35"/>
    <row r="26791" customFormat="1" x14ac:dyDescent="0.35"/>
    <row r="26792" customFormat="1" x14ac:dyDescent="0.35"/>
    <row r="26793" customFormat="1" x14ac:dyDescent="0.35"/>
    <row r="26794" customFormat="1" x14ac:dyDescent="0.35"/>
    <row r="26795" customFormat="1" x14ac:dyDescent="0.35"/>
    <row r="26796" customFormat="1" x14ac:dyDescent="0.35"/>
    <row r="26797" customFormat="1" x14ac:dyDescent="0.35"/>
    <row r="26798" customFormat="1" x14ac:dyDescent="0.35"/>
    <row r="26799" customFormat="1" x14ac:dyDescent="0.35"/>
    <row r="26800" customFormat="1" x14ac:dyDescent="0.35"/>
    <row r="26801" customFormat="1" x14ac:dyDescent="0.35"/>
    <row r="26802" customFormat="1" x14ac:dyDescent="0.35"/>
    <row r="26803" customFormat="1" x14ac:dyDescent="0.35"/>
    <row r="26804" customFormat="1" x14ac:dyDescent="0.35"/>
    <row r="26805" customFormat="1" x14ac:dyDescent="0.35"/>
    <row r="26806" customFormat="1" x14ac:dyDescent="0.35"/>
    <row r="26807" customFormat="1" x14ac:dyDescent="0.35"/>
    <row r="26808" customFormat="1" x14ac:dyDescent="0.35"/>
    <row r="26809" customFormat="1" x14ac:dyDescent="0.35"/>
    <row r="26810" customFormat="1" x14ac:dyDescent="0.35"/>
    <row r="26811" customFormat="1" x14ac:dyDescent="0.35"/>
    <row r="26812" customFormat="1" x14ac:dyDescent="0.35"/>
    <row r="26813" customFormat="1" x14ac:dyDescent="0.35"/>
    <row r="26814" customFormat="1" x14ac:dyDescent="0.35"/>
    <row r="26815" customFormat="1" x14ac:dyDescent="0.35"/>
    <row r="26816" customFormat="1" x14ac:dyDescent="0.35"/>
    <row r="26817" customFormat="1" x14ac:dyDescent="0.35"/>
    <row r="26818" customFormat="1" x14ac:dyDescent="0.35"/>
    <row r="26819" customFormat="1" x14ac:dyDescent="0.35"/>
    <row r="26820" customFormat="1" x14ac:dyDescent="0.35"/>
    <row r="26821" customFormat="1" x14ac:dyDescent="0.35"/>
    <row r="26822" customFormat="1" x14ac:dyDescent="0.35"/>
    <row r="26823" customFormat="1" x14ac:dyDescent="0.35"/>
    <row r="26824" customFormat="1" x14ac:dyDescent="0.35"/>
    <row r="26825" customFormat="1" x14ac:dyDescent="0.35"/>
    <row r="26826" customFormat="1" x14ac:dyDescent="0.35"/>
    <row r="26827" customFormat="1" x14ac:dyDescent="0.35"/>
    <row r="26828" customFormat="1" x14ac:dyDescent="0.35"/>
    <row r="26829" customFormat="1" x14ac:dyDescent="0.35"/>
    <row r="26830" customFormat="1" x14ac:dyDescent="0.35"/>
    <row r="26831" customFormat="1" x14ac:dyDescent="0.35"/>
    <row r="26832" customFormat="1" x14ac:dyDescent="0.35"/>
    <row r="26833" customFormat="1" x14ac:dyDescent="0.35"/>
    <row r="26834" customFormat="1" x14ac:dyDescent="0.35"/>
    <row r="26835" customFormat="1" x14ac:dyDescent="0.35"/>
    <row r="26836" customFormat="1" x14ac:dyDescent="0.35"/>
    <row r="26837" customFormat="1" x14ac:dyDescent="0.35"/>
    <row r="26838" customFormat="1" x14ac:dyDescent="0.35"/>
    <row r="26839" customFormat="1" x14ac:dyDescent="0.35"/>
    <row r="26840" customFormat="1" x14ac:dyDescent="0.35"/>
    <row r="26841" customFormat="1" x14ac:dyDescent="0.35"/>
    <row r="26842" customFormat="1" x14ac:dyDescent="0.35"/>
    <row r="26843" customFormat="1" x14ac:dyDescent="0.35"/>
    <row r="26844" customFormat="1" x14ac:dyDescent="0.35"/>
    <row r="26845" customFormat="1" x14ac:dyDescent="0.35"/>
    <row r="26846" customFormat="1" x14ac:dyDescent="0.35"/>
    <row r="26847" customFormat="1" x14ac:dyDescent="0.35"/>
    <row r="26848" customFormat="1" x14ac:dyDescent="0.35"/>
    <row r="26849" customFormat="1" x14ac:dyDescent="0.35"/>
    <row r="26850" customFormat="1" x14ac:dyDescent="0.35"/>
    <row r="26851" customFormat="1" x14ac:dyDescent="0.35"/>
    <row r="26852" customFormat="1" x14ac:dyDescent="0.35"/>
    <row r="26853" customFormat="1" x14ac:dyDescent="0.35"/>
    <row r="26854" customFormat="1" x14ac:dyDescent="0.35"/>
    <row r="26855" customFormat="1" x14ac:dyDescent="0.35"/>
    <row r="26856" customFormat="1" x14ac:dyDescent="0.35"/>
    <row r="26857" customFormat="1" x14ac:dyDescent="0.35"/>
    <row r="26858" customFormat="1" x14ac:dyDescent="0.35"/>
    <row r="26859" customFormat="1" x14ac:dyDescent="0.35"/>
    <row r="26860" customFormat="1" x14ac:dyDescent="0.35"/>
    <row r="26861" customFormat="1" x14ac:dyDescent="0.35"/>
    <row r="26862" customFormat="1" x14ac:dyDescent="0.35"/>
    <row r="26863" customFormat="1" x14ac:dyDescent="0.35"/>
    <row r="26864" customFormat="1" x14ac:dyDescent="0.35"/>
    <row r="26865" customFormat="1" x14ac:dyDescent="0.35"/>
    <row r="26866" customFormat="1" x14ac:dyDescent="0.35"/>
    <row r="26867" customFormat="1" x14ac:dyDescent="0.35"/>
    <row r="26868" customFormat="1" x14ac:dyDescent="0.35"/>
    <row r="26869" customFormat="1" x14ac:dyDescent="0.35"/>
    <row r="26870" customFormat="1" x14ac:dyDescent="0.35"/>
    <row r="26871" customFormat="1" x14ac:dyDescent="0.35"/>
    <row r="26872" customFormat="1" x14ac:dyDescent="0.35"/>
    <row r="26873" customFormat="1" x14ac:dyDescent="0.35"/>
    <row r="26874" customFormat="1" x14ac:dyDescent="0.35"/>
    <row r="26875" customFormat="1" x14ac:dyDescent="0.35"/>
    <row r="26876" customFormat="1" x14ac:dyDescent="0.35"/>
    <row r="26877" customFormat="1" x14ac:dyDescent="0.35"/>
    <row r="26878" customFormat="1" x14ac:dyDescent="0.35"/>
    <row r="26879" customFormat="1" x14ac:dyDescent="0.35"/>
    <row r="26880" customFormat="1" x14ac:dyDescent="0.35"/>
    <row r="26881" customFormat="1" x14ac:dyDescent="0.35"/>
    <row r="26882" customFormat="1" x14ac:dyDescent="0.35"/>
    <row r="26883" customFormat="1" x14ac:dyDescent="0.35"/>
    <row r="26884" customFormat="1" x14ac:dyDescent="0.35"/>
    <row r="26885" customFormat="1" x14ac:dyDescent="0.35"/>
    <row r="26886" customFormat="1" x14ac:dyDescent="0.35"/>
    <row r="26887" customFormat="1" x14ac:dyDescent="0.35"/>
    <row r="26888" customFormat="1" x14ac:dyDescent="0.35"/>
    <row r="26889" customFormat="1" x14ac:dyDescent="0.35"/>
    <row r="26890" customFormat="1" x14ac:dyDescent="0.35"/>
    <row r="26891" customFormat="1" x14ac:dyDescent="0.35"/>
    <row r="26892" customFormat="1" x14ac:dyDescent="0.35"/>
    <row r="26893" customFormat="1" x14ac:dyDescent="0.35"/>
    <row r="26894" customFormat="1" x14ac:dyDescent="0.35"/>
    <row r="26895" customFormat="1" x14ac:dyDescent="0.35"/>
    <row r="26896" customFormat="1" x14ac:dyDescent="0.35"/>
    <row r="26897" customFormat="1" x14ac:dyDescent="0.35"/>
    <row r="26898" customFormat="1" x14ac:dyDescent="0.35"/>
    <row r="26899" customFormat="1" x14ac:dyDescent="0.35"/>
    <row r="26900" customFormat="1" x14ac:dyDescent="0.35"/>
    <row r="26901" customFormat="1" x14ac:dyDescent="0.35"/>
    <row r="26902" customFormat="1" x14ac:dyDescent="0.35"/>
    <row r="26903" customFormat="1" x14ac:dyDescent="0.35"/>
    <row r="26904" customFormat="1" x14ac:dyDescent="0.35"/>
    <row r="26905" customFormat="1" x14ac:dyDescent="0.35"/>
    <row r="26906" customFormat="1" x14ac:dyDescent="0.35"/>
    <row r="26907" customFormat="1" x14ac:dyDescent="0.35"/>
    <row r="26908" customFormat="1" x14ac:dyDescent="0.35"/>
    <row r="26909" customFormat="1" x14ac:dyDescent="0.35"/>
    <row r="26910" customFormat="1" x14ac:dyDescent="0.35"/>
    <row r="26911" customFormat="1" x14ac:dyDescent="0.35"/>
    <row r="26912" customFormat="1" x14ac:dyDescent="0.35"/>
    <row r="26913" customFormat="1" x14ac:dyDescent="0.35"/>
    <row r="26914" customFormat="1" x14ac:dyDescent="0.35"/>
    <row r="26915" customFormat="1" x14ac:dyDescent="0.35"/>
    <row r="26916" customFormat="1" x14ac:dyDescent="0.35"/>
    <row r="26917" customFormat="1" x14ac:dyDescent="0.35"/>
    <row r="26918" customFormat="1" x14ac:dyDescent="0.35"/>
    <row r="26919" customFormat="1" x14ac:dyDescent="0.35"/>
    <row r="26920" customFormat="1" x14ac:dyDescent="0.35"/>
    <row r="26921" customFormat="1" x14ac:dyDescent="0.35"/>
    <row r="26922" customFormat="1" x14ac:dyDescent="0.35"/>
    <row r="26923" customFormat="1" x14ac:dyDescent="0.35"/>
    <row r="26924" customFormat="1" x14ac:dyDescent="0.35"/>
    <row r="26925" customFormat="1" x14ac:dyDescent="0.35"/>
    <row r="26926" customFormat="1" x14ac:dyDescent="0.35"/>
    <row r="26927" customFormat="1" x14ac:dyDescent="0.35"/>
    <row r="26928" customFormat="1" x14ac:dyDescent="0.35"/>
    <row r="26929" customFormat="1" x14ac:dyDescent="0.35"/>
    <row r="26930" customFormat="1" x14ac:dyDescent="0.35"/>
    <row r="26931" customFormat="1" x14ac:dyDescent="0.35"/>
    <row r="26932" customFormat="1" x14ac:dyDescent="0.35"/>
    <row r="26933" customFormat="1" x14ac:dyDescent="0.35"/>
    <row r="26934" customFormat="1" x14ac:dyDescent="0.35"/>
    <row r="26935" customFormat="1" x14ac:dyDescent="0.35"/>
    <row r="26936" customFormat="1" x14ac:dyDescent="0.35"/>
    <row r="26937" customFormat="1" x14ac:dyDescent="0.35"/>
    <row r="26938" customFormat="1" x14ac:dyDescent="0.35"/>
    <row r="26939" customFormat="1" x14ac:dyDescent="0.35"/>
    <row r="26940" customFormat="1" x14ac:dyDescent="0.35"/>
    <row r="26941" customFormat="1" x14ac:dyDescent="0.35"/>
    <row r="26942" customFormat="1" x14ac:dyDescent="0.35"/>
    <row r="26943" customFormat="1" x14ac:dyDescent="0.35"/>
    <row r="26944" customFormat="1" x14ac:dyDescent="0.35"/>
    <row r="26945" customFormat="1" x14ac:dyDescent="0.35"/>
    <row r="26946" customFormat="1" x14ac:dyDescent="0.35"/>
    <row r="26947" customFormat="1" x14ac:dyDescent="0.35"/>
    <row r="26948" customFormat="1" x14ac:dyDescent="0.35"/>
    <row r="26949" customFormat="1" x14ac:dyDescent="0.35"/>
    <row r="26950" customFormat="1" x14ac:dyDescent="0.35"/>
    <row r="26951" customFormat="1" x14ac:dyDescent="0.35"/>
    <row r="26952" customFormat="1" x14ac:dyDescent="0.35"/>
    <row r="26953" customFormat="1" x14ac:dyDescent="0.35"/>
    <row r="26954" customFormat="1" x14ac:dyDescent="0.35"/>
    <row r="26955" customFormat="1" x14ac:dyDescent="0.35"/>
    <row r="26956" customFormat="1" x14ac:dyDescent="0.35"/>
    <row r="26957" customFormat="1" x14ac:dyDescent="0.35"/>
    <row r="26958" customFormat="1" x14ac:dyDescent="0.35"/>
    <row r="26959" customFormat="1" x14ac:dyDescent="0.35"/>
    <row r="26960" customFormat="1" x14ac:dyDescent="0.35"/>
    <row r="26961" customFormat="1" x14ac:dyDescent="0.35"/>
    <row r="26962" customFormat="1" x14ac:dyDescent="0.35"/>
    <row r="26963" customFormat="1" x14ac:dyDescent="0.35"/>
    <row r="26964" customFormat="1" x14ac:dyDescent="0.35"/>
    <row r="26965" customFormat="1" x14ac:dyDescent="0.35"/>
    <row r="26966" customFormat="1" x14ac:dyDescent="0.35"/>
    <row r="26967" customFormat="1" x14ac:dyDescent="0.35"/>
    <row r="26968" customFormat="1" x14ac:dyDescent="0.35"/>
    <row r="26969" customFormat="1" x14ac:dyDescent="0.35"/>
    <row r="26970" customFormat="1" x14ac:dyDescent="0.35"/>
    <row r="26971" customFormat="1" x14ac:dyDescent="0.35"/>
    <row r="26972" customFormat="1" x14ac:dyDescent="0.35"/>
    <row r="26973" customFormat="1" x14ac:dyDescent="0.35"/>
    <row r="26974" customFormat="1" x14ac:dyDescent="0.35"/>
    <row r="26975" customFormat="1" x14ac:dyDescent="0.35"/>
    <row r="26976" customFormat="1" x14ac:dyDescent="0.35"/>
    <row r="26977" customFormat="1" x14ac:dyDescent="0.35"/>
    <row r="26978" customFormat="1" x14ac:dyDescent="0.35"/>
    <row r="26979" customFormat="1" x14ac:dyDescent="0.35"/>
    <row r="26980" customFormat="1" x14ac:dyDescent="0.35"/>
    <row r="26981" customFormat="1" x14ac:dyDescent="0.35"/>
    <row r="26982" customFormat="1" x14ac:dyDescent="0.35"/>
    <row r="26983" customFormat="1" x14ac:dyDescent="0.35"/>
    <row r="26984" customFormat="1" x14ac:dyDescent="0.35"/>
    <row r="26985" customFormat="1" x14ac:dyDescent="0.35"/>
    <row r="26986" customFormat="1" x14ac:dyDescent="0.35"/>
    <row r="26987" customFormat="1" x14ac:dyDescent="0.35"/>
    <row r="26988" customFormat="1" x14ac:dyDescent="0.35"/>
    <row r="26989" customFormat="1" x14ac:dyDescent="0.35"/>
    <row r="26990" customFormat="1" x14ac:dyDescent="0.35"/>
    <row r="26991" customFormat="1" x14ac:dyDescent="0.35"/>
    <row r="26992" customFormat="1" x14ac:dyDescent="0.35"/>
    <row r="26993" customFormat="1" x14ac:dyDescent="0.35"/>
    <row r="26994" customFormat="1" x14ac:dyDescent="0.35"/>
    <row r="26995" customFormat="1" x14ac:dyDescent="0.35"/>
    <row r="26996" customFormat="1" x14ac:dyDescent="0.35"/>
    <row r="26997" customFormat="1" x14ac:dyDescent="0.35"/>
    <row r="26998" customFormat="1" x14ac:dyDescent="0.35"/>
    <row r="26999" customFormat="1" x14ac:dyDescent="0.35"/>
    <row r="27000" customFormat="1" x14ac:dyDescent="0.35"/>
    <row r="27001" customFormat="1" x14ac:dyDescent="0.35"/>
    <row r="27002" customFormat="1" x14ac:dyDescent="0.35"/>
    <row r="27003" customFormat="1" x14ac:dyDescent="0.35"/>
    <row r="27004" customFormat="1" x14ac:dyDescent="0.35"/>
    <row r="27005" customFormat="1" x14ac:dyDescent="0.35"/>
    <row r="27006" customFormat="1" x14ac:dyDescent="0.35"/>
    <row r="27007" customFormat="1" x14ac:dyDescent="0.35"/>
    <row r="27008" customFormat="1" x14ac:dyDescent="0.35"/>
    <row r="27009" customFormat="1" x14ac:dyDescent="0.35"/>
    <row r="27010" customFormat="1" x14ac:dyDescent="0.35"/>
    <row r="27011" customFormat="1" x14ac:dyDescent="0.35"/>
    <row r="27012" customFormat="1" x14ac:dyDescent="0.35"/>
    <row r="27013" customFormat="1" x14ac:dyDescent="0.35"/>
    <row r="27014" customFormat="1" x14ac:dyDescent="0.35"/>
    <row r="27015" customFormat="1" x14ac:dyDescent="0.35"/>
    <row r="27016" customFormat="1" x14ac:dyDescent="0.35"/>
    <row r="27017" customFormat="1" x14ac:dyDescent="0.35"/>
    <row r="27018" customFormat="1" x14ac:dyDescent="0.35"/>
    <row r="27019" customFormat="1" x14ac:dyDescent="0.35"/>
    <row r="27020" customFormat="1" x14ac:dyDescent="0.35"/>
    <row r="27021" customFormat="1" x14ac:dyDescent="0.35"/>
    <row r="27022" customFormat="1" x14ac:dyDescent="0.35"/>
    <row r="27023" customFormat="1" x14ac:dyDescent="0.35"/>
    <row r="27024" customFormat="1" x14ac:dyDescent="0.35"/>
    <row r="27025" customFormat="1" x14ac:dyDescent="0.35"/>
    <row r="27026" customFormat="1" x14ac:dyDescent="0.35"/>
    <row r="27027" customFormat="1" x14ac:dyDescent="0.35"/>
    <row r="27028" customFormat="1" x14ac:dyDescent="0.35"/>
    <row r="27029" customFormat="1" x14ac:dyDescent="0.35"/>
    <row r="27030" customFormat="1" x14ac:dyDescent="0.35"/>
    <row r="27031" customFormat="1" x14ac:dyDescent="0.35"/>
    <row r="27032" customFormat="1" x14ac:dyDescent="0.35"/>
    <row r="27033" customFormat="1" x14ac:dyDescent="0.35"/>
    <row r="27034" customFormat="1" x14ac:dyDescent="0.35"/>
    <row r="27035" customFormat="1" x14ac:dyDescent="0.35"/>
    <row r="27036" customFormat="1" x14ac:dyDescent="0.35"/>
    <row r="27037" customFormat="1" x14ac:dyDescent="0.35"/>
    <row r="27038" customFormat="1" x14ac:dyDescent="0.35"/>
    <row r="27039" customFormat="1" x14ac:dyDescent="0.35"/>
    <row r="27040" customFormat="1" x14ac:dyDescent="0.35"/>
    <row r="27041" customFormat="1" x14ac:dyDescent="0.35"/>
    <row r="27042" customFormat="1" x14ac:dyDescent="0.35"/>
    <row r="27043" customFormat="1" x14ac:dyDescent="0.35"/>
    <row r="27044" customFormat="1" x14ac:dyDescent="0.35"/>
    <row r="27045" customFormat="1" x14ac:dyDescent="0.35"/>
    <row r="27046" customFormat="1" x14ac:dyDescent="0.35"/>
    <row r="27047" customFormat="1" x14ac:dyDescent="0.35"/>
    <row r="27048" customFormat="1" x14ac:dyDescent="0.35"/>
    <row r="27049" customFormat="1" x14ac:dyDescent="0.35"/>
    <row r="27050" customFormat="1" x14ac:dyDescent="0.35"/>
    <row r="27051" customFormat="1" x14ac:dyDescent="0.35"/>
    <row r="27052" customFormat="1" x14ac:dyDescent="0.35"/>
    <row r="27053" customFormat="1" x14ac:dyDescent="0.35"/>
    <row r="27054" customFormat="1" x14ac:dyDescent="0.35"/>
    <row r="27055" customFormat="1" x14ac:dyDescent="0.35"/>
    <row r="27056" customFormat="1" x14ac:dyDescent="0.35"/>
    <row r="27057" customFormat="1" x14ac:dyDescent="0.35"/>
    <row r="27058" customFormat="1" x14ac:dyDescent="0.35"/>
    <row r="27059" customFormat="1" x14ac:dyDescent="0.35"/>
    <row r="27060" customFormat="1" x14ac:dyDescent="0.35"/>
    <row r="27061" customFormat="1" x14ac:dyDescent="0.35"/>
    <row r="27062" customFormat="1" x14ac:dyDescent="0.35"/>
    <row r="27063" customFormat="1" x14ac:dyDescent="0.35"/>
    <row r="27064" customFormat="1" x14ac:dyDescent="0.35"/>
    <row r="27065" customFormat="1" x14ac:dyDescent="0.35"/>
    <row r="27066" customFormat="1" x14ac:dyDescent="0.35"/>
    <row r="27067" customFormat="1" x14ac:dyDescent="0.35"/>
    <row r="27068" customFormat="1" x14ac:dyDescent="0.35"/>
    <row r="27069" customFormat="1" x14ac:dyDescent="0.35"/>
    <row r="27070" customFormat="1" x14ac:dyDescent="0.35"/>
    <row r="27071" customFormat="1" x14ac:dyDescent="0.35"/>
    <row r="27072" customFormat="1" x14ac:dyDescent="0.35"/>
    <row r="27073" customFormat="1" x14ac:dyDescent="0.35"/>
    <row r="27074" customFormat="1" x14ac:dyDescent="0.35"/>
    <row r="27075" customFormat="1" x14ac:dyDescent="0.35"/>
    <row r="27076" customFormat="1" x14ac:dyDescent="0.35"/>
    <row r="27077" customFormat="1" x14ac:dyDescent="0.35"/>
    <row r="27078" customFormat="1" x14ac:dyDescent="0.35"/>
    <row r="27079" customFormat="1" x14ac:dyDescent="0.35"/>
    <row r="27080" customFormat="1" x14ac:dyDescent="0.35"/>
    <row r="27081" customFormat="1" x14ac:dyDescent="0.35"/>
    <row r="27082" customFormat="1" x14ac:dyDescent="0.35"/>
    <row r="27083" customFormat="1" x14ac:dyDescent="0.35"/>
    <row r="27084" customFormat="1" x14ac:dyDescent="0.35"/>
    <row r="27085" customFormat="1" x14ac:dyDescent="0.35"/>
    <row r="27086" customFormat="1" x14ac:dyDescent="0.35"/>
    <row r="27087" customFormat="1" x14ac:dyDescent="0.35"/>
    <row r="27088" customFormat="1" x14ac:dyDescent="0.35"/>
    <row r="27089" customFormat="1" x14ac:dyDescent="0.35"/>
    <row r="27090" customFormat="1" x14ac:dyDescent="0.35"/>
    <row r="27091" customFormat="1" x14ac:dyDescent="0.35"/>
    <row r="27092" customFormat="1" x14ac:dyDescent="0.35"/>
    <row r="27093" customFormat="1" x14ac:dyDescent="0.35"/>
    <row r="27094" customFormat="1" x14ac:dyDescent="0.35"/>
    <row r="27095" customFormat="1" x14ac:dyDescent="0.35"/>
    <row r="27096" customFormat="1" x14ac:dyDescent="0.35"/>
    <row r="27097" customFormat="1" x14ac:dyDescent="0.35"/>
    <row r="27098" customFormat="1" x14ac:dyDescent="0.35"/>
    <row r="27099" customFormat="1" x14ac:dyDescent="0.35"/>
    <row r="27100" customFormat="1" x14ac:dyDescent="0.35"/>
    <row r="27101" customFormat="1" x14ac:dyDescent="0.35"/>
    <row r="27102" customFormat="1" x14ac:dyDescent="0.35"/>
    <row r="27103" customFormat="1" x14ac:dyDescent="0.35"/>
    <row r="27104" customFormat="1" x14ac:dyDescent="0.35"/>
    <row r="27105" customFormat="1" x14ac:dyDescent="0.35"/>
    <row r="27106" customFormat="1" x14ac:dyDescent="0.35"/>
    <row r="27107" customFormat="1" x14ac:dyDescent="0.35"/>
    <row r="27108" customFormat="1" x14ac:dyDescent="0.35"/>
    <row r="27109" customFormat="1" x14ac:dyDescent="0.35"/>
    <row r="27110" customFormat="1" x14ac:dyDescent="0.35"/>
    <row r="27111" customFormat="1" x14ac:dyDescent="0.35"/>
    <row r="27112" customFormat="1" x14ac:dyDescent="0.35"/>
    <row r="27113" customFormat="1" x14ac:dyDescent="0.35"/>
    <row r="27114" customFormat="1" x14ac:dyDescent="0.35"/>
    <row r="27115" customFormat="1" x14ac:dyDescent="0.35"/>
    <row r="27116" customFormat="1" x14ac:dyDescent="0.35"/>
    <row r="27117" customFormat="1" x14ac:dyDescent="0.35"/>
    <row r="27118" customFormat="1" x14ac:dyDescent="0.35"/>
    <row r="27119" customFormat="1" x14ac:dyDescent="0.35"/>
    <row r="27120" customFormat="1" x14ac:dyDescent="0.35"/>
    <row r="27121" customFormat="1" x14ac:dyDescent="0.35"/>
    <row r="27122" customFormat="1" x14ac:dyDescent="0.35"/>
    <row r="27123" customFormat="1" x14ac:dyDescent="0.35"/>
    <row r="27124" customFormat="1" x14ac:dyDescent="0.35"/>
    <row r="27125" customFormat="1" x14ac:dyDescent="0.35"/>
    <row r="27126" customFormat="1" x14ac:dyDescent="0.35"/>
    <row r="27127" customFormat="1" x14ac:dyDescent="0.35"/>
    <row r="27128" customFormat="1" x14ac:dyDescent="0.35"/>
    <row r="27129" customFormat="1" x14ac:dyDescent="0.35"/>
    <row r="27130" customFormat="1" x14ac:dyDescent="0.35"/>
    <row r="27131" customFormat="1" x14ac:dyDescent="0.35"/>
    <row r="27132" customFormat="1" x14ac:dyDescent="0.35"/>
    <row r="27133" customFormat="1" x14ac:dyDescent="0.35"/>
    <row r="27134" customFormat="1" x14ac:dyDescent="0.35"/>
    <row r="27135" customFormat="1" x14ac:dyDescent="0.35"/>
    <row r="27136" customFormat="1" x14ac:dyDescent="0.35"/>
    <row r="27137" customFormat="1" x14ac:dyDescent="0.35"/>
    <row r="27138" customFormat="1" x14ac:dyDescent="0.35"/>
    <row r="27139" customFormat="1" x14ac:dyDescent="0.35"/>
    <row r="27140" customFormat="1" x14ac:dyDescent="0.35"/>
    <row r="27141" customFormat="1" x14ac:dyDescent="0.35"/>
    <row r="27142" customFormat="1" x14ac:dyDescent="0.35"/>
    <row r="27143" customFormat="1" x14ac:dyDescent="0.35"/>
    <row r="27144" customFormat="1" x14ac:dyDescent="0.35"/>
    <row r="27145" customFormat="1" x14ac:dyDescent="0.35"/>
    <row r="27146" customFormat="1" x14ac:dyDescent="0.35"/>
    <row r="27147" customFormat="1" x14ac:dyDescent="0.35"/>
    <row r="27148" customFormat="1" x14ac:dyDescent="0.35"/>
    <row r="27149" customFormat="1" x14ac:dyDescent="0.35"/>
    <row r="27150" customFormat="1" x14ac:dyDescent="0.35"/>
    <row r="27151" customFormat="1" x14ac:dyDescent="0.35"/>
    <row r="27152" customFormat="1" x14ac:dyDescent="0.35"/>
    <row r="27153" customFormat="1" x14ac:dyDescent="0.35"/>
    <row r="27154" customFormat="1" x14ac:dyDescent="0.35"/>
    <row r="27155" customFormat="1" x14ac:dyDescent="0.35"/>
    <row r="27156" customFormat="1" x14ac:dyDescent="0.35"/>
    <row r="27157" customFormat="1" x14ac:dyDescent="0.35"/>
    <row r="27158" customFormat="1" x14ac:dyDescent="0.35"/>
    <row r="27159" customFormat="1" x14ac:dyDescent="0.35"/>
    <row r="27160" customFormat="1" x14ac:dyDescent="0.35"/>
    <row r="27161" customFormat="1" x14ac:dyDescent="0.35"/>
    <row r="27162" customFormat="1" x14ac:dyDescent="0.35"/>
    <row r="27163" customFormat="1" x14ac:dyDescent="0.35"/>
    <row r="27164" customFormat="1" x14ac:dyDescent="0.35"/>
    <row r="27165" customFormat="1" x14ac:dyDescent="0.35"/>
    <row r="27166" customFormat="1" x14ac:dyDescent="0.35"/>
    <row r="27167" customFormat="1" x14ac:dyDescent="0.35"/>
    <row r="27168" customFormat="1" x14ac:dyDescent="0.35"/>
    <row r="27169" customFormat="1" x14ac:dyDescent="0.35"/>
    <row r="27170" customFormat="1" x14ac:dyDescent="0.35"/>
    <row r="27171" customFormat="1" x14ac:dyDescent="0.35"/>
    <row r="27172" customFormat="1" x14ac:dyDescent="0.35"/>
    <row r="27173" customFormat="1" x14ac:dyDescent="0.35"/>
    <row r="27174" customFormat="1" x14ac:dyDescent="0.35"/>
    <row r="27175" customFormat="1" x14ac:dyDescent="0.35"/>
    <row r="27176" customFormat="1" x14ac:dyDescent="0.35"/>
    <row r="27177" customFormat="1" x14ac:dyDescent="0.35"/>
    <row r="27178" customFormat="1" x14ac:dyDescent="0.35"/>
    <row r="27179" customFormat="1" x14ac:dyDescent="0.35"/>
    <row r="27180" customFormat="1" x14ac:dyDescent="0.35"/>
    <row r="27181" customFormat="1" x14ac:dyDescent="0.35"/>
    <row r="27182" customFormat="1" x14ac:dyDescent="0.35"/>
    <row r="27183" customFormat="1" x14ac:dyDescent="0.35"/>
    <row r="27184" customFormat="1" x14ac:dyDescent="0.35"/>
    <row r="27185" customFormat="1" x14ac:dyDescent="0.35"/>
    <row r="27186" customFormat="1" x14ac:dyDescent="0.35"/>
    <row r="27187" customFormat="1" x14ac:dyDescent="0.35"/>
    <row r="27188" customFormat="1" x14ac:dyDescent="0.35"/>
    <row r="27189" customFormat="1" x14ac:dyDescent="0.35"/>
    <row r="27190" customFormat="1" x14ac:dyDescent="0.35"/>
    <row r="27191" customFormat="1" x14ac:dyDescent="0.35"/>
    <row r="27192" customFormat="1" x14ac:dyDescent="0.35"/>
    <row r="27193" customFormat="1" x14ac:dyDescent="0.35"/>
    <row r="27194" customFormat="1" x14ac:dyDescent="0.35"/>
    <row r="27195" customFormat="1" x14ac:dyDescent="0.35"/>
    <row r="27196" customFormat="1" x14ac:dyDescent="0.35"/>
    <row r="27197" customFormat="1" x14ac:dyDescent="0.35"/>
    <row r="27198" customFormat="1" x14ac:dyDescent="0.35"/>
    <row r="27199" customFormat="1" x14ac:dyDescent="0.35"/>
    <row r="27200" customFormat="1" x14ac:dyDescent="0.35"/>
    <row r="27201" customFormat="1" x14ac:dyDescent="0.35"/>
    <row r="27202" customFormat="1" x14ac:dyDescent="0.35"/>
    <row r="27203" customFormat="1" x14ac:dyDescent="0.35"/>
    <row r="27204" customFormat="1" x14ac:dyDescent="0.35"/>
    <row r="27205" customFormat="1" x14ac:dyDescent="0.35"/>
    <row r="27206" customFormat="1" x14ac:dyDescent="0.35"/>
    <row r="27207" customFormat="1" x14ac:dyDescent="0.35"/>
    <row r="27208" customFormat="1" x14ac:dyDescent="0.35"/>
    <row r="27209" customFormat="1" x14ac:dyDescent="0.35"/>
    <row r="27210" customFormat="1" x14ac:dyDescent="0.35"/>
    <row r="27211" customFormat="1" x14ac:dyDescent="0.35"/>
    <row r="27212" customFormat="1" x14ac:dyDescent="0.35"/>
    <row r="27213" customFormat="1" x14ac:dyDescent="0.35"/>
    <row r="27214" customFormat="1" x14ac:dyDescent="0.35"/>
    <row r="27215" customFormat="1" x14ac:dyDescent="0.35"/>
    <row r="27216" customFormat="1" x14ac:dyDescent="0.35"/>
    <row r="27217" customFormat="1" x14ac:dyDescent="0.35"/>
    <row r="27218" customFormat="1" x14ac:dyDescent="0.35"/>
    <row r="27219" customFormat="1" x14ac:dyDescent="0.35"/>
    <row r="27220" customFormat="1" x14ac:dyDescent="0.35"/>
    <row r="27221" customFormat="1" x14ac:dyDescent="0.35"/>
    <row r="27222" customFormat="1" x14ac:dyDescent="0.35"/>
    <row r="27223" customFormat="1" x14ac:dyDescent="0.35"/>
    <row r="27224" customFormat="1" x14ac:dyDescent="0.35"/>
    <row r="27225" customFormat="1" x14ac:dyDescent="0.35"/>
    <row r="27226" customFormat="1" x14ac:dyDescent="0.35"/>
    <row r="27227" customFormat="1" x14ac:dyDescent="0.35"/>
    <row r="27228" customFormat="1" x14ac:dyDescent="0.35"/>
    <row r="27229" customFormat="1" x14ac:dyDescent="0.35"/>
    <row r="27230" customFormat="1" x14ac:dyDescent="0.35"/>
    <row r="27231" customFormat="1" x14ac:dyDescent="0.35"/>
    <row r="27232" customFormat="1" x14ac:dyDescent="0.35"/>
    <row r="27233" customFormat="1" x14ac:dyDescent="0.35"/>
    <row r="27234" customFormat="1" x14ac:dyDescent="0.35"/>
    <row r="27235" customFormat="1" x14ac:dyDescent="0.35"/>
    <row r="27236" customFormat="1" x14ac:dyDescent="0.35"/>
    <row r="27237" customFormat="1" x14ac:dyDescent="0.35"/>
    <row r="27238" customFormat="1" x14ac:dyDescent="0.35"/>
    <row r="27239" customFormat="1" x14ac:dyDescent="0.35"/>
    <row r="27240" customFormat="1" x14ac:dyDescent="0.35"/>
    <row r="27241" customFormat="1" x14ac:dyDescent="0.35"/>
    <row r="27242" customFormat="1" x14ac:dyDescent="0.35"/>
    <row r="27243" customFormat="1" x14ac:dyDescent="0.35"/>
    <row r="27244" customFormat="1" x14ac:dyDescent="0.35"/>
    <row r="27245" customFormat="1" x14ac:dyDescent="0.35"/>
    <row r="27246" customFormat="1" x14ac:dyDescent="0.35"/>
    <row r="27247" customFormat="1" x14ac:dyDescent="0.35"/>
    <row r="27248" customFormat="1" x14ac:dyDescent="0.35"/>
    <row r="27249" customFormat="1" x14ac:dyDescent="0.35"/>
    <row r="27250" customFormat="1" x14ac:dyDescent="0.35"/>
    <row r="27251" customFormat="1" x14ac:dyDescent="0.35"/>
    <row r="27252" customFormat="1" x14ac:dyDescent="0.35"/>
    <row r="27253" customFormat="1" x14ac:dyDescent="0.35"/>
    <row r="27254" customFormat="1" x14ac:dyDescent="0.35"/>
    <row r="27255" customFormat="1" x14ac:dyDescent="0.35"/>
    <row r="27256" customFormat="1" x14ac:dyDescent="0.35"/>
    <row r="27257" customFormat="1" x14ac:dyDescent="0.35"/>
    <row r="27258" customFormat="1" x14ac:dyDescent="0.35"/>
    <row r="27259" customFormat="1" x14ac:dyDescent="0.35"/>
    <row r="27260" customFormat="1" x14ac:dyDescent="0.35"/>
    <row r="27261" customFormat="1" x14ac:dyDescent="0.35"/>
    <row r="27262" customFormat="1" x14ac:dyDescent="0.35"/>
    <row r="27263" customFormat="1" x14ac:dyDescent="0.35"/>
    <row r="27264" customFormat="1" x14ac:dyDescent="0.35"/>
    <row r="27265" customFormat="1" x14ac:dyDescent="0.35"/>
    <row r="27266" customFormat="1" x14ac:dyDescent="0.35"/>
    <row r="27267" customFormat="1" x14ac:dyDescent="0.35"/>
    <row r="27268" customFormat="1" x14ac:dyDescent="0.35"/>
    <row r="27269" customFormat="1" x14ac:dyDescent="0.35"/>
    <row r="27270" customFormat="1" x14ac:dyDescent="0.35"/>
    <row r="27271" customFormat="1" x14ac:dyDescent="0.35"/>
    <row r="27272" customFormat="1" x14ac:dyDescent="0.35"/>
    <row r="27273" customFormat="1" x14ac:dyDescent="0.35"/>
    <row r="27274" customFormat="1" x14ac:dyDescent="0.35"/>
    <row r="27275" customFormat="1" x14ac:dyDescent="0.35"/>
    <row r="27276" customFormat="1" x14ac:dyDescent="0.35"/>
    <row r="27277" customFormat="1" x14ac:dyDescent="0.35"/>
    <row r="27278" customFormat="1" x14ac:dyDescent="0.35"/>
    <row r="27279" customFormat="1" x14ac:dyDescent="0.35"/>
    <row r="27280" customFormat="1" x14ac:dyDescent="0.35"/>
    <row r="27281" customFormat="1" x14ac:dyDescent="0.35"/>
    <row r="27282" customFormat="1" x14ac:dyDescent="0.35"/>
    <row r="27283" customFormat="1" x14ac:dyDescent="0.35"/>
    <row r="27284" customFormat="1" x14ac:dyDescent="0.35"/>
    <row r="27285" customFormat="1" x14ac:dyDescent="0.35"/>
    <row r="27286" customFormat="1" x14ac:dyDescent="0.35"/>
    <row r="27287" customFormat="1" x14ac:dyDescent="0.35"/>
    <row r="27288" customFormat="1" x14ac:dyDescent="0.35"/>
    <row r="27289" customFormat="1" x14ac:dyDescent="0.35"/>
    <row r="27290" customFormat="1" x14ac:dyDescent="0.35"/>
    <row r="27291" customFormat="1" x14ac:dyDescent="0.35"/>
    <row r="27292" customFormat="1" x14ac:dyDescent="0.35"/>
    <row r="27293" customFormat="1" x14ac:dyDescent="0.35"/>
    <row r="27294" customFormat="1" x14ac:dyDescent="0.35"/>
    <row r="27295" customFormat="1" x14ac:dyDescent="0.35"/>
    <row r="27296" customFormat="1" x14ac:dyDescent="0.35"/>
    <row r="27297" customFormat="1" x14ac:dyDescent="0.35"/>
    <row r="27298" customFormat="1" x14ac:dyDescent="0.35"/>
    <row r="27299" customFormat="1" x14ac:dyDescent="0.35"/>
    <row r="27300" customFormat="1" x14ac:dyDescent="0.35"/>
    <row r="27301" customFormat="1" x14ac:dyDescent="0.35"/>
    <row r="27302" customFormat="1" x14ac:dyDescent="0.35"/>
    <row r="27303" customFormat="1" x14ac:dyDescent="0.35"/>
    <row r="27304" customFormat="1" x14ac:dyDescent="0.35"/>
    <row r="27305" customFormat="1" x14ac:dyDescent="0.35"/>
    <row r="27306" customFormat="1" x14ac:dyDescent="0.35"/>
    <row r="27307" customFormat="1" x14ac:dyDescent="0.35"/>
    <row r="27308" customFormat="1" x14ac:dyDescent="0.35"/>
    <row r="27309" customFormat="1" x14ac:dyDescent="0.35"/>
    <row r="27310" customFormat="1" x14ac:dyDescent="0.35"/>
    <row r="27311" customFormat="1" x14ac:dyDescent="0.35"/>
    <row r="27312" customFormat="1" x14ac:dyDescent="0.35"/>
    <row r="27313" customFormat="1" x14ac:dyDescent="0.35"/>
    <row r="27314" customFormat="1" x14ac:dyDescent="0.35"/>
    <row r="27315" customFormat="1" x14ac:dyDescent="0.35"/>
    <row r="27316" customFormat="1" x14ac:dyDescent="0.35"/>
    <row r="27317" customFormat="1" x14ac:dyDescent="0.35"/>
    <row r="27318" customFormat="1" x14ac:dyDescent="0.35"/>
    <row r="27319" customFormat="1" x14ac:dyDescent="0.35"/>
    <row r="27320" customFormat="1" x14ac:dyDescent="0.35"/>
    <row r="27321" customFormat="1" x14ac:dyDescent="0.35"/>
    <row r="27322" customFormat="1" x14ac:dyDescent="0.35"/>
    <row r="27323" customFormat="1" x14ac:dyDescent="0.35"/>
    <row r="27324" customFormat="1" x14ac:dyDescent="0.35"/>
    <row r="27325" customFormat="1" x14ac:dyDescent="0.35"/>
    <row r="27326" customFormat="1" x14ac:dyDescent="0.35"/>
    <row r="27327" customFormat="1" x14ac:dyDescent="0.35"/>
    <row r="27328" customFormat="1" x14ac:dyDescent="0.35"/>
    <row r="27329" customFormat="1" x14ac:dyDescent="0.35"/>
    <row r="27330" customFormat="1" x14ac:dyDescent="0.35"/>
    <row r="27331" customFormat="1" x14ac:dyDescent="0.35"/>
    <row r="27332" customFormat="1" x14ac:dyDescent="0.35"/>
    <row r="27333" customFormat="1" x14ac:dyDescent="0.35"/>
    <row r="27334" customFormat="1" x14ac:dyDescent="0.35"/>
    <row r="27335" customFormat="1" x14ac:dyDescent="0.35"/>
    <row r="27336" customFormat="1" x14ac:dyDescent="0.35"/>
    <row r="27337" customFormat="1" x14ac:dyDescent="0.35"/>
    <row r="27338" customFormat="1" x14ac:dyDescent="0.35"/>
    <row r="27339" customFormat="1" x14ac:dyDescent="0.35"/>
    <row r="27340" customFormat="1" x14ac:dyDescent="0.35"/>
    <row r="27341" customFormat="1" x14ac:dyDescent="0.35"/>
    <row r="27342" customFormat="1" x14ac:dyDescent="0.35"/>
    <row r="27343" customFormat="1" x14ac:dyDescent="0.35"/>
    <row r="27344" customFormat="1" x14ac:dyDescent="0.35"/>
    <row r="27345" customFormat="1" x14ac:dyDescent="0.35"/>
    <row r="27346" customFormat="1" x14ac:dyDescent="0.35"/>
    <row r="27347" customFormat="1" x14ac:dyDescent="0.35"/>
    <row r="27348" customFormat="1" x14ac:dyDescent="0.35"/>
    <row r="27349" customFormat="1" x14ac:dyDescent="0.35"/>
    <row r="27350" customFormat="1" x14ac:dyDescent="0.35"/>
    <row r="27351" customFormat="1" x14ac:dyDescent="0.35"/>
    <row r="27352" customFormat="1" x14ac:dyDescent="0.35"/>
    <row r="27353" customFormat="1" x14ac:dyDescent="0.35"/>
    <row r="27354" customFormat="1" x14ac:dyDescent="0.35"/>
    <row r="27355" customFormat="1" x14ac:dyDescent="0.35"/>
    <row r="27356" customFormat="1" x14ac:dyDescent="0.35"/>
    <row r="27357" customFormat="1" x14ac:dyDescent="0.35"/>
    <row r="27358" customFormat="1" x14ac:dyDescent="0.35"/>
    <row r="27359" customFormat="1" x14ac:dyDescent="0.35"/>
    <row r="27360" customFormat="1" x14ac:dyDescent="0.35"/>
    <row r="27361" customFormat="1" x14ac:dyDescent="0.35"/>
    <row r="27362" customFormat="1" x14ac:dyDescent="0.35"/>
    <row r="27363" customFormat="1" x14ac:dyDescent="0.35"/>
    <row r="27364" customFormat="1" x14ac:dyDescent="0.35"/>
    <row r="27365" customFormat="1" x14ac:dyDescent="0.35"/>
    <row r="27366" customFormat="1" x14ac:dyDescent="0.35"/>
    <row r="27367" customFormat="1" x14ac:dyDescent="0.35"/>
    <row r="27368" customFormat="1" x14ac:dyDescent="0.35"/>
    <row r="27369" customFormat="1" x14ac:dyDescent="0.35"/>
    <row r="27370" customFormat="1" x14ac:dyDescent="0.35"/>
    <row r="27371" customFormat="1" x14ac:dyDescent="0.35"/>
    <row r="27372" customFormat="1" x14ac:dyDescent="0.35"/>
    <row r="27373" customFormat="1" x14ac:dyDescent="0.35"/>
    <row r="27374" customFormat="1" x14ac:dyDescent="0.35"/>
    <row r="27375" customFormat="1" x14ac:dyDescent="0.35"/>
    <row r="27376" customFormat="1" x14ac:dyDescent="0.35"/>
    <row r="27377" customFormat="1" x14ac:dyDescent="0.35"/>
    <row r="27378" customFormat="1" x14ac:dyDescent="0.35"/>
    <row r="27379" customFormat="1" x14ac:dyDescent="0.35"/>
    <row r="27380" customFormat="1" x14ac:dyDescent="0.35"/>
    <row r="27381" customFormat="1" x14ac:dyDescent="0.35"/>
    <row r="27382" customFormat="1" x14ac:dyDescent="0.35"/>
    <row r="27383" customFormat="1" x14ac:dyDescent="0.35"/>
    <row r="27384" customFormat="1" x14ac:dyDescent="0.35"/>
    <row r="27385" customFormat="1" x14ac:dyDescent="0.35"/>
    <row r="27386" customFormat="1" x14ac:dyDescent="0.35"/>
    <row r="27387" customFormat="1" x14ac:dyDescent="0.35"/>
    <row r="27388" customFormat="1" x14ac:dyDescent="0.35"/>
    <row r="27389" customFormat="1" x14ac:dyDescent="0.35"/>
    <row r="27390" customFormat="1" x14ac:dyDescent="0.35"/>
    <row r="27391" customFormat="1" x14ac:dyDescent="0.35"/>
    <row r="27392" customFormat="1" x14ac:dyDescent="0.35"/>
    <row r="27393" customFormat="1" x14ac:dyDescent="0.35"/>
    <row r="27394" customFormat="1" x14ac:dyDescent="0.35"/>
    <row r="27395" customFormat="1" x14ac:dyDescent="0.35"/>
    <row r="27396" customFormat="1" x14ac:dyDescent="0.35"/>
    <row r="27397" customFormat="1" x14ac:dyDescent="0.35"/>
    <row r="27398" customFormat="1" x14ac:dyDescent="0.35"/>
    <row r="27399" customFormat="1" x14ac:dyDescent="0.35"/>
    <row r="27400" customFormat="1" x14ac:dyDescent="0.35"/>
    <row r="27401" customFormat="1" x14ac:dyDescent="0.35"/>
    <row r="27402" customFormat="1" x14ac:dyDescent="0.35"/>
    <row r="27403" customFormat="1" x14ac:dyDescent="0.35"/>
    <row r="27404" customFormat="1" x14ac:dyDescent="0.35"/>
    <row r="27405" customFormat="1" x14ac:dyDescent="0.35"/>
    <row r="27406" customFormat="1" x14ac:dyDescent="0.35"/>
    <row r="27407" customFormat="1" x14ac:dyDescent="0.35"/>
    <row r="27408" customFormat="1" x14ac:dyDescent="0.35"/>
    <row r="27409" customFormat="1" x14ac:dyDescent="0.35"/>
    <row r="27410" customFormat="1" x14ac:dyDescent="0.35"/>
    <row r="27411" customFormat="1" x14ac:dyDescent="0.35"/>
    <row r="27412" customFormat="1" x14ac:dyDescent="0.35"/>
    <row r="27413" customFormat="1" x14ac:dyDescent="0.35"/>
    <row r="27414" customFormat="1" x14ac:dyDescent="0.35"/>
    <row r="27415" customFormat="1" x14ac:dyDescent="0.35"/>
    <row r="27416" customFormat="1" x14ac:dyDescent="0.35"/>
    <row r="27417" customFormat="1" x14ac:dyDescent="0.35"/>
    <row r="27418" customFormat="1" x14ac:dyDescent="0.35"/>
    <row r="27419" customFormat="1" x14ac:dyDescent="0.35"/>
    <row r="27420" customFormat="1" x14ac:dyDescent="0.35"/>
    <row r="27421" customFormat="1" x14ac:dyDescent="0.35"/>
    <row r="27422" customFormat="1" x14ac:dyDescent="0.35"/>
    <row r="27423" customFormat="1" x14ac:dyDescent="0.35"/>
    <row r="27424" customFormat="1" x14ac:dyDescent="0.35"/>
    <row r="27425" customFormat="1" x14ac:dyDescent="0.35"/>
    <row r="27426" customFormat="1" x14ac:dyDescent="0.35"/>
    <row r="27427" customFormat="1" x14ac:dyDescent="0.35"/>
    <row r="27428" customFormat="1" x14ac:dyDescent="0.35"/>
    <row r="27429" customFormat="1" x14ac:dyDescent="0.35"/>
    <row r="27430" customFormat="1" x14ac:dyDescent="0.35"/>
    <row r="27431" customFormat="1" x14ac:dyDescent="0.35"/>
    <row r="27432" customFormat="1" x14ac:dyDescent="0.35"/>
    <row r="27433" customFormat="1" x14ac:dyDescent="0.35"/>
    <row r="27434" customFormat="1" x14ac:dyDescent="0.35"/>
    <row r="27435" customFormat="1" x14ac:dyDescent="0.35"/>
    <row r="27436" customFormat="1" x14ac:dyDescent="0.35"/>
    <row r="27437" customFormat="1" x14ac:dyDescent="0.35"/>
    <row r="27438" customFormat="1" x14ac:dyDescent="0.35"/>
    <row r="27439" customFormat="1" x14ac:dyDescent="0.35"/>
    <row r="27440" customFormat="1" x14ac:dyDescent="0.35"/>
    <row r="27441" customFormat="1" x14ac:dyDescent="0.35"/>
    <row r="27442" customFormat="1" x14ac:dyDescent="0.35"/>
    <row r="27443" customFormat="1" x14ac:dyDescent="0.35"/>
    <row r="27444" customFormat="1" x14ac:dyDescent="0.35"/>
    <row r="27445" customFormat="1" x14ac:dyDescent="0.35"/>
    <row r="27446" customFormat="1" x14ac:dyDescent="0.35"/>
    <row r="27447" customFormat="1" x14ac:dyDescent="0.35"/>
    <row r="27448" customFormat="1" x14ac:dyDescent="0.35"/>
    <row r="27449" customFormat="1" x14ac:dyDescent="0.35"/>
    <row r="27450" customFormat="1" x14ac:dyDescent="0.35"/>
    <row r="27451" customFormat="1" x14ac:dyDescent="0.35"/>
    <row r="27452" customFormat="1" x14ac:dyDescent="0.35"/>
    <row r="27453" customFormat="1" x14ac:dyDescent="0.35"/>
    <row r="27454" customFormat="1" x14ac:dyDescent="0.35"/>
    <row r="27455" customFormat="1" x14ac:dyDescent="0.35"/>
    <row r="27456" customFormat="1" x14ac:dyDescent="0.35"/>
    <row r="27457" customFormat="1" x14ac:dyDescent="0.35"/>
    <row r="27458" customFormat="1" x14ac:dyDescent="0.35"/>
    <row r="27459" customFormat="1" x14ac:dyDescent="0.35"/>
    <row r="27460" customFormat="1" x14ac:dyDescent="0.35"/>
    <row r="27461" customFormat="1" x14ac:dyDescent="0.35"/>
    <row r="27462" customFormat="1" x14ac:dyDescent="0.35"/>
    <row r="27463" customFormat="1" x14ac:dyDescent="0.35"/>
    <row r="27464" customFormat="1" x14ac:dyDescent="0.35"/>
    <row r="27465" customFormat="1" x14ac:dyDescent="0.35"/>
    <row r="27466" customFormat="1" x14ac:dyDescent="0.35"/>
    <row r="27467" customFormat="1" x14ac:dyDescent="0.35"/>
    <row r="27468" customFormat="1" x14ac:dyDescent="0.35"/>
    <row r="27469" customFormat="1" x14ac:dyDescent="0.35"/>
    <row r="27470" customFormat="1" x14ac:dyDescent="0.35"/>
    <row r="27471" customFormat="1" x14ac:dyDescent="0.35"/>
    <row r="27472" customFormat="1" x14ac:dyDescent="0.35"/>
    <row r="27473" customFormat="1" x14ac:dyDescent="0.35"/>
    <row r="27474" customFormat="1" x14ac:dyDescent="0.35"/>
    <row r="27475" customFormat="1" x14ac:dyDescent="0.35"/>
    <row r="27476" customFormat="1" x14ac:dyDescent="0.35"/>
    <row r="27477" customFormat="1" x14ac:dyDescent="0.35"/>
    <row r="27478" customFormat="1" x14ac:dyDescent="0.35"/>
    <row r="27479" customFormat="1" x14ac:dyDescent="0.35"/>
    <row r="27480" customFormat="1" x14ac:dyDescent="0.35"/>
    <row r="27481" customFormat="1" x14ac:dyDescent="0.35"/>
    <row r="27482" customFormat="1" x14ac:dyDescent="0.35"/>
    <row r="27483" customFormat="1" x14ac:dyDescent="0.35"/>
    <row r="27484" customFormat="1" x14ac:dyDescent="0.35"/>
    <row r="27485" customFormat="1" x14ac:dyDescent="0.35"/>
    <row r="27486" customFormat="1" x14ac:dyDescent="0.35"/>
    <row r="27487" customFormat="1" x14ac:dyDescent="0.35"/>
    <row r="27488" customFormat="1" x14ac:dyDescent="0.35"/>
    <row r="27489" customFormat="1" x14ac:dyDescent="0.35"/>
    <row r="27490" customFormat="1" x14ac:dyDescent="0.35"/>
    <row r="27491" customFormat="1" x14ac:dyDescent="0.35"/>
    <row r="27492" customFormat="1" x14ac:dyDescent="0.35"/>
    <row r="27493" customFormat="1" x14ac:dyDescent="0.35"/>
    <row r="27494" customFormat="1" x14ac:dyDescent="0.35"/>
    <row r="27495" customFormat="1" x14ac:dyDescent="0.35"/>
    <row r="27496" customFormat="1" x14ac:dyDescent="0.35"/>
    <row r="27497" customFormat="1" x14ac:dyDescent="0.35"/>
    <row r="27498" customFormat="1" x14ac:dyDescent="0.35"/>
    <row r="27499" customFormat="1" x14ac:dyDescent="0.35"/>
    <row r="27500" customFormat="1" x14ac:dyDescent="0.35"/>
    <row r="27501" customFormat="1" x14ac:dyDescent="0.35"/>
    <row r="27502" customFormat="1" x14ac:dyDescent="0.35"/>
    <row r="27503" customFormat="1" x14ac:dyDescent="0.35"/>
    <row r="27504" customFormat="1" x14ac:dyDescent="0.35"/>
    <row r="27505" customFormat="1" x14ac:dyDescent="0.35"/>
    <row r="27506" customFormat="1" x14ac:dyDescent="0.35"/>
    <row r="27507" customFormat="1" x14ac:dyDescent="0.35"/>
    <row r="27508" customFormat="1" x14ac:dyDescent="0.35"/>
    <row r="27509" customFormat="1" x14ac:dyDescent="0.35"/>
    <row r="27510" customFormat="1" x14ac:dyDescent="0.35"/>
    <row r="27511" customFormat="1" x14ac:dyDescent="0.35"/>
    <row r="27512" customFormat="1" x14ac:dyDescent="0.35"/>
    <row r="27513" customFormat="1" x14ac:dyDescent="0.35"/>
    <row r="27514" customFormat="1" x14ac:dyDescent="0.35"/>
    <row r="27515" customFormat="1" x14ac:dyDescent="0.35"/>
    <row r="27516" customFormat="1" x14ac:dyDescent="0.35"/>
    <row r="27517" customFormat="1" x14ac:dyDescent="0.35"/>
    <row r="27518" customFormat="1" x14ac:dyDescent="0.35"/>
    <row r="27519" customFormat="1" x14ac:dyDescent="0.35"/>
    <row r="27520" customFormat="1" x14ac:dyDescent="0.35"/>
    <row r="27521" customFormat="1" x14ac:dyDescent="0.35"/>
    <row r="27522" customFormat="1" x14ac:dyDescent="0.35"/>
    <row r="27523" customFormat="1" x14ac:dyDescent="0.35"/>
    <row r="27524" customFormat="1" x14ac:dyDescent="0.35"/>
    <row r="27525" customFormat="1" x14ac:dyDescent="0.35"/>
    <row r="27526" customFormat="1" x14ac:dyDescent="0.35"/>
    <row r="27527" customFormat="1" x14ac:dyDescent="0.35"/>
    <row r="27528" customFormat="1" x14ac:dyDescent="0.35"/>
    <row r="27529" customFormat="1" x14ac:dyDescent="0.35"/>
    <row r="27530" customFormat="1" x14ac:dyDescent="0.35"/>
    <row r="27531" customFormat="1" x14ac:dyDescent="0.35"/>
    <row r="27532" customFormat="1" x14ac:dyDescent="0.35"/>
    <row r="27533" customFormat="1" x14ac:dyDescent="0.35"/>
    <row r="27534" customFormat="1" x14ac:dyDescent="0.35"/>
    <row r="27535" customFormat="1" x14ac:dyDescent="0.35"/>
    <row r="27536" customFormat="1" x14ac:dyDescent="0.35"/>
    <row r="27537" customFormat="1" x14ac:dyDescent="0.35"/>
    <row r="27538" customFormat="1" x14ac:dyDescent="0.35"/>
    <row r="27539" customFormat="1" x14ac:dyDescent="0.35"/>
    <row r="27540" customFormat="1" x14ac:dyDescent="0.35"/>
    <row r="27541" customFormat="1" x14ac:dyDescent="0.35"/>
    <row r="27542" customFormat="1" x14ac:dyDescent="0.35"/>
    <row r="27543" customFormat="1" x14ac:dyDescent="0.35"/>
    <row r="27544" customFormat="1" x14ac:dyDescent="0.35"/>
    <row r="27545" customFormat="1" x14ac:dyDescent="0.35"/>
    <row r="27546" customFormat="1" x14ac:dyDescent="0.35"/>
    <row r="27547" customFormat="1" x14ac:dyDescent="0.35"/>
    <row r="27548" customFormat="1" x14ac:dyDescent="0.35"/>
    <row r="27549" customFormat="1" x14ac:dyDescent="0.35"/>
    <row r="27550" customFormat="1" x14ac:dyDescent="0.35"/>
    <row r="27551" customFormat="1" x14ac:dyDescent="0.35"/>
    <row r="27552" customFormat="1" x14ac:dyDescent="0.35"/>
    <row r="27553" customFormat="1" x14ac:dyDescent="0.35"/>
    <row r="27554" customFormat="1" x14ac:dyDescent="0.35"/>
    <row r="27555" customFormat="1" x14ac:dyDescent="0.35"/>
    <row r="27556" customFormat="1" x14ac:dyDescent="0.35"/>
    <row r="27557" customFormat="1" x14ac:dyDescent="0.35"/>
    <row r="27558" customFormat="1" x14ac:dyDescent="0.35"/>
    <row r="27559" customFormat="1" x14ac:dyDescent="0.35"/>
    <row r="27560" customFormat="1" x14ac:dyDescent="0.35"/>
    <row r="27561" customFormat="1" x14ac:dyDescent="0.35"/>
    <row r="27562" customFormat="1" x14ac:dyDescent="0.35"/>
    <row r="27563" customFormat="1" x14ac:dyDescent="0.35"/>
    <row r="27564" customFormat="1" x14ac:dyDescent="0.35"/>
    <row r="27565" customFormat="1" x14ac:dyDescent="0.35"/>
    <row r="27566" customFormat="1" x14ac:dyDescent="0.35"/>
    <row r="27567" customFormat="1" x14ac:dyDescent="0.35"/>
    <row r="27568" customFormat="1" x14ac:dyDescent="0.35"/>
    <row r="27569" customFormat="1" x14ac:dyDescent="0.35"/>
    <row r="27570" customFormat="1" x14ac:dyDescent="0.35"/>
    <row r="27571" customFormat="1" x14ac:dyDescent="0.35"/>
    <row r="27572" customFormat="1" x14ac:dyDescent="0.35"/>
    <row r="27573" customFormat="1" x14ac:dyDescent="0.35"/>
    <row r="27574" customFormat="1" x14ac:dyDescent="0.35"/>
    <row r="27575" customFormat="1" x14ac:dyDescent="0.35"/>
    <row r="27576" customFormat="1" x14ac:dyDescent="0.35"/>
    <row r="27577" customFormat="1" x14ac:dyDescent="0.35"/>
    <row r="27578" customFormat="1" x14ac:dyDescent="0.35"/>
    <row r="27579" customFormat="1" x14ac:dyDescent="0.35"/>
    <row r="27580" customFormat="1" x14ac:dyDescent="0.35"/>
    <row r="27581" customFormat="1" x14ac:dyDescent="0.35"/>
    <row r="27582" customFormat="1" x14ac:dyDescent="0.35"/>
    <row r="27583" customFormat="1" x14ac:dyDescent="0.35"/>
    <row r="27584" customFormat="1" x14ac:dyDescent="0.35"/>
    <row r="27585" customFormat="1" x14ac:dyDescent="0.35"/>
    <row r="27586" customFormat="1" x14ac:dyDescent="0.35"/>
    <row r="27587" customFormat="1" x14ac:dyDescent="0.35"/>
    <row r="27588" customFormat="1" x14ac:dyDescent="0.35"/>
    <row r="27589" customFormat="1" x14ac:dyDescent="0.35"/>
    <row r="27590" customFormat="1" x14ac:dyDescent="0.35"/>
    <row r="27591" customFormat="1" x14ac:dyDescent="0.35"/>
    <row r="27592" customFormat="1" x14ac:dyDescent="0.35"/>
    <row r="27593" customFormat="1" x14ac:dyDescent="0.35"/>
    <row r="27594" customFormat="1" x14ac:dyDescent="0.35"/>
    <row r="27595" customFormat="1" x14ac:dyDescent="0.35"/>
    <row r="27596" customFormat="1" x14ac:dyDescent="0.35"/>
    <row r="27597" customFormat="1" x14ac:dyDescent="0.35"/>
    <row r="27598" customFormat="1" x14ac:dyDescent="0.35"/>
    <row r="27599" customFormat="1" x14ac:dyDescent="0.35"/>
    <row r="27600" customFormat="1" x14ac:dyDescent="0.35"/>
    <row r="27601" customFormat="1" x14ac:dyDescent="0.35"/>
    <row r="27602" customFormat="1" x14ac:dyDescent="0.35"/>
    <row r="27603" customFormat="1" x14ac:dyDescent="0.35"/>
    <row r="27604" customFormat="1" x14ac:dyDescent="0.35"/>
    <row r="27605" customFormat="1" x14ac:dyDescent="0.35"/>
    <row r="27606" customFormat="1" x14ac:dyDescent="0.35"/>
    <row r="27607" customFormat="1" x14ac:dyDescent="0.35"/>
    <row r="27608" customFormat="1" x14ac:dyDescent="0.35"/>
    <row r="27609" customFormat="1" x14ac:dyDescent="0.35"/>
    <row r="27610" customFormat="1" x14ac:dyDescent="0.35"/>
    <row r="27611" customFormat="1" x14ac:dyDescent="0.35"/>
    <row r="27612" customFormat="1" x14ac:dyDescent="0.35"/>
    <row r="27613" customFormat="1" x14ac:dyDescent="0.35"/>
    <row r="27614" customFormat="1" x14ac:dyDescent="0.35"/>
    <row r="27615" customFormat="1" x14ac:dyDescent="0.35"/>
    <row r="27616" customFormat="1" x14ac:dyDescent="0.35"/>
    <row r="27617" customFormat="1" x14ac:dyDescent="0.35"/>
    <row r="27618" customFormat="1" x14ac:dyDescent="0.35"/>
    <row r="27619" customFormat="1" x14ac:dyDescent="0.35"/>
    <row r="27620" customFormat="1" x14ac:dyDescent="0.35"/>
    <row r="27621" customFormat="1" x14ac:dyDescent="0.35"/>
    <row r="27622" customFormat="1" x14ac:dyDescent="0.35"/>
    <row r="27623" customFormat="1" x14ac:dyDescent="0.35"/>
    <row r="27624" customFormat="1" x14ac:dyDescent="0.35"/>
    <row r="27625" customFormat="1" x14ac:dyDescent="0.35"/>
    <row r="27626" customFormat="1" x14ac:dyDescent="0.35"/>
    <row r="27627" customFormat="1" x14ac:dyDescent="0.35"/>
    <row r="27628" customFormat="1" x14ac:dyDescent="0.35"/>
    <row r="27629" customFormat="1" x14ac:dyDescent="0.35"/>
    <row r="27630" customFormat="1" x14ac:dyDescent="0.35"/>
    <row r="27631" customFormat="1" x14ac:dyDescent="0.35"/>
    <row r="27632" customFormat="1" x14ac:dyDescent="0.35"/>
    <row r="27633" customFormat="1" x14ac:dyDescent="0.35"/>
    <row r="27634" customFormat="1" x14ac:dyDescent="0.35"/>
    <row r="27635" customFormat="1" x14ac:dyDescent="0.35"/>
    <row r="27636" customFormat="1" x14ac:dyDescent="0.35"/>
    <row r="27637" customFormat="1" x14ac:dyDescent="0.35"/>
    <row r="27638" customFormat="1" x14ac:dyDescent="0.35"/>
    <row r="27639" customFormat="1" x14ac:dyDescent="0.35"/>
    <row r="27640" customFormat="1" x14ac:dyDescent="0.35"/>
    <row r="27641" customFormat="1" x14ac:dyDescent="0.35"/>
    <row r="27642" customFormat="1" x14ac:dyDescent="0.35"/>
    <row r="27643" customFormat="1" x14ac:dyDescent="0.35"/>
    <row r="27644" customFormat="1" x14ac:dyDescent="0.35"/>
    <row r="27645" customFormat="1" x14ac:dyDescent="0.35"/>
    <row r="27646" customFormat="1" x14ac:dyDescent="0.35"/>
    <row r="27647" customFormat="1" x14ac:dyDescent="0.35"/>
    <row r="27648" customFormat="1" x14ac:dyDescent="0.35"/>
    <row r="27649" customFormat="1" x14ac:dyDescent="0.35"/>
    <row r="27650" customFormat="1" x14ac:dyDescent="0.35"/>
    <row r="27651" customFormat="1" x14ac:dyDescent="0.35"/>
    <row r="27652" customFormat="1" x14ac:dyDescent="0.35"/>
    <row r="27653" customFormat="1" x14ac:dyDescent="0.35"/>
    <row r="27654" customFormat="1" x14ac:dyDescent="0.35"/>
    <row r="27655" customFormat="1" x14ac:dyDescent="0.35"/>
    <row r="27656" customFormat="1" x14ac:dyDescent="0.35"/>
    <row r="27657" customFormat="1" x14ac:dyDescent="0.35"/>
    <row r="27658" customFormat="1" x14ac:dyDescent="0.35"/>
    <row r="27659" customFormat="1" x14ac:dyDescent="0.35"/>
    <row r="27660" customFormat="1" x14ac:dyDescent="0.35"/>
    <row r="27661" customFormat="1" x14ac:dyDescent="0.35"/>
    <row r="27662" customFormat="1" x14ac:dyDescent="0.35"/>
    <row r="27663" customFormat="1" x14ac:dyDescent="0.35"/>
    <row r="27664" customFormat="1" x14ac:dyDescent="0.35"/>
    <row r="27665" customFormat="1" x14ac:dyDescent="0.35"/>
    <row r="27666" customFormat="1" x14ac:dyDescent="0.35"/>
    <row r="27667" customFormat="1" x14ac:dyDescent="0.35"/>
    <row r="27668" customFormat="1" x14ac:dyDescent="0.35"/>
    <row r="27669" customFormat="1" x14ac:dyDescent="0.35"/>
    <row r="27670" customFormat="1" x14ac:dyDescent="0.35"/>
    <row r="27671" customFormat="1" x14ac:dyDescent="0.35"/>
    <row r="27672" customFormat="1" x14ac:dyDescent="0.35"/>
    <row r="27673" customFormat="1" x14ac:dyDescent="0.35"/>
    <row r="27674" customFormat="1" x14ac:dyDescent="0.35"/>
    <row r="27675" customFormat="1" x14ac:dyDescent="0.35"/>
    <row r="27676" customFormat="1" x14ac:dyDescent="0.35"/>
    <row r="27677" customFormat="1" x14ac:dyDescent="0.35"/>
    <row r="27678" customFormat="1" x14ac:dyDescent="0.35"/>
    <row r="27679" customFormat="1" x14ac:dyDescent="0.35"/>
    <row r="27680" customFormat="1" x14ac:dyDescent="0.35"/>
    <row r="27681" customFormat="1" x14ac:dyDescent="0.35"/>
    <row r="27682" customFormat="1" x14ac:dyDescent="0.35"/>
    <row r="27683" customFormat="1" x14ac:dyDescent="0.35"/>
    <row r="27684" customFormat="1" x14ac:dyDescent="0.35"/>
    <row r="27685" customFormat="1" x14ac:dyDescent="0.35"/>
    <row r="27686" customFormat="1" x14ac:dyDescent="0.35"/>
    <row r="27687" customFormat="1" x14ac:dyDescent="0.35"/>
    <row r="27688" customFormat="1" x14ac:dyDescent="0.35"/>
    <row r="27689" customFormat="1" x14ac:dyDescent="0.35"/>
    <row r="27690" customFormat="1" x14ac:dyDescent="0.35"/>
    <row r="27691" customFormat="1" x14ac:dyDescent="0.35"/>
    <row r="27692" customFormat="1" x14ac:dyDescent="0.35"/>
    <row r="27693" customFormat="1" x14ac:dyDescent="0.35"/>
    <row r="27694" customFormat="1" x14ac:dyDescent="0.35"/>
    <row r="27695" customFormat="1" x14ac:dyDescent="0.35"/>
    <row r="27696" customFormat="1" x14ac:dyDescent="0.35"/>
    <row r="27697" customFormat="1" x14ac:dyDescent="0.35"/>
    <row r="27698" customFormat="1" x14ac:dyDescent="0.35"/>
    <row r="27699" customFormat="1" x14ac:dyDescent="0.35"/>
    <row r="27700" customFormat="1" x14ac:dyDescent="0.35"/>
    <row r="27701" customFormat="1" x14ac:dyDescent="0.35"/>
    <row r="27702" customFormat="1" x14ac:dyDescent="0.35"/>
    <row r="27703" customFormat="1" x14ac:dyDescent="0.35"/>
    <row r="27704" customFormat="1" x14ac:dyDescent="0.35"/>
    <row r="27705" customFormat="1" x14ac:dyDescent="0.35"/>
    <row r="27706" customFormat="1" x14ac:dyDescent="0.35"/>
    <row r="27707" customFormat="1" x14ac:dyDescent="0.35"/>
    <row r="27708" customFormat="1" x14ac:dyDescent="0.35"/>
    <row r="27709" customFormat="1" x14ac:dyDescent="0.35"/>
    <row r="27710" customFormat="1" x14ac:dyDescent="0.35"/>
    <row r="27711" customFormat="1" x14ac:dyDescent="0.35"/>
    <row r="27712" customFormat="1" x14ac:dyDescent="0.35"/>
    <row r="27713" customFormat="1" x14ac:dyDescent="0.35"/>
    <row r="27714" customFormat="1" x14ac:dyDescent="0.35"/>
    <row r="27715" customFormat="1" x14ac:dyDescent="0.35"/>
    <row r="27716" customFormat="1" x14ac:dyDescent="0.35"/>
    <row r="27717" customFormat="1" x14ac:dyDescent="0.35"/>
    <row r="27718" customFormat="1" x14ac:dyDescent="0.35"/>
    <row r="27719" customFormat="1" x14ac:dyDescent="0.35"/>
    <row r="27720" customFormat="1" x14ac:dyDescent="0.35"/>
    <row r="27721" customFormat="1" x14ac:dyDescent="0.35"/>
    <row r="27722" customFormat="1" x14ac:dyDescent="0.35"/>
    <row r="27723" customFormat="1" x14ac:dyDescent="0.35"/>
    <row r="27724" customFormat="1" x14ac:dyDescent="0.35"/>
    <row r="27725" customFormat="1" x14ac:dyDescent="0.35"/>
    <row r="27726" customFormat="1" x14ac:dyDescent="0.35"/>
    <row r="27727" customFormat="1" x14ac:dyDescent="0.35"/>
    <row r="27728" customFormat="1" x14ac:dyDescent="0.35"/>
    <row r="27729" customFormat="1" x14ac:dyDescent="0.35"/>
    <row r="27730" customFormat="1" x14ac:dyDescent="0.35"/>
    <row r="27731" customFormat="1" x14ac:dyDescent="0.35"/>
    <row r="27732" customFormat="1" x14ac:dyDescent="0.35"/>
    <row r="27733" customFormat="1" x14ac:dyDescent="0.35"/>
    <row r="27734" customFormat="1" x14ac:dyDescent="0.35"/>
    <row r="27735" customFormat="1" x14ac:dyDescent="0.35"/>
    <row r="27736" customFormat="1" x14ac:dyDescent="0.35"/>
    <row r="27737" customFormat="1" x14ac:dyDescent="0.35"/>
    <row r="27738" customFormat="1" x14ac:dyDescent="0.35"/>
    <row r="27739" customFormat="1" x14ac:dyDescent="0.35"/>
    <row r="27740" customFormat="1" x14ac:dyDescent="0.35"/>
    <row r="27741" customFormat="1" x14ac:dyDescent="0.35"/>
    <row r="27742" customFormat="1" x14ac:dyDescent="0.35"/>
    <row r="27743" customFormat="1" x14ac:dyDescent="0.35"/>
    <row r="27744" customFormat="1" x14ac:dyDescent="0.35"/>
    <row r="27745" customFormat="1" x14ac:dyDescent="0.35"/>
    <row r="27746" customFormat="1" x14ac:dyDescent="0.35"/>
    <row r="27747" customFormat="1" x14ac:dyDescent="0.35"/>
    <row r="27748" customFormat="1" x14ac:dyDescent="0.35"/>
    <row r="27749" customFormat="1" x14ac:dyDescent="0.35"/>
    <row r="27750" customFormat="1" x14ac:dyDescent="0.35"/>
    <row r="27751" customFormat="1" x14ac:dyDescent="0.35"/>
    <row r="27752" customFormat="1" x14ac:dyDescent="0.35"/>
    <row r="27753" customFormat="1" x14ac:dyDescent="0.35"/>
    <row r="27754" customFormat="1" x14ac:dyDescent="0.35"/>
    <row r="27755" customFormat="1" x14ac:dyDescent="0.35"/>
    <row r="27756" customFormat="1" x14ac:dyDescent="0.35"/>
    <row r="27757" customFormat="1" x14ac:dyDescent="0.35"/>
    <row r="27758" customFormat="1" x14ac:dyDescent="0.35"/>
    <row r="27759" customFormat="1" x14ac:dyDescent="0.35"/>
    <row r="27760" customFormat="1" x14ac:dyDescent="0.35"/>
    <row r="27761" customFormat="1" x14ac:dyDescent="0.35"/>
    <row r="27762" customFormat="1" x14ac:dyDescent="0.35"/>
    <row r="27763" customFormat="1" x14ac:dyDescent="0.35"/>
    <row r="27764" customFormat="1" x14ac:dyDescent="0.35"/>
    <row r="27765" customFormat="1" x14ac:dyDescent="0.35"/>
    <row r="27766" customFormat="1" x14ac:dyDescent="0.35"/>
    <row r="27767" customFormat="1" x14ac:dyDescent="0.35"/>
    <row r="27768" customFormat="1" x14ac:dyDescent="0.35"/>
    <row r="27769" customFormat="1" x14ac:dyDescent="0.35"/>
    <row r="27770" customFormat="1" x14ac:dyDescent="0.35"/>
    <row r="27771" customFormat="1" x14ac:dyDescent="0.35"/>
    <row r="27772" customFormat="1" x14ac:dyDescent="0.35"/>
    <row r="27773" customFormat="1" x14ac:dyDescent="0.35"/>
    <row r="27774" customFormat="1" x14ac:dyDescent="0.35"/>
    <row r="27775" customFormat="1" x14ac:dyDescent="0.35"/>
    <row r="27776" customFormat="1" x14ac:dyDescent="0.35"/>
    <row r="27777" customFormat="1" x14ac:dyDescent="0.35"/>
    <row r="27778" customFormat="1" x14ac:dyDescent="0.35"/>
    <row r="27779" customFormat="1" x14ac:dyDescent="0.35"/>
    <row r="27780" customFormat="1" x14ac:dyDescent="0.35"/>
    <row r="27781" customFormat="1" x14ac:dyDescent="0.35"/>
    <row r="27782" customFormat="1" x14ac:dyDescent="0.35"/>
    <row r="27783" customFormat="1" x14ac:dyDescent="0.35"/>
    <row r="27784" customFormat="1" x14ac:dyDescent="0.35"/>
    <row r="27785" customFormat="1" x14ac:dyDescent="0.35"/>
    <row r="27786" customFormat="1" x14ac:dyDescent="0.35"/>
    <row r="27787" customFormat="1" x14ac:dyDescent="0.35"/>
    <row r="27788" customFormat="1" x14ac:dyDescent="0.35"/>
    <row r="27789" customFormat="1" x14ac:dyDescent="0.35"/>
    <row r="27790" customFormat="1" x14ac:dyDescent="0.35"/>
    <row r="27791" customFormat="1" x14ac:dyDescent="0.35"/>
    <row r="27792" customFormat="1" x14ac:dyDescent="0.35"/>
    <row r="27793" customFormat="1" x14ac:dyDescent="0.35"/>
    <row r="27794" customFormat="1" x14ac:dyDescent="0.35"/>
    <row r="27795" customFormat="1" x14ac:dyDescent="0.35"/>
    <row r="27796" customFormat="1" x14ac:dyDescent="0.35"/>
    <row r="27797" customFormat="1" x14ac:dyDescent="0.35"/>
    <row r="27798" customFormat="1" x14ac:dyDescent="0.35"/>
    <row r="27799" customFormat="1" x14ac:dyDescent="0.35"/>
    <row r="27800" customFormat="1" x14ac:dyDescent="0.35"/>
    <row r="27801" customFormat="1" x14ac:dyDescent="0.35"/>
    <row r="27802" customFormat="1" x14ac:dyDescent="0.35"/>
    <row r="27803" customFormat="1" x14ac:dyDescent="0.35"/>
    <row r="27804" customFormat="1" x14ac:dyDescent="0.35"/>
    <row r="27805" customFormat="1" x14ac:dyDescent="0.35"/>
    <row r="27806" customFormat="1" x14ac:dyDescent="0.35"/>
    <row r="27807" customFormat="1" x14ac:dyDescent="0.35"/>
    <row r="27808" customFormat="1" x14ac:dyDescent="0.35"/>
    <row r="27809" customFormat="1" x14ac:dyDescent="0.35"/>
    <row r="27810" customFormat="1" x14ac:dyDescent="0.35"/>
    <row r="27811" customFormat="1" x14ac:dyDescent="0.35"/>
    <row r="27812" customFormat="1" x14ac:dyDescent="0.35"/>
    <row r="27813" customFormat="1" x14ac:dyDescent="0.35"/>
    <row r="27814" customFormat="1" x14ac:dyDescent="0.35"/>
    <row r="27815" customFormat="1" x14ac:dyDescent="0.35"/>
    <row r="27816" customFormat="1" x14ac:dyDescent="0.35"/>
    <row r="27817" customFormat="1" x14ac:dyDescent="0.35"/>
    <row r="27818" customFormat="1" x14ac:dyDescent="0.35"/>
    <row r="27819" customFormat="1" x14ac:dyDescent="0.35"/>
    <row r="27820" customFormat="1" x14ac:dyDescent="0.35"/>
    <row r="27821" customFormat="1" x14ac:dyDescent="0.35"/>
    <row r="27822" customFormat="1" x14ac:dyDescent="0.35"/>
    <row r="27823" customFormat="1" x14ac:dyDescent="0.35"/>
    <row r="27824" customFormat="1" x14ac:dyDescent="0.35"/>
    <row r="27825" customFormat="1" x14ac:dyDescent="0.35"/>
    <row r="27826" customFormat="1" x14ac:dyDescent="0.35"/>
    <row r="27827" customFormat="1" x14ac:dyDescent="0.35"/>
    <row r="27828" customFormat="1" x14ac:dyDescent="0.35"/>
    <row r="27829" customFormat="1" x14ac:dyDescent="0.35"/>
    <row r="27830" customFormat="1" x14ac:dyDescent="0.35"/>
    <row r="27831" customFormat="1" x14ac:dyDescent="0.35"/>
    <row r="27832" customFormat="1" x14ac:dyDescent="0.35"/>
    <row r="27833" customFormat="1" x14ac:dyDescent="0.35"/>
    <row r="27834" customFormat="1" x14ac:dyDescent="0.35"/>
    <row r="27835" customFormat="1" x14ac:dyDescent="0.35"/>
    <row r="27836" customFormat="1" x14ac:dyDescent="0.35"/>
    <row r="27837" customFormat="1" x14ac:dyDescent="0.35"/>
    <row r="27838" customFormat="1" x14ac:dyDescent="0.35"/>
    <row r="27839" customFormat="1" x14ac:dyDescent="0.35"/>
    <row r="27840" customFormat="1" x14ac:dyDescent="0.35"/>
    <row r="27841" customFormat="1" x14ac:dyDescent="0.35"/>
    <row r="27842" customFormat="1" x14ac:dyDescent="0.35"/>
    <row r="27843" customFormat="1" x14ac:dyDescent="0.35"/>
    <row r="27844" customFormat="1" x14ac:dyDescent="0.35"/>
    <row r="27845" customFormat="1" x14ac:dyDescent="0.35"/>
    <row r="27846" customFormat="1" x14ac:dyDescent="0.35"/>
    <row r="27847" customFormat="1" x14ac:dyDescent="0.35"/>
    <row r="27848" customFormat="1" x14ac:dyDescent="0.35"/>
    <row r="27849" customFormat="1" x14ac:dyDescent="0.35"/>
    <row r="27850" customFormat="1" x14ac:dyDescent="0.35"/>
    <row r="27851" customFormat="1" x14ac:dyDescent="0.35"/>
    <row r="27852" customFormat="1" x14ac:dyDescent="0.35"/>
    <row r="27853" customFormat="1" x14ac:dyDescent="0.35"/>
    <row r="27854" customFormat="1" x14ac:dyDescent="0.35"/>
    <row r="27855" customFormat="1" x14ac:dyDescent="0.35"/>
    <row r="27856" customFormat="1" x14ac:dyDescent="0.35"/>
    <row r="27857" customFormat="1" x14ac:dyDescent="0.35"/>
    <row r="27858" customFormat="1" x14ac:dyDescent="0.35"/>
    <row r="27859" customFormat="1" x14ac:dyDescent="0.35"/>
    <row r="27860" customFormat="1" x14ac:dyDescent="0.35"/>
    <row r="27861" customFormat="1" x14ac:dyDescent="0.35"/>
    <row r="27862" customFormat="1" x14ac:dyDescent="0.35"/>
    <row r="27863" customFormat="1" x14ac:dyDescent="0.35"/>
    <row r="27864" customFormat="1" x14ac:dyDescent="0.35"/>
    <row r="27865" customFormat="1" x14ac:dyDescent="0.35"/>
    <row r="27866" customFormat="1" x14ac:dyDescent="0.35"/>
    <row r="27867" customFormat="1" x14ac:dyDescent="0.35"/>
    <row r="27868" customFormat="1" x14ac:dyDescent="0.35"/>
    <row r="27869" customFormat="1" x14ac:dyDescent="0.35"/>
    <row r="27870" customFormat="1" x14ac:dyDescent="0.35"/>
    <row r="27871" customFormat="1" x14ac:dyDescent="0.35"/>
    <row r="27872" customFormat="1" x14ac:dyDescent="0.35"/>
    <row r="27873" customFormat="1" x14ac:dyDescent="0.35"/>
    <row r="27874" customFormat="1" x14ac:dyDescent="0.35"/>
    <row r="27875" customFormat="1" x14ac:dyDescent="0.35"/>
    <row r="27876" customFormat="1" x14ac:dyDescent="0.35"/>
    <row r="27877" customFormat="1" x14ac:dyDescent="0.35"/>
    <row r="27878" customFormat="1" x14ac:dyDescent="0.35"/>
    <row r="27879" customFormat="1" x14ac:dyDescent="0.35"/>
    <row r="27880" customFormat="1" x14ac:dyDescent="0.35"/>
    <row r="27881" customFormat="1" x14ac:dyDescent="0.35"/>
    <row r="27882" customFormat="1" x14ac:dyDescent="0.35"/>
    <row r="27883" customFormat="1" x14ac:dyDescent="0.35"/>
    <row r="27884" customFormat="1" x14ac:dyDescent="0.35"/>
    <row r="27885" customFormat="1" x14ac:dyDescent="0.35"/>
    <row r="27886" customFormat="1" x14ac:dyDescent="0.35"/>
    <row r="27887" customFormat="1" x14ac:dyDescent="0.35"/>
    <row r="27888" customFormat="1" x14ac:dyDescent="0.35"/>
    <row r="27889" customFormat="1" x14ac:dyDescent="0.35"/>
    <row r="27890" customFormat="1" x14ac:dyDescent="0.35"/>
    <row r="27891" customFormat="1" x14ac:dyDescent="0.35"/>
    <row r="27892" customFormat="1" x14ac:dyDescent="0.35"/>
    <row r="27893" customFormat="1" x14ac:dyDescent="0.35"/>
    <row r="27894" customFormat="1" x14ac:dyDescent="0.35"/>
    <row r="27895" customFormat="1" x14ac:dyDescent="0.35"/>
    <row r="27896" customFormat="1" x14ac:dyDescent="0.35"/>
    <row r="27897" customFormat="1" x14ac:dyDescent="0.35"/>
    <row r="27898" customFormat="1" x14ac:dyDescent="0.35"/>
    <row r="27899" customFormat="1" x14ac:dyDescent="0.35"/>
    <row r="27900" customFormat="1" x14ac:dyDescent="0.35"/>
    <row r="27901" customFormat="1" x14ac:dyDescent="0.35"/>
    <row r="27902" customFormat="1" x14ac:dyDescent="0.35"/>
    <row r="27903" customFormat="1" x14ac:dyDescent="0.35"/>
    <row r="27904" customFormat="1" x14ac:dyDescent="0.35"/>
    <row r="27905" customFormat="1" x14ac:dyDescent="0.35"/>
    <row r="27906" customFormat="1" x14ac:dyDescent="0.35"/>
    <row r="27907" customFormat="1" x14ac:dyDescent="0.35"/>
    <row r="27908" customFormat="1" x14ac:dyDescent="0.35"/>
    <row r="27909" customFormat="1" x14ac:dyDescent="0.35"/>
    <row r="27910" customFormat="1" x14ac:dyDescent="0.35"/>
    <row r="27911" customFormat="1" x14ac:dyDescent="0.35"/>
    <row r="27912" customFormat="1" x14ac:dyDescent="0.35"/>
    <row r="27913" customFormat="1" x14ac:dyDescent="0.35"/>
    <row r="27914" customFormat="1" x14ac:dyDescent="0.35"/>
    <row r="27915" customFormat="1" x14ac:dyDescent="0.35"/>
    <row r="27916" customFormat="1" x14ac:dyDescent="0.35"/>
    <row r="27917" customFormat="1" x14ac:dyDescent="0.35"/>
    <row r="27918" customFormat="1" x14ac:dyDescent="0.35"/>
    <row r="27919" customFormat="1" x14ac:dyDescent="0.35"/>
    <row r="27920" customFormat="1" x14ac:dyDescent="0.35"/>
    <row r="27921" customFormat="1" x14ac:dyDescent="0.35"/>
    <row r="27922" customFormat="1" x14ac:dyDescent="0.35"/>
    <row r="27923" customFormat="1" x14ac:dyDescent="0.35"/>
    <row r="27924" customFormat="1" x14ac:dyDescent="0.35"/>
    <row r="27925" customFormat="1" x14ac:dyDescent="0.35"/>
    <row r="27926" customFormat="1" x14ac:dyDescent="0.35"/>
    <row r="27927" customFormat="1" x14ac:dyDescent="0.35"/>
    <row r="27928" customFormat="1" x14ac:dyDescent="0.35"/>
    <row r="27929" customFormat="1" x14ac:dyDescent="0.35"/>
    <row r="27930" customFormat="1" x14ac:dyDescent="0.35"/>
    <row r="27931" customFormat="1" x14ac:dyDescent="0.35"/>
    <row r="27932" customFormat="1" x14ac:dyDescent="0.35"/>
    <row r="27933" customFormat="1" x14ac:dyDescent="0.35"/>
    <row r="27934" customFormat="1" x14ac:dyDescent="0.35"/>
    <row r="27935" customFormat="1" x14ac:dyDescent="0.35"/>
    <row r="27936" customFormat="1" x14ac:dyDescent="0.35"/>
    <row r="27937" customFormat="1" x14ac:dyDescent="0.35"/>
    <row r="27938" customFormat="1" x14ac:dyDescent="0.35"/>
    <row r="27939" customFormat="1" x14ac:dyDescent="0.35"/>
    <row r="27940" customFormat="1" x14ac:dyDescent="0.35"/>
    <row r="27941" customFormat="1" x14ac:dyDescent="0.35"/>
    <row r="27942" customFormat="1" x14ac:dyDescent="0.35"/>
    <row r="27943" customFormat="1" x14ac:dyDescent="0.35"/>
    <row r="27944" customFormat="1" x14ac:dyDescent="0.35"/>
    <row r="27945" customFormat="1" x14ac:dyDescent="0.35"/>
    <row r="27946" customFormat="1" x14ac:dyDescent="0.35"/>
    <row r="27947" customFormat="1" x14ac:dyDescent="0.35"/>
    <row r="27948" customFormat="1" x14ac:dyDescent="0.35"/>
    <row r="27949" customFormat="1" x14ac:dyDescent="0.35"/>
    <row r="27950" customFormat="1" x14ac:dyDescent="0.35"/>
    <row r="27951" customFormat="1" x14ac:dyDescent="0.35"/>
    <row r="27952" customFormat="1" x14ac:dyDescent="0.35"/>
    <row r="27953" customFormat="1" x14ac:dyDescent="0.35"/>
    <row r="27954" customFormat="1" x14ac:dyDescent="0.35"/>
    <row r="27955" customFormat="1" x14ac:dyDescent="0.35"/>
    <row r="27956" customFormat="1" x14ac:dyDescent="0.35"/>
    <row r="27957" customFormat="1" x14ac:dyDescent="0.35"/>
    <row r="27958" customFormat="1" x14ac:dyDescent="0.35"/>
    <row r="27959" customFormat="1" x14ac:dyDescent="0.35"/>
    <row r="27960" customFormat="1" x14ac:dyDescent="0.35"/>
    <row r="27961" customFormat="1" x14ac:dyDescent="0.35"/>
    <row r="27962" customFormat="1" x14ac:dyDescent="0.35"/>
    <row r="27963" customFormat="1" x14ac:dyDescent="0.35"/>
    <row r="27964" customFormat="1" x14ac:dyDescent="0.35"/>
    <row r="27965" customFormat="1" x14ac:dyDescent="0.35"/>
    <row r="27966" customFormat="1" x14ac:dyDescent="0.35"/>
    <row r="27967" customFormat="1" x14ac:dyDescent="0.35"/>
    <row r="27968" customFormat="1" x14ac:dyDescent="0.35"/>
    <row r="27969" customFormat="1" x14ac:dyDescent="0.35"/>
    <row r="27970" customFormat="1" x14ac:dyDescent="0.35"/>
    <row r="27971" customFormat="1" x14ac:dyDescent="0.35"/>
    <row r="27972" customFormat="1" x14ac:dyDescent="0.35"/>
    <row r="27973" customFormat="1" x14ac:dyDescent="0.35"/>
    <row r="27974" customFormat="1" x14ac:dyDescent="0.35"/>
    <row r="27975" customFormat="1" x14ac:dyDescent="0.35"/>
    <row r="27976" customFormat="1" x14ac:dyDescent="0.35"/>
    <row r="27977" customFormat="1" x14ac:dyDescent="0.35"/>
    <row r="27978" customFormat="1" x14ac:dyDescent="0.35"/>
    <row r="27979" customFormat="1" x14ac:dyDescent="0.35"/>
    <row r="27980" customFormat="1" x14ac:dyDescent="0.35"/>
    <row r="27981" customFormat="1" x14ac:dyDescent="0.35"/>
    <row r="27982" customFormat="1" x14ac:dyDescent="0.35"/>
    <row r="27983" customFormat="1" x14ac:dyDescent="0.35"/>
    <row r="27984" customFormat="1" x14ac:dyDescent="0.35"/>
    <row r="27985" customFormat="1" x14ac:dyDescent="0.35"/>
    <row r="27986" customFormat="1" x14ac:dyDescent="0.35"/>
    <row r="27987" customFormat="1" x14ac:dyDescent="0.35"/>
    <row r="27988" customFormat="1" x14ac:dyDescent="0.35"/>
    <row r="27989" customFormat="1" x14ac:dyDescent="0.35"/>
    <row r="27990" customFormat="1" x14ac:dyDescent="0.35"/>
    <row r="27991" customFormat="1" x14ac:dyDescent="0.35"/>
    <row r="27992" customFormat="1" x14ac:dyDescent="0.35"/>
    <row r="27993" customFormat="1" x14ac:dyDescent="0.35"/>
    <row r="27994" customFormat="1" x14ac:dyDescent="0.35"/>
    <row r="27995" customFormat="1" x14ac:dyDescent="0.35"/>
    <row r="27996" customFormat="1" x14ac:dyDescent="0.35"/>
    <row r="27997" customFormat="1" x14ac:dyDescent="0.35"/>
    <row r="27998" customFormat="1" x14ac:dyDescent="0.35"/>
    <row r="27999" customFormat="1" x14ac:dyDescent="0.35"/>
    <row r="28000" customFormat="1" x14ac:dyDescent="0.35"/>
    <row r="28001" customFormat="1" x14ac:dyDescent="0.35"/>
    <row r="28002" customFormat="1" x14ac:dyDescent="0.35"/>
    <row r="28003" customFormat="1" x14ac:dyDescent="0.35"/>
    <row r="28004" customFormat="1" x14ac:dyDescent="0.35"/>
    <row r="28005" customFormat="1" x14ac:dyDescent="0.35"/>
    <row r="28006" customFormat="1" x14ac:dyDescent="0.35"/>
    <row r="28007" customFormat="1" x14ac:dyDescent="0.35"/>
    <row r="28008" customFormat="1" x14ac:dyDescent="0.35"/>
    <row r="28009" customFormat="1" x14ac:dyDescent="0.35"/>
    <row r="28010" customFormat="1" x14ac:dyDescent="0.35"/>
    <row r="28011" customFormat="1" x14ac:dyDescent="0.35"/>
    <row r="28012" customFormat="1" x14ac:dyDescent="0.35"/>
    <row r="28013" customFormat="1" x14ac:dyDescent="0.35"/>
    <row r="28014" customFormat="1" x14ac:dyDescent="0.35"/>
    <row r="28015" customFormat="1" x14ac:dyDescent="0.35"/>
    <row r="28016" customFormat="1" x14ac:dyDescent="0.35"/>
    <row r="28017" customFormat="1" x14ac:dyDescent="0.35"/>
    <row r="28018" customFormat="1" x14ac:dyDescent="0.35"/>
    <row r="28019" customFormat="1" x14ac:dyDescent="0.35"/>
    <row r="28020" customFormat="1" x14ac:dyDescent="0.35"/>
    <row r="28021" customFormat="1" x14ac:dyDescent="0.35"/>
    <row r="28022" customFormat="1" x14ac:dyDescent="0.35"/>
    <row r="28023" customFormat="1" x14ac:dyDescent="0.35"/>
    <row r="28024" customFormat="1" x14ac:dyDescent="0.35"/>
    <row r="28025" customFormat="1" x14ac:dyDescent="0.35"/>
    <row r="28026" customFormat="1" x14ac:dyDescent="0.35"/>
    <row r="28027" customFormat="1" x14ac:dyDescent="0.35"/>
    <row r="28028" customFormat="1" x14ac:dyDescent="0.35"/>
    <row r="28029" customFormat="1" x14ac:dyDescent="0.35"/>
    <row r="28030" customFormat="1" x14ac:dyDescent="0.35"/>
    <row r="28031" customFormat="1" x14ac:dyDescent="0.35"/>
    <row r="28032" customFormat="1" x14ac:dyDescent="0.35"/>
    <row r="28033" customFormat="1" x14ac:dyDescent="0.35"/>
    <row r="28034" customFormat="1" x14ac:dyDescent="0.35"/>
    <row r="28035" customFormat="1" x14ac:dyDescent="0.35"/>
    <row r="28036" customFormat="1" x14ac:dyDescent="0.35"/>
    <row r="28037" customFormat="1" x14ac:dyDescent="0.35"/>
    <row r="28038" customFormat="1" x14ac:dyDescent="0.35"/>
    <row r="28039" customFormat="1" x14ac:dyDescent="0.35"/>
    <row r="28040" customFormat="1" x14ac:dyDescent="0.35"/>
    <row r="28041" customFormat="1" x14ac:dyDescent="0.35"/>
    <row r="28042" customFormat="1" x14ac:dyDescent="0.35"/>
    <row r="28043" customFormat="1" x14ac:dyDescent="0.35"/>
    <row r="28044" customFormat="1" x14ac:dyDescent="0.35"/>
    <row r="28045" customFormat="1" x14ac:dyDescent="0.35"/>
    <row r="28046" customFormat="1" x14ac:dyDescent="0.35"/>
    <row r="28047" customFormat="1" x14ac:dyDescent="0.35"/>
    <row r="28048" customFormat="1" x14ac:dyDescent="0.35"/>
    <row r="28049" customFormat="1" x14ac:dyDescent="0.35"/>
    <row r="28050" customFormat="1" x14ac:dyDescent="0.35"/>
    <row r="28051" customFormat="1" x14ac:dyDescent="0.35"/>
    <row r="28052" customFormat="1" x14ac:dyDescent="0.35"/>
    <row r="28053" customFormat="1" x14ac:dyDescent="0.35"/>
    <row r="28054" customFormat="1" x14ac:dyDescent="0.35"/>
    <row r="28055" customFormat="1" x14ac:dyDescent="0.35"/>
    <row r="28056" customFormat="1" x14ac:dyDescent="0.35"/>
    <row r="28057" customFormat="1" x14ac:dyDescent="0.35"/>
    <row r="28058" customFormat="1" x14ac:dyDescent="0.35"/>
    <row r="28059" customFormat="1" x14ac:dyDescent="0.35"/>
    <row r="28060" customFormat="1" x14ac:dyDescent="0.35"/>
    <row r="28061" customFormat="1" x14ac:dyDescent="0.35"/>
    <row r="28062" customFormat="1" x14ac:dyDescent="0.35"/>
    <row r="28063" customFormat="1" x14ac:dyDescent="0.35"/>
    <row r="28064" customFormat="1" x14ac:dyDescent="0.35"/>
    <row r="28065" customFormat="1" x14ac:dyDescent="0.35"/>
    <row r="28066" customFormat="1" x14ac:dyDescent="0.35"/>
    <row r="28067" customFormat="1" x14ac:dyDescent="0.35"/>
    <row r="28068" customFormat="1" x14ac:dyDescent="0.35"/>
    <row r="28069" customFormat="1" x14ac:dyDescent="0.35"/>
    <row r="28070" customFormat="1" x14ac:dyDescent="0.35"/>
    <row r="28071" customFormat="1" x14ac:dyDescent="0.35"/>
    <row r="28072" customFormat="1" x14ac:dyDescent="0.35"/>
    <row r="28073" customFormat="1" x14ac:dyDescent="0.35"/>
    <row r="28074" customFormat="1" x14ac:dyDescent="0.35"/>
    <row r="28075" customFormat="1" x14ac:dyDescent="0.35"/>
    <row r="28076" customFormat="1" x14ac:dyDescent="0.35"/>
    <row r="28077" customFormat="1" x14ac:dyDescent="0.35"/>
    <row r="28078" customFormat="1" x14ac:dyDescent="0.35"/>
    <row r="28079" customFormat="1" x14ac:dyDescent="0.35"/>
    <row r="28080" customFormat="1" x14ac:dyDescent="0.35"/>
    <row r="28081" customFormat="1" x14ac:dyDescent="0.35"/>
    <row r="28082" customFormat="1" x14ac:dyDescent="0.35"/>
    <row r="28083" customFormat="1" x14ac:dyDescent="0.35"/>
    <row r="28084" customFormat="1" x14ac:dyDescent="0.35"/>
    <row r="28085" customFormat="1" x14ac:dyDescent="0.35"/>
    <row r="28086" customFormat="1" x14ac:dyDescent="0.35"/>
    <row r="28087" customFormat="1" x14ac:dyDescent="0.35"/>
    <row r="28088" customFormat="1" x14ac:dyDescent="0.35"/>
    <row r="28089" customFormat="1" x14ac:dyDescent="0.35"/>
    <row r="28090" customFormat="1" x14ac:dyDescent="0.35"/>
    <row r="28091" customFormat="1" x14ac:dyDescent="0.35"/>
    <row r="28092" customFormat="1" x14ac:dyDescent="0.35"/>
    <row r="28093" customFormat="1" x14ac:dyDescent="0.35"/>
    <row r="28094" customFormat="1" x14ac:dyDescent="0.35"/>
    <row r="28095" customFormat="1" x14ac:dyDescent="0.35"/>
    <row r="28096" customFormat="1" x14ac:dyDescent="0.35"/>
    <row r="28097" customFormat="1" x14ac:dyDescent="0.35"/>
    <row r="28098" customFormat="1" x14ac:dyDescent="0.35"/>
    <row r="28099" customFormat="1" x14ac:dyDescent="0.35"/>
    <row r="28100" customFormat="1" x14ac:dyDescent="0.35"/>
    <row r="28101" customFormat="1" x14ac:dyDescent="0.35"/>
    <row r="28102" customFormat="1" x14ac:dyDescent="0.35"/>
    <row r="28103" customFormat="1" x14ac:dyDescent="0.35"/>
    <row r="28104" customFormat="1" x14ac:dyDescent="0.35"/>
    <row r="28105" customFormat="1" x14ac:dyDescent="0.35"/>
    <row r="28106" customFormat="1" x14ac:dyDescent="0.35"/>
    <row r="28107" customFormat="1" x14ac:dyDescent="0.35"/>
    <row r="28108" customFormat="1" x14ac:dyDescent="0.35"/>
    <row r="28109" customFormat="1" x14ac:dyDescent="0.35"/>
    <row r="28110" customFormat="1" x14ac:dyDescent="0.35"/>
    <row r="28111" customFormat="1" x14ac:dyDescent="0.35"/>
    <row r="28112" customFormat="1" x14ac:dyDescent="0.35"/>
    <row r="28113" customFormat="1" x14ac:dyDescent="0.35"/>
    <row r="28114" customFormat="1" x14ac:dyDescent="0.35"/>
    <row r="28115" customFormat="1" x14ac:dyDescent="0.35"/>
    <row r="28116" customFormat="1" x14ac:dyDescent="0.35"/>
    <row r="28117" customFormat="1" x14ac:dyDescent="0.35"/>
    <row r="28118" customFormat="1" x14ac:dyDescent="0.35"/>
    <row r="28119" customFormat="1" x14ac:dyDescent="0.35"/>
    <row r="28120" customFormat="1" x14ac:dyDescent="0.35"/>
    <row r="28121" customFormat="1" x14ac:dyDescent="0.35"/>
    <row r="28122" customFormat="1" x14ac:dyDescent="0.35"/>
    <row r="28123" customFormat="1" x14ac:dyDescent="0.35"/>
    <row r="28124" customFormat="1" x14ac:dyDescent="0.35"/>
    <row r="28125" customFormat="1" x14ac:dyDescent="0.35"/>
    <row r="28126" customFormat="1" x14ac:dyDescent="0.35"/>
    <row r="28127" customFormat="1" x14ac:dyDescent="0.35"/>
    <row r="28128" customFormat="1" x14ac:dyDescent="0.35"/>
    <row r="28129" customFormat="1" x14ac:dyDescent="0.35"/>
    <row r="28130" customFormat="1" x14ac:dyDescent="0.35"/>
    <row r="28131" customFormat="1" x14ac:dyDescent="0.35"/>
    <row r="28132" customFormat="1" x14ac:dyDescent="0.35"/>
    <row r="28133" customFormat="1" x14ac:dyDescent="0.35"/>
    <row r="28134" customFormat="1" x14ac:dyDescent="0.35"/>
    <row r="28135" customFormat="1" x14ac:dyDescent="0.35"/>
    <row r="28136" customFormat="1" x14ac:dyDescent="0.35"/>
    <row r="28137" customFormat="1" x14ac:dyDescent="0.35"/>
    <row r="28138" customFormat="1" x14ac:dyDescent="0.35"/>
    <row r="28139" customFormat="1" x14ac:dyDescent="0.35"/>
    <row r="28140" customFormat="1" x14ac:dyDescent="0.35"/>
    <row r="28141" customFormat="1" x14ac:dyDescent="0.35"/>
    <row r="28142" customFormat="1" x14ac:dyDescent="0.35"/>
    <row r="28143" customFormat="1" x14ac:dyDescent="0.35"/>
    <row r="28144" customFormat="1" x14ac:dyDescent="0.35"/>
    <row r="28145" customFormat="1" x14ac:dyDescent="0.35"/>
    <row r="28146" customFormat="1" x14ac:dyDescent="0.35"/>
    <row r="28147" customFormat="1" x14ac:dyDescent="0.35"/>
    <row r="28148" customFormat="1" x14ac:dyDescent="0.35"/>
    <row r="28149" customFormat="1" x14ac:dyDescent="0.35"/>
    <row r="28150" customFormat="1" x14ac:dyDescent="0.35"/>
    <row r="28151" customFormat="1" x14ac:dyDescent="0.35"/>
    <row r="28152" customFormat="1" x14ac:dyDescent="0.35"/>
    <row r="28153" customFormat="1" x14ac:dyDescent="0.35"/>
    <row r="28154" customFormat="1" x14ac:dyDescent="0.35"/>
    <row r="28155" customFormat="1" x14ac:dyDescent="0.35"/>
    <row r="28156" customFormat="1" x14ac:dyDescent="0.35"/>
    <row r="28157" customFormat="1" x14ac:dyDescent="0.35"/>
    <row r="28158" customFormat="1" x14ac:dyDescent="0.35"/>
    <row r="28159" customFormat="1" x14ac:dyDescent="0.35"/>
    <row r="28160" customFormat="1" x14ac:dyDescent="0.35"/>
    <row r="28161" customFormat="1" x14ac:dyDescent="0.35"/>
    <row r="28162" customFormat="1" x14ac:dyDescent="0.35"/>
    <row r="28163" customFormat="1" x14ac:dyDescent="0.35"/>
    <row r="28164" customFormat="1" x14ac:dyDescent="0.35"/>
    <row r="28165" customFormat="1" x14ac:dyDescent="0.35"/>
    <row r="28166" customFormat="1" x14ac:dyDescent="0.35"/>
    <row r="28167" customFormat="1" x14ac:dyDescent="0.35"/>
    <row r="28168" customFormat="1" x14ac:dyDescent="0.35"/>
    <row r="28169" customFormat="1" x14ac:dyDescent="0.35"/>
    <row r="28170" customFormat="1" x14ac:dyDescent="0.35"/>
    <row r="28171" customFormat="1" x14ac:dyDescent="0.35"/>
    <row r="28172" customFormat="1" x14ac:dyDescent="0.35"/>
    <row r="28173" customFormat="1" x14ac:dyDescent="0.35"/>
    <row r="28174" customFormat="1" x14ac:dyDescent="0.35"/>
    <row r="28175" customFormat="1" x14ac:dyDescent="0.35"/>
    <row r="28176" customFormat="1" x14ac:dyDescent="0.35"/>
    <row r="28177" customFormat="1" x14ac:dyDescent="0.35"/>
    <row r="28178" customFormat="1" x14ac:dyDescent="0.35"/>
    <row r="28179" customFormat="1" x14ac:dyDescent="0.35"/>
    <row r="28180" customFormat="1" x14ac:dyDescent="0.35"/>
    <row r="28181" customFormat="1" x14ac:dyDescent="0.35"/>
    <row r="28182" customFormat="1" x14ac:dyDescent="0.35"/>
    <row r="28183" customFormat="1" x14ac:dyDescent="0.35"/>
    <row r="28184" customFormat="1" x14ac:dyDescent="0.35"/>
    <row r="28185" customFormat="1" x14ac:dyDescent="0.35"/>
    <row r="28186" customFormat="1" x14ac:dyDescent="0.35"/>
    <row r="28187" customFormat="1" x14ac:dyDescent="0.35"/>
    <row r="28188" customFormat="1" x14ac:dyDescent="0.35"/>
    <row r="28189" customFormat="1" x14ac:dyDescent="0.35"/>
    <row r="28190" customFormat="1" x14ac:dyDescent="0.35"/>
    <row r="28191" customFormat="1" x14ac:dyDescent="0.35"/>
    <row r="28192" customFormat="1" x14ac:dyDescent="0.35"/>
    <row r="28193" customFormat="1" x14ac:dyDescent="0.35"/>
    <row r="28194" customFormat="1" x14ac:dyDescent="0.35"/>
    <row r="28195" customFormat="1" x14ac:dyDescent="0.35"/>
    <row r="28196" customFormat="1" x14ac:dyDescent="0.35"/>
    <row r="28197" customFormat="1" x14ac:dyDescent="0.35"/>
    <row r="28198" customFormat="1" x14ac:dyDescent="0.35"/>
    <row r="28199" customFormat="1" x14ac:dyDescent="0.35"/>
    <row r="28200" customFormat="1" x14ac:dyDescent="0.35"/>
    <row r="28201" customFormat="1" x14ac:dyDescent="0.35"/>
    <row r="28202" customFormat="1" x14ac:dyDescent="0.35"/>
    <row r="28203" customFormat="1" x14ac:dyDescent="0.35"/>
    <row r="28204" customFormat="1" x14ac:dyDescent="0.35"/>
    <row r="28205" customFormat="1" x14ac:dyDescent="0.35"/>
    <row r="28206" customFormat="1" x14ac:dyDescent="0.35"/>
    <row r="28207" customFormat="1" x14ac:dyDescent="0.35"/>
    <row r="28208" customFormat="1" x14ac:dyDescent="0.35"/>
    <row r="28209" customFormat="1" x14ac:dyDescent="0.35"/>
    <row r="28210" customFormat="1" x14ac:dyDescent="0.35"/>
    <row r="28211" customFormat="1" x14ac:dyDescent="0.35"/>
    <row r="28212" customFormat="1" x14ac:dyDescent="0.35"/>
    <row r="28213" customFormat="1" x14ac:dyDescent="0.35"/>
    <row r="28214" customFormat="1" x14ac:dyDescent="0.35"/>
    <row r="28215" customFormat="1" x14ac:dyDescent="0.35"/>
    <row r="28216" customFormat="1" x14ac:dyDescent="0.35"/>
    <row r="28217" customFormat="1" x14ac:dyDescent="0.35"/>
    <row r="28218" customFormat="1" x14ac:dyDescent="0.35"/>
    <row r="28219" customFormat="1" x14ac:dyDescent="0.35"/>
    <row r="28220" customFormat="1" x14ac:dyDescent="0.35"/>
    <row r="28221" customFormat="1" x14ac:dyDescent="0.35"/>
    <row r="28222" customFormat="1" x14ac:dyDescent="0.35"/>
    <row r="28223" customFormat="1" x14ac:dyDescent="0.35"/>
    <row r="28224" customFormat="1" x14ac:dyDescent="0.35"/>
    <row r="28225" customFormat="1" x14ac:dyDescent="0.35"/>
    <row r="28226" customFormat="1" x14ac:dyDescent="0.35"/>
    <row r="28227" customFormat="1" x14ac:dyDescent="0.35"/>
    <row r="28228" customFormat="1" x14ac:dyDescent="0.35"/>
    <row r="28229" customFormat="1" x14ac:dyDescent="0.35"/>
    <row r="28230" customFormat="1" x14ac:dyDescent="0.35"/>
    <row r="28231" customFormat="1" x14ac:dyDescent="0.35"/>
    <row r="28232" customFormat="1" x14ac:dyDescent="0.35"/>
    <row r="28233" customFormat="1" x14ac:dyDescent="0.35"/>
    <row r="28234" customFormat="1" x14ac:dyDescent="0.35"/>
    <row r="28235" customFormat="1" x14ac:dyDescent="0.35"/>
    <row r="28236" customFormat="1" x14ac:dyDescent="0.35"/>
    <row r="28237" customFormat="1" x14ac:dyDescent="0.35"/>
    <row r="28238" customFormat="1" x14ac:dyDescent="0.35"/>
    <row r="28239" customFormat="1" x14ac:dyDescent="0.35"/>
    <row r="28240" customFormat="1" x14ac:dyDescent="0.35"/>
    <row r="28241" customFormat="1" x14ac:dyDescent="0.35"/>
    <row r="28242" customFormat="1" x14ac:dyDescent="0.35"/>
    <row r="28243" customFormat="1" x14ac:dyDescent="0.35"/>
    <row r="28244" customFormat="1" x14ac:dyDescent="0.35"/>
    <row r="28245" customFormat="1" x14ac:dyDescent="0.35"/>
    <row r="28246" customFormat="1" x14ac:dyDescent="0.35"/>
    <row r="28247" customFormat="1" x14ac:dyDescent="0.35"/>
    <row r="28248" customFormat="1" x14ac:dyDescent="0.35"/>
    <row r="28249" customFormat="1" x14ac:dyDescent="0.35"/>
    <row r="28250" customFormat="1" x14ac:dyDescent="0.35"/>
    <row r="28251" customFormat="1" x14ac:dyDescent="0.35"/>
    <row r="28252" customFormat="1" x14ac:dyDescent="0.35"/>
    <row r="28253" customFormat="1" x14ac:dyDescent="0.35"/>
    <row r="28254" customFormat="1" x14ac:dyDescent="0.35"/>
    <row r="28255" customFormat="1" x14ac:dyDescent="0.35"/>
    <row r="28256" customFormat="1" x14ac:dyDescent="0.35"/>
    <row r="28257" customFormat="1" x14ac:dyDescent="0.35"/>
    <row r="28258" customFormat="1" x14ac:dyDescent="0.35"/>
    <row r="28259" customFormat="1" x14ac:dyDescent="0.35"/>
    <row r="28260" customFormat="1" x14ac:dyDescent="0.35"/>
    <row r="28261" customFormat="1" x14ac:dyDescent="0.35"/>
    <row r="28262" customFormat="1" x14ac:dyDescent="0.35"/>
    <row r="28263" customFormat="1" x14ac:dyDescent="0.35"/>
    <row r="28264" customFormat="1" x14ac:dyDescent="0.35"/>
    <row r="28265" customFormat="1" x14ac:dyDescent="0.35"/>
    <row r="28266" customFormat="1" x14ac:dyDescent="0.35"/>
    <row r="28267" customFormat="1" x14ac:dyDescent="0.35"/>
    <row r="28268" customFormat="1" x14ac:dyDescent="0.35"/>
    <row r="28269" customFormat="1" x14ac:dyDescent="0.35"/>
    <row r="28270" customFormat="1" x14ac:dyDescent="0.35"/>
    <row r="28271" customFormat="1" x14ac:dyDescent="0.35"/>
    <row r="28272" customFormat="1" x14ac:dyDescent="0.35"/>
    <row r="28273" customFormat="1" x14ac:dyDescent="0.35"/>
    <row r="28274" customFormat="1" x14ac:dyDescent="0.35"/>
    <row r="28275" customFormat="1" x14ac:dyDescent="0.35"/>
    <row r="28276" customFormat="1" x14ac:dyDescent="0.35"/>
    <row r="28277" customFormat="1" x14ac:dyDescent="0.35"/>
    <row r="28278" customFormat="1" x14ac:dyDescent="0.35"/>
    <row r="28279" customFormat="1" x14ac:dyDescent="0.35"/>
    <row r="28280" customFormat="1" x14ac:dyDescent="0.35"/>
    <row r="28281" customFormat="1" x14ac:dyDescent="0.35"/>
    <row r="28282" customFormat="1" x14ac:dyDescent="0.35"/>
    <row r="28283" customFormat="1" x14ac:dyDescent="0.35"/>
    <row r="28284" customFormat="1" x14ac:dyDescent="0.35"/>
    <row r="28285" customFormat="1" x14ac:dyDescent="0.35"/>
    <row r="28286" customFormat="1" x14ac:dyDescent="0.35"/>
    <row r="28287" customFormat="1" x14ac:dyDescent="0.35"/>
    <row r="28288" customFormat="1" x14ac:dyDescent="0.35"/>
    <row r="28289" customFormat="1" x14ac:dyDescent="0.35"/>
    <row r="28290" customFormat="1" x14ac:dyDescent="0.35"/>
    <row r="28291" customFormat="1" x14ac:dyDescent="0.35"/>
    <row r="28292" customFormat="1" x14ac:dyDescent="0.35"/>
    <row r="28293" customFormat="1" x14ac:dyDescent="0.35"/>
    <row r="28294" customFormat="1" x14ac:dyDescent="0.35"/>
    <row r="28295" customFormat="1" x14ac:dyDescent="0.35"/>
    <row r="28296" customFormat="1" x14ac:dyDescent="0.35"/>
    <row r="28297" customFormat="1" x14ac:dyDescent="0.35"/>
    <row r="28298" customFormat="1" x14ac:dyDescent="0.35"/>
    <row r="28299" customFormat="1" x14ac:dyDescent="0.35"/>
    <row r="28300" customFormat="1" x14ac:dyDescent="0.35"/>
    <row r="28301" customFormat="1" x14ac:dyDescent="0.35"/>
    <row r="28302" customFormat="1" x14ac:dyDescent="0.35"/>
    <row r="28303" customFormat="1" x14ac:dyDescent="0.35"/>
    <row r="28304" customFormat="1" x14ac:dyDescent="0.35"/>
    <row r="28305" customFormat="1" x14ac:dyDescent="0.35"/>
    <row r="28306" customFormat="1" x14ac:dyDescent="0.35"/>
    <row r="28307" customFormat="1" x14ac:dyDescent="0.35"/>
    <row r="28308" customFormat="1" x14ac:dyDescent="0.35"/>
    <row r="28309" customFormat="1" x14ac:dyDescent="0.35"/>
    <row r="28310" customFormat="1" x14ac:dyDescent="0.35"/>
    <row r="28311" customFormat="1" x14ac:dyDescent="0.35"/>
    <row r="28312" customFormat="1" x14ac:dyDescent="0.35"/>
    <row r="28313" customFormat="1" x14ac:dyDescent="0.35"/>
    <row r="28314" customFormat="1" x14ac:dyDescent="0.35"/>
    <row r="28315" customFormat="1" x14ac:dyDescent="0.35"/>
    <row r="28316" customFormat="1" x14ac:dyDescent="0.35"/>
    <row r="28317" customFormat="1" x14ac:dyDescent="0.35"/>
    <row r="28318" customFormat="1" x14ac:dyDescent="0.35"/>
    <row r="28319" customFormat="1" x14ac:dyDescent="0.35"/>
    <row r="28320" customFormat="1" x14ac:dyDescent="0.35"/>
    <row r="28321" customFormat="1" x14ac:dyDescent="0.35"/>
    <row r="28322" customFormat="1" x14ac:dyDescent="0.35"/>
    <row r="28323" customFormat="1" x14ac:dyDescent="0.35"/>
    <row r="28324" customFormat="1" x14ac:dyDescent="0.35"/>
    <row r="28325" customFormat="1" x14ac:dyDescent="0.35"/>
    <row r="28326" customFormat="1" x14ac:dyDescent="0.35"/>
    <row r="28327" customFormat="1" x14ac:dyDescent="0.35"/>
    <row r="28328" customFormat="1" x14ac:dyDescent="0.35"/>
    <row r="28329" customFormat="1" x14ac:dyDescent="0.35"/>
    <row r="28330" customFormat="1" x14ac:dyDescent="0.35"/>
    <row r="28331" customFormat="1" x14ac:dyDescent="0.35"/>
    <row r="28332" customFormat="1" x14ac:dyDescent="0.35"/>
    <row r="28333" customFormat="1" x14ac:dyDescent="0.35"/>
    <row r="28334" customFormat="1" x14ac:dyDescent="0.35"/>
    <row r="28335" customFormat="1" x14ac:dyDescent="0.35"/>
    <row r="28336" customFormat="1" x14ac:dyDescent="0.35"/>
    <row r="28337" customFormat="1" x14ac:dyDescent="0.35"/>
    <row r="28338" customFormat="1" x14ac:dyDescent="0.35"/>
    <row r="28339" customFormat="1" x14ac:dyDescent="0.35"/>
    <row r="28340" customFormat="1" x14ac:dyDescent="0.35"/>
    <row r="28341" customFormat="1" x14ac:dyDescent="0.35"/>
    <row r="28342" customFormat="1" x14ac:dyDescent="0.35"/>
    <row r="28343" customFormat="1" x14ac:dyDescent="0.35"/>
    <row r="28344" customFormat="1" x14ac:dyDescent="0.35"/>
    <row r="28345" customFormat="1" x14ac:dyDescent="0.35"/>
    <row r="28346" customFormat="1" x14ac:dyDescent="0.35"/>
    <row r="28347" customFormat="1" x14ac:dyDescent="0.35"/>
    <row r="28348" customFormat="1" x14ac:dyDescent="0.35"/>
    <row r="28349" customFormat="1" x14ac:dyDescent="0.35"/>
    <row r="28350" customFormat="1" x14ac:dyDescent="0.35"/>
    <row r="28351" customFormat="1" x14ac:dyDescent="0.35"/>
    <row r="28352" customFormat="1" x14ac:dyDescent="0.35"/>
    <row r="28353" customFormat="1" x14ac:dyDescent="0.35"/>
    <row r="28354" customFormat="1" x14ac:dyDescent="0.35"/>
    <row r="28355" customFormat="1" x14ac:dyDescent="0.35"/>
    <row r="28356" customFormat="1" x14ac:dyDescent="0.35"/>
    <row r="28357" customFormat="1" x14ac:dyDescent="0.35"/>
    <row r="28358" customFormat="1" x14ac:dyDescent="0.35"/>
    <row r="28359" customFormat="1" x14ac:dyDescent="0.35"/>
    <row r="28360" customFormat="1" x14ac:dyDescent="0.35"/>
    <row r="28361" customFormat="1" x14ac:dyDescent="0.35"/>
    <row r="28362" customFormat="1" x14ac:dyDescent="0.35"/>
    <row r="28363" customFormat="1" x14ac:dyDescent="0.35"/>
    <row r="28364" customFormat="1" x14ac:dyDescent="0.35"/>
    <row r="28365" customFormat="1" x14ac:dyDescent="0.35"/>
    <row r="28366" customFormat="1" x14ac:dyDescent="0.35"/>
    <row r="28367" customFormat="1" x14ac:dyDescent="0.35"/>
    <row r="28368" customFormat="1" x14ac:dyDescent="0.35"/>
    <row r="28369" customFormat="1" x14ac:dyDescent="0.35"/>
    <row r="28370" customFormat="1" x14ac:dyDescent="0.35"/>
    <row r="28371" customFormat="1" x14ac:dyDescent="0.35"/>
    <row r="28372" customFormat="1" x14ac:dyDescent="0.35"/>
    <row r="28373" customFormat="1" x14ac:dyDescent="0.35"/>
    <row r="28374" customFormat="1" x14ac:dyDescent="0.35"/>
    <row r="28375" customFormat="1" x14ac:dyDescent="0.35"/>
    <row r="28376" customFormat="1" x14ac:dyDescent="0.35"/>
    <row r="28377" customFormat="1" x14ac:dyDescent="0.35"/>
    <row r="28378" customFormat="1" x14ac:dyDescent="0.35"/>
    <row r="28379" customFormat="1" x14ac:dyDescent="0.35"/>
    <row r="28380" customFormat="1" x14ac:dyDescent="0.35"/>
    <row r="28381" customFormat="1" x14ac:dyDescent="0.35"/>
    <row r="28382" customFormat="1" x14ac:dyDescent="0.35"/>
    <row r="28383" customFormat="1" x14ac:dyDescent="0.35"/>
    <row r="28384" customFormat="1" x14ac:dyDescent="0.35"/>
    <row r="28385" customFormat="1" x14ac:dyDescent="0.35"/>
    <row r="28386" customFormat="1" x14ac:dyDescent="0.35"/>
    <row r="28387" customFormat="1" x14ac:dyDescent="0.35"/>
    <row r="28388" customFormat="1" x14ac:dyDescent="0.35"/>
    <row r="28389" customFormat="1" x14ac:dyDescent="0.35"/>
    <row r="28390" customFormat="1" x14ac:dyDescent="0.35"/>
    <row r="28391" customFormat="1" x14ac:dyDescent="0.35"/>
    <row r="28392" customFormat="1" x14ac:dyDescent="0.35"/>
    <row r="28393" customFormat="1" x14ac:dyDescent="0.35"/>
    <row r="28394" customFormat="1" x14ac:dyDescent="0.35"/>
    <row r="28395" customFormat="1" x14ac:dyDescent="0.35"/>
    <row r="28396" customFormat="1" x14ac:dyDescent="0.35"/>
    <row r="28397" customFormat="1" x14ac:dyDescent="0.35"/>
    <row r="28398" customFormat="1" x14ac:dyDescent="0.35"/>
    <row r="28399" customFormat="1" x14ac:dyDescent="0.35"/>
    <row r="28400" customFormat="1" x14ac:dyDescent="0.35"/>
    <row r="28401" customFormat="1" x14ac:dyDescent="0.35"/>
    <row r="28402" customFormat="1" x14ac:dyDescent="0.35"/>
    <row r="28403" customFormat="1" x14ac:dyDescent="0.35"/>
    <row r="28404" customFormat="1" x14ac:dyDescent="0.35"/>
    <row r="28405" customFormat="1" x14ac:dyDescent="0.35"/>
    <row r="28406" customFormat="1" x14ac:dyDescent="0.35"/>
    <row r="28407" customFormat="1" x14ac:dyDescent="0.35"/>
    <row r="28408" customFormat="1" x14ac:dyDescent="0.35"/>
    <row r="28409" customFormat="1" x14ac:dyDescent="0.35"/>
    <row r="28410" customFormat="1" x14ac:dyDescent="0.35"/>
    <row r="28411" customFormat="1" x14ac:dyDescent="0.35"/>
    <row r="28412" customFormat="1" x14ac:dyDescent="0.35"/>
    <row r="28413" customFormat="1" x14ac:dyDescent="0.35"/>
    <row r="28414" customFormat="1" x14ac:dyDescent="0.35"/>
    <row r="28415" customFormat="1" x14ac:dyDescent="0.35"/>
    <row r="28416" customFormat="1" x14ac:dyDescent="0.35"/>
    <row r="28417" customFormat="1" x14ac:dyDescent="0.35"/>
    <row r="28418" customFormat="1" x14ac:dyDescent="0.35"/>
    <row r="28419" customFormat="1" x14ac:dyDescent="0.35"/>
    <row r="28420" customFormat="1" x14ac:dyDescent="0.35"/>
    <row r="28421" customFormat="1" x14ac:dyDescent="0.35"/>
    <row r="28422" customFormat="1" x14ac:dyDescent="0.35"/>
    <row r="28423" customFormat="1" x14ac:dyDescent="0.35"/>
    <row r="28424" customFormat="1" x14ac:dyDescent="0.35"/>
    <row r="28425" customFormat="1" x14ac:dyDescent="0.35"/>
    <row r="28426" customFormat="1" x14ac:dyDescent="0.35"/>
    <row r="28427" customFormat="1" x14ac:dyDescent="0.35"/>
    <row r="28428" customFormat="1" x14ac:dyDescent="0.35"/>
    <row r="28429" customFormat="1" x14ac:dyDescent="0.35"/>
    <row r="28430" customFormat="1" x14ac:dyDescent="0.35"/>
    <row r="28431" customFormat="1" x14ac:dyDescent="0.35"/>
    <row r="28432" customFormat="1" x14ac:dyDescent="0.35"/>
    <row r="28433" customFormat="1" x14ac:dyDescent="0.35"/>
    <row r="28434" customFormat="1" x14ac:dyDescent="0.35"/>
    <row r="28435" customFormat="1" x14ac:dyDescent="0.35"/>
    <row r="28436" customFormat="1" x14ac:dyDescent="0.35"/>
    <row r="28437" customFormat="1" x14ac:dyDescent="0.35"/>
    <row r="28438" customFormat="1" x14ac:dyDescent="0.35"/>
    <row r="28439" customFormat="1" x14ac:dyDescent="0.35"/>
    <row r="28440" customFormat="1" x14ac:dyDescent="0.35"/>
    <row r="28441" customFormat="1" x14ac:dyDescent="0.35"/>
    <row r="28442" customFormat="1" x14ac:dyDescent="0.35"/>
    <row r="28443" customFormat="1" x14ac:dyDescent="0.35"/>
    <row r="28444" customFormat="1" x14ac:dyDescent="0.35"/>
    <row r="28445" customFormat="1" x14ac:dyDescent="0.35"/>
    <row r="28446" customFormat="1" x14ac:dyDescent="0.35"/>
    <row r="28447" customFormat="1" x14ac:dyDescent="0.35"/>
    <row r="28448" customFormat="1" x14ac:dyDescent="0.35"/>
    <row r="28449" customFormat="1" x14ac:dyDescent="0.35"/>
    <row r="28450" customFormat="1" x14ac:dyDescent="0.35"/>
    <row r="28451" customFormat="1" x14ac:dyDescent="0.35"/>
    <row r="28452" customFormat="1" x14ac:dyDescent="0.35"/>
    <row r="28453" customFormat="1" x14ac:dyDescent="0.35"/>
    <row r="28454" customFormat="1" x14ac:dyDescent="0.35"/>
    <row r="28455" customFormat="1" x14ac:dyDescent="0.35"/>
    <row r="28456" customFormat="1" x14ac:dyDescent="0.35"/>
    <row r="28457" customFormat="1" x14ac:dyDescent="0.35"/>
    <row r="28458" customFormat="1" x14ac:dyDescent="0.35"/>
    <row r="28459" customFormat="1" x14ac:dyDescent="0.35"/>
    <row r="28460" customFormat="1" x14ac:dyDescent="0.35"/>
    <row r="28461" customFormat="1" x14ac:dyDescent="0.35"/>
    <row r="28462" customFormat="1" x14ac:dyDescent="0.35"/>
    <row r="28463" customFormat="1" x14ac:dyDescent="0.35"/>
    <row r="28464" customFormat="1" x14ac:dyDescent="0.35"/>
    <row r="28465" customFormat="1" x14ac:dyDescent="0.35"/>
    <row r="28466" customFormat="1" x14ac:dyDescent="0.35"/>
    <row r="28467" customFormat="1" x14ac:dyDescent="0.35"/>
    <row r="28468" customFormat="1" x14ac:dyDescent="0.35"/>
    <row r="28469" customFormat="1" x14ac:dyDescent="0.35"/>
    <row r="28470" customFormat="1" x14ac:dyDescent="0.35"/>
    <row r="28471" customFormat="1" x14ac:dyDescent="0.35"/>
    <row r="28472" customFormat="1" x14ac:dyDescent="0.35"/>
    <row r="28473" customFormat="1" x14ac:dyDescent="0.35"/>
    <row r="28474" customFormat="1" x14ac:dyDescent="0.35"/>
    <row r="28475" customFormat="1" x14ac:dyDescent="0.35"/>
    <row r="28476" customFormat="1" x14ac:dyDescent="0.35"/>
    <row r="28477" customFormat="1" x14ac:dyDescent="0.35"/>
    <row r="28478" customFormat="1" x14ac:dyDescent="0.35"/>
    <row r="28479" customFormat="1" x14ac:dyDescent="0.35"/>
    <row r="28480" customFormat="1" x14ac:dyDescent="0.35"/>
    <row r="28481" customFormat="1" x14ac:dyDescent="0.35"/>
    <row r="28482" customFormat="1" x14ac:dyDescent="0.35"/>
    <row r="28483" customFormat="1" x14ac:dyDescent="0.35"/>
    <row r="28484" customFormat="1" x14ac:dyDescent="0.35"/>
    <row r="28485" customFormat="1" x14ac:dyDescent="0.35"/>
    <row r="28486" customFormat="1" x14ac:dyDescent="0.35"/>
    <row r="28487" customFormat="1" x14ac:dyDescent="0.35"/>
    <row r="28488" customFormat="1" x14ac:dyDescent="0.35"/>
    <row r="28489" customFormat="1" x14ac:dyDescent="0.35"/>
    <row r="28490" customFormat="1" x14ac:dyDescent="0.35"/>
    <row r="28491" customFormat="1" x14ac:dyDescent="0.35"/>
    <row r="28492" customFormat="1" x14ac:dyDescent="0.35"/>
    <row r="28493" customFormat="1" x14ac:dyDescent="0.35"/>
    <row r="28494" customFormat="1" x14ac:dyDescent="0.35"/>
    <row r="28495" customFormat="1" x14ac:dyDescent="0.35"/>
    <row r="28496" customFormat="1" x14ac:dyDescent="0.35"/>
    <row r="28497" customFormat="1" x14ac:dyDescent="0.35"/>
    <row r="28498" customFormat="1" x14ac:dyDescent="0.35"/>
    <row r="28499" customFormat="1" x14ac:dyDescent="0.35"/>
    <row r="28500" customFormat="1" x14ac:dyDescent="0.35"/>
    <row r="28501" customFormat="1" x14ac:dyDescent="0.35"/>
    <row r="28502" customFormat="1" x14ac:dyDescent="0.35"/>
    <row r="28503" customFormat="1" x14ac:dyDescent="0.35"/>
    <row r="28504" customFormat="1" x14ac:dyDescent="0.35"/>
    <row r="28505" customFormat="1" x14ac:dyDescent="0.35"/>
    <row r="28506" customFormat="1" x14ac:dyDescent="0.35"/>
    <row r="28507" customFormat="1" x14ac:dyDescent="0.35"/>
    <row r="28508" customFormat="1" x14ac:dyDescent="0.35"/>
    <row r="28509" customFormat="1" x14ac:dyDescent="0.35"/>
    <row r="28510" customFormat="1" x14ac:dyDescent="0.35"/>
    <row r="28511" customFormat="1" x14ac:dyDescent="0.35"/>
    <row r="28512" customFormat="1" x14ac:dyDescent="0.35"/>
    <row r="28513" customFormat="1" x14ac:dyDescent="0.35"/>
    <row r="28514" customFormat="1" x14ac:dyDescent="0.35"/>
    <row r="28515" customFormat="1" x14ac:dyDescent="0.35"/>
    <row r="28516" customFormat="1" x14ac:dyDescent="0.35"/>
    <row r="28517" customFormat="1" x14ac:dyDescent="0.35"/>
    <row r="28518" customFormat="1" x14ac:dyDescent="0.35"/>
    <row r="28519" customFormat="1" x14ac:dyDescent="0.35"/>
    <row r="28520" customFormat="1" x14ac:dyDescent="0.35"/>
    <row r="28521" customFormat="1" x14ac:dyDescent="0.35"/>
    <row r="28522" customFormat="1" x14ac:dyDescent="0.35"/>
    <row r="28523" customFormat="1" x14ac:dyDescent="0.35"/>
    <row r="28524" customFormat="1" x14ac:dyDescent="0.35"/>
    <row r="28525" customFormat="1" x14ac:dyDescent="0.35"/>
    <row r="28526" customFormat="1" x14ac:dyDescent="0.35"/>
    <row r="28527" customFormat="1" x14ac:dyDescent="0.35"/>
    <row r="28528" customFormat="1" x14ac:dyDescent="0.35"/>
    <row r="28529" customFormat="1" x14ac:dyDescent="0.35"/>
    <row r="28530" customFormat="1" x14ac:dyDescent="0.35"/>
    <row r="28531" customFormat="1" x14ac:dyDescent="0.35"/>
    <row r="28532" customFormat="1" x14ac:dyDescent="0.35"/>
    <row r="28533" customFormat="1" x14ac:dyDescent="0.35"/>
    <row r="28534" customFormat="1" x14ac:dyDescent="0.35"/>
    <row r="28535" customFormat="1" x14ac:dyDescent="0.35"/>
    <row r="28536" customFormat="1" x14ac:dyDescent="0.35"/>
    <row r="28537" customFormat="1" x14ac:dyDescent="0.35"/>
    <row r="28538" customFormat="1" x14ac:dyDescent="0.35"/>
    <row r="28539" customFormat="1" x14ac:dyDescent="0.35"/>
    <row r="28540" customFormat="1" x14ac:dyDescent="0.35"/>
    <row r="28541" customFormat="1" x14ac:dyDescent="0.35"/>
    <row r="28542" customFormat="1" x14ac:dyDescent="0.35"/>
    <row r="28543" customFormat="1" x14ac:dyDescent="0.35"/>
    <row r="28544" customFormat="1" x14ac:dyDescent="0.35"/>
    <row r="28545" customFormat="1" x14ac:dyDescent="0.35"/>
    <row r="28546" customFormat="1" x14ac:dyDescent="0.35"/>
    <row r="28547" customFormat="1" x14ac:dyDescent="0.35"/>
    <row r="28548" customFormat="1" x14ac:dyDescent="0.35"/>
    <row r="28549" customFormat="1" x14ac:dyDescent="0.35"/>
    <row r="28550" customFormat="1" x14ac:dyDescent="0.35"/>
    <row r="28551" customFormat="1" x14ac:dyDescent="0.35"/>
    <row r="28552" customFormat="1" x14ac:dyDescent="0.35"/>
    <row r="28553" customFormat="1" x14ac:dyDescent="0.35"/>
    <row r="28554" customFormat="1" x14ac:dyDescent="0.35"/>
    <row r="28555" customFormat="1" x14ac:dyDescent="0.35"/>
    <row r="28556" customFormat="1" x14ac:dyDescent="0.35"/>
    <row r="28557" customFormat="1" x14ac:dyDescent="0.35"/>
    <row r="28558" customFormat="1" x14ac:dyDescent="0.35"/>
    <row r="28559" customFormat="1" x14ac:dyDescent="0.35"/>
    <row r="28560" customFormat="1" x14ac:dyDescent="0.35"/>
    <row r="28561" customFormat="1" x14ac:dyDescent="0.35"/>
    <row r="28562" customFormat="1" x14ac:dyDescent="0.35"/>
    <row r="28563" customFormat="1" x14ac:dyDescent="0.35"/>
    <row r="28564" customFormat="1" x14ac:dyDescent="0.35"/>
    <row r="28565" customFormat="1" x14ac:dyDescent="0.35"/>
    <row r="28566" customFormat="1" x14ac:dyDescent="0.35"/>
    <row r="28567" customFormat="1" x14ac:dyDescent="0.35"/>
    <row r="28568" customFormat="1" x14ac:dyDescent="0.35"/>
    <row r="28569" customFormat="1" x14ac:dyDescent="0.35"/>
    <row r="28570" customFormat="1" x14ac:dyDescent="0.35"/>
    <row r="28571" customFormat="1" x14ac:dyDescent="0.35"/>
    <row r="28572" customFormat="1" x14ac:dyDescent="0.35"/>
    <row r="28573" customFormat="1" x14ac:dyDescent="0.35"/>
    <row r="28574" customFormat="1" x14ac:dyDescent="0.35"/>
    <row r="28575" customFormat="1" x14ac:dyDescent="0.35"/>
    <row r="28576" customFormat="1" x14ac:dyDescent="0.35"/>
    <row r="28577" customFormat="1" x14ac:dyDescent="0.35"/>
    <row r="28578" customFormat="1" x14ac:dyDescent="0.35"/>
    <row r="28579" customFormat="1" x14ac:dyDescent="0.35"/>
    <row r="28580" customFormat="1" x14ac:dyDescent="0.35"/>
    <row r="28581" customFormat="1" x14ac:dyDescent="0.35"/>
    <row r="28582" customFormat="1" x14ac:dyDescent="0.35"/>
    <row r="28583" customFormat="1" x14ac:dyDescent="0.35"/>
    <row r="28584" customFormat="1" x14ac:dyDescent="0.35"/>
    <row r="28585" customFormat="1" x14ac:dyDescent="0.35"/>
    <row r="28586" customFormat="1" x14ac:dyDescent="0.35"/>
    <row r="28587" customFormat="1" x14ac:dyDescent="0.35"/>
    <row r="28588" customFormat="1" x14ac:dyDescent="0.35"/>
    <row r="28589" customFormat="1" x14ac:dyDescent="0.35"/>
    <row r="28590" customFormat="1" x14ac:dyDescent="0.35"/>
    <row r="28591" customFormat="1" x14ac:dyDescent="0.35"/>
    <row r="28592" customFormat="1" x14ac:dyDescent="0.35"/>
    <row r="28593" customFormat="1" x14ac:dyDescent="0.35"/>
    <row r="28594" customFormat="1" x14ac:dyDescent="0.35"/>
    <row r="28595" customFormat="1" x14ac:dyDescent="0.35"/>
    <row r="28596" customFormat="1" x14ac:dyDescent="0.35"/>
    <row r="28597" customFormat="1" x14ac:dyDescent="0.35"/>
    <row r="28598" customFormat="1" x14ac:dyDescent="0.35"/>
    <row r="28599" customFormat="1" x14ac:dyDescent="0.35"/>
    <row r="28600" customFormat="1" x14ac:dyDescent="0.35"/>
    <row r="28601" customFormat="1" x14ac:dyDescent="0.35"/>
    <row r="28602" customFormat="1" x14ac:dyDescent="0.35"/>
    <row r="28603" customFormat="1" x14ac:dyDescent="0.35"/>
    <row r="28604" customFormat="1" x14ac:dyDescent="0.35"/>
    <row r="28605" customFormat="1" x14ac:dyDescent="0.35"/>
    <row r="28606" customFormat="1" x14ac:dyDescent="0.35"/>
    <row r="28607" customFormat="1" x14ac:dyDescent="0.35"/>
    <row r="28608" customFormat="1" x14ac:dyDescent="0.35"/>
    <row r="28609" customFormat="1" x14ac:dyDescent="0.35"/>
    <row r="28610" customFormat="1" x14ac:dyDescent="0.35"/>
    <row r="28611" customFormat="1" x14ac:dyDescent="0.35"/>
    <row r="28612" customFormat="1" x14ac:dyDescent="0.35"/>
    <row r="28613" customFormat="1" x14ac:dyDescent="0.35"/>
    <row r="28614" customFormat="1" x14ac:dyDescent="0.35"/>
    <row r="28615" customFormat="1" x14ac:dyDescent="0.35"/>
    <row r="28616" customFormat="1" x14ac:dyDescent="0.35"/>
    <row r="28617" customFormat="1" x14ac:dyDescent="0.35"/>
    <row r="28618" customFormat="1" x14ac:dyDescent="0.35"/>
    <row r="28619" customFormat="1" x14ac:dyDescent="0.35"/>
    <row r="28620" customFormat="1" x14ac:dyDescent="0.35"/>
    <row r="28621" customFormat="1" x14ac:dyDescent="0.35"/>
    <row r="28622" customFormat="1" x14ac:dyDescent="0.35"/>
    <row r="28623" customFormat="1" x14ac:dyDescent="0.35"/>
    <row r="28624" customFormat="1" x14ac:dyDescent="0.35"/>
    <row r="28625" customFormat="1" x14ac:dyDescent="0.35"/>
    <row r="28626" customFormat="1" x14ac:dyDescent="0.35"/>
    <row r="28627" customFormat="1" x14ac:dyDescent="0.35"/>
    <row r="28628" customFormat="1" x14ac:dyDescent="0.35"/>
    <row r="28629" customFormat="1" x14ac:dyDescent="0.35"/>
    <row r="28630" customFormat="1" x14ac:dyDescent="0.35"/>
    <row r="28631" customFormat="1" x14ac:dyDescent="0.35"/>
    <row r="28632" customFormat="1" x14ac:dyDescent="0.35"/>
    <row r="28633" customFormat="1" x14ac:dyDescent="0.35"/>
    <row r="28634" customFormat="1" x14ac:dyDescent="0.35"/>
    <row r="28635" customFormat="1" x14ac:dyDescent="0.35"/>
    <row r="28636" customFormat="1" x14ac:dyDescent="0.35"/>
    <row r="28637" customFormat="1" x14ac:dyDescent="0.35"/>
    <row r="28638" customFormat="1" x14ac:dyDescent="0.35"/>
    <row r="28639" customFormat="1" x14ac:dyDescent="0.35"/>
    <row r="28640" customFormat="1" x14ac:dyDescent="0.35"/>
    <row r="28641" customFormat="1" x14ac:dyDescent="0.35"/>
    <row r="28642" customFormat="1" x14ac:dyDescent="0.35"/>
    <row r="28643" customFormat="1" x14ac:dyDescent="0.35"/>
    <row r="28644" customFormat="1" x14ac:dyDescent="0.35"/>
    <row r="28645" customFormat="1" x14ac:dyDescent="0.35"/>
    <row r="28646" customFormat="1" x14ac:dyDescent="0.35"/>
    <row r="28647" customFormat="1" x14ac:dyDescent="0.35"/>
    <row r="28648" customFormat="1" x14ac:dyDescent="0.35"/>
    <row r="28649" customFormat="1" x14ac:dyDescent="0.35"/>
    <row r="28650" customFormat="1" x14ac:dyDescent="0.35"/>
    <row r="28651" customFormat="1" x14ac:dyDescent="0.35"/>
    <row r="28652" customFormat="1" x14ac:dyDescent="0.35"/>
    <row r="28653" customFormat="1" x14ac:dyDescent="0.35"/>
    <row r="28654" customFormat="1" x14ac:dyDescent="0.35"/>
    <row r="28655" customFormat="1" x14ac:dyDescent="0.35"/>
    <row r="28656" customFormat="1" x14ac:dyDescent="0.35"/>
    <row r="28657" customFormat="1" x14ac:dyDescent="0.35"/>
    <row r="28658" customFormat="1" x14ac:dyDescent="0.35"/>
    <row r="28659" customFormat="1" x14ac:dyDescent="0.35"/>
    <row r="28660" customFormat="1" x14ac:dyDescent="0.35"/>
    <row r="28661" customFormat="1" x14ac:dyDescent="0.35"/>
    <row r="28662" customFormat="1" x14ac:dyDescent="0.35"/>
    <row r="28663" customFormat="1" x14ac:dyDescent="0.35"/>
    <row r="28664" customFormat="1" x14ac:dyDescent="0.35"/>
    <row r="28665" customFormat="1" x14ac:dyDescent="0.35"/>
    <row r="28666" customFormat="1" x14ac:dyDescent="0.35"/>
    <row r="28667" customFormat="1" x14ac:dyDescent="0.35"/>
    <row r="28668" customFormat="1" x14ac:dyDescent="0.35"/>
    <row r="28669" customFormat="1" x14ac:dyDescent="0.35"/>
    <row r="28670" customFormat="1" x14ac:dyDescent="0.35"/>
    <row r="28671" customFormat="1" x14ac:dyDescent="0.35"/>
    <row r="28672" customFormat="1" x14ac:dyDescent="0.35"/>
    <row r="28673" customFormat="1" x14ac:dyDescent="0.35"/>
    <row r="28674" customFormat="1" x14ac:dyDescent="0.35"/>
    <row r="28675" customFormat="1" x14ac:dyDescent="0.35"/>
    <row r="28676" customFormat="1" x14ac:dyDescent="0.35"/>
    <row r="28677" customFormat="1" x14ac:dyDescent="0.35"/>
    <row r="28678" customFormat="1" x14ac:dyDescent="0.35"/>
    <row r="28679" customFormat="1" x14ac:dyDescent="0.35"/>
    <row r="28680" customFormat="1" x14ac:dyDescent="0.35"/>
    <row r="28681" customFormat="1" x14ac:dyDescent="0.35"/>
    <row r="28682" customFormat="1" x14ac:dyDescent="0.35"/>
    <row r="28683" customFormat="1" x14ac:dyDescent="0.35"/>
    <row r="28684" customFormat="1" x14ac:dyDescent="0.35"/>
    <row r="28685" customFormat="1" x14ac:dyDescent="0.35"/>
    <row r="28686" customFormat="1" x14ac:dyDescent="0.35"/>
    <row r="28687" customFormat="1" x14ac:dyDescent="0.35"/>
    <row r="28688" customFormat="1" x14ac:dyDescent="0.35"/>
    <row r="28689" customFormat="1" x14ac:dyDescent="0.35"/>
    <row r="28690" customFormat="1" x14ac:dyDescent="0.35"/>
    <row r="28691" customFormat="1" x14ac:dyDescent="0.35"/>
    <row r="28692" customFormat="1" x14ac:dyDescent="0.35"/>
    <row r="28693" customFormat="1" x14ac:dyDescent="0.35"/>
    <row r="28694" customFormat="1" x14ac:dyDescent="0.35"/>
    <row r="28695" customFormat="1" x14ac:dyDescent="0.35"/>
    <row r="28696" customFormat="1" x14ac:dyDescent="0.35"/>
    <row r="28697" customFormat="1" x14ac:dyDescent="0.35"/>
    <row r="28698" customFormat="1" x14ac:dyDescent="0.35"/>
    <row r="28699" customFormat="1" x14ac:dyDescent="0.35"/>
    <row r="28700" customFormat="1" x14ac:dyDescent="0.35"/>
    <row r="28701" customFormat="1" x14ac:dyDescent="0.35"/>
    <row r="28702" customFormat="1" x14ac:dyDescent="0.35"/>
    <row r="28703" customFormat="1" x14ac:dyDescent="0.35"/>
    <row r="28704" customFormat="1" x14ac:dyDescent="0.35"/>
    <row r="28705" customFormat="1" x14ac:dyDescent="0.35"/>
    <row r="28706" customFormat="1" x14ac:dyDescent="0.35"/>
    <row r="28707" customFormat="1" x14ac:dyDescent="0.35"/>
    <row r="28708" customFormat="1" x14ac:dyDescent="0.35"/>
    <row r="28709" customFormat="1" x14ac:dyDescent="0.35"/>
    <row r="28710" customFormat="1" x14ac:dyDescent="0.35"/>
    <row r="28711" customFormat="1" x14ac:dyDescent="0.35"/>
    <row r="28712" customFormat="1" x14ac:dyDescent="0.35"/>
    <row r="28713" customFormat="1" x14ac:dyDescent="0.35"/>
    <row r="28714" customFormat="1" x14ac:dyDescent="0.35"/>
    <row r="28715" customFormat="1" x14ac:dyDescent="0.35"/>
    <row r="28716" customFormat="1" x14ac:dyDescent="0.35"/>
    <row r="28717" customFormat="1" x14ac:dyDescent="0.35"/>
    <row r="28718" customFormat="1" x14ac:dyDescent="0.35"/>
    <row r="28719" customFormat="1" x14ac:dyDescent="0.35"/>
    <row r="28720" customFormat="1" x14ac:dyDescent="0.35"/>
    <row r="28721" customFormat="1" x14ac:dyDescent="0.35"/>
    <row r="28722" customFormat="1" x14ac:dyDescent="0.35"/>
    <row r="28723" customFormat="1" x14ac:dyDescent="0.35"/>
    <row r="28724" customFormat="1" x14ac:dyDescent="0.35"/>
    <row r="28725" customFormat="1" x14ac:dyDescent="0.35"/>
    <row r="28726" customFormat="1" x14ac:dyDescent="0.35"/>
    <row r="28727" customFormat="1" x14ac:dyDescent="0.35"/>
    <row r="28728" customFormat="1" x14ac:dyDescent="0.35"/>
    <row r="28729" customFormat="1" x14ac:dyDescent="0.35"/>
    <row r="28730" customFormat="1" x14ac:dyDescent="0.35"/>
    <row r="28731" customFormat="1" x14ac:dyDescent="0.35"/>
    <row r="28732" customFormat="1" x14ac:dyDescent="0.35"/>
    <row r="28733" customFormat="1" x14ac:dyDescent="0.35"/>
    <row r="28734" customFormat="1" x14ac:dyDescent="0.35"/>
    <row r="28735" customFormat="1" x14ac:dyDescent="0.35"/>
    <row r="28736" customFormat="1" x14ac:dyDescent="0.35"/>
    <row r="28737" customFormat="1" x14ac:dyDescent="0.35"/>
    <row r="28738" customFormat="1" x14ac:dyDescent="0.35"/>
    <row r="28739" customFormat="1" x14ac:dyDescent="0.35"/>
    <row r="28740" customFormat="1" x14ac:dyDescent="0.35"/>
    <row r="28741" customFormat="1" x14ac:dyDescent="0.35"/>
    <row r="28742" customFormat="1" x14ac:dyDescent="0.35"/>
    <row r="28743" customFormat="1" x14ac:dyDescent="0.35"/>
    <row r="28744" customFormat="1" x14ac:dyDescent="0.35"/>
    <row r="28745" customFormat="1" x14ac:dyDescent="0.35"/>
    <row r="28746" customFormat="1" x14ac:dyDescent="0.35"/>
    <row r="28747" customFormat="1" x14ac:dyDescent="0.35"/>
    <row r="28748" customFormat="1" x14ac:dyDescent="0.35"/>
    <row r="28749" customFormat="1" x14ac:dyDescent="0.35"/>
    <row r="28750" customFormat="1" x14ac:dyDescent="0.35"/>
    <row r="28751" customFormat="1" x14ac:dyDescent="0.35"/>
    <row r="28752" customFormat="1" x14ac:dyDescent="0.35"/>
    <row r="28753" customFormat="1" x14ac:dyDescent="0.35"/>
    <row r="28754" customFormat="1" x14ac:dyDescent="0.35"/>
    <row r="28755" customFormat="1" x14ac:dyDescent="0.35"/>
    <row r="28756" customFormat="1" x14ac:dyDescent="0.35"/>
    <row r="28757" customFormat="1" x14ac:dyDescent="0.35"/>
    <row r="28758" customFormat="1" x14ac:dyDescent="0.35"/>
    <row r="28759" customFormat="1" x14ac:dyDescent="0.35"/>
    <row r="28760" customFormat="1" x14ac:dyDescent="0.35"/>
    <row r="28761" customFormat="1" x14ac:dyDescent="0.35"/>
    <row r="28762" customFormat="1" x14ac:dyDescent="0.35"/>
    <row r="28763" customFormat="1" x14ac:dyDescent="0.35"/>
    <row r="28764" customFormat="1" x14ac:dyDescent="0.35"/>
    <row r="28765" customFormat="1" x14ac:dyDescent="0.35"/>
    <row r="28766" customFormat="1" x14ac:dyDescent="0.35"/>
    <row r="28767" customFormat="1" x14ac:dyDescent="0.35"/>
    <row r="28768" customFormat="1" x14ac:dyDescent="0.35"/>
    <row r="28769" customFormat="1" x14ac:dyDescent="0.35"/>
    <row r="28770" customFormat="1" x14ac:dyDescent="0.35"/>
    <row r="28771" customFormat="1" x14ac:dyDescent="0.35"/>
    <row r="28772" customFormat="1" x14ac:dyDescent="0.35"/>
    <row r="28773" customFormat="1" x14ac:dyDescent="0.35"/>
    <row r="28774" customFormat="1" x14ac:dyDescent="0.35"/>
    <row r="28775" customFormat="1" x14ac:dyDescent="0.35"/>
    <row r="28776" customFormat="1" x14ac:dyDescent="0.35"/>
    <row r="28777" customFormat="1" x14ac:dyDescent="0.35"/>
    <row r="28778" customFormat="1" x14ac:dyDescent="0.35"/>
    <row r="28779" customFormat="1" x14ac:dyDescent="0.35"/>
    <row r="28780" customFormat="1" x14ac:dyDescent="0.35"/>
    <row r="28781" customFormat="1" x14ac:dyDescent="0.35"/>
    <row r="28782" customFormat="1" x14ac:dyDescent="0.35"/>
    <row r="28783" customFormat="1" x14ac:dyDescent="0.35"/>
    <row r="28784" customFormat="1" x14ac:dyDescent="0.35"/>
    <row r="28785" customFormat="1" x14ac:dyDescent="0.35"/>
    <row r="28786" customFormat="1" x14ac:dyDescent="0.35"/>
    <row r="28787" customFormat="1" x14ac:dyDescent="0.35"/>
    <row r="28788" customFormat="1" x14ac:dyDescent="0.35"/>
    <row r="28789" customFormat="1" x14ac:dyDescent="0.35"/>
    <row r="28790" customFormat="1" x14ac:dyDescent="0.35"/>
    <row r="28791" customFormat="1" x14ac:dyDescent="0.35"/>
    <row r="28792" customFormat="1" x14ac:dyDescent="0.35"/>
    <row r="28793" customFormat="1" x14ac:dyDescent="0.35"/>
    <row r="28794" customFormat="1" x14ac:dyDescent="0.35"/>
    <row r="28795" customFormat="1" x14ac:dyDescent="0.35"/>
    <row r="28796" customFormat="1" x14ac:dyDescent="0.35"/>
    <row r="28797" customFormat="1" x14ac:dyDescent="0.35"/>
    <row r="28798" customFormat="1" x14ac:dyDescent="0.35"/>
    <row r="28799" customFormat="1" x14ac:dyDescent="0.35"/>
    <row r="28800" customFormat="1" x14ac:dyDescent="0.35"/>
    <row r="28801" customFormat="1" x14ac:dyDescent="0.35"/>
    <row r="28802" customFormat="1" x14ac:dyDescent="0.35"/>
    <row r="28803" customFormat="1" x14ac:dyDescent="0.35"/>
    <row r="28804" customFormat="1" x14ac:dyDescent="0.35"/>
    <row r="28805" customFormat="1" x14ac:dyDescent="0.35"/>
    <row r="28806" customFormat="1" x14ac:dyDescent="0.35"/>
    <row r="28807" customFormat="1" x14ac:dyDescent="0.35"/>
    <row r="28808" customFormat="1" x14ac:dyDescent="0.35"/>
    <row r="28809" customFormat="1" x14ac:dyDescent="0.35"/>
    <row r="28810" customFormat="1" x14ac:dyDescent="0.35"/>
    <row r="28811" customFormat="1" x14ac:dyDescent="0.35"/>
    <row r="28812" customFormat="1" x14ac:dyDescent="0.35"/>
    <row r="28813" customFormat="1" x14ac:dyDescent="0.35"/>
    <row r="28814" customFormat="1" x14ac:dyDescent="0.35"/>
    <row r="28815" customFormat="1" x14ac:dyDescent="0.35"/>
    <row r="28816" customFormat="1" x14ac:dyDescent="0.35"/>
    <row r="28817" customFormat="1" x14ac:dyDescent="0.35"/>
    <row r="28818" customFormat="1" x14ac:dyDescent="0.35"/>
    <row r="28819" customFormat="1" x14ac:dyDescent="0.35"/>
    <row r="28820" customFormat="1" x14ac:dyDescent="0.35"/>
    <row r="28821" customFormat="1" x14ac:dyDescent="0.35"/>
    <row r="28822" customFormat="1" x14ac:dyDescent="0.35"/>
    <row r="28823" customFormat="1" x14ac:dyDescent="0.35"/>
    <row r="28824" customFormat="1" x14ac:dyDescent="0.35"/>
    <row r="28825" customFormat="1" x14ac:dyDescent="0.35"/>
    <row r="28826" customFormat="1" x14ac:dyDescent="0.35"/>
    <row r="28827" customFormat="1" x14ac:dyDescent="0.35"/>
    <row r="28828" customFormat="1" x14ac:dyDescent="0.35"/>
    <row r="28829" customFormat="1" x14ac:dyDescent="0.35"/>
    <row r="28830" customFormat="1" x14ac:dyDescent="0.35"/>
    <row r="28831" customFormat="1" x14ac:dyDescent="0.35"/>
    <row r="28832" customFormat="1" x14ac:dyDescent="0.35"/>
    <row r="28833" customFormat="1" x14ac:dyDescent="0.35"/>
    <row r="28834" customFormat="1" x14ac:dyDescent="0.35"/>
    <row r="28835" customFormat="1" x14ac:dyDescent="0.35"/>
    <row r="28836" customFormat="1" x14ac:dyDescent="0.35"/>
    <row r="28837" customFormat="1" x14ac:dyDescent="0.35"/>
    <row r="28838" customFormat="1" x14ac:dyDescent="0.35"/>
    <row r="28839" customFormat="1" x14ac:dyDescent="0.35"/>
    <row r="28840" customFormat="1" x14ac:dyDescent="0.35"/>
    <row r="28841" customFormat="1" x14ac:dyDescent="0.35"/>
    <row r="28842" customFormat="1" x14ac:dyDescent="0.35"/>
    <row r="28843" customFormat="1" x14ac:dyDescent="0.35"/>
    <row r="28844" customFormat="1" x14ac:dyDescent="0.35"/>
    <row r="28845" customFormat="1" x14ac:dyDescent="0.35"/>
    <row r="28846" customFormat="1" x14ac:dyDescent="0.35"/>
    <row r="28847" customFormat="1" x14ac:dyDescent="0.35"/>
    <row r="28848" customFormat="1" x14ac:dyDescent="0.35"/>
    <row r="28849" customFormat="1" x14ac:dyDescent="0.35"/>
    <row r="28850" customFormat="1" x14ac:dyDescent="0.35"/>
    <row r="28851" customFormat="1" x14ac:dyDescent="0.35"/>
    <row r="28852" customFormat="1" x14ac:dyDescent="0.35"/>
    <row r="28853" customFormat="1" x14ac:dyDescent="0.35"/>
    <row r="28854" customFormat="1" x14ac:dyDescent="0.35"/>
    <row r="28855" customFormat="1" x14ac:dyDescent="0.35"/>
    <row r="28856" customFormat="1" x14ac:dyDescent="0.35"/>
    <row r="28857" customFormat="1" x14ac:dyDescent="0.35"/>
    <row r="28858" customFormat="1" x14ac:dyDescent="0.35"/>
    <row r="28859" customFormat="1" x14ac:dyDescent="0.35"/>
    <row r="28860" customFormat="1" x14ac:dyDescent="0.35"/>
    <row r="28861" customFormat="1" x14ac:dyDescent="0.35"/>
    <row r="28862" customFormat="1" x14ac:dyDescent="0.35"/>
    <row r="28863" customFormat="1" x14ac:dyDescent="0.35"/>
    <row r="28864" customFormat="1" x14ac:dyDescent="0.35"/>
    <row r="28865" customFormat="1" x14ac:dyDescent="0.35"/>
    <row r="28866" customFormat="1" x14ac:dyDescent="0.35"/>
    <row r="28867" customFormat="1" x14ac:dyDescent="0.35"/>
    <row r="28868" customFormat="1" x14ac:dyDescent="0.35"/>
    <row r="28869" customFormat="1" x14ac:dyDescent="0.35"/>
    <row r="28870" customFormat="1" x14ac:dyDescent="0.35"/>
    <row r="28871" customFormat="1" x14ac:dyDescent="0.35"/>
    <row r="28872" customFormat="1" x14ac:dyDescent="0.35"/>
    <row r="28873" customFormat="1" x14ac:dyDescent="0.35"/>
    <row r="28874" customFormat="1" x14ac:dyDescent="0.35"/>
    <row r="28875" customFormat="1" x14ac:dyDescent="0.35"/>
    <row r="28876" customFormat="1" x14ac:dyDescent="0.35"/>
    <row r="28877" customFormat="1" x14ac:dyDescent="0.35"/>
    <row r="28878" customFormat="1" x14ac:dyDescent="0.35"/>
    <row r="28879" customFormat="1" x14ac:dyDescent="0.35"/>
    <row r="28880" customFormat="1" x14ac:dyDescent="0.35"/>
    <row r="28881" customFormat="1" x14ac:dyDescent="0.35"/>
    <row r="28882" customFormat="1" x14ac:dyDescent="0.35"/>
    <row r="28883" customFormat="1" x14ac:dyDescent="0.35"/>
    <row r="28884" customFormat="1" x14ac:dyDescent="0.35"/>
    <row r="28885" customFormat="1" x14ac:dyDescent="0.35"/>
    <row r="28886" customFormat="1" x14ac:dyDescent="0.35"/>
    <row r="28887" customFormat="1" x14ac:dyDescent="0.35"/>
    <row r="28888" customFormat="1" x14ac:dyDescent="0.35"/>
    <row r="28889" customFormat="1" x14ac:dyDescent="0.35"/>
    <row r="28890" customFormat="1" x14ac:dyDescent="0.35"/>
    <row r="28891" customFormat="1" x14ac:dyDescent="0.35"/>
    <row r="28892" customFormat="1" x14ac:dyDescent="0.35"/>
    <row r="28893" customFormat="1" x14ac:dyDescent="0.35"/>
    <row r="28894" customFormat="1" x14ac:dyDescent="0.35"/>
    <row r="28895" customFormat="1" x14ac:dyDescent="0.35"/>
    <row r="28896" customFormat="1" x14ac:dyDescent="0.35"/>
    <row r="28897" customFormat="1" x14ac:dyDescent="0.35"/>
    <row r="28898" customFormat="1" x14ac:dyDescent="0.35"/>
    <row r="28899" customFormat="1" x14ac:dyDescent="0.35"/>
    <row r="28900" customFormat="1" x14ac:dyDescent="0.35"/>
    <row r="28901" customFormat="1" x14ac:dyDescent="0.35"/>
    <row r="28902" customFormat="1" x14ac:dyDescent="0.35"/>
    <row r="28903" customFormat="1" x14ac:dyDescent="0.35"/>
    <row r="28904" customFormat="1" x14ac:dyDescent="0.35"/>
    <row r="28905" customFormat="1" x14ac:dyDescent="0.35"/>
    <row r="28906" customFormat="1" x14ac:dyDescent="0.35"/>
    <row r="28907" customFormat="1" x14ac:dyDescent="0.35"/>
    <row r="28908" customFormat="1" x14ac:dyDescent="0.35"/>
    <row r="28909" customFormat="1" x14ac:dyDescent="0.35"/>
    <row r="28910" customFormat="1" x14ac:dyDescent="0.35"/>
    <row r="28911" customFormat="1" x14ac:dyDescent="0.35"/>
    <row r="28912" customFormat="1" x14ac:dyDescent="0.35"/>
    <row r="28913" customFormat="1" x14ac:dyDescent="0.35"/>
    <row r="28914" customFormat="1" x14ac:dyDescent="0.35"/>
    <row r="28915" customFormat="1" x14ac:dyDescent="0.35"/>
    <row r="28916" customFormat="1" x14ac:dyDescent="0.35"/>
    <row r="28917" customFormat="1" x14ac:dyDescent="0.35"/>
    <row r="28918" customFormat="1" x14ac:dyDescent="0.35"/>
    <row r="28919" customFormat="1" x14ac:dyDescent="0.35"/>
    <row r="28920" customFormat="1" x14ac:dyDescent="0.35"/>
    <row r="28921" customFormat="1" x14ac:dyDescent="0.35"/>
    <row r="28922" customFormat="1" x14ac:dyDescent="0.35"/>
    <row r="28923" customFormat="1" x14ac:dyDescent="0.35"/>
    <row r="28924" customFormat="1" x14ac:dyDescent="0.35"/>
    <row r="28925" customFormat="1" x14ac:dyDescent="0.35"/>
    <row r="28926" customFormat="1" x14ac:dyDescent="0.35"/>
    <row r="28927" customFormat="1" x14ac:dyDescent="0.35"/>
    <row r="28928" customFormat="1" x14ac:dyDescent="0.35"/>
    <row r="28929" customFormat="1" x14ac:dyDescent="0.35"/>
    <row r="28930" customFormat="1" x14ac:dyDescent="0.35"/>
    <row r="28931" customFormat="1" x14ac:dyDescent="0.35"/>
    <row r="28932" customFormat="1" x14ac:dyDescent="0.35"/>
    <row r="28933" customFormat="1" x14ac:dyDescent="0.35"/>
    <row r="28934" customFormat="1" x14ac:dyDescent="0.35"/>
    <row r="28935" customFormat="1" x14ac:dyDescent="0.35"/>
    <row r="28936" customFormat="1" x14ac:dyDescent="0.35"/>
    <row r="28937" customFormat="1" x14ac:dyDescent="0.35"/>
    <row r="28938" customFormat="1" x14ac:dyDescent="0.35"/>
    <row r="28939" customFormat="1" x14ac:dyDescent="0.35"/>
    <row r="28940" customFormat="1" x14ac:dyDescent="0.35"/>
    <row r="28941" customFormat="1" x14ac:dyDescent="0.35"/>
    <row r="28942" customFormat="1" x14ac:dyDescent="0.35"/>
    <row r="28943" customFormat="1" x14ac:dyDescent="0.35"/>
    <row r="28944" customFormat="1" x14ac:dyDescent="0.35"/>
    <row r="28945" customFormat="1" x14ac:dyDescent="0.35"/>
    <row r="28946" customFormat="1" x14ac:dyDescent="0.35"/>
    <row r="28947" customFormat="1" x14ac:dyDescent="0.35"/>
    <row r="28948" customFormat="1" x14ac:dyDescent="0.35"/>
    <row r="28949" customFormat="1" x14ac:dyDescent="0.35"/>
    <row r="28950" customFormat="1" x14ac:dyDescent="0.35"/>
    <row r="28951" customFormat="1" x14ac:dyDescent="0.35"/>
    <row r="28952" customFormat="1" x14ac:dyDescent="0.35"/>
    <row r="28953" customFormat="1" x14ac:dyDescent="0.35"/>
    <row r="28954" customFormat="1" x14ac:dyDescent="0.35"/>
    <row r="28955" customFormat="1" x14ac:dyDescent="0.35"/>
    <row r="28956" customFormat="1" x14ac:dyDescent="0.35"/>
    <row r="28957" customFormat="1" x14ac:dyDescent="0.35"/>
    <row r="28958" customFormat="1" x14ac:dyDescent="0.35"/>
    <row r="28959" customFormat="1" x14ac:dyDescent="0.35"/>
    <row r="28960" customFormat="1" x14ac:dyDescent="0.35"/>
    <row r="28961" customFormat="1" x14ac:dyDescent="0.35"/>
    <row r="28962" customFormat="1" x14ac:dyDescent="0.35"/>
    <row r="28963" customFormat="1" x14ac:dyDescent="0.35"/>
    <row r="28964" customFormat="1" x14ac:dyDescent="0.35"/>
    <row r="28965" customFormat="1" x14ac:dyDescent="0.35"/>
    <row r="28966" customFormat="1" x14ac:dyDescent="0.35"/>
    <row r="28967" customFormat="1" x14ac:dyDescent="0.35"/>
    <row r="28968" customFormat="1" x14ac:dyDescent="0.35"/>
    <row r="28969" customFormat="1" x14ac:dyDescent="0.35"/>
    <row r="28970" customFormat="1" x14ac:dyDescent="0.35"/>
    <row r="28971" customFormat="1" x14ac:dyDescent="0.35"/>
    <row r="28972" customFormat="1" x14ac:dyDescent="0.35"/>
    <row r="28973" customFormat="1" x14ac:dyDescent="0.35"/>
    <row r="28974" customFormat="1" x14ac:dyDescent="0.35"/>
    <row r="28975" customFormat="1" x14ac:dyDescent="0.35"/>
    <row r="28976" customFormat="1" x14ac:dyDescent="0.35"/>
    <row r="28977" customFormat="1" x14ac:dyDescent="0.35"/>
    <row r="28978" customFormat="1" x14ac:dyDescent="0.35"/>
    <row r="28979" customFormat="1" x14ac:dyDescent="0.35"/>
    <row r="28980" customFormat="1" x14ac:dyDescent="0.35"/>
    <row r="28981" customFormat="1" x14ac:dyDescent="0.35"/>
    <row r="28982" customFormat="1" x14ac:dyDescent="0.35"/>
    <row r="28983" customFormat="1" x14ac:dyDescent="0.35"/>
    <row r="28984" customFormat="1" x14ac:dyDescent="0.35"/>
    <row r="28985" customFormat="1" x14ac:dyDescent="0.35"/>
    <row r="28986" customFormat="1" x14ac:dyDescent="0.35"/>
    <row r="28987" customFormat="1" x14ac:dyDescent="0.35"/>
    <row r="28988" customFormat="1" x14ac:dyDescent="0.35"/>
    <row r="28989" customFormat="1" x14ac:dyDescent="0.35"/>
    <row r="28990" customFormat="1" x14ac:dyDescent="0.35"/>
    <row r="28991" customFormat="1" x14ac:dyDescent="0.35"/>
    <row r="28992" customFormat="1" x14ac:dyDescent="0.35"/>
    <row r="28993" customFormat="1" x14ac:dyDescent="0.35"/>
    <row r="28994" customFormat="1" x14ac:dyDescent="0.35"/>
    <row r="28995" customFormat="1" x14ac:dyDescent="0.35"/>
    <row r="28996" customFormat="1" x14ac:dyDescent="0.35"/>
    <row r="28997" customFormat="1" x14ac:dyDescent="0.35"/>
    <row r="28998" customFormat="1" x14ac:dyDescent="0.35"/>
    <row r="28999" customFormat="1" x14ac:dyDescent="0.35"/>
    <row r="29000" customFormat="1" x14ac:dyDescent="0.35"/>
    <row r="29001" customFormat="1" x14ac:dyDescent="0.35"/>
    <row r="29002" customFormat="1" x14ac:dyDescent="0.35"/>
    <row r="29003" customFormat="1" x14ac:dyDescent="0.35"/>
    <row r="29004" customFormat="1" x14ac:dyDescent="0.35"/>
    <row r="29005" customFormat="1" x14ac:dyDescent="0.35"/>
    <row r="29006" customFormat="1" x14ac:dyDescent="0.35"/>
    <row r="29007" customFormat="1" x14ac:dyDescent="0.35"/>
    <row r="29008" customFormat="1" x14ac:dyDescent="0.35"/>
    <row r="29009" customFormat="1" x14ac:dyDescent="0.35"/>
    <row r="29010" customFormat="1" x14ac:dyDescent="0.35"/>
    <row r="29011" customFormat="1" x14ac:dyDescent="0.35"/>
    <row r="29012" customFormat="1" x14ac:dyDescent="0.35"/>
    <row r="29013" customFormat="1" x14ac:dyDescent="0.35"/>
    <row r="29014" customFormat="1" x14ac:dyDescent="0.35"/>
    <row r="29015" customFormat="1" x14ac:dyDescent="0.35"/>
    <row r="29016" customFormat="1" x14ac:dyDescent="0.35"/>
    <row r="29017" customFormat="1" x14ac:dyDescent="0.35"/>
    <row r="29018" customFormat="1" x14ac:dyDescent="0.35"/>
    <row r="29019" customFormat="1" x14ac:dyDescent="0.35"/>
    <row r="29020" customFormat="1" x14ac:dyDescent="0.35"/>
    <row r="29021" customFormat="1" x14ac:dyDescent="0.35"/>
    <row r="29022" customFormat="1" x14ac:dyDescent="0.35"/>
    <row r="29023" customFormat="1" x14ac:dyDescent="0.35"/>
    <row r="29024" customFormat="1" x14ac:dyDescent="0.35"/>
    <row r="29025" customFormat="1" x14ac:dyDescent="0.35"/>
    <row r="29026" customFormat="1" x14ac:dyDescent="0.35"/>
    <row r="29027" customFormat="1" x14ac:dyDescent="0.35"/>
    <row r="29028" customFormat="1" x14ac:dyDescent="0.35"/>
    <row r="29029" customFormat="1" x14ac:dyDescent="0.35"/>
    <row r="29030" customFormat="1" x14ac:dyDescent="0.35"/>
    <row r="29031" customFormat="1" x14ac:dyDescent="0.35"/>
    <row r="29032" customFormat="1" x14ac:dyDescent="0.35"/>
    <row r="29033" customFormat="1" x14ac:dyDescent="0.35"/>
    <row r="29034" customFormat="1" x14ac:dyDescent="0.35"/>
    <row r="29035" customFormat="1" x14ac:dyDescent="0.35"/>
    <row r="29036" customFormat="1" x14ac:dyDescent="0.35"/>
    <row r="29037" customFormat="1" x14ac:dyDescent="0.35"/>
    <row r="29038" customFormat="1" x14ac:dyDescent="0.35"/>
    <row r="29039" customFormat="1" x14ac:dyDescent="0.35"/>
    <row r="29040" customFormat="1" x14ac:dyDescent="0.35"/>
    <row r="29041" customFormat="1" x14ac:dyDescent="0.35"/>
    <row r="29042" customFormat="1" x14ac:dyDescent="0.35"/>
    <row r="29043" customFormat="1" x14ac:dyDescent="0.35"/>
    <row r="29044" customFormat="1" x14ac:dyDescent="0.35"/>
    <row r="29045" customFormat="1" x14ac:dyDescent="0.35"/>
    <row r="29046" customFormat="1" x14ac:dyDescent="0.35"/>
    <row r="29047" customFormat="1" x14ac:dyDescent="0.35"/>
    <row r="29048" customFormat="1" x14ac:dyDescent="0.35"/>
    <row r="29049" customFormat="1" x14ac:dyDescent="0.35"/>
    <row r="29050" customFormat="1" x14ac:dyDescent="0.35"/>
    <row r="29051" customFormat="1" x14ac:dyDescent="0.35"/>
    <row r="29052" customFormat="1" x14ac:dyDescent="0.35"/>
    <row r="29053" customFormat="1" x14ac:dyDescent="0.35"/>
    <row r="29054" customFormat="1" x14ac:dyDescent="0.35"/>
    <row r="29055" customFormat="1" x14ac:dyDescent="0.35"/>
    <row r="29056" customFormat="1" x14ac:dyDescent="0.35"/>
    <row r="29057" customFormat="1" x14ac:dyDescent="0.35"/>
    <row r="29058" customFormat="1" x14ac:dyDescent="0.35"/>
    <row r="29059" customFormat="1" x14ac:dyDescent="0.35"/>
    <row r="29060" customFormat="1" x14ac:dyDescent="0.35"/>
    <row r="29061" customFormat="1" x14ac:dyDescent="0.35"/>
    <row r="29062" customFormat="1" x14ac:dyDescent="0.35"/>
    <row r="29063" customFormat="1" x14ac:dyDescent="0.35"/>
    <row r="29064" customFormat="1" x14ac:dyDescent="0.35"/>
    <row r="29065" customFormat="1" x14ac:dyDescent="0.35"/>
    <row r="29066" customFormat="1" x14ac:dyDescent="0.35"/>
    <row r="29067" customFormat="1" x14ac:dyDescent="0.35"/>
    <row r="29068" customFormat="1" x14ac:dyDescent="0.35"/>
    <row r="29069" customFormat="1" x14ac:dyDescent="0.35"/>
    <row r="29070" customFormat="1" x14ac:dyDescent="0.35"/>
    <row r="29071" customFormat="1" x14ac:dyDescent="0.35"/>
    <row r="29072" customFormat="1" x14ac:dyDescent="0.35"/>
    <row r="29073" customFormat="1" x14ac:dyDescent="0.35"/>
    <row r="29074" customFormat="1" x14ac:dyDescent="0.35"/>
    <row r="29075" customFormat="1" x14ac:dyDescent="0.35"/>
    <row r="29076" customFormat="1" x14ac:dyDescent="0.35"/>
    <row r="29077" customFormat="1" x14ac:dyDescent="0.35"/>
    <row r="29078" customFormat="1" x14ac:dyDescent="0.35"/>
    <row r="29079" customFormat="1" x14ac:dyDescent="0.35"/>
    <row r="29080" customFormat="1" x14ac:dyDescent="0.35"/>
    <row r="29081" customFormat="1" x14ac:dyDescent="0.35"/>
    <row r="29082" customFormat="1" x14ac:dyDescent="0.35"/>
    <row r="29083" customFormat="1" x14ac:dyDescent="0.35"/>
    <row r="29084" customFormat="1" x14ac:dyDescent="0.35"/>
    <row r="29085" customFormat="1" x14ac:dyDescent="0.35"/>
    <row r="29086" customFormat="1" x14ac:dyDescent="0.35"/>
    <row r="29087" customFormat="1" x14ac:dyDescent="0.35"/>
    <row r="29088" customFormat="1" x14ac:dyDescent="0.35"/>
    <row r="29089" customFormat="1" x14ac:dyDescent="0.35"/>
    <row r="29090" customFormat="1" x14ac:dyDescent="0.35"/>
    <row r="29091" customFormat="1" x14ac:dyDescent="0.35"/>
    <row r="29092" customFormat="1" x14ac:dyDescent="0.35"/>
    <row r="29093" customFormat="1" x14ac:dyDescent="0.35"/>
    <row r="29094" customFormat="1" x14ac:dyDescent="0.35"/>
    <row r="29095" customFormat="1" x14ac:dyDescent="0.35"/>
    <row r="29096" customFormat="1" x14ac:dyDescent="0.35"/>
    <row r="29097" customFormat="1" x14ac:dyDescent="0.35"/>
    <row r="29098" customFormat="1" x14ac:dyDescent="0.35"/>
    <row r="29099" customFormat="1" x14ac:dyDescent="0.35"/>
    <row r="29100" customFormat="1" x14ac:dyDescent="0.35"/>
    <row r="29101" customFormat="1" x14ac:dyDescent="0.35"/>
    <row r="29102" customFormat="1" x14ac:dyDescent="0.35"/>
    <row r="29103" customFormat="1" x14ac:dyDescent="0.35"/>
    <row r="29104" customFormat="1" x14ac:dyDescent="0.35"/>
    <row r="29105" customFormat="1" x14ac:dyDescent="0.35"/>
    <row r="29106" customFormat="1" x14ac:dyDescent="0.35"/>
    <row r="29107" customFormat="1" x14ac:dyDescent="0.35"/>
    <row r="29108" customFormat="1" x14ac:dyDescent="0.35"/>
    <row r="29109" customFormat="1" x14ac:dyDescent="0.35"/>
    <row r="29110" customFormat="1" x14ac:dyDescent="0.35"/>
    <row r="29111" customFormat="1" x14ac:dyDescent="0.35"/>
    <row r="29112" customFormat="1" x14ac:dyDescent="0.35"/>
    <row r="29113" customFormat="1" x14ac:dyDescent="0.35"/>
    <row r="29114" customFormat="1" x14ac:dyDescent="0.35"/>
    <row r="29115" customFormat="1" x14ac:dyDescent="0.35"/>
    <row r="29116" customFormat="1" x14ac:dyDescent="0.35"/>
    <row r="29117" customFormat="1" x14ac:dyDescent="0.35"/>
    <row r="29118" customFormat="1" x14ac:dyDescent="0.35"/>
    <row r="29119" customFormat="1" x14ac:dyDescent="0.35"/>
    <row r="29120" customFormat="1" x14ac:dyDescent="0.35"/>
    <row r="29121" customFormat="1" x14ac:dyDescent="0.35"/>
    <row r="29122" customFormat="1" x14ac:dyDescent="0.35"/>
    <row r="29123" customFormat="1" x14ac:dyDescent="0.35"/>
    <row r="29124" customFormat="1" x14ac:dyDescent="0.35"/>
    <row r="29125" customFormat="1" x14ac:dyDescent="0.35"/>
    <row r="29126" customFormat="1" x14ac:dyDescent="0.35"/>
    <row r="29127" customFormat="1" x14ac:dyDescent="0.35"/>
    <row r="29128" customFormat="1" x14ac:dyDescent="0.35"/>
    <row r="29129" customFormat="1" x14ac:dyDescent="0.35"/>
    <row r="29130" customFormat="1" x14ac:dyDescent="0.35"/>
    <row r="29131" customFormat="1" x14ac:dyDescent="0.35"/>
    <row r="29132" customFormat="1" x14ac:dyDescent="0.35"/>
    <row r="29133" customFormat="1" x14ac:dyDescent="0.35"/>
    <row r="29134" customFormat="1" x14ac:dyDescent="0.35"/>
    <row r="29135" customFormat="1" x14ac:dyDescent="0.35"/>
    <row r="29136" customFormat="1" x14ac:dyDescent="0.35"/>
    <row r="29137" customFormat="1" x14ac:dyDescent="0.35"/>
    <row r="29138" customFormat="1" x14ac:dyDescent="0.35"/>
    <row r="29139" customFormat="1" x14ac:dyDescent="0.35"/>
    <row r="29140" customFormat="1" x14ac:dyDescent="0.35"/>
    <row r="29141" customFormat="1" x14ac:dyDescent="0.35"/>
    <row r="29142" customFormat="1" x14ac:dyDescent="0.35"/>
    <row r="29143" customFormat="1" x14ac:dyDescent="0.35"/>
    <row r="29144" customFormat="1" x14ac:dyDescent="0.35"/>
    <row r="29145" customFormat="1" x14ac:dyDescent="0.35"/>
    <row r="29146" customFormat="1" x14ac:dyDescent="0.35"/>
    <row r="29147" customFormat="1" x14ac:dyDescent="0.35"/>
    <row r="29148" customFormat="1" x14ac:dyDescent="0.35"/>
    <row r="29149" customFormat="1" x14ac:dyDescent="0.35"/>
    <row r="29150" customFormat="1" x14ac:dyDescent="0.35"/>
    <row r="29151" customFormat="1" x14ac:dyDescent="0.35"/>
    <row r="29152" customFormat="1" x14ac:dyDescent="0.35"/>
    <row r="29153" customFormat="1" x14ac:dyDescent="0.35"/>
    <row r="29154" customFormat="1" x14ac:dyDescent="0.35"/>
    <row r="29155" customFormat="1" x14ac:dyDescent="0.35"/>
    <row r="29156" customFormat="1" x14ac:dyDescent="0.35"/>
    <row r="29157" customFormat="1" x14ac:dyDescent="0.35"/>
    <row r="29158" customFormat="1" x14ac:dyDescent="0.35"/>
    <row r="29159" customFormat="1" x14ac:dyDescent="0.35"/>
    <row r="29160" customFormat="1" x14ac:dyDescent="0.35"/>
    <row r="29161" customFormat="1" x14ac:dyDescent="0.35"/>
    <row r="29162" customFormat="1" x14ac:dyDescent="0.35"/>
    <row r="29163" customFormat="1" x14ac:dyDescent="0.35"/>
    <row r="29164" customFormat="1" x14ac:dyDescent="0.35"/>
    <row r="29165" customFormat="1" x14ac:dyDescent="0.35"/>
    <row r="29166" customFormat="1" x14ac:dyDescent="0.35"/>
    <row r="29167" customFormat="1" x14ac:dyDescent="0.35"/>
    <row r="29168" customFormat="1" x14ac:dyDescent="0.35"/>
    <row r="29169" customFormat="1" x14ac:dyDescent="0.35"/>
    <row r="29170" customFormat="1" x14ac:dyDescent="0.35"/>
    <row r="29171" customFormat="1" x14ac:dyDescent="0.35"/>
    <row r="29172" customFormat="1" x14ac:dyDescent="0.35"/>
    <row r="29173" customFormat="1" x14ac:dyDescent="0.35"/>
    <row r="29174" customFormat="1" x14ac:dyDescent="0.35"/>
    <row r="29175" customFormat="1" x14ac:dyDescent="0.35"/>
    <row r="29176" customFormat="1" x14ac:dyDescent="0.35"/>
    <row r="29177" customFormat="1" x14ac:dyDescent="0.35"/>
    <row r="29178" customFormat="1" x14ac:dyDescent="0.35"/>
    <row r="29179" customFormat="1" x14ac:dyDescent="0.35"/>
    <row r="29180" customFormat="1" x14ac:dyDescent="0.35"/>
    <row r="29181" customFormat="1" x14ac:dyDescent="0.35"/>
    <row r="29182" customFormat="1" x14ac:dyDescent="0.35"/>
    <row r="29183" customFormat="1" x14ac:dyDescent="0.35"/>
    <row r="29184" customFormat="1" x14ac:dyDescent="0.35"/>
    <row r="29185" customFormat="1" x14ac:dyDescent="0.35"/>
    <row r="29186" customFormat="1" x14ac:dyDescent="0.35"/>
    <row r="29187" customFormat="1" x14ac:dyDescent="0.35"/>
    <row r="29188" customFormat="1" x14ac:dyDescent="0.35"/>
    <row r="29189" customFormat="1" x14ac:dyDescent="0.35"/>
    <row r="29190" customFormat="1" x14ac:dyDescent="0.35"/>
    <row r="29191" customFormat="1" x14ac:dyDescent="0.35"/>
    <row r="29192" customFormat="1" x14ac:dyDescent="0.35"/>
    <row r="29193" customFormat="1" x14ac:dyDescent="0.35"/>
    <row r="29194" customFormat="1" x14ac:dyDescent="0.35"/>
    <row r="29195" customFormat="1" x14ac:dyDescent="0.35"/>
    <row r="29196" customFormat="1" x14ac:dyDescent="0.35"/>
    <row r="29197" customFormat="1" x14ac:dyDescent="0.35"/>
    <row r="29198" customFormat="1" x14ac:dyDescent="0.35"/>
    <row r="29199" customFormat="1" x14ac:dyDescent="0.35"/>
    <row r="29200" customFormat="1" x14ac:dyDescent="0.35"/>
    <row r="29201" customFormat="1" x14ac:dyDescent="0.35"/>
    <row r="29202" customFormat="1" x14ac:dyDescent="0.35"/>
    <row r="29203" customFormat="1" x14ac:dyDescent="0.35"/>
    <row r="29204" customFormat="1" x14ac:dyDescent="0.35"/>
    <row r="29205" customFormat="1" x14ac:dyDescent="0.35"/>
    <row r="29206" customFormat="1" x14ac:dyDescent="0.35"/>
    <row r="29207" customFormat="1" x14ac:dyDescent="0.35"/>
    <row r="29208" customFormat="1" x14ac:dyDescent="0.35"/>
    <row r="29209" customFormat="1" x14ac:dyDescent="0.35"/>
    <row r="29210" customFormat="1" x14ac:dyDescent="0.35"/>
    <row r="29211" customFormat="1" x14ac:dyDescent="0.35"/>
    <row r="29212" customFormat="1" x14ac:dyDescent="0.35"/>
    <row r="29213" customFormat="1" x14ac:dyDescent="0.35"/>
    <row r="29214" customFormat="1" x14ac:dyDescent="0.35"/>
    <row r="29215" customFormat="1" x14ac:dyDescent="0.35"/>
    <row r="29216" customFormat="1" x14ac:dyDescent="0.35"/>
    <row r="29217" customFormat="1" x14ac:dyDescent="0.35"/>
    <row r="29218" customFormat="1" x14ac:dyDescent="0.35"/>
    <row r="29219" customFormat="1" x14ac:dyDescent="0.35"/>
    <row r="29220" customFormat="1" x14ac:dyDescent="0.35"/>
    <row r="29221" customFormat="1" x14ac:dyDescent="0.35"/>
    <row r="29222" customFormat="1" x14ac:dyDescent="0.35"/>
    <row r="29223" customFormat="1" x14ac:dyDescent="0.35"/>
    <row r="29224" customFormat="1" x14ac:dyDescent="0.35"/>
    <row r="29225" customFormat="1" x14ac:dyDescent="0.35"/>
    <row r="29226" customFormat="1" x14ac:dyDescent="0.35"/>
    <row r="29227" customFormat="1" x14ac:dyDescent="0.35"/>
    <row r="29228" customFormat="1" x14ac:dyDescent="0.35"/>
    <row r="29229" customFormat="1" x14ac:dyDescent="0.35"/>
    <row r="29230" customFormat="1" x14ac:dyDescent="0.35"/>
    <row r="29231" customFormat="1" x14ac:dyDescent="0.35"/>
    <row r="29232" customFormat="1" x14ac:dyDescent="0.35"/>
    <row r="29233" customFormat="1" x14ac:dyDescent="0.35"/>
    <row r="29234" customFormat="1" x14ac:dyDescent="0.35"/>
    <row r="29235" customFormat="1" x14ac:dyDescent="0.35"/>
    <row r="29236" customFormat="1" x14ac:dyDescent="0.35"/>
    <row r="29237" customFormat="1" x14ac:dyDescent="0.35"/>
    <row r="29238" customFormat="1" x14ac:dyDescent="0.35"/>
    <row r="29239" customFormat="1" x14ac:dyDescent="0.35"/>
    <row r="29240" customFormat="1" x14ac:dyDescent="0.35"/>
    <row r="29241" customFormat="1" x14ac:dyDescent="0.35"/>
    <row r="29242" customFormat="1" x14ac:dyDescent="0.35"/>
    <row r="29243" customFormat="1" x14ac:dyDescent="0.35"/>
    <row r="29244" customFormat="1" x14ac:dyDescent="0.35"/>
    <row r="29245" customFormat="1" x14ac:dyDescent="0.35"/>
    <row r="29246" customFormat="1" x14ac:dyDescent="0.35"/>
    <row r="29247" customFormat="1" x14ac:dyDescent="0.35"/>
    <row r="29248" customFormat="1" x14ac:dyDescent="0.35"/>
    <row r="29249" customFormat="1" x14ac:dyDescent="0.35"/>
    <row r="29250" customFormat="1" x14ac:dyDescent="0.35"/>
    <row r="29251" customFormat="1" x14ac:dyDescent="0.35"/>
    <row r="29252" customFormat="1" x14ac:dyDescent="0.35"/>
    <row r="29253" customFormat="1" x14ac:dyDescent="0.35"/>
    <row r="29254" customFormat="1" x14ac:dyDescent="0.35"/>
    <row r="29255" customFormat="1" x14ac:dyDescent="0.35"/>
    <row r="29256" customFormat="1" x14ac:dyDescent="0.35"/>
    <row r="29257" customFormat="1" x14ac:dyDescent="0.35"/>
    <row r="29258" customFormat="1" x14ac:dyDescent="0.35"/>
    <row r="29259" customFormat="1" x14ac:dyDescent="0.35"/>
    <row r="29260" customFormat="1" x14ac:dyDescent="0.35"/>
    <row r="29261" customFormat="1" x14ac:dyDescent="0.35"/>
    <row r="29262" customFormat="1" x14ac:dyDescent="0.35"/>
    <row r="29263" customFormat="1" x14ac:dyDescent="0.35"/>
    <row r="29264" customFormat="1" x14ac:dyDescent="0.35"/>
    <row r="29265" customFormat="1" x14ac:dyDescent="0.35"/>
    <row r="29266" customFormat="1" x14ac:dyDescent="0.35"/>
    <row r="29267" customFormat="1" x14ac:dyDescent="0.35"/>
    <row r="29268" customFormat="1" x14ac:dyDescent="0.35"/>
    <row r="29269" customFormat="1" x14ac:dyDescent="0.35"/>
    <row r="29270" customFormat="1" x14ac:dyDescent="0.35"/>
    <row r="29271" customFormat="1" x14ac:dyDescent="0.35"/>
    <row r="29272" customFormat="1" x14ac:dyDescent="0.35"/>
    <row r="29273" customFormat="1" x14ac:dyDescent="0.35"/>
    <row r="29274" customFormat="1" x14ac:dyDescent="0.35"/>
    <row r="29275" customFormat="1" x14ac:dyDescent="0.35"/>
    <row r="29276" customFormat="1" x14ac:dyDescent="0.35"/>
    <row r="29277" customFormat="1" x14ac:dyDescent="0.35"/>
    <row r="29278" customFormat="1" x14ac:dyDescent="0.35"/>
    <row r="29279" customFormat="1" x14ac:dyDescent="0.35"/>
    <row r="29280" customFormat="1" x14ac:dyDescent="0.35"/>
    <row r="29281" customFormat="1" x14ac:dyDescent="0.35"/>
    <row r="29282" customFormat="1" x14ac:dyDescent="0.35"/>
    <row r="29283" customFormat="1" x14ac:dyDescent="0.35"/>
    <row r="29284" customFormat="1" x14ac:dyDescent="0.35"/>
    <row r="29285" customFormat="1" x14ac:dyDescent="0.35"/>
    <row r="29286" customFormat="1" x14ac:dyDescent="0.35"/>
    <row r="29287" customFormat="1" x14ac:dyDescent="0.35"/>
    <row r="29288" customFormat="1" x14ac:dyDescent="0.35"/>
    <row r="29289" customFormat="1" x14ac:dyDescent="0.35"/>
    <row r="29290" customFormat="1" x14ac:dyDescent="0.35"/>
    <row r="29291" customFormat="1" x14ac:dyDescent="0.35"/>
    <row r="29292" customFormat="1" x14ac:dyDescent="0.35"/>
    <row r="29293" customFormat="1" x14ac:dyDescent="0.35"/>
    <row r="29294" customFormat="1" x14ac:dyDescent="0.35"/>
    <row r="29295" customFormat="1" x14ac:dyDescent="0.35"/>
    <row r="29296" customFormat="1" x14ac:dyDescent="0.35"/>
    <row r="29297" customFormat="1" x14ac:dyDescent="0.35"/>
    <row r="29298" customFormat="1" x14ac:dyDescent="0.35"/>
    <row r="29299" customFormat="1" x14ac:dyDescent="0.35"/>
    <row r="29300" customFormat="1" x14ac:dyDescent="0.35"/>
    <row r="29301" customFormat="1" x14ac:dyDescent="0.35"/>
    <row r="29302" customFormat="1" x14ac:dyDescent="0.35"/>
    <row r="29303" customFormat="1" x14ac:dyDescent="0.35"/>
    <row r="29304" customFormat="1" x14ac:dyDescent="0.35"/>
    <row r="29305" customFormat="1" x14ac:dyDescent="0.35"/>
    <row r="29306" customFormat="1" x14ac:dyDescent="0.35"/>
    <row r="29307" customFormat="1" x14ac:dyDescent="0.35"/>
    <row r="29308" customFormat="1" x14ac:dyDescent="0.35"/>
    <row r="29309" customFormat="1" x14ac:dyDescent="0.35"/>
    <row r="29310" customFormat="1" x14ac:dyDescent="0.35"/>
    <row r="29311" customFormat="1" x14ac:dyDescent="0.35"/>
    <row r="29312" customFormat="1" x14ac:dyDescent="0.35"/>
    <row r="29313" customFormat="1" x14ac:dyDescent="0.35"/>
    <row r="29314" customFormat="1" x14ac:dyDescent="0.35"/>
    <row r="29315" customFormat="1" x14ac:dyDescent="0.35"/>
    <row r="29316" customFormat="1" x14ac:dyDescent="0.35"/>
    <row r="29317" customFormat="1" x14ac:dyDescent="0.35"/>
    <row r="29318" customFormat="1" x14ac:dyDescent="0.35"/>
    <row r="29319" customFormat="1" x14ac:dyDescent="0.35"/>
    <row r="29320" customFormat="1" x14ac:dyDescent="0.35"/>
    <row r="29321" customFormat="1" x14ac:dyDescent="0.35"/>
    <row r="29322" customFormat="1" x14ac:dyDescent="0.35"/>
    <row r="29323" customFormat="1" x14ac:dyDescent="0.35"/>
    <row r="29324" customFormat="1" x14ac:dyDescent="0.35"/>
    <row r="29325" customFormat="1" x14ac:dyDescent="0.35"/>
    <row r="29326" customFormat="1" x14ac:dyDescent="0.35"/>
    <row r="29327" customFormat="1" x14ac:dyDescent="0.35"/>
    <row r="29328" customFormat="1" x14ac:dyDescent="0.35"/>
    <row r="29329" customFormat="1" x14ac:dyDescent="0.35"/>
    <row r="29330" customFormat="1" x14ac:dyDescent="0.35"/>
    <row r="29331" customFormat="1" x14ac:dyDescent="0.35"/>
    <row r="29332" customFormat="1" x14ac:dyDescent="0.35"/>
    <row r="29333" customFormat="1" x14ac:dyDescent="0.35"/>
    <row r="29334" customFormat="1" x14ac:dyDescent="0.35"/>
    <row r="29335" customFormat="1" x14ac:dyDescent="0.35"/>
    <row r="29336" customFormat="1" x14ac:dyDescent="0.35"/>
    <row r="29337" customFormat="1" x14ac:dyDescent="0.35"/>
    <row r="29338" customFormat="1" x14ac:dyDescent="0.35"/>
    <row r="29339" customFormat="1" x14ac:dyDescent="0.35"/>
    <row r="29340" customFormat="1" x14ac:dyDescent="0.35"/>
    <row r="29341" customFormat="1" x14ac:dyDescent="0.35"/>
    <row r="29342" customFormat="1" x14ac:dyDescent="0.35"/>
    <row r="29343" customFormat="1" x14ac:dyDescent="0.35"/>
    <row r="29344" customFormat="1" x14ac:dyDescent="0.35"/>
    <row r="29345" customFormat="1" x14ac:dyDescent="0.35"/>
    <row r="29346" customFormat="1" x14ac:dyDescent="0.35"/>
    <row r="29347" customFormat="1" x14ac:dyDescent="0.35"/>
    <row r="29348" customFormat="1" x14ac:dyDescent="0.35"/>
    <row r="29349" customFormat="1" x14ac:dyDescent="0.35"/>
    <row r="29350" customFormat="1" x14ac:dyDescent="0.35"/>
    <row r="29351" customFormat="1" x14ac:dyDescent="0.35"/>
    <row r="29352" customFormat="1" x14ac:dyDescent="0.35"/>
    <row r="29353" customFormat="1" x14ac:dyDescent="0.35"/>
    <row r="29354" customFormat="1" x14ac:dyDescent="0.35"/>
    <row r="29355" customFormat="1" x14ac:dyDescent="0.35"/>
    <row r="29356" customFormat="1" x14ac:dyDescent="0.35"/>
    <row r="29357" customFormat="1" x14ac:dyDescent="0.35"/>
    <row r="29358" customFormat="1" x14ac:dyDescent="0.35"/>
    <row r="29359" customFormat="1" x14ac:dyDescent="0.35"/>
    <row r="29360" customFormat="1" x14ac:dyDescent="0.35"/>
    <row r="29361" customFormat="1" x14ac:dyDescent="0.35"/>
    <row r="29362" customFormat="1" x14ac:dyDescent="0.35"/>
    <row r="29363" customFormat="1" x14ac:dyDescent="0.35"/>
    <row r="29364" customFormat="1" x14ac:dyDescent="0.35"/>
    <row r="29365" customFormat="1" x14ac:dyDescent="0.35"/>
    <row r="29366" customFormat="1" x14ac:dyDescent="0.35"/>
    <row r="29367" customFormat="1" x14ac:dyDescent="0.35"/>
    <row r="29368" customFormat="1" x14ac:dyDescent="0.35"/>
    <row r="29369" customFormat="1" x14ac:dyDescent="0.35"/>
    <row r="29370" customFormat="1" x14ac:dyDescent="0.35"/>
    <row r="29371" customFormat="1" x14ac:dyDescent="0.35"/>
    <row r="29372" customFormat="1" x14ac:dyDescent="0.35"/>
    <row r="29373" customFormat="1" x14ac:dyDescent="0.35"/>
    <row r="29374" customFormat="1" x14ac:dyDescent="0.35"/>
    <row r="29375" customFormat="1" x14ac:dyDescent="0.35"/>
    <row r="29376" customFormat="1" x14ac:dyDescent="0.35"/>
    <row r="29377" customFormat="1" x14ac:dyDescent="0.35"/>
    <row r="29378" customFormat="1" x14ac:dyDescent="0.35"/>
    <row r="29379" customFormat="1" x14ac:dyDescent="0.35"/>
    <row r="29380" customFormat="1" x14ac:dyDescent="0.35"/>
    <row r="29381" customFormat="1" x14ac:dyDescent="0.35"/>
    <row r="29382" customFormat="1" x14ac:dyDescent="0.35"/>
    <row r="29383" customFormat="1" x14ac:dyDescent="0.35"/>
    <row r="29384" customFormat="1" x14ac:dyDescent="0.35"/>
    <row r="29385" customFormat="1" x14ac:dyDescent="0.35"/>
    <row r="29386" customFormat="1" x14ac:dyDescent="0.35"/>
    <row r="29387" customFormat="1" x14ac:dyDescent="0.35"/>
    <row r="29388" customFormat="1" x14ac:dyDescent="0.35"/>
    <row r="29389" customFormat="1" x14ac:dyDescent="0.35"/>
    <row r="29390" customFormat="1" x14ac:dyDescent="0.35"/>
    <row r="29391" customFormat="1" x14ac:dyDescent="0.35"/>
    <row r="29392" customFormat="1" x14ac:dyDescent="0.35"/>
    <row r="29393" customFormat="1" x14ac:dyDescent="0.35"/>
    <row r="29394" customFormat="1" x14ac:dyDescent="0.35"/>
    <row r="29395" customFormat="1" x14ac:dyDescent="0.35"/>
    <row r="29396" customFormat="1" x14ac:dyDescent="0.35"/>
    <row r="29397" customFormat="1" x14ac:dyDescent="0.35"/>
    <row r="29398" customFormat="1" x14ac:dyDescent="0.35"/>
    <row r="29399" customFormat="1" x14ac:dyDescent="0.35"/>
    <row r="29400" customFormat="1" x14ac:dyDescent="0.35"/>
    <row r="29401" customFormat="1" x14ac:dyDescent="0.35"/>
    <row r="29402" customFormat="1" x14ac:dyDescent="0.35"/>
    <row r="29403" customFormat="1" x14ac:dyDescent="0.35"/>
    <row r="29404" customFormat="1" x14ac:dyDescent="0.35"/>
    <row r="29405" customFormat="1" x14ac:dyDescent="0.35"/>
    <row r="29406" customFormat="1" x14ac:dyDescent="0.35"/>
    <row r="29407" customFormat="1" x14ac:dyDescent="0.35"/>
    <row r="29408" customFormat="1" x14ac:dyDescent="0.35"/>
    <row r="29409" customFormat="1" x14ac:dyDescent="0.35"/>
    <row r="29410" customFormat="1" x14ac:dyDescent="0.35"/>
    <row r="29411" customFormat="1" x14ac:dyDescent="0.35"/>
    <row r="29412" customFormat="1" x14ac:dyDescent="0.35"/>
    <row r="29413" customFormat="1" x14ac:dyDescent="0.35"/>
    <row r="29414" customFormat="1" x14ac:dyDescent="0.35"/>
    <row r="29415" customFormat="1" x14ac:dyDescent="0.35"/>
    <row r="29416" customFormat="1" x14ac:dyDescent="0.35"/>
    <row r="29417" customFormat="1" x14ac:dyDescent="0.35"/>
    <row r="29418" customFormat="1" x14ac:dyDescent="0.35"/>
    <row r="29419" customFormat="1" x14ac:dyDescent="0.35"/>
    <row r="29420" customFormat="1" x14ac:dyDescent="0.35"/>
    <row r="29421" customFormat="1" x14ac:dyDescent="0.35"/>
    <row r="29422" customFormat="1" x14ac:dyDescent="0.35"/>
    <row r="29423" customFormat="1" x14ac:dyDescent="0.35"/>
    <row r="29424" customFormat="1" x14ac:dyDescent="0.35"/>
    <row r="29425" customFormat="1" x14ac:dyDescent="0.35"/>
    <row r="29426" customFormat="1" x14ac:dyDescent="0.35"/>
    <row r="29427" customFormat="1" x14ac:dyDescent="0.35"/>
    <row r="29428" customFormat="1" x14ac:dyDescent="0.35"/>
    <row r="29429" customFormat="1" x14ac:dyDescent="0.35"/>
    <row r="29430" customFormat="1" x14ac:dyDescent="0.35"/>
    <row r="29431" customFormat="1" x14ac:dyDescent="0.35"/>
    <row r="29432" customFormat="1" x14ac:dyDescent="0.35"/>
    <row r="29433" customFormat="1" x14ac:dyDescent="0.35"/>
    <row r="29434" customFormat="1" x14ac:dyDescent="0.35"/>
    <row r="29435" customFormat="1" x14ac:dyDescent="0.35"/>
    <row r="29436" customFormat="1" x14ac:dyDescent="0.35"/>
    <row r="29437" customFormat="1" x14ac:dyDescent="0.35"/>
    <row r="29438" customFormat="1" x14ac:dyDescent="0.35"/>
    <row r="29439" customFormat="1" x14ac:dyDescent="0.35"/>
    <row r="29440" customFormat="1" x14ac:dyDescent="0.35"/>
    <row r="29441" customFormat="1" x14ac:dyDescent="0.35"/>
    <row r="29442" customFormat="1" x14ac:dyDescent="0.35"/>
    <row r="29443" customFormat="1" x14ac:dyDescent="0.35"/>
    <row r="29444" customFormat="1" x14ac:dyDescent="0.35"/>
    <row r="29445" customFormat="1" x14ac:dyDescent="0.35"/>
    <row r="29446" customFormat="1" x14ac:dyDescent="0.35"/>
    <row r="29447" customFormat="1" x14ac:dyDescent="0.35"/>
    <row r="29448" customFormat="1" x14ac:dyDescent="0.35"/>
    <row r="29449" customFormat="1" x14ac:dyDescent="0.35"/>
    <row r="29450" customFormat="1" x14ac:dyDescent="0.35"/>
    <row r="29451" customFormat="1" x14ac:dyDescent="0.35"/>
    <row r="29452" customFormat="1" x14ac:dyDescent="0.35"/>
    <row r="29453" customFormat="1" x14ac:dyDescent="0.35"/>
    <row r="29454" customFormat="1" x14ac:dyDescent="0.35"/>
    <row r="29455" customFormat="1" x14ac:dyDescent="0.35"/>
    <row r="29456" customFormat="1" x14ac:dyDescent="0.35"/>
    <row r="29457" customFormat="1" x14ac:dyDescent="0.35"/>
    <row r="29458" customFormat="1" x14ac:dyDescent="0.35"/>
    <row r="29459" customFormat="1" x14ac:dyDescent="0.35"/>
    <row r="29460" customFormat="1" x14ac:dyDescent="0.35"/>
    <row r="29461" customFormat="1" x14ac:dyDescent="0.35"/>
    <row r="29462" customFormat="1" x14ac:dyDescent="0.35"/>
    <row r="29463" customFormat="1" x14ac:dyDescent="0.35"/>
    <row r="29464" customFormat="1" x14ac:dyDescent="0.35"/>
    <row r="29465" customFormat="1" x14ac:dyDescent="0.35"/>
    <row r="29466" customFormat="1" x14ac:dyDescent="0.35"/>
    <row r="29467" customFormat="1" x14ac:dyDescent="0.35"/>
    <row r="29468" customFormat="1" x14ac:dyDescent="0.35"/>
    <row r="29469" customFormat="1" x14ac:dyDescent="0.35"/>
    <row r="29470" customFormat="1" x14ac:dyDescent="0.35"/>
    <row r="29471" customFormat="1" x14ac:dyDescent="0.35"/>
    <row r="29472" customFormat="1" x14ac:dyDescent="0.35"/>
    <row r="29473" customFormat="1" x14ac:dyDescent="0.35"/>
    <row r="29474" customFormat="1" x14ac:dyDescent="0.35"/>
    <row r="29475" customFormat="1" x14ac:dyDescent="0.35"/>
    <row r="29476" customFormat="1" x14ac:dyDescent="0.35"/>
    <row r="29477" customFormat="1" x14ac:dyDescent="0.35"/>
    <row r="29478" customFormat="1" x14ac:dyDescent="0.35"/>
    <row r="29479" customFormat="1" x14ac:dyDescent="0.35"/>
    <row r="29480" customFormat="1" x14ac:dyDescent="0.35"/>
    <row r="29481" customFormat="1" x14ac:dyDescent="0.35"/>
    <row r="29482" customFormat="1" x14ac:dyDescent="0.35"/>
    <row r="29483" customFormat="1" x14ac:dyDescent="0.35"/>
    <row r="29484" customFormat="1" x14ac:dyDescent="0.35"/>
    <row r="29485" customFormat="1" x14ac:dyDescent="0.35"/>
    <row r="29486" customFormat="1" x14ac:dyDescent="0.35"/>
    <row r="29487" customFormat="1" x14ac:dyDescent="0.35"/>
    <row r="29488" customFormat="1" x14ac:dyDescent="0.35"/>
    <row r="29489" customFormat="1" x14ac:dyDescent="0.35"/>
    <row r="29490" customFormat="1" x14ac:dyDescent="0.35"/>
    <row r="29491" customFormat="1" x14ac:dyDescent="0.35"/>
    <row r="29492" customFormat="1" x14ac:dyDescent="0.35"/>
    <row r="29493" customFormat="1" x14ac:dyDescent="0.35"/>
    <row r="29494" customFormat="1" x14ac:dyDescent="0.35"/>
    <row r="29495" customFormat="1" x14ac:dyDescent="0.35"/>
    <row r="29496" customFormat="1" x14ac:dyDescent="0.35"/>
    <row r="29497" customFormat="1" x14ac:dyDescent="0.35"/>
    <row r="29498" customFormat="1" x14ac:dyDescent="0.35"/>
    <row r="29499" customFormat="1" x14ac:dyDescent="0.35"/>
    <row r="29500" customFormat="1" x14ac:dyDescent="0.35"/>
    <row r="29501" customFormat="1" x14ac:dyDescent="0.35"/>
    <row r="29502" customFormat="1" x14ac:dyDescent="0.35"/>
    <row r="29503" customFormat="1" x14ac:dyDescent="0.35"/>
    <row r="29504" customFormat="1" x14ac:dyDescent="0.35"/>
    <row r="29505" customFormat="1" x14ac:dyDescent="0.35"/>
    <row r="29506" customFormat="1" x14ac:dyDescent="0.35"/>
    <row r="29507" customFormat="1" x14ac:dyDescent="0.35"/>
    <row r="29508" customFormat="1" x14ac:dyDescent="0.35"/>
    <row r="29509" customFormat="1" x14ac:dyDescent="0.35"/>
    <row r="29510" customFormat="1" x14ac:dyDescent="0.35"/>
    <row r="29511" customFormat="1" x14ac:dyDescent="0.35"/>
    <row r="29512" customFormat="1" x14ac:dyDescent="0.35"/>
    <row r="29513" customFormat="1" x14ac:dyDescent="0.35"/>
    <row r="29514" customFormat="1" x14ac:dyDescent="0.35"/>
    <row r="29515" customFormat="1" x14ac:dyDescent="0.35"/>
    <row r="29516" customFormat="1" x14ac:dyDescent="0.35"/>
    <row r="29517" customFormat="1" x14ac:dyDescent="0.35"/>
    <row r="29518" customFormat="1" x14ac:dyDescent="0.35"/>
    <row r="29519" customFormat="1" x14ac:dyDescent="0.35"/>
    <row r="29520" customFormat="1" x14ac:dyDescent="0.35"/>
    <row r="29521" customFormat="1" x14ac:dyDescent="0.35"/>
    <row r="29522" customFormat="1" x14ac:dyDescent="0.35"/>
    <row r="29523" customFormat="1" x14ac:dyDescent="0.35"/>
    <row r="29524" customFormat="1" x14ac:dyDescent="0.35"/>
    <row r="29525" customFormat="1" x14ac:dyDescent="0.35"/>
    <row r="29526" customFormat="1" x14ac:dyDescent="0.35"/>
    <row r="29527" customFormat="1" x14ac:dyDescent="0.35"/>
    <row r="29528" customFormat="1" x14ac:dyDescent="0.35"/>
    <row r="29529" customFormat="1" x14ac:dyDescent="0.35"/>
    <row r="29530" customFormat="1" x14ac:dyDescent="0.35"/>
    <row r="29531" customFormat="1" x14ac:dyDescent="0.35"/>
    <row r="29532" customFormat="1" x14ac:dyDescent="0.35"/>
    <row r="29533" customFormat="1" x14ac:dyDescent="0.35"/>
    <row r="29534" customFormat="1" x14ac:dyDescent="0.35"/>
    <row r="29535" customFormat="1" x14ac:dyDescent="0.35"/>
    <row r="29536" customFormat="1" x14ac:dyDescent="0.35"/>
    <row r="29537" customFormat="1" x14ac:dyDescent="0.35"/>
    <row r="29538" customFormat="1" x14ac:dyDescent="0.35"/>
    <row r="29539" customFormat="1" x14ac:dyDescent="0.35"/>
    <row r="29540" customFormat="1" x14ac:dyDescent="0.35"/>
    <row r="29541" customFormat="1" x14ac:dyDescent="0.35"/>
    <row r="29542" customFormat="1" x14ac:dyDescent="0.35"/>
    <row r="29543" customFormat="1" x14ac:dyDescent="0.35"/>
    <row r="29544" customFormat="1" x14ac:dyDescent="0.35"/>
    <row r="29545" customFormat="1" x14ac:dyDescent="0.35"/>
    <row r="29546" customFormat="1" x14ac:dyDescent="0.35"/>
    <row r="29547" customFormat="1" x14ac:dyDescent="0.35"/>
    <row r="29548" customFormat="1" x14ac:dyDescent="0.35"/>
    <row r="29549" customFormat="1" x14ac:dyDescent="0.35"/>
    <row r="29550" customFormat="1" x14ac:dyDescent="0.35"/>
    <row r="29551" customFormat="1" x14ac:dyDescent="0.35"/>
    <row r="29552" customFormat="1" x14ac:dyDescent="0.35"/>
    <row r="29553" customFormat="1" x14ac:dyDescent="0.35"/>
    <row r="29554" customFormat="1" x14ac:dyDescent="0.35"/>
    <row r="29555" customFormat="1" x14ac:dyDescent="0.35"/>
    <row r="29556" customFormat="1" x14ac:dyDescent="0.35"/>
    <row r="29557" customFormat="1" x14ac:dyDescent="0.35"/>
    <row r="29558" customFormat="1" x14ac:dyDescent="0.35"/>
    <row r="29559" customFormat="1" x14ac:dyDescent="0.35"/>
    <row r="29560" customFormat="1" x14ac:dyDescent="0.35"/>
    <row r="29561" customFormat="1" x14ac:dyDescent="0.35"/>
    <row r="29562" customFormat="1" x14ac:dyDescent="0.35"/>
    <row r="29563" customFormat="1" x14ac:dyDescent="0.35"/>
    <row r="29564" customFormat="1" x14ac:dyDescent="0.35"/>
    <row r="29565" customFormat="1" x14ac:dyDescent="0.35"/>
    <row r="29566" customFormat="1" x14ac:dyDescent="0.35"/>
    <row r="29567" customFormat="1" x14ac:dyDescent="0.35"/>
    <row r="29568" customFormat="1" x14ac:dyDescent="0.35"/>
    <row r="29569" customFormat="1" x14ac:dyDescent="0.35"/>
    <row r="29570" customFormat="1" x14ac:dyDescent="0.35"/>
    <row r="29571" customFormat="1" x14ac:dyDescent="0.35"/>
    <row r="29572" customFormat="1" x14ac:dyDescent="0.35"/>
    <row r="29573" customFormat="1" x14ac:dyDescent="0.35"/>
    <row r="29574" customFormat="1" x14ac:dyDescent="0.35"/>
    <row r="29575" customFormat="1" x14ac:dyDescent="0.35"/>
    <row r="29576" customFormat="1" x14ac:dyDescent="0.35"/>
    <row r="29577" customFormat="1" x14ac:dyDescent="0.35"/>
    <row r="29578" customFormat="1" x14ac:dyDescent="0.35"/>
    <row r="29579" customFormat="1" x14ac:dyDescent="0.35"/>
    <row r="29580" customFormat="1" x14ac:dyDescent="0.35"/>
    <row r="29581" customFormat="1" x14ac:dyDescent="0.35"/>
    <row r="29582" customFormat="1" x14ac:dyDescent="0.35"/>
    <row r="29583" customFormat="1" x14ac:dyDescent="0.35"/>
    <row r="29584" customFormat="1" x14ac:dyDescent="0.35"/>
    <row r="29585" customFormat="1" x14ac:dyDescent="0.35"/>
    <row r="29586" customFormat="1" x14ac:dyDescent="0.35"/>
    <row r="29587" customFormat="1" x14ac:dyDescent="0.35"/>
    <row r="29588" customFormat="1" x14ac:dyDescent="0.35"/>
    <row r="29589" customFormat="1" x14ac:dyDescent="0.35"/>
    <row r="29590" customFormat="1" x14ac:dyDescent="0.35"/>
    <row r="29591" customFormat="1" x14ac:dyDescent="0.35"/>
    <row r="29592" customFormat="1" x14ac:dyDescent="0.35"/>
    <row r="29593" customFormat="1" x14ac:dyDescent="0.35"/>
    <row r="29594" customFormat="1" x14ac:dyDescent="0.35"/>
    <row r="29595" customFormat="1" x14ac:dyDescent="0.35"/>
    <row r="29596" customFormat="1" x14ac:dyDescent="0.35"/>
    <row r="29597" customFormat="1" x14ac:dyDescent="0.35"/>
    <row r="29598" customFormat="1" x14ac:dyDescent="0.35"/>
    <row r="29599" customFormat="1" x14ac:dyDescent="0.35"/>
    <row r="29600" customFormat="1" x14ac:dyDescent="0.35"/>
    <row r="29601" customFormat="1" x14ac:dyDescent="0.35"/>
    <row r="29602" customFormat="1" x14ac:dyDescent="0.35"/>
    <row r="29603" customFormat="1" x14ac:dyDescent="0.35"/>
    <row r="29604" customFormat="1" x14ac:dyDescent="0.35"/>
    <row r="29605" customFormat="1" x14ac:dyDescent="0.35"/>
    <row r="29606" customFormat="1" x14ac:dyDescent="0.35"/>
    <row r="29607" customFormat="1" x14ac:dyDescent="0.35"/>
    <row r="29608" customFormat="1" x14ac:dyDescent="0.35"/>
    <row r="29609" customFormat="1" x14ac:dyDescent="0.35"/>
    <row r="29610" customFormat="1" x14ac:dyDescent="0.35"/>
    <row r="29611" customFormat="1" x14ac:dyDescent="0.35"/>
    <row r="29612" customFormat="1" x14ac:dyDescent="0.35"/>
    <row r="29613" customFormat="1" x14ac:dyDescent="0.35"/>
    <row r="29614" customFormat="1" x14ac:dyDescent="0.35"/>
    <row r="29615" customFormat="1" x14ac:dyDescent="0.35"/>
    <row r="29616" customFormat="1" x14ac:dyDescent="0.35"/>
    <row r="29617" customFormat="1" x14ac:dyDescent="0.35"/>
    <row r="29618" customFormat="1" x14ac:dyDescent="0.35"/>
    <row r="29619" customFormat="1" x14ac:dyDescent="0.35"/>
    <row r="29620" customFormat="1" x14ac:dyDescent="0.35"/>
    <row r="29621" customFormat="1" x14ac:dyDescent="0.35"/>
    <row r="29622" customFormat="1" x14ac:dyDescent="0.35"/>
    <row r="29623" customFormat="1" x14ac:dyDescent="0.35"/>
    <row r="29624" customFormat="1" x14ac:dyDescent="0.35"/>
    <row r="29625" customFormat="1" x14ac:dyDescent="0.35"/>
    <row r="29626" customFormat="1" x14ac:dyDescent="0.35"/>
    <row r="29627" customFormat="1" x14ac:dyDescent="0.35"/>
    <row r="29628" customFormat="1" x14ac:dyDescent="0.35"/>
    <row r="29629" customFormat="1" x14ac:dyDescent="0.35"/>
    <row r="29630" customFormat="1" x14ac:dyDescent="0.35"/>
    <row r="29631" customFormat="1" x14ac:dyDescent="0.35"/>
    <row r="29632" customFormat="1" x14ac:dyDescent="0.35"/>
    <row r="29633" customFormat="1" x14ac:dyDescent="0.35"/>
    <row r="29634" customFormat="1" x14ac:dyDescent="0.35"/>
    <row r="29635" customFormat="1" x14ac:dyDescent="0.35"/>
    <row r="29636" customFormat="1" x14ac:dyDescent="0.35"/>
    <row r="29637" customFormat="1" x14ac:dyDescent="0.35"/>
    <row r="29638" customFormat="1" x14ac:dyDescent="0.35"/>
    <row r="29639" customFormat="1" x14ac:dyDescent="0.35"/>
    <row r="29640" customFormat="1" x14ac:dyDescent="0.35"/>
    <row r="29641" customFormat="1" x14ac:dyDescent="0.35"/>
    <row r="29642" customFormat="1" x14ac:dyDescent="0.35"/>
    <row r="29643" customFormat="1" x14ac:dyDescent="0.35"/>
    <row r="29644" customFormat="1" x14ac:dyDescent="0.35"/>
    <row r="29645" customFormat="1" x14ac:dyDescent="0.35"/>
    <row r="29646" customFormat="1" x14ac:dyDescent="0.35"/>
    <row r="29647" customFormat="1" x14ac:dyDescent="0.35"/>
    <row r="29648" customFormat="1" x14ac:dyDescent="0.35"/>
    <row r="29649" customFormat="1" x14ac:dyDescent="0.35"/>
    <row r="29650" customFormat="1" x14ac:dyDescent="0.35"/>
    <row r="29651" customFormat="1" x14ac:dyDescent="0.35"/>
    <row r="29652" customFormat="1" x14ac:dyDescent="0.35"/>
    <row r="29653" customFormat="1" x14ac:dyDescent="0.35"/>
    <row r="29654" customFormat="1" x14ac:dyDescent="0.35"/>
    <row r="29655" customFormat="1" x14ac:dyDescent="0.35"/>
    <row r="29656" customFormat="1" x14ac:dyDescent="0.35"/>
    <row r="29657" customFormat="1" x14ac:dyDescent="0.35"/>
    <row r="29658" customFormat="1" x14ac:dyDescent="0.35"/>
    <row r="29659" customFormat="1" x14ac:dyDescent="0.35"/>
    <row r="29660" customFormat="1" x14ac:dyDescent="0.35"/>
    <row r="29661" customFormat="1" x14ac:dyDescent="0.35"/>
    <row r="29662" customFormat="1" x14ac:dyDescent="0.35"/>
    <row r="29663" customFormat="1" x14ac:dyDescent="0.35"/>
    <row r="29664" customFormat="1" x14ac:dyDescent="0.35"/>
    <row r="29665" customFormat="1" x14ac:dyDescent="0.35"/>
    <row r="29666" customFormat="1" x14ac:dyDescent="0.35"/>
    <row r="29667" customFormat="1" x14ac:dyDescent="0.35"/>
    <row r="29668" customFormat="1" x14ac:dyDescent="0.35"/>
    <row r="29669" customFormat="1" x14ac:dyDescent="0.35"/>
    <row r="29670" customFormat="1" x14ac:dyDescent="0.35"/>
    <row r="29671" customFormat="1" x14ac:dyDescent="0.35"/>
    <row r="29672" customFormat="1" x14ac:dyDescent="0.35"/>
    <row r="29673" customFormat="1" x14ac:dyDescent="0.35"/>
    <row r="29674" customFormat="1" x14ac:dyDescent="0.35"/>
    <row r="29675" customFormat="1" x14ac:dyDescent="0.35"/>
    <row r="29676" customFormat="1" x14ac:dyDescent="0.35"/>
    <row r="29677" customFormat="1" x14ac:dyDescent="0.35"/>
    <row r="29678" customFormat="1" x14ac:dyDescent="0.35"/>
    <row r="29679" customFormat="1" x14ac:dyDescent="0.35"/>
    <row r="29680" customFormat="1" x14ac:dyDescent="0.35"/>
    <row r="29681" customFormat="1" x14ac:dyDescent="0.35"/>
    <row r="29682" customFormat="1" x14ac:dyDescent="0.35"/>
    <row r="29683" customFormat="1" x14ac:dyDescent="0.35"/>
    <row r="29684" customFormat="1" x14ac:dyDescent="0.35"/>
    <row r="29685" customFormat="1" x14ac:dyDescent="0.35"/>
    <row r="29686" customFormat="1" x14ac:dyDescent="0.35"/>
    <row r="29687" customFormat="1" x14ac:dyDescent="0.35"/>
    <row r="29688" customFormat="1" x14ac:dyDescent="0.35"/>
    <row r="29689" customFormat="1" x14ac:dyDescent="0.35"/>
    <row r="29690" customFormat="1" x14ac:dyDescent="0.35"/>
    <row r="29691" customFormat="1" x14ac:dyDescent="0.35"/>
    <row r="29692" customFormat="1" x14ac:dyDescent="0.35"/>
    <row r="29693" customFormat="1" x14ac:dyDescent="0.35"/>
    <row r="29694" customFormat="1" x14ac:dyDescent="0.35"/>
    <row r="29695" customFormat="1" x14ac:dyDescent="0.35"/>
    <row r="29696" customFormat="1" x14ac:dyDescent="0.35"/>
    <row r="29697" customFormat="1" x14ac:dyDescent="0.35"/>
    <row r="29698" customFormat="1" x14ac:dyDescent="0.35"/>
    <row r="29699" customFormat="1" x14ac:dyDescent="0.35"/>
    <row r="29700" customFormat="1" x14ac:dyDescent="0.35"/>
    <row r="29701" customFormat="1" x14ac:dyDescent="0.35"/>
    <row r="29702" customFormat="1" x14ac:dyDescent="0.35"/>
    <row r="29703" customFormat="1" x14ac:dyDescent="0.35"/>
    <row r="29704" customFormat="1" x14ac:dyDescent="0.35"/>
    <row r="29705" customFormat="1" x14ac:dyDescent="0.35"/>
    <row r="29706" customFormat="1" x14ac:dyDescent="0.35"/>
    <row r="29707" customFormat="1" x14ac:dyDescent="0.35"/>
    <row r="29708" customFormat="1" x14ac:dyDescent="0.35"/>
    <row r="29709" customFormat="1" x14ac:dyDescent="0.35"/>
    <row r="29710" customFormat="1" x14ac:dyDescent="0.35"/>
    <row r="29711" customFormat="1" x14ac:dyDescent="0.35"/>
    <row r="29712" customFormat="1" x14ac:dyDescent="0.35"/>
    <row r="29713" customFormat="1" x14ac:dyDescent="0.35"/>
    <row r="29714" customFormat="1" x14ac:dyDescent="0.35"/>
    <row r="29715" customFormat="1" x14ac:dyDescent="0.35"/>
    <row r="29716" customFormat="1" x14ac:dyDescent="0.35"/>
    <row r="29717" customFormat="1" x14ac:dyDescent="0.35"/>
    <row r="29718" customFormat="1" x14ac:dyDescent="0.35"/>
    <row r="29719" customFormat="1" x14ac:dyDescent="0.35"/>
    <row r="29720" customFormat="1" x14ac:dyDescent="0.35"/>
    <row r="29721" customFormat="1" x14ac:dyDescent="0.35"/>
    <row r="29722" customFormat="1" x14ac:dyDescent="0.35"/>
    <row r="29723" customFormat="1" x14ac:dyDescent="0.35"/>
    <row r="29724" customFormat="1" x14ac:dyDescent="0.35"/>
    <row r="29725" customFormat="1" x14ac:dyDescent="0.35"/>
    <row r="29726" customFormat="1" x14ac:dyDescent="0.35"/>
    <row r="29727" customFormat="1" x14ac:dyDescent="0.35"/>
    <row r="29728" customFormat="1" x14ac:dyDescent="0.35"/>
    <row r="29729" customFormat="1" x14ac:dyDescent="0.35"/>
    <row r="29730" customFormat="1" x14ac:dyDescent="0.35"/>
    <row r="29731" customFormat="1" x14ac:dyDescent="0.35"/>
    <row r="29732" customFormat="1" x14ac:dyDescent="0.35"/>
    <row r="29733" customFormat="1" x14ac:dyDescent="0.35"/>
    <row r="29734" customFormat="1" x14ac:dyDescent="0.35"/>
    <row r="29735" customFormat="1" x14ac:dyDescent="0.35"/>
    <row r="29736" customFormat="1" x14ac:dyDescent="0.35"/>
    <row r="29737" customFormat="1" x14ac:dyDescent="0.35"/>
    <row r="29738" customFormat="1" x14ac:dyDescent="0.35"/>
    <row r="29739" customFormat="1" x14ac:dyDescent="0.35"/>
    <row r="29740" customFormat="1" x14ac:dyDescent="0.35"/>
    <row r="29741" customFormat="1" x14ac:dyDescent="0.35"/>
    <row r="29742" customFormat="1" x14ac:dyDescent="0.35"/>
    <row r="29743" customFormat="1" x14ac:dyDescent="0.35"/>
    <row r="29744" customFormat="1" x14ac:dyDescent="0.35"/>
    <row r="29745" customFormat="1" x14ac:dyDescent="0.35"/>
    <row r="29746" customFormat="1" x14ac:dyDescent="0.35"/>
    <row r="29747" customFormat="1" x14ac:dyDescent="0.35"/>
    <row r="29748" customFormat="1" x14ac:dyDescent="0.35"/>
    <row r="29749" customFormat="1" x14ac:dyDescent="0.35"/>
    <row r="29750" customFormat="1" x14ac:dyDescent="0.35"/>
    <row r="29751" customFormat="1" x14ac:dyDescent="0.35"/>
    <row r="29752" customFormat="1" x14ac:dyDescent="0.35"/>
    <row r="29753" customFormat="1" x14ac:dyDescent="0.35"/>
    <row r="29754" customFormat="1" x14ac:dyDescent="0.35"/>
    <row r="29755" customFormat="1" x14ac:dyDescent="0.35"/>
    <row r="29756" customFormat="1" x14ac:dyDescent="0.35"/>
    <row r="29757" customFormat="1" x14ac:dyDescent="0.35"/>
    <row r="29758" customFormat="1" x14ac:dyDescent="0.35"/>
    <row r="29759" customFormat="1" x14ac:dyDescent="0.35"/>
    <row r="29760" customFormat="1" x14ac:dyDescent="0.35"/>
    <row r="29761" customFormat="1" x14ac:dyDescent="0.35"/>
    <row r="29762" customFormat="1" x14ac:dyDescent="0.35"/>
    <row r="29763" customFormat="1" x14ac:dyDescent="0.35"/>
    <row r="29764" customFormat="1" x14ac:dyDescent="0.35"/>
    <row r="29765" customFormat="1" x14ac:dyDescent="0.35"/>
    <row r="29766" customFormat="1" x14ac:dyDescent="0.35"/>
    <row r="29767" customFormat="1" x14ac:dyDescent="0.35"/>
    <row r="29768" customFormat="1" x14ac:dyDescent="0.35"/>
    <row r="29769" customFormat="1" x14ac:dyDescent="0.35"/>
    <row r="29770" customFormat="1" x14ac:dyDescent="0.35"/>
    <row r="29771" customFormat="1" x14ac:dyDescent="0.35"/>
    <row r="29772" customFormat="1" x14ac:dyDescent="0.35"/>
    <row r="29773" customFormat="1" x14ac:dyDescent="0.35"/>
    <row r="29774" customFormat="1" x14ac:dyDescent="0.35"/>
    <row r="29775" customFormat="1" x14ac:dyDescent="0.35"/>
    <row r="29776" customFormat="1" x14ac:dyDescent="0.35"/>
    <row r="29777" customFormat="1" x14ac:dyDescent="0.35"/>
    <row r="29778" customFormat="1" x14ac:dyDescent="0.35"/>
    <row r="29779" customFormat="1" x14ac:dyDescent="0.35"/>
    <row r="29780" customFormat="1" x14ac:dyDescent="0.35"/>
    <row r="29781" customFormat="1" x14ac:dyDescent="0.35"/>
    <row r="29782" customFormat="1" x14ac:dyDescent="0.35"/>
    <row r="29783" customFormat="1" x14ac:dyDescent="0.35"/>
    <row r="29784" customFormat="1" x14ac:dyDescent="0.35"/>
    <row r="29785" customFormat="1" x14ac:dyDescent="0.35"/>
    <row r="29786" customFormat="1" x14ac:dyDescent="0.35"/>
    <row r="29787" customFormat="1" x14ac:dyDescent="0.35"/>
    <row r="29788" customFormat="1" x14ac:dyDescent="0.35"/>
    <row r="29789" customFormat="1" x14ac:dyDescent="0.35"/>
    <row r="29790" customFormat="1" x14ac:dyDescent="0.35"/>
    <row r="29791" customFormat="1" x14ac:dyDescent="0.35"/>
    <row r="29792" customFormat="1" x14ac:dyDescent="0.35"/>
    <row r="29793" customFormat="1" x14ac:dyDescent="0.35"/>
    <row r="29794" customFormat="1" x14ac:dyDescent="0.35"/>
    <row r="29795" customFormat="1" x14ac:dyDescent="0.35"/>
    <row r="29796" customFormat="1" x14ac:dyDescent="0.35"/>
    <row r="29797" customFormat="1" x14ac:dyDescent="0.35"/>
    <row r="29798" customFormat="1" x14ac:dyDescent="0.35"/>
    <row r="29799" customFormat="1" x14ac:dyDescent="0.35"/>
    <row r="29800" customFormat="1" x14ac:dyDescent="0.35"/>
    <row r="29801" customFormat="1" x14ac:dyDescent="0.35"/>
    <row r="29802" customFormat="1" x14ac:dyDescent="0.35"/>
    <row r="29803" customFormat="1" x14ac:dyDescent="0.35"/>
    <row r="29804" customFormat="1" x14ac:dyDescent="0.35"/>
    <row r="29805" customFormat="1" x14ac:dyDescent="0.35"/>
    <row r="29806" customFormat="1" x14ac:dyDescent="0.35"/>
    <row r="29807" customFormat="1" x14ac:dyDescent="0.35"/>
    <row r="29808" customFormat="1" x14ac:dyDescent="0.35"/>
    <row r="29809" customFormat="1" x14ac:dyDescent="0.35"/>
    <row r="29810" customFormat="1" x14ac:dyDescent="0.35"/>
    <row r="29811" customFormat="1" x14ac:dyDescent="0.35"/>
    <row r="29812" customFormat="1" x14ac:dyDescent="0.35"/>
    <row r="29813" customFormat="1" x14ac:dyDescent="0.35"/>
    <row r="29814" customFormat="1" x14ac:dyDescent="0.35"/>
    <row r="29815" customFormat="1" x14ac:dyDescent="0.35"/>
    <row r="29816" customFormat="1" x14ac:dyDescent="0.35"/>
    <row r="29817" customFormat="1" x14ac:dyDescent="0.35"/>
    <row r="29818" customFormat="1" x14ac:dyDescent="0.35"/>
    <row r="29819" customFormat="1" x14ac:dyDescent="0.35"/>
    <row r="29820" customFormat="1" x14ac:dyDescent="0.35"/>
    <row r="29821" customFormat="1" x14ac:dyDescent="0.35"/>
    <row r="29822" customFormat="1" x14ac:dyDescent="0.35"/>
    <row r="29823" customFormat="1" x14ac:dyDescent="0.35"/>
    <row r="29824" customFormat="1" x14ac:dyDescent="0.35"/>
    <row r="29825" customFormat="1" x14ac:dyDescent="0.35"/>
    <row r="29826" customFormat="1" x14ac:dyDescent="0.35"/>
    <row r="29827" customFormat="1" x14ac:dyDescent="0.35"/>
    <row r="29828" customFormat="1" x14ac:dyDescent="0.35"/>
    <row r="29829" customFormat="1" x14ac:dyDescent="0.35"/>
    <row r="29830" customFormat="1" x14ac:dyDescent="0.35"/>
    <row r="29831" customFormat="1" x14ac:dyDescent="0.35"/>
    <row r="29832" customFormat="1" x14ac:dyDescent="0.35"/>
    <row r="29833" customFormat="1" x14ac:dyDescent="0.35"/>
    <row r="29834" customFormat="1" x14ac:dyDescent="0.35"/>
    <row r="29835" customFormat="1" x14ac:dyDescent="0.35"/>
    <row r="29836" customFormat="1" x14ac:dyDescent="0.35"/>
    <row r="29837" customFormat="1" x14ac:dyDescent="0.35"/>
    <row r="29838" customFormat="1" x14ac:dyDescent="0.35"/>
    <row r="29839" customFormat="1" x14ac:dyDescent="0.35"/>
    <row r="29840" customFormat="1" x14ac:dyDescent="0.35"/>
    <row r="29841" customFormat="1" x14ac:dyDescent="0.35"/>
    <row r="29842" customFormat="1" x14ac:dyDescent="0.35"/>
    <row r="29843" customFormat="1" x14ac:dyDescent="0.35"/>
    <row r="29844" customFormat="1" x14ac:dyDescent="0.35"/>
    <row r="29845" customFormat="1" x14ac:dyDescent="0.35"/>
    <row r="29846" customFormat="1" x14ac:dyDescent="0.35"/>
    <row r="29847" customFormat="1" x14ac:dyDescent="0.35"/>
    <row r="29848" customFormat="1" x14ac:dyDescent="0.35"/>
    <row r="29849" customFormat="1" x14ac:dyDescent="0.35"/>
    <row r="29850" customFormat="1" x14ac:dyDescent="0.35"/>
    <row r="29851" customFormat="1" x14ac:dyDescent="0.35"/>
    <row r="29852" customFormat="1" x14ac:dyDescent="0.35"/>
    <row r="29853" customFormat="1" x14ac:dyDescent="0.35"/>
    <row r="29854" customFormat="1" x14ac:dyDescent="0.35"/>
    <row r="29855" customFormat="1" x14ac:dyDescent="0.35"/>
    <row r="29856" customFormat="1" x14ac:dyDescent="0.35"/>
    <row r="29857" customFormat="1" x14ac:dyDescent="0.35"/>
    <row r="29858" customFormat="1" x14ac:dyDescent="0.35"/>
    <row r="29859" customFormat="1" x14ac:dyDescent="0.35"/>
    <row r="29860" customFormat="1" x14ac:dyDescent="0.35"/>
    <row r="29861" customFormat="1" x14ac:dyDescent="0.35"/>
    <row r="29862" customFormat="1" x14ac:dyDescent="0.35"/>
    <row r="29863" customFormat="1" x14ac:dyDescent="0.35"/>
    <row r="29864" customFormat="1" x14ac:dyDescent="0.35"/>
    <row r="29865" customFormat="1" x14ac:dyDescent="0.35"/>
    <row r="29866" customFormat="1" x14ac:dyDescent="0.35"/>
    <row r="29867" customFormat="1" x14ac:dyDescent="0.35"/>
    <row r="29868" customFormat="1" x14ac:dyDescent="0.35"/>
    <row r="29869" customFormat="1" x14ac:dyDescent="0.35"/>
    <row r="29870" customFormat="1" x14ac:dyDescent="0.35"/>
    <row r="29871" customFormat="1" x14ac:dyDescent="0.35"/>
    <row r="29872" customFormat="1" x14ac:dyDescent="0.35"/>
    <row r="29873" customFormat="1" x14ac:dyDescent="0.35"/>
    <row r="29874" customFormat="1" x14ac:dyDescent="0.35"/>
    <row r="29875" customFormat="1" x14ac:dyDescent="0.35"/>
    <row r="29876" customFormat="1" x14ac:dyDescent="0.35"/>
    <row r="29877" customFormat="1" x14ac:dyDescent="0.35"/>
    <row r="29878" customFormat="1" x14ac:dyDescent="0.35"/>
    <row r="29879" customFormat="1" x14ac:dyDescent="0.35"/>
    <row r="29880" customFormat="1" x14ac:dyDescent="0.35"/>
    <row r="29881" customFormat="1" x14ac:dyDescent="0.35"/>
    <row r="29882" customFormat="1" x14ac:dyDescent="0.35"/>
    <row r="29883" customFormat="1" x14ac:dyDescent="0.35"/>
    <row r="29884" customFormat="1" x14ac:dyDescent="0.35"/>
    <row r="29885" customFormat="1" x14ac:dyDescent="0.35"/>
    <row r="29886" customFormat="1" x14ac:dyDescent="0.35"/>
    <row r="29887" customFormat="1" x14ac:dyDescent="0.35"/>
    <row r="29888" customFormat="1" x14ac:dyDescent="0.35"/>
    <row r="29889" customFormat="1" x14ac:dyDescent="0.35"/>
    <row r="29890" customFormat="1" x14ac:dyDescent="0.35"/>
    <row r="29891" customFormat="1" x14ac:dyDescent="0.35"/>
    <row r="29892" customFormat="1" x14ac:dyDescent="0.35"/>
    <row r="29893" customFormat="1" x14ac:dyDescent="0.35"/>
    <row r="29894" customFormat="1" x14ac:dyDescent="0.35"/>
    <row r="29895" customFormat="1" x14ac:dyDescent="0.35"/>
    <row r="29896" customFormat="1" x14ac:dyDescent="0.35"/>
    <row r="29897" customFormat="1" x14ac:dyDescent="0.35"/>
    <row r="29898" customFormat="1" x14ac:dyDescent="0.35"/>
    <row r="29899" customFormat="1" x14ac:dyDescent="0.35"/>
    <row r="29900" customFormat="1" x14ac:dyDescent="0.35"/>
    <row r="29901" customFormat="1" x14ac:dyDescent="0.35"/>
    <row r="29902" customFormat="1" x14ac:dyDescent="0.35"/>
    <row r="29903" customFormat="1" x14ac:dyDescent="0.35"/>
    <row r="29904" customFormat="1" x14ac:dyDescent="0.35"/>
    <row r="29905" customFormat="1" x14ac:dyDescent="0.35"/>
    <row r="29906" customFormat="1" x14ac:dyDescent="0.35"/>
    <row r="29907" customFormat="1" x14ac:dyDescent="0.35"/>
    <row r="29908" customFormat="1" x14ac:dyDescent="0.35"/>
    <row r="29909" customFormat="1" x14ac:dyDescent="0.35"/>
    <row r="29910" customFormat="1" x14ac:dyDescent="0.35"/>
    <row r="29911" customFormat="1" x14ac:dyDescent="0.35"/>
    <row r="29912" customFormat="1" x14ac:dyDescent="0.35"/>
    <row r="29913" customFormat="1" x14ac:dyDescent="0.35"/>
    <row r="29914" customFormat="1" x14ac:dyDescent="0.35"/>
    <row r="29915" customFormat="1" x14ac:dyDescent="0.35"/>
    <row r="29916" customFormat="1" x14ac:dyDescent="0.35"/>
    <row r="29917" customFormat="1" x14ac:dyDescent="0.35"/>
    <row r="29918" customFormat="1" x14ac:dyDescent="0.35"/>
    <row r="29919" customFormat="1" x14ac:dyDescent="0.35"/>
    <row r="29920" customFormat="1" x14ac:dyDescent="0.35"/>
    <row r="29921" customFormat="1" x14ac:dyDescent="0.35"/>
    <row r="29922" customFormat="1" x14ac:dyDescent="0.35"/>
    <row r="29923" customFormat="1" x14ac:dyDescent="0.35"/>
    <row r="29924" customFormat="1" x14ac:dyDescent="0.35"/>
    <row r="29925" customFormat="1" x14ac:dyDescent="0.35"/>
    <row r="29926" customFormat="1" x14ac:dyDescent="0.35"/>
    <row r="29927" customFormat="1" x14ac:dyDescent="0.35"/>
    <row r="29928" customFormat="1" x14ac:dyDescent="0.35"/>
    <row r="29929" customFormat="1" x14ac:dyDescent="0.35"/>
    <row r="29930" customFormat="1" x14ac:dyDescent="0.35"/>
    <row r="29931" customFormat="1" x14ac:dyDescent="0.35"/>
    <row r="29932" customFormat="1" x14ac:dyDescent="0.35"/>
    <row r="29933" customFormat="1" x14ac:dyDescent="0.35"/>
    <row r="29934" customFormat="1" x14ac:dyDescent="0.35"/>
    <row r="29935" customFormat="1" x14ac:dyDescent="0.35"/>
    <row r="29936" customFormat="1" x14ac:dyDescent="0.35"/>
    <row r="29937" customFormat="1" x14ac:dyDescent="0.35"/>
    <row r="29938" customFormat="1" x14ac:dyDescent="0.35"/>
    <row r="29939" customFormat="1" x14ac:dyDescent="0.35"/>
    <row r="29940" customFormat="1" x14ac:dyDescent="0.35"/>
    <row r="29941" customFormat="1" x14ac:dyDescent="0.35"/>
    <row r="29942" customFormat="1" x14ac:dyDescent="0.35"/>
    <row r="29943" customFormat="1" x14ac:dyDescent="0.35"/>
    <row r="29944" customFormat="1" x14ac:dyDescent="0.35"/>
    <row r="29945" customFormat="1" x14ac:dyDescent="0.35"/>
    <row r="29946" customFormat="1" x14ac:dyDescent="0.35"/>
    <row r="29947" customFormat="1" x14ac:dyDescent="0.35"/>
    <row r="29948" customFormat="1" x14ac:dyDescent="0.35"/>
    <row r="29949" customFormat="1" x14ac:dyDescent="0.35"/>
    <row r="29950" customFormat="1" x14ac:dyDescent="0.35"/>
    <row r="29951" customFormat="1" x14ac:dyDescent="0.35"/>
    <row r="29952" customFormat="1" x14ac:dyDescent="0.35"/>
    <row r="29953" customFormat="1" x14ac:dyDescent="0.35"/>
    <row r="29954" customFormat="1" x14ac:dyDescent="0.35"/>
    <row r="29955" customFormat="1" x14ac:dyDescent="0.35"/>
    <row r="29956" customFormat="1" x14ac:dyDescent="0.35"/>
    <row r="29957" customFormat="1" x14ac:dyDescent="0.35"/>
    <row r="29958" customFormat="1" x14ac:dyDescent="0.35"/>
    <row r="29959" customFormat="1" x14ac:dyDescent="0.35"/>
    <row r="29960" customFormat="1" x14ac:dyDescent="0.35"/>
    <row r="29961" customFormat="1" x14ac:dyDescent="0.35"/>
    <row r="29962" customFormat="1" x14ac:dyDescent="0.35"/>
    <row r="29963" customFormat="1" x14ac:dyDescent="0.35"/>
    <row r="29964" customFormat="1" x14ac:dyDescent="0.35"/>
    <row r="29965" customFormat="1" x14ac:dyDescent="0.35"/>
    <row r="29966" customFormat="1" x14ac:dyDescent="0.35"/>
    <row r="29967" customFormat="1" x14ac:dyDescent="0.35"/>
    <row r="29968" customFormat="1" x14ac:dyDescent="0.35"/>
    <row r="29969" customFormat="1" x14ac:dyDescent="0.35"/>
    <row r="29970" customFormat="1" x14ac:dyDescent="0.35"/>
    <row r="29971" customFormat="1" x14ac:dyDescent="0.35"/>
    <row r="29972" customFormat="1" x14ac:dyDescent="0.35"/>
    <row r="29973" customFormat="1" x14ac:dyDescent="0.35"/>
    <row r="29974" customFormat="1" x14ac:dyDescent="0.35"/>
    <row r="29975" customFormat="1" x14ac:dyDescent="0.35"/>
    <row r="29976" customFormat="1" x14ac:dyDescent="0.35"/>
    <row r="29977" customFormat="1" x14ac:dyDescent="0.35"/>
    <row r="29978" customFormat="1" x14ac:dyDescent="0.35"/>
    <row r="29979" customFormat="1" x14ac:dyDescent="0.35"/>
    <row r="29980" customFormat="1" x14ac:dyDescent="0.35"/>
    <row r="29981" customFormat="1" x14ac:dyDescent="0.35"/>
    <row r="29982" customFormat="1" x14ac:dyDescent="0.35"/>
    <row r="29983" customFormat="1" x14ac:dyDescent="0.35"/>
    <row r="29984" customFormat="1" x14ac:dyDescent="0.35"/>
    <row r="29985" customFormat="1" x14ac:dyDescent="0.35"/>
    <row r="29986" customFormat="1" x14ac:dyDescent="0.35"/>
    <row r="29987" customFormat="1" x14ac:dyDescent="0.35"/>
    <row r="29988" customFormat="1" x14ac:dyDescent="0.35"/>
    <row r="29989" customFormat="1" x14ac:dyDescent="0.35"/>
    <row r="29990" customFormat="1" x14ac:dyDescent="0.35"/>
    <row r="29991" customFormat="1" x14ac:dyDescent="0.35"/>
    <row r="29992" customFormat="1" x14ac:dyDescent="0.35"/>
    <row r="29993" customFormat="1" x14ac:dyDescent="0.35"/>
    <row r="29994" customFormat="1" x14ac:dyDescent="0.35"/>
    <row r="29995" customFormat="1" x14ac:dyDescent="0.35"/>
    <row r="29996" customFormat="1" x14ac:dyDescent="0.35"/>
    <row r="29997" customFormat="1" x14ac:dyDescent="0.35"/>
    <row r="29998" customFormat="1" x14ac:dyDescent="0.35"/>
    <row r="29999" customFormat="1" x14ac:dyDescent="0.35"/>
    <row r="30000" customFormat="1" x14ac:dyDescent="0.35"/>
    <row r="30001" customFormat="1" x14ac:dyDescent="0.35"/>
    <row r="30002" customFormat="1" x14ac:dyDescent="0.35"/>
    <row r="30003" customFormat="1" x14ac:dyDescent="0.35"/>
    <row r="30004" customFormat="1" x14ac:dyDescent="0.35"/>
    <row r="30005" customFormat="1" x14ac:dyDescent="0.35"/>
    <row r="30006" customFormat="1" x14ac:dyDescent="0.35"/>
    <row r="30007" customFormat="1" x14ac:dyDescent="0.35"/>
    <row r="30008" customFormat="1" x14ac:dyDescent="0.35"/>
    <row r="30009" customFormat="1" x14ac:dyDescent="0.35"/>
    <row r="30010" customFormat="1" x14ac:dyDescent="0.35"/>
    <row r="30011" customFormat="1" x14ac:dyDescent="0.35"/>
    <row r="30012" customFormat="1" x14ac:dyDescent="0.35"/>
    <row r="30013" customFormat="1" x14ac:dyDescent="0.35"/>
    <row r="30014" customFormat="1" x14ac:dyDescent="0.35"/>
    <row r="30015" customFormat="1" x14ac:dyDescent="0.35"/>
    <row r="30016" customFormat="1" x14ac:dyDescent="0.35"/>
    <row r="30017" customFormat="1" x14ac:dyDescent="0.35"/>
    <row r="30018" customFormat="1" x14ac:dyDescent="0.35"/>
    <row r="30019" customFormat="1" x14ac:dyDescent="0.35"/>
    <row r="30020" customFormat="1" x14ac:dyDescent="0.35"/>
    <row r="30021" customFormat="1" x14ac:dyDescent="0.35"/>
    <row r="30022" customFormat="1" x14ac:dyDescent="0.35"/>
    <row r="30023" customFormat="1" x14ac:dyDescent="0.35"/>
    <row r="30024" customFormat="1" x14ac:dyDescent="0.35"/>
    <row r="30025" customFormat="1" x14ac:dyDescent="0.35"/>
    <row r="30026" customFormat="1" x14ac:dyDescent="0.35"/>
    <row r="30027" customFormat="1" x14ac:dyDescent="0.35"/>
    <row r="30028" customFormat="1" x14ac:dyDescent="0.35"/>
    <row r="30029" customFormat="1" x14ac:dyDescent="0.35"/>
    <row r="30030" customFormat="1" x14ac:dyDescent="0.35"/>
    <row r="30031" customFormat="1" x14ac:dyDescent="0.35"/>
    <row r="30032" customFormat="1" x14ac:dyDescent="0.35"/>
    <row r="30033" customFormat="1" x14ac:dyDescent="0.35"/>
    <row r="30034" customFormat="1" x14ac:dyDescent="0.35"/>
    <row r="30035" customFormat="1" x14ac:dyDescent="0.35"/>
    <row r="30036" customFormat="1" x14ac:dyDescent="0.35"/>
    <row r="30037" customFormat="1" x14ac:dyDescent="0.35"/>
    <row r="30038" customFormat="1" x14ac:dyDescent="0.35"/>
    <row r="30039" customFormat="1" x14ac:dyDescent="0.35"/>
    <row r="30040" customFormat="1" x14ac:dyDescent="0.35"/>
    <row r="30041" customFormat="1" x14ac:dyDescent="0.35"/>
    <row r="30042" customFormat="1" x14ac:dyDescent="0.35"/>
    <row r="30043" customFormat="1" x14ac:dyDescent="0.35"/>
    <row r="30044" customFormat="1" x14ac:dyDescent="0.35"/>
    <row r="30045" customFormat="1" x14ac:dyDescent="0.35"/>
    <row r="30046" customFormat="1" x14ac:dyDescent="0.35"/>
    <row r="30047" customFormat="1" x14ac:dyDescent="0.35"/>
    <row r="30048" customFormat="1" x14ac:dyDescent="0.35"/>
    <row r="30049" customFormat="1" x14ac:dyDescent="0.35"/>
    <row r="30050" customFormat="1" x14ac:dyDescent="0.35"/>
    <row r="30051" customFormat="1" x14ac:dyDescent="0.35"/>
    <row r="30052" customFormat="1" x14ac:dyDescent="0.35"/>
    <row r="30053" customFormat="1" x14ac:dyDescent="0.35"/>
    <row r="30054" customFormat="1" x14ac:dyDescent="0.35"/>
    <row r="30055" customFormat="1" x14ac:dyDescent="0.35"/>
    <row r="30056" customFormat="1" x14ac:dyDescent="0.35"/>
    <row r="30057" customFormat="1" x14ac:dyDescent="0.35"/>
    <row r="30058" customFormat="1" x14ac:dyDescent="0.35"/>
    <row r="30059" customFormat="1" x14ac:dyDescent="0.35"/>
    <row r="30060" customFormat="1" x14ac:dyDescent="0.35"/>
    <row r="30061" customFormat="1" x14ac:dyDescent="0.35"/>
    <row r="30062" customFormat="1" x14ac:dyDescent="0.35"/>
    <row r="30063" customFormat="1" x14ac:dyDescent="0.35"/>
    <row r="30064" customFormat="1" x14ac:dyDescent="0.35"/>
    <row r="30065" customFormat="1" x14ac:dyDescent="0.35"/>
    <row r="30066" customFormat="1" x14ac:dyDescent="0.35"/>
    <row r="30067" customFormat="1" x14ac:dyDescent="0.35"/>
    <row r="30068" customFormat="1" x14ac:dyDescent="0.35"/>
    <row r="30069" customFormat="1" x14ac:dyDescent="0.35"/>
    <row r="30070" customFormat="1" x14ac:dyDescent="0.35"/>
    <row r="30071" customFormat="1" x14ac:dyDescent="0.35"/>
    <row r="30072" customFormat="1" x14ac:dyDescent="0.35"/>
    <row r="30073" customFormat="1" x14ac:dyDescent="0.35"/>
    <row r="30074" customFormat="1" x14ac:dyDescent="0.35"/>
    <row r="30075" customFormat="1" x14ac:dyDescent="0.35"/>
    <row r="30076" customFormat="1" x14ac:dyDescent="0.35"/>
    <row r="30077" customFormat="1" x14ac:dyDescent="0.35"/>
    <row r="30078" customFormat="1" x14ac:dyDescent="0.35"/>
    <row r="30079" customFormat="1" x14ac:dyDescent="0.35"/>
    <row r="30080" customFormat="1" x14ac:dyDescent="0.35"/>
    <row r="30081" customFormat="1" x14ac:dyDescent="0.35"/>
    <row r="30082" customFormat="1" x14ac:dyDescent="0.35"/>
    <row r="30083" customFormat="1" x14ac:dyDescent="0.35"/>
    <row r="30084" customFormat="1" x14ac:dyDescent="0.35"/>
    <row r="30085" customFormat="1" x14ac:dyDescent="0.35"/>
    <row r="30086" customFormat="1" x14ac:dyDescent="0.35"/>
    <row r="30087" customFormat="1" x14ac:dyDescent="0.35"/>
    <row r="30088" customFormat="1" x14ac:dyDescent="0.35"/>
    <row r="30089" customFormat="1" x14ac:dyDescent="0.35"/>
    <row r="30090" customFormat="1" x14ac:dyDescent="0.35"/>
    <row r="30091" customFormat="1" x14ac:dyDescent="0.35"/>
    <row r="30092" customFormat="1" x14ac:dyDescent="0.35"/>
    <row r="30093" customFormat="1" x14ac:dyDescent="0.35"/>
    <row r="30094" customFormat="1" x14ac:dyDescent="0.35"/>
    <row r="30095" customFormat="1" x14ac:dyDescent="0.35"/>
    <row r="30096" customFormat="1" x14ac:dyDescent="0.35"/>
    <row r="30097" customFormat="1" x14ac:dyDescent="0.35"/>
    <row r="30098" customFormat="1" x14ac:dyDescent="0.35"/>
    <row r="30099" customFormat="1" x14ac:dyDescent="0.35"/>
    <row r="30100" customFormat="1" x14ac:dyDescent="0.35"/>
    <row r="30101" customFormat="1" x14ac:dyDescent="0.35"/>
    <row r="30102" customFormat="1" x14ac:dyDescent="0.35"/>
    <row r="30103" customFormat="1" x14ac:dyDescent="0.35"/>
    <row r="30104" customFormat="1" x14ac:dyDescent="0.35"/>
    <row r="30105" customFormat="1" x14ac:dyDescent="0.35"/>
    <row r="30106" customFormat="1" x14ac:dyDescent="0.35"/>
    <row r="30107" customFormat="1" x14ac:dyDescent="0.35"/>
    <row r="30108" customFormat="1" x14ac:dyDescent="0.35"/>
    <row r="30109" customFormat="1" x14ac:dyDescent="0.35"/>
    <row r="30110" customFormat="1" x14ac:dyDescent="0.35"/>
    <row r="30111" customFormat="1" x14ac:dyDescent="0.35"/>
    <row r="30112" customFormat="1" x14ac:dyDescent="0.35"/>
    <row r="30113" customFormat="1" x14ac:dyDescent="0.35"/>
    <row r="30114" customFormat="1" x14ac:dyDescent="0.35"/>
    <row r="30115" customFormat="1" x14ac:dyDescent="0.35"/>
    <row r="30116" customFormat="1" x14ac:dyDescent="0.35"/>
    <row r="30117" customFormat="1" x14ac:dyDescent="0.35"/>
    <row r="30118" customFormat="1" x14ac:dyDescent="0.35"/>
    <row r="30119" customFormat="1" x14ac:dyDescent="0.35"/>
    <row r="30120" customFormat="1" x14ac:dyDescent="0.35"/>
    <row r="30121" customFormat="1" x14ac:dyDescent="0.35"/>
    <row r="30122" customFormat="1" x14ac:dyDescent="0.35"/>
    <row r="30123" customFormat="1" x14ac:dyDescent="0.35"/>
    <row r="30124" customFormat="1" x14ac:dyDescent="0.35"/>
    <row r="30125" customFormat="1" x14ac:dyDescent="0.35"/>
    <row r="30126" customFormat="1" x14ac:dyDescent="0.35"/>
    <row r="30127" customFormat="1" x14ac:dyDescent="0.35"/>
    <row r="30128" customFormat="1" x14ac:dyDescent="0.35"/>
    <row r="30129" customFormat="1" x14ac:dyDescent="0.35"/>
    <row r="30130" customFormat="1" x14ac:dyDescent="0.35"/>
    <row r="30131" customFormat="1" x14ac:dyDescent="0.35"/>
    <row r="30132" customFormat="1" x14ac:dyDescent="0.35"/>
    <row r="30133" customFormat="1" x14ac:dyDescent="0.35"/>
    <row r="30134" customFormat="1" x14ac:dyDescent="0.35"/>
    <row r="30135" customFormat="1" x14ac:dyDescent="0.35"/>
    <row r="30136" customFormat="1" x14ac:dyDescent="0.35"/>
    <row r="30137" customFormat="1" x14ac:dyDescent="0.35"/>
    <row r="30138" customFormat="1" x14ac:dyDescent="0.35"/>
    <row r="30139" customFormat="1" x14ac:dyDescent="0.35"/>
    <row r="30140" customFormat="1" x14ac:dyDescent="0.35"/>
    <row r="30141" customFormat="1" x14ac:dyDescent="0.35"/>
    <row r="30142" customFormat="1" x14ac:dyDescent="0.35"/>
    <row r="30143" customFormat="1" x14ac:dyDescent="0.35"/>
    <row r="30144" customFormat="1" x14ac:dyDescent="0.35"/>
    <row r="30145" customFormat="1" x14ac:dyDescent="0.35"/>
    <row r="30146" customFormat="1" x14ac:dyDescent="0.35"/>
    <row r="30147" customFormat="1" x14ac:dyDescent="0.35"/>
    <row r="30148" customFormat="1" x14ac:dyDescent="0.35"/>
    <row r="30149" customFormat="1" x14ac:dyDescent="0.35"/>
    <row r="30150" customFormat="1" x14ac:dyDescent="0.35"/>
    <row r="30151" customFormat="1" x14ac:dyDescent="0.35"/>
    <row r="30152" customFormat="1" x14ac:dyDescent="0.35"/>
    <row r="30153" customFormat="1" x14ac:dyDescent="0.35"/>
    <row r="30154" customFormat="1" x14ac:dyDescent="0.35"/>
    <row r="30155" customFormat="1" x14ac:dyDescent="0.35"/>
    <row r="30156" customFormat="1" x14ac:dyDescent="0.35"/>
    <row r="30157" customFormat="1" x14ac:dyDescent="0.35"/>
    <row r="30158" customFormat="1" x14ac:dyDescent="0.35"/>
    <row r="30159" customFormat="1" x14ac:dyDescent="0.35"/>
    <row r="30160" customFormat="1" x14ac:dyDescent="0.35"/>
    <row r="30161" customFormat="1" x14ac:dyDescent="0.35"/>
    <row r="30162" customFormat="1" x14ac:dyDescent="0.35"/>
    <row r="30163" customFormat="1" x14ac:dyDescent="0.35"/>
    <row r="30164" customFormat="1" x14ac:dyDescent="0.35"/>
    <row r="30165" customFormat="1" x14ac:dyDescent="0.35"/>
    <row r="30166" customFormat="1" x14ac:dyDescent="0.35"/>
    <row r="30167" customFormat="1" x14ac:dyDescent="0.35"/>
    <row r="30168" customFormat="1" x14ac:dyDescent="0.35"/>
    <row r="30169" customFormat="1" x14ac:dyDescent="0.35"/>
    <row r="30170" customFormat="1" x14ac:dyDescent="0.35"/>
    <row r="30171" customFormat="1" x14ac:dyDescent="0.35"/>
    <row r="30172" customFormat="1" x14ac:dyDescent="0.35"/>
    <row r="30173" customFormat="1" x14ac:dyDescent="0.35"/>
    <row r="30174" customFormat="1" x14ac:dyDescent="0.35"/>
    <row r="30175" customFormat="1" x14ac:dyDescent="0.35"/>
    <row r="30176" customFormat="1" x14ac:dyDescent="0.35"/>
    <row r="30177" customFormat="1" x14ac:dyDescent="0.35"/>
    <row r="30178" customFormat="1" x14ac:dyDescent="0.35"/>
    <row r="30179" customFormat="1" x14ac:dyDescent="0.35"/>
    <row r="30180" customFormat="1" x14ac:dyDescent="0.35"/>
    <row r="30181" customFormat="1" x14ac:dyDescent="0.35"/>
    <row r="30182" customFormat="1" x14ac:dyDescent="0.35"/>
    <row r="30183" customFormat="1" x14ac:dyDescent="0.35"/>
    <row r="30184" customFormat="1" x14ac:dyDescent="0.35"/>
    <row r="30185" customFormat="1" x14ac:dyDescent="0.35"/>
    <row r="30186" customFormat="1" x14ac:dyDescent="0.35"/>
    <row r="30187" customFormat="1" x14ac:dyDescent="0.35"/>
    <row r="30188" customFormat="1" x14ac:dyDescent="0.35"/>
    <row r="30189" customFormat="1" x14ac:dyDescent="0.35"/>
    <row r="30190" customFormat="1" x14ac:dyDescent="0.35"/>
    <row r="30191" customFormat="1" x14ac:dyDescent="0.35"/>
    <row r="30192" customFormat="1" x14ac:dyDescent="0.35"/>
    <row r="30193" customFormat="1" x14ac:dyDescent="0.35"/>
    <row r="30194" customFormat="1" x14ac:dyDescent="0.35"/>
    <row r="30195" customFormat="1" x14ac:dyDescent="0.35"/>
    <row r="30196" customFormat="1" x14ac:dyDescent="0.35"/>
    <row r="30197" customFormat="1" x14ac:dyDescent="0.35"/>
    <row r="30198" customFormat="1" x14ac:dyDescent="0.35"/>
    <row r="30199" customFormat="1" x14ac:dyDescent="0.35"/>
    <row r="30200" customFormat="1" x14ac:dyDescent="0.35"/>
    <row r="30201" customFormat="1" x14ac:dyDescent="0.35"/>
    <row r="30202" customFormat="1" x14ac:dyDescent="0.35"/>
    <row r="30203" customFormat="1" x14ac:dyDescent="0.35"/>
    <row r="30204" customFormat="1" x14ac:dyDescent="0.35"/>
    <row r="30205" customFormat="1" x14ac:dyDescent="0.35"/>
    <row r="30206" customFormat="1" x14ac:dyDescent="0.35"/>
    <row r="30207" customFormat="1" x14ac:dyDescent="0.35"/>
    <row r="30208" customFormat="1" x14ac:dyDescent="0.35"/>
    <row r="30209" customFormat="1" x14ac:dyDescent="0.35"/>
    <row r="30210" customFormat="1" x14ac:dyDescent="0.35"/>
    <row r="30211" customFormat="1" x14ac:dyDescent="0.35"/>
    <row r="30212" customFormat="1" x14ac:dyDescent="0.35"/>
    <row r="30213" customFormat="1" x14ac:dyDescent="0.35"/>
    <row r="30214" customFormat="1" x14ac:dyDescent="0.35"/>
    <row r="30215" customFormat="1" x14ac:dyDescent="0.35"/>
    <row r="30216" customFormat="1" x14ac:dyDescent="0.35"/>
    <row r="30217" customFormat="1" x14ac:dyDescent="0.35"/>
    <row r="30218" customFormat="1" x14ac:dyDescent="0.35"/>
    <row r="30219" customFormat="1" x14ac:dyDescent="0.35"/>
    <row r="30220" customFormat="1" x14ac:dyDescent="0.35"/>
    <row r="30221" customFormat="1" x14ac:dyDescent="0.35"/>
    <row r="30222" customFormat="1" x14ac:dyDescent="0.35"/>
    <row r="30223" customFormat="1" x14ac:dyDescent="0.35"/>
    <row r="30224" customFormat="1" x14ac:dyDescent="0.35"/>
    <row r="30225" customFormat="1" x14ac:dyDescent="0.35"/>
    <row r="30226" customFormat="1" x14ac:dyDescent="0.35"/>
    <row r="30227" customFormat="1" x14ac:dyDescent="0.35"/>
    <row r="30228" customFormat="1" x14ac:dyDescent="0.35"/>
    <row r="30229" customFormat="1" x14ac:dyDescent="0.35"/>
    <row r="30230" customFormat="1" x14ac:dyDescent="0.35"/>
    <row r="30231" customFormat="1" x14ac:dyDescent="0.35"/>
    <row r="30232" customFormat="1" x14ac:dyDescent="0.35"/>
    <row r="30233" customFormat="1" x14ac:dyDescent="0.35"/>
    <row r="30234" customFormat="1" x14ac:dyDescent="0.35"/>
    <row r="30235" customFormat="1" x14ac:dyDescent="0.35"/>
    <row r="30236" customFormat="1" x14ac:dyDescent="0.35"/>
    <row r="30237" customFormat="1" x14ac:dyDescent="0.35"/>
    <row r="30238" customFormat="1" x14ac:dyDescent="0.35"/>
    <row r="30239" customFormat="1" x14ac:dyDescent="0.35"/>
    <row r="30240" customFormat="1" x14ac:dyDescent="0.35"/>
    <row r="30241" customFormat="1" x14ac:dyDescent="0.35"/>
    <row r="30242" customFormat="1" x14ac:dyDescent="0.35"/>
    <row r="30243" customFormat="1" x14ac:dyDescent="0.35"/>
    <row r="30244" customFormat="1" x14ac:dyDescent="0.35"/>
    <row r="30245" customFormat="1" x14ac:dyDescent="0.35"/>
    <row r="30246" customFormat="1" x14ac:dyDescent="0.35"/>
    <row r="30247" customFormat="1" x14ac:dyDescent="0.35"/>
    <row r="30248" customFormat="1" x14ac:dyDescent="0.35"/>
    <row r="30249" customFormat="1" x14ac:dyDescent="0.35"/>
    <row r="30250" customFormat="1" x14ac:dyDescent="0.35"/>
    <row r="30251" customFormat="1" x14ac:dyDescent="0.35"/>
    <row r="30252" customFormat="1" x14ac:dyDescent="0.35"/>
    <row r="30253" customFormat="1" x14ac:dyDescent="0.35"/>
    <row r="30254" customFormat="1" x14ac:dyDescent="0.35"/>
    <row r="30255" customFormat="1" x14ac:dyDescent="0.35"/>
    <row r="30256" customFormat="1" x14ac:dyDescent="0.35"/>
    <row r="30257" customFormat="1" x14ac:dyDescent="0.35"/>
    <row r="30258" customFormat="1" x14ac:dyDescent="0.35"/>
    <row r="30259" customFormat="1" x14ac:dyDescent="0.35"/>
    <row r="30260" customFormat="1" x14ac:dyDescent="0.35"/>
    <row r="30261" customFormat="1" x14ac:dyDescent="0.35"/>
    <row r="30262" customFormat="1" x14ac:dyDescent="0.35"/>
    <row r="30263" customFormat="1" x14ac:dyDescent="0.35"/>
    <row r="30264" customFormat="1" x14ac:dyDescent="0.35"/>
    <row r="30265" customFormat="1" x14ac:dyDescent="0.35"/>
    <row r="30266" customFormat="1" x14ac:dyDescent="0.35"/>
    <row r="30267" customFormat="1" x14ac:dyDescent="0.35"/>
    <row r="30268" customFormat="1" x14ac:dyDescent="0.35"/>
    <row r="30269" customFormat="1" x14ac:dyDescent="0.35"/>
    <row r="30270" customFormat="1" x14ac:dyDescent="0.35"/>
    <row r="30271" customFormat="1" x14ac:dyDescent="0.35"/>
    <row r="30272" customFormat="1" x14ac:dyDescent="0.35"/>
    <row r="30273" customFormat="1" x14ac:dyDescent="0.35"/>
    <row r="30274" customFormat="1" x14ac:dyDescent="0.35"/>
    <row r="30275" customFormat="1" x14ac:dyDescent="0.35"/>
    <row r="30276" customFormat="1" x14ac:dyDescent="0.35"/>
    <row r="30277" customFormat="1" x14ac:dyDescent="0.35"/>
    <row r="30278" customFormat="1" x14ac:dyDescent="0.35"/>
    <row r="30279" customFormat="1" x14ac:dyDescent="0.35"/>
    <row r="30280" customFormat="1" x14ac:dyDescent="0.35"/>
    <row r="30281" customFormat="1" x14ac:dyDescent="0.35"/>
    <row r="30282" customFormat="1" x14ac:dyDescent="0.35"/>
    <row r="30283" customFormat="1" x14ac:dyDescent="0.35"/>
    <row r="30284" customFormat="1" x14ac:dyDescent="0.35"/>
    <row r="30285" customFormat="1" x14ac:dyDescent="0.35"/>
    <row r="30286" customFormat="1" x14ac:dyDescent="0.35"/>
    <row r="30287" customFormat="1" x14ac:dyDescent="0.35"/>
    <row r="30288" customFormat="1" x14ac:dyDescent="0.35"/>
    <row r="30289" customFormat="1" x14ac:dyDescent="0.35"/>
    <row r="30290" customFormat="1" x14ac:dyDescent="0.35"/>
    <row r="30291" customFormat="1" x14ac:dyDescent="0.35"/>
    <row r="30292" customFormat="1" x14ac:dyDescent="0.35"/>
    <row r="30293" customFormat="1" x14ac:dyDescent="0.35"/>
    <row r="30294" customFormat="1" x14ac:dyDescent="0.35"/>
    <row r="30295" customFormat="1" x14ac:dyDescent="0.35"/>
    <row r="30296" customFormat="1" x14ac:dyDescent="0.35"/>
    <row r="30297" customFormat="1" x14ac:dyDescent="0.35"/>
    <row r="30298" customFormat="1" x14ac:dyDescent="0.35"/>
    <row r="30299" customFormat="1" x14ac:dyDescent="0.35"/>
    <row r="30300" customFormat="1" x14ac:dyDescent="0.35"/>
    <row r="30301" customFormat="1" x14ac:dyDescent="0.35"/>
    <row r="30302" customFormat="1" x14ac:dyDescent="0.35"/>
    <row r="30303" customFormat="1" x14ac:dyDescent="0.35"/>
    <row r="30304" customFormat="1" x14ac:dyDescent="0.35"/>
    <row r="30305" customFormat="1" x14ac:dyDescent="0.35"/>
    <row r="30306" customFormat="1" x14ac:dyDescent="0.35"/>
    <row r="30307" customFormat="1" x14ac:dyDescent="0.35"/>
    <row r="30308" customFormat="1" x14ac:dyDescent="0.35"/>
    <row r="30309" customFormat="1" x14ac:dyDescent="0.35"/>
    <row r="30310" customFormat="1" x14ac:dyDescent="0.35"/>
    <row r="30311" customFormat="1" x14ac:dyDescent="0.35"/>
    <row r="30312" customFormat="1" x14ac:dyDescent="0.35"/>
    <row r="30313" customFormat="1" x14ac:dyDescent="0.35"/>
    <row r="30314" customFormat="1" x14ac:dyDescent="0.35"/>
    <row r="30315" customFormat="1" x14ac:dyDescent="0.35"/>
    <row r="30316" customFormat="1" x14ac:dyDescent="0.35"/>
    <row r="30317" customFormat="1" x14ac:dyDescent="0.35"/>
    <row r="30318" customFormat="1" x14ac:dyDescent="0.35"/>
    <row r="30319" customFormat="1" x14ac:dyDescent="0.35"/>
    <row r="30320" customFormat="1" x14ac:dyDescent="0.35"/>
    <row r="30321" customFormat="1" x14ac:dyDescent="0.35"/>
    <row r="30322" customFormat="1" x14ac:dyDescent="0.35"/>
    <row r="30323" customFormat="1" x14ac:dyDescent="0.35"/>
    <row r="30324" customFormat="1" x14ac:dyDescent="0.35"/>
    <row r="30325" customFormat="1" x14ac:dyDescent="0.35"/>
    <row r="30326" customFormat="1" x14ac:dyDescent="0.35"/>
    <row r="30327" customFormat="1" x14ac:dyDescent="0.35"/>
    <row r="30328" customFormat="1" x14ac:dyDescent="0.35"/>
    <row r="30329" customFormat="1" x14ac:dyDescent="0.35"/>
    <row r="30330" customFormat="1" x14ac:dyDescent="0.35"/>
    <row r="30331" customFormat="1" x14ac:dyDescent="0.35"/>
    <row r="30332" customFormat="1" x14ac:dyDescent="0.35"/>
    <row r="30333" customFormat="1" x14ac:dyDescent="0.35"/>
    <row r="30334" customFormat="1" x14ac:dyDescent="0.35"/>
    <row r="30335" customFormat="1" x14ac:dyDescent="0.35"/>
    <row r="30336" customFormat="1" x14ac:dyDescent="0.35"/>
    <row r="30337" customFormat="1" x14ac:dyDescent="0.35"/>
    <row r="30338" customFormat="1" x14ac:dyDescent="0.35"/>
    <row r="30339" customFormat="1" x14ac:dyDescent="0.35"/>
    <row r="30340" customFormat="1" x14ac:dyDescent="0.35"/>
    <row r="30341" customFormat="1" x14ac:dyDescent="0.35"/>
    <row r="30342" customFormat="1" x14ac:dyDescent="0.35"/>
    <row r="30343" customFormat="1" x14ac:dyDescent="0.35"/>
    <row r="30344" customFormat="1" x14ac:dyDescent="0.35"/>
    <row r="30345" customFormat="1" x14ac:dyDescent="0.35"/>
    <row r="30346" customFormat="1" x14ac:dyDescent="0.35"/>
    <row r="30347" customFormat="1" x14ac:dyDescent="0.35"/>
    <row r="30348" customFormat="1" x14ac:dyDescent="0.35"/>
    <row r="30349" customFormat="1" x14ac:dyDescent="0.35"/>
    <row r="30350" customFormat="1" x14ac:dyDescent="0.35"/>
    <row r="30351" customFormat="1" x14ac:dyDescent="0.35"/>
    <row r="30352" customFormat="1" x14ac:dyDescent="0.35"/>
    <row r="30353" customFormat="1" x14ac:dyDescent="0.35"/>
    <row r="30354" customFormat="1" x14ac:dyDescent="0.35"/>
    <row r="30355" customFormat="1" x14ac:dyDescent="0.35"/>
    <row r="30356" customFormat="1" x14ac:dyDescent="0.35"/>
    <row r="30357" customFormat="1" x14ac:dyDescent="0.35"/>
    <row r="30358" customFormat="1" x14ac:dyDescent="0.35"/>
    <row r="30359" customFormat="1" x14ac:dyDescent="0.35"/>
    <row r="30360" customFormat="1" x14ac:dyDescent="0.35"/>
    <row r="30361" customFormat="1" x14ac:dyDescent="0.35"/>
    <row r="30362" customFormat="1" x14ac:dyDescent="0.35"/>
    <row r="30363" customFormat="1" x14ac:dyDescent="0.35"/>
    <row r="30364" customFormat="1" x14ac:dyDescent="0.35"/>
    <row r="30365" customFormat="1" x14ac:dyDescent="0.35"/>
    <row r="30366" customFormat="1" x14ac:dyDescent="0.35"/>
    <row r="30367" customFormat="1" x14ac:dyDescent="0.35"/>
    <row r="30368" customFormat="1" x14ac:dyDescent="0.35"/>
    <row r="30369" customFormat="1" x14ac:dyDescent="0.35"/>
    <row r="30370" customFormat="1" x14ac:dyDescent="0.35"/>
    <row r="30371" customFormat="1" x14ac:dyDescent="0.35"/>
    <row r="30372" customFormat="1" x14ac:dyDescent="0.35"/>
    <row r="30373" customFormat="1" x14ac:dyDescent="0.35"/>
    <row r="30374" customFormat="1" x14ac:dyDescent="0.35"/>
    <row r="30375" customFormat="1" x14ac:dyDescent="0.35"/>
    <row r="30376" customFormat="1" x14ac:dyDescent="0.35"/>
    <row r="30377" customFormat="1" x14ac:dyDescent="0.35"/>
    <row r="30378" customFormat="1" x14ac:dyDescent="0.35"/>
    <row r="30379" customFormat="1" x14ac:dyDescent="0.35"/>
    <row r="30380" customFormat="1" x14ac:dyDescent="0.35"/>
    <row r="30381" customFormat="1" x14ac:dyDescent="0.35"/>
    <row r="30382" customFormat="1" x14ac:dyDescent="0.35"/>
    <row r="30383" customFormat="1" x14ac:dyDescent="0.35"/>
    <row r="30384" customFormat="1" x14ac:dyDescent="0.35"/>
    <row r="30385" customFormat="1" x14ac:dyDescent="0.35"/>
    <row r="30386" customFormat="1" x14ac:dyDescent="0.35"/>
    <row r="30387" customFormat="1" x14ac:dyDescent="0.35"/>
    <row r="30388" customFormat="1" x14ac:dyDescent="0.35"/>
    <row r="30389" customFormat="1" x14ac:dyDescent="0.35"/>
    <row r="30390" customFormat="1" x14ac:dyDescent="0.35"/>
    <row r="30391" customFormat="1" x14ac:dyDescent="0.35"/>
    <row r="30392" customFormat="1" x14ac:dyDescent="0.35"/>
    <row r="30393" customFormat="1" x14ac:dyDescent="0.35"/>
    <row r="30394" customFormat="1" x14ac:dyDescent="0.35"/>
    <row r="30395" customFormat="1" x14ac:dyDescent="0.35"/>
    <row r="30396" customFormat="1" x14ac:dyDescent="0.35"/>
    <row r="30397" customFormat="1" x14ac:dyDescent="0.35"/>
    <row r="30398" customFormat="1" x14ac:dyDescent="0.35"/>
    <row r="30399" customFormat="1" x14ac:dyDescent="0.35"/>
    <row r="30400" customFormat="1" x14ac:dyDescent="0.35"/>
    <row r="30401" customFormat="1" x14ac:dyDescent="0.35"/>
    <row r="30402" customFormat="1" x14ac:dyDescent="0.35"/>
    <row r="30403" customFormat="1" x14ac:dyDescent="0.35"/>
    <row r="30404" customFormat="1" x14ac:dyDescent="0.35"/>
    <row r="30405" customFormat="1" x14ac:dyDescent="0.35"/>
    <row r="30406" customFormat="1" x14ac:dyDescent="0.35"/>
    <row r="30407" customFormat="1" x14ac:dyDescent="0.35"/>
    <row r="30408" customFormat="1" x14ac:dyDescent="0.35"/>
    <row r="30409" customFormat="1" x14ac:dyDescent="0.35"/>
    <row r="30410" customFormat="1" x14ac:dyDescent="0.35"/>
    <row r="30411" customFormat="1" x14ac:dyDescent="0.35"/>
    <row r="30412" customFormat="1" x14ac:dyDescent="0.35"/>
    <row r="30413" customFormat="1" x14ac:dyDescent="0.35"/>
    <row r="30414" customFormat="1" x14ac:dyDescent="0.35"/>
    <row r="30415" customFormat="1" x14ac:dyDescent="0.35"/>
    <row r="30416" customFormat="1" x14ac:dyDescent="0.35"/>
    <row r="30417" customFormat="1" x14ac:dyDescent="0.35"/>
    <row r="30418" customFormat="1" x14ac:dyDescent="0.35"/>
    <row r="30419" customFormat="1" x14ac:dyDescent="0.35"/>
    <row r="30420" customFormat="1" x14ac:dyDescent="0.35"/>
    <row r="30421" customFormat="1" x14ac:dyDescent="0.35"/>
    <row r="30422" customFormat="1" x14ac:dyDescent="0.35"/>
    <row r="30423" customFormat="1" x14ac:dyDescent="0.35"/>
    <row r="30424" customFormat="1" x14ac:dyDescent="0.35"/>
    <row r="30425" customFormat="1" x14ac:dyDescent="0.35"/>
    <row r="30426" customFormat="1" x14ac:dyDescent="0.35"/>
    <row r="30427" customFormat="1" x14ac:dyDescent="0.35"/>
    <row r="30428" customFormat="1" x14ac:dyDescent="0.35"/>
    <row r="30429" customFormat="1" x14ac:dyDescent="0.35"/>
    <row r="30430" customFormat="1" x14ac:dyDescent="0.35"/>
    <row r="30431" customFormat="1" x14ac:dyDescent="0.35"/>
    <row r="30432" customFormat="1" x14ac:dyDescent="0.35"/>
    <row r="30433" customFormat="1" x14ac:dyDescent="0.35"/>
    <row r="30434" customFormat="1" x14ac:dyDescent="0.35"/>
    <row r="30435" customFormat="1" x14ac:dyDescent="0.35"/>
    <row r="30436" customFormat="1" x14ac:dyDescent="0.35"/>
    <row r="30437" customFormat="1" x14ac:dyDescent="0.35"/>
    <row r="30438" customFormat="1" x14ac:dyDescent="0.35"/>
    <row r="30439" customFormat="1" x14ac:dyDescent="0.35"/>
    <row r="30440" customFormat="1" x14ac:dyDescent="0.35"/>
    <row r="30441" customFormat="1" x14ac:dyDescent="0.35"/>
    <row r="30442" customFormat="1" x14ac:dyDescent="0.35"/>
    <row r="30443" customFormat="1" x14ac:dyDescent="0.35"/>
    <row r="30444" customFormat="1" x14ac:dyDescent="0.35"/>
    <row r="30445" customFormat="1" x14ac:dyDescent="0.35"/>
    <row r="30446" customFormat="1" x14ac:dyDescent="0.35"/>
    <row r="30447" customFormat="1" x14ac:dyDescent="0.35"/>
    <row r="30448" customFormat="1" x14ac:dyDescent="0.35"/>
    <row r="30449" customFormat="1" x14ac:dyDescent="0.35"/>
    <row r="30450" customFormat="1" x14ac:dyDescent="0.35"/>
    <row r="30451" customFormat="1" x14ac:dyDescent="0.35"/>
    <row r="30452" customFormat="1" x14ac:dyDescent="0.35"/>
    <row r="30453" customFormat="1" x14ac:dyDescent="0.35"/>
    <row r="30454" customFormat="1" x14ac:dyDescent="0.35"/>
    <row r="30455" customFormat="1" x14ac:dyDescent="0.35"/>
    <row r="30456" customFormat="1" x14ac:dyDescent="0.35"/>
    <row r="30457" customFormat="1" x14ac:dyDescent="0.35"/>
    <row r="30458" customFormat="1" x14ac:dyDescent="0.35"/>
    <row r="30459" customFormat="1" x14ac:dyDescent="0.35"/>
    <row r="30460" customFormat="1" x14ac:dyDescent="0.35"/>
    <row r="30461" customFormat="1" x14ac:dyDescent="0.35"/>
    <row r="30462" customFormat="1" x14ac:dyDescent="0.35"/>
    <row r="30463" customFormat="1" x14ac:dyDescent="0.35"/>
    <row r="30464" customFormat="1" x14ac:dyDescent="0.35"/>
    <row r="30465" customFormat="1" x14ac:dyDescent="0.35"/>
    <row r="30466" customFormat="1" x14ac:dyDescent="0.35"/>
    <row r="30467" customFormat="1" x14ac:dyDescent="0.35"/>
    <row r="30468" customFormat="1" x14ac:dyDescent="0.35"/>
    <row r="30469" customFormat="1" x14ac:dyDescent="0.35"/>
    <row r="30470" customFormat="1" x14ac:dyDescent="0.35"/>
    <row r="30471" customFormat="1" x14ac:dyDescent="0.35"/>
    <row r="30472" customFormat="1" x14ac:dyDescent="0.35"/>
    <row r="30473" customFormat="1" x14ac:dyDescent="0.35"/>
    <row r="30474" customFormat="1" x14ac:dyDescent="0.35"/>
    <row r="30475" customFormat="1" x14ac:dyDescent="0.35"/>
    <row r="30476" customFormat="1" x14ac:dyDescent="0.35"/>
    <row r="30477" customFormat="1" x14ac:dyDescent="0.35"/>
    <row r="30478" customFormat="1" x14ac:dyDescent="0.35"/>
    <row r="30479" customFormat="1" x14ac:dyDescent="0.35"/>
    <row r="30480" customFormat="1" x14ac:dyDescent="0.35"/>
    <row r="30481" customFormat="1" x14ac:dyDescent="0.35"/>
    <row r="30482" customFormat="1" x14ac:dyDescent="0.35"/>
    <row r="30483" customFormat="1" x14ac:dyDescent="0.35"/>
    <row r="30484" customFormat="1" x14ac:dyDescent="0.35"/>
    <row r="30485" customFormat="1" x14ac:dyDescent="0.35"/>
    <row r="30486" customFormat="1" x14ac:dyDescent="0.35"/>
    <row r="30487" customFormat="1" x14ac:dyDescent="0.35"/>
    <row r="30488" customFormat="1" x14ac:dyDescent="0.35"/>
    <row r="30489" customFormat="1" x14ac:dyDescent="0.35"/>
    <row r="30490" customFormat="1" x14ac:dyDescent="0.35"/>
    <row r="30491" customFormat="1" x14ac:dyDescent="0.35"/>
    <row r="30492" customFormat="1" x14ac:dyDescent="0.35"/>
    <row r="30493" customFormat="1" x14ac:dyDescent="0.35"/>
    <row r="30494" customFormat="1" x14ac:dyDescent="0.35"/>
    <row r="30495" customFormat="1" x14ac:dyDescent="0.35"/>
    <row r="30496" customFormat="1" x14ac:dyDescent="0.35"/>
    <row r="30497" customFormat="1" x14ac:dyDescent="0.35"/>
    <row r="30498" customFormat="1" x14ac:dyDescent="0.35"/>
    <row r="30499" customFormat="1" x14ac:dyDescent="0.35"/>
    <row r="30500" customFormat="1" x14ac:dyDescent="0.35"/>
    <row r="30501" customFormat="1" x14ac:dyDescent="0.35"/>
    <row r="30502" customFormat="1" x14ac:dyDescent="0.35"/>
    <row r="30503" customFormat="1" x14ac:dyDescent="0.35"/>
    <row r="30504" customFormat="1" x14ac:dyDescent="0.35"/>
    <row r="30505" customFormat="1" x14ac:dyDescent="0.35"/>
    <row r="30506" customFormat="1" x14ac:dyDescent="0.35"/>
    <row r="30507" customFormat="1" x14ac:dyDescent="0.35"/>
    <row r="30508" customFormat="1" x14ac:dyDescent="0.35"/>
    <row r="30509" customFormat="1" x14ac:dyDescent="0.35"/>
    <row r="30510" customFormat="1" x14ac:dyDescent="0.35"/>
    <row r="30511" customFormat="1" x14ac:dyDescent="0.35"/>
    <row r="30512" customFormat="1" x14ac:dyDescent="0.35"/>
    <row r="30513" customFormat="1" x14ac:dyDescent="0.35"/>
    <row r="30514" customFormat="1" x14ac:dyDescent="0.35"/>
    <row r="30515" customFormat="1" x14ac:dyDescent="0.35"/>
    <row r="30516" customFormat="1" x14ac:dyDescent="0.35"/>
    <row r="30517" customFormat="1" x14ac:dyDescent="0.35"/>
    <row r="30518" customFormat="1" x14ac:dyDescent="0.35"/>
    <row r="30519" customFormat="1" x14ac:dyDescent="0.35"/>
    <row r="30520" customFormat="1" x14ac:dyDescent="0.35"/>
    <row r="30521" customFormat="1" x14ac:dyDescent="0.35"/>
    <row r="30522" customFormat="1" x14ac:dyDescent="0.35"/>
    <row r="30523" customFormat="1" x14ac:dyDescent="0.35"/>
    <row r="30524" customFormat="1" x14ac:dyDescent="0.35"/>
    <row r="30525" customFormat="1" x14ac:dyDescent="0.35"/>
    <row r="30526" customFormat="1" x14ac:dyDescent="0.35"/>
    <row r="30527" customFormat="1" x14ac:dyDescent="0.35"/>
    <row r="30528" customFormat="1" x14ac:dyDescent="0.35"/>
    <row r="30529" customFormat="1" x14ac:dyDescent="0.35"/>
    <row r="30530" customFormat="1" x14ac:dyDescent="0.35"/>
    <row r="30531" customFormat="1" x14ac:dyDescent="0.35"/>
    <row r="30532" customFormat="1" x14ac:dyDescent="0.35"/>
    <row r="30533" customFormat="1" x14ac:dyDescent="0.35"/>
    <row r="30534" customFormat="1" x14ac:dyDescent="0.35"/>
    <row r="30535" customFormat="1" x14ac:dyDescent="0.35"/>
    <row r="30536" customFormat="1" x14ac:dyDescent="0.35"/>
    <row r="30537" customFormat="1" x14ac:dyDescent="0.35"/>
    <row r="30538" customFormat="1" x14ac:dyDescent="0.35"/>
    <row r="30539" customFormat="1" x14ac:dyDescent="0.35"/>
    <row r="30540" customFormat="1" x14ac:dyDescent="0.35"/>
    <row r="30541" customFormat="1" x14ac:dyDescent="0.35"/>
    <row r="30542" customFormat="1" x14ac:dyDescent="0.35"/>
    <row r="30543" customFormat="1" x14ac:dyDescent="0.35"/>
    <row r="30544" customFormat="1" x14ac:dyDescent="0.35"/>
    <row r="30545" customFormat="1" x14ac:dyDescent="0.35"/>
    <row r="30546" customFormat="1" x14ac:dyDescent="0.35"/>
    <row r="30547" customFormat="1" x14ac:dyDescent="0.35"/>
    <row r="30548" customFormat="1" x14ac:dyDescent="0.35"/>
    <row r="30549" customFormat="1" x14ac:dyDescent="0.35"/>
    <row r="30550" customFormat="1" x14ac:dyDescent="0.35"/>
    <row r="30551" customFormat="1" x14ac:dyDescent="0.35"/>
    <row r="30552" customFormat="1" x14ac:dyDescent="0.35"/>
    <row r="30553" customFormat="1" x14ac:dyDescent="0.35"/>
    <row r="30554" customFormat="1" x14ac:dyDescent="0.35"/>
    <row r="30555" customFormat="1" x14ac:dyDescent="0.35"/>
    <row r="30556" customFormat="1" x14ac:dyDescent="0.35"/>
    <row r="30557" customFormat="1" x14ac:dyDescent="0.35"/>
    <row r="30558" customFormat="1" x14ac:dyDescent="0.35"/>
    <row r="30559" customFormat="1" x14ac:dyDescent="0.35"/>
    <row r="30560" customFormat="1" x14ac:dyDescent="0.35"/>
    <row r="30561" customFormat="1" x14ac:dyDescent="0.35"/>
    <row r="30562" customFormat="1" x14ac:dyDescent="0.35"/>
    <row r="30563" customFormat="1" x14ac:dyDescent="0.35"/>
    <row r="30564" customFormat="1" x14ac:dyDescent="0.35"/>
    <row r="30565" customFormat="1" x14ac:dyDescent="0.35"/>
    <row r="30566" customFormat="1" x14ac:dyDescent="0.35"/>
    <row r="30567" customFormat="1" x14ac:dyDescent="0.35"/>
    <row r="30568" customFormat="1" x14ac:dyDescent="0.35"/>
    <row r="30569" customFormat="1" x14ac:dyDescent="0.35"/>
    <row r="30570" customFormat="1" x14ac:dyDescent="0.35"/>
    <row r="30571" customFormat="1" x14ac:dyDescent="0.35"/>
    <row r="30572" customFormat="1" x14ac:dyDescent="0.35"/>
    <row r="30573" customFormat="1" x14ac:dyDescent="0.35"/>
    <row r="30574" customFormat="1" x14ac:dyDescent="0.35"/>
    <row r="30575" customFormat="1" x14ac:dyDescent="0.35"/>
    <row r="30576" customFormat="1" x14ac:dyDescent="0.35"/>
    <row r="30577" customFormat="1" x14ac:dyDescent="0.35"/>
    <row r="30578" customFormat="1" x14ac:dyDescent="0.35"/>
    <row r="30579" customFormat="1" x14ac:dyDescent="0.35"/>
    <row r="30580" customFormat="1" x14ac:dyDescent="0.35"/>
    <row r="30581" customFormat="1" x14ac:dyDescent="0.35"/>
    <row r="30582" customFormat="1" x14ac:dyDescent="0.35"/>
    <row r="30583" customFormat="1" x14ac:dyDescent="0.35"/>
    <row r="30584" customFormat="1" x14ac:dyDescent="0.35"/>
    <row r="30585" customFormat="1" x14ac:dyDescent="0.35"/>
    <row r="30586" customFormat="1" x14ac:dyDescent="0.35"/>
    <row r="30587" customFormat="1" x14ac:dyDescent="0.35"/>
    <row r="30588" customFormat="1" x14ac:dyDescent="0.35"/>
    <row r="30589" customFormat="1" x14ac:dyDescent="0.35"/>
    <row r="30590" customFormat="1" x14ac:dyDescent="0.35"/>
    <row r="30591" customFormat="1" x14ac:dyDescent="0.35"/>
    <row r="30592" customFormat="1" x14ac:dyDescent="0.35"/>
    <row r="30593" customFormat="1" x14ac:dyDescent="0.35"/>
    <row r="30594" customFormat="1" x14ac:dyDescent="0.35"/>
    <row r="30595" customFormat="1" x14ac:dyDescent="0.35"/>
    <row r="30596" customFormat="1" x14ac:dyDescent="0.35"/>
    <row r="30597" customFormat="1" x14ac:dyDescent="0.35"/>
    <row r="30598" customFormat="1" x14ac:dyDescent="0.35"/>
    <row r="30599" customFormat="1" x14ac:dyDescent="0.35"/>
    <row r="30600" customFormat="1" x14ac:dyDescent="0.35"/>
    <row r="30601" customFormat="1" x14ac:dyDescent="0.35"/>
    <row r="30602" customFormat="1" x14ac:dyDescent="0.35"/>
    <row r="30603" customFormat="1" x14ac:dyDescent="0.35"/>
    <row r="30604" customFormat="1" x14ac:dyDescent="0.35"/>
    <row r="30605" customFormat="1" x14ac:dyDescent="0.35"/>
    <row r="30606" customFormat="1" x14ac:dyDescent="0.35"/>
    <row r="30607" customFormat="1" x14ac:dyDescent="0.35"/>
    <row r="30608" customFormat="1" x14ac:dyDescent="0.35"/>
    <row r="30609" customFormat="1" x14ac:dyDescent="0.35"/>
    <row r="30610" customFormat="1" x14ac:dyDescent="0.35"/>
    <row r="30611" customFormat="1" x14ac:dyDescent="0.35"/>
    <row r="30612" customFormat="1" x14ac:dyDescent="0.35"/>
    <row r="30613" customFormat="1" x14ac:dyDescent="0.35"/>
    <row r="30614" customFormat="1" x14ac:dyDescent="0.35"/>
    <row r="30615" customFormat="1" x14ac:dyDescent="0.35"/>
    <row r="30616" customFormat="1" x14ac:dyDescent="0.35"/>
    <row r="30617" customFormat="1" x14ac:dyDescent="0.35"/>
    <row r="30618" customFormat="1" x14ac:dyDescent="0.35"/>
    <row r="30619" customFormat="1" x14ac:dyDescent="0.35"/>
    <row r="30620" customFormat="1" x14ac:dyDescent="0.35"/>
    <row r="30621" customFormat="1" x14ac:dyDescent="0.35"/>
    <row r="30622" customFormat="1" x14ac:dyDescent="0.35"/>
    <row r="30623" customFormat="1" x14ac:dyDescent="0.35"/>
    <row r="30624" customFormat="1" x14ac:dyDescent="0.35"/>
    <row r="30625" customFormat="1" x14ac:dyDescent="0.35"/>
    <row r="30626" customFormat="1" x14ac:dyDescent="0.35"/>
    <row r="30627" customFormat="1" x14ac:dyDescent="0.35"/>
    <row r="30628" customFormat="1" x14ac:dyDescent="0.35"/>
    <row r="30629" customFormat="1" x14ac:dyDescent="0.35"/>
    <row r="30630" customFormat="1" x14ac:dyDescent="0.35"/>
    <row r="30631" customFormat="1" x14ac:dyDescent="0.35"/>
    <row r="30632" customFormat="1" x14ac:dyDescent="0.35"/>
    <row r="30633" customFormat="1" x14ac:dyDescent="0.35"/>
    <row r="30634" customFormat="1" x14ac:dyDescent="0.35"/>
    <row r="30635" customFormat="1" x14ac:dyDescent="0.35"/>
    <row r="30636" customFormat="1" x14ac:dyDescent="0.35"/>
    <row r="30637" customFormat="1" x14ac:dyDescent="0.35"/>
    <row r="30638" customFormat="1" x14ac:dyDescent="0.35"/>
    <row r="30639" customFormat="1" x14ac:dyDescent="0.35"/>
    <row r="30640" customFormat="1" x14ac:dyDescent="0.35"/>
    <row r="30641" customFormat="1" x14ac:dyDescent="0.35"/>
    <row r="30642" customFormat="1" x14ac:dyDescent="0.35"/>
    <row r="30643" customFormat="1" x14ac:dyDescent="0.35"/>
    <row r="30644" customFormat="1" x14ac:dyDescent="0.35"/>
    <row r="30645" customFormat="1" x14ac:dyDescent="0.35"/>
    <row r="30646" customFormat="1" x14ac:dyDescent="0.35"/>
    <row r="30647" customFormat="1" x14ac:dyDescent="0.35"/>
    <row r="30648" customFormat="1" x14ac:dyDescent="0.35"/>
    <row r="30649" customFormat="1" x14ac:dyDescent="0.35"/>
    <row r="30650" customFormat="1" x14ac:dyDescent="0.35"/>
    <row r="30651" customFormat="1" x14ac:dyDescent="0.35"/>
    <row r="30652" customFormat="1" x14ac:dyDescent="0.35"/>
    <row r="30653" customFormat="1" x14ac:dyDescent="0.35"/>
    <row r="30654" customFormat="1" x14ac:dyDescent="0.35"/>
    <row r="30655" customFormat="1" x14ac:dyDescent="0.35"/>
    <row r="30656" customFormat="1" x14ac:dyDescent="0.35"/>
    <row r="30657" customFormat="1" x14ac:dyDescent="0.35"/>
    <row r="30658" customFormat="1" x14ac:dyDescent="0.35"/>
    <row r="30659" customFormat="1" x14ac:dyDescent="0.35"/>
    <row r="30660" customFormat="1" x14ac:dyDescent="0.35"/>
    <row r="30661" customFormat="1" x14ac:dyDescent="0.35"/>
    <row r="30662" customFormat="1" x14ac:dyDescent="0.35"/>
    <row r="30663" customFormat="1" x14ac:dyDescent="0.35"/>
    <row r="30664" customFormat="1" x14ac:dyDescent="0.35"/>
    <row r="30665" customFormat="1" x14ac:dyDescent="0.35"/>
    <row r="30666" customFormat="1" x14ac:dyDescent="0.35"/>
    <row r="30667" customFormat="1" x14ac:dyDescent="0.35"/>
    <row r="30668" customFormat="1" x14ac:dyDescent="0.35"/>
    <row r="30669" customFormat="1" x14ac:dyDescent="0.35"/>
    <row r="30670" customFormat="1" x14ac:dyDescent="0.35"/>
    <row r="30671" customFormat="1" x14ac:dyDescent="0.35"/>
    <row r="30672" customFormat="1" x14ac:dyDescent="0.35"/>
    <row r="30673" customFormat="1" x14ac:dyDescent="0.35"/>
    <row r="30674" customFormat="1" x14ac:dyDescent="0.35"/>
    <row r="30675" customFormat="1" x14ac:dyDescent="0.35"/>
    <row r="30676" customFormat="1" x14ac:dyDescent="0.35"/>
    <row r="30677" customFormat="1" x14ac:dyDescent="0.35"/>
    <row r="30678" customFormat="1" x14ac:dyDescent="0.35"/>
    <row r="30679" customFormat="1" x14ac:dyDescent="0.35"/>
    <row r="30680" customFormat="1" x14ac:dyDescent="0.35"/>
    <row r="30681" customFormat="1" x14ac:dyDescent="0.35"/>
    <row r="30682" customFormat="1" x14ac:dyDescent="0.35"/>
    <row r="30683" customFormat="1" x14ac:dyDescent="0.35"/>
    <row r="30684" customFormat="1" x14ac:dyDescent="0.35"/>
    <row r="30685" customFormat="1" x14ac:dyDescent="0.35"/>
    <row r="30686" customFormat="1" x14ac:dyDescent="0.35"/>
    <row r="30687" customFormat="1" x14ac:dyDescent="0.35"/>
    <row r="30688" customFormat="1" x14ac:dyDescent="0.35"/>
    <row r="30689" customFormat="1" x14ac:dyDescent="0.35"/>
    <row r="30690" customFormat="1" x14ac:dyDescent="0.35"/>
    <row r="30691" customFormat="1" x14ac:dyDescent="0.35"/>
    <row r="30692" customFormat="1" x14ac:dyDescent="0.35"/>
    <row r="30693" customFormat="1" x14ac:dyDescent="0.35"/>
    <row r="30694" customFormat="1" x14ac:dyDescent="0.35"/>
    <row r="30695" customFormat="1" x14ac:dyDescent="0.35"/>
    <row r="30696" customFormat="1" x14ac:dyDescent="0.35"/>
    <row r="30697" customFormat="1" x14ac:dyDescent="0.35"/>
    <row r="30698" customFormat="1" x14ac:dyDescent="0.35"/>
    <row r="30699" customFormat="1" x14ac:dyDescent="0.35"/>
    <row r="30700" customFormat="1" x14ac:dyDescent="0.35"/>
    <row r="30701" customFormat="1" x14ac:dyDescent="0.35"/>
    <row r="30702" customFormat="1" x14ac:dyDescent="0.35"/>
    <row r="30703" customFormat="1" x14ac:dyDescent="0.35"/>
    <row r="30704" customFormat="1" x14ac:dyDescent="0.35"/>
    <row r="30705" customFormat="1" x14ac:dyDescent="0.35"/>
    <row r="30706" customFormat="1" x14ac:dyDescent="0.35"/>
    <row r="30707" customFormat="1" x14ac:dyDescent="0.35"/>
    <row r="30708" customFormat="1" x14ac:dyDescent="0.35"/>
    <row r="30709" customFormat="1" x14ac:dyDescent="0.35"/>
    <row r="30710" customFormat="1" x14ac:dyDescent="0.35"/>
    <row r="30711" customFormat="1" x14ac:dyDescent="0.35"/>
    <row r="30712" customFormat="1" x14ac:dyDescent="0.35"/>
    <row r="30713" customFormat="1" x14ac:dyDescent="0.35"/>
    <row r="30714" customFormat="1" x14ac:dyDescent="0.35"/>
    <row r="30715" customFormat="1" x14ac:dyDescent="0.35"/>
    <row r="30716" customFormat="1" x14ac:dyDescent="0.35"/>
    <row r="30717" customFormat="1" x14ac:dyDescent="0.35"/>
    <row r="30718" customFormat="1" x14ac:dyDescent="0.35"/>
    <row r="30719" customFormat="1" x14ac:dyDescent="0.35"/>
    <row r="30720" customFormat="1" x14ac:dyDescent="0.35"/>
    <row r="30721" customFormat="1" x14ac:dyDescent="0.35"/>
    <row r="30722" customFormat="1" x14ac:dyDescent="0.35"/>
    <row r="30723" customFormat="1" x14ac:dyDescent="0.35"/>
    <row r="30724" customFormat="1" x14ac:dyDescent="0.35"/>
    <row r="30725" customFormat="1" x14ac:dyDescent="0.35"/>
    <row r="30726" customFormat="1" x14ac:dyDescent="0.35"/>
    <row r="30727" customFormat="1" x14ac:dyDescent="0.35"/>
    <row r="30728" customFormat="1" x14ac:dyDescent="0.35"/>
    <row r="30729" customFormat="1" x14ac:dyDescent="0.35"/>
    <row r="30730" customFormat="1" x14ac:dyDescent="0.35"/>
    <row r="30731" customFormat="1" x14ac:dyDescent="0.35"/>
    <row r="30732" customFormat="1" x14ac:dyDescent="0.35"/>
    <row r="30733" customFormat="1" x14ac:dyDescent="0.35"/>
    <row r="30734" customFormat="1" x14ac:dyDescent="0.35"/>
    <row r="30735" customFormat="1" x14ac:dyDescent="0.35"/>
    <row r="30736" customFormat="1" x14ac:dyDescent="0.35"/>
    <row r="30737" customFormat="1" x14ac:dyDescent="0.35"/>
    <row r="30738" customFormat="1" x14ac:dyDescent="0.35"/>
    <row r="30739" customFormat="1" x14ac:dyDescent="0.35"/>
    <row r="30740" customFormat="1" x14ac:dyDescent="0.35"/>
    <row r="30741" customFormat="1" x14ac:dyDescent="0.35"/>
    <row r="30742" customFormat="1" x14ac:dyDescent="0.35"/>
    <row r="30743" customFormat="1" x14ac:dyDescent="0.35"/>
    <row r="30744" customFormat="1" x14ac:dyDescent="0.35"/>
    <row r="30745" customFormat="1" x14ac:dyDescent="0.35"/>
    <row r="30746" customFormat="1" x14ac:dyDescent="0.35"/>
    <row r="30747" customFormat="1" x14ac:dyDescent="0.35"/>
    <row r="30748" customFormat="1" x14ac:dyDescent="0.35"/>
    <row r="30749" customFormat="1" x14ac:dyDescent="0.35"/>
    <row r="30750" customFormat="1" x14ac:dyDescent="0.35"/>
    <row r="30751" customFormat="1" x14ac:dyDescent="0.35"/>
    <row r="30752" customFormat="1" x14ac:dyDescent="0.35"/>
    <row r="30753" customFormat="1" x14ac:dyDescent="0.35"/>
    <row r="30754" customFormat="1" x14ac:dyDescent="0.35"/>
    <row r="30755" customFormat="1" x14ac:dyDescent="0.35"/>
    <row r="30756" customFormat="1" x14ac:dyDescent="0.35"/>
    <row r="30757" customFormat="1" x14ac:dyDescent="0.35"/>
    <row r="30758" customFormat="1" x14ac:dyDescent="0.35"/>
    <row r="30759" customFormat="1" x14ac:dyDescent="0.35"/>
    <row r="30760" customFormat="1" x14ac:dyDescent="0.35"/>
    <row r="30761" customFormat="1" x14ac:dyDescent="0.35"/>
    <row r="30762" customFormat="1" x14ac:dyDescent="0.35"/>
    <row r="30763" customFormat="1" x14ac:dyDescent="0.35"/>
    <row r="30764" customFormat="1" x14ac:dyDescent="0.35"/>
    <row r="30765" customFormat="1" x14ac:dyDescent="0.35"/>
    <row r="30766" customFormat="1" x14ac:dyDescent="0.35"/>
    <row r="30767" customFormat="1" x14ac:dyDescent="0.35"/>
    <row r="30768" customFormat="1" x14ac:dyDescent="0.35"/>
    <row r="30769" customFormat="1" x14ac:dyDescent="0.35"/>
    <row r="30770" customFormat="1" x14ac:dyDescent="0.35"/>
    <row r="30771" customFormat="1" x14ac:dyDescent="0.35"/>
    <row r="30772" customFormat="1" x14ac:dyDescent="0.35"/>
    <row r="30773" customFormat="1" x14ac:dyDescent="0.35"/>
    <row r="30774" customFormat="1" x14ac:dyDescent="0.35"/>
    <row r="30775" customFormat="1" x14ac:dyDescent="0.35"/>
    <row r="30776" customFormat="1" x14ac:dyDescent="0.35"/>
    <row r="30777" customFormat="1" x14ac:dyDescent="0.35"/>
    <row r="30778" customFormat="1" x14ac:dyDescent="0.35"/>
    <row r="30779" customFormat="1" x14ac:dyDescent="0.35"/>
    <row r="30780" customFormat="1" x14ac:dyDescent="0.35"/>
    <row r="30781" customFormat="1" x14ac:dyDescent="0.35"/>
    <row r="30782" customFormat="1" x14ac:dyDescent="0.35"/>
    <row r="30783" customFormat="1" x14ac:dyDescent="0.35"/>
    <row r="30784" customFormat="1" x14ac:dyDescent="0.35"/>
    <row r="30785" customFormat="1" x14ac:dyDescent="0.35"/>
    <row r="30786" customFormat="1" x14ac:dyDescent="0.35"/>
    <row r="30787" customFormat="1" x14ac:dyDescent="0.35"/>
    <row r="30788" customFormat="1" x14ac:dyDescent="0.35"/>
    <row r="30789" customFormat="1" x14ac:dyDescent="0.35"/>
    <row r="30790" customFormat="1" x14ac:dyDescent="0.35"/>
    <row r="30791" customFormat="1" x14ac:dyDescent="0.35"/>
    <row r="30792" customFormat="1" x14ac:dyDescent="0.35"/>
    <row r="30793" customFormat="1" x14ac:dyDescent="0.35"/>
    <row r="30794" customFormat="1" x14ac:dyDescent="0.35"/>
    <row r="30795" customFormat="1" x14ac:dyDescent="0.35"/>
    <row r="30796" customFormat="1" x14ac:dyDescent="0.35"/>
    <row r="30797" customFormat="1" x14ac:dyDescent="0.35"/>
    <row r="30798" customFormat="1" x14ac:dyDescent="0.35"/>
    <row r="30799" customFormat="1" x14ac:dyDescent="0.35"/>
    <row r="30800" customFormat="1" x14ac:dyDescent="0.35"/>
    <row r="30801" customFormat="1" x14ac:dyDescent="0.35"/>
    <row r="30802" customFormat="1" x14ac:dyDescent="0.35"/>
    <row r="30803" customFormat="1" x14ac:dyDescent="0.35"/>
    <row r="30804" customFormat="1" x14ac:dyDescent="0.35"/>
    <row r="30805" customFormat="1" x14ac:dyDescent="0.35"/>
    <row r="30806" customFormat="1" x14ac:dyDescent="0.35"/>
    <row r="30807" customFormat="1" x14ac:dyDescent="0.35"/>
    <row r="30808" customFormat="1" x14ac:dyDescent="0.35"/>
    <row r="30809" customFormat="1" x14ac:dyDescent="0.35"/>
    <row r="30810" customFormat="1" x14ac:dyDescent="0.35"/>
    <row r="30811" customFormat="1" x14ac:dyDescent="0.35"/>
    <row r="30812" customFormat="1" x14ac:dyDescent="0.35"/>
    <row r="30813" customFormat="1" x14ac:dyDescent="0.35"/>
    <row r="30814" customFormat="1" x14ac:dyDescent="0.35"/>
    <row r="30815" customFormat="1" x14ac:dyDescent="0.35"/>
    <row r="30816" customFormat="1" x14ac:dyDescent="0.35"/>
    <row r="30817" customFormat="1" x14ac:dyDescent="0.35"/>
    <row r="30818" customFormat="1" x14ac:dyDescent="0.35"/>
    <row r="30819" customFormat="1" x14ac:dyDescent="0.35"/>
    <row r="30820" customFormat="1" x14ac:dyDescent="0.35"/>
    <row r="30821" customFormat="1" x14ac:dyDescent="0.35"/>
    <row r="30822" customFormat="1" x14ac:dyDescent="0.35"/>
    <row r="30823" customFormat="1" x14ac:dyDescent="0.35"/>
    <row r="30824" customFormat="1" x14ac:dyDescent="0.35"/>
    <row r="30825" customFormat="1" x14ac:dyDescent="0.35"/>
    <row r="30826" customFormat="1" x14ac:dyDescent="0.35"/>
    <row r="30827" customFormat="1" x14ac:dyDescent="0.35"/>
    <row r="30828" customFormat="1" x14ac:dyDescent="0.35"/>
    <row r="30829" customFormat="1" x14ac:dyDescent="0.35"/>
    <row r="30830" customFormat="1" x14ac:dyDescent="0.35"/>
    <row r="30831" customFormat="1" x14ac:dyDescent="0.35"/>
    <row r="30832" customFormat="1" x14ac:dyDescent="0.35"/>
    <row r="30833" customFormat="1" x14ac:dyDescent="0.35"/>
    <row r="30834" customFormat="1" x14ac:dyDescent="0.35"/>
    <row r="30835" customFormat="1" x14ac:dyDescent="0.35"/>
    <row r="30836" customFormat="1" x14ac:dyDescent="0.35"/>
    <row r="30837" customFormat="1" x14ac:dyDescent="0.35"/>
    <row r="30838" customFormat="1" x14ac:dyDescent="0.35"/>
    <row r="30839" customFormat="1" x14ac:dyDescent="0.35"/>
    <row r="30840" customFormat="1" x14ac:dyDescent="0.35"/>
    <row r="30841" customFormat="1" x14ac:dyDescent="0.35"/>
    <row r="30842" customFormat="1" x14ac:dyDescent="0.35"/>
    <row r="30843" customFormat="1" x14ac:dyDescent="0.35"/>
    <row r="30844" customFormat="1" x14ac:dyDescent="0.35"/>
    <row r="30845" customFormat="1" x14ac:dyDescent="0.35"/>
    <row r="30846" customFormat="1" x14ac:dyDescent="0.35"/>
    <row r="30847" customFormat="1" x14ac:dyDescent="0.35"/>
    <row r="30848" customFormat="1" x14ac:dyDescent="0.35"/>
    <row r="30849" customFormat="1" x14ac:dyDescent="0.35"/>
    <row r="30850" customFormat="1" x14ac:dyDescent="0.35"/>
    <row r="30851" customFormat="1" x14ac:dyDescent="0.35"/>
    <row r="30852" customFormat="1" x14ac:dyDescent="0.35"/>
    <row r="30853" customFormat="1" x14ac:dyDescent="0.35"/>
    <row r="30854" customFormat="1" x14ac:dyDescent="0.35"/>
    <row r="30855" customFormat="1" x14ac:dyDescent="0.35"/>
    <row r="30856" customFormat="1" x14ac:dyDescent="0.35"/>
    <row r="30857" customFormat="1" x14ac:dyDescent="0.35"/>
    <row r="30858" customFormat="1" x14ac:dyDescent="0.35"/>
    <row r="30859" customFormat="1" x14ac:dyDescent="0.35"/>
    <row r="30860" customFormat="1" x14ac:dyDescent="0.35"/>
    <row r="30861" customFormat="1" x14ac:dyDescent="0.35"/>
    <row r="30862" customFormat="1" x14ac:dyDescent="0.35"/>
    <row r="30863" customFormat="1" x14ac:dyDescent="0.35"/>
    <row r="30864" customFormat="1" x14ac:dyDescent="0.35"/>
    <row r="30865" customFormat="1" x14ac:dyDescent="0.35"/>
    <row r="30866" customFormat="1" x14ac:dyDescent="0.35"/>
    <row r="30867" customFormat="1" x14ac:dyDescent="0.35"/>
    <row r="30868" customFormat="1" x14ac:dyDescent="0.35"/>
    <row r="30869" customFormat="1" x14ac:dyDescent="0.35"/>
    <row r="30870" customFormat="1" x14ac:dyDescent="0.35"/>
    <row r="30871" customFormat="1" x14ac:dyDescent="0.35"/>
    <row r="30872" customFormat="1" x14ac:dyDescent="0.35"/>
    <row r="30873" customFormat="1" x14ac:dyDescent="0.35"/>
    <row r="30874" customFormat="1" x14ac:dyDescent="0.35"/>
    <row r="30875" customFormat="1" x14ac:dyDescent="0.35"/>
    <row r="30876" customFormat="1" x14ac:dyDescent="0.35"/>
    <row r="30877" customFormat="1" x14ac:dyDescent="0.35"/>
    <row r="30878" customFormat="1" x14ac:dyDescent="0.35"/>
    <row r="30879" customFormat="1" x14ac:dyDescent="0.35"/>
    <row r="30880" customFormat="1" x14ac:dyDescent="0.35"/>
    <row r="30881" customFormat="1" x14ac:dyDescent="0.35"/>
    <row r="30882" customFormat="1" x14ac:dyDescent="0.35"/>
    <row r="30883" customFormat="1" x14ac:dyDescent="0.35"/>
    <row r="30884" customFormat="1" x14ac:dyDescent="0.35"/>
    <row r="30885" customFormat="1" x14ac:dyDescent="0.35"/>
    <row r="30886" customFormat="1" x14ac:dyDescent="0.35"/>
    <row r="30887" customFormat="1" x14ac:dyDescent="0.35"/>
    <row r="30888" customFormat="1" x14ac:dyDescent="0.35"/>
    <row r="30889" customFormat="1" x14ac:dyDescent="0.35"/>
    <row r="30890" customFormat="1" x14ac:dyDescent="0.35"/>
    <row r="30891" customFormat="1" x14ac:dyDescent="0.35"/>
    <row r="30892" customFormat="1" x14ac:dyDescent="0.35"/>
    <row r="30893" customFormat="1" x14ac:dyDescent="0.35"/>
    <row r="30894" customFormat="1" x14ac:dyDescent="0.35"/>
    <row r="30895" customFormat="1" x14ac:dyDescent="0.35"/>
    <row r="30896" customFormat="1" x14ac:dyDescent="0.35"/>
    <row r="30897" customFormat="1" x14ac:dyDescent="0.35"/>
    <row r="30898" customFormat="1" x14ac:dyDescent="0.35"/>
    <row r="30899" customFormat="1" x14ac:dyDescent="0.35"/>
    <row r="30900" customFormat="1" x14ac:dyDescent="0.35"/>
    <row r="30901" customFormat="1" x14ac:dyDescent="0.35"/>
    <row r="30902" customFormat="1" x14ac:dyDescent="0.35"/>
    <row r="30903" customFormat="1" x14ac:dyDescent="0.35"/>
    <row r="30904" customFormat="1" x14ac:dyDescent="0.35"/>
    <row r="30905" customFormat="1" x14ac:dyDescent="0.35"/>
    <row r="30906" customFormat="1" x14ac:dyDescent="0.35"/>
    <row r="30907" customFormat="1" x14ac:dyDescent="0.35"/>
    <row r="30908" customFormat="1" x14ac:dyDescent="0.35"/>
    <row r="30909" customFormat="1" x14ac:dyDescent="0.35"/>
    <row r="30910" customFormat="1" x14ac:dyDescent="0.35"/>
    <row r="30911" customFormat="1" x14ac:dyDescent="0.35"/>
    <row r="30912" customFormat="1" x14ac:dyDescent="0.35"/>
    <row r="30913" customFormat="1" x14ac:dyDescent="0.35"/>
    <row r="30914" customFormat="1" x14ac:dyDescent="0.35"/>
    <row r="30915" customFormat="1" x14ac:dyDescent="0.35"/>
    <row r="30916" customFormat="1" x14ac:dyDescent="0.35"/>
    <row r="30917" customFormat="1" x14ac:dyDescent="0.35"/>
    <row r="30918" customFormat="1" x14ac:dyDescent="0.35"/>
    <row r="30919" customFormat="1" x14ac:dyDescent="0.35"/>
    <row r="30920" customFormat="1" x14ac:dyDescent="0.35"/>
    <row r="30921" customFormat="1" x14ac:dyDescent="0.35"/>
    <row r="30922" customFormat="1" x14ac:dyDescent="0.35"/>
    <row r="30923" customFormat="1" x14ac:dyDescent="0.35"/>
    <row r="30924" customFormat="1" x14ac:dyDescent="0.35"/>
    <row r="30925" customFormat="1" x14ac:dyDescent="0.35"/>
    <row r="30926" customFormat="1" x14ac:dyDescent="0.35"/>
    <row r="30927" customFormat="1" x14ac:dyDescent="0.35"/>
    <row r="30928" customFormat="1" x14ac:dyDescent="0.35"/>
    <row r="30929" customFormat="1" x14ac:dyDescent="0.35"/>
    <row r="30930" customFormat="1" x14ac:dyDescent="0.35"/>
    <row r="30931" customFormat="1" x14ac:dyDescent="0.35"/>
    <row r="30932" customFormat="1" x14ac:dyDescent="0.35"/>
    <row r="30933" customFormat="1" x14ac:dyDescent="0.35"/>
    <row r="30934" customFormat="1" x14ac:dyDescent="0.35"/>
    <row r="30935" customFormat="1" x14ac:dyDescent="0.35"/>
    <row r="30936" customFormat="1" x14ac:dyDescent="0.35"/>
    <row r="30937" customFormat="1" x14ac:dyDescent="0.35"/>
    <row r="30938" customFormat="1" x14ac:dyDescent="0.35"/>
    <row r="30939" customFormat="1" x14ac:dyDescent="0.35"/>
    <row r="30940" customFormat="1" x14ac:dyDescent="0.35"/>
    <row r="30941" customFormat="1" x14ac:dyDescent="0.35"/>
    <row r="30942" customFormat="1" x14ac:dyDescent="0.35"/>
    <row r="30943" customFormat="1" x14ac:dyDescent="0.35"/>
    <row r="30944" customFormat="1" x14ac:dyDescent="0.35"/>
    <row r="30945" customFormat="1" x14ac:dyDescent="0.35"/>
    <row r="30946" customFormat="1" x14ac:dyDescent="0.35"/>
    <row r="30947" customFormat="1" x14ac:dyDescent="0.35"/>
    <row r="30948" customFormat="1" x14ac:dyDescent="0.35"/>
    <row r="30949" customFormat="1" x14ac:dyDescent="0.35"/>
    <row r="30950" customFormat="1" x14ac:dyDescent="0.35"/>
    <row r="30951" customFormat="1" x14ac:dyDescent="0.35"/>
    <row r="30952" customFormat="1" x14ac:dyDescent="0.35"/>
    <row r="30953" customFormat="1" x14ac:dyDescent="0.35"/>
    <row r="30954" customFormat="1" x14ac:dyDescent="0.35"/>
    <row r="30955" customFormat="1" x14ac:dyDescent="0.35"/>
    <row r="30956" customFormat="1" x14ac:dyDescent="0.35"/>
    <row r="30957" customFormat="1" x14ac:dyDescent="0.35"/>
    <row r="30958" customFormat="1" x14ac:dyDescent="0.35"/>
    <row r="30959" customFormat="1" x14ac:dyDescent="0.35"/>
    <row r="30960" customFormat="1" x14ac:dyDescent="0.35"/>
    <row r="30961" customFormat="1" x14ac:dyDescent="0.35"/>
    <row r="30962" customFormat="1" x14ac:dyDescent="0.35"/>
    <row r="30963" customFormat="1" x14ac:dyDescent="0.35"/>
    <row r="30964" customFormat="1" x14ac:dyDescent="0.35"/>
    <row r="30965" customFormat="1" x14ac:dyDescent="0.35"/>
    <row r="30966" customFormat="1" x14ac:dyDescent="0.35"/>
    <row r="30967" customFormat="1" x14ac:dyDescent="0.35"/>
    <row r="30968" customFormat="1" x14ac:dyDescent="0.35"/>
    <row r="30969" customFormat="1" x14ac:dyDescent="0.35"/>
    <row r="30970" customFormat="1" x14ac:dyDescent="0.35"/>
    <row r="30971" customFormat="1" x14ac:dyDescent="0.35"/>
    <row r="30972" customFormat="1" x14ac:dyDescent="0.35"/>
    <row r="30973" customFormat="1" x14ac:dyDescent="0.35"/>
    <row r="30974" customFormat="1" x14ac:dyDescent="0.35"/>
    <row r="30975" customFormat="1" x14ac:dyDescent="0.35"/>
    <row r="30976" customFormat="1" x14ac:dyDescent="0.35"/>
    <row r="30977" customFormat="1" x14ac:dyDescent="0.35"/>
    <row r="30978" customFormat="1" x14ac:dyDescent="0.35"/>
    <row r="30979" customFormat="1" x14ac:dyDescent="0.35"/>
    <row r="30980" customFormat="1" x14ac:dyDescent="0.35"/>
    <row r="30981" customFormat="1" x14ac:dyDescent="0.35"/>
    <row r="30982" customFormat="1" x14ac:dyDescent="0.35"/>
    <row r="30983" customFormat="1" x14ac:dyDescent="0.35"/>
    <row r="30984" customFormat="1" x14ac:dyDescent="0.35"/>
    <row r="30985" customFormat="1" x14ac:dyDescent="0.35"/>
    <row r="30986" customFormat="1" x14ac:dyDescent="0.35"/>
    <row r="30987" customFormat="1" x14ac:dyDescent="0.35"/>
    <row r="30988" customFormat="1" x14ac:dyDescent="0.35"/>
    <row r="30989" customFormat="1" x14ac:dyDescent="0.35"/>
    <row r="30990" customFormat="1" x14ac:dyDescent="0.35"/>
    <row r="30991" customFormat="1" x14ac:dyDescent="0.35"/>
    <row r="30992" customFormat="1" x14ac:dyDescent="0.35"/>
    <row r="30993" customFormat="1" x14ac:dyDescent="0.35"/>
    <row r="30994" customFormat="1" x14ac:dyDescent="0.35"/>
    <row r="30995" customFormat="1" x14ac:dyDescent="0.35"/>
    <row r="30996" customFormat="1" x14ac:dyDescent="0.35"/>
    <row r="30997" customFormat="1" x14ac:dyDescent="0.35"/>
    <row r="30998" customFormat="1" x14ac:dyDescent="0.35"/>
    <row r="30999" customFormat="1" x14ac:dyDescent="0.35"/>
    <row r="31000" customFormat="1" x14ac:dyDescent="0.35"/>
    <row r="31001" customFormat="1" x14ac:dyDescent="0.35"/>
    <row r="31002" customFormat="1" x14ac:dyDescent="0.35"/>
    <row r="31003" customFormat="1" x14ac:dyDescent="0.35"/>
    <row r="31004" customFormat="1" x14ac:dyDescent="0.35"/>
    <row r="31005" customFormat="1" x14ac:dyDescent="0.35"/>
    <row r="31006" customFormat="1" x14ac:dyDescent="0.35"/>
    <row r="31007" customFormat="1" x14ac:dyDescent="0.35"/>
    <row r="31008" customFormat="1" x14ac:dyDescent="0.35"/>
    <row r="31009" customFormat="1" x14ac:dyDescent="0.35"/>
    <row r="31010" customFormat="1" x14ac:dyDescent="0.35"/>
    <row r="31011" customFormat="1" x14ac:dyDescent="0.35"/>
    <row r="31012" customFormat="1" x14ac:dyDescent="0.35"/>
    <row r="31013" customFormat="1" x14ac:dyDescent="0.35"/>
    <row r="31014" customFormat="1" x14ac:dyDescent="0.35"/>
    <row r="31015" customFormat="1" x14ac:dyDescent="0.35"/>
    <row r="31016" customFormat="1" x14ac:dyDescent="0.35"/>
    <row r="31017" customFormat="1" x14ac:dyDescent="0.35"/>
    <row r="31018" customFormat="1" x14ac:dyDescent="0.35"/>
    <row r="31019" customFormat="1" x14ac:dyDescent="0.35"/>
    <row r="31020" customFormat="1" x14ac:dyDescent="0.35"/>
    <row r="31021" customFormat="1" x14ac:dyDescent="0.35"/>
    <row r="31022" customFormat="1" x14ac:dyDescent="0.35"/>
    <row r="31023" customFormat="1" x14ac:dyDescent="0.35"/>
    <row r="31024" customFormat="1" x14ac:dyDescent="0.35"/>
    <row r="31025" customFormat="1" x14ac:dyDescent="0.35"/>
    <row r="31026" customFormat="1" x14ac:dyDescent="0.35"/>
    <row r="31027" customFormat="1" x14ac:dyDescent="0.35"/>
    <row r="31028" customFormat="1" x14ac:dyDescent="0.35"/>
    <row r="31029" customFormat="1" x14ac:dyDescent="0.35"/>
    <row r="31030" customFormat="1" x14ac:dyDescent="0.35"/>
    <row r="31031" customFormat="1" x14ac:dyDescent="0.35"/>
    <row r="31032" customFormat="1" x14ac:dyDescent="0.35"/>
    <row r="31033" customFormat="1" x14ac:dyDescent="0.35"/>
    <row r="31034" customFormat="1" x14ac:dyDescent="0.35"/>
    <row r="31035" customFormat="1" x14ac:dyDescent="0.35"/>
    <row r="31036" customFormat="1" x14ac:dyDescent="0.35"/>
    <row r="31037" customFormat="1" x14ac:dyDescent="0.35"/>
    <row r="31038" customFormat="1" x14ac:dyDescent="0.35"/>
    <row r="31039" customFormat="1" x14ac:dyDescent="0.35"/>
    <row r="31040" customFormat="1" x14ac:dyDescent="0.35"/>
    <row r="31041" customFormat="1" x14ac:dyDescent="0.35"/>
    <row r="31042" customFormat="1" x14ac:dyDescent="0.35"/>
    <row r="31043" customFormat="1" x14ac:dyDescent="0.35"/>
    <row r="31044" customFormat="1" x14ac:dyDescent="0.35"/>
    <row r="31045" customFormat="1" x14ac:dyDescent="0.35"/>
    <row r="31046" customFormat="1" x14ac:dyDescent="0.35"/>
    <row r="31047" customFormat="1" x14ac:dyDescent="0.35"/>
    <row r="31048" customFormat="1" x14ac:dyDescent="0.35"/>
    <row r="31049" customFormat="1" x14ac:dyDescent="0.35"/>
    <row r="31050" customFormat="1" x14ac:dyDescent="0.35"/>
    <row r="31051" customFormat="1" x14ac:dyDescent="0.35"/>
    <row r="31052" customFormat="1" x14ac:dyDescent="0.35"/>
    <row r="31053" customFormat="1" x14ac:dyDescent="0.35"/>
    <row r="31054" customFormat="1" x14ac:dyDescent="0.35"/>
    <row r="31055" customFormat="1" x14ac:dyDescent="0.35"/>
    <row r="31056" customFormat="1" x14ac:dyDescent="0.35"/>
    <row r="31057" customFormat="1" x14ac:dyDescent="0.35"/>
    <row r="31058" customFormat="1" x14ac:dyDescent="0.35"/>
    <row r="31059" customFormat="1" x14ac:dyDescent="0.35"/>
    <row r="31060" customFormat="1" x14ac:dyDescent="0.35"/>
    <row r="31061" customFormat="1" x14ac:dyDescent="0.35"/>
    <row r="31062" customFormat="1" x14ac:dyDescent="0.35"/>
    <row r="31063" customFormat="1" x14ac:dyDescent="0.35"/>
    <row r="31064" customFormat="1" x14ac:dyDescent="0.35"/>
    <row r="31065" customFormat="1" x14ac:dyDescent="0.35"/>
    <row r="31066" customFormat="1" x14ac:dyDescent="0.35"/>
    <row r="31067" customFormat="1" x14ac:dyDescent="0.35"/>
    <row r="31068" customFormat="1" x14ac:dyDescent="0.35"/>
    <row r="31069" customFormat="1" x14ac:dyDescent="0.35"/>
    <row r="31070" customFormat="1" x14ac:dyDescent="0.35"/>
    <row r="31071" customFormat="1" x14ac:dyDescent="0.35"/>
    <row r="31072" customFormat="1" x14ac:dyDescent="0.35"/>
    <row r="31073" customFormat="1" x14ac:dyDescent="0.35"/>
    <row r="31074" customFormat="1" x14ac:dyDescent="0.35"/>
    <row r="31075" customFormat="1" x14ac:dyDescent="0.35"/>
    <row r="31076" customFormat="1" x14ac:dyDescent="0.35"/>
    <row r="31077" customFormat="1" x14ac:dyDescent="0.35"/>
    <row r="31078" customFormat="1" x14ac:dyDescent="0.35"/>
    <row r="31079" customFormat="1" x14ac:dyDescent="0.35"/>
    <row r="31080" customFormat="1" x14ac:dyDescent="0.35"/>
    <row r="31081" customFormat="1" x14ac:dyDescent="0.35"/>
    <row r="31082" customFormat="1" x14ac:dyDescent="0.35"/>
    <row r="31083" customFormat="1" x14ac:dyDescent="0.35"/>
    <row r="31084" customFormat="1" x14ac:dyDescent="0.35"/>
    <row r="31085" customFormat="1" x14ac:dyDescent="0.35"/>
    <row r="31086" customFormat="1" x14ac:dyDescent="0.35"/>
    <row r="31087" customFormat="1" x14ac:dyDescent="0.35"/>
    <row r="31088" customFormat="1" x14ac:dyDescent="0.35"/>
    <row r="31089" customFormat="1" x14ac:dyDescent="0.35"/>
    <row r="31090" customFormat="1" x14ac:dyDescent="0.35"/>
    <row r="31091" customFormat="1" x14ac:dyDescent="0.35"/>
    <row r="31092" customFormat="1" x14ac:dyDescent="0.35"/>
    <row r="31093" customFormat="1" x14ac:dyDescent="0.35"/>
    <row r="31094" customFormat="1" x14ac:dyDescent="0.35"/>
    <row r="31095" customFormat="1" x14ac:dyDescent="0.35"/>
    <row r="31096" customFormat="1" x14ac:dyDescent="0.35"/>
    <row r="31097" customFormat="1" x14ac:dyDescent="0.35"/>
    <row r="31098" customFormat="1" x14ac:dyDescent="0.35"/>
    <row r="31099" customFormat="1" x14ac:dyDescent="0.35"/>
    <row r="31100" customFormat="1" x14ac:dyDescent="0.35"/>
    <row r="31101" customFormat="1" x14ac:dyDescent="0.35"/>
    <row r="31102" customFormat="1" x14ac:dyDescent="0.35"/>
    <row r="31103" customFormat="1" x14ac:dyDescent="0.35"/>
    <row r="31104" customFormat="1" x14ac:dyDescent="0.35"/>
    <row r="31105" customFormat="1" x14ac:dyDescent="0.35"/>
    <row r="31106" customFormat="1" x14ac:dyDescent="0.35"/>
    <row r="31107" customFormat="1" x14ac:dyDescent="0.35"/>
    <row r="31108" customFormat="1" x14ac:dyDescent="0.35"/>
    <row r="31109" customFormat="1" x14ac:dyDescent="0.35"/>
    <row r="31110" customFormat="1" x14ac:dyDescent="0.35"/>
    <row r="31111" customFormat="1" x14ac:dyDescent="0.35"/>
    <row r="31112" customFormat="1" x14ac:dyDescent="0.35"/>
    <row r="31113" customFormat="1" x14ac:dyDescent="0.35"/>
    <row r="31114" customFormat="1" x14ac:dyDescent="0.35"/>
    <row r="31115" customFormat="1" x14ac:dyDescent="0.35"/>
    <row r="31116" customFormat="1" x14ac:dyDescent="0.35"/>
    <row r="31117" customFormat="1" x14ac:dyDescent="0.35"/>
    <row r="31118" customFormat="1" x14ac:dyDescent="0.35"/>
    <row r="31119" customFormat="1" x14ac:dyDescent="0.35"/>
    <row r="31120" customFormat="1" x14ac:dyDescent="0.35"/>
    <row r="31121" customFormat="1" x14ac:dyDescent="0.35"/>
    <row r="31122" customFormat="1" x14ac:dyDescent="0.35"/>
    <row r="31123" customFormat="1" x14ac:dyDescent="0.35"/>
    <row r="31124" customFormat="1" x14ac:dyDescent="0.35"/>
    <row r="31125" customFormat="1" x14ac:dyDescent="0.35"/>
    <row r="31126" customFormat="1" x14ac:dyDescent="0.35"/>
    <row r="31127" customFormat="1" x14ac:dyDescent="0.35"/>
    <row r="31128" customFormat="1" x14ac:dyDescent="0.35"/>
    <row r="31129" customFormat="1" x14ac:dyDescent="0.35"/>
    <row r="31130" customFormat="1" x14ac:dyDescent="0.35"/>
    <row r="31131" customFormat="1" x14ac:dyDescent="0.35"/>
    <row r="31132" customFormat="1" x14ac:dyDescent="0.35"/>
    <row r="31133" customFormat="1" x14ac:dyDescent="0.35"/>
    <row r="31134" customFormat="1" x14ac:dyDescent="0.35"/>
    <row r="31135" customFormat="1" x14ac:dyDescent="0.35"/>
    <row r="31136" customFormat="1" x14ac:dyDescent="0.35"/>
    <row r="31137" customFormat="1" x14ac:dyDescent="0.35"/>
    <row r="31138" customFormat="1" x14ac:dyDescent="0.35"/>
    <row r="31139" customFormat="1" x14ac:dyDescent="0.35"/>
    <row r="31140" customFormat="1" x14ac:dyDescent="0.35"/>
    <row r="31141" customFormat="1" x14ac:dyDescent="0.35"/>
    <row r="31142" customFormat="1" x14ac:dyDescent="0.35"/>
    <row r="31143" customFormat="1" x14ac:dyDescent="0.35"/>
    <row r="31144" customFormat="1" x14ac:dyDescent="0.35"/>
    <row r="31145" customFormat="1" x14ac:dyDescent="0.35"/>
    <row r="31146" customFormat="1" x14ac:dyDescent="0.35"/>
    <row r="31147" customFormat="1" x14ac:dyDescent="0.35"/>
    <row r="31148" customFormat="1" x14ac:dyDescent="0.35"/>
    <row r="31149" customFormat="1" x14ac:dyDescent="0.35"/>
    <row r="31150" customFormat="1" x14ac:dyDescent="0.35"/>
    <row r="31151" customFormat="1" x14ac:dyDescent="0.35"/>
    <row r="31152" customFormat="1" x14ac:dyDescent="0.35"/>
    <row r="31153" customFormat="1" x14ac:dyDescent="0.35"/>
    <row r="31154" customFormat="1" x14ac:dyDescent="0.35"/>
    <row r="31155" customFormat="1" x14ac:dyDescent="0.35"/>
    <row r="31156" customFormat="1" x14ac:dyDescent="0.35"/>
    <row r="31157" customFormat="1" x14ac:dyDescent="0.35"/>
    <row r="31158" customFormat="1" x14ac:dyDescent="0.35"/>
    <row r="31159" customFormat="1" x14ac:dyDescent="0.35"/>
    <row r="31160" customFormat="1" x14ac:dyDescent="0.35"/>
    <row r="31161" customFormat="1" x14ac:dyDescent="0.35"/>
    <row r="31162" customFormat="1" x14ac:dyDescent="0.35"/>
    <row r="31163" customFormat="1" x14ac:dyDescent="0.35"/>
    <row r="31164" customFormat="1" x14ac:dyDescent="0.35"/>
    <row r="31165" customFormat="1" x14ac:dyDescent="0.35"/>
    <row r="31166" customFormat="1" x14ac:dyDescent="0.35"/>
    <row r="31167" customFormat="1" x14ac:dyDescent="0.35"/>
    <row r="31168" customFormat="1" x14ac:dyDescent="0.35"/>
    <row r="31169" customFormat="1" x14ac:dyDescent="0.35"/>
    <row r="31170" customFormat="1" x14ac:dyDescent="0.35"/>
    <row r="31171" customFormat="1" x14ac:dyDescent="0.35"/>
    <row r="31172" customFormat="1" x14ac:dyDescent="0.35"/>
    <row r="31173" customFormat="1" x14ac:dyDescent="0.35"/>
    <row r="31174" customFormat="1" x14ac:dyDescent="0.35"/>
    <row r="31175" customFormat="1" x14ac:dyDescent="0.35"/>
    <row r="31176" customFormat="1" x14ac:dyDescent="0.35"/>
    <row r="31177" customFormat="1" x14ac:dyDescent="0.35"/>
    <row r="31178" customFormat="1" x14ac:dyDescent="0.35"/>
    <row r="31179" customFormat="1" x14ac:dyDescent="0.35"/>
    <row r="31180" customFormat="1" x14ac:dyDescent="0.35"/>
    <row r="31181" customFormat="1" x14ac:dyDescent="0.35"/>
    <row r="31182" customFormat="1" x14ac:dyDescent="0.35"/>
    <row r="31183" customFormat="1" x14ac:dyDescent="0.35"/>
    <row r="31184" customFormat="1" x14ac:dyDescent="0.35"/>
    <row r="31185" customFormat="1" x14ac:dyDescent="0.35"/>
    <row r="31186" customFormat="1" x14ac:dyDescent="0.35"/>
    <row r="31187" customFormat="1" x14ac:dyDescent="0.35"/>
    <row r="31188" customFormat="1" x14ac:dyDescent="0.35"/>
    <row r="31189" customFormat="1" x14ac:dyDescent="0.35"/>
    <row r="31190" customFormat="1" x14ac:dyDescent="0.35"/>
    <row r="31191" customFormat="1" x14ac:dyDescent="0.35"/>
    <row r="31192" customFormat="1" x14ac:dyDescent="0.35"/>
    <row r="31193" customFormat="1" x14ac:dyDescent="0.35"/>
    <row r="31194" customFormat="1" x14ac:dyDescent="0.35"/>
    <row r="31195" customFormat="1" x14ac:dyDescent="0.35"/>
    <row r="31196" customFormat="1" x14ac:dyDescent="0.35"/>
    <row r="31197" customFormat="1" x14ac:dyDescent="0.35"/>
    <row r="31198" customFormat="1" x14ac:dyDescent="0.35"/>
    <row r="31199" customFormat="1" x14ac:dyDescent="0.35"/>
    <row r="31200" customFormat="1" x14ac:dyDescent="0.35"/>
    <row r="31201" customFormat="1" x14ac:dyDescent="0.35"/>
    <row r="31202" customFormat="1" x14ac:dyDescent="0.35"/>
    <row r="31203" customFormat="1" x14ac:dyDescent="0.35"/>
    <row r="31204" customFormat="1" x14ac:dyDescent="0.35"/>
    <row r="31205" customFormat="1" x14ac:dyDescent="0.35"/>
    <row r="31206" customFormat="1" x14ac:dyDescent="0.35"/>
    <row r="31207" customFormat="1" x14ac:dyDescent="0.35"/>
    <row r="31208" customFormat="1" x14ac:dyDescent="0.35"/>
    <row r="31209" customFormat="1" x14ac:dyDescent="0.35"/>
    <row r="31210" customFormat="1" x14ac:dyDescent="0.35"/>
    <row r="31211" customFormat="1" x14ac:dyDescent="0.35"/>
    <row r="31212" customFormat="1" x14ac:dyDescent="0.35"/>
    <row r="31213" customFormat="1" x14ac:dyDescent="0.35"/>
    <row r="31214" customFormat="1" x14ac:dyDescent="0.35"/>
    <row r="31215" customFormat="1" x14ac:dyDescent="0.35"/>
    <row r="31216" customFormat="1" x14ac:dyDescent="0.35"/>
    <row r="31217" customFormat="1" x14ac:dyDescent="0.35"/>
    <row r="31218" customFormat="1" x14ac:dyDescent="0.35"/>
    <row r="31219" customFormat="1" x14ac:dyDescent="0.35"/>
    <row r="31220" customFormat="1" x14ac:dyDescent="0.35"/>
    <row r="31221" customFormat="1" x14ac:dyDescent="0.35"/>
    <row r="31222" customFormat="1" x14ac:dyDescent="0.35"/>
    <row r="31223" customFormat="1" x14ac:dyDescent="0.35"/>
    <row r="31224" customFormat="1" x14ac:dyDescent="0.35"/>
    <row r="31225" customFormat="1" x14ac:dyDescent="0.35"/>
    <row r="31226" customFormat="1" x14ac:dyDescent="0.35"/>
    <row r="31227" customFormat="1" x14ac:dyDescent="0.35"/>
    <row r="31228" customFormat="1" x14ac:dyDescent="0.35"/>
    <row r="31229" customFormat="1" x14ac:dyDescent="0.35"/>
    <row r="31230" customFormat="1" x14ac:dyDescent="0.35"/>
    <row r="31231" customFormat="1" x14ac:dyDescent="0.35"/>
    <row r="31232" customFormat="1" x14ac:dyDescent="0.35"/>
    <row r="31233" customFormat="1" x14ac:dyDescent="0.35"/>
    <row r="31234" customFormat="1" x14ac:dyDescent="0.35"/>
    <row r="31235" customFormat="1" x14ac:dyDescent="0.35"/>
    <row r="31236" customFormat="1" x14ac:dyDescent="0.35"/>
    <row r="31237" customFormat="1" x14ac:dyDescent="0.35"/>
    <row r="31238" customFormat="1" x14ac:dyDescent="0.35"/>
    <row r="31239" customFormat="1" x14ac:dyDescent="0.35"/>
    <row r="31240" customFormat="1" x14ac:dyDescent="0.35"/>
    <row r="31241" customFormat="1" x14ac:dyDescent="0.35"/>
    <row r="31242" customFormat="1" x14ac:dyDescent="0.35"/>
    <row r="31243" customFormat="1" x14ac:dyDescent="0.35"/>
    <row r="31244" customFormat="1" x14ac:dyDescent="0.35"/>
    <row r="31245" customFormat="1" x14ac:dyDescent="0.35"/>
    <row r="31246" customFormat="1" x14ac:dyDescent="0.35"/>
    <row r="31247" customFormat="1" x14ac:dyDescent="0.35"/>
    <row r="31248" customFormat="1" x14ac:dyDescent="0.35"/>
    <row r="31249" customFormat="1" x14ac:dyDescent="0.35"/>
    <row r="31250" customFormat="1" x14ac:dyDescent="0.35"/>
    <row r="31251" customFormat="1" x14ac:dyDescent="0.35"/>
    <row r="31252" customFormat="1" x14ac:dyDescent="0.35"/>
    <row r="31253" customFormat="1" x14ac:dyDescent="0.35"/>
    <row r="31254" customFormat="1" x14ac:dyDescent="0.35"/>
    <row r="31255" customFormat="1" x14ac:dyDescent="0.35"/>
    <row r="31256" customFormat="1" x14ac:dyDescent="0.35"/>
    <row r="31257" customFormat="1" x14ac:dyDescent="0.35"/>
    <row r="31258" customFormat="1" x14ac:dyDescent="0.35"/>
    <row r="31259" customFormat="1" x14ac:dyDescent="0.35"/>
    <row r="31260" customFormat="1" x14ac:dyDescent="0.35"/>
    <row r="31261" customFormat="1" x14ac:dyDescent="0.35"/>
    <row r="31262" customFormat="1" x14ac:dyDescent="0.35"/>
    <row r="31263" customFormat="1" x14ac:dyDescent="0.35"/>
    <row r="31264" customFormat="1" x14ac:dyDescent="0.35"/>
    <row r="31265" customFormat="1" x14ac:dyDescent="0.35"/>
    <row r="31266" customFormat="1" x14ac:dyDescent="0.35"/>
    <row r="31267" customFormat="1" x14ac:dyDescent="0.35"/>
    <row r="31268" customFormat="1" x14ac:dyDescent="0.35"/>
    <row r="31269" customFormat="1" x14ac:dyDescent="0.35"/>
    <row r="31270" customFormat="1" x14ac:dyDescent="0.35"/>
    <row r="31271" customFormat="1" x14ac:dyDescent="0.35"/>
    <row r="31272" customFormat="1" x14ac:dyDescent="0.35"/>
    <row r="31273" customFormat="1" x14ac:dyDescent="0.35"/>
    <row r="31274" customFormat="1" x14ac:dyDescent="0.35"/>
    <row r="31275" customFormat="1" x14ac:dyDescent="0.35"/>
    <row r="31276" customFormat="1" x14ac:dyDescent="0.35"/>
    <row r="31277" customFormat="1" x14ac:dyDescent="0.35"/>
    <row r="31278" customFormat="1" x14ac:dyDescent="0.35"/>
    <row r="31279" customFormat="1" x14ac:dyDescent="0.35"/>
    <row r="31280" customFormat="1" x14ac:dyDescent="0.35"/>
    <row r="31281" customFormat="1" x14ac:dyDescent="0.35"/>
    <row r="31282" customFormat="1" x14ac:dyDescent="0.35"/>
    <row r="31283" customFormat="1" x14ac:dyDescent="0.35"/>
    <row r="31284" customFormat="1" x14ac:dyDescent="0.35"/>
    <row r="31285" customFormat="1" x14ac:dyDescent="0.35"/>
    <row r="31286" customFormat="1" x14ac:dyDescent="0.35"/>
    <row r="31287" customFormat="1" x14ac:dyDescent="0.35"/>
    <row r="31288" customFormat="1" x14ac:dyDescent="0.35"/>
    <row r="31289" customFormat="1" x14ac:dyDescent="0.35"/>
    <row r="31290" customFormat="1" x14ac:dyDescent="0.35"/>
    <row r="31291" customFormat="1" x14ac:dyDescent="0.35"/>
    <row r="31292" customFormat="1" x14ac:dyDescent="0.35"/>
    <row r="31293" customFormat="1" x14ac:dyDescent="0.35"/>
    <row r="31294" customFormat="1" x14ac:dyDescent="0.35"/>
    <row r="31295" customFormat="1" x14ac:dyDescent="0.35"/>
    <row r="31296" customFormat="1" x14ac:dyDescent="0.35"/>
    <row r="31297" customFormat="1" x14ac:dyDescent="0.35"/>
    <row r="31298" customFormat="1" x14ac:dyDescent="0.35"/>
    <row r="31299" customFormat="1" x14ac:dyDescent="0.35"/>
    <row r="31300" customFormat="1" x14ac:dyDescent="0.35"/>
    <row r="31301" customFormat="1" x14ac:dyDescent="0.35"/>
    <row r="31302" customFormat="1" x14ac:dyDescent="0.35"/>
    <row r="31303" customFormat="1" x14ac:dyDescent="0.35"/>
    <row r="31304" customFormat="1" x14ac:dyDescent="0.35"/>
    <row r="31305" customFormat="1" x14ac:dyDescent="0.35"/>
    <row r="31306" customFormat="1" x14ac:dyDescent="0.35"/>
    <row r="31307" customFormat="1" x14ac:dyDescent="0.35"/>
    <row r="31308" customFormat="1" x14ac:dyDescent="0.35"/>
    <row r="31309" customFormat="1" x14ac:dyDescent="0.35"/>
    <row r="31310" customFormat="1" x14ac:dyDescent="0.35"/>
    <row r="31311" customFormat="1" x14ac:dyDescent="0.35"/>
    <row r="31312" customFormat="1" x14ac:dyDescent="0.35"/>
    <row r="31313" customFormat="1" x14ac:dyDescent="0.35"/>
    <row r="31314" customFormat="1" x14ac:dyDescent="0.35"/>
    <row r="31315" customFormat="1" x14ac:dyDescent="0.35"/>
    <row r="31316" customFormat="1" x14ac:dyDescent="0.35"/>
    <row r="31317" customFormat="1" x14ac:dyDescent="0.35"/>
    <row r="31318" customFormat="1" x14ac:dyDescent="0.35"/>
    <row r="31319" customFormat="1" x14ac:dyDescent="0.35"/>
    <row r="31320" customFormat="1" x14ac:dyDescent="0.35"/>
    <row r="31321" customFormat="1" x14ac:dyDescent="0.35"/>
    <row r="31322" customFormat="1" x14ac:dyDescent="0.35"/>
    <row r="31323" customFormat="1" x14ac:dyDescent="0.35"/>
    <row r="31324" customFormat="1" x14ac:dyDescent="0.35"/>
    <row r="31325" customFormat="1" x14ac:dyDescent="0.35"/>
    <row r="31326" customFormat="1" x14ac:dyDescent="0.35"/>
    <row r="31327" customFormat="1" x14ac:dyDescent="0.35"/>
    <row r="31328" customFormat="1" x14ac:dyDescent="0.35"/>
    <row r="31329" customFormat="1" x14ac:dyDescent="0.35"/>
    <row r="31330" customFormat="1" x14ac:dyDescent="0.35"/>
    <row r="31331" customFormat="1" x14ac:dyDescent="0.35"/>
    <row r="31332" customFormat="1" x14ac:dyDescent="0.35"/>
    <row r="31333" customFormat="1" x14ac:dyDescent="0.35"/>
    <row r="31334" customFormat="1" x14ac:dyDescent="0.35"/>
    <row r="31335" customFormat="1" x14ac:dyDescent="0.35"/>
    <row r="31336" customFormat="1" x14ac:dyDescent="0.35"/>
    <row r="31337" customFormat="1" x14ac:dyDescent="0.35"/>
    <row r="31338" customFormat="1" x14ac:dyDescent="0.35"/>
    <row r="31339" customFormat="1" x14ac:dyDescent="0.35"/>
    <row r="31340" customFormat="1" x14ac:dyDescent="0.35"/>
    <row r="31341" customFormat="1" x14ac:dyDescent="0.35"/>
    <row r="31342" customFormat="1" x14ac:dyDescent="0.35"/>
    <row r="31343" customFormat="1" x14ac:dyDescent="0.35"/>
    <row r="31344" customFormat="1" x14ac:dyDescent="0.35"/>
    <row r="31345" customFormat="1" x14ac:dyDescent="0.35"/>
    <row r="31346" customFormat="1" x14ac:dyDescent="0.35"/>
    <row r="31347" customFormat="1" x14ac:dyDescent="0.35"/>
    <row r="31348" customFormat="1" x14ac:dyDescent="0.35"/>
    <row r="31349" customFormat="1" x14ac:dyDescent="0.35"/>
    <row r="31350" customFormat="1" x14ac:dyDescent="0.35"/>
    <row r="31351" customFormat="1" x14ac:dyDescent="0.35"/>
    <row r="31352" customFormat="1" x14ac:dyDescent="0.35"/>
    <row r="31353" customFormat="1" x14ac:dyDescent="0.35"/>
    <row r="31354" customFormat="1" x14ac:dyDescent="0.35"/>
    <row r="31355" customFormat="1" x14ac:dyDescent="0.35"/>
    <row r="31356" customFormat="1" x14ac:dyDescent="0.35"/>
    <row r="31357" customFormat="1" x14ac:dyDescent="0.35"/>
    <row r="31358" customFormat="1" x14ac:dyDescent="0.35"/>
    <row r="31359" customFormat="1" x14ac:dyDescent="0.35"/>
    <row r="31360" customFormat="1" x14ac:dyDescent="0.35"/>
    <row r="31361" customFormat="1" x14ac:dyDescent="0.35"/>
    <row r="31362" customFormat="1" x14ac:dyDescent="0.35"/>
    <row r="31363" customFormat="1" x14ac:dyDescent="0.35"/>
    <row r="31364" customFormat="1" x14ac:dyDescent="0.35"/>
    <row r="31365" customFormat="1" x14ac:dyDescent="0.35"/>
    <row r="31366" customFormat="1" x14ac:dyDescent="0.35"/>
    <row r="31367" customFormat="1" x14ac:dyDescent="0.35"/>
    <row r="31368" customFormat="1" x14ac:dyDescent="0.35"/>
    <row r="31369" customFormat="1" x14ac:dyDescent="0.35"/>
    <row r="31370" customFormat="1" x14ac:dyDescent="0.35"/>
    <row r="31371" customFormat="1" x14ac:dyDescent="0.35"/>
    <row r="31372" customFormat="1" x14ac:dyDescent="0.35"/>
    <row r="31373" customFormat="1" x14ac:dyDescent="0.35"/>
    <row r="31374" customFormat="1" x14ac:dyDescent="0.35"/>
    <row r="31375" customFormat="1" x14ac:dyDescent="0.35"/>
    <row r="31376" customFormat="1" x14ac:dyDescent="0.35"/>
    <row r="31377" customFormat="1" x14ac:dyDescent="0.35"/>
    <row r="31378" customFormat="1" x14ac:dyDescent="0.35"/>
    <row r="31379" customFormat="1" x14ac:dyDescent="0.35"/>
    <row r="31380" customFormat="1" x14ac:dyDescent="0.35"/>
    <row r="31381" customFormat="1" x14ac:dyDescent="0.35"/>
    <row r="31382" customFormat="1" x14ac:dyDescent="0.35"/>
    <row r="31383" customFormat="1" x14ac:dyDescent="0.35"/>
    <row r="31384" customFormat="1" x14ac:dyDescent="0.35"/>
    <row r="31385" customFormat="1" x14ac:dyDescent="0.35"/>
    <row r="31386" customFormat="1" x14ac:dyDescent="0.35"/>
    <row r="31387" customFormat="1" x14ac:dyDescent="0.35"/>
    <row r="31388" customFormat="1" x14ac:dyDescent="0.35"/>
    <row r="31389" customFormat="1" x14ac:dyDescent="0.35"/>
    <row r="31390" customFormat="1" x14ac:dyDescent="0.35"/>
    <row r="31391" customFormat="1" x14ac:dyDescent="0.35"/>
    <row r="31392" customFormat="1" x14ac:dyDescent="0.35"/>
    <row r="31393" customFormat="1" x14ac:dyDescent="0.35"/>
    <row r="31394" customFormat="1" x14ac:dyDescent="0.35"/>
    <row r="31395" customFormat="1" x14ac:dyDescent="0.35"/>
    <row r="31396" customFormat="1" x14ac:dyDescent="0.35"/>
    <row r="31397" customFormat="1" x14ac:dyDescent="0.35"/>
    <row r="31398" customFormat="1" x14ac:dyDescent="0.35"/>
    <row r="31399" customFormat="1" x14ac:dyDescent="0.35"/>
    <row r="31400" customFormat="1" x14ac:dyDescent="0.35"/>
    <row r="31401" customFormat="1" x14ac:dyDescent="0.35"/>
    <row r="31402" customFormat="1" x14ac:dyDescent="0.35"/>
    <row r="31403" customFormat="1" x14ac:dyDescent="0.35"/>
    <row r="31404" customFormat="1" x14ac:dyDescent="0.35"/>
    <row r="31405" customFormat="1" x14ac:dyDescent="0.35"/>
    <row r="31406" customFormat="1" x14ac:dyDescent="0.35"/>
    <row r="31407" customFormat="1" x14ac:dyDescent="0.35"/>
    <row r="31408" customFormat="1" x14ac:dyDescent="0.35"/>
    <row r="31409" customFormat="1" x14ac:dyDescent="0.35"/>
    <row r="31410" customFormat="1" x14ac:dyDescent="0.35"/>
    <row r="31411" customFormat="1" x14ac:dyDescent="0.35"/>
    <row r="31412" customFormat="1" x14ac:dyDescent="0.35"/>
    <row r="31413" customFormat="1" x14ac:dyDescent="0.35"/>
    <row r="31414" customFormat="1" x14ac:dyDescent="0.35"/>
    <row r="31415" customFormat="1" x14ac:dyDescent="0.35"/>
    <row r="31416" customFormat="1" x14ac:dyDescent="0.35"/>
    <row r="31417" customFormat="1" x14ac:dyDescent="0.35"/>
    <row r="31418" customFormat="1" x14ac:dyDescent="0.35"/>
    <row r="31419" customFormat="1" x14ac:dyDescent="0.35"/>
    <row r="31420" customFormat="1" x14ac:dyDescent="0.35"/>
    <row r="31421" customFormat="1" x14ac:dyDescent="0.35"/>
    <row r="31422" customFormat="1" x14ac:dyDescent="0.35"/>
    <row r="31423" customFormat="1" x14ac:dyDescent="0.35"/>
    <row r="31424" customFormat="1" x14ac:dyDescent="0.35"/>
    <row r="31425" customFormat="1" x14ac:dyDescent="0.35"/>
    <row r="31426" customFormat="1" x14ac:dyDescent="0.35"/>
    <row r="31427" customFormat="1" x14ac:dyDescent="0.35"/>
    <row r="31428" customFormat="1" x14ac:dyDescent="0.35"/>
    <row r="31429" customFormat="1" x14ac:dyDescent="0.35"/>
    <row r="31430" customFormat="1" x14ac:dyDescent="0.35"/>
    <row r="31431" customFormat="1" x14ac:dyDescent="0.35"/>
    <row r="31432" customFormat="1" x14ac:dyDescent="0.35"/>
    <row r="31433" customFormat="1" x14ac:dyDescent="0.35"/>
    <row r="31434" customFormat="1" x14ac:dyDescent="0.35"/>
    <row r="31435" customFormat="1" x14ac:dyDescent="0.35"/>
    <row r="31436" customFormat="1" x14ac:dyDescent="0.35"/>
    <row r="31437" customFormat="1" x14ac:dyDescent="0.35"/>
    <row r="31438" customFormat="1" x14ac:dyDescent="0.35"/>
    <row r="31439" customFormat="1" x14ac:dyDescent="0.35"/>
    <row r="31440" customFormat="1" x14ac:dyDescent="0.35"/>
    <row r="31441" customFormat="1" x14ac:dyDescent="0.35"/>
    <row r="31442" customFormat="1" x14ac:dyDescent="0.35"/>
    <row r="31443" customFormat="1" x14ac:dyDescent="0.35"/>
    <row r="31444" customFormat="1" x14ac:dyDescent="0.35"/>
    <row r="31445" customFormat="1" x14ac:dyDescent="0.35"/>
    <row r="31446" customFormat="1" x14ac:dyDescent="0.35"/>
    <row r="31447" customFormat="1" x14ac:dyDescent="0.35"/>
    <row r="31448" customFormat="1" x14ac:dyDescent="0.35"/>
    <row r="31449" customFormat="1" x14ac:dyDescent="0.35"/>
    <row r="31450" customFormat="1" x14ac:dyDescent="0.35"/>
    <row r="31451" customFormat="1" x14ac:dyDescent="0.35"/>
    <row r="31452" customFormat="1" x14ac:dyDescent="0.35"/>
    <row r="31453" customFormat="1" x14ac:dyDescent="0.35"/>
    <row r="31454" customFormat="1" x14ac:dyDescent="0.35"/>
    <row r="31455" customFormat="1" x14ac:dyDescent="0.35"/>
    <row r="31456" customFormat="1" x14ac:dyDescent="0.35"/>
    <row r="31457" customFormat="1" x14ac:dyDescent="0.35"/>
    <row r="31458" customFormat="1" x14ac:dyDescent="0.35"/>
    <row r="31459" customFormat="1" x14ac:dyDescent="0.35"/>
    <row r="31460" customFormat="1" x14ac:dyDescent="0.35"/>
    <row r="31461" customFormat="1" x14ac:dyDescent="0.35"/>
    <row r="31462" customFormat="1" x14ac:dyDescent="0.35"/>
    <row r="31463" customFormat="1" x14ac:dyDescent="0.35"/>
    <row r="31464" customFormat="1" x14ac:dyDescent="0.35"/>
    <row r="31465" customFormat="1" x14ac:dyDescent="0.35"/>
    <row r="31466" customFormat="1" x14ac:dyDescent="0.35"/>
    <row r="31467" customFormat="1" x14ac:dyDescent="0.35"/>
    <row r="31468" customFormat="1" x14ac:dyDescent="0.35"/>
    <row r="31469" customFormat="1" x14ac:dyDescent="0.35"/>
    <row r="31470" customFormat="1" x14ac:dyDescent="0.35"/>
    <row r="31471" customFormat="1" x14ac:dyDescent="0.35"/>
    <row r="31472" customFormat="1" x14ac:dyDescent="0.35"/>
    <row r="31473" customFormat="1" x14ac:dyDescent="0.35"/>
    <row r="31474" customFormat="1" x14ac:dyDescent="0.35"/>
    <row r="31475" customFormat="1" x14ac:dyDescent="0.35"/>
    <row r="31476" customFormat="1" x14ac:dyDescent="0.35"/>
    <row r="31477" customFormat="1" x14ac:dyDescent="0.35"/>
    <row r="31478" customFormat="1" x14ac:dyDescent="0.35"/>
    <row r="31479" customFormat="1" x14ac:dyDescent="0.35"/>
    <row r="31480" customFormat="1" x14ac:dyDescent="0.35"/>
    <row r="31481" customFormat="1" x14ac:dyDescent="0.35"/>
    <row r="31482" customFormat="1" x14ac:dyDescent="0.35"/>
    <row r="31483" customFormat="1" x14ac:dyDescent="0.35"/>
    <row r="31484" customFormat="1" x14ac:dyDescent="0.35"/>
    <row r="31485" customFormat="1" x14ac:dyDescent="0.35"/>
    <row r="31486" customFormat="1" x14ac:dyDescent="0.35"/>
    <row r="31487" customFormat="1" x14ac:dyDescent="0.35"/>
    <row r="31488" customFormat="1" x14ac:dyDescent="0.35"/>
    <row r="31489" customFormat="1" x14ac:dyDescent="0.35"/>
    <row r="31490" customFormat="1" x14ac:dyDescent="0.35"/>
    <row r="31491" customFormat="1" x14ac:dyDescent="0.35"/>
    <row r="31492" customFormat="1" x14ac:dyDescent="0.35"/>
    <row r="31493" customFormat="1" x14ac:dyDescent="0.35"/>
    <row r="31494" customFormat="1" x14ac:dyDescent="0.35"/>
    <row r="31495" customFormat="1" x14ac:dyDescent="0.35"/>
    <row r="31496" customFormat="1" x14ac:dyDescent="0.35"/>
    <row r="31497" customFormat="1" x14ac:dyDescent="0.35"/>
    <row r="31498" customFormat="1" x14ac:dyDescent="0.35"/>
    <row r="31499" customFormat="1" x14ac:dyDescent="0.35"/>
    <row r="31500" customFormat="1" x14ac:dyDescent="0.35"/>
    <row r="31501" customFormat="1" x14ac:dyDescent="0.35"/>
    <row r="31502" customFormat="1" x14ac:dyDescent="0.35"/>
    <row r="31503" customFormat="1" x14ac:dyDescent="0.35"/>
    <row r="31504" customFormat="1" x14ac:dyDescent="0.35"/>
    <row r="31505" customFormat="1" x14ac:dyDescent="0.35"/>
    <row r="31506" customFormat="1" x14ac:dyDescent="0.35"/>
    <row r="31507" customFormat="1" x14ac:dyDescent="0.35"/>
    <row r="31508" customFormat="1" x14ac:dyDescent="0.35"/>
    <row r="31509" customFormat="1" x14ac:dyDescent="0.35"/>
    <row r="31510" customFormat="1" x14ac:dyDescent="0.35"/>
    <row r="31511" customFormat="1" x14ac:dyDescent="0.35"/>
    <row r="31512" customFormat="1" x14ac:dyDescent="0.35"/>
    <row r="31513" customFormat="1" x14ac:dyDescent="0.35"/>
    <row r="31514" customFormat="1" x14ac:dyDescent="0.35"/>
    <row r="31515" customFormat="1" x14ac:dyDescent="0.35"/>
    <row r="31516" customFormat="1" x14ac:dyDescent="0.35"/>
    <row r="31517" customFormat="1" x14ac:dyDescent="0.35"/>
    <row r="31518" customFormat="1" x14ac:dyDescent="0.35"/>
    <row r="31519" customFormat="1" x14ac:dyDescent="0.35"/>
    <row r="31520" customFormat="1" x14ac:dyDescent="0.35"/>
    <row r="31521" customFormat="1" x14ac:dyDescent="0.35"/>
    <row r="31522" customFormat="1" x14ac:dyDescent="0.35"/>
    <row r="31523" customFormat="1" x14ac:dyDescent="0.35"/>
    <row r="31524" customFormat="1" x14ac:dyDescent="0.35"/>
    <row r="31525" customFormat="1" x14ac:dyDescent="0.35"/>
    <row r="31526" customFormat="1" x14ac:dyDescent="0.35"/>
    <row r="31527" customFormat="1" x14ac:dyDescent="0.35"/>
    <row r="31528" customFormat="1" x14ac:dyDescent="0.35"/>
    <row r="31529" customFormat="1" x14ac:dyDescent="0.35"/>
    <row r="31530" customFormat="1" x14ac:dyDescent="0.35"/>
    <row r="31531" customFormat="1" x14ac:dyDescent="0.35"/>
    <row r="31532" customFormat="1" x14ac:dyDescent="0.35"/>
    <row r="31533" customFormat="1" x14ac:dyDescent="0.35"/>
    <row r="31534" customFormat="1" x14ac:dyDescent="0.35"/>
    <row r="31535" customFormat="1" x14ac:dyDescent="0.35"/>
    <row r="31536" customFormat="1" x14ac:dyDescent="0.35"/>
    <row r="31537" customFormat="1" x14ac:dyDescent="0.35"/>
    <row r="31538" customFormat="1" x14ac:dyDescent="0.35"/>
    <row r="31539" customFormat="1" x14ac:dyDescent="0.35"/>
    <row r="31540" customFormat="1" x14ac:dyDescent="0.35"/>
    <row r="31541" customFormat="1" x14ac:dyDescent="0.35"/>
    <row r="31542" customFormat="1" x14ac:dyDescent="0.35"/>
    <row r="31543" customFormat="1" x14ac:dyDescent="0.35"/>
    <row r="31544" customFormat="1" x14ac:dyDescent="0.35"/>
    <row r="31545" customFormat="1" x14ac:dyDescent="0.35"/>
    <row r="31546" customFormat="1" x14ac:dyDescent="0.35"/>
    <row r="31547" customFormat="1" x14ac:dyDescent="0.35"/>
    <row r="31548" customFormat="1" x14ac:dyDescent="0.35"/>
    <row r="31549" customFormat="1" x14ac:dyDescent="0.35"/>
    <row r="31550" customFormat="1" x14ac:dyDescent="0.35"/>
    <row r="31551" customFormat="1" x14ac:dyDescent="0.35"/>
    <row r="31552" customFormat="1" x14ac:dyDescent="0.35"/>
    <row r="31553" customFormat="1" x14ac:dyDescent="0.35"/>
    <row r="31554" customFormat="1" x14ac:dyDescent="0.35"/>
    <row r="31555" customFormat="1" x14ac:dyDescent="0.35"/>
    <row r="31556" customFormat="1" x14ac:dyDescent="0.35"/>
    <row r="31557" customFormat="1" x14ac:dyDescent="0.35"/>
    <row r="31558" customFormat="1" x14ac:dyDescent="0.35"/>
    <row r="31559" customFormat="1" x14ac:dyDescent="0.35"/>
    <row r="31560" customFormat="1" x14ac:dyDescent="0.35"/>
    <row r="31561" customFormat="1" x14ac:dyDescent="0.35"/>
    <row r="31562" customFormat="1" x14ac:dyDescent="0.35"/>
    <row r="31563" customFormat="1" x14ac:dyDescent="0.35"/>
    <row r="31564" customFormat="1" x14ac:dyDescent="0.35"/>
    <row r="31565" customFormat="1" x14ac:dyDescent="0.35"/>
    <row r="31566" customFormat="1" x14ac:dyDescent="0.35"/>
    <row r="31567" customFormat="1" x14ac:dyDescent="0.35"/>
    <row r="31568" customFormat="1" x14ac:dyDescent="0.35"/>
    <row r="31569" customFormat="1" x14ac:dyDescent="0.35"/>
    <row r="31570" customFormat="1" x14ac:dyDescent="0.35"/>
    <row r="31571" customFormat="1" x14ac:dyDescent="0.35"/>
    <row r="31572" customFormat="1" x14ac:dyDescent="0.35"/>
    <row r="31573" customFormat="1" x14ac:dyDescent="0.35"/>
    <row r="31574" customFormat="1" x14ac:dyDescent="0.35"/>
    <row r="31575" customFormat="1" x14ac:dyDescent="0.35"/>
    <row r="31576" customFormat="1" x14ac:dyDescent="0.35"/>
    <row r="31577" customFormat="1" x14ac:dyDescent="0.35"/>
    <row r="31578" customFormat="1" x14ac:dyDescent="0.35"/>
    <row r="31579" customFormat="1" x14ac:dyDescent="0.35"/>
    <row r="31580" customFormat="1" x14ac:dyDescent="0.35"/>
    <row r="31581" customFormat="1" x14ac:dyDescent="0.35"/>
    <row r="31582" customFormat="1" x14ac:dyDescent="0.35"/>
    <row r="31583" customFormat="1" x14ac:dyDescent="0.35"/>
    <row r="31584" customFormat="1" x14ac:dyDescent="0.35"/>
    <row r="31585" customFormat="1" x14ac:dyDescent="0.35"/>
    <row r="31586" customFormat="1" x14ac:dyDescent="0.35"/>
    <row r="31587" customFormat="1" x14ac:dyDescent="0.35"/>
    <row r="31588" customFormat="1" x14ac:dyDescent="0.35"/>
    <row r="31589" customFormat="1" x14ac:dyDescent="0.35"/>
    <row r="31590" customFormat="1" x14ac:dyDescent="0.35"/>
    <row r="31591" customFormat="1" x14ac:dyDescent="0.35"/>
    <row r="31592" customFormat="1" x14ac:dyDescent="0.35"/>
    <row r="31593" customFormat="1" x14ac:dyDescent="0.35"/>
    <row r="31594" customFormat="1" x14ac:dyDescent="0.35"/>
    <row r="31595" customFormat="1" x14ac:dyDescent="0.35"/>
    <row r="31596" customFormat="1" x14ac:dyDescent="0.35"/>
    <row r="31597" customFormat="1" x14ac:dyDescent="0.35"/>
    <row r="31598" customFormat="1" x14ac:dyDescent="0.35"/>
    <row r="31599" customFormat="1" x14ac:dyDescent="0.35"/>
    <row r="31600" customFormat="1" x14ac:dyDescent="0.35"/>
    <row r="31601" customFormat="1" x14ac:dyDescent="0.35"/>
    <row r="31602" customFormat="1" x14ac:dyDescent="0.35"/>
    <row r="31603" customFormat="1" x14ac:dyDescent="0.35"/>
    <row r="31604" customFormat="1" x14ac:dyDescent="0.35"/>
    <row r="31605" customFormat="1" x14ac:dyDescent="0.35"/>
    <row r="31606" customFormat="1" x14ac:dyDescent="0.35"/>
    <row r="31607" customFormat="1" x14ac:dyDescent="0.35"/>
    <row r="31608" customFormat="1" x14ac:dyDescent="0.35"/>
    <row r="31609" customFormat="1" x14ac:dyDescent="0.35"/>
    <row r="31610" customFormat="1" x14ac:dyDescent="0.35"/>
    <row r="31611" customFormat="1" x14ac:dyDescent="0.35"/>
    <row r="31612" customFormat="1" x14ac:dyDescent="0.35"/>
    <row r="31613" customFormat="1" x14ac:dyDescent="0.35"/>
    <row r="31614" customFormat="1" x14ac:dyDescent="0.35"/>
    <row r="31615" customFormat="1" x14ac:dyDescent="0.35"/>
    <row r="31616" customFormat="1" x14ac:dyDescent="0.35"/>
    <row r="31617" customFormat="1" x14ac:dyDescent="0.35"/>
    <row r="31618" customFormat="1" x14ac:dyDescent="0.35"/>
    <row r="31619" customFormat="1" x14ac:dyDescent="0.35"/>
    <row r="31620" customFormat="1" x14ac:dyDescent="0.35"/>
    <row r="31621" customFormat="1" x14ac:dyDescent="0.35"/>
    <row r="31622" customFormat="1" x14ac:dyDescent="0.35"/>
    <row r="31623" customFormat="1" x14ac:dyDescent="0.35"/>
    <row r="31624" customFormat="1" x14ac:dyDescent="0.35"/>
    <row r="31625" customFormat="1" x14ac:dyDescent="0.35"/>
    <row r="31626" customFormat="1" x14ac:dyDescent="0.35"/>
    <row r="31627" customFormat="1" x14ac:dyDescent="0.35"/>
    <row r="31628" customFormat="1" x14ac:dyDescent="0.35"/>
    <row r="31629" customFormat="1" x14ac:dyDescent="0.35"/>
    <row r="31630" customFormat="1" x14ac:dyDescent="0.35"/>
    <row r="31631" customFormat="1" x14ac:dyDescent="0.35"/>
    <row r="31632" customFormat="1" x14ac:dyDescent="0.35"/>
    <row r="31633" customFormat="1" x14ac:dyDescent="0.35"/>
    <row r="31634" customFormat="1" x14ac:dyDescent="0.35"/>
    <row r="31635" customFormat="1" x14ac:dyDescent="0.35"/>
    <row r="31636" customFormat="1" x14ac:dyDescent="0.35"/>
    <row r="31637" customFormat="1" x14ac:dyDescent="0.35"/>
    <row r="31638" customFormat="1" x14ac:dyDescent="0.35"/>
    <row r="31639" customFormat="1" x14ac:dyDescent="0.35"/>
    <row r="31640" customFormat="1" x14ac:dyDescent="0.35"/>
    <row r="31641" customFormat="1" x14ac:dyDescent="0.35"/>
    <row r="31642" customFormat="1" x14ac:dyDescent="0.35"/>
    <row r="31643" customFormat="1" x14ac:dyDescent="0.35"/>
    <row r="31644" customFormat="1" x14ac:dyDescent="0.35"/>
    <row r="31645" customFormat="1" x14ac:dyDescent="0.35"/>
    <row r="31646" customFormat="1" x14ac:dyDescent="0.35"/>
    <row r="31647" customFormat="1" x14ac:dyDescent="0.35"/>
    <row r="31648" customFormat="1" x14ac:dyDescent="0.35"/>
    <row r="31649" customFormat="1" x14ac:dyDescent="0.35"/>
    <row r="31650" customFormat="1" x14ac:dyDescent="0.35"/>
    <row r="31651" customFormat="1" x14ac:dyDescent="0.35"/>
    <row r="31652" customFormat="1" x14ac:dyDescent="0.35"/>
    <row r="31653" customFormat="1" x14ac:dyDescent="0.35"/>
    <row r="31654" customFormat="1" x14ac:dyDescent="0.35"/>
    <row r="31655" customFormat="1" x14ac:dyDescent="0.35"/>
    <row r="31656" customFormat="1" x14ac:dyDescent="0.35"/>
    <row r="31657" customFormat="1" x14ac:dyDescent="0.35"/>
    <row r="31658" customFormat="1" x14ac:dyDescent="0.35"/>
    <row r="31659" customFormat="1" x14ac:dyDescent="0.35"/>
    <row r="31660" customFormat="1" x14ac:dyDescent="0.35"/>
    <row r="31661" customFormat="1" x14ac:dyDescent="0.35"/>
    <row r="31662" customFormat="1" x14ac:dyDescent="0.35"/>
    <row r="31663" customFormat="1" x14ac:dyDescent="0.35"/>
    <row r="31664" customFormat="1" x14ac:dyDescent="0.35"/>
    <row r="31665" customFormat="1" x14ac:dyDescent="0.35"/>
    <row r="31666" customFormat="1" x14ac:dyDescent="0.35"/>
    <row r="31667" customFormat="1" x14ac:dyDescent="0.35"/>
    <row r="31668" customFormat="1" x14ac:dyDescent="0.35"/>
    <row r="31669" customFormat="1" x14ac:dyDescent="0.35"/>
    <row r="31670" customFormat="1" x14ac:dyDescent="0.35"/>
    <row r="31671" customFormat="1" x14ac:dyDescent="0.35"/>
    <row r="31672" customFormat="1" x14ac:dyDescent="0.35"/>
    <row r="31673" customFormat="1" x14ac:dyDescent="0.35"/>
    <row r="31674" customFormat="1" x14ac:dyDescent="0.35"/>
    <row r="31675" customFormat="1" x14ac:dyDescent="0.35"/>
    <row r="31676" customFormat="1" x14ac:dyDescent="0.35"/>
    <row r="31677" customFormat="1" x14ac:dyDescent="0.35"/>
    <row r="31678" customFormat="1" x14ac:dyDescent="0.35"/>
    <row r="31679" customFormat="1" x14ac:dyDescent="0.35"/>
    <row r="31680" customFormat="1" x14ac:dyDescent="0.35"/>
    <row r="31681" customFormat="1" x14ac:dyDescent="0.35"/>
    <row r="31682" customFormat="1" x14ac:dyDescent="0.35"/>
    <row r="31683" customFormat="1" x14ac:dyDescent="0.35"/>
    <row r="31684" customFormat="1" x14ac:dyDescent="0.35"/>
    <row r="31685" customFormat="1" x14ac:dyDescent="0.35"/>
    <row r="31686" customFormat="1" x14ac:dyDescent="0.35"/>
    <row r="31687" customFormat="1" x14ac:dyDescent="0.35"/>
    <row r="31688" customFormat="1" x14ac:dyDescent="0.35"/>
    <row r="31689" customFormat="1" x14ac:dyDescent="0.35"/>
    <row r="31690" customFormat="1" x14ac:dyDescent="0.35"/>
    <row r="31691" customFormat="1" x14ac:dyDescent="0.35"/>
    <row r="31692" customFormat="1" x14ac:dyDescent="0.35"/>
    <row r="31693" customFormat="1" x14ac:dyDescent="0.35"/>
    <row r="31694" customFormat="1" x14ac:dyDescent="0.35"/>
    <row r="31695" customFormat="1" x14ac:dyDescent="0.35"/>
    <row r="31696" customFormat="1" x14ac:dyDescent="0.35"/>
    <row r="31697" customFormat="1" x14ac:dyDescent="0.35"/>
    <row r="31698" customFormat="1" x14ac:dyDescent="0.35"/>
    <row r="31699" customFormat="1" x14ac:dyDescent="0.35"/>
    <row r="31700" customFormat="1" x14ac:dyDescent="0.35"/>
    <row r="31701" customFormat="1" x14ac:dyDescent="0.35"/>
    <row r="31702" customFormat="1" x14ac:dyDescent="0.35"/>
    <row r="31703" customFormat="1" x14ac:dyDescent="0.35"/>
    <row r="31704" customFormat="1" x14ac:dyDescent="0.35"/>
    <row r="31705" customFormat="1" x14ac:dyDescent="0.35"/>
    <row r="31706" customFormat="1" x14ac:dyDescent="0.35"/>
    <row r="31707" customFormat="1" x14ac:dyDescent="0.35"/>
    <row r="31708" customFormat="1" x14ac:dyDescent="0.35"/>
    <row r="31709" customFormat="1" x14ac:dyDescent="0.35"/>
    <row r="31710" customFormat="1" x14ac:dyDescent="0.35"/>
    <row r="31711" customFormat="1" x14ac:dyDescent="0.35"/>
    <row r="31712" customFormat="1" x14ac:dyDescent="0.35"/>
    <row r="31713" customFormat="1" x14ac:dyDescent="0.35"/>
    <row r="31714" customFormat="1" x14ac:dyDescent="0.35"/>
    <row r="31715" customFormat="1" x14ac:dyDescent="0.35"/>
    <row r="31716" customFormat="1" x14ac:dyDescent="0.35"/>
    <row r="31717" customFormat="1" x14ac:dyDescent="0.35"/>
    <row r="31718" customFormat="1" x14ac:dyDescent="0.35"/>
    <row r="31719" customFormat="1" x14ac:dyDescent="0.35"/>
    <row r="31720" customFormat="1" x14ac:dyDescent="0.35"/>
    <row r="31721" customFormat="1" x14ac:dyDescent="0.35"/>
    <row r="31722" customFormat="1" x14ac:dyDescent="0.35"/>
    <row r="31723" customFormat="1" x14ac:dyDescent="0.35"/>
    <row r="31724" customFormat="1" x14ac:dyDescent="0.35"/>
    <row r="31725" customFormat="1" x14ac:dyDescent="0.35"/>
    <row r="31726" customFormat="1" x14ac:dyDescent="0.35"/>
    <row r="31727" customFormat="1" x14ac:dyDescent="0.35"/>
    <row r="31728" customFormat="1" x14ac:dyDescent="0.35"/>
    <row r="31729" customFormat="1" x14ac:dyDescent="0.35"/>
    <row r="31730" customFormat="1" x14ac:dyDescent="0.35"/>
    <row r="31731" customFormat="1" x14ac:dyDescent="0.35"/>
    <row r="31732" customFormat="1" x14ac:dyDescent="0.35"/>
    <row r="31733" customFormat="1" x14ac:dyDescent="0.35"/>
    <row r="31734" customFormat="1" x14ac:dyDescent="0.35"/>
    <row r="31735" customFormat="1" x14ac:dyDescent="0.35"/>
    <row r="31736" customFormat="1" x14ac:dyDescent="0.35"/>
    <row r="31737" customFormat="1" x14ac:dyDescent="0.35"/>
    <row r="31738" customFormat="1" x14ac:dyDescent="0.35"/>
    <row r="31739" customFormat="1" x14ac:dyDescent="0.35"/>
    <row r="31740" customFormat="1" x14ac:dyDescent="0.35"/>
    <row r="31741" customFormat="1" x14ac:dyDescent="0.35"/>
    <row r="31742" customFormat="1" x14ac:dyDescent="0.35"/>
    <row r="31743" customFormat="1" x14ac:dyDescent="0.35"/>
    <row r="31744" customFormat="1" x14ac:dyDescent="0.35"/>
    <row r="31745" customFormat="1" x14ac:dyDescent="0.35"/>
    <row r="31746" customFormat="1" x14ac:dyDescent="0.35"/>
    <row r="31747" customFormat="1" x14ac:dyDescent="0.35"/>
    <row r="31748" customFormat="1" x14ac:dyDescent="0.35"/>
    <row r="31749" customFormat="1" x14ac:dyDescent="0.35"/>
    <row r="31750" customFormat="1" x14ac:dyDescent="0.35"/>
    <row r="31751" customFormat="1" x14ac:dyDescent="0.35"/>
    <row r="31752" customFormat="1" x14ac:dyDescent="0.35"/>
    <row r="31753" customFormat="1" x14ac:dyDescent="0.35"/>
    <row r="31754" customFormat="1" x14ac:dyDescent="0.35"/>
    <row r="31755" customFormat="1" x14ac:dyDescent="0.35"/>
    <row r="31756" customFormat="1" x14ac:dyDescent="0.35"/>
    <row r="31757" customFormat="1" x14ac:dyDescent="0.35"/>
    <row r="31758" customFormat="1" x14ac:dyDescent="0.35"/>
    <row r="31759" customFormat="1" x14ac:dyDescent="0.35"/>
    <row r="31760" customFormat="1" x14ac:dyDescent="0.35"/>
    <row r="31761" customFormat="1" x14ac:dyDescent="0.35"/>
    <row r="31762" customFormat="1" x14ac:dyDescent="0.35"/>
    <row r="31763" customFormat="1" x14ac:dyDescent="0.35"/>
    <row r="31764" customFormat="1" x14ac:dyDescent="0.35"/>
    <row r="31765" customFormat="1" x14ac:dyDescent="0.35"/>
    <row r="31766" customFormat="1" x14ac:dyDescent="0.35"/>
    <row r="31767" customFormat="1" x14ac:dyDescent="0.35"/>
    <row r="31768" customFormat="1" x14ac:dyDescent="0.35"/>
    <row r="31769" customFormat="1" x14ac:dyDescent="0.35"/>
    <row r="31770" customFormat="1" x14ac:dyDescent="0.35"/>
    <row r="31771" customFormat="1" x14ac:dyDescent="0.35"/>
    <row r="31772" customFormat="1" x14ac:dyDescent="0.35"/>
    <row r="31773" customFormat="1" x14ac:dyDescent="0.35"/>
    <row r="31774" customFormat="1" x14ac:dyDescent="0.35"/>
    <row r="31775" customFormat="1" x14ac:dyDescent="0.35"/>
    <row r="31776" customFormat="1" x14ac:dyDescent="0.35"/>
    <row r="31777" customFormat="1" x14ac:dyDescent="0.35"/>
    <row r="31778" customFormat="1" x14ac:dyDescent="0.35"/>
    <row r="31779" customFormat="1" x14ac:dyDescent="0.35"/>
    <row r="31780" customFormat="1" x14ac:dyDescent="0.35"/>
    <row r="31781" customFormat="1" x14ac:dyDescent="0.35"/>
    <row r="31782" customFormat="1" x14ac:dyDescent="0.35"/>
    <row r="31783" customFormat="1" x14ac:dyDescent="0.35"/>
    <row r="31784" customFormat="1" x14ac:dyDescent="0.35"/>
    <row r="31785" customFormat="1" x14ac:dyDescent="0.35"/>
    <row r="31786" customFormat="1" x14ac:dyDescent="0.35"/>
    <row r="31787" customFormat="1" x14ac:dyDescent="0.35"/>
    <row r="31788" customFormat="1" x14ac:dyDescent="0.35"/>
    <row r="31789" customFormat="1" x14ac:dyDescent="0.35"/>
    <row r="31790" customFormat="1" x14ac:dyDescent="0.35"/>
    <row r="31791" customFormat="1" x14ac:dyDescent="0.35"/>
    <row r="31792" customFormat="1" x14ac:dyDescent="0.35"/>
    <row r="31793" customFormat="1" x14ac:dyDescent="0.35"/>
    <row r="31794" customFormat="1" x14ac:dyDescent="0.35"/>
    <row r="31795" customFormat="1" x14ac:dyDescent="0.35"/>
    <row r="31796" customFormat="1" x14ac:dyDescent="0.35"/>
    <row r="31797" customFormat="1" x14ac:dyDescent="0.35"/>
    <row r="31798" customFormat="1" x14ac:dyDescent="0.35"/>
    <row r="31799" customFormat="1" x14ac:dyDescent="0.35"/>
    <row r="31800" customFormat="1" x14ac:dyDescent="0.35"/>
    <row r="31801" customFormat="1" x14ac:dyDescent="0.35"/>
    <row r="31802" customFormat="1" x14ac:dyDescent="0.35"/>
    <row r="31803" customFormat="1" x14ac:dyDescent="0.35"/>
    <row r="31804" customFormat="1" x14ac:dyDescent="0.35"/>
    <row r="31805" customFormat="1" x14ac:dyDescent="0.35"/>
    <row r="31806" customFormat="1" x14ac:dyDescent="0.35"/>
    <row r="31807" customFormat="1" x14ac:dyDescent="0.35"/>
    <row r="31808" customFormat="1" x14ac:dyDescent="0.35"/>
    <row r="31809" customFormat="1" x14ac:dyDescent="0.35"/>
    <row r="31810" customFormat="1" x14ac:dyDescent="0.35"/>
    <row r="31811" customFormat="1" x14ac:dyDescent="0.35"/>
    <row r="31812" customFormat="1" x14ac:dyDescent="0.35"/>
    <row r="31813" customFormat="1" x14ac:dyDescent="0.35"/>
    <row r="31814" customFormat="1" x14ac:dyDescent="0.35"/>
    <row r="31815" customFormat="1" x14ac:dyDescent="0.35"/>
    <row r="31816" customFormat="1" x14ac:dyDescent="0.35"/>
    <row r="31817" customFormat="1" x14ac:dyDescent="0.35"/>
    <row r="31818" customFormat="1" x14ac:dyDescent="0.35"/>
    <row r="31819" customFormat="1" x14ac:dyDescent="0.35"/>
    <row r="31820" customFormat="1" x14ac:dyDescent="0.35"/>
    <row r="31821" customFormat="1" x14ac:dyDescent="0.35"/>
    <row r="31822" customFormat="1" x14ac:dyDescent="0.35"/>
    <row r="31823" customFormat="1" x14ac:dyDescent="0.35"/>
    <row r="31824" customFormat="1" x14ac:dyDescent="0.35"/>
    <row r="31825" customFormat="1" x14ac:dyDescent="0.35"/>
    <row r="31826" customFormat="1" x14ac:dyDescent="0.35"/>
    <row r="31827" customFormat="1" x14ac:dyDescent="0.35"/>
    <row r="31828" customFormat="1" x14ac:dyDescent="0.35"/>
    <row r="31829" customFormat="1" x14ac:dyDescent="0.35"/>
    <row r="31830" customFormat="1" x14ac:dyDescent="0.35"/>
    <row r="31831" customFormat="1" x14ac:dyDescent="0.35"/>
    <row r="31832" customFormat="1" x14ac:dyDescent="0.35"/>
    <row r="31833" customFormat="1" x14ac:dyDescent="0.35"/>
    <row r="31834" customFormat="1" x14ac:dyDescent="0.35"/>
    <row r="31835" customFormat="1" x14ac:dyDescent="0.35"/>
    <row r="31836" customFormat="1" x14ac:dyDescent="0.35"/>
    <row r="31837" customFormat="1" x14ac:dyDescent="0.35"/>
    <row r="31838" customFormat="1" x14ac:dyDescent="0.35"/>
    <row r="31839" customFormat="1" x14ac:dyDescent="0.35"/>
    <row r="31840" customFormat="1" x14ac:dyDescent="0.35"/>
    <row r="31841" customFormat="1" x14ac:dyDescent="0.35"/>
    <row r="31842" customFormat="1" x14ac:dyDescent="0.35"/>
    <row r="31843" customFormat="1" x14ac:dyDescent="0.35"/>
    <row r="31844" customFormat="1" x14ac:dyDescent="0.35"/>
    <row r="31845" customFormat="1" x14ac:dyDescent="0.35"/>
    <row r="31846" customFormat="1" x14ac:dyDescent="0.35"/>
    <row r="31847" customFormat="1" x14ac:dyDescent="0.35"/>
    <row r="31848" customFormat="1" x14ac:dyDescent="0.35"/>
    <row r="31849" customFormat="1" x14ac:dyDescent="0.35"/>
    <row r="31850" customFormat="1" x14ac:dyDescent="0.35"/>
    <row r="31851" customFormat="1" x14ac:dyDescent="0.35"/>
    <row r="31852" customFormat="1" x14ac:dyDescent="0.35"/>
    <row r="31853" customFormat="1" x14ac:dyDescent="0.35"/>
    <row r="31854" customFormat="1" x14ac:dyDescent="0.35"/>
    <row r="31855" customFormat="1" x14ac:dyDescent="0.35"/>
    <row r="31856" customFormat="1" x14ac:dyDescent="0.35"/>
    <row r="31857" customFormat="1" x14ac:dyDescent="0.35"/>
    <row r="31858" customFormat="1" x14ac:dyDescent="0.35"/>
    <row r="31859" customFormat="1" x14ac:dyDescent="0.35"/>
    <row r="31860" customFormat="1" x14ac:dyDescent="0.35"/>
    <row r="31861" customFormat="1" x14ac:dyDescent="0.35"/>
    <row r="31862" customFormat="1" x14ac:dyDescent="0.35"/>
    <row r="31863" customFormat="1" x14ac:dyDescent="0.35"/>
    <row r="31864" customFormat="1" x14ac:dyDescent="0.35"/>
    <row r="31865" customFormat="1" x14ac:dyDescent="0.35"/>
    <row r="31866" customFormat="1" x14ac:dyDescent="0.35"/>
    <row r="31867" customFormat="1" x14ac:dyDescent="0.35"/>
    <row r="31868" customFormat="1" x14ac:dyDescent="0.35"/>
    <row r="31869" customFormat="1" x14ac:dyDescent="0.35"/>
    <row r="31870" customFormat="1" x14ac:dyDescent="0.35"/>
    <row r="31871" customFormat="1" x14ac:dyDescent="0.35"/>
    <row r="31872" customFormat="1" x14ac:dyDescent="0.35"/>
    <row r="31873" customFormat="1" x14ac:dyDescent="0.35"/>
    <row r="31874" customFormat="1" x14ac:dyDescent="0.35"/>
    <row r="31875" customFormat="1" x14ac:dyDescent="0.35"/>
    <row r="31876" customFormat="1" x14ac:dyDescent="0.35"/>
    <row r="31877" customFormat="1" x14ac:dyDescent="0.35"/>
    <row r="31878" customFormat="1" x14ac:dyDescent="0.35"/>
    <row r="31879" customFormat="1" x14ac:dyDescent="0.35"/>
    <row r="31880" customFormat="1" x14ac:dyDescent="0.35"/>
    <row r="31881" customFormat="1" x14ac:dyDescent="0.35"/>
    <row r="31882" customFormat="1" x14ac:dyDescent="0.35"/>
    <row r="31883" customFormat="1" x14ac:dyDescent="0.35"/>
    <row r="31884" customFormat="1" x14ac:dyDescent="0.35"/>
    <row r="31885" customFormat="1" x14ac:dyDescent="0.35"/>
    <row r="31886" customFormat="1" x14ac:dyDescent="0.35"/>
    <row r="31887" customFormat="1" x14ac:dyDescent="0.35"/>
    <row r="31888" customFormat="1" x14ac:dyDescent="0.35"/>
    <row r="31889" customFormat="1" x14ac:dyDescent="0.35"/>
    <row r="31890" customFormat="1" x14ac:dyDescent="0.35"/>
    <row r="31891" customFormat="1" x14ac:dyDescent="0.35"/>
    <row r="31892" customFormat="1" x14ac:dyDescent="0.35"/>
    <row r="31893" customFormat="1" x14ac:dyDescent="0.35"/>
    <row r="31894" customFormat="1" x14ac:dyDescent="0.35"/>
    <row r="31895" customFormat="1" x14ac:dyDescent="0.35"/>
    <row r="31896" customFormat="1" x14ac:dyDescent="0.35"/>
    <row r="31897" customFormat="1" x14ac:dyDescent="0.35"/>
    <row r="31898" customFormat="1" x14ac:dyDescent="0.35"/>
    <row r="31899" customFormat="1" x14ac:dyDescent="0.35"/>
    <row r="31900" customFormat="1" x14ac:dyDescent="0.35"/>
    <row r="31901" customFormat="1" x14ac:dyDescent="0.35"/>
    <row r="31902" customFormat="1" x14ac:dyDescent="0.35"/>
    <row r="31903" customFormat="1" x14ac:dyDescent="0.35"/>
    <row r="31904" customFormat="1" x14ac:dyDescent="0.35"/>
    <row r="31905" customFormat="1" x14ac:dyDescent="0.35"/>
    <row r="31906" customFormat="1" x14ac:dyDescent="0.35"/>
    <row r="31907" customFormat="1" x14ac:dyDescent="0.35"/>
    <row r="31908" customFormat="1" x14ac:dyDescent="0.35"/>
    <row r="31909" customFormat="1" x14ac:dyDescent="0.35"/>
    <row r="31910" customFormat="1" x14ac:dyDescent="0.35"/>
    <row r="31911" customFormat="1" x14ac:dyDescent="0.35"/>
    <row r="31912" customFormat="1" x14ac:dyDescent="0.35"/>
    <row r="31913" customFormat="1" x14ac:dyDescent="0.35"/>
    <row r="31914" customFormat="1" x14ac:dyDescent="0.35"/>
    <row r="31915" customFormat="1" x14ac:dyDescent="0.35"/>
    <row r="31916" customFormat="1" x14ac:dyDescent="0.35"/>
    <row r="31917" customFormat="1" x14ac:dyDescent="0.35"/>
    <row r="31918" customFormat="1" x14ac:dyDescent="0.35"/>
    <row r="31919" customFormat="1" x14ac:dyDescent="0.35"/>
    <row r="31920" customFormat="1" x14ac:dyDescent="0.35"/>
    <row r="31921" customFormat="1" x14ac:dyDescent="0.35"/>
    <row r="31922" customFormat="1" x14ac:dyDescent="0.35"/>
    <row r="31923" customFormat="1" x14ac:dyDescent="0.35"/>
    <row r="31924" customFormat="1" x14ac:dyDescent="0.35"/>
    <row r="31925" customFormat="1" x14ac:dyDescent="0.35"/>
    <row r="31926" customFormat="1" x14ac:dyDescent="0.35"/>
    <row r="31927" customFormat="1" x14ac:dyDescent="0.35"/>
    <row r="31928" customFormat="1" x14ac:dyDescent="0.35"/>
    <row r="31929" customFormat="1" x14ac:dyDescent="0.35"/>
    <row r="31930" customFormat="1" x14ac:dyDescent="0.35"/>
    <row r="31931" customFormat="1" x14ac:dyDescent="0.35"/>
    <row r="31932" customFormat="1" x14ac:dyDescent="0.35"/>
    <row r="31933" customFormat="1" x14ac:dyDescent="0.35"/>
    <row r="31934" customFormat="1" x14ac:dyDescent="0.35"/>
    <row r="31935" customFormat="1" x14ac:dyDescent="0.35"/>
    <row r="31936" customFormat="1" x14ac:dyDescent="0.35"/>
    <row r="31937" customFormat="1" x14ac:dyDescent="0.35"/>
    <row r="31938" customFormat="1" x14ac:dyDescent="0.35"/>
    <row r="31939" customFormat="1" x14ac:dyDescent="0.35"/>
    <row r="31940" customFormat="1" x14ac:dyDescent="0.35"/>
    <row r="31941" customFormat="1" x14ac:dyDescent="0.35"/>
    <row r="31942" customFormat="1" x14ac:dyDescent="0.35"/>
    <row r="31943" customFormat="1" x14ac:dyDescent="0.35"/>
    <row r="31944" customFormat="1" x14ac:dyDescent="0.35"/>
    <row r="31945" customFormat="1" x14ac:dyDescent="0.35"/>
    <row r="31946" customFormat="1" x14ac:dyDescent="0.35"/>
    <row r="31947" customFormat="1" x14ac:dyDescent="0.35"/>
    <row r="31948" customFormat="1" x14ac:dyDescent="0.35"/>
    <row r="31949" customFormat="1" x14ac:dyDescent="0.35"/>
    <row r="31950" customFormat="1" x14ac:dyDescent="0.35"/>
    <row r="31951" customFormat="1" x14ac:dyDescent="0.35"/>
    <row r="31952" customFormat="1" x14ac:dyDescent="0.35"/>
    <row r="31953" customFormat="1" x14ac:dyDescent="0.35"/>
    <row r="31954" customFormat="1" x14ac:dyDescent="0.35"/>
    <row r="31955" customFormat="1" x14ac:dyDescent="0.35"/>
    <row r="31956" customFormat="1" x14ac:dyDescent="0.35"/>
    <row r="31957" customFormat="1" x14ac:dyDescent="0.35"/>
    <row r="31958" customFormat="1" x14ac:dyDescent="0.35"/>
    <row r="31959" customFormat="1" x14ac:dyDescent="0.35"/>
    <row r="31960" customFormat="1" x14ac:dyDescent="0.35"/>
    <row r="31961" customFormat="1" x14ac:dyDescent="0.35"/>
    <row r="31962" customFormat="1" x14ac:dyDescent="0.35"/>
    <row r="31963" customFormat="1" x14ac:dyDescent="0.35"/>
    <row r="31964" customFormat="1" x14ac:dyDescent="0.35"/>
    <row r="31965" customFormat="1" x14ac:dyDescent="0.35"/>
    <row r="31966" customFormat="1" x14ac:dyDescent="0.35"/>
    <row r="31967" customFormat="1" x14ac:dyDescent="0.35"/>
    <row r="31968" customFormat="1" x14ac:dyDescent="0.35"/>
    <row r="31969" customFormat="1" x14ac:dyDescent="0.35"/>
    <row r="31970" customFormat="1" x14ac:dyDescent="0.35"/>
    <row r="31971" customFormat="1" x14ac:dyDescent="0.35"/>
    <row r="31972" customFormat="1" x14ac:dyDescent="0.35"/>
    <row r="31973" customFormat="1" x14ac:dyDescent="0.35"/>
    <row r="31974" customFormat="1" x14ac:dyDescent="0.35"/>
    <row r="31975" customFormat="1" x14ac:dyDescent="0.35"/>
    <row r="31976" customFormat="1" x14ac:dyDescent="0.35"/>
    <row r="31977" customFormat="1" x14ac:dyDescent="0.35"/>
    <row r="31978" customFormat="1" x14ac:dyDescent="0.35"/>
    <row r="31979" customFormat="1" x14ac:dyDescent="0.35"/>
    <row r="31980" customFormat="1" x14ac:dyDescent="0.35"/>
    <row r="31981" customFormat="1" x14ac:dyDescent="0.35"/>
    <row r="31982" customFormat="1" x14ac:dyDescent="0.35"/>
    <row r="31983" customFormat="1" x14ac:dyDescent="0.35"/>
    <row r="31984" customFormat="1" x14ac:dyDescent="0.35"/>
    <row r="31985" customFormat="1" x14ac:dyDescent="0.35"/>
    <row r="31986" customFormat="1" x14ac:dyDescent="0.35"/>
    <row r="31987" customFormat="1" x14ac:dyDescent="0.35"/>
    <row r="31988" customFormat="1" x14ac:dyDescent="0.35"/>
    <row r="31989" customFormat="1" x14ac:dyDescent="0.35"/>
    <row r="31990" customFormat="1" x14ac:dyDescent="0.35"/>
    <row r="31991" customFormat="1" x14ac:dyDescent="0.35"/>
    <row r="31992" customFormat="1" x14ac:dyDescent="0.35"/>
    <row r="31993" customFormat="1" x14ac:dyDescent="0.35"/>
    <row r="31994" customFormat="1" x14ac:dyDescent="0.35"/>
    <row r="31995" customFormat="1" x14ac:dyDescent="0.35"/>
    <row r="31996" customFormat="1" x14ac:dyDescent="0.35"/>
    <row r="31997" customFormat="1" x14ac:dyDescent="0.35"/>
    <row r="31998" customFormat="1" x14ac:dyDescent="0.35"/>
    <row r="31999" customFormat="1" x14ac:dyDescent="0.35"/>
    <row r="32000" customFormat="1" x14ac:dyDescent="0.35"/>
    <row r="32001" customFormat="1" x14ac:dyDescent="0.35"/>
    <row r="32002" customFormat="1" x14ac:dyDescent="0.35"/>
    <row r="32003" customFormat="1" x14ac:dyDescent="0.35"/>
    <row r="32004" customFormat="1" x14ac:dyDescent="0.35"/>
    <row r="32005" customFormat="1" x14ac:dyDescent="0.35"/>
    <row r="32006" customFormat="1" x14ac:dyDescent="0.35"/>
    <row r="32007" customFormat="1" x14ac:dyDescent="0.35"/>
    <row r="32008" customFormat="1" x14ac:dyDescent="0.35"/>
    <row r="32009" customFormat="1" x14ac:dyDescent="0.35"/>
    <row r="32010" customFormat="1" x14ac:dyDescent="0.35"/>
    <row r="32011" customFormat="1" x14ac:dyDescent="0.35"/>
    <row r="32012" customFormat="1" x14ac:dyDescent="0.35"/>
    <row r="32013" customFormat="1" x14ac:dyDescent="0.35"/>
    <row r="32014" customFormat="1" x14ac:dyDescent="0.35"/>
    <row r="32015" customFormat="1" x14ac:dyDescent="0.35"/>
    <row r="32016" customFormat="1" x14ac:dyDescent="0.35"/>
    <row r="32017" customFormat="1" x14ac:dyDescent="0.35"/>
    <row r="32018" customFormat="1" x14ac:dyDescent="0.35"/>
    <row r="32019" customFormat="1" x14ac:dyDescent="0.35"/>
    <row r="32020" customFormat="1" x14ac:dyDescent="0.35"/>
    <row r="32021" customFormat="1" x14ac:dyDescent="0.35"/>
    <row r="32022" customFormat="1" x14ac:dyDescent="0.35"/>
    <row r="32023" customFormat="1" x14ac:dyDescent="0.35"/>
    <row r="32024" customFormat="1" x14ac:dyDescent="0.35"/>
    <row r="32025" customFormat="1" x14ac:dyDescent="0.35"/>
    <row r="32026" customFormat="1" x14ac:dyDescent="0.35"/>
    <row r="32027" customFormat="1" x14ac:dyDescent="0.35"/>
    <row r="32028" customFormat="1" x14ac:dyDescent="0.35"/>
    <row r="32029" customFormat="1" x14ac:dyDescent="0.35"/>
    <row r="32030" customFormat="1" x14ac:dyDescent="0.35"/>
    <row r="32031" customFormat="1" x14ac:dyDescent="0.35"/>
    <row r="32032" customFormat="1" x14ac:dyDescent="0.35"/>
    <row r="32033" customFormat="1" x14ac:dyDescent="0.35"/>
    <row r="32034" customFormat="1" x14ac:dyDescent="0.35"/>
    <row r="32035" customFormat="1" x14ac:dyDescent="0.35"/>
    <row r="32036" customFormat="1" x14ac:dyDescent="0.35"/>
    <row r="32037" customFormat="1" x14ac:dyDescent="0.35"/>
    <row r="32038" customFormat="1" x14ac:dyDescent="0.35"/>
    <row r="32039" customFormat="1" x14ac:dyDescent="0.35"/>
    <row r="32040" customFormat="1" x14ac:dyDescent="0.35"/>
    <row r="32041" customFormat="1" x14ac:dyDescent="0.35"/>
    <row r="32042" customFormat="1" x14ac:dyDescent="0.35"/>
    <row r="32043" customFormat="1" x14ac:dyDescent="0.35"/>
    <row r="32044" customFormat="1" x14ac:dyDescent="0.35"/>
    <row r="32045" customFormat="1" x14ac:dyDescent="0.35"/>
    <row r="32046" customFormat="1" x14ac:dyDescent="0.35"/>
    <row r="32047" customFormat="1" x14ac:dyDescent="0.35"/>
    <row r="32048" customFormat="1" x14ac:dyDescent="0.35"/>
    <row r="32049" customFormat="1" x14ac:dyDescent="0.35"/>
    <row r="32050" customFormat="1" x14ac:dyDescent="0.35"/>
    <row r="32051" customFormat="1" x14ac:dyDescent="0.35"/>
    <row r="32052" customFormat="1" x14ac:dyDescent="0.35"/>
    <row r="32053" customFormat="1" x14ac:dyDescent="0.35"/>
    <row r="32054" customFormat="1" x14ac:dyDescent="0.35"/>
    <row r="32055" customFormat="1" x14ac:dyDescent="0.35"/>
    <row r="32056" customFormat="1" x14ac:dyDescent="0.35"/>
    <row r="32057" customFormat="1" x14ac:dyDescent="0.35"/>
    <row r="32058" customFormat="1" x14ac:dyDescent="0.35"/>
    <row r="32059" customFormat="1" x14ac:dyDescent="0.35"/>
    <row r="32060" customFormat="1" x14ac:dyDescent="0.35"/>
    <row r="32061" customFormat="1" x14ac:dyDescent="0.35"/>
    <row r="32062" customFormat="1" x14ac:dyDescent="0.35"/>
    <row r="32063" customFormat="1" x14ac:dyDescent="0.35"/>
    <row r="32064" customFormat="1" x14ac:dyDescent="0.35"/>
    <row r="32065" customFormat="1" x14ac:dyDescent="0.35"/>
    <row r="32066" customFormat="1" x14ac:dyDescent="0.35"/>
    <row r="32067" customFormat="1" x14ac:dyDescent="0.35"/>
    <row r="32068" customFormat="1" x14ac:dyDescent="0.35"/>
    <row r="32069" customFormat="1" x14ac:dyDescent="0.35"/>
    <row r="32070" customFormat="1" x14ac:dyDescent="0.35"/>
    <row r="32071" customFormat="1" x14ac:dyDescent="0.35"/>
    <row r="32072" customFormat="1" x14ac:dyDescent="0.35"/>
    <row r="32073" customFormat="1" x14ac:dyDescent="0.35"/>
    <row r="32074" customFormat="1" x14ac:dyDescent="0.35"/>
    <row r="32075" customFormat="1" x14ac:dyDescent="0.35"/>
    <row r="32076" customFormat="1" x14ac:dyDescent="0.35"/>
    <row r="32077" customFormat="1" x14ac:dyDescent="0.35"/>
    <row r="32078" customFormat="1" x14ac:dyDescent="0.35"/>
    <row r="32079" customFormat="1" x14ac:dyDescent="0.35"/>
    <row r="32080" customFormat="1" x14ac:dyDescent="0.35"/>
    <row r="32081" customFormat="1" x14ac:dyDescent="0.35"/>
    <row r="32082" customFormat="1" x14ac:dyDescent="0.35"/>
    <row r="32083" customFormat="1" x14ac:dyDescent="0.35"/>
    <row r="32084" customFormat="1" x14ac:dyDescent="0.35"/>
    <row r="32085" customFormat="1" x14ac:dyDescent="0.35"/>
    <row r="32086" customFormat="1" x14ac:dyDescent="0.35"/>
    <row r="32087" customFormat="1" x14ac:dyDescent="0.35"/>
    <row r="32088" customFormat="1" x14ac:dyDescent="0.35"/>
    <row r="32089" customFormat="1" x14ac:dyDescent="0.35"/>
    <row r="32090" customFormat="1" x14ac:dyDescent="0.35"/>
    <row r="32091" customFormat="1" x14ac:dyDescent="0.35"/>
    <row r="32092" customFormat="1" x14ac:dyDescent="0.35"/>
    <row r="32093" customFormat="1" x14ac:dyDescent="0.35"/>
    <row r="32094" customFormat="1" x14ac:dyDescent="0.35"/>
    <row r="32095" customFormat="1" x14ac:dyDescent="0.35"/>
    <row r="32096" customFormat="1" x14ac:dyDescent="0.35"/>
    <row r="32097" customFormat="1" x14ac:dyDescent="0.35"/>
    <row r="32098" customFormat="1" x14ac:dyDescent="0.35"/>
    <row r="32099" customFormat="1" x14ac:dyDescent="0.35"/>
    <row r="32100" customFormat="1" x14ac:dyDescent="0.35"/>
    <row r="32101" customFormat="1" x14ac:dyDescent="0.35"/>
    <row r="32102" customFormat="1" x14ac:dyDescent="0.35"/>
    <row r="32103" customFormat="1" x14ac:dyDescent="0.35"/>
    <row r="32104" customFormat="1" x14ac:dyDescent="0.35"/>
    <row r="32105" customFormat="1" x14ac:dyDescent="0.35"/>
    <row r="32106" customFormat="1" x14ac:dyDescent="0.35"/>
    <row r="32107" customFormat="1" x14ac:dyDescent="0.35"/>
    <row r="32108" customFormat="1" x14ac:dyDescent="0.35"/>
    <row r="32109" customFormat="1" x14ac:dyDescent="0.35"/>
    <row r="32110" customFormat="1" x14ac:dyDescent="0.35"/>
    <row r="32111" customFormat="1" x14ac:dyDescent="0.35"/>
    <row r="32112" customFormat="1" x14ac:dyDescent="0.35"/>
    <row r="32113" customFormat="1" x14ac:dyDescent="0.35"/>
    <row r="32114" customFormat="1" x14ac:dyDescent="0.35"/>
    <row r="32115" customFormat="1" x14ac:dyDescent="0.35"/>
    <row r="32116" customFormat="1" x14ac:dyDescent="0.35"/>
    <row r="32117" customFormat="1" x14ac:dyDescent="0.35"/>
    <row r="32118" customFormat="1" x14ac:dyDescent="0.35"/>
    <row r="32119" customFormat="1" x14ac:dyDescent="0.35"/>
    <row r="32120" customFormat="1" x14ac:dyDescent="0.35"/>
    <row r="32121" customFormat="1" x14ac:dyDescent="0.35"/>
    <row r="32122" customFormat="1" x14ac:dyDescent="0.35"/>
    <row r="32123" customFormat="1" x14ac:dyDescent="0.35"/>
    <row r="32124" customFormat="1" x14ac:dyDescent="0.35"/>
    <row r="32125" customFormat="1" x14ac:dyDescent="0.35"/>
    <row r="32126" customFormat="1" x14ac:dyDescent="0.35"/>
    <row r="32127" customFormat="1" x14ac:dyDescent="0.35"/>
    <row r="32128" customFormat="1" x14ac:dyDescent="0.35"/>
    <row r="32129" customFormat="1" x14ac:dyDescent="0.35"/>
    <row r="32130" customFormat="1" x14ac:dyDescent="0.35"/>
    <row r="32131" customFormat="1" x14ac:dyDescent="0.35"/>
    <row r="32132" customFormat="1" x14ac:dyDescent="0.35"/>
    <row r="32133" customFormat="1" x14ac:dyDescent="0.35"/>
    <row r="32134" customFormat="1" x14ac:dyDescent="0.35"/>
    <row r="32135" customFormat="1" x14ac:dyDescent="0.35"/>
    <row r="32136" customFormat="1" x14ac:dyDescent="0.35"/>
    <row r="32137" customFormat="1" x14ac:dyDescent="0.35"/>
    <row r="32138" customFormat="1" x14ac:dyDescent="0.35"/>
    <row r="32139" customFormat="1" x14ac:dyDescent="0.35"/>
    <row r="32140" customFormat="1" x14ac:dyDescent="0.35"/>
    <row r="32141" customFormat="1" x14ac:dyDescent="0.35"/>
    <row r="32142" customFormat="1" x14ac:dyDescent="0.35"/>
    <row r="32143" customFormat="1" x14ac:dyDescent="0.35"/>
    <row r="32144" customFormat="1" x14ac:dyDescent="0.35"/>
    <row r="32145" customFormat="1" x14ac:dyDescent="0.35"/>
    <row r="32146" customFormat="1" x14ac:dyDescent="0.35"/>
    <row r="32147" customFormat="1" x14ac:dyDescent="0.35"/>
    <row r="32148" customFormat="1" x14ac:dyDescent="0.35"/>
    <row r="32149" customFormat="1" x14ac:dyDescent="0.35"/>
    <row r="32150" customFormat="1" x14ac:dyDescent="0.35"/>
    <row r="32151" customFormat="1" x14ac:dyDescent="0.35"/>
    <row r="32152" customFormat="1" x14ac:dyDescent="0.35"/>
    <row r="32153" customFormat="1" x14ac:dyDescent="0.35"/>
    <row r="32154" customFormat="1" x14ac:dyDescent="0.35"/>
    <row r="32155" customFormat="1" x14ac:dyDescent="0.35"/>
    <row r="32156" customFormat="1" x14ac:dyDescent="0.35"/>
    <row r="32157" customFormat="1" x14ac:dyDescent="0.35"/>
    <row r="32158" customFormat="1" x14ac:dyDescent="0.35"/>
    <row r="32159" customFormat="1" x14ac:dyDescent="0.35"/>
    <row r="32160" customFormat="1" x14ac:dyDescent="0.35"/>
    <row r="32161" customFormat="1" x14ac:dyDescent="0.35"/>
    <row r="32162" customFormat="1" x14ac:dyDescent="0.35"/>
    <row r="32163" customFormat="1" x14ac:dyDescent="0.35"/>
    <row r="32164" customFormat="1" x14ac:dyDescent="0.35"/>
    <row r="32165" customFormat="1" x14ac:dyDescent="0.35"/>
    <row r="32166" customFormat="1" x14ac:dyDescent="0.35"/>
    <row r="32167" customFormat="1" x14ac:dyDescent="0.35"/>
    <row r="32168" customFormat="1" x14ac:dyDescent="0.35"/>
    <row r="32169" customFormat="1" x14ac:dyDescent="0.35"/>
    <row r="32170" customFormat="1" x14ac:dyDescent="0.35"/>
    <row r="32171" customFormat="1" x14ac:dyDescent="0.35"/>
    <row r="32172" customFormat="1" x14ac:dyDescent="0.35"/>
    <row r="32173" customFormat="1" x14ac:dyDescent="0.35"/>
    <row r="32174" customFormat="1" x14ac:dyDescent="0.35"/>
    <row r="32175" customFormat="1" x14ac:dyDescent="0.35"/>
    <row r="32176" customFormat="1" x14ac:dyDescent="0.35"/>
    <row r="32177" customFormat="1" x14ac:dyDescent="0.35"/>
    <row r="32178" customFormat="1" x14ac:dyDescent="0.35"/>
    <row r="32179" customFormat="1" x14ac:dyDescent="0.35"/>
    <row r="32180" customFormat="1" x14ac:dyDescent="0.35"/>
    <row r="32181" customFormat="1" x14ac:dyDescent="0.35"/>
    <row r="32182" customFormat="1" x14ac:dyDescent="0.35"/>
    <row r="32183" customFormat="1" x14ac:dyDescent="0.35"/>
    <row r="32184" customFormat="1" x14ac:dyDescent="0.35"/>
    <row r="32185" customFormat="1" x14ac:dyDescent="0.35"/>
    <row r="32186" customFormat="1" x14ac:dyDescent="0.35"/>
    <row r="32187" customFormat="1" x14ac:dyDescent="0.35"/>
    <row r="32188" customFormat="1" x14ac:dyDescent="0.35"/>
    <row r="32189" customFormat="1" x14ac:dyDescent="0.35"/>
    <row r="32190" customFormat="1" x14ac:dyDescent="0.35"/>
    <row r="32191" customFormat="1" x14ac:dyDescent="0.35"/>
    <row r="32192" customFormat="1" x14ac:dyDescent="0.35"/>
    <row r="32193" customFormat="1" x14ac:dyDescent="0.35"/>
    <row r="32194" customFormat="1" x14ac:dyDescent="0.35"/>
    <row r="32195" customFormat="1" x14ac:dyDescent="0.35"/>
    <row r="32196" customFormat="1" x14ac:dyDescent="0.35"/>
    <row r="32197" customFormat="1" x14ac:dyDescent="0.35"/>
    <row r="32198" customFormat="1" x14ac:dyDescent="0.35"/>
    <row r="32199" customFormat="1" x14ac:dyDescent="0.35"/>
    <row r="32200" customFormat="1" x14ac:dyDescent="0.35"/>
    <row r="32201" customFormat="1" x14ac:dyDescent="0.35"/>
    <row r="32202" customFormat="1" x14ac:dyDescent="0.35"/>
    <row r="32203" customFormat="1" x14ac:dyDescent="0.35"/>
    <row r="32204" customFormat="1" x14ac:dyDescent="0.35"/>
    <row r="32205" customFormat="1" x14ac:dyDescent="0.35"/>
    <row r="32206" customFormat="1" x14ac:dyDescent="0.35"/>
    <row r="32207" customFormat="1" x14ac:dyDescent="0.35"/>
    <row r="32208" customFormat="1" x14ac:dyDescent="0.35"/>
    <row r="32209" customFormat="1" x14ac:dyDescent="0.35"/>
    <row r="32210" customFormat="1" x14ac:dyDescent="0.35"/>
    <row r="32211" customFormat="1" x14ac:dyDescent="0.35"/>
    <row r="32212" customFormat="1" x14ac:dyDescent="0.35"/>
    <row r="32213" customFormat="1" x14ac:dyDescent="0.35"/>
    <row r="32214" customFormat="1" x14ac:dyDescent="0.35"/>
    <row r="32215" customFormat="1" x14ac:dyDescent="0.35"/>
    <row r="32216" customFormat="1" x14ac:dyDescent="0.35"/>
    <row r="32217" customFormat="1" x14ac:dyDescent="0.35"/>
    <row r="32218" customFormat="1" x14ac:dyDescent="0.35"/>
    <row r="32219" customFormat="1" x14ac:dyDescent="0.35"/>
    <row r="32220" customFormat="1" x14ac:dyDescent="0.35"/>
    <row r="32221" customFormat="1" x14ac:dyDescent="0.35"/>
    <row r="32222" customFormat="1" x14ac:dyDescent="0.35"/>
    <row r="32223" customFormat="1" x14ac:dyDescent="0.35"/>
    <row r="32224" customFormat="1" x14ac:dyDescent="0.35"/>
    <row r="32225" customFormat="1" x14ac:dyDescent="0.35"/>
    <row r="32226" customFormat="1" x14ac:dyDescent="0.35"/>
    <row r="32227" customFormat="1" x14ac:dyDescent="0.35"/>
    <row r="32228" customFormat="1" x14ac:dyDescent="0.35"/>
    <row r="32229" customFormat="1" x14ac:dyDescent="0.35"/>
    <row r="32230" customFormat="1" x14ac:dyDescent="0.35"/>
    <row r="32231" customFormat="1" x14ac:dyDescent="0.35"/>
    <row r="32232" customFormat="1" x14ac:dyDescent="0.35"/>
    <row r="32233" customFormat="1" x14ac:dyDescent="0.35"/>
    <row r="32234" customFormat="1" x14ac:dyDescent="0.35"/>
    <row r="32235" customFormat="1" x14ac:dyDescent="0.35"/>
    <row r="32236" customFormat="1" x14ac:dyDescent="0.35"/>
    <row r="32237" customFormat="1" x14ac:dyDescent="0.35"/>
    <row r="32238" customFormat="1" x14ac:dyDescent="0.35"/>
    <row r="32239" customFormat="1" x14ac:dyDescent="0.35"/>
    <row r="32240" customFormat="1" x14ac:dyDescent="0.35"/>
    <row r="32241" customFormat="1" x14ac:dyDescent="0.35"/>
    <row r="32242" customFormat="1" x14ac:dyDescent="0.35"/>
    <row r="32243" customFormat="1" x14ac:dyDescent="0.35"/>
    <row r="32244" customFormat="1" x14ac:dyDescent="0.35"/>
    <row r="32245" customFormat="1" x14ac:dyDescent="0.35"/>
    <row r="32246" customFormat="1" x14ac:dyDescent="0.35"/>
    <row r="32247" customFormat="1" x14ac:dyDescent="0.35"/>
    <row r="32248" customFormat="1" x14ac:dyDescent="0.35"/>
    <row r="32249" customFormat="1" x14ac:dyDescent="0.35"/>
    <row r="32250" customFormat="1" x14ac:dyDescent="0.35"/>
    <row r="32251" customFormat="1" x14ac:dyDescent="0.35"/>
    <row r="32252" customFormat="1" x14ac:dyDescent="0.35"/>
    <row r="32253" customFormat="1" x14ac:dyDescent="0.35"/>
    <row r="32254" customFormat="1" x14ac:dyDescent="0.35"/>
    <row r="32255" customFormat="1" x14ac:dyDescent="0.35"/>
    <row r="32256" customFormat="1" x14ac:dyDescent="0.35"/>
    <row r="32257" customFormat="1" x14ac:dyDescent="0.35"/>
    <row r="32258" customFormat="1" x14ac:dyDescent="0.35"/>
    <row r="32259" customFormat="1" x14ac:dyDescent="0.35"/>
    <row r="32260" customFormat="1" x14ac:dyDescent="0.35"/>
    <row r="32261" customFormat="1" x14ac:dyDescent="0.35"/>
    <row r="32262" customFormat="1" x14ac:dyDescent="0.35"/>
    <row r="32263" customFormat="1" x14ac:dyDescent="0.35"/>
    <row r="32264" customFormat="1" x14ac:dyDescent="0.35"/>
    <row r="32265" customFormat="1" x14ac:dyDescent="0.35"/>
    <row r="32266" customFormat="1" x14ac:dyDescent="0.35"/>
    <row r="32267" customFormat="1" x14ac:dyDescent="0.35"/>
    <row r="32268" customFormat="1" x14ac:dyDescent="0.35"/>
    <row r="32269" customFormat="1" x14ac:dyDescent="0.35"/>
    <row r="32270" customFormat="1" x14ac:dyDescent="0.35"/>
    <row r="32271" customFormat="1" x14ac:dyDescent="0.35"/>
    <row r="32272" customFormat="1" x14ac:dyDescent="0.35"/>
    <row r="32273" customFormat="1" x14ac:dyDescent="0.35"/>
    <row r="32274" customFormat="1" x14ac:dyDescent="0.35"/>
    <row r="32275" customFormat="1" x14ac:dyDescent="0.35"/>
    <row r="32276" customFormat="1" x14ac:dyDescent="0.35"/>
    <row r="32277" customFormat="1" x14ac:dyDescent="0.35"/>
    <row r="32278" customFormat="1" x14ac:dyDescent="0.35"/>
    <row r="32279" customFormat="1" x14ac:dyDescent="0.35"/>
    <row r="32280" customFormat="1" x14ac:dyDescent="0.35"/>
    <row r="32281" customFormat="1" x14ac:dyDescent="0.35"/>
    <row r="32282" customFormat="1" x14ac:dyDescent="0.35"/>
    <row r="32283" customFormat="1" x14ac:dyDescent="0.35"/>
    <row r="32284" customFormat="1" x14ac:dyDescent="0.35"/>
    <row r="32285" customFormat="1" x14ac:dyDescent="0.35"/>
    <row r="32286" customFormat="1" x14ac:dyDescent="0.35"/>
    <row r="32287" customFormat="1" x14ac:dyDescent="0.35"/>
    <row r="32288" customFormat="1" x14ac:dyDescent="0.35"/>
    <row r="32289" customFormat="1" x14ac:dyDescent="0.35"/>
    <row r="32290" customFormat="1" x14ac:dyDescent="0.35"/>
    <row r="32291" customFormat="1" x14ac:dyDescent="0.35"/>
    <row r="32292" customFormat="1" x14ac:dyDescent="0.35"/>
    <row r="32293" customFormat="1" x14ac:dyDescent="0.35"/>
    <row r="32294" customFormat="1" x14ac:dyDescent="0.35"/>
    <row r="32295" customFormat="1" x14ac:dyDescent="0.35"/>
    <row r="32296" customFormat="1" x14ac:dyDescent="0.35"/>
    <row r="32297" customFormat="1" x14ac:dyDescent="0.35"/>
    <row r="32298" customFormat="1" x14ac:dyDescent="0.35"/>
    <row r="32299" customFormat="1" x14ac:dyDescent="0.35"/>
    <row r="32300" customFormat="1" x14ac:dyDescent="0.35"/>
    <row r="32301" customFormat="1" x14ac:dyDescent="0.35"/>
    <row r="32302" customFormat="1" x14ac:dyDescent="0.35"/>
    <row r="32303" customFormat="1" x14ac:dyDescent="0.35"/>
    <row r="32304" customFormat="1" x14ac:dyDescent="0.35"/>
    <row r="32305" customFormat="1" x14ac:dyDescent="0.35"/>
    <row r="32306" customFormat="1" x14ac:dyDescent="0.35"/>
    <row r="32307" customFormat="1" x14ac:dyDescent="0.35"/>
    <row r="32308" customFormat="1" x14ac:dyDescent="0.35"/>
    <row r="32309" customFormat="1" x14ac:dyDescent="0.35"/>
    <row r="32310" customFormat="1" x14ac:dyDescent="0.35"/>
    <row r="32311" customFormat="1" x14ac:dyDescent="0.35"/>
    <row r="32312" customFormat="1" x14ac:dyDescent="0.35"/>
    <row r="32313" customFormat="1" x14ac:dyDescent="0.35"/>
    <row r="32314" customFormat="1" x14ac:dyDescent="0.35"/>
    <row r="32315" customFormat="1" x14ac:dyDescent="0.35"/>
    <row r="32316" customFormat="1" x14ac:dyDescent="0.35"/>
    <row r="32317" customFormat="1" x14ac:dyDescent="0.35"/>
    <row r="32318" customFormat="1" x14ac:dyDescent="0.35"/>
    <row r="32319" customFormat="1" x14ac:dyDescent="0.35"/>
    <row r="32320" customFormat="1" x14ac:dyDescent="0.35"/>
    <row r="32321" customFormat="1" x14ac:dyDescent="0.35"/>
    <row r="32322" customFormat="1" x14ac:dyDescent="0.35"/>
    <row r="32323" customFormat="1" x14ac:dyDescent="0.35"/>
    <row r="32324" customFormat="1" x14ac:dyDescent="0.35"/>
    <row r="32325" customFormat="1" x14ac:dyDescent="0.35"/>
    <row r="32326" customFormat="1" x14ac:dyDescent="0.35"/>
    <row r="32327" customFormat="1" x14ac:dyDescent="0.35"/>
    <row r="32328" customFormat="1" x14ac:dyDescent="0.35"/>
    <row r="32329" customFormat="1" x14ac:dyDescent="0.35"/>
    <row r="32330" customFormat="1" x14ac:dyDescent="0.35"/>
    <row r="32331" customFormat="1" x14ac:dyDescent="0.35"/>
    <row r="32332" customFormat="1" x14ac:dyDescent="0.35"/>
    <row r="32333" customFormat="1" x14ac:dyDescent="0.35"/>
    <row r="32334" customFormat="1" x14ac:dyDescent="0.35"/>
    <row r="32335" customFormat="1" x14ac:dyDescent="0.35"/>
    <row r="32336" customFormat="1" x14ac:dyDescent="0.35"/>
    <row r="32337" customFormat="1" x14ac:dyDescent="0.35"/>
    <row r="32338" customFormat="1" x14ac:dyDescent="0.35"/>
    <row r="32339" customFormat="1" x14ac:dyDescent="0.35"/>
    <row r="32340" customFormat="1" x14ac:dyDescent="0.35"/>
    <row r="32341" customFormat="1" x14ac:dyDescent="0.35"/>
    <row r="32342" customFormat="1" x14ac:dyDescent="0.35"/>
    <row r="32343" customFormat="1" x14ac:dyDescent="0.35"/>
    <row r="32344" customFormat="1" x14ac:dyDescent="0.35"/>
    <row r="32345" customFormat="1" x14ac:dyDescent="0.35"/>
    <row r="32346" customFormat="1" x14ac:dyDescent="0.35"/>
    <row r="32347" customFormat="1" x14ac:dyDescent="0.35"/>
    <row r="32348" customFormat="1" x14ac:dyDescent="0.35"/>
    <row r="32349" customFormat="1" x14ac:dyDescent="0.35"/>
    <row r="32350" customFormat="1" x14ac:dyDescent="0.35"/>
    <row r="32351" customFormat="1" x14ac:dyDescent="0.35"/>
    <row r="32352" customFormat="1" x14ac:dyDescent="0.35"/>
    <row r="32353" customFormat="1" x14ac:dyDescent="0.35"/>
    <row r="32354" customFormat="1" x14ac:dyDescent="0.35"/>
    <row r="32355" customFormat="1" x14ac:dyDescent="0.35"/>
    <row r="32356" customFormat="1" x14ac:dyDescent="0.35"/>
    <row r="32357" customFormat="1" x14ac:dyDescent="0.35"/>
    <row r="32358" customFormat="1" x14ac:dyDescent="0.35"/>
    <row r="32359" customFormat="1" x14ac:dyDescent="0.35"/>
    <row r="32360" customFormat="1" x14ac:dyDescent="0.35"/>
    <row r="32361" customFormat="1" x14ac:dyDescent="0.35"/>
    <row r="32362" customFormat="1" x14ac:dyDescent="0.35"/>
    <row r="32363" customFormat="1" x14ac:dyDescent="0.35"/>
    <row r="32364" customFormat="1" x14ac:dyDescent="0.35"/>
    <row r="32365" customFormat="1" x14ac:dyDescent="0.35"/>
    <row r="32366" customFormat="1" x14ac:dyDescent="0.35"/>
    <row r="32367" customFormat="1" x14ac:dyDescent="0.35"/>
    <row r="32368" customFormat="1" x14ac:dyDescent="0.35"/>
    <row r="32369" customFormat="1" x14ac:dyDescent="0.35"/>
    <row r="32370" customFormat="1" x14ac:dyDescent="0.35"/>
    <row r="32371" customFormat="1" x14ac:dyDescent="0.35"/>
    <row r="32372" customFormat="1" x14ac:dyDescent="0.35"/>
    <row r="32373" customFormat="1" x14ac:dyDescent="0.35"/>
    <row r="32374" customFormat="1" x14ac:dyDescent="0.35"/>
    <row r="32375" customFormat="1" x14ac:dyDescent="0.35"/>
    <row r="32376" customFormat="1" x14ac:dyDescent="0.35"/>
    <row r="32377" customFormat="1" x14ac:dyDescent="0.35"/>
    <row r="32378" customFormat="1" x14ac:dyDescent="0.35"/>
    <row r="32379" customFormat="1" x14ac:dyDescent="0.35"/>
    <row r="32380" customFormat="1" x14ac:dyDescent="0.35"/>
    <row r="32381" customFormat="1" x14ac:dyDescent="0.35"/>
    <row r="32382" customFormat="1" x14ac:dyDescent="0.35"/>
    <row r="32383" customFormat="1" x14ac:dyDescent="0.35"/>
    <row r="32384" customFormat="1" x14ac:dyDescent="0.35"/>
    <row r="32385" customFormat="1" x14ac:dyDescent="0.35"/>
    <row r="32386" customFormat="1" x14ac:dyDescent="0.35"/>
    <row r="32387" customFormat="1" x14ac:dyDescent="0.35"/>
    <row r="32388" customFormat="1" x14ac:dyDescent="0.35"/>
    <row r="32389" customFormat="1" x14ac:dyDescent="0.35"/>
    <row r="32390" customFormat="1" x14ac:dyDescent="0.35"/>
    <row r="32391" customFormat="1" x14ac:dyDescent="0.35"/>
    <row r="32392" customFormat="1" x14ac:dyDescent="0.35"/>
    <row r="32393" customFormat="1" x14ac:dyDescent="0.35"/>
    <row r="32394" customFormat="1" x14ac:dyDescent="0.35"/>
    <row r="32395" customFormat="1" x14ac:dyDescent="0.35"/>
    <row r="32396" customFormat="1" x14ac:dyDescent="0.35"/>
    <row r="32397" customFormat="1" x14ac:dyDescent="0.35"/>
    <row r="32398" customFormat="1" x14ac:dyDescent="0.35"/>
    <row r="32399" customFormat="1" x14ac:dyDescent="0.35"/>
    <row r="32400" customFormat="1" x14ac:dyDescent="0.35"/>
    <row r="32401" customFormat="1" x14ac:dyDescent="0.35"/>
    <row r="32402" customFormat="1" x14ac:dyDescent="0.35"/>
    <row r="32403" customFormat="1" x14ac:dyDescent="0.35"/>
    <row r="32404" customFormat="1" x14ac:dyDescent="0.35"/>
    <row r="32405" customFormat="1" x14ac:dyDescent="0.35"/>
    <row r="32406" customFormat="1" x14ac:dyDescent="0.35"/>
    <row r="32407" customFormat="1" x14ac:dyDescent="0.35"/>
    <row r="32408" customFormat="1" x14ac:dyDescent="0.35"/>
    <row r="32409" customFormat="1" x14ac:dyDescent="0.35"/>
    <row r="32410" customFormat="1" x14ac:dyDescent="0.35"/>
    <row r="32411" customFormat="1" x14ac:dyDescent="0.35"/>
    <row r="32412" customFormat="1" x14ac:dyDescent="0.35"/>
    <row r="32413" customFormat="1" x14ac:dyDescent="0.35"/>
    <row r="32414" customFormat="1" x14ac:dyDescent="0.35"/>
    <row r="32415" customFormat="1" x14ac:dyDescent="0.35"/>
    <row r="32416" customFormat="1" x14ac:dyDescent="0.35"/>
    <row r="32417" customFormat="1" x14ac:dyDescent="0.35"/>
    <row r="32418" customFormat="1" x14ac:dyDescent="0.35"/>
    <row r="32419" customFormat="1" x14ac:dyDescent="0.35"/>
    <row r="32420" customFormat="1" x14ac:dyDescent="0.35"/>
    <row r="32421" customFormat="1" x14ac:dyDescent="0.35"/>
    <row r="32422" customFormat="1" x14ac:dyDescent="0.35"/>
    <row r="32423" customFormat="1" x14ac:dyDescent="0.35"/>
    <row r="32424" customFormat="1" x14ac:dyDescent="0.35"/>
    <row r="32425" customFormat="1" x14ac:dyDescent="0.35"/>
    <row r="32426" customFormat="1" x14ac:dyDescent="0.35"/>
    <row r="32427" customFormat="1" x14ac:dyDescent="0.35"/>
    <row r="32428" customFormat="1" x14ac:dyDescent="0.35"/>
    <row r="32429" customFormat="1" x14ac:dyDescent="0.35"/>
    <row r="32430" customFormat="1" x14ac:dyDescent="0.35"/>
    <row r="32431" customFormat="1" x14ac:dyDescent="0.35"/>
    <row r="32432" customFormat="1" x14ac:dyDescent="0.35"/>
    <row r="32433" customFormat="1" x14ac:dyDescent="0.35"/>
    <row r="32434" customFormat="1" x14ac:dyDescent="0.35"/>
    <row r="32435" customFormat="1" x14ac:dyDescent="0.35"/>
    <row r="32436" customFormat="1" x14ac:dyDescent="0.35"/>
    <row r="32437" customFormat="1" x14ac:dyDescent="0.35"/>
    <row r="32438" customFormat="1" x14ac:dyDescent="0.35"/>
    <row r="32439" customFormat="1" x14ac:dyDescent="0.35"/>
    <row r="32440" customFormat="1" x14ac:dyDescent="0.35"/>
    <row r="32441" customFormat="1" x14ac:dyDescent="0.35"/>
    <row r="32442" customFormat="1" x14ac:dyDescent="0.35"/>
    <row r="32443" customFormat="1" x14ac:dyDescent="0.35"/>
    <row r="32444" customFormat="1" x14ac:dyDescent="0.35"/>
    <row r="32445" customFormat="1" x14ac:dyDescent="0.35"/>
    <row r="32446" customFormat="1" x14ac:dyDescent="0.35"/>
    <row r="32447" customFormat="1" x14ac:dyDescent="0.35"/>
    <row r="32448" customFormat="1" x14ac:dyDescent="0.35"/>
    <row r="32449" customFormat="1" x14ac:dyDescent="0.35"/>
    <row r="32450" customFormat="1" x14ac:dyDescent="0.35"/>
    <row r="32451" customFormat="1" x14ac:dyDescent="0.35"/>
    <row r="32452" customFormat="1" x14ac:dyDescent="0.35"/>
    <row r="32453" customFormat="1" x14ac:dyDescent="0.35"/>
    <row r="32454" customFormat="1" x14ac:dyDescent="0.35"/>
    <row r="32455" customFormat="1" x14ac:dyDescent="0.35"/>
    <row r="32456" customFormat="1" x14ac:dyDescent="0.35"/>
    <row r="32457" customFormat="1" x14ac:dyDescent="0.35"/>
    <row r="32458" customFormat="1" x14ac:dyDescent="0.35"/>
    <row r="32459" customFormat="1" x14ac:dyDescent="0.35"/>
    <row r="32460" customFormat="1" x14ac:dyDescent="0.35"/>
    <row r="32461" customFormat="1" x14ac:dyDescent="0.35"/>
    <row r="32462" customFormat="1" x14ac:dyDescent="0.35"/>
    <row r="32463" customFormat="1" x14ac:dyDescent="0.35"/>
    <row r="32464" customFormat="1" x14ac:dyDescent="0.35"/>
    <row r="32465" customFormat="1" x14ac:dyDescent="0.35"/>
    <row r="32466" customFormat="1" x14ac:dyDescent="0.35"/>
    <row r="32467" customFormat="1" x14ac:dyDescent="0.35"/>
    <row r="32468" customFormat="1" x14ac:dyDescent="0.35"/>
    <row r="32469" customFormat="1" x14ac:dyDescent="0.35"/>
    <row r="32470" customFormat="1" x14ac:dyDescent="0.35"/>
    <row r="32471" customFormat="1" x14ac:dyDescent="0.35"/>
    <row r="32472" customFormat="1" x14ac:dyDescent="0.35"/>
    <row r="32473" customFormat="1" x14ac:dyDescent="0.35"/>
    <row r="32474" customFormat="1" x14ac:dyDescent="0.35"/>
    <row r="32475" customFormat="1" x14ac:dyDescent="0.35"/>
    <row r="32476" customFormat="1" x14ac:dyDescent="0.35"/>
    <row r="32477" customFormat="1" x14ac:dyDescent="0.35"/>
    <row r="32478" customFormat="1" x14ac:dyDescent="0.35"/>
    <row r="32479" customFormat="1" x14ac:dyDescent="0.35"/>
    <row r="32480" customFormat="1" x14ac:dyDescent="0.35"/>
    <row r="32481" customFormat="1" x14ac:dyDescent="0.35"/>
    <row r="32482" customFormat="1" x14ac:dyDescent="0.35"/>
    <row r="32483" customFormat="1" x14ac:dyDescent="0.35"/>
    <row r="32484" customFormat="1" x14ac:dyDescent="0.35"/>
    <row r="32485" customFormat="1" x14ac:dyDescent="0.35"/>
    <row r="32486" customFormat="1" x14ac:dyDescent="0.35"/>
    <row r="32487" customFormat="1" x14ac:dyDescent="0.35"/>
    <row r="32488" customFormat="1" x14ac:dyDescent="0.35"/>
    <row r="32489" customFormat="1" x14ac:dyDescent="0.35"/>
    <row r="32490" customFormat="1" x14ac:dyDescent="0.35"/>
    <row r="32491" customFormat="1" x14ac:dyDescent="0.35"/>
    <row r="32492" customFormat="1" x14ac:dyDescent="0.35"/>
    <row r="32493" customFormat="1" x14ac:dyDescent="0.35"/>
    <row r="32494" customFormat="1" x14ac:dyDescent="0.35"/>
    <row r="32495" customFormat="1" x14ac:dyDescent="0.35"/>
    <row r="32496" customFormat="1" x14ac:dyDescent="0.35"/>
    <row r="32497" customFormat="1" x14ac:dyDescent="0.35"/>
    <row r="32498" customFormat="1" x14ac:dyDescent="0.35"/>
    <row r="32499" customFormat="1" x14ac:dyDescent="0.35"/>
    <row r="32500" customFormat="1" x14ac:dyDescent="0.35"/>
    <row r="32501" customFormat="1" x14ac:dyDescent="0.35"/>
    <row r="32502" customFormat="1" x14ac:dyDescent="0.35"/>
    <row r="32503" customFormat="1" x14ac:dyDescent="0.35"/>
    <row r="32504" customFormat="1" x14ac:dyDescent="0.35"/>
    <row r="32505" customFormat="1" x14ac:dyDescent="0.35"/>
    <row r="32506" customFormat="1" x14ac:dyDescent="0.35"/>
    <row r="32507" customFormat="1" x14ac:dyDescent="0.35"/>
    <row r="32508" customFormat="1" x14ac:dyDescent="0.35"/>
    <row r="32509" customFormat="1" x14ac:dyDescent="0.35"/>
    <row r="32510" customFormat="1" x14ac:dyDescent="0.35"/>
    <row r="32511" customFormat="1" x14ac:dyDescent="0.35"/>
    <row r="32512" customFormat="1" x14ac:dyDescent="0.35"/>
    <row r="32513" customFormat="1" x14ac:dyDescent="0.35"/>
    <row r="32514" customFormat="1" x14ac:dyDescent="0.35"/>
    <row r="32515" customFormat="1" x14ac:dyDescent="0.35"/>
    <row r="32516" customFormat="1" x14ac:dyDescent="0.35"/>
    <row r="32517" customFormat="1" x14ac:dyDescent="0.35"/>
    <row r="32518" customFormat="1" x14ac:dyDescent="0.35"/>
    <row r="32519" customFormat="1" x14ac:dyDescent="0.35"/>
    <row r="32520" customFormat="1" x14ac:dyDescent="0.35"/>
    <row r="32521" customFormat="1" x14ac:dyDescent="0.35"/>
    <row r="32522" customFormat="1" x14ac:dyDescent="0.35"/>
    <row r="32523" customFormat="1" x14ac:dyDescent="0.35"/>
    <row r="32524" customFormat="1" x14ac:dyDescent="0.35"/>
    <row r="32525" customFormat="1" x14ac:dyDescent="0.35"/>
    <row r="32526" customFormat="1" x14ac:dyDescent="0.35"/>
    <row r="32527" customFormat="1" x14ac:dyDescent="0.35"/>
    <row r="32528" customFormat="1" x14ac:dyDescent="0.35"/>
    <row r="32529" customFormat="1" x14ac:dyDescent="0.35"/>
    <row r="32530" customFormat="1" x14ac:dyDescent="0.35"/>
    <row r="32531" customFormat="1" x14ac:dyDescent="0.35"/>
    <row r="32532" customFormat="1" x14ac:dyDescent="0.35"/>
    <row r="32533" customFormat="1" x14ac:dyDescent="0.35"/>
    <row r="32534" customFormat="1" x14ac:dyDescent="0.35"/>
    <row r="32535" customFormat="1" x14ac:dyDescent="0.35"/>
    <row r="32536" customFormat="1" x14ac:dyDescent="0.35"/>
    <row r="32537" customFormat="1" x14ac:dyDescent="0.35"/>
    <row r="32538" customFormat="1" x14ac:dyDescent="0.35"/>
    <row r="32539" customFormat="1" x14ac:dyDescent="0.35"/>
    <row r="32540" customFormat="1" x14ac:dyDescent="0.35"/>
    <row r="32541" customFormat="1" x14ac:dyDescent="0.35"/>
    <row r="32542" customFormat="1" x14ac:dyDescent="0.35"/>
    <row r="32543" customFormat="1" x14ac:dyDescent="0.35"/>
    <row r="32544" customFormat="1" x14ac:dyDescent="0.35"/>
    <row r="32545" customFormat="1" x14ac:dyDescent="0.35"/>
    <row r="32546" customFormat="1" x14ac:dyDescent="0.35"/>
    <row r="32547" customFormat="1" x14ac:dyDescent="0.35"/>
    <row r="32548" customFormat="1" x14ac:dyDescent="0.35"/>
    <row r="32549" customFormat="1" x14ac:dyDescent="0.35"/>
    <row r="32550" customFormat="1" x14ac:dyDescent="0.35"/>
    <row r="32551" customFormat="1" x14ac:dyDescent="0.35"/>
    <row r="32552" customFormat="1" x14ac:dyDescent="0.35"/>
    <row r="32553" customFormat="1" x14ac:dyDescent="0.35"/>
    <row r="32554" customFormat="1" x14ac:dyDescent="0.35"/>
    <row r="32555" customFormat="1" x14ac:dyDescent="0.35"/>
    <row r="32556" customFormat="1" x14ac:dyDescent="0.35"/>
    <row r="32557" customFormat="1" x14ac:dyDescent="0.35"/>
    <row r="32558" customFormat="1" x14ac:dyDescent="0.35"/>
    <row r="32559" customFormat="1" x14ac:dyDescent="0.35"/>
    <row r="32560" customFormat="1" x14ac:dyDescent="0.35"/>
    <row r="32561" customFormat="1" x14ac:dyDescent="0.35"/>
    <row r="32562" customFormat="1" x14ac:dyDescent="0.35"/>
    <row r="32563" customFormat="1" x14ac:dyDescent="0.35"/>
    <row r="32564" customFormat="1" x14ac:dyDescent="0.35"/>
    <row r="32565" customFormat="1" x14ac:dyDescent="0.35"/>
    <row r="32566" customFormat="1" x14ac:dyDescent="0.35"/>
    <row r="32567" customFormat="1" x14ac:dyDescent="0.35"/>
    <row r="32568" customFormat="1" x14ac:dyDescent="0.35"/>
    <row r="32569" customFormat="1" x14ac:dyDescent="0.35"/>
    <row r="32570" customFormat="1" x14ac:dyDescent="0.35"/>
    <row r="32571" customFormat="1" x14ac:dyDescent="0.35"/>
    <row r="32572" customFormat="1" x14ac:dyDescent="0.35"/>
    <row r="32573" customFormat="1" x14ac:dyDescent="0.35"/>
    <row r="32574" customFormat="1" x14ac:dyDescent="0.35"/>
    <row r="32575" customFormat="1" x14ac:dyDescent="0.35"/>
    <row r="32576" customFormat="1" x14ac:dyDescent="0.35"/>
    <row r="32577" customFormat="1" x14ac:dyDescent="0.35"/>
    <row r="32578" customFormat="1" x14ac:dyDescent="0.35"/>
    <row r="32579" customFormat="1" x14ac:dyDescent="0.35"/>
    <row r="32580" customFormat="1" x14ac:dyDescent="0.35"/>
    <row r="32581" customFormat="1" x14ac:dyDescent="0.35"/>
    <row r="32582" customFormat="1" x14ac:dyDescent="0.35"/>
    <row r="32583" customFormat="1" x14ac:dyDescent="0.35"/>
    <row r="32584" customFormat="1" x14ac:dyDescent="0.35"/>
    <row r="32585" customFormat="1" x14ac:dyDescent="0.35"/>
    <row r="32586" customFormat="1" x14ac:dyDescent="0.35"/>
    <row r="32587" customFormat="1" x14ac:dyDescent="0.35"/>
    <row r="32588" customFormat="1" x14ac:dyDescent="0.35"/>
    <row r="32589" customFormat="1" x14ac:dyDescent="0.35"/>
    <row r="32590" customFormat="1" x14ac:dyDescent="0.35"/>
    <row r="32591" customFormat="1" x14ac:dyDescent="0.35"/>
    <row r="32592" customFormat="1" x14ac:dyDescent="0.35"/>
    <row r="32593" customFormat="1" x14ac:dyDescent="0.35"/>
    <row r="32594" customFormat="1" x14ac:dyDescent="0.35"/>
    <row r="32595" customFormat="1" x14ac:dyDescent="0.35"/>
    <row r="32596" customFormat="1" x14ac:dyDescent="0.35"/>
    <row r="32597" customFormat="1" x14ac:dyDescent="0.35"/>
    <row r="32598" customFormat="1" x14ac:dyDescent="0.35"/>
    <row r="32599" customFormat="1" x14ac:dyDescent="0.35"/>
    <row r="32600" customFormat="1" x14ac:dyDescent="0.35"/>
    <row r="32601" customFormat="1" x14ac:dyDescent="0.35"/>
    <row r="32602" customFormat="1" x14ac:dyDescent="0.35"/>
    <row r="32603" customFormat="1" x14ac:dyDescent="0.35"/>
    <row r="32604" customFormat="1" x14ac:dyDescent="0.35"/>
    <row r="32605" customFormat="1" x14ac:dyDescent="0.35"/>
    <row r="32606" customFormat="1" x14ac:dyDescent="0.35"/>
    <row r="32607" customFormat="1" x14ac:dyDescent="0.35"/>
    <row r="32608" customFormat="1" x14ac:dyDescent="0.35"/>
    <row r="32609" customFormat="1" x14ac:dyDescent="0.35"/>
    <row r="32610" customFormat="1" x14ac:dyDescent="0.35"/>
    <row r="32611" customFormat="1" x14ac:dyDescent="0.35"/>
    <row r="32612" customFormat="1" x14ac:dyDescent="0.35"/>
    <row r="32613" customFormat="1" x14ac:dyDescent="0.35"/>
    <row r="32614" customFormat="1" x14ac:dyDescent="0.35"/>
    <row r="32615" customFormat="1" x14ac:dyDescent="0.35"/>
    <row r="32616" customFormat="1" x14ac:dyDescent="0.35"/>
    <row r="32617" customFormat="1" x14ac:dyDescent="0.35"/>
    <row r="32618" customFormat="1" x14ac:dyDescent="0.35"/>
    <row r="32619" customFormat="1" x14ac:dyDescent="0.35"/>
    <row r="32620" customFormat="1" x14ac:dyDescent="0.35"/>
    <row r="32621" customFormat="1" x14ac:dyDescent="0.35"/>
    <row r="32622" customFormat="1" x14ac:dyDescent="0.35"/>
    <row r="32623" customFormat="1" x14ac:dyDescent="0.35"/>
    <row r="32624" customFormat="1" x14ac:dyDescent="0.35"/>
    <row r="32625" customFormat="1" x14ac:dyDescent="0.35"/>
    <row r="32626" customFormat="1" x14ac:dyDescent="0.35"/>
    <row r="32627" customFormat="1" x14ac:dyDescent="0.35"/>
    <row r="32628" customFormat="1" x14ac:dyDescent="0.35"/>
    <row r="32629" customFormat="1" x14ac:dyDescent="0.35"/>
    <row r="32630" customFormat="1" x14ac:dyDescent="0.35"/>
    <row r="32631" customFormat="1" x14ac:dyDescent="0.35"/>
    <row r="32632" customFormat="1" x14ac:dyDescent="0.35"/>
    <row r="32633" customFormat="1" x14ac:dyDescent="0.35"/>
    <row r="32634" customFormat="1" x14ac:dyDescent="0.35"/>
    <row r="32635" customFormat="1" x14ac:dyDescent="0.35"/>
    <row r="32636" customFormat="1" x14ac:dyDescent="0.35"/>
    <row r="32637" customFormat="1" x14ac:dyDescent="0.35"/>
    <row r="32638" customFormat="1" x14ac:dyDescent="0.35"/>
    <row r="32639" customFormat="1" x14ac:dyDescent="0.35"/>
    <row r="32640" customFormat="1" x14ac:dyDescent="0.35"/>
    <row r="32641" customFormat="1" x14ac:dyDescent="0.35"/>
    <row r="32642" customFormat="1" x14ac:dyDescent="0.35"/>
    <row r="32643" customFormat="1" x14ac:dyDescent="0.35"/>
    <row r="32644" customFormat="1" x14ac:dyDescent="0.35"/>
    <row r="32645" customFormat="1" x14ac:dyDescent="0.35"/>
    <row r="32646" customFormat="1" x14ac:dyDescent="0.35"/>
    <row r="32647" customFormat="1" x14ac:dyDescent="0.35"/>
    <row r="32648" customFormat="1" x14ac:dyDescent="0.35"/>
    <row r="32649" customFormat="1" x14ac:dyDescent="0.35"/>
    <row r="32650" customFormat="1" x14ac:dyDescent="0.35"/>
    <row r="32651" customFormat="1" x14ac:dyDescent="0.35"/>
    <row r="32652" customFormat="1" x14ac:dyDescent="0.35"/>
    <row r="32653" customFormat="1" x14ac:dyDescent="0.35"/>
    <row r="32654" customFormat="1" x14ac:dyDescent="0.35"/>
    <row r="32655" customFormat="1" x14ac:dyDescent="0.35"/>
    <row r="32656" customFormat="1" x14ac:dyDescent="0.35"/>
    <row r="32657" customFormat="1" x14ac:dyDescent="0.35"/>
    <row r="32658" customFormat="1" x14ac:dyDescent="0.35"/>
    <row r="32659" customFormat="1" x14ac:dyDescent="0.35"/>
    <row r="32660" customFormat="1" x14ac:dyDescent="0.35"/>
    <row r="32661" customFormat="1" x14ac:dyDescent="0.35"/>
    <row r="32662" customFormat="1" x14ac:dyDescent="0.35"/>
    <row r="32663" customFormat="1" x14ac:dyDescent="0.35"/>
    <row r="32664" customFormat="1" x14ac:dyDescent="0.35"/>
    <row r="32665" customFormat="1" x14ac:dyDescent="0.35"/>
    <row r="32666" customFormat="1" x14ac:dyDescent="0.35"/>
    <row r="32667" customFormat="1" x14ac:dyDescent="0.35"/>
    <row r="32668" customFormat="1" x14ac:dyDescent="0.35"/>
    <row r="32669" customFormat="1" x14ac:dyDescent="0.35"/>
    <row r="32670" customFormat="1" x14ac:dyDescent="0.35"/>
    <row r="32671" customFormat="1" x14ac:dyDescent="0.35"/>
    <row r="32672" customFormat="1" x14ac:dyDescent="0.35"/>
    <row r="32673" customFormat="1" x14ac:dyDescent="0.35"/>
    <row r="32674" customFormat="1" x14ac:dyDescent="0.35"/>
    <row r="32675" customFormat="1" x14ac:dyDescent="0.35"/>
    <row r="32676" customFormat="1" x14ac:dyDescent="0.35"/>
    <row r="32677" customFormat="1" x14ac:dyDescent="0.35"/>
    <row r="32678" customFormat="1" x14ac:dyDescent="0.35"/>
    <row r="32679" customFormat="1" x14ac:dyDescent="0.35"/>
    <row r="32680" customFormat="1" x14ac:dyDescent="0.35"/>
    <row r="32681" customFormat="1" x14ac:dyDescent="0.35"/>
    <row r="32682" customFormat="1" x14ac:dyDescent="0.35"/>
    <row r="32683" customFormat="1" x14ac:dyDescent="0.35"/>
    <row r="32684" customFormat="1" x14ac:dyDescent="0.35"/>
    <row r="32685" customFormat="1" x14ac:dyDescent="0.35"/>
    <row r="32686" customFormat="1" x14ac:dyDescent="0.35"/>
    <row r="32687" customFormat="1" x14ac:dyDescent="0.35"/>
    <row r="32688" customFormat="1" x14ac:dyDescent="0.35"/>
    <row r="32689" customFormat="1" x14ac:dyDescent="0.35"/>
    <row r="32690" customFormat="1" x14ac:dyDescent="0.35"/>
    <row r="32691" customFormat="1" x14ac:dyDescent="0.35"/>
    <row r="32692" customFormat="1" x14ac:dyDescent="0.35"/>
    <row r="32693" customFormat="1" x14ac:dyDescent="0.35"/>
    <row r="32694" customFormat="1" x14ac:dyDescent="0.35"/>
    <row r="32695" customFormat="1" x14ac:dyDescent="0.35"/>
    <row r="32696" customFormat="1" x14ac:dyDescent="0.35"/>
    <row r="32697" customFormat="1" x14ac:dyDescent="0.35"/>
    <row r="32698" customFormat="1" x14ac:dyDescent="0.35"/>
    <row r="32699" customFormat="1" x14ac:dyDescent="0.35"/>
    <row r="32700" customFormat="1" x14ac:dyDescent="0.35"/>
    <row r="32701" customFormat="1" x14ac:dyDescent="0.35"/>
    <row r="32702" customFormat="1" x14ac:dyDescent="0.35"/>
    <row r="32703" customFormat="1" x14ac:dyDescent="0.35"/>
    <row r="32704" customFormat="1" x14ac:dyDescent="0.35"/>
    <row r="32705" customFormat="1" x14ac:dyDescent="0.35"/>
    <row r="32706" customFormat="1" x14ac:dyDescent="0.35"/>
    <row r="32707" customFormat="1" x14ac:dyDescent="0.35"/>
    <row r="32708" customFormat="1" x14ac:dyDescent="0.35"/>
    <row r="32709" customFormat="1" x14ac:dyDescent="0.35"/>
    <row r="32710" customFormat="1" x14ac:dyDescent="0.35"/>
    <row r="32711" customFormat="1" x14ac:dyDescent="0.35"/>
    <row r="32712" customFormat="1" x14ac:dyDescent="0.35"/>
    <row r="32713" customFormat="1" x14ac:dyDescent="0.35"/>
    <row r="32714" customFormat="1" x14ac:dyDescent="0.35"/>
    <row r="32715" customFormat="1" x14ac:dyDescent="0.35"/>
    <row r="32716" customFormat="1" x14ac:dyDescent="0.35"/>
    <row r="32717" customFormat="1" x14ac:dyDescent="0.35"/>
    <row r="32718" customFormat="1" x14ac:dyDescent="0.35"/>
    <row r="32719" customFormat="1" x14ac:dyDescent="0.35"/>
    <row r="32720" customFormat="1" x14ac:dyDescent="0.35"/>
    <row r="32721" customFormat="1" x14ac:dyDescent="0.35"/>
    <row r="32722" customFormat="1" x14ac:dyDescent="0.35"/>
    <row r="32723" customFormat="1" x14ac:dyDescent="0.35"/>
    <row r="32724" customFormat="1" x14ac:dyDescent="0.35"/>
    <row r="32725" customFormat="1" x14ac:dyDescent="0.35"/>
    <row r="32726" customFormat="1" x14ac:dyDescent="0.35"/>
    <row r="32727" customFormat="1" x14ac:dyDescent="0.35"/>
    <row r="32728" customFormat="1" x14ac:dyDescent="0.35"/>
    <row r="32729" customFormat="1" x14ac:dyDescent="0.35"/>
    <row r="32730" customFormat="1" x14ac:dyDescent="0.35"/>
    <row r="32731" customFormat="1" x14ac:dyDescent="0.35"/>
    <row r="32732" customFormat="1" x14ac:dyDescent="0.35"/>
    <row r="32733" customFormat="1" x14ac:dyDescent="0.35"/>
    <row r="32734" customFormat="1" x14ac:dyDescent="0.35"/>
    <row r="32735" customFormat="1" x14ac:dyDescent="0.35"/>
    <row r="32736" customFormat="1" x14ac:dyDescent="0.35"/>
    <row r="32737" customFormat="1" x14ac:dyDescent="0.35"/>
    <row r="32738" customFormat="1" x14ac:dyDescent="0.35"/>
    <row r="32739" customFormat="1" x14ac:dyDescent="0.35"/>
    <row r="32740" customFormat="1" x14ac:dyDescent="0.35"/>
    <row r="32741" customFormat="1" x14ac:dyDescent="0.35"/>
    <row r="32742" customFormat="1" x14ac:dyDescent="0.35"/>
    <row r="32743" customFormat="1" x14ac:dyDescent="0.35"/>
    <row r="32744" customFormat="1" x14ac:dyDescent="0.35"/>
    <row r="32745" customFormat="1" x14ac:dyDescent="0.35"/>
    <row r="32746" customFormat="1" x14ac:dyDescent="0.35"/>
    <row r="32747" customFormat="1" x14ac:dyDescent="0.35"/>
    <row r="32748" customFormat="1" x14ac:dyDescent="0.35"/>
    <row r="32749" customFormat="1" x14ac:dyDescent="0.35"/>
    <row r="32750" customFormat="1" x14ac:dyDescent="0.35"/>
    <row r="32751" customFormat="1" x14ac:dyDescent="0.35"/>
    <row r="32752" customFormat="1" x14ac:dyDescent="0.35"/>
    <row r="32753" customFormat="1" x14ac:dyDescent="0.35"/>
    <row r="32754" customFormat="1" x14ac:dyDescent="0.35"/>
    <row r="32755" customFormat="1" x14ac:dyDescent="0.35"/>
    <row r="32756" customFormat="1" x14ac:dyDescent="0.35"/>
    <row r="32757" customFormat="1" x14ac:dyDescent="0.35"/>
    <row r="32758" customFormat="1" x14ac:dyDescent="0.35"/>
    <row r="32759" customFormat="1" x14ac:dyDescent="0.35"/>
    <row r="32760" customFormat="1" x14ac:dyDescent="0.35"/>
    <row r="32761" customFormat="1" x14ac:dyDescent="0.35"/>
    <row r="32762" customFormat="1" x14ac:dyDescent="0.35"/>
    <row r="32763" customFormat="1" x14ac:dyDescent="0.35"/>
    <row r="32764" customFormat="1" x14ac:dyDescent="0.35"/>
    <row r="32765" customFormat="1" x14ac:dyDescent="0.35"/>
    <row r="32766" customFormat="1" x14ac:dyDescent="0.35"/>
    <row r="32767" customFormat="1" x14ac:dyDescent="0.35"/>
    <row r="32768" customFormat="1" x14ac:dyDescent="0.35"/>
    <row r="32769" customFormat="1" x14ac:dyDescent="0.35"/>
    <row r="32770" customFormat="1" x14ac:dyDescent="0.35"/>
    <row r="32771" customFormat="1" x14ac:dyDescent="0.35"/>
    <row r="32772" customFormat="1" x14ac:dyDescent="0.35"/>
    <row r="32773" customFormat="1" x14ac:dyDescent="0.35"/>
    <row r="32774" customFormat="1" x14ac:dyDescent="0.35"/>
    <row r="32775" customFormat="1" x14ac:dyDescent="0.35"/>
    <row r="32776" customFormat="1" x14ac:dyDescent="0.35"/>
    <row r="32777" customFormat="1" x14ac:dyDescent="0.35"/>
    <row r="32778" customFormat="1" x14ac:dyDescent="0.35"/>
    <row r="32779" customFormat="1" x14ac:dyDescent="0.35"/>
    <row r="32780" customFormat="1" x14ac:dyDescent="0.35"/>
    <row r="32781" customFormat="1" x14ac:dyDescent="0.35"/>
    <row r="32782" customFormat="1" x14ac:dyDescent="0.35"/>
    <row r="32783" customFormat="1" x14ac:dyDescent="0.35"/>
    <row r="32784" customFormat="1" x14ac:dyDescent="0.35"/>
    <row r="32785" customFormat="1" x14ac:dyDescent="0.35"/>
    <row r="32786" customFormat="1" x14ac:dyDescent="0.35"/>
    <row r="32787" customFormat="1" x14ac:dyDescent="0.35"/>
    <row r="32788" customFormat="1" x14ac:dyDescent="0.35"/>
    <row r="32789" customFormat="1" x14ac:dyDescent="0.35"/>
    <row r="32790" customFormat="1" x14ac:dyDescent="0.35"/>
    <row r="32791" customFormat="1" x14ac:dyDescent="0.35"/>
    <row r="32792" customFormat="1" x14ac:dyDescent="0.35"/>
    <row r="32793" customFormat="1" x14ac:dyDescent="0.35"/>
    <row r="32794" customFormat="1" x14ac:dyDescent="0.35"/>
    <row r="32795" customFormat="1" x14ac:dyDescent="0.35"/>
    <row r="32796" customFormat="1" x14ac:dyDescent="0.35"/>
    <row r="32797" customFormat="1" x14ac:dyDescent="0.35"/>
    <row r="32798" customFormat="1" x14ac:dyDescent="0.35"/>
    <row r="32799" customFormat="1" x14ac:dyDescent="0.35"/>
    <row r="32800" customFormat="1" x14ac:dyDescent="0.35"/>
    <row r="32801" customFormat="1" x14ac:dyDescent="0.35"/>
    <row r="32802" customFormat="1" x14ac:dyDescent="0.35"/>
    <row r="32803" customFormat="1" x14ac:dyDescent="0.35"/>
    <row r="32804" customFormat="1" x14ac:dyDescent="0.35"/>
    <row r="32805" customFormat="1" x14ac:dyDescent="0.35"/>
    <row r="32806" customFormat="1" x14ac:dyDescent="0.35"/>
    <row r="32807" customFormat="1" x14ac:dyDescent="0.35"/>
    <row r="32808" customFormat="1" x14ac:dyDescent="0.35"/>
    <row r="32809" customFormat="1" x14ac:dyDescent="0.35"/>
    <row r="32810" customFormat="1" x14ac:dyDescent="0.35"/>
    <row r="32811" customFormat="1" x14ac:dyDescent="0.35"/>
    <row r="32812" customFormat="1" x14ac:dyDescent="0.35"/>
    <row r="32813" customFormat="1" x14ac:dyDescent="0.35"/>
    <row r="32814" customFormat="1" x14ac:dyDescent="0.35"/>
    <row r="32815" customFormat="1" x14ac:dyDescent="0.35"/>
    <row r="32816" customFormat="1" x14ac:dyDescent="0.35"/>
    <row r="32817" customFormat="1" x14ac:dyDescent="0.35"/>
    <row r="32818" customFormat="1" x14ac:dyDescent="0.35"/>
    <row r="32819" customFormat="1" x14ac:dyDescent="0.35"/>
    <row r="32820" customFormat="1" x14ac:dyDescent="0.35"/>
    <row r="32821" customFormat="1" x14ac:dyDescent="0.35"/>
    <row r="32822" customFormat="1" x14ac:dyDescent="0.35"/>
    <row r="32823" customFormat="1" x14ac:dyDescent="0.35"/>
    <row r="32824" customFormat="1" x14ac:dyDescent="0.35"/>
    <row r="32825" customFormat="1" x14ac:dyDescent="0.35"/>
    <row r="32826" customFormat="1" x14ac:dyDescent="0.35"/>
    <row r="32827" customFormat="1" x14ac:dyDescent="0.35"/>
    <row r="32828" customFormat="1" x14ac:dyDescent="0.35"/>
    <row r="32829" customFormat="1" x14ac:dyDescent="0.35"/>
    <row r="32830" customFormat="1" x14ac:dyDescent="0.35"/>
    <row r="32831" customFormat="1" x14ac:dyDescent="0.35"/>
    <row r="32832" customFormat="1" x14ac:dyDescent="0.35"/>
    <row r="32833" customFormat="1" x14ac:dyDescent="0.35"/>
    <row r="32834" customFormat="1" x14ac:dyDescent="0.35"/>
    <row r="32835" customFormat="1" x14ac:dyDescent="0.35"/>
    <row r="32836" customFormat="1" x14ac:dyDescent="0.35"/>
    <row r="32837" customFormat="1" x14ac:dyDescent="0.35"/>
    <row r="32838" customFormat="1" x14ac:dyDescent="0.35"/>
    <row r="32839" customFormat="1" x14ac:dyDescent="0.35"/>
    <row r="32840" customFormat="1" x14ac:dyDescent="0.35"/>
    <row r="32841" customFormat="1" x14ac:dyDescent="0.35"/>
    <row r="32842" customFormat="1" x14ac:dyDescent="0.35"/>
    <row r="32843" customFormat="1" x14ac:dyDescent="0.35"/>
    <row r="32844" customFormat="1" x14ac:dyDescent="0.35"/>
    <row r="32845" customFormat="1" x14ac:dyDescent="0.35"/>
    <row r="32846" customFormat="1" x14ac:dyDescent="0.35"/>
    <row r="32847" customFormat="1" x14ac:dyDescent="0.35"/>
    <row r="32848" customFormat="1" x14ac:dyDescent="0.35"/>
    <row r="32849" customFormat="1" x14ac:dyDescent="0.35"/>
    <row r="32850" customFormat="1" x14ac:dyDescent="0.35"/>
    <row r="32851" customFormat="1" x14ac:dyDescent="0.35"/>
    <row r="32852" customFormat="1" x14ac:dyDescent="0.35"/>
    <row r="32853" customFormat="1" x14ac:dyDescent="0.35"/>
    <row r="32854" customFormat="1" x14ac:dyDescent="0.35"/>
    <row r="32855" customFormat="1" x14ac:dyDescent="0.35"/>
    <row r="32856" customFormat="1" x14ac:dyDescent="0.35"/>
    <row r="32857" customFormat="1" x14ac:dyDescent="0.35"/>
    <row r="32858" customFormat="1" x14ac:dyDescent="0.35"/>
    <row r="32859" customFormat="1" x14ac:dyDescent="0.35"/>
    <row r="32860" customFormat="1" x14ac:dyDescent="0.35"/>
    <row r="32861" customFormat="1" x14ac:dyDescent="0.35"/>
    <row r="32862" customFormat="1" x14ac:dyDescent="0.35"/>
    <row r="32863" customFormat="1" x14ac:dyDescent="0.35"/>
    <row r="32864" customFormat="1" x14ac:dyDescent="0.35"/>
    <row r="32865" customFormat="1" x14ac:dyDescent="0.35"/>
    <row r="32866" customFormat="1" x14ac:dyDescent="0.35"/>
    <row r="32867" customFormat="1" x14ac:dyDescent="0.35"/>
    <row r="32868" customFormat="1" x14ac:dyDescent="0.35"/>
    <row r="32869" customFormat="1" x14ac:dyDescent="0.35"/>
    <row r="32870" customFormat="1" x14ac:dyDescent="0.35"/>
    <row r="32871" customFormat="1" x14ac:dyDescent="0.35"/>
    <row r="32872" customFormat="1" x14ac:dyDescent="0.35"/>
    <row r="32873" customFormat="1" x14ac:dyDescent="0.35"/>
    <row r="32874" customFormat="1" x14ac:dyDescent="0.35"/>
    <row r="32875" customFormat="1" x14ac:dyDescent="0.35"/>
    <row r="32876" customFormat="1" x14ac:dyDescent="0.35"/>
    <row r="32877" customFormat="1" x14ac:dyDescent="0.35"/>
    <row r="32878" customFormat="1" x14ac:dyDescent="0.35"/>
    <row r="32879" customFormat="1" x14ac:dyDescent="0.35"/>
    <row r="32880" customFormat="1" x14ac:dyDescent="0.35"/>
    <row r="32881" customFormat="1" x14ac:dyDescent="0.35"/>
    <row r="32882" customFormat="1" x14ac:dyDescent="0.35"/>
    <row r="32883" customFormat="1" x14ac:dyDescent="0.35"/>
    <row r="32884" customFormat="1" x14ac:dyDescent="0.35"/>
    <row r="32885" customFormat="1" x14ac:dyDescent="0.35"/>
    <row r="32886" customFormat="1" x14ac:dyDescent="0.35"/>
    <row r="32887" customFormat="1" x14ac:dyDescent="0.35"/>
    <row r="32888" customFormat="1" x14ac:dyDescent="0.35"/>
    <row r="32889" customFormat="1" x14ac:dyDescent="0.35"/>
    <row r="32890" customFormat="1" x14ac:dyDescent="0.35"/>
    <row r="32891" customFormat="1" x14ac:dyDescent="0.35"/>
    <row r="32892" customFormat="1" x14ac:dyDescent="0.35"/>
    <row r="32893" customFormat="1" x14ac:dyDescent="0.35"/>
    <row r="32894" customFormat="1" x14ac:dyDescent="0.35"/>
    <row r="32895" customFormat="1" x14ac:dyDescent="0.35"/>
    <row r="32896" customFormat="1" x14ac:dyDescent="0.35"/>
    <row r="32897" customFormat="1" x14ac:dyDescent="0.35"/>
    <row r="32898" customFormat="1" x14ac:dyDescent="0.35"/>
    <row r="32899" customFormat="1" x14ac:dyDescent="0.35"/>
    <row r="32900" customFormat="1" x14ac:dyDescent="0.35"/>
    <row r="32901" customFormat="1" x14ac:dyDescent="0.35"/>
    <row r="32902" customFormat="1" x14ac:dyDescent="0.35"/>
    <row r="32903" customFormat="1" x14ac:dyDescent="0.35"/>
    <row r="32904" customFormat="1" x14ac:dyDescent="0.35"/>
    <row r="32905" customFormat="1" x14ac:dyDescent="0.35"/>
    <row r="32906" customFormat="1" x14ac:dyDescent="0.35"/>
    <row r="32907" customFormat="1" x14ac:dyDescent="0.35"/>
    <row r="32908" customFormat="1" x14ac:dyDescent="0.35"/>
    <row r="32909" customFormat="1" x14ac:dyDescent="0.35"/>
    <row r="32910" customFormat="1" x14ac:dyDescent="0.35"/>
    <row r="32911" customFormat="1" x14ac:dyDescent="0.35"/>
    <row r="32912" customFormat="1" x14ac:dyDescent="0.35"/>
    <row r="32913" customFormat="1" x14ac:dyDescent="0.35"/>
    <row r="32914" customFormat="1" x14ac:dyDescent="0.35"/>
    <row r="32915" customFormat="1" x14ac:dyDescent="0.35"/>
    <row r="32916" customFormat="1" x14ac:dyDescent="0.35"/>
    <row r="32917" customFormat="1" x14ac:dyDescent="0.35"/>
    <row r="32918" customFormat="1" x14ac:dyDescent="0.35"/>
    <row r="32919" customFormat="1" x14ac:dyDescent="0.35"/>
    <row r="32920" customFormat="1" x14ac:dyDescent="0.35"/>
    <row r="32921" customFormat="1" x14ac:dyDescent="0.35"/>
    <row r="32922" customFormat="1" x14ac:dyDescent="0.35"/>
    <row r="32923" customFormat="1" x14ac:dyDescent="0.35"/>
    <row r="32924" customFormat="1" x14ac:dyDescent="0.35"/>
    <row r="32925" customFormat="1" x14ac:dyDescent="0.35"/>
    <row r="32926" customFormat="1" x14ac:dyDescent="0.35"/>
    <row r="32927" customFormat="1" x14ac:dyDescent="0.35"/>
    <row r="32928" customFormat="1" x14ac:dyDescent="0.35"/>
    <row r="32929" customFormat="1" x14ac:dyDescent="0.35"/>
    <row r="32930" customFormat="1" x14ac:dyDescent="0.35"/>
    <row r="32931" customFormat="1" x14ac:dyDescent="0.35"/>
    <row r="32932" customFormat="1" x14ac:dyDescent="0.35"/>
    <row r="32933" customFormat="1" x14ac:dyDescent="0.35"/>
    <row r="32934" customFormat="1" x14ac:dyDescent="0.35"/>
    <row r="32935" customFormat="1" x14ac:dyDescent="0.35"/>
    <row r="32936" customFormat="1" x14ac:dyDescent="0.35"/>
    <row r="32937" customFormat="1" x14ac:dyDescent="0.35"/>
    <row r="32938" customFormat="1" x14ac:dyDescent="0.35"/>
    <row r="32939" customFormat="1" x14ac:dyDescent="0.35"/>
    <row r="32940" customFormat="1" x14ac:dyDescent="0.35"/>
    <row r="32941" customFormat="1" x14ac:dyDescent="0.35"/>
    <row r="32942" customFormat="1" x14ac:dyDescent="0.35"/>
    <row r="32943" customFormat="1" x14ac:dyDescent="0.35"/>
    <row r="32944" customFormat="1" x14ac:dyDescent="0.35"/>
    <row r="32945" customFormat="1" x14ac:dyDescent="0.35"/>
    <row r="32946" customFormat="1" x14ac:dyDescent="0.35"/>
    <row r="32947" customFormat="1" x14ac:dyDescent="0.35"/>
    <row r="32948" customFormat="1" x14ac:dyDescent="0.35"/>
    <row r="32949" customFormat="1" x14ac:dyDescent="0.35"/>
    <row r="32950" customFormat="1" x14ac:dyDescent="0.35"/>
    <row r="32951" customFormat="1" x14ac:dyDescent="0.35"/>
    <row r="32952" customFormat="1" x14ac:dyDescent="0.35"/>
    <row r="32953" customFormat="1" x14ac:dyDescent="0.35"/>
    <row r="32954" customFormat="1" x14ac:dyDescent="0.35"/>
    <row r="32955" customFormat="1" x14ac:dyDescent="0.35"/>
    <row r="32956" customFormat="1" x14ac:dyDescent="0.35"/>
    <row r="32957" customFormat="1" x14ac:dyDescent="0.35"/>
    <row r="32958" customFormat="1" x14ac:dyDescent="0.35"/>
    <row r="32959" customFormat="1" x14ac:dyDescent="0.35"/>
    <row r="32960" customFormat="1" x14ac:dyDescent="0.35"/>
    <row r="32961" customFormat="1" x14ac:dyDescent="0.35"/>
    <row r="32962" customFormat="1" x14ac:dyDescent="0.35"/>
    <row r="32963" customFormat="1" x14ac:dyDescent="0.35"/>
    <row r="32964" customFormat="1" x14ac:dyDescent="0.35"/>
    <row r="32965" customFormat="1" x14ac:dyDescent="0.35"/>
    <row r="32966" customFormat="1" x14ac:dyDescent="0.35"/>
    <row r="32967" customFormat="1" x14ac:dyDescent="0.35"/>
    <row r="32968" customFormat="1" x14ac:dyDescent="0.35"/>
    <row r="32969" customFormat="1" x14ac:dyDescent="0.35"/>
    <row r="32970" customFormat="1" x14ac:dyDescent="0.35"/>
    <row r="32971" customFormat="1" x14ac:dyDescent="0.35"/>
    <row r="32972" customFormat="1" x14ac:dyDescent="0.35"/>
    <row r="32973" customFormat="1" x14ac:dyDescent="0.35"/>
    <row r="32974" customFormat="1" x14ac:dyDescent="0.35"/>
    <row r="32975" customFormat="1" x14ac:dyDescent="0.35"/>
    <row r="32976" customFormat="1" x14ac:dyDescent="0.35"/>
    <row r="32977" customFormat="1" x14ac:dyDescent="0.35"/>
    <row r="32978" customFormat="1" x14ac:dyDescent="0.35"/>
    <row r="32979" customFormat="1" x14ac:dyDescent="0.35"/>
    <row r="32980" customFormat="1" x14ac:dyDescent="0.35"/>
    <row r="32981" customFormat="1" x14ac:dyDescent="0.35"/>
    <row r="32982" customFormat="1" x14ac:dyDescent="0.35"/>
    <row r="32983" customFormat="1" x14ac:dyDescent="0.35"/>
    <row r="32984" customFormat="1" x14ac:dyDescent="0.35"/>
    <row r="32985" customFormat="1" x14ac:dyDescent="0.35"/>
    <row r="32986" customFormat="1" x14ac:dyDescent="0.35"/>
    <row r="32987" customFormat="1" x14ac:dyDescent="0.35"/>
    <row r="32988" customFormat="1" x14ac:dyDescent="0.35"/>
    <row r="32989" customFormat="1" x14ac:dyDescent="0.35"/>
    <row r="32990" customFormat="1" x14ac:dyDescent="0.35"/>
    <row r="32991" customFormat="1" x14ac:dyDescent="0.35"/>
    <row r="32992" customFormat="1" x14ac:dyDescent="0.35"/>
    <row r="32993" customFormat="1" x14ac:dyDescent="0.35"/>
    <row r="32994" customFormat="1" x14ac:dyDescent="0.35"/>
    <row r="32995" customFormat="1" x14ac:dyDescent="0.35"/>
    <row r="32996" customFormat="1" x14ac:dyDescent="0.35"/>
    <row r="32997" customFormat="1" x14ac:dyDescent="0.35"/>
    <row r="32998" customFormat="1" x14ac:dyDescent="0.35"/>
    <row r="32999" customFormat="1" x14ac:dyDescent="0.35"/>
    <row r="33000" customFormat="1" x14ac:dyDescent="0.35"/>
    <row r="33001" customFormat="1" x14ac:dyDescent="0.35"/>
    <row r="33002" customFormat="1" x14ac:dyDescent="0.35"/>
    <row r="33003" customFormat="1" x14ac:dyDescent="0.35"/>
    <row r="33004" customFormat="1" x14ac:dyDescent="0.35"/>
    <row r="33005" customFormat="1" x14ac:dyDescent="0.35"/>
    <row r="33006" customFormat="1" x14ac:dyDescent="0.35"/>
    <row r="33007" customFormat="1" x14ac:dyDescent="0.35"/>
    <row r="33008" customFormat="1" x14ac:dyDescent="0.35"/>
    <row r="33009" customFormat="1" x14ac:dyDescent="0.35"/>
    <row r="33010" customFormat="1" x14ac:dyDescent="0.35"/>
    <row r="33011" customFormat="1" x14ac:dyDescent="0.35"/>
    <row r="33012" customFormat="1" x14ac:dyDescent="0.35"/>
    <row r="33013" customFormat="1" x14ac:dyDescent="0.35"/>
    <row r="33014" customFormat="1" x14ac:dyDescent="0.35"/>
    <row r="33015" customFormat="1" x14ac:dyDescent="0.35"/>
    <row r="33016" customFormat="1" x14ac:dyDescent="0.35"/>
    <row r="33017" customFormat="1" x14ac:dyDescent="0.35"/>
    <row r="33018" customFormat="1" x14ac:dyDescent="0.35"/>
    <row r="33019" customFormat="1" x14ac:dyDescent="0.35"/>
    <row r="33020" customFormat="1" x14ac:dyDescent="0.35"/>
    <row r="33021" customFormat="1" x14ac:dyDescent="0.35"/>
    <row r="33022" customFormat="1" x14ac:dyDescent="0.35"/>
    <row r="33023" customFormat="1" x14ac:dyDescent="0.35"/>
    <row r="33024" customFormat="1" x14ac:dyDescent="0.35"/>
    <row r="33025" customFormat="1" x14ac:dyDescent="0.35"/>
    <row r="33026" customFormat="1" x14ac:dyDescent="0.35"/>
    <row r="33027" customFormat="1" x14ac:dyDescent="0.35"/>
    <row r="33028" customFormat="1" x14ac:dyDescent="0.35"/>
    <row r="33029" customFormat="1" x14ac:dyDescent="0.35"/>
    <row r="33030" customFormat="1" x14ac:dyDescent="0.35"/>
    <row r="33031" customFormat="1" x14ac:dyDescent="0.35"/>
    <row r="33032" customFormat="1" x14ac:dyDescent="0.35"/>
    <row r="33033" customFormat="1" x14ac:dyDescent="0.35"/>
    <row r="33034" customFormat="1" x14ac:dyDescent="0.35"/>
    <row r="33035" customFormat="1" x14ac:dyDescent="0.35"/>
    <row r="33036" customFormat="1" x14ac:dyDescent="0.35"/>
    <row r="33037" customFormat="1" x14ac:dyDescent="0.35"/>
    <row r="33038" customFormat="1" x14ac:dyDescent="0.35"/>
    <row r="33039" customFormat="1" x14ac:dyDescent="0.35"/>
    <row r="33040" customFormat="1" x14ac:dyDescent="0.35"/>
    <row r="33041" customFormat="1" x14ac:dyDescent="0.35"/>
    <row r="33042" customFormat="1" x14ac:dyDescent="0.35"/>
    <row r="33043" customFormat="1" x14ac:dyDescent="0.35"/>
    <row r="33044" customFormat="1" x14ac:dyDescent="0.35"/>
    <row r="33045" customFormat="1" x14ac:dyDescent="0.35"/>
    <row r="33046" customFormat="1" x14ac:dyDescent="0.35"/>
    <row r="33047" customFormat="1" x14ac:dyDescent="0.35"/>
    <row r="33048" customFormat="1" x14ac:dyDescent="0.35"/>
    <row r="33049" customFormat="1" x14ac:dyDescent="0.35"/>
    <row r="33050" customFormat="1" x14ac:dyDescent="0.35"/>
    <row r="33051" customFormat="1" x14ac:dyDescent="0.35"/>
    <row r="33052" customFormat="1" x14ac:dyDescent="0.35"/>
    <row r="33053" customFormat="1" x14ac:dyDescent="0.35"/>
    <row r="33054" customFormat="1" x14ac:dyDescent="0.35"/>
    <row r="33055" customFormat="1" x14ac:dyDescent="0.35"/>
    <row r="33056" customFormat="1" x14ac:dyDescent="0.35"/>
    <row r="33057" customFormat="1" x14ac:dyDescent="0.35"/>
    <row r="33058" customFormat="1" x14ac:dyDescent="0.35"/>
    <row r="33059" customFormat="1" x14ac:dyDescent="0.35"/>
    <row r="33060" customFormat="1" x14ac:dyDescent="0.35"/>
    <row r="33061" customFormat="1" x14ac:dyDescent="0.35"/>
    <row r="33062" customFormat="1" x14ac:dyDescent="0.35"/>
    <row r="33063" customFormat="1" x14ac:dyDescent="0.35"/>
    <row r="33064" customFormat="1" x14ac:dyDescent="0.35"/>
    <row r="33065" customFormat="1" x14ac:dyDescent="0.35"/>
    <row r="33066" customFormat="1" x14ac:dyDescent="0.35"/>
    <row r="33067" customFormat="1" x14ac:dyDescent="0.35"/>
    <row r="33068" customFormat="1" x14ac:dyDescent="0.35"/>
    <row r="33069" customFormat="1" x14ac:dyDescent="0.35"/>
    <row r="33070" customFormat="1" x14ac:dyDescent="0.35"/>
    <row r="33071" customFormat="1" x14ac:dyDescent="0.35"/>
    <row r="33072" customFormat="1" x14ac:dyDescent="0.35"/>
    <row r="33073" customFormat="1" x14ac:dyDescent="0.35"/>
    <row r="33074" customFormat="1" x14ac:dyDescent="0.35"/>
    <row r="33075" customFormat="1" x14ac:dyDescent="0.35"/>
    <row r="33076" customFormat="1" x14ac:dyDescent="0.35"/>
    <row r="33077" customFormat="1" x14ac:dyDescent="0.35"/>
    <row r="33078" customFormat="1" x14ac:dyDescent="0.35"/>
    <row r="33079" customFormat="1" x14ac:dyDescent="0.35"/>
    <row r="33080" customFormat="1" x14ac:dyDescent="0.35"/>
    <row r="33081" customFormat="1" x14ac:dyDescent="0.35"/>
    <row r="33082" customFormat="1" x14ac:dyDescent="0.35"/>
    <row r="33083" customFormat="1" x14ac:dyDescent="0.35"/>
    <row r="33084" customFormat="1" x14ac:dyDescent="0.35"/>
    <row r="33085" customFormat="1" x14ac:dyDescent="0.35"/>
    <row r="33086" customFormat="1" x14ac:dyDescent="0.35"/>
    <row r="33087" customFormat="1" x14ac:dyDescent="0.35"/>
    <row r="33088" customFormat="1" x14ac:dyDescent="0.35"/>
    <row r="33089" customFormat="1" x14ac:dyDescent="0.35"/>
    <row r="33090" customFormat="1" x14ac:dyDescent="0.35"/>
    <row r="33091" customFormat="1" x14ac:dyDescent="0.35"/>
    <row r="33092" customFormat="1" x14ac:dyDescent="0.35"/>
    <row r="33093" customFormat="1" x14ac:dyDescent="0.35"/>
    <row r="33094" customFormat="1" x14ac:dyDescent="0.35"/>
    <row r="33095" customFormat="1" x14ac:dyDescent="0.35"/>
    <row r="33096" customFormat="1" x14ac:dyDescent="0.35"/>
    <row r="33097" customFormat="1" x14ac:dyDescent="0.35"/>
    <row r="33098" customFormat="1" x14ac:dyDescent="0.35"/>
    <row r="33099" customFormat="1" x14ac:dyDescent="0.35"/>
    <row r="33100" customFormat="1" x14ac:dyDescent="0.35"/>
    <row r="33101" customFormat="1" x14ac:dyDescent="0.35"/>
    <row r="33102" customFormat="1" x14ac:dyDescent="0.35"/>
    <row r="33103" customFormat="1" x14ac:dyDescent="0.35"/>
    <row r="33104" customFormat="1" x14ac:dyDescent="0.35"/>
    <row r="33105" customFormat="1" x14ac:dyDescent="0.35"/>
    <row r="33106" customFormat="1" x14ac:dyDescent="0.35"/>
    <row r="33107" customFormat="1" x14ac:dyDescent="0.35"/>
    <row r="33108" customFormat="1" x14ac:dyDescent="0.35"/>
    <row r="33109" customFormat="1" x14ac:dyDescent="0.35"/>
    <row r="33110" customFormat="1" x14ac:dyDescent="0.35"/>
    <row r="33111" customFormat="1" x14ac:dyDescent="0.35"/>
    <row r="33112" customFormat="1" x14ac:dyDescent="0.35"/>
    <row r="33113" customFormat="1" x14ac:dyDescent="0.35"/>
    <row r="33114" customFormat="1" x14ac:dyDescent="0.35"/>
    <row r="33115" customFormat="1" x14ac:dyDescent="0.35"/>
    <row r="33116" customFormat="1" x14ac:dyDescent="0.35"/>
    <row r="33117" customFormat="1" x14ac:dyDescent="0.35"/>
    <row r="33118" customFormat="1" x14ac:dyDescent="0.35"/>
    <row r="33119" customFormat="1" x14ac:dyDescent="0.35"/>
    <row r="33120" customFormat="1" x14ac:dyDescent="0.35"/>
    <row r="33121" customFormat="1" x14ac:dyDescent="0.35"/>
    <row r="33122" customFormat="1" x14ac:dyDescent="0.35"/>
    <row r="33123" customFormat="1" x14ac:dyDescent="0.35"/>
    <row r="33124" customFormat="1" x14ac:dyDescent="0.35"/>
    <row r="33125" customFormat="1" x14ac:dyDescent="0.35"/>
    <row r="33126" customFormat="1" x14ac:dyDescent="0.35"/>
    <row r="33127" customFormat="1" x14ac:dyDescent="0.35"/>
    <row r="33128" customFormat="1" x14ac:dyDescent="0.35"/>
    <row r="33129" customFormat="1" x14ac:dyDescent="0.35"/>
    <row r="33130" customFormat="1" x14ac:dyDescent="0.35"/>
    <row r="33131" customFormat="1" x14ac:dyDescent="0.35"/>
    <row r="33132" customFormat="1" x14ac:dyDescent="0.35"/>
    <row r="33133" customFormat="1" x14ac:dyDescent="0.35"/>
    <row r="33134" customFormat="1" x14ac:dyDescent="0.35"/>
    <row r="33135" customFormat="1" x14ac:dyDescent="0.35"/>
    <row r="33136" customFormat="1" x14ac:dyDescent="0.35"/>
    <row r="33137" customFormat="1" x14ac:dyDescent="0.35"/>
    <row r="33138" customFormat="1" x14ac:dyDescent="0.35"/>
    <row r="33139" customFormat="1" x14ac:dyDescent="0.35"/>
    <row r="33140" customFormat="1" x14ac:dyDescent="0.35"/>
    <row r="33141" customFormat="1" x14ac:dyDescent="0.35"/>
    <row r="33142" customFormat="1" x14ac:dyDescent="0.35"/>
    <row r="33143" customFormat="1" x14ac:dyDescent="0.35"/>
    <row r="33144" customFormat="1" x14ac:dyDescent="0.35"/>
    <row r="33145" customFormat="1" x14ac:dyDescent="0.35"/>
    <row r="33146" customFormat="1" x14ac:dyDescent="0.35"/>
    <row r="33147" customFormat="1" x14ac:dyDescent="0.35"/>
    <row r="33148" customFormat="1" x14ac:dyDescent="0.35"/>
    <row r="33149" customFormat="1" x14ac:dyDescent="0.35"/>
    <row r="33150" customFormat="1" x14ac:dyDescent="0.35"/>
    <row r="33151" customFormat="1" x14ac:dyDescent="0.35"/>
    <row r="33152" customFormat="1" x14ac:dyDescent="0.35"/>
    <row r="33153" customFormat="1" x14ac:dyDescent="0.35"/>
    <row r="33154" customFormat="1" x14ac:dyDescent="0.35"/>
    <row r="33155" customFormat="1" x14ac:dyDescent="0.35"/>
    <row r="33156" customFormat="1" x14ac:dyDescent="0.35"/>
    <row r="33157" customFormat="1" x14ac:dyDescent="0.35"/>
    <row r="33158" customFormat="1" x14ac:dyDescent="0.35"/>
    <row r="33159" customFormat="1" x14ac:dyDescent="0.35"/>
    <row r="33160" customFormat="1" x14ac:dyDescent="0.35"/>
    <row r="33161" customFormat="1" x14ac:dyDescent="0.35"/>
    <row r="33162" customFormat="1" x14ac:dyDescent="0.35"/>
    <row r="33163" customFormat="1" x14ac:dyDescent="0.35"/>
    <row r="33164" customFormat="1" x14ac:dyDescent="0.35"/>
    <row r="33165" customFormat="1" x14ac:dyDescent="0.35"/>
    <row r="33166" customFormat="1" x14ac:dyDescent="0.35"/>
    <row r="33167" customFormat="1" x14ac:dyDescent="0.35"/>
    <row r="33168" customFormat="1" x14ac:dyDescent="0.35"/>
    <row r="33169" customFormat="1" x14ac:dyDescent="0.35"/>
    <row r="33170" customFormat="1" x14ac:dyDescent="0.35"/>
    <row r="33171" customFormat="1" x14ac:dyDescent="0.35"/>
    <row r="33172" customFormat="1" x14ac:dyDescent="0.35"/>
    <row r="33173" customFormat="1" x14ac:dyDescent="0.35"/>
    <row r="33174" customFormat="1" x14ac:dyDescent="0.35"/>
    <row r="33175" customFormat="1" x14ac:dyDescent="0.35"/>
    <row r="33176" customFormat="1" x14ac:dyDescent="0.35"/>
    <row r="33177" customFormat="1" x14ac:dyDescent="0.35"/>
    <row r="33178" customFormat="1" x14ac:dyDescent="0.35"/>
    <row r="33179" customFormat="1" x14ac:dyDescent="0.35"/>
    <row r="33180" customFormat="1" x14ac:dyDescent="0.35"/>
    <row r="33181" customFormat="1" x14ac:dyDescent="0.35"/>
    <row r="33182" customFormat="1" x14ac:dyDescent="0.35"/>
    <row r="33183" customFormat="1" x14ac:dyDescent="0.35"/>
    <row r="33184" customFormat="1" x14ac:dyDescent="0.35"/>
    <row r="33185" customFormat="1" x14ac:dyDescent="0.35"/>
    <row r="33186" customFormat="1" x14ac:dyDescent="0.35"/>
    <row r="33187" customFormat="1" x14ac:dyDescent="0.35"/>
    <row r="33188" customFormat="1" x14ac:dyDescent="0.35"/>
    <row r="33189" customFormat="1" x14ac:dyDescent="0.35"/>
    <row r="33190" customFormat="1" x14ac:dyDescent="0.35"/>
    <row r="33191" customFormat="1" x14ac:dyDescent="0.35"/>
    <row r="33192" customFormat="1" x14ac:dyDescent="0.35"/>
    <row r="33193" customFormat="1" x14ac:dyDescent="0.35"/>
    <row r="33194" customFormat="1" x14ac:dyDescent="0.35"/>
    <row r="33195" customFormat="1" x14ac:dyDescent="0.35"/>
    <row r="33196" customFormat="1" x14ac:dyDescent="0.35"/>
    <row r="33197" customFormat="1" x14ac:dyDescent="0.35"/>
    <row r="33198" customFormat="1" x14ac:dyDescent="0.35"/>
    <row r="33199" customFormat="1" x14ac:dyDescent="0.35"/>
    <row r="33200" customFormat="1" x14ac:dyDescent="0.35"/>
    <row r="33201" customFormat="1" x14ac:dyDescent="0.35"/>
    <row r="33202" customFormat="1" x14ac:dyDescent="0.35"/>
    <row r="33203" customFormat="1" x14ac:dyDescent="0.35"/>
    <row r="33204" customFormat="1" x14ac:dyDescent="0.35"/>
    <row r="33205" customFormat="1" x14ac:dyDescent="0.35"/>
    <row r="33206" customFormat="1" x14ac:dyDescent="0.35"/>
    <row r="33207" customFormat="1" x14ac:dyDescent="0.35"/>
    <row r="33208" customFormat="1" x14ac:dyDescent="0.35"/>
    <row r="33209" customFormat="1" x14ac:dyDescent="0.35"/>
    <row r="33210" customFormat="1" x14ac:dyDescent="0.35"/>
    <row r="33211" customFormat="1" x14ac:dyDescent="0.35"/>
    <row r="33212" customFormat="1" x14ac:dyDescent="0.35"/>
    <row r="33213" customFormat="1" x14ac:dyDescent="0.35"/>
    <row r="33214" customFormat="1" x14ac:dyDescent="0.35"/>
    <row r="33215" customFormat="1" x14ac:dyDescent="0.35"/>
    <row r="33216" customFormat="1" x14ac:dyDescent="0.35"/>
    <row r="33217" customFormat="1" x14ac:dyDescent="0.35"/>
    <row r="33218" customFormat="1" x14ac:dyDescent="0.35"/>
    <row r="33219" customFormat="1" x14ac:dyDescent="0.35"/>
    <row r="33220" customFormat="1" x14ac:dyDescent="0.35"/>
    <row r="33221" customFormat="1" x14ac:dyDescent="0.35"/>
    <row r="33222" customFormat="1" x14ac:dyDescent="0.35"/>
    <row r="33223" customFormat="1" x14ac:dyDescent="0.35"/>
    <row r="33224" customFormat="1" x14ac:dyDescent="0.35"/>
    <row r="33225" customFormat="1" x14ac:dyDescent="0.35"/>
    <row r="33226" customFormat="1" x14ac:dyDescent="0.35"/>
    <row r="33227" customFormat="1" x14ac:dyDescent="0.35"/>
    <row r="33228" customFormat="1" x14ac:dyDescent="0.35"/>
    <row r="33229" customFormat="1" x14ac:dyDescent="0.35"/>
    <row r="33230" customFormat="1" x14ac:dyDescent="0.35"/>
    <row r="33231" customFormat="1" x14ac:dyDescent="0.35"/>
    <row r="33232" customFormat="1" x14ac:dyDescent="0.35"/>
    <row r="33233" customFormat="1" x14ac:dyDescent="0.35"/>
    <row r="33234" customFormat="1" x14ac:dyDescent="0.35"/>
    <row r="33235" customFormat="1" x14ac:dyDescent="0.35"/>
    <row r="33236" customFormat="1" x14ac:dyDescent="0.35"/>
    <row r="33237" customFormat="1" x14ac:dyDescent="0.35"/>
    <row r="33238" customFormat="1" x14ac:dyDescent="0.35"/>
    <row r="33239" customFormat="1" x14ac:dyDescent="0.35"/>
    <row r="33240" customFormat="1" x14ac:dyDescent="0.35"/>
    <row r="33241" customFormat="1" x14ac:dyDescent="0.35"/>
    <row r="33242" customFormat="1" x14ac:dyDescent="0.35"/>
    <row r="33243" customFormat="1" x14ac:dyDescent="0.35"/>
    <row r="33244" customFormat="1" x14ac:dyDescent="0.35"/>
    <row r="33245" customFormat="1" x14ac:dyDescent="0.35"/>
    <row r="33246" customFormat="1" x14ac:dyDescent="0.35"/>
    <row r="33247" customFormat="1" x14ac:dyDescent="0.35"/>
    <row r="33248" customFormat="1" x14ac:dyDescent="0.35"/>
    <row r="33249" customFormat="1" x14ac:dyDescent="0.35"/>
    <row r="33250" customFormat="1" x14ac:dyDescent="0.35"/>
    <row r="33251" customFormat="1" x14ac:dyDescent="0.35"/>
    <row r="33252" customFormat="1" x14ac:dyDescent="0.35"/>
    <row r="33253" customFormat="1" x14ac:dyDescent="0.35"/>
    <row r="33254" customFormat="1" x14ac:dyDescent="0.35"/>
    <row r="33255" customFormat="1" x14ac:dyDescent="0.35"/>
    <row r="33256" customFormat="1" x14ac:dyDescent="0.35"/>
    <row r="33257" customFormat="1" x14ac:dyDescent="0.35"/>
    <row r="33258" customFormat="1" x14ac:dyDescent="0.35"/>
    <row r="33259" customFormat="1" x14ac:dyDescent="0.35"/>
    <row r="33260" customFormat="1" x14ac:dyDescent="0.35"/>
    <row r="33261" customFormat="1" x14ac:dyDescent="0.35"/>
    <row r="33262" customFormat="1" x14ac:dyDescent="0.35"/>
    <row r="33263" customFormat="1" x14ac:dyDescent="0.35"/>
    <row r="33264" customFormat="1" x14ac:dyDescent="0.35"/>
    <row r="33265" customFormat="1" x14ac:dyDescent="0.35"/>
    <row r="33266" customFormat="1" x14ac:dyDescent="0.35"/>
    <row r="33267" customFormat="1" x14ac:dyDescent="0.35"/>
    <row r="33268" customFormat="1" x14ac:dyDescent="0.35"/>
    <row r="33269" customFormat="1" x14ac:dyDescent="0.35"/>
    <row r="33270" customFormat="1" x14ac:dyDescent="0.35"/>
    <row r="33271" customFormat="1" x14ac:dyDescent="0.35"/>
    <row r="33272" customFormat="1" x14ac:dyDescent="0.35"/>
    <row r="33273" customFormat="1" x14ac:dyDescent="0.35"/>
    <row r="33274" customFormat="1" x14ac:dyDescent="0.35"/>
    <row r="33275" customFormat="1" x14ac:dyDescent="0.35"/>
    <row r="33276" customFormat="1" x14ac:dyDescent="0.35"/>
    <row r="33277" customFormat="1" x14ac:dyDescent="0.35"/>
    <row r="33278" customFormat="1" x14ac:dyDescent="0.35"/>
    <row r="33279" customFormat="1" x14ac:dyDescent="0.35"/>
    <row r="33280" customFormat="1" x14ac:dyDescent="0.35"/>
    <row r="33281" customFormat="1" x14ac:dyDescent="0.35"/>
    <row r="33282" customFormat="1" x14ac:dyDescent="0.35"/>
    <row r="33283" customFormat="1" x14ac:dyDescent="0.35"/>
    <row r="33284" customFormat="1" x14ac:dyDescent="0.35"/>
    <row r="33285" customFormat="1" x14ac:dyDescent="0.35"/>
    <row r="33286" customFormat="1" x14ac:dyDescent="0.35"/>
    <row r="33287" customFormat="1" x14ac:dyDescent="0.35"/>
    <row r="33288" customFormat="1" x14ac:dyDescent="0.35"/>
    <row r="33289" customFormat="1" x14ac:dyDescent="0.35"/>
    <row r="33290" customFormat="1" x14ac:dyDescent="0.35"/>
    <row r="33291" customFormat="1" x14ac:dyDescent="0.35"/>
    <row r="33292" customFormat="1" x14ac:dyDescent="0.35"/>
    <row r="33293" customFormat="1" x14ac:dyDescent="0.35"/>
    <row r="33294" customFormat="1" x14ac:dyDescent="0.35"/>
    <row r="33295" customFormat="1" x14ac:dyDescent="0.35"/>
    <row r="33296" customFormat="1" x14ac:dyDescent="0.35"/>
    <row r="33297" customFormat="1" x14ac:dyDescent="0.35"/>
    <row r="33298" customFormat="1" x14ac:dyDescent="0.35"/>
    <row r="33299" customFormat="1" x14ac:dyDescent="0.35"/>
    <row r="33300" customFormat="1" x14ac:dyDescent="0.35"/>
    <row r="33301" customFormat="1" x14ac:dyDescent="0.35"/>
    <row r="33302" customFormat="1" x14ac:dyDescent="0.35"/>
    <row r="33303" customFormat="1" x14ac:dyDescent="0.35"/>
    <row r="33304" customFormat="1" x14ac:dyDescent="0.35"/>
    <row r="33305" customFormat="1" x14ac:dyDescent="0.35"/>
    <row r="33306" customFormat="1" x14ac:dyDescent="0.35"/>
    <row r="33307" customFormat="1" x14ac:dyDescent="0.35"/>
    <row r="33308" customFormat="1" x14ac:dyDescent="0.35"/>
    <row r="33309" customFormat="1" x14ac:dyDescent="0.35"/>
    <row r="33310" customFormat="1" x14ac:dyDescent="0.35"/>
    <row r="33311" customFormat="1" x14ac:dyDescent="0.35"/>
    <row r="33312" customFormat="1" x14ac:dyDescent="0.35"/>
    <row r="33313" customFormat="1" x14ac:dyDescent="0.35"/>
    <row r="33314" customFormat="1" x14ac:dyDescent="0.35"/>
    <row r="33315" customFormat="1" x14ac:dyDescent="0.35"/>
    <row r="33316" customFormat="1" x14ac:dyDescent="0.35"/>
    <row r="33317" customFormat="1" x14ac:dyDescent="0.35"/>
    <row r="33318" customFormat="1" x14ac:dyDescent="0.35"/>
    <row r="33319" customFormat="1" x14ac:dyDescent="0.35"/>
    <row r="33320" customFormat="1" x14ac:dyDescent="0.35"/>
    <row r="33321" customFormat="1" x14ac:dyDescent="0.35"/>
    <row r="33322" customFormat="1" x14ac:dyDescent="0.35"/>
    <row r="33323" customFormat="1" x14ac:dyDescent="0.35"/>
    <row r="33324" customFormat="1" x14ac:dyDescent="0.35"/>
    <row r="33325" customFormat="1" x14ac:dyDescent="0.35"/>
    <row r="33326" customFormat="1" x14ac:dyDescent="0.35"/>
    <row r="33327" customFormat="1" x14ac:dyDescent="0.35"/>
    <row r="33328" customFormat="1" x14ac:dyDescent="0.35"/>
    <row r="33329" customFormat="1" x14ac:dyDescent="0.35"/>
    <row r="33330" customFormat="1" x14ac:dyDescent="0.35"/>
    <row r="33331" customFormat="1" x14ac:dyDescent="0.35"/>
    <row r="33332" customFormat="1" x14ac:dyDescent="0.35"/>
    <row r="33333" customFormat="1" x14ac:dyDescent="0.35"/>
    <row r="33334" customFormat="1" x14ac:dyDescent="0.35"/>
    <row r="33335" customFormat="1" x14ac:dyDescent="0.35"/>
    <row r="33336" customFormat="1" x14ac:dyDescent="0.35"/>
    <row r="33337" customFormat="1" x14ac:dyDescent="0.35"/>
    <row r="33338" customFormat="1" x14ac:dyDescent="0.35"/>
    <row r="33339" customFormat="1" x14ac:dyDescent="0.35"/>
    <row r="33340" customFormat="1" x14ac:dyDescent="0.35"/>
    <row r="33341" customFormat="1" x14ac:dyDescent="0.35"/>
    <row r="33342" customFormat="1" x14ac:dyDescent="0.35"/>
    <row r="33343" customFormat="1" x14ac:dyDescent="0.35"/>
    <row r="33344" customFormat="1" x14ac:dyDescent="0.35"/>
    <row r="33345" customFormat="1" x14ac:dyDescent="0.35"/>
    <row r="33346" customFormat="1" x14ac:dyDescent="0.35"/>
    <row r="33347" customFormat="1" x14ac:dyDescent="0.35"/>
    <row r="33348" customFormat="1" x14ac:dyDescent="0.35"/>
    <row r="33349" customFormat="1" x14ac:dyDescent="0.35"/>
    <row r="33350" customFormat="1" x14ac:dyDescent="0.35"/>
    <row r="33351" customFormat="1" x14ac:dyDescent="0.35"/>
    <row r="33352" customFormat="1" x14ac:dyDescent="0.35"/>
    <row r="33353" customFormat="1" x14ac:dyDescent="0.35"/>
    <row r="33354" customFormat="1" x14ac:dyDescent="0.35"/>
    <row r="33355" customFormat="1" x14ac:dyDescent="0.35"/>
    <row r="33356" customFormat="1" x14ac:dyDescent="0.35"/>
    <row r="33357" customFormat="1" x14ac:dyDescent="0.35"/>
    <row r="33358" customFormat="1" x14ac:dyDescent="0.35"/>
    <row r="33359" customFormat="1" x14ac:dyDescent="0.35"/>
    <row r="33360" customFormat="1" x14ac:dyDescent="0.35"/>
    <row r="33361" customFormat="1" x14ac:dyDescent="0.35"/>
    <row r="33362" customFormat="1" x14ac:dyDescent="0.35"/>
    <row r="33363" customFormat="1" x14ac:dyDescent="0.35"/>
    <row r="33364" customFormat="1" x14ac:dyDescent="0.35"/>
    <row r="33365" customFormat="1" x14ac:dyDescent="0.35"/>
    <row r="33366" customFormat="1" x14ac:dyDescent="0.35"/>
    <row r="33367" customFormat="1" x14ac:dyDescent="0.35"/>
    <row r="33368" customFormat="1" x14ac:dyDescent="0.35"/>
    <row r="33369" customFormat="1" x14ac:dyDescent="0.35"/>
    <row r="33370" customFormat="1" x14ac:dyDescent="0.35"/>
    <row r="33371" customFormat="1" x14ac:dyDescent="0.35"/>
    <row r="33372" customFormat="1" x14ac:dyDescent="0.35"/>
    <row r="33373" customFormat="1" x14ac:dyDescent="0.35"/>
    <row r="33374" customFormat="1" x14ac:dyDescent="0.35"/>
    <row r="33375" customFormat="1" x14ac:dyDescent="0.35"/>
    <row r="33376" customFormat="1" x14ac:dyDescent="0.35"/>
    <row r="33377" customFormat="1" x14ac:dyDescent="0.35"/>
    <row r="33378" customFormat="1" x14ac:dyDescent="0.35"/>
    <row r="33379" customFormat="1" x14ac:dyDescent="0.35"/>
    <row r="33380" customFormat="1" x14ac:dyDescent="0.35"/>
    <row r="33381" customFormat="1" x14ac:dyDescent="0.35"/>
    <row r="33382" customFormat="1" x14ac:dyDescent="0.35"/>
    <row r="33383" customFormat="1" x14ac:dyDescent="0.35"/>
    <row r="33384" customFormat="1" x14ac:dyDescent="0.35"/>
    <row r="33385" customFormat="1" x14ac:dyDescent="0.35"/>
    <row r="33386" customFormat="1" x14ac:dyDescent="0.35"/>
    <row r="33387" customFormat="1" x14ac:dyDescent="0.35"/>
    <row r="33388" customFormat="1" x14ac:dyDescent="0.35"/>
    <row r="33389" customFormat="1" x14ac:dyDescent="0.35"/>
    <row r="33390" customFormat="1" x14ac:dyDescent="0.35"/>
    <row r="33391" customFormat="1" x14ac:dyDescent="0.35"/>
    <row r="33392" customFormat="1" x14ac:dyDescent="0.35"/>
    <row r="33393" customFormat="1" x14ac:dyDescent="0.35"/>
    <row r="33394" customFormat="1" x14ac:dyDescent="0.35"/>
    <row r="33395" customFormat="1" x14ac:dyDescent="0.35"/>
    <row r="33396" customFormat="1" x14ac:dyDescent="0.35"/>
    <row r="33397" customFormat="1" x14ac:dyDescent="0.35"/>
    <row r="33398" customFormat="1" x14ac:dyDescent="0.35"/>
    <row r="33399" customFormat="1" x14ac:dyDescent="0.35"/>
    <row r="33400" customFormat="1" x14ac:dyDescent="0.35"/>
    <row r="33401" customFormat="1" x14ac:dyDescent="0.35"/>
    <row r="33402" customFormat="1" x14ac:dyDescent="0.35"/>
    <row r="33403" customFormat="1" x14ac:dyDescent="0.35"/>
    <row r="33404" customFormat="1" x14ac:dyDescent="0.35"/>
    <row r="33405" customFormat="1" x14ac:dyDescent="0.35"/>
    <row r="33406" customFormat="1" x14ac:dyDescent="0.35"/>
    <row r="33407" customFormat="1" x14ac:dyDescent="0.35"/>
    <row r="33408" customFormat="1" x14ac:dyDescent="0.35"/>
    <row r="33409" customFormat="1" x14ac:dyDescent="0.35"/>
    <row r="33410" customFormat="1" x14ac:dyDescent="0.35"/>
    <row r="33411" customFormat="1" x14ac:dyDescent="0.35"/>
    <row r="33412" customFormat="1" x14ac:dyDescent="0.35"/>
    <row r="33413" customFormat="1" x14ac:dyDescent="0.35"/>
    <row r="33414" customFormat="1" x14ac:dyDescent="0.35"/>
    <row r="33415" customFormat="1" x14ac:dyDescent="0.35"/>
    <row r="33416" customFormat="1" x14ac:dyDescent="0.35"/>
    <row r="33417" customFormat="1" x14ac:dyDescent="0.35"/>
    <row r="33418" customFormat="1" x14ac:dyDescent="0.35"/>
    <row r="33419" customFormat="1" x14ac:dyDescent="0.35"/>
    <row r="33420" customFormat="1" x14ac:dyDescent="0.35"/>
    <row r="33421" customFormat="1" x14ac:dyDescent="0.35"/>
    <row r="33422" customFormat="1" x14ac:dyDescent="0.35"/>
    <row r="33423" customFormat="1" x14ac:dyDescent="0.35"/>
    <row r="33424" customFormat="1" x14ac:dyDescent="0.35"/>
    <row r="33425" customFormat="1" x14ac:dyDescent="0.35"/>
    <row r="33426" customFormat="1" x14ac:dyDescent="0.35"/>
    <row r="33427" customFormat="1" x14ac:dyDescent="0.35"/>
    <row r="33428" customFormat="1" x14ac:dyDescent="0.35"/>
    <row r="33429" customFormat="1" x14ac:dyDescent="0.35"/>
    <row r="33430" customFormat="1" x14ac:dyDescent="0.35"/>
    <row r="33431" customFormat="1" x14ac:dyDescent="0.35"/>
    <row r="33432" customFormat="1" x14ac:dyDescent="0.35"/>
    <row r="33433" customFormat="1" x14ac:dyDescent="0.35"/>
    <row r="33434" customFormat="1" x14ac:dyDescent="0.35"/>
    <row r="33435" customFormat="1" x14ac:dyDescent="0.35"/>
    <row r="33436" customFormat="1" x14ac:dyDescent="0.35"/>
    <row r="33437" customFormat="1" x14ac:dyDescent="0.35"/>
    <row r="33438" customFormat="1" x14ac:dyDescent="0.35"/>
    <row r="33439" customFormat="1" x14ac:dyDescent="0.35"/>
    <row r="33440" customFormat="1" x14ac:dyDescent="0.35"/>
    <row r="33441" customFormat="1" x14ac:dyDescent="0.35"/>
    <row r="33442" customFormat="1" x14ac:dyDescent="0.35"/>
    <row r="33443" customFormat="1" x14ac:dyDescent="0.35"/>
    <row r="33444" customFormat="1" x14ac:dyDescent="0.35"/>
    <row r="33445" customFormat="1" x14ac:dyDescent="0.35"/>
    <row r="33446" customFormat="1" x14ac:dyDescent="0.35"/>
    <row r="33447" customFormat="1" x14ac:dyDescent="0.35"/>
    <row r="33448" customFormat="1" x14ac:dyDescent="0.35"/>
    <row r="33449" customFormat="1" x14ac:dyDescent="0.35"/>
    <row r="33450" customFormat="1" x14ac:dyDescent="0.35"/>
    <row r="33451" customFormat="1" x14ac:dyDescent="0.35"/>
    <row r="33452" customFormat="1" x14ac:dyDescent="0.35"/>
    <row r="33453" customFormat="1" x14ac:dyDescent="0.35"/>
    <row r="33454" customFormat="1" x14ac:dyDescent="0.35"/>
    <row r="33455" customFormat="1" x14ac:dyDescent="0.35"/>
    <row r="33456" customFormat="1" x14ac:dyDescent="0.35"/>
    <row r="33457" customFormat="1" x14ac:dyDescent="0.35"/>
    <row r="33458" customFormat="1" x14ac:dyDescent="0.35"/>
    <row r="33459" customFormat="1" x14ac:dyDescent="0.35"/>
    <row r="33460" customFormat="1" x14ac:dyDescent="0.35"/>
    <row r="33461" customFormat="1" x14ac:dyDescent="0.35"/>
    <row r="33462" customFormat="1" x14ac:dyDescent="0.35"/>
    <row r="33463" customFormat="1" x14ac:dyDescent="0.35"/>
    <row r="33464" customFormat="1" x14ac:dyDescent="0.35"/>
    <row r="33465" customFormat="1" x14ac:dyDescent="0.35"/>
    <row r="33466" customFormat="1" x14ac:dyDescent="0.35"/>
    <row r="33467" customFormat="1" x14ac:dyDescent="0.35"/>
    <row r="33468" customFormat="1" x14ac:dyDescent="0.35"/>
    <row r="33469" customFormat="1" x14ac:dyDescent="0.35"/>
    <row r="33470" customFormat="1" x14ac:dyDescent="0.35"/>
    <row r="33471" customFormat="1" x14ac:dyDescent="0.35"/>
    <row r="33472" customFormat="1" x14ac:dyDescent="0.35"/>
    <row r="33473" customFormat="1" x14ac:dyDescent="0.35"/>
    <row r="33474" customFormat="1" x14ac:dyDescent="0.35"/>
    <row r="33475" customFormat="1" x14ac:dyDescent="0.35"/>
    <row r="33476" customFormat="1" x14ac:dyDescent="0.35"/>
    <row r="33477" customFormat="1" x14ac:dyDescent="0.35"/>
    <row r="33478" customFormat="1" x14ac:dyDescent="0.35"/>
    <row r="33479" customFormat="1" x14ac:dyDescent="0.35"/>
    <row r="33480" customFormat="1" x14ac:dyDescent="0.35"/>
    <row r="33481" customFormat="1" x14ac:dyDescent="0.35"/>
    <row r="33482" customFormat="1" x14ac:dyDescent="0.35"/>
    <row r="33483" customFormat="1" x14ac:dyDescent="0.35"/>
    <row r="33484" customFormat="1" x14ac:dyDescent="0.35"/>
    <row r="33485" customFormat="1" x14ac:dyDescent="0.35"/>
    <row r="33486" customFormat="1" x14ac:dyDescent="0.35"/>
    <row r="33487" customFormat="1" x14ac:dyDescent="0.35"/>
    <row r="33488" customFormat="1" x14ac:dyDescent="0.35"/>
    <row r="33489" customFormat="1" x14ac:dyDescent="0.35"/>
    <row r="33490" customFormat="1" x14ac:dyDescent="0.35"/>
    <row r="33491" customFormat="1" x14ac:dyDescent="0.35"/>
    <row r="33492" customFormat="1" x14ac:dyDescent="0.35"/>
    <row r="33493" customFormat="1" x14ac:dyDescent="0.35"/>
    <row r="33494" customFormat="1" x14ac:dyDescent="0.35"/>
    <row r="33495" customFormat="1" x14ac:dyDescent="0.35"/>
    <row r="33496" customFormat="1" x14ac:dyDescent="0.35"/>
    <row r="33497" customFormat="1" x14ac:dyDescent="0.35"/>
    <row r="33498" customFormat="1" x14ac:dyDescent="0.35"/>
    <row r="33499" customFormat="1" x14ac:dyDescent="0.35"/>
    <row r="33500" customFormat="1" x14ac:dyDescent="0.35"/>
    <row r="33501" customFormat="1" x14ac:dyDescent="0.35"/>
    <row r="33502" customFormat="1" x14ac:dyDescent="0.35"/>
    <row r="33503" customFormat="1" x14ac:dyDescent="0.35"/>
    <row r="33504" customFormat="1" x14ac:dyDescent="0.35"/>
    <row r="33505" customFormat="1" x14ac:dyDescent="0.35"/>
    <row r="33506" customFormat="1" x14ac:dyDescent="0.35"/>
    <row r="33507" customFormat="1" x14ac:dyDescent="0.35"/>
    <row r="33508" customFormat="1" x14ac:dyDescent="0.35"/>
    <row r="33509" customFormat="1" x14ac:dyDescent="0.35"/>
    <row r="33510" customFormat="1" x14ac:dyDescent="0.35"/>
    <row r="33511" customFormat="1" x14ac:dyDescent="0.35"/>
    <row r="33512" customFormat="1" x14ac:dyDescent="0.35"/>
    <row r="33513" customFormat="1" x14ac:dyDescent="0.35"/>
    <row r="33514" customFormat="1" x14ac:dyDescent="0.35"/>
    <row r="33515" customFormat="1" x14ac:dyDescent="0.35"/>
    <row r="33516" customFormat="1" x14ac:dyDescent="0.35"/>
    <row r="33517" customFormat="1" x14ac:dyDescent="0.35"/>
    <row r="33518" customFormat="1" x14ac:dyDescent="0.35"/>
    <row r="33519" customFormat="1" x14ac:dyDescent="0.35"/>
    <row r="33520" customFormat="1" x14ac:dyDescent="0.35"/>
    <row r="33521" customFormat="1" x14ac:dyDescent="0.35"/>
    <row r="33522" customFormat="1" x14ac:dyDescent="0.35"/>
    <row r="33523" customFormat="1" x14ac:dyDescent="0.35"/>
    <row r="33524" customFormat="1" x14ac:dyDescent="0.35"/>
    <row r="33525" customFormat="1" x14ac:dyDescent="0.35"/>
    <row r="33526" customFormat="1" x14ac:dyDescent="0.35"/>
    <row r="33527" customFormat="1" x14ac:dyDescent="0.35"/>
    <row r="33528" customFormat="1" x14ac:dyDescent="0.35"/>
    <row r="33529" customFormat="1" x14ac:dyDescent="0.35"/>
    <row r="33530" customFormat="1" x14ac:dyDescent="0.35"/>
    <row r="33531" customFormat="1" x14ac:dyDescent="0.35"/>
    <row r="33532" customFormat="1" x14ac:dyDescent="0.35"/>
    <row r="33533" customFormat="1" x14ac:dyDescent="0.35"/>
    <row r="33534" customFormat="1" x14ac:dyDescent="0.35"/>
    <row r="33535" customFormat="1" x14ac:dyDescent="0.35"/>
    <row r="33536" customFormat="1" x14ac:dyDescent="0.35"/>
    <row r="33537" customFormat="1" x14ac:dyDescent="0.35"/>
    <row r="33538" customFormat="1" x14ac:dyDescent="0.35"/>
    <row r="33539" customFormat="1" x14ac:dyDescent="0.35"/>
    <row r="33540" customFormat="1" x14ac:dyDescent="0.35"/>
    <row r="33541" customFormat="1" x14ac:dyDescent="0.35"/>
    <row r="33542" customFormat="1" x14ac:dyDescent="0.35"/>
    <row r="33543" customFormat="1" x14ac:dyDescent="0.35"/>
    <row r="33544" customFormat="1" x14ac:dyDescent="0.35"/>
    <row r="33545" customFormat="1" x14ac:dyDescent="0.35"/>
    <row r="33546" customFormat="1" x14ac:dyDescent="0.35"/>
    <row r="33547" customFormat="1" x14ac:dyDescent="0.35"/>
    <row r="33548" customFormat="1" x14ac:dyDescent="0.35"/>
    <row r="33549" customFormat="1" x14ac:dyDescent="0.35"/>
    <row r="33550" customFormat="1" x14ac:dyDescent="0.35"/>
    <row r="33551" customFormat="1" x14ac:dyDescent="0.35"/>
    <row r="33552" customFormat="1" x14ac:dyDescent="0.35"/>
    <row r="33553" customFormat="1" x14ac:dyDescent="0.35"/>
    <row r="33554" customFormat="1" x14ac:dyDescent="0.35"/>
    <row r="33555" customFormat="1" x14ac:dyDescent="0.35"/>
    <row r="33556" customFormat="1" x14ac:dyDescent="0.35"/>
    <row r="33557" customFormat="1" x14ac:dyDescent="0.35"/>
    <row r="33558" customFormat="1" x14ac:dyDescent="0.35"/>
    <row r="33559" customFormat="1" x14ac:dyDescent="0.35"/>
    <row r="33560" customFormat="1" x14ac:dyDescent="0.35"/>
    <row r="33561" customFormat="1" x14ac:dyDescent="0.35"/>
    <row r="33562" customFormat="1" x14ac:dyDescent="0.35"/>
    <row r="33563" customFormat="1" x14ac:dyDescent="0.35"/>
    <row r="33564" customFormat="1" x14ac:dyDescent="0.35"/>
    <row r="33565" customFormat="1" x14ac:dyDescent="0.35"/>
    <row r="33566" customFormat="1" x14ac:dyDescent="0.35"/>
    <row r="33567" customFormat="1" x14ac:dyDescent="0.35"/>
    <row r="33568" customFormat="1" x14ac:dyDescent="0.35"/>
    <row r="33569" customFormat="1" x14ac:dyDescent="0.35"/>
    <row r="33570" customFormat="1" x14ac:dyDescent="0.35"/>
    <row r="33571" customFormat="1" x14ac:dyDescent="0.35"/>
    <row r="33572" customFormat="1" x14ac:dyDescent="0.35"/>
    <row r="33573" customFormat="1" x14ac:dyDescent="0.35"/>
    <row r="33574" customFormat="1" x14ac:dyDescent="0.35"/>
    <row r="33575" customFormat="1" x14ac:dyDescent="0.35"/>
    <row r="33576" customFormat="1" x14ac:dyDescent="0.35"/>
    <row r="33577" customFormat="1" x14ac:dyDescent="0.35"/>
    <row r="33578" customFormat="1" x14ac:dyDescent="0.35"/>
    <row r="33579" customFormat="1" x14ac:dyDescent="0.35"/>
    <row r="33580" customFormat="1" x14ac:dyDescent="0.35"/>
    <row r="33581" customFormat="1" x14ac:dyDescent="0.35"/>
    <row r="33582" customFormat="1" x14ac:dyDescent="0.35"/>
    <row r="33583" customFormat="1" x14ac:dyDescent="0.35"/>
    <row r="33584" customFormat="1" x14ac:dyDescent="0.35"/>
    <row r="33585" customFormat="1" x14ac:dyDescent="0.35"/>
    <row r="33586" customFormat="1" x14ac:dyDescent="0.35"/>
    <row r="33587" customFormat="1" x14ac:dyDescent="0.35"/>
    <row r="33588" customFormat="1" x14ac:dyDescent="0.35"/>
    <row r="33589" customFormat="1" x14ac:dyDescent="0.35"/>
    <row r="33590" customFormat="1" x14ac:dyDescent="0.35"/>
    <row r="33591" customFormat="1" x14ac:dyDescent="0.35"/>
    <row r="33592" customFormat="1" x14ac:dyDescent="0.35"/>
    <row r="33593" customFormat="1" x14ac:dyDescent="0.35"/>
    <row r="33594" customFormat="1" x14ac:dyDescent="0.35"/>
    <row r="33595" customFormat="1" x14ac:dyDescent="0.35"/>
    <row r="33596" customFormat="1" x14ac:dyDescent="0.35"/>
    <row r="33597" customFormat="1" x14ac:dyDescent="0.35"/>
    <row r="33598" customFormat="1" x14ac:dyDescent="0.35"/>
    <row r="33599" customFormat="1" x14ac:dyDescent="0.35"/>
    <row r="33600" customFormat="1" x14ac:dyDescent="0.35"/>
    <row r="33601" customFormat="1" x14ac:dyDescent="0.35"/>
    <row r="33602" customFormat="1" x14ac:dyDescent="0.35"/>
    <row r="33603" customFormat="1" x14ac:dyDescent="0.35"/>
    <row r="33604" customFormat="1" x14ac:dyDescent="0.35"/>
    <row r="33605" customFormat="1" x14ac:dyDescent="0.35"/>
    <row r="33606" customFormat="1" x14ac:dyDescent="0.35"/>
    <row r="33607" customFormat="1" x14ac:dyDescent="0.35"/>
    <row r="33608" customFormat="1" x14ac:dyDescent="0.35"/>
    <row r="33609" customFormat="1" x14ac:dyDescent="0.35"/>
    <row r="33610" customFormat="1" x14ac:dyDescent="0.35"/>
    <row r="33611" customFormat="1" x14ac:dyDescent="0.35"/>
    <row r="33612" customFormat="1" x14ac:dyDescent="0.35"/>
    <row r="33613" customFormat="1" x14ac:dyDescent="0.35"/>
    <row r="33614" customFormat="1" x14ac:dyDescent="0.35"/>
    <row r="33615" customFormat="1" x14ac:dyDescent="0.35"/>
    <row r="33616" customFormat="1" x14ac:dyDescent="0.35"/>
    <row r="33617" customFormat="1" x14ac:dyDescent="0.35"/>
    <row r="33618" customFormat="1" x14ac:dyDescent="0.35"/>
    <row r="33619" customFormat="1" x14ac:dyDescent="0.35"/>
    <row r="33620" customFormat="1" x14ac:dyDescent="0.35"/>
    <row r="33621" customFormat="1" x14ac:dyDescent="0.35"/>
    <row r="33622" customFormat="1" x14ac:dyDescent="0.35"/>
    <row r="33623" customFormat="1" x14ac:dyDescent="0.35"/>
    <row r="33624" customFormat="1" x14ac:dyDescent="0.35"/>
    <row r="33625" customFormat="1" x14ac:dyDescent="0.35"/>
    <row r="33626" customFormat="1" x14ac:dyDescent="0.35"/>
    <row r="33627" customFormat="1" x14ac:dyDescent="0.35"/>
    <row r="33628" customFormat="1" x14ac:dyDescent="0.35"/>
    <row r="33629" customFormat="1" x14ac:dyDescent="0.35"/>
    <row r="33630" customFormat="1" x14ac:dyDescent="0.35"/>
    <row r="33631" customFormat="1" x14ac:dyDescent="0.35"/>
    <row r="33632" customFormat="1" x14ac:dyDescent="0.35"/>
    <row r="33633" customFormat="1" x14ac:dyDescent="0.35"/>
    <row r="33634" customFormat="1" x14ac:dyDescent="0.35"/>
    <row r="33635" customFormat="1" x14ac:dyDescent="0.35"/>
    <row r="33636" customFormat="1" x14ac:dyDescent="0.35"/>
    <row r="33637" customFormat="1" x14ac:dyDescent="0.35"/>
    <row r="33638" customFormat="1" x14ac:dyDescent="0.35"/>
    <row r="33639" customFormat="1" x14ac:dyDescent="0.35"/>
    <row r="33640" customFormat="1" x14ac:dyDescent="0.35"/>
    <row r="33641" customFormat="1" x14ac:dyDescent="0.35"/>
    <row r="33642" customFormat="1" x14ac:dyDescent="0.35"/>
    <row r="33643" customFormat="1" x14ac:dyDescent="0.35"/>
    <row r="33644" customFormat="1" x14ac:dyDescent="0.35"/>
    <row r="33645" customFormat="1" x14ac:dyDescent="0.35"/>
    <row r="33646" customFormat="1" x14ac:dyDescent="0.35"/>
    <row r="33647" customFormat="1" x14ac:dyDescent="0.35"/>
    <row r="33648" customFormat="1" x14ac:dyDescent="0.35"/>
    <row r="33649" customFormat="1" x14ac:dyDescent="0.35"/>
    <row r="33650" customFormat="1" x14ac:dyDescent="0.35"/>
    <row r="33651" customFormat="1" x14ac:dyDescent="0.35"/>
    <row r="33652" customFormat="1" x14ac:dyDescent="0.35"/>
    <row r="33653" customFormat="1" x14ac:dyDescent="0.35"/>
    <row r="33654" customFormat="1" x14ac:dyDescent="0.35"/>
    <row r="33655" customFormat="1" x14ac:dyDescent="0.35"/>
    <row r="33656" customFormat="1" x14ac:dyDescent="0.35"/>
    <row r="33657" customFormat="1" x14ac:dyDescent="0.35"/>
    <row r="33658" customFormat="1" x14ac:dyDescent="0.35"/>
    <row r="33659" customFormat="1" x14ac:dyDescent="0.35"/>
    <row r="33660" customFormat="1" x14ac:dyDescent="0.35"/>
    <row r="33661" customFormat="1" x14ac:dyDescent="0.35"/>
    <row r="33662" customFormat="1" x14ac:dyDescent="0.35"/>
    <row r="33663" customFormat="1" x14ac:dyDescent="0.35"/>
    <row r="33664" customFormat="1" x14ac:dyDescent="0.35"/>
    <row r="33665" customFormat="1" x14ac:dyDescent="0.35"/>
    <row r="33666" customFormat="1" x14ac:dyDescent="0.35"/>
    <row r="33667" customFormat="1" x14ac:dyDescent="0.35"/>
    <row r="33668" customFormat="1" x14ac:dyDescent="0.35"/>
    <row r="33669" customFormat="1" x14ac:dyDescent="0.35"/>
    <row r="33670" customFormat="1" x14ac:dyDescent="0.35"/>
    <row r="33671" customFormat="1" x14ac:dyDescent="0.35"/>
    <row r="33672" customFormat="1" x14ac:dyDescent="0.35"/>
    <row r="33673" customFormat="1" x14ac:dyDescent="0.35"/>
    <row r="33674" customFormat="1" x14ac:dyDescent="0.35"/>
    <row r="33675" customFormat="1" x14ac:dyDescent="0.35"/>
    <row r="33676" customFormat="1" x14ac:dyDescent="0.35"/>
    <row r="33677" customFormat="1" x14ac:dyDescent="0.35"/>
    <row r="33678" customFormat="1" x14ac:dyDescent="0.35"/>
    <row r="33679" customFormat="1" x14ac:dyDescent="0.35"/>
    <row r="33680" customFormat="1" x14ac:dyDescent="0.35"/>
    <row r="33681" customFormat="1" x14ac:dyDescent="0.35"/>
    <row r="33682" customFormat="1" x14ac:dyDescent="0.35"/>
    <row r="33683" customFormat="1" x14ac:dyDescent="0.35"/>
    <row r="33684" customFormat="1" x14ac:dyDescent="0.35"/>
    <row r="33685" customFormat="1" x14ac:dyDescent="0.35"/>
    <row r="33686" customFormat="1" x14ac:dyDescent="0.35"/>
    <row r="33687" customFormat="1" x14ac:dyDescent="0.35"/>
    <row r="33688" customFormat="1" x14ac:dyDescent="0.35"/>
    <row r="33689" customFormat="1" x14ac:dyDescent="0.35"/>
    <row r="33690" customFormat="1" x14ac:dyDescent="0.35"/>
    <row r="33691" customFormat="1" x14ac:dyDescent="0.35"/>
    <row r="33692" customFormat="1" x14ac:dyDescent="0.35"/>
    <row r="33693" customFormat="1" x14ac:dyDescent="0.35"/>
    <row r="33694" customFormat="1" x14ac:dyDescent="0.35"/>
    <row r="33695" customFormat="1" x14ac:dyDescent="0.35"/>
    <row r="33696" customFormat="1" x14ac:dyDescent="0.35"/>
    <row r="33697" customFormat="1" x14ac:dyDescent="0.35"/>
    <row r="33698" customFormat="1" x14ac:dyDescent="0.35"/>
    <row r="33699" customFormat="1" x14ac:dyDescent="0.35"/>
    <row r="33700" customFormat="1" x14ac:dyDescent="0.35"/>
    <row r="33701" customFormat="1" x14ac:dyDescent="0.35"/>
    <row r="33702" customFormat="1" x14ac:dyDescent="0.35"/>
    <row r="33703" customFormat="1" x14ac:dyDescent="0.35"/>
    <row r="33704" customFormat="1" x14ac:dyDescent="0.35"/>
    <row r="33705" customFormat="1" x14ac:dyDescent="0.35"/>
    <row r="33706" customFormat="1" x14ac:dyDescent="0.35"/>
    <row r="33707" customFormat="1" x14ac:dyDescent="0.35"/>
    <row r="33708" customFormat="1" x14ac:dyDescent="0.35"/>
    <row r="33709" customFormat="1" x14ac:dyDescent="0.35"/>
    <row r="33710" customFormat="1" x14ac:dyDescent="0.35"/>
    <row r="33711" customFormat="1" x14ac:dyDescent="0.35"/>
    <row r="33712" customFormat="1" x14ac:dyDescent="0.35"/>
    <row r="33713" customFormat="1" x14ac:dyDescent="0.35"/>
    <row r="33714" customFormat="1" x14ac:dyDescent="0.35"/>
    <row r="33715" customFormat="1" x14ac:dyDescent="0.35"/>
    <row r="33716" customFormat="1" x14ac:dyDescent="0.35"/>
    <row r="33717" customFormat="1" x14ac:dyDescent="0.35"/>
    <row r="33718" customFormat="1" x14ac:dyDescent="0.35"/>
    <row r="33719" customFormat="1" x14ac:dyDescent="0.35"/>
    <row r="33720" customFormat="1" x14ac:dyDescent="0.35"/>
    <row r="33721" customFormat="1" x14ac:dyDescent="0.35"/>
    <row r="33722" customFormat="1" x14ac:dyDescent="0.35"/>
    <row r="33723" customFormat="1" x14ac:dyDescent="0.35"/>
    <row r="33724" customFormat="1" x14ac:dyDescent="0.35"/>
    <row r="33725" customFormat="1" x14ac:dyDescent="0.35"/>
    <row r="33726" customFormat="1" x14ac:dyDescent="0.35"/>
    <row r="33727" customFormat="1" x14ac:dyDescent="0.35"/>
    <row r="33728" customFormat="1" x14ac:dyDescent="0.35"/>
    <row r="33729" customFormat="1" x14ac:dyDescent="0.35"/>
    <row r="33730" customFormat="1" x14ac:dyDescent="0.35"/>
    <row r="33731" customFormat="1" x14ac:dyDescent="0.35"/>
    <row r="33732" customFormat="1" x14ac:dyDescent="0.35"/>
    <row r="33733" customFormat="1" x14ac:dyDescent="0.35"/>
    <row r="33734" customFormat="1" x14ac:dyDescent="0.35"/>
    <row r="33735" customFormat="1" x14ac:dyDescent="0.35"/>
    <row r="33736" customFormat="1" x14ac:dyDescent="0.35"/>
    <row r="33737" customFormat="1" x14ac:dyDescent="0.35"/>
    <row r="33738" customFormat="1" x14ac:dyDescent="0.35"/>
    <row r="33739" customFormat="1" x14ac:dyDescent="0.35"/>
    <row r="33740" customFormat="1" x14ac:dyDescent="0.35"/>
    <row r="33741" customFormat="1" x14ac:dyDescent="0.35"/>
    <row r="33742" customFormat="1" x14ac:dyDescent="0.35"/>
    <row r="33743" customFormat="1" x14ac:dyDescent="0.35"/>
    <row r="33744" customFormat="1" x14ac:dyDescent="0.35"/>
    <row r="33745" customFormat="1" x14ac:dyDescent="0.35"/>
    <row r="33746" customFormat="1" x14ac:dyDescent="0.35"/>
    <row r="33747" customFormat="1" x14ac:dyDescent="0.35"/>
    <row r="33748" customFormat="1" x14ac:dyDescent="0.35"/>
    <row r="33749" customFormat="1" x14ac:dyDescent="0.35"/>
    <row r="33750" customFormat="1" x14ac:dyDescent="0.35"/>
    <row r="33751" customFormat="1" x14ac:dyDescent="0.35"/>
    <row r="33752" customFormat="1" x14ac:dyDescent="0.35"/>
    <row r="33753" customFormat="1" x14ac:dyDescent="0.35"/>
    <row r="33754" customFormat="1" x14ac:dyDescent="0.35"/>
    <row r="33755" customFormat="1" x14ac:dyDescent="0.35"/>
    <row r="33756" customFormat="1" x14ac:dyDescent="0.35"/>
    <row r="33757" customFormat="1" x14ac:dyDescent="0.35"/>
    <row r="33758" customFormat="1" x14ac:dyDescent="0.35"/>
    <row r="33759" customFormat="1" x14ac:dyDescent="0.35"/>
    <row r="33760" customFormat="1" x14ac:dyDescent="0.35"/>
    <row r="33761" customFormat="1" x14ac:dyDescent="0.35"/>
    <row r="33762" customFormat="1" x14ac:dyDescent="0.35"/>
    <row r="33763" customFormat="1" x14ac:dyDescent="0.35"/>
    <row r="33764" customFormat="1" x14ac:dyDescent="0.35"/>
    <row r="33765" customFormat="1" x14ac:dyDescent="0.35"/>
    <row r="33766" customFormat="1" x14ac:dyDescent="0.35"/>
    <row r="33767" customFormat="1" x14ac:dyDescent="0.35"/>
    <row r="33768" customFormat="1" x14ac:dyDescent="0.35"/>
    <row r="33769" customFormat="1" x14ac:dyDescent="0.35"/>
    <row r="33770" customFormat="1" x14ac:dyDescent="0.35"/>
    <row r="33771" customFormat="1" x14ac:dyDescent="0.35"/>
    <row r="33772" customFormat="1" x14ac:dyDescent="0.35"/>
    <row r="33773" customFormat="1" x14ac:dyDescent="0.35"/>
    <row r="33774" customFormat="1" x14ac:dyDescent="0.35"/>
    <row r="33775" customFormat="1" x14ac:dyDescent="0.35"/>
    <row r="33776" customFormat="1" x14ac:dyDescent="0.35"/>
    <row r="33777" customFormat="1" x14ac:dyDescent="0.35"/>
    <row r="33778" customFormat="1" x14ac:dyDescent="0.35"/>
    <row r="33779" customFormat="1" x14ac:dyDescent="0.35"/>
    <row r="33780" customFormat="1" x14ac:dyDescent="0.35"/>
    <row r="33781" customFormat="1" x14ac:dyDescent="0.35"/>
    <row r="33782" customFormat="1" x14ac:dyDescent="0.35"/>
    <row r="33783" customFormat="1" x14ac:dyDescent="0.35"/>
    <row r="33784" customFormat="1" x14ac:dyDescent="0.35"/>
    <row r="33785" customFormat="1" x14ac:dyDescent="0.35"/>
    <row r="33786" customFormat="1" x14ac:dyDescent="0.35"/>
    <row r="33787" customFormat="1" x14ac:dyDescent="0.35"/>
    <row r="33788" customFormat="1" x14ac:dyDescent="0.35"/>
    <row r="33789" customFormat="1" x14ac:dyDescent="0.35"/>
    <row r="33790" customFormat="1" x14ac:dyDescent="0.35"/>
    <row r="33791" customFormat="1" x14ac:dyDescent="0.35"/>
    <row r="33792" customFormat="1" x14ac:dyDescent="0.35"/>
    <row r="33793" customFormat="1" x14ac:dyDescent="0.35"/>
    <row r="33794" customFormat="1" x14ac:dyDescent="0.35"/>
    <row r="33795" customFormat="1" x14ac:dyDescent="0.35"/>
    <row r="33796" customFormat="1" x14ac:dyDescent="0.35"/>
    <row r="33797" customFormat="1" x14ac:dyDescent="0.35"/>
    <row r="33798" customFormat="1" x14ac:dyDescent="0.35"/>
    <row r="33799" customFormat="1" x14ac:dyDescent="0.35"/>
    <row r="33800" customFormat="1" x14ac:dyDescent="0.35"/>
    <row r="33801" customFormat="1" x14ac:dyDescent="0.35"/>
    <row r="33802" customFormat="1" x14ac:dyDescent="0.35"/>
    <row r="33803" customFormat="1" x14ac:dyDescent="0.35"/>
    <row r="33804" customFormat="1" x14ac:dyDescent="0.35"/>
    <row r="33805" customFormat="1" x14ac:dyDescent="0.35"/>
    <row r="33806" customFormat="1" x14ac:dyDescent="0.35"/>
    <row r="33807" customFormat="1" x14ac:dyDescent="0.35"/>
    <row r="33808" customFormat="1" x14ac:dyDescent="0.35"/>
    <row r="33809" customFormat="1" x14ac:dyDescent="0.35"/>
    <row r="33810" customFormat="1" x14ac:dyDescent="0.35"/>
    <row r="33811" customFormat="1" x14ac:dyDescent="0.35"/>
    <row r="33812" customFormat="1" x14ac:dyDescent="0.35"/>
    <row r="33813" customFormat="1" x14ac:dyDescent="0.35"/>
    <row r="33814" customFormat="1" x14ac:dyDescent="0.35"/>
    <row r="33815" customFormat="1" x14ac:dyDescent="0.35"/>
    <row r="33816" customFormat="1" x14ac:dyDescent="0.35"/>
    <row r="33817" customFormat="1" x14ac:dyDescent="0.35"/>
    <row r="33818" customFormat="1" x14ac:dyDescent="0.35"/>
    <row r="33819" customFormat="1" x14ac:dyDescent="0.35"/>
    <row r="33820" customFormat="1" x14ac:dyDescent="0.35"/>
    <row r="33821" customFormat="1" x14ac:dyDescent="0.35"/>
    <row r="33822" customFormat="1" x14ac:dyDescent="0.35"/>
    <row r="33823" customFormat="1" x14ac:dyDescent="0.35"/>
    <row r="33824" customFormat="1" x14ac:dyDescent="0.35"/>
    <row r="33825" customFormat="1" x14ac:dyDescent="0.35"/>
    <row r="33826" customFormat="1" x14ac:dyDescent="0.35"/>
    <row r="33827" customFormat="1" x14ac:dyDescent="0.35"/>
    <row r="33828" customFormat="1" x14ac:dyDescent="0.35"/>
    <row r="33829" customFormat="1" x14ac:dyDescent="0.35"/>
    <row r="33830" customFormat="1" x14ac:dyDescent="0.35"/>
    <row r="33831" customFormat="1" x14ac:dyDescent="0.35"/>
    <row r="33832" customFormat="1" x14ac:dyDescent="0.35"/>
    <row r="33833" customFormat="1" x14ac:dyDescent="0.35"/>
    <row r="33834" customFormat="1" x14ac:dyDescent="0.35"/>
    <row r="33835" customFormat="1" x14ac:dyDescent="0.35"/>
    <row r="33836" customFormat="1" x14ac:dyDescent="0.35"/>
    <row r="33837" customFormat="1" x14ac:dyDescent="0.35"/>
    <row r="33838" customFormat="1" x14ac:dyDescent="0.35"/>
    <row r="33839" customFormat="1" x14ac:dyDescent="0.35"/>
    <row r="33840" customFormat="1" x14ac:dyDescent="0.35"/>
    <row r="33841" customFormat="1" x14ac:dyDescent="0.35"/>
    <row r="33842" customFormat="1" x14ac:dyDescent="0.35"/>
    <row r="33843" customFormat="1" x14ac:dyDescent="0.35"/>
    <row r="33844" customFormat="1" x14ac:dyDescent="0.35"/>
    <row r="33845" customFormat="1" x14ac:dyDescent="0.35"/>
    <row r="33846" customFormat="1" x14ac:dyDescent="0.35"/>
    <row r="33847" customFormat="1" x14ac:dyDescent="0.35"/>
    <row r="33848" customFormat="1" x14ac:dyDescent="0.35"/>
    <row r="33849" customFormat="1" x14ac:dyDescent="0.35"/>
    <row r="33850" customFormat="1" x14ac:dyDescent="0.35"/>
    <row r="33851" customFormat="1" x14ac:dyDescent="0.35"/>
    <row r="33852" customFormat="1" x14ac:dyDescent="0.35"/>
    <row r="33853" customFormat="1" x14ac:dyDescent="0.35"/>
    <row r="33854" customFormat="1" x14ac:dyDescent="0.35"/>
    <row r="33855" customFormat="1" x14ac:dyDescent="0.35"/>
    <row r="33856" customFormat="1" x14ac:dyDescent="0.35"/>
    <row r="33857" customFormat="1" x14ac:dyDescent="0.35"/>
    <row r="33858" customFormat="1" x14ac:dyDescent="0.35"/>
    <row r="33859" customFormat="1" x14ac:dyDescent="0.35"/>
    <row r="33860" customFormat="1" x14ac:dyDescent="0.35"/>
    <row r="33861" customFormat="1" x14ac:dyDescent="0.35"/>
    <row r="33862" customFormat="1" x14ac:dyDescent="0.35"/>
    <row r="33863" customFormat="1" x14ac:dyDescent="0.35"/>
    <row r="33864" customFormat="1" x14ac:dyDescent="0.35"/>
    <row r="33865" customFormat="1" x14ac:dyDescent="0.35"/>
    <row r="33866" customFormat="1" x14ac:dyDescent="0.35"/>
    <row r="33867" customFormat="1" x14ac:dyDescent="0.35"/>
    <row r="33868" customFormat="1" x14ac:dyDescent="0.35"/>
    <row r="33869" customFormat="1" x14ac:dyDescent="0.35"/>
    <row r="33870" customFormat="1" x14ac:dyDescent="0.35"/>
    <row r="33871" customFormat="1" x14ac:dyDescent="0.35"/>
    <row r="33872" customFormat="1" x14ac:dyDescent="0.35"/>
    <row r="33873" customFormat="1" x14ac:dyDescent="0.35"/>
    <row r="33874" customFormat="1" x14ac:dyDescent="0.35"/>
    <row r="33875" customFormat="1" x14ac:dyDescent="0.35"/>
    <row r="33876" customFormat="1" x14ac:dyDescent="0.35"/>
    <row r="33877" customFormat="1" x14ac:dyDescent="0.35"/>
    <row r="33878" customFormat="1" x14ac:dyDescent="0.35"/>
    <row r="33879" customFormat="1" x14ac:dyDescent="0.35"/>
    <row r="33880" customFormat="1" x14ac:dyDescent="0.35"/>
    <row r="33881" customFormat="1" x14ac:dyDescent="0.35"/>
    <row r="33882" customFormat="1" x14ac:dyDescent="0.35"/>
    <row r="33883" customFormat="1" x14ac:dyDescent="0.35"/>
    <row r="33884" customFormat="1" x14ac:dyDescent="0.35"/>
    <row r="33885" customFormat="1" x14ac:dyDescent="0.35"/>
    <row r="33886" customFormat="1" x14ac:dyDescent="0.35"/>
    <row r="33887" customFormat="1" x14ac:dyDescent="0.35"/>
    <row r="33888" customFormat="1" x14ac:dyDescent="0.35"/>
    <row r="33889" customFormat="1" x14ac:dyDescent="0.35"/>
    <row r="33890" customFormat="1" x14ac:dyDescent="0.35"/>
    <row r="33891" customFormat="1" x14ac:dyDescent="0.35"/>
    <row r="33892" customFormat="1" x14ac:dyDescent="0.35"/>
    <row r="33893" customFormat="1" x14ac:dyDescent="0.35"/>
    <row r="33894" customFormat="1" x14ac:dyDescent="0.35"/>
    <row r="33895" customFormat="1" x14ac:dyDescent="0.35"/>
    <row r="33896" customFormat="1" x14ac:dyDescent="0.35"/>
    <row r="33897" customFormat="1" x14ac:dyDescent="0.35"/>
    <row r="33898" customFormat="1" x14ac:dyDescent="0.35"/>
    <row r="33899" customFormat="1" x14ac:dyDescent="0.35"/>
    <row r="33900" customFormat="1" x14ac:dyDescent="0.35"/>
    <row r="33901" customFormat="1" x14ac:dyDescent="0.35"/>
    <row r="33902" customFormat="1" x14ac:dyDescent="0.35"/>
    <row r="33903" customFormat="1" x14ac:dyDescent="0.35"/>
    <row r="33904" customFormat="1" x14ac:dyDescent="0.35"/>
    <row r="33905" customFormat="1" x14ac:dyDescent="0.35"/>
    <row r="33906" customFormat="1" x14ac:dyDescent="0.35"/>
    <row r="33907" customFormat="1" x14ac:dyDescent="0.35"/>
    <row r="33908" customFormat="1" x14ac:dyDescent="0.35"/>
    <row r="33909" customFormat="1" x14ac:dyDescent="0.35"/>
    <row r="33910" customFormat="1" x14ac:dyDescent="0.35"/>
    <row r="33911" customFormat="1" x14ac:dyDescent="0.35"/>
    <row r="33912" customFormat="1" x14ac:dyDescent="0.35"/>
    <row r="33913" customFormat="1" x14ac:dyDescent="0.35"/>
    <row r="33914" customFormat="1" x14ac:dyDescent="0.35"/>
    <row r="33915" customFormat="1" x14ac:dyDescent="0.35"/>
    <row r="33916" customFormat="1" x14ac:dyDescent="0.35"/>
    <row r="33917" customFormat="1" x14ac:dyDescent="0.35"/>
    <row r="33918" customFormat="1" x14ac:dyDescent="0.35"/>
    <row r="33919" customFormat="1" x14ac:dyDescent="0.35"/>
    <row r="33920" customFormat="1" x14ac:dyDescent="0.35"/>
    <row r="33921" customFormat="1" x14ac:dyDescent="0.35"/>
    <row r="33922" customFormat="1" x14ac:dyDescent="0.35"/>
    <row r="33923" customFormat="1" x14ac:dyDescent="0.35"/>
    <row r="33924" customFormat="1" x14ac:dyDescent="0.35"/>
    <row r="33925" customFormat="1" x14ac:dyDescent="0.35"/>
    <row r="33926" customFormat="1" x14ac:dyDescent="0.35"/>
    <row r="33927" customFormat="1" x14ac:dyDescent="0.35"/>
    <row r="33928" customFormat="1" x14ac:dyDescent="0.35"/>
    <row r="33929" customFormat="1" x14ac:dyDescent="0.35"/>
    <row r="33930" customFormat="1" x14ac:dyDescent="0.35"/>
    <row r="33931" customFormat="1" x14ac:dyDescent="0.35"/>
    <row r="33932" customFormat="1" x14ac:dyDescent="0.35"/>
    <row r="33933" customFormat="1" x14ac:dyDescent="0.35"/>
    <row r="33934" customFormat="1" x14ac:dyDescent="0.35"/>
    <row r="33935" customFormat="1" x14ac:dyDescent="0.35"/>
    <row r="33936" customFormat="1" x14ac:dyDescent="0.35"/>
    <row r="33937" customFormat="1" x14ac:dyDescent="0.35"/>
    <row r="33938" customFormat="1" x14ac:dyDescent="0.35"/>
    <row r="33939" customFormat="1" x14ac:dyDescent="0.35"/>
    <row r="33940" customFormat="1" x14ac:dyDescent="0.35"/>
    <row r="33941" customFormat="1" x14ac:dyDescent="0.35"/>
    <row r="33942" customFormat="1" x14ac:dyDescent="0.35"/>
    <row r="33943" customFormat="1" x14ac:dyDescent="0.35"/>
    <row r="33944" customFormat="1" x14ac:dyDescent="0.35"/>
    <row r="33945" customFormat="1" x14ac:dyDescent="0.35"/>
    <row r="33946" customFormat="1" x14ac:dyDescent="0.35"/>
    <row r="33947" customFormat="1" x14ac:dyDescent="0.35"/>
    <row r="33948" customFormat="1" x14ac:dyDescent="0.35"/>
    <row r="33949" customFormat="1" x14ac:dyDescent="0.35"/>
    <row r="33950" customFormat="1" x14ac:dyDescent="0.35"/>
    <row r="33951" customFormat="1" x14ac:dyDescent="0.35"/>
    <row r="33952" customFormat="1" x14ac:dyDescent="0.35"/>
    <row r="33953" customFormat="1" x14ac:dyDescent="0.35"/>
    <row r="33954" customFormat="1" x14ac:dyDescent="0.35"/>
    <row r="33955" customFormat="1" x14ac:dyDescent="0.35"/>
    <row r="33956" customFormat="1" x14ac:dyDescent="0.35"/>
    <row r="33957" customFormat="1" x14ac:dyDescent="0.35"/>
    <row r="33958" customFormat="1" x14ac:dyDescent="0.35"/>
    <row r="33959" customFormat="1" x14ac:dyDescent="0.35"/>
    <row r="33960" customFormat="1" x14ac:dyDescent="0.35"/>
    <row r="33961" customFormat="1" x14ac:dyDescent="0.35"/>
    <row r="33962" customFormat="1" x14ac:dyDescent="0.35"/>
    <row r="33963" customFormat="1" x14ac:dyDescent="0.35"/>
    <row r="33964" customFormat="1" x14ac:dyDescent="0.35"/>
    <row r="33965" customFormat="1" x14ac:dyDescent="0.35"/>
    <row r="33966" customFormat="1" x14ac:dyDescent="0.35"/>
    <row r="33967" customFormat="1" x14ac:dyDescent="0.35"/>
    <row r="33968" customFormat="1" x14ac:dyDescent="0.35"/>
    <row r="33969" customFormat="1" x14ac:dyDescent="0.35"/>
    <row r="33970" customFormat="1" x14ac:dyDescent="0.35"/>
    <row r="33971" customFormat="1" x14ac:dyDescent="0.35"/>
    <row r="33972" customFormat="1" x14ac:dyDescent="0.35"/>
    <row r="33973" customFormat="1" x14ac:dyDescent="0.35"/>
    <row r="33974" customFormat="1" x14ac:dyDescent="0.35"/>
    <row r="33975" customFormat="1" x14ac:dyDescent="0.35"/>
    <row r="33976" customFormat="1" x14ac:dyDescent="0.35"/>
    <row r="33977" customFormat="1" x14ac:dyDescent="0.35"/>
    <row r="33978" customFormat="1" x14ac:dyDescent="0.35"/>
    <row r="33979" customFormat="1" x14ac:dyDescent="0.35"/>
    <row r="33980" customFormat="1" x14ac:dyDescent="0.35"/>
    <row r="33981" customFormat="1" x14ac:dyDescent="0.35"/>
    <row r="33982" customFormat="1" x14ac:dyDescent="0.35"/>
    <row r="33983" customFormat="1" x14ac:dyDescent="0.35"/>
    <row r="33984" customFormat="1" x14ac:dyDescent="0.35"/>
    <row r="33985" customFormat="1" x14ac:dyDescent="0.35"/>
    <row r="33986" customFormat="1" x14ac:dyDescent="0.35"/>
    <row r="33987" customFormat="1" x14ac:dyDescent="0.35"/>
    <row r="33988" customFormat="1" x14ac:dyDescent="0.35"/>
    <row r="33989" customFormat="1" x14ac:dyDescent="0.35"/>
    <row r="33990" customFormat="1" x14ac:dyDescent="0.35"/>
    <row r="33991" customFormat="1" x14ac:dyDescent="0.35"/>
    <row r="33992" customFormat="1" x14ac:dyDescent="0.35"/>
    <row r="33993" customFormat="1" x14ac:dyDescent="0.35"/>
    <row r="33994" customFormat="1" x14ac:dyDescent="0.35"/>
    <row r="33995" customFormat="1" x14ac:dyDescent="0.35"/>
    <row r="33996" customFormat="1" x14ac:dyDescent="0.35"/>
    <row r="33997" customFormat="1" x14ac:dyDescent="0.35"/>
    <row r="33998" customFormat="1" x14ac:dyDescent="0.35"/>
    <row r="33999" customFormat="1" x14ac:dyDescent="0.35"/>
    <row r="34000" customFormat="1" x14ac:dyDescent="0.35"/>
    <row r="34001" customFormat="1" x14ac:dyDescent="0.35"/>
    <row r="34002" customFormat="1" x14ac:dyDescent="0.35"/>
    <row r="34003" customFormat="1" x14ac:dyDescent="0.35"/>
    <row r="34004" customFormat="1" x14ac:dyDescent="0.35"/>
    <row r="34005" customFormat="1" x14ac:dyDescent="0.35"/>
    <row r="34006" customFormat="1" x14ac:dyDescent="0.35"/>
    <row r="34007" customFormat="1" x14ac:dyDescent="0.35"/>
    <row r="34008" customFormat="1" x14ac:dyDescent="0.35"/>
    <row r="34009" customFormat="1" x14ac:dyDescent="0.35"/>
    <row r="34010" customFormat="1" x14ac:dyDescent="0.35"/>
    <row r="34011" customFormat="1" x14ac:dyDescent="0.35"/>
    <row r="34012" customFormat="1" x14ac:dyDescent="0.35"/>
    <row r="34013" customFormat="1" x14ac:dyDescent="0.35"/>
    <row r="34014" customFormat="1" x14ac:dyDescent="0.35"/>
    <row r="34015" customFormat="1" x14ac:dyDescent="0.35"/>
    <row r="34016" customFormat="1" x14ac:dyDescent="0.35"/>
    <row r="34017" customFormat="1" x14ac:dyDescent="0.35"/>
    <row r="34018" customFormat="1" x14ac:dyDescent="0.35"/>
    <row r="34019" customFormat="1" x14ac:dyDescent="0.35"/>
    <row r="34020" customFormat="1" x14ac:dyDescent="0.35"/>
    <row r="34021" customFormat="1" x14ac:dyDescent="0.35"/>
    <row r="34022" customFormat="1" x14ac:dyDescent="0.35"/>
    <row r="34023" customFormat="1" x14ac:dyDescent="0.35"/>
    <row r="34024" customFormat="1" x14ac:dyDescent="0.35"/>
    <row r="34025" customFormat="1" x14ac:dyDescent="0.35"/>
    <row r="34026" customFormat="1" x14ac:dyDescent="0.35"/>
    <row r="34027" customFormat="1" x14ac:dyDescent="0.35"/>
    <row r="34028" customFormat="1" x14ac:dyDescent="0.35"/>
    <row r="34029" customFormat="1" x14ac:dyDescent="0.35"/>
    <row r="34030" customFormat="1" x14ac:dyDescent="0.35"/>
    <row r="34031" customFormat="1" x14ac:dyDescent="0.35"/>
    <row r="34032" customFormat="1" x14ac:dyDescent="0.35"/>
    <row r="34033" customFormat="1" x14ac:dyDescent="0.35"/>
    <row r="34034" customFormat="1" x14ac:dyDescent="0.35"/>
    <row r="34035" customFormat="1" x14ac:dyDescent="0.35"/>
    <row r="34036" customFormat="1" x14ac:dyDescent="0.35"/>
    <row r="34037" customFormat="1" x14ac:dyDescent="0.35"/>
    <row r="34038" customFormat="1" x14ac:dyDescent="0.35"/>
    <row r="34039" customFormat="1" x14ac:dyDescent="0.35"/>
    <row r="34040" customFormat="1" x14ac:dyDescent="0.35"/>
    <row r="34041" customFormat="1" x14ac:dyDescent="0.35"/>
    <row r="34042" customFormat="1" x14ac:dyDescent="0.35"/>
    <row r="34043" customFormat="1" x14ac:dyDescent="0.35"/>
    <row r="34044" customFormat="1" x14ac:dyDescent="0.35"/>
    <row r="34045" customFormat="1" x14ac:dyDescent="0.35"/>
    <row r="34046" customFormat="1" x14ac:dyDescent="0.35"/>
    <row r="34047" customFormat="1" x14ac:dyDescent="0.35"/>
    <row r="34048" customFormat="1" x14ac:dyDescent="0.35"/>
    <row r="34049" customFormat="1" x14ac:dyDescent="0.35"/>
    <row r="34050" customFormat="1" x14ac:dyDescent="0.35"/>
    <row r="34051" customFormat="1" x14ac:dyDescent="0.35"/>
    <row r="34052" customFormat="1" x14ac:dyDescent="0.35"/>
    <row r="34053" customFormat="1" x14ac:dyDescent="0.35"/>
    <row r="34054" customFormat="1" x14ac:dyDescent="0.35"/>
    <row r="34055" customFormat="1" x14ac:dyDescent="0.35"/>
    <row r="34056" customFormat="1" x14ac:dyDescent="0.35"/>
    <row r="34057" customFormat="1" x14ac:dyDescent="0.35"/>
    <row r="34058" customFormat="1" x14ac:dyDescent="0.35"/>
    <row r="34059" customFormat="1" x14ac:dyDescent="0.35"/>
    <row r="34060" customFormat="1" x14ac:dyDescent="0.35"/>
    <row r="34061" customFormat="1" x14ac:dyDescent="0.35"/>
    <row r="34062" customFormat="1" x14ac:dyDescent="0.35"/>
    <row r="34063" customFormat="1" x14ac:dyDescent="0.35"/>
    <row r="34064" customFormat="1" x14ac:dyDescent="0.35"/>
    <row r="34065" customFormat="1" x14ac:dyDescent="0.35"/>
    <row r="34066" customFormat="1" x14ac:dyDescent="0.35"/>
    <row r="34067" customFormat="1" x14ac:dyDescent="0.35"/>
    <row r="34068" customFormat="1" x14ac:dyDescent="0.35"/>
    <row r="34069" customFormat="1" x14ac:dyDescent="0.35"/>
    <row r="34070" customFormat="1" x14ac:dyDescent="0.35"/>
    <row r="34071" customFormat="1" x14ac:dyDescent="0.35"/>
    <row r="34072" customFormat="1" x14ac:dyDescent="0.35"/>
    <row r="34073" customFormat="1" x14ac:dyDescent="0.35"/>
    <row r="34074" customFormat="1" x14ac:dyDescent="0.35"/>
    <row r="34075" customFormat="1" x14ac:dyDescent="0.35"/>
    <row r="34076" customFormat="1" x14ac:dyDescent="0.35"/>
    <row r="34077" customFormat="1" x14ac:dyDescent="0.35"/>
    <row r="34078" customFormat="1" x14ac:dyDescent="0.35"/>
    <row r="34079" customFormat="1" x14ac:dyDescent="0.35"/>
    <row r="34080" customFormat="1" x14ac:dyDescent="0.35"/>
    <row r="34081" customFormat="1" x14ac:dyDescent="0.35"/>
    <row r="34082" customFormat="1" x14ac:dyDescent="0.35"/>
    <row r="34083" customFormat="1" x14ac:dyDescent="0.35"/>
    <row r="34084" customFormat="1" x14ac:dyDescent="0.35"/>
    <row r="34085" customFormat="1" x14ac:dyDescent="0.35"/>
    <row r="34086" customFormat="1" x14ac:dyDescent="0.35"/>
    <row r="34087" customFormat="1" x14ac:dyDescent="0.35"/>
    <row r="34088" customFormat="1" x14ac:dyDescent="0.35"/>
    <row r="34089" customFormat="1" x14ac:dyDescent="0.35"/>
    <row r="34090" customFormat="1" x14ac:dyDescent="0.35"/>
    <row r="34091" customFormat="1" x14ac:dyDescent="0.35"/>
    <row r="34092" customFormat="1" x14ac:dyDescent="0.35"/>
    <row r="34093" customFormat="1" x14ac:dyDescent="0.35"/>
    <row r="34094" customFormat="1" x14ac:dyDescent="0.35"/>
    <row r="34095" customFormat="1" x14ac:dyDescent="0.35"/>
    <row r="34096" customFormat="1" x14ac:dyDescent="0.35"/>
    <row r="34097" customFormat="1" x14ac:dyDescent="0.35"/>
    <row r="34098" customFormat="1" x14ac:dyDescent="0.35"/>
    <row r="34099" customFormat="1" x14ac:dyDescent="0.35"/>
    <row r="34100" customFormat="1" x14ac:dyDescent="0.35"/>
    <row r="34101" customFormat="1" x14ac:dyDescent="0.35"/>
    <row r="34102" customFormat="1" x14ac:dyDescent="0.35"/>
    <row r="34103" customFormat="1" x14ac:dyDescent="0.35"/>
    <row r="34104" customFormat="1" x14ac:dyDescent="0.35"/>
    <row r="34105" customFormat="1" x14ac:dyDescent="0.35"/>
    <row r="34106" customFormat="1" x14ac:dyDescent="0.35"/>
    <row r="34107" customFormat="1" x14ac:dyDescent="0.35"/>
    <row r="34108" customFormat="1" x14ac:dyDescent="0.35"/>
    <row r="34109" customFormat="1" x14ac:dyDescent="0.35"/>
    <row r="34110" customFormat="1" x14ac:dyDescent="0.35"/>
    <row r="34111" customFormat="1" x14ac:dyDescent="0.35"/>
    <row r="34112" customFormat="1" x14ac:dyDescent="0.35"/>
    <row r="34113" customFormat="1" x14ac:dyDescent="0.35"/>
    <row r="34114" customFormat="1" x14ac:dyDescent="0.35"/>
    <row r="34115" customFormat="1" x14ac:dyDescent="0.35"/>
    <row r="34116" customFormat="1" x14ac:dyDescent="0.35"/>
    <row r="34117" customFormat="1" x14ac:dyDescent="0.35"/>
    <row r="34118" customFormat="1" x14ac:dyDescent="0.35"/>
    <row r="34119" customFormat="1" x14ac:dyDescent="0.35"/>
    <row r="34120" customFormat="1" x14ac:dyDescent="0.35"/>
    <row r="34121" customFormat="1" x14ac:dyDescent="0.35"/>
    <row r="34122" customFormat="1" x14ac:dyDescent="0.35"/>
    <row r="34123" customFormat="1" x14ac:dyDescent="0.35"/>
    <row r="34124" customFormat="1" x14ac:dyDescent="0.35"/>
    <row r="34125" customFormat="1" x14ac:dyDescent="0.35"/>
    <row r="34126" customFormat="1" x14ac:dyDescent="0.35"/>
    <row r="34127" customFormat="1" x14ac:dyDescent="0.35"/>
    <row r="34128" customFormat="1" x14ac:dyDescent="0.35"/>
    <row r="34129" customFormat="1" x14ac:dyDescent="0.35"/>
    <row r="34130" customFormat="1" x14ac:dyDescent="0.35"/>
    <row r="34131" customFormat="1" x14ac:dyDescent="0.35"/>
    <row r="34132" customFormat="1" x14ac:dyDescent="0.35"/>
    <row r="34133" customFormat="1" x14ac:dyDescent="0.35"/>
    <row r="34134" customFormat="1" x14ac:dyDescent="0.35"/>
    <row r="34135" customFormat="1" x14ac:dyDescent="0.35"/>
    <row r="34136" customFormat="1" x14ac:dyDescent="0.35"/>
    <row r="34137" customFormat="1" x14ac:dyDescent="0.35"/>
    <row r="34138" customFormat="1" x14ac:dyDescent="0.35"/>
    <row r="34139" customFormat="1" x14ac:dyDescent="0.35"/>
    <row r="34140" customFormat="1" x14ac:dyDescent="0.35"/>
    <row r="34141" customFormat="1" x14ac:dyDescent="0.35"/>
    <row r="34142" customFormat="1" x14ac:dyDescent="0.35"/>
    <row r="34143" customFormat="1" x14ac:dyDescent="0.35"/>
    <row r="34144" customFormat="1" x14ac:dyDescent="0.35"/>
    <row r="34145" customFormat="1" x14ac:dyDescent="0.35"/>
    <row r="34146" customFormat="1" x14ac:dyDescent="0.35"/>
    <row r="34147" customFormat="1" x14ac:dyDescent="0.35"/>
    <row r="34148" customFormat="1" x14ac:dyDescent="0.35"/>
    <row r="34149" customFormat="1" x14ac:dyDescent="0.35"/>
    <row r="34150" customFormat="1" x14ac:dyDescent="0.35"/>
    <row r="34151" customFormat="1" x14ac:dyDescent="0.35"/>
    <row r="34152" customFormat="1" x14ac:dyDescent="0.35"/>
    <row r="34153" customFormat="1" x14ac:dyDescent="0.35"/>
    <row r="34154" customFormat="1" x14ac:dyDescent="0.35"/>
    <row r="34155" customFormat="1" x14ac:dyDescent="0.35"/>
    <row r="34156" customFormat="1" x14ac:dyDescent="0.35"/>
    <row r="34157" customFormat="1" x14ac:dyDescent="0.35"/>
    <row r="34158" customFormat="1" x14ac:dyDescent="0.35"/>
    <row r="34159" customFormat="1" x14ac:dyDescent="0.35"/>
    <row r="34160" customFormat="1" x14ac:dyDescent="0.35"/>
    <row r="34161" customFormat="1" x14ac:dyDescent="0.35"/>
    <row r="34162" customFormat="1" x14ac:dyDescent="0.35"/>
    <row r="34163" customFormat="1" x14ac:dyDescent="0.35"/>
    <row r="34164" customFormat="1" x14ac:dyDescent="0.35"/>
    <row r="34165" customFormat="1" x14ac:dyDescent="0.35"/>
    <row r="34166" customFormat="1" x14ac:dyDescent="0.35"/>
    <row r="34167" customFormat="1" x14ac:dyDescent="0.35"/>
    <row r="34168" customFormat="1" x14ac:dyDescent="0.35"/>
    <row r="34169" customFormat="1" x14ac:dyDescent="0.35"/>
    <row r="34170" customFormat="1" x14ac:dyDescent="0.35"/>
    <row r="34171" customFormat="1" x14ac:dyDescent="0.35"/>
    <row r="34172" customFormat="1" x14ac:dyDescent="0.35"/>
    <row r="34173" customFormat="1" x14ac:dyDescent="0.35"/>
    <row r="34174" customFormat="1" x14ac:dyDescent="0.35"/>
    <row r="34175" customFormat="1" x14ac:dyDescent="0.35"/>
    <row r="34176" customFormat="1" x14ac:dyDescent="0.35"/>
    <row r="34177" customFormat="1" x14ac:dyDescent="0.35"/>
    <row r="34178" customFormat="1" x14ac:dyDescent="0.35"/>
    <row r="34179" customFormat="1" x14ac:dyDescent="0.35"/>
    <row r="34180" customFormat="1" x14ac:dyDescent="0.35"/>
    <row r="34181" customFormat="1" x14ac:dyDescent="0.35"/>
    <row r="34182" customFormat="1" x14ac:dyDescent="0.35"/>
    <row r="34183" customFormat="1" x14ac:dyDescent="0.35"/>
    <row r="34184" customFormat="1" x14ac:dyDescent="0.35"/>
    <row r="34185" customFormat="1" x14ac:dyDescent="0.35"/>
    <row r="34186" customFormat="1" x14ac:dyDescent="0.35"/>
    <row r="34187" customFormat="1" x14ac:dyDescent="0.35"/>
    <row r="34188" customFormat="1" x14ac:dyDescent="0.35"/>
    <row r="34189" customFormat="1" x14ac:dyDescent="0.35"/>
    <row r="34190" customFormat="1" x14ac:dyDescent="0.35"/>
    <row r="34191" customFormat="1" x14ac:dyDescent="0.35"/>
    <row r="34192" customFormat="1" x14ac:dyDescent="0.35"/>
    <row r="34193" customFormat="1" x14ac:dyDescent="0.35"/>
    <row r="34194" customFormat="1" x14ac:dyDescent="0.35"/>
    <row r="34195" customFormat="1" x14ac:dyDescent="0.35"/>
    <row r="34196" customFormat="1" x14ac:dyDescent="0.35"/>
    <row r="34197" customFormat="1" x14ac:dyDescent="0.35"/>
    <row r="34198" customFormat="1" x14ac:dyDescent="0.35"/>
    <row r="34199" customFormat="1" x14ac:dyDescent="0.35"/>
    <row r="34200" customFormat="1" x14ac:dyDescent="0.35"/>
    <row r="34201" customFormat="1" x14ac:dyDescent="0.35"/>
    <row r="34202" customFormat="1" x14ac:dyDescent="0.35"/>
    <row r="34203" customFormat="1" x14ac:dyDescent="0.35"/>
    <row r="34204" customFormat="1" x14ac:dyDescent="0.35"/>
    <row r="34205" customFormat="1" x14ac:dyDescent="0.35"/>
    <row r="34206" customFormat="1" x14ac:dyDescent="0.35"/>
    <row r="34207" customFormat="1" x14ac:dyDescent="0.35"/>
    <row r="34208" customFormat="1" x14ac:dyDescent="0.35"/>
    <row r="34209" customFormat="1" x14ac:dyDescent="0.35"/>
    <row r="34210" customFormat="1" x14ac:dyDescent="0.35"/>
    <row r="34211" customFormat="1" x14ac:dyDescent="0.35"/>
    <row r="34212" customFormat="1" x14ac:dyDescent="0.35"/>
    <row r="34213" customFormat="1" x14ac:dyDescent="0.35"/>
    <row r="34214" customFormat="1" x14ac:dyDescent="0.35"/>
    <row r="34215" customFormat="1" x14ac:dyDescent="0.35"/>
    <row r="34216" customFormat="1" x14ac:dyDescent="0.35"/>
    <row r="34217" customFormat="1" x14ac:dyDescent="0.35"/>
    <row r="34218" customFormat="1" x14ac:dyDescent="0.35"/>
    <row r="34219" customFormat="1" x14ac:dyDescent="0.35"/>
    <row r="34220" customFormat="1" x14ac:dyDescent="0.35"/>
    <row r="34221" customFormat="1" x14ac:dyDescent="0.35"/>
    <row r="34222" customFormat="1" x14ac:dyDescent="0.35"/>
    <row r="34223" customFormat="1" x14ac:dyDescent="0.35"/>
    <row r="34224" customFormat="1" x14ac:dyDescent="0.35"/>
    <row r="34225" customFormat="1" x14ac:dyDescent="0.35"/>
    <row r="34226" customFormat="1" x14ac:dyDescent="0.35"/>
    <row r="34227" customFormat="1" x14ac:dyDescent="0.35"/>
    <row r="34228" customFormat="1" x14ac:dyDescent="0.35"/>
    <row r="34229" customFormat="1" x14ac:dyDescent="0.35"/>
    <row r="34230" customFormat="1" x14ac:dyDescent="0.35"/>
    <row r="34231" customFormat="1" x14ac:dyDescent="0.35"/>
    <row r="34232" customFormat="1" x14ac:dyDescent="0.35"/>
    <row r="34233" customFormat="1" x14ac:dyDescent="0.35"/>
    <row r="34234" customFormat="1" x14ac:dyDescent="0.35"/>
    <row r="34235" customFormat="1" x14ac:dyDescent="0.35"/>
    <row r="34236" customFormat="1" x14ac:dyDescent="0.35"/>
    <row r="34237" customFormat="1" x14ac:dyDescent="0.35"/>
    <row r="34238" customFormat="1" x14ac:dyDescent="0.35"/>
    <row r="34239" customFormat="1" x14ac:dyDescent="0.35"/>
    <row r="34240" customFormat="1" x14ac:dyDescent="0.35"/>
    <row r="34241" customFormat="1" x14ac:dyDescent="0.35"/>
    <row r="34242" customFormat="1" x14ac:dyDescent="0.35"/>
    <row r="34243" customFormat="1" x14ac:dyDescent="0.35"/>
    <row r="34244" customFormat="1" x14ac:dyDescent="0.35"/>
    <row r="34245" customFormat="1" x14ac:dyDescent="0.35"/>
    <row r="34246" customFormat="1" x14ac:dyDescent="0.35"/>
    <row r="34247" customFormat="1" x14ac:dyDescent="0.35"/>
    <row r="34248" customFormat="1" x14ac:dyDescent="0.35"/>
    <row r="34249" customFormat="1" x14ac:dyDescent="0.35"/>
    <row r="34250" customFormat="1" x14ac:dyDescent="0.35"/>
    <row r="34251" customFormat="1" x14ac:dyDescent="0.35"/>
    <row r="34252" customFormat="1" x14ac:dyDescent="0.35"/>
    <row r="34253" customFormat="1" x14ac:dyDescent="0.35"/>
    <row r="34254" customFormat="1" x14ac:dyDescent="0.35"/>
    <row r="34255" customFormat="1" x14ac:dyDescent="0.35"/>
    <row r="34256" customFormat="1" x14ac:dyDescent="0.35"/>
    <row r="34257" customFormat="1" x14ac:dyDescent="0.35"/>
    <row r="34258" customFormat="1" x14ac:dyDescent="0.35"/>
    <row r="34259" customFormat="1" x14ac:dyDescent="0.35"/>
    <row r="34260" customFormat="1" x14ac:dyDescent="0.35"/>
    <row r="34261" customFormat="1" x14ac:dyDescent="0.35"/>
    <row r="34262" customFormat="1" x14ac:dyDescent="0.35"/>
    <row r="34263" customFormat="1" x14ac:dyDescent="0.35"/>
    <row r="34264" customFormat="1" x14ac:dyDescent="0.35"/>
    <row r="34265" customFormat="1" x14ac:dyDescent="0.35"/>
    <row r="34266" customFormat="1" x14ac:dyDescent="0.35"/>
    <row r="34267" customFormat="1" x14ac:dyDescent="0.35"/>
    <row r="34268" customFormat="1" x14ac:dyDescent="0.35"/>
    <row r="34269" customFormat="1" x14ac:dyDescent="0.35"/>
    <row r="34270" customFormat="1" x14ac:dyDescent="0.35"/>
    <row r="34271" customFormat="1" x14ac:dyDescent="0.35"/>
    <row r="34272" customFormat="1" x14ac:dyDescent="0.35"/>
    <row r="34273" customFormat="1" x14ac:dyDescent="0.35"/>
    <row r="34274" customFormat="1" x14ac:dyDescent="0.35"/>
    <row r="34275" customFormat="1" x14ac:dyDescent="0.35"/>
    <row r="34276" customFormat="1" x14ac:dyDescent="0.35"/>
    <row r="34277" customFormat="1" x14ac:dyDescent="0.35"/>
    <row r="34278" customFormat="1" x14ac:dyDescent="0.35"/>
    <row r="34279" customFormat="1" x14ac:dyDescent="0.35"/>
    <row r="34280" customFormat="1" x14ac:dyDescent="0.35"/>
    <row r="34281" customFormat="1" x14ac:dyDescent="0.35"/>
    <row r="34282" customFormat="1" x14ac:dyDescent="0.35"/>
    <row r="34283" customFormat="1" x14ac:dyDescent="0.35"/>
    <row r="34284" customFormat="1" x14ac:dyDescent="0.35"/>
    <row r="34285" customFormat="1" x14ac:dyDescent="0.35"/>
    <row r="34286" customFormat="1" x14ac:dyDescent="0.35"/>
    <row r="34287" customFormat="1" x14ac:dyDescent="0.35"/>
    <row r="34288" customFormat="1" x14ac:dyDescent="0.35"/>
    <row r="34289" customFormat="1" x14ac:dyDescent="0.35"/>
    <row r="34290" customFormat="1" x14ac:dyDescent="0.35"/>
    <row r="34291" customFormat="1" x14ac:dyDescent="0.35"/>
    <row r="34292" customFormat="1" x14ac:dyDescent="0.35"/>
    <row r="34293" customFormat="1" x14ac:dyDescent="0.35"/>
    <row r="34294" customFormat="1" x14ac:dyDescent="0.35"/>
    <row r="34295" customFormat="1" x14ac:dyDescent="0.35"/>
    <row r="34296" customFormat="1" x14ac:dyDescent="0.35"/>
    <row r="34297" customFormat="1" x14ac:dyDescent="0.35"/>
    <row r="34298" customFormat="1" x14ac:dyDescent="0.35"/>
    <row r="34299" customFormat="1" x14ac:dyDescent="0.35"/>
    <row r="34300" customFormat="1" x14ac:dyDescent="0.35"/>
    <row r="34301" customFormat="1" x14ac:dyDescent="0.35"/>
    <row r="34302" customFormat="1" x14ac:dyDescent="0.35"/>
    <row r="34303" customFormat="1" x14ac:dyDescent="0.35"/>
    <row r="34304" customFormat="1" x14ac:dyDescent="0.35"/>
    <row r="34305" customFormat="1" x14ac:dyDescent="0.35"/>
    <row r="34306" customFormat="1" x14ac:dyDescent="0.35"/>
    <row r="34307" customFormat="1" x14ac:dyDescent="0.35"/>
    <row r="34308" customFormat="1" x14ac:dyDescent="0.35"/>
    <row r="34309" customFormat="1" x14ac:dyDescent="0.35"/>
    <row r="34310" customFormat="1" x14ac:dyDescent="0.35"/>
    <row r="34311" customFormat="1" x14ac:dyDescent="0.35"/>
    <row r="34312" customFormat="1" x14ac:dyDescent="0.35"/>
    <row r="34313" customFormat="1" x14ac:dyDescent="0.35"/>
    <row r="34314" customFormat="1" x14ac:dyDescent="0.35"/>
    <row r="34315" customFormat="1" x14ac:dyDescent="0.35"/>
    <row r="34316" customFormat="1" x14ac:dyDescent="0.35"/>
    <row r="34317" customFormat="1" x14ac:dyDescent="0.35"/>
    <row r="34318" customFormat="1" x14ac:dyDescent="0.35"/>
    <row r="34319" customFormat="1" x14ac:dyDescent="0.35"/>
    <row r="34320" customFormat="1" x14ac:dyDescent="0.35"/>
    <row r="34321" customFormat="1" x14ac:dyDescent="0.35"/>
    <row r="34322" customFormat="1" x14ac:dyDescent="0.35"/>
    <row r="34323" customFormat="1" x14ac:dyDescent="0.35"/>
    <row r="34324" customFormat="1" x14ac:dyDescent="0.35"/>
    <row r="34325" customFormat="1" x14ac:dyDescent="0.35"/>
    <row r="34326" customFormat="1" x14ac:dyDescent="0.35"/>
    <row r="34327" customFormat="1" x14ac:dyDescent="0.35"/>
    <row r="34328" customFormat="1" x14ac:dyDescent="0.35"/>
    <row r="34329" customFormat="1" x14ac:dyDescent="0.35"/>
    <row r="34330" customFormat="1" x14ac:dyDescent="0.35"/>
    <row r="34331" customFormat="1" x14ac:dyDescent="0.35"/>
    <row r="34332" customFormat="1" x14ac:dyDescent="0.35"/>
    <row r="34333" customFormat="1" x14ac:dyDescent="0.35"/>
    <row r="34334" customFormat="1" x14ac:dyDescent="0.35"/>
    <row r="34335" customFormat="1" x14ac:dyDescent="0.35"/>
    <row r="34336" customFormat="1" x14ac:dyDescent="0.35"/>
    <row r="34337" customFormat="1" x14ac:dyDescent="0.35"/>
    <row r="34338" customFormat="1" x14ac:dyDescent="0.35"/>
    <row r="34339" customFormat="1" x14ac:dyDescent="0.35"/>
    <row r="34340" customFormat="1" x14ac:dyDescent="0.35"/>
    <row r="34341" customFormat="1" x14ac:dyDescent="0.35"/>
    <row r="34342" customFormat="1" x14ac:dyDescent="0.35"/>
    <row r="34343" customFormat="1" x14ac:dyDescent="0.35"/>
    <row r="34344" customFormat="1" x14ac:dyDescent="0.35"/>
    <row r="34345" customFormat="1" x14ac:dyDescent="0.35"/>
    <row r="34346" customFormat="1" x14ac:dyDescent="0.35"/>
    <row r="34347" customFormat="1" x14ac:dyDescent="0.35"/>
    <row r="34348" customFormat="1" x14ac:dyDescent="0.35"/>
    <row r="34349" customFormat="1" x14ac:dyDescent="0.35"/>
    <row r="34350" customFormat="1" x14ac:dyDescent="0.35"/>
    <row r="34351" customFormat="1" x14ac:dyDescent="0.35"/>
    <row r="34352" customFormat="1" x14ac:dyDescent="0.35"/>
    <row r="34353" customFormat="1" x14ac:dyDescent="0.35"/>
    <row r="34354" customFormat="1" x14ac:dyDescent="0.35"/>
    <row r="34355" customFormat="1" x14ac:dyDescent="0.35"/>
    <row r="34356" customFormat="1" x14ac:dyDescent="0.35"/>
    <row r="34357" customFormat="1" x14ac:dyDescent="0.35"/>
    <row r="34358" customFormat="1" x14ac:dyDescent="0.35"/>
    <row r="34359" customFormat="1" x14ac:dyDescent="0.35"/>
    <row r="34360" customFormat="1" x14ac:dyDescent="0.35"/>
    <row r="34361" customFormat="1" x14ac:dyDescent="0.35"/>
    <row r="34362" customFormat="1" x14ac:dyDescent="0.35"/>
    <row r="34363" customFormat="1" x14ac:dyDescent="0.35"/>
    <row r="34364" customFormat="1" x14ac:dyDescent="0.35"/>
    <row r="34365" customFormat="1" x14ac:dyDescent="0.35"/>
    <row r="34366" customFormat="1" x14ac:dyDescent="0.35"/>
    <row r="34367" customFormat="1" x14ac:dyDescent="0.35"/>
    <row r="34368" customFormat="1" x14ac:dyDescent="0.35"/>
    <row r="34369" customFormat="1" x14ac:dyDescent="0.35"/>
    <row r="34370" customFormat="1" x14ac:dyDescent="0.35"/>
    <row r="34371" customFormat="1" x14ac:dyDescent="0.35"/>
    <row r="34372" customFormat="1" x14ac:dyDescent="0.35"/>
    <row r="34373" customFormat="1" x14ac:dyDescent="0.35"/>
    <row r="34374" customFormat="1" x14ac:dyDescent="0.35"/>
    <row r="34375" customFormat="1" x14ac:dyDescent="0.35"/>
    <row r="34376" customFormat="1" x14ac:dyDescent="0.35"/>
    <row r="34377" customFormat="1" x14ac:dyDescent="0.35"/>
    <row r="34378" customFormat="1" x14ac:dyDescent="0.35"/>
    <row r="34379" customFormat="1" x14ac:dyDescent="0.35"/>
    <row r="34380" customFormat="1" x14ac:dyDescent="0.35"/>
    <row r="34381" customFormat="1" x14ac:dyDescent="0.35"/>
    <row r="34382" customFormat="1" x14ac:dyDescent="0.35"/>
    <row r="34383" customFormat="1" x14ac:dyDescent="0.35"/>
    <row r="34384" customFormat="1" x14ac:dyDescent="0.35"/>
    <row r="34385" customFormat="1" x14ac:dyDescent="0.35"/>
    <row r="34386" customFormat="1" x14ac:dyDescent="0.35"/>
    <row r="34387" customFormat="1" x14ac:dyDescent="0.35"/>
    <row r="34388" customFormat="1" x14ac:dyDescent="0.35"/>
    <row r="34389" customFormat="1" x14ac:dyDescent="0.35"/>
    <row r="34390" customFormat="1" x14ac:dyDescent="0.35"/>
    <row r="34391" customFormat="1" x14ac:dyDescent="0.35"/>
    <row r="34392" customFormat="1" x14ac:dyDescent="0.35"/>
    <row r="34393" customFormat="1" x14ac:dyDescent="0.35"/>
    <row r="34394" customFormat="1" x14ac:dyDescent="0.35"/>
    <row r="34395" customFormat="1" x14ac:dyDescent="0.35"/>
    <row r="34396" customFormat="1" x14ac:dyDescent="0.35"/>
    <row r="34397" customFormat="1" x14ac:dyDescent="0.35"/>
    <row r="34398" customFormat="1" x14ac:dyDescent="0.35"/>
    <row r="34399" customFormat="1" x14ac:dyDescent="0.35"/>
    <row r="34400" customFormat="1" x14ac:dyDescent="0.35"/>
    <row r="34401" customFormat="1" x14ac:dyDescent="0.35"/>
    <row r="34402" customFormat="1" x14ac:dyDescent="0.35"/>
    <row r="34403" customFormat="1" x14ac:dyDescent="0.35"/>
    <row r="34404" customFormat="1" x14ac:dyDescent="0.35"/>
    <row r="34405" customFormat="1" x14ac:dyDescent="0.35"/>
    <row r="34406" customFormat="1" x14ac:dyDescent="0.35"/>
    <row r="34407" customFormat="1" x14ac:dyDescent="0.35"/>
    <row r="34408" customFormat="1" x14ac:dyDescent="0.35"/>
    <row r="34409" customFormat="1" x14ac:dyDescent="0.35"/>
    <row r="34410" customFormat="1" x14ac:dyDescent="0.35"/>
    <row r="34411" customFormat="1" x14ac:dyDescent="0.35"/>
    <row r="34412" customFormat="1" x14ac:dyDescent="0.35"/>
    <row r="34413" customFormat="1" x14ac:dyDescent="0.35"/>
    <row r="34414" customFormat="1" x14ac:dyDescent="0.35"/>
    <row r="34415" customFormat="1" x14ac:dyDescent="0.35"/>
    <row r="34416" customFormat="1" x14ac:dyDescent="0.35"/>
    <row r="34417" customFormat="1" x14ac:dyDescent="0.35"/>
    <row r="34418" customFormat="1" x14ac:dyDescent="0.35"/>
    <row r="34419" customFormat="1" x14ac:dyDescent="0.35"/>
    <row r="34420" customFormat="1" x14ac:dyDescent="0.35"/>
    <row r="34421" customFormat="1" x14ac:dyDescent="0.35"/>
    <row r="34422" customFormat="1" x14ac:dyDescent="0.35"/>
    <row r="34423" customFormat="1" x14ac:dyDescent="0.35"/>
    <row r="34424" customFormat="1" x14ac:dyDescent="0.35"/>
    <row r="34425" customFormat="1" x14ac:dyDescent="0.35"/>
    <row r="34426" customFormat="1" x14ac:dyDescent="0.35"/>
    <row r="34427" customFormat="1" x14ac:dyDescent="0.35"/>
    <row r="34428" customFormat="1" x14ac:dyDescent="0.35"/>
    <row r="34429" customFormat="1" x14ac:dyDescent="0.35"/>
    <row r="34430" customFormat="1" x14ac:dyDescent="0.35"/>
    <row r="34431" customFormat="1" x14ac:dyDescent="0.35"/>
    <row r="34432" customFormat="1" x14ac:dyDescent="0.35"/>
    <row r="34433" customFormat="1" x14ac:dyDescent="0.35"/>
    <row r="34434" customFormat="1" x14ac:dyDescent="0.35"/>
    <row r="34435" customFormat="1" x14ac:dyDescent="0.35"/>
    <row r="34436" customFormat="1" x14ac:dyDescent="0.35"/>
    <row r="34437" customFormat="1" x14ac:dyDescent="0.35"/>
    <row r="34438" customFormat="1" x14ac:dyDescent="0.35"/>
    <row r="34439" customFormat="1" x14ac:dyDescent="0.35"/>
    <row r="34440" customFormat="1" x14ac:dyDescent="0.35"/>
    <row r="34441" customFormat="1" x14ac:dyDescent="0.35"/>
    <row r="34442" customFormat="1" x14ac:dyDescent="0.35"/>
    <row r="34443" customFormat="1" x14ac:dyDescent="0.35"/>
    <row r="34444" customFormat="1" x14ac:dyDescent="0.35"/>
    <row r="34445" customFormat="1" x14ac:dyDescent="0.35"/>
    <row r="34446" customFormat="1" x14ac:dyDescent="0.35"/>
    <row r="34447" customFormat="1" x14ac:dyDescent="0.35"/>
    <row r="34448" customFormat="1" x14ac:dyDescent="0.35"/>
    <row r="34449" customFormat="1" x14ac:dyDescent="0.35"/>
    <row r="34450" customFormat="1" x14ac:dyDescent="0.35"/>
    <row r="34451" customFormat="1" x14ac:dyDescent="0.35"/>
    <row r="34452" customFormat="1" x14ac:dyDescent="0.35"/>
    <row r="34453" customFormat="1" x14ac:dyDescent="0.35"/>
    <row r="34454" customFormat="1" x14ac:dyDescent="0.35"/>
    <row r="34455" customFormat="1" x14ac:dyDescent="0.35"/>
    <row r="34456" customFormat="1" x14ac:dyDescent="0.35"/>
    <row r="34457" customFormat="1" x14ac:dyDescent="0.35"/>
    <row r="34458" customFormat="1" x14ac:dyDescent="0.35"/>
    <row r="34459" customFormat="1" x14ac:dyDescent="0.35"/>
    <row r="34460" customFormat="1" x14ac:dyDescent="0.35"/>
    <row r="34461" customFormat="1" x14ac:dyDescent="0.35"/>
    <row r="34462" customFormat="1" x14ac:dyDescent="0.35"/>
    <row r="34463" customFormat="1" x14ac:dyDescent="0.35"/>
    <row r="34464" customFormat="1" x14ac:dyDescent="0.35"/>
    <row r="34465" customFormat="1" x14ac:dyDescent="0.35"/>
    <row r="34466" customFormat="1" x14ac:dyDescent="0.35"/>
    <row r="34467" customFormat="1" x14ac:dyDescent="0.35"/>
    <row r="34468" customFormat="1" x14ac:dyDescent="0.35"/>
    <row r="34469" customFormat="1" x14ac:dyDescent="0.35"/>
    <row r="34470" customFormat="1" x14ac:dyDescent="0.35"/>
    <row r="34471" customFormat="1" x14ac:dyDescent="0.35"/>
    <row r="34472" customFormat="1" x14ac:dyDescent="0.35"/>
    <row r="34473" customFormat="1" x14ac:dyDescent="0.35"/>
    <row r="34474" customFormat="1" x14ac:dyDescent="0.35"/>
    <row r="34475" customFormat="1" x14ac:dyDescent="0.35"/>
    <row r="34476" customFormat="1" x14ac:dyDescent="0.35"/>
    <row r="34477" customFormat="1" x14ac:dyDescent="0.35"/>
    <row r="34478" customFormat="1" x14ac:dyDescent="0.35"/>
    <row r="34479" customFormat="1" x14ac:dyDescent="0.35"/>
    <row r="34480" customFormat="1" x14ac:dyDescent="0.35"/>
    <row r="34481" customFormat="1" x14ac:dyDescent="0.35"/>
    <row r="34482" customFormat="1" x14ac:dyDescent="0.35"/>
    <row r="34483" customFormat="1" x14ac:dyDescent="0.35"/>
    <row r="34484" customFormat="1" x14ac:dyDescent="0.35"/>
    <row r="34485" customFormat="1" x14ac:dyDescent="0.35"/>
    <row r="34486" customFormat="1" x14ac:dyDescent="0.35"/>
    <row r="34487" customFormat="1" x14ac:dyDescent="0.35"/>
    <row r="34488" customFormat="1" x14ac:dyDescent="0.35"/>
    <row r="34489" customFormat="1" x14ac:dyDescent="0.35"/>
    <row r="34490" customFormat="1" x14ac:dyDescent="0.35"/>
    <row r="34491" customFormat="1" x14ac:dyDescent="0.35"/>
    <row r="34492" customFormat="1" x14ac:dyDescent="0.35"/>
    <row r="34493" customFormat="1" x14ac:dyDescent="0.35"/>
    <row r="34494" customFormat="1" x14ac:dyDescent="0.35"/>
    <row r="34495" customFormat="1" x14ac:dyDescent="0.35"/>
    <row r="34496" customFormat="1" x14ac:dyDescent="0.35"/>
    <row r="34497" customFormat="1" x14ac:dyDescent="0.35"/>
    <row r="34498" customFormat="1" x14ac:dyDescent="0.35"/>
    <row r="34499" customFormat="1" x14ac:dyDescent="0.35"/>
    <row r="34500" customFormat="1" x14ac:dyDescent="0.35"/>
    <row r="34501" customFormat="1" x14ac:dyDescent="0.35"/>
    <row r="34502" customFormat="1" x14ac:dyDescent="0.35"/>
    <row r="34503" customFormat="1" x14ac:dyDescent="0.35"/>
    <row r="34504" customFormat="1" x14ac:dyDescent="0.35"/>
    <row r="34505" customFormat="1" x14ac:dyDescent="0.35"/>
    <row r="34506" customFormat="1" x14ac:dyDescent="0.35"/>
    <row r="34507" customFormat="1" x14ac:dyDescent="0.35"/>
    <row r="34508" customFormat="1" x14ac:dyDescent="0.35"/>
    <row r="34509" customFormat="1" x14ac:dyDescent="0.35"/>
    <row r="34510" customFormat="1" x14ac:dyDescent="0.35"/>
    <row r="34511" customFormat="1" x14ac:dyDescent="0.35"/>
    <row r="34512" customFormat="1" x14ac:dyDescent="0.35"/>
    <row r="34513" customFormat="1" x14ac:dyDescent="0.35"/>
    <row r="34514" customFormat="1" x14ac:dyDescent="0.35"/>
    <row r="34515" customFormat="1" x14ac:dyDescent="0.35"/>
    <row r="34516" customFormat="1" x14ac:dyDescent="0.35"/>
    <row r="34517" customFormat="1" x14ac:dyDescent="0.35"/>
    <row r="34518" customFormat="1" x14ac:dyDescent="0.35"/>
    <row r="34519" customFormat="1" x14ac:dyDescent="0.35"/>
    <row r="34520" customFormat="1" x14ac:dyDescent="0.35"/>
    <row r="34521" customFormat="1" x14ac:dyDescent="0.35"/>
    <row r="34522" customFormat="1" x14ac:dyDescent="0.35"/>
    <row r="34523" customFormat="1" x14ac:dyDescent="0.35"/>
    <row r="34524" customFormat="1" x14ac:dyDescent="0.35"/>
    <row r="34525" customFormat="1" x14ac:dyDescent="0.35"/>
    <row r="34526" customFormat="1" x14ac:dyDescent="0.35"/>
    <row r="34527" customFormat="1" x14ac:dyDescent="0.35"/>
    <row r="34528" customFormat="1" x14ac:dyDescent="0.35"/>
    <row r="34529" customFormat="1" x14ac:dyDescent="0.35"/>
    <row r="34530" customFormat="1" x14ac:dyDescent="0.35"/>
    <row r="34531" customFormat="1" x14ac:dyDescent="0.35"/>
    <row r="34532" customFormat="1" x14ac:dyDescent="0.35"/>
    <row r="34533" customFormat="1" x14ac:dyDescent="0.35"/>
    <row r="34534" customFormat="1" x14ac:dyDescent="0.35"/>
    <row r="34535" customFormat="1" x14ac:dyDescent="0.35"/>
    <row r="34536" customFormat="1" x14ac:dyDescent="0.35"/>
    <row r="34537" customFormat="1" x14ac:dyDescent="0.35"/>
    <row r="34538" customFormat="1" x14ac:dyDescent="0.35"/>
    <row r="34539" customFormat="1" x14ac:dyDescent="0.35"/>
    <row r="34540" customFormat="1" x14ac:dyDescent="0.35"/>
    <row r="34541" customFormat="1" x14ac:dyDescent="0.35"/>
    <row r="34542" customFormat="1" x14ac:dyDescent="0.35"/>
    <row r="34543" customFormat="1" x14ac:dyDescent="0.35"/>
    <row r="34544" customFormat="1" x14ac:dyDescent="0.35"/>
    <row r="34545" customFormat="1" x14ac:dyDescent="0.35"/>
    <row r="34546" customFormat="1" x14ac:dyDescent="0.35"/>
    <row r="34547" customFormat="1" x14ac:dyDescent="0.35"/>
    <row r="34548" customFormat="1" x14ac:dyDescent="0.35"/>
    <row r="34549" customFormat="1" x14ac:dyDescent="0.35"/>
    <row r="34550" customFormat="1" x14ac:dyDescent="0.35"/>
    <row r="34551" customFormat="1" x14ac:dyDescent="0.35"/>
    <row r="34552" customFormat="1" x14ac:dyDescent="0.35"/>
    <row r="34553" customFormat="1" x14ac:dyDescent="0.35"/>
    <row r="34554" customFormat="1" x14ac:dyDescent="0.35"/>
    <row r="34555" customFormat="1" x14ac:dyDescent="0.35"/>
    <row r="34556" customFormat="1" x14ac:dyDescent="0.35"/>
    <row r="34557" customFormat="1" x14ac:dyDescent="0.35"/>
    <row r="34558" customFormat="1" x14ac:dyDescent="0.35"/>
    <row r="34559" customFormat="1" x14ac:dyDescent="0.35"/>
    <row r="34560" customFormat="1" x14ac:dyDescent="0.35"/>
    <row r="34561" customFormat="1" x14ac:dyDescent="0.35"/>
    <row r="34562" customFormat="1" x14ac:dyDescent="0.35"/>
    <row r="34563" customFormat="1" x14ac:dyDescent="0.35"/>
    <row r="34564" customFormat="1" x14ac:dyDescent="0.35"/>
    <row r="34565" customFormat="1" x14ac:dyDescent="0.35"/>
    <row r="34566" customFormat="1" x14ac:dyDescent="0.35"/>
    <row r="34567" customFormat="1" x14ac:dyDescent="0.35"/>
    <row r="34568" customFormat="1" x14ac:dyDescent="0.35"/>
    <row r="34569" customFormat="1" x14ac:dyDescent="0.35"/>
    <row r="34570" customFormat="1" x14ac:dyDescent="0.35"/>
    <row r="34571" customFormat="1" x14ac:dyDescent="0.35"/>
    <row r="34572" customFormat="1" x14ac:dyDescent="0.35"/>
    <row r="34573" customFormat="1" x14ac:dyDescent="0.35"/>
    <row r="34574" customFormat="1" x14ac:dyDescent="0.35"/>
    <row r="34575" customFormat="1" x14ac:dyDescent="0.35"/>
    <row r="34576" customFormat="1" x14ac:dyDescent="0.35"/>
    <row r="34577" customFormat="1" x14ac:dyDescent="0.35"/>
    <row r="34578" customFormat="1" x14ac:dyDescent="0.35"/>
    <row r="34579" customFormat="1" x14ac:dyDescent="0.35"/>
    <row r="34580" customFormat="1" x14ac:dyDescent="0.35"/>
    <row r="34581" customFormat="1" x14ac:dyDescent="0.35"/>
    <row r="34582" customFormat="1" x14ac:dyDescent="0.35"/>
    <row r="34583" customFormat="1" x14ac:dyDescent="0.35"/>
    <row r="34584" customFormat="1" x14ac:dyDescent="0.35"/>
    <row r="34585" customFormat="1" x14ac:dyDescent="0.35"/>
    <row r="34586" customFormat="1" x14ac:dyDescent="0.35"/>
    <row r="34587" customFormat="1" x14ac:dyDescent="0.35"/>
    <row r="34588" customFormat="1" x14ac:dyDescent="0.35"/>
    <row r="34589" customFormat="1" x14ac:dyDescent="0.35"/>
    <row r="34590" customFormat="1" x14ac:dyDescent="0.35"/>
    <row r="34591" customFormat="1" x14ac:dyDescent="0.35"/>
    <row r="34592" customFormat="1" x14ac:dyDescent="0.35"/>
    <row r="34593" customFormat="1" x14ac:dyDescent="0.35"/>
    <row r="34594" customFormat="1" x14ac:dyDescent="0.35"/>
    <row r="34595" customFormat="1" x14ac:dyDescent="0.35"/>
    <row r="34596" customFormat="1" x14ac:dyDescent="0.35"/>
    <row r="34597" customFormat="1" x14ac:dyDescent="0.35"/>
    <row r="34598" customFormat="1" x14ac:dyDescent="0.35"/>
    <row r="34599" customFormat="1" x14ac:dyDescent="0.35"/>
    <row r="34600" customFormat="1" x14ac:dyDescent="0.35"/>
    <row r="34601" customFormat="1" x14ac:dyDescent="0.35"/>
    <row r="34602" customFormat="1" x14ac:dyDescent="0.35"/>
    <row r="34603" customFormat="1" x14ac:dyDescent="0.35"/>
    <row r="34604" customFormat="1" x14ac:dyDescent="0.35"/>
    <row r="34605" customFormat="1" x14ac:dyDescent="0.35"/>
    <row r="34606" customFormat="1" x14ac:dyDescent="0.35"/>
    <row r="34607" customFormat="1" x14ac:dyDescent="0.35"/>
    <row r="34608" customFormat="1" x14ac:dyDescent="0.35"/>
    <row r="34609" customFormat="1" x14ac:dyDescent="0.35"/>
    <row r="34610" customFormat="1" x14ac:dyDescent="0.35"/>
    <row r="34611" customFormat="1" x14ac:dyDescent="0.35"/>
    <row r="34612" customFormat="1" x14ac:dyDescent="0.35"/>
    <row r="34613" customFormat="1" x14ac:dyDescent="0.35"/>
    <row r="34614" customFormat="1" x14ac:dyDescent="0.35"/>
    <row r="34615" customFormat="1" x14ac:dyDescent="0.35"/>
    <row r="34616" customFormat="1" x14ac:dyDescent="0.35"/>
    <row r="34617" customFormat="1" x14ac:dyDescent="0.35"/>
    <row r="34618" customFormat="1" x14ac:dyDescent="0.35"/>
    <row r="34619" customFormat="1" x14ac:dyDescent="0.35"/>
    <row r="34620" customFormat="1" x14ac:dyDescent="0.35"/>
    <row r="34621" customFormat="1" x14ac:dyDescent="0.35"/>
    <row r="34622" customFormat="1" x14ac:dyDescent="0.35"/>
    <row r="34623" customFormat="1" x14ac:dyDescent="0.35"/>
    <row r="34624" customFormat="1" x14ac:dyDescent="0.35"/>
    <row r="34625" customFormat="1" x14ac:dyDescent="0.35"/>
    <row r="34626" customFormat="1" x14ac:dyDescent="0.35"/>
    <row r="34627" customFormat="1" x14ac:dyDescent="0.35"/>
    <row r="34628" customFormat="1" x14ac:dyDescent="0.35"/>
    <row r="34629" customFormat="1" x14ac:dyDescent="0.35"/>
    <row r="34630" customFormat="1" x14ac:dyDescent="0.35"/>
    <row r="34631" customFormat="1" x14ac:dyDescent="0.35"/>
    <row r="34632" customFormat="1" x14ac:dyDescent="0.35"/>
    <row r="34633" customFormat="1" x14ac:dyDescent="0.35"/>
    <row r="34634" customFormat="1" x14ac:dyDescent="0.35"/>
    <row r="34635" customFormat="1" x14ac:dyDescent="0.35"/>
    <row r="34636" customFormat="1" x14ac:dyDescent="0.35"/>
    <row r="34637" customFormat="1" x14ac:dyDescent="0.35"/>
    <row r="34638" customFormat="1" x14ac:dyDescent="0.35"/>
    <row r="34639" customFormat="1" x14ac:dyDescent="0.35"/>
    <row r="34640" customFormat="1" x14ac:dyDescent="0.35"/>
    <row r="34641" customFormat="1" x14ac:dyDescent="0.35"/>
    <row r="34642" customFormat="1" x14ac:dyDescent="0.35"/>
    <row r="34643" customFormat="1" x14ac:dyDescent="0.35"/>
    <row r="34644" customFormat="1" x14ac:dyDescent="0.35"/>
    <row r="34645" customFormat="1" x14ac:dyDescent="0.35"/>
    <row r="34646" customFormat="1" x14ac:dyDescent="0.35"/>
    <row r="34647" customFormat="1" x14ac:dyDescent="0.35"/>
    <row r="34648" customFormat="1" x14ac:dyDescent="0.35"/>
    <row r="34649" customFormat="1" x14ac:dyDescent="0.35"/>
    <row r="34650" customFormat="1" x14ac:dyDescent="0.35"/>
    <row r="34651" customFormat="1" x14ac:dyDescent="0.35"/>
    <row r="34652" customFormat="1" x14ac:dyDescent="0.35"/>
    <row r="34653" customFormat="1" x14ac:dyDescent="0.35"/>
    <row r="34654" customFormat="1" x14ac:dyDescent="0.35"/>
    <row r="34655" customFormat="1" x14ac:dyDescent="0.35"/>
    <row r="34656" customFormat="1" x14ac:dyDescent="0.35"/>
    <row r="34657" customFormat="1" x14ac:dyDescent="0.35"/>
    <row r="34658" customFormat="1" x14ac:dyDescent="0.35"/>
    <row r="34659" customFormat="1" x14ac:dyDescent="0.35"/>
    <row r="34660" customFormat="1" x14ac:dyDescent="0.35"/>
    <row r="34661" customFormat="1" x14ac:dyDescent="0.35"/>
    <row r="34662" customFormat="1" x14ac:dyDescent="0.35"/>
    <row r="34663" customFormat="1" x14ac:dyDescent="0.35"/>
    <row r="34664" customFormat="1" x14ac:dyDescent="0.35"/>
    <row r="34665" customFormat="1" x14ac:dyDescent="0.35"/>
    <row r="34666" customFormat="1" x14ac:dyDescent="0.35"/>
    <row r="34667" customFormat="1" x14ac:dyDescent="0.35"/>
    <row r="34668" customFormat="1" x14ac:dyDescent="0.35"/>
    <row r="34669" customFormat="1" x14ac:dyDescent="0.35"/>
    <row r="34670" customFormat="1" x14ac:dyDescent="0.35"/>
    <row r="34671" customFormat="1" x14ac:dyDescent="0.35"/>
    <row r="34672" customFormat="1" x14ac:dyDescent="0.35"/>
    <row r="34673" customFormat="1" x14ac:dyDescent="0.35"/>
    <row r="34674" customFormat="1" x14ac:dyDescent="0.35"/>
    <row r="34675" customFormat="1" x14ac:dyDescent="0.35"/>
    <row r="34676" customFormat="1" x14ac:dyDescent="0.35"/>
    <row r="34677" customFormat="1" x14ac:dyDescent="0.35"/>
    <row r="34678" customFormat="1" x14ac:dyDescent="0.35"/>
    <row r="34679" customFormat="1" x14ac:dyDescent="0.35"/>
    <row r="34680" customFormat="1" x14ac:dyDescent="0.35"/>
    <row r="34681" customFormat="1" x14ac:dyDescent="0.35"/>
    <row r="34682" customFormat="1" x14ac:dyDescent="0.35"/>
    <row r="34683" customFormat="1" x14ac:dyDescent="0.35"/>
    <row r="34684" customFormat="1" x14ac:dyDescent="0.35"/>
    <row r="34685" customFormat="1" x14ac:dyDescent="0.35"/>
    <row r="34686" customFormat="1" x14ac:dyDescent="0.35"/>
    <row r="34687" customFormat="1" x14ac:dyDescent="0.35"/>
    <row r="34688" customFormat="1" x14ac:dyDescent="0.35"/>
    <row r="34689" customFormat="1" x14ac:dyDescent="0.35"/>
    <row r="34690" customFormat="1" x14ac:dyDescent="0.35"/>
    <row r="34691" customFormat="1" x14ac:dyDescent="0.35"/>
    <row r="34692" customFormat="1" x14ac:dyDescent="0.35"/>
    <row r="34693" customFormat="1" x14ac:dyDescent="0.35"/>
    <row r="34694" customFormat="1" x14ac:dyDescent="0.35"/>
    <row r="34695" customFormat="1" x14ac:dyDescent="0.35"/>
    <row r="34696" customFormat="1" x14ac:dyDescent="0.35"/>
    <row r="34697" customFormat="1" x14ac:dyDescent="0.35"/>
    <row r="34698" customFormat="1" x14ac:dyDescent="0.35"/>
    <row r="34699" customFormat="1" x14ac:dyDescent="0.35"/>
    <row r="34700" customFormat="1" x14ac:dyDescent="0.35"/>
    <row r="34701" customFormat="1" x14ac:dyDescent="0.35"/>
    <row r="34702" customFormat="1" x14ac:dyDescent="0.35"/>
    <row r="34703" customFormat="1" x14ac:dyDescent="0.35"/>
    <row r="34704" customFormat="1" x14ac:dyDescent="0.35"/>
    <row r="34705" customFormat="1" x14ac:dyDescent="0.35"/>
    <row r="34706" customFormat="1" x14ac:dyDescent="0.35"/>
    <row r="34707" customFormat="1" x14ac:dyDescent="0.35"/>
    <row r="34708" customFormat="1" x14ac:dyDescent="0.35"/>
    <row r="34709" customFormat="1" x14ac:dyDescent="0.35"/>
    <row r="34710" customFormat="1" x14ac:dyDescent="0.35"/>
    <row r="34711" customFormat="1" x14ac:dyDescent="0.35"/>
    <row r="34712" customFormat="1" x14ac:dyDescent="0.35"/>
    <row r="34713" customFormat="1" x14ac:dyDescent="0.35"/>
    <row r="34714" customFormat="1" x14ac:dyDescent="0.35"/>
    <row r="34715" customFormat="1" x14ac:dyDescent="0.35"/>
    <row r="34716" customFormat="1" x14ac:dyDescent="0.35"/>
    <row r="34717" customFormat="1" x14ac:dyDescent="0.35"/>
    <row r="34718" customFormat="1" x14ac:dyDescent="0.35"/>
    <row r="34719" customFormat="1" x14ac:dyDescent="0.35"/>
    <row r="34720" customFormat="1" x14ac:dyDescent="0.35"/>
    <row r="34721" customFormat="1" x14ac:dyDescent="0.35"/>
    <row r="34722" customFormat="1" x14ac:dyDescent="0.35"/>
    <row r="34723" customFormat="1" x14ac:dyDescent="0.35"/>
    <row r="34724" customFormat="1" x14ac:dyDescent="0.35"/>
    <row r="34725" customFormat="1" x14ac:dyDescent="0.35"/>
    <row r="34726" customFormat="1" x14ac:dyDescent="0.35"/>
    <row r="34727" customFormat="1" x14ac:dyDescent="0.35"/>
    <row r="34728" customFormat="1" x14ac:dyDescent="0.35"/>
    <row r="34729" customFormat="1" x14ac:dyDescent="0.35"/>
    <row r="34730" customFormat="1" x14ac:dyDescent="0.35"/>
    <row r="34731" customFormat="1" x14ac:dyDescent="0.35"/>
    <row r="34732" customFormat="1" x14ac:dyDescent="0.35"/>
    <row r="34733" customFormat="1" x14ac:dyDescent="0.35"/>
    <row r="34734" customFormat="1" x14ac:dyDescent="0.35"/>
    <row r="34735" customFormat="1" x14ac:dyDescent="0.35"/>
    <row r="34736" customFormat="1" x14ac:dyDescent="0.35"/>
    <row r="34737" customFormat="1" x14ac:dyDescent="0.35"/>
    <row r="34738" customFormat="1" x14ac:dyDescent="0.35"/>
    <row r="34739" customFormat="1" x14ac:dyDescent="0.35"/>
    <row r="34740" customFormat="1" x14ac:dyDescent="0.35"/>
    <row r="34741" customFormat="1" x14ac:dyDescent="0.35"/>
    <row r="34742" customFormat="1" x14ac:dyDescent="0.35"/>
    <row r="34743" customFormat="1" x14ac:dyDescent="0.35"/>
    <row r="34744" customFormat="1" x14ac:dyDescent="0.35"/>
    <row r="34745" customFormat="1" x14ac:dyDescent="0.35"/>
    <row r="34746" customFormat="1" x14ac:dyDescent="0.35"/>
    <row r="34747" customFormat="1" x14ac:dyDescent="0.35"/>
    <row r="34748" customFormat="1" x14ac:dyDescent="0.35"/>
    <row r="34749" customFormat="1" x14ac:dyDescent="0.35"/>
    <row r="34750" customFormat="1" x14ac:dyDescent="0.35"/>
    <row r="34751" customFormat="1" x14ac:dyDescent="0.35"/>
    <row r="34752" customFormat="1" x14ac:dyDescent="0.35"/>
    <row r="34753" customFormat="1" x14ac:dyDescent="0.35"/>
    <row r="34754" customFormat="1" x14ac:dyDescent="0.35"/>
    <row r="34755" customFormat="1" x14ac:dyDescent="0.35"/>
    <row r="34756" customFormat="1" x14ac:dyDescent="0.35"/>
    <row r="34757" customFormat="1" x14ac:dyDescent="0.35"/>
    <row r="34758" customFormat="1" x14ac:dyDescent="0.35"/>
    <row r="34759" customFormat="1" x14ac:dyDescent="0.35"/>
    <row r="34760" customFormat="1" x14ac:dyDescent="0.35"/>
    <row r="34761" customFormat="1" x14ac:dyDescent="0.35"/>
    <row r="34762" customFormat="1" x14ac:dyDescent="0.35"/>
    <row r="34763" customFormat="1" x14ac:dyDescent="0.35"/>
    <row r="34764" customFormat="1" x14ac:dyDescent="0.35"/>
    <row r="34765" customFormat="1" x14ac:dyDescent="0.35"/>
    <row r="34766" customFormat="1" x14ac:dyDescent="0.35"/>
    <row r="34767" customFormat="1" x14ac:dyDescent="0.35"/>
    <row r="34768" customFormat="1" x14ac:dyDescent="0.35"/>
    <row r="34769" customFormat="1" x14ac:dyDescent="0.35"/>
    <row r="34770" customFormat="1" x14ac:dyDescent="0.35"/>
    <row r="34771" customFormat="1" x14ac:dyDescent="0.35"/>
    <row r="34772" customFormat="1" x14ac:dyDescent="0.35"/>
    <row r="34773" customFormat="1" x14ac:dyDescent="0.35"/>
    <row r="34774" customFormat="1" x14ac:dyDescent="0.35"/>
    <row r="34775" customFormat="1" x14ac:dyDescent="0.35"/>
    <row r="34776" customFormat="1" x14ac:dyDescent="0.35"/>
    <row r="34777" customFormat="1" x14ac:dyDescent="0.35"/>
    <row r="34778" customFormat="1" x14ac:dyDescent="0.35"/>
    <row r="34779" customFormat="1" x14ac:dyDescent="0.35"/>
    <row r="34780" customFormat="1" x14ac:dyDescent="0.35"/>
    <row r="34781" customFormat="1" x14ac:dyDescent="0.35"/>
    <row r="34782" customFormat="1" x14ac:dyDescent="0.35"/>
    <row r="34783" customFormat="1" x14ac:dyDescent="0.35"/>
    <row r="34784" customFormat="1" x14ac:dyDescent="0.35"/>
    <row r="34785" customFormat="1" x14ac:dyDescent="0.35"/>
    <row r="34786" customFormat="1" x14ac:dyDescent="0.35"/>
    <row r="34787" customFormat="1" x14ac:dyDescent="0.35"/>
    <row r="34788" customFormat="1" x14ac:dyDescent="0.35"/>
    <row r="34789" customFormat="1" x14ac:dyDescent="0.35"/>
    <row r="34790" customFormat="1" x14ac:dyDescent="0.35"/>
    <row r="34791" customFormat="1" x14ac:dyDescent="0.35"/>
    <row r="34792" customFormat="1" x14ac:dyDescent="0.35"/>
    <row r="34793" customFormat="1" x14ac:dyDescent="0.35"/>
    <row r="34794" customFormat="1" x14ac:dyDescent="0.35"/>
    <row r="34795" customFormat="1" x14ac:dyDescent="0.35"/>
    <row r="34796" customFormat="1" x14ac:dyDescent="0.35"/>
    <row r="34797" customFormat="1" x14ac:dyDescent="0.35"/>
    <row r="34798" customFormat="1" x14ac:dyDescent="0.35"/>
    <row r="34799" customFormat="1" x14ac:dyDescent="0.35"/>
    <row r="34800" customFormat="1" x14ac:dyDescent="0.35"/>
    <row r="34801" customFormat="1" x14ac:dyDescent="0.35"/>
    <row r="34802" customFormat="1" x14ac:dyDescent="0.35"/>
    <row r="34803" customFormat="1" x14ac:dyDescent="0.35"/>
    <row r="34804" customFormat="1" x14ac:dyDescent="0.35"/>
    <row r="34805" customFormat="1" x14ac:dyDescent="0.35"/>
    <row r="34806" customFormat="1" x14ac:dyDescent="0.35"/>
    <row r="34807" customFormat="1" x14ac:dyDescent="0.35"/>
    <row r="34808" customFormat="1" x14ac:dyDescent="0.35"/>
    <row r="34809" customFormat="1" x14ac:dyDescent="0.35"/>
    <row r="34810" customFormat="1" x14ac:dyDescent="0.35"/>
    <row r="34811" customFormat="1" x14ac:dyDescent="0.35"/>
    <row r="34812" customFormat="1" x14ac:dyDescent="0.35"/>
    <row r="34813" customFormat="1" x14ac:dyDescent="0.35"/>
    <row r="34814" customFormat="1" x14ac:dyDescent="0.35"/>
    <row r="34815" customFormat="1" x14ac:dyDescent="0.35"/>
    <row r="34816" customFormat="1" x14ac:dyDescent="0.35"/>
    <row r="34817" customFormat="1" x14ac:dyDescent="0.35"/>
    <row r="34818" customFormat="1" x14ac:dyDescent="0.35"/>
    <row r="34819" customFormat="1" x14ac:dyDescent="0.35"/>
    <row r="34820" customFormat="1" x14ac:dyDescent="0.35"/>
    <row r="34821" customFormat="1" x14ac:dyDescent="0.35"/>
    <row r="34822" customFormat="1" x14ac:dyDescent="0.35"/>
    <row r="34823" customFormat="1" x14ac:dyDescent="0.35"/>
    <row r="34824" customFormat="1" x14ac:dyDescent="0.35"/>
    <row r="34825" customFormat="1" x14ac:dyDescent="0.35"/>
    <row r="34826" customFormat="1" x14ac:dyDescent="0.35"/>
    <row r="34827" customFormat="1" x14ac:dyDescent="0.35"/>
    <row r="34828" customFormat="1" x14ac:dyDescent="0.35"/>
    <row r="34829" customFormat="1" x14ac:dyDescent="0.35"/>
    <row r="34830" customFormat="1" x14ac:dyDescent="0.35"/>
    <row r="34831" customFormat="1" x14ac:dyDescent="0.35"/>
    <row r="34832" customFormat="1" x14ac:dyDescent="0.35"/>
    <row r="34833" customFormat="1" x14ac:dyDescent="0.35"/>
    <row r="34834" customFormat="1" x14ac:dyDescent="0.35"/>
    <row r="34835" customFormat="1" x14ac:dyDescent="0.35"/>
    <row r="34836" customFormat="1" x14ac:dyDescent="0.35"/>
    <row r="34837" customFormat="1" x14ac:dyDescent="0.35"/>
    <row r="34838" customFormat="1" x14ac:dyDescent="0.35"/>
    <row r="34839" customFormat="1" x14ac:dyDescent="0.35"/>
    <row r="34840" customFormat="1" x14ac:dyDescent="0.35"/>
    <row r="34841" customFormat="1" x14ac:dyDescent="0.35"/>
    <row r="34842" customFormat="1" x14ac:dyDescent="0.35"/>
    <row r="34843" customFormat="1" x14ac:dyDescent="0.35"/>
    <row r="34844" customFormat="1" x14ac:dyDescent="0.35"/>
    <row r="34845" customFormat="1" x14ac:dyDescent="0.35"/>
    <row r="34846" customFormat="1" x14ac:dyDescent="0.35"/>
    <row r="34847" customFormat="1" x14ac:dyDescent="0.35"/>
    <row r="34848" customFormat="1" x14ac:dyDescent="0.35"/>
    <row r="34849" customFormat="1" x14ac:dyDescent="0.35"/>
    <row r="34850" customFormat="1" x14ac:dyDescent="0.35"/>
    <row r="34851" customFormat="1" x14ac:dyDescent="0.35"/>
    <row r="34852" customFormat="1" x14ac:dyDescent="0.35"/>
    <row r="34853" customFormat="1" x14ac:dyDescent="0.35"/>
    <row r="34854" customFormat="1" x14ac:dyDescent="0.35"/>
    <row r="34855" customFormat="1" x14ac:dyDescent="0.35"/>
    <row r="34856" customFormat="1" x14ac:dyDescent="0.35"/>
    <row r="34857" customFormat="1" x14ac:dyDescent="0.35"/>
    <row r="34858" customFormat="1" x14ac:dyDescent="0.35"/>
    <row r="34859" customFormat="1" x14ac:dyDescent="0.35"/>
    <row r="34860" customFormat="1" x14ac:dyDescent="0.35"/>
    <row r="34861" customFormat="1" x14ac:dyDescent="0.35"/>
    <row r="34862" customFormat="1" x14ac:dyDescent="0.35"/>
    <row r="34863" customFormat="1" x14ac:dyDescent="0.35"/>
    <row r="34864" customFormat="1" x14ac:dyDescent="0.35"/>
    <row r="34865" customFormat="1" x14ac:dyDescent="0.35"/>
    <row r="34866" customFormat="1" x14ac:dyDescent="0.35"/>
    <row r="34867" customFormat="1" x14ac:dyDescent="0.35"/>
    <row r="34868" customFormat="1" x14ac:dyDescent="0.35"/>
    <row r="34869" customFormat="1" x14ac:dyDescent="0.35"/>
    <row r="34870" customFormat="1" x14ac:dyDescent="0.35"/>
    <row r="34871" customFormat="1" x14ac:dyDescent="0.35"/>
    <row r="34872" customFormat="1" x14ac:dyDescent="0.35"/>
    <row r="34873" customFormat="1" x14ac:dyDescent="0.35"/>
    <row r="34874" customFormat="1" x14ac:dyDescent="0.35"/>
    <row r="34875" customFormat="1" x14ac:dyDescent="0.35"/>
    <row r="34876" customFormat="1" x14ac:dyDescent="0.35"/>
    <row r="34877" customFormat="1" x14ac:dyDescent="0.35"/>
    <row r="34878" customFormat="1" x14ac:dyDescent="0.35"/>
    <row r="34879" customFormat="1" x14ac:dyDescent="0.35"/>
    <row r="34880" customFormat="1" x14ac:dyDescent="0.35"/>
    <row r="34881" customFormat="1" x14ac:dyDescent="0.35"/>
    <row r="34882" customFormat="1" x14ac:dyDescent="0.35"/>
    <row r="34883" customFormat="1" x14ac:dyDescent="0.35"/>
    <row r="34884" customFormat="1" x14ac:dyDescent="0.35"/>
    <row r="34885" customFormat="1" x14ac:dyDescent="0.35"/>
    <row r="34886" customFormat="1" x14ac:dyDescent="0.35"/>
    <row r="34887" customFormat="1" x14ac:dyDescent="0.35"/>
    <row r="34888" customFormat="1" x14ac:dyDescent="0.35"/>
    <row r="34889" customFormat="1" x14ac:dyDescent="0.35"/>
    <row r="34890" customFormat="1" x14ac:dyDescent="0.35"/>
    <row r="34891" customFormat="1" x14ac:dyDescent="0.35"/>
    <row r="34892" customFormat="1" x14ac:dyDescent="0.35"/>
    <row r="34893" customFormat="1" x14ac:dyDescent="0.35"/>
    <row r="34894" customFormat="1" x14ac:dyDescent="0.35"/>
    <row r="34895" customFormat="1" x14ac:dyDescent="0.35"/>
    <row r="34896" customFormat="1" x14ac:dyDescent="0.35"/>
    <row r="34897" customFormat="1" x14ac:dyDescent="0.35"/>
    <row r="34898" customFormat="1" x14ac:dyDescent="0.35"/>
    <row r="34899" customFormat="1" x14ac:dyDescent="0.35"/>
    <row r="34900" customFormat="1" x14ac:dyDescent="0.35"/>
    <row r="34901" customFormat="1" x14ac:dyDescent="0.35"/>
    <row r="34902" customFormat="1" x14ac:dyDescent="0.35"/>
    <row r="34903" customFormat="1" x14ac:dyDescent="0.35"/>
    <row r="34904" customFormat="1" x14ac:dyDescent="0.35"/>
    <row r="34905" customFormat="1" x14ac:dyDescent="0.35"/>
    <row r="34906" customFormat="1" x14ac:dyDescent="0.35"/>
    <row r="34907" customFormat="1" x14ac:dyDescent="0.35"/>
    <row r="34908" customFormat="1" x14ac:dyDescent="0.35"/>
    <row r="34909" customFormat="1" x14ac:dyDescent="0.35"/>
    <row r="34910" customFormat="1" x14ac:dyDescent="0.35"/>
    <row r="34911" customFormat="1" x14ac:dyDescent="0.35"/>
    <row r="34912" customFormat="1" x14ac:dyDescent="0.35"/>
    <row r="34913" customFormat="1" x14ac:dyDescent="0.35"/>
    <row r="34914" customFormat="1" x14ac:dyDescent="0.35"/>
    <row r="34915" customFormat="1" x14ac:dyDescent="0.35"/>
    <row r="34916" customFormat="1" x14ac:dyDescent="0.35"/>
    <row r="34917" customFormat="1" x14ac:dyDescent="0.35"/>
    <row r="34918" customFormat="1" x14ac:dyDescent="0.35"/>
    <row r="34919" customFormat="1" x14ac:dyDescent="0.35"/>
    <row r="34920" customFormat="1" x14ac:dyDescent="0.35"/>
    <row r="34921" customFormat="1" x14ac:dyDescent="0.35"/>
    <row r="34922" customFormat="1" x14ac:dyDescent="0.35"/>
    <row r="34923" customFormat="1" x14ac:dyDescent="0.35"/>
    <row r="34924" customFormat="1" x14ac:dyDescent="0.35"/>
    <row r="34925" customFormat="1" x14ac:dyDescent="0.35"/>
    <row r="34926" customFormat="1" x14ac:dyDescent="0.35"/>
    <row r="34927" customFormat="1" x14ac:dyDescent="0.35"/>
    <row r="34928" customFormat="1" x14ac:dyDescent="0.35"/>
    <row r="34929" customFormat="1" x14ac:dyDescent="0.35"/>
    <row r="34930" customFormat="1" x14ac:dyDescent="0.35"/>
    <row r="34931" customFormat="1" x14ac:dyDescent="0.35"/>
    <row r="34932" customFormat="1" x14ac:dyDescent="0.35"/>
    <row r="34933" customFormat="1" x14ac:dyDescent="0.35"/>
    <row r="34934" customFormat="1" x14ac:dyDescent="0.35"/>
    <row r="34935" customFormat="1" x14ac:dyDescent="0.35"/>
    <row r="34936" customFormat="1" x14ac:dyDescent="0.35"/>
    <row r="34937" customFormat="1" x14ac:dyDescent="0.35"/>
    <row r="34938" customFormat="1" x14ac:dyDescent="0.35"/>
    <row r="34939" customFormat="1" x14ac:dyDescent="0.35"/>
    <row r="34940" customFormat="1" x14ac:dyDescent="0.35"/>
    <row r="34941" customFormat="1" x14ac:dyDescent="0.35"/>
    <row r="34942" customFormat="1" x14ac:dyDescent="0.35"/>
    <row r="34943" customFormat="1" x14ac:dyDescent="0.35"/>
    <row r="34944" customFormat="1" x14ac:dyDescent="0.35"/>
    <row r="34945" customFormat="1" x14ac:dyDescent="0.35"/>
    <row r="34946" customFormat="1" x14ac:dyDescent="0.35"/>
    <row r="34947" customFormat="1" x14ac:dyDescent="0.35"/>
    <row r="34948" customFormat="1" x14ac:dyDescent="0.35"/>
    <row r="34949" customFormat="1" x14ac:dyDescent="0.35"/>
    <row r="34950" customFormat="1" x14ac:dyDescent="0.35"/>
    <row r="34951" customFormat="1" x14ac:dyDescent="0.35"/>
    <row r="34952" customFormat="1" x14ac:dyDescent="0.35"/>
    <row r="34953" customFormat="1" x14ac:dyDescent="0.35"/>
    <row r="34954" customFormat="1" x14ac:dyDescent="0.35"/>
    <row r="34955" customFormat="1" x14ac:dyDescent="0.35"/>
    <row r="34956" customFormat="1" x14ac:dyDescent="0.35"/>
    <row r="34957" customFormat="1" x14ac:dyDescent="0.35"/>
    <row r="34958" customFormat="1" x14ac:dyDescent="0.35"/>
    <row r="34959" customFormat="1" x14ac:dyDescent="0.35"/>
    <row r="34960" customFormat="1" x14ac:dyDescent="0.35"/>
    <row r="34961" customFormat="1" x14ac:dyDescent="0.35"/>
    <row r="34962" customFormat="1" x14ac:dyDescent="0.35"/>
    <row r="34963" customFormat="1" x14ac:dyDescent="0.35"/>
    <row r="34964" customFormat="1" x14ac:dyDescent="0.35"/>
    <row r="34965" customFormat="1" x14ac:dyDescent="0.35"/>
    <row r="34966" customFormat="1" x14ac:dyDescent="0.35"/>
    <row r="34967" customFormat="1" x14ac:dyDescent="0.35"/>
    <row r="34968" customFormat="1" x14ac:dyDescent="0.35"/>
    <row r="34969" customFormat="1" x14ac:dyDescent="0.35"/>
    <row r="34970" customFormat="1" x14ac:dyDescent="0.35"/>
    <row r="34971" customFormat="1" x14ac:dyDescent="0.35"/>
    <row r="34972" customFormat="1" x14ac:dyDescent="0.35"/>
    <row r="34973" customFormat="1" x14ac:dyDescent="0.35"/>
    <row r="34974" customFormat="1" x14ac:dyDescent="0.35"/>
    <row r="34975" customFormat="1" x14ac:dyDescent="0.35"/>
    <row r="34976" customFormat="1" x14ac:dyDescent="0.35"/>
    <row r="34977" customFormat="1" x14ac:dyDescent="0.35"/>
    <row r="34978" customFormat="1" x14ac:dyDescent="0.35"/>
    <row r="34979" customFormat="1" x14ac:dyDescent="0.35"/>
    <row r="34980" customFormat="1" x14ac:dyDescent="0.35"/>
    <row r="34981" customFormat="1" x14ac:dyDescent="0.35"/>
    <row r="34982" customFormat="1" x14ac:dyDescent="0.35"/>
    <row r="34983" customFormat="1" x14ac:dyDescent="0.35"/>
    <row r="34984" customFormat="1" x14ac:dyDescent="0.35"/>
    <row r="34985" customFormat="1" x14ac:dyDescent="0.35"/>
    <row r="34986" customFormat="1" x14ac:dyDescent="0.35"/>
    <row r="34987" customFormat="1" x14ac:dyDescent="0.35"/>
    <row r="34988" customFormat="1" x14ac:dyDescent="0.35"/>
    <row r="34989" customFormat="1" x14ac:dyDescent="0.35"/>
    <row r="34990" customFormat="1" x14ac:dyDescent="0.35"/>
    <row r="34991" customFormat="1" x14ac:dyDescent="0.35"/>
    <row r="34992" customFormat="1" x14ac:dyDescent="0.35"/>
    <row r="34993" customFormat="1" x14ac:dyDescent="0.35"/>
    <row r="34994" customFormat="1" x14ac:dyDescent="0.35"/>
    <row r="34995" customFormat="1" x14ac:dyDescent="0.35"/>
    <row r="34996" customFormat="1" x14ac:dyDescent="0.35"/>
    <row r="34997" customFormat="1" x14ac:dyDescent="0.35"/>
    <row r="34998" customFormat="1" x14ac:dyDescent="0.35"/>
    <row r="34999" customFormat="1" x14ac:dyDescent="0.35"/>
    <row r="35000" customFormat="1" x14ac:dyDescent="0.35"/>
    <row r="35001" customFormat="1" x14ac:dyDescent="0.35"/>
    <row r="35002" customFormat="1" x14ac:dyDescent="0.35"/>
    <row r="35003" customFormat="1" x14ac:dyDescent="0.35"/>
    <row r="35004" customFormat="1" x14ac:dyDescent="0.35"/>
    <row r="35005" customFormat="1" x14ac:dyDescent="0.35"/>
    <row r="35006" customFormat="1" x14ac:dyDescent="0.35"/>
    <row r="35007" customFormat="1" x14ac:dyDescent="0.35"/>
    <row r="35008" customFormat="1" x14ac:dyDescent="0.35"/>
    <row r="35009" customFormat="1" x14ac:dyDescent="0.35"/>
    <row r="35010" customFormat="1" x14ac:dyDescent="0.35"/>
    <row r="35011" customFormat="1" x14ac:dyDescent="0.35"/>
    <row r="35012" customFormat="1" x14ac:dyDescent="0.35"/>
    <row r="35013" customFormat="1" x14ac:dyDescent="0.35"/>
    <row r="35014" customFormat="1" x14ac:dyDescent="0.35"/>
    <row r="35015" customFormat="1" x14ac:dyDescent="0.35"/>
    <row r="35016" customFormat="1" x14ac:dyDescent="0.35"/>
    <row r="35017" customFormat="1" x14ac:dyDescent="0.35"/>
    <row r="35018" customFormat="1" x14ac:dyDescent="0.35"/>
    <row r="35019" customFormat="1" x14ac:dyDescent="0.35"/>
    <row r="35020" customFormat="1" x14ac:dyDescent="0.35"/>
    <row r="35021" customFormat="1" x14ac:dyDescent="0.35"/>
    <row r="35022" customFormat="1" x14ac:dyDescent="0.35"/>
    <row r="35023" customFormat="1" x14ac:dyDescent="0.35"/>
    <row r="35024" customFormat="1" x14ac:dyDescent="0.35"/>
    <row r="35025" customFormat="1" x14ac:dyDescent="0.35"/>
    <row r="35026" customFormat="1" x14ac:dyDescent="0.35"/>
    <row r="35027" customFormat="1" x14ac:dyDescent="0.35"/>
    <row r="35028" customFormat="1" x14ac:dyDescent="0.35"/>
    <row r="35029" customFormat="1" x14ac:dyDescent="0.35"/>
    <row r="35030" customFormat="1" x14ac:dyDescent="0.35"/>
    <row r="35031" customFormat="1" x14ac:dyDescent="0.35"/>
    <row r="35032" customFormat="1" x14ac:dyDescent="0.35"/>
    <row r="35033" customFormat="1" x14ac:dyDescent="0.35"/>
    <row r="35034" customFormat="1" x14ac:dyDescent="0.35"/>
    <row r="35035" customFormat="1" x14ac:dyDescent="0.35"/>
    <row r="35036" customFormat="1" x14ac:dyDescent="0.35"/>
    <row r="35037" customFormat="1" x14ac:dyDescent="0.35"/>
    <row r="35038" customFormat="1" x14ac:dyDescent="0.35"/>
    <row r="35039" customFormat="1" x14ac:dyDescent="0.35"/>
    <row r="35040" customFormat="1" x14ac:dyDescent="0.35"/>
    <row r="35041" customFormat="1" x14ac:dyDescent="0.35"/>
    <row r="35042" customFormat="1" x14ac:dyDescent="0.35"/>
    <row r="35043" customFormat="1" x14ac:dyDescent="0.35"/>
    <row r="35044" customFormat="1" x14ac:dyDescent="0.35"/>
    <row r="35045" customFormat="1" x14ac:dyDescent="0.35"/>
    <row r="35046" customFormat="1" x14ac:dyDescent="0.35"/>
    <row r="35047" customFormat="1" x14ac:dyDescent="0.35"/>
    <row r="35048" customFormat="1" x14ac:dyDescent="0.35"/>
    <row r="35049" customFormat="1" x14ac:dyDescent="0.35"/>
    <row r="35050" customFormat="1" x14ac:dyDescent="0.35"/>
    <row r="35051" customFormat="1" x14ac:dyDescent="0.35"/>
    <row r="35052" customFormat="1" x14ac:dyDescent="0.35"/>
    <row r="35053" customFormat="1" x14ac:dyDescent="0.35"/>
    <row r="35054" customFormat="1" x14ac:dyDescent="0.35"/>
    <row r="35055" customFormat="1" x14ac:dyDescent="0.35"/>
    <row r="35056" customFormat="1" x14ac:dyDescent="0.35"/>
    <row r="35057" customFormat="1" x14ac:dyDescent="0.35"/>
    <row r="35058" customFormat="1" x14ac:dyDescent="0.35"/>
    <row r="35059" customFormat="1" x14ac:dyDescent="0.35"/>
    <row r="35060" customFormat="1" x14ac:dyDescent="0.35"/>
    <row r="35061" customFormat="1" x14ac:dyDescent="0.35"/>
    <row r="35062" customFormat="1" x14ac:dyDescent="0.35"/>
    <row r="35063" customFormat="1" x14ac:dyDescent="0.35"/>
    <row r="35064" customFormat="1" x14ac:dyDescent="0.35"/>
    <row r="35065" customFormat="1" x14ac:dyDescent="0.35"/>
    <row r="35066" customFormat="1" x14ac:dyDescent="0.35"/>
    <row r="35067" customFormat="1" x14ac:dyDescent="0.35"/>
    <row r="35068" customFormat="1" x14ac:dyDescent="0.35"/>
    <row r="35069" customFormat="1" x14ac:dyDescent="0.35"/>
    <row r="35070" customFormat="1" x14ac:dyDescent="0.35"/>
    <row r="35071" customFormat="1" x14ac:dyDescent="0.35"/>
    <row r="35072" customFormat="1" x14ac:dyDescent="0.35"/>
    <row r="35073" customFormat="1" x14ac:dyDescent="0.35"/>
    <row r="35074" customFormat="1" x14ac:dyDescent="0.35"/>
    <row r="35075" customFormat="1" x14ac:dyDescent="0.35"/>
    <row r="35076" customFormat="1" x14ac:dyDescent="0.35"/>
    <row r="35077" customFormat="1" x14ac:dyDescent="0.35"/>
    <row r="35078" customFormat="1" x14ac:dyDescent="0.35"/>
    <row r="35079" customFormat="1" x14ac:dyDescent="0.35"/>
    <row r="35080" customFormat="1" x14ac:dyDescent="0.35"/>
    <row r="35081" customFormat="1" x14ac:dyDescent="0.35"/>
    <row r="35082" customFormat="1" x14ac:dyDescent="0.35"/>
    <row r="35083" customFormat="1" x14ac:dyDescent="0.35"/>
    <row r="35084" customFormat="1" x14ac:dyDescent="0.35"/>
    <row r="35085" customFormat="1" x14ac:dyDescent="0.35"/>
    <row r="35086" customFormat="1" x14ac:dyDescent="0.35"/>
    <row r="35087" customFormat="1" x14ac:dyDescent="0.35"/>
    <row r="35088" customFormat="1" x14ac:dyDescent="0.35"/>
    <row r="35089" customFormat="1" x14ac:dyDescent="0.35"/>
    <row r="35090" customFormat="1" x14ac:dyDescent="0.35"/>
    <row r="35091" customFormat="1" x14ac:dyDescent="0.35"/>
    <row r="35092" customFormat="1" x14ac:dyDescent="0.35"/>
    <row r="35093" customFormat="1" x14ac:dyDescent="0.35"/>
    <row r="35094" customFormat="1" x14ac:dyDescent="0.35"/>
    <row r="35095" customFormat="1" x14ac:dyDescent="0.35"/>
    <row r="35096" customFormat="1" x14ac:dyDescent="0.35"/>
    <row r="35097" customFormat="1" x14ac:dyDescent="0.35"/>
    <row r="35098" customFormat="1" x14ac:dyDescent="0.35"/>
    <row r="35099" customFormat="1" x14ac:dyDescent="0.35"/>
    <row r="35100" customFormat="1" x14ac:dyDescent="0.35"/>
    <row r="35101" customFormat="1" x14ac:dyDescent="0.35"/>
    <row r="35102" customFormat="1" x14ac:dyDescent="0.35"/>
    <row r="35103" customFormat="1" x14ac:dyDescent="0.35"/>
    <row r="35104" customFormat="1" x14ac:dyDescent="0.35"/>
    <row r="35105" customFormat="1" x14ac:dyDescent="0.35"/>
    <row r="35106" customFormat="1" x14ac:dyDescent="0.35"/>
    <row r="35107" customFormat="1" x14ac:dyDescent="0.35"/>
    <row r="35108" customFormat="1" x14ac:dyDescent="0.35"/>
    <row r="35109" customFormat="1" x14ac:dyDescent="0.35"/>
    <row r="35110" customFormat="1" x14ac:dyDescent="0.35"/>
    <row r="35111" customFormat="1" x14ac:dyDescent="0.35"/>
    <row r="35112" customFormat="1" x14ac:dyDescent="0.35"/>
    <row r="35113" customFormat="1" x14ac:dyDescent="0.35"/>
    <row r="35114" customFormat="1" x14ac:dyDescent="0.35"/>
    <row r="35115" customFormat="1" x14ac:dyDescent="0.35"/>
    <row r="35116" customFormat="1" x14ac:dyDescent="0.35"/>
    <row r="35117" customFormat="1" x14ac:dyDescent="0.35"/>
    <row r="35118" customFormat="1" x14ac:dyDescent="0.35"/>
    <row r="35119" customFormat="1" x14ac:dyDescent="0.35"/>
    <row r="35120" customFormat="1" x14ac:dyDescent="0.35"/>
    <row r="35121" customFormat="1" x14ac:dyDescent="0.35"/>
    <row r="35122" customFormat="1" x14ac:dyDescent="0.35"/>
    <row r="35123" customFormat="1" x14ac:dyDescent="0.35"/>
    <row r="35124" customFormat="1" x14ac:dyDescent="0.35"/>
    <row r="35125" customFormat="1" x14ac:dyDescent="0.35"/>
    <row r="35126" customFormat="1" x14ac:dyDescent="0.35"/>
    <row r="35127" customFormat="1" x14ac:dyDescent="0.35"/>
    <row r="35128" customFormat="1" x14ac:dyDescent="0.35"/>
    <row r="35129" customFormat="1" x14ac:dyDescent="0.35"/>
    <row r="35130" customFormat="1" x14ac:dyDescent="0.35"/>
    <row r="35131" customFormat="1" x14ac:dyDescent="0.35"/>
    <row r="35132" customFormat="1" x14ac:dyDescent="0.35"/>
    <row r="35133" customFormat="1" x14ac:dyDescent="0.35"/>
    <row r="35134" customFormat="1" x14ac:dyDescent="0.35"/>
    <row r="35135" customFormat="1" x14ac:dyDescent="0.35"/>
    <row r="35136" customFormat="1" x14ac:dyDescent="0.35"/>
    <row r="35137" customFormat="1" x14ac:dyDescent="0.35"/>
    <row r="35138" customFormat="1" x14ac:dyDescent="0.35"/>
    <row r="35139" customFormat="1" x14ac:dyDescent="0.35"/>
    <row r="35140" customFormat="1" x14ac:dyDescent="0.35"/>
    <row r="35141" customFormat="1" x14ac:dyDescent="0.35"/>
    <row r="35142" customFormat="1" x14ac:dyDescent="0.35"/>
    <row r="35143" customFormat="1" x14ac:dyDescent="0.35"/>
    <row r="35144" customFormat="1" x14ac:dyDescent="0.35"/>
    <row r="35145" customFormat="1" x14ac:dyDescent="0.35"/>
    <row r="35146" customFormat="1" x14ac:dyDescent="0.35"/>
    <row r="35147" customFormat="1" x14ac:dyDescent="0.35"/>
    <row r="35148" customFormat="1" x14ac:dyDescent="0.35"/>
    <row r="35149" customFormat="1" x14ac:dyDescent="0.35"/>
    <row r="35150" customFormat="1" x14ac:dyDescent="0.35"/>
    <row r="35151" customFormat="1" x14ac:dyDescent="0.35"/>
    <row r="35152" customFormat="1" x14ac:dyDescent="0.35"/>
    <row r="35153" customFormat="1" x14ac:dyDescent="0.35"/>
    <row r="35154" customFormat="1" x14ac:dyDescent="0.35"/>
    <row r="35155" customFormat="1" x14ac:dyDescent="0.35"/>
    <row r="35156" customFormat="1" x14ac:dyDescent="0.35"/>
    <row r="35157" customFormat="1" x14ac:dyDescent="0.35"/>
    <row r="35158" customFormat="1" x14ac:dyDescent="0.35"/>
    <row r="35159" customFormat="1" x14ac:dyDescent="0.35"/>
    <row r="35160" customFormat="1" x14ac:dyDescent="0.35"/>
    <row r="35161" customFormat="1" x14ac:dyDescent="0.35"/>
    <row r="35162" customFormat="1" x14ac:dyDescent="0.35"/>
    <row r="35163" customFormat="1" x14ac:dyDescent="0.35"/>
    <row r="35164" customFormat="1" x14ac:dyDescent="0.35"/>
    <row r="35165" customFormat="1" x14ac:dyDescent="0.35"/>
    <row r="35166" customFormat="1" x14ac:dyDescent="0.35"/>
    <row r="35167" customFormat="1" x14ac:dyDescent="0.35"/>
    <row r="35168" customFormat="1" x14ac:dyDescent="0.35"/>
    <row r="35169" customFormat="1" x14ac:dyDescent="0.35"/>
    <row r="35170" customFormat="1" x14ac:dyDescent="0.35"/>
    <row r="35171" customFormat="1" x14ac:dyDescent="0.35"/>
    <row r="35172" customFormat="1" x14ac:dyDescent="0.35"/>
    <row r="35173" customFormat="1" x14ac:dyDescent="0.35"/>
    <row r="35174" customFormat="1" x14ac:dyDescent="0.35"/>
    <row r="35175" customFormat="1" x14ac:dyDescent="0.35"/>
    <row r="35176" customFormat="1" x14ac:dyDescent="0.35"/>
    <row r="35177" customFormat="1" x14ac:dyDescent="0.35"/>
    <row r="35178" customFormat="1" x14ac:dyDescent="0.35"/>
    <row r="35179" customFormat="1" x14ac:dyDescent="0.35"/>
    <row r="35180" customFormat="1" x14ac:dyDescent="0.35"/>
    <row r="35181" customFormat="1" x14ac:dyDescent="0.35"/>
    <row r="35182" customFormat="1" x14ac:dyDescent="0.35"/>
    <row r="35183" customFormat="1" x14ac:dyDescent="0.35"/>
    <row r="35184" customFormat="1" x14ac:dyDescent="0.35"/>
    <row r="35185" customFormat="1" x14ac:dyDescent="0.35"/>
    <row r="35186" customFormat="1" x14ac:dyDescent="0.35"/>
    <row r="35187" customFormat="1" x14ac:dyDescent="0.35"/>
    <row r="35188" customFormat="1" x14ac:dyDescent="0.35"/>
    <row r="35189" customFormat="1" x14ac:dyDescent="0.35"/>
    <row r="35190" customFormat="1" x14ac:dyDescent="0.35"/>
    <row r="35191" customFormat="1" x14ac:dyDescent="0.35"/>
    <row r="35192" customFormat="1" x14ac:dyDescent="0.35"/>
    <row r="35193" customFormat="1" x14ac:dyDescent="0.35"/>
    <row r="35194" customFormat="1" x14ac:dyDescent="0.35"/>
    <row r="35195" customFormat="1" x14ac:dyDescent="0.35"/>
    <row r="35196" customFormat="1" x14ac:dyDescent="0.35"/>
    <row r="35197" customFormat="1" x14ac:dyDescent="0.35"/>
    <row r="35198" customFormat="1" x14ac:dyDescent="0.35"/>
    <row r="35199" customFormat="1" x14ac:dyDescent="0.35"/>
    <row r="35200" customFormat="1" x14ac:dyDescent="0.35"/>
    <row r="35201" customFormat="1" x14ac:dyDescent="0.35"/>
    <row r="35202" customFormat="1" x14ac:dyDescent="0.35"/>
    <row r="35203" customFormat="1" x14ac:dyDescent="0.35"/>
    <row r="35204" customFormat="1" x14ac:dyDescent="0.35"/>
    <row r="35205" customFormat="1" x14ac:dyDescent="0.35"/>
    <row r="35206" customFormat="1" x14ac:dyDescent="0.35"/>
    <row r="35207" customFormat="1" x14ac:dyDescent="0.35"/>
    <row r="35208" customFormat="1" x14ac:dyDescent="0.35"/>
    <row r="35209" customFormat="1" x14ac:dyDescent="0.35"/>
    <row r="35210" customFormat="1" x14ac:dyDescent="0.35"/>
    <row r="35211" customFormat="1" x14ac:dyDescent="0.35"/>
    <row r="35212" customFormat="1" x14ac:dyDescent="0.35"/>
    <row r="35213" customFormat="1" x14ac:dyDescent="0.35"/>
    <row r="35214" customFormat="1" x14ac:dyDescent="0.35"/>
    <row r="35215" customFormat="1" x14ac:dyDescent="0.35"/>
    <row r="35216" customFormat="1" x14ac:dyDescent="0.35"/>
    <row r="35217" customFormat="1" x14ac:dyDescent="0.35"/>
    <row r="35218" customFormat="1" x14ac:dyDescent="0.35"/>
    <row r="35219" customFormat="1" x14ac:dyDescent="0.35"/>
    <row r="35220" customFormat="1" x14ac:dyDescent="0.35"/>
    <row r="35221" customFormat="1" x14ac:dyDescent="0.35"/>
    <row r="35222" customFormat="1" x14ac:dyDescent="0.35"/>
    <row r="35223" customFormat="1" x14ac:dyDescent="0.35"/>
    <row r="35224" customFormat="1" x14ac:dyDescent="0.35"/>
    <row r="35225" customFormat="1" x14ac:dyDescent="0.35"/>
    <row r="35226" customFormat="1" x14ac:dyDescent="0.35"/>
    <row r="35227" customFormat="1" x14ac:dyDescent="0.35"/>
    <row r="35228" customFormat="1" x14ac:dyDescent="0.35"/>
    <row r="35229" customFormat="1" x14ac:dyDescent="0.35"/>
    <row r="35230" customFormat="1" x14ac:dyDescent="0.35"/>
    <row r="35231" customFormat="1" x14ac:dyDescent="0.35"/>
    <row r="35232" customFormat="1" x14ac:dyDescent="0.35"/>
    <row r="35233" customFormat="1" x14ac:dyDescent="0.35"/>
    <row r="35234" customFormat="1" x14ac:dyDescent="0.35"/>
    <row r="35235" customFormat="1" x14ac:dyDescent="0.35"/>
    <row r="35236" customFormat="1" x14ac:dyDescent="0.35"/>
    <row r="35237" customFormat="1" x14ac:dyDescent="0.35"/>
    <row r="35238" customFormat="1" x14ac:dyDescent="0.35"/>
    <row r="35239" customFormat="1" x14ac:dyDescent="0.35"/>
    <row r="35240" customFormat="1" x14ac:dyDescent="0.35"/>
    <row r="35241" customFormat="1" x14ac:dyDescent="0.35"/>
    <row r="35242" customFormat="1" x14ac:dyDescent="0.35"/>
    <row r="35243" customFormat="1" x14ac:dyDescent="0.35"/>
    <row r="35244" customFormat="1" x14ac:dyDescent="0.35"/>
    <row r="35245" customFormat="1" x14ac:dyDescent="0.35"/>
    <row r="35246" customFormat="1" x14ac:dyDescent="0.35"/>
    <row r="35247" customFormat="1" x14ac:dyDescent="0.35"/>
    <row r="35248" customFormat="1" x14ac:dyDescent="0.35"/>
    <row r="35249" customFormat="1" x14ac:dyDescent="0.35"/>
    <row r="35250" customFormat="1" x14ac:dyDescent="0.35"/>
    <row r="35251" customFormat="1" x14ac:dyDescent="0.35"/>
    <row r="35252" customFormat="1" x14ac:dyDescent="0.35"/>
    <row r="35253" customFormat="1" x14ac:dyDescent="0.35"/>
    <row r="35254" customFormat="1" x14ac:dyDescent="0.35"/>
    <row r="35255" customFormat="1" x14ac:dyDescent="0.35"/>
    <row r="35256" customFormat="1" x14ac:dyDescent="0.35"/>
    <row r="35257" customFormat="1" x14ac:dyDescent="0.35"/>
    <row r="35258" customFormat="1" x14ac:dyDescent="0.35"/>
    <row r="35259" customFormat="1" x14ac:dyDescent="0.35"/>
    <row r="35260" customFormat="1" x14ac:dyDescent="0.35"/>
    <row r="35261" customFormat="1" x14ac:dyDescent="0.35"/>
    <row r="35262" customFormat="1" x14ac:dyDescent="0.35"/>
    <row r="35263" customFormat="1" x14ac:dyDescent="0.35"/>
    <row r="35264" customFormat="1" x14ac:dyDescent="0.35"/>
    <row r="35265" customFormat="1" x14ac:dyDescent="0.35"/>
    <row r="35266" customFormat="1" x14ac:dyDescent="0.35"/>
    <row r="35267" customFormat="1" x14ac:dyDescent="0.35"/>
    <row r="35268" customFormat="1" x14ac:dyDescent="0.35"/>
    <row r="35269" customFormat="1" x14ac:dyDescent="0.35"/>
    <row r="35270" customFormat="1" x14ac:dyDescent="0.35"/>
    <row r="35271" customFormat="1" x14ac:dyDescent="0.35"/>
    <row r="35272" customFormat="1" x14ac:dyDescent="0.35"/>
    <row r="35273" customFormat="1" x14ac:dyDescent="0.35"/>
    <row r="35274" customFormat="1" x14ac:dyDescent="0.35"/>
    <row r="35275" customFormat="1" x14ac:dyDescent="0.35"/>
    <row r="35276" customFormat="1" x14ac:dyDescent="0.35"/>
    <row r="35277" customFormat="1" x14ac:dyDescent="0.35"/>
    <row r="35278" customFormat="1" x14ac:dyDescent="0.35"/>
    <row r="35279" customFormat="1" x14ac:dyDescent="0.35"/>
    <row r="35280" customFormat="1" x14ac:dyDescent="0.35"/>
    <row r="35281" customFormat="1" x14ac:dyDescent="0.35"/>
    <row r="35282" customFormat="1" x14ac:dyDescent="0.35"/>
    <row r="35283" customFormat="1" x14ac:dyDescent="0.35"/>
    <row r="35284" customFormat="1" x14ac:dyDescent="0.35"/>
    <row r="35285" customFormat="1" x14ac:dyDescent="0.35"/>
    <row r="35286" customFormat="1" x14ac:dyDescent="0.35"/>
    <row r="35287" customFormat="1" x14ac:dyDescent="0.35"/>
    <row r="35288" customFormat="1" x14ac:dyDescent="0.35"/>
    <row r="35289" customFormat="1" x14ac:dyDescent="0.35"/>
    <row r="35290" customFormat="1" x14ac:dyDescent="0.35"/>
    <row r="35291" customFormat="1" x14ac:dyDescent="0.35"/>
    <row r="35292" customFormat="1" x14ac:dyDescent="0.35"/>
    <row r="35293" customFormat="1" x14ac:dyDescent="0.35"/>
    <row r="35294" customFormat="1" x14ac:dyDescent="0.35"/>
    <row r="35295" customFormat="1" x14ac:dyDescent="0.35"/>
    <row r="35296" customFormat="1" x14ac:dyDescent="0.35"/>
    <row r="35297" customFormat="1" x14ac:dyDescent="0.35"/>
    <row r="35298" customFormat="1" x14ac:dyDescent="0.35"/>
    <row r="35299" customFormat="1" x14ac:dyDescent="0.35"/>
    <row r="35300" customFormat="1" x14ac:dyDescent="0.35"/>
    <row r="35301" customFormat="1" x14ac:dyDescent="0.35"/>
    <row r="35302" customFormat="1" x14ac:dyDescent="0.35"/>
    <row r="35303" customFormat="1" x14ac:dyDescent="0.35"/>
    <row r="35304" customFormat="1" x14ac:dyDescent="0.35"/>
    <row r="35305" customFormat="1" x14ac:dyDescent="0.35"/>
    <row r="35306" customFormat="1" x14ac:dyDescent="0.35"/>
    <row r="35307" customFormat="1" x14ac:dyDescent="0.35"/>
    <row r="35308" customFormat="1" x14ac:dyDescent="0.35"/>
    <row r="35309" customFormat="1" x14ac:dyDescent="0.35"/>
    <row r="35310" customFormat="1" x14ac:dyDescent="0.35"/>
    <row r="35311" customFormat="1" x14ac:dyDescent="0.35"/>
    <row r="35312" customFormat="1" x14ac:dyDescent="0.35"/>
    <row r="35313" customFormat="1" x14ac:dyDescent="0.35"/>
    <row r="35314" customFormat="1" x14ac:dyDescent="0.35"/>
    <row r="35315" customFormat="1" x14ac:dyDescent="0.35"/>
    <row r="35316" customFormat="1" x14ac:dyDescent="0.35"/>
    <row r="35317" customFormat="1" x14ac:dyDescent="0.35"/>
    <row r="35318" customFormat="1" x14ac:dyDescent="0.35"/>
    <row r="35319" customFormat="1" x14ac:dyDescent="0.35"/>
    <row r="35320" customFormat="1" x14ac:dyDescent="0.35"/>
    <row r="35321" customFormat="1" x14ac:dyDescent="0.35"/>
    <row r="35322" customFormat="1" x14ac:dyDescent="0.35"/>
    <row r="35323" customFormat="1" x14ac:dyDescent="0.35"/>
    <row r="35324" customFormat="1" x14ac:dyDescent="0.35"/>
    <row r="35325" customFormat="1" x14ac:dyDescent="0.35"/>
    <row r="35326" customFormat="1" x14ac:dyDescent="0.35"/>
    <row r="35327" customFormat="1" x14ac:dyDescent="0.35"/>
    <row r="35328" customFormat="1" x14ac:dyDescent="0.35"/>
    <row r="35329" customFormat="1" x14ac:dyDescent="0.35"/>
    <row r="35330" customFormat="1" x14ac:dyDescent="0.35"/>
    <row r="35331" customFormat="1" x14ac:dyDescent="0.35"/>
    <row r="35332" customFormat="1" x14ac:dyDescent="0.35"/>
    <row r="35333" customFormat="1" x14ac:dyDescent="0.35"/>
    <row r="35334" customFormat="1" x14ac:dyDescent="0.35"/>
    <row r="35335" customFormat="1" x14ac:dyDescent="0.35"/>
    <row r="35336" customFormat="1" x14ac:dyDescent="0.35"/>
    <row r="35337" customFormat="1" x14ac:dyDescent="0.35"/>
    <row r="35338" customFormat="1" x14ac:dyDescent="0.35"/>
    <row r="35339" customFormat="1" x14ac:dyDescent="0.35"/>
    <row r="35340" customFormat="1" x14ac:dyDescent="0.35"/>
    <row r="35341" customFormat="1" x14ac:dyDescent="0.35"/>
    <row r="35342" customFormat="1" x14ac:dyDescent="0.35"/>
    <row r="35343" customFormat="1" x14ac:dyDescent="0.35"/>
    <row r="35344" customFormat="1" x14ac:dyDescent="0.35"/>
    <row r="35345" customFormat="1" x14ac:dyDescent="0.35"/>
    <row r="35346" customFormat="1" x14ac:dyDescent="0.35"/>
    <row r="35347" customFormat="1" x14ac:dyDescent="0.35"/>
    <row r="35348" customFormat="1" x14ac:dyDescent="0.35"/>
    <row r="35349" customFormat="1" x14ac:dyDescent="0.35"/>
    <row r="35350" customFormat="1" x14ac:dyDescent="0.35"/>
    <row r="35351" customFormat="1" x14ac:dyDescent="0.35"/>
    <row r="35352" customFormat="1" x14ac:dyDescent="0.35"/>
    <row r="35353" customFormat="1" x14ac:dyDescent="0.35"/>
    <row r="35354" customFormat="1" x14ac:dyDescent="0.35"/>
    <row r="35355" customFormat="1" x14ac:dyDescent="0.35"/>
    <row r="35356" customFormat="1" x14ac:dyDescent="0.35"/>
    <row r="35357" customFormat="1" x14ac:dyDescent="0.35"/>
    <row r="35358" customFormat="1" x14ac:dyDescent="0.35"/>
    <row r="35359" customFormat="1" x14ac:dyDescent="0.35"/>
    <row r="35360" customFormat="1" x14ac:dyDescent="0.35"/>
    <row r="35361" customFormat="1" x14ac:dyDescent="0.35"/>
    <row r="35362" customFormat="1" x14ac:dyDescent="0.35"/>
    <row r="35363" customFormat="1" x14ac:dyDescent="0.35"/>
    <row r="35364" customFormat="1" x14ac:dyDescent="0.35"/>
    <row r="35365" customFormat="1" x14ac:dyDescent="0.35"/>
    <row r="35366" customFormat="1" x14ac:dyDescent="0.35"/>
    <row r="35367" customFormat="1" x14ac:dyDescent="0.35"/>
    <row r="35368" customFormat="1" x14ac:dyDescent="0.35"/>
    <row r="35369" customFormat="1" x14ac:dyDescent="0.35"/>
    <row r="35370" customFormat="1" x14ac:dyDescent="0.35"/>
    <row r="35371" customFormat="1" x14ac:dyDescent="0.35"/>
    <row r="35372" customFormat="1" x14ac:dyDescent="0.35"/>
    <row r="35373" customFormat="1" x14ac:dyDescent="0.35"/>
    <row r="35374" customFormat="1" x14ac:dyDescent="0.35"/>
    <row r="35375" customFormat="1" x14ac:dyDescent="0.35"/>
    <row r="35376" customFormat="1" x14ac:dyDescent="0.35"/>
    <row r="35377" customFormat="1" x14ac:dyDescent="0.35"/>
    <row r="35378" customFormat="1" x14ac:dyDescent="0.35"/>
    <row r="35379" customFormat="1" x14ac:dyDescent="0.35"/>
    <row r="35380" customFormat="1" x14ac:dyDescent="0.35"/>
    <row r="35381" customFormat="1" x14ac:dyDescent="0.35"/>
    <row r="35382" customFormat="1" x14ac:dyDescent="0.35"/>
    <row r="35383" customFormat="1" x14ac:dyDescent="0.35"/>
    <row r="35384" customFormat="1" x14ac:dyDescent="0.35"/>
    <row r="35385" customFormat="1" x14ac:dyDescent="0.35"/>
    <row r="35386" customFormat="1" x14ac:dyDescent="0.35"/>
    <row r="35387" customFormat="1" x14ac:dyDescent="0.35"/>
    <row r="35388" customFormat="1" x14ac:dyDescent="0.35"/>
    <row r="35389" customFormat="1" x14ac:dyDescent="0.35"/>
    <row r="35390" customFormat="1" x14ac:dyDescent="0.35"/>
    <row r="35391" customFormat="1" x14ac:dyDescent="0.35"/>
    <row r="35392" customFormat="1" x14ac:dyDescent="0.35"/>
    <row r="35393" customFormat="1" x14ac:dyDescent="0.35"/>
    <row r="35394" customFormat="1" x14ac:dyDescent="0.35"/>
    <row r="35395" customFormat="1" x14ac:dyDescent="0.35"/>
    <row r="35396" customFormat="1" x14ac:dyDescent="0.35"/>
    <row r="35397" customFormat="1" x14ac:dyDescent="0.35"/>
    <row r="35398" customFormat="1" x14ac:dyDescent="0.35"/>
    <row r="35399" customFormat="1" x14ac:dyDescent="0.35"/>
    <row r="35400" customFormat="1" x14ac:dyDescent="0.35"/>
    <row r="35401" customFormat="1" x14ac:dyDescent="0.35"/>
    <row r="35402" customFormat="1" x14ac:dyDescent="0.35"/>
    <row r="35403" customFormat="1" x14ac:dyDescent="0.35"/>
    <row r="35404" customFormat="1" x14ac:dyDescent="0.35"/>
    <row r="35405" customFormat="1" x14ac:dyDescent="0.35"/>
    <row r="35406" customFormat="1" x14ac:dyDescent="0.35"/>
    <row r="35407" customFormat="1" x14ac:dyDescent="0.35"/>
    <row r="35408" customFormat="1" x14ac:dyDescent="0.35"/>
    <row r="35409" customFormat="1" x14ac:dyDescent="0.35"/>
    <row r="35410" customFormat="1" x14ac:dyDescent="0.35"/>
    <row r="35411" customFormat="1" x14ac:dyDescent="0.35"/>
    <row r="35412" customFormat="1" x14ac:dyDescent="0.35"/>
    <row r="35413" customFormat="1" x14ac:dyDescent="0.35"/>
    <row r="35414" customFormat="1" x14ac:dyDescent="0.35"/>
    <row r="35415" customFormat="1" x14ac:dyDescent="0.35"/>
    <row r="35416" customFormat="1" x14ac:dyDescent="0.35"/>
    <row r="35417" customFormat="1" x14ac:dyDescent="0.35"/>
    <row r="35418" customFormat="1" x14ac:dyDescent="0.35"/>
    <row r="35419" customFormat="1" x14ac:dyDescent="0.35"/>
    <row r="35420" customFormat="1" x14ac:dyDescent="0.35"/>
    <row r="35421" customFormat="1" x14ac:dyDescent="0.35"/>
    <row r="35422" customFormat="1" x14ac:dyDescent="0.35"/>
    <row r="35423" customFormat="1" x14ac:dyDescent="0.35"/>
    <row r="35424" customFormat="1" x14ac:dyDescent="0.35"/>
    <row r="35425" customFormat="1" x14ac:dyDescent="0.35"/>
    <row r="35426" customFormat="1" x14ac:dyDescent="0.35"/>
    <row r="35427" customFormat="1" x14ac:dyDescent="0.35"/>
    <row r="35428" customFormat="1" x14ac:dyDescent="0.35"/>
    <row r="35429" customFormat="1" x14ac:dyDescent="0.35"/>
    <row r="35430" customFormat="1" x14ac:dyDescent="0.35"/>
    <row r="35431" customFormat="1" x14ac:dyDescent="0.35"/>
    <row r="35432" customFormat="1" x14ac:dyDescent="0.35"/>
    <row r="35433" customFormat="1" x14ac:dyDescent="0.35"/>
    <row r="35434" customFormat="1" x14ac:dyDescent="0.35"/>
    <row r="35435" customFormat="1" x14ac:dyDescent="0.35"/>
    <row r="35436" customFormat="1" x14ac:dyDescent="0.35"/>
    <row r="35437" customFormat="1" x14ac:dyDescent="0.35"/>
    <row r="35438" customFormat="1" x14ac:dyDescent="0.35"/>
    <row r="35439" customFormat="1" x14ac:dyDescent="0.35"/>
    <row r="35440" customFormat="1" x14ac:dyDescent="0.35"/>
    <row r="35441" customFormat="1" x14ac:dyDescent="0.35"/>
    <row r="35442" customFormat="1" x14ac:dyDescent="0.35"/>
    <row r="35443" customFormat="1" x14ac:dyDescent="0.35"/>
    <row r="35444" customFormat="1" x14ac:dyDescent="0.35"/>
    <row r="35445" customFormat="1" x14ac:dyDescent="0.35"/>
    <row r="35446" customFormat="1" x14ac:dyDescent="0.35"/>
    <row r="35447" customFormat="1" x14ac:dyDescent="0.35"/>
    <row r="35448" customFormat="1" x14ac:dyDescent="0.35"/>
    <row r="35449" customFormat="1" x14ac:dyDescent="0.35"/>
    <row r="35450" customFormat="1" x14ac:dyDescent="0.35"/>
    <row r="35451" customFormat="1" x14ac:dyDescent="0.35"/>
    <row r="35452" customFormat="1" x14ac:dyDescent="0.35"/>
    <row r="35453" customFormat="1" x14ac:dyDescent="0.35"/>
    <row r="35454" customFormat="1" x14ac:dyDescent="0.35"/>
    <row r="35455" customFormat="1" x14ac:dyDescent="0.35"/>
    <row r="35456" customFormat="1" x14ac:dyDescent="0.35"/>
    <row r="35457" customFormat="1" x14ac:dyDescent="0.35"/>
    <row r="35458" customFormat="1" x14ac:dyDescent="0.35"/>
    <row r="35459" customFormat="1" x14ac:dyDescent="0.35"/>
    <row r="35460" customFormat="1" x14ac:dyDescent="0.35"/>
    <row r="35461" customFormat="1" x14ac:dyDescent="0.35"/>
    <row r="35462" customFormat="1" x14ac:dyDescent="0.35"/>
    <row r="35463" customFormat="1" x14ac:dyDescent="0.35"/>
    <row r="35464" customFormat="1" x14ac:dyDescent="0.35"/>
    <row r="35465" customFormat="1" x14ac:dyDescent="0.35"/>
    <row r="35466" customFormat="1" x14ac:dyDescent="0.35"/>
    <row r="35467" customFormat="1" x14ac:dyDescent="0.35"/>
    <row r="35468" customFormat="1" x14ac:dyDescent="0.35"/>
    <row r="35469" customFormat="1" x14ac:dyDescent="0.35"/>
    <row r="35470" customFormat="1" x14ac:dyDescent="0.35"/>
    <row r="35471" customFormat="1" x14ac:dyDescent="0.35"/>
    <row r="35472" customFormat="1" x14ac:dyDescent="0.35"/>
    <row r="35473" customFormat="1" x14ac:dyDescent="0.35"/>
    <row r="35474" customFormat="1" x14ac:dyDescent="0.35"/>
    <row r="35475" customFormat="1" x14ac:dyDescent="0.35"/>
    <row r="35476" customFormat="1" x14ac:dyDescent="0.35"/>
    <row r="35477" customFormat="1" x14ac:dyDescent="0.35"/>
    <row r="35478" customFormat="1" x14ac:dyDescent="0.35"/>
    <row r="35479" customFormat="1" x14ac:dyDescent="0.35"/>
    <row r="35480" customFormat="1" x14ac:dyDescent="0.35"/>
    <row r="35481" customFormat="1" x14ac:dyDescent="0.35"/>
    <row r="35482" customFormat="1" x14ac:dyDescent="0.35"/>
    <row r="35483" customFormat="1" x14ac:dyDescent="0.35"/>
    <row r="35484" customFormat="1" x14ac:dyDescent="0.35"/>
    <row r="35485" customFormat="1" x14ac:dyDescent="0.35"/>
    <row r="35486" customFormat="1" x14ac:dyDescent="0.35"/>
    <row r="35487" customFormat="1" x14ac:dyDescent="0.35"/>
    <row r="35488" customFormat="1" x14ac:dyDescent="0.35"/>
    <row r="35489" customFormat="1" x14ac:dyDescent="0.35"/>
    <row r="35490" customFormat="1" x14ac:dyDescent="0.35"/>
    <row r="35491" customFormat="1" x14ac:dyDescent="0.35"/>
    <row r="35492" customFormat="1" x14ac:dyDescent="0.35"/>
    <row r="35493" customFormat="1" x14ac:dyDescent="0.35"/>
    <row r="35494" customFormat="1" x14ac:dyDescent="0.35"/>
    <row r="35495" customFormat="1" x14ac:dyDescent="0.35"/>
    <row r="35496" customFormat="1" x14ac:dyDescent="0.35"/>
    <row r="35497" customFormat="1" x14ac:dyDescent="0.35"/>
    <row r="35498" customFormat="1" x14ac:dyDescent="0.35"/>
    <row r="35499" customFormat="1" x14ac:dyDescent="0.35"/>
    <row r="35500" customFormat="1" x14ac:dyDescent="0.35"/>
    <row r="35501" customFormat="1" x14ac:dyDescent="0.35"/>
    <row r="35502" customFormat="1" x14ac:dyDescent="0.35"/>
    <row r="35503" customFormat="1" x14ac:dyDescent="0.35"/>
    <row r="35504" customFormat="1" x14ac:dyDescent="0.35"/>
    <row r="35505" customFormat="1" x14ac:dyDescent="0.35"/>
    <row r="35506" customFormat="1" x14ac:dyDescent="0.35"/>
    <row r="35507" customFormat="1" x14ac:dyDescent="0.35"/>
    <row r="35508" customFormat="1" x14ac:dyDescent="0.35"/>
    <row r="35509" customFormat="1" x14ac:dyDescent="0.35"/>
    <row r="35510" customFormat="1" x14ac:dyDescent="0.35"/>
    <row r="35511" customFormat="1" x14ac:dyDescent="0.35"/>
    <row r="35512" customFormat="1" x14ac:dyDescent="0.35"/>
    <row r="35513" customFormat="1" x14ac:dyDescent="0.35"/>
    <row r="35514" customFormat="1" x14ac:dyDescent="0.35"/>
    <row r="35515" customFormat="1" x14ac:dyDescent="0.35"/>
    <row r="35516" customFormat="1" x14ac:dyDescent="0.35"/>
    <row r="35517" customFormat="1" x14ac:dyDescent="0.35"/>
    <row r="35518" customFormat="1" x14ac:dyDescent="0.35"/>
    <row r="35519" customFormat="1" x14ac:dyDescent="0.35"/>
    <row r="35520" customFormat="1" x14ac:dyDescent="0.35"/>
    <row r="35521" customFormat="1" x14ac:dyDescent="0.35"/>
    <row r="35522" customFormat="1" x14ac:dyDescent="0.35"/>
    <row r="35523" customFormat="1" x14ac:dyDescent="0.35"/>
    <row r="35524" customFormat="1" x14ac:dyDescent="0.35"/>
    <row r="35525" customFormat="1" x14ac:dyDescent="0.35"/>
    <row r="35526" customFormat="1" x14ac:dyDescent="0.35"/>
    <row r="35527" customFormat="1" x14ac:dyDescent="0.35"/>
    <row r="35528" customFormat="1" x14ac:dyDescent="0.35"/>
    <row r="35529" customFormat="1" x14ac:dyDescent="0.35"/>
    <row r="35530" customFormat="1" x14ac:dyDescent="0.35"/>
    <row r="35531" customFormat="1" x14ac:dyDescent="0.35"/>
    <row r="35532" customFormat="1" x14ac:dyDescent="0.35"/>
    <row r="35533" customFormat="1" x14ac:dyDescent="0.35"/>
    <row r="35534" customFormat="1" x14ac:dyDescent="0.35"/>
    <row r="35535" customFormat="1" x14ac:dyDescent="0.35"/>
    <row r="35536" customFormat="1" x14ac:dyDescent="0.35"/>
    <row r="35537" customFormat="1" x14ac:dyDescent="0.35"/>
    <row r="35538" customFormat="1" x14ac:dyDescent="0.35"/>
    <row r="35539" customFormat="1" x14ac:dyDescent="0.35"/>
    <row r="35540" customFormat="1" x14ac:dyDescent="0.35"/>
    <row r="35541" customFormat="1" x14ac:dyDescent="0.35"/>
    <row r="35542" customFormat="1" x14ac:dyDescent="0.35"/>
    <row r="35543" customFormat="1" x14ac:dyDescent="0.35"/>
    <row r="35544" customFormat="1" x14ac:dyDescent="0.35"/>
    <row r="35545" customFormat="1" x14ac:dyDescent="0.35"/>
    <row r="35546" customFormat="1" x14ac:dyDescent="0.35"/>
    <row r="35547" customFormat="1" x14ac:dyDescent="0.35"/>
    <row r="35548" customFormat="1" x14ac:dyDescent="0.35"/>
    <row r="35549" customFormat="1" x14ac:dyDescent="0.35"/>
    <row r="35550" customFormat="1" x14ac:dyDescent="0.35"/>
    <row r="35551" customFormat="1" x14ac:dyDescent="0.35"/>
    <row r="35552" customFormat="1" x14ac:dyDescent="0.35"/>
    <row r="35553" customFormat="1" x14ac:dyDescent="0.35"/>
    <row r="35554" customFormat="1" x14ac:dyDescent="0.35"/>
    <row r="35555" customFormat="1" x14ac:dyDescent="0.35"/>
    <row r="35556" customFormat="1" x14ac:dyDescent="0.35"/>
    <row r="35557" customFormat="1" x14ac:dyDescent="0.35"/>
    <row r="35558" customFormat="1" x14ac:dyDescent="0.35"/>
    <row r="35559" customFormat="1" x14ac:dyDescent="0.35"/>
    <row r="35560" customFormat="1" x14ac:dyDescent="0.35"/>
    <row r="35561" customFormat="1" x14ac:dyDescent="0.35"/>
    <row r="35562" customFormat="1" x14ac:dyDescent="0.35"/>
    <row r="35563" customFormat="1" x14ac:dyDescent="0.35"/>
    <row r="35564" customFormat="1" x14ac:dyDescent="0.35"/>
    <row r="35565" customFormat="1" x14ac:dyDescent="0.35"/>
    <row r="35566" customFormat="1" x14ac:dyDescent="0.35"/>
    <row r="35567" customFormat="1" x14ac:dyDescent="0.35"/>
    <row r="35568" customFormat="1" x14ac:dyDescent="0.35"/>
    <row r="35569" customFormat="1" x14ac:dyDescent="0.35"/>
    <row r="35570" customFormat="1" x14ac:dyDescent="0.35"/>
    <row r="35571" customFormat="1" x14ac:dyDescent="0.35"/>
    <row r="35572" customFormat="1" x14ac:dyDescent="0.35"/>
    <row r="35573" customFormat="1" x14ac:dyDescent="0.35"/>
    <row r="35574" customFormat="1" x14ac:dyDescent="0.35"/>
    <row r="35575" customFormat="1" x14ac:dyDescent="0.35"/>
    <row r="35576" customFormat="1" x14ac:dyDescent="0.35"/>
    <row r="35577" customFormat="1" x14ac:dyDescent="0.35"/>
    <row r="35578" customFormat="1" x14ac:dyDescent="0.35"/>
    <row r="35579" customFormat="1" x14ac:dyDescent="0.35"/>
    <row r="35580" customFormat="1" x14ac:dyDescent="0.35"/>
    <row r="35581" customFormat="1" x14ac:dyDescent="0.35"/>
    <row r="35582" customFormat="1" x14ac:dyDescent="0.35"/>
    <row r="35583" customFormat="1" x14ac:dyDescent="0.35"/>
    <row r="35584" customFormat="1" x14ac:dyDescent="0.35"/>
    <row r="35585" customFormat="1" x14ac:dyDescent="0.35"/>
    <row r="35586" customFormat="1" x14ac:dyDescent="0.35"/>
    <row r="35587" customFormat="1" x14ac:dyDescent="0.35"/>
    <row r="35588" customFormat="1" x14ac:dyDescent="0.35"/>
    <row r="35589" customFormat="1" x14ac:dyDescent="0.35"/>
    <row r="35590" customFormat="1" x14ac:dyDescent="0.35"/>
    <row r="35591" customFormat="1" x14ac:dyDescent="0.35"/>
    <row r="35592" customFormat="1" x14ac:dyDescent="0.35"/>
    <row r="35593" customFormat="1" x14ac:dyDescent="0.35"/>
    <row r="35594" customFormat="1" x14ac:dyDescent="0.35"/>
    <row r="35595" customFormat="1" x14ac:dyDescent="0.35"/>
    <row r="35596" customFormat="1" x14ac:dyDescent="0.35"/>
    <row r="35597" customFormat="1" x14ac:dyDescent="0.35"/>
    <row r="35598" customFormat="1" x14ac:dyDescent="0.35"/>
    <row r="35599" customFormat="1" x14ac:dyDescent="0.35"/>
    <row r="35600" customFormat="1" x14ac:dyDescent="0.35"/>
    <row r="35601" customFormat="1" x14ac:dyDescent="0.35"/>
    <row r="35602" customFormat="1" x14ac:dyDescent="0.35"/>
    <row r="35603" customFormat="1" x14ac:dyDescent="0.35"/>
    <row r="35604" customFormat="1" x14ac:dyDescent="0.35"/>
    <row r="35605" customFormat="1" x14ac:dyDescent="0.35"/>
    <row r="35606" customFormat="1" x14ac:dyDescent="0.35"/>
    <row r="35607" customFormat="1" x14ac:dyDescent="0.35"/>
    <row r="35608" customFormat="1" x14ac:dyDescent="0.35"/>
    <row r="35609" customFormat="1" x14ac:dyDescent="0.35"/>
    <row r="35610" customFormat="1" x14ac:dyDescent="0.35"/>
    <row r="35611" customFormat="1" x14ac:dyDescent="0.35"/>
    <row r="35612" customFormat="1" x14ac:dyDescent="0.35"/>
    <row r="35613" customFormat="1" x14ac:dyDescent="0.35"/>
    <row r="35614" customFormat="1" x14ac:dyDescent="0.35"/>
    <row r="35615" customFormat="1" x14ac:dyDescent="0.35"/>
    <row r="35616" customFormat="1" x14ac:dyDescent="0.35"/>
    <row r="35617" customFormat="1" x14ac:dyDescent="0.35"/>
    <row r="35618" customFormat="1" x14ac:dyDescent="0.35"/>
    <row r="35619" customFormat="1" x14ac:dyDescent="0.35"/>
    <row r="35620" customFormat="1" x14ac:dyDescent="0.35"/>
    <row r="35621" customFormat="1" x14ac:dyDescent="0.35"/>
    <row r="35622" customFormat="1" x14ac:dyDescent="0.35"/>
    <row r="35623" customFormat="1" x14ac:dyDescent="0.35"/>
    <row r="35624" customFormat="1" x14ac:dyDescent="0.35"/>
    <row r="35625" customFormat="1" x14ac:dyDescent="0.35"/>
    <row r="35626" customFormat="1" x14ac:dyDescent="0.35"/>
    <row r="35627" customFormat="1" x14ac:dyDescent="0.35"/>
    <row r="35628" customFormat="1" x14ac:dyDescent="0.35"/>
    <row r="35629" customFormat="1" x14ac:dyDescent="0.35"/>
    <row r="35630" customFormat="1" x14ac:dyDescent="0.35"/>
    <row r="35631" customFormat="1" x14ac:dyDescent="0.35"/>
    <row r="35632" customFormat="1" x14ac:dyDescent="0.35"/>
    <row r="35633" customFormat="1" x14ac:dyDescent="0.35"/>
    <row r="35634" customFormat="1" x14ac:dyDescent="0.35"/>
    <row r="35635" customFormat="1" x14ac:dyDescent="0.35"/>
    <row r="35636" customFormat="1" x14ac:dyDescent="0.35"/>
    <row r="35637" customFormat="1" x14ac:dyDescent="0.35"/>
    <row r="35638" customFormat="1" x14ac:dyDescent="0.35"/>
    <row r="35639" customFormat="1" x14ac:dyDescent="0.35"/>
    <row r="35640" customFormat="1" x14ac:dyDescent="0.35"/>
    <row r="35641" customFormat="1" x14ac:dyDescent="0.35"/>
    <row r="35642" customFormat="1" x14ac:dyDescent="0.35"/>
    <row r="35643" customFormat="1" x14ac:dyDescent="0.35"/>
    <row r="35644" customFormat="1" x14ac:dyDescent="0.35"/>
    <row r="35645" customFormat="1" x14ac:dyDescent="0.35"/>
    <row r="35646" customFormat="1" x14ac:dyDescent="0.35"/>
    <row r="35647" customFormat="1" x14ac:dyDescent="0.35"/>
    <row r="35648" customFormat="1" x14ac:dyDescent="0.35"/>
    <row r="35649" customFormat="1" x14ac:dyDescent="0.35"/>
    <row r="35650" customFormat="1" x14ac:dyDescent="0.35"/>
    <row r="35651" customFormat="1" x14ac:dyDescent="0.35"/>
    <row r="35652" customFormat="1" x14ac:dyDescent="0.35"/>
    <row r="35653" customFormat="1" x14ac:dyDescent="0.35"/>
    <row r="35654" customFormat="1" x14ac:dyDescent="0.35"/>
    <row r="35655" customFormat="1" x14ac:dyDescent="0.35"/>
    <row r="35656" customFormat="1" x14ac:dyDescent="0.35"/>
    <row r="35657" customFormat="1" x14ac:dyDescent="0.35"/>
    <row r="35658" customFormat="1" x14ac:dyDescent="0.35"/>
    <row r="35659" customFormat="1" x14ac:dyDescent="0.35"/>
    <row r="35660" customFormat="1" x14ac:dyDescent="0.35"/>
    <row r="35661" customFormat="1" x14ac:dyDescent="0.35"/>
    <row r="35662" customFormat="1" x14ac:dyDescent="0.35"/>
    <row r="35663" customFormat="1" x14ac:dyDescent="0.35"/>
    <row r="35664" customFormat="1" x14ac:dyDescent="0.35"/>
    <row r="35665" customFormat="1" x14ac:dyDescent="0.35"/>
    <row r="35666" customFormat="1" x14ac:dyDescent="0.35"/>
    <row r="35667" customFormat="1" x14ac:dyDescent="0.35"/>
    <row r="35668" customFormat="1" x14ac:dyDescent="0.35"/>
    <row r="35669" customFormat="1" x14ac:dyDescent="0.35"/>
    <row r="35670" customFormat="1" x14ac:dyDescent="0.35"/>
    <row r="35671" customFormat="1" x14ac:dyDescent="0.35"/>
    <row r="35672" customFormat="1" x14ac:dyDescent="0.35"/>
    <row r="35673" customFormat="1" x14ac:dyDescent="0.35"/>
    <row r="35674" customFormat="1" x14ac:dyDescent="0.35"/>
    <row r="35675" customFormat="1" x14ac:dyDescent="0.35"/>
    <row r="35676" customFormat="1" x14ac:dyDescent="0.35"/>
    <row r="35677" customFormat="1" x14ac:dyDescent="0.35"/>
    <row r="35678" customFormat="1" x14ac:dyDescent="0.35"/>
    <row r="35679" customFormat="1" x14ac:dyDescent="0.35"/>
    <row r="35680" customFormat="1" x14ac:dyDescent="0.35"/>
    <row r="35681" customFormat="1" x14ac:dyDescent="0.35"/>
    <row r="35682" customFormat="1" x14ac:dyDescent="0.35"/>
    <row r="35683" customFormat="1" x14ac:dyDescent="0.35"/>
    <row r="35684" customFormat="1" x14ac:dyDescent="0.35"/>
    <row r="35685" customFormat="1" x14ac:dyDescent="0.35"/>
    <row r="35686" customFormat="1" x14ac:dyDescent="0.35"/>
    <row r="35687" customFormat="1" x14ac:dyDescent="0.35"/>
    <row r="35688" customFormat="1" x14ac:dyDescent="0.35"/>
    <row r="35689" customFormat="1" x14ac:dyDescent="0.35"/>
    <row r="35690" customFormat="1" x14ac:dyDescent="0.35"/>
    <row r="35691" customFormat="1" x14ac:dyDescent="0.35"/>
    <row r="35692" customFormat="1" x14ac:dyDescent="0.35"/>
    <row r="35693" customFormat="1" x14ac:dyDescent="0.35"/>
    <row r="35694" customFormat="1" x14ac:dyDescent="0.35"/>
    <row r="35695" customFormat="1" x14ac:dyDescent="0.35"/>
    <row r="35696" customFormat="1" x14ac:dyDescent="0.35"/>
    <row r="35697" customFormat="1" x14ac:dyDescent="0.35"/>
    <row r="35698" customFormat="1" x14ac:dyDescent="0.35"/>
    <row r="35699" customFormat="1" x14ac:dyDescent="0.35"/>
    <row r="35700" customFormat="1" x14ac:dyDescent="0.35"/>
    <row r="35701" customFormat="1" x14ac:dyDescent="0.35"/>
    <row r="35702" customFormat="1" x14ac:dyDescent="0.35"/>
    <row r="35703" customFormat="1" x14ac:dyDescent="0.35"/>
    <row r="35704" customFormat="1" x14ac:dyDescent="0.35"/>
    <row r="35705" customFormat="1" x14ac:dyDescent="0.35"/>
    <row r="35706" customFormat="1" x14ac:dyDescent="0.35"/>
    <row r="35707" customFormat="1" x14ac:dyDescent="0.35"/>
    <row r="35708" customFormat="1" x14ac:dyDescent="0.35"/>
    <row r="35709" customFormat="1" x14ac:dyDescent="0.35"/>
    <row r="35710" customFormat="1" x14ac:dyDescent="0.35"/>
    <row r="35711" customFormat="1" x14ac:dyDescent="0.35"/>
    <row r="35712" customFormat="1" x14ac:dyDescent="0.35"/>
    <row r="35713" customFormat="1" x14ac:dyDescent="0.35"/>
    <row r="35714" customFormat="1" x14ac:dyDescent="0.35"/>
    <row r="35715" customFormat="1" x14ac:dyDescent="0.35"/>
    <row r="35716" customFormat="1" x14ac:dyDescent="0.35"/>
    <row r="35717" customFormat="1" x14ac:dyDescent="0.35"/>
    <row r="35718" customFormat="1" x14ac:dyDescent="0.35"/>
    <row r="35719" customFormat="1" x14ac:dyDescent="0.35"/>
    <row r="35720" customFormat="1" x14ac:dyDescent="0.35"/>
    <row r="35721" customFormat="1" x14ac:dyDescent="0.35"/>
    <row r="35722" customFormat="1" x14ac:dyDescent="0.35"/>
    <row r="35723" customFormat="1" x14ac:dyDescent="0.35"/>
    <row r="35724" customFormat="1" x14ac:dyDescent="0.35"/>
    <row r="35725" customFormat="1" x14ac:dyDescent="0.35"/>
    <row r="35726" customFormat="1" x14ac:dyDescent="0.35"/>
    <row r="35727" customFormat="1" x14ac:dyDescent="0.35"/>
    <row r="35728" customFormat="1" x14ac:dyDescent="0.35"/>
    <row r="35729" customFormat="1" x14ac:dyDescent="0.35"/>
    <row r="35730" customFormat="1" x14ac:dyDescent="0.35"/>
    <row r="35731" customFormat="1" x14ac:dyDescent="0.35"/>
    <row r="35732" customFormat="1" x14ac:dyDescent="0.35"/>
    <row r="35733" customFormat="1" x14ac:dyDescent="0.35"/>
    <row r="35734" customFormat="1" x14ac:dyDescent="0.35"/>
    <row r="35735" customFormat="1" x14ac:dyDescent="0.35"/>
    <row r="35736" customFormat="1" x14ac:dyDescent="0.35"/>
    <row r="35737" customFormat="1" x14ac:dyDescent="0.35"/>
    <row r="35738" customFormat="1" x14ac:dyDescent="0.35"/>
    <row r="35739" customFormat="1" x14ac:dyDescent="0.35"/>
    <row r="35740" customFormat="1" x14ac:dyDescent="0.35"/>
    <row r="35741" customFormat="1" x14ac:dyDescent="0.35"/>
    <row r="35742" customFormat="1" x14ac:dyDescent="0.35"/>
    <row r="35743" customFormat="1" x14ac:dyDescent="0.35"/>
    <row r="35744" customFormat="1" x14ac:dyDescent="0.35"/>
    <row r="35745" customFormat="1" x14ac:dyDescent="0.35"/>
    <row r="35746" customFormat="1" x14ac:dyDescent="0.35"/>
    <row r="35747" customFormat="1" x14ac:dyDescent="0.35"/>
    <row r="35748" customFormat="1" x14ac:dyDescent="0.35"/>
    <row r="35749" customFormat="1" x14ac:dyDescent="0.35"/>
    <row r="35750" customFormat="1" x14ac:dyDescent="0.35"/>
    <row r="35751" customFormat="1" x14ac:dyDescent="0.35"/>
    <row r="35752" customFormat="1" x14ac:dyDescent="0.35"/>
    <row r="35753" customFormat="1" x14ac:dyDescent="0.35"/>
    <row r="35754" customFormat="1" x14ac:dyDescent="0.35"/>
    <row r="35755" customFormat="1" x14ac:dyDescent="0.35"/>
    <row r="35756" customFormat="1" x14ac:dyDescent="0.35"/>
    <row r="35757" customFormat="1" x14ac:dyDescent="0.35"/>
    <row r="35758" customFormat="1" x14ac:dyDescent="0.35"/>
    <row r="35759" customFormat="1" x14ac:dyDescent="0.35"/>
    <row r="35760" customFormat="1" x14ac:dyDescent="0.35"/>
    <row r="35761" customFormat="1" x14ac:dyDescent="0.35"/>
    <row r="35762" customFormat="1" x14ac:dyDescent="0.35"/>
    <row r="35763" customFormat="1" x14ac:dyDescent="0.35"/>
    <row r="35764" customFormat="1" x14ac:dyDescent="0.35"/>
    <row r="35765" customFormat="1" x14ac:dyDescent="0.35"/>
    <row r="35766" customFormat="1" x14ac:dyDescent="0.35"/>
    <row r="35767" customFormat="1" x14ac:dyDescent="0.35"/>
    <row r="35768" customFormat="1" x14ac:dyDescent="0.35"/>
    <row r="35769" customFormat="1" x14ac:dyDescent="0.35"/>
    <row r="35770" customFormat="1" x14ac:dyDescent="0.35"/>
    <row r="35771" customFormat="1" x14ac:dyDescent="0.35"/>
    <row r="35772" customFormat="1" x14ac:dyDescent="0.35"/>
    <row r="35773" customFormat="1" x14ac:dyDescent="0.35"/>
    <row r="35774" customFormat="1" x14ac:dyDescent="0.35"/>
    <row r="35775" customFormat="1" x14ac:dyDescent="0.35"/>
    <row r="35776" customFormat="1" x14ac:dyDescent="0.35"/>
    <row r="35777" customFormat="1" x14ac:dyDescent="0.35"/>
    <row r="35778" customFormat="1" x14ac:dyDescent="0.35"/>
    <row r="35779" customFormat="1" x14ac:dyDescent="0.35"/>
    <row r="35780" customFormat="1" x14ac:dyDescent="0.35"/>
    <row r="35781" customFormat="1" x14ac:dyDescent="0.35"/>
    <row r="35782" customFormat="1" x14ac:dyDescent="0.35"/>
    <row r="35783" customFormat="1" x14ac:dyDescent="0.35"/>
    <row r="35784" customFormat="1" x14ac:dyDescent="0.35"/>
    <row r="35785" customFormat="1" x14ac:dyDescent="0.35"/>
    <row r="35786" customFormat="1" x14ac:dyDescent="0.35"/>
    <row r="35787" customFormat="1" x14ac:dyDescent="0.35"/>
    <row r="35788" customFormat="1" x14ac:dyDescent="0.35"/>
    <row r="35789" customFormat="1" x14ac:dyDescent="0.35"/>
    <row r="35790" customFormat="1" x14ac:dyDescent="0.35"/>
    <row r="35791" customFormat="1" x14ac:dyDescent="0.35"/>
    <row r="35792" customFormat="1" x14ac:dyDescent="0.35"/>
    <row r="35793" customFormat="1" x14ac:dyDescent="0.35"/>
    <row r="35794" customFormat="1" x14ac:dyDescent="0.35"/>
    <row r="35795" customFormat="1" x14ac:dyDescent="0.35"/>
    <row r="35796" customFormat="1" x14ac:dyDescent="0.35"/>
    <row r="35797" customFormat="1" x14ac:dyDescent="0.35"/>
    <row r="35798" customFormat="1" x14ac:dyDescent="0.35"/>
    <row r="35799" customFormat="1" x14ac:dyDescent="0.35"/>
    <row r="35800" customFormat="1" x14ac:dyDescent="0.35"/>
    <row r="35801" customFormat="1" x14ac:dyDescent="0.35"/>
    <row r="35802" customFormat="1" x14ac:dyDescent="0.35"/>
    <row r="35803" customFormat="1" x14ac:dyDescent="0.35"/>
    <row r="35804" customFormat="1" x14ac:dyDescent="0.35"/>
    <row r="35805" customFormat="1" x14ac:dyDescent="0.35"/>
    <row r="35806" customFormat="1" x14ac:dyDescent="0.35"/>
    <row r="35807" customFormat="1" x14ac:dyDescent="0.35"/>
    <row r="35808" customFormat="1" x14ac:dyDescent="0.35"/>
    <row r="35809" customFormat="1" x14ac:dyDescent="0.35"/>
    <row r="35810" customFormat="1" x14ac:dyDescent="0.35"/>
    <row r="35811" customFormat="1" x14ac:dyDescent="0.35"/>
    <row r="35812" customFormat="1" x14ac:dyDescent="0.35"/>
    <row r="35813" customFormat="1" x14ac:dyDescent="0.35"/>
    <row r="35814" customFormat="1" x14ac:dyDescent="0.35"/>
    <row r="35815" customFormat="1" x14ac:dyDescent="0.35"/>
    <row r="35816" customFormat="1" x14ac:dyDescent="0.35"/>
    <row r="35817" customFormat="1" x14ac:dyDescent="0.35"/>
    <row r="35818" customFormat="1" x14ac:dyDescent="0.35"/>
    <row r="35819" customFormat="1" x14ac:dyDescent="0.35"/>
    <row r="35820" customFormat="1" x14ac:dyDescent="0.35"/>
    <row r="35821" customFormat="1" x14ac:dyDescent="0.35"/>
    <row r="35822" customFormat="1" x14ac:dyDescent="0.35"/>
    <row r="35823" customFormat="1" x14ac:dyDescent="0.35"/>
    <row r="35824" customFormat="1" x14ac:dyDescent="0.35"/>
    <row r="35825" customFormat="1" x14ac:dyDescent="0.35"/>
    <row r="35826" customFormat="1" x14ac:dyDescent="0.35"/>
    <row r="35827" customFormat="1" x14ac:dyDescent="0.35"/>
    <row r="35828" customFormat="1" x14ac:dyDescent="0.35"/>
    <row r="35829" customFormat="1" x14ac:dyDescent="0.35"/>
    <row r="35830" customFormat="1" x14ac:dyDescent="0.35"/>
    <row r="35831" customFormat="1" x14ac:dyDescent="0.35"/>
    <row r="35832" customFormat="1" x14ac:dyDescent="0.35"/>
    <row r="35833" customFormat="1" x14ac:dyDescent="0.35"/>
    <row r="35834" customFormat="1" x14ac:dyDescent="0.35"/>
    <row r="35835" customFormat="1" x14ac:dyDescent="0.35"/>
    <row r="35836" customFormat="1" x14ac:dyDescent="0.35"/>
    <row r="35837" customFormat="1" x14ac:dyDescent="0.35"/>
    <row r="35838" customFormat="1" x14ac:dyDescent="0.35"/>
    <row r="35839" customFormat="1" x14ac:dyDescent="0.35"/>
    <row r="35840" customFormat="1" x14ac:dyDescent="0.35"/>
    <row r="35841" customFormat="1" x14ac:dyDescent="0.35"/>
    <row r="35842" customFormat="1" x14ac:dyDescent="0.35"/>
    <row r="35843" customFormat="1" x14ac:dyDescent="0.35"/>
    <row r="35844" customFormat="1" x14ac:dyDescent="0.35"/>
    <row r="35845" customFormat="1" x14ac:dyDescent="0.35"/>
    <row r="35846" customFormat="1" x14ac:dyDescent="0.35"/>
    <row r="35847" customFormat="1" x14ac:dyDescent="0.35"/>
    <row r="35848" customFormat="1" x14ac:dyDescent="0.35"/>
    <row r="35849" customFormat="1" x14ac:dyDescent="0.35"/>
    <row r="35850" customFormat="1" x14ac:dyDescent="0.35"/>
    <row r="35851" customFormat="1" x14ac:dyDescent="0.35"/>
    <row r="35852" customFormat="1" x14ac:dyDescent="0.35"/>
    <row r="35853" customFormat="1" x14ac:dyDescent="0.35"/>
    <row r="35854" customFormat="1" x14ac:dyDescent="0.35"/>
    <row r="35855" customFormat="1" x14ac:dyDescent="0.35"/>
    <row r="35856" customFormat="1" x14ac:dyDescent="0.35"/>
    <row r="35857" customFormat="1" x14ac:dyDescent="0.35"/>
    <row r="35858" customFormat="1" x14ac:dyDescent="0.35"/>
    <row r="35859" customFormat="1" x14ac:dyDescent="0.35"/>
    <row r="35860" customFormat="1" x14ac:dyDescent="0.35"/>
    <row r="35861" customFormat="1" x14ac:dyDescent="0.35"/>
    <row r="35862" customFormat="1" x14ac:dyDescent="0.35"/>
    <row r="35863" customFormat="1" x14ac:dyDescent="0.35"/>
    <row r="35864" customFormat="1" x14ac:dyDescent="0.35"/>
    <row r="35865" customFormat="1" x14ac:dyDescent="0.35"/>
    <row r="35866" customFormat="1" x14ac:dyDescent="0.35"/>
    <row r="35867" customFormat="1" x14ac:dyDescent="0.35"/>
    <row r="35868" customFormat="1" x14ac:dyDescent="0.35"/>
    <row r="35869" customFormat="1" x14ac:dyDescent="0.35"/>
    <row r="35870" customFormat="1" x14ac:dyDescent="0.35"/>
    <row r="35871" customFormat="1" x14ac:dyDescent="0.35"/>
    <row r="35872" customFormat="1" x14ac:dyDescent="0.35"/>
    <row r="35873" customFormat="1" x14ac:dyDescent="0.35"/>
    <row r="35874" customFormat="1" x14ac:dyDescent="0.35"/>
    <row r="35875" customFormat="1" x14ac:dyDescent="0.35"/>
    <row r="35876" customFormat="1" x14ac:dyDescent="0.35"/>
    <row r="35877" customFormat="1" x14ac:dyDescent="0.35"/>
    <row r="35878" customFormat="1" x14ac:dyDescent="0.35"/>
    <row r="35879" customFormat="1" x14ac:dyDescent="0.35"/>
    <row r="35880" customFormat="1" x14ac:dyDescent="0.35"/>
    <row r="35881" customFormat="1" x14ac:dyDescent="0.35"/>
    <row r="35882" customFormat="1" x14ac:dyDescent="0.35"/>
    <row r="35883" customFormat="1" x14ac:dyDescent="0.35"/>
    <row r="35884" customFormat="1" x14ac:dyDescent="0.35"/>
    <row r="35885" customFormat="1" x14ac:dyDescent="0.35"/>
    <row r="35886" customFormat="1" x14ac:dyDescent="0.35"/>
    <row r="35887" customFormat="1" x14ac:dyDescent="0.35"/>
    <row r="35888" customFormat="1" x14ac:dyDescent="0.35"/>
    <row r="35889" customFormat="1" x14ac:dyDescent="0.35"/>
    <row r="35890" customFormat="1" x14ac:dyDescent="0.35"/>
    <row r="35891" customFormat="1" x14ac:dyDescent="0.35"/>
    <row r="35892" customFormat="1" x14ac:dyDescent="0.35"/>
    <row r="35893" customFormat="1" x14ac:dyDescent="0.35"/>
    <row r="35894" customFormat="1" x14ac:dyDescent="0.35"/>
    <row r="35895" customFormat="1" x14ac:dyDescent="0.35"/>
    <row r="35896" customFormat="1" x14ac:dyDescent="0.35"/>
    <row r="35897" customFormat="1" x14ac:dyDescent="0.35"/>
    <row r="35898" customFormat="1" x14ac:dyDescent="0.35"/>
    <row r="35899" customFormat="1" x14ac:dyDescent="0.35"/>
    <row r="35900" customFormat="1" x14ac:dyDescent="0.35"/>
    <row r="35901" customFormat="1" x14ac:dyDescent="0.35"/>
    <row r="35902" customFormat="1" x14ac:dyDescent="0.35"/>
    <row r="35903" customFormat="1" x14ac:dyDescent="0.35"/>
    <row r="35904" customFormat="1" x14ac:dyDescent="0.35"/>
    <row r="35905" customFormat="1" x14ac:dyDescent="0.35"/>
    <row r="35906" customFormat="1" x14ac:dyDescent="0.35"/>
    <row r="35907" customFormat="1" x14ac:dyDescent="0.35"/>
    <row r="35908" customFormat="1" x14ac:dyDescent="0.35"/>
    <row r="35909" customFormat="1" x14ac:dyDescent="0.35"/>
    <row r="35910" customFormat="1" x14ac:dyDescent="0.35"/>
    <row r="35911" customFormat="1" x14ac:dyDescent="0.35"/>
    <row r="35912" customFormat="1" x14ac:dyDescent="0.35"/>
    <row r="35913" customFormat="1" x14ac:dyDescent="0.35"/>
    <row r="35914" customFormat="1" x14ac:dyDescent="0.35"/>
    <row r="35915" customFormat="1" x14ac:dyDescent="0.35"/>
    <row r="35916" customFormat="1" x14ac:dyDescent="0.35"/>
    <row r="35917" customFormat="1" x14ac:dyDescent="0.35"/>
    <row r="35918" customFormat="1" x14ac:dyDescent="0.35"/>
    <row r="35919" customFormat="1" x14ac:dyDescent="0.35"/>
    <row r="35920" customFormat="1" x14ac:dyDescent="0.35"/>
    <row r="35921" customFormat="1" x14ac:dyDescent="0.35"/>
    <row r="35922" customFormat="1" x14ac:dyDescent="0.35"/>
    <row r="35923" customFormat="1" x14ac:dyDescent="0.35"/>
    <row r="35924" customFormat="1" x14ac:dyDescent="0.35"/>
    <row r="35925" customFormat="1" x14ac:dyDescent="0.35"/>
    <row r="35926" customFormat="1" x14ac:dyDescent="0.35"/>
    <row r="35927" customFormat="1" x14ac:dyDescent="0.35"/>
    <row r="35928" customFormat="1" x14ac:dyDescent="0.35"/>
    <row r="35929" customFormat="1" x14ac:dyDescent="0.35"/>
    <row r="35930" customFormat="1" x14ac:dyDescent="0.35"/>
    <row r="35931" customFormat="1" x14ac:dyDescent="0.35"/>
    <row r="35932" customFormat="1" x14ac:dyDescent="0.35"/>
    <row r="35933" customFormat="1" x14ac:dyDescent="0.35"/>
    <row r="35934" customFormat="1" x14ac:dyDescent="0.35"/>
    <row r="35935" customFormat="1" x14ac:dyDescent="0.35"/>
    <row r="35936" customFormat="1" x14ac:dyDescent="0.35"/>
    <row r="35937" customFormat="1" x14ac:dyDescent="0.35"/>
    <row r="35938" customFormat="1" x14ac:dyDescent="0.35"/>
    <row r="35939" customFormat="1" x14ac:dyDescent="0.35"/>
    <row r="35940" customFormat="1" x14ac:dyDescent="0.35"/>
    <row r="35941" customFormat="1" x14ac:dyDescent="0.35"/>
    <row r="35942" customFormat="1" x14ac:dyDescent="0.35"/>
    <row r="35943" customFormat="1" x14ac:dyDescent="0.35"/>
    <row r="35944" customFormat="1" x14ac:dyDescent="0.35"/>
    <row r="35945" customFormat="1" x14ac:dyDescent="0.35"/>
    <row r="35946" customFormat="1" x14ac:dyDescent="0.35"/>
    <row r="35947" customFormat="1" x14ac:dyDescent="0.35"/>
    <row r="35948" customFormat="1" x14ac:dyDescent="0.35"/>
    <row r="35949" customFormat="1" x14ac:dyDescent="0.35"/>
    <row r="35950" customFormat="1" x14ac:dyDescent="0.35"/>
    <row r="35951" customFormat="1" x14ac:dyDescent="0.35"/>
    <row r="35952" customFormat="1" x14ac:dyDescent="0.35"/>
    <row r="35953" customFormat="1" x14ac:dyDescent="0.35"/>
    <row r="35954" customFormat="1" x14ac:dyDescent="0.35"/>
    <row r="35955" customFormat="1" x14ac:dyDescent="0.35"/>
    <row r="35956" customFormat="1" x14ac:dyDescent="0.35"/>
    <row r="35957" customFormat="1" x14ac:dyDescent="0.35"/>
    <row r="35958" customFormat="1" x14ac:dyDescent="0.35"/>
    <row r="35959" customFormat="1" x14ac:dyDescent="0.35"/>
    <row r="35960" customFormat="1" x14ac:dyDescent="0.35"/>
    <row r="35961" customFormat="1" x14ac:dyDescent="0.35"/>
    <row r="35962" customFormat="1" x14ac:dyDescent="0.35"/>
    <row r="35963" customFormat="1" x14ac:dyDescent="0.35"/>
    <row r="35964" customFormat="1" x14ac:dyDescent="0.35"/>
    <row r="35965" customFormat="1" x14ac:dyDescent="0.35"/>
    <row r="35966" customFormat="1" x14ac:dyDescent="0.35"/>
    <row r="35967" customFormat="1" x14ac:dyDescent="0.35"/>
    <row r="35968" customFormat="1" x14ac:dyDescent="0.35"/>
    <row r="35969" customFormat="1" x14ac:dyDescent="0.35"/>
    <row r="35970" customFormat="1" x14ac:dyDescent="0.35"/>
    <row r="35971" customFormat="1" x14ac:dyDescent="0.35"/>
    <row r="35972" customFormat="1" x14ac:dyDescent="0.35"/>
    <row r="35973" customFormat="1" x14ac:dyDescent="0.35"/>
    <row r="35974" customFormat="1" x14ac:dyDescent="0.35"/>
    <row r="35975" customFormat="1" x14ac:dyDescent="0.35"/>
    <row r="35976" customFormat="1" x14ac:dyDescent="0.35"/>
    <row r="35977" customFormat="1" x14ac:dyDescent="0.35"/>
    <row r="35978" customFormat="1" x14ac:dyDescent="0.35"/>
    <row r="35979" customFormat="1" x14ac:dyDescent="0.35"/>
    <row r="35980" customFormat="1" x14ac:dyDescent="0.35"/>
    <row r="35981" customFormat="1" x14ac:dyDescent="0.35"/>
    <row r="35982" customFormat="1" x14ac:dyDescent="0.35"/>
    <row r="35983" customFormat="1" x14ac:dyDescent="0.35"/>
    <row r="35984" customFormat="1" x14ac:dyDescent="0.35"/>
    <row r="35985" customFormat="1" x14ac:dyDescent="0.35"/>
    <row r="35986" customFormat="1" x14ac:dyDescent="0.35"/>
    <row r="35987" customFormat="1" x14ac:dyDescent="0.35"/>
    <row r="35988" customFormat="1" x14ac:dyDescent="0.35"/>
    <row r="35989" customFormat="1" x14ac:dyDescent="0.35"/>
    <row r="35990" customFormat="1" x14ac:dyDescent="0.35"/>
    <row r="35991" customFormat="1" x14ac:dyDescent="0.35"/>
    <row r="35992" customFormat="1" x14ac:dyDescent="0.35"/>
    <row r="35993" customFormat="1" x14ac:dyDescent="0.35"/>
    <row r="35994" customFormat="1" x14ac:dyDescent="0.35"/>
    <row r="35995" customFormat="1" x14ac:dyDescent="0.35"/>
    <row r="35996" customFormat="1" x14ac:dyDescent="0.35"/>
    <row r="35997" customFormat="1" x14ac:dyDescent="0.35"/>
    <row r="35998" customFormat="1" x14ac:dyDescent="0.35"/>
    <row r="35999" customFormat="1" x14ac:dyDescent="0.35"/>
    <row r="36000" customFormat="1" x14ac:dyDescent="0.35"/>
    <row r="36001" customFormat="1" x14ac:dyDescent="0.35"/>
    <row r="36002" customFormat="1" x14ac:dyDescent="0.35"/>
    <row r="36003" customFormat="1" x14ac:dyDescent="0.35"/>
    <row r="36004" customFormat="1" x14ac:dyDescent="0.35"/>
    <row r="36005" customFormat="1" x14ac:dyDescent="0.35"/>
    <row r="36006" customFormat="1" x14ac:dyDescent="0.35"/>
    <row r="36007" customFormat="1" x14ac:dyDescent="0.35"/>
    <row r="36008" customFormat="1" x14ac:dyDescent="0.35"/>
    <row r="36009" customFormat="1" x14ac:dyDescent="0.35"/>
    <row r="36010" customFormat="1" x14ac:dyDescent="0.35"/>
    <row r="36011" customFormat="1" x14ac:dyDescent="0.35"/>
    <row r="36012" customFormat="1" x14ac:dyDescent="0.35"/>
    <row r="36013" customFormat="1" x14ac:dyDescent="0.35"/>
    <row r="36014" customFormat="1" x14ac:dyDescent="0.35"/>
    <row r="36015" customFormat="1" x14ac:dyDescent="0.35"/>
    <row r="36016" customFormat="1" x14ac:dyDescent="0.35"/>
    <row r="36017" customFormat="1" x14ac:dyDescent="0.35"/>
    <row r="36018" customFormat="1" x14ac:dyDescent="0.35"/>
    <row r="36019" customFormat="1" x14ac:dyDescent="0.35"/>
    <row r="36020" customFormat="1" x14ac:dyDescent="0.35"/>
    <row r="36021" customFormat="1" x14ac:dyDescent="0.35"/>
    <row r="36022" customFormat="1" x14ac:dyDescent="0.35"/>
    <row r="36023" customFormat="1" x14ac:dyDescent="0.35"/>
    <row r="36024" customFormat="1" x14ac:dyDescent="0.35"/>
    <row r="36025" customFormat="1" x14ac:dyDescent="0.35"/>
    <row r="36026" customFormat="1" x14ac:dyDescent="0.35"/>
    <row r="36027" customFormat="1" x14ac:dyDescent="0.35"/>
    <row r="36028" customFormat="1" x14ac:dyDescent="0.35"/>
    <row r="36029" customFormat="1" x14ac:dyDescent="0.35"/>
    <row r="36030" customFormat="1" x14ac:dyDescent="0.35"/>
    <row r="36031" customFormat="1" x14ac:dyDescent="0.35"/>
    <row r="36032" customFormat="1" x14ac:dyDescent="0.35"/>
    <row r="36033" customFormat="1" x14ac:dyDescent="0.35"/>
    <row r="36034" customFormat="1" x14ac:dyDescent="0.35"/>
    <row r="36035" customFormat="1" x14ac:dyDescent="0.35"/>
    <row r="36036" customFormat="1" x14ac:dyDescent="0.35"/>
    <row r="36037" customFormat="1" x14ac:dyDescent="0.35"/>
    <row r="36038" customFormat="1" x14ac:dyDescent="0.35"/>
    <row r="36039" customFormat="1" x14ac:dyDescent="0.35"/>
    <row r="36040" customFormat="1" x14ac:dyDescent="0.35"/>
    <row r="36041" customFormat="1" x14ac:dyDescent="0.35"/>
    <row r="36042" customFormat="1" x14ac:dyDescent="0.35"/>
    <row r="36043" customFormat="1" x14ac:dyDescent="0.35"/>
    <row r="36044" customFormat="1" x14ac:dyDescent="0.35"/>
    <row r="36045" customFormat="1" x14ac:dyDescent="0.35"/>
    <row r="36046" customFormat="1" x14ac:dyDescent="0.35"/>
    <row r="36047" customFormat="1" x14ac:dyDescent="0.35"/>
    <row r="36048" customFormat="1" x14ac:dyDescent="0.35"/>
    <row r="36049" customFormat="1" x14ac:dyDescent="0.35"/>
    <row r="36050" customFormat="1" x14ac:dyDescent="0.35"/>
    <row r="36051" customFormat="1" x14ac:dyDescent="0.35"/>
    <row r="36052" customFormat="1" x14ac:dyDescent="0.35"/>
    <row r="36053" customFormat="1" x14ac:dyDescent="0.35"/>
    <row r="36054" customFormat="1" x14ac:dyDescent="0.35"/>
    <row r="36055" customFormat="1" x14ac:dyDescent="0.35"/>
    <row r="36056" customFormat="1" x14ac:dyDescent="0.35"/>
    <row r="36057" customFormat="1" x14ac:dyDescent="0.35"/>
    <row r="36058" customFormat="1" x14ac:dyDescent="0.35"/>
    <row r="36059" customFormat="1" x14ac:dyDescent="0.35"/>
    <row r="36060" customFormat="1" x14ac:dyDescent="0.35"/>
    <row r="36061" customFormat="1" x14ac:dyDescent="0.35"/>
    <row r="36062" customFormat="1" x14ac:dyDescent="0.35"/>
    <row r="36063" customFormat="1" x14ac:dyDescent="0.35"/>
    <row r="36064" customFormat="1" x14ac:dyDescent="0.35"/>
    <row r="36065" customFormat="1" x14ac:dyDescent="0.35"/>
    <row r="36066" customFormat="1" x14ac:dyDescent="0.35"/>
    <row r="36067" customFormat="1" x14ac:dyDescent="0.35"/>
    <row r="36068" customFormat="1" x14ac:dyDescent="0.35"/>
    <row r="36069" customFormat="1" x14ac:dyDescent="0.35"/>
    <row r="36070" customFormat="1" x14ac:dyDescent="0.35"/>
    <row r="36071" customFormat="1" x14ac:dyDescent="0.35"/>
    <row r="36072" customFormat="1" x14ac:dyDescent="0.35"/>
    <row r="36073" customFormat="1" x14ac:dyDescent="0.35"/>
    <row r="36074" customFormat="1" x14ac:dyDescent="0.35"/>
    <row r="36075" customFormat="1" x14ac:dyDescent="0.35"/>
    <row r="36076" customFormat="1" x14ac:dyDescent="0.35"/>
    <row r="36077" customFormat="1" x14ac:dyDescent="0.35"/>
    <row r="36078" customFormat="1" x14ac:dyDescent="0.35"/>
    <row r="36079" customFormat="1" x14ac:dyDescent="0.35"/>
    <row r="36080" customFormat="1" x14ac:dyDescent="0.35"/>
    <row r="36081" customFormat="1" x14ac:dyDescent="0.35"/>
    <row r="36082" customFormat="1" x14ac:dyDescent="0.35"/>
    <row r="36083" customFormat="1" x14ac:dyDescent="0.35"/>
    <row r="36084" customFormat="1" x14ac:dyDescent="0.35"/>
    <row r="36085" customFormat="1" x14ac:dyDescent="0.35"/>
    <row r="36086" customFormat="1" x14ac:dyDescent="0.35"/>
    <row r="36087" customFormat="1" x14ac:dyDescent="0.35"/>
    <row r="36088" customFormat="1" x14ac:dyDescent="0.35"/>
    <row r="36089" customFormat="1" x14ac:dyDescent="0.35"/>
    <row r="36090" customFormat="1" x14ac:dyDescent="0.35"/>
    <row r="36091" customFormat="1" x14ac:dyDescent="0.35"/>
    <row r="36092" customFormat="1" x14ac:dyDescent="0.35"/>
    <row r="36093" customFormat="1" x14ac:dyDescent="0.35"/>
    <row r="36094" customFormat="1" x14ac:dyDescent="0.35"/>
    <row r="36095" customFormat="1" x14ac:dyDescent="0.35"/>
    <row r="36096" customFormat="1" x14ac:dyDescent="0.35"/>
    <row r="36097" customFormat="1" x14ac:dyDescent="0.35"/>
    <row r="36098" customFormat="1" x14ac:dyDescent="0.35"/>
    <row r="36099" customFormat="1" x14ac:dyDescent="0.35"/>
    <row r="36100" customFormat="1" x14ac:dyDescent="0.35"/>
    <row r="36101" customFormat="1" x14ac:dyDescent="0.35"/>
    <row r="36102" customFormat="1" x14ac:dyDescent="0.35"/>
    <row r="36103" customFormat="1" x14ac:dyDescent="0.35"/>
    <row r="36104" customFormat="1" x14ac:dyDescent="0.35"/>
    <row r="36105" customFormat="1" x14ac:dyDescent="0.35"/>
    <row r="36106" customFormat="1" x14ac:dyDescent="0.35"/>
    <row r="36107" customFormat="1" x14ac:dyDescent="0.35"/>
    <row r="36108" customFormat="1" x14ac:dyDescent="0.35"/>
    <row r="36109" customFormat="1" x14ac:dyDescent="0.35"/>
    <row r="36110" customFormat="1" x14ac:dyDescent="0.35"/>
    <row r="36111" customFormat="1" x14ac:dyDescent="0.35"/>
    <row r="36112" customFormat="1" x14ac:dyDescent="0.35"/>
    <row r="36113" customFormat="1" x14ac:dyDescent="0.35"/>
    <row r="36114" customFormat="1" x14ac:dyDescent="0.35"/>
    <row r="36115" customFormat="1" x14ac:dyDescent="0.35"/>
    <row r="36116" customFormat="1" x14ac:dyDescent="0.35"/>
    <row r="36117" customFormat="1" x14ac:dyDescent="0.35"/>
    <row r="36118" customFormat="1" x14ac:dyDescent="0.35"/>
    <row r="36119" customFormat="1" x14ac:dyDescent="0.35"/>
    <row r="36120" customFormat="1" x14ac:dyDescent="0.35"/>
    <row r="36121" customFormat="1" x14ac:dyDescent="0.35"/>
    <row r="36122" customFormat="1" x14ac:dyDescent="0.35"/>
    <row r="36123" customFormat="1" x14ac:dyDescent="0.35"/>
    <row r="36124" customFormat="1" x14ac:dyDescent="0.35"/>
    <row r="36125" customFormat="1" x14ac:dyDescent="0.35"/>
    <row r="36126" customFormat="1" x14ac:dyDescent="0.35"/>
    <row r="36127" customFormat="1" x14ac:dyDescent="0.35"/>
    <row r="36128" customFormat="1" x14ac:dyDescent="0.35"/>
    <row r="36129" customFormat="1" x14ac:dyDescent="0.35"/>
    <row r="36130" customFormat="1" x14ac:dyDescent="0.35"/>
    <row r="36131" customFormat="1" x14ac:dyDescent="0.35"/>
    <row r="36132" customFormat="1" x14ac:dyDescent="0.35"/>
    <row r="36133" customFormat="1" x14ac:dyDescent="0.35"/>
    <row r="36134" customFormat="1" x14ac:dyDescent="0.35"/>
    <row r="36135" customFormat="1" x14ac:dyDescent="0.35"/>
    <row r="36136" customFormat="1" x14ac:dyDescent="0.35"/>
    <row r="36137" customFormat="1" x14ac:dyDescent="0.35"/>
    <row r="36138" customFormat="1" x14ac:dyDescent="0.35"/>
    <row r="36139" customFormat="1" x14ac:dyDescent="0.35"/>
    <row r="36140" customFormat="1" x14ac:dyDescent="0.35"/>
    <row r="36141" customFormat="1" x14ac:dyDescent="0.35"/>
    <row r="36142" customFormat="1" x14ac:dyDescent="0.35"/>
    <row r="36143" customFormat="1" x14ac:dyDescent="0.35"/>
    <row r="36144" customFormat="1" x14ac:dyDescent="0.35"/>
    <row r="36145" customFormat="1" x14ac:dyDescent="0.35"/>
    <row r="36146" customFormat="1" x14ac:dyDescent="0.35"/>
    <row r="36147" customFormat="1" x14ac:dyDescent="0.35"/>
    <row r="36148" customFormat="1" x14ac:dyDescent="0.35"/>
    <row r="36149" customFormat="1" x14ac:dyDescent="0.35"/>
    <row r="36150" customFormat="1" x14ac:dyDescent="0.35"/>
    <row r="36151" customFormat="1" x14ac:dyDescent="0.35"/>
    <row r="36152" customFormat="1" x14ac:dyDescent="0.35"/>
    <row r="36153" customFormat="1" x14ac:dyDescent="0.35"/>
    <row r="36154" customFormat="1" x14ac:dyDescent="0.35"/>
    <row r="36155" customFormat="1" x14ac:dyDescent="0.35"/>
    <row r="36156" customFormat="1" x14ac:dyDescent="0.35"/>
    <row r="36157" customFormat="1" x14ac:dyDescent="0.35"/>
    <row r="36158" customFormat="1" x14ac:dyDescent="0.35"/>
    <row r="36159" customFormat="1" x14ac:dyDescent="0.35"/>
    <row r="36160" customFormat="1" x14ac:dyDescent="0.35"/>
    <row r="36161" customFormat="1" x14ac:dyDescent="0.35"/>
    <row r="36162" customFormat="1" x14ac:dyDescent="0.35"/>
    <row r="36163" customFormat="1" x14ac:dyDescent="0.35"/>
    <row r="36164" customFormat="1" x14ac:dyDescent="0.35"/>
    <row r="36165" customFormat="1" x14ac:dyDescent="0.35"/>
    <row r="36166" customFormat="1" x14ac:dyDescent="0.35"/>
    <row r="36167" customFormat="1" x14ac:dyDescent="0.35"/>
    <row r="36168" customFormat="1" x14ac:dyDescent="0.35"/>
    <row r="36169" customFormat="1" x14ac:dyDescent="0.35"/>
    <row r="36170" customFormat="1" x14ac:dyDescent="0.35"/>
    <row r="36171" customFormat="1" x14ac:dyDescent="0.35"/>
    <row r="36172" customFormat="1" x14ac:dyDescent="0.35"/>
    <row r="36173" customFormat="1" x14ac:dyDescent="0.35"/>
    <row r="36174" customFormat="1" x14ac:dyDescent="0.35"/>
    <row r="36175" customFormat="1" x14ac:dyDescent="0.35"/>
    <row r="36176" customFormat="1" x14ac:dyDescent="0.35"/>
    <row r="36177" customFormat="1" x14ac:dyDescent="0.35"/>
    <row r="36178" customFormat="1" x14ac:dyDescent="0.35"/>
    <row r="36179" customFormat="1" x14ac:dyDescent="0.35"/>
    <row r="36180" customFormat="1" x14ac:dyDescent="0.35"/>
    <row r="36181" customFormat="1" x14ac:dyDescent="0.35"/>
    <row r="36182" customFormat="1" x14ac:dyDescent="0.35"/>
    <row r="36183" customFormat="1" x14ac:dyDescent="0.35"/>
    <row r="36184" customFormat="1" x14ac:dyDescent="0.35"/>
    <row r="36185" customFormat="1" x14ac:dyDescent="0.35"/>
    <row r="36186" customFormat="1" x14ac:dyDescent="0.35"/>
    <row r="36187" customFormat="1" x14ac:dyDescent="0.35"/>
    <row r="36188" customFormat="1" x14ac:dyDescent="0.35"/>
    <row r="36189" customFormat="1" x14ac:dyDescent="0.35"/>
    <row r="36190" customFormat="1" x14ac:dyDescent="0.35"/>
    <row r="36191" customFormat="1" x14ac:dyDescent="0.35"/>
    <row r="36192" customFormat="1" x14ac:dyDescent="0.35"/>
    <row r="36193" customFormat="1" x14ac:dyDescent="0.35"/>
    <row r="36194" customFormat="1" x14ac:dyDescent="0.35"/>
    <row r="36195" customFormat="1" x14ac:dyDescent="0.35"/>
    <row r="36196" customFormat="1" x14ac:dyDescent="0.35"/>
    <row r="36197" customFormat="1" x14ac:dyDescent="0.35"/>
    <row r="36198" customFormat="1" x14ac:dyDescent="0.35"/>
    <row r="36199" customFormat="1" x14ac:dyDescent="0.35"/>
    <row r="36200" customFormat="1" x14ac:dyDescent="0.35"/>
    <row r="36201" customFormat="1" x14ac:dyDescent="0.35"/>
    <row r="36202" customFormat="1" x14ac:dyDescent="0.35"/>
    <row r="36203" customFormat="1" x14ac:dyDescent="0.35"/>
    <row r="36204" customFormat="1" x14ac:dyDescent="0.35"/>
    <row r="36205" customFormat="1" x14ac:dyDescent="0.35"/>
    <row r="36206" customFormat="1" x14ac:dyDescent="0.35"/>
    <row r="36207" customFormat="1" x14ac:dyDescent="0.35"/>
    <row r="36208" customFormat="1" x14ac:dyDescent="0.35"/>
    <row r="36209" customFormat="1" x14ac:dyDescent="0.35"/>
    <row r="36210" customFormat="1" x14ac:dyDescent="0.35"/>
    <row r="36211" customFormat="1" x14ac:dyDescent="0.35"/>
    <row r="36212" customFormat="1" x14ac:dyDescent="0.35"/>
    <row r="36213" customFormat="1" x14ac:dyDescent="0.35"/>
    <row r="36214" customFormat="1" x14ac:dyDescent="0.35"/>
    <row r="36215" customFormat="1" x14ac:dyDescent="0.35"/>
    <row r="36216" customFormat="1" x14ac:dyDescent="0.35"/>
    <row r="36217" customFormat="1" x14ac:dyDescent="0.35"/>
    <row r="36218" customFormat="1" x14ac:dyDescent="0.35"/>
    <row r="36219" customFormat="1" x14ac:dyDescent="0.35"/>
    <row r="36220" customFormat="1" x14ac:dyDescent="0.35"/>
    <row r="36221" customFormat="1" x14ac:dyDescent="0.35"/>
    <row r="36222" customFormat="1" x14ac:dyDescent="0.35"/>
    <row r="36223" customFormat="1" x14ac:dyDescent="0.35"/>
    <row r="36224" customFormat="1" x14ac:dyDescent="0.35"/>
    <row r="36225" customFormat="1" x14ac:dyDescent="0.35"/>
    <row r="36226" customFormat="1" x14ac:dyDescent="0.35"/>
    <row r="36227" customFormat="1" x14ac:dyDescent="0.35"/>
    <row r="36228" customFormat="1" x14ac:dyDescent="0.35"/>
    <row r="36229" customFormat="1" x14ac:dyDescent="0.35"/>
    <row r="36230" customFormat="1" x14ac:dyDescent="0.35"/>
    <row r="36231" customFormat="1" x14ac:dyDescent="0.35"/>
    <row r="36232" customFormat="1" x14ac:dyDescent="0.35"/>
    <row r="36233" customFormat="1" x14ac:dyDescent="0.35"/>
    <row r="36234" customFormat="1" x14ac:dyDescent="0.35"/>
    <row r="36235" customFormat="1" x14ac:dyDescent="0.35"/>
    <row r="36236" customFormat="1" x14ac:dyDescent="0.35"/>
    <row r="36237" customFormat="1" x14ac:dyDescent="0.35"/>
    <row r="36238" customFormat="1" x14ac:dyDescent="0.35"/>
    <row r="36239" customFormat="1" x14ac:dyDescent="0.35"/>
    <row r="36240" customFormat="1" x14ac:dyDescent="0.35"/>
    <row r="36241" customFormat="1" x14ac:dyDescent="0.35"/>
    <row r="36242" customFormat="1" x14ac:dyDescent="0.35"/>
    <row r="36243" customFormat="1" x14ac:dyDescent="0.35"/>
    <row r="36244" customFormat="1" x14ac:dyDescent="0.35"/>
    <row r="36245" customFormat="1" x14ac:dyDescent="0.35"/>
    <row r="36246" customFormat="1" x14ac:dyDescent="0.35"/>
    <row r="36247" customFormat="1" x14ac:dyDescent="0.35"/>
    <row r="36248" customFormat="1" x14ac:dyDescent="0.35"/>
    <row r="36249" customFormat="1" x14ac:dyDescent="0.35"/>
    <row r="36250" customFormat="1" x14ac:dyDescent="0.35"/>
    <row r="36251" customFormat="1" x14ac:dyDescent="0.35"/>
    <row r="36252" customFormat="1" x14ac:dyDescent="0.35"/>
    <row r="36253" customFormat="1" x14ac:dyDescent="0.35"/>
    <row r="36254" customFormat="1" x14ac:dyDescent="0.35"/>
    <row r="36255" customFormat="1" x14ac:dyDescent="0.35"/>
    <row r="36256" customFormat="1" x14ac:dyDescent="0.35"/>
    <row r="36257" customFormat="1" x14ac:dyDescent="0.35"/>
    <row r="36258" customFormat="1" x14ac:dyDescent="0.35"/>
    <row r="36259" customFormat="1" x14ac:dyDescent="0.35"/>
    <row r="36260" customFormat="1" x14ac:dyDescent="0.35"/>
    <row r="36261" customFormat="1" x14ac:dyDescent="0.35"/>
    <row r="36262" customFormat="1" x14ac:dyDescent="0.35"/>
    <row r="36263" customFormat="1" x14ac:dyDescent="0.35"/>
    <row r="36264" customFormat="1" x14ac:dyDescent="0.35"/>
    <row r="36265" customFormat="1" x14ac:dyDescent="0.35"/>
    <row r="36266" customFormat="1" x14ac:dyDescent="0.35"/>
    <row r="36267" customFormat="1" x14ac:dyDescent="0.35"/>
    <row r="36268" customFormat="1" x14ac:dyDescent="0.35"/>
    <row r="36269" customFormat="1" x14ac:dyDescent="0.35"/>
    <row r="36270" customFormat="1" x14ac:dyDescent="0.35"/>
    <row r="36271" customFormat="1" x14ac:dyDescent="0.35"/>
    <row r="36272" customFormat="1" x14ac:dyDescent="0.35"/>
    <row r="36273" customFormat="1" x14ac:dyDescent="0.35"/>
    <row r="36274" customFormat="1" x14ac:dyDescent="0.35"/>
    <row r="36275" customFormat="1" x14ac:dyDescent="0.35"/>
    <row r="36276" customFormat="1" x14ac:dyDescent="0.35"/>
    <row r="36277" customFormat="1" x14ac:dyDescent="0.35"/>
    <row r="36278" customFormat="1" x14ac:dyDescent="0.35"/>
    <row r="36279" customFormat="1" x14ac:dyDescent="0.35"/>
    <row r="36280" customFormat="1" x14ac:dyDescent="0.35"/>
    <row r="36281" customFormat="1" x14ac:dyDescent="0.35"/>
    <row r="36282" customFormat="1" x14ac:dyDescent="0.35"/>
    <row r="36283" customFormat="1" x14ac:dyDescent="0.35"/>
    <row r="36284" customFormat="1" x14ac:dyDescent="0.35"/>
    <row r="36285" customFormat="1" x14ac:dyDescent="0.35"/>
    <row r="36286" customFormat="1" x14ac:dyDescent="0.35"/>
    <row r="36287" customFormat="1" x14ac:dyDescent="0.35"/>
    <row r="36288" customFormat="1" x14ac:dyDescent="0.35"/>
    <row r="36289" customFormat="1" x14ac:dyDescent="0.35"/>
    <row r="36290" customFormat="1" x14ac:dyDescent="0.35"/>
    <row r="36291" customFormat="1" x14ac:dyDescent="0.35"/>
    <row r="36292" customFormat="1" x14ac:dyDescent="0.35"/>
    <row r="36293" customFormat="1" x14ac:dyDescent="0.35"/>
    <row r="36294" customFormat="1" x14ac:dyDescent="0.35"/>
    <row r="36295" customFormat="1" x14ac:dyDescent="0.35"/>
    <row r="36296" customFormat="1" x14ac:dyDescent="0.35"/>
    <row r="36297" customFormat="1" x14ac:dyDescent="0.35"/>
    <row r="36298" customFormat="1" x14ac:dyDescent="0.35"/>
    <row r="36299" customFormat="1" x14ac:dyDescent="0.35"/>
    <row r="36300" customFormat="1" x14ac:dyDescent="0.35"/>
    <row r="36301" customFormat="1" x14ac:dyDescent="0.35"/>
    <row r="36302" customFormat="1" x14ac:dyDescent="0.35"/>
    <row r="36303" customFormat="1" x14ac:dyDescent="0.35"/>
    <row r="36304" customFormat="1" x14ac:dyDescent="0.35"/>
    <row r="36305" customFormat="1" x14ac:dyDescent="0.35"/>
    <row r="36306" customFormat="1" x14ac:dyDescent="0.35"/>
    <row r="36307" customFormat="1" x14ac:dyDescent="0.35"/>
    <row r="36308" customFormat="1" x14ac:dyDescent="0.35"/>
    <row r="36309" customFormat="1" x14ac:dyDescent="0.35"/>
    <row r="36310" customFormat="1" x14ac:dyDescent="0.35"/>
    <row r="36311" customFormat="1" x14ac:dyDescent="0.35"/>
    <row r="36312" customFormat="1" x14ac:dyDescent="0.35"/>
    <row r="36313" customFormat="1" x14ac:dyDescent="0.35"/>
    <row r="36314" customFormat="1" x14ac:dyDescent="0.35"/>
    <row r="36315" customFormat="1" x14ac:dyDescent="0.35"/>
    <row r="36316" customFormat="1" x14ac:dyDescent="0.35"/>
    <row r="36317" customFormat="1" x14ac:dyDescent="0.35"/>
    <row r="36318" customFormat="1" x14ac:dyDescent="0.35"/>
    <row r="36319" customFormat="1" x14ac:dyDescent="0.35"/>
    <row r="36320" customFormat="1" x14ac:dyDescent="0.35"/>
    <row r="36321" customFormat="1" x14ac:dyDescent="0.35"/>
    <row r="36322" customFormat="1" x14ac:dyDescent="0.35"/>
    <row r="36323" customFormat="1" x14ac:dyDescent="0.35"/>
    <row r="36324" customFormat="1" x14ac:dyDescent="0.35"/>
    <row r="36325" customFormat="1" x14ac:dyDescent="0.35"/>
    <row r="36326" customFormat="1" x14ac:dyDescent="0.35"/>
    <row r="36327" customFormat="1" x14ac:dyDescent="0.35"/>
    <row r="36328" customFormat="1" x14ac:dyDescent="0.35"/>
    <row r="36329" customFormat="1" x14ac:dyDescent="0.35"/>
    <row r="36330" customFormat="1" x14ac:dyDescent="0.35"/>
    <row r="36331" customFormat="1" x14ac:dyDescent="0.35"/>
    <row r="36332" customFormat="1" x14ac:dyDescent="0.35"/>
    <row r="36333" customFormat="1" x14ac:dyDescent="0.35"/>
    <row r="36334" customFormat="1" x14ac:dyDescent="0.35"/>
    <row r="36335" customFormat="1" x14ac:dyDescent="0.35"/>
    <row r="36336" customFormat="1" x14ac:dyDescent="0.35"/>
    <row r="36337" customFormat="1" x14ac:dyDescent="0.35"/>
    <row r="36338" customFormat="1" x14ac:dyDescent="0.35"/>
    <row r="36339" customFormat="1" x14ac:dyDescent="0.35"/>
    <row r="36340" customFormat="1" x14ac:dyDescent="0.35"/>
    <row r="36341" customFormat="1" x14ac:dyDescent="0.35"/>
    <row r="36342" customFormat="1" x14ac:dyDescent="0.35"/>
    <row r="36343" customFormat="1" x14ac:dyDescent="0.35"/>
    <row r="36344" customFormat="1" x14ac:dyDescent="0.35"/>
    <row r="36345" customFormat="1" x14ac:dyDescent="0.35"/>
    <row r="36346" customFormat="1" x14ac:dyDescent="0.35"/>
    <row r="36347" customFormat="1" x14ac:dyDescent="0.35"/>
    <row r="36348" customFormat="1" x14ac:dyDescent="0.35"/>
    <row r="36349" customFormat="1" x14ac:dyDescent="0.35"/>
    <row r="36350" customFormat="1" x14ac:dyDescent="0.35"/>
    <row r="36351" customFormat="1" x14ac:dyDescent="0.35"/>
    <row r="36352" customFormat="1" x14ac:dyDescent="0.35"/>
    <row r="36353" customFormat="1" x14ac:dyDescent="0.35"/>
    <row r="36354" customFormat="1" x14ac:dyDescent="0.35"/>
    <row r="36355" customFormat="1" x14ac:dyDescent="0.35"/>
    <row r="36356" customFormat="1" x14ac:dyDescent="0.35"/>
    <row r="36357" customFormat="1" x14ac:dyDescent="0.35"/>
    <row r="36358" customFormat="1" x14ac:dyDescent="0.35"/>
    <row r="36359" customFormat="1" x14ac:dyDescent="0.35"/>
    <row r="36360" customFormat="1" x14ac:dyDescent="0.35"/>
    <row r="36361" customFormat="1" x14ac:dyDescent="0.35"/>
    <row r="36362" customFormat="1" x14ac:dyDescent="0.35"/>
    <row r="36363" customFormat="1" x14ac:dyDescent="0.35"/>
    <row r="36364" customFormat="1" x14ac:dyDescent="0.35"/>
    <row r="36365" customFormat="1" x14ac:dyDescent="0.35"/>
    <row r="36366" customFormat="1" x14ac:dyDescent="0.35"/>
    <row r="36367" customFormat="1" x14ac:dyDescent="0.35"/>
    <row r="36368" customFormat="1" x14ac:dyDescent="0.35"/>
    <row r="36369" customFormat="1" x14ac:dyDescent="0.35"/>
    <row r="36370" customFormat="1" x14ac:dyDescent="0.35"/>
    <row r="36371" customFormat="1" x14ac:dyDescent="0.35"/>
    <row r="36372" customFormat="1" x14ac:dyDescent="0.35"/>
    <row r="36373" customFormat="1" x14ac:dyDescent="0.35"/>
    <row r="36374" customFormat="1" x14ac:dyDescent="0.35"/>
    <row r="36375" customFormat="1" x14ac:dyDescent="0.35"/>
    <row r="36376" customFormat="1" x14ac:dyDescent="0.35"/>
    <row r="36377" customFormat="1" x14ac:dyDescent="0.35"/>
    <row r="36378" customFormat="1" x14ac:dyDescent="0.35"/>
    <row r="36379" customFormat="1" x14ac:dyDescent="0.35"/>
    <row r="36380" customFormat="1" x14ac:dyDescent="0.35"/>
    <row r="36381" customFormat="1" x14ac:dyDescent="0.35"/>
    <row r="36382" customFormat="1" x14ac:dyDescent="0.35"/>
    <row r="36383" customFormat="1" x14ac:dyDescent="0.35"/>
    <row r="36384" customFormat="1" x14ac:dyDescent="0.35"/>
    <row r="36385" customFormat="1" x14ac:dyDescent="0.35"/>
    <row r="36386" customFormat="1" x14ac:dyDescent="0.35"/>
    <row r="36387" customFormat="1" x14ac:dyDescent="0.35"/>
    <row r="36388" customFormat="1" x14ac:dyDescent="0.35"/>
    <row r="36389" customFormat="1" x14ac:dyDescent="0.35"/>
    <row r="36390" customFormat="1" x14ac:dyDescent="0.35"/>
    <row r="36391" customFormat="1" x14ac:dyDescent="0.35"/>
    <row r="36392" customFormat="1" x14ac:dyDescent="0.35"/>
    <row r="36393" customFormat="1" x14ac:dyDescent="0.35"/>
    <row r="36394" customFormat="1" x14ac:dyDescent="0.35"/>
    <row r="36395" customFormat="1" x14ac:dyDescent="0.35"/>
    <row r="36396" customFormat="1" x14ac:dyDescent="0.35"/>
    <row r="36397" customFormat="1" x14ac:dyDescent="0.35"/>
    <row r="36398" customFormat="1" x14ac:dyDescent="0.35"/>
    <row r="36399" customFormat="1" x14ac:dyDescent="0.35"/>
    <row r="36400" customFormat="1" x14ac:dyDescent="0.35"/>
    <row r="36401" customFormat="1" x14ac:dyDescent="0.35"/>
    <row r="36402" customFormat="1" x14ac:dyDescent="0.35"/>
    <row r="36403" customFormat="1" x14ac:dyDescent="0.35"/>
    <row r="36404" customFormat="1" x14ac:dyDescent="0.35"/>
    <row r="36405" customFormat="1" x14ac:dyDescent="0.35"/>
    <row r="36406" customFormat="1" x14ac:dyDescent="0.35"/>
    <row r="36407" customFormat="1" x14ac:dyDescent="0.35"/>
    <row r="36408" customFormat="1" x14ac:dyDescent="0.35"/>
    <row r="36409" customFormat="1" x14ac:dyDescent="0.35"/>
    <row r="36410" customFormat="1" x14ac:dyDescent="0.35"/>
    <row r="36411" customFormat="1" x14ac:dyDescent="0.35"/>
    <row r="36412" customFormat="1" x14ac:dyDescent="0.35"/>
    <row r="36413" customFormat="1" x14ac:dyDescent="0.35"/>
    <row r="36414" customFormat="1" x14ac:dyDescent="0.35"/>
    <row r="36415" customFormat="1" x14ac:dyDescent="0.35"/>
    <row r="36416" customFormat="1" x14ac:dyDescent="0.35"/>
    <row r="36417" customFormat="1" x14ac:dyDescent="0.35"/>
    <row r="36418" customFormat="1" x14ac:dyDescent="0.35"/>
    <row r="36419" customFormat="1" x14ac:dyDescent="0.35"/>
    <row r="36420" customFormat="1" x14ac:dyDescent="0.35"/>
    <row r="36421" customFormat="1" x14ac:dyDescent="0.35"/>
    <row r="36422" customFormat="1" x14ac:dyDescent="0.35"/>
    <row r="36423" customFormat="1" x14ac:dyDescent="0.35"/>
    <row r="36424" customFormat="1" x14ac:dyDescent="0.35"/>
    <row r="36425" customFormat="1" x14ac:dyDescent="0.35"/>
    <row r="36426" customFormat="1" x14ac:dyDescent="0.35"/>
    <row r="36427" customFormat="1" x14ac:dyDescent="0.35"/>
    <row r="36428" customFormat="1" x14ac:dyDescent="0.35"/>
    <row r="36429" customFormat="1" x14ac:dyDescent="0.35"/>
    <row r="36430" customFormat="1" x14ac:dyDescent="0.35"/>
    <row r="36431" customFormat="1" x14ac:dyDescent="0.35"/>
    <row r="36432" customFormat="1" x14ac:dyDescent="0.35"/>
    <row r="36433" customFormat="1" x14ac:dyDescent="0.35"/>
    <row r="36434" customFormat="1" x14ac:dyDescent="0.35"/>
    <row r="36435" customFormat="1" x14ac:dyDescent="0.35"/>
    <row r="36436" customFormat="1" x14ac:dyDescent="0.35"/>
    <row r="36437" customFormat="1" x14ac:dyDescent="0.35"/>
    <row r="36438" customFormat="1" x14ac:dyDescent="0.35"/>
    <row r="36439" customFormat="1" x14ac:dyDescent="0.35"/>
    <row r="36440" customFormat="1" x14ac:dyDescent="0.35"/>
    <row r="36441" customFormat="1" x14ac:dyDescent="0.35"/>
    <row r="36442" customFormat="1" x14ac:dyDescent="0.35"/>
    <row r="36443" customFormat="1" x14ac:dyDescent="0.35"/>
    <row r="36444" customFormat="1" x14ac:dyDescent="0.35"/>
    <row r="36445" customFormat="1" x14ac:dyDescent="0.35"/>
    <row r="36446" customFormat="1" x14ac:dyDescent="0.35"/>
    <row r="36447" customFormat="1" x14ac:dyDescent="0.35"/>
    <row r="36448" customFormat="1" x14ac:dyDescent="0.35"/>
    <row r="36449" customFormat="1" x14ac:dyDescent="0.35"/>
    <row r="36450" customFormat="1" x14ac:dyDescent="0.35"/>
    <row r="36451" customFormat="1" x14ac:dyDescent="0.35"/>
    <row r="36452" customFormat="1" x14ac:dyDescent="0.35"/>
    <row r="36453" customFormat="1" x14ac:dyDescent="0.35"/>
    <row r="36454" customFormat="1" x14ac:dyDescent="0.35"/>
    <row r="36455" customFormat="1" x14ac:dyDescent="0.35"/>
    <row r="36456" customFormat="1" x14ac:dyDescent="0.35"/>
    <row r="36457" customFormat="1" x14ac:dyDescent="0.35"/>
    <row r="36458" customFormat="1" x14ac:dyDescent="0.35"/>
    <row r="36459" customFormat="1" x14ac:dyDescent="0.35"/>
    <row r="36460" customFormat="1" x14ac:dyDescent="0.35"/>
    <row r="36461" customFormat="1" x14ac:dyDescent="0.35"/>
    <row r="36462" customFormat="1" x14ac:dyDescent="0.35"/>
    <row r="36463" customFormat="1" x14ac:dyDescent="0.35"/>
    <row r="36464" customFormat="1" x14ac:dyDescent="0.35"/>
    <row r="36465" customFormat="1" x14ac:dyDescent="0.35"/>
    <row r="36466" customFormat="1" x14ac:dyDescent="0.35"/>
    <row r="36467" customFormat="1" x14ac:dyDescent="0.35"/>
    <row r="36468" customFormat="1" x14ac:dyDescent="0.35"/>
    <row r="36469" customFormat="1" x14ac:dyDescent="0.35"/>
    <row r="36470" customFormat="1" x14ac:dyDescent="0.35"/>
    <row r="36471" customFormat="1" x14ac:dyDescent="0.35"/>
    <row r="36472" customFormat="1" x14ac:dyDescent="0.35"/>
    <row r="36473" customFormat="1" x14ac:dyDescent="0.35"/>
    <row r="36474" customFormat="1" x14ac:dyDescent="0.35"/>
    <row r="36475" customFormat="1" x14ac:dyDescent="0.35"/>
    <row r="36476" customFormat="1" x14ac:dyDescent="0.35"/>
    <row r="36477" customFormat="1" x14ac:dyDescent="0.35"/>
    <row r="36478" customFormat="1" x14ac:dyDescent="0.35"/>
    <row r="36479" customFormat="1" x14ac:dyDescent="0.35"/>
    <row r="36480" customFormat="1" x14ac:dyDescent="0.35"/>
    <row r="36481" customFormat="1" x14ac:dyDescent="0.35"/>
    <row r="36482" customFormat="1" x14ac:dyDescent="0.35"/>
    <row r="36483" customFormat="1" x14ac:dyDescent="0.35"/>
    <row r="36484" customFormat="1" x14ac:dyDescent="0.35"/>
    <row r="36485" customFormat="1" x14ac:dyDescent="0.35"/>
    <row r="36486" customFormat="1" x14ac:dyDescent="0.35"/>
    <row r="36487" customFormat="1" x14ac:dyDescent="0.35"/>
    <row r="36488" customFormat="1" x14ac:dyDescent="0.35"/>
    <row r="36489" customFormat="1" x14ac:dyDescent="0.35"/>
    <row r="36490" customFormat="1" x14ac:dyDescent="0.35"/>
    <row r="36491" customFormat="1" x14ac:dyDescent="0.35"/>
    <row r="36492" customFormat="1" x14ac:dyDescent="0.35"/>
    <row r="36493" customFormat="1" x14ac:dyDescent="0.35"/>
    <row r="36494" customFormat="1" x14ac:dyDescent="0.35"/>
    <row r="36495" customFormat="1" x14ac:dyDescent="0.35"/>
    <row r="36496" customFormat="1" x14ac:dyDescent="0.35"/>
    <row r="36497" customFormat="1" x14ac:dyDescent="0.35"/>
    <row r="36498" customFormat="1" x14ac:dyDescent="0.35"/>
    <row r="36499" customFormat="1" x14ac:dyDescent="0.35"/>
    <row r="36500" customFormat="1" x14ac:dyDescent="0.35"/>
    <row r="36501" customFormat="1" x14ac:dyDescent="0.35"/>
    <row r="36502" customFormat="1" x14ac:dyDescent="0.35"/>
    <row r="36503" customFormat="1" x14ac:dyDescent="0.35"/>
    <row r="36504" customFormat="1" x14ac:dyDescent="0.35"/>
    <row r="36505" customFormat="1" x14ac:dyDescent="0.35"/>
    <row r="36506" customFormat="1" x14ac:dyDescent="0.35"/>
    <row r="36507" customFormat="1" x14ac:dyDescent="0.35"/>
    <row r="36508" customFormat="1" x14ac:dyDescent="0.35"/>
    <row r="36509" customFormat="1" x14ac:dyDescent="0.35"/>
    <row r="36510" customFormat="1" x14ac:dyDescent="0.35"/>
    <row r="36511" customFormat="1" x14ac:dyDescent="0.35"/>
    <row r="36512" customFormat="1" x14ac:dyDescent="0.35"/>
    <row r="36513" customFormat="1" x14ac:dyDescent="0.35"/>
    <row r="36514" customFormat="1" x14ac:dyDescent="0.35"/>
    <row r="36515" customFormat="1" x14ac:dyDescent="0.35"/>
    <row r="36516" customFormat="1" x14ac:dyDescent="0.35"/>
    <row r="36517" customFormat="1" x14ac:dyDescent="0.35"/>
    <row r="36518" customFormat="1" x14ac:dyDescent="0.35"/>
    <row r="36519" customFormat="1" x14ac:dyDescent="0.35"/>
    <row r="36520" customFormat="1" x14ac:dyDescent="0.35"/>
    <row r="36521" customFormat="1" x14ac:dyDescent="0.35"/>
    <row r="36522" customFormat="1" x14ac:dyDescent="0.35"/>
    <row r="36523" customFormat="1" x14ac:dyDescent="0.35"/>
    <row r="36524" customFormat="1" x14ac:dyDescent="0.35"/>
    <row r="36525" customFormat="1" x14ac:dyDescent="0.35"/>
    <row r="36526" customFormat="1" x14ac:dyDescent="0.35"/>
    <row r="36527" customFormat="1" x14ac:dyDescent="0.35"/>
    <row r="36528" customFormat="1" x14ac:dyDescent="0.35"/>
    <row r="36529" customFormat="1" x14ac:dyDescent="0.35"/>
    <row r="36530" customFormat="1" x14ac:dyDescent="0.35"/>
    <row r="36531" customFormat="1" x14ac:dyDescent="0.35"/>
    <row r="36532" customFormat="1" x14ac:dyDescent="0.35"/>
    <row r="36533" customFormat="1" x14ac:dyDescent="0.35"/>
    <row r="36534" customFormat="1" x14ac:dyDescent="0.35"/>
    <row r="36535" customFormat="1" x14ac:dyDescent="0.35"/>
    <row r="36536" customFormat="1" x14ac:dyDescent="0.35"/>
    <row r="36537" customFormat="1" x14ac:dyDescent="0.35"/>
    <row r="36538" customFormat="1" x14ac:dyDescent="0.35"/>
    <row r="36539" customFormat="1" x14ac:dyDescent="0.35"/>
    <row r="36540" customFormat="1" x14ac:dyDescent="0.35"/>
    <row r="36541" customFormat="1" x14ac:dyDescent="0.35"/>
    <row r="36542" customFormat="1" x14ac:dyDescent="0.35"/>
    <row r="36543" customFormat="1" x14ac:dyDescent="0.35"/>
    <row r="36544" customFormat="1" x14ac:dyDescent="0.35"/>
    <row r="36545" customFormat="1" x14ac:dyDescent="0.35"/>
    <row r="36546" customFormat="1" x14ac:dyDescent="0.35"/>
    <row r="36547" customFormat="1" x14ac:dyDescent="0.35"/>
    <row r="36548" customFormat="1" x14ac:dyDescent="0.35"/>
    <row r="36549" customFormat="1" x14ac:dyDescent="0.35"/>
    <row r="36550" customFormat="1" x14ac:dyDescent="0.35"/>
    <row r="36551" customFormat="1" x14ac:dyDescent="0.35"/>
    <row r="36552" customFormat="1" x14ac:dyDescent="0.35"/>
    <row r="36553" customFormat="1" x14ac:dyDescent="0.35"/>
    <row r="36554" customFormat="1" x14ac:dyDescent="0.35"/>
    <row r="36555" customFormat="1" x14ac:dyDescent="0.35"/>
    <row r="36556" customFormat="1" x14ac:dyDescent="0.35"/>
    <row r="36557" customFormat="1" x14ac:dyDescent="0.35"/>
    <row r="36558" customFormat="1" x14ac:dyDescent="0.35"/>
    <row r="36559" customFormat="1" x14ac:dyDescent="0.35"/>
    <row r="36560" customFormat="1" x14ac:dyDescent="0.35"/>
    <row r="36561" customFormat="1" x14ac:dyDescent="0.35"/>
    <row r="36562" customFormat="1" x14ac:dyDescent="0.35"/>
    <row r="36563" customFormat="1" x14ac:dyDescent="0.35"/>
    <row r="36564" customFormat="1" x14ac:dyDescent="0.35"/>
    <row r="36565" customFormat="1" x14ac:dyDescent="0.35"/>
    <row r="36566" customFormat="1" x14ac:dyDescent="0.35"/>
    <row r="36567" customFormat="1" x14ac:dyDescent="0.35"/>
    <row r="36568" customFormat="1" x14ac:dyDescent="0.35"/>
    <row r="36569" customFormat="1" x14ac:dyDescent="0.35"/>
    <row r="36570" customFormat="1" x14ac:dyDescent="0.35"/>
    <row r="36571" customFormat="1" x14ac:dyDescent="0.35"/>
    <row r="36572" customFormat="1" x14ac:dyDescent="0.35"/>
    <row r="36573" customFormat="1" x14ac:dyDescent="0.35"/>
    <row r="36574" customFormat="1" x14ac:dyDescent="0.35"/>
    <row r="36575" customFormat="1" x14ac:dyDescent="0.35"/>
    <row r="36576" customFormat="1" x14ac:dyDescent="0.35"/>
    <row r="36577" customFormat="1" x14ac:dyDescent="0.35"/>
    <row r="36578" customFormat="1" x14ac:dyDescent="0.35"/>
    <row r="36579" customFormat="1" x14ac:dyDescent="0.35"/>
    <row r="36580" customFormat="1" x14ac:dyDescent="0.35"/>
    <row r="36581" customFormat="1" x14ac:dyDescent="0.35"/>
    <row r="36582" customFormat="1" x14ac:dyDescent="0.35"/>
    <row r="36583" customFormat="1" x14ac:dyDescent="0.35"/>
    <row r="36584" customFormat="1" x14ac:dyDescent="0.35"/>
    <row r="36585" customFormat="1" x14ac:dyDescent="0.35"/>
    <row r="36586" customFormat="1" x14ac:dyDescent="0.35"/>
    <row r="36587" customFormat="1" x14ac:dyDescent="0.35"/>
    <row r="36588" customFormat="1" x14ac:dyDescent="0.35"/>
    <row r="36589" customFormat="1" x14ac:dyDescent="0.35"/>
    <row r="36590" customFormat="1" x14ac:dyDescent="0.35"/>
    <row r="36591" customFormat="1" x14ac:dyDescent="0.35"/>
    <row r="36592" customFormat="1" x14ac:dyDescent="0.35"/>
    <row r="36593" customFormat="1" x14ac:dyDescent="0.35"/>
    <row r="36594" customFormat="1" x14ac:dyDescent="0.35"/>
    <row r="36595" customFormat="1" x14ac:dyDescent="0.35"/>
    <row r="36596" customFormat="1" x14ac:dyDescent="0.35"/>
    <row r="36597" customFormat="1" x14ac:dyDescent="0.35"/>
    <row r="36598" customFormat="1" x14ac:dyDescent="0.35"/>
    <row r="36599" customFormat="1" x14ac:dyDescent="0.35"/>
    <row r="36600" customFormat="1" x14ac:dyDescent="0.35"/>
    <row r="36601" customFormat="1" x14ac:dyDescent="0.35"/>
    <row r="36602" customFormat="1" x14ac:dyDescent="0.35"/>
    <row r="36603" customFormat="1" x14ac:dyDescent="0.35"/>
    <row r="36604" customFormat="1" x14ac:dyDescent="0.35"/>
    <row r="36605" customFormat="1" x14ac:dyDescent="0.35"/>
    <row r="36606" customFormat="1" x14ac:dyDescent="0.35"/>
    <row r="36607" customFormat="1" x14ac:dyDescent="0.35"/>
    <row r="36608" customFormat="1" x14ac:dyDescent="0.35"/>
    <row r="36609" customFormat="1" x14ac:dyDescent="0.35"/>
    <row r="36610" customFormat="1" x14ac:dyDescent="0.35"/>
    <row r="36611" customFormat="1" x14ac:dyDescent="0.35"/>
    <row r="36612" customFormat="1" x14ac:dyDescent="0.35"/>
    <row r="36613" customFormat="1" x14ac:dyDescent="0.35"/>
    <row r="36614" customFormat="1" x14ac:dyDescent="0.35"/>
    <row r="36615" customFormat="1" x14ac:dyDescent="0.35"/>
    <row r="36616" customFormat="1" x14ac:dyDescent="0.35"/>
    <row r="36617" customFormat="1" x14ac:dyDescent="0.35"/>
    <row r="36618" customFormat="1" x14ac:dyDescent="0.35"/>
    <row r="36619" customFormat="1" x14ac:dyDescent="0.35"/>
    <row r="36620" customFormat="1" x14ac:dyDescent="0.35"/>
    <row r="36621" customFormat="1" x14ac:dyDescent="0.35"/>
    <row r="36622" customFormat="1" x14ac:dyDescent="0.35"/>
    <row r="36623" customFormat="1" x14ac:dyDescent="0.35"/>
    <row r="36624" customFormat="1" x14ac:dyDescent="0.35"/>
    <row r="36625" customFormat="1" x14ac:dyDescent="0.35"/>
    <row r="36626" customFormat="1" x14ac:dyDescent="0.35"/>
    <row r="36627" customFormat="1" x14ac:dyDescent="0.35"/>
    <row r="36628" customFormat="1" x14ac:dyDescent="0.35"/>
    <row r="36629" customFormat="1" x14ac:dyDescent="0.35"/>
    <row r="36630" customFormat="1" x14ac:dyDescent="0.35"/>
    <row r="36631" customFormat="1" x14ac:dyDescent="0.35"/>
    <row r="36632" customFormat="1" x14ac:dyDescent="0.35"/>
    <row r="36633" customFormat="1" x14ac:dyDescent="0.35"/>
    <row r="36634" customFormat="1" x14ac:dyDescent="0.35"/>
    <row r="36635" customFormat="1" x14ac:dyDescent="0.35"/>
    <row r="36636" customFormat="1" x14ac:dyDescent="0.35"/>
    <row r="36637" customFormat="1" x14ac:dyDescent="0.35"/>
    <row r="36638" customFormat="1" x14ac:dyDescent="0.35"/>
    <row r="36639" customFormat="1" x14ac:dyDescent="0.35"/>
    <row r="36640" customFormat="1" x14ac:dyDescent="0.35"/>
    <row r="36641" customFormat="1" x14ac:dyDescent="0.35"/>
    <row r="36642" customFormat="1" x14ac:dyDescent="0.35"/>
    <row r="36643" customFormat="1" x14ac:dyDescent="0.35"/>
    <row r="36644" customFormat="1" x14ac:dyDescent="0.35"/>
    <row r="36645" customFormat="1" x14ac:dyDescent="0.35"/>
    <row r="36646" customFormat="1" x14ac:dyDescent="0.35"/>
    <row r="36647" customFormat="1" x14ac:dyDescent="0.35"/>
    <row r="36648" customFormat="1" x14ac:dyDescent="0.35"/>
    <row r="36649" customFormat="1" x14ac:dyDescent="0.35"/>
    <row r="36650" customFormat="1" x14ac:dyDescent="0.35"/>
    <row r="36651" customFormat="1" x14ac:dyDescent="0.35"/>
    <row r="36652" customFormat="1" x14ac:dyDescent="0.35"/>
    <row r="36653" customFormat="1" x14ac:dyDescent="0.35"/>
    <row r="36654" customFormat="1" x14ac:dyDescent="0.35"/>
    <row r="36655" customFormat="1" x14ac:dyDescent="0.35"/>
    <row r="36656" customFormat="1" x14ac:dyDescent="0.35"/>
    <row r="36657" customFormat="1" x14ac:dyDescent="0.35"/>
    <row r="36658" customFormat="1" x14ac:dyDescent="0.35"/>
    <row r="36659" customFormat="1" x14ac:dyDescent="0.35"/>
    <row r="36660" customFormat="1" x14ac:dyDescent="0.35"/>
    <row r="36661" customFormat="1" x14ac:dyDescent="0.35"/>
    <row r="36662" customFormat="1" x14ac:dyDescent="0.35"/>
    <row r="36663" customFormat="1" x14ac:dyDescent="0.35"/>
    <row r="36664" customFormat="1" x14ac:dyDescent="0.35"/>
    <row r="36665" customFormat="1" x14ac:dyDescent="0.35"/>
    <row r="36666" customFormat="1" x14ac:dyDescent="0.35"/>
    <row r="36667" customFormat="1" x14ac:dyDescent="0.35"/>
    <row r="36668" customFormat="1" x14ac:dyDescent="0.35"/>
    <row r="36669" customFormat="1" x14ac:dyDescent="0.35"/>
    <row r="36670" customFormat="1" x14ac:dyDescent="0.35"/>
    <row r="36671" customFormat="1" x14ac:dyDescent="0.35"/>
    <row r="36672" customFormat="1" x14ac:dyDescent="0.35"/>
    <row r="36673" customFormat="1" x14ac:dyDescent="0.35"/>
    <row r="36674" customFormat="1" x14ac:dyDescent="0.35"/>
    <row r="36675" customFormat="1" x14ac:dyDescent="0.35"/>
    <row r="36676" customFormat="1" x14ac:dyDescent="0.35"/>
    <row r="36677" customFormat="1" x14ac:dyDescent="0.35"/>
    <row r="36678" customFormat="1" x14ac:dyDescent="0.35"/>
    <row r="36679" customFormat="1" x14ac:dyDescent="0.35"/>
    <row r="36680" customFormat="1" x14ac:dyDescent="0.35"/>
    <row r="36681" customFormat="1" x14ac:dyDescent="0.35"/>
    <row r="36682" customFormat="1" x14ac:dyDescent="0.35"/>
    <row r="36683" customFormat="1" x14ac:dyDescent="0.35"/>
    <row r="36684" customFormat="1" x14ac:dyDescent="0.35"/>
    <row r="36685" customFormat="1" x14ac:dyDescent="0.35"/>
    <row r="36686" customFormat="1" x14ac:dyDescent="0.35"/>
    <row r="36687" customFormat="1" x14ac:dyDescent="0.35"/>
    <row r="36688" customFormat="1" x14ac:dyDescent="0.35"/>
    <row r="36689" customFormat="1" x14ac:dyDescent="0.35"/>
    <row r="36690" customFormat="1" x14ac:dyDescent="0.35"/>
    <row r="36691" customFormat="1" x14ac:dyDescent="0.35"/>
    <row r="36692" customFormat="1" x14ac:dyDescent="0.35"/>
    <row r="36693" customFormat="1" x14ac:dyDescent="0.35"/>
    <row r="36694" customFormat="1" x14ac:dyDescent="0.35"/>
    <row r="36695" customFormat="1" x14ac:dyDescent="0.35"/>
    <row r="36696" customFormat="1" x14ac:dyDescent="0.35"/>
    <row r="36697" customFormat="1" x14ac:dyDescent="0.35"/>
    <row r="36698" customFormat="1" x14ac:dyDescent="0.35"/>
    <row r="36699" customFormat="1" x14ac:dyDescent="0.35"/>
    <row r="36700" customFormat="1" x14ac:dyDescent="0.35"/>
    <row r="36701" customFormat="1" x14ac:dyDescent="0.35"/>
    <row r="36702" customFormat="1" x14ac:dyDescent="0.35"/>
    <row r="36703" customFormat="1" x14ac:dyDescent="0.35"/>
    <row r="36704" customFormat="1" x14ac:dyDescent="0.35"/>
    <row r="36705" customFormat="1" x14ac:dyDescent="0.35"/>
    <row r="36706" customFormat="1" x14ac:dyDescent="0.35"/>
    <row r="36707" customFormat="1" x14ac:dyDescent="0.35"/>
    <row r="36708" customFormat="1" x14ac:dyDescent="0.35"/>
    <row r="36709" customFormat="1" x14ac:dyDescent="0.35"/>
    <row r="36710" customFormat="1" x14ac:dyDescent="0.35"/>
    <row r="36711" customFormat="1" x14ac:dyDescent="0.35"/>
    <row r="36712" customFormat="1" x14ac:dyDescent="0.35"/>
    <row r="36713" customFormat="1" x14ac:dyDescent="0.35"/>
    <row r="36714" customFormat="1" x14ac:dyDescent="0.35"/>
    <row r="36715" customFormat="1" x14ac:dyDescent="0.35"/>
    <row r="36716" customFormat="1" x14ac:dyDescent="0.35"/>
    <row r="36717" customFormat="1" x14ac:dyDescent="0.35"/>
    <row r="36718" customFormat="1" x14ac:dyDescent="0.35"/>
    <row r="36719" customFormat="1" x14ac:dyDescent="0.35"/>
    <row r="36720" customFormat="1" x14ac:dyDescent="0.35"/>
    <row r="36721" customFormat="1" x14ac:dyDescent="0.35"/>
    <row r="36722" customFormat="1" x14ac:dyDescent="0.35"/>
    <row r="36723" customFormat="1" x14ac:dyDescent="0.35"/>
    <row r="36724" customFormat="1" x14ac:dyDescent="0.35"/>
    <row r="36725" customFormat="1" x14ac:dyDescent="0.35"/>
    <row r="36726" customFormat="1" x14ac:dyDescent="0.35"/>
    <row r="36727" customFormat="1" x14ac:dyDescent="0.35"/>
    <row r="36728" customFormat="1" x14ac:dyDescent="0.35"/>
    <row r="36729" customFormat="1" x14ac:dyDescent="0.35"/>
    <row r="36730" customFormat="1" x14ac:dyDescent="0.35"/>
    <row r="36731" customFormat="1" x14ac:dyDescent="0.35"/>
    <row r="36732" customFormat="1" x14ac:dyDescent="0.35"/>
    <row r="36733" customFormat="1" x14ac:dyDescent="0.35"/>
    <row r="36734" customFormat="1" x14ac:dyDescent="0.35"/>
    <row r="36735" customFormat="1" x14ac:dyDescent="0.35"/>
    <row r="36736" customFormat="1" x14ac:dyDescent="0.35"/>
    <row r="36737" customFormat="1" x14ac:dyDescent="0.35"/>
    <row r="36738" customFormat="1" x14ac:dyDescent="0.35"/>
    <row r="36739" customFormat="1" x14ac:dyDescent="0.35"/>
    <row r="36740" customFormat="1" x14ac:dyDescent="0.35"/>
    <row r="36741" customFormat="1" x14ac:dyDescent="0.35"/>
    <row r="36742" customFormat="1" x14ac:dyDescent="0.35"/>
    <row r="36743" customFormat="1" x14ac:dyDescent="0.35"/>
    <row r="36744" customFormat="1" x14ac:dyDescent="0.35"/>
    <row r="36745" customFormat="1" x14ac:dyDescent="0.35"/>
    <row r="36746" customFormat="1" x14ac:dyDescent="0.35"/>
    <row r="36747" customFormat="1" x14ac:dyDescent="0.35"/>
    <row r="36748" customFormat="1" x14ac:dyDescent="0.35"/>
    <row r="36749" customFormat="1" x14ac:dyDescent="0.35"/>
    <row r="36750" customFormat="1" x14ac:dyDescent="0.35"/>
    <row r="36751" customFormat="1" x14ac:dyDescent="0.35"/>
    <row r="36752" customFormat="1" x14ac:dyDescent="0.35"/>
    <row r="36753" customFormat="1" x14ac:dyDescent="0.35"/>
    <row r="36754" customFormat="1" x14ac:dyDescent="0.35"/>
    <row r="36755" customFormat="1" x14ac:dyDescent="0.35"/>
    <row r="36756" customFormat="1" x14ac:dyDescent="0.35"/>
    <row r="36757" customFormat="1" x14ac:dyDescent="0.35"/>
    <row r="36758" customFormat="1" x14ac:dyDescent="0.35"/>
    <row r="36759" customFormat="1" x14ac:dyDescent="0.35"/>
    <row r="36760" customFormat="1" x14ac:dyDescent="0.35"/>
    <row r="36761" customFormat="1" x14ac:dyDescent="0.35"/>
    <row r="36762" customFormat="1" x14ac:dyDescent="0.35"/>
    <row r="36763" customFormat="1" x14ac:dyDescent="0.35"/>
    <row r="36764" customFormat="1" x14ac:dyDescent="0.35"/>
    <row r="36765" customFormat="1" x14ac:dyDescent="0.35"/>
    <row r="36766" customFormat="1" x14ac:dyDescent="0.35"/>
    <row r="36767" customFormat="1" x14ac:dyDescent="0.35"/>
    <row r="36768" customFormat="1" x14ac:dyDescent="0.35"/>
    <row r="36769" customFormat="1" x14ac:dyDescent="0.35"/>
    <row r="36770" customFormat="1" x14ac:dyDescent="0.35"/>
    <row r="36771" customFormat="1" x14ac:dyDescent="0.35"/>
    <row r="36772" customFormat="1" x14ac:dyDescent="0.35"/>
    <row r="36773" customFormat="1" x14ac:dyDescent="0.35"/>
    <row r="36774" customFormat="1" x14ac:dyDescent="0.35"/>
    <row r="36775" customFormat="1" x14ac:dyDescent="0.35"/>
    <row r="36776" customFormat="1" x14ac:dyDescent="0.35"/>
    <row r="36777" customFormat="1" x14ac:dyDescent="0.35"/>
    <row r="36778" customFormat="1" x14ac:dyDescent="0.35"/>
    <row r="36779" customFormat="1" x14ac:dyDescent="0.35"/>
    <row r="36780" customFormat="1" x14ac:dyDescent="0.35"/>
    <row r="36781" customFormat="1" x14ac:dyDescent="0.35"/>
    <row r="36782" customFormat="1" x14ac:dyDescent="0.35"/>
    <row r="36783" customFormat="1" x14ac:dyDescent="0.35"/>
    <row r="36784" customFormat="1" x14ac:dyDescent="0.35"/>
    <row r="36785" customFormat="1" x14ac:dyDescent="0.35"/>
    <row r="36786" customFormat="1" x14ac:dyDescent="0.35"/>
    <row r="36787" customFormat="1" x14ac:dyDescent="0.35"/>
    <row r="36788" customFormat="1" x14ac:dyDescent="0.35"/>
    <row r="36789" customFormat="1" x14ac:dyDescent="0.35"/>
    <row r="36790" customFormat="1" x14ac:dyDescent="0.35"/>
    <row r="36791" customFormat="1" x14ac:dyDescent="0.35"/>
    <row r="36792" customFormat="1" x14ac:dyDescent="0.35"/>
    <row r="36793" customFormat="1" x14ac:dyDescent="0.35"/>
    <row r="36794" customFormat="1" x14ac:dyDescent="0.35"/>
    <row r="36795" customFormat="1" x14ac:dyDescent="0.35"/>
    <row r="36796" customFormat="1" x14ac:dyDescent="0.35"/>
    <row r="36797" customFormat="1" x14ac:dyDescent="0.35"/>
    <row r="36798" customFormat="1" x14ac:dyDescent="0.35"/>
    <row r="36799" customFormat="1" x14ac:dyDescent="0.35"/>
    <row r="36800" customFormat="1" x14ac:dyDescent="0.35"/>
    <row r="36801" customFormat="1" x14ac:dyDescent="0.35"/>
    <row r="36802" customFormat="1" x14ac:dyDescent="0.35"/>
    <row r="36803" customFormat="1" x14ac:dyDescent="0.35"/>
    <row r="36804" customFormat="1" x14ac:dyDescent="0.35"/>
    <row r="36805" customFormat="1" x14ac:dyDescent="0.35"/>
    <row r="36806" customFormat="1" x14ac:dyDescent="0.35"/>
    <row r="36807" customFormat="1" x14ac:dyDescent="0.35"/>
    <row r="36808" customFormat="1" x14ac:dyDescent="0.35"/>
    <row r="36809" customFormat="1" x14ac:dyDescent="0.35"/>
    <row r="36810" customFormat="1" x14ac:dyDescent="0.35"/>
    <row r="36811" customFormat="1" x14ac:dyDescent="0.35"/>
    <row r="36812" customFormat="1" x14ac:dyDescent="0.35"/>
    <row r="36813" customFormat="1" x14ac:dyDescent="0.35"/>
    <row r="36814" customFormat="1" x14ac:dyDescent="0.35"/>
    <row r="36815" customFormat="1" x14ac:dyDescent="0.35"/>
    <row r="36816" customFormat="1" x14ac:dyDescent="0.35"/>
    <row r="36817" customFormat="1" x14ac:dyDescent="0.35"/>
    <row r="36818" customFormat="1" x14ac:dyDescent="0.35"/>
    <row r="36819" customFormat="1" x14ac:dyDescent="0.35"/>
    <row r="36820" customFormat="1" x14ac:dyDescent="0.35"/>
    <row r="36821" customFormat="1" x14ac:dyDescent="0.35"/>
    <row r="36822" customFormat="1" x14ac:dyDescent="0.35"/>
    <row r="36823" customFormat="1" x14ac:dyDescent="0.35"/>
    <row r="36824" customFormat="1" x14ac:dyDescent="0.35"/>
    <row r="36825" customFormat="1" x14ac:dyDescent="0.35"/>
    <row r="36826" customFormat="1" x14ac:dyDescent="0.35"/>
    <row r="36827" customFormat="1" x14ac:dyDescent="0.35"/>
    <row r="36828" customFormat="1" x14ac:dyDescent="0.35"/>
    <row r="36829" customFormat="1" x14ac:dyDescent="0.35"/>
    <row r="36830" customFormat="1" x14ac:dyDescent="0.35"/>
    <row r="36831" customFormat="1" x14ac:dyDescent="0.35"/>
    <row r="36832" customFormat="1" x14ac:dyDescent="0.35"/>
    <row r="36833" customFormat="1" x14ac:dyDescent="0.35"/>
    <row r="36834" customFormat="1" x14ac:dyDescent="0.35"/>
    <row r="36835" customFormat="1" x14ac:dyDescent="0.35"/>
    <row r="36836" customFormat="1" x14ac:dyDescent="0.35"/>
    <row r="36837" customFormat="1" x14ac:dyDescent="0.35"/>
    <row r="36838" customFormat="1" x14ac:dyDescent="0.35"/>
    <row r="36839" customFormat="1" x14ac:dyDescent="0.35"/>
    <row r="36840" customFormat="1" x14ac:dyDescent="0.35"/>
    <row r="36841" customFormat="1" x14ac:dyDescent="0.35"/>
    <row r="36842" customFormat="1" x14ac:dyDescent="0.35"/>
    <row r="36843" customFormat="1" x14ac:dyDescent="0.35"/>
    <row r="36844" customFormat="1" x14ac:dyDescent="0.35"/>
    <row r="36845" customFormat="1" x14ac:dyDescent="0.35"/>
    <row r="36846" customFormat="1" x14ac:dyDescent="0.35"/>
    <row r="36847" customFormat="1" x14ac:dyDescent="0.35"/>
    <row r="36848" customFormat="1" x14ac:dyDescent="0.35"/>
    <row r="36849" customFormat="1" x14ac:dyDescent="0.35"/>
    <row r="36850" customFormat="1" x14ac:dyDescent="0.35"/>
    <row r="36851" customFormat="1" x14ac:dyDescent="0.35"/>
    <row r="36852" customFormat="1" x14ac:dyDescent="0.35"/>
    <row r="36853" customFormat="1" x14ac:dyDescent="0.35"/>
    <row r="36854" customFormat="1" x14ac:dyDescent="0.35"/>
    <row r="36855" customFormat="1" x14ac:dyDescent="0.35"/>
    <row r="36856" customFormat="1" x14ac:dyDescent="0.35"/>
    <row r="36857" customFormat="1" x14ac:dyDescent="0.35"/>
    <row r="36858" customFormat="1" x14ac:dyDescent="0.35"/>
    <row r="36859" customFormat="1" x14ac:dyDescent="0.35"/>
    <row r="36860" customFormat="1" x14ac:dyDescent="0.35"/>
    <row r="36861" customFormat="1" x14ac:dyDescent="0.35"/>
    <row r="36862" customFormat="1" x14ac:dyDescent="0.35"/>
    <row r="36863" customFormat="1" x14ac:dyDescent="0.35"/>
    <row r="36864" customFormat="1" x14ac:dyDescent="0.35"/>
    <row r="36865" customFormat="1" x14ac:dyDescent="0.35"/>
    <row r="36866" customFormat="1" x14ac:dyDescent="0.35"/>
    <row r="36867" customFormat="1" x14ac:dyDescent="0.35"/>
    <row r="36868" customFormat="1" x14ac:dyDescent="0.35"/>
    <row r="36869" customFormat="1" x14ac:dyDescent="0.35"/>
    <row r="36870" customFormat="1" x14ac:dyDescent="0.35"/>
    <row r="36871" customFormat="1" x14ac:dyDescent="0.35"/>
    <row r="36872" customFormat="1" x14ac:dyDescent="0.35"/>
    <row r="36873" customFormat="1" x14ac:dyDescent="0.35"/>
    <row r="36874" customFormat="1" x14ac:dyDescent="0.35"/>
    <row r="36875" customFormat="1" x14ac:dyDescent="0.35"/>
    <row r="36876" customFormat="1" x14ac:dyDescent="0.35"/>
    <row r="36877" customFormat="1" x14ac:dyDescent="0.35"/>
    <row r="36878" customFormat="1" x14ac:dyDescent="0.35"/>
    <row r="36879" customFormat="1" x14ac:dyDescent="0.35"/>
    <row r="36880" customFormat="1" x14ac:dyDescent="0.35"/>
    <row r="36881" customFormat="1" x14ac:dyDescent="0.35"/>
    <row r="36882" customFormat="1" x14ac:dyDescent="0.35"/>
    <row r="36883" customFormat="1" x14ac:dyDescent="0.35"/>
    <row r="36884" customFormat="1" x14ac:dyDescent="0.35"/>
    <row r="36885" customFormat="1" x14ac:dyDescent="0.35"/>
    <row r="36886" customFormat="1" x14ac:dyDescent="0.35"/>
    <row r="36887" customFormat="1" x14ac:dyDescent="0.35"/>
    <row r="36888" customFormat="1" x14ac:dyDescent="0.35"/>
    <row r="36889" customFormat="1" x14ac:dyDescent="0.35"/>
    <row r="36890" customFormat="1" x14ac:dyDescent="0.35"/>
    <row r="36891" customFormat="1" x14ac:dyDescent="0.35"/>
    <row r="36892" customFormat="1" x14ac:dyDescent="0.35"/>
    <row r="36893" customFormat="1" x14ac:dyDescent="0.35"/>
    <row r="36894" customFormat="1" x14ac:dyDescent="0.35"/>
    <row r="36895" customFormat="1" x14ac:dyDescent="0.35"/>
    <row r="36896" customFormat="1" x14ac:dyDescent="0.35"/>
    <row r="36897" customFormat="1" x14ac:dyDescent="0.35"/>
    <row r="36898" customFormat="1" x14ac:dyDescent="0.35"/>
    <row r="36899" customFormat="1" x14ac:dyDescent="0.35"/>
    <row r="36900" customFormat="1" x14ac:dyDescent="0.35"/>
    <row r="36901" customFormat="1" x14ac:dyDescent="0.35"/>
    <row r="36902" customFormat="1" x14ac:dyDescent="0.35"/>
    <row r="36903" customFormat="1" x14ac:dyDescent="0.35"/>
    <row r="36904" customFormat="1" x14ac:dyDescent="0.35"/>
    <row r="36905" customFormat="1" x14ac:dyDescent="0.35"/>
    <row r="36906" customFormat="1" x14ac:dyDescent="0.35"/>
    <row r="36907" customFormat="1" x14ac:dyDescent="0.35"/>
    <row r="36908" customFormat="1" x14ac:dyDescent="0.35"/>
    <row r="36909" customFormat="1" x14ac:dyDescent="0.35"/>
    <row r="36910" customFormat="1" x14ac:dyDescent="0.35"/>
    <row r="36911" customFormat="1" x14ac:dyDescent="0.35"/>
    <row r="36912" customFormat="1" x14ac:dyDescent="0.35"/>
    <row r="36913" customFormat="1" x14ac:dyDescent="0.35"/>
    <row r="36914" customFormat="1" x14ac:dyDescent="0.35"/>
    <row r="36915" customFormat="1" x14ac:dyDescent="0.35"/>
    <row r="36916" customFormat="1" x14ac:dyDescent="0.35"/>
    <row r="36917" customFormat="1" x14ac:dyDescent="0.35"/>
    <row r="36918" customFormat="1" x14ac:dyDescent="0.35"/>
    <row r="36919" customFormat="1" x14ac:dyDescent="0.35"/>
    <row r="36920" customFormat="1" x14ac:dyDescent="0.35"/>
    <row r="36921" customFormat="1" x14ac:dyDescent="0.35"/>
    <row r="36922" customFormat="1" x14ac:dyDescent="0.35"/>
    <row r="36923" customFormat="1" x14ac:dyDescent="0.35"/>
    <row r="36924" customFormat="1" x14ac:dyDescent="0.35"/>
    <row r="36925" customFormat="1" x14ac:dyDescent="0.35"/>
    <row r="36926" customFormat="1" x14ac:dyDescent="0.35"/>
    <row r="36927" customFormat="1" x14ac:dyDescent="0.35"/>
    <row r="36928" customFormat="1" x14ac:dyDescent="0.35"/>
    <row r="36929" customFormat="1" x14ac:dyDescent="0.35"/>
    <row r="36930" customFormat="1" x14ac:dyDescent="0.35"/>
    <row r="36931" customFormat="1" x14ac:dyDescent="0.35"/>
    <row r="36932" customFormat="1" x14ac:dyDescent="0.35"/>
    <row r="36933" customFormat="1" x14ac:dyDescent="0.35"/>
    <row r="36934" customFormat="1" x14ac:dyDescent="0.35"/>
    <row r="36935" customFormat="1" x14ac:dyDescent="0.35"/>
    <row r="36936" customFormat="1" x14ac:dyDescent="0.35"/>
    <row r="36937" customFormat="1" x14ac:dyDescent="0.35"/>
    <row r="36938" customFormat="1" x14ac:dyDescent="0.35"/>
    <row r="36939" customFormat="1" x14ac:dyDescent="0.35"/>
    <row r="36940" customFormat="1" x14ac:dyDescent="0.35"/>
    <row r="36941" customFormat="1" x14ac:dyDescent="0.35"/>
    <row r="36942" customFormat="1" x14ac:dyDescent="0.35"/>
    <row r="36943" customFormat="1" x14ac:dyDescent="0.35"/>
    <row r="36944" customFormat="1" x14ac:dyDescent="0.35"/>
    <row r="36945" customFormat="1" x14ac:dyDescent="0.35"/>
    <row r="36946" customFormat="1" x14ac:dyDescent="0.35"/>
    <row r="36947" customFormat="1" x14ac:dyDescent="0.35"/>
    <row r="36948" customFormat="1" x14ac:dyDescent="0.35"/>
    <row r="36949" customFormat="1" x14ac:dyDescent="0.35"/>
    <row r="36950" customFormat="1" x14ac:dyDescent="0.35"/>
    <row r="36951" customFormat="1" x14ac:dyDescent="0.35"/>
    <row r="36952" customFormat="1" x14ac:dyDescent="0.35"/>
    <row r="36953" customFormat="1" x14ac:dyDescent="0.35"/>
    <row r="36954" customFormat="1" x14ac:dyDescent="0.35"/>
    <row r="36955" customFormat="1" x14ac:dyDescent="0.35"/>
    <row r="36956" customFormat="1" x14ac:dyDescent="0.35"/>
    <row r="36957" customFormat="1" x14ac:dyDescent="0.35"/>
    <row r="36958" customFormat="1" x14ac:dyDescent="0.35"/>
    <row r="36959" customFormat="1" x14ac:dyDescent="0.35"/>
    <row r="36960" customFormat="1" x14ac:dyDescent="0.35"/>
    <row r="36961" customFormat="1" x14ac:dyDescent="0.35"/>
    <row r="36962" customFormat="1" x14ac:dyDescent="0.35"/>
    <row r="36963" customFormat="1" x14ac:dyDescent="0.35"/>
    <row r="36964" customFormat="1" x14ac:dyDescent="0.35"/>
    <row r="36965" customFormat="1" x14ac:dyDescent="0.35"/>
    <row r="36966" customFormat="1" x14ac:dyDescent="0.35"/>
    <row r="36967" customFormat="1" x14ac:dyDescent="0.35"/>
    <row r="36968" customFormat="1" x14ac:dyDescent="0.35"/>
    <row r="36969" customFormat="1" x14ac:dyDescent="0.35"/>
    <row r="36970" customFormat="1" x14ac:dyDescent="0.35"/>
    <row r="36971" customFormat="1" x14ac:dyDescent="0.35"/>
    <row r="36972" customFormat="1" x14ac:dyDescent="0.35"/>
    <row r="36973" customFormat="1" x14ac:dyDescent="0.35"/>
    <row r="36974" customFormat="1" x14ac:dyDescent="0.35"/>
    <row r="36975" customFormat="1" x14ac:dyDescent="0.35"/>
    <row r="36976" customFormat="1" x14ac:dyDescent="0.35"/>
    <row r="36977" customFormat="1" x14ac:dyDescent="0.35"/>
    <row r="36978" customFormat="1" x14ac:dyDescent="0.35"/>
    <row r="36979" customFormat="1" x14ac:dyDescent="0.35"/>
    <row r="36980" customFormat="1" x14ac:dyDescent="0.35"/>
    <row r="36981" customFormat="1" x14ac:dyDescent="0.35"/>
    <row r="36982" customFormat="1" x14ac:dyDescent="0.35"/>
    <row r="36983" customFormat="1" x14ac:dyDescent="0.35"/>
    <row r="36984" customFormat="1" x14ac:dyDescent="0.35"/>
    <row r="36985" customFormat="1" x14ac:dyDescent="0.35"/>
    <row r="36986" customFormat="1" x14ac:dyDescent="0.35"/>
    <row r="36987" customFormat="1" x14ac:dyDescent="0.35"/>
    <row r="36988" customFormat="1" x14ac:dyDescent="0.35"/>
    <row r="36989" customFormat="1" x14ac:dyDescent="0.35"/>
    <row r="36990" customFormat="1" x14ac:dyDescent="0.35"/>
    <row r="36991" customFormat="1" x14ac:dyDescent="0.35"/>
    <row r="36992" customFormat="1" x14ac:dyDescent="0.35"/>
    <row r="36993" customFormat="1" x14ac:dyDescent="0.35"/>
    <row r="36994" customFormat="1" x14ac:dyDescent="0.35"/>
    <row r="36995" customFormat="1" x14ac:dyDescent="0.35"/>
    <row r="36996" customFormat="1" x14ac:dyDescent="0.35"/>
    <row r="36997" customFormat="1" x14ac:dyDescent="0.35"/>
    <row r="36998" customFormat="1" x14ac:dyDescent="0.35"/>
    <row r="36999" customFormat="1" x14ac:dyDescent="0.35"/>
    <row r="37000" customFormat="1" x14ac:dyDescent="0.35"/>
    <row r="37001" customFormat="1" x14ac:dyDescent="0.35"/>
    <row r="37002" customFormat="1" x14ac:dyDescent="0.35"/>
    <row r="37003" customFormat="1" x14ac:dyDescent="0.35"/>
    <row r="37004" customFormat="1" x14ac:dyDescent="0.35"/>
    <row r="37005" customFormat="1" x14ac:dyDescent="0.35"/>
    <row r="37006" customFormat="1" x14ac:dyDescent="0.35"/>
    <row r="37007" customFormat="1" x14ac:dyDescent="0.35"/>
    <row r="37008" customFormat="1" x14ac:dyDescent="0.35"/>
    <row r="37009" customFormat="1" x14ac:dyDescent="0.35"/>
    <row r="37010" customFormat="1" x14ac:dyDescent="0.35"/>
    <row r="37011" customFormat="1" x14ac:dyDescent="0.35"/>
    <row r="37012" customFormat="1" x14ac:dyDescent="0.35"/>
    <row r="37013" customFormat="1" x14ac:dyDescent="0.35"/>
    <row r="37014" customFormat="1" x14ac:dyDescent="0.35"/>
    <row r="37015" customFormat="1" x14ac:dyDescent="0.35"/>
    <row r="37016" customFormat="1" x14ac:dyDescent="0.35"/>
    <row r="37017" customFormat="1" x14ac:dyDescent="0.35"/>
    <row r="37018" customFormat="1" x14ac:dyDescent="0.35"/>
    <row r="37019" customFormat="1" x14ac:dyDescent="0.35"/>
    <row r="37020" customFormat="1" x14ac:dyDescent="0.35"/>
    <row r="37021" customFormat="1" x14ac:dyDescent="0.35"/>
    <row r="37022" customFormat="1" x14ac:dyDescent="0.35"/>
    <row r="37023" customFormat="1" x14ac:dyDescent="0.35"/>
    <row r="37024" customFormat="1" x14ac:dyDescent="0.35"/>
    <row r="37025" customFormat="1" x14ac:dyDescent="0.35"/>
    <row r="37026" customFormat="1" x14ac:dyDescent="0.35"/>
    <row r="37027" customFormat="1" x14ac:dyDescent="0.35"/>
    <row r="37028" customFormat="1" x14ac:dyDescent="0.35"/>
    <row r="37029" customFormat="1" x14ac:dyDescent="0.35"/>
    <row r="37030" customFormat="1" x14ac:dyDescent="0.35"/>
    <row r="37031" customFormat="1" x14ac:dyDescent="0.35"/>
    <row r="37032" customFormat="1" x14ac:dyDescent="0.35"/>
    <row r="37033" customFormat="1" x14ac:dyDescent="0.35"/>
    <row r="37034" customFormat="1" x14ac:dyDescent="0.35"/>
    <row r="37035" customFormat="1" x14ac:dyDescent="0.35"/>
    <row r="37036" customFormat="1" x14ac:dyDescent="0.35"/>
    <row r="37037" customFormat="1" x14ac:dyDescent="0.35"/>
    <row r="37038" customFormat="1" x14ac:dyDescent="0.35"/>
    <row r="37039" customFormat="1" x14ac:dyDescent="0.35"/>
    <row r="37040" customFormat="1" x14ac:dyDescent="0.35"/>
    <row r="37041" customFormat="1" x14ac:dyDescent="0.35"/>
    <row r="37042" customFormat="1" x14ac:dyDescent="0.35"/>
    <row r="37043" customFormat="1" x14ac:dyDescent="0.35"/>
    <row r="37044" customFormat="1" x14ac:dyDescent="0.35"/>
    <row r="37045" customFormat="1" x14ac:dyDescent="0.35"/>
    <row r="37046" customFormat="1" x14ac:dyDescent="0.35"/>
    <row r="37047" customFormat="1" x14ac:dyDescent="0.35"/>
    <row r="37048" customFormat="1" x14ac:dyDescent="0.35"/>
    <row r="37049" customFormat="1" x14ac:dyDescent="0.35"/>
    <row r="37050" customFormat="1" x14ac:dyDescent="0.35"/>
    <row r="37051" customFormat="1" x14ac:dyDescent="0.35"/>
    <row r="37052" customFormat="1" x14ac:dyDescent="0.35"/>
    <row r="37053" customFormat="1" x14ac:dyDescent="0.35"/>
    <row r="37054" customFormat="1" x14ac:dyDescent="0.35"/>
    <row r="37055" customFormat="1" x14ac:dyDescent="0.35"/>
    <row r="37056" customFormat="1" x14ac:dyDescent="0.35"/>
    <row r="37057" customFormat="1" x14ac:dyDescent="0.35"/>
    <row r="37058" customFormat="1" x14ac:dyDescent="0.35"/>
    <row r="37059" customFormat="1" x14ac:dyDescent="0.35"/>
    <row r="37060" customFormat="1" x14ac:dyDescent="0.35"/>
    <row r="37061" customFormat="1" x14ac:dyDescent="0.35"/>
    <row r="37062" customFormat="1" x14ac:dyDescent="0.35"/>
    <row r="37063" customFormat="1" x14ac:dyDescent="0.35"/>
    <row r="37064" customFormat="1" x14ac:dyDescent="0.35"/>
    <row r="37065" customFormat="1" x14ac:dyDescent="0.35"/>
    <row r="37066" customFormat="1" x14ac:dyDescent="0.35"/>
    <row r="37067" customFormat="1" x14ac:dyDescent="0.35"/>
    <row r="37068" customFormat="1" x14ac:dyDescent="0.35"/>
    <row r="37069" customFormat="1" x14ac:dyDescent="0.35"/>
    <row r="37070" customFormat="1" x14ac:dyDescent="0.35"/>
    <row r="37071" customFormat="1" x14ac:dyDescent="0.35"/>
    <row r="37072" customFormat="1" x14ac:dyDescent="0.35"/>
    <row r="37073" customFormat="1" x14ac:dyDescent="0.35"/>
    <row r="37074" customFormat="1" x14ac:dyDescent="0.35"/>
    <row r="37075" customFormat="1" x14ac:dyDescent="0.35"/>
    <row r="37076" customFormat="1" x14ac:dyDescent="0.35"/>
    <row r="37077" customFormat="1" x14ac:dyDescent="0.35"/>
    <row r="37078" customFormat="1" x14ac:dyDescent="0.35"/>
    <row r="37079" customFormat="1" x14ac:dyDescent="0.35"/>
    <row r="37080" customFormat="1" x14ac:dyDescent="0.35"/>
    <row r="37081" customFormat="1" x14ac:dyDescent="0.35"/>
    <row r="37082" customFormat="1" x14ac:dyDescent="0.35"/>
    <row r="37083" customFormat="1" x14ac:dyDescent="0.35"/>
    <row r="37084" customFormat="1" x14ac:dyDescent="0.35"/>
    <row r="37085" customFormat="1" x14ac:dyDescent="0.35"/>
    <row r="37086" customFormat="1" x14ac:dyDescent="0.35"/>
    <row r="37087" customFormat="1" x14ac:dyDescent="0.35"/>
    <row r="37088" customFormat="1" x14ac:dyDescent="0.35"/>
    <row r="37089" customFormat="1" x14ac:dyDescent="0.35"/>
    <row r="37090" customFormat="1" x14ac:dyDescent="0.35"/>
    <row r="37091" customFormat="1" x14ac:dyDescent="0.35"/>
    <row r="37092" customFormat="1" x14ac:dyDescent="0.35"/>
    <row r="37093" customFormat="1" x14ac:dyDescent="0.35"/>
    <row r="37094" customFormat="1" x14ac:dyDescent="0.35"/>
    <row r="37095" customFormat="1" x14ac:dyDescent="0.35"/>
    <row r="37096" customFormat="1" x14ac:dyDescent="0.35"/>
    <row r="37097" customFormat="1" x14ac:dyDescent="0.35"/>
    <row r="37098" customFormat="1" x14ac:dyDescent="0.35"/>
    <row r="37099" customFormat="1" x14ac:dyDescent="0.35"/>
    <row r="37100" customFormat="1" x14ac:dyDescent="0.35"/>
    <row r="37101" customFormat="1" x14ac:dyDescent="0.35"/>
    <row r="37102" customFormat="1" x14ac:dyDescent="0.35"/>
    <row r="37103" customFormat="1" x14ac:dyDescent="0.35"/>
    <row r="37104" customFormat="1" x14ac:dyDescent="0.35"/>
    <row r="37105" customFormat="1" x14ac:dyDescent="0.35"/>
    <row r="37106" customFormat="1" x14ac:dyDescent="0.35"/>
    <row r="37107" customFormat="1" x14ac:dyDescent="0.35"/>
    <row r="37108" customFormat="1" x14ac:dyDescent="0.35"/>
    <row r="37109" customFormat="1" x14ac:dyDescent="0.35"/>
    <row r="37110" customFormat="1" x14ac:dyDescent="0.35"/>
    <row r="37111" customFormat="1" x14ac:dyDescent="0.35"/>
    <row r="37112" customFormat="1" x14ac:dyDescent="0.35"/>
    <row r="37113" customFormat="1" x14ac:dyDescent="0.35"/>
    <row r="37114" customFormat="1" x14ac:dyDescent="0.35"/>
    <row r="37115" customFormat="1" x14ac:dyDescent="0.35"/>
    <row r="37116" customFormat="1" x14ac:dyDescent="0.35"/>
    <row r="37117" customFormat="1" x14ac:dyDescent="0.35"/>
    <row r="37118" customFormat="1" x14ac:dyDescent="0.35"/>
    <row r="37119" customFormat="1" x14ac:dyDescent="0.35"/>
    <row r="37120" customFormat="1" x14ac:dyDescent="0.35"/>
    <row r="37121" customFormat="1" x14ac:dyDescent="0.35"/>
    <row r="37122" customFormat="1" x14ac:dyDescent="0.35"/>
    <row r="37123" customFormat="1" x14ac:dyDescent="0.35"/>
    <row r="37124" customFormat="1" x14ac:dyDescent="0.35"/>
    <row r="37125" customFormat="1" x14ac:dyDescent="0.35"/>
    <row r="37126" customFormat="1" x14ac:dyDescent="0.35"/>
    <row r="37127" customFormat="1" x14ac:dyDescent="0.35"/>
    <row r="37128" customFormat="1" x14ac:dyDescent="0.35"/>
    <row r="37129" customFormat="1" x14ac:dyDescent="0.35"/>
    <row r="37130" customFormat="1" x14ac:dyDescent="0.35"/>
    <row r="37131" customFormat="1" x14ac:dyDescent="0.35"/>
    <row r="37132" customFormat="1" x14ac:dyDescent="0.35"/>
    <row r="37133" customFormat="1" x14ac:dyDescent="0.35"/>
    <row r="37134" customFormat="1" x14ac:dyDescent="0.35"/>
    <row r="37135" customFormat="1" x14ac:dyDescent="0.35"/>
    <row r="37136" customFormat="1" x14ac:dyDescent="0.35"/>
    <row r="37137" customFormat="1" x14ac:dyDescent="0.35"/>
    <row r="37138" customFormat="1" x14ac:dyDescent="0.35"/>
    <row r="37139" customFormat="1" x14ac:dyDescent="0.35"/>
    <row r="37140" customFormat="1" x14ac:dyDescent="0.35"/>
    <row r="37141" customFormat="1" x14ac:dyDescent="0.35"/>
    <row r="37142" customFormat="1" x14ac:dyDescent="0.35"/>
    <row r="37143" customFormat="1" x14ac:dyDescent="0.35"/>
    <row r="37144" customFormat="1" x14ac:dyDescent="0.35"/>
    <row r="37145" customFormat="1" x14ac:dyDescent="0.35"/>
    <row r="37146" customFormat="1" x14ac:dyDescent="0.35"/>
    <row r="37147" customFormat="1" x14ac:dyDescent="0.35"/>
    <row r="37148" customFormat="1" x14ac:dyDescent="0.35"/>
    <row r="37149" customFormat="1" x14ac:dyDescent="0.35"/>
    <row r="37150" customFormat="1" x14ac:dyDescent="0.35"/>
    <row r="37151" customFormat="1" x14ac:dyDescent="0.35"/>
    <row r="37152" customFormat="1" x14ac:dyDescent="0.35"/>
    <row r="37153" customFormat="1" x14ac:dyDescent="0.35"/>
    <row r="37154" customFormat="1" x14ac:dyDescent="0.35"/>
    <row r="37155" customFormat="1" x14ac:dyDescent="0.35"/>
    <row r="37156" customFormat="1" x14ac:dyDescent="0.35"/>
    <row r="37157" customFormat="1" x14ac:dyDescent="0.35"/>
    <row r="37158" customFormat="1" x14ac:dyDescent="0.35"/>
    <row r="37159" customFormat="1" x14ac:dyDescent="0.35"/>
    <row r="37160" customFormat="1" x14ac:dyDescent="0.35"/>
    <row r="37161" customFormat="1" x14ac:dyDescent="0.35"/>
    <row r="37162" customFormat="1" x14ac:dyDescent="0.35"/>
    <row r="37163" customFormat="1" x14ac:dyDescent="0.35"/>
    <row r="37164" customFormat="1" x14ac:dyDescent="0.35"/>
    <row r="37165" customFormat="1" x14ac:dyDescent="0.35"/>
    <row r="37166" customFormat="1" x14ac:dyDescent="0.35"/>
    <row r="37167" customFormat="1" x14ac:dyDescent="0.35"/>
    <row r="37168" customFormat="1" x14ac:dyDescent="0.35"/>
    <row r="37169" customFormat="1" x14ac:dyDescent="0.35"/>
    <row r="37170" customFormat="1" x14ac:dyDescent="0.35"/>
    <row r="37171" customFormat="1" x14ac:dyDescent="0.35"/>
    <row r="37172" customFormat="1" x14ac:dyDescent="0.35"/>
    <row r="37173" customFormat="1" x14ac:dyDescent="0.35"/>
    <row r="37174" customFormat="1" x14ac:dyDescent="0.35"/>
    <row r="37175" customFormat="1" x14ac:dyDescent="0.35"/>
    <row r="37176" customFormat="1" x14ac:dyDescent="0.35"/>
    <row r="37177" customFormat="1" x14ac:dyDescent="0.35"/>
    <row r="37178" customFormat="1" x14ac:dyDescent="0.35"/>
    <row r="37179" customFormat="1" x14ac:dyDescent="0.35"/>
    <row r="37180" customFormat="1" x14ac:dyDescent="0.35"/>
    <row r="37181" customFormat="1" x14ac:dyDescent="0.35"/>
    <row r="37182" customFormat="1" x14ac:dyDescent="0.35"/>
    <row r="37183" customFormat="1" x14ac:dyDescent="0.35"/>
    <row r="37184" customFormat="1" x14ac:dyDescent="0.35"/>
    <row r="37185" customFormat="1" x14ac:dyDescent="0.35"/>
    <row r="37186" customFormat="1" x14ac:dyDescent="0.35"/>
    <row r="37187" customFormat="1" x14ac:dyDescent="0.35"/>
    <row r="37188" customFormat="1" x14ac:dyDescent="0.35"/>
    <row r="37189" customFormat="1" x14ac:dyDescent="0.35"/>
    <row r="37190" customFormat="1" x14ac:dyDescent="0.35"/>
    <row r="37191" customFormat="1" x14ac:dyDescent="0.35"/>
    <row r="37192" customFormat="1" x14ac:dyDescent="0.35"/>
    <row r="37193" customFormat="1" x14ac:dyDescent="0.35"/>
    <row r="37194" customFormat="1" x14ac:dyDescent="0.35"/>
    <row r="37195" customFormat="1" x14ac:dyDescent="0.35"/>
    <row r="37196" customFormat="1" x14ac:dyDescent="0.35"/>
    <row r="37197" customFormat="1" x14ac:dyDescent="0.35"/>
    <row r="37198" customFormat="1" x14ac:dyDescent="0.35"/>
    <row r="37199" customFormat="1" x14ac:dyDescent="0.35"/>
    <row r="37200" customFormat="1" x14ac:dyDescent="0.35"/>
    <row r="37201" customFormat="1" x14ac:dyDescent="0.35"/>
    <row r="37202" customFormat="1" x14ac:dyDescent="0.35"/>
    <row r="37203" customFormat="1" x14ac:dyDescent="0.35"/>
    <row r="37204" customFormat="1" x14ac:dyDescent="0.35"/>
    <row r="37205" customFormat="1" x14ac:dyDescent="0.35"/>
    <row r="37206" customFormat="1" x14ac:dyDescent="0.35"/>
    <row r="37207" customFormat="1" x14ac:dyDescent="0.35"/>
    <row r="37208" customFormat="1" x14ac:dyDescent="0.35"/>
    <row r="37209" customFormat="1" x14ac:dyDescent="0.35"/>
    <row r="37210" customFormat="1" x14ac:dyDescent="0.35"/>
    <row r="37211" customFormat="1" x14ac:dyDescent="0.35"/>
    <row r="37212" customFormat="1" x14ac:dyDescent="0.35"/>
    <row r="37213" customFormat="1" x14ac:dyDescent="0.35"/>
    <row r="37214" customFormat="1" x14ac:dyDescent="0.35"/>
    <row r="37215" customFormat="1" x14ac:dyDescent="0.35"/>
    <row r="37216" customFormat="1" x14ac:dyDescent="0.35"/>
    <row r="37217" customFormat="1" x14ac:dyDescent="0.35"/>
    <row r="37218" customFormat="1" x14ac:dyDescent="0.35"/>
    <row r="37219" customFormat="1" x14ac:dyDescent="0.35"/>
    <row r="37220" customFormat="1" x14ac:dyDescent="0.35"/>
    <row r="37221" customFormat="1" x14ac:dyDescent="0.35"/>
    <row r="37222" customFormat="1" x14ac:dyDescent="0.35"/>
    <row r="37223" customFormat="1" x14ac:dyDescent="0.35"/>
    <row r="37224" customFormat="1" x14ac:dyDescent="0.35"/>
    <row r="37225" customFormat="1" x14ac:dyDescent="0.35"/>
    <row r="37226" customFormat="1" x14ac:dyDescent="0.35"/>
    <row r="37227" customFormat="1" x14ac:dyDescent="0.35"/>
    <row r="37228" customFormat="1" x14ac:dyDescent="0.35"/>
    <row r="37229" customFormat="1" x14ac:dyDescent="0.35"/>
    <row r="37230" customFormat="1" x14ac:dyDescent="0.35"/>
    <row r="37231" customFormat="1" x14ac:dyDescent="0.35"/>
    <row r="37232" customFormat="1" x14ac:dyDescent="0.35"/>
    <row r="37233" customFormat="1" x14ac:dyDescent="0.35"/>
    <row r="37234" customFormat="1" x14ac:dyDescent="0.35"/>
    <row r="37235" customFormat="1" x14ac:dyDescent="0.35"/>
    <row r="37236" customFormat="1" x14ac:dyDescent="0.35"/>
    <row r="37237" customFormat="1" x14ac:dyDescent="0.35"/>
    <row r="37238" customFormat="1" x14ac:dyDescent="0.35"/>
    <row r="37239" customFormat="1" x14ac:dyDescent="0.35"/>
    <row r="37240" customFormat="1" x14ac:dyDescent="0.35"/>
    <row r="37241" customFormat="1" x14ac:dyDescent="0.35"/>
    <row r="37242" customFormat="1" x14ac:dyDescent="0.35"/>
    <row r="37243" customFormat="1" x14ac:dyDescent="0.35"/>
    <row r="37244" customFormat="1" x14ac:dyDescent="0.35"/>
    <row r="37245" customFormat="1" x14ac:dyDescent="0.35"/>
    <row r="37246" customFormat="1" x14ac:dyDescent="0.35"/>
    <row r="37247" customFormat="1" x14ac:dyDescent="0.35"/>
    <row r="37248" customFormat="1" x14ac:dyDescent="0.35"/>
    <row r="37249" customFormat="1" x14ac:dyDescent="0.35"/>
    <row r="37250" customFormat="1" x14ac:dyDescent="0.35"/>
    <row r="37251" customFormat="1" x14ac:dyDescent="0.35"/>
    <row r="37252" customFormat="1" x14ac:dyDescent="0.35"/>
    <row r="37253" customFormat="1" x14ac:dyDescent="0.35"/>
    <row r="37254" customFormat="1" x14ac:dyDescent="0.35"/>
    <row r="37255" customFormat="1" x14ac:dyDescent="0.35"/>
    <row r="37256" customFormat="1" x14ac:dyDescent="0.35"/>
    <row r="37257" customFormat="1" x14ac:dyDescent="0.35"/>
    <row r="37258" customFormat="1" x14ac:dyDescent="0.35"/>
    <row r="37259" customFormat="1" x14ac:dyDescent="0.35"/>
    <row r="37260" customFormat="1" x14ac:dyDescent="0.35"/>
    <row r="37261" customFormat="1" x14ac:dyDescent="0.35"/>
    <row r="37262" customFormat="1" x14ac:dyDescent="0.35"/>
    <row r="37263" customFormat="1" x14ac:dyDescent="0.35"/>
    <row r="37264" customFormat="1" x14ac:dyDescent="0.35"/>
    <row r="37265" customFormat="1" x14ac:dyDescent="0.35"/>
    <row r="37266" customFormat="1" x14ac:dyDescent="0.35"/>
    <row r="37267" customFormat="1" x14ac:dyDescent="0.35"/>
    <row r="37268" customFormat="1" x14ac:dyDescent="0.35"/>
    <row r="37269" customFormat="1" x14ac:dyDescent="0.35"/>
    <row r="37270" customFormat="1" x14ac:dyDescent="0.35"/>
    <row r="37271" customFormat="1" x14ac:dyDescent="0.35"/>
    <row r="37272" customFormat="1" x14ac:dyDescent="0.35"/>
    <row r="37273" customFormat="1" x14ac:dyDescent="0.35"/>
    <row r="37274" customFormat="1" x14ac:dyDescent="0.35"/>
    <row r="37275" customFormat="1" x14ac:dyDescent="0.35"/>
    <row r="37276" customFormat="1" x14ac:dyDescent="0.35"/>
    <row r="37277" customFormat="1" x14ac:dyDescent="0.35"/>
    <row r="37278" customFormat="1" x14ac:dyDescent="0.35"/>
    <row r="37279" customFormat="1" x14ac:dyDescent="0.35"/>
    <row r="37280" customFormat="1" x14ac:dyDescent="0.35"/>
    <row r="37281" customFormat="1" x14ac:dyDescent="0.35"/>
    <row r="37282" customFormat="1" x14ac:dyDescent="0.35"/>
    <row r="37283" customFormat="1" x14ac:dyDescent="0.35"/>
    <row r="37284" customFormat="1" x14ac:dyDescent="0.35"/>
    <row r="37285" customFormat="1" x14ac:dyDescent="0.35"/>
    <row r="37286" customFormat="1" x14ac:dyDescent="0.35"/>
    <row r="37287" customFormat="1" x14ac:dyDescent="0.35"/>
    <row r="37288" customFormat="1" x14ac:dyDescent="0.35"/>
    <row r="37289" customFormat="1" x14ac:dyDescent="0.35"/>
    <row r="37290" customFormat="1" x14ac:dyDescent="0.35"/>
    <row r="37291" customFormat="1" x14ac:dyDescent="0.35"/>
    <row r="37292" customFormat="1" x14ac:dyDescent="0.35"/>
    <row r="37293" customFormat="1" x14ac:dyDescent="0.35"/>
    <row r="37294" customFormat="1" x14ac:dyDescent="0.35"/>
    <row r="37295" customFormat="1" x14ac:dyDescent="0.35"/>
    <row r="37296" customFormat="1" x14ac:dyDescent="0.35"/>
    <row r="37297" customFormat="1" x14ac:dyDescent="0.35"/>
    <row r="37298" customFormat="1" x14ac:dyDescent="0.35"/>
    <row r="37299" customFormat="1" x14ac:dyDescent="0.35"/>
    <row r="37300" customFormat="1" x14ac:dyDescent="0.35"/>
    <row r="37301" customFormat="1" x14ac:dyDescent="0.35"/>
    <row r="37302" customFormat="1" x14ac:dyDescent="0.35"/>
    <row r="37303" customFormat="1" x14ac:dyDescent="0.35"/>
    <row r="37304" customFormat="1" x14ac:dyDescent="0.35"/>
    <row r="37305" customFormat="1" x14ac:dyDescent="0.35"/>
    <row r="37306" customFormat="1" x14ac:dyDescent="0.35"/>
    <row r="37307" customFormat="1" x14ac:dyDescent="0.35"/>
    <row r="37308" customFormat="1" x14ac:dyDescent="0.35"/>
    <row r="37309" customFormat="1" x14ac:dyDescent="0.35"/>
    <row r="37310" customFormat="1" x14ac:dyDescent="0.35"/>
    <row r="37311" customFormat="1" x14ac:dyDescent="0.35"/>
    <row r="37312" customFormat="1" x14ac:dyDescent="0.35"/>
    <row r="37313" customFormat="1" x14ac:dyDescent="0.35"/>
    <row r="37314" customFormat="1" x14ac:dyDescent="0.35"/>
    <row r="37315" customFormat="1" x14ac:dyDescent="0.35"/>
    <row r="37316" customFormat="1" x14ac:dyDescent="0.35"/>
    <row r="37317" customFormat="1" x14ac:dyDescent="0.35"/>
    <row r="37318" customFormat="1" x14ac:dyDescent="0.35"/>
    <row r="37319" customFormat="1" x14ac:dyDescent="0.35"/>
    <row r="37320" customFormat="1" x14ac:dyDescent="0.35"/>
    <row r="37321" customFormat="1" x14ac:dyDescent="0.35"/>
    <row r="37322" customFormat="1" x14ac:dyDescent="0.35"/>
    <row r="37323" customFormat="1" x14ac:dyDescent="0.35"/>
    <row r="37324" customFormat="1" x14ac:dyDescent="0.35"/>
    <row r="37325" customFormat="1" x14ac:dyDescent="0.35"/>
    <row r="37326" customFormat="1" x14ac:dyDescent="0.35"/>
    <row r="37327" customFormat="1" x14ac:dyDescent="0.35"/>
    <row r="37328" customFormat="1" x14ac:dyDescent="0.35"/>
    <row r="37329" customFormat="1" x14ac:dyDescent="0.35"/>
    <row r="37330" customFormat="1" x14ac:dyDescent="0.35"/>
    <row r="37331" customFormat="1" x14ac:dyDescent="0.35"/>
    <row r="37332" customFormat="1" x14ac:dyDescent="0.35"/>
    <row r="37333" customFormat="1" x14ac:dyDescent="0.35"/>
    <row r="37334" customFormat="1" x14ac:dyDescent="0.35"/>
    <row r="37335" customFormat="1" x14ac:dyDescent="0.35"/>
    <row r="37336" customFormat="1" x14ac:dyDescent="0.35"/>
    <row r="37337" customFormat="1" x14ac:dyDescent="0.35"/>
    <row r="37338" customFormat="1" x14ac:dyDescent="0.35"/>
    <row r="37339" customFormat="1" x14ac:dyDescent="0.35"/>
    <row r="37340" customFormat="1" x14ac:dyDescent="0.35"/>
    <row r="37341" customFormat="1" x14ac:dyDescent="0.35"/>
    <row r="37342" customFormat="1" x14ac:dyDescent="0.35"/>
    <row r="37343" customFormat="1" x14ac:dyDescent="0.35"/>
    <row r="37344" customFormat="1" x14ac:dyDescent="0.35"/>
    <row r="37345" customFormat="1" x14ac:dyDescent="0.35"/>
    <row r="37346" customFormat="1" x14ac:dyDescent="0.35"/>
    <row r="37347" customFormat="1" x14ac:dyDescent="0.35"/>
    <row r="37348" customFormat="1" x14ac:dyDescent="0.35"/>
    <row r="37349" customFormat="1" x14ac:dyDescent="0.35"/>
    <row r="37350" customFormat="1" x14ac:dyDescent="0.35"/>
    <row r="37351" customFormat="1" x14ac:dyDescent="0.35"/>
    <row r="37352" customFormat="1" x14ac:dyDescent="0.35"/>
    <row r="37353" customFormat="1" x14ac:dyDescent="0.35"/>
    <row r="37354" customFormat="1" x14ac:dyDescent="0.35"/>
    <row r="37355" customFormat="1" x14ac:dyDescent="0.35"/>
    <row r="37356" customFormat="1" x14ac:dyDescent="0.35"/>
    <row r="37357" customFormat="1" x14ac:dyDescent="0.35"/>
    <row r="37358" customFormat="1" x14ac:dyDescent="0.35"/>
    <row r="37359" customFormat="1" x14ac:dyDescent="0.35"/>
    <row r="37360" customFormat="1" x14ac:dyDescent="0.35"/>
    <row r="37361" customFormat="1" x14ac:dyDescent="0.35"/>
    <row r="37362" customFormat="1" x14ac:dyDescent="0.35"/>
    <row r="37363" customFormat="1" x14ac:dyDescent="0.35"/>
    <row r="37364" customFormat="1" x14ac:dyDescent="0.35"/>
    <row r="37365" customFormat="1" x14ac:dyDescent="0.35"/>
    <row r="37366" customFormat="1" x14ac:dyDescent="0.35"/>
    <row r="37367" customFormat="1" x14ac:dyDescent="0.35"/>
    <row r="37368" customFormat="1" x14ac:dyDescent="0.35"/>
    <row r="37369" customFormat="1" x14ac:dyDescent="0.35"/>
    <row r="37370" customFormat="1" x14ac:dyDescent="0.35"/>
    <row r="37371" customFormat="1" x14ac:dyDescent="0.35"/>
    <row r="37372" customFormat="1" x14ac:dyDescent="0.35"/>
    <row r="37373" customFormat="1" x14ac:dyDescent="0.35"/>
    <row r="37374" customFormat="1" x14ac:dyDescent="0.35"/>
    <row r="37375" customFormat="1" x14ac:dyDescent="0.35"/>
    <row r="37376" customFormat="1" x14ac:dyDescent="0.35"/>
    <row r="37377" customFormat="1" x14ac:dyDescent="0.35"/>
    <row r="37378" customFormat="1" x14ac:dyDescent="0.35"/>
    <row r="37379" customFormat="1" x14ac:dyDescent="0.35"/>
    <row r="37380" customFormat="1" x14ac:dyDescent="0.35"/>
    <row r="37381" customFormat="1" x14ac:dyDescent="0.35"/>
    <row r="37382" customFormat="1" x14ac:dyDescent="0.35"/>
    <row r="37383" customFormat="1" x14ac:dyDescent="0.35"/>
    <row r="37384" customFormat="1" x14ac:dyDescent="0.35"/>
    <row r="37385" customFormat="1" x14ac:dyDescent="0.35"/>
    <row r="37386" customFormat="1" x14ac:dyDescent="0.35"/>
    <row r="37387" customFormat="1" x14ac:dyDescent="0.35"/>
    <row r="37388" customFormat="1" x14ac:dyDescent="0.35"/>
    <row r="37389" customFormat="1" x14ac:dyDescent="0.35"/>
    <row r="37390" customFormat="1" x14ac:dyDescent="0.35"/>
    <row r="37391" customFormat="1" x14ac:dyDescent="0.35"/>
    <row r="37392" customFormat="1" x14ac:dyDescent="0.35"/>
    <row r="37393" customFormat="1" x14ac:dyDescent="0.35"/>
    <row r="37394" customFormat="1" x14ac:dyDescent="0.35"/>
    <row r="37395" customFormat="1" x14ac:dyDescent="0.35"/>
    <row r="37396" customFormat="1" x14ac:dyDescent="0.35"/>
    <row r="37397" customFormat="1" x14ac:dyDescent="0.35"/>
    <row r="37398" customFormat="1" x14ac:dyDescent="0.35"/>
    <row r="37399" customFormat="1" x14ac:dyDescent="0.35"/>
    <row r="37400" customFormat="1" x14ac:dyDescent="0.35"/>
    <row r="37401" customFormat="1" x14ac:dyDescent="0.35"/>
    <row r="37402" customFormat="1" x14ac:dyDescent="0.35"/>
    <row r="37403" customFormat="1" x14ac:dyDescent="0.35"/>
    <row r="37404" customFormat="1" x14ac:dyDescent="0.35"/>
    <row r="37405" customFormat="1" x14ac:dyDescent="0.35"/>
    <row r="37406" customFormat="1" x14ac:dyDescent="0.35"/>
    <row r="37407" customFormat="1" x14ac:dyDescent="0.35"/>
    <row r="37408" customFormat="1" x14ac:dyDescent="0.35"/>
    <row r="37409" customFormat="1" x14ac:dyDescent="0.35"/>
    <row r="37410" customFormat="1" x14ac:dyDescent="0.35"/>
    <row r="37411" customFormat="1" x14ac:dyDescent="0.35"/>
    <row r="37412" customFormat="1" x14ac:dyDescent="0.35"/>
    <row r="37413" customFormat="1" x14ac:dyDescent="0.35"/>
    <row r="37414" customFormat="1" x14ac:dyDescent="0.35"/>
    <row r="37415" customFormat="1" x14ac:dyDescent="0.35"/>
    <row r="37416" customFormat="1" x14ac:dyDescent="0.35"/>
    <row r="37417" customFormat="1" x14ac:dyDescent="0.35"/>
    <row r="37418" customFormat="1" x14ac:dyDescent="0.35"/>
    <row r="37419" customFormat="1" x14ac:dyDescent="0.35"/>
    <row r="37420" customFormat="1" x14ac:dyDescent="0.35"/>
    <row r="37421" customFormat="1" x14ac:dyDescent="0.35"/>
    <row r="37422" customFormat="1" x14ac:dyDescent="0.35"/>
    <row r="37423" customFormat="1" x14ac:dyDescent="0.35"/>
    <row r="37424" customFormat="1" x14ac:dyDescent="0.35"/>
    <row r="37425" customFormat="1" x14ac:dyDescent="0.35"/>
    <row r="37426" customFormat="1" x14ac:dyDescent="0.35"/>
    <row r="37427" customFormat="1" x14ac:dyDescent="0.35"/>
    <row r="37428" customFormat="1" x14ac:dyDescent="0.35"/>
    <row r="37429" customFormat="1" x14ac:dyDescent="0.35"/>
    <row r="37430" customFormat="1" x14ac:dyDescent="0.35"/>
    <row r="37431" customFormat="1" x14ac:dyDescent="0.35"/>
    <row r="37432" customFormat="1" x14ac:dyDescent="0.35"/>
    <row r="37433" customFormat="1" x14ac:dyDescent="0.35"/>
    <row r="37434" customFormat="1" x14ac:dyDescent="0.35"/>
    <row r="37435" customFormat="1" x14ac:dyDescent="0.35"/>
    <row r="37436" customFormat="1" x14ac:dyDescent="0.35"/>
    <row r="37437" customFormat="1" x14ac:dyDescent="0.35"/>
    <row r="37438" customFormat="1" x14ac:dyDescent="0.35"/>
    <row r="37439" customFormat="1" x14ac:dyDescent="0.35"/>
    <row r="37440" customFormat="1" x14ac:dyDescent="0.35"/>
    <row r="37441" customFormat="1" x14ac:dyDescent="0.35"/>
    <row r="37442" customFormat="1" x14ac:dyDescent="0.35"/>
    <row r="37443" customFormat="1" x14ac:dyDescent="0.35"/>
    <row r="37444" customFormat="1" x14ac:dyDescent="0.35"/>
    <row r="37445" customFormat="1" x14ac:dyDescent="0.35"/>
    <row r="37446" customFormat="1" x14ac:dyDescent="0.35"/>
    <row r="37447" customFormat="1" x14ac:dyDescent="0.35"/>
    <row r="37448" customFormat="1" x14ac:dyDescent="0.35"/>
    <row r="37449" customFormat="1" x14ac:dyDescent="0.35"/>
    <row r="37450" customFormat="1" x14ac:dyDescent="0.35"/>
    <row r="37451" customFormat="1" x14ac:dyDescent="0.35"/>
    <row r="37452" customFormat="1" x14ac:dyDescent="0.35"/>
    <row r="37453" customFormat="1" x14ac:dyDescent="0.35"/>
    <row r="37454" customFormat="1" x14ac:dyDescent="0.35"/>
    <row r="37455" customFormat="1" x14ac:dyDescent="0.35"/>
    <row r="37456" customFormat="1" x14ac:dyDescent="0.35"/>
    <row r="37457" customFormat="1" x14ac:dyDescent="0.35"/>
    <row r="37458" customFormat="1" x14ac:dyDescent="0.35"/>
    <row r="37459" customFormat="1" x14ac:dyDescent="0.35"/>
    <row r="37460" customFormat="1" x14ac:dyDescent="0.35"/>
    <row r="37461" customFormat="1" x14ac:dyDescent="0.35"/>
    <row r="37462" customFormat="1" x14ac:dyDescent="0.35"/>
    <row r="37463" customFormat="1" x14ac:dyDescent="0.35"/>
    <row r="37464" customFormat="1" x14ac:dyDescent="0.35"/>
    <row r="37465" customFormat="1" x14ac:dyDescent="0.35"/>
    <row r="37466" customFormat="1" x14ac:dyDescent="0.35"/>
    <row r="37467" customFormat="1" x14ac:dyDescent="0.35"/>
    <row r="37468" customFormat="1" x14ac:dyDescent="0.35"/>
    <row r="37469" customFormat="1" x14ac:dyDescent="0.35"/>
    <row r="37470" customFormat="1" x14ac:dyDescent="0.35"/>
    <row r="37471" customFormat="1" x14ac:dyDescent="0.35"/>
    <row r="37472" customFormat="1" x14ac:dyDescent="0.35"/>
    <row r="37473" customFormat="1" x14ac:dyDescent="0.35"/>
    <row r="37474" customFormat="1" x14ac:dyDescent="0.35"/>
    <row r="37475" customFormat="1" x14ac:dyDescent="0.35"/>
    <row r="37476" customFormat="1" x14ac:dyDescent="0.35"/>
    <row r="37477" customFormat="1" x14ac:dyDescent="0.35"/>
    <row r="37478" customFormat="1" x14ac:dyDescent="0.35"/>
    <row r="37479" customFormat="1" x14ac:dyDescent="0.35"/>
    <row r="37480" customFormat="1" x14ac:dyDescent="0.35"/>
    <row r="37481" customFormat="1" x14ac:dyDescent="0.35"/>
    <row r="37482" customFormat="1" x14ac:dyDescent="0.35"/>
    <row r="37483" customFormat="1" x14ac:dyDescent="0.35"/>
    <row r="37484" customFormat="1" x14ac:dyDescent="0.35"/>
    <row r="37485" customFormat="1" x14ac:dyDescent="0.35"/>
    <row r="37486" customFormat="1" x14ac:dyDescent="0.35"/>
    <row r="37487" customFormat="1" x14ac:dyDescent="0.35"/>
    <row r="37488" customFormat="1" x14ac:dyDescent="0.35"/>
    <row r="37489" customFormat="1" x14ac:dyDescent="0.35"/>
    <row r="37490" customFormat="1" x14ac:dyDescent="0.35"/>
    <row r="37491" customFormat="1" x14ac:dyDescent="0.35"/>
    <row r="37492" customFormat="1" x14ac:dyDescent="0.35"/>
    <row r="37493" customFormat="1" x14ac:dyDescent="0.35"/>
    <row r="37494" customFormat="1" x14ac:dyDescent="0.35"/>
    <row r="37495" customFormat="1" x14ac:dyDescent="0.35"/>
    <row r="37496" customFormat="1" x14ac:dyDescent="0.35"/>
    <row r="37497" customFormat="1" x14ac:dyDescent="0.35"/>
    <row r="37498" customFormat="1" x14ac:dyDescent="0.35"/>
    <row r="37499" customFormat="1" x14ac:dyDescent="0.35"/>
    <row r="37500" customFormat="1" x14ac:dyDescent="0.35"/>
    <row r="37501" customFormat="1" x14ac:dyDescent="0.35"/>
    <row r="37502" customFormat="1" x14ac:dyDescent="0.35"/>
    <row r="37503" customFormat="1" x14ac:dyDescent="0.35"/>
    <row r="37504" customFormat="1" x14ac:dyDescent="0.35"/>
    <row r="37505" customFormat="1" x14ac:dyDescent="0.35"/>
    <row r="37506" customFormat="1" x14ac:dyDescent="0.35"/>
    <row r="37507" customFormat="1" x14ac:dyDescent="0.35"/>
    <row r="37508" customFormat="1" x14ac:dyDescent="0.35"/>
    <row r="37509" customFormat="1" x14ac:dyDescent="0.35"/>
    <row r="37510" customFormat="1" x14ac:dyDescent="0.35"/>
    <row r="37511" customFormat="1" x14ac:dyDescent="0.35"/>
    <row r="37512" customFormat="1" x14ac:dyDescent="0.35"/>
    <row r="37513" customFormat="1" x14ac:dyDescent="0.35"/>
    <row r="37514" customFormat="1" x14ac:dyDescent="0.35"/>
    <row r="37515" customFormat="1" x14ac:dyDescent="0.35"/>
    <row r="37516" customFormat="1" x14ac:dyDescent="0.35"/>
    <row r="37517" customFormat="1" x14ac:dyDescent="0.35"/>
    <row r="37518" customFormat="1" x14ac:dyDescent="0.35"/>
    <row r="37519" customFormat="1" x14ac:dyDescent="0.35"/>
    <row r="37520" customFormat="1" x14ac:dyDescent="0.35"/>
    <row r="37521" customFormat="1" x14ac:dyDescent="0.35"/>
    <row r="37522" customFormat="1" x14ac:dyDescent="0.35"/>
    <row r="37523" customFormat="1" x14ac:dyDescent="0.35"/>
    <row r="37524" customFormat="1" x14ac:dyDescent="0.35"/>
    <row r="37525" customFormat="1" x14ac:dyDescent="0.35"/>
    <row r="37526" customFormat="1" x14ac:dyDescent="0.35"/>
    <row r="37527" customFormat="1" x14ac:dyDescent="0.35"/>
    <row r="37528" customFormat="1" x14ac:dyDescent="0.35"/>
    <row r="37529" customFormat="1" x14ac:dyDescent="0.35"/>
    <row r="37530" customFormat="1" x14ac:dyDescent="0.35"/>
    <row r="37531" customFormat="1" x14ac:dyDescent="0.35"/>
    <row r="37532" customFormat="1" x14ac:dyDescent="0.35"/>
    <row r="37533" customFormat="1" x14ac:dyDescent="0.35"/>
    <row r="37534" customFormat="1" x14ac:dyDescent="0.35"/>
    <row r="37535" customFormat="1" x14ac:dyDescent="0.35"/>
    <row r="37536" customFormat="1" x14ac:dyDescent="0.35"/>
    <row r="37537" customFormat="1" x14ac:dyDescent="0.35"/>
    <row r="37538" customFormat="1" x14ac:dyDescent="0.35"/>
    <row r="37539" customFormat="1" x14ac:dyDescent="0.35"/>
    <row r="37540" customFormat="1" x14ac:dyDescent="0.35"/>
    <row r="37541" customFormat="1" x14ac:dyDescent="0.35"/>
    <row r="37542" customFormat="1" x14ac:dyDescent="0.35"/>
    <row r="37543" customFormat="1" x14ac:dyDescent="0.35"/>
    <row r="37544" customFormat="1" x14ac:dyDescent="0.35"/>
    <row r="37545" customFormat="1" x14ac:dyDescent="0.35"/>
    <row r="37546" customFormat="1" x14ac:dyDescent="0.35"/>
    <row r="37547" customFormat="1" x14ac:dyDescent="0.35"/>
    <row r="37548" customFormat="1" x14ac:dyDescent="0.35"/>
    <row r="37549" customFormat="1" x14ac:dyDescent="0.35"/>
    <row r="37550" customFormat="1" x14ac:dyDescent="0.35"/>
    <row r="37551" customFormat="1" x14ac:dyDescent="0.35"/>
    <row r="37552" customFormat="1" x14ac:dyDescent="0.35"/>
    <row r="37553" customFormat="1" x14ac:dyDescent="0.35"/>
    <row r="37554" customFormat="1" x14ac:dyDescent="0.35"/>
    <row r="37555" customFormat="1" x14ac:dyDescent="0.35"/>
    <row r="37556" customFormat="1" x14ac:dyDescent="0.35"/>
    <row r="37557" customFormat="1" x14ac:dyDescent="0.35"/>
    <row r="37558" customFormat="1" x14ac:dyDescent="0.35"/>
    <row r="37559" customFormat="1" x14ac:dyDescent="0.35"/>
    <row r="37560" customFormat="1" x14ac:dyDescent="0.35"/>
    <row r="37561" customFormat="1" x14ac:dyDescent="0.35"/>
    <row r="37562" customFormat="1" x14ac:dyDescent="0.35"/>
    <row r="37563" customFormat="1" x14ac:dyDescent="0.35"/>
    <row r="37564" customFormat="1" x14ac:dyDescent="0.35"/>
    <row r="37565" customFormat="1" x14ac:dyDescent="0.35"/>
    <row r="37566" customFormat="1" x14ac:dyDescent="0.35"/>
    <row r="37567" customFormat="1" x14ac:dyDescent="0.35"/>
    <row r="37568" customFormat="1" x14ac:dyDescent="0.35"/>
    <row r="37569" customFormat="1" x14ac:dyDescent="0.35"/>
    <row r="37570" customFormat="1" x14ac:dyDescent="0.35"/>
    <row r="37571" customFormat="1" x14ac:dyDescent="0.35"/>
    <row r="37572" customFormat="1" x14ac:dyDescent="0.35"/>
    <row r="37573" customFormat="1" x14ac:dyDescent="0.35"/>
    <row r="37574" customFormat="1" x14ac:dyDescent="0.35"/>
    <row r="37575" customFormat="1" x14ac:dyDescent="0.35"/>
    <row r="37576" customFormat="1" x14ac:dyDescent="0.35"/>
    <row r="37577" customFormat="1" x14ac:dyDescent="0.35"/>
    <row r="37578" customFormat="1" x14ac:dyDescent="0.35"/>
    <row r="37579" customFormat="1" x14ac:dyDescent="0.35"/>
    <row r="37580" customFormat="1" x14ac:dyDescent="0.35"/>
    <row r="37581" customFormat="1" x14ac:dyDescent="0.35"/>
    <row r="37582" customFormat="1" x14ac:dyDescent="0.35"/>
    <row r="37583" customFormat="1" x14ac:dyDescent="0.35"/>
    <row r="37584" customFormat="1" x14ac:dyDescent="0.35"/>
    <row r="37585" customFormat="1" x14ac:dyDescent="0.35"/>
    <row r="37586" customFormat="1" x14ac:dyDescent="0.35"/>
    <row r="37587" customFormat="1" x14ac:dyDescent="0.35"/>
    <row r="37588" customFormat="1" x14ac:dyDescent="0.35"/>
    <row r="37589" customFormat="1" x14ac:dyDescent="0.35"/>
    <row r="37590" customFormat="1" x14ac:dyDescent="0.35"/>
    <row r="37591" customFormat="1" x14ac:dyDescent="0.35"/>
    <row r="37592" customFormat="1" x14ac:dyDescent="0.35"/>
    <row r="37593" customFormat="1" x14ac:dyDescent="0.35"/>
    <row r="37594" customFormat="1" x14ac:dyDescent="0.35"/>
    <row r="37595" customFormat="1" x14ac:dyDescent="0.35"/>
    <row r="37596" customFormat="1" x14ac:dyDescent="0.35"/>
    <row r="37597" customFormat="1" x14ac:dyDescent="0.35"/>
    <row r="37598" customFormat="1" x14ac:dyDescent="0.35"/>
    <row r="37599" customFormat="1" x14ac:dyDescent="0.35"/>
    <row r="37600" customFormat="1" x14ac:dyDescent="0.35"/>
    <row r="37601" customFormat="1" x14ac:dyDescent="0.35"/>
    <row r="37602" customFormat="1" x14ac:dyDescent="0.35"/>
    <row r="37603" customFormat="1" x14ac:dyDescent="0.35"/>
    <row r="37604" customFormat="1" x14ac:dyDescent="0.35"/>
    <row r="37605" customFormat="1" x14ac:dyDescent="0.35"/>
    <row r="37606" customFormat="1" x14ac:dyDescent="0.35"/>
    <row r="37607" customFormat="1" x14ac:dyDescent="0.35"/>
    <row r="37608" customFormat="1" x14ac:dyDescent="0.35"/>
    <row r="37609" customFormat="1" x14ac:dyDescent="0.35"/>
    <row r="37610" customFormat="1" x14ac:dyDescent="0.35"/>
    <row r="37611" customFormat="1" x14ac:dyDescent="0.35"/>
    <row r="37612" customFormat="1" x14ac:dyDescent="0.35"/>
    <row r="37613" customFormat="1" x14ac:dyDescent="0.35"/>
    <row r="37614" customFormat="1" x14ac:dyDescent="0.35"/>
    <row r="37615" customFormat="1" x14ac:dyDescent="0.35"/>
    <row r="37616" customFormat="1" x14ac:dyDescent="0.35"/>
    <row r="37617" customFormat="1" x14ac:dyDescent="0.35"/>
    <row r="37618" customFormat="1" x14ac:dyDescent="0.35"/>
    <row r="37619" customFormat="1" x14ac:dyDescent="0.35"/>
    <row r="37620" customFormat="1" x14ac:dyDescent="0.35"/>
    <row r="37621" customFormat="1" x14ac:dyDescent="0.35"/>
    <row r="37622" customFormat="1" x14ac:dyDescent="0.35"/>
    <row r="37623" customFormat="1" x14ac:dyDescent="0.35"/>
    <row r="37624" customFormat="1" x14ac:dyDescent="0.35"/>
    <row r="37625" customFormat="1" x14ac:dyDescent="0.35"/>
    <row r="37626" customFormat="1" x14ac:dyDescent="0.35"/>
    <row r="37627" customFormat="1" x14ac:dyDescent="0.35"/>
    <row r="37628" customFormat="1" x14ac:dyDescent="0.35"/>
    <row r="37629" customFormat="1" x14ac:dyDescent="0.35"/>
    <row r="37630" customFormat="1" x14ac:dyDescent="0.35"/>
    <row r="37631" customFormat="1" x14ac:dyDescent="0.35"/>
    <row r="37632" customFormat="1" x14ac:dyDescent="0.35"/>
    <row r="37633" customFormat="1" x14ac:dyDescent="0.35"/>
    <row r="37634" customFormat="1" x14ac:dyDescent="0.35"/>
    <row r="37635" customFormat="1" x14ac:dyDescent="0.35"/>
    <row r="37636" customFormat="1" x14ac:dyDescent="0.35"/>
    <row r="37637" customFormat="1" x14ac:dyDescent="0.35"/>
    <row r="37638" customFormat="1" x14ac:dyDescent="0.35"/>
    <row r="37639" customFormat="1" x14ac:dyDescent="0.35"/>
    <row r="37640" customFormat="1" x14ac:dyDescent="0.35"/>
    <row r="37641" customFormat="1" x14ac:dyDescent="0.35"/>
    <row r="37642" customFormat="1" x14ac:dyDescent="0.35"/>
    <row r="37643" customFormat="1" x14ac:dyDescent="0.35"/>
    <row r="37644" customFormat="1" x14ac:dyDescent="0.35"/>
    <row r="37645" customFormat="1" x14ac:dyDescent="0.35"/>
    <row r="37646" customFormat="1" x14ac:dyDescent="0.35"/>
    <row r="37647" customFormat="1" x14ac:dyDescent="0.35"/>
    <row r="37648" customFormat="1" x14ac:dyDescent="0.35"/>
    <row r="37649" customFormat="1" x14ac:dyDescent="0.35"/>
    <row r="37650" customFormat="1" x14ac:dyDescent="0.35"/>
    <row r="37651" customFormat="1" x14ac:dyDescent="0.35"/>
    <row r="37652" customFormat="1" x14ac:dyDescent="0.35"/>
    <row r="37653" customFormat="1" x14ac:dyDescent="0.35"/>
    <row r="37654" customFormat="1" x14ac:dyDescent="0.35"/>
    <row r="37655" customFormat="1" x14ac:dyDescent="0.35"/>
    <row r="37656" customFormat="1" x14ac:dyDescent="0.35"/>
    <row r="37657" customFormat="1" x14ac:dyDescent="0.35"/>
    <row r="37658" customFormat="1" x14ac:dyDescent="0.35"/>
    <row r="37659" customFormat="1" x14ac:dyDescent="0.35"/>
    <row r="37660" customFormat="1" x14ac:dyDescent="0.35"/>
    <row r="37661" customFormat="1" x14ac:dyDescent="0.35"/>
    <row r="37662" customFormat="1" x14ac:dyDescent="0.35"/>
    <row r="37663" customFormat="1" x14ac:dyDescent="0.35"/>
    <row r="37664" customFormat="1" x14ac:dyDescent="0.35"/>
    <row r="37665" customFormat="1" x14ac:dyDescent="0.35"/>
    <row r="37666" customFormat="1" x14ac:dyDescent="0.35"/>
    <row r="37667" customFormat="1" x14ac:dyDescent="0.35"/>
    <row r="37668" customFormat="1" x14ac:dyDescent="0.35"/>
    <row r="37669" customFormat="1" x14ac:dyDescent="0.35"/>
    <row r="37670" customFormat="1" x14ac:dyDescent="0.35"/>
    <row r="37671" customFormat="1" x14ac:dyDescent="0.35"/>
    <row r="37672" customFormat="1" x14ac:dyDescent="0.35"/>
    <row r="37673" customFormat="1" x14ac:dyDescent="0.35"/>
    <row r="37674" customFormat="1" x14ac:dyDescent="0.35"/>
    <row r="37675" customFormat="1" x14ac:dyDescent="0.35"/>
    <row r="37676" customFormat="1" x14ac:dyDescent="0.35"/>
    <row r="37677" customFormat="1" x14ac:dyDescent="0.35"/>
    <row r="37678" customFormat="1" x14ac:dyDescent="0.35"/>
    <row r="37679" customFormat="1" x14ac:dyDescent="0.35"/>
    <row r="37680" customFormat="1" x14ac:dyDescent="0.35"/>
    <row r="37681" customFormat="1" x14ac:dyDescent="0.35"/>
    <row r="37682" customFormat="1" x14ac:dyDescent="0.35"/>
    <row r="37683" customFormat="1" x14ac:dyDescent="0.35"/>
    <row r="37684" customFormat="1" x14ac:dyDescent="0.35"/>
    <row r="37685" customFormat="1" x14ac:dyDescent="0.35"/>
    <row r="37686" customFormat="1" x14ac:dyDescent="0.35"/>
    <row r="37687" customFormat="1" x14ac:dyDescent="0.35"/>
    <row r="37688" customFormat="1" x14ac:dyDescent="0.35"/>
    <row r="37689" customFormat="1" x14ac:dyDescent="0.35"/>
    <row r="37690" customFormat="1" x14ac:dyDescent="0.35"/>
    <row r="37691" customFormat="1" x14ac:dyDescent="0.35"/>
    <row r="37692" customFormat="1" x14ac:dyDescent="0.35"/>
    <row r="37693" customFormat="1" x14ac:dyDescent="0.35"/>
    <row r="37694" customFormat="1" x14ac:dyDescent="0.35"/>
    <row r="37695" customFormat="1" x14ac:dyDescent="0.35"/>
    <row r="37696" customFormat="1" x14ac:dyDescent="0.35"/>
    <row r="37697" customFormat="1" x14ac:dyDescent="0.35"/>
    <row r="37698" customFormat="1" x14ac:dyDescent="0.35"/>
    <row r="37699" customFormat="1" x14ac:dyDescent="0.35"/>
    <row r="37700" customFormat="1" x14ac:dyDescent="0.35"/>
    <row r="37701" customFormat="1" x14ac:dyDescent="0.35"/>
    <row r="37702" customFormat="1" x14ac:dyDescent="0.35"/>
    <row r="37703" customFormat="1" x14ac:dyDescent="0.35"/>
    <row r="37704" customFormat="1" x14ac:dyDescent="0.35"/>
    <row r="37705" customFormat="1" x14ac:dyDescent="0.35"/>
    <row r="37706" customFormat="1" x14ac:dyDescent="0.35"/>
    <row r="37707" customFormat="1" x14ac:dyDescent="0.35"/>
    <row r="37708" customFormat="1" x14ac:dyDescent="0.35"/>
    <row r="37709" customFormat="1" x14ac:dyDescent="0.35"/>
    <row r="37710" customFormat="1" x14ac:dyDescent="0.35"/>
    <row r="37711" customFormat="1" x14ac:dyDescent="0.35"/>
    <row r="37712" customFormat="1" x14ac:dyDescent="0.35"/>
    <row r="37713" customFormat="1" x14ac:dyDescent="0.35"/>
    <row r="37714" customFormat="1" x14ac:dyDescent="0.35"/>
    <row r="37715" customFormat="1" x14ac:dyDescent="0.35"/>
    <row r="37716" customFormat="1" x14ac:dyDescent="0.35"/>
    <row r="37717" customFormat="1" x14ac:dyDescent="0.35"/>
    <row r="37718" customFormat="1" x14ac:dyDescent="0.35"/>
    <row r="37719" customFormat="1" x14ac:dyDescent="0.35"/>
    <row r="37720" customFormat="1" x14ac:dyDescent="0.35"/>
    <row r="37721" customFormat="1" x14ac:dyDescent="0.35"/>
    <row r="37722" customFormat="1" x14ac:dyDescent="0.35"/>
    <row r="37723" customFormat="1" x14ac:dyDescent="0.35"/>
    <row r="37724" customFormat="1" x14ac:dyDescent="0.35"/>
    <row r="37725" customFormat="1" x14ac:dyDescent="0.35"/>
    <row r="37726" customFormat="1" x14ac:dyDescent="0.35"/>
    <row r="37727" customFormat="1" x14ac:dyDescent="0.35"/>
    <row r="37728" customFormat="1" x14ac:dyDescent="0.35"/>
    <row r="37729" customFormat="1" x14ac:dyDescent="0.35"/>
    <row r="37730" customFormat="1" x14ac:dyDescent="0.35"/>
    <row r="37731" customFormat="1" x14ac:dyDescent="0.35"/>
    <row r="37732" customFormat="1" x14ac:dyDescent="0.35"/>
    <row r="37733" customFormat="1" x14ac:dyDescent="0.35"/>
    <row r="37734" customFormat="1" x14ac:dyDescent="0.35"/>
    <row r="37735" customFormat="1" x14ac:dyDescent="0.35"/>
    <row r="37736" customFormat="1" x14ac:dyDescent="0.35"/>
    <row r="37737" customFormat="1" x14ac:dyDescent="0.35"/>
    <row r="37738" customFormat="1" x14ac:dyDescent="0.35"/>
    <row r="37739" customFormat="1" x14ac:dyDescent="0.35"/>
    <row r="37740" customFormat="1" x14ac:dyDescent="0.35"/>
    <row r="37741" customFormat="1" x14ac:dyDescent="0.35"/>
    <row r="37742" customFormat="1" x14ac:dyDescent="0.35"/>
    <row r="37743" customFormat="1" x14ac:dyDescent="0.35"/>
    <row r="37744" customFormat="1" x14ac:dyDescent="0.35"/>
    <row r="37745" customFormat="1" x14ac:dyDescent="0.35"/>
    <row r="37746" customFormat="1" x14ac:dyDescent="0.35"/>
    <row r="37747" customFormat="1" x14ac:dyDescent="0.35"/>
    <row r="37748" customFormat="1" x14ac:dyDescent="0.35"/>
    <row r="37749" customFormat="1" x14ac:dyDescent="0.35"/>
    <row r="37750" customFormat="1" x14ac:dyDescent="0.35"/>
    <row r="37751" customFormat="1" x14ac:dyDescent="0.35"/>
    <row r="37752" customFormat="1" x14ac:dyDescent="0.35"/>
    <row r="37753" customFormat="1" x14ac:dyDescent="0.35"/>
    <row r="37754" customFormat="1" x14ac:dyDescent="0.35"/>
    <row r="37755" customFormat="1" x14ac:dyDescent="0.35"/>
    <row r="37756" customFormat="1" x14ac:dyDescent="0.35"/>
    <row r="37757" customFormat="1" x14ac:dyDescent="0.35"/>
    <row r="37758" customFormat="1" x14ac:dyDescent="0.35"/>
    <row r="37759" customFormat="1" x14ac:dyDescent="0.35"/>
    <row r="37760" customFormat="1" x14ac:dyDescent="0.35"/>
    <row r="37761" customFormat="1" x14ac:dyDescent="0.35"/>
    <row r="37762" customFormat="1" x14ac:dyDescent="0.35"/>
    <row r="37763" customFormat="1" x14ac:dyDescent="0.35"/>
    <row r="37764" customFormat="1" x14ac:dyDescent="0.35"/>
    <row r="37765" customFormat="1" x14ac:dyDescent="0.35"/>
    <row r="37766" customFormat="1" x14ac:dyDescent="0.35"/>
    <row r="37767" customFormat="1" x14ac:dyDescent="0.35"/>
    <row r="37768" customFormat="1" x14ac:dyDescent="0.35"/>
    <row r="37769" customFormat="1" x14ac:dyDescent="0.35"/>
    <row r="37770" customFormat="1" x14ac:dyDescent="0.35"/>
    <row r="37771" customFormat="1" x14ac:dyDescent="0.35"/>
    <row r="37772" customFormat="1" x14ac:dyDescent="0.35"/>
    <row r="37773" customFormat="1" x14ac:dyDescent="0.35"/>
    <row r="37774" customFormat="1" x14ac:dyDescent="0.35"/>
    <row r="37775" customFormat="1" x14ac:dyDescent="0.35"/>
    <row r="37776" customFormat="1" x14ac:dyDescent="0.35"/>
    <row r="37777" customFormat="1" x14ac:dyDescent="0.35"/>
    <row r="37778" customFormat="1" x14ac:dyDescent="0.35"/>
    <row r="37779" customFormat="1" x14ac:dyDescent="0.35"/>
    <row r="37780" customFormat="1" x14ac:dyDescent="0.35"/>
    <row r="37781" customFormat="1" x14ac:dyDescent="0.35"/>
    <row r="37782" customFormat="1" x14ac:dyDescent="0.35"/>
    <row r="37783" customFormat="1" x14ac:dyDescent="0.35"/>
    <row r="37784" customFormat="1" x14ac:dyDescent="0.35"/>
    <row r="37785" customFormat="1" x14ac:dyDescent="0.35"/>
    <row r="37786" customFormat="1" x14ac:dyDescent="0.35"/>
    <row r="37787" customFormat="1" x14ac:dyDescent="0.35"/>
    <row r="37788" customFormat="1" x14ac:dyDescent="0.35"/>
    <row r="37789" customFormat="1" x14ac:dyDescent="0.35"/>
    <row r="37790" customFormat="1" x14ac:dyDescent="0.35"/>
    <row r="37791" customFormat="1" x14ac:dyDescent="0.35"/>
    <row r="37792" customFormat="1" x14ac:dyDescent="0.35"/>
    <row r="37793" customFormat="1" x14ac:dyDescent="0.35"/>
    <row r="37794" customFormat="1" x14ac:dyDescent="0.35"/>
    <row r="37795" customFormat="1" x14ac:dyDescent="0.35"/>
    <row r="37796" customFormat="1" x14ac:dyDescent="0.35"/>
    <row r="37797" customFormat="1" x14ac:dyDescent="0.35"/>
    <row r="37798" customFormat="1" x14ac:dyDescent="0.35"/>
    <row r="37799" customFormat="1" x14ac:dyDescent="0.35"/>
    <row r="37800" customFormat="1" x14ac:dyDescent="0.35"/>
    <row r="37801" customFormat="1" x14ac:dyDescent="0.35"/>
    <row r="37802" customFormat="1" x14ac:dyDescent="0.35"/>
    <row r="37803" customFormat="1" x14ac:dyDescent="0.35"/>
    <row r="37804" customFormat="1" x14ac:dyDescent="0.35"/>
    <row r="37805" customFormat="1" x14ac:dyDescent="0.35"/>
    <row r="37806" customFormat="1" x14ac:dyDescent="0.35"/>
    <row r="37807" customFormat="1" x14ac:dyDescent="0.35"/>
    <row r="37808" customFormat="1" x14ac:dyDescent="0.35"/>
    <row r="37809" customFormat="1" x14ac:dyDescent="0.35"/>
    <row r="37810" customFormat="1" x14ac:dyDescent="0.35"/>
    <row r="37811" customFormat="1" x14ac:dyDescent="0.35"/>
    <row r="37812" customFormat="1" x14ac:dyDescent="0.35"/>
    <row r="37813" customFormat="1" x14ac:dyDescent="0.35"/>
    <row r="37814" customFormat="1" x14ac:dyDescent="0.35"/>
    <row r="37815" customFormat="1" x14ac:dyDescent="0.35"/>
    <row r="37816" customFormat="1" x14ac:dyDescent="0.35"/>
    <row r="37817" customFormat="1" x14ac:dyDescent="0.35"/>
    <row r="37818" customFormat="1" x14ac:dyDescent="0.35"/>
    <row r="37819" customFormat="1" x14ac:dyDescent="0.35"/>
    <row r="37820" customFormat="1" x14ac:dyDescent="0.35"/>
    <row r="37821" customFormat="1" x14ac:dyDescent="0.35"/>
    <row r="37822" customFormat="1" x14ac:dyDescent="0.35"/>
    <row r="37823" customFormat="1" x14ac:dyDescent="0.35"/>
    <row r="37824" customFormat="1" x14ac:dyDescent="0.35"/>
    <row r="37825" customFormat="1" x14ac:dyDescent="0.35"/>
    <row r="37826" customFormat="1" x14ac:dyDescent="0.35"/>
    <row r="37827" customFormat="1" x14ac:dyDescent="0.35"/>
    <row r="37828" customFormat="1" x14ac:dyDescent="0.35"/>
    <row r="37829" customFormat="1" x14ac:dyDescent="0.35"/>
    <row r="37830" customFormat="1" x14ac:dyDescent="0.35"/>
    <row r="37831" customFormat="1" x14ac:dyDescent="0.35"/>
    <row r="37832" customFormat="1" x14ac:dyDescent="0.35"/>
    <row r="37833" customFormat="1" x14ac:dyDescent="0.35"/>
    <row r="37834" customFormat="1" x14ac:dyDescent="0.35"/>
    <row r="37835" customFormat="1" x14ac:dyDescent="0.35"/>
    <row r="37836" customFormat="1" x14ac:dyDescent="0.35"/>
    <row r="37837" customFormat="1" x14ac:dyDescent="0.35"/>
    <row r="37838" customFormat="1" x14ac:dyDescent="0.35"/>
    <row r="37839" customFormat="1" x14ac:dyDescent="0.35"/>
    <row r="37840" customFormat="1" x14ac:dyDescent="0.35"/>
    <row r="37841" customFormat="1" x14ac:dyDescent="0.35"/>
    <row r="37842" customFormat="1" x14ac:dyDescent="0.35"/>
    <row r="37843" customFormat="1" x14ac:dyDescent="0.35"/>
    <row r="37844" customFormat="1" x14ac:dyDescent="0.35"/>
    <row r="37845" customFormat="1" x14ac:dyDescent="0.35"/>
    <row r="37846" customFormat="1" x14ac:dyDescent="0.35"/>
    <row r="37847" customFormat="1" x14ac:dyDescent="0.35"/>
    <row r="37848" customFormat="1" x14ac:dyDescent="0.35"/>
    <row r="37849" customFormat="1" x14ac:dyDescent="0.35"/>
    <row r="37850" customFormat="1" x14ac:dyDescent="0.35"/>
    <row r="37851" customFormat="1" x14ac:dyDescent="0.35"/>
    <row r="37852" customFormat="1" x14ac:dyDescent="0.35"/>
    <row r="37853" customFormat="1" x14ac:dyDescent="0.35"/>
    <row r="37854" customFormat="1" x14ac:dyDescent="0.35"/>
    <row r="37855" customFormat="1" x14ac:dyDescent="0.35"/>
    <row r="37856" customFormat="1" x14ac:dyDescent="0.35"/>
    <row r="37857" customFormat="1" x14ac:dyDescent="0.35"/>
    <row r="37858" customFormat="1" x14ac:dyDescent="0.35"/>
    <row r="37859" customFormat="1" x14ac:dyDescent="0.35"/>
    <row r="37860" customFormat="1" x14ac:dyDescent="0.35"/>
    <row r="37861" customFormat="1" x14ac:dyDescent="0.35"/>
    <row r="37862" customFormat="1" x14ac:dyDescent="0.35"/>
    <row r="37863" customFormat="1" x14ac:dyDescent="0.35"/>
    <row r="37864" customFormat="1" x14ac:dyDescent="0.35"/>
    <row r="37865" customFormat="1" x14ac:dyDescent="0.35"/>
    <row r="37866" customFormat="1" x14ac:dyDescent="0.35"/>
    <row r="37867" customFormat="1" x14ac:dyDescent="0.35"/>
    <row r="37868" customFormat="1" x14ac:dyDescent="0.35"/>
    <row r="37869" customFormat="1" x14ac:dyDescent="0.35"/>
    <row r="37870" customFormat="1" x14ac:dyDescent="0.35"/>
    <row r="37871" customFormat="1" x14ac:dyDescent="0.35"/>
    <row r="37872" customFormat="1" x14ac:dyDescent="0.35"/>
    <row r="37873" customFormat="1" x14ac:dyDescent="0.35"/>
    <row r="37874" customFormat="1" x14ac:dyDescent="0.35"/>
    <row r="37875" customFormat="1" x14ac:dyDescent="0.35"/>
    <row r="37876" customFormat="1" x14ac:dyDescent="0.35"/>
    <row r="37877" customFormat="1" x14ac:dyDescent="0.35"/>
    <row r="37878" customFormat="1" x14ac:dyDescent="0.35"/>
    <row r="37879" customFormat="1" x14ac:dyDescent="0.35"/>
    <row r="37880" customFormat="1" x14ac:dyDescent="0.35"/>
    <row r="37881" customFormat="1" x14ac:dyDescent="0.35"/>
    <row r="37882" customFormat="1" x14ac:dyDescent="0.35"/>
    <row r="37883" customFormat="1" x14ac:dyDescent="0.35"/>
    <row r="37884" customFormat="1" x14ac:dyDescent="0.35"/>
    <row r="37885" customFormat="1" x14ac:dyDescent="0.35"/>
    <row r="37886" customFormat="1" x14ac:dyDescent="0.35"/>
    <row r="37887" customFormat="1" x14ac:dyDescent="0.35"/>
    <row r="37888" customFormat="1" x14ac:dyDescent="0.35"/>
    <row r="37889" customFormat="1" x14ac:dyDescent="0.35"/>
    <row r="37890" customFormat="1" x14ac:dyDescent="0.35"/>
    <row r="37891" customFormat="1" x14ac:dyDescent="0.35"/>
    <row r="37892" customFormat="1" x14ac:dyDescent="0.35"/>
    <row r="37893" customFormat="1" x14ac:dyDescent="0.35"/>
    <row r="37894" customFormat="1" x14ac:dyDescent="0.35"/>
    <row r="37895" customFormat="1" x14ac:dyDescent="0.35"/>
    <row r="37896" customFormat="1" x14ac:dyDescent="0.35"/>
    <row r="37897" customFormat="1" x14ac:dyDescent="0.35"/>
    <row r="37898" customFormat="1" x14ac:dyDescent="0.35"/>
    <row r="37899" customFormat="1" x14ac:dyDescent="0.35"/>
    <row r="37900" customFormat="1" x14ac:dyDescent="0.35"/>
    <row r="37901" customFormat="1" x14ac:dyDescent="0.35"/>
    <row r="37902" customFormat="1" x14ac:dyDescent="0.35"/>
    <row r="37903" customFormat="1" x14ac:dyDescent="0.35"/>
    <row r="37904" customFormat="1" x14ac:dyDescent="0.35"/>
    <row r="37905" customFormat="1" x14ac:dyDescent="0.35"/>
    <row r="37906" customFormat="1" x14ac:dyDescent="0.35"/>
    <row r="37907" customFormat="1" x14ac:dyDescent="0.35"/>
    <row r="37908" customFormat="1" x14ac:dyDescent="0.35"/>
    <row r="37909" customFormat="1" x14ac:dyDescent="0.35"/>
    <row r="37910" customFormat="1" x14ac:dyDescent="0.35"/>
    <row r="37911" customFormat="1" x14ac:dyDescent="0.35"/>
    <row r="37912" customFormat="1" x14ac:dyDescent="0.35"/>
    <row r="37913" customFormat="1" x14ac:dyDescent="0.35"/>
    <row r="37914" customFormat="1" x14ac:dyDescent="0.35"/>
    <row r="37915" customFormat="1" x14ac:dyDescent="0.35"/>
    <row r="37916" customFormat="1" x14ac:dyDescent="0.35"/>
    <row r="37917" customFormat="1" x14ac:dyDescent="0.35"/>
    <row r="37918" customFormat="1" x14ac:dyDescent="0.35"/>
    <row r="37919" customFormat="1" x14ac:dyDescent="0.35"/>
    <row r="37920" customFormat="1" x14ac:dyDescent="0.35"/>
    <row r="37921" customFormat="1" x14ac:dyDescent="0.35"/>
    <row r="37922" customFormat="1" x14ac:dyDescent="0.35"/>
    <row r="37923" customFormat="1" x14ac:dyDescent="0.35"/>
    <row r="37924" customFormat="1" x14ac:dyDescent="0.35"/>
    <row r="37925" customFormat="1" x14ac:dyDescent="0.35"/>
    <row r="37926" customFormat="1" x14ac:dyDescent="0.35"/>
    <row r="37927" customFormat="1" x14ac:dyDescent="0.35"/>
    <row r="37928" customFormat="1" x14ac:dyDescent="0.35"/>
    <row r="37929" customFormat="1" x14ac:dyDescent="0.35"/>
    <row r="37930" customFormat="1" x14ac:dyDescent="0.35"/>
    <row r="37931" customFormat="1" x14ac:dyDescent="0.35"/>
    <row r="37932" customFormat="1" x14ac:dyDescent="0.35"/>
    <row r="37933" customFormat="1" x14ac:dyDescent="0.35"/>
    <row r="37934" customFormat="1" x14ac:dyDescent="0.35"/>
    <row r="37935" customFormat="1" x14ac:dyDescent="0.35"/>
    <row r="37936" customFormat="1" x14ac:dyDescent="0.35"/>
    <row r="37937" customFormat="1" x14ac:dyDescent="0.35"/>
    <row r="37938" customFormat="1" x14ac:dyDescent="0.35"/>
    <row r="37939" customFormat="1" x14ac:dyDescent="0.35"/>
    <row r="37940" customFormat="1" x14ac:dyDescent="0.35"/>
    <row r="37941" customFormat="1" x14ac:dyDescent="0.35"/>
    <row r="37942" customFormat="1" x14ac:dyDescent="0.35"/>
    <row r="37943" customFormat="1" x14ac:dyDescent="0.35"/>
    <row r="37944" customFormat="1" x14ac:dyDescent="0.35"/>
    <row r="37945" customFormat="1" x14ac:dyDescent="0.35"/>
    <row r="37946" customFormat="1" x14ac:dyDescent="0.35"/>
    <row r="37947" customFormat="1" x14ac:dyDescent="0.35"/>
    <row r="37948" customFormat="1" x14ac:dyDescent="0.35"/>
    <row r="37949" customFormat="1" x14ac:dyDescent="0.35"/>
    <row r="37950" customFormat="1" x14ac:dyDescent="0.35"/>
    <row r="37951" customFormat="1" x14ac:dyDescent="0.35"/>
    <row r="37952" customFormat="1" x14ac:dyDescent="0.35"/>
    <row r="37953" customFormat="1" x14ac:dyDescent="0.35"/>
    <row r="37954" customFormat="1" x14ac:dyDescent="0.35"/>
    <row r="37955" customFormat="1" x14ac:dyDescent="0.35"/>
    <row r="37956" customFormat="1" x14ac:dyDescent="0.35"/>
    <row r="37957" customFormat="1" x14ac:dyDescent="0.35"/>
    <row r="37958" customFormat="1" x14ac:dyDescent="0.35"/>
    <row r="37959" customFormat="1" x14ac:dyDescent="0.35"/>
    <row r="37960" customFormat="1" x14ac:dyDescent="0.35"/>
    <row r="37961" customFormat="1" x14ac:dyDescent="0.35"/>
    <row r="37962" customFormat="1" x14ac:dyDescent="0.35"/>
    <row r="37963" customFormat="1" x14ac:dyDescent="0.35"/>
    <row r="37964" customFormat="1" x14ac:dyDescent="0.35"/>
    <row r="37965" customFormat="1" x14ac:dyDescent="0.35"/>
    <row r="37966" customFormat="1" x14ac:dyDescent="0.35"/>
    <row r="37967" customFormat="1" x14ac:dyDescent="0.35"/>
    <row r="37968" customFormat="1" x14ac:dyDescent="0.35"/>
    <row r="37969" customFormat="1" x14ac:dyDescent="0.35"/>
    <row r="37970" customFormat="1" x14ac:dyDescent="0.35"/>
    <row r="37971" customFormat="1" x14ac:dyDescent="0.35"/>
    <row r="37972" customFormat="1" x14ac:dyDescent="0.35"/>
    <row r="37973" customFormat="1" x14ac:dyDescent="0.35"/>
    <row r="37974" customFormat="1" x14ac:dyDescent="0.35"/>
    <row r="37975" customFormat="1" x14ac:dyDescent="0.35"/>
    <row r="37976" customFormat="1" x14ac:dyDescent="0.35"/>
    <row r="37977" customFormat="1" x14ac:dyDescent="0.35"/>
    <row r="37978" customFormat="1" x14ac:dyDescent="0.35"/>
    <row r="37979" customFormat="1" x14ac:dyDescent="0.35"/>
    <row r="37980" customFormat="1" x14ac:dyDescent="0.35"/>
    <row r="37981" customFormat="1" x14ac:dyDescent="0.35"/>
    <row r="37982" customFormat="1" x14ac:dyDescent="0.35"/>
    <row r="37983" customFormat="1" x14ac:dyDescent="0.35"/>
    <row r="37984" customFormat="1" x14ac:dyDescent="0.35"/>
    <row r="37985" customFormat="1" x14ac:dyDescent="0.35"/>
    <row r="37986" customFormat="1" x14ac:dyDescent="0.35"/>
    <row r="37987" customFormat="1" x14ac:dyDescent="0.35"/>
    <row r="37988" customFormat="1" x14ac:dyDescent="0.35"/>
    <row r="37989" customFormat="1" x14ac:dyDescent="0.35"/>
    <row r="37990" customFormat="1" x14ac:dyDescent="0.35"/>
    <row r="37991" customFormat="1" x14ac:dyDescent="0.35"/>
    <row r="37992" customFormat="1" x14ac:dyDescent="0.35"/>
    <row r="37993" customFormat="1" x14ac:dyDescent="0.35"/>
    <row r="37994" customFormat="1" x14ac:dyDescent="0.35"/>
    <row r="37995" customFormat="1" x14ac:dyDescent="0.35"/>
    <row r="37996" customFormat="1" x14ac:dyDescent="0.35"/>
    <row r="37997" customFormat="1" x14ac:dyDescent="0.35"/>
    <row r="37998" customFormat="1" x14ac:dyDescent="0.35"/>
    <row r="37999" customFormat="1" x14ac:dyDescent="0.35"/>
    <row r="38000" customFormat="1" x14ac:dyDescent="0.35"/>
    <row r="38001" customFormat="1" x14ac:dyDescent="0.35"/>
    <row r="38002" customFormat="1" x14ac:dyDescent="0.35"/>
    <row r="38003" customFormat="1" x14ac:dyDescent="0.35"/>
    <row r="38004" customFormat="1" x14ac:dyDescent="0.35"/>
    <row r="38005" customFormat="1" x14ac:dyDescent="0.35"/>
    <row r="38006" customFormat="1" x14ac:dyDescent="0.35"/>
    <row r="38007" customFormat="1" x14ac:dyDescent="0.35"/>
    <row r="38008" customFormat="1" x14ac:dyDescent="0.35"/>
    <row r="38009" customFormat="1" x14ac:dyDescent="0.35"/>
    <row r="38010" customFormat="1" x14ac:dyDescent="0.35"/>
    <row r="38011" customFormat="1" x14ac:dyDescent="0.35"/>
    <row r="38012" customFormat="1" x14ac:dyDescent="0.35"/>
    <row r="38013" customFormat="1" x14ac:dyDescent="0.35"/>
    <row r="38014" customFormat="1" x14ac:dyDescent="0.35"/>
    <row r="38015" customFormat="1" x14ac:dyDescent="0.35"/>
    <row r="38016" customFormat="1" x14ac:dyDescent="0.35"/>
    <row r="38017" customFormat="1" x14ac:dyDescent="0.35"/>
    <row r="38018" customFormat="1" x14ac:dyDescent="0.35"/>
    <row r="38019" customFormat="1" x14ac:dyDescent="0.35"/>
    <row r="38020" customFormat="1" x14ac:dyDescent="0.35"/>
    <row r="38021" customFormat="1" x14ac:dyDescent="0.35"/>
    <row r="38022" customFormat="1" x14ac:dyDescent="0.35"/>
    <row r="38023" customFormat="1" x14ac:dyDescent="0.35"/>
    <row r="38024" customFormat="1" x14ac:dyDescent="0.35"/>
    <row r="38025" customFormat="1" x14ac:dyDescent="0.35"/>
    <row r="38026" customFormat="1" x14ac:dyDescent="0.35"/>
    <row r="38027" customFormat="1" x14ac:dyDescent="0.35"/>
    <row r="38028" customFormat="1" x14ac:dyDescent="0.35"/>
    <row r="38029" customFormat="1" x14ac:dyDescent="0.35"/>
    <row r="38030" customFormat="1" x14ac:dyDescent="0.35"/>
    <row r="38031" customFormat="1" x14ac:dyDescent="0.35"/>
    <row r="38032" customFormat="1" x14ac:dyDescent="0.35"/>
    <row r="38033" customFormat="1" x14ac:dyDescent="0.35"/>
    <row r="38034" customFormat="1" x14ac:dyDescent="0.35"/>
    <row r="38035" customFormat="1" x14ac:dyDescent="0.35"/>
    <row r="38036" customFormat="1" x14ac:dyDescent="0.35"/>
    <row r="38037" customFormat="1" x14ac:dyDescent="0.35"/>
    <row r="38038" customFormat="1" x14ac:dyDescent="0.35"/>
    <row r="38039" customFormat="1" x14ac:dyDescent="0.35"/>
    <row r="38040" customFormat="1" x14ac:dyDescent="0.35"/>
    <row r="38041" customFormat="1" x14ac:dyDescent="0.35"/>
    <row r="38042" customFormat="1" x14ac:dyDescent="0.35"/>
    <row r="38043" customFormat="1" x14ac:dyDescent="0.35"/>
    <row r="38044" customFormat="1" x14ac:dyDescent="0.35"/>
    <row r="38045" customFormat="1" x14ac:dyDescent="0.35"/>
    <row r="38046" customFormat="1" x14ac:dyDescent="0.35"/>
    <row r="38047" customFormat="1" x14ac:dyDescent="0.35"/>
    <row r="38048" customFormat="1" x14ac:dyDescent="0.35"/>
    <row r="38049" customFormat="1" x14ac:dyDescent="0.35"/>
    <row r="38050" customFormat="1" x14ac:dyDescent="0.35"/>
    <row r="38051" customFormat="1" x14ac:dyDescent="0.35"/>
    <row r="38052" customFormat="1" x14ac:dyDescent="0.35"/>
    <row r="38053" customFormat="1" x14ac:dyDescent="0.35"/>
    <row r="38054" customFormat="1" x14ac:dyDescent="0.35"/>
    <row r="38055" customFormat="1" x14ac:dyDescent="0.35"/>
    <row r="38056" customFormat="1" x14ac:dyDescent="0.35"/>
    <row r="38057" customFormat="1" x14ac:dyDescent="0.35"/>
    <row r="38058" customFormat="1" x14ac:dyDescent="0.35"/>
    <row r="38059" customFormat="1" x14ac:dyDescent="0.35"/>
    <row r="38060" customFormat="1" x14ac:dyDescent="0.35"/>
    <row r="38061" customFormat="1" x14ac:dyDescent="0.35"/>
    <row r="38062" customFormat="1" x14ac:dyDescent="0.35"/>
    <row r="38063" customFormat="1" x14ac:dyDescent="0.35"/>
    <row r="38064" customFormat="1" x14ac:dyDescent="0.35"/>
    <row r="38065" customFormat="1" x14ac:dyDescent="0.35"/>
    <row r="38066" customFormat="1" x14ac:dyDescent="0.35"/>
    <row r="38067" customFormat="1" x14ac:dyDescent="0.35"/>
    <row r="38068" customFormat="1" x14ac:dyDescent="0.35"/>
    <row r="38069" customFormat="1" x14ac:dyDescent="0.35"/>
    <row r="38070" customFormat="1" x14ac:dyDescent="0.35"/>
    <row r="38071" customFormat="1" x14ac:dyDescent="0.35"/>
    <row r="38072" customFormat="1" x14ac:dyDescent="0.35"/>
    <row r="38073" customFormat="1" x14ac:dyDescent="0.35"/>
    <row r="38074" customFormat="1" x14ac:dyDescent="0.35"/>
    <row r="38075" customFormat="1" x14ac:dyDescent="0.35"/>
    <row r="38076" customFormat="1" x14ac:dyDescent="0.35"/>
    <row r="38077" customFormat="1" x14ac:dyDescent="0.35"/>
    <row r="38078" customFormat="1" x14ac:dyDescent="0.35"/>
    <row r="38079" customFormat="1" x14ac:dyDescent="0.35"/>
    <row r="38080" customFormat="1" x14ac:dyDescent="0.35"/>
    <row r="38081" customFormat="1" x14ac:dyDescent="0.35"/>
    <row r="38082" customFormat="1" x14ac:dyDescent="0.35"/>
    <row r="38083" customFormat="1" x14ac:dyDescent="0.35"/>
    <row r="38084" customFormat="1" x14ac:dyDescent="0.35"/>
    <row r="38085" customFormat="1" x14ac:dyDescent="0.35"/>
    <row r="38086" customFormat="1" x14ac:dyDescent="0.35"/>
    <row r="38087" customFormat="1" x14ac:dyDescent="0.35"/>
    <row r="38088" customFormat="1" x14ac:dyDescent="0.35"/>
    <row r="38089" customFormat="1" x14ac:dyDescent="0.35"/>
    <row r="38090" customFormat="1" x14ac:dyDescent="0.35"/>
    <row r="38091" customFormat="1" x14ac:dyDescent="0.35"/>
    <row r="38092" customFormat="1" x14ac:dyDescent="0.35"/>
    <row r="38093" customFormat="1" x14ac:dyDescent="0.35"/>
    <row r="38094" customFormat="1" x14ac:dyDescent="0.35"/>
    <row r="38095" customFormat="1" x14ac:dyDescent="0.35"/>
    <row r="38096" customFormat="1" x14ac:dyDescent="0.35"/>
    <row r="38097" customFormat="1" x14ac:dyDescent="0.35"/>
    <row r="38098" customFormat="1" x14ac:dyDescent="0.35"/>
    <row r="38099" customFormat="1" x14ac:dyDescent="0.35"/>
    <row r="38100" customFormat="1" x14ac:dyDescent="0.35"/>
    <row r="38101" customFormat="1" x14ac:dyDescent="0.35"/>
    <row r="38102" customFormat="1" x14ac:dyDescent="0.35"/>
    <row r="38103" customFormat="1" x14ac:dyDescent="0.35"/>
    <row r="38104" customFormat="1" x14ac:dyDescent="0.35"/>
    <row r="38105" customFormat="1" x14ac:dyDescent="0.35"/>
    <row r="38106" customFormat="1" x14ac:dyDescent="0.35"/>
    <row r="38107" customFormat="1" x14ac:dyDescent="0.35"/>
    <row r="38108" customFormat="1" x14ac:dyDescent="0.35"/>
    <row r="38109" customFormat="1" x14ac:dyDescent="0.35"/>
    <row r="38110" customFormat="1" x14ac:dyDescent="0.35"/>
    <row r="38111" customFormat="1" x14ac:dyDescent="0.35"/>
    <row r="38112" customFormat="1" x14ac:dyDescent="0.35"/>
    <row r="38113" customFormat="1" x14ac:dyDescent="0.35"/>
    <row r="38114" customFormat="1" x14ac:dyDescent="0.35"/>
    <row r="38115" customFormat="1" x14ac:dyDescent="0.35"/>
    <row r="38116" customFormat="1" x14ac:dyDescent="0.35"/>
    <row r="38117" customFormat="1" x14ac:dyDescent="0.35"/>
    <row r="38118" customFormat="1" x14ac:dyDescent="0.35"/>
    <row r="38119" customFormat="1" x14ac:dyDescent="0.35"/>
    <row r="38120" customFormat="1" x14ac:dyDescent="0.35"/>
    <row r="38121" customFormat="1" x14ac:dyDescent="0.35"/>
    <row r="38122" customFormat="1" x14ac:dyDescent="0.35"/>
    <row r="38123" customFormat="1" x14ac:dyDescent="0.35"/>
    <row r="38124" customFormat="1" x14ac:dyDescent="0.35"/>
    <row r="38125" customFormat="1" x14ac:dyDescent="0.35"/>
    <row r="38126" customFormat="1" x14ac:dyDescent="0.35"/>
    <row r="38127" customFormat="1" x14ac:dyDescent="0.35"/>
    <row r="38128" customFormat="1" x14ac:dyDescent="0.35"/>
    <row r="38129" customFormat="1" x14ac:dyDescent="0.35"/>
    <row r="38130" customFormat="1" x14ac:dyDescent="0.35"/>
    <row r="38131" customFormat="1" x14ac:dyDescent="0.35"/>
    <row r="38132" customFormat="1" x14ac:dyDescent="0.35"/>
    <row r="38133" customFormat="1" x14ac:dyDescent="0.35"/>
    <row r="38134" customFormat="1" x14ac:dyDescent="0.35"/>
    <row r="38135" customFormat="1" x14ac:dyDescent="0.35"/>
    <row r="38136" customFormat="1" x14ac:dyDescent="0.35"/>
    <row r="38137" customFormat="1" x14ac:dyDescent="0.35"/>
    <row r="38138" customFormat="1" x14ac:dyDescent="0.35"/>
    <row r="38139" customFormat="1" x14ac:dyDescent="0.35"/>
    <row r="38140" customFormat="1" x14ac:dyDescent="0.35"/>
    <row r="38141" customFormat="1" x14ac:dyDescent="0.35"/>
    <row r="38142" customFormat="1" x14ac:dyDescent="0.35"/>
    <row r="38143" customFormat="1" x14ac:dyDescent="0.35"/>
    <row r="38144" customFormat="1" x14ac:dyDescent="0.35"/>
    <row r="38145" customFormat="1" x14ac:dyDescent="0.35"/>
    <row r="38146" customFormat="1" x14ac:dyDescent="0.35"/>
    <row r="38147" customFormat="1" x14ac:dyDescent="0.35"/>
    <row r="38148" customFormat="1" x14ac:dyDescent="0.35"/>
    <row r="38149" customFormat="1" x14ac:dyDescent="0.35"/>
    <row r="38150" customFormat="1" x14ac:dyDescent="0.35"/>
    <row r="38151" customFormat="1" x14ac:dyDescent="0.35"/>
    <row r="38152" customFormat="1" x14ac:dyDescent="0.35"/>
    <row r="38153" customFormat="1" x14ac:dyDescent="0.35"/>
    <row r="38154" customFormat="1" x14ac:dyDescent="0.35"/>
    <row r="38155" customFormat="1" x14ac:dyDescent="0.35"/>
    <row r="38156" customFormat="1" x14ac:dyDescent="0.35"/>
    <row r="38157" customFormat="1" x14ac:dyDescent="0.35"/>
    <row r="38158" customFormat="1" x14ac:dyDescent="0.35"/>
    <row r="38159" customFormat="1" x14ac:dyDescent="0.35"/>
    <row r="38160" customFormat="1" x14ac:dyDescent="0.35"/>
    <row r="38161" customFormat="1" x14ac:dyDescent="0.35"/>
    <row r="38162" customFormat="1" x14ac:dyDescent="0.35"/>
    <row r="38163" customFormat="1" x14ac:dyDescent="0.35"/>
    <row r="38164" customFormat="1" x14ac:dyDescent="0.35"/>
    <row r="38165" customFormat="1" x14ac:dyDescent="0.35"/>
    <row r="38166" customFormat="1" x14ac:dyDescent="0.35"/>
    <row r="38167" customFormat="1" x14ac:dyDescent="0.35"/>
    <row r="38168" customFormat="1" x14ac:dyDescent="0.35"/>
    <row r="38169" customFormat="1" x14ac:dyDescent="0.35"/>
    <row r="38170" customFormat="1" x14ac:dyDescent="0.35"/>
    <row r="38171" customFormat="1" x14ac:dyDescent="0.35"/>
    <row r="38172" customFormat="1" x14ac:dyDescent="0.35"/>
    <row r="38173" customFormat="1" x14ac:dyDescent="0.35"/>
    <row r="38174" customFormat="1" x14ac:dyDescent="0.35"/>
    <row r="38175" customFormat="1" x14ac:dyDescent="0.35"/>
    <row r="38176" customFormat="1" x14ac:dyDescent="0.35"/>
    <row r="38177" customFormat="1" x14ac:dyDescent="0.35"/>
    <row r="38178" customFormat="1" x14ac:dyDescent="0.35"/>
    <row r="38179" customFormat="1" x14ac:dyDescent="0.35"/>
    <row r="38180" customFormat="1" x14ac:dyDescent="0.35"/>
    <row r="38181" customFormat="1" x14ac:dyDescent="0.35"/>
    <row r="38182" customFormat="1" x14ac:dyDescent="0.35"/>
    <row r="38183" customFormat="1" x14ac:dyDescent="0.35"/>
    <row r="38184" customFormat="1" x14ac:dyDescent="0.35"/>
    <row r="38185" customFormat="1" x14ac:dyDescent="0.35"/>
    <row r="38186" customFormat="1" x14ac:dyDescent="0.35"/>
    <row r="38187" customFormat="1" x14ac:dyDescent="0.35"/>
    <row r="38188" customFormat="1" x14ac:dyDescent="0.35"/>
    <row r="38189" customFormat="1" x14ac:dyDescent="0.35"/>
    <row r="38190" customFormat="1" x14ac:dyDescent="0.35"/>
    <row r="38191" customFormat="1" x14ac:dyDescent="0.35"/>
    <row r="38192" customFormat="1" x14ac:dyDescent="0.35"/>
    <row r="38193" customFormat="1" x14ac:dyDescent="0.35"/>
    <row r="38194" customFormat="1" x14ac:dyDescent="0.35"/>
    <row r="38195" customFormat="1" x14ac:dyDescent="0.35"/>
    <row r="38196" customFormat="1" x14ac:dyDescent="0.35"/>
    <row r="38197" customFormat="1" x14ac:dyDescent="0.35"/>
    <row r="38198" customFormat="1" x14ac:dyDescent="0.35"/>
    <row r="38199" customFormat="1" x14ac:dyDescent="0.35"/>
    <row r="38200" customFormat="1" x14ac:dyDescent="0.35"/>
    <row r="38201" customFormat="1" x14ac:dyDescent="0.35"/>
    <row r="38202" customFormat="1" x14ac:dyDescent="0.35"/>
    <row r="38203" customFormat="1" x14ac:dyDescent="0.35"/>
    <row r="38204" customFormat="1" x14ac:dyDescent="0.35"/>
    <row r="38205" customFormat="1" x14ac:dyDescent="0.35"/>
    <row r="38206" customFormat="1" x14ac:dyDescent="0.35"/>
    <row r="38207" customFormat="1" x14ac:dyDescent="0.35"/>
    <row r="38208" customFormat="1" x14ac:dyDescent="0.35"/>
    <row r="38209" customFormat="1" x14ac:dyDescent="0.35"/>
    <row r="38210" customFormat="1" x14ac:dyDescent="0.35"/>
    <row r="38211" customFormat="1" x14ac:dyDescent="0.35"/>
    <row r="38212" customFormat="1" x14ac:dyDescent="0.35"/>
    <row r="38213" customFormat="1" x14ac:dyDescent="0.35"/>
    <row r="38214" customFormat="1" x14ac:dyDescent="0.35"/>
    <row r="38215" customFormat="1" x14ac:dyDescent="0.35"/>
    <row r="38216" customFormat="1" x14ac:dyDescent="0.35"/>
    <row r="38217" customFormat="1" x14ac:dyDescent="0.35"/>
    <row r="38218" customFormat="1" x14ac:dyDescent="0.35"/>
    <row r="38219" customFormat="1" x14ac:dyDescent="0.35"/>
    <row r="38220" customFormat="1" x14ac:dyDescent="0.35"/>
    <row r="38221" customFormat="1" x14ac:dyDescent="0.35"/>
    <row r="38222" customFormat="1" x14ac:dyDescent="0.35"/>
    <row r="38223" customFormat="1" x14ac:dyDescent="0.35"/>
    <row r="38224" customFormat="1" x14ac:dyDescent="0.35"/>
    <row r="38225" customFormat="1" x14ac:dyDescent="0.35"/>
    <row r="38226" customFormat="1" x14ac:dyDescent="0.35"/>
    <row r="38227" customFormat="1" x14ac:dyDescent="0.35"/>
    <row r="38228" customFormat="1" x14ac:dyDescent="0.35"/>
    <row r="38229" customFormat="1" x14ac:dyDescent="0.35"/>
    <row r="38230" customFormat="1" x14ac:dyDescent="0.35"/>
    <row r="38231" customFormat="1" x14ac:dyDescent="0.35"/>
    <row r="38232" customFormat="1" x14ac:dyDescent="0.35"/>
    <row r="38233" customFormat="1" x14ac:dyDescent="0.35"/>
    <row r="38234" customFormat="1" x14ac:dyDescent="0.35"/>
    <row r="38235" customFormat="1" x14ac:dyDescent="0.35"/>
    <row r="38236" customFormat="1" x14ac:dyDescent="0.35"/>
    <row r="38237" customFormat="1" x14ac:dyDescent="0.35"/>
    <row r="38238" customFormat="1" x14ac:dyDescent="0.35"/>
    <row r="38239" customFormat="1" x14ac:dyDescent="0.35"/>
    <row r="38240" customFormat="1" x14ac:dyDescent="0.35"/>
    <row r="38241" customFormat="1" x14ac:dyDescent="0.35"/>
    <row r="38242" customFormat="1" x14ac:dyDescent="0.35"/>
    <row r="38243" customFormat="1" x14ac:dyDescent="0.35"/>
    <row r="38244" customFormat="1" x14ac:dyDescent="0.35"/>
    <row r="38245" customFormat="1" x14ac:dyDescent="0.35"/>
    <row r="38246" customFormat="1" x14ac:dyDescent="0.35"/>
    <row r="38247" customFormat="1" x14ac:dyDescent="0.35"/>
    <row r="38248" customFormat="1" x14ac:dyDescent="0.35"/>
    <row r="38249" customFormat="1" x14ac:dyDescent="0.35"/>
    <row r="38250" customFormat="1" x14ac:dyDescent="0.35"/>
    <row r="38251" customFormat="1" x14ac:dyDescent="0.35"/>
    <row r="38252" customFormat="1" x14ac:dyDescent="0.35"/>
    <row r="38253" customFormat="1" x14ac:dyDescent="0.35"/>
    <row r="38254" customFormat="1" x14ac:dyDescent="0.35"/>
    <row r="38255" customFormat="1" x14ac:dyDescent="0.35"/>
    <row r="38256" customFormat="1" x14ac:dyDescent="0.35"/>
    <row r="38257" customFormat="1" x14ac:dyDescent="0.35"/>
    <row r="38258" customFormat="1" x14ac:dyDescent="0.35"/>
    <row r="38259" customFormat="1" x14ac:dyDescent="0.35"/>
    <row r="38260" customFormat="1" x14ac:dyDescent="0.35"/>
    <row r="38261" customFormat="1" x14ac:dyDescent="0.35"/>
    <row r="38262" customFormat="1" x14ac:dyDescent="0.35"/>
    <row r="38263" customFormat="1" x14ac:dyDescent="0.35"/>
    <row r="38264" customFormat="1" x14ac:dyDescent="0.35"/>
    <row r="38265" customFormat="1" x14ac:dyDescent="0.35"/>
    <row r="38266" customFormat="1" x14ac:dyDescent="0.35"/>
    <row r="38267" customFormat="1" x14ac:dyDescent="0.35"/>
    <row r="38268" customFormat="1" x14ac:dyDescent="0.35"/>
    <row r="38269" customFormat="1" x14ac:dyDescent="0.35"/>
    <row r="38270" customFormat="1" x14ac:dyDescent="0.35"/>
    <row r="38271" customFormat="1" x14ac:dyDescent="0.35"/>
    <row r="38272" customFormat="1" x14ac:dyDescent="0.35"/>
    <row r="38273" customFormat="1" x14ac:dyDescent="0.35"/>
    <row r="38274" customFormat="1" x14ac:dyDescent="0.35"/>
    <row r="38275" customFormat="1" x14ac:dyDescent="0.35"/>
    <row r="38276" customFormat="1" x14ac:dyDescent="0.35"/>
    <row r="38277" customFormat="1" x14ac:dyDescent="0.35"/>
    <row r="38278" customFormat="1" x14ac:dyDescent="0.35"/>
    <row r="38279" customFormat="1" x14ac:dyDescent="0.35"/>
    <row r="38280" customFormat="1" x14ac:dyDescent="0.35"/>
    <row r="38281" customFormat="1" x14ac:dyDescent="0.35"/>
    <row r="38282" customFormat="1" x14ac:dyDescent="0.35"/>
    <row r="38283" customFormat="1" x14ac:dyDescent="0.35"/>
    <row r="38284" customFormat="1" x14ac:dyDescent="0.35"/>
    <row r="38285" customFormat="1" x14ac:dyDescent="0.35"/>
    <row r="38286" customFormat="1" x14ac:dyDescent="0.35"/>
    <row r="38287" customFormat="1" x14ac:dyDescent="0.35"/>
    <row r="38288" customFormat="1" x14ac:dyDescent="0.35"/>
    <row r="38289" customFormat="1" x14ac:dyDescent="0.35"/>
    <row r="38290" customFormat="1" x14ac:dyDescent="0.35"/>
    <row r="38291" customFormat="1" x14ac:dyDescent="0.35"/>
    <row r="38292" customFormat="1" x14ac:dyDescent="0.35"/>
    <row r="38293" customFormat="1" x14ac:dyDescent="0.35"/>
    <row r="38294" customFormat="1" x14ac:dyDescent="0.35"/>
    <row r="38295" customFormat="1" x14ac:dyDescent="0.35"/>
    <row r="38296" customFormat="1" x14ac:dyDescent="0.35"/>
    <row r="38297" customFormat="1" x14ac:dyDescent="0.35"/>
    <row r="38298" customFormat="1" x14ac:dyDescent="0.35"/>
    <row r="38299" customFormat="1" x14ac:dyDescent="0.35"/>
    <row r="38300" customFormat="1" x14ac:dyDescent="0.35"/>
    <row r="38301" customFormat="1" x14ac:dyDescent="0.35"/>
    <row r="38302" customFormat="1" x14ac:dyDescent="0.35"/>
    <row r="38303" customFormat="1" x14ac:dyDescent="0.35"/>
    <row r="38304" customFormat="1" x14ac:dyDescent="0.35"/>
    <row r="38305" customFormat="1" x14ac:dyDescent="0.35"/>
    <row r="38306" customFormat="1" x14ac:dyDescent="0.35"/>
    <row r="38307" customFormat="1" x14ac:dyDescent="0.35"/>
    <row r="38308" customFormat="1" x14ac:dyDescent="0.35"/>
    <row r="38309" customFormat="1" x14ac:dyDescent="0.35"/>
    <row r="38310" customFormat="1" x14ac:dyDescent="0.35"/>
    <row r="38311" customFormat="1" x14ac:dyDescent="0.35"/>
    <row r="38312" customFormat="1" x14ac:dyDescent="0.35"/>
    <row r="38313" customFormat="1" x14ac:dyDescent="0.35"/>
    <row r="38314" customFormat="1" x14ac:dyDescent="0.35"/>
    <row r="38315" customFormat="1" x14ac:dyDescent="0.35"/>
    <row r="38316" customFormat="1" x14ac:dyDescent="0.35"/>
    <row r="38317" customFormat="1" x14ac:dyDescent="0.35"/>
    <row r="38318" customFormat="1" x14ac:dyDescent="0.35"/>
    <row r="38319" customFormat="1" x14ac:dyDescent="0.35"/>
    <row r="38320" customFormat="1" x14ac:dyDescent="0.35"/>
    <row r="38321" customFormat="1" x14ac:dyDescent="0.35"/>
    <row r="38322" customFormat="1" x14ac:dyDescent="0.35"/>
    <row r="38323" customFormat="1" x14ac:dyDescent="0.35"/>
    <row r="38324" customFormat="1" x14ac:dyDescent="0.35"/>
    <row r="38325" customFormat="1" x14ac:dyDescent="0.35"/>
    <row r="38326" customFormat="1" x14ac:dyDescent="0.35"/>
    <row r="38327" customFormat="1" x14ac:dyDescent="0.35"/>
    <row r="38328" customFormat="1" x14ac:dyDescent="0.35"/>
    <row r="38329" customFormat="1" x14ac:dyDescent="0.35"/>
    <row r="38330" customFormat="1" x14ac:dyDescent="0.35"/>
    <row r="38331" customFormat="1" x14ac:dyDescent="0.35"/>
    <row r="38332" customFormat="1" x14ac:dyDescent="0.35"/>
    <row r="38333" customFormat="1" x14ac:dyDescent="0.35"/>
    <row r="38334" customFormat="1" x14ac:dyDescent="0.35"/>
    <row r="38335" customFormat="1" x14ac:dyDescent="0.35"/>
    <row r="38336" customFormat="1" x14ac:dyDescent="0.35"/>
    <row r="38337" customFormat="1" x14ac:dyDescent="0.35"/>
    <row r="38338" customFormat="1" x14ac:dyDescent="0.35"/>
    <row r="38339" customFormat="1" x14ac:dyDescent="0.35"/>
    <row r="38340" customFormat="1" x14ac:dyDescent="0.35"/>
    <row r="38341" customFormat="1" x14ac:dyDescent="0.35"/>
    <row r="38342" customFormat="1" x14ac:dyDescent="0.35"/>
    <row r="38343" customFormat="1" x14ac:dyDescent="0.35"/>
    <row r="38344" customFormat="1" x14ac:dyDescent="0.35"/>
    <row r="38345" customFormat="1" x14ac:dyDescent="0.35"/>
    <row r="38346" customFormat="1" x14ac:dyDescent="0.35"/>
    <row r="38347" customFormat="1" x14ac:dyDescent="0.35"/>
    <row r="38348" customFormat="1" x14ac:dyDescent="0.35"/>
    <row r="38349" customFormat="1" x14ac:dyDescent="0.35"/>
    <row r="38350" customFormat="1" x14ac:dyDescent="0.35"/>
    <row r="38351" customFormat="1" x14ac:dyDescent="0.35"/>
    <row r="38352" customFormat="1" x14ac:dyDescent="0.35"/>
    <row r="38353" customFormat="1" x14ac:dyDescent="0.35"/>
    <row r="38354" customFormat="1" x14ac:dyDescent="0.35"/>
    <row r="38355" customFormat="1" x14ac:dyDescent="0.35"/>
    <row r="38356" customFormat="1" x14ac:dyDescent="0.35"/>
    <row r="38357" customFormat="1" x14ac:dyDescent="0.35"/>
    <row r="38358" customFormat="1" x14ac:dyDescent="0.35"/>
    <row r="38359" customFormat="1" x14ac:dyDescent="0.35"/>
    <row r="38360" customFormat="1" x14ac:dyDescent="0.35"/>
    <row r="38361" customFormat="1" x14ac:dyDescent="0.35"/>
    <row r="38362" customFormat="1" x14ac:dyDescent="0.35"/>
    <row r="38363" customFormat="1" x14ac:dyDescent="0.35"/>
    <row r="38364" customFormat="1" x14ac:dyDescent="0.35"/>
    <row r="38365" customFormat="1" x14ac:dyDescent="0.35"/>
    <row r="38366" customFormat="1" x14ac:dyDescent="0.35"/>
    <row r="38367" customFormat="1" x14ac:dyDescent="0.35"/>
    <row r="38368" customFormat="1" x14ac:dyDescent="0.35"/>
    <row r="38369" customFormat="1" x14ac:dyDescent="0.35"/>
    <row r="38370" customFormat="1" x14ac:dyDescent="0.35"/>
    <row r="38371" customFormat="1" x14ac:dyDescent="0.35"/>
    <row r="38372" customFormat="1" x14ac:dyDescent="0.35"/>
    <row r="38373" customFormat="1" x14ac:dyDescent="0.35"/>
    <row r="38374" customFormat="1" x14ac:dyDescent="0.35"/>
    <row r="38375" customFormat="1" x14ac:dyDescent="0.35"/>
    <row r="38376" customFormat="1" x14ac:dyDescent="0.35"/>
    <row r="38377" customFormat="1" x14ac:dyDescent="0.35"/>
    <row r="38378" customFormat="1" x14ac:dyDescent="0.35"/>
    <row r="38379" customFormat="1" x14ac:dyDescent="0.35"/>
    <row r="38380" customFormat="1" x14ac:dyDescent="0.35"/>
    <row r="38381" customFormat="1" x14ac:dyDescent="0.35"/>
    <row r="38382" customFormat="1" x14ac:dyDescent="0.35"/>
    <row r="38383" customFormat="1" x14ac:dyDescent="0.35"/>
    <row r="38384" customFormat="1" x14ac:dyDescent="0.35"/>
    <row r="38385" customFormat="1" x14ac:dyDescent="0.35"/>
    <row r="38386" customFormat="1" x14ac:dyDescent="0.35"/>
    <row r="38387" customFormat="1" x14ac:dyDescent="0.35"/>
    <row r="38388" customFormat="1" x14ac:dyDescent="0.35"/>
    <row r="38389" customFormat="1" x14ac:dyDescent="0.35"/>
    <row r="38390" customFormat="1" x14ac:dyDescent="0.35"/>
    <row r="38391" customFormat="1" x14ac:dyDescent="0.35"/>
    <row r="38392" customFormat="1" x14ac:dyDescent="0.35"/>
    <row r="38393" customFormat="1" x14ac:dyDescent="0.35"/>
    <row r="38394" customFormat="1" x14ac:dyDescent="0.35"/>
    <row r="38395" customFormat="1" x14ac:dyDescent="0.35"/>
    <row r="38396" customFormat="1" x14ac:dyDescent="0.35"/>
    <row r="38397" customFormat="1" x14ac:dyDescent="0.35"/>
    <row r="38398" customFormat="1" x14ac:dyDescent="0.35"/>
    <row r="38399" customFormat="1" x14ac:dyDescent="0.35"/>
    <row r="38400" customFormat="1" x14ac:dyDescent="0.35"/>
    <row r="38401" customFormat="1" x14ac:dyDescent="0.35"/>
    <row r="38402" customFormat="1" x14ac:dyDescent="0.35"/>
    <row r="38403" customFormat="1" x14ac:dyDescent="0.35"/>
    <row r="38404" customFormat="1" x14ac:dyDescent="0.35"/>
    <row r="38405" customFormat="1" x14ac:dyDescent="0.35"/>
    <row r="38406" customFormat="1" x14ac:dyDescent="0.35"/>
    <row r="38407" customFormat="1" x14ac:dyDescent="0.35"/>
    <row r="38408" customFormat="1" x14ac:dyDescent="0.35"/>
    <row r="38409" customFormat="1" x14ac:dyDescent="0.35"/>
    <row r="38410" customFormat="1" x14ac:dyDescent="0.35"/>
    <row r="38411" customFormat="1" x14ac:dyDescent="0.35"/>
    <row r="38412" customFormat="1" x14ac:dyDescent="0.35"/>
    <row r="38413" customFormat="1" x14ac:dyDescent="0.35"/>
    <row r="38414" customFormat="1" x14ac:dyDescent="0.35"/>
    <row r="38415" customFormat="1" x14ac:dyDescent="0.35"/>
    <row r="38416" customFormat="1" x14ac:dyDescent="0.35"/>
    <row r="38417" customFormat="1" x14ac:dyDescent="0.35"/>
    <row r="38418" customFormat="1" x14ac:dyDescent="0.35"/>
    <row r="38419" customFormat="1" x14ac:dyDescent="0.35"/>
    <row r="38420" customFormat="1" x14ac:dyDescent="0.35"/>
    <row r="38421" customFormat="1" x14ac:dyDescent="0.35"/>
    <row r="38422" customFormat="1" x14ac:dyDescent="0.35"/>
    <row r="38423" customFormat="1" x14ac:dyDescent="0.35"/>
    <row r="38424" customFormat="1" x14ac:dyDescent="0.35"/>
    <row r="38425" customFormat="1" x14ac:dyDescent="0.35"/>
    <row r="38426" customFormat="1" x14ac:dyDescent="0.35"/>
    <row r="38427" customFormat="1" x14ac:dyDescent="0.35"/>
    <row r="38428" customFormat="1" x14ac:dyDescent="0.35"/>
    <row r="38429" customFormat="1" x14ac:dyDescent="0.35"/>
    <row r="38430" customFormat="1" x14ac:dyDescent="0.35"/>
    <row r="38431" customFormat="1" x14ac:dyDescent="0.35"/>
    <row r="38432" customFormat="1" x14ac:dyDescent="0.35"/>
    <row r="38433" customFormat="1" x14ac:dyDescent="0.35"/>
    <row r="38434" customFormat="1" x14ac:dyDescent="0.35"/>
    <row r="38435" customFormat="1" x14ac:dyDescent="0.35"/>
    <row r="38436" customFormat="1" x14ac:dyDescent="0.35"/>
    <row r="38437" customFormat="1" x14ac:dyDescent="0.35"/>
    <row r="38438" customFormat="1" x14ac:dyDescent="0.35"/>
    <row r="38439" customFormat="1" x14ac:dyDescent="0.35"/>
    <row r="38440" customFormat="1" x14ac:dyDescent="0.35"/>
    <row r="38441" customFormat="1" x14ac:dyDescent="0.35"/>
    <row r="38442" customFormat="1" x14ac:dyDescent="0.35"/>
    <row r="38443" customFormat="1" x14ac:dyDescent="0.35"/>
    <row r="38444" customFormat="1" x14ac:dyDescent="0.35"/>
    <row r="38445" customFormat="1" x14ac:dyDescent="0.35"/>
    <row r="38446" customFormat="1" x14ac:dyDescent="0.35"/>
    <row r="38447" customFormat="1" x14ac:dyDescent="0.35"/>
    <row r="38448" customFormat="1" x14ac:dyDescent="0.35"/>
    <row r="38449" customFormat="1" x14ac:dyDescent="0.35"/>
    <row r="38450" customFormat="1" x14ac:dyDescent="0.35"/>
    <row r="38451" customFormat="1" x14ac:dyDescent="0.35"/>
    <row r="38452" customFormat="1" x14ac:dyDescent="0.35"/>
    <row r="38453" customFormat="1" x14ac:dyDescent="0.35"/>
    <row r="38454" customFormat="1" x14ac:dyDescent="0.35"/>
    <row r="38455" customFormat="1" x14ac:dyDescent="0.35"/>
    <row r="38456" customFormat="1" x14ac:dyDescent="0.35"/>
    <row r="38457" customFormat="1" x14ac:dyDescent="0.35"/>
    <row r="38458" customFormat="1" x14ac:dyDescent="0.35"/>
    <row r="38459" customFormat="1" x14ac:dyDescent="0.35"/>
    <row r="38460" customFormat="1" x14ac:dyDescent="0.35"/>
    <row r="38461" customFormat="1" x14ac:dyDescent="0.35"/>
    <row r="38462" customFormat="1" x14ac:dyDescent="0.35"/>
    <row r="38463" customFormat="1" x14ac:dyDescent="0.35"/>
    <row r="38464" customFormat="1" x14ac:dyDescent="0.35"/>
    <row r="38465" customFormat="1" x14ac:dyDescent="0.35"/>
    <row r="38466" customFormat="1" x14ac:dyDescent="0.35"/>
    <row r="38467" customFormat="1" x14ac:dyDescent="0.35"/>
    <row r="38468" customFormat="1" x14ac:dyDescent="0.35"/>
    <row r="38469" customFormat="1" x14ac:dyDescent="0.35"/>
    <row r="38470" customFormat="1" x14ac:dyDescent="0.35"/>
    <row r="38471" customFormat="1" x14ac:dyDescent="0.35"/>
    <row r="38472" customFormat="1" x14ac:dyDescent="0.35"/>
    <row r="38473" customFormat="1" x14ac:dyDescent="0.35"/>
    <row r="38474" customFormat="1" x14ac:dyDescent="0.35"/>
    <row r="38475" customFormat="1" x14ac:dyDescent="0.35"/>
    <row r="38476" customFormat="1" x14ac:dyDescent="0.35"/>
    <row r="38477" customFormat="1" x14ac:dyDescent="0.35"/>
    <row r="38478" customFormat="1" x14ac:dyDescent="0.35"/>
    <row r="38479" customFormat="1" x14ac:dyDescent="0.35"/>
    <row r="38480" customFormat="1" x14ac:dyDescent="0.35"/>
    <row r="38481" customFormat="1" x14ac:dyDescent="0.35"/>
    <row r="38482" customFormat="1" x14ac:dyDescent="0.35"/>
    <row r="38483" customFormat="1" x14ac:dyDescent="0.35"/>
    <row r="38484" customFormat="1" x14ac:dyDescent="0.35"/>
    <row r="38485" customFormat="1" x14ac:dyDescent="0.35"/>
    <row r="38486" customFormat="1" x14ac:dyDescent="0.35"/>
    <row r="38487" customFormat="1" x14ac:dyDescent="0.35"/>
    <row r="38488" customFormat="1" x14ac:dyDescent="0.35"/>
    <row r="38489" customFormat="1" x14ac:dyDescent="0.35"/>
    <row r="38490" customFormat="1" x14ac:dyDescent="0.35"/>
    <row r="38491" customFormat="1" x14ac:dyDescent="0.35"/>
    <row r="38492" customFormat="1" x14ac:dyDescent="0.35"/>
    <row r="38493" customFormat="1" x14ac:dyDescent="0.35"/>
    <row r="38494" customFormat="1" x14ac:dyDescent="0.35"/>
    <row r="38495" customFormat="1" x14ac:dyDescent="0.35"/>
    <row r="38496" customFormat="1" x14ac:dyDescent="0.35"/>
    <row r="38497" customFormat="1" x14ac:dyDescent="0.35"/>
    <row r="38498" customFormat="1" x14ac:dyDescent="0.35"/>
    <row r="38499" customFormat="1" x14ac:dyDescent="0.35"/>
    <row r="38500" customFormat="1" x14ac:dyDescent="0.35"/>
    <row r="38501" customFormat="1" x14ac:dyDescent="0.35"/>
    <row r="38502" customFormat="1" x14ac:dyDescent="0.35"/>
    <row r="38503" customFormat="1" x14ac:dyDescent="0.35"/>
    <row r="38504" customFormat="1" x14ac:dyDescent="0.35"/>
    <row r="38505" customFormat="1" x14ac:dyDescent="0.35"/>
    <row r="38506" customFormat="1" x14ac:dyDescent="0.35"/>
    <row r="38507" customFormat="1" x14ac:dyDescent="0.35"/>
    <row r="38508" customFormat="1" x14ac:dyDescent="0.35"/>
    <row r="38509" customFormat="1" x14ac:dyDescent="0.35"/>
    <row r="38510" customFormat="1" x14ac:dyDescent="0.35"/>
    <row r="38511" customFormat="1" x14ac:dyDescent="0.35"/>
    <row r="38512" customFormat="1" x14ac:dyDescent="0.35"/>
    <row r="38513" customFormat="1" x14ac:dyDescent="0.35"/>
    <row r="38514" customFormat="1" x14ac:dyDescent="0.35"/>
    <row r="38515" customFormat="1" x14ac:dyDescent="0.35"/>
    <row r="38516" customFormat="1" x14ac:dyDescent="0.35"/>
    <row r="38517" customFormat="1" x14ac:dyDescent="0.35"/>
    <row r="38518" customFormat="1" x14ac:dyDescent="0.35"/>
    <row r="38519" customFormat="1" x14ac:dyDescent="0.35"/>
    <row r="38520" customFormat="1" x14ac:dyDescent="0.35"/>
    <row r="38521" customFormat="1" x14ac:dyDescent="0.35"/>
    <row r="38522" customFormat="1" x14ac:dyDescent="0.35"/>
    <row r="38523" customFormat="1" x14ac:dyDescent="0.35"/>
    <row r="38524" customFormat="1" x14ac:dyDescent="0.35"/>
    <row r="38525" customFormat="1" x14ac:dyDescent="0.35"/>
    <row r="38526" customFormat="1" x14ac:dyDescent="0.35"/>
    <row r="38527" customFormat="1" x14ac:dyDescent="0.35"/>
    <row r="38528" customFormat="1" x14ac:dyDescent="0.35"/>
    <row r="38529" customFormat="1" x14ac:dyDescent="0.35"/>
    <row r="38530" customFormat="1" x14ac:dyDescent="0.35"/>
    <row r="38531" customFormat="1" x14ac:dyDescent="0.35"/>
    <row r="38532" customFormat="1" x14ac:dyDescent="0.35"/>
    <row r="38533" customFormat="1" x14ac:dyDescent="0.35"/>
    <row r="38534" customFormat="1" x14ac:dyDescent="0.35"/>
    <row r="38535" customFormat="1" x14ac:dyDescent="0.35"/>
    <row r="38536" customFormat="1" x14ac:dyDescent="0.35"/>
    <row r="38537" customFormat="1" x14ac:dyDescent="0.35"/>
    <row r="38538" customFormat="1" x14ac:dyDescent="0.35"/>
    <row r="38539" customFormat="1" x14ac:dyDescent="0.35"/>
    <row r="38540" customFormat="1" x14ac:dyDescent="0.35"/>
    <row r="38541" customFormat="1" x14ac:dyDescent="0.35"/>
    <row r="38542" customFormat="1" x14ac:dyDescent="0.35"/>
    <row r="38543" customFormat="1" x14ac:dyDescent="0.35"/>
    <row r="38544" customFormat="1" x14ac:dyDescent="0.35"/>
    <row r="38545" customFormat="1" x14ac:dyDescent="0.35"/>
    <row r="38546" customFormat="1" x14ac:dyDescent="0.35"/>
    <row r="38547" customFormat="1" x14ac:dyDescent="0.35"/>
    <row r="38548" customFormat="1" x14ac:dyDescent="0.35"/>
    <row r="38549" customFormat="1" x14ac:dyDescent="0.35"/>
    <row r="38550" customFormat="1" x14ac:dyDescent="0.35"/>
    <row r="38551" customFormat="1" x14ac:dyDescent="0.35"/>
    <row r="38552" customFormat="1" x14ac:dyDescent="0.35"/>
    <row r="38553" customFormat="1" x14ac:dyDescent="0.35"/>
    <row r="38554" customFormat="1" x14ac:dyDescent="0.35"/>
    <row r="38555" customFormat="1" x14ac:dyDescent="0.35"/>
    <row r="38556" customFormat="1" x14ac:dyDescent="0.35"/>
    <row r="38557" customFormat="1" x14ac:dyDescent="0.35"/>
    <row r="38558" customFormat="1" x14ac:dyDescent="0.35"/>
    <row r="38559" customFormat="1" x14ac:dyDescent="0.35"/>
    <row r="38560" customFormat="1" x14ac:dyDescent="0.35"/>
    <row r="38561" customFormat="1" x14ac:dyDescent="0.35"/>
    <row r="38562" customFormat="1" x14ac:dyDescent="0.35"/>
    <row r="38563" customFormat="1" x14ac:dyDescent="0.35"/>
    <row r="38564" customFormat="1" x14ac:dyDescent="0.35"/>
    <row r="38565" customFormat="1" x14ac:dyDescent="0.35"/>
    <row r="38566" customFormat="1" x14ac:dyDescent="0.35"/>
    <row r="38567" customFormat="1" x14ac:dyDescent="0.35"/>
    <row r="38568" customFormat="1" x14ac:dyDescent="0.35"/>
    <row r="38569" customFormat="1" x14ac:dyDescent="0.35"/>
    <row r="38570" customFormat="1" x14ac:dyDescent="0.35"/>
    <row r="38571" customFormat="1" x14ac:dyDescent="0.35"/>
    <row r="38572" customFormat="1" x14ac:dyDescent="0.35"/>
    <row r="38573" customFormat="1" x14ac:dyDescent="0.35"/>
    <row r="38574" customFormat="1" x14ac:dyDescent="0.35"/>
    <row r="38575" customFormat="1" x14ac:dyDescent="0.35"/>
    <row r="38576" customFormat="1" x14ac:dyDescent="0.35"/>
    <row r="38577" customFormat="1" x14ac:dyDescent="0.35"/>
    <row r="38578" customFormat="1" x14ac:dyDescent="0.35"/>
    <row r="38579" customFormat="1" x14ac:dyDescent="0.35"/>
    <row r="38580" customFormat="1" x14ac:dyDescent="0.35"/>
    <row r="38581" customFormat="1" x14ac:dyDescent="0.35"/>
    <row r="38582" customFormat="1" x14ac:dyDescent="0.35"/>
    <row r="38583" customFormat="1" x14ac:dyDescent="0.35"/>
    <row r="38584" customFormat="1" x14ac:dyDescent="0.35"/>
    <row r="38585" customFormat="1" x14ac:dyDescent="0.35"/>
    <row r="38586" customFormat="1" x14ac:dyDescent="0.35"/>
    <row r="38587" customFormat="1" x14ac:dyDescent="0.35"/>
    <row r="38588" customFormat="1" x14ac:dyDescent="0.35"/>
    <row r="38589" customFormat="1" x14ac:dyDescent="0.35"/>
    <row r="38590" customFormat="1" x14ac:dyDescent="0.35"/>
    <row r="38591" customFormat="1" x14ac:dyDescent="0.35"/>
    <row r="38592" customFormat="1" x14ac:dyDescent="0.35"/>
    <row r="38593" customFormat="1" x14ac:dyDescent="0.35"/>
    <row r="38594" customFormat="1" x14ac:dyDescent="0.35"/>
    <row r="38595" customFormat="1" x14ac:dyDescent="0.35"/>
    <row r="38596" customFormat="1" x14ac:dyDescent="0.35"/>
    <row r="38597" customFormat="1" x14ac:dyDescent="0.35"/>
    <row r="38598" customFormat="1" x14ac:dyDescent="0.35"/>
    <row r="38599" customFormat="1" x14ac:dyDescent="0.35"/>
    <row r="38600" customFormat="1" x14ac:dyDescent="0.35"/>
    <row r="38601" customFormat="1" x14ac:dyDescent="0.35"/>
    <row r="38602" customFormat="1" x14ac:dyDescent="0.35"/>
    <row r="38603" customFormat="1" x14ac:dyDescent="0.35"/>
    <row r="38604" customFormat="1" x14ac:dyDescent="0.35"/>
    <row r="38605" customFormat="1" x14ac:dyDescent="0.35"/>
    <row r="38606" customFormat="1" x14ac:dyDescent="0.35"/>
    <row r="38607" customFormat="1" x14ac:dyDescent="0.35"/>
    <row r="38608" customFormat="1" x14ac:dyDescent="0.35"/>
    <row r="38609" customFormat="1" x14ac:dyDescent="0.35"/>
    <row r="38610" customFormat="1" x14ac:dyDescent="0.35"/>
    <row r="38611" customFormat="1" x14ac:dyDescent="0.35"/>
    <row r="38612" customFormat="1" x14ac:dyDescent="0.35"/>
    <row r="38613" customFormat="1" x14ac:dyDescent="0.35"/>
    <row r="38614" customFormat="1" x14ac:dyDescent="0.35"/>
    <row r="38615" customFormat="1" x14ac:dyDescent="0.35"/>
    <row r="38616" customFormat="1" x14ac:dyDescent="0.35"/>
    <row r="38617" customFormat="1" x14ac:dyDescent="0.35"/>
    <row r="38618" customFormat="1" x14ac:dyDescent="0.35"/>
    <row r="38619" customFormat="1" x14ac:dyDescent="0.35"/>
    <row r="38620" customFormat="1" x14ac:dyDescent="0.35"/>
    <row r="38621" customFormat="1" x14ac:dyDescent="0.35"/>
    <row r="38622" customFormat="1" x14ac:dyDescent="0.35"/>
    <row r="38623" customFormat="1" x14ac:dyDescent="0.35"/>
    <row r="38624" customFormat="1" x14ac:dyDescent="0.35"/>
    <row r="38625" customFormat="1" x14ac:dyDescent="0.35"/>
    <row r="38626" customFormat="1" x14ac:dyDescent="0.35"/>
    <row r="38627" customFormat="1" x14ac:dyDescent="0.35"/>
    <row r="38628" customFormat="1" x14ac:dyDescent="0.35"/>
    <row r="38629" customFormat="1" x14ac:dyDescent="0.35"/>
    <row r="38630" customFormat="1" x14ac:dyDescent="0.35"/>
    <row r="38631" customFormat="1" x14ac:dyDescent="0.35"/>
    <row r="38632" customFormat="1" x14ac:dyDescent="0.35"/>
    <row r="38633" customFormat="1" x14ac:dyDescent="0.35"/>
    <row r="38634" customFormat="1" x14ac:dyDescent="0.35"/>
    <row r="38635" customFormat="1" x14ac:dyDescent="0.35"/>
    <row r="38636" customFormat="1" x14ac:dyDescent="0.35"/>
    <row r="38637" customFormat="1" x14ac:dyDescent="0.35"/>
    <row r="38638" customFormat="1" x14ac:dyDescent="0.35"/>
    <row r="38639" customFormat="1" x14ac:dyDescent="0.35"/>
    <row r="38640" customFormat="1" x14ac:dyDescent="0.35"/>
    <row r="38641" customFormat="1" x14ac:dyDescent="0.35"/>
    <row r="38642" customFormat="1" x14ac:dyDescent="0.35"/>
    <row r="38643" customFormat="1" x14ac:dyDescent="0.35"/>
    <row r="38644" customFormat="1" x14ac:dyDescent="0.35"/>
    <row r="38645" customFormat="1" x14ac:dyDescent="0.35"/>
    <row r="38646" customFormat="1" x14ac:dyDescent="0.35"/>
    <row r="38647" customFormat="1" x14ac:dyDescent="0.35"/>
    <row r="38648" customFormat="1" x14ac:dyDescent="0.35"/>
    <row r="38649" customFormat="1" x14ac:dyDescent="0.35"/>
    <row r="38650" customFormat="1" x14ac:dyDescent="0.35"/>
    <row r="38651" customFormat="1" x14ac:dyDescent="0.35"/>
    <row r="38652" customFormat="1" x14ac:dyDescent="0.35"/>
    <row r="38653" customFormat="1" x14ac:dyDescent="0.35"/>
    <row r="38654" customFormat="1" x14ac:dyDescent="0.35"/>
    <row r="38655" customFormat="1" x14ac:dyDescent="0.35"/>
    <row r="38656" customFormat="1" x14ac:dyDescent="0.35"/>
    <row r="38657" customFormat="1" x14ac:dyDescent="0.35"/>
    <row r="38658" customFormat="1" x14ac:dyDescent="0.35"/>
    <row r="38659" customFormat="1" x14ac:dyDescent="0.35"/>
    <row r="38660" customFormat="1" x14ac:dyDescent="0.35"/>
    <row r="38661" customFormat="1" x14ac:dyDescent="0.35"/>
    <row r="38662" customFormat="1" x14ac:dyDescent="0.35"/>
    <row r="38663" customFormat="1" x14ac:dyDescent="0.35"/>
    <row r="38664" customFormat="1" x14ac:dyDescent="0.35"/>
    <row r="38665" customFormat="1" x14ac:dyDescent="0.35"/>
    <row r="38666" customFormat="1" x14ac:dyDescent="0.35"/>
    <row r="38667" customFormat="1" x14ac:dyDescent="0.35"/>
    <row r="38668" customFormat="1" x14ac:dyDescent="0.35"/>
    <row r="38669" customFormat="1" x14ac:dyDescent="0.35"/>
    <row r="38670" customFormat="1" x14ac:dyDescent="0.35"/>
    <row r="38671" customFormat="1" x14ac:dyDescent="0.35"/>
    <row r="38672" customFormat="1" x14ac:dyDescent="0.35"/>
    <row r="38673" customFormat="1" x14ac:dyDescent="0.35"/>
    <row r="38674" customFormat="1" x14ac:dyDescent="0.35"/>
    <row r="38675" customFormat="1" x14ac:dyDescent="0.35"/>
    <row r="38676" customFormat="1" x14ac:dyDescent="0.35"/>
    <row r="38677" customFormat="1" x14ac:dyDescent="0.35"/>
    <row r="38678" customFormat="1" x14ac:dyDescent="0.35"/>
    <row r="38679" customFormat="1" x14ac:dyDescent="0.35"/>
    <row r="38680" customFormat="1" x14ac:dyDescent="0.35"/>
    <row r="38681" customFormat="1" x14ac:dyDescent="0.35"/>
    <row r="38682" customFormat="1" x14ac:dyDescent="0.35"/>
    <row r="38683" customFormat="1" x14ac:dyDescent="0.35"/>
    <row r="38684" customFormat="1" x14ac:dyDescent="0.35"/>
    <row r="38685" customFormat="1" x14ac:dyDescent="0.35"/>
    <row r="38686" customFormat="1" x14ac:dyDescent="0.35"/>
    <row r="38687" customFormat="1" x14ac:dyDescent="0.35"/>
    <row r="38688" customFormat="1" x14ac:dyDescent="0.35"/>
    <row r="38689" customFormat="1" x14ac:dyDescent="0.35"/>
    <row r="38690" customFormat="1" x14ac:dyDescent="0.35"/>
    <row r="38691" customFormat="1" x14ac:dyDescent="0.35"/>
    <row r="38692" customFormat="1" x14ac:dyDescent="0.35"/>
    <row r="38693" customFormat="1" x14ac:dyDescent="0.35"/>
    <row r="38694" customFormat="1" x14ac:dyDescent="0.35"/>
    <row r="38695" customFormat="1" x14ac:dyDescent="0.35"/>
    <row r="38696" customFormat="1" x14ac:dyDescent="0.35"/>
    <row r="38697" customFormat="1" x14ac:dyDescent="0.35"/>
    <row r="38698" customFormat="1" x14ac:dyDescent="0.35"/>
    <row r="38699" customFormat="1" x14ac:dyDescent="0.35"/>
    <row r="38700" customFormat="1" x14ac:dyDescent="0.35"/>
    <row r="38701" customFormat="1" x14ac:dyDescent="0.35"/>
    <row r="38702" customFormat="1" x14ac:dyDescent="0.35"/>
    <row r="38703" customFormat="1" x14ac:dyDescent="0.35"/>
    <row r="38704" customFormat="1" x14ac:dyDescent="0.35"/>
    <row r="38705" customFormat="1" x14ac:dyDescent="0.35"/>
    <row r="38706" customFormat="1" x14ac:dyDescent="0.35"/>
    <row r="38707" customFormat="1" x14ac:dyDescent="0.35"/>
    <row r="38708" customFormat="1" x14ac:dyDescent="0.35"/>
    <row r="38709" customFormat="1" x14ac:dyDescent="0.35"/>
    <row r="38710" customFormat="1" x14ac:dyDescent="0.35"/>
    <row r="38711" customFormat="1" x14ac:dyDescent="0.35"/>
    <row r="38712" customFormat="1" x14ac:dyDescent="0.35"/>
    <row r="38713" customFormat="1" x14ac:dyDescent="0.35"/>
    <row r="38714" customFormat="1" x14ac:dyDescent="0.35"/>
    <row r="38715" customFormat="1" x14ac:dyDescent="0.35"/>
    <row r="38716" customFormat="1" x14ac:dyDescent="0.35"/>
    <row r="38717" customFormat="1" x14ac:dyDescent="0.35"/>
    <row r="38718" customFormat="1" x14ac:dyDescent="0.35"/>
    <row r="38719" customFormat="1" x14ac:dyDescent="0.35"/>
    <row r="38720" customFormat="1" x14ac:dyDescent="0.35"/>
    <row r="38721" customFormat="1" x14ac:dyDescent="0.35"/>
    <row r="38722" customFormat="1" x14ac:dyDescent="0.35"/>
    <row r="38723" customFormat="1" x14ac:dyDescent="0.35"/>
    <row r="38724" customFormat="1" x14ac:dyDescent="0.35"/>
    <row r="38725" customFormat="1" x14ac:dyDescent="0.35"/>
    <row r="38726" customFormat="1" x14ac:dyDescent="0.35"/>
    <row r="38727" customFormat="1" x14ac:dyDescent="0.35"/>
    <row r="38728" customFormat="1" x14ac:dyDescent="0.35"/>
    <row r="38729" customFormat="1" x14ac:dyDescent="0.35"/>
    <row r="38730" customFormat="1" x14ac:dyDescent="0.35"/>
    <row r="38731" customFormat="1" x14ac:dyDescent="0.35"/>
    <row r="38732" customFormat="1" x14ac:dyDescent="0.35"/>
    <row r="38733" customFormat="1" x14ac:dyDescent="0.35"/>
    <row r="38734" customFormat="1" x14ac:dyDescent="0.35"/>
    <row r="38735" customFormat="1" x14ac:dyDescent="0.35"/>
    <row r="38736" customFormat="1" x14ac:dyDescent="0.35"/>
    <row r="38737" customFormat="1" x14ac:dyDescent="0.35"/>
    <row r="38738" customFormat="1" x14ac:dyDescent="0.35"/>
    <row r="38739" customFormat="1" x14ac:dyDescent="0.35"/>
    <row r="38740" customFormat="1" x14ac:dyDescent="0.35"/>
    <row r="38741" customFormat="1" x14ac:dyDescent="0.35"/>
    <row r="38742" customFormat="1" x14ac:dyDescent="0.35"/>
    <row r="38743" customFormat="1" x14ac:dyDescent="0.35"/>
    <row r="38744" customFormat="1" x14ac:dyDescent="0.35"/>
    <row r="38745" customFormat="1" x14ac:dyDescent="0.35"/>
    <row r="38746" customFormat="1" x14ac:dyDescent="0.35"/>
    <row r="38747" customFormat="1" x14ac:dyDescent="0.35"/>
    <row r="38748" customFormat="1" x14ac:dyDescent="0.35"/>
    <row r="38749" customFormat="1" x14ac:dyDescent="0.35"/>
    <row r="38750" customFormat="1" x14ac:dyDescent="0.35"/>
    <row r="38751" customFormat="1" x14ac:dyDescent="0.35"/>
    <row r="38752" customFormat="1" x14ac:dyDescent="0.35"/>
    <row r="38753" customFormat="1" x14ac:dyDescent="0.35"/>
    <row r="38754" customFormat="1" x14ac:dyDescent="0.35"/>
    <row r="38755" customFormat="1" x14ac:dyDescent="0.35"/>
    <row r="38756" customFormat="1" x14ac:dyDescent="0.35"/>
    <row r="38757" customFormat="1" x14ac:dyDescent="0.35"/>
    <row r="38758" customFormat="1" x14ac:dyDescent="0.35"/>
    <row r="38759" customFormat="1" x14ac:dyDescent="0.35"/>
    <row r="38760" customFormat="1" x14ac:dyDescent="0.35"/>
    <row r="38761" customFormat="1" x14ac:dyDescent="0.35"/>
    <row r="38762" customFormat="1" x14ac:dyDescent="0.35"/>
    <row r="38763" customFormat="1" x14ac:dyDescent="0.35"/>
    <row r="38764" customFormat="1" x14ac:dyDescent="0.35"/>
    <row r="38765" customFormat="1" x14ac:dyDescent="0.35"/>
    <row r="38766" customFormat="1" x14ac:dyDescent="0.35"/>
    <row r="38767" customFormat="1" x14ac:dyDescent="0.35"/>
    <row r="38768" customFormat="1" x14ac:dyDescent="0.35"/>
    <row r="38769" customFormat="1" x14ac:dyDescent="0.35"/>
    <row r="38770" customFormat="1" x14ac:dyDescent="0.35"/>
    <row r="38771" customFormat="1" x14ac:dyDescent="0.35"/>
    <row r="38772" customFormat="1" x14ac:dyDescent="0.35"/>
    <row r="38773" customFormat="1" x14ac:dyDescent="0.35"/>
    <row r="38774" customFormat="1" x14ac:dyDescent="0.35"/>
    <row r="38775" customFormat="1" x14ac:dyDescent="0.35"/>
    <row r="38776" customFormat="1" x14ac:dyDescent="0.35"/>
    <row r="38777" customFormat="1" x14ac:dyDescent="0.35"/>
    <row r="38778" customFormat="1" x14ac:dyDescent="0.35"/>
    <row r="38779" customFormat="1" x14ac:dyDescent="0.35"/>
    <row r="38780" customFormat="1" x14ac:dyDescent="0.35"/>
    <row r="38781" customFormat="1" x14ac:dyDescent="0.35"/>
    <row r="38782" customFormat="1" x14ac:dyDescent="0.35"/>
    <row r="38783" customFormat="1" x14ac:dyDescent="0.35"/>
    <row r="38784" customFormat="1" x14ac:dyDescent="0.35"/>
    <row r="38785" customFormat="1" x14ac:dyDescent="0.35"/>
    <row r="38786" customFormat="1" x14ac:dyDescent="0.35"/>
    <row r="38787" customFormat="1" x14ac:dyDescent="0.35"/>
    <row r="38788" customFormat="1" x14ac:dyDescent="0.35"/>
    <row r="38789" customFormat="1" x14ac:dyDescent="0.35"/>
    <row r="38790" customFormat="1" x14ac:dyDescent="0.35"/>
    <row r="38791" customFormat="1" x14ac:dyDescent="0.35"/>
    <row r="38792" customFormat="1" x14ac:dyDescent="0.35"/>
    <row r="38793" customFormat="1" x14ac:dyDescent="0.35"/>
    <row r="38794" customFormat="1" x14ac:dyDescent="0.35"/>
    <row r="38795" customFormat="1" x14ac:dyDescent="0.35"/>
    <row r="38796" customFormat="1" x14ac:dyDescent="0.35"/>
    <row r="38797" customFormat="1" x14ac:dyDescent="0.35"/>
    <row r="38798" customFormat="1" x14ac:dyDescent="0.35"/>
    <row r="38799" customFormat="1" x14ac:dyDescent="0.35"/>
    <row r="38800" customFormat="1" x14ac:dyDescent="0.35"/>
    <row r="38801" customFormat="1" x14ac:dyDescent="0.35"/>
    <row r="38802" customFormat="1" x14ac:dyDescent="0.35"/>
    <row r="38803" customFormat="1" x14ac:dyDescent="0.35"/>
    <row r="38804" customFormat="1" x14ac:dyDescent="0.35"/>
    <row r="38805" customFormat="1" x14ac:dyDescent="0.35"/>
    <row r="38806" customFormat="1" x14ac:dyDescent="0.35"/>
    <row r="38807" customFormat="1" x14ac:dyDescent="0.35"/>
    <row r="38808" customFormat="1" x14ac:dyDescent="0.35"/>
    <row r="38809" customFormat="1" x14ac:dyDescent="0.35"/>
    <row r="38810" customFormat="1" x14ac:dyDescent="0.35"/>
    <row r="38811" customFormat="1" x14ac:dyDescent="0.35"/>
    <row r="38812" customFormat="1" x14ac:dyDescent="0.35"/>
    <row r="38813" customFormat="1" x14ac:dyDescent="0.35"/>
    <row r="38814" customFormat="1" x14ac:dyDescent="0.35"/>
    <row r="38815" customFormat="1" x14ac:dyDescent="0.35"/>
    <row r="38816" customFormat="1" x14ac:dyDescent="0.35"/>
    <row r="38817" customFormat="1" x14ac:dyDescent="0.35"/>
    <row r="38818" customFormat="1" x14ac:dyDescent="0.35"/>
    <row r="38819" customFormat="1" x14ac:dyDescent="0.35"/>
    <row r="38820" customFormat="1" x14ac:dyDescent="0.35"/>
    <row r="38821" customFormat="1" x14ac:dyDescent="0.35"/>
    <row r="38822" customFormat="1" x14ac:dyDescent="0.35"/>
    <row r="38823" customFormat="1" x14ac:dyDescent="0.35"/>
    <row r="38824" customFormat="1" x14ac:dyDescent="0.35"/>
    <row r="38825" customFormat="1" x14ac:dyDescent="0.35"/>
    <row r="38826" customFormat="1" x14ac:dyDescent="0.35"/>
    <row r="38827" customFormat="1" x14ac:dyDescent="0.35"/>
    <row r="38828" customFormat="1" x14ac:dyDescent="0.35"/>
    <row r="38829" customFormat="1" x14ac:dyDescent="0.35"/>
    <row r="38830" customFormat="1" x14ac:dyDescent="0.35"/>
    <row r="38831" customFormat="1" x14ac:dyDescent="0.35"/>
    <row r="38832" customFormat="1" x14ac:dyDescent="0.35"/>
    <row r="38833" customFormat="1" x14ac:dyDescent="0.35"/>
    <row r="38834" customFormat="1" x14ac:dyDescent="0.35"/>
    <row r="38835" customFormat="1" x14ac:dyDescent="0.35"/>
    <row r="38836" customFormat="1" x14ac:dyDescent="0.35"/>
    <row r="38837" customFormat="1" x14ac:dyDescent="0.35"/>
    <row r="38838" customFormat="1" x14ac:dyDescent="0.35"/>
    <row r="38839" customFormat="1" x14ac:dyDescent="0.35"/>
    <row r="38840" customFormat="1" x14ac:dyDescent="0.35"/>
    <row r="38841" customFormat="1" x14ac:dyDescent="0.35"/>
    <row r="38842" customFormat="1" x14ac:dyDescent="0.35"/>
    <row r="38843" customFormat="1" x14ac:dyDescent="0.35"/>
    <row r="38844" customFormat="1" x14ac:dyDescent="0.35"/>
    <row r="38845" customFormat="1" x14ac:dyDescent="0.35"/>
    <row r="38846" customFormat="1" x14ac:dyDescent="0.35"/>
    <row r="38847" customFormat="1" x14ac:dyDescent="0.35"/>
    <row r="38848" customFormat="1" x14ac:dyDescent="0.35"/>
    <row r="38849" customFormat="1" x14ac:dyDescent="0.35"/>
    <row r="38850" customFormat="1" x14ac:dyDescent="0.35"/>
    <row r="38851" customFormat="1" x14ac:dyDescent="0.35"/>
    <row r="38852" customFormat="1" x14ac:dyDescent="0.35"/>
    <row r="38853" customFormat="1" x14ac:dyDescent="0.35"/>
    <row r="38854" customFormat="1" x14ac:dyDescent="0.35"/>
    <row r="38855" customFormat="1" x14ac:dyDescent="0.35"/>
    <row r="38856" customFormat="1" x14ac:dyDescent="0.35"/>
    <row r="38857" customFormat="1" x14ac:dyDescent="0.35"/>
    <row r="38858" customFormat="1" x14ac:dyDescent="0.35"/>
    <row r="38859" customFormat="1" x14ac:dyDescent="0.35"/>
    <row r="38860" customFormat="1" x14ac:dyDescent="0.35"/>
    <row r="38861" customFormat="1" x14ac:dyDescent="0.35"/>
    <row r="38862" customFormat="1" x14ac:dyDescent="0.35"/>
    <row r="38863" customFormat="1" x14ac:dyDescent="0.35"/>
    <row r="38864" customFormat="1" x14ac:dyDescent="0.35"/>
    <row r="38865" customFormat="1" x14ac:dyDescent="0.35"/>
    <row r="38866" customFormat="1" x14ac:dyDescent="0.35"/>
    <row r="38867" customFormat="1" x14ac:dyDescent="0.35"/>
    <row r="38868" customFormat="1" x14ac:dyDescent="0.35"/>
    <row r="38869" customFormat="1" x14ac:dyDescent="0.35"/>
    <row r="38870" customFormat="1" x14ac:dyDescent="0.35"/>
    <row r="38871" customFormat="1" x14ac:dyDescent="0.35"/>
    <row r="38872" customFormat="1" x14ac:dyDescent="0.35"/>
    <row r="38873" customFormat="1" x14ac:dyDescent="0.35"/>
    <row r="38874" customFormat="1" x14ac:dyDescent="0.35"/>
    <row r="38875" customFormat="1" x14ac:dyDescent="0.35"/>
    <row r="38876" customFormat="1" x14ac:dyDescent="0.35"/>
    <row r="38877" customFormat="1" x14ac:dyDescent="0.35"/>
    <row r="38878" customFormat="1" x14ac:dyDescent="0.35"/>
    <row r="38879" customFormat="1" x14ac:dyDescent="0.35"/>
    <row r="38880" customFormat="1" x14ac:dyDescent="0.35"/>
    <row r="38881" customFormat="1" x14ac:dyDescent="0.35"/>
    <row r="38882" customFormat="1" x14ac:dyDescent="0.35"/>
    <row r="38883" customFormat="1" x14ac:dyDescent="0.35"/>
    <row r="38884" customFormat="1" x14ac:dyDescent="0.35"/>
    <row r="38885" customFormat="1" x14ac:dyDescent="0.35"/>
    <row r="38886" customFormat="1" x14ac:dyDescent="0.35"/>
    <row r="38887" customFormat="1" x14ac:dyDescent="0.35"/>
    <row r="38888" customFormat="1" x14ac:dyDescent="0.35"/>
    <row r="38889" customFormat="1" x14ac:dyDescent="0.35"/>
    <row r="38890" customFormat="1" x14ac:dyDescent="0.35"/>
    <row r="38891" customFormat="1" x14ac:dyDescent="0.35"/>
    <row r="38892" customFormat="1" x14ac:dyDescent="0.35"/>
    <row r="38893" customFormat="1" x14ac:dyDescent="0.35"/>
    <row r="38894" customFormat="1" x14ac:dyDescent="0.35"/>
    <row r="38895" customFormat="1" x14ac:dyDescent="0.35"/>
    <row r="38896" customFormat="1" x14ac:dyDescent="0.35"/>
    <row r="38897" customFormat="1" x14ac:dyDescent="0.35"/>
    <row r="38898" customFormat="1" x14ac:dyDescent="0.35"/>
    <row r="38899" customFormat="1" x14ac:dyDescent="0.35"/>
    <row r="38900" customFormat="1" x14ac:dyDescent="0.35"/>
    <row r="38901" customFormat="1" x14ac:dyDescent="0.35"/>
    <row r="38902" customFormat="1" x14ac:dyDescent="0.35"/>
    <row r="38903" customFormat="1" x14ac:dyDescent="0.35"/>
    <row r="38904" customFormat="1" x14ac:dyDescent="0.35"/>
    <row r="38905" customFormat="1" x14ac:dyDescent="0.35"/>
    <row r="38906" customFormat="1" x14ac:dyDescent="0.35"/>
    <row r="38907" customFormat="1" x14ac:dyDescent="0.35"/>
    <row r="38908" customFormat="1" x14ac:dyDescent="0.35"/>
    <row r="38909" customFormat="1" x14ac:dyDescent="0.35"/>
    <row r="38910" customFormat="1" x14ac:dyDescent="0.35"/>
    <row r="38911" customFormat="1" x14ac:dyDescent="0.35"/>
    <row r="38912" customFormat="1" x14ac:dyDescent="0.35"/>
    <row r="38913" customFormat="1" x14ac:dyDescent="0.35"/>
    <row r="38914" customFormat="1" x14ac:dyDescent="0.35"/>
    <row r="38915" customFormat="1" x14ac:dyDescent="0.35"/>
    <row r="38916" customFormat="1" x14ac:dyDescent="0.35"/>
    <row r="38917" customFormat="1" x14ac:dyDescent="0.35"/>
    <row r="38918" customFormat="1" x14ac:dyDescent="0.35"/>
    <row r="38919" customFormat="1" x14ac:dyDescent="0.35"/>
    <row r="38920" customFormat="1" x14ac:dyDescent="0.35"/>
    <row r="38921" customFormat="1" x14ac:dyDescent="0.35"/>
    <row r="38922" customFormat="1" x14ac:dyDescent="0.35"/>
    <row r="38923" customFormat="1" x14ac:dyDescent="0.35"/>
    <row r="38924" customFormat="1" x14ac:dyDescent="0.35"/>
    <row r="38925" customFormat="1" x14ac:dyDescent="0.35"/>
    <row r="38926" customFormat="1" x14ac:dyDescent="0.35"/>
    <row r="38927" customFormat="1" x14ac:dyDescent="0.35"/>
    <row r="38928" customFormat="1" x14ac:dyDescent="0.35"/>
    <row r="38929" customFormat="1" x14ac:dyDescent="0.35"/>
    <row r="38930" customFormat="1" x14ac:dyDescent="0.35"/>
    <row r="38931" customFormat="1" x14ac:dyDescent="0.35"/>
    <row r="38932" customFormat="1" x14ac:dyDescent="0.35"/>
    <row r="38933" customFormat="1" x14ac:dyDescent="0.35"/>
    <row r="38934" customFormat="1" x14ac:dyDescent="0.35"/>
    <row r="38935" customFormat="1" x14ac:dyDescent="0.35"/>
    <row r="38936" customFormat="1" x14ac:dyDescent="0.35"/>
    <row r="38937" customFormat="1" x14ac:dyDescent="0.35"/>
    <row r="38938" customFormat="1" x14ac:dyDescent="0.35"/>
    <row r="38939" customFormat="1" x14ac:dyDescent="0.35"/>
    <row r="38940" customFormat="1" x14ac:dyDescent="0.35"/>
    <row r="38941" customFormat="1" x14ac:dyDescent="0.35"/>
    <row r="38942" customFormat="1" x14ac:dyDescent="0.35"/>
    <row r="38943" customFormat="1" x14ac:dyDescent="0.35"/>
    <row r="38944" customFormat="1" x14ac:dyDescent="0.35"/>
    <row r="38945" customFormat="1" x14ac:dyDescent="0.35"/>
    <row r="38946" customFormat="1" x14ac:dyDescent="0.35"/>
    <row r="38947" customFormat="1" x14ac:dyDescent="0.35"/>
    <row r="38948" customFormat="1" x14ac:dyDescent="0.35"/>
    <row r="38949" customFormat="1" x14ac:dyDescent="0.35"/>
    <row r="38950" customFormat="1" x14ac:dyDescent="0.35"/>
    <row r="38951" customFormat="1" x14ac:dyDescent="0.35"/>
    <row r="38952" customFormat="1" x14ac:dyDescent="0.35"/>
    <row r="38953" customFormat="1" x14ac:dyDescent="0.35"/>
    <row r="38954" customFormat="1" x14ac:dyDescent="0.35"/>
    <row r="38955" customFormat="1" x14ac:dyDescent="0.35"/>
    <row r="38956" customFormat="1" x14ac:dyDescent="0.35"/>
    <row r="38957" customFormat="1" x14ac:dyDescent="0.35"/>
    <row r="38958" customFormat="1" x14ac:dyDescent="0.35"/>
    <row r="38959" customFormat="1" x14ac:dyDescent="0.35"/>
    <row r="38960" customFormat="1" x14ac:dyDescent="0.35"/>
    <row r="38961" customFormat="1" x14ac:dyDescent="0.35"/>
    <row r="38962" customFormat="1" x14ac:dyDescent="0.35"/>
    <row r="38963" customFormat="1" x14ac:dyDescent="0.35"/>
    <row r="38964" customFormat="1" x14ac:dyDescent="0.35"/>
    <row r="38965" customFormat="1" x14ac:dyDescent="0.35"/>
    <row r="38966" customFormat="1" x14ac:dyDescent="0.35"/>
    <row r="38967" customFormat="1" x14ac:dyDescent="0.35"/>
    <row r="38968" customFormat="1" x14ac:dyDescent="0.35"/>
    <row r="38969" customFormat="1" x14ac:dyDescent="0.35"/>
    <row r="38970" customFormat="1" x14ac:dyDescent="0.35"/>
    <row r="38971" customFormat="1" x14ac:dyDescent="0.35"/>
    <row r="38972" customFormat="1" x14ac:dyDescent="0.35"/>
    <row r="38973" customFormat="1" x14ac:dyDescent="0.35"/>
    <row r="38974" customFormat="1" x14ac:dyDescent="0.35"/>
    <row r="38975" customFormat="1" x14ac:dyDescent="0.35"/>
    <row r="38976" customFormat="1" x14ac:dyDescent="0.35"/>
    <row r="38977" customFormat="1" x14ac:dyDescent="0.35"/>
    <row r="38978" customFormat="1" x14ac:dyDescent="0.35"/>
    <row r="38979" customFormat="1" x14ac:dyDescent="0.35"/>
    <row r="38980" customFormat="1" x14ac:dyDescent="0.35"/>
    <row r="38981" customFormat="1" x14ac:dyDescent="0.35"/>
    <row r="38982" customFormat="1" x14ac:dyDescent="0.35"/>
    <row r="38983" customFormat="1" x14ac:dyDescent="0.35"/>
    <row r="38984" customFormat="1" x14ac:dyDescent="0.35"/>
    <row r="38985" customFormat="1" x14ac:dyDescent="0.35"/>
    <row r="38986" customFormat="1" x14ac:dyDescent="0.35"/>
    <row r="38987" customFormat="1" x14ac:dyDescent="0.35"/>
    <row r="38988" customFormat="1" x14ac:dyDescent="0.35"/>
    <row r="38989" customFormat="1" x14ac:dyDescent="0.35"/>
    <row r="38990" customFormat="1" x14ac:dyDescent="0.35"/>
    <row r="38991" customFormat="1" x14ac:dyDescent="0.35"/>
    <row r="38992" customFormat="1" x14ac:dyDescent="0.35"/>
    <row r="38993" customFormat="1" x14ac:dyDescent="0.35"/>
    <row r="38994" customFormat="1" x14ac:dyDescent="0.35"/>
    <row r="38995" customFormat="1" x14ac:dyDescent="0.35"/>
    <row r="38996" customFormat="1" x14ac:dyDescent="0.35"/>
    <row r="38997" customFormat="1" x14ac:dyDescent="0.35"/>
    <row r="38998" customFormat="1" x14ac:dyDescent="0.35"/>
    <row r="38999" customFormat="1" x14ac:dyDescent="0.35"/>
    <row r="39000" customFormat="1" x14ac:dyDescent="0.35"/>
    <row r="39001" customFormat="1" x14ac:dyDescent="0.35"/>
    <row r="39002" customFormat="1" x14ac:dyDescent="0.35"/>
    <row r="39003" customFormat="1" x14ac:dyDescent="0.35"/>
    <row r="39004" customFormat="1" x14ac:dyDescent="0.35"/>
    <row r="39005" customFormat="1" x14ac:dyDescent="0.35"/>
    <row r="39006" customFormat="1" x14ac:dyDescent="0.35"/>
    <row r="39007" customFormat="1" x14ac:dyDescent="0.35"/>
    <row r="39008" customFormat="1" x14ac:dyDescent="0.35"/>
    <row r="39009" customFormat="1" x14ac:dyDescent="0.35"/>
    <row r="39010" customFormat="1" x14ac:dyDescent="0.35"/>
    <row r="39011" customFormat="1" x14ac:dyDescent="0.35"/>
    <row r="39012" customFormat="1" x14ac:dyDescent="0.35"/>
    <row r="39013" customFormat="1" x14ac:dyDescent="0.35"/>
    <row r="39014" customFormat="1" x14ac:dyDescent="0.35"/>
    <row r="39015" customFormat="1" x14ac:dyDescent="0.35"/>
    <row r="39016" customFormat="1" x14ac:dyDescent="0.35"/>
    <row r="39017" customFormat="1" x14ac:dyDescent="0.35"/>
    <row r="39018" customFormat="1" x14ac:dyDescent="0.35"/>
    <row r="39019" customFormat="1" x14ac:dyDescent="0.35"/>
    <row r="39020" customFormat="1" x14ac:dyDescent="0.35"/>
    <row r="39021" customFormat="1" x14ac:dyDescent="0.35"/>
    <row r="39022" customFormat="1" x14ac:dyDescent="0.35"/>
    <row r="39023" customFormat="1" x14ac:dyDescent="0.35"/>
    <row r="39024" customFormat="1" x14ac:dyDescent="0.35"/>
    <row r="39025" customFormat="1" x14ac:dyDescent="0.35"/>
    <row r="39026" customFormat="1" x14ac:dyDescent="0.35"/>
    <row r="39027" customFormat="1" x14ac:dyDescent="0.35"/>
    <row r="39028" customFormat="1" x14ac:dyDescent="0.35"/>
    <row r="39029" customFormat="1" x14ac:dyDescent="0.35"/>
    <row r="39030" customFormat="1" x14ac:dyDescent="0.35"/>
    <row r="39031" customFormat="1" x14ac:dyDescent="0.35"/>
    <row r="39032" customFormat="1" x14ac:dyDescent="0.35"/>
    <row r="39033" customFormat="1" x14ac:dyDescent="0.35"/>
    <row r="39034" customFormat="1" x14ac:dyDescent="0.35"/>
    <row r="39035" customFormat="1" x14ac:dyDescent="0.35"/>
    <row r="39036" customFormat="1" x14ac:dyDescent="0.35"/>
    <row r="39037" customFormat="1" x14ac:dyDescent="0.35"/>
    <row r="39038" customFormat="1" x14ac:dyDescent="0.35"/>
    <row r="39039" customFormat="1" x14ac:dyDescent="0.35"/>
    <row r="39040" customFormat="1" x14ac:dyDescent="0.35"/>
    <row r="39041" customFormat="1" x14ac:dyDescent="0.35"/>
    <row r="39042" customFormat="1" x14ac:dyDescent="0.35"/>
    <row r="39043" customFormat="1" x14ac:dyDescent="0.35"/>
    <row r="39044" customFormat="1" x14ac:dyDescent="0.35"/>
    <row r="39045" customFormat="1" x14ac:dyDescent="0.35"/>
    <row r="39046" customFormat="1" x14ac:dyDescent="0.35"/>
    <row r="39047" customFormat="1" x14ac:dyDescent="0.35"/>
    <row r="39048" customFormat="1" x14ac:dyDescent="0.35"/>
    <row r="39049" customFormat="1" x14ac:dyDescent="0.35"/>
    <row r="39050" customFormat="1" x14ac:dyDescent="0.35"/>
    <row r="39051" customFormat="1" x14ac:dyDescent="0.35"/>
    <row r="39052" customFormat="1" x14ac:dyDescent="0.35"/>
    <row r="39053" customFormat="1" x14ac:dyDescent="0.35"/>
    <row r="39054" customFormat="1" x14ac:dyDescent="0.35"/>
    <row r="39055" customFormat="1" x14ac:dyDescent="0.35"/>
    <row r="39056" customFormat="1" x14ac:dyDescent="0.35"/>
    <row r="39057" customFormat="1" x14ac:dyDescent="0.35"/>
    <row r="39058" customFormat="1" x14ac:dyDescent="0.35"/>
    <row r="39059" customFormat="1" x14ac:dyDescent="0.35"/>
    <row r="39060" customFormat="1" x14ac:dyDescent="0.35"/>
    <row r="39061" customFormat="1" x14ac:dyDescent="0.35"/>
    <row r="39062" customFormat="1" x14ac:dyDescent="0.35"/>
    <row r="39063" customFormat="1" x14ac:dyDescent="0.35"/>
    <row r="39064" customFormat="1" x14ac:dyDescent="0.35"/>
    <row r="39065" customFormat="1" x14ac:dyDescent="0.35"/>
    <row r="39066" customFormat="1" x14ac:dyDescent="0.35"/>
    <row r="39067" customFormat="1" x14ac:dyDescent="0.35"/>
    <row r="39068" customFormat="1" x14ac:dyDescent="0.35"/>
    <row r="39069" customFormat="1" x14ac:dyDescent="0.35"/>
    <row r="39070" customFormat="1" x14ac:dyDescent="0.35"/>
    <row r="39071" customFormat="1" x14ac:dyDescent="0.35"/>
    <row r="39072" customFormat="1" x14ac:dyDescent="0.35"/>
    <row r="39073" customFormat="1" x14ac:dyDescent="0.35"/>
    <row r="39074" customFormat="1" x14ac:dyDescent="0.35"/>
    <row r="39075" customFormat="1" x14ac:dyDescent="0.35"/>
    <row r="39076" customFormat="1" x14ac:dyDescent="0.35"/>
    <row r="39077" customFormat="1" x14ac:dyDescent="0.35"/>
    <row r="39078" customFormat="1" x14ac:dyDescent="0.35"/>
    <row r="39079" customFormat="1" x14ac:dyDescent="0.35"/>
    <row r="39080" customFormat="1" x14ac:dyDescent="0.35"/>
    <row r="39081" customFormat="1" x14ac:dyDescent="0.35"/>
    <row r="39082" customFormat="1" x14ac:dyDescent="0.35"/>
    <row r="39083" customFormat="1" x14ac:dyDescent="0.35"/>
    <row r="39084" customFormat="1" x14ac:dyDescent="0.35"/>
    <row r="39085" customFormat="1" x14ac:dyDescent="0.35"/>
    <row r="39086" customFormat="1" x14ac:dyDescent="0.35"/>
    <row r="39087" customFormat="1" x14ac:dyDescent="0.35"/>
    <row r="39088" customFormat="1" x14ac:dyDescent="0.35"/>
    <row r="39089" customFormat="1" x14ac:dyDescent="0.35"/>
    <row r="39090" customFormat="1" x14ac:dyDescent="0.35"/>
    <row r="39091" customFormat="1" x14ac:dyDescent="0.35"/>
    <row r="39092" customFormat="1" x14ac:dyDescent="0.35"/>
    <row r="39093" customFormat="1" x14ac:dyDescent="0.35"/>
    <row r="39094" customFormat="1" x14ac:dyDescent="0.35"/>
    <row r="39095" customFormat="1" x14ac:dyDescent="0.35"/>
    <row r="39096" customFormat="1" x14ac:dyDescent="0.35"/>
    <row r="39097" customFormat="1" x14ac:dyDescent="0.35"/>
    <row r="39098" customFormat="1" x14ac:dyDescent="0.35"/>
    <row r="39099" customFormat="1" x14ac:dyDescent="0.35"/>
    <row r="39100" customFormat="1" x14ac:dyDescent="0.35"/>
    <row r="39101" customFormat="1" x14ac:dyDescent="0.35"/>
    <row r="39102" customFormat="1" x14ac:dyDescent="0.35"/>
    <row r="39103" customFormat="1" x14ac:dyDescent="0.35"/>
    <row r="39104" customFormat="1" x14ac:dyDescent="0.35"/>
    <row r="39105" customFormat="1" x14ac:dyDescent="0.35"/>
    <row r="39106" customFormat="1" x14ac:dyDescent="0.35"/>
    <row r="39107" customFormat="1" x14ac:dyDescent="0.35"/>
    <row r="39108" customFormat="1" x14ac:dyDescent="0.35"/>
    <row r="39109" customFormat="1" x14ac:dyDescent="0.35"/>
    <row r="39110" customFormat="1" x14ac:dyDescent="0.35"/>
    <row r="39111" customFormat="1" x14ac:dyDescent="0.35"/>
    <row r="39112" customFormat="1" x14ac:dyDescent="0.35"/>
    <row r="39113" customFormat="1" x14ac:dyDescent="0.35"/>
    <row r="39114" customFormat="1" x14ac:dyDescent="0.35"/>
    <row r="39115" customFormat="1" x14ac:dyDescent="0.35"/>
    <row r="39116" customFormat="1" x14ac:dyDescent="0.35"/>
    <row r="39117" customFormat="1" x14ac:dyDescent="0.35"/>
    <row r="39118" customFormat="1" x14ac:dyDescent="0.35"/>
    <row r="39119" customFormat="1" x14ac:dyDescent="0.35"/>
    <row r="39120" customFormat="1" x14ac:dyDescent="0.35"/>
    <row r="39121" customFormat="1" x14ac:dyDescent="0.35"/>
    <row r="39122" customFormat="1" x14ac:dyDescent="0.35"/>
    <row r="39123" customFormat="1" x14ac:dyDescent="0.35"/>
    <row r="39124" customFormat="1" x14ac:dyDescent="0.35"/>
    <row r="39125" customFormat="1" x14ac:dyDescent="0.35"/>
    <row r="39126" customFormat="1" x14ac:dyDescent="0.35"/>
    <row r="39127" customFormat="1" x14ac:dyDescent="0.35"/>
    <row r="39128" customFormat="1" x14ac:dyDescent="0.35"/>
    <row r="39129" customFormat="1" x14ac:dyDescent="0.35"/>
    <row r="39130" customFormat="1" x14ac:dyDescent="0.35"/>
    <row r="39131" customFormat="1" x14ac:dyDescent="0.35"/>
    <row r="39132" customFormat="1" x14ac:dyDescent="0.35"/>
    <row r="39133" customFormat="1" x14ac:dyDescent="0.35"/>
    <row r="39134" customFormat="1" x14ac:dyDescent="0.35"/>
    <row r="39135" customFormat="1" x14ac:dyDescent="0.35"/>
    <row r="39136" customFormat="1" x14ac:dyDescent="0.35"/>
    <row r="39137" customFormat="1" x14ac:dyDescent="0.35"/>
    <row r="39138" customFormat="1" x14ac:dyDescent="0.35"/>
    <row r="39139" customFormat="1" x14ac:dyDescent="0.35"/>
    <row r="39140" customFormat="1" x14ac:dyDescent="0.35"/>
    <row r="39141" customFormat="1" x14ac:dyDescent="0.35"/>
    <row r="39142" customFormat="1" x14ac:dyDescent="0.35"/>
    <row r="39143" customFormat="1" x14ac:dyDescent="0.35"/>
    <row r="39144" customFormat="1" x14ac:dyDescent="0.35"/>
    <row r="39145" customFormat="1" x14ac:dyDescent="0.35"/>
    <row r="39146" customFormat="1" x14ac:dyDescent="0.35"/>
    <row r="39147" customFormat="1" x14ac:dyDescent="0.35"/>
    <row r="39148" customFormat="1" x14ac:dyDescent="0.35"/>
    <row r="39149" customFormat="1" x14ac:dyDescent="0.35"/>
    <row r="39150" customFormat="1" x14ac:dyDescent="0.35"/>
    <row r="39151" customFormat="1" x14ac:dyDescent="0.35"/>
    <row r="39152" customFormat="1" x14ac:dyDescent="0.35"/>
    <row r="39153" customFormat="1" x14ac:dyDescent="0.35"/>
    <row r="39154" customFormat="1" x14ac:dyDescent="0.35"/>
    <row r="39155" customFormat="1" x14ac:dyDescent="0.35"/>
    <row r="39156" customFormat="1" x14ac:dyDescent="0.35"/>
    <row r="39157" customFormat="1" x14ac:dyDescent="0.35"/>
    <row r="39158" customFormat="1" x14ac:dyDescent="0.35"/>
    <row r="39159" customFormat="1" x14ac:dyDescent="0.35"/>
    <row r="39160" customFormat="1" x14ac:dyDescent="0.35"/>
    <row r="39161" customFormat="1" x14ac:dyDescent="0.35"/>
    <row r="39162" customFormat="1" x14ac:dyDescent="0.35"/>
    <row r="39163" customFormat="1" x14ac:dyDescent="0.35"/>
    <row r="39164" customFormat="1" x14ac:dyDescent="0.35"/>
    <row r="39165" customFormat="1" x14ac:dyDescent="0.35"/>
    <row r="39166" customFormat="1" x14ac:dyDescent="0.35"/>
    <row r="39167" customFormat="1" x14ac:dyDescent="0.35"/>
    <row r="39168" customFormat="1" x14ac:dyDescent="0.35"/>
    <row r="39169" customFormat="1" x14ac:dyDescent="0.35"/>
    <row r="39170" customFormat="1" x14ac:dyDescent="0.35"/>
    <row r="39171" customFormat="1" x14ac:dyDescent="0.35"/>
    <row r="39172" customFormat="1" x14ac:dyDescent="0.35"/>
    <row r="39173" customFormat="1" x14ac:dyDescent="0.35"/>
    <row r="39174" customFormat="1" x14ac:dyDescent="0.35"/>
    <row r="39175" customFormat="1" x14ac:dyDescent="0.35"/>
    <row r="39176" customFormat="1" x14ac:dyDescent="0.35"/>
    <row r="39177" customFormat="1" x14ac:dyDescent="0.35"/>
    <row r="39178" customFormat="1" x14ac:dyDescent="0.35"/>
    <row r="39179" customFormat="1" x14ac:dyDescent="0.35"/>
    <row r="39180" customFormat="1" x14ac:dyDescent="0.35"/>
    <row r="39181" customFormat="1" x14ac:dyDescent="0.35"/>
    <row r="39182" customFormat="1" x14ac:dyDescent="0.35"/>
    <row r="39183" customFormat="1" x14ac:dyDescent="0.35"/>
    <row r="39184" customFormat="1" x14ac:dyDescent="0.35"/>
    <row r="39185" customFormat="1" x14ac:dyDescent="0.35"/>
    <row r="39186" customFormat="1" x14ac:dyDescent="0.35"/>
    <row r="39187" customFormat="1" x14ac:dyDescent="0.35"/>
    <row r="39188" customFormat="1" x14ac:dyDescent="0.35"/>
    <row r="39189" customFormat="1" x14ac:dyDescent="0.35"/>
    <row r="39190" customFormat="1" x14ac:dyDescent="0.35"/>
    <row r="39191" customFormat="1" x14ac:dyDescent="0.35"/>
    <row r="39192" customFormat="1" x14ac:dyDescent="0.35"/>
    <row r="39193" customFormat="1" x14ac:dyDescent="0.35"/>
    <row r="39194" customFormat="1" x14ac:dyDescent="0.35"/>
    <row r="39195" customFormat="1" x14ac:dyDescent="0.35"/>
    <row r="39196" customFormat="1" x14ac:dyDescent="0.35"/>
    <row r="39197" customFormat="1" x14ac:dyDescent="0.35"/>
    <row r="39198" customFormat="1" x14ac:dyDescent="0.35"/>
    <row r="39199" customFormat="1" x14ac:dyDescent="0.35"/>
    <row r="39200" customFormat="1" x14ac:dyDescent="0.35"/>
    <row r="39201" customFormat="1" x14ac:dyDescent="0.35"/>
    <row r="39202" customFormat="1" x14ac:dyDescent="0.35"/>
    <row r="39203" customFormat="1" x14ac:dyDescent="0.35"/>
    <row r="39204" customFormat="1" x14ac:dyDescent="0.35"/>
    <row r="39205" customFormat="1" x14ac:dyDescent="0.35"/>
    <row r="39206" customFormat="1" x14ac:dyDescent="0.35"/>
    <row r="39207" customFormat="1" x14ac:dyDescent="0.35"/>
    <row r="39208" customFormat="1" x14ac:dyDescent="0.35"/>
    <row r="39209" customFormat="1" x14ac:dyDescent="0.35"/>
    <row r="39210" customFormat="1" x14ac:dyDescent="0.35"/>
    <row r="39211" customFormat="1" x14ac:dyDescent="0.35"/>
    <row r="39212" customFormat="1" x14ac:dyDescent="0.35"/>
    <row r="39213" customFormat="1" x14ac:dyDescent="0.35"/>
    <row r="39214" customFormat="1" x14ac:dyDescent="0.35"/>
    <row r="39215" customFormat="1" x14ac:dyDescent="0.35"/>
    <row r="39216" customFormat="1" x14ac:dyDescent="0.35"/>
    <row r="39217" customFormat="1" x14ac:dyDescent="0.35"/>
    <row r="39218" customFormat="1" x14ac:dyDescent="0.35"/>
    <row r="39219" customFormat="1" x14ac:dyDescent="0.35"/>
    <row r="39220" customFormat="1" x14ac:dyDescent="0.35"/>
    <row r="39221" customFormat="1" x14ac:dyDescent="0.35"/>
    <row r="39222" customFormat="1" x14ac:dyDescent="0.35"/>
    <row r="39223" customFormat="1" x14ac:dyDescent="0.35"/>
    <row r="39224" customFormat="1" x14ac:dyDescent="0.35"/>
    <row r="39225" customFormat="1" x14ac:dyDescent="0.35"/>
    <row r="39226" customFormat="1" x14ac:dyDescent="0.35"/>
    <row r="39227" customFormat="1" x14ac:dyDescent="0.35"/>
    <row r="39228" customFormat="1" x14ac:dyDescent="0.35"/>
    <row r="39229" customFormat="1" x14ac:dyDescent="0.35"/>
    <row r="39230" customFormat="1" x14ac:dyDescent="0.35"/>
    <row r="39231" customFormat="1" x14ac:dyDescent="0.35"/>
    <row r="39232" customFormat="1" x14ac:dyDescent="0.35"/>
    <row r="39233" customFormat="1" x14ac:dyDescent="0.35"/>
    <row r="39234" customFormat="1" x14ac:dyDescent="0.35"/>
    <row r="39235" customFormat="1" x14ac:dyDescent="0.35"/>
    <row r="39236" customFormat="1" x14ac:dyDescent="0.35"/>
    <row r="39237" customFormat="1" x14ac:dyDescent="0.35"/>
    <row r="39238" customFormat="1" x14ac:dyDescent="0.35"/>
    <row r="39239" customFormat="1" x14ac:dyDescent="0.35"/>
    <row r="39240" customFormat="1" x14ac:dyDescent="0.35"/>
    <row r="39241" customFormat="1" x14ac:dyDescent="0.35"/>
    <row r="39242" customFormat="1" x14ac:dyDescent="0.35"/>
    <row r="39243" customFormat="1" x14ac:dyDescent="0.35"/>
    <row r="39244" customFormat="1" x14ac:dyDescent="0.35"/>
    <row r="39245" customFormat="1" x14ac:dyDescent="0.35"/>
    <row r="39246" customFormat="1" x14ac:dyDescent="0.35"/>
    <row r="39247" customFormat="1" x14ac:dyDescent="0.35"/>
    <row r="39248" customFormat="1" x14ac:dyDescent="0.35"/>
    <row r="39249" customFormat="1" x14ac:dyDescent="0.35"/>
    <row r="39250" customFormat="1" x14ac:dyDescent="0.35"/>
    <row r="39251" customFormat="1" x14ac:dyDescent="0.35"/>
    <row r="39252" customFormat="1" x14ac:dyDescent="0.35"/>
    <row r="39253" customFormat="1" x14ac:dyDescent="0.35"/>
    <row r="39254" customFormat="1" x14ac:dyDescent="0.35"/>
    <row r="39255" customFormat="1" x14ac:dyDescent="0.35"/>
    <row r="39256" customFormat="1" x14ac:dyDescent="0.35"/>
    <row r="39257" customFormat="1" x14ac:dyDescent="0.35"/>
    <row r="39258" customFormat="1" x14ac:dyDescent="0.35"/>
    <row r="39259" customFormat="1" x14ac:dyDescent="0.35"/>
    <row r="39260" customFormat="1" x14ac:dyDescent="0.35"/>
    <row r="39261" customFormat="1" x14ac:dyDescent="0.35"/>
    <row r="39262" customFormat="1" x14ac:dyDescent="0.35"/>
    <row r="39263" customFormat="1" x14ac:dyDescent="0.35"/>
    <row r="39264" customFormat="1" x14ac:dyDescent="0.35"/>
    <row r="39265" customFormat="1" x14ac:dyDescent="0.35"/>
    <row r="39266" customFormat="1" x14ac:dyDescent="0.35"/>
    <row r="39267" customFormat="1" x14ac:dyDescent="0.35"/>
    <row r="39268" customFormat="1" x14ac:dyDescent="0.35"/>
    <row r="39269" customFormat="1" x14ac:dyDescent="0.35"/>
    <row r="39270" customFormat="1" x14ac:dyDescent="0.35"/>
    <row r="39271" customFormat="1" x14ac:dyDescent="0.35"/>
    <row r="39272" customFormat="1" x14ac:dyDescent="0.35"/>
    <row r="39273" customFormat="1" x14ac:dyDescent="0.35"/>
    <row r="39274" customFormat="1" x14ac:dyDescent="0.35"/>
    <row r="39275" customFormat="1" x14ac:dyDescent="0.35"/>
    <row r="39276" customFormat="1" x14ac:dyDescent="0.35"/>
    <row r="39277" customFormat="1" x14ac:dyDescent="0.35"/>
    <row r="39278" customFormat="1" x14ac:dyDescent="0.35"/>
    <row r="39279" customFormat="1" x14ac:dyDescent="0.35"/>
    <row r="39280" customFormat="1" x14ac:dyDescent="0.35"/>
    <row r="39281" customFormat="1" x14ac:dyDescent="0.35"/>
    <row r="39282" customFormat="1" x14ac:dyDescent="0.35"/>
    <row r="39283" customFormat="1" x14ac:dyDescent="0.35"/>
    <row r="39284" customFormat="1" x14ac:dyDescent="0.35"/>
    <row r="39285" customFormat="1" x14ac:dyDescent="0.35"/>
    <row r="39286" customFormat="1" x14ac:dyDescent="0.35"/>
    <row r="39287" customFormat="1" x14ac:dyDescent="0.35"/>
    <row r="39288" customFormat="1" x14ac:dyDescent="0.35"/>
    <row r="39289" customFormat="1" x14ac:dyDescent="0.35"/>
    <row r="39290" customFormat="1" x14ac:dyDescent="0.35"/>
    <row r="39291" customFormat="1" x14ac:dyDescent="0.35"/>
    <row r="39292" customFormat="1" x14ac:dyDescent="0.35"/>
    <row r="39293" customFormat="1" x14ac:dyDescent="0.35"/>
    <row r="39294" customFormat="1" x14ac:dyDescent="0.35"/>
    <row r="39295" customFormat="1" x14ac:dyDescent="0.35"/>
    <row r="39296" customFormat="1" x14ac:dyDescent="0.35"/>
    <row r="39297" customFormat="1" x14ac:dyDescent="0.35"/>
    <row r="39298" customFormat="1" x14ac:dyDescent="0.35"/>
    <row r="39299" customFormat="1" x14ac:dyDescent="0.35"/>
    <row r="39300" customFormat="1" x14ac:dyDescent="0.35"/>
    <row r="39301" customFormat="1" x14ac:dyDescent="0.35"/>
    <row r="39302" customFormat="1" x14ac:dyDescent="0.35"/>
    <row r="39303" customFormat="1" x14ac:dyDescent="0.35"/>
    <row r="39304" customFormat="1" x14ac:dyDescent="0.35"/>
    <row r="39305" customFormat="1" x14ac:dyDescent="0.35"/>
    <row r="39306" customFormat="1" x14ac:dyDescent="0.35"/>
    <row r="39307" customFormat="1" x14ac:dyDescent="0.35"/>
    <row r="39308" customFormat="1" x14ac:dyDescent="0.35"/>
    <row r="39309" customFormat="1" x14ac:dyDescent="0.35"/>
    <row r="39310" customFormat="1" x14ac:dyDescent="0.35"/>
    <row r="39311" customFormat="1" x14ac:dyDescent="0.35"/>
    <row r="39312" customFormat="1" x14ac:dyDescent="0.35"/>
    <row r="39313" customFormat="1" x14ac:dyDescent="0.35"/>
    <row r="39314" customFormat="1" x14ac:dyDescent="0.35"/>
    <row r="39315" customFormat="1" x14ac:dyDescent="0.35"/>
    <row r="39316" customFormat="1" x14ac:dyDescent="0.35"/>
    <row r="39317" customFormat="1" x14ac:dyDescent="0.35"/>
    <row r="39318" customFormat="1" x14ac:dyDescent="0.35"/>
    <row r="39319" customFormat="1" x14ac:dyDescent="0.35"/>
    <row r="39320" customFormat="1" x14ac:dyDescent="0.35"/>
    <row r="39321" customFormat="1" x14ac:dyDescent="0.35"/>
    <row r="39322" customFormat="1" x14ac:dyDescent="0.35"/>
    <row r="39323" customFormat="1" x14ac:dyDescent="0.35"/>
    <row r="39324" customFormat="1" x14ac:dyDescent="0.35"/>
    <row r="39325" customFormat="1" x14ac:dyDescent="0.35"/>
    <row r="39326" customFormat="1" x14ac:dyDescent="0.35"/>
    <row r="39327" customFormat="1" x14ac:dyDescent="0.35"/>
    <row r="39328" customFormat="1" x14ac:dyDescent="0.35"/>
    <row r="39329" customFormat="1" x14ac:dyDescent="0.35"/>
    <row r="39330" customFormat="1" x14ac:dyDescent="0.35"/>
    <row r="39331" customFormat="1" x14ac:dyDescent="0.35"/>
    <row r="39332" customFormat="1" x14ac:dyDescent="0.35"/>
    <row r="39333" customFormat="1" x14ac:dyDescent="0.35"/>
    <row r="39334" customFormat="1" x14ac:dyDescent="0.35"/>
    <row r="39335" customFormat="1" x14ac:dyDescent="0.35"/>
    <row r="39336" customFormat="1" x14ac:dyDescent="0.35"/>
    <row r="39337" customFormat="1" x14ac:dyDescent="0.35"/>
    <row r="39338" customFormat="1" x14ac:dyDescent="0.35"/>
    <row r="39339" customFormat="1" x14ac:dyDescent="0.35"/>
    <row r="39340" customFormat="1" x14ac:dyDescent="0.35"/>
    <row r="39341" customFormat="1" x14ac:dyDescent="0.35"/>
    <row r="39342" customFormat="1" x14ac:dyDescent="0.35"/>
    <row r="39343" customFormat="1" x14ac:dyDescent="0.35"/>
    <row r="39344" customFormat="1" x14ac:dyDescent="0.35"/>
    <row r="39345" customFormat="1" x14ac:dyDescent="0.35"/>
    <row r="39346" customFormat="1" x14ac:dyDescent="0.35"/>
    <row r="39347" customFormat="1" x14ac:dyDescent="0.35"/>
    <row r="39348" customFormat="1" x14ac:dyDescent="0.35"/>
    <row r="39349" customFormat="1" x14ac:dyDescent="0.35"/>
    <row r="39350" customFormat="1" x14ac:dyDescent="0.35"/>
    <row r="39351" customFormat="1" x14ac:dyDescent="0.35"/>
    <row r="39352" customFormat="1" x14ac:dyDescent="0.35"/>
    <row r="39353" customFormat="1" x14ac:dyDescent="0.35"/>
    <row r="39354" customFormat="1" x14ac:dyDescent="0.35"/>
    <row r="39355" customFormat="1" x14ac:dyDescent="0.35"/>
    <row r="39356" customFormat="1" x14ac:dyDescent="0.35"/>
    <row r="39357" customFormat="1" x14ac:dyDescent="0.35"/>
    <row r="39358" customFormat="1" x14ac:dyDescent="0.35"/>
    <row r="39359" customFormat="1" x14ac:dyDescent="0.35"/>
    <row r="39360" customFormat="1" x14ac:dyDescent="0.35"/>
    <row r="39361" customFormat="1" x14ac:dyDescent="0.35"/>
    <row r="39362" customFormat="1" x14ac:dyDescent="0.35"/>
    <row r="39363" customFormat="1" x14ac:dyDescent="0.35"/>
    <row r="39364" customFormat="1" x14ac:dyDescent="0.35"/>
    <row r="39365" customFormat="1" x14ac:dyDescent="0.35"/>
    <row r="39366" customFormat="1" x14ac:dyDescent="0.35"/>
    <row r="39367" customFormat="1" x14ac:dyDescent="0.35"/>
    <row r="39368" customFormat="1" x14ac:dyDescent="0.35"/>
    <row r="39369" customFormat="1" x14ac:dyDescent="0.35"/>
    <row r="39370" customFormat="1" x14ac:dyDescent="0.35"/>
    <row r="39371" customFormat="1" x14ac:dyDescent="0.35"/>
    <row r="39372" customFormat="1" x14ac:dyDescent="0.35"/>
    <row r="39373" customFormat="1" x14ac:dyDescent="0.35"/>
    <row r="39374" customFormat="1" x14ac:dyDescent="0.35"/>
    <row r="39375" customFormat="1" x14ac:dyDescent="0.35"/>
    <row r="39376" customFormat="1" x14ac:dyDescent="0.35"/>
    <row r="39377" customFormat="1" x14ac:dyDescent="0.35"/>
    <row r="39378" customFormat="1" x14ac:dyDescent="0.35"/>
    <row r="39379" customFormat="1" x14ac:dyDescent="0.35"/>
    <row r="39380" customFormat="1" x14ac:dyDescent="0.35"/>
    <row r="39381" customFormat="1" x14ac:dyDescent="0.35"/>
    <row r="39382" customFormat="1" x14ac:dyDescent="0.35"/>
    <row r="39383" customFormat="1" x14ac:dyDescent="0.35"/>
    <row r="39384" customFormat="1" x14ac:dyDescent="0.35"/>
    <row r="39385" customFormat="1" x14ac:dyDescent="0.35"/>
    <row r="39386" customFormat="1" x14ac:dyDescent="0.35"/>
    <row r="39387" customFormat="1" x14ac:dyDescent="0.35"/>
    <row r="39388" customFormat="1" x14ac:dyDescent="0.35"/>
    <row r="39389" customFormat="1" x14ac:dyDescent="0.35"/>
    <row r="39390" customFormat="1" x14ac:dyDescent="0.35"/>
    <row r="39391" customFormat="1" x14ac:dyDescent="0.35"/>
    <row r="39392" customFormat="1" x14ac:dyDescent="0.35"/>
    <row r="39393" customFormat="1" x14ac:dyDescent="0.35"/>
    <row r="39394" customFormat="1" x14ac:dyDescent="0.35"/>
    <row r="39395" customFormat="1" x14ac:dyDescent="0.35"/>
    <row r="39396" customFormat="1" x14ac:dyDescent="0.35"/>
    <row r="39397" customFormat="1" x14ac:dyDescent="0.35"/>
    <row r="39398" customFormat="1" x14ac:dyDescent="0.35"/>
    <row r="39399" customFormat="1" x14ac:dyDescent="0.35"/>
    <row r="39400" customFormat="1" x14ac:dyDescent="0.35"/>
    <row r="39401" customFormat="1" x14ac:dyDescent="0.35"/>
    <row r="39402" customFormat="1" x14ac:dyDescent="0.35"/>
    <row r="39403" customFormat="1" x14ac:dyDescent="0.35"/>
    <row r="39404" customFormat="1" x14ac:dyDescent="0.35"/>
    <row r="39405" customFormat="1" x14ac:dyDescent="0.35"/>
    <row r="39406" customFormat="1" x14ac:dyDescent="0.35"/>
    <row r="39407" customFormat="1" x14ac:dyDescent="0.35"/>
    <row r="39408" customFormat="1" x14ac:dyDescent="0.35"/>
    <row r="39409" customFormat="1" x14ac:dyDescent="0.35"/>
    <row r="39410" customFormat="1" x14ac:dyDescent="0.35"/>
    <row r="39411" customFormat="1" x14ac:dyDescent="0.35"/>
    <row r="39412" customFormat="1" x14ac:dyDescent="0.35"/>
    <row r="39413" customFormat="1" x14ac:dyDescent="0.35"/>
    <row r="39414" customFormat="1" x14ac:dyDescent="0.35"/>
    <row r="39415" customFormat="1" x14ac:dyDescent="0.35"/>
    <row r="39416" customFormat="1" x14ac:dyDescent="0.35"/>
    <row r="39417" customFormat="1" x14ac:dyDescent="0.35"/>
    <row r="39418" customFormat="1" x14ac:dyDescent="0.35"/>
    <row r="39419" customFormat="1" x14ac:dyDescent="0.35"/>
    <row r="39420" customFormat="1" x14ac:dyDescent="0.35"/>
    <row r="39421" customFormat="1" x14ac:dyDescent="0.35"/>
    <row r="39422" customFormat="1" x14ac:dyDescent="0.35"/>
    <row r="39423" customFormat="1" x14ac:dyDescent="0.35"/>
    <row r="39424" customFormat="1" x14ac:dyDescent="0.35"/>
    <row r="39425" customFormat="1" x14ac:dyDescent="0.35"/>
    <row r="39426" customFormat="1" x14ac:dyDescent="0.35"/>
    <row r="39427" customFormat="1" x14ac:dyDescent="0.35"/>
    <row r="39428" customFormat="1" x14ac:dyDescent="0.35"/>
    <row r="39429" customFormat="1" x14ac:dyDescent="0.35"/>
    <row r="39430" customFormat="1" x14ac:dyDescent="0.35"/>
    <row r="39431" customFormat="1" x14ac:dyDescent="0.35"/>
    <row r="39432" customFormat="1" x14ac:dyDescent="0.35"/>
    <row r="39433" customFormat="1" x14ac:dyDescent="0.35"/>
    <row r="39434" customFormat="1" x14ac:dyDescent="0.35"/>
    <row r="39435" customFormat="1" x14ac:dyDescent="0.35"/>
    <row r="39436" customFormat="1" x14ac:dyDescent="0.35"/>
    <row r="39437" customFormat="1" x14ac:dyDescent="0.35"/>
    <row r="39438" customFormat="1" x14ac:dyDescent="0.35"/>
    <row r="39439" customFormat="1" x14ac:dyDescent="0.35"/>
    <row r="39440" customFormat="1" x14ac:dyDescent="0.35"/>
    <row r="39441" customFormat="1" x14ac:dyDescent="0.35"/>
    <row r="39442" customFormat="1" x14ac:dyDescent="0.35"/>
    <row r="39443" customFormat="1" x14ac:dyDescent="0.35"/>
    <row r="39444" customFormat="1" x14ac:dyDescent="0.35"/>
    <row r="39445" customFormat="1" x14ac:dyDescent="0.35"/>
    <row r="39446" customFormat="1" x14ac:dyDescent="0.35"/>
    <row r="39447" customFormat="1" x14ac:dyDescent="0.35"/>
    <row r="39448" customFormat="1" x14ac:dyDescent="0.35"/>
    <row r="39449" customFormat="1" x14ac:dyDescent="0.35"/>
    <row r="39450" customFormat="1" x14ac:dyDescent="0.35"/>
    <row r="39451" customFormat="1" x14ac:dyDescent="0.35"/>
    <row r="39452" customFormat="1" x14ac:dyDescent="0.35"/>
    <row r="39453" customFormat="1" x14ac:dyDescent="0.35"/>
    <row r="39454" customFormat="1" x14ac:dyDescent="0.35"/>
    <row r="39455" customFormat="1" x14ac:dyDescent="0.35"/>
    <row r="39456" customFormat="1" x14ac:dyDescent="0.35"/>
    <row r="39457" customFormat="1" x14ac:dyDescent="0.35"/>
    <row r="39458" customFormat="1" x14ac:dyDescent="0.35"/>
    <row r="39459" customFormat="1" x14ac:dyDescent="0.35"/>
    <row r="39460" customFormat="1" x14ac:dyDescent="0.35"/>
    <row r="39461" customFormat="1" x14ac:dyDescent="0.35"/>
    <row r="39462" customFormat="1" x14ac:dyDescent="0.35"/>
    <row r="39463" customFormat="1" x14ac:dyDescent="0.35"/>
    <row r="39464" customFormat="1" x14ac:dyDescent="0.35"/>
    <row r="39465" customFormat="1" x14ac:dyDescent="0.35"/>
    <row r="39466" customFormat="1" x14ac:dyDescent="0.35"/>
    <row r="39467" customFormat="1" x14ac:dyDescent="0.35"/>
    <row r="39468" customFormat="1" x14ac:dyDescent="0.35"/>
    <row r="39469" customFormat="1" x14ac:dyDescent="0.35"/>
    <row r="39470" customFormat="1" x14ac:dyDescent="0.35"/>
    <row r="39471" customFormat="1" x14ac:dyDescent="0.35"/>
    <row r="39472" customFormat="1" x14ac:dyDescent="0.35"/>
    <row r="39473" customFormat="1" x14ac:dyDescent="0.35"/>
    <row r="39474" customFormat="1" x14ac:dyDescent="0.35"/>
    <row r="39475" customFormat="1" x14ac:dyDescent="0.35"/>
    <row r="39476" customFormat="1" x14ac:dyDescent="0.35"/>
    <row r="39477" customFormat="1" x14ac:dyDescent="0.35"/>
    <row r="39478" customFormat="1" x14ac:dyDescent="0.35"/>
    <row r="39479" customFormat="1" x14ac:dyDescent="0.35"/>
    <row r="39480" customFormat="1" x14ac:dyDescent="0.35"/>
    <row r="39481" customFormat="1" x14ac:dyDescent="0.35"/>
    <row r="39482" customFormat="1" x14ac:dyDescent="0.35"/>
    <row r="39483" customFormat="1" x14ac:dyDescent="0.35"/>
    <row r="39484" customFormat="1" x14ac:dyDescent="0.35"/>
    <row r="39485" customFormat="1" x14ac:dyDescent="0.35"/>
    <row r="39486" customFormat="1" x14ac:dyDescent="0.35"/>
    <row r="39487" customFormat="1" x14ac:dyDescent="0.35"/>
    <row r="39488" customFormat="1" x14ac:dyDescent="0.35"/>
    <row r="39489" customFormat="1" x14ac:dyDescent="0.35"/>
    <row r="39490" customFormat="1" x14ac:dyDescent="0.35"/>
    <row r="39491" customFormat="1" x14ac:dyDescent="0.35"/>
    <row r="39492" customFormat="1" x14ac:dyDescent="0.35"/>
    <row r="39493" customFormat="1" x14ac:dyDescent="0.35"/>
    <row r="39494" customFormat="1" x14ac:dyDescent="0.35"/>
    <row r="39495" customFormat="1" x14ac:dyDescent="0.35"/>
    <row r="39496" customFormat="1" x14ac:dyDescent="0.35"/>
    <row r="39497" customFormat="1" x14ac:dyDescent="0.35"/>
    <row r="39498" customFormat="1" x14ac:dyDescent="0.35"/>
    <row r="39499" customFormat="1" x14ac:dyDescent="0.35"/>
    <row r="39500" customFormat="1" x14ac:dyDescent="0.35"/>
    <row r="39501" customFormat="1" x14ac:dyDescent="0.35"/>
    <row r="39502" customFormat="1" x14ac:dyDescent="0.35"/>
    <row r="39503" customFormat="1" x14ac:dyDescent="0.35"/>
    <row r="39504" customFormat="1" x14ac:dyDescent="0.35"/>
    <row r="39505" customFormat="1" x14ac:dyDescent="0.35"/>
    <row r="39506" customFormat="1" x14ac:dyDescent="0.35"/>
    <row r="39507" customFormat="1" x14ac:dyDescent="0.35"/>
    <row r="39508" customFormat="1" x14ac:dyDescent="0.35"/>
    <row r="39509" customFormat="1" x14ac:dyDescent="0.35"/>
    <row r="39510" customFormat="1" x14ac:dyDescent="0.35"/>
    <row r="39511" customFormat="1" x14ac:dyDescent="0.35"/>
    <row r="39512" customFormat="1" x14ac:dyDescent="0.35"/>
    <row r="39513" customFormat="1" x14ac:dyDescent="0.35"/>
    <row r="39514" customFormat="1" x14ac:dyDescent="0.35"/>
    <row r="39515" customFormat="1" x14ac:dyDescent="0.35"/>
    <row r="39516" customFormat="1" x14ac:dyDescent="0.35"/>
    <row r="39517" customFormat="1" x14ac:dyDescent="0.35"/>
    <row r="39518" customFormat="1" x14ac:dyDescent="0.35"/>
    <row r="39519" customFormat="1" x14ac:dyDescent="0.35"/>
    <row r="39520" customFormat="1" x14ac:dyDescent="0.35"/>
    <row r="39521" customFormat="1" x14ac:dyDescent="0.35"/>
    <row r="39522" customFormat="1" x14ac:dyDescent="0.35"/>
    <row r="39523" customFormat="1" x14ac:dyDescent="0.35"/>
    <row r="39524" customFormat="1" x14ac:dyDescent="0.35"/>
    <row r="39525" customFormat="1" x14ac:dyDescent="0.35"/>
    <row r="39526" customFormat="1" x14ac:dyDescent="0.35"/>
    <row r="39527" customFormat="1" x14ac:dyDescent="0.35"/>
    <row r="39528" customFormat="1" x14ac:dyDescent="0.35"/>
    <row r="39529" customFormat="1" x14ac:dyDescent="0.35"/>
    <row r="39530" customFormat="1" x14ac:dyDescent="0.35"/>
    <row r="39531" customFormat="1" x14ac:dyDescent="0.35"/>
    <row r="39532" customFormat="1" x14ac:dyDescent="0.35"/>
    <row r="39533" customFormat="1" x14ac:dyDescent="0.35"/>
    <row r="39534" customFormat="1" x14ac:dyDescent="0.35"/>
    <row r="39535" customFormat="1" x14ac:dyDescent="0.35"/>
    <row r="39536" customFormat="1" x14ac:dyDescent="0.35"/>
    <row r="39537" customFormat="1" x14ac:dyDescent="0.35"/>
    <row r="39538" customFormat="1" x14ac:dyDescent="0.35"/>
    <row r="39539" customFormat="1" x14ac:dyDescent="0.35"/>
    <row r="39540" customFormat="1" x14ac:dyDescent="0.35"/>
    <row r="39541" customFormat="1" x14ac:dyDescent="0.35"/>
    <row r="39542" customFormat="1" x14ac:dyDescent="0.35"/>
    <row r="39543" customFormat="1" x14ac:dyDescent="0.35"/>
    <row r="39544" customFormat="1" x14ac:dyDescent="0.35"/>
    <row r="39545" customFormat="1" x14ac:dyDescent="0.35"/>
    <row r="39546" customFormat="1" x14ac:dyDescent="0.35"/>
    <row r="39547" customFormat="1" x14ac:dyDescent="0.35"/>
    <row r="39548" customFormat="1" x14ac:dyDescent="0.35"/>
    <row r="39549" customFormat="1" x14ac:dyDescent="0.35"/>
    <row r="39550" customFormat="1" x14ac:dyDescent="0.35"/>
    <row r="39551" customFormat="1" x14ac:dyDescent="0.35"/>
    <row r="39552" customFormat="1" x14ac:dyDescent="0.35"/>
    <row r="39553" customFormat="1" x14ac:dyDescent="0.35"/>
    <row r="39554" customFormat="1" x14ac:dyDescent="0.35"/>
    <row r="39555" customFormat="1" x14ac:dyDescent="0.35"/>
    <row r="39556" customFormat="1" x14ac:dyDescent="0.35"/>
    <row r="39557" customFormat="1" x14ac:dyDescent="0.35"/>
    <row r="39558" customFormat="1" x14ac:dyDescent="0.35"/>
    <row r="39559" customFormat="1" x14ac:dyDescent="0.35"/>
    <row r="39560" customFormat="1" x14ac:dyDescent="0.35"/>
    <row r="39561" customFormat="1" x14ac:dyDescent="0.35"/>
    <row r="39562" customFormat="1" x14ac:dyDescent="0.35"/>
    <row r="39563" customFormat="1" x14ac:dyDescent="0.35"/>
    <row r="39564" customFormat="1" x14ac:dyDescent="0.35"/>
    <row r="39565" customFormat="1" x14ac:dyDescent="0.35"/>
    <row r="39566" customFormat="1" x14ac:dyDescent="0.35"/>
    <row r="39567" customFormat="1" x14ac:dyDescent="0.35"/>
    <row r="39568" customFormat="1" x14ac:dyDescent="0.35"/>
    <row r="39569" customFormat="1" x14ac:dyDescent="0.35"/>
    <row r="39570" customFormat="1" x14ac:dyDescent="0.35"/>
    <row r="39571" customFormat="1" x14ac:dyDescent="0.35"/>
    <row r="39572" customFormat="1" x14ac:dyDescent="0.35"/>
    <row r="39573" customFormat="1" x14ac:dyDescent="0.35"/>
    <row r="39574" customFormat="1" x14ac:dyDescent="0.35"/>
    <row r="39575" customFormat="1" x14ac:dyDescent="0.35"/>
    <row r="39576" customFormat="1" x14ac:dyDescent="0.35"/>
    <row r="39577" customFormat="1" x14ac:dyDescent="0.35"/>
    <row r="39578" customFormat="1" x14ac:dyDescent="0.35"/>
    <row r="39579" customFormat="1" x14ac:dyDescent="0.35"/>
    <row r="39580" customFormat="1" x14ac:dyDescent="0.35"/>
    <row r="39581" customFormat="1" x14ac:dyDescent="0.35"/>
    <row r="39582" customFormat="1" x14ac:dyDescent="0.35"/>
    <row r="39583" customFormat="1" x14ac:dyDescent="0.35"/>
    <row r="39584" customFormat="1" x14ac:dyDescent="0.35"/>
    <row r="39585" customFormat="1" x14ac:dyDescent="0.35"/>
    <row r="39586" customFormat="1" x14ac:dyDescent="0.35"/>
    <row r="39587" customFormat="1" x14ac:dyDescent="0.35"/>
    <row r="39588" customFormat="1" x14ac:dyDescent="0.35"/>
    <row r="39589" customFormat="1" x14ac:dyDescent="0.35"/>
    <row r="39590" customFormat="1" x14ac:dyDescent="0.35"/>
    <row r="39591" customFormat="1" x14ac:dyDescent="0.35"/>
    <row r="39592" customFormat="1" x14ac:dyDescent="0.35"/>
    <row r="39593" customFormat="1" x14ac:dyDescent="0.35"/>
    <row r="39594" customFormat="1" x14ac:dyDescent="0.35"/>
    <row r="39595" customFormat="1" x14ac:dyDescent="0.35"/>
    <row r="39596" customFormat="1" x14ac:dyDescent="0.35"/>
    <row r="39597" customFormat="1" x14ac:dyDescent="0.35"/>
    <row r="39598" customFormat="1" x14ac:dyDescent="0.35"/>
    <row r="39599" customFormat="1" x14ac:dyDescent="0.35"/>
    <row r="39600" customFormat="1" x14ac:dyDescent="0.35"/>
    <row r="39601" customFormat="1" x14ac:dyDescent="0.35"/>
    <row r="39602" customFormat="1" x14ac:dyDescent="0.35"/>
    <row r="39603" customFormat="1" x14ac:dyDescent="0.35"/>
    <row r="39604" customFormat="1" x14ac:dyDescent="0.35"/>
    <row r="39605" customFormat="1" x14ac:dyDescent="0.35"/>
    <row r="39606" customFormat="1" x14ac:dyDescent="0.35"/>
    <row r="39607" customFormat="1" x14ac:dyDescent="0.35"/>
    <row r="39608" customFormat="1" x14ac:dyDescent="0.35"/>
    <row r="39609" customFormat="1" x14ac:dyDescent="0.35"/>
    <row r="39610" customFormat="1" x14ac:dyDescent="0.35"/>
    <row r="39611" customFormat="1" x14ac:dyDescent="0.35"/>
    <row r="39612" customFormat="1" x14ac:dyDescent="0.35"/>
    <row r="39613" customFormat="1" x14ac:dyDescent="0.35"/>
    <row r="39614" customFormat="1" x14ac:dyDescent="0.35"/>
    <row r="39615" customFormat="1" x14ac:dyDescent="0.35"/>
    <row r="39616" customFormat="1" x14ac:dyDescent="0.35"/>
    <row r="39617" customFormat="1" x14ac:dyDescent="0.35"/>
    <row r="39618" customFormat="1" x14ac:dyDescent="0.35"/>
    <row r="39619" customFormat="1" x14ac:dyDescent="0.35"/>
    <row r="39620" customFormat="1" x14ac:dyDescent="0.35"/>
    <row r="39621" customFormat="1" x14ac:dyDescent="0.35"/>
    <row r="39622" customFormat="1" x14ac:dyDescent="0.35"/>
    <row r="39623" customFormat="1" x14ac:dyDescent="0.35"/>
    <row r="39624" customFormat="1" x14ac:dyDescent="0.35"/>
    <row r="39625" customFormat="1" x14ac:dyDescent="0.35"/>
    <row r="39626" customFormat="1" x14ac:dyDescent="0.35"/>
    <row r="39627" customFormat="1" x14ac:dyDescent="0.35"/>
    <row r="39628" customFormat="1" x14ac:dyDescent="0.35"/>
    <row r="39629" customFormat="1" x14ac:dyDescent="0.35"/>
    <row r="39630" customFormat="1" x14ac:dyDescent="0.35"/>
    <row r="39631" customFormat="1" x14ac:dyDescent="0.35"/>
    <row r="39632" customFormat="1" x14ac:dyDescent="0.35"/>
    <row r="39633" customFormat="1" x14ac:dyDescent="0.35"/>
    <row r="39634" customFormat="1" x14ac:dyDescent="0.35"/>
    <row r="39635" customFormat="1" x14ac:dyDescent="0.35"/>
    <row r="39636" customFormat="1" x14ac:dyDescent="0.35"/>
    <row r="39637" customFormat="1" x14ac:dyDescent="0.35"/>
    <row r="39638" customFormat="1" x14ac:dyDescent="0.35"/>
    <row r="39639" customFormat="1" x14ac:dyDescent="0.35"/>
    <row r="39640" customFormat="1" x14ac:dyDescent="0.35"/>
    <row r="39641" customFormat="1" x14ac:dyDescent="0.35"/>
    <row r="39642" customFormat="1" x14ac:dyDescent="0.35"/>
    <row r="39643" customFormat="1" x14ac:dyDescent="0.35"/>
    <row r="39644" customFormat="1" x14ac:dyDescent="0.35"/>
    <row r="39645" customFormat="1" x14ac:dyDescent="0.35"/>
    <row r="39646" customFormat="1" x14ac:dyDescent="0.35"/>
    <row r="39647" customFormat="1" x14ac:dyDescent="0.35"/>
    <row r="39648" customFormat="1" x14ac:dyDescent="0.35"/>
    <row r="39649" customFormat="1" x14ac:dyDescent="0.35"/>
    <row r="39650" customFormat="1" x14ac:dyDescent="0.35"/>
    <row r="39651" customFormat="1" x14ac:dyDescent="0.35"/>
    <row r="39652" customFormat="1" x14ac:dyDescent="0.35"/>
    <row r="39653" customFormat="1" x14ac:dyDescent="0.35"/>
    <row r="39654" customFormat="1" x14ac:dyDescent="0.35"/>
    <row r="39655" customFormat="1" x14ac:dyDescent="0.35"/>
    <row r="39656" customFormat="1" x14ac:dyDescent="0.35"/>
    <row r="39657" customFormat="1" x14ac:dyDescent="0.35"/>
    <row r="39658" customFormat="1" x14ac:dyDescent="0.35"/>
    <row r="39659" customFormat="1" x14ac:dyDescent="0.35"/>
    <row r="39660" customFormat="1" x14ac:dyDescent="0.35"/>
    <row r="39661" customFormat="1" x14ac:dyDescent="0.35"/>
    <row r="39662" customFormat="1" x14ac:dyDescent="0.35"/>
    <row r="39663" customFormat="1" x14ac:dyDescent="0.35"/>
    <row r="39664" customFormat="1" x14ac:dyDescent="0.35"/>
    <row r="39665" customFormat="1" x14ac:dyDescent="0.35"/>
    <row r="39666" customFormat="1" x14ac:dyDescent="0.35"/>
    <row r="39667" customFormat="1" x14ac:dyDescent="0.35"/>
    <row r="39668" customFormat="1" x14ac:dyDescent="0.35"/>
    <row r="39669" customFormat="1" x14ac:dyDescent="0.35"/>
    <row r="39670" customFormat="1" x14ac:dyDescent="0.35"/>
    <row r="39671" customFormat="1" x14ac:dyDescent="0.35"/>
    <row r="39672" customFormat="1" x14ac:dyDescent="0.35"/>
    <row r="39673" customFormat="1" x14ac:dyDescent="0.35"/>
    <row r="39674" customFormat="1" x14ac:dyDescent="0.35"/>
    <row r="39675" customFormat="1" x14ac:dyDescent="0.35"/>
    <row r="39676" customFormat="1" x14ac:dyDescent="0.35"/>
    <row r="39677" customFormat="1" x14ac:dyDescent="0.35"/>
    <row r="39678" customFormat="1" x14ac:dyDescent="0.35"/>
    <row r="39679" customFormat="1" x14ac:dyDescent="0.35"/>
    <row r="39680" customFormat="1" x14ac:dyDescent="0.35"/>
    <row r="39681" customFormat="1" x14ac:dyDescent="0.35"/>
    <row r="39682" customFormat="1" x14ac:dyDescent="0.35"/>
    <row r="39683" customFormat="1" x14ac:dyDescent="0.35"/>
    <row r="39684" customFormat="1" x14ac:dyDescent="0.35"/>
    <row r="39685" customFormat="1" x14ac:dyDescent="0.35"/>
    <row r="39686" customFormat="1" x14ac:dyDescent="0.35"/>
    <row r="39687" customFormat="1" x14ac:dyDescent="0.35"/>
    <row r="39688" customFormat="1" x14ac:dyDescent="0.35"/>
    <row r="39689" customFormat="1" x14ac:dyDescent="0.35"/>
    <row r="39690" customFormat="1" x14ac:dyDescent="0.35"/>
    <row r="39691" customFormat="1" x14ac:dyDescent="0.35"/>
    <row r="39692" customFormat="1" x14ac:dyDescent="0.35"/>
    <row r="39693" customFormat="1" x14ac:dyDescent="0.35"/>
    <row r="39694" customFormat="1" x14ac:dyDescent="0.35"/>
    <row r="39695" customFormat="1" x14ac:dyDescent="0.35"/>
    <row r="39696" customFormat="1" x14ac:dyDescent="0.35"/>
    <row r="39697" customFormat="1" x14ac:dyDescent="0.35"/>
    <row r="39698" customFormat="1" x14ac:dyDescent="0.35"/>
    <row r="39699" customFormat="1" x14ac:dyDescent="0.35"/>
    <row r="39700" customFormat="1" x14ac:dyDescent="0.35"/>
    <row r="39701" customFormat="1" x14ac:dyDescent="0.35"/>
    <row r="39702" customFormat="1" x14ac:dyDescent="0.35"/>
    <row r="39703" customFormat="1" x14ac:dyDescent="0.35"/>
    <row r="39704" customFormat="1" x14ac:dyDescent="0.35"/>
    <row r="39705" customFormat="1" x14ac:dyDescent="0.35"/>
    <row r="39706" customFormat="1" x14ac:dyDescent="0.35"/>
    <row r="39707" customFormat="1" x14ac:dyDescent="0.35"/>
    <row r="39708" customFormat="1" x14ac:dyDescent="0.35"/>
    <row r="39709" customFormat="1" x14ac:dyDescent="0.35"/>
    <row r="39710" customFormat="1" x14ac:dyDescent="0.35"/>
    <row r="39711" customFormat="1" x14ac:dyDescent="0.35"/>
    <row r="39712" customFormat="1" x14ac:dyDescent="0.35"/>
    <row r="39713" customFormat="1" x14ac:dyDescent="0.35"/>
    <row r="39714" customFormat="1" x14ac:dyDescent="0.35"/>
    <row r="39715" customFormat="1" x14ac:dyDescent="0.35"/>
    <row r="39716" customFormat="1" x14ac:dyDescent="0.35"/>
    <row r="39717" customFormat="1" x14ac:dyDescent="0.35"/>
    <row r="39718" customFormat="1" x14ac:dyDescent="0.35"/>
    <row r="39719" customFormat="1" x14ac:dyDescent="0.35"/>
    <row r="39720" customFormat="1" x14ac:dyDescent="0.35"/>
    <row r="39721" customFormat="1" x14ac:dyDescent="0.35"/>
    <row r="39722" customFormat="1" x14ac:dyDescent="0.35"/>
    <row r="39723" customFormat="1" x14ac:dyDescent="0.35"/>
    <row r="39724" customFormat="1" x14ac:dyDescent="0.35"/>
    <row r="39725" customFormat="1" x14ac:dyDescent="0.35"/>
    <row r="39726" customFormat="1" x14ac:dyDescent="0.35"/>
    <row r="39727" customFormat="1" x14ac:dyDescent="0.35"/>
    <row r="39728" customFormat="1" x14ac:dyDescent="0.35"/>
    <row r="39729" customFormat="1" x14ac:dyDescent="0.35"/>
    <row r="39730" customFormat="1" x14ac:dyDescent="0.35"/>
    <row r="39731" customFormat="1" x14ac:dyDescent="0.35"/>
    <row r="39732" customFormat="1" x14ac:dyDescent="0.35"/>
    <row r="39733" customFormat="1" x14ac:dyDescent="0.35"/>
    <row r="39734" customFormat="1" x14ac:dyDescent="0.35"/>
    <row r="39735" customFormat="1" x14ac:dyDescent="0.35"/>
    <row r="39736" customFormat="1" x14ac:dyDescent="0.35"/>
    <row r="39737" customFormat="1" x14ac:dyDescent="0.35"/>
    <row r="39738" customFormat="1" x14ac:dyDescent="0.35"/>
    <row r="39739" customFormat="1" x14ac:dyDescent="0.35"/>
    <row r="39740" customFormat="1" x14ac:dyDescent="0.35"/>
    <row r="39741" customFormat="1" x14ac:dyDescent="0.35"/>
    <row r="39742" customFormat="1" x14ac:dyDescent="0.35"/>
    <row r="39743" customFormat="1" x14ac:dyDescent="0.35"/>
    <row r="39744" customFormat="1" x14ac:dyDescent="0.35"/>
    <row r="39745" customFormat="1" x14ac:dyDescent="0.35"/>
    <row r="39746" customFormat="1" x14ac:dyDescent="0.35"/>
    <row r="39747" customFormat="1" x14ac:dyDescent="0.35"/>
    <row r="39748" customFormat="1" x14ac:dyDescent="0.35"/>
    <row r="39749" customFormat="1" x14ac:dyDescent="0.35"/>
    <row r="39750" customFormat="1" x14ac:dyDescent="0.35"/>
    <row r="39751" customFormat="1" x14ac:dyDescent="0.35"/>
    <row r="39752" customFormat="1" x14ac:dyDescent="0.35"/>
    <row r="39753" customFormat="1" x14ac:dyDescent="0.35"/>
    <row r="39754" customFormat="1" x14ac:dyDescent="0.35"/>
    <row r="39755" customFormat="1" x14ac:dyDescent="0.35"/>
    <row r="39756" customFormat="1" x14ac:dyDescent="0.35"/>
    <row r="39757" customFormat="1" x14ac:dyDescent="0.35"/>
    <row r="39758" customFormat="1" x14ac:dyDescent="0.35"/>
    <row r="39759" customFormat="1" x14ac:dyDescent="0.35"/>
    <row r="39760" customFormat="1" x14ac:dyDescent="0.35"/>
    <row r="39761" customFormat="1" x14ac:dyDescent="0.35"/>
    <row r="39762" customFormat="1" x14ac:dyDescent="0.35"/>
    <row r="39763" customFormat="1" x14ac:dyDescent="0.35"/>
    <row r="39764" customFormat="1" x14ac:dyDescent="0.35"/>
    <row r="39765" customFormat="1" x14ac:dyDescent="0.35"/>
    <row r="39766" customFormat="1" x14ac:dyDescent="0.35"/>
    <row r="39767" customFormat="1" x14ac:dyDescent="0.35"/>
    <row r="39768" customFormat="1" x14ac:dyDescent="0.35"/>
    <row r="39769" customFormat="1" x14ac:dyDescent="0.35"/>
    <row r="39770" customFormat="1" x14ac:dyDescent="0.35"/>
    <row r="39771" customFormat="1" x14ac:dyDescent="0.35"/>
    <row r="39772" customFormat="1" x14ac:dyDescent="0.35"/>
    <row r="39773" customFormat="1" x14ac:dyDescent="0.35"/>
    <row r="39774" customFormat="1" x14ac:dyDescent="0.35"/>
    <row r="39775" customFormat="1" x14ac:dyDescent="0.35"/>
    <row r="39776" customFormat="1" x14ac:dyDescent="0.35"/>
    <row r="39777" customFormat="1" x14ac:dyDescent="0.35"/>
    <row r="39778" customFormat="1" x14ac:dyDescent="0.35"/>
    <row r="39779" customFormat="1" x14ac:dyDescent="0.35"/>
    <row r="39780" customFormat="1" x14ac:dyDescent="0.35"/>
    <row r="39781" customFormat="1" x14ac:dyDescent="0.35"/>
    <row r="39782" customFormat="1" x14ac:dyDescent="0.35"/>
    <row r="39783" customFormat="1" x14ac:dyDescent="0.35"/>
    <row r="39784" customFormat="1" x14ac:dyDescent="0.35"/>
    <row r="39785" customFormat="1" x14ac:dyDescent="0.35"/>
    <row r="39786" customFormat="1" x14ac:dyDescent="0.35"/>
    <row r="39787" customFormat="1" x14ac:dyDescent="0.35"/>
    <row r="39788" customFormat="1" x14ac:dyDescent="0.35"/>
    <row r="39789" customFormat="1" x14ac:dyDescent="0.35"/>
    <row r="39790" customFormat="1" x14ac:dyDescent="0.35"/>
    <row r="39791" customFormat="1" x14ac:dyDescent="0.35"/>
    <row r="39792" customFormat="1" x14ac:dyDescent="0.35"/>
    <row r="39793" customFormat="1" x14ac:dyDescent="0.35"/>
    <row r="39794" customFormat="1" x14ac:dyDescent="0.35"/>
    <row r="39795" customFormat="1" x14ac:dyDescent="0.35"/>
    <row r="39796" customFormat="1" x14ac:dyDescent="0.35"/>
    <row r="39797" customFormat="1" x14ac:dyDescent="0.35"/>
    <row r="39798" customFormat="1" x14ac:dyDescent="0.35"/>
    <row r="39799" customFormat="1" x14ac:dyDescent="0.35"/>
    <row r="39800" customFormat="1" x14ac:dyDescent="0.35"/>
    <row r="39801" customFormat="1" x14ac:dyDescent="0.35"/>
    <row r="39802" customFormat="1" x14ac:dyDescent="0.35"/>
    <row r="39803" customFormat="1" x14ac:dyDescent="0.35"/>
    <row r="39804" customFormat="1" x14ac:dyDescent="0.35"/>
    <row r="39805" customFormat="1" x14ac:dyDescent="0.35"/>
    <row r="39806" customFormat="1" x14ac:dyDescent="0.35"/>
    <row r="39807" customFormat="1" x14ac:dyDescent="0.35"/>
    <row r="39808" customFormat="1" x14ac:dyDescent="0.35"/>
    <row r="39809" customFormat="1" x14ac:dyDescent="0.35"/>
    <row r="39810" customFormat="1" x14ac:dyDescent="0.35"/>
    <row r="39811" customFormat="1" x14ac:dyDescent="0.35"/>
    <row r="39812" customFormat="1" x14ac:dyDescent="0.35"/>
    <row r="39813" customFormat="1" x14ac:dyDescent="0.35"/>
    <row r="39814" customFormat="1" x14ac:dyDescent="0.35"/>
    <row r="39815" customFormat="1" x14ac:dyDescent="0.35"/>
    <row r="39816" customFormat="1" x14ac:dyDescent="0.35"/>
    <row r="39817" customFormat="1" x14ac:dyDescent="0.35"/>
    <row r="39818" customFormat="1" x14ac:dyDescent="0.35"/>
    <row r="39819" customFormat="1" x14ac:dyDescent="0.35"/>
    <row r="39820" customFormat="1" x14ac:dyDescent="0.35"/>
    <row r="39821" customFormat="1" x14ac:dyDescent="0.35"/>
    <row r="39822" customFormat="1" x14ac:dyDescent="0.35"/>
    <row r="39823" customFormat="1" x14ac:dyDescent="0.35"/>
    <row r="39824" customFormat="1" x14ac:dyDescent="0.35"/>
    <row r="39825" customFormat="1" x14ac:dyDescent="0.35"/>
    <row r="39826" customFormat="1" x14ac:dyDescent="0.35"/>
    <row r="39827" customFormat="1" x14ac:dyDescent="0.35"/>
    <row r="39828" customFormat="1" x14ac:dyDescent="0.35"/>
    <row r="39829" customFormat="1" x14ac:dyDescent="0.35"/>
    <row r="39830" customFormat="1" x14ac:dyDescent="0.35"/>
    <row r="39831" customFormat="1" x14ac:dyDescent="0.35"/>
    <row r="39832" customFormat="1" x14ac:dyDescent="0.35"/>
    <row r="39833" customFormat="1" x14ac:dyDescent="0.35"/>
    <row r="39834" customFormat="1" x14ac:dyDescent="0.35"/>
    <row r="39835" customFormat="1" x14ac:dyDescent="0.35"/>
    <row r="39836" customFormat="1" x14ac:dyDescent="0.35"/>
    <row r="39837" customFormat="1" x14ac:dyDescent="0.35"/>
    <row r="39838" customFormat="1" x14ac:dyDescent="0.35"/>
    <row r="39839" customFormat="1" x14ac:dyDescent="0.35"/>
    <row r="39840" customFormat="1" x14ac:dyDescent="0.35"/>
    <row r="39841" customFormat="1" x14ac:dyDescent="0.35"/>
    <row r="39842" customFormat="1" x14ac:dyDescent="0.35"/>
    <row r="39843" customFormat="1" x14ac:dyDescent="0.35"/>
    <row r="39844" customFormat="1" x14ac:dyDescent="0.35"/>
    <row r="39845" customFormat="1" x14ac:dyDescent="0.35"/>
    <row r="39846" customFormat="1" x14ac:dyDescent="0.35"/>
    <row r="39847" customFormat="1" x14ac:dyDescent="0.35"/>
    <row r="39848" customFormat="1" x14ac:dyDescent="0.35"/>
    <row r="39849" customFormat="1" x14ac:dyDescent="0.35"/>
    <row r="39850" customFormat="1" x14ac:dyDescent="0.35"/>
    <row r="39851" customFormat="1" x14ac:dyDescent="0.35"/>
    <row r="39852" customFormat="1" x14ac:dyDescent="0.35"/>
    <row r="39853" customFormat="1" x14ac:dyDescent="0.35"/>
    <row r="39854" customFormat="1" x14ac:dyDescent="0.35"/>
    <row r="39855" customFormat="1" x14ac:dyDescent="0.35"/>
    <row r="39856" customFormat="1" x14ac:dyDescent="0.35"/>
    <row r="39857" customFormat="1" x14ac:dyDescent="0.35"/>
    <row r="39858" customFormat="1" x14ac:dyDescent="0.35"/>
    <row r="39859" customFormat="1" x14ac:dyDescent="0.35"/>
    <row r="39860" customFormat="1" x14ac:dyDescent="0.35"/>
    <row r="39861" customFormat="1" x14ac:dyDescent="0.35"/>
    <row r="39862" customFormat="1" x14ac:dyDescent="0.35"/>
    <row r="39863" customFormat="1" x14ac:dyDescent="0.35"/>
    <row r="39864" customFormat="1" x14ac:dyDescent="0.35"/>
    <row r="39865" customFormat="1" x14ac:dyDescent="0.35"/>
    <row r="39866" customFormat="1" x14ac:dyDescent="0.35"/>
    <row r="39867" customFormat="1" x14ac:dyDescent="0.35"/>
    <row r="39868" customFormat="1" x14ac:dyDescent="0.35"/>
    <row r="39869" customFormat="1" x14ac:dyDescent="0.35"/>
    <row r="39870" customFormat="1" x14ac:dyDescent="0.35"/>
    <row r="39871" customFormat="1" x14ac:dyDescent="0.35"/>
    <row r="39872" customFormat="1" x14ac:dyDescent="0.35"/>
    <row r="39873" customFormat="1" x14ac:dyDescent="0.35"/>
    <row r="39874" customFormat="1" x14ac:dyDescent="0.35"/>
    <row r="39875" customFormat="1" x14ac:dyDescent="0.35"/>
    <row r="39876" customFormat="1" x14ac:dyDescent="0.35"/>
    <row r="39877" customFormat="1" x14ac:dyDescent="0.35"/>
    <row r="39878" customFormat="1" x14ac:dyDescent="0.35"/>
    <row r="39879" customFormat="1" x14ac:dyDescent="0.35"/>
    <row r="39880" customFormat="1" x14ac:dyDescent="0.35"/>
    <row r="39881" customFormat="1" x14ac:dyDescent="0.35"/>
    <row r="39882" customFormat="1" x14ac:dyDescent="0.35"/>
    <row r="39883" customFormat="1" x14ac:dyDescent="0.35"/>
    <row r="39884" customFormat="1" x14ac:dyDescent="0.35"/>
    <row r="39885" customFormat="1" x14ac:dyDescent="0.35"/>
    <row r="39886" customFormat="1" x14ac:dyDescent="0.35"/>
    <row r="39887" customFormat="1" x14ac:dyDescent="0.35"/>
    <row r="39888" customFormat="1" x14ac:dyDescent="0.35"/>
    <row r="39889" customFormat="1" x14ac:dyDescent="0.35"/>
    <row r="39890" customFormat="1" x14ac:dyDescent="0.35"/>
    <row r="39891" customFormat="1" x14ac:dyDescent="0.35"/>
    <row r="39892" customFormat="1" x14ac:dyDescent="0.35"/>
    <row r="39893" customFormat="1" x14ac:dyDescent="0.35"/>
    <row r="39894" customFormat="1" x14ac:dyDescent="0.35"/>
    <row r="39895" customFormat="1" x14ac:dyDescent="0.35"/>
    <row r="39896" customFormat="1" x14ac:dyDescent="0.35"/>
    <row r="39897" customFormat="1" x14ac:dyDescent="0.35"/>
    <row r="39898" customFormat="1" x14ac:dyDescent="0.35"/>
    <row r="39899" customFormat="1" x14ac:dyDescent="0.35"/>
    <row r="39900" customFormat="1" x14ac:dyDescent="0.35"/>
    <row r="39901" customFormat="1" x14ac:dyDescent="0.35"/>
    <row r="39902" customFormat="1" x14ac:dyDescent="0.35"/>
    <row r="39903" customFormat="1" x14ac:dyDescent="0.35"/>
    <row r="39904" customFormat="1" x14ac:dyDescent="0.35"/>
    <row r="39905" customFormat="1" x14ac:dyDescent="0.35"/>
    <row r="39906" customFormat="1" x14ac:dyDescent="0.35"/>
    <row r="39907" customFormat="1" x14ac:dyDescent="0.35"/>
    <row r="39908" customFormat="1" x14ac:dyDescent="0.35"/>
    <row r="39909" customFormat="1" x14ac:dyDescent="0.35"/>
    <row r="39910" customFormat="1" x14ac:dyDescent="0.35"/>
    <row r="39911" customFormat="1" x14ac:dyDescent="0.35"/>
    <row r="39912" customFormat="1" x14ac:dyDescent="0.35"/>
    <row r="39913" customFormat="1" x14ac:dyDescent="0.35"/>
    <row r="39914" customFormat="1" x14ac:dyDescent="0.35"/>
    <row r="39915" customFormat="1" x14ac:dyDescent="0.35"/>
    <row r="39916" customFormat="1" x14ac:dyDescent="0.35"/>
    <row r="39917" customFormat="1" x14ac:dyDescent="0.35"/>
    <row r="39918" customFormat="1" x14ac:dyDescent="0.35"/>
    <row r="39919" customFormat="1" x14ac:dyDescent="0.35"/>
    <row r="39920" customFormat="1" x14ac:dyDescent="0.35"/>
    <row r="39921" customFormat="1" x14ac:dyDescent="0.35"/>
    <row r="39922" customFormat="1" x14ac:dyDescent="0.35"/>
    <row r="39923" customFormat="1" x14ac:dyDescent="0.35"/>
    <row r="39924" customFormat="1" x14ac:dyDescent="0.35"/>
    <row r="39925" customFormat="1" x14ac:dyDescent="0.35"/>
    <row r="39926" customFormat="1" x14ac:dyDescent="0.35"/>
    <row r="39927" customFormat="1" x14ac:dyDescent="0.35"/>
    <row r="39928" customFormat="1" x14ac:dyDescent="0.35"/>
    <row r="39929" customFormat="1" x14ac:dyDescent="0.35"/>
    <row r="39930" customFormat="1" x14ac:dyDescent="0.35"/>
    <row r="39931" customFormat="1" x14ac:dyDescent="0.35"/>
    <row r="39932" customFormat="1" x14ac:dyDescent="0.35"/>
    <row r="39933" customFormat="1" x14ac:dyDescent="0.35"/>
    <row r="39934" customFormat="1" x14ac:dyDescent="0.35"/>
    <row r="39935" customFormat="1" x14ac:dyDescent="0.35"/>
    <row r="39936" customFormat="1" x14ac:dyDescent="0.35"/>
    <row r="39937" customFormat="1" x14ac:dyDescent="0.35"/>
    <row r="39938" customFormat="1" x14ac:dyDescent="0.35"/>
    <row r="39939" customFormat="1" x14ac:dyDescent="0.35"/>
    <row r="39940" customFormat="1" x14ac:dyDescent="0.35"/>
    <row r="39941" customFormat="1" x14ac:dyDescent="0.35"/>
    <row r="39942" customFormat="1" x14ac:dyDescent="0.35"/>
    <row r="39943" customFormat="1" x14ac:dyDescent="0.35"/>
    <row r="39944" customFormat="1" x14ac:dyDescent="0.35"/>
    <row r="39945" customFormat="1" x14ac:dyDescent="0.35"/>
    <row r="39946" customFormat="1" x14ac:dyDescent="0.35"/>
    <row r="39947" customFormat="1" x14ac:dyDescent="0.35"/>
    <row r="39948" customFormat="1" x14ac:dyDescent="0.35"/>
    <row r="39949" customFormat="1" x14ac:dyDescent="0.35"/>
    <row r="39950" customFormat="1" x14ac:dyDescent="0.35"/>
    <row r="39951" customFormat="1" x14ac:dyDescent="0.35"/>
    <row r="39952" customFormat="1" x14ac:dyDescent="0.35"/>
    <row r="39953" customFormat="1" x14ac:dyDescent="0.35"/>
    <row r="39954" customFormat="1" x14ac:dyDescent="0.35"/>
    <row r="39955" customFormat="1" x14ac:dyDescent="0.35"/>
    <row r="39956" customFormat="1" x14ac:dyDescent="0.35"/>
    <row r="39957" customFormat="1" x14ac:dyDescent="0.35"/>
    <row r="39958" customFormat="1" x14ac:dyDescent="0.35"/>
    <row r="39959" customFormat="1" x14ac:dyDescent="0.35"/>
    <row r="39960" customFormat="1" x14ac:dyDescent="0.35"/>
    <row r="39961" customFormat="1" x14ac:dyDescent="0.35"/>
    <row r="39962" customFormat="1" x14ac:dyDescent="0.35"/>
    <row r="39963" customFormat="1" x14ac:dyDescent="0.35"/>
    <row r="39964" customFormat="1" x14ac:dyDescent="0.35"/>
    <row r="39965" customFormat="1" x14ac:dyDescent="0.35"/>
    <row r="39966" customFormat="1" x14ac:dyDescent="0.35"/>
    <row r="39967" customFormat="1" x14ac:dyDescent="0.35"/>
    <row r="39968" customFormat="1" x14ac:dyDescent="0.35"/>
    <row r="39969" customFormat="1" x14ac:dyDescent="0.35"/>
    <row r="39970" customFormat="1" x14ac:dyDescent="0.35"/>
    <row r="39971" customFormat="1" x14ac:dyDescent="0.35"/>
    <row r="39972" customFormat="1" x14ac:dyDescent="0.35"/>
    <row r="39973" customFormat="1" x14ac:dyDescent="0.35"/>
    <row r="39974" customFormat="1" x14ac:dyDescent="0.35"/>
    <row r="39975" customFormat="1" x14ac:dyDescent="0.35"/>
    <row r="39976" customFormat="1" x14ac:dyDescent="0.35"/>
    <row r="39977" customFormat="1" x14ac:dyDescent="0.35"/>
    <row r="39978" customFormat="1" x14ac:dyDescent="0.35"/>
    <row r="39979" customFormat="1" x14ac:dyDescent="0.35"/>
    <row r="39980" customFormat="1" x14ac:dyDescent="0.35"/>
    <row r="39981" customFormat="1" x14ac:dyDescent="0.35"/>
    <row r="39982" customFormat="1" x14ac:dyDescent="0.35"/>
    <row r="39983" customFormat="1" x14ac:dyDescent="0.35"/>
    <row r="39984" customFormat="1" x14ac:dyDescent="0.35"/>
    <row r="39985" customFormat="1" x14ac:dyDescent="0.35"/>
    <row r="39986" customFormat="1" x14ac:dyDescent="0.35"/>
    <row r="39987" customFormat="1" x14ac:dyDescent="0.35"/>
    <row r="39988" customFormat="1" x14ac:dyDescent="0.35"/>
    <row r="39989" customFormat="1" x14ac:dyDescent="0.35"/>
    <row r="39990" customFormat="1" x14ac:dyDescent="0.35"/>
    <row r="39991" customFormat="1" x14ac:dyDescent="0.35"/>
    <row r="39992" customFormat="1" x14ac:dyDescent="0.35"/>
    <row r="39993" customFormat="1" x14ac:dyDescent="0.35"/>
    <row r="39994" customFormat="1" x14ac:dyDescent="0.35"/>
    <row r="39995" customFormat="1" x14ac:dyDescent="0.35"/>
    <row r="39996" customFormat="1" x14ac:dyDescent="0.35"/>
    <row r="39997" customFormat="1" x14ac:dyDescent="0.35"/>
    <row r="39998" customFormat="1" x14ac:dyDescent="0.35"/>
    <row r="39999" customFormat="1" x14ac:dyDescent="0.35"/>
    <row r="40000" customFormat="1" x14ac:dyDescent="0.35"/>
    <row r="40001" customFormat="1" x14ac:dyDescent="0.35"/>
    <row r="40002" customFormat="1" x14ac:dyDescent="0.35"/>
    <row r="40003" customFormat="1" x14ac:dyDescent="0.35"/>
    <row r="40004" customFormat="1" x14ac:dyDescent="0.35"/>
    <row r="40005" customFormat="1" x14ac:dyDescent="0.35"/>
    <row r="40006" customFormat="1" x14ac:dyDescent="0.35"/>
    <row r="40007" customFormat="1" x14ac:dyDescent="0.35"/>
    <row r="40008" customFormat="1" x14ac:dyDescent="0.35"/>
    <row r="40009" customFormat="1" x14ac:dyDescent="0.35"/>
    <row r="40010" customFormat="1" x14ac:dyDescent="0.35"/>
    <row r="40011" customFormat="1" x14ac:dyDescent="0.35"/>
    <row r="40012" customFormat="1" x14ac:dyDescent="0.35"/>
    <row r="40013" customFormat="1" x14ac:dyDescent="0.35"/>
    <row r="40014" customFormat="1" x14ac:dyDescent="0.35"/>
    <row r="40015" customFormat="1" x14ac:dyDescent="0.35"/>
    <row r="40016" customFormat="1" x14ac:dyDescent="0.35"/>
    <row r="40017" customFormat="1" x14ac:dyDescent="0.35"/>
    <row r="40018" customFormat="1" x14ac:dyDescent="0.35"/>
    <row r="40019" customFormat="1" x14ac:dyDescent="0.35"/>
    <row r="40020" customFormat="1" x14ac:dyDescent="0.35"/>
    <row r="40021" customFormat="1" x14ac:dyDescent="0.35"/>
    <row r="40022" customFormat="1" x14ac:dyDescent="0.35"/>
    <row r="40023" customFormat="1" x14ac:dyDescent="0.35"/>
    <row r="40024" customFormat="1" x14ac:dyDescent="0.35"/>
    <row r="40025" customFormat="1" x14ac:dyDescent="0.35"/>
    <row r="40026" customFormat="1" x14ac:dyDescent="0.35"/>
    <row r="40027" customFormat="1" x14ac:dyDescent="0.35"/>
    <row r="40028" customFormat="1" x14ac:dyDescent="0.35"/>
    <row r="40029" customFormat="1" x14ac:dyDescent="0.35"/>
    <row r="40030" customFormat="1" x14ac:dyDescent="0.35"/>
    <row r="40031" customFormat="1" x14ac:dyDescent="0.35"/>
    <row r="40032" customFormat="1" x14ac:dyDescent="0.35"/>
    <row r="40033" customFormat="1" x14ac:dyDescent="0.35"/>
    <row r="40034" customFormat="1" x14ac:dyDescent="0.35"/>
    <row r="40035" customFormat="1" x14ac:dyDescent="0.35"/>
    <row r="40036" customFormat="1" x14ac:dyDescent="0.35"/>
    <row r="40037" customFormat="1" x14ac:dyDescent="0.35"/>
    <row r="40038" customFormat="1" x14ac:dyDescent="0.35"/>
    <row r="40039" customFormat="1" x14ac:dyDescent="0.35"/>
    <row r="40040" customFormat="1" x14ac:dyDescent="0.35"/>
    <row r="40041" customFormat="1" x14ac:dyDescent="0.35"/>
    <row r="40042" customFormat="1" x14ac:dyDescent="0.35"/>
    <row r="40043" customFormat="1" x14ac:dyDescent="0.35"/>
    <row r="40044" customFormat="1" x14ac:dyDescent="0.35"/>
    <row r="40045" customFormat="1" x14ac:dyDescent="0.35"/>
    <row r="40046" customFormat="1" x14ac:dyDescent="0.35"/>
    <row r="40047" customFormat="1" x14ac:dyDescent="0.35"/>
    <row r="40048" customFormat="1" x14ac:dyDescent="0.35"/>
    <row r="40049" customFormat="1" x14ac:dyDescent="0.35"/>
    <row r="40050" customFormat="1" x14ac:dyDescent="0.35"/>
    <row r="40051" customFormat="1" x14ac:dyDescent="0.35"/>
    <row r="40052" customFormat="1" x14ac:dyDescent="0.35"/>
    <row r="40053" customFormat="1" x14ac:dyDescent="0.35"/>
    <row r="40054" customFormat="1" x14ac:dyDescent="0.35"/>
    <row r="40055" customFormat="1" x14ac:dyDescent="0.35"/>
    <row r="40056" customFormat="1" x14ac:dyDescent="0.35"/>
    <row r="40057" customFormat="1" x14ac:dyDescent="0.35"/>
    <row r="40058" customFormat="1" x14ac:dyDescent="0.35"/>
    <row r="40059" customFormat="1" x14ac:dyDescent="0.35"/>
    <row r="40060" customFormat="1" x14ac:dyDescent="0.35"/>
    <row r="40061" customFormat="1" x14ac:dyDescent="0.35"/>
    <row r="40062" customFormat="1" x14ac:dyDescent="0.35"/>
    <row r="40063" customFormat="1" x14ac:dyDescent="0.35"/>
    <row r="40064" customFormat="1" x14ac:dyDescent="0.35"/>
    <row r="40065" customFormat="1" x14ac:dyDescent="0.35"/>
    <row r="40066" customFormat="1" x14ac:dyDescent="0.35"/>
    <row r="40067" customFormat="1" x14ac:dyDescent="0.35"/>
    <row r="40068" customFormat="1" x14ac:dyDescent="0.35"/>
    <row r="40069" customFormat="1" x14ac:dyDescent="0.35"/>
    <row r="40070" customFormat="1" x14ac:dyDescent="0.35"/>
    <row r="40071" customFormat="1" x14ac:dyDescent="0.35"/>
    <row r="40072" customFormat="1" x14ac:dyDescent="0.35"/>
    <row r="40073" customFormat="1" x14ac:dyDescent="0.35"/>
    <row r="40074" customFormat="1" x14ac:dyDescent="0.35"/>
    <row r="40075" customFormat="1" x14ac:dyDescent="0.35"/>
    <row r="40076" customFormat="1" x14ac:dyDescent="0.35"/>
    <row r="40077" customFormat="1" x14ac:dyDescent="0.35"/>
    <row r="40078" customFormat="1" x14ac:dyDescent="0.35"/>
    <row r="40079" customFormat="1" x14ac:dyDescent="0.35"/>
    <row r="40080" customFormat="1" x14ac:dyDescent="0.35"/>
    <row r="40081" customFormat="1" x14ac:dyDescent="0.35"/>
    <row r="40082" customFormat="1" x14ac:dyDescent="0.35"/>
    <row r="40083" customFormat="1" x14ac:dyDescent="0.35"/>
    <row r="40084" customFormat="1" x14ac:dyDescent="0.35"/>
    <row r="40085" customFormat="1" x14ac:dyDescent="0.35"/>
    <row r="40086" customFormat="1" x14ac:dyDescent="0.35"/>
    <row r="40087" customFormat="1" x14ac:dyDescent="0.35"/>
    <row r="40088" customFormat="1" x14ac:dyDescent="0.35"/>
    <row r="40089" customFormat="1" x14ac:dyDescent="0.35"/>
    <row r="40090" customFormat="1" x14ac:dyDescent="0.35"/>
    <row r="40091" customFormat="1" x14ac:dyDescent="0.35"/>
    <row r="40092" customFormat="1" x14ac:dyDescent="0.35"/>
    <row r="40093" customFormat="1" x14ac:dyDescent="0.35"/>
    <row r="40094" customFormat="1" x14ac:dyDescent="0.35"/>
    <row r="40095" customFormat="1" x14ac:dyDescent="0.35"/>
    <row r="40096" customFormat="1" x14ac:dyDescent="0.35"/>
    <row r="40097" customFormat="1" x14ac:dyDescent="0.35"/>
    <row r="40098" customFormat="1" x14ac:dyDescent="0.35"/>
    <row r="40099" customFormat="1" x14ac:dyDescent="0.35"/>
    <row r="40100" customFormat="1" x14ac:dyDescent="0.35"/>
    <row r="40101" customFormat="1" x14ac:dyDescent="0.35"/>
    <row r="40102" customFormat="1" x14ac:dyDescent="0.35"/>
    <row r="40103" customFormat="1" x14ac:dyDescent="0.35"/>
    <row r="40104" customFormat="1" x14ac:dyDescent="0.35"/>
    <row r="40105" customFormat="1" x14ac:dyDescent="0.35"/>
    <row r="40106" customFormat="1" x14ac:dyDescent="0.35"/>
    <row r="40107" customFormat="1" x14ac:dyDescent="0.35"/>
    <row r="40108" customFormat="1" x14ac:dyDescent="0.35"/>
    <row r="40109" customFormat="1" x14ac:dyDescent="0.35"/>
    <row r="40110" customFormat="1" x14ac:dyDescent="0.35"/>
    <row r="40111" customFormat="1" x14ac:dyDescent="0.35"/>
    <row r="40112" customFormat="1" x14ac:dyDescent="0.35"/>
    <row r="40113" customFormat="1" x14ac:dyDescent="0.35"/>
    <row r="40114" customFormat="1" x14ac:dyDescent="0.35"/>
    <row r="40115" customFormat="1" x14ac:dyDescent="0.35"/>
    <row r="40116" customFormat="1" x14ac:dyDescent="0.35"/>
    <row r="40117" customFormat="1" x14ac:dyDescent="0.35"/>
    <row r="40118" customFormat="1" x14ac:dyDescent="0.35"/>
    <row r="40119" customFormat="1" x14ac:dyDescent="0.35"/>
    <row r="40120" customFormat="1" x14ac:dyDescent="0.35"/>
    <row r="40121" customFormat="1" x14ac:dyDescent="0.35"/>
    <row r="40122" customFormat="1" x14ac:dyDescent="0.35"/>
    <row r="40123" customFormat="1" x14ac:dyDescent="0.35"/>
    <row r="40124" customFormat="1" x14ac:dyDescent="0.35"/>
    <row r="40125" customFormat="1" x14ac:dyDescent="0.35"/>
    <row r="40126" customFormat="1" x14ac:dyDescent="0.35"/>
    <row r="40127" customFormat="1" x14ac:dyDescent="0.35"/>
    <row r="40128" customFormat="1" x14ac:dyDescent="0.35"/>
    <row r="40129" customFormat="1" x14ac:dyDescent="0.35"/>
    <row r="40130" customFormat="1" x14ac:dyDescent="0.35"/>
    <row r="40131" customFormat="1" x14ac:dyDescent="0.35"/>
    <row r="40132" customFormat="1" x14ac:dyDescent="0.35"/>
    <row r="40133" customFormat="1" x14ac:dyDescent="0.35"/>
    <row r="40134" customFormat="1" x14ac:dyDescent="0.35"/>
    <row r="40135" customFormat="1" x14ac:dyDescent="0.35"/>
    <row r="40136" customFormat="1" x14ac:dyDescent="0.35"/>
    <row r="40137" customFormat="1" x14ac:dyDescent="0.35"/>
    <row r="40138" customFormat="1" x14ac:dyDescent="0.35"/>
    <row r="40139" customFormat="1" x14ac:dyDescent="0.35"/>
    <row r="40140" customFormat="1" x14ac:dyDescent="0.35"/>
    <row r="40141" customFormat="1" x14ac:dyDescent="0.35"/>
    <row r="40142" customFormat="1" x14ac:dyDescent="0.35"/>
    <row r="40143" customFormat="1" x14ac:dyDescent="0.35"/>
    <row r="40144" customFormat="1" x14ac:dyDescent="0.35"/>
    <row r="40145" customFormat="1" x14ac:dyDescent="0.35"/>
    <row r="40146" customFormat="1" x14ac:dyDescent="0.35"/>
    <row r="40147" customFormat="1" x14ac:dyDescent="0.35"/>
    <row r="40148" customFormat="1" x14ac:dyDescent="0.35"/>
    <row r="40149" customFormat="1" x14ac:dyDescent="0.35"/>
    <row r="40150" customFormat="1" x14ac:dyDescent="0.35"/>
    <row r="40151" customFormat="1" x14ac:dyDescent="0.35"/>
    <row r="40152" customFormat="1" x14ac:dyDescent="0.35"/>
    <row r="40153" customFormat="1" x14ac:dyDescent="0.35"/>
    <row r="40154" customFormat="1" x14ac:dyDescent="0.35"/>
    <row r="40155" customFormat="1" x14ac:dyDescent="0.35"/>
    <row r="40156" customFormat="1" x14ac:dyDescent="0.35"/>
    <row r="40157" customFormat="1" x14ac:dyDescent="0.35"/>
    <row r="40158" customFormat="1" x14ac:dyDescent="0.35"/>
    <row r="40159" customFormat="1" x14ac:dyDescent="0.35"/>
    <row r="40160" customFormat="1" x14ac:dyDescent="0.35"/>
    <row r="40161" customFormat="1" x14ac:dyDescent="0.35"/>
    <row r="40162" customFormat="1" x14ac:dyDescent="0.35"/>
    <row r="40163" customFormat="1" x14ac:dyDescent="0.35"/>
    <row r="40164" customFormat="1" x14ac:dyDescent="0.35"/>
    <row r="40165" customFormat="1" x14ac:dyDescent="0.35"/>
    <row r="40166" customFormat="1" x14ac:dyDescent="0.35"/>
    <row r="40167" customFormat="1" x14ac:dyDescent="0.35"/>
    <row r="40168" customFormat="1" x14ac:dyDescent="0.35"/>
    <row r="40169" customFormat="1" x14ac:dyDescent="0.35"/>
    <row r="40170" customFormat="1" x14ac:dyDescent="0.35"/>
    <row r="40171" customFormat="1" x14ac:dyDescent="0.35"/>
    <row r="40172" customFormat="1" x14ac:dyDescent="0.35"/>
    <row r="40173" customFormat="1" x14ac:dyDescent="0.35"/>
    <row r="40174" customFormat="1" x14ac:dyDescent="0.35"/>
    <row r="40175" customFormat="1" x14ac:dyDescent="0.35"/>
    <row r="40176" customFormat="1" x14ac:dyDescent="0.35"/>
    <row r="40177" customFormat="1" x14ac:dyDescent="0.35"/>
    <row r="40178" customFormat="1" x14ac:dyDescent="0.35"/>
    <row r="40179" customFormat="1" x14ac:dyDescent="0.35"/>
    <row r="40180" customFormat="1" x14ac:dyDescent="0.35"/>
    <row r="40181" customFormat="1" x14ac:dyDescent="0.35"/>
    <row r="40182" customFormat="1" x14ac:dyDescent="0.35"/>
    <row r="40183" customFormat="1" x14ac:dyDescent="0.35"/>
    <row r="40184" customFormat="1" x14ac:dyDescent="0.35"/>
    <row r="40185" customFormat="1" x14ac:dyDescent="0.35"/>
    <row r="40186" customFormat="1" x14ac:dyDescent="0.35"/>
    <row r="40187" customFormat="1" x14ac:dyDescent="0.35"/>
    <row r="40188" customFormat="1" x14ac:dyDescent="0.35"/>
    <row r="40189" customFormat="1" x14ac:dyDescent="0.35"/>
    <row r="40190" customFormat="1" x14ac:dyDescent="0.35"/>
    <row r="40191" customFormat="1" x14ac:dyDescent="0.35"/>
    <row r="40192" customFormat="1" x14ac:dyDescent="0.35"/>
    <row r="40193" customFormat="1" x14ac:dyDescent="0.35"/>
    <row r="40194" customFormat="1" x14ac:dyDescent="0.35"/>
    <row r="40195" customFormat="1" x14ac:dyDescent="0.35"/>
    <row r="40196" customFormat="1" x14ac:dyDescent="0.35"/>
    <row r="40197" customFormat="1" x14ac:dyDescent="0.35"/>
    <row r="40198" customFormat="1" x14ac:dyDescent="0.35"/>
    <row r="40199" customFormat="1" x14ac:dyDescent="0.35"/>
    <row r="40200" customFormat="1" x14ac:dyDescent="0.35"/>
    <row r="40201" customFormat="1" x14ac:dyDescent="0.35"/>
    <row r="40202" customFormat="1" x14ac:dyDescent="0.35"/>
    <row r="40203" customFormat="1" x14ac:dyDescent="0.35"/>
    <row r="40204" customFormat="1" x14ac:dyDescent="0.35"/>
    <row r="40205" customFormat="1" x14ac:dyDescent="0.35"/>
    <row r="40206" customFormat="1" x14ac:dyDescent="0.35"/>
    <row r="40207" customFormat="1" x14ac:dyDescent="0.35"/>
    <row r="40208" customFormat="1" x14ac:dyDescent="0.35"/>
    <row r="40209" customFormat="1" x14ac:dyDescent="0.35"/>
    <row r="40210" customFormat="1" x14ac:dyDescent="0.35"/>
    <row r="40211" customFormat="1" x14ac:dyDescent="0.35"/>
    <row r="40212" customFormat="1" x14ac:dyDescent="0.35"/>
    <row r="40213" customFormat="1" x14ac:dyDescent="0.35"/>
    <row r="40214" customFormat="1" x14ac:dyDescent="0.35"/>
    <row r="40215" customFormat="1" x14ac:dyDescent="0.35"/>
    <row r="40216" customFormat="1" x14ac:dyDescent="0.35"/>
    <row r="40217" customFormat="1" x14ac:dyDescent="0.35"/>
    <row r="40218" customFormat="1" x14ac:dyDescent="0.35"/>
    <row r="40219" customFormat="1" x14ac:dyDescent="0.35"/>
    <row r="40220" customFormat="1" x14ac:dyDescent="0.35"/>
    <row r="40221" customFormat="1" x14ac:dyDescent="0.35"/>
    <row r="40222" customFormat="1" x14ac:dyDescent="0.35"/>
    <row r="40223" customFormat="1" x14ac:dyDescent="0.35"/>
    <row r="40224" customFormat="1" x14ac:dyDescent="0.35"/>
    <row r="40225" customFormat="1" x14ac:dyDescent="0.35"/>
    <row r="40226" customFormat="1" x14ac:dyDescent="0.35"/>
    <row r="40227" customFormat="1" x14ac:dyDescent="0.35"/>
    <row r="40228" customFormat="1" x14ac:dyDescent="0.35"/>
    <row r="40229" customFormat="1" x14ac:dyDescent="0.35"/>
    <row r="40230" customFormat="1" x14ac:dyDescent="0.35"/>
    <row r="40231" customFormat="1" x14ac:dyDescent="0.35"/>
    <row r="40232" customFormat="1" x14ac:dyDescent="0.35"/>
    <row r="40233" customFormat="1" x14ac:dyDescent="0.35"/>
    <row r="40234" customFormat="1" x14ac:dyDescent="0.35"/>
    <row r="40235" customFormat="1" x14ac:dyDescent="0.35"/>
    <row r="40236" customFormat="1" x14ac:dyDescent="0.35"/>
    <row r="40237" customFormat="1" x14ac:dyDescent="0.35"/>
    <row r="40238" customFormat="1" x14ac:dyDescent="0.35"/>
    <row r="40239" customFormat="1" x14ac:dyDescent="0.35"/>
    <row r="40240" customFormat="1" x14ac:dyDescent="0.35"/>
    <row r="40241" customFormat="1" x14ac:dyDescent="0.35"/>
    <row r="40242" customFormat="1" x14ac:dyDescent="0.35"/>
    <row r="40243" customFormat="1" x14ac:dyDescent="0.35"/>
    <row r="40244" customFormat="1" x14ac:dyDescent="0.35"/>
    <row r="40245" customFormat="1" x14ac:dyDescent="0.35"/>
    <row r="40246" customFormat="1" x14ac:dyDescent="0.35"/>
    <row r="40247" customFormat="1" x14ac:dyDescent="0.35"/>
    <row r="40248" customFormat="1" x14ac:dyDescent="0.35"/>
    <row r="40249" customFormat="1" x14ac:dyDescent="0.35"/>
    <row r="40250" customFormat="1" x14ac:dyDescent="0.35"/>
    <row r="40251" customFormat="1" x14ac:dyDescent="0.35"/>
    <row r="40252" customFormat="1" x14ac:dyDescent="0.35"/>
    <row r="40253" customFormat="1" x14ac:dyDescent="0.35"/>
    <row r="40254" customFormat="1" x14ac:dyDescent="0.35"/>
    <row r="40255" customFormat="1" x14ac:dyDescent="0.35"/>
    <row r="40256" customFormat="1" x14ac:dyDescent="0.35"/>
    <row r="40257" customFormat="1" x14ac:dyDescent="0.35"/>
    <row r="40258" customFormat="1" x14ac:dyDescent="0.35"/>
    <row r="40259" customFormat="1" x14ac:dyDescent="0.35"/>
    <row r="40260" customFormat="1" x14ac:dyDescent="0.35"/>
    <row r="40261" customFormat="1" x14ac:dyDescent="0.35"/>
    <row r="40262" customFormat="1" x14ac:dyDescent="0.35"/>
    <row r="40263" customFormat="1" x14ac:dyDescent="0.35"/>
    <row r="40264" customFormat="1" x14ac:dyDescent="0.35"/>
    <row r="40265" customFormat="1" x14ac:dyDescent="0.35"/>
    <row r="40266" customFormat="1" x14ac:dyDescent="0.35"/>
    <row r="40267" customFormat="1" x14ac:dyDescent="0.35"/>
    <row r="40268" customFormat="1" x14ac:dyDescent="0.35"/>
    <row r="40269" customFormat="1" x14ac:dyDescent="0.35"/>
    <row r="40270" customFormat="1" x14ac:dyDescent="0.35"/>
    <row r="40271" customFormat="1" x14ac:dyDescent="0.35"/>
    <row r="40272" customFormat="1" x14ac:dyDescent="0.35"/>
    <row r="40273" customFormat="1" x14ac:dyDescent="0.35"/>
    <row r="40274" customFormat="1" x14ac:dyDescent="0.35"/>
    <row r="40275" customFormat="1" x14ac:dyDescent="0.35"/>
    <row r="40276" customFormat="1" x14ac:dyDescent="0.35"/>
    <row r="40277" customFormat="1" x14ac:dyDescent="0.35"/>
    <row r="40278" customFormat="1" x14ac:dyDescent="0.35"/>
    <row r="40279" customFormat="1" x14ac:dyDescent="0.35"/>
    <row r="40280" customFormat="1" x14ac:dyDescent="0.35"/>
    <row r="40281" customFormat="1" x14ac:dyDescent="0.35"/>
    <row r="40282" customFormat="1" x14ac:dyDescent="0.35"/>
    <row r="40283" customFormat="1" x14ac:dyDescent="0.35"/>
    <row r="40284" customFormat="1" x14ac:dyDescent="0.35"/>
    <row r="40285" customFormat="1" x14ac:dyDescent="0.35"/>
    <row r="40286" customFormat="1" x14ac:dyDescent="0.35"/>
    <row r="40287" customFormat="1" x14ac:dyDescent="0.35"/>
    <row r="40288" customFormat="1" x14ac:dyDescent="0.35"/>
    <row r="40289" customFormat="1" x14ac:dyDescent="0.35"/>
    <row r="40290" customFormat="1" x14ac:dyDescent="0.35"/>
    <row r="40291" customFormat="1" x14ac:dyDescent="0.35"/>
    <row r="40292" customFormat="1" x14ac:dyDescent="0.35"/>
    <row r="40293" customFormat="1" x14ac:dyDescent="0.35"/>
    <row r="40294" customFormat="1" x14ac:dyDescent="0.35"/>
    <row r="40295" customFormat="1" x14ac:dyDescent="0.35"/>
    <row r="40296" customFormat="1" x14ac:dyDescent="0.35"/>
    <row r="40297" customFormat="1" x14ac:dyDescent="0.35"/>
    <row r="40298" customFormat="1" x14ac:dyDescent="0.35"/>
    <row r="40299" customFormat="1" x14ac:dyDescent="0.35"/>
    <row r="40300" customFormat="1" x14ac:dyDescent="0.35"/>
    <row r="40301" customFormat="1" x14ac:dyDescent="0.35"/>
    <row r="40302" customFormat="1" x14ac:dyDescent="0.35"/>
    <row r="40303" customFormat="1" x14ac:dyDescent="0.35"/>
    <row r="40304" customFormat="1" x14ac:dyDescent="0.35"/>
    <row r="40305" customFormat="1" x14ac:dyDescent="0.35"/>
    <row r="40306" customFormat="1" x14ac:dyDescent="0.35"/>
    <row r="40307" customFormat="1" x14ac:dyDescent="0.35"/>
    <row r="40308" customFormat="1" x14ac:dyDescent="0.35"/>
    <row r="40309" customFormat="1" x14ac:dyDescent="0.35"/>
    <row r="40310" customFormat="1" x14ac:dyDescent="0.35"/>
    <row r="40311" customFormat="1" x14ac:dyDescent="0.35"/>
    <row r="40312" customFormat="1" x14ac:dyDescent="0.35"/>
    <row r="40313" customFormat="1" x14ac:dyDescent="0.35"/>
    <row r="40314" customFormat="1" x14ac:dyDescent="0.35"/>
    <row r="40315" customFormat="1" x14ac:dyDescent="0.35"/>
    <row r="40316" customFormat="1" x14ac:dyDescent="0.35"/>
    <row r="40317" customFormat="1" x14ac:dyDescent="0.35"/>
    <row r="40318" customFormat="1" x14ac:dyDescent="0.35"/>
    <row r="40319" customFormat="1" x14ac:dyDescent="0.35"/>
    <row r="40320" customFormat="1" x14ac:dyDescent="0.35"/>
    <row r="40321" customFormat="1" x14ac:dyDescent="0.35"/>
    <row r="40322" customFormat="1" x14ac:dyDescent="0.35"/>
    <row r="40323" customFormat="1" x14ac:dyDescent="0.35"/>
    <row r="40324" customFormat="1" x14ac:dyDescent="0.35"/>
    <row r="40325" customFormat="1" x14ac:dyDescent="0.35"/>
    <row r="40326" customFormat="1" x14ac:dyDescent="0.35"/>
    <row r="40327" customFormat="1" x14ac:dyDescent="0.35"/>
    <row r="40328" customFormat="1" x14ac:dyDescent="0.35"/>
    <row r="40329" customFormat="1" x14ac:dyDescent="0.35"/>
    <row r="40330" customFormat="1" x14ac:dyDescent="0.35"/>
    <row r="40331" customFormat="1" x14ac:dyDescent="0.35"/>
    <row r="40332" customFormat="1" x14ac:dyDescent="0.35"/>
    <row r="40333" customFormat="1" x14ac:dyDescent="0.35"/>
    <row r="40334" customFormat="1" x14ac:dyDescent="0.35"/>
    <row r="40335" customFormat="1" x14ac:dyDescent="0.35"/>
    <row r="40336" customFormat="1" x14ac:dyDescent="0.35"/>
    <row r="40337" customFormat="1" x14ac:dyDescent="0.35"/>
    <row r="40338" customFormat="1" x14ac:dyDescent="0.35"/>
    <row r="40339" customFormat="1" x14ac:dyDescent="0.35"/>
    <row r="40340" customFormat="1" x14ac:dyDescent="0.35"/>
    <row r="40341" customFormat="1" x14ac:dyDescent="0.35"/>
    <row r="40342" customFormat="1" x14ac:dyDescent="0.35"/>
    <row r="40343" customFormat="1" x14ac:dyDescent="0.35"/>
    <row r="40344" customFormat="1" x14ac:dyDescent="0.35"/>
    <row r="40345" customFormat="1" x14ac:dyDescent="0.35"/>
    <row r="40346" customFormat="1" x14ac:dyDescent="0.35"/>
    <row r="40347" customFormat="1" x14ac:dyDescent="0.35"/>
    <row r="40348" customFormat="1" x14ac:dyDescent="0.35"/>
    <row r="40349" customFormat="1" x14ac:dyDescent="0.35"/>
    <row r="40350" customFormat="1" x14ac:dyDescent="0.35"/>
    <row r="40351" customFormat="1" x14ac:dyDescent="0.35"/>
    <row r="40352" customFormat="1" x14ac:dyDescent="0.35"/>
    <row r="40353" customFormat="1" x14ac:dyDescent="0.35"/>
    <row r="40354" customFormat="1" x14ac:dyDescent="0.35"/>
    <row r="40355" customFormat="1" x14ac:dyDescent="0.35"/>
    <row r="40356" customFormat="1" x14ac:dyDescent="0.35"/>
    <row r="40357" customFormat="1" x14ac:dyDescent="0.35"/>
    <row r="40358" customFormat="1" x14ac:dyDescent="0.35"/>
    <row r="40359" customFormat="1" x14ac:dyDescent="0.35"/>
    <row r="40360" customFormat="1" x14ac:dyDescent="0.35"/>
    <row r="40361" customFormat="1" x14ac:dyDescent="0.35"/>
    <row r="40362" customFormat="1" x14ac:dyDescent="0.35"/>
    <row r="40363" customFormat="1" x14ac:dyDescent="0.35"/>
    <row r="40364" customFormat="1" x14ac:dyDescent="0.35"/>
    <row r="40365" customFormat="1" x14ac:dyDescent="0.35"/>
    <row r="40366" customFormat="1" x14ac:dyDescent="0.35"/>
    <row r="40367" customFormat="1" x14ac:dyDescent="0.35"/>
    <row r="40368" customFormat="1" x14ac:dyDescent="0.35"/>
    <row r="40369" customFormat="1" x14ac:dyDescent="0.35"/>
    <row r="40370" customFormat="1" x14ac:dyDescent="0.35"/>
    <row r="40371" customFormat="1" x14ac:dyDescent="0.35"/>
    <row r="40372" customFormat="1" x14ac:dyDescent="0.35"/>
    <row r="40373" customFormat="1" x14ac:dyDescent="0.35"/>
    <row r="40374" customFormat="1" x14ac:dyDescent="0.35"/>
    <row r="40375" customFormat="1" x14ac:dyDescent="0.35"/>
    <row r="40376" customFormat="1" x14ac:dyDescent="0.35"/>
    <row r="40377" customFormat="1" x14ac:dyDescent="0.35"/>
    <row r="40378" customFormat="1" x14ac:dyDescent="0.35"/>
    <row r="40379" customFormat="1" x14ac:dyDescent="0.35"/>
    <row r="40380" customFormat="1" x14ac:dyDescent="0.35"/>
    <row r="40381" customFormat="1" x14ac:dyDescent="0.35"/>
    <row r="40382" customFormat="1" x14ac:dyDescent="0.35"/>
    <row r="40383" customFormat="1" x14ac:dyDescent="0.35"/>
    <row r="40384" customFormat="1" x14ac:dyDescent="0.35"/>
    <row r="40385" customFormat="1" x14ac:dyDescent="0.35"/>
    <row r="40386" customFormat="1" x14ac:dyDescent="0.35"/>
    <row r="40387" customFormat="1" x14ac:dyDescent="0.35"/>
    <row r="40388" customFormat="1" x14ac:dyDescent="0.35"/>
    <row r="40389" customFormat="1" x14ac:dyDescent="0.35"/>
    <row r="40390" customFormat="1" x14ac:dyDescent="0.35"/>
    <row r="40391" customFormat="1" x14ac:dyDescent="0.35"/>
    <row r="40392" customFormat="1" x14ac:dyDescent="0.35"/>
    <row r="40393" customFormat="1" x14ac:dyDescent="0.35"/>
    <row r="40394" customFormat="1" x14ac:dyDescent="0.35"/>
    <row r="40395" customFormat="1" x14ac:dyDescent="0.35"/>
    <row r="40396" customFormat="1" x14ac:dyDescent="0.35"/>
    <row r="40397" customFormat="1" x14ac:dyDescent="0.35"/>
    <row r="40398" customFormat="1" x14ac:dyDescent="0.35"/>
    <row r="40399" customFormat="1" x14ac:dyDescent="0.35"/>
    <row r="40400" customFormat="1" x14ac:dyDescent="0.35"/>
    <row r="40401" customFormat="1" x14ac:dyDescent="0.35"/>
    <row r="40402" customFormat="1" x14ac:dyDescent="0.35"/>
    <row r="40403" customFormat="1" x14ac:dyDescent="0.35"/>
    <row r="40404" customFormat="1" x14ac:dyDescent="0.35"/>
    <row r="40405" customFormat="1" x14ac:dyDescent="0.35"/>
    <row r="40406" customFormat="1" x14ac:dyDescent="0.35"/>
    <row r="40407" customFormat="1" x14ac:dyDescent="0.35"/>
    <row r="40408" customFormat="1" x14ac:dyDescent="0.35"/>
    <row r="40409" customFormat="1" x14ac:dyDescent="0.35"/>
    <row r="40410" customFormat="1" x14ac:dyDescent="0.35"/>
    <row r="40411" customFormat="1" x14ac:dyDescent="0.35"/>
    <row r="40412" customFormat="1" x14ac:dyDescent="0.35"/>
    <row r="40413" customFormat="1" x14ac:dyDescent="0.35"/>
    <row r="40414" customFormat="1" x14ac:dyDescent="0.35"/>
    <row r="40415" customFormat="1" x14ac:dyDescent="0.35"/>
    <row r="40416" customFormat="1" x14ac:dyDescent="0.35"/>
    <row r="40417" customFormat="1" x14ac:dyDescent="0.35"/>
    <row r="40418" customFormat="1" x14ac:dyDescent="0.35"/>
    <row r="40419" customFormat="1" x14ac:dyDescent="0.35"/>
    <row r="40420" customFormat="1" x14ac:dyDescent="0.35"/>
    <row r="40421" customFormat="1" x14ac:dyDescent="0.35"/>
    <row r="40422" customFormat="1" x14ac:dyDescent="0.35"/>
    <row r="40423" customFormat="1" x14ac:dyDescent="0.35"/>
    <row r="40424" customFormat="1" x14ac:dyDescent="0.35"/>
    <row r="40425" customFormat="1" x14ac:dyDescent="0.35"/>
    <row r="40426" customFormat="1" x14ac:dyDescent="0.35"/>
    <row r="40427" customFormat="1" x14ac:dyDescent="0.35"/>
    <row r="40428" customFormat="1" x14ac:dyDescent="0.35"/>
    <row r="40429" customFormat="1" x14ac:dyDescent="0.35"/>
    <row r="40430" customFormat="1" x14ac:dyDescent="0.35"/>
    <row r="40431" customFormat="1" x14ac:dyDescent="0.35"/>
    <row r="40432" customFormat="1" x14ac:dyDescent="0.35"/>
    <row r="40433" customFormat="1" x14ac:dyDescent="0.35"/>
    <row r="40434" customFormat="1" x14ac:dyDescent="0.35"/>
    <row r="40435" customFormat="1" x14ac:dyDescent="0.35"/>
    <row r="40436" customFormat="1" x14ac:dyDescent="0.35"/>
    <row r="40437" customFormat="1" x14ac:dyDescent="0.35"/>
    <row r="40438" customFormat="1" x14ac:dyDescent="0.35"/>
    <row r="40439" customFormat="1" x14ac:dyDescent="0.35"/>
    <row r="40440" customFormat="1" x14ac:dyDescent="0.35"/>
    <row r="40441" customFormat="1" x14ac:dyDescent="0.35"/>
    <row r="40442" customFormat="1" x14ac:dyDescent="0.35"/>
    <row r="40443" customFormat="1" x14ac:dyDescent="0.35"/>
    <row r="40444" customFormat="1" x14ac:dyDescent="0.35"/>
    <row r="40445" customFormat="1" x14ac:dyDescent="0.35"/>
    <row r="40446" customFormat="1" x14ac:dyDescent="0.35"/>
    <row r="40447" customFormat="1" x14ac:dyDescent="0.35"/>
    <row r="40448" customFormat="1" x14ac:dyDescent="0.35"/>
    <row r="40449" customFormat="1" x14ac:dyDescent="0.35"/>
    <row r="40450" customFormat="1" x14ac:dyDescent="0.35"/>
    <row r="40451" customFormat="1" x14ac:dyDescent="0.35"/>
    <row r="40452" customFormat="1" x14ac:dyDescent="0.35"/>
    <row r="40453" customFormat="1" x14ac:dyDescent="0.35"/>
    <row r="40454" customFormat="1" x14ac:dyDescent="0.35"/>
    <row r="40455" customFormat="1" x14ac:dyDescent="0.35"/>
    <row r="40456" customFormat="1" x14ac:dyDescent="0.35"/>
    <row r="40457" customFormat="1" x14ac:dyDescent="0.35"/>
    <row r="40458" customFormat="1" x14ac:dyDescent="0.35"/>
    <row r="40459" customFormat="1" x14ac:dyDescent="0.35"/>
    <row r="40460" customFormat="1" x14ac:dyDescent="0.35"/>
    <row r="40461" customFormat="1" x14ac:dyDescent="0.35"/>
    <row r="40462" customFormat="1" x14ac:dyDescent="0.35"/>
    <row r="40463" customFormat="1" x14ac:dyDescent="0.35"/>
    <row r="40464" customFormat="1" x14ac:dyDescent="0.35"/>
    <row r="40465" customFormat="1" x14ac:dyDescent="0.35"/>
    <row r="40466" customFormat="1" x14ac:dyDescent="0.35"/>
    <row r="40467" customFormat="1" x14ac:dyDescent="0.35"/>
    <row r="40468" customFormat="1" x14ac:dyDescent="0.35"/>
    <row r="40469" customFormat="1" x14ac:dyDescent="0.35"/>
    <row r="40470" customFormat="1" x14ac:dyDescent="0.35"/>
    <row r="40471" customFormat="1" x14ac:dyDescent="0.35"/>
    <row r="40472" customFormat="1" x14ac:dyDescent="0.35"/>
    <row r="40473" customFormat="1" x14ac:dyDescent="0.35"/>
    <row r="40474" customFormat="1" x14ac:dyDescent="0.35"/>
    <row r="40475" customFormat="1" x14ac:dyDescent="0.35"/>
    <row r="40476" customFormat="1" x14ac:dyDescent="0.35"/>
    <row r="40477" customFormat="1" x14ac:dyDescent="0.35"/>
    <row r="40478" customFormat="1" x14ac:dyDescent="0.35"/>
    <row r="40479" customFormat="1" x14ac:dyDescent="0.35"/>
    <row r="40480" customFormat="1" x14ac:dyDescent="0.35"/>
    <row r="40481" customFormat="1" x14ac:dyDescent="0.35"/>
    <row r="40482" customFormat="1" x14ac:dyDescent="0.35"/>
    <row r="40483" customFormat="1" x14ac:dyDescent="0.35"/>
    <row r="40484" customFormat="1" x14ac:dyDescent="0.35"/>
    <row r="40485" customFormat="1" x14ac:dyDescent="0.35"/>
    <row r="40486" customFormat="1" x14ac:dyDescent="0.35"/>
    <row r="40487" customFormat="1" x14ac:dyDescent="0.35"/>
    <row r="40488" customFormat="1" x14ac:dyDescent="0.35"/>
    <row r="40489" customFormat="1" x14ac:dyDescent="0.35"/>
    <row r="40490" customFormat="1" x14ac:dyDescent="0.35"/>
    <row r="40491" customFormat="1" x14ac:dyDescent="0.35"/>
    <row r="40492" customFormat="1" x14ac:dyDescent="0.35"/>
    <row r="40493" customFormat="1" x14ac:dyDescent="0.35"/>
    <row r="40494" customFormat="1" x14ac:dyDescent="0.35"/>
    <row r="40495" customFormat="1" x14ac:dyDescent="0.35"/>
    <row r="40496" customFormat="1" x14ac:dyDescent="0.35"/>
    <row r="40497" customFormat="1" x14ac:dyDescent="0.35"/>
    <row r="40498" customFormat="1" x14ac:dyDescent="0.35"/>
    <row r="40499" customFormat="1" x14ac:dyDescent="0.35"/>
    <row r="40500" customFormat="1" x14ac:dyDescent="0.35"/>
    <row r="40501" customFormat="1" x14ac:dyDescent="0.35"/>
    <row r="40502" customFormat="1" x14ac:dyDescent="0.35"/>
    <row r="40503" customFormat="1" x14ac:dyDescent="0.35"/>
    <row r="40504" customFormat="1" x14ac:dyDescent="0.35"/>
    <row r="40505" customFormat="1" x14ac:dyDescent="0.35"/>
    <row r="40506" customFormat="1" x14ac:dyDescent="0.35"/>
    <row r="40507" customFormat="1" x14ac:dyDescent="0.35"/>
    <row r="40508" customFormat="1" x14ac:dyDescent="0.35"/>
    <row r="40509" customFormat="1" x14ac:dyDescent="0.35"/>
    <row r="40510" customFormat="1" x14ac:dyDescent="0.35"/>
    <row r="40511" customFormat="1" x14ac:dyDescent="0.35"/>
    <row r="40512" customFormat="1" x14ac:dyDescent="0.35"/>
    <row r="40513" customFormat="1" x14ac:dyDescent="0.35"/>
    <row r="40514" customFormat="1" x14ac:dyDescent="0.35"/>
    <row r="40515" customFormat="1" x14ac:dyDescent="0.35"/>
    <row r="40516" customFormat="1" x14ac:dyDescent="0.35"/>
    <row r="40517" customFormat="1" x14ac:dyDescent="0.35"/>
    <row r="40518" customFormat="1" x14ac:dyDescent="0.35"/>
    <row r="40519" customFormat="1" x14ac:dyDescent="0.35"/>
    <row r="40520" customFormat="1" x14ac:dyDescent="0.35"/>
    <row r="40521" customFormat="1" x14ac:dyDescent="0.35"/>
    <row r="40522" customFormat="1" x14ac:dyDescent="0.35"/>
    <row r="40523" customFormat="1" x14ac:dyDescent="0.35"/>
    <row r="40524" customFormat="1" x14ac:dyDescent="0.35"/>
    <row r="40525" customFormat="1" x14ac:dyDescent="0.35"/>
    <row r="40526" customFormat="1" x14ac:dyDescent="0.35"/>
    <row r="40527" customFormat="1" x14ac:dyDescent="0.35"/>
    <row r="40528" customFormat="1" x14ac:dyDescent="0.35"/>
    <row r="40529" customFormat="1" x14ac:dyDescent="0.35"/>
    <row r="40530" customFormat="1" x14ac:dyDescent="0.35"/>
    <row r="40531" customFormat="1" x14ac:dyDescent="0.35"/>
    <row r="40532" customFormat="1" x14ac:dyDescent="0.35"/>
    <row r="40533" customFormat="1" x14ac:dyDescent="0.35"/>
    <row r="40534" customFormat="1" x14ac:dyDescent="0.35"/>
    <row r="40535" customFormat="1" x14ac:dyDescent="0.35"/>
    <row r="40536" customFormat="1" x14ac:dyDescent="0.35"/>
    <row r="40537" customFormat="1" x14ac:dyDescent="0.35"/>
    <row r="40538" customFormat="1" x14ac:dyDescent="0.35"/>
    <row r="40539" customFormat="1" x14ac:dyDescent="0.35"/>
    <row r="40540" customFormat="1" x14ac:dyDescent="0.35"/>
    <row r="40541" customFormat="1" x14ac:dyDescent="0.35"/>
    <row r="40542" customFormat="1" x14ac:dyDescent="0.35"/>
    <row r="40543" customFormat="1" x14ac:dyDescent="0.35"/>
    <row r="40544" customFormat="1" x14ac:dyDescent="0.35"/>
    <row r="40545" customFormat="1" x14ac:dyDescent="0.35"/>
    <row r="40546" customFormat="1" x14ac:dyDescent="0.35"/>
    <row r="40547" customFormat="1" x14ac:dyDescent="0.35"/>
    <row r="40548" customFormat="1" x14ac:dyDescent="0.35"/>
    <row r="40549" customFormat="1" x14ac:dyDescent="0.35"/>
    <row r="40550" customFormat="1" x14ac:dyDescent="0.35"/>
    <row r="40551" customFormat="1" x14ac:dyDescent="0.35"/>
    <row r="40552" customFormat="1" x14ac:dyDescent="0.35"/>
    <row r="40553" customFormat="1" x14ac:dyDescent="0.35"/>
    <row r="40554" customFormat="1" x14ac:dyDescent="0.35"/>
    <row r="40555" customFormat="1" x14ac:dyDescent="0.35"/>
    <row r="40556" customFormat="1" x14ac:dyDescent="0.35"/>
    <row r="40557" customFormat="1" x14ac:dyDescent="0.35"/>
    <row r="40558" customFormat="1" x14ac:dyDescent="0.35"/>
    <row r="40559" customFormat="1" x14ac:dyDescent="0.35"/>
    <row r="40560" customFormat="1" x14ac:dyDescent="0.35"/>
    <row r="40561" customFormat="1" x14ac:dyDescent="0.35"/>
    <row r="40562" customFormat="1" x14ac:dyDescent="0.35"/>
    <row r="40563" customFormat="1" x14ac:dyDescent="0.35"/>
    <row r="40564" customFormat="1" x14ac:dyDescent="0.35"/>
    <row r="40565" customFormat="1" x14ac:dyDescent="0.35"/>
    <row r="40566" customFormat="1" x14ac:dyDescent="0.35"/>
    <row r="40567" customFormat="1" x14ac:dyDescent="0.35"/>
    <row r="40568" customFormat="1" x14ac:dyDescent="0.35"/>
    <row r="40569" customFormat="1" x14ac:dyDescent="0.35"/>
    <row r="40570" customFormat="1" x14ac:dyDescent="0.35"/>
    <row r="40571" customFormat="1" x14ac:dyDescent="0.35"/>
    <row r="40572" customFormat="1" x14ac:dyDescent="0.35"/>
    <row r="40573" customFormat="1" x14ac:dyDescent="0.35"/>
    <row r="40574" customFormat="1" x14ac:dyDescent="0.35"/>
    <row r="40575" customFormat="1" x14ac:dyDescent="0.35"/>
    <row r="40576" customFormat="1" x14ac:dyDescent="0.35"/>
    <row r="40577" customFormat="1" x14ac:dyDescent="0.35"/>
    <row r="40578" customFormat="1" x14ac:dyDescent="0.35"/>
    <row r="40579" customFormat="1" x14ac:dyDescent="0.35"/>
    <row r="40580" customFormat="1" x14ac:dyDescent="0.35"/>
    <row r="40581" customFormat="1" x14ac:dyDescent="0.35"/>
    <row r="40582" customFormat="1" x14ac:dyDescent="0.35"/>
    <row r="40583" customFormat="1" x14ac:dyDescent="0.35"/>
    <row r="40584" customFormat="1" x14ac:dyDescent="0.35"/>
    <row r="40585" customFormat="1" x14ac:dyDescent="0.35"/>
    <row r="40586" customFormat="1" x14ac:dyDescent="0.35"/>
    <row r="40587" customFormat="1" x14ac:dyDescent="0.35"/>
    <row r="40588" customFormat="1" x14ac:dyDescent="0.35"/>
    <row r="40589" customFormat="1" x14ac:dyDescent="0.35"/>
    <row r="40590" customFormat="1" x14ac:dyDescent="0.35"/>
    <row r="40591" customFormat="1" x14ac:dyDescent="0.35"/>
    <row r="40592" customFormat="1" x14ac:dyDescent="0.35"/>
    <row r="40593" customFormat="1" x14ac:dyDescent="0.35"/>
    <row r="40594" customFormat="1" x14ac:dyDescent="0.35"/>
    <row r="40595" customFormat="1" x14ac:dyDescent="0.35"/>
    <row r="40596" customFormat="1" x14ac:dyDescent="0.35"/>
    <row r="40597" customFormat="1" x14ac:dyDescent="0.35"/>
    <row r="40598" customFormat="1" x14ac:dyDescent="0.35"/>
    <row r="40599" customFormat="1" x14ac:dyDescent="0.35"/>
    <row r="40600" customFormat="1" x14ac:dyDescent="0.35"/>
    <row r="40601" customFormat="1" x14ac:dyDescent="0.35"/>
    <row r="40602" customFormat="1" x14ac:dyDescent="0.35"/>
    <row r="40603" customFormat="1" x14ac:dyDescent="0.35"/>
    <row r="40604" customFormat="1" x14ac:dyDescent="0.35"/>
    <row r="40605" customFormat="1" x14ac:dyDescent="0.35"/>
    <row r="40606" customFormat="1" x14ac:dyDescent="0.35"/>
    <row r="40607" customFormat="1" x14ac:dyDescent="0.35"/>
    <row r="40608" customFormat="1" x14ac:dyDescent="0.35"/>
    <row r="40609" customFormat="1" x14ac:dyDescent="0.35"/>
    <row r="40610" customFormat="1" x14ac:dyDescent="0.35"/>
    <row r="40611" customFormat="1" x14ac:dyDescent="0.35"/>
    <row r="40612" customFormat="1" x14ac:dyDescent="0.35"/>
    <row r="40613" customFormat="1" x14ac:dyDescent="0.35"/>
    <row r="40614" customFormat="1" x14ac:dyDescent="0.35"/>
    <row r="40615" customFormat="1" x14ac:dyDescent="0.35"/>
    <row r="40616" customFormat="1" x14ac:dyDescent="0.35"/>
    <row r="40617" customFormat="1" x14ac:dyDescent="0.35"/>
    <row r="40618" customFormat="1" x14ac:dyDescent="0.35"/>
    <row r="40619" customFormat="1" x14ac:dyDescent="0.35"/>
    <row r="40620" customFormat="1" x14ac:dyDescent="0.35"/>
    <row r="40621" customFormat="1" x14ac:dyDescent="0.35"/>
    <row r="40622" customFormat="1" x14ac:dyDescent="0.35"/>
    <row r="40623" customFormat="1" x14ac:dyDescent="0.35"/>
    <row r="40624" customFormat="1" x14ac:dyDescent="0.35"/>
    <row r="40625" customFormat="1" x14ac:dyDescent="0.35"/>
    <row r="40626" customFormat="1" x14ac:dyDescent="0.35"/>
    <row r="40627" customFormat="1" x14ac:dyDescent="0.35"/>
    <row r="40628" customFormat="1" x14ac:dyDescent="0.35"/>
    <row r="40629" customFormat="1" x14ac:dyDescent="0.35"/>
    <row r="40630" customFormat="1" x14ac:dyDescent="0.35"/>
    <row r="40631" customFormat="1" x14ac:dyDescent="0.35"/>
    <row r="40632" customFormat="1" x14ac:dyDescent="0.35"/>
    <row r="40633" customFormat="1" x14ac:dyDescent="0.35"/>
    <row r="40634" customFormat="1" x14ac:dyDescent="0.35"/>
    <row r="40635" customFormat="1" x14ac:dyDescent="0.35"/>
    <row r="40636" customFormat="1" x14ac:dyDescent="0.35"/>
    <row r="40637" customFormat="1" x14ac:dyDescent="0.35"/>
    <row r="40638" customFormat="1" x14ac:dyDescent="0.35"/>
    <row r="40639" customFormat="1" x14ac:dyDescent="0.35"/>
    <row r="40640" customFormat="1" x14ac:dyDescent="0.35"/>
    <row r="40641" customFormat="1" x14ac:dyDescent="0.35"/>
    <row r="40642" customFormat="1" x14ac:dyDescent="0.35"/>
    <row r="40643" customFormat="1" x14ac:dyDescent="0.35"/>
    <row r="40644" customFormat="1" x14ac:dyDescent="0.35"/>
    <row r="40645" customFormat="1" x14ac:dyDescent="0.35"/>
    <row r="40646" customFormat="1" x14ac:dyDescent="0.35"/>
    <row r="40647" customFormat="1" x14ac:dyDescent="0.35"/>
    <row r="40648" customFormat="1" x14ac:dyDescent="0.35"/>
    <row r="40649" customFormat="1" x14ac:dyDescent="0.35"/>
    <row r="40650" customFormat="1" x14ac:dyDescent="0.35"/>
    <row r="40651" customFormat="1" x14ac:dyDescent="0.35"/>
    <row r="40652" customFormat="1" x14ac:dyDescent="0.35"/>
    <row r="40653" customFormat="1" x14ac:dyDescent="0.35"/>
    <row r="40654" customFormat="1" x14ac:dyDescent="0.35"/>
    <row r="40655" customFormat="1" x14ac:dyDescent="0.35"/>
    <row r="40656" customFormat="1" x14ac:dyDescent="0.35"/>
    <row r="40657" customFormat="1" x14ac:dyDescent="0.35"/>
    <row r="40658" customFormat="1" x14ac:dyDescent="0.35"/>
    <row r="40659" customFormat="1" x14ac:dyDescent="0.35"/>
    <row r="40660" customFormat="1" x14ac:dyDescent="0.35"/>
    <row r="40661" customFormat="1" x14ac:dyDescent="0.35"/>
    <row r="40662" customFormat="1" x14ac:dyDescent="0.35"/>
    <row r="40663" customFormat="1" x14ac:dyDescent="0.35"/>
    <row r="40664" customFormat="1" x14ac:dyDescent="0.35"/>
    <row r="40665" customFormat="1" x14ac:dyDescent="0.35"/>
    <row r="40666" customFormat="1" x14ac:dyDescent="0.35"/>
    <row r="40667" customFormat="1" x14ac:dyDescent="0.35"/>
    <row r="40668" customFormat="1" x14ac:dyDescent="0.35"/>
    <row r="40669" customFormat="1" x14ac:dyDescent="0.35"/>
    <row r="40670" customFormat="1" x14ac:dyDescent="0.35"/>
    <row r="40671" customFormat="1" x14ac:dyDescent="0.35"/>
    <row r="40672" customFormat="1" x14ac:dyDescent="0.35"/>
    <row r="40673" customFormat="1" x14ac:dyDescent="0.35"/>
    <row r="40674" customFormat="1" x14ac:dyDescent="0.35"/>
    <row r="40675" customFormat="1" x14ac:dyDescent="0.35"/>
    <row r="40676" customFormat="1" x14ac:dyDescent="0.35"/>
    <row r="40677" customFormat="1" x14ac:dyDescent="0.35"/>
    <row r="40678" customFormat="1" x14ac:dyDescent="0.35"/>
    <row r="40679" customFormat="1" x14ac:dyDescent="0.35"/>
    <row r="40680" customFormat="1" x14ac:dyDescent="0.35"/>
    <row r="40681" customFormat="1" x14ac:dyDescent="0.35"/>
    <row r="40682" customFormat="1" x14ac:dyDescent="0.35"/>
    <row r="40683" customFormat="1" x14ac:dyDescent="0.35"/>
    <row r="40684" customFormat="1" x14ac:dyDescent="0.35"/>
    <row r="40685" customFormat="1" x14ac:dyDescent="0.35"/>
    <row r="40686" customFormat="1" x14ac:dyDescent="0.35"/>
    <row r="40687" customFormat="1" x14ac:dyDescent="0.35"/>
    <row r="40688" customFormat="1" x14ac:dyDescent="0.35"/>
    <row r="40689" customFormat="1" x14ac:dyDescent="0.35"/>
    <row r="40690" customFormat="1" x14ac:dyDescent="0.35"/>
    <row r="40691" customFormat="1" x14ac:dyDescent="0.35"/>
    <row r="40692" customFormat="1" x14ac:dyDescent="0.35"/>
    <row r="40693" customFormat="1" x14ac:dyDescent="0.35"/>
    <row r="40694" customFormat="1" x14ac:dyDescent="0.35"/>
    <row r="40695" customFormat="1" x14ac:dyDescent="0.35"/>
    <row r="40696" customFormat="1" x14ac:dyDescent="0.35"/>
    <row r="40697" customFormat="1" x14ac:dyDescent="0.35"/>
    <row r="40698" customFormat="1" x14ac:dyDescent="0.35"/>
    <row r="40699" customFormat="1" x14ac:dyDescent="0.35"/>
    <row r="40700" customFormat="1" x14ac:dyDescent="0.35"/>
    <row r="40701" customFormat="1" x14ac:dyDescent="0.35"/>
    <row r="40702" customFormat="1" x14ac:dyDescent="0.35"/>
    <row r="40703" customFormat="1" x14ac:dyDescent="0.35"/>
    <row r="40704" customFormat="1" x14ac:dyDescent="0.35"/>
    <row r="40705" customFormat="1" x14ac:dyDescent="0.35"/>
    <row r="40706" customFormat="1" x14ac:dyDescent="0.35"/>
    <row r="40707" customFormat="1" x14ac:dyDescent="0.35"/>
    <row r="40708" customFormat="1" x14ac:dyDescent="0.35"/>
    <row r="40709" customFormat="1" x14ac:dyDescent="0.35"/>
    <row r="40710" customFormat="1" x14ac:dyDescent="0.35"/>
    <row r="40711" customFormat="1" x14ac:dyDescent="0.35"/>
    <row r="40712" customFormat="1" x14ac:dyDescent="0.35"/>
    <row r="40713" customFormat="1" x14ac:dyDescent="0.35"/>
    <row r="40714" customFormat="1" x14ac:dyDescent="0.35"/>
    <row r="40715" customFormat="1" x14ac:dyDescent="0.35"/>
    <row r="40716" customFormat="1" x14ac:dyDescent="0.35"/>
    <row r="40717" customFormat="1" x14ac:dyDescent="0.35"/>
    <row r="40718" customFormat="1" x14ac:dyDescent="0.35"/>
    <row r="40719" customFormat="1" x14ac:dyDescent="0.35"/>
    <row r="40720" customFormat="1" x14ac:dyDescent="0.35"/>
    <row r="40721" customFormat="1" x14ac:dyDescent="0.35"/>
    <row r="40722" customFormat="1" x14ac:dyDescent="0.35"/>
    <row r="40723" customFormat="1" x14ac:dyDescent="0.35"/>
    <row r="40724" customFormat="1" x14ac:dyDescent="0.35"/>
    <row r="40725" customFormat="1" x14ac:dyDescent="0.35"/>
    <row r="40726" customFormat="1" x14ac:dyDescent="0.35"/>
    <row r="40727" customFormat="1" x14ac:dyDescent="0.35"/>
    <row r="40728" customFormat="1" x14ac:dyDescent="0.35"/>
    <row r="40729" customFormat="1" x14ac:dyDescent="0.35"/>
    <row r="40730" customFormat="1" x14ac:dyDescent="0.35"/>
    <row r="40731" customFormat="1" x14ac:dyDescent="0.35"/>
    <row r="40732" customFormat="1" x14ac:dyDescent="0.35"/>
    <row r="40733" customFormat="1" x14ac:dyDescent="0.35"/>
    <row r="40734" customFormat="1" x14ac:dyDescent="0.35"/>
    <row r="40735" customFormat="1" x14ac:dyDescent="0.35"/>
    <row r="40736" customFormat="1" x14ac:dyDescent="0.35"/>
    <row r="40737" customFormat="1" x14ac:dyDescent="0.35"/>
    <row r="40738" customFormat="1" x14ac:dyDescent="0.35"/>
    <row r="40739" customFormat="1" x14ac:dyDescent="0.35"/>
    <row r="40740" customFormat="1" x14ac:dyDescent="0.35"/>
    <row r="40741" customFormat="1" x14ac:dyDescent="0.35"/>
    <row r="40742" customFormat="1" x14ac:dyDescent="0.35"/>
    <row r="40743" customFormat="1" x14ac:dyDescent="0.35"/>
    <row r="40744" customFormat="1" x14ac:dyDescent="0.35"/>
    <row r="40745" customFormat="1" x14ac:dyDescent="0.35"/>
    <row r="40746" customFormat="1" x14ac:dyDescent="0.35"/>
    <row r="40747" customFormat="1" x14ac:dyDescent="0.35"/>
    <row r="40748" customFormat="1" x14ac:dyDescent="0.35"/>
    <row r="40749" customFormat="1" x14ac:dyDescent="0.35"/>
    <row r="40750" customFormat="1" x14ac:dyDescent="0.35"/>
    <row r="40751" customFormat="1" x14ac:dyDescent="0.35"/>
    <row r="40752" customFormat="1" x14ac:dyDescent="0.35"/>
    <row r="40753" customFormat="1" x14ac:dyDescent="0.35"/>
    <row r="40754" customFormat="1" x14ac:dyDescent="0.35"/>
    <row r="40755" customFormat="1" x14ac:dyDescent="0.35"/>
    <row r="40756" customFormat="1" x14ac:dyDescent="0.35"/>
    <row r="40757" customFormat="1" x14ac:dyDescent="0.35"/>
    <row r="40758" customFormat="1" x14ac:dyDescent="0.35"/>
    <row r="40759" customFormat="1" x14ac:dyDescent="0.35"/>
    <row r="40760" customFormat="1" x14ac:dyDescent="0.35"/>
    <row r="40761" customFormat="1" x14ac:dyDescent="0.35"/>
    <row r="40762" customFormat="1" x14ac:dyDescent="0.35"/>
    <row r="40763" customFormat="1" x14ac:dyDescent="0.35"/>
    <row r="40764" customFormat="1" x14ac:dyDescent="0.35"/>
    <row r="40765" customFormat="1" x14ac:dyDescent="0.35"/>
    <row r="40766" customFormat="1" x14ac:dyDescent="0.35"/>
    <row r="40767" customFormat="1" x14ac:dyDescent="0.35"/>
    <row r="40768" customFormat="1" x14ac:dyDescent="0.35"/>
    <row r="40769" customFormat="1" x14ac:dyDescent="0.35"/>
    <row r="40770" customFormat="1" x14ac:dyDescent="0.35"/>
    <row r="40771" customFormat="1" x14ac:dyDescent="0.35"/>
    <row r="40772" customFormat="1" x14ac:dyDescent="0.35"/>
    <row r="40773" customFormat="1" x14ac:dyDescent="0.35"/>
    <row r="40774" customFormat="1" x14ac:dyDescent="0.35"/>
    <row r="40775" customFormat="1" x14ac:dyDescent="0.35"/>
    <row r="40776" customFormat="1" x14ac:dyDescent="0.35"/>
    <row r="40777" customFormat="1" x14ac:dyDescent="0.35"/>
    <row r="40778" customFormat="1" x14ac:dyDescent="0.35"/>
    <row r="40779" customFormat="1" x14ac:dyDescent="0.35"/>
    <row r="40780" customFormat="1" x14ac:dyDescent="0.35"/>
    <row r="40781" customFormat="1" x14ac:dyDescent="0.35"/>
    <row r="40782" customFormat="1" x14ac:dyDescent="0.35"/>
    <row r="40783" customFormat="1" x14ac:dyDescent="0.35"/>
    <row r="40784" customFormat="1" x14ac:dyDescent="0.35"/>
    <row r="40785" customFormat="1" x14ac:dyDescent="0.35"/>
    <row r="40786" customFormat="1" x14ac:dyDescent="0.35"/>
    <row r="40787" customFormat="1" x14ac:dyDescent="0.35"/>
    <row r="40788" customFormat="1" x14ac:dyDescent="0.35"/>
    <row r="40789" customFormat="1" x14ac:dyDescent="0.35"/>
    <row r="40790" customFormat="1" x14ac:dyDescent="0.35"/>
    <row r="40791" customFormat="1" x14ac:dyDescent="0.35"/>
    <row r="40792" customFormat="1" x14ac:dyDescent="0.35"/>
    <row r="40793" customFormat="1" x14ac:dyDescent="0.35"/>
    <row r="40794" customFormat="1" x14ac:dyDescent="0.35"/>
    <row r="40795" customFormat="1" x14ac:dyDescent="0.35"/>
    <row r="40796" customFormat="1" x14ac:dyDescent="0.35"/>
    <row r="40797" customFormat="1" x14ac:dyDescent="0.35"/>
    <row r="40798" customFormat="1" x14ac:dyDescent="0.35"/>
    <row r="40799" customFormat="1" x14ac:dyDescent="0.35"/>
    <row r="40800" customFormat="1" x14ac:dyDescent="0.35"/>
    <row r="40801" customFormat="1" x14ac:dyDescent="0.35"/>
    <row r="40802" customFormat="1" x14ac:dyDescent="0.35"/>
    <row r="40803" customFormat="1" x14ac:dyDescent="0.35"/>
    <row r="40804" customFormat="1" x14ac:dyDescent="0.35"/>
    <row r="40805" customFormat="1" x14ac:dyDescent="0.35"/>
    <row r="40806" customFormat="1" x14ac:dyDescent="0.35"/>
    <row r="40807" customFormat="1" x14ac:dyDescent="0.35"/>
    <row r="40808" customFormat="1" x14ac:dyDescent="0.35"/>
    <row r="40809" customFormat="1" x14ac:dyDescent="0.35"/>
    <row r="40810" customFormat="1" x14ac:dyDescent="0.35"/>
    <row r="40811" customFormat="1" x14ac:dyDescent="0.35"/>
    <row r="40812" customFormat="1" x14ac:dyDescent="0.35"/>
    <row r="40813" customFormat="1" x14ac:dyDescent="0.35"/>
    <row r="40814" customFormat="1" x14ac:dyDescent="0.35"/>
    <row r="40815" customFormat="1" x14ac:dyDescent="0.35"/>
    <row r="40816" customFormat="1" x14ac:dyDescent="0.35"/>
    <row r="40817" customFormat="1" x14ac:dyDescent="0.35"/>
    <row r="40818" customFormat="1" x14ac:dyDescent="0.35"/>
    <row r="40819" customFormat="1" x14ac:dyDescent="0.35"/>
    <row r="40820" customFormat="1" x14ac:dyDescent="0.35"/>
    <row r="40821" customFormat="1" x14ac:dyDescent="0.35"/>
    <row r="40822" customFormat="1" x14ac:dyDescent="0.35"/>
    <row r="40823" customFormat="1" x14ac:dyDescent="0.35"/>
    <row r="40824" customFormat="1" x14ac:dyDescent="0.35"/>
    <row r="40825" customFormat="1" x14ac:dyDescent="0.35"/>
    <row r="40826" customFormat="1" x14ac:dyDescent="0.35"/>
    <row r="40827" customFormat="1" x14ac:dyDescent="0.35"/>
    <row r="40828" customFormat="1" x14ac:dyDescent="0.35"/>
    <row r="40829" customFormat="1" x14ac:dyDescent="0.35"/>
    <row r="40830" customFormat="1" x14ac:dyDescent="0.35"/>
    <row r="40831" customFormat="1" x14ac:dyDescent="0.35"/>
    <row r="40832" customFormat="1" x14ac:dyDescent="0.35"/>
    <row r="40833" customFormat="1" x14ac:dyDescent="0.35"/>
    <row r="40834" customFormat="1" x14ac:dyDescent="0.35"/>
    <row r="40835" customFormat="1" x14ac:dyDescent="0.35"/>
    <row r="40836" customFormat="1" x14ac:dyDescent="0.35"/>
    <row r="40837" customFormat="1" x14ac:dyDescent="0.35"/>
    <row r="40838" customFormat="1" x14ac:dyDescent="0.35"/>
    <row r="40839" customFormat="1" x14ac:dyDescent="0.35"/>
    <row r="40840" customFormat="1" x14ac:dyDescent="0.35"/>
    <row r="40841" customFormat="1" x14ac:dyDescent="0.35"/>
    <row r="40842" customFormat="1" x14ac:dyDescent="0.35"/>
    <row r="40843" customFormat="1" x14ac:dyDescent="0.35"/>
    <row r="40844" customFormat="1" x14ac:dyDescent="0.35"/>
    <row r="40845" customFormat="1" x14ac:dyDescent="0.35"/>
    <row r="40846" customFormat="1" x14ac:dyDescent="0.35"/>
    <row r="40847" customFormat="1" x14ac:dyDescent="0.35"/>
    <row r="40848" customFormat="1" x14ac:dyDescent="0.35"/>
    <row r="40849" customFormat="1" x14ac:dyDescent="0.35"/>
    <row r="40850" customFormat="1" x14ac:dyDescent="0.35"/>
    <row r="40851" customFormat="1" x14ac:dyDescent="0.35"/>
    <row r="40852" customFormat="1" x14ac:dyDescent="0.35"/>
    <row r="40853" customFormat="1" x14ac:dyDescent="0.35"/>
    <row r="40854" customFormat="1" x14ac:dyDescent="0.35"/>
    <row r="40855" customFormat="1" x14ac:dyDescent="0.35"/>
    <row r="40856" customFormat="1" x14ac:dyDescent="0.35"/>
    <row r="40857" customFormat="1" x14ac:dyDescent="0.35"/>
    <row r="40858" customFormat="1" x14ac:dyDescent="0.35"/>
    <row r="40859" customFormat="1" x14ac:dyDescent="0.35"/>
    <row r="40860" customFormat="1" x14ac:dyDescent="0.35"/>
    <row r="40861" customFormat="1" x14ac:dyDescent="0.35"/>
    <row r="40862" customFormat="1" x14ac:dyDescent="0.35"/>
    <row r="40863" customFormat="1" x14ac:dyDescent="0.35"/>
    <row r="40864" customFormat="1" x14ac:dyDescent="0.35"/>
    <row r="40865" customFormat="1" x14ac:dyDescent="0.35"/>
    <row r="40866" customFormat="1" x14ac:dyDescent="0.35"/>
    <row r="40867" customFormat="1" x14ac:dyDescent="0.35"/>
    <row r="40868" customFormat="1" x14ac:dyDescent="0.35"/>
    <row r="40869" customFormat="1" x14ac:dyDescent="0.35"/>
    <row r="40870" customFormat="1" x14ac:dyDescent="0.35"/>
    <row r="40871" customFormat="1" x14ac:dyDescent="0.35"/>
    <row r="40872" customFormat="1" x14ac:dyDescent="0.35"/>
    <row r="40873" customFormat="1" x14ac:dyDescent="0.35"/>
    <row r="40874" customFormat="1" x14ac:dyDescent="0.35"/>
    <row r="40875" customFormat="1" x14ac:dyDescent="0.35"/>
    <row r="40876" customFormat="1" x14ac:dyDescent="0.35"/>
    <row r="40877" customFormat="1" x14ac:dyDescent="0.35"/>
    <row r="40878" customFormat="1" x14ac:dyDescent="0.35"/>
    <row r="40879" customFormat="1" x14ac:dyDescent="0.35"/>
    <row r="40880" customFormat="1" x14ac:dyDescent="0.35"/>
    <row r="40881" customFormat="1" x14ac:dyDescent="0.35"/>
    <row r="40882" customFormat="1" x14ac:dyDescent="0.35"/>
    <row r="40883" customFormat="1" x14ac:dyDescent="0.35"/>
    <row r="40884" customFormat="1" x14ac:dyDescent="0.35"/>
    <row r="40885" customFormat="1" x14ac:dyDescent="0.35"/>
    <row r="40886" customFormat="1" x14ac:dyDescent="0.35"/>
    <row r="40887" customFormat="1" x14ac:dyDescent="0.35"/>
    <row r="40888" customFormat="1" x14ac:dyDescent="0.35"/>
    <row r="40889" customFormat="1" x14ac:dyDescent="0.35"/>
    <row r="40890" customFormat="1" x14ac:dyDescent="0.35"/>
    <row r="40891" customFormat="1" x14ac:dyDescent="0.35"/>
    <row r="40892" customFormat="1" x14ac:dyDescent="0.35"/>
    <row r="40893" customFormat="1" x14ac:dyDescent="0.35"/>
    <row r="40894" customFormat="1" x14ac:dyDescent="0.35"/>
    <row r="40895" customFormat="1" x14ac:dyDescent="0.35"/>
    <row r="40896" customFormat="1" x14ac:dyDescent="0.35"/>
    <row r="40897" customFormat="1" x14ac:dyDescent="0.35"/>
    <row r="40898" customFormat="1" x14ac:dyDescent="0.35"/>
    <row r="40899" customFormat="1" x14ac:dyDescent="0.35"/>
    <row r="40900" customFormat="1" x14ac:dyDescent="0.35"/>
    <row r="40901" customFormat="1" x14ac:dyDescent="0.35"/>
    <row r="40902" customFormat="1" x14ac:dyDescent="0.35"/>
    <row r="40903" customFormat="1" x14ac:dyDescent="0.35"/>
    <row r="40904" customFormat="1" x14ac:dyDescent="0.35"/>
    <row r="40905" customFormat="1" x14ac:dyDescent="0.35"/>
    <row r="40906" customFormat="1" x14ac:dyDescent="0.35"/>
    <row r="40907" customFormat="1" x14ac:dyDescent="0.35"/>
    <row r="40908" customFormat="1" x14ac:dyDescent="0.35"/>
    <row r="40909" customFormat="1" x14ac:dyDescent="0.35"/>
    <row r="40910" customFormat="1" x14ac:dyDescent="0.35"/>
    <row r="40911" customFormat="1" x14ac:dyDescent="0.35"/>
    <row r="40912" customFormat="1" x14ac:dyDescent="0.35"/>
    <row r="40913" customFormat="1" x14ac:dyDescent="0.35"/>
    <row r="40914" customFormat="1" x14ac:dyDescent="0.35"/>
    <row r="40915" customFormat="1" x14ac:dyDescent="0.35"/>
    <row r="40916" customFormat="1" x14ac:dyDescent="0.35"/>
    <row r="40917" customFormat="1" x14ac:dyDescent="0.35"/>
    <row r="40918" customFormat="1" x14ac:dyDescent="0.35"/>
    <row r="40919" customFormat="1" x14ac:dyDescent="0.35"/>
    <row r="40920" customFormat="1" x14ac:dyDescent="0.35"/>
    <row r="40921" customFormat="1" x14ac:dyDescent="0.35"/>
    <row r="40922" customFormat="1" x14ac:dyDescent="0.35"/>
    <row r="40923" customFormat="1" x14ac:dyDescent="0.35"/>
    <row r="40924" customFormat="1" x14ac:dyDescent="0.35"/>
    <row r="40925" customFormat="1" x14ac:dyDescent="0.35"/>
    <row r="40926" customFormat="1" x14ac:dyDescent="0.35"/>
    <row r="40927" customFormat="1" x14ac:dyDescent="0.35"/>
    <row r="40928" customFormat="1" x14ac:dyDescent="0.35"/>
    <row r="40929" customFormat="1" x14ac:dyDescent="0.35"/>
    <row r="40930" customFormat="1" x14ac:dyDescent="0.35"/>
    <row r="40931" customFormat="1" x14ac:dyDescent="0.35"/>
    <row r="40932" customFormat="1" x14ac:dyDescent="0.35"/>
    <row r="40933" customFormat="1" x14ac:dyDescent="0.35"/>
    <row r="40934" customFormat="1" x14ac:dyDescent="0.35"/>
    <row r="40935" customFormat="1" x14ac:dyDescent="0.35"/>
    <row r="40936" customFormat="1" x14ac:dyDescent="0.35"/>
    <row r="40937" customFormat="1" x14ac:dyDescent="0.35"/>
    <row r="40938" customFormat="1" x14ac:dyDescent="0.35"/>
    <row r="40939" customFormat="1" x14ac:dyDescent="0.35"/>
    <row r="40940" customFormat="1" x14ac:dyDescent="0.35"/>
    <row r="40941" customFormat="1" x14ac:dyDescent="0.35"/>
    <row r="40942" customFormat="1" x14ac:dyDescent="0.35"/>
    <row r="40943" customFormat="1" x14ac:dyDescent="0.35"/>
    <row r="40944" customFormat="1" x14ac:dyDescent="0.35"/>
    <row r="40945" customFormat="1" x14ac:dyDescent="0.35"/>
    <row r="40946" customFormat="1" x14ac:dyDescent="0.35"/>
    <row r="40947" customFormat="1" x14ac:dyDescent="0.35"/>
    <row r="40948" customFormat="1" x14ac:dyDescent="0.35"/>
    <row r="40949" customFormat="1" x14ac:dyDescent="0.35"/>
    <row r="40950" customFormat="1" x14ac:dyDescent="0.35"/>
    <row r="40951" customFormat="1" x14ac:dyDescent="0.35"/>
    <row r="40952" customFormat="1" x14ac:dyDescent="0.35"/>
    <row r="40953" customFormat="1" x14ac:dyDescent="0.35"/>
    <row r="40954" customFormat="1" x14ac:dyDescent="0.35"/>
    <row r="40955" customFormat="1" x14ac:dyDescent="0.35"/>
    <row r="40956" customFormat="1" x14ac:dyDescent="0.35"/>
    <row r="40957" customFormat="1" x14ac:dyDescent="0.35"/>
    <row r="40958" customFormat="1" x14ac:dyDescent="0.35"/>
    <row r="40959" customFormat="1" x14ac:dyDescent="0.35"/>
    <row r="40960" customFormat="1" x14ac:dyDescent="0.35"/>
    <row r="40961" customFormat="1" x14ac:dyDescent="0.35"/>
    <row r="40962" customFormat="1" x14ac:dyDescent="0.35"/>
    <row r="40963" customFormat="1" x14ac:dyDescent="0.35"/>
    <row r="40964" customFormat="1" x14ac:dyDescent="0.35"/>
    <row r="40965" customFormat="1" x14ac:dyDescent="0.35"/>
    <row r="40966" customFormat="1" x14ac:dyDescent="0.35"/>
    <row r="40967" customFormat="1" x14ac:dyDescent="0.35"/>
    <row r="40968" customFormat="1" x14ac:dyDescent="0.35"/>
    <row r="40969" customFormat="1" x14ac:dyDescent="0.35"/>
    <row r="40970" customFormat="1" x14ac:dyDescent="0.35"/>
    <row r="40971" customFormat="1" x14ac:dyDescent="0.35"/>
    <row r="40972" customFormat="1" x14ac:dyDescent="0.35"/>
    <row r="40973" customFormat="1" x14ac:dyDescent="0.35"/>
    <row r="40974" customFormat="1" x14ac:dyDescent="0.35"/>
    <row r="40975" customFormat="1" x14ac:dyDescent="0.35"/>
    <row r="40976" customFormat="1" x14ac:dyDescent="0.35"/>
    <row r="40977" customFormat="1" x14ac:dyDescent="0.35"/>
    <row r="40978" customFormat="1" x14ac:dyDescent="0.35"/>
    <row r="40979" customFormat="1" x14ac:dyDescent="0.35"/>
    <row r="40980" customFormat="1" x14ac:dyDescent="0.35"/>
    <row r="40981" customFormat="1" x14ac:dyDescent="0.35"/>
    <row r="40982" customFormat="1" x14ac:dyDescent="0.35"/>
    <row r="40983" customFormat="1" x14ac:dyDescent="0.35"/>
    <row r="40984" customFormat="1" x14ac:dyDescent="0.35"/>
    <row r="40985" customFormat="1" x14ac:dyDescent="0.35"/>
    <row r="40986" customFormat="1" x14ac:dyDescent="0.35"/>
    <row r="40987" customFormat="1" x14ac:dyDescent="0.35"/>
    <row r="40988" customFormat="1" x14ac:dyDescent="0.35"/>
    <row r="40989" customFormat="1" x14ac:dyDescent="0.35"/>
    <row r="40990" customFormat="1" x14ac:dyDescent="0.35"/>
    <row r="40991" customFormat="1" x14ac:dyDescent="0.35"/>
    <row r="40992" customFormat="1" x14ac:dyDescent="0.35"/>
    <row r="40993" customFormat="1" x14ac:dyDescent="0.35"/>
    <row r="40994" customFormat="1" x14ac:dyDescent="0.35"/>
    <row r="40995" customFormat="1" x14ac:dyDescent="0.35"/>
    <row r="40996" customFormat="1" x14ac:dyDescent="0.35"/>
    <row r="40997" customFormat="1" x14ac:dyDescent="0.35"/>
    <row r="40998" customFormat="1" x14ac:dyDescent="0.35"/>
    <row r="40999" customFormat="1" x14ac:dyDescent="0.35"/>
    <row r="41000" customFormat="1" x14ac:dyDescent="0.35"/>
    <row r="41001" customFormat="1" x14ac:dyDescent="0.35"/>
    <row r="41002" customFormat="1" x14ac:dyDescent="0.35"/>
    <row r="41003" customFormat="1" x14ac:dyDescent="0.35"/>
    <row r="41004" customFormat="1" x14ac:dyDescent="0.35"/>
    <row r="41005" customFormat="1" x14ac:dyDescent="0.35"/>
    <row r="41006" customFormat="1" x14ac:dyDescent="0.35"/>
    <row r="41007" customFormat="1" x14ac:dyDescent="0.35"/>
    <row r="41008" customFormat="1" x14ac:dyDescent="0.35"/>
    <row r="41009" customFormat="1" x14ac:dyDescent="0.35"/>
    <row r="41010" customFormat="1" x14ac:dyDescent="0.35"/>
    <row r="41011" customFormat="1" x14ac:dyDescent="0.35"/>
    <row r="41012" customFormat="1" x14ac:dyDescent="0.35"/>
    <row r="41013" customFormat="1" x14ac:dyDescent="0.35"/>
    <row r="41014" customFormat="1" x14ac:dyDescent="0.35"/>
    <row r="41015" customFormat="1" x14ac:dyDescent="0.35"/>
    <row r="41016" customFormat="1" x14ac:dyDescent="0.35"/>
    <row r="41017" customFormat="1" x14ac:dyDescent="0.35"/>
    <row r="41018" customFormat="1" x14ac:dyDescent="0.35"/>
    <row r="41019" customFormat="1" x14ac:dyDescent="0.35"/>
    <row r="41020" customFormat="1" x14ac:dyDescent="0.35"/>
    <row r="41021" customFormat="1" x14ac:dyDescent="0.35"/>
    <row r="41022" customFormat="1" x14ac:dyDescent="0.35"/>
    <row r="41023" customFormat="1" x14ac:dyDescent="0.35"/>
    <row r="41024" customFormat="1" x14ac:dyDescent="0.35"/>
    <row r="41025" customFormat="1" x14ac:dyDescent="0.35"/>
    <row r="41026" customFormat="1" x14ac:dyDescent="0.35"/>
    <row r="41027" customFormat="1" x14ac:dyDescent="0.35"/>
    <row r="41028" customFormat="1" x14ac:dyDescent="0.35"/>
    <row r="41029" customFormat="1" x14ac:dyDescent="0.35"/>
    <row r="41030" customFormat="1" x14ac:dyDescent="0.35"/>
    <row r="41031" customFormat="1" x14ac:dyDescent="0.35"/>
    <row r="41032" customFormat="1" x14ac:dyDescent="0.35"/>
    <row r="41033" customFormat="1" x14ac:dyDescent="0.35"/>
    <row r="41034" customFormat="1" x14ac:dyDescent="0.35"/>
    <row r="41035" customFormat="1" x14ac:dyDescent="0.35"/>
    <row r="41036" customFormat="1" x14ac:dyDescent="0.35"/>
    <row r="41037" customFormat="1" x14ac:dyDescent="0.35"/>
    <row r="41038" customFormat="1" x14ac:dyDescent="0.35"/>
    <row r="41039" customFormat="1" x14ac:dyDescent="0.35"/>
    <row r="41040" customFormat="1" x14ac:dyDescent="0.35"/>
    <row r="41041" customFormat="1" x14ac:dyDescent="0.35"/>
    <row r="41042" customFormat="1" x14ac:dyDescent="0.35"/>
    <row r="41043" customFormat="1" x14ac:dyDescent="0.35"/>
    <row r="41044" customFormat="1" x14ac:dyDescent="0.35"/>
    <row r="41045" customFormat="1" x14ac:dyDescent="0.35"/>
    <row r="41046" customFormat="1" x14ac:dyDescent="0.35"/>
    <row r="41047" customFormat="1" x14ac:dyDescent="0.35"/>
    <row r="41048" customFormat="1" x14ac:dyDescent="0.35"/>
    <row r="41049" customFormat="1" x14ac:dyDescent="0.35"/>
    <row r="41050" customFormat="1" x14ac:dyDescent="0.35"/>
    <row r="41051" customFormat="1" x14ac:dyDescent="0.35"/>
    <row r="41052" customFormat="1" x14ac:dyDescent="0.35"/>
    <row r="41053" customFormat="1" x14ac:dyDescent="0.35"/>
    <row r="41054" customFormat="1" x14ac:dyDescent="0.35"/>
    <row r="41055" customFormat="1" x14ac:dyDescent="0.35"/>
    <row r="41056" customFormat="1" x14ac:dyDescent="0.35"/>
    <row r="41057" customFormat="1" x14ac:dyDescent="0.35"/>
    <row r="41058" customFormat="1" x14ac:dyDescent="0.35"/>
    <row r="41059" customFormat="1" x14ac:dyDescent="0.35"/>
    <row r="41060" customFormat="1" x14ac:dyDescent="0.35"/>
    <row r="41061" customFormat="1" x14ac:dyDescent="0.35"/>
    <row r="41062" customFormat="1" x14ac:dyDescent="0.35"/>
    <row r="41063" customFormat="1" x14ac:dyDescent="0.35"/>
    <row r="41064" customFormat="1" x14ac:dyDescent="0.35"/>
    <row r="41065" customFormat="1" x14ac:dyDescent="0.35"/>
    <row r="41066" customFormat="1" x14ac:dyDescent="0.35"/>
    <row r="41067" customFormat="1" x14ac:dyDescent="0.35"/>
    <row r="41068" customFormat="1" x14ac:dyDescent="0.35"/>
    <row r="41069" customFormat="1" x14ac:dyDescent="0.35"/>
    <row r="41070" customFormat="1" x14ac:dyDescent="0.35"/>
    <row r="41071" customFormat="1" x14ac:dyDescent="0.35"/>
    <row r="41072" customFormat="1" x14ac:dyDescent="0.35"/>
    <row r="41073" customFormat="1" x14ac:dyDescent="0.35"/>
    <row r="41074" customFormat="1" x14ac:dyDescent="0.35"/>
    <row r="41075" customFormat="1" x14ac:dyDescent="0.35"/>
    <row r="41076" customFormat="1" x14ac:dyDescent="0.35"/>
    <row r="41077" customFormat="1" x14ac:dyDescent="0.35"/>
    <row r="41078" customFormat="1" x14ac:dyDescent="0.35"/>
    <row r="41079" customFormat="1" x14ac:dyDescent="0.35"/>
    <row r="41080" customFormat="1" x14ac:dyDescent="0.35"/>
    <row r="41081" customFormat="1" x14ac:dyDescent="0.35"/>
    <row r="41082" customFormat="1" x14ac:dyDescent="0.35"/>
    <row r="41083" customFormat="1" x14ac:dyDescent="0.35"/>
    <row r="41084" customFormat="1" x14ac:dyDescent="0.35"/>
    <row r="41085" customFormat="1" x14ac:dyDescent="0.35"/>
    <row r="41086" customFormat="1" x14ac:dyDescent="0.35"/>
    <row r="41087" customFormat="1" x14ac:dyDescent="0.35"/>
    <row r="41088" customFormat="1" x14ac:dyDescent="0.35"/>
    <row r="41089" customFormat="1" x14ac:dyDescent="0.35"/>
    <row r="41090" customFormat="1" x14ac:dyDescent="0.35"/>
    <row r="41091" customFormat="1" x14ac:dyDescent="0.35"/>
    <row r="41092" customFormat="1" x14ac:dyDescent="0.35"/>
    <row r="41093" customFormat="1" x14ac:dyDescent="0.35"/>
    <row r="41094" customFormat="1" x14ac:dyDescent="0.35"/>
    <row r="41095" customFormat="1" x14ac:dyDescent="0.35"/>
    <row r="41096" customFormat="1" x14ac:dyDescent="0.35"/>
    <row r="41097" customFormat="1" x14ac:dyDescent="0.35"/>
    <row r="41098" customFormat="1" x14ac:dyDescent="0.35"/>
    <row r="41099" customFormat="1" x14ac:dyDescent="0.35"/>
    <row r="41100" customFormat="1" x14ac:dyDescent="0.35"/>
    <row r="41101" customFormat="1" x14ac:dyDescent="0.35"/>
    <row r="41102" customFormat="1" x14ac:dyDescent="0.35"/>
    <row r="41103" customFormat="1" x14ac:dyDescent="0.35"/>
    <row r="41104" customFormat="1" x14ac:dyDescent="0.35"/>
    <row r="41105" customFormat="1" x14ac:dyDescent="0.35"/>
    <row r="41106" customFormat="1" x14ac:dyDescent="0.35"/>
    <row r="41107" customFormat="1" x14ac:dyDescent="0.35"/>
    <row r="41108" customFormat="1" x14ac:dyDescent="0.35"/>
    <row r="41109" customFormat="1" x14ac:dyDescent="0.35"/>
    <row r="41110" customFormat="1" x14ac:dyDescent="0.35"/>
    <row r="41111" customFormat="1" x14ac:dyDescent="0.35"/>
    <row r="41112" customFormat="1" x14ac:dyDescent="0.35"/>
    <row r="41113" customFormat="1" x14ac:dyDescent="0.35"/>
    <row r="41114" customFormat="1" x14ac:dyDescent="0.35"/>
    <row r="41115" customFormat="1" x14ac:dyDescent="0.35"/>
    <row r="41116" customFormat="1" x14ac:dyDescent="0.35"/>
    <row r="41117" customFormat="1" x14ac:dyDescent="0.35"/>
    <row r="41118" customFormat="1" x14ac:dyDescent="0.35"/>
    <row r="41119" customFormat="1" x14ac:dyDescent="0.35"/>
    <row r="41120" customFormat="1" x14ac:dyDescent="0.35"/>
    <row r="41121" customFormat="1" x14ac:dyDescent="0.35"/>
    <row r="41122" customFormat="1" x14ac:dyDescent="0.35"/>
    <row r="41123" customFormat="1" x14ac:dyDescent="0.35"/>
    <row r="41124" customFormat="1" x14ac:dyDescent="0.35"/>
    <row r="41125" customFormat="1" x14ac:dyDescent="0.35"/>
    <row r="41126" customFormat="1" x14ac:dyDescent="0.35"/>
    <row r="41127" customFormat="1" x14ac:dyDescent="0.35"/>
    <row r="41128" customFormat="1" x14ac:dyDescent="0.35"/>
    <row r="41129" customFormat="1" x14ac:dyDescent="0.35"/>
    <row r="41130" customFormat="1" x14ac:dyDescent="0.35"/>
    <row r="41131" customFormat="1" x14ac:dyDescent="0.35"/>
    <row r="41132" customFormat="1" x14ac:dyDescent="0.35"/>
    <row r="41133" customFormat="1" x14ac:dyDescent="0.35"/>
    <row r="41134" customFormat="1" x14ac:dyDescent="0.35"/>
    <row r="41135" customFormat="1" x14ac:dyDescent="0.35"/>
    <row r="41136" customFormat="1" x14ac:dyDescent="0.35"/>
    <row r="41137" customFormat="1" x14ac:dyDescent="0.35"/>
    <row r="41138" customFormat="1" x14ac:dyDescent="0.35"/>
    <row r="41139" customFormat="1" x14ac:dyDescent="0.35"/>
    <row r="41140" customFormat="1" x14ac:dyDescent="0.35"/>
    <row r="41141" customFormat="1" x14ac:dyDescent="0.35"/>
    <row r="41142" customFormat="1" x14ac:dyDescent="0.35"/>
    <row r="41143" customFormat="1" x14ac:dyDescent="0.35"/>
    <row r="41144" customFormat="1" x14ac:dyDescent="0.35"/>
    <row r="41145" customFormat="1" x14ac:dyDescent="0.35"/>
    <row r="41146" customFormat="1" x14ac:dyDescent="0.35"/>
    <row r="41147" customFormat="1" x14ac:dyDescent="0.35"/>
    <row r="41148" customFormat="1" x14ac:dyDescent="0.35"/>
    <row r="41149" customFormat="1" x14ac:dyDescent="0.35"/>
    <row r="41150" customFormat="1" x14ac:dyDescent="0.35"/>
    <row r="41151" customFormat="1" x14ac:dyDescent="0.35"/>
    <row r="41152" customFormat="1" x14ac:dyDescent="0.35"/>
    <row r="41153" customFormat="1" x14ac:dyDescent="0.35"/>
    <row r="41154" customFormat="1" x14ac:dyDescent="0.35"/>
    <row r="41155" customFormat="1" x14ac:dyDescent="0.35"/>
    <row r="41156" customFormat="1" x14ac:dyDescent="0.35"/>
    <row r="41157" customFormat="1" x14ac:dyDescent="0.35"/>
    <row r="41158" customFormat="1" x14ac:dyDescent="0.35"/>
    <row r="41159" customFormat="1" x14ac:dyDescent="0.35"/>
    <row r="41160" customFormat="1" x14ac:dyDescent="0.35"/>
    <row r="41161" customFormat="1" x14ac:dyDescent="0.35"/>
    <row r="41162" customFormat="1" x14ac:dyDescent="0.35"/>
    <row r="41163" customFormat="1" x14ac:dyDescent="0.35"/>
    <row r="41164" customFormat="1" x14ac:dyDescent="0.35"/>
    <row r="41165" customFormat="1" x14ac:dyDescent="0.35"/>
    <row r="41166" customFormat="1" x14ac:dyDescent="0.35"/>
    <row r="41167" customFormat="1" x14ac:dyDescent="0.35"/>
    <row r="41168" customFormat="1" x14ac:dyDescent="0.35"/>
    <row r="41169" customFormat="1" x14ac:dyDescent="0.35"/>
    <row r="41170" customFormat="1" x14ac:dyDescent="0.35"/>
    <row r="41171" customFormat="1" x14ac:dyDescent="0.35"/>
    <row r="41172" customFormat="1" x14ac:dyDescent="0.35"/>
    <row r="41173" customFormat="1" x14ac:dyDescent="0.35"/>
    <row r="41174" customFormat="1" x14ac:dyDescent="0.35"/>
    <row r="41175" customFormat="1" x14ac:dyDescent="0.35"/>
    <row r="41176" customFormat="1" x14ac:dyDescent="0.35"/>
    <row r="41177" customFormat="1" x14ac:dyDescent="0.35"/>
    <row r="41178" customFormat="1" x14ac:dyDescent="0.35"/>
    <row r="41179" customFormat="1" x14ac:dyDescent="0.35"/>
    <row r="41180" customFormat="1" x14ac:dyDescent="0.35"/>
    <row r="41181" customFormat="1" x14ac:dyDescent="0.35"/>
    <row r="41182" customFormat="1" x14ac:dyDescent="0.35"/>
    <row r="41183" customFormat="1" x14ac:dyDescent="0.35"/>
    <row r="41184" customFormat="1" x14ac:dyDescent="0.35"/>
    <row r="41185" customFormat="1" x14ac:dyDescent="0.35"/>
    <row r="41186" customFormat="1" x14ac:dyDescent="0.35"/>
    <row r="41187" customFormat="1" x14ac:dyDescent="0.35"/>
    <row r="41188" customFormat="1" x14ac:dyDescent="0.35"/>
    <row r="41189" customFormat="1" x14ac:dyDescent="0.35"/>
    <row r="41190" customFormat="1" x14ac:dyDescent="0.35"/>
    <row r="41191" customFormat="1" x14ac:dyDescent="0.35"/>
    <row r="41192" customFormat="1" x14ac:dyDescent="0.35"/>
    <row r="41193" customFormat="1" x14ac:dyDescent="0.35"/>
    <row r="41194" customFormat="1" x14ac:dyDescent="0.35"/>
    <row r="41195" customFormat="1" x14ac:dyDescent="0.35"/>
    <row r="41196" customFormat="1" x14ac:dyDescent="0.35"/>
    <row r="41197" customFormat="1" x14ac:dyDescent="0.35"/>
    <row r="41198" customFormat="1" x14ac:dyDescent="0.35"/>
    <row r="41199" customFormat="1" x14ac:dyDescent="0.35"/>
    <row r="41200" customFormat="1" x14ac:dyDescent="0.35"/>
    <row r="41201" customFormat="1" x14ac:dyDescent="0.35"/>
    <row r="41202" customFormat="1" x14ac:dyDescent="0.35"/>
    <row r="41203" customFormat="1" x14ac:dyDescent="0.35"/>
    <row r="41204" customFormat="1" x14ac:dyDescent="0.35"/>
    <row r="41205" customFormat="1" x14ac:dyDescent="0.35"/>
    <row r="41206" customFormat="1" x14ac:dyDescent="0.35"/>
    <row r="41207" customFormat="1" x14ac:dyDescent="0.35"/>
    <row r="41208" customFormat="1" x14ac:dyDescent="0.35"/>
    <row r="41209" customFormat="1" x14ac:dyDescent="0.35"/>
    <row r="41210" customFormat="1" x14ac:dyDescent="0.35"/>
    <row r="41211" customFormat="1" x14ac:dyDescent="0.35"/>
    <row r="41212" customFormat="1" x14ac:dyDescent="0.35"/>
    <row r="41213" customFormat="1" x14ac:dyDescent="0.35"/>
    <row r="41214" customFormat="1" x14ac:dyDescent="0.35"/>
    <row r="41215" customFormat="1" x14ac:dyDescent="0.35"/>
    <row r="41216" customFormat="1" x14ac:dyDescent="0.35"/>
    <row r="41217" customFormat="1" x14ac:dyDescent="0.35"/>
    <row r="41218" customFormat="1" x14ac:dyDescent="0.35"/>
    <row r="41219" customFormat="1" x14ac:dyDescent="0.35"/>
    <row r="41220" customFormat="1" x14ac:dyDescent="0.35"/>
    <row r="41221" customFormat="1" x14ac:dyDescent="0.35"/>
    <row r="41222" customFormat="1" x14ac:dyDescent="0.35"/>
    <row r="41223" customFormat="1" x14ac:dyDescent="0.35"/>
    <row r="41224" customFormat="1" x14ac:dyDescent="0.35"/>
    <row r="41225" customFormat="1" x14ac:dyDescent="0.35"/>
    <row r="41226" customFormat="1" x14ac:dyDescent="0.35"/>
    <row r="41227" customFormat="1" x14ac:dyDescent="0.35"/>
    <row r="41228" customFormat="1" x14ac:dyDescent="0.35"/>
    <row r="41229" customFormat="1" x14ac:dyDescent="0.35"/>
    <row r="41230" customFormat="1" x14ac:dyDescent="0.35"/>
    <row r="41231" customFormat="1" x14ac:dyDescent="0.35"/>
    <row r="41232" customFormat="1" x14ac:dyDescent="0.35"/>
    <row r="41233" customFormat="1" x14ac:dyDescent="0.35"/>
    <row r="41234" customFormat="1" x14ac:dyDescent="0.35"/>
    <row r="41235" customFormat="1" x14ac:dyDescent="0.35"/>
    <row r="41236" customFormat="1" x14ac:dyDescent="0.35"/>
    <row r="41237" customFormat="1" x14ac:dyDescent="0.35"/>
    <row r="41238" customFormat="1" x14ac:dyDescent="0.35"/>
    <row r="41239" customFormat="1" x14ac:dyDescent="0.35"/>
    <row r="41240" customFormat="1" x14ac:dyDescent="0.35"/>
    <row r="41241" customFormat="1" x14ac:dyDescent="0.35"/>
    <row r="41242" customFormat="1" x14ac:dyDescent="0.35"/>
    <row r="41243" customFormat="1" x14ac:dyDescent="0.35"/>
    <row r="41244" customFormat="1" x14ac:dyDescent="0.35"/>
    <row r="41245" customFormat="1" x14ac:dyDescent="0.35"/>
    <row r="41246" customFormat="1" x14ac:dyDescent="0.35"/>
    <row r="41247" customFormat="1" x14ac:dyDescent="0.35"/>
    <row r="41248" customFormat="1" x14ac:dyDescent="0.35"/>
    <row r="41249" customFormat="1" x14ac:dyDescent="0.35"/>
    <row r="41250" customFormat="1" x14ac:dyDescent="0.35"/>
    <row r="41251" customFormat="1" x14ac:dyDescent="0.35"/>
    <row r="41252" customFormat="1" x14ac:dyDescent="0.35"/>
    <row r="41253" customFormat="1" x14ac:dyDescent="0.35"/>
    <row r="41254" customFormat="1" x14ac:dyDescent="0.35"/>
    <row r="41255" customFormat="1" x14ac:dyDescent="0.35"/>
    <row r="41256" customFormat="1" x14ac:dyDescent="0.35"/>
    <row r="41257" customFormat="1" x14ac:dyDescent="0.35"/>
    <row r="41258" customFormat="1" x14ac:dyDescent="0.35"/>
    <row r="41259" customFormat="1" x14ac:dyDescent="0.35"/>
    <row r="41260" customFormat="1" x14ac:dyDescent="0.35"/>
    <row r="41261" customFormat="1" x14ac:dyDescent="0.35"/>
    <row r="41262" customFormat="1" x14ac:dyDescent="0.35"/>
    <row r="41263" customFormat="1" x14ac:dyDescent="0.35"/>
    <row r="41264" customFormat="1" x14ac:dyDescent="0.35"/>
    <row r="41265" customFormat="1" x14ac:dyDescent="0.35"/>
    <row r="41266" customFormat="1" x14ac:dyDescent="0.35"/>
    <row r="41267" customFormat="1" x14ac:dyDescent="0.35"/>
    <row r="41268" customFormat="1" x14ac:dyDescent="0.35"/>
    <row r="41269" customFormat="1" x14ac:dyDescent="0.35"/>
    <row r="41270" customFormat="1" x14ac:dyDescent="0.35"/>
    <row r="41271" customFormat="1" x14ac:dyDescent="0.35"/>
    <row r="41272" customFormat="1" x14ac:dyDescent="0.35"/>
    <row r="41273" customFormat="1" x14ac:dyDescent="0.35"/>
    <row r="41274" customFormat="1" x14ac:dyDescent="0.35"/>
    <row r="41275" customFormat="1" x14ac:dyDescent="0.35"/>
    <row r="41276" customFormat="1" x14ac:dyDescent="0.35"/>
    <row r="41277" customFormat="1" x14ac:dyDescent="0.35"/>
    <row r="41278" customFormat="1" x14ac:dyDescent="0.35"/>
    <row r="41279" customFormat="1" x14ac:dyDescent="0.35"/>
    <row r="41280" customFormat="1" x14ac:dyDescent="0.35"/>
    <row r="41281" customFormat="1" x14ac:dyDescent="0.35"/>
    <row r="41282" customFormat="1" x14ac:dyDescent="0.35"/>
    <row r="41283" customFormat="1" x14ac:dyDescent="0.35"/>
    <row r="41284" customFormat="1" x14ac:dyDescent="0.35"/>
    <row r="41285" customFormat="1" x14ac:dyDescent="0.35"/>
    <row r="41286" customFormat="1" x14ac:dyDescent="0.35"/>
    <row r="41287" customFormat="1" x14ac:dyDescent="0.35"/>
    <row r="41288" customFormat="1" x14ac:dyDescent="0.35"/>
    <row r="41289" customFormat="1" x14ac:dyDescent="0.35"/>
    <row r="41290" customFormat="1" x14ac:dyDescent="0.35"/>
    <row r="41291" customFormat="1" x14ac:dyDescent="0.35"/>
    <row r="41292" customFormat="1" x14ac:dyDescent="0.35"/>
    <row r="41293" customFormat="1" x14ac:dyDescent="0.35"/>
    <row r="41294" customFormat="1" x14ac:dyDescent="0.35"/>
    <row r="41295" customFormat="1" x14ac:dyDescent="0.35"/>
    <row r="41296" customFormat="1" x14ac:dyDescent="0.35"/>
    <row r="41297" customFormat="1" x14ac:dyDescent="0.35"/>
    <row r="41298" customFormat="1" x14ac:dyDescent="0.35"/>
    <row r="41299" customFormat="1" x14ac:dyDescent="0.35"/>
    <row r="41300" customFormat="1" x14ac:dyDescent="0.35"/>
    <row r="41301" customFormat="1" x14ac:dyDescent="0.35"/>
    <row r="41302" customFormat="1" x14ac:dyDescent="0.35"/>
    <row r="41303" customFormat="1" x14ac:dyDescent="0.35"/>
    <row r="41304" customFormat="1" x14ac:dyDescent="0.35"/>
    <row r="41305" customFormat="1" x14ac:dyDescent="0.35"/>
    <row r="41306" customFormat="1" x14ac:dyDescent="0.35"/>
    <row r="41307" customFormat="1" x14ac:dyDescent="0.35"/>
    <row r="41308" customFormat="1" x14ac:dyDescent="0.35"/>
    <row r="41309" customFormat="1" x14ac:dyDescent="0.35"/>
    <row r="41310" customFormat="1" x14ac:dyDescent="0.35"/>
    <row r="41311" customFormat="1" x14ac:dyDescent="0.35"/>
    <row r="41312" customFormat="1" x14ac:dyDescent="0.35"/>
    <row r="41313" customFormat="1" x14ac:dyDescent="0.35"/>
    <row r="41314" customFormat="1" x14ac:dyDescent="0.35"/>
    <row r="41315" customFormat="1" x14ac:dyDescent="0.35"/>
    <row r="41316" customFormat="1" x14ac:dyDescent="0.35"/>
    <row r="41317" customFormat="1" x14ac:dyDescent="0.35"/>
    <row r="41318" customFormat="1" x14ac:dyDescent="0.35"/>
    <row r="41319" customFormat="1" x14ac:dyDescent="0.35"/>
    <row r="41320" customFormat="1" x14ac:dyDescent="0.35"/>
    <row r="41321" customFormat="1" x14ac:dyDescent="0.35"/>
    <row r="41322" customFormat="1" x14ac:dyDescent="0.35"/>
    <row r="41323" customFormat="1" x14ac:dyDescent="0.35"/>
    <row r="41324" customFormat="1" x14ac:dyDescent="0.35"/>
    <row r="41325" customFormat="1" x14ac:dyDescent="0.35"/>
    <row r="41326" customFormat="1" x14ac:dyDescent="0.35"/>
    <row r="41327" customFormat="1" x14ac:dyDescent="0.35"/>
    <row r="41328" customFormat="1" x14ac:dyDescent="0.35"/>
    <row r="41329" customFormat="1" x14ac:dyDescent="0.35"/>
    <row r="41330" customFormat="1" x14ac:dyDescent="0.35"/>
    <row r="41331" customFormat="1" x14ac:dyDescent="0.35"/>
    <row r="41332" customFormat="1" x14ac:dyDescent="0.35"/>
    <row r="41333" customFormat="1" x14ac:dyDescent="0.35"/>
    <row r="41334" customFormat="1" x14ac:dyDescent="0.35"/>
    <row r="41335" customFormat="1" x14ac:dyDescent="0.35"/>
    <row r="41336" customFormat="1" x14ac:dyDescent="0.35"/>
    <row r="41337" customFormat="1" x14ac:dyDescent="0.35"/>
    <row r="41338" customFormat="1" x14ac:dyDescent="0.35"/>
    <row r="41339" customFormat="1" x14ac:dyDescent="0.35"/>
    <row r="41340" customFormat="1" x14ac:dyDescent="0.35"/>
    <row r="41341" customFormat="1" x14ac:dyDescent="0.35"/>
    <row r="41342" customFormat="1" x14ac:dyDescent="0.35"/>
    <row r="41343" customFormat="1" x14ac:dyDescent="0.35"/>
    <row r="41344" customFormat="1" x14ac:dyDescent="0.35"/>
    <row r="41345" customFormat="1" x14ac:dyDescent="0.35"/>
    <row r="41346" customFormat="1" x14ac:dyDescent="0.35"/>
    <row r="41347" customFormat="1" x14ac:dyDescent="0.35"/>
    <row r="41348" customFormat="1" x14ac:dyDescent="0.35"/>
    <row r="41349" customFormat="1" x14ac:dyDescent="0.35"/>
    <row r="41350" customFormat="1" x14ac:dyDescent="0.35"/>
    <row r="41351" customFormat="1" x14ac:dyDescent="0.35"/>
    <row r="41352" customFormat="1" x14ac:dyDescent="0.35"/>
    <row r="41353" customFormat="1" x14ac:dyDescent="0.35"/>
    <row r="41354" customFormat="1" x14ac:dyDescent="0.35"/>
    <row r="41355" customFormat="1" x14ac:dyDescent="0.35"/>
    <row r="41356" customFormat="1" x14ac:dyDescent="0.35"/>
    <row r="41357" customFormat="1" x14ac:dyDescent="0.35"/>
    <row r="41358" customFormat="1" x14ac:dyDescent="0.35"/>
    <row r="41359" customFormat="1" x14ac:dyDescent="0.35"/>
    <row r="41360" customFormat="1" x14ac:dyDescent="0.35"/>
    <row r="41361" customFormat="1" x14ac:dyDescent="0.35"/>
    <row r="41362" customFormat="1" x14ac:dyDescent="0.35"/>
    <row r="41363" customFormat="1" x14ac:dyDescent="0.35"/>
    <row r="41364" customFormat="1" x14ac:dyDescent="0.35"/>
    <row r="41365" customFormat="1" x14ac:dyDescent="0.35"/>
    <row r="41366" customFormat="1" x14ac:dyDescent="0.35"/>
    <row r="41367" customFormat="1" x14ac:dyDescent="0.35"/>
    <row r="41368" customFormat="1" x14ac:dyDescent="0.35"/>
    <row r="41369" customFormat="1" x14ac:dyDescent="0.35"/>
    <row r="41370" customFormat="1" x14ac:dyDescent="0.35"/>
    <row r="41371" customFormat="1" x14ac:dyDescent="0.35"/>
    <row r="41372" customFormat="1" x14ac:dyDescent="0.35"/>
    <row r="41373" customFormat="1" x14ac:dyDescent="0.35"/>
    <row r="41374" customFormat="1" x14ac:dyDescent="0.35"/>
    <row r="41375" customFormat="1" x14ac:dyDescent="0.35"/>
    <row r="41376" customFormat="1" x14ac:dyDescent="0.35"/>
    <row r="41377" customFormat="1" x14ac:dyDescent="0.35"/>
    <row r="41378" customFormat="1" x14ac:dyDescent="0.35"/>
    <row r="41379" customFormat="1" x14ac:dyDescent="0.35"/>
    <row r="41380" customFormat="1" x14ac:dyDescent="0.35"/>
    <row r="41381" customFormat="1" x14ac:dyDescent="0.35"/>
    <row r="41382" customFormat="1" x14ac:dyDescent="0.35"/>
    <row r="41383" customFormat="1" x14ac:dyDescent="0.35"/>
    <row r="41384" customFormat="1" x14ac:dyDescent="0.35"/>
    <row r="41385" customFormat="1" x14ac:dyDescent="0.35"/>
    <row r="41386" customFormat="1" x14ac:dyDescent="0.35"/>
    <row r="41387" customFormat="1" x14ac:dyDescent="0.35"/>
    <row r="41388" customFormat="1" x14ac:dyDescent="0.35"/>
    <row r="41389" customFormat="1" x14ac:dyDescent="0.35"/>
    <row r="41390" customFormat="1" x14ac:dyDescent="0.35"/>
    <row r="41391" customFormat="1" x14ac:dyDescent="0.35"/>
    <row r="41392" customFormat="1" x14ac:dyDescent="0.35"/>
    <row r="41393" customFormat="1" x14ac:dyDescent="0.35"/>
    <row r="41394" customFormat="1" x14ac:dyDescent="0.35"/>
    <row r="41395" customFormat="1" x14ac:dyDescent="0.35"/>
    <row r="41396" customFormat="1" x14ac:dyDescent="0.35"/>
    <row r="41397" customFormat="1" x14ac:dyDescent="0.35"/>
    <row r="41398" customFormat="1" x14ac:dyDescent="0.35"/>
    <row r="41399" customFormat="1" x14ac:dyDescent="0.35"/>
    <row r="41400" customFormat="1" x14ac:dyDescent="0.35"/>
    <row r="41401" customFormat="1" x14ac:dyDescent="0.35"/>
    <row r="41402" customFormat="1" x14ac:dyDescent="0.35"/>
    <row r="41403" customFormat="1" x14ac:dyDescent="0.35"/>
    <row r="41404" customFormat="1" x14ac:dyDescent="0.35"/>
    <row r="41405" customFormat="1" x14ac:dyDescent="0.35"/>
    <row r="41406" customFormat="1" x14ac:dyDescent="0.35"/>
    <row r="41407" customFormat="1" x14ac:dyDescent="0.35"/>
    <row r="41408" customFormat="1" x14ac:dyDescent="0.35"/>
    <row r="41409" customFormat="1" x14ac:dyDescent="0.35"/>
    <row r="41410" customFormat="1" x14ac:dyDescent="0.35"/>
    <row r="41411" customFormat="1" x14ac:dyDescent="0.35"/>
    <row r="41412" customFormat="1" x14ac:dyDescent="0.35"/>
    <row r="41413" customFormat="1" x14ac:dyDescent="0.35"/>
    <row r="41414" customFormat="1" x14ac:dyDescent="0.35"/>
    <row r="41415" customFormat="1" x14ac:dyDescent="0.35"/>
    <row r="41416" customFormat="1" x14ac:dyDescent="0.35"/>
    <row r="41417" customFormat="1" x14ac:dyDescent="0.35"/>
    <row r="41418" customFormat="1" x14ac:dyDescent="0.35"/>
    <row r="41419" customFormat="1" x14ac:dyDescent="0.35"/>
    <row r="41420" customFormat="1" x14ac:dyDescent="0.35"/>
    <row r="41421" customFormat="1" x14ac:dyDescent="0.35"/>
    <row r="41422" customFormat="1" x14ac:dyDescent="0.35"/>
    <row r="41423" customFormat="1" x14ac:dyDescent="0.35"/>
    <row r="41424" customFormat="1" x14ac:dyDescent="0.35"/>
    <row r="41425" customFormat="1" x14ac:dyDescent="0.35"/>
    <row r="41426" customFormat="1" x14ac:dyDescent="0.35"/>
    <row r="41427" customFormat="1" x14ac:dyDescent="0.35"/>
    <row r="41428" customFormat="1" x14ac:dyDescent="0.35"/>
    <row r="41429" customFormat="1" x14ac:dyDescent="0.35"/>
    <row r="41430" customFormat="1" x14ac:dyDescent="0.35"/>
    <row r="41431" customFormat="1" x14ac:dyDescent="0.35"/>
    <row r="41432" customFormat="1" x14ac:dyDescent="0.35"/>
    <row r="41433" customFormat="1" x14ac:dyDescent="0.35"/>
    <row r="41434" customFormat="1" x14ac:dyDescent="0.35"/>
    <row r="41435" customFormat="1" x14ac:dyDescent="0.35"/>
    <row r="41436" customFormat="1" x14ac:dyDescent="0.35"/>
    <row r="41437" customFormat="1" x14ac:dyDescent="0.35"/>
    <row r="41438" customFormat="1" x14ac:dyDescent="0.35"/>
    <row r="41439" customFormat="1" x14ac:dyDescent="0.35"/>
    <row r="41440" customFormat="1" x14ac:dyDescent="0.35"/>
    <row r="41441" customFormat="1" x14ac:dyDescent="0.35"/>
    <row r="41442" customFormat="1" x14ac:dyDescent="0.35"/>
    <row r="41443" customFormat="1" x14ac:dyDescent="0.35"/>
    <row r="41444" customFormat="1" x14ac:dyDescent="0.35"/>
    <row r="41445" customFormat="1" x14ac:dyDescent="0.35"/>
    <row r="41446" customFormat="1" x14ac:dyDescent="0.35"/>
    <row r="41447" customFormat="1" x14ac:dyDescent="0.35"/>
    <row r="41448" customFormat="1" x14ac:dyDescent="0.35"/>
    <row r="41449" customFormat="1" x14ac:dyDescent="0.35"/>
    <row r="41450" customFormat="1" x14ac:dyDescent="0.35"/>
    <row r="41451" customFormat="1" x14ac:dyDescent="0.35"/>
    <row r="41452" customFormat="1" x14ac:dyDescent="0.35"/>
    <row r="41453" customFormat="1" x14ac:dyDescent="0.35"/>
    <row r="41454" customFormat="1" x14ac:dyDescent="0.35"/>
    <row r="41455" customFormat="1" x14ac:dyDescent="0.35"/>
    <row r="41456" customFormat="1" x14ac:dyDescent="0.35"/>
    <row r="41457" customFormat="1" x14ac:dyDescent="0.35"/>
    <row r="41458" customFormat="1" x14ac:dyDescent="0.35"/>
    <row r="41459" customFormat="1" x14ac:dyDescent="0.35"/>
    <row r="41460" customFormat="1" x14ac:dyDescent="0.35"/>
    <row r="41461" customFormat="1" x14ac:dyDescent="0.35"/>
    <row r="41462" customFormat="1" x14ac:dyDescent="0.35"/>
    <row r="41463" customFormat="1" x14ac:dyDescent="0.35"/>
    <row r="41464" customFormat="1" x14ac:dyDescent="0.35"/>
    <row r="41465" customFormat="1" x14ac:dyDescent="0.35"/>
    <row r="41466" customFormat="1" x14ac:dyDescent="0.35"/>
    <row r="41467" customFormat="1" x14ac:dyDescent="0.35"/>
    <row r="41468" customFormat="1" x14ac:dyDescent="0.35"/>
    <row r="41469" customFormat="1" x14ac:dyDescent="0.35"/>
    <row r="41470" customFormat="1" x14ac:dyDescent="0.35"/>
    <row r="41471" customFormat="1" x14ac:dyDescent="0.35"/>
    <row r="41472" customFormat="1" x14ac:dyDescent="0.35"/>
    <row r="41473" customFormat="1" x14ac:dyDescent="0.35"/>
    <row r="41474" customFormat="1" x14ac:dyDescent="0.35"/>
    <row r="41475" customFormat="1" x14ac:dyDescent="0.35"/>
    <row r="41476" customFormat="1" x14ac:dyDescent="0.35"/>
    <row r="41477" customFormat="1" x14ac:dyDescent="0.35"/>
    <row r="41478" customFormat="1" x14ac:dyDescent="0.35"/>
    <row r="41479" customFormat="1" x14ac:dyDescent="0.35"/>
    <row r="41480" customFormat="1" x14ac:dyDescent="0.35"/>
    <row r="41481" customFormat="1" x14ac:dyDescent="0.35"/>
    <row r="41482" customFormat="1" x14ac:dyDescent="0.35"/>
    <row r="41483" customFormat="1" x14ac:dyDescent="0.35"/>
    <row r="41484" customFormat="1" x14ac:dyDescent="0.35"/>
    <row r="41485" customFormat="1" x14ac:dyDescent="0.35"/>
    <row r="41486" customFormat="1" x14ac:dyDescent="0.35"/>
    <row r="41487" customFormat="1" x14ac:dyDescent="0.35"/>
    <row r="41488" customFormat="1" x14ac:dyDescent="0.35"/>
    <row r="41489" customFormat="1" x14ac:dyDescent="0.35"/>
    <row r="41490" customFormat="1" x14ac:dyDescent="0.35"/>
    <row r="41491" customFormat="1" x14ac:dyDescent="0.35"/>
    <row r="41492" customFormat="1" x14ac:dyDescent="0.35"/>
    <row r="41493" customFormat="1" x14ac:dyDescent="0.35"/>
    <row r="41494" customFormat="1" x14ac:dyDescent="0.35"/>
    <row r="41495" customFormat="1" x14ac:dyDescent="0.35"/>
    <row r="41496" customFormat="1" x14ac:dyDescent="0.35"/>
    <row r="41497" customFormat="1" x14ac:dyDescent="0.35"/>
    <row r="41498" customFormat="1" x14ac:dyDescent="0.35"/>
    <row r="41499" customFormat="1" x14ac:dyDescent="0.35"/>
    <row r="41500" customFormat="1" x14ac:dyDescent="0.35"/>
    <row r="41501" customFormat="1" x14ac:dyDescent="0.35"/>
    <row r="41502" customFormat="1" x14ac:dyDescent="0.35"/>
    <row r="41503" customFormat="1" x14ac:dyDescent="0.35"/>
    <row r="41504" customFormat="1" x14ac:dyDescent="0.35"/>
    <row r="41505" customFormat="1" x14ac:dyDescent="0.35"/>
    <row r="41506" customFormat="1" x14ac:dyDescent="0.35"/>
    <row r="41507" customFormat="1" x14ac:dyDescent="0.35"/>
    <row r="41508" customFormat="1" x14ac:dyDescent="0.35"/>
    <row r="41509" customFormat="1" x14ac:dyDescent="0.35"/>
    <row r="41510" customFormat="1" x14ac:dyDescent="0.35"/>
    <row r="41511" customFormat="1" x14ac:dyDescent="0.35"/>
    <row r="41512" customFormat="1" x14ac:dyDescent="0.35"/>
    <row r="41513" customFormat="1" x14ac:dyDescent="0.35"/>
    <row r="41514" customFormat="1" x14ac:dyDescent="0.35"/>
    <row r="41515" customFormat="1" x14ac:dyDescent="0.35"/>
    <row r="41516" customFormat="1" x14ac:dyDescent="0.35"/>
    <row r="41517" customFormat="1" x14ac:dyDescent="0.35"/>
    <row r="41518" customFormat="1" x14ac:dyDescent="0.35"/>
    <row r="41519" customFormat="1" x14ac:dyDescent="0.35"/>
    <row r="41520" customFormat="1" x14ac:dyDescent="0.35"/>
    <row r="41521" customFormat="1" x14ac:dyDescent="0.35"/>
    <row r="41522" customFormat="1" x14ac:dyDescent="0.35"/>
    <row r="41523" customFormat="1" x14ac:dyDescent="0.35"/>
    <row r="41524" customFormat="1" x14ac:dyDescent="0.35"/>
    <row r="41525" customFormat="1" x14ac:dyDescent="0.35"/>
    <row r="41526" customFormat="1" x14ac:dyDescent="0.35"/>
    <row r="41527" customFormat="1" x14ac:dyDescent="0.35"/>
    <row r="41528" customFormat="1" x14ac:dyDescent="0.35"/>
    <row r="41529" customFormat="1" x14ac:dyDescent="0.35"/>
    <row r="41530" customFormat="1" x14ac:dyDescent="0.35"/>
    <row r="41531" customFormat="1" x14ac:dyDescent="0.35"/>
    <row r="41532" customFormat="1" x14ac:dyDescent="0.35"/>
    <row r="41533" customFormat="1" x14ac:dyDescent="0.35"/>
    <row r="41534" customFormat="1" x14ac:dyDescent="0.35"/>
    <row r="41535" customFormat="1" x14ac:dyDescent="0.35"/>
    <row r="41536" customFormat="1" x14ac:dyDescent="0.35"/>
    <row r="41537" customFormat="1" x14ac:dyDescent="0.35"/>
    <row r="41538" customFormat="1" x14ac:dyDescent="0.35"/>
    <row r="41539" customFormat="1" x14ac:dyDescent="0.35"/>
    <row r="41540" customFormat="1" x14ac:dyDescent="0.35"/>
    <row r="41541" customFormat="1" x14ac:dyDescent="0.35"/>
    <row r="41542" customFormat="1" x14ac:dyDescent="0.35"/>
    <row r="41543" customFormat="1" x14ac:dyDescent="0.35"/>
    <row r="41544" customFormat="1" x14ac:dyDescent="0.35"/>
    <row r="41545" customFormat="1" x14ac:dyDescent="0.35"/>
    <row r="41546" customFormat="1" x14ac:dyDescent="0.35"/>
    <row r="41547" customFormat="1" x14ac:dyDescent="0.35"/>
    <row r="41548" customFormat="1" x14ac:dyDescent="0.35"/>
    <row r="41549" customFormat="1" x14ac:dyDescent="0.35"/>
    <row r="41550" customFormat="1" x14ac:dyDescent="0.35"/>
    <row r="41551" customFormat="1" x14ac:dyDescent="0.35"/>
    <row r="41552" customFormat="1" x14ac:dyDescent="0.35"/>
    <row r="41553" customFormat="1" x14ac:dyDescent="0.35"/>
    <row r="41554" customFormat="1" x14ac:dyDescent="0.35"/>
    <row r="41555" customFormat="1" x14ac:dyDescent="0.35"/>
    <row r="41556" customFormat="1" x14ac:dyDescent="0.35"/>
    <row r="41557" customFormat="1" x14ac:dyDescent="0.35"/>
    <row r="41558" customFormat="1" x14ac:dyDescent="0.35"/>
    <row r="41559" customFormat="1" x14ac:dyDescent="0.35"/>
    <row r="41560" customFormat="1" x14ac:dyDescent="0.35"/>
    <row r="41561" customFormat="1" x14ac:dyDescent="0.35"/>
    <row r="41562" customFormat="1" x14ac:dyDescent="0.35"/>
    <row r="41563" customFormat="1" x14ac:dyDescent="0.35"/>
    <row r="41564" customFormat="1" x14ac:dyDescent="0.35"/>
    <row r="41565" customFormat="1" x14ac:dyDescent="0.35"/>
    <row r="41566" customFormat="1" x14ac:dyDescent="0.35"/>
    <row r="41567" customFormat="1" x14ac:dyDescent="0.35"/>
    <row r="41568" customFormat="1" x14ac:dyDescent="0.35"/>
    <row r="41569" customFormat="1" x14ac:dyDescent="0.35"/>
    <row r="41570" customFormat="1" x14ac:dyDescent="0.35"/>
    <row r="41571" customFormat="1" x14ac:dyDescent="0.35"/>
    <row r="41572" customFormat="1" x14ac:dyDescent="0.35"/>
    <row r="41573" customFormat="1" x14ac:dyDescent="0.35"/>
    <row r="41574" customFormat="1" x14ac:dyDescent="0.35"/>
    <row r="41575" customFormat="1" x14ac:dyDescent="0.35"/>
    <row r="41576" customFormat="1" x14ac:dyDescent="0.35"/>
    <row r="41577" customFormat="1" x14ac:dyDescent="0.35"/>
    <row r="41578" customFormat="1" x14ac:dyDescent="0.35"/>
    <row r="41579" customFormat="1" x14ac:dyDescent="0.35"/>
    <row r="41580" customFormat="1" x14ac:dyDescent="0.35"/>
    <row r="41581" customFormat="1" x14ac:dyDescent="0.35"/>
    <row r="41582" customFormat="1" x14ac:dyDescent="0.35"/>
    <row r="41583" customFormat="1" x14ac:dyDescent="0.35"/>
    <row r="41584" customFormat="1" x14ac:dyDescent="0.35"/>
    <row r="41585" customFormat="1" x14ac:dyDescent="0.35"/>
    <row r="41586" customFormat="1" x14ac:dyDescent="0.35"/>
    <row r="41587" customFormat="1" x14ac:dyDescent="0.35"/>
    <row r="41588" customFormat="1" x14ac:dyDescent="0.35"/>
    <row r="41589" customFormat="1" x14ac:dyDescent="0.35"/>
    <row r="41590" customFormat="1" x14ac:dyDescent="0.35"/>
    <row r="41591" customFormat="1" x14ac:dyDescent="0.35"/>
    <row r="41592" customFormat="1" x14ac:dyDescent="0.35"/>
    <row r="41593" customFormat="1" x14ac:dyDescent="0.35"/>
    <row r="41594" customFormat="1" x14ac:dyDescent="0.35"/>
    <row r="41595" customFormat="1" x14ac:dyDescent="0.35"/>
    <row r="41596" customFormat="1" x14ac:dyDescent="0.35"/>
    <row r="41597" customFormat="1" x14ac:dyDescent="0.35"/>
    <row r="41598" customFormat="1" x14ac:dyDescent="0.35"/>
    <row r="41599" customFormat="1" x14ac:dyDescent="0.35"/>
    <row r="41600" customFormat="1" x14ac:dyDescent="0.35"/>
    <row r="41601" customFormat="1" x14ac:dyDescent="0.35"/>
    <row r="41602" customFormat="1" x14ac:dyDescent="0.35"/>
    <row r="41603" customFormat="1" x14ac:dyDescent="0.35"/>
    <row r="41604" customFormat="1" x14ac:dyDescent="0.35"/>
    <row r="41605" customFormat="1" x14ac:dyDescent="0.35"/>
    <row r="41606" customFormat="1" x14ac:dyDescent="0.35"/>
    <row r="41607" customFormat="1" x14ac:dyDescent="0.35"/>
    <row r="41608" customFormat="1" x14ac:dyDescent="0.35"/>
    <row r="41609" customFormat="1" x14ac:dyDescent="0.35"/>
    <row r="41610" customFormat="1" x14ac:dyDescent="0.35"/>
    <row r="41611" customFormat="1" x14ac:dyDescent="0.35"/>
    <row r="41612" customFormat="1" x14ac:dyDescent="0.35"/>
    <row r="41613" customFormat="1" x14ac:dyDescent="0.35"/>
    <row r="41614" customFormat="1" x14ac:dyDescent="0.35"/>
    <row r="41615" customFormat="1" x14ac:dyDescent="0.35"/>
    <row r="41616" customFormat="1" x14ac:dyDescent="0.35"/>
    <row r="41617" customFormat="1" x14ac:dyDescent="0.35"/>
    <row r="41618" customFormat="1" x14ac:dyDescent="0.35"/>
    <row r="41619" customFormat="1" x14ac:dyDescent="0.35"/>
    <row r="41620" customFormat="1" x14ac:dyDescent="0.35"/>
    <row r="41621" customFormat="1" x14ac:dyDescent="0.35"/>
    <row r="41622" customFormat="1" x14ac:dyDescent="0.35"/>
    <row r="41623" customFormat="1" x14ac:dyDescent="0.35"/>
    <row r="41624" customFormat="1" x14ac:dyDescent="0.35"/>
    <row r="41625" customFormat="1" x14ac:dyDescent="0.35"/>
    <row r="41626" customFormat="1" x14ac:dyDescent="0.35"/>
    <row r="41627" customFormat="1" x14ac:dyDescent="0.35"/>
    <row r="41628" customFormat="1" x14ac:dyDescent="0.35"/>
    <row r="41629" customFormat="1" x14ac:dyDescent="0.35"/>
    <row r="41630" customFormat="1" x14ac:dyDescent="0.35"/>
    <row r="41631" customFormat="1" x14ac:dyDescent="0.35"/>
    <row r="41632" customFormat="1" x14ac:dyDescent="0.35"/>
    <row r="41633" customFormat="1" x14ac:dyDescent="0.35"/>
    <row r="41634" customFormat="1" x14ac:dyDescent="0.35"/>
    <row r="41635" customFormat="1" x14ac:dyDescent="0.35"/>
    <row r="41636" customFormat="1" x14ac:dyDescent="0.35"/>
    <row r="41637" customFormat="1" x14ac:dyDescent="0.35"/>
    <row r="41638" customFormat="1" x14ac:dyDescent="0.35"/>
    <row r="41639" customFormat="1" x14ac:dyDescent="0.35"/>
    <row r="41640" customFormat="1" x14ac:dyDescent="0.35"/>
    <row r="41641" customFormat="1" x14ac:dyDescent="0.35"/>
    <row r="41642" customFormat="1" x14ac:dyDescent="0.35"/>
    <row r="41643" customFormat="1" x14ac:dyDescent="0.35"/>
    <row r="41644" customFormat="1" x14ac:dyDescent="0.35"/>
    <row r="41645" customFormat="1" x14ac:dyDescent="0.35"/>
    <row r="41646" customFormat="1" x14ac:dyDescent="0.35"/>
    <row r="41647" customFormat="1" x14ac:dyDescent="0.35"/>
    <row r="41648" customFormat="1" x14ac:dyDescent="0.35"/>
    <row r="41649" customFormat="1" x14ac:dyDescent="0.35"/>
    <row r="41650" customFormat="1" x14ac:dyDescent="0.35"/>
    <row r="41651" customFormat="1" x14ac:dyDescent="0.35"/>
    <row r="41652" customFormat="1" x14ac:dyDescent="0.35"/>
    <row r="41653" customFormat="1" x14ac:dyDescent="0.35"/>
    <row r="41654" customFormat="1" x14ac:dyDescent="0.35"/>
    <row r="41655" customFormat="1" x14ac:dyDescent="0.35"/>
    <row r="41656" customFormat="1" x14ac:dyDescent="0.35"/>
    <row r="41657" customFormat="1" x14ac:dyDescent="0.35"/>
    <row r="41658" customFormat="1" x14ac:dyDescent="0.35"/>
    <row r="41659" customFormat="1" x14ac:dyDescent="0.35"/>
    <row r="41660" customFormat="1" x14ac:dyDescent="0.35"/>
    <row r="41661" customFormat="1" x14ac:dyDescent="0.35"/>
    <row r="41662" customFormat="1" x14ac:dyDescent="0.35"/>
    <row r="41663" customFormat="1" x14ac:dyDescent="0.35"/>
    <row r="41664" customFormat="1" x14ac:dyDescent="0.35"/>
    <row r="41665" customFormat="1" x14ac:dyDescent="0.35"/>
    <row r="41666" customFormat="1" x14ac:dyDescent="0.35"/>
    <row r="41667" customFormat="1" x14ac:dyDescent="0.35"/>
    <row r="41668" customFormat="1" x14ac:dyDescent="0.35"/>
    <row r="41669" customFormat="1" x14ac:dyDescent="0.35"/>
    <row r="41670" customFormat="1" x14ac:dyDescent="0.35"/>
    <row r="41671" customFormat="1" x14ac:dyDescent="0.35"/>
    <row r="41672" customFormat="1" x14ac:dyDescent="0.35"/>
    <row r="41673" customFormat="1" x14ac:dyDescent="0.35"/>
    <row r="41674" customFormat="1" x14ac:dyDescent="0.35"/>
    <row r="41675" customFormat="1" x14ac:dyDescent="0.35"/>
    <row r="41676" customFormat="1" x14ac:dyDescent="0.35"/>
    <row r="41677" customFormat="1" x14ac:dyDescent="0.35"/>
    <row r="41678" customFormat="1" x14ac:dyDescent="0.35"/>
    <row r="41679" customFormat="1" x14ac:dyDescent="0.35"/>
    <row r="41680" customFormat="1" x14ac:dyDescent="0.35"/>
    <row r="41681" customFormat="1" x14ac:dyDescent="0.35"/>
    <row r="41682" customFormat="1" x14ac:dyDescent="0.35"/>
    <row r="41683" customFormat="1" x14ac:dyDescent="0.35"/>
    <row r="41684" customFormat="1" x14ac:dyDescent="0.35"/>
    <row r="41685" customFormat="1" x14ac:dyDescent="0.35"/>
    <row r="41686" customFormat="1" x14ac:dyDescent="0.35"/>
    <row r="41687" customFormat="1" x14ac:dyDescent="0.35"/>
    <row r="41688" customFormat="1" x14ac:dyDescent="0.35"/>
    <row r="41689" customFormat="1" x14ac:dyDescent="0.35"/>
    <row r="41690" customFormat="1" x14ac:dyDescent="0.35"/>
    <row r="41691" customFormat="1" x14ac:dyDescent="0.35"/>
    <row r="41692" customFormat="1" x14ac:dyDescent="0.35"/>
    <row r="41693" customFormat="1" x14ac:dyDescent="0.35"/>
    <row r="41694" customFormat="1" x14ac:dyDescent="0.35"/>
    <row r="41695" customFormat="1" x14ac:dyDescent="0.35"/>
    <row r="41696" customFormat="1" x14ac:dyDescent="0.35"/>
    <row r="41697" customFormat="1" x14ac:dyDescent="0.35"/>
    <row r="41698" customFormat="1" x14ac:dyDescent="0.35"/>
    <row r="41699" customFormat="1" x14ac:dyDescent="0.35"/>
    <row r="41700" customFormat="1" x14ac:dyDescent="0.35"/>
    <row r="41701" customFormat="1" x14ac:dyDescent="0.35"/>
    <row r="41702" customFormat="1" x14ac:dyDescent="0.35"/>
    <row r="41703" customFormat="1" x14ac:dyDescent="0.35"/>
    <row r="41704" customFormat="1" x14ac:dyDescent="0.35"/>
    <row r="41705" customFormat="1" x14ac:dyDescent="0.35"/>
    <row r="41706" customFormat="1" x14ac:dyDescent="0.35"/>
    <row r="41707" customFormat="1" x14ac:dyDescent="0.35"/>
    <row r="41708" customFormat="1" x14ac:dyDescent="0.35"/>
    <row r="41709" customFormat="1" x14ac:dyDescent="0.35"/>
    <row r="41710" customFormat="1" x14ac:dyDescent="0.35"/>
    <row r="41711" customFormat="1" x14ac:dyDescent="0.35"/>
    <row r="41712" customFormat="1" x14ac:dyDescent="0.35"/>
    <row r="41713" customFormat="1" x14ac:dyDescent="0.35"/>
    <row r="41714" customFormat="1" x14ac:dyDescent="0.35"/>
    <row r="41715" customFormat="1" x14ac:dyDescent="0.35"/>
    <row r="41716" customFormat="1" x14ac:dyDescent="0.35"/>
    <row r="41717" customFormat="1" x14ac:dyDescent="0.35"/>
    <row r="41718" customFormat="1" x14ac:dyDescent="0.35"/>
    <row r="41719" customFormat="1" x14ac:dyDescent="0.35"/>
    <row r="41720" customFormat="1" x14ac:dyDescent="0.35"/>
    <row r="41721" customFormat="1" x14ac:dyDescent="0.35"/>
    <row r="41722" customFormat="1" x14ac:dyDescent="0.35"/>
    <row r="41723" customFormat="1" x14ac:dyDescent="0.35"/>
    <row r="41724" customFormat="1" x14ac:dyDescent="0.35"/>
    <row r="41725" customFormat="1" x14ac:dyDescent="0.35"/>
    <row r="41726" customFormat="1" x14ac:dyDescent="0.35"/>
    <row r="41727" customFormat="1" x14ac:dyDescent="0.35"/>
    <row r="41728" customFormat="1" x14ac:dyDescent="0.35"/>
    <row r="41729" customFormat="1" x14ac:dyDescent="0.35"/>
    <row r="41730" customFormat="1" x14ac:dyDescent="0.35"/>
    <row r="41731" customFormat="1" x14ac:dyDescent="0.35"/>
    <row r="41732" customFormat="1" x14ac:dyDescent="0.35"/>
    <row r="41733" customFormat="1" x14ac:dyDescent="0.35"/>
    <row r="41734" customFormat="1" x14ac:dyDescent="0.35"/>
    <row r="41735" customFormat="1" x14ac:dyDescent="0.35"/>
    <row r="41736" customFormat="1" x14ac:dyDescent="0.35"/>
    <row r="41737" customFormat="1" x14ac:dyDescent="0.35"/>
    <row r="41738" customFormat="1" x14ac:dyDescent="0.35"/>
    <row r="41739" customFormat="1" x14ac:dyDescent="0.35"/>
    <row r="41740" customFormat="1" x14ac:dyDescent="0.35"/>
    <row r="41741" customFormat="1" x14ac:dyDescent="0.35"/>
    <row r="41742" customFormat="1" x14ac:dyDescent="0.35"/>
    <row r="41743" customFormat="1" x14ac:dyDescent="0.35"/>
    <row r="41744" customFormat="1" x14ac:dyDescent="0.35"/>
    <row r="41745" customFormat="1" x14ac:dyDescent="0.35"/>
    <row r="41746" customFormat="1" x14ac:dyDescent="0.35"/>
    <row r="41747" customFormat="1" x14ac:dyDescent="0.35"/>
    <row r="41748" customFormat="1" x14ac:dyDescent="0.35"/>
    <row r="41749" customFormat="1" x14ac:dyDescent="0.35"/>
    <row r="41750" customFormat="1" x14ac:dyDescent="0.35"/>
    <row r="41751" customFormat="1" x14ac:dyDescent="0.35"/>
    <row r="41752" customFormat="1" x14ac:dyDescent="0.35"/>
    <row r="41753" customFormat="1" x14ac:dyDescent="0.35"/>
    <row r="41754" customFormat="1" x14ac:dyDescent="0.35"/>
    <row r="41755" customFormat="1" x14ac:dyDescent="0.35"/>
    <row r="41756" customFormat="1" x14ac:dyDescent="0.35"/>
    <row r="41757" customFormat="1" x14ac:dyDescent="0.35"/>
    <row r="41758" customFormat="1" x14ac:dyDescent="0.35"/>
    <row r="41759" customFormat="1" x14ac:dyDescent="0.35"/>
    <row r="41760" customFormat="1" x14ac:dyDescent="0.35"/>
    <row r="41761" customFormat="1" x14ac:dyDescent="0.35"/>
    <row r="41762" customFormat="1" x14ac:dyDescent="0.35"/>
    <row r="41763" customFormat="1" x14ac:dyDescent="0.35"/>
    <row r="41764" customFormat="1" x14ac:dyDescent="0.35"/>
    <row r="41765" customFormat="1" x14ac:dyDescent="0.35"/>
    <row r="41766" customFormat="1" x14ac:dyDescent="0.35"/>
    <row r="41767" customFormat="1" x14ac:dyDescent="0.35"/>
    <row r="41768" customFormat="1" x14ac:dyDescent="0.35"/>
    <row r="41769" customFormat="1" x14ac:dyDescent="0.35"/>
    <row r="41770" customFormat="1" x14ac:dyDescent="0.35"/>
    <row r="41771" customFormat="1" x14ac:dyDescent="0.35"/>
    <row r="41772" customFormat="1" x14ac:dyDescent="0.35"/>
    <row r="41773" customFormat="1" x14ac:dyDescent="0.35"/>
    <row r="41774" customFormat="1" x14ac:dyDescent="0.35"/>
    <row r="41775" customFormat="1" x14ac:dyDescent="0.35"/>
    <row r="41776" customFormat="1" x14ac:dyDescent="0.35"/>
    <row r="41777" customFormat="1" x14ac:dyDescent="0.35"/>
    <row r="41778" customFormat="1" x14ac:dyDescent="0.35"/>
    <row r="41779" customFormat="1" x14ac:dyDescent="0.35"/>
    <row r="41780" customFormat="1" x14ac:dyDescent="0.35"/>
    <row r="41781" customFormat="1" x14ac:dyDescent="0.35"/>
    <row r="41782" customFormat="1" x14ac:dyDescent="0.35"/>
    <row r="41783" customFormat="1" x14ac:dyDescent="0.35"/>
    <row r="41784" customFormat="1" x14ac:dyDescent="0.35"/>
    <row r="41785" customFormat="1" x14ac:dyDescent="0.35"/>
    <row r="41786" customFormat="1" x14ac:dyDescent="0.35"/>
    <row r="41787" customFormat="1" x14ac:dyDescent="0.35"/>
    <row r="41788" customFormat="1" x14ac:dyDescent="0.35"/>
    <row r="41789" customFormat="1" x14ac:dyDescent="0.35"/>
    <row r="41790" customFormat="1" x14ac:dyDescent="0.35"/>
    <row r="41791" customFormat="1" x14ac:dyDescent="0.35"/>
    <row r="41792" customFormat="1" x14ac:dyDescent="0.35"/>
    <row r="41793" customFormat="1" x14ac:dyDescent="0.35"/>
    <row r="41794" customFormat="1" x14ac:dyDescent="0.35"/>
    <row r="41795" customFormat="1" x14ac:dyDescent="0.35"/>
    <row r="41796" customFormat="1" x14ac:dyDescent="0.35"/>
    <row r="41797" customFormat="1" x14ac:dyDescent="0.35"/>
    <row r="41798" customFormat="1" x14ac:dyDescent="0.35"/>
    <row r="41799" customFormat="1" x14ac:dyDescent="0.35"/>
    <row r="41800" customFormat="1" x14ac:dyDescent="0.35"/>
    <row r="41801" customFormat="1" x14ac:dyDescent="0.35"/>
    <row r="41802" customFormat="1" x14ac:dyDescent="0.35"/>
    <row r="41803" customFormat="1" x14ac:dyDescent="0.35"/>
    <row r="41804" customFormat="1" x14ac:dyDescent="0.35"/>
    <row r="41805" customFormat="1" x14ac:dyDescent="0.35"/>
    <row r="41806" customFormat="1" x14ac:dyDescent="0.35"/>
    <row r="41807" customFormat="1" x14ac:dyDescent="0.35"/>
    <row r="41808" customFormat="1" x14ac:dyDescent="0.35"/>
    <row r="41809" customFormat="1" x14ac:dyDescent="0.35"/>
    <row r="41810" customFormat="1" x14ac:dyDescent="0.35"/>
    <row r="41811" customFormat="1" x14ac:dyDescent="0.35"/>
    <row r="41812" customFormat="1" x14ac:dyDescent="0.35"/>
    <row r="41813" customFormat="1" x14ac:dyDescent="0.35"/>
    <row r="41814" customFormat="1" x14ac:dyDescent="0.35"/>
    <row r="41815" customFormat="1" x14ac:dyDescent="0.35"/>
    <row r="41816" customFormat="1" x14ac:dyDescent="0.35"/>
    <row r="41817" customFormat="1" x14ac:dyDescent="0.35"/>
    <row r="41818" customFormat="1" x14ac:dyDescent="0.35"/>
    <row r="41819" customFormat="1" x14ac:dyDescent="0.35"/>
    <row r="41820" customFormat="1" x14ac:dyDescent="0.35"/>
    <row r="41821" customFormat="1" x14ac:dyDescent="0.35"/>
    <row r="41822" customFormat="1" x14ac:dyDescent="0.35"/>
    <row r="41823" customFormat="1" x14ac:dyDescent="0.35"/>
    <row r="41824" customFormat="1" x14ac:dyDescent="0.35"/>
    <row r="41825" customFormat="1" x14ac:dyDescent="0.35"/>
    <row r="41826" customFormat="1" x14ac:dyDescent="0.35"/>
    <row r="41827" customFormat="1" x14ac:dyDescent="0.35"/>
    <row r="41828" customFormat="1" x14ac:dyDescent="0.35"/>
    <row r="41829" customFormat="1" x14ac:dyDescent="0.35"/>
    <row r="41830" customFormat="1" x14ac:dyDescent="0.35"/>
    <row r="41831" customFormat="1" x14ac:dyDescent="0.35"/>
    <row r="41832" customFormat="1" x14ac:dyDescent="0.35"/>
    <row r="41833" customFormat="1" x14ac:dyDescent="0.35"/>
    <row r="41834" customFormat="1" x14ac:dyDescent="0.35"/>
    <row r="41835" customFormat="1" x14ac:dyDescent="0.35"/>
    <row r="41836" customFormat="1" x14ac:dyDescent="0.35"/>
    <row r="41837" customFormat="1" x14ac:dyDescent="0.35"/>
    <row r="41838" customFormat="1" x14ac:dyDescent="0.35"/>
    <row r="41839" customFormat="1" x14ac:dyDescent="0.35"/>
    <row r="41840" customFormat="1" x14ac:dyDescent="0.35"/>
    <row r="41841" customFormat="1" x14ac:dyDescent="0.35"/>
    <row r="41842" customFormat="1" x14ac:dyDescent="0.35"/>
    <row r="41843" customFormat="1" x14ac:dyDescent="0.35"/>
    <row r="41844" customFormat="1" x14ac:dyDescent="0.35"/>
    <row r="41845" customFormat="1" x14ac:dyDescent="0.35"/>
    <row r="41846" customFormat="1" x14ac:dyDescent="0.35"/>
    <row r="41847" customFormat="1" x14ac:dyDescent="0.35"/>
    <row r="41848" customFormat="1" x14ac:dyDescent="0.35"/>
    <row r="41849" customFormat="1" x14ac:dyDescent="0.35"/>
    <row r="41850" customFormat="1" x14ac:dyDescent="0.35"/>
    <row r="41851" customFormat="1" x14ac:dyDescent="0.35"/>
    <row r="41852" customFormat="1" x14ac:dyDescent="0.35"/>
    <row r="41853" customFormat="1" x14ac:dyDescent="0.35"/>
    <row r="41854" customFormat="1" x14ac:dyDescent="0.35"/>
    <row r="41855" customFormat="1" x14ac:dyDescent="0.35"/>
    <row r="41856" customFormat="1" x14ac:dyDescent="0.35"/>
    <row r="41857" customFormat="1" x14ac:dyDescent="0.35"/>
    <row r="41858" customFormat="1" x14ac:dyDescent="0.35"/>
    <row r="41859" customFormat="1" x14ac:dyDescent="0.35"/>
    <row r="41860" customFormat="1" x14ac:dyDescent="0.35"/>
    <row r="41861" customFormat="1" x14ac:dyDescent="0.35"/>
    <row r="41862" customFormat="1" x14ac:dyDescent="0.35"/>
    <row r="41863" customFormat="1" x14ac:dyDescent="0.35"/>
    <row r="41864" customFormat="1" x14ac:dyDescent="0.35"/>
    <row r="41865" customFormat="1" x14ac:dyDescent="0.35"/>
    <row r="41866" customFormat="1" x14ac:dyDescent="0.35"/>
    <row r="41867" customFormat="1" x14ac:dyDescent="0.35"/>
    <row r="41868" customFormat="1" x14ac:dyDescent="0.35"/>
    <row r="41869" customFormat="1" x14ac:dyDescent="0.35"/>
    <row r="41870" customFormat="1" x14ac:dyDescent="0.35"/>
    <row r="41871" customFormat="1" x14ac:dyDescent="0.35"/>
    <row r="41872" customFormat="1" x14ac:dyDescent="0.35"/>
    <row r="41873" customFormat="1" x14ac:dyDescent="0.35"/>
    <row r="41874" customFormat="1" x14ac:dyDescent="0.35"/>
    <row r="41875" customFormat="1" x14ac:dyDescent="0.35"/>
    <row r="41876" customFormat="1" x14ac:dyDescent="0.35"/>
    <row r="41877" customFormat="1" x14ac:dyDescent="0.35"/>
    <row r="41878" customFormat="1" x14ac:dyDescent="0.35"/>
    <row r="41879" customFormat="1" x14ac:dyDescent="0.35"/>
    <row r="41880" customFormat="1" x14ac:dyDescent="0.35"/>
    <row r="41881" customFormat="1" x14ac:dyDescent="0.35"/>
    <row r="41882" customFormat="1" x14ac:dyDescent="0.35"/>
    <row r="41883" customFormat="1" x14ac:dyDescent="0.35"/>
    <row r="41884" customFormat="1" x14ac:dyDescent="0.35"/>
    <row r="41885" customFormat="1" x14ac:dyDescent="0.35"/>
    <row r="41886" customFormat="1" x14ac:dyDescent="0.35"/>
    <row r="41887" customFormat="1" x14ac:dyDescent="0.35"/>
    <row r="41888" customFormat="1" x14ac:dyDescent="0.35"/>
    <row r="41889" customFormat="1" x14ac:dyDescent="0.35"/>
    <row r="41890" customFormat="1" x14ac:dyDescent="0.35"/>
    <row r="41891" customFormat="1" x14ac:dyDescent="0.35"/>
    <row r="41892" customFormat="1" x14ac:dyDescent="0.35"/>
    <row r="41893" customFormat="1" x14ac:dyDescent="0.35"/>
    <row r="41894" customFormat="1" x14ac:dyDescent="0.35"/>
    <row r="41895" customFormat="1" x14ac:dyDescent="0.35"/>
    <row r="41896" customFormat="1" x14ac:dyDescent="0.35"/>
    <row r="41897" customFormat="1" x14ac:dyDescent="0.35"/>
    <row r="41898" customFormat="1" x14ac:dyDescent="0.35"/>
    <row r="41899" customFormat="1" x14ac:dyDescent="0.35"/>
    <row r="41900" customFormat="1" x14ac:dyDescent="0.35"/>
    <row r="41901" customFormat="1" x14ac:dyDescent="0.35"/>
    <row r="41902" customFormat="1" x14ac:dyDescent="0.35"/>
    <row r="41903" customFormat="1" x14ac:dyDescent="0.35"/>
    <row r="41904" customFormat="1" x14ac:dyDescent="0.35"/>
    <row r="41905" customFormat="1" x14ac:dyDescent="0.35"/>
    <row r="41906" customFormat="1" x14ac:dyDescent="0.35"/>
    <row r="41907" customFormat="1" x14ac:dyDescent="0.35"/>
    <row r="41908" customFormat="1" x14ac:dyDescent="0.35"/>
    <row r="41909" customFormat="1" x14ac:dyDescent="0.35"/>
    <row r="41910" customFormat="1" x14ac:dyDescent="0.35"/>
    <row r="41911" customFormat="1" x14ac:dyDescent="0.35"/>
    <row r="41912" customFormat="1" x14ac:dyDescent="0.35"/>
    <row r="41913" customFormat="1" x14ac:dyDescent="0.35"/>
    <row r="41914" customFormat="1" x14ac:dyDescent="0.35"/>
    <row r="41915" customFormat="1" x14ac:dyDescent="0.35"/>
    <row r="41916" customFormat="1" x14ac:dyDescent="0.35"/>
    <row r="41917" customFormat="1" x14ac:dyDescent="0.35"/>
    <row r="41918" customFormat="1" x14ac:dyDescent="0.35"/>
    <row r="41919" customFormat="1" x14ac:dyDescent="0.35"/>
    <row r="41920" customFormat="1" x14ac:dyDescent="0.35"/>
    <row r="41921" customFormat="1" x14ac:dyDescent="0.35"/>
    <row r="41922" customFormat="1" x14ac:dyDescent="0.35"/>
    <row r="41923" customFormat="1" x14ac:dyDescent="0.35"/>
    <row r="41924" customFormat="1" x14ac:dyDescent="0.35"/>
    <row r="41925" customFormat="1" x14ac:dyDescent="0.35"/>
    <row r="41926" customFormat="1" x14ac:dyDescent="0.35"/>
    <row r="41927" customFormat="1" x14ac:dyDescent="0.35"/>
    <row r="41928" customFormat="1" x14ac:dyDescent="0.35"/>
    <row r="41929" customFormat="1" x14ac:dyDescent="0.35"/>
    <row r="41930" customFormat="1" x14ac:dyDescent="0.35"/>
    <row r="41931" customFormat="1" x14ac:dyDescent="0.35"/>
    <row r="41932" customFormat="1" x14ac:dyDescent="0.35"/>
    <row r="41933" customFormat="1" x14ac:dyDescent="0.35"/>
    <row r="41934" customFormat="1" x14ac:dyDescent="0.35"/>
    <row r="41935" customFormat="1" x14ac:dyDescent="0.35"/>
    <row r="41936" customFormat="1" x14ac:dyDescent="0.35"/>
    <row r="41937" customFormat="1" x14ac:dyDescent="0.35"/>
    <row r="41938" customFormat="1" x14ac:dyDescent="0.35"/>
    <row r="41939" customFormat="1" x14ac:dyDescent="0.35"/>
    <row r="41940" customFormat="1" x14ac:dyDescent="0.35"/>
    <row r="41941" customFormat="1" x14ac:dyDescent="0.35"/>
    <row r="41942" customFormat="1" x14ac:dyDescent="0.35"/>
    <row r="41943" customFormat="1" x14ac:dyDescent="0.35"/>
    <row r="41944" customFormat="1" x14ac:dyDescent="0.35"/>
    <row r="41945" customFormat="1" x14ac:dyDescent="0.35"/>
    <row r="41946" customFormat="1" x14ac:dyDescent="0.35"/>
    <row r="41947" customFormat="1" x14ac:dyDescent="0.35"/>
    <row r="41948" customFormat="1" x14ac:dyDescent="0.35"/>
    <row r="41949" customFormat="1" x14ac:dyDescent="0.35"/>
    <row r="41950" customFormat="1" x14ac:dyDescent="0.35"/>
    <row r="41951" customFormat="1" x14ac:dyDescent="0.35"/>
    <row r="41952" customFormat="1" x14ac:dyDescent="0.35"/>
    <row r="41953" customFormat="1" x14ac:dyDescent="0.35"/>
    <row r="41954" customFormat="1" x14ac:dyDescent="0.35"/>
    <row r="41955" customFormat="1" x14ac:dyDescent="0.35"/>
    <row r="41956" customFormat="1" x14ac:dyDescent="0.35"/>
    <row r="41957" customFormat="1" x14ac:dyDescent="0.35"/>
    <row r="41958" customFormat="1" x14ac:dyDescent="0.35"/>
    <row r="41959" customFormat="1" x14ac:dyDescent="0.35"/>
    <row r="41960" customFormat="1" x14ac:dyDescent="0.35"/>
    <row r="41961" customFormat="1" x14ac:dyDescent="0.35"/>
    <row r="41962" customFormat="1" x14ac:dyDescent="0.35"/>
    <row r="41963" customFormat="1" x14ac:dyDescent="0.35"/>
    <row r="41964" customFormat="1" x14ac:dyDescent="0.35"/>
    <row r="41965" customFormat="1" x14ac:dyDescent="0.35"/>
    <row r="41966" customFormat="1" x14ac:dyDescent="0.35"/>
    <row r="41967" customFormat="1" x14ac:dyDescent="0.35"/>
    <row r="41968" customFormat="1" x14ac:dyDescent="0.35"/>
    <row r="41969" customFormat="1" x14ac:dyDescent="0.35"/>
    <row r="41970" customFormat="1" x14ac:dyDescent="0.35"/>
    <row r="41971" customFormat="1" x14ac:dyDescent="0.35"/>
    <row r="41972" customFormat="1" x14ac:dyDescent="0.35"/>
    <row r="41973" customFormat="1" x14ac:dyDescent="0.35"/>
    <row r="41974" customFormat="1" x14ac:dyDescent="0.35"/>
    <row r="41975" customFormat="1" x14ac:dyDescent="0.35"/>
    <row r="41976" customFormat="1" x14ac:dyDescent="0.35"/>
    <row r="41977" customFormat="1" x14ac:dyDescent="0.35"/>
    <row r="41978" customFormat="1" x14ac:dyDescent="0.35"/>
    <row r="41979" customFormat="1" x14ac:dyDescent="0.35"/>
    <row r="41980" customFormat="1" x14ac:dyDescent="0.35"/>
    <row r="41981" customFormat="1" x14ac:dyDescent="0.35"/>
    <row r="41982" customFormat="1" x14ac:dyDescent="0.35"/>
    <row r="41983" customFormat="1" x14ac:dyDescent="0.35"/>
    <row r="41984" customFormat="1" x14ac:dyDescent="0.35"/>
    <row r="41985" customFormat="1" x14ac:dyDescent="0.35"/>
    <row r="41986" customFormat="1" x14ac:dyDescent="0.35"/>
    <row r="41987" customFormat="1" x14ac:dyDescent="0.35"/>
    <row r="41988" customFormat="1" x14ac:dyDescent="0.35"/>
    <row r="41989" customFormat="1" x14ac:dyDescent="0.35"/>
    <row r="41990" customFormat="1" x14ac:dyDescent="0.35"/>
    <row r="41991" customFormat="1" x14ac:dyDescent="0.35"/>
    <row r="41992" customFormat="1" x14ac:dyDescent="0.35"/>
    <row r="41993" customFormat="1" x14ac:dyDescent="0.35"/>
    <row r="41994" customFormat="1" x14ac:dyDescent="0.35"/>
    <row r="41995" customFormat="1" x14ac:dyDescent="0.35"/>
    <row r="41996" customFormat="1" x14ac:dyDescent="0.35"/>
    <row r="41997" customFormat="1" x14ac:dyDescent="0.35"/>
    <row r="41998" customFormat="1" x14ac:dyDescent="0.35"/>
    <row r="41999" customFormat="1" x14ac:dyDescent="0.35"/>
    <row r="42000" customFormat="1" x14ac:dyDescent="0.35"/>
    <row r="42001" customFormat="1" x14ac:dyDescent="0.35"/>
    <row r="42002" customFormat="1" x14ac:dyDescent="0.35"/>
    <row r="42003" customFormat="1" x14ac:dyDescent="0.35"/>
    <row r="42004" customFormat="1" x14ac:dyDescent="0.35"/>
    <row r="42005" customFormat="1" x14ac:dyDescent="0.35"/>
    <row r="42006" customFormat="1" x14ac:dyDescent="0.35"/>
    <row r="42007" customFormat="1" x14ac:dyDescent="0.35"/>
    <row r="42008" customFormat="1" x14ac:dyDescent="0.35"/>
    <row r="42009" customFormat="1" x14ac:dyDescent="0.35"/>
    <row r="42010" customFormat="1" x14ac:dyDescent="0.35"/>
    <row r="42011" customFormat="1" x14ac:dyDescent="0.35"/>
    <row r="42012" customFormat="1" x14ac:dyDescent="0.35"/>
    <row r="42013" customFormat="1" x14ac:dyDescent="0.35"/>
    <row r="42014" customFormat="1" x14ac:dyDescent="0.35"/>
    <row r="42015" customFormat="1" x14ac:dyDescent="0.35"/>
    <row r="42016" customFormat="1" x14ac:dyDescent="0.35"/>
    <row r="42017" customFormat="1" x14ac:dyDescent="0.35"/>
    <row r="42018" customFormat="1" x14ac:dyDescent="0.35"/>
    <row r="42019" customFormat="1" x14ac:dyDescent="0.35"/>
    <row r="42020" customFormat="1" x14ac:dyDescent="0.35"/>
    <row r="42021" customFormat="1" x14ac:dyDescent="0.35"/>
    <row r="42022" customFormat="1" x14ac:dyDescent="0.35"/>
    <row r="42023" customFormat="1" x14ac:dyDescent="0.35"/>
    <row r="42024" customFormat="1" x14ac:dyDescent="0.35"/>
    <row r="42025" customFormat="1" x14ac:dyDescent="0.35"/>
    <row r="42026" customFormat="1" x14ac:dyDescent="0.35"/>
    <row r="42027" customFormat="1" x14ac:dyDescent="0.35"/>
    <row r="42028" customFormat="1" x14ac:dyDescent="0.35"/>
    <row r="42029" customFormat="1" x14ac:dyDescent="0.35"/>
    <row r="42030" customFormat="1" x14ac:dyDescent="0.35"/>
    <row r="42031" customFormat="1" x14ac:dyDescent="0.35"/>
    <row r="42032" customFormat="1" x14ac:dyDescent="0.35"/>
    <row r="42033" customFormat="1" x14ac:dyDescent="0.35"/>
    <row r="42034" customFormat="1" x14ac:dyDescent="0.35"/>
    <row r="42035" customFormat="1" x14ac:dyDescent="0.35"/>
    <row r="42036" customFormat="1" x14ac:dyDescent="0.35"/>
    <row r="42037" customFormat="1" x14ac:dyDescent="0.35"/>
    <row r="42038" customFormat="1" x14ac:dyDescent="0.35"/>
    <row r="42039" customFormat="1" x14ac:dyDescent="0.35"/>
    <row r="42040" customFormat="1" x14ac:dyDescent="0.35"/>
    <row r="42041" customFormat="1" x14ac:dyDescent="0.35"/>
    <row r="42042" customFormat="1" x14ac:dyDescent="0.35"/>
    <row r="42043" customFormat="1" x14ac:dyDescent="0.35"/>
    <row r="42044" customFormat="1" x14ac:dyDescent="0.35"/>
    <row r="42045" customFormat="1" x14ac:dyDescent="0.35"/>
    <row r="42046" customFormat="1" x14ac:dyDescent="0.35"/>
    <row r="42047" customFormat="1" x14ac:dyDescent="0.35"/>
    <row r="42048" customFormat="1" x14ac:dyDescent="0.35"/>
    <row r="42049" customFormat="1" x14ac:dyDescent="0.35"/>
    <row r="42050" customFormat="1" x14ac:dyDescent="0.35"/>
    <row r="42051" customFormat="1" x14ac:dyDescent="0.35"/>
    <row r="42052" customFormat="1" x14ac:dyDescent="0.35"/>
    <row r="42053" customFormat="1" x14ac:dyDescent="0.35"/>
    <row r="42054" customFormat="1" x14ac:dyDescent="0.35"/>
    <row r="42055" customFormat="1" x14ac:dyDescent="0.35"/>
    <row r="42056" customFormat="1" x14ac:dyDescent="0.35"/>
    <row r="42057" customFormat="1" x14ac:dyDescent="0.35"/>
    <row r="42058" customFormat="1" x14ac:dyDescent="0.35"/>
    <row r="42059" customFormat="1" x14ac:dyDescent="0.35"/>
    <row r="42060" customFormat="1" x14ac:dyDescent="0.35"/>
    <row r="42061" customFormat="1" x14ac:dyDescent="0.35"/>
    <row r="42062" customFormat="1" x14ac:dyDescent="0.35"/>
    <row r="42063" customFormat="1" x14ac:dyDescent="0.35"/>
    <row r="42064" customFormat="1" x14ac:dyDescent="0.35"/>
    <row r="42065" customFormat="1" x14ac:dyDescent="0.35"/>
    <row r="42066" customFormat="1" x14ac:dyDescent="0.35"/>
    <row r="42067" customFormat="1" x14ac:dyDescent="0.35"/>
    <row r="42068" customFormat="1" x14ac:dyDescent="0.35"/>
    <row r="42069" customFormat="1" x14ac:dyDescent="0.35"/>
    <row r="42070" customFormat="1" x14ac:dyDescent="0.35"/>
    <row r="42071" customFormat="1" x14ac:dyDescent="0.35"/>
    <row r="42072" customFormat="1" x14ac:dyDescent="0.35"/>
    <row r="42073" customFormat="1" x14ac:dyDescent="0.35"/>
    <row r="42074" customFormat="1" x14ac:dyDescent="0.35"/>
    <row r="42075" customFormat="1" x14ac:dyDescent="0.35"/>
    <row r="42076" customFormat="1" x14ac:dyDescent="0.35"/>
    <row r="42077" customFormat="1" x14ac:dyDescent="0.35"/>
    <row r="42078" customFormat="1" x14ac:dyDescent="0.35"/>
    <row r="42079" customFormat="1" x14ac:dyDescent="0.35"/>
    <row r="42080" customFormat="1" x14ac:dyDescent="0.35"/>
    <row r="42081" customFormat="1" x14ac:dyDescent="0.35"/>
    <row r="42082" customFormat="1" x14ac:dyDescent="0.35"/>
    <row r="42083" customFormat="1" x14ac:dyDescent="0.35"/>
    <row r="42084" customFormat="1" x14ac:dyDescent="0.35"/>
    <row r="42085" customFormat="1" x14ac:dyDescent="0.35"/>
    <row r="42086" customFormat="1" x14ac:dyDescent="0.35"/>
    <row r="42087" customFormat="1" x14ac:dyDescent="0.35"/>
    <row r="42088" customFormat="1" x14ac:dyDescent="0.35"/>
    <row r="42089" customFormat="1" x14ac:dyDescent="0.35"/>
    <row r="42090" customFormat="1" x14ac:dyDescent="0.35"/>
    <row r="42091" customFormat="1" x14ac:dyDescent="0.35"/>
    <row r="42092" customFormat="1" x14ac:dyDescent="0.35"/>
    <row r="42093" customFormat="1" x14ac:dyDescent="0.35"/>
    <row r="42094" customFormat="1" x14ac:dyDescent="0.35"/>
    <row r="42095" customFormat="1" x14ac:dyDescent="0.35"/>
    <row r="42096" customFormat="1" x14ac:dyDescent="0.35"/>
    <row r="42097" customFormat="1" x14ac:dyDescent="0.35"/>
    <row r="42098" customFormat="1" x14ac:dyDescent="0.35"/>
    <row r="42099" customFormat="1" x14ac:dyDescent="0.35"/>
    <row r="42100" customFormat="1" x14ac:dyDescent="0.35"/>
    <row r="42101" customFormat="1" x14ac:dyDescent="0.35"/>
    <row r="42102" customFormat="1" x14ac:dyDescent="0.35"/>
    <row r="42103" customFormat="1" x14ac:dyDescent="0.35"/>
    <row r="42104" customFormat="1" x14ac:dyDescent="0.35"/>
    <row r="42105" customFormat="1" x14ac:dyDescent="0.35"/>
    <row r="42106" customFormat="1" x14ac:dyDescent="0.35"/>
    <row r="42107" customFormat="1" x14ac:dyDescent="0.35"/>
    <row r="42108" customFormat="1" x14ac:dyDescent="0.35"/>
    <row r="42109" customFormat="1" x14ac:dyDescent="0.35"/>
    <row r="42110" customFormat="1" x14ac:dyDescent="0.35"/>
    <row r="42111" customFormat="1" x14ac:dyDescent="0.35"/>
    <row r="42112" customFormat="1" x14ac:dyDescent="0.35"/>
    <row r="42113" customFormat="1" x14ac:dyDescent="0.35"/>
    <row r="42114" customFormat="1" x14ac:dyDescent="0.35"/>
    <row r="42115" customFormat="1" x14ac:dyDescent="0.35"/>
    <row r="42116" customFormat="1" x14ac:dyDescent="0.35"/>
    <row r="42117" customFormat="1" x14ac:dyDescent="0.35"/>
    <row r="42118" customFormat="1" x14ac:dyDescent="0.35"/>
    <row r="42119" customFormat="1" x14ac:dyDescent="0.35"/>
    <row r="42120" customFormat="1" x14ac:dyDescent="0.35"/>
    <row r="42121" customFormat="1" x14ac:dyDescent="0.35"/>
    <row r="42122" customFormat="1" x14ac:dyDescent="0.35"/>
    <row r="42123" customFormat="1" x14ac:dyDescent="0.35"/>
    <row r="42124" customFormat="1" x14ac:dyDescent="0.35"/>
    <row r="42125" customFormat="1" x14ac:dyDescent="0.35"/>
    <row r="42126" customFormat="1" x14ac:dyDescent="0.35"/>
    <row r="42127" customFormat="1" x14ac:dyDescent="0.35"/>
    <row r="42128" customFormat="1" x14ac:dyDescent="0.35"/>
    <row r="42129" customFormat="1" x14ac:dyDescent="0.35"/>
    <row r="42130" customFormat="1" x14ac:dyDescent="0.35"/>
    <row r="42131" customFormat="1" x14ac:dyDescent="0.35"/>
    <row r="42132" customFormat="1" x14ac:dyDescent="0.35"/>
    <row r="42133" customFormat="1" x14ac:dyDescent="0.35"/>
    <row r="42134" customFormat="1" x14ac:dyDescent="0.35"/>
    <row r="42135" customFormat="1" x14ac:dyDescent="0.35"/>
    <row r="42136" customFormat="1" x14ac:dyDescent="0.35"/>
    <row r="42137" customFormat="1" x14ac:dyDescent="0.35"/>
    <row r="42138" customFormat="1" x14ac:dyDescent="0.35"/>
    <row r="42139" customFormat="1" x14ac:dyDescent="0.35"/>
    <row r="42140" customFormat="1" x14ac:dyDescent="0.35"/>
    <row r="42141" customFormat="1" x14ac:dyDescent="0.35"/>
    <row r="42142" customFormat="1" x14ac:dyDescent="0.35"/>
    <row r="42143" customFormat="1" x14ac:dyDescent="0.35"/>
    <row r="42144" customFormat="1" x14ac:dyDescent="0.35"/>
    <row r="42145" customFormat="1" x14ac:dyDescent="0.35"/>
    <row r="42146" customFormat="1" x14ac:dyDescent="0.35"/>
    <row r="42147" customFormat="1" x14ac:dyDescent="0.35"/>
    <row r="42148" customFormat="1" x14ac:dyDescent="0.35"/>
    <row r="42149" customFormat="1" x14ac:dyDescent="0.35"/>
    <row r="42150" customFormat="1" x14ac:dyDescent="0.35"/>
    <row r="42151" customFormat="1" x14ac:dyDescent="0.35"/>
    <row r="42152" customFormat="1" x14ac:dyDescent="0.35"/>
    <row r="42153" customFormat="1" x14ac:dyDescent="0.35"/>
    <row r="42154" customFormat="1" x14ac:dyDescent="0.35"/>
    <row r="42155" customFormat="1" x14ac:dyDescent="0.35"/>
    <row r="42156" customFormat="1" x14ac:dyDescent="0.35"/>
    <row r="42157" customFormat="1" x14ac:dyDescent="0.35"/>
    <row r="42158" customFormat="1" x14ac:dyDescent="0.35"/>
    <row r="42159" customFormat="1" x14ac:dyDescent="0.35"/>
    <row r="42160" customFormat="1" x14ac:dyDescent="0.35"/>
    <row r="42161" customFormat="1" x14ac:dyDescent="0.35"/>
    <row r="42162" customFormat="1" x14ac:dyDescent="0.35"/>
    <row r="42163" customFormat="1" x14ac:dyDescent="0.35"/>
    <row r="42164" customFormat="1" x14ac:dyDescent="0.35"/>
    <row r="42165" customFormat="1" x14ac:dyDescent="0.35"/>
    <row r="42166" customFormat="1" x14ac:dyDescent="0.35"/>
    <row r="42167" customFormat="1" x14ac:dyDescent="0.35"/>
    <row r="42168" customFormat="1" x14ac:dyDescent="0.35"/>
    <row r="42169" customFormat="1" x14ac:dyDescent="0.35"/>
    <row r="42170" customFormat="1" x14ac:dyDescent="0.35"/>
    <row r="42171" customFormat="1" x14ac:dyDescent="0.35"/>
    <row r="42172" customFormat="1" x14ac:dyDescent="0.35"/>
    <row r="42173" customFormat="1" x14ac:dyDescent="0.35"/>
    <row r="42174" customFormat="1" x14ac:dyDescent="0.35"/>
    <row r="42175" customFormat="1" x14ac:dyDescent="0.35"/>
    <row r="42176" customFormat="1" x14ac:dyDescent="0.35"/>
    <row r="42177" customFormat="1" x14ac:dyDescent="0.35"/>
    <row r="42178" customFormat="1" x14ac:dyDescent="0.35"/>
    <row r="42179" customFormat="1" x14ac:dyDescent="0.35"/>
    <row r="42180" customFormat="1" x14ac:dyDescent="0.35"/>
    <row r="42181" customFormat="1" x14ac:dyDescent="0.35"/>
    <row r="42182" customFormat="1" x14ac:dyDescent="0.35"/>
    <row r="42183" customFormat="1" x14ac:dyDescent="0.35"/>
    <row r="42184" customFormat="1" x14ac:dyDescent="0.35"/>
    <row r="42185" customFormat="1" x14ac:dyDescent="0.35"/>
    <row r="42186" customFormat="1" x14ac:dyDescent="0.35"/>
    <row r="42187" customFormat="1" x14ac:dyDescent="0.35"/>
    <row r="42188" customFormat="1" x14ac:dyDescent="0.35"/>
    <row r="42189" customFormat="1" x14ac:dyDescent="0.35"/>
    <row r="42190" customFormat="1" x14ac:dyDescent="0.35"/>
    <row r="42191" customFormat="1" x14ac:dyDescent="0.35"/>
    <row r="42192" customFormat="1" x14ac:dyDescent="0.35"/>
    <row r="42193" customFormat="1" x14ac:dyDescent="0.35"/>
    <row r="42194" customFormat="1" x14ac:dyDescent="0.35"/>
    <row r="42195" customFormat="1" x14ac:dyDescent="0.35"/>
    <row r="42196" customFormat="1" x14ac:dyDescent="0.35"/>
    <row r="42197" customFormat="1" x14ac:dyDescent="0.35"/>
    <row r="42198" customFormat="1" x14ac:dyDescent="0.35"/>
    <row r="42199" customFormat="1" x14ac:dyDescent="0.35"/>
    <row r="42200" customFormat="1" x14ac:dyDescent="0.35"/>
    <row r="42201" customFormat="1" x14ac:dyDescent="0.35"/>
    <row r="42202" customFormat="1" x14ac:dyDescent="0.35"/>
    <row r="42203" customFormat="1" x14ac:dyDescent="0.35"/>
    <row r="42204" customFormat="1" x14ac:dyDescent="0.35"/>
    <row r="42205" customFormat="1" x14ac:dyDescent="0.35"/>
    <row r="42206" customFormat="1" x14ac:dyDescent="0.35"/>
    <row r="42207" customFormat="1" x14ac:dyDescent="0.35"/>
    <row r="42208" customFormat="1" x14ac:dyDescent="0.35"/>
    <row r="42209" customFormat="1" x14ac:dyDescent="0.35"/>
    <row r="42210" customFormat="1" x14ac:dyDescent="0.35"/>
    <row r="42211" customFormat="1" x14ac:dyDescent="0.35"/>
    <row r="42212" customFormat="1" x14ac:dyDescent="0.35"/>
    <row r="42213" customFormat="1" x14ac:dyDescent="0.35"/>
    <row r="42214" customFormat="1" x14ac:dyDescent="0.35"/>
    <row r="42215" customFormat="1" x14ac:dyDescent="0.35"/>
    <row r="42216" customFormat="1" x14ac:dyDescent="0.35"/>
    <row r="42217" customFormat="1" x14ac:dyDescent="0.35"/>
    <row r="42218" customFormat="1" x14ac:dyDescent="0.35"/>
    <row r="42219" customFormat="1" x14ac:dyDescent="0.35"/>
    <row r="42220" customFormat="1" x14ac:dyDescent="0.35"/>
    <row r="42221" customFormat="1" x14ac:dyDescent="0.35"/>
    <row r="42222" customFormat="1" x14ac:dyDescent="0.35"/>
    <row r="42223" customFormat="1" x14ac:dyDescent="0.35"/>
    <row r="42224" customFormat="1" x14ac:dyDescent="0.35"/>
    <row r="42225" customFormat="1" x14ac:dyDescent="0.35"/>
    <row r="42226" customFormat="1" x14ac:dyDescent="0.35"/>
    <row r="42227" customFormat="1" x14ac:dyDescent="0.35"/>
    <row r="42228" customFormat="1" x14ac:dyDescent="0.35"/>
    <row r="42229" customFormat="1" x14ac:dyDescent="0.35"/>
    <row r="42230" customFormat="1" x14ac:dyDescent="0.35"/>
    <row r="42231" customFormat="1" x14ac:dyDescent="0.35"/>
    <row r="42232" customFormat="1" x14ac:dyDescent="0.35"/>
    <row r="42233" customFormat="1" x14ac:dyDescent="0.35"/>
    <row r="42234" customFormat="1" x14ac:dyDescent="0.35"/>
    <row r="42235" customFormat="1" x14ac:dyDescent="0.35"/>
    <row r="42236" customFormat="1" x14ac:dyDescent="0.35"/>
    <row r="42237" customFormat="1" x14ac:dyDescent="0.35"/>
    <row r="42238" customFormat="1" x14ac:dyDescent="0.35"/>
    <row r="42239" customFormat="1" x14ac:dyDescent="0.35"/>
    <row r="42240" customFormat="1" x14ac:dyDescent="0.35"/>
    <row r="42241" customFormat="1" x14ac:dyDescent="0.35"/>
    <row r="42242" customFormat="1" x14ac:dyDescent="0.35"/>
    <row r="42243" customFormat="1" x14ac:dyDescent="0.35"/>
    <row r="42244" customFormat="1" x14ac:dyDescent="0.35"/>
    <row r="42245" customFormat="1" x14ac:dyDescent="0.35"/>
    <row r="42246" customFormat="1" x14ac:dyDescent="0.35"/>
    <row r="42247" customFormat="1" x14ac:dyDescent="0.35"/>
    <row r="42248" customFormat="1" x14ac:dyDescent="0.35"/>
    <row r="42249" customFormat="1" x14ac:dyDescent="0.35"/>
    <row r="42250" customFormat="1" x14ac:dyDescent="0.35"/>
    <row r="42251" customFormat="1" x14ac:dyDescent="0.35"/>
    <row r="42252" customFormat="1" x14ac:dyDescent="0.35"/>
    <row r="42253" customFormat="1" x14ac:dyDescent="0.35"/>
    <row r="42254" customFormat="1" x14ac:dyDescent="0.35"/>
    <row r="42255" customFormat="1" x14ac:dyDescent="0.35"/>
    <row r="42256" customFormat="1" x14ac:dyDescent="0.35"/>
    <row r="42257" customFormat="1" x14ac:dyDescent="0.35"/>
    <row r="42258" customFormat="1" x14ac:dyDescent="0.35"/>
    <row r="42259" customFormat="1" x14ac:dyDescent="0.35"/>
    <row r="42260" customFormat="1" x14ac:dyDescent="0.35"/>
    <row r="42261" customFormat="1" x14ac:dyDescent="0.35"/>
    <row r="42262" customFormat="1" x14ac:dyDescent="0.35"/>
    <row r="42263" customFormat="1" x14ac:dyDescent="0.35"/>
    <row r="42264" customFormat="1" x14ac:dyDescent="0.35"/>
    <row r="42265" customFormat="1" x14ac:dyDescent="0.35"/>
    <row r="42266" customFormat="1" x14ac:dyDescent="0.35"/>
    <row r="42267" customFormat="1" x14ac:dyDescent="0.35"/>
    <row r="42268" customFormat="1" x14ac:dyDescent="0.35"/>
    <row r="42269" customFormat="1" x14ac:dyDescent="0.35"/>
    <row r="42270" customFormat="1" x14ac:dyDescent="0.35"/>
    <row r="42271" customFormat="1" x14ac:dyDescent="0.35"/>
    <row r="42272" customFormat="1" x14ac:dyDescent="0.35"/>
    <row r="42273" customFormat="1" x14ac:dyDescent="0.35"/>
    <row r="42274" customFormat="1" x14ac:dyDescent="0.35"/>
    <row r="42275" customFormat="1" x14ac:dyDescent="0.35"/>
    <row r="42276" customFormat="1" x14ac:dyDescent="0.35"/>
    <row r="42277" customFormat="1" x14ac:dyDescent="0.35"/>
    <row r="42278" customFormat="1" x14ac:dyDescent="0.35"/>
    <row r="42279" customFormat="1" x14ac:dyDescent="0.35"/>
    <row r="42280" customFormat="1" x14ac:dyDescent="0.35"/>
    <row r="42281" customFormat="1" x14ac:dyDescent="0.35"/>
    <row r="42282" customFormat="1" x14ac:dyDescent="0.35"/>
    <row r="42283" customFormat="1" x14ac:dyDescent="0.35"/>
    <row r="42284" customFormat="1" x14ac:dyDescent="0.35"/>
    <row r="42285" customFormat="1" x14ac:dyDescent="0.35"/>
    <row r="42286" customFormat="1" x14ac:dyDescent="0.35"/>
    <row r="42287" customFormat="1" x14ac:dyDescent="0.35"/>
    <row r="42288" customFormat="1" x14ac:dyDescent="0.35"/>
    <row r="42289" customFormat="1" x14ac:dyDescent="0.35"/>
    <row r="42290" customFormat="1" x14ac:dyDescent="0.35"/>
    <row r="42291" customFormat="1" x14ac:dyDescent="0.35"/>
    <row r="42292" customFormat="1" x14ac:dyDescent="0.35"/>
    <row r="42293" customFormat="1" x14ac:dyDescent="0.35"/>
    <row r="42294" customFormat="1" x14ac:dyDescent="0.35"/>
    <row r="42295" customFormat="1" x14ac:dyDescent="0.35"/>
    <row r="42296" customFormat="1" x14ac:dyDescent="0.35"/>
    <row r="42297" customFormat="1" x14ac:dyDescent="0.35"/>
    <row r="42298" customFormat="1" x14ac:dyDescent="0.35"/>
    <row r="42299" customFormat="1" x14ac:dyDescent="0.35"/>
    <row r="42300" customFormat="1" x14ac:dyDescent="0.35"/>
    <row r="42301" customFormat="1" x14ac:dyDescent="0.35"/>
    <row r="42302" customFormat="1" x14ac:dyDescent="0.35"/>
    <row r="42303" customFormat="1" x14ac:dyDescent="0.35"/>
    <row r="42304" customFormat="1" x14ac:dyDescent="0.35"/>
    <row r="42305" customFormat="1" x14ac:dyDescent="0.35"/>
    <row r="42306" customFormat="1" x14ac:dyDescent="0.35"/>
    <row r="42307" customFormat="1" x14ac:dyDescent="0.35"/>
    <row r="42308" customFormat="1" x14ac:dyDescent="0.35"/>
    <row r="42309" customFormat="1" x14ac:dyDescent="0.35"/>
    <row r="42310" customFormat="1" x14ac:dyDescent="0.35"/>
    <row r="42311" customFormat="1" x14ac:dyDescent="0.35"/>
    <row r="42312" customFormat="1" x14ac:dyDescent="0.35"/>
    <row r="42313" customFormat="1" x14ac:dyDescent="0.35"/>
    <row r="42314" customFormat="1" x14ac:dyDescent="0.35"/>
    <row r="42315" customFormat="1" x14ac:dyDescent="0.35"/>
    <row r="42316" customFormat="1" x14ac:dyDescent="0.35"/>
    <row r="42317" customFormat="1" x14ac:dyDescent="0.35"/>
    <row r="42318" customFormat="1" x14ac:dyDescent="0.35"/>
    <row r="42319" customFormat="1" x14ac:dyDescent="0.35"/>
    <row r="42320" customFormat="1" x14ac:dyDescent="0.35"/>
    <row r="42321" customFormat="1" x14ac:dyDescent="0.35"/>
    <row r="42322" customFormat="1" x14ac:dyDescent="0.35"/>
    <row r="42323" customFormat="1" x14ac:dyDescent="0.35"/>
    <row r="42324" customFormat="1" x14ac:dyDescent="0.35"/>
    <row r="42325" customFormat="1" x14ac:dyDescent="0.35"/>
    <row r="42326" customFormat="1" x14ac:dyDescent="0.35"/>
    <row r="42327" customFormat="1" x14ac:dyDescent="0.35"/>
    <row r="42328" customFormat="1" x14ac:dyDescent="0.35"/>
    <row r="42329" customFormat="1" x14ac:dyDescent="0.35"/>
    <row r="42330" customFormat="1" x14ac:dyDescent="0.35"/>
    <row r="42331" customFormat="1" x14ac:dyDescent="0.35"/>
    <row r="42332" customFormat="1" x14ac:dyDescent="0.35"/>
    <row r="42333" customFormat="1" x14ac:dyDescent="0.35"/>
    <row r="42334" customFormat="1" x14ac:dyDescent="0.35"/>
    <row r="42335" customFormat="1" x14ac:dyDescent="0.35"/>
    <row r="42336" customFormat="1" x14ac:dyDescent="0.35"/>
    <row r="42337" customFormat="1" x14ac:dyDescent="0.35"/>
    <row r="42338" customFormat="1" x14ac:dyDescent="0.35"/>
    <row r="42339" customFormat="1" x14ac:dyDescent="0.35"/>
    <row r="42340" customFormat="1" x14ac:dyDescent="0.35"/>
    <row r="42341" customFormat="1" x14ac:dyDescent="0.35"/>
    <row r="42342" customFormat="1" x14ac:dyDescent="0.35"/>
    <row r="42343" customFormat="1" x14ac:dyDescent="0.35"/>
    <row r="42344" customFormat="1" x14ac:dyDescent="0.35"/>
    <row r="42345" customFormat="1" x14ac:dyDescent="0.35"/>
    <row r="42346" customFormat="1" x14ac:dyDescent="0.35"/>
    <row r="42347" customFormat="1" x14ac:dyDescent="0.35"/>
    <row r="42348" customFormat="1" x14ac:dyDescent="0.35"/>
    <row r="42349" customFormat="1" x14ac:dyDescent="0.35"/>
    <row r="42350" customFormat="1" x14ac:dyDescent="0.35"/>
    <row r="42351" customFormat="1" x14ac:dyDescent="0.35"/>
    <row r="42352" customFormat="1" x14ac:dyDescent="0.35"/>
    <row r="42353" customFormat="1" x14ac:dyDescent="0.35"/>
    <row r="42354" customFormat="1" x14ac:dyDescent="0.35"/>
    <row r="42355" customFormat="1" x14ac:dyDescent="0.35"/>
    <row r="42356" customFormat="1" x14ac:dyDescent="0.35"/>
    <row r="42357" customFormat="1" x14ac:dyDescent="0.35"/>
    <row r="42358" customFormat="1" x14ac:dyDescent="0.35"/>
    <row r="42359" customFormat="1" x14ac:dyDescent="0.35"/>
    <row r="42360" customFormat="1" x14ac:dyDescent="0.35"/>
    <row r="42361" customFormat="1" x14ac:dyDescent="0.35"/>
    <row r="42362" customFormat="1" x14ac:dyDescent="0.35"/>
    <row r="42363" customFormat="1" x14ac:dyDescent="0.35"/>
    <row r="42364" customFormat="1" x14ac:dyDescent="0.35"/>
    <row r="42365" customFormat="1" x14ac:dyDescent="0.35"/>
    <row r="42366" customFormat="1" x14ac:dyDescent="0.35"/>
    <row r="42367" customFormat="1" x14ac:dyDescent="0.35"/>
    <row r="42368" customFormat="1" x14ac:dyDescent="0.35"/>
    <row r="42369" customFormat="1" x14ac:dyDescent="0.35"/>
    <row r="42370" customFormat="1" x14ac:dyDescent="0.35"/>
    <row r="42371" customFormat="1" x14ac:dyDescent="0.35"/>
    <row r="42372" customFormat="1" x14ac:dyDescent="0.35"/>
    <row r="42373" customFormat="1" x14ac:dyDescent="0.35"/>
    <row r="42374" customFormat="1" x14ac:dyDescent="0.35"/>
    <row r="42375" customFormat="1" x14ac:dyDescent="0.35"/>
    <row r="42376" customFormat="1" x14ac:dyDescent="0.35"/>
    <row r="42377" customFormat="1" x14ac:dyDescent="0.35"/>
    <row r="42378" customFormat="1" x14ac:dyDescent="0.35"/>
    <row r="42379" customFormat="1" x14ac:dyDescent="0.35"/>
    <row r="42380" customFormat="1" x14ac:dyDescent="0.35"/>
    <row r="42381" customFormat="1" x14ac:dyDescent="0.35"/>
    <row r="42382" customFormat="1" x14ac:dyDescent="0.35"/>
    <row r="42383" customFormat="1" x14ac:dyDescent="0.35"/>
    <row r="42384" customFormat="1" x14ac:dyDescent="0.35"/>
    <row r="42385" customFormat="1" x14ac:dyDescent="0.35"/>
    <row r="42386" customFormat="1" x14ac:dyDescent="0.35"/>
    <row r="42387" customFormat="1" x14ac:dyDescent="0.35"/>
    <row r="42388" customFormat="1" x14ac:dyDescent="0.35"/>
    <row r="42389" customFormat="1" x14ac:dyDescent="0.35"/>
    <row r="42390" customFormat="1" x14ac:dyDescent="0.35"/>
    <row r="42391" customFormat="1" x14ac:dyDescent="0.35"/>
    <row r="42392" customFormat="1" x14ac:dyDescent="0.35"/>
    <row r="42393" customFormat="1" x14ac:dyDescent="0.35"/>
    <row r="42394" customFormat="1" x14ac:dyDescent="0.35"/>
    <row r="42395" customFormat="1" x14ac:dyDescent="0.35"/>
    <row r="42396" customFormat="1" x14ac:dyDescent="0.35"/>
    <row r="42397" customFormat="1" x14ac:dyDescent="0.35"/>
    <row r="42398" customFormat="1" x14ac:dyDescent="0.35"/>
    <row r="42399" customFormat="1" x14ac:dyDescent="0.35"/>
    <row r="42400" customFormat="1" x14ac:dyDescent="0.35"/>
    <row r="42401" customFormat="1" x14ac:dyDescent="0.35"/>
    <row r="42402" customFormat="1" x14ac:dyDescent="0.35"/>
    <row r="42403" customFormat="1" x14ac:dyDescent="0.35"/>
    <row r="42404" customFormat="1" x14ac:dyDescent="0.35"/>
    <row r="42405" customFormat="1" x14ac:dyDescent="0.35"/>
    <row r="42406" customFormat="1" x14ac:dyDescent="0.35"/>
    <row r="42407" customFormat="1" x14ac:dyDescent="0.35"/>
    <row r="42408" customFormat="1" x14ac:dyDescent="0.35"/>
    <row r="42409" customFormat="1" x14ac:dyDescent="0.35"/>
    <row r="42410" customFormat="1" x14ac:dyDescent="0.35"/>
    <row r="42411" customFormat="1" x14ac:dyDescent="0.35"/>
    <row r="42412" customFormat="1" x14ac:dyDescent="0.35"/>
    <row r="42413" customFormat="1" x14ac:dyDescent="0.35"/>
    <row r="42414" customFormat="1" x14ac:dyDescent="0.35"/>
    <row r="42415" customFormat="1" x14ac:dyDescent="0.35"/>
    <row r="42416" customFormat="1" x14ac:dyDescent="0.35"/>
    <row r="42417" customFormat="1" x14ac:dyDescent="0.35"/>
    <row r="42418" customFormat="1" x14ac:dyDescent="0.35"/>
    <row r="42419" customFormat="1" x14ac:dyDescent="0.35"/>
    <row r="42420" customFormat="1" x14ac:dyDescent="0.35"/>
    <row r="42421" customFormat="1" x14ac:dyDescent="0.35"/>
    <row r="42422" customFormat="1" x14ac:dyDescent="0.35"/>
    <row r="42423" customFormat="1" x14ac:dyDescent="0.35"/>
    <row r="42424" customFormat="1" x14ac:dyDescent="0.35"/>
    <row r="42425" customFormat="1" x14ac:dyDescent="0.35"/>
    <row r="42426" customFormat="1" x14ac:dyDescent="0.35"/>
    <row r="42427" customFormat="1" x14ac:dyDescent="0.35"/>
    <row r="42428" customFormat="1" x14ac:dyDescent="0.35"/>
    <row r="42429" customFormat="1" x14ac:dyDescent="0.35"/>
    <row r="42430" customFormat="1" x14ac:dyDescent="0.35"/>
    <row r="42431" customFormat="1" x14ac:dyDescent="0.35"/>
    <row r="42432" customFormat="1" x14ac:dyDescent="0.35"/>
    <row r="42433" customFormat="1" x14ac:dyDescent="0.35"/>
    <row r="42434" customFormat="1" x14ac:dyDescent="0.35"/>
    <row r="42435" customFormat="1" x14ac:dyDescent="0.35"/>
    <row r="42436" customFormat="1" x14ac:dyDescent="0.35"/>
    <row r="42437" customFormat="1" x14ac:dyDescent="0.35"/>
    <row r="42438" customFormat="1" x14ac:dyDescent="0.35"/>
    <row r="42439" customFormat="1" x14ac:dyDescent="0.35"/>
    <row r="42440" customFormat="1" x14ac:dyDescent="0.35"/>
    <row r="42441" customFormat="1" x14ac:dyDescent="0.35"/>
    <row r="42442" customFormat="1" x14ac:dyDescent="0.35"/>
    <row r="42443" customFormat="1" x14ac:dyDescent="0.35"/>
    <row r="42444" customFormat="1" x14ac:dyDescent="0.35"/>
    <row r="42445" customFormat="1" x14ac:dyDescent="0.35"/>
    <row r="42446" customFormat="1" x14ac:dyDescent="0.35"/>
    <row r="42447" customFormat="1" x14ac:dyDescent="0.35"/>
    <row r="42448" customFormat="1" x14ac:dyDescent="0.35"/>
    <row r="42449" customFormat="1" x14ac:dyDescent="0.35"/>
    <row r="42450" customFormat="1" x14ac:dyDescent="0.35"/>
    <row r="42451" customFormat="1" x14ac:dyDescent="0.35"/>
    <row r="42452" customFormat="1" x14ac:dyDescent="0.35"/>
    <row r="42453" customFormat="1" x14ac:dyDescent="0.35"/>
    <row r="42454" customFormat="1" x14ac:dyDescent="0.35"/>
    <row r="42455" customFormat="1" x14ac:dyDescent="0.35"/>
    <row r="42456" customFormat="1" x14ac:dyDescent="0.35"/>
    <row r="42457" customFormat="1" x14ac:dyDescent="0.35"/>
    <row r="42458" customFormat="1" x14ac:dyDescent="0.35"/>
    <row r="42459" customFormat="1" x14ac:dyDescent="0.35"/>
    <row r="42460" customFormat="1" x14ac:dyDescent="0.35"/>
    <row r="42461" customFormat="1" x14ac:dyDescent="0.35"/>
    <row r="42462" customFormat="1" x14ac:dyDescent="0.35"/>
    <row r="42463" customFormat="1" x14ac:dyDescent="0.35"/>
    <row r="42464" customFormat="1" x14ac:dyDescent="0.35"/>
    <row r="42465" customFormat="1" x14ac:dyDescent="0.35"/>
    <row r="42466" customFormat="1" x14ac:dyDescent="0.35"/>
    <row r="42467" customFormat="1" x14ac:dyDescent="0.35"/>
    <row r="42468" customFormat="1" x14ac:dyDescent="0.35"/>
    <row r="42469" customFormat="1" x14ac:dyDescent="0.35"/>
    <row r="42470" customFormat="1" x14ac:dyDescent="0.35"/>
    <row r="42471" customFormat="1" x14ac:dyDescent="0.35"/>
    <row r="42472" customFormat="1" x14ac:dyDescent="0.35"/>
    <row r="42473" customFormat="1" x14ac:dyDescent="0.35"/>
    <row r="42474" customFormat="1" x14ac:dyDescent="0.35"/>
    <row r="42475" customFormat="1" x14ac:dyDescent="0.35"/>
    <row r="42476" customFormat="1" x14ac:dyDescent="0.35"/>
    <row r="42477" customFormat="1" x14ac:dyDescent="0.35"/>
    <row r="42478" customFormat="1" x14ac:dyDescent="0.35"/>
    <row r="42479" customFormat="1" x14ac:dyDescent="0.35"/>
    <row r="42480" customFormat="1" x14ac:dyDescent="0.35"/>
    <row r="42481" customFormat="1" x14ac:dyDescent="0.35"/>
    <row r="42482" customFormat="1" x14ac:dyDescent="0.35"/>
    <row r="42483" customFormat="1" x14ac:dyDescent="0.35"/>
    <row r="42484" customFormat="1" x14ac:dyDescent="0.35"/>
    <row r="42485" customFormat="1" x14ac:dyDescent="0.35"/>
    <row r="42486" customFormat="1" x14ac:dyDescent="0.35"/>
    <row r="42487" customFormat="1" x14ac:dyDescent="0.35"/>
    <row r="42488" customFormat="1" x14ac:dyDescent="0.35"/>
    <row r="42489" customFormat="1" x14ac:dyDescent="0.35"/>
    <row r="42490" customFormat="1" x14ac:dyDescent="0.35"/>
    <row r="42491" customFormat="1" x14ac:dyDescent="0.35"/>
    <row r="42492" customFormat="1" x14ac:dyDescent="0.35"/>
    <row r="42493" customFormat="1" x14ac:dyDescent="0.35"/>
    <row r="42494" customFormat="1" x14ac:dyDescent="0.35"/>
    <row r="42495" customFormat="1" x14ac:dyDescent="0.35"/>
    <row r="42496" customFormat="1" x14ac:dyDescent="0.35"/>
    <row r="42497" customFormat="1" x14ac:dyDescent="0.35"/>
    <row r="42498" customFormat="1" x14ac:dyDescent="0.35"/>
    <row r="42499" customFormat="1" x14ac:dyDescent="0.35"/>
    <row r="42500" customFormat="1" x14ac:dyDescent="0.35"/>
    <row r="42501" customFormat="1" x14ac:dyDescent="0.35"/>
    <row r="42502" customFormat="1" x14ac:dyDescent="0.35"/>
    <row r="42503" customFormat="1" x14ac:dyDescent="0.35"/>
    <row r="42504" customFormat="1" x14ac:dyDescent="0.35"/>
    <row r="42505" customFormat="1" x14ac:dyDescent="0.35"/>
    <row r="42506" customFormat="1" x14ac:dyDescent="0.35"/>
    <row r="42507" customFormat="1" x14ac:dyDescent="0.35"/>
    <row r="42508" customFormat="1" x14ac:dyDescent="0.35"/>
    <row r="42509" customFormat="1" x14ac:dyDescent="0.35"/>
    <row r="42510" customFormat="1" x14ac:dyDescent="0.35"/>
    <row r="42511" customFormat="1" x14ac:dyDescent="0.35"/>
    <row r="42512" customFormat="1" x14ac:dyDescent="0.35"/>
    <row r="42513" customFormat="1" x14ac:dyDescent="0.35"/>
    <row r="42514" customFormat="1" x14ac:dyDescent="0.35"/>
    <row r="42515" customFormat="1" x14ac:dyDescent="0.35"/>
    <row r="42516" customFormat="1" x14ac:dyDescent="0.35"/>
    <row r="42517" customFormat="1" x14ac:dyDescent="0.35"/>
    <row r="42518" customFormat="1" x14ac:dyDescent="0.35"/>
    <row r="42519" customFormat="1" x14ac:dyDescent="0.35"/>
    <row r="42520" customFormat="1" x14ac:dyDescent="0.35"/>
    <row r="42521" customFormat="1" x14ac:dyDescent="0.35"/>
    <row r="42522" customFormat="1" x14ac:dyDescent="0.35"/>
    <row r="42523" customFormat="1" x14ac:dyDescent="0.35"/>
    <row r="42524" customFormat="1" x14ac:dyDescent="0.35"/>
    <row r="42525" customFormat="1" x14ac:dyDescent="0.35"/>
    <row r="42526" customFormat="1" x14ac:dyDescent="0.35"/>
    <row r="42527" customFormat="1" x14ac:dyDescent="0.35"/>
    <row r="42528" customFormat="1" x14ac:dyDescent="0.35"/>
    <row r="42529" customFormat="1" x14ac:dyDescent="0.35"/>
    <row r="42530" customFormat="1" x14ac:dyDescent="0.35"/>
    <row r="42531" customFormat="1" x14ac:dyDescent="0.35"/>
    <row r="42532" customFormat="1" x14ac:dyDescent="0.35"/>
    <row r="42533" customFormat="1" x14ac:dyDescent="0.35"/>
    <row r="42534" customFormat="1" x14ac:dyDescent="0.35"/>
    <row r="42535" customFormat="1" x14ac:dyDescent="0.35"/>
    <row r="42536" customFormat="1" x14ac:dyDescent="0.35"/>
    <row r="42537" customFormat="1" x14ac:dyDescent="0.35"/>
    <row r="42538" customFormat="1" x14ac:dyDescent="0.35"/>
    <row r="42539" customFormat="1" x14ac:dyDescent="0.35"/>
    <row r="42540" customFormat="1" x14ac:dyDescent="0.35"/>
    <row r="42541" customFormat="1" x14ac:dyDescent="0.35"/>
    <row r="42542" customFormat="1" x14ac:dyDescent="0.35"/>
    <row r="42543" customFormat="1" x14ac:dyDescent="0.35"/>
    <row r="42544" customFormat="1" x14ac:dyDescent="0.35"/>
    <row r="42545" customFormat="1" x14ac:dyDescent="0.35"/>
    <row r="42546" customFormat="1" x14ac:dyDescent="0.35"/>
    <row r="42547" customFormat="1" x14ac:dyDescent="0.35"/>
    <row r="42548" customFormat="1" x14ac:dyDescent="0.35"/>
    <row r="42549" customFormat="1" x14ac:dyDescent="0.35"/>
    <row r="42550" customFormat="1" x14ac:dyDescent="0.35"/>
    <row r="42551" customFormat="1" x14ac:dyDescent="0.35"/>
    <row r="42552" customFormat="1" x14ac:dyDescent="0.35"/>
    <row r="42553" customFormat="1" x14ac:dyDescent="0.35"/>
    <row r="42554" customFormat="1" x14ac:dyDescent="0.35"/>
    <row r="42555" customFormat="1" x14ac:dyDescent="0.35"/>
    <row r="42556" customFormat="1" x14ac:dyDescent="0.35"/>
    <row r="42557" customFormat="1" x14ac:dyDescent="0.35"/>
    <row r="42558" customFormat="1" x14ac:dyDescent="0.35"/>
    <row r="42559" customFormat="1" x14ac:dyDescent="0.35"/>
    <row r="42560" customFormat="1" x14ac:dyDescent="0.35"/>
    <row r="42561" customFormat="1" x14ac:dyDescent="0.35"/>
    <row r="42562" customFormat="1" x14ac:dyDescent="0.35"/>
    <row r="42563" customFormat="1" x14ac:dyDescent="0.35"/>
    <row r="42564" customFormat="1" x14ac:dyDescent="0.35"/>
    <row r="42565" customFormat="1" x14ac:dyDescent="0.35"/>
    <row r="42566" customFormat="1" x14ac:dyDescent="0.35"/>
    <row r="42567" customFormat="1" x14ac:dyDescent="0.35"/>
    <row r="42568" customFormat="1" x14ac:dyDescent="0.35"/>
    <row r="42569" customFormat="1" x14ac:dyDescent="0.35"/>
    <row r="42570" customFormat="1" x14ac:dyDescent="0.35"/>
    <row r="42571" customFormat="1" x14ac:dyDescent="0.35"/>
    <row r="42572" customFormat="1" x14ac:dyDescent="0.35"/>
    <row r="42573" customFormat="1" x14ac:dyDescent="0.35"/>
    <row r="42574" customFormat="1" x14ac:dyDescent="0.35"/>
    <row r="42575" customFormat="1" x14ac:dyDescent="0.35"/>
    <row r="42576" customFormat="1" x14ac:dyDescent="0.35"/>
    <row r="42577" customFormat="1" x14ac:dyDescent="0.35"/>
    <row r="42578" customFormat="1" x14ac:dyDescent="0.35"/>
    <row r="42579" customFormat="1" x14ac:dyDescent="0.35"/>
    <row r="42580" customFormat="1" x14ac:dyDescent="0.35"/>
    <row r="42581" customFormat="1" x14ac:dyDescent="0.35"/>
    <row r="42582" customFormat="1" x14ac:dyDescent="0.35"/>
    <row r="42583" customFormat="1" x14ac:dyDescent="0.35"/>
    <row r="42584" customFormat="1" x14ac:dyDescent="0.35"/>
    <row r="42585" customFormat="1" x14ac:dyDescent="0.35"/>
    <row r="42586" customFormat="1" x14ac:dyDescent="0.35"/>
    <row r="42587" customFormat="1" x14ac:dyDescent="0.35"/>
    <row r="42588" customFormat="1" x14ac:dyDescent="0.35"/>
    <row r="42589" customFormat="1" x14ac:dyDescent="0.35"/>
    <row r="42590" customFormat="1" x14ac:dyDescent="0.35"/>
    <row r="42591" customFormat="1" x14ac:dyDescent="0.35"/>
    <row r="42592" customFormat="1" x14ac:dyDescent="0.35"/>
    <row r="42593" customFormat="1" x14ac:dyDescent="0.35"/>
    <row r="42594" customFormat="1" x14ac:dyDescent="0.35"/>
    <row r="42595" customFormat="1" x14ac:dyDescent="0.35"/>
    <row r="42596" customFormat="1" x14ac:dyDescent="0.35"/>
    <row r="42597" customFormat="1" x14ac:dyDescent="0.35"/>
    <row r="42598" customFormat="1" x14ac:dyDescent="0.35"/>
    <row r="42599" customFormat="1" x14ac:dyDescent="0.35"/>
    <row r="42600" customFormat="1" x14ac:dyDescent="0.35"/>
    <row r="42601" customFormat="1" x14ac:dyDescent="0.35"/>
    <row r="42602" customFormat="1" x14ac:dyDescent="0.35"/>
    <row r="42603" customFormat="1" x14ac:dyDescent="0.35"/>
    <row r="42604" customFormat="1" x14ac:dyDescent="0.35"/>
    <row r="42605" customFormat="1" x14ac:dyDescent="0.35"/>
    <row r="42606" customFormat="1" x14ac:dyDescent="0.35"/>
    <row r="42607" customFormat="1" x14ac:dyDescent="0.35"/>
    <row r="42608" customFormat="1" x14ac:dyDescent="0.35"/>
    <row r="42609" customFormat="1" x14ac:dyDescent="0.35"/>
    <row r="42610" customFormat="1" x14ac:dyDescent="0.35"/>
    <row r="42611" customFormat="1" x14ac:dyDescent="0.35"/>
    <row r="42612" customFormat="1" x14ac:dyDescent="0.35"/>
    <row r="42613" customFormat="1" x14ac:dyDescent="0.35"/>
    <row r="42614" customFormat="1" x14ac:dyDescent="0.35"/>
    <row r="42615" customFormat="1" x14ac:dyDescent="0.35"/>
    <row r="42616" customFormat="1" x14ac:dyDescent="0.35"/>
    <row r="42617" customFormat="1" x14ac:dyDescent="0.35"/>
    <row r="42618" customFormat="1" x14ac:dyDescent="0.35"/>
    <row r="42619" customFormat="1" x14ac:dyDescent="0.35"/>
    <row r="42620" customFormat="1" x14ac:dyDescent="0.35"/>
    <row r="42621" customFormat="1" x14ac:dyDescent="0.35"/>
    <row r="42622" customFormat="1" x14ac:dyDescent="0.35"/>
    <row r="42623" customFormat="1" x14ac:dyDescent="0.35"/>
    <row r="42624" customFormat="1" x14ac:dyDescent="0.35"/>
    <row r="42625" customFormat="1" x14ac:dyDescent="0.35"/>
    <row r="42626" customFormat="1" x14ac:dyDescent="0.35"/>
    <row r="42627" customFormat="1" x14ac:dyDescent="0.35"/>
    <row r="42628" customFormat="1" x14ac:dyDescent="0.35"/>
    <row r="42629" customFormat="1" x14ac:dyDescent="0.35"/>
    <row r="42630" customFormat="1" x14ac:dyDescent="0.35"/>
    <row r="42631" customFormat="1" x14ac:dyDescent="0.35"/>
    <row r="42632" customFormat="1" x14ac:dyDescent="0.35"/>
    <row r="42633" customFormat="1" x14ac:dyDescent="0.35"/>
    <row r="42634" customFormat="1" x14ac:dyDescent="0.35"/>
    <row r="42635" customFormat="1" x14ac:dyDescent="0.35"/>
    <row r="42636" customFormat="1" x14ac:dyDescent="0.35"/>
    <row r="42637" customFormat="1" x14ac:dyDescent="0.35"/>
    <row r="42638" customFormat="1" x14ac:dyDescent="0.35"/>
    <row r="42639" customFormat="1" x14ac:dyDescent="0.35"/>
    <row r="42640" customFormat="1" x14ac:dyDescent="0.35"/>
    <row r="42641" customFormat="1" x14ac:dyDescent="0.35"/>
    <row r="42642" customFormat="1" x14ac:dyDescent="0.35"/>
    <row r="42643" customFormat="1" x14ac:dyDescent="0.35"/>
    <row r="42644" customFormat="1" x14ac:dyDescent="0.35"/>
    <row r="42645" customFormat="1" x14ac:dyDescent="0.35"/>
    <row r="42646" customFormat="1" x14ac:dyDescent="0.35"/>
    <row r="42647" customFormat="1" x14ac:dyDescent="0.35"/>
    <row r="42648" customFormat="1" x14ac:dyDescent="0.35"/>
    <row r="42649" customFormat="1" x14ac:dyDescent="0.35"/>
    <row r="42650" customFormat="1" x14ac:dyDescent="0.35"/>
    <row r="42651" customFormat="1" x14ac:dyDescent="0.35"/>
    <row r="42652" customFormat="1" x14ac:dyDescent="0.35"/>
    <row r="42653" customFormat="1" x14ac:dyDescent="0.35"/>
    <row r="42654" customFormat="1" x14ac:dyDescent="0.35"/>
    <row r="42655" customFormat="1" x14ac:dyDescent="0.35"/>
    <row r="42656" customFormat="1" x14ac:dyDescent="0.35"/>
    <row r="42657" customFormat="1" x14ac:dyDescent="0.35"/>
    <row r="42658" customFormat="1" x14ac:dyDescent="0.35"/>
    <row r="42659" customFormat="1" x14ac:dyDescent="0.35"/>
    <row r="42660" customFormat="1" x14ac:dyDescent="0.35"/>
    <row r="42661" customFormat="1" x14ac:dyDescent="0.35"/>
    <row r="42662" customFormat="1" x14ac:dyDescent="0.35"/>
    <row r="42663" customFormat="1" x14ac:dyDescent="0.35"/>
    <row r="42664" customFormat="1" x14ac:dyDescent="0.35"/>
    <row r="42665" customFormat="1" x14ac:dyDescent="0.35"/>
    <row r="42666" customFormat="1" x14ac:dyDescent="0.35"/>
    <row r="42667" customFormat="1" x14ac:dyDescent="0.35"/>
    <row r="42668" customFormat="1" x14ac:dyDescent="0.35"/>
    <row r="42669" customFormat="1" x14ac:dyDescent="0.35"/>
    <row r="42670" customFormat="1" x14ac:dyDescent="0.35"/>
    <row r="42671" customFormat="1" x14ac:dyDescent="0.35"/>
    <row r="42672" customFormat="1" x14ac:dyDescent="0.35"/>
    <row r="42673" customFormat="1" x14ac:dyDescent="0.35"/>
    <row r="42674" customFormat="1" x14ac:dyDescent="0.35"/>
    <row r="42675" customFormat="1" x14ac:dyDescent="0.35"/>
    <row r="42676" customFormat="1" x14ac:dyDescent="0.35"/>
    <row r="42677" customFormat="1" x14ac:dyDescent="0.35"/>
    <row r="42678" customFormat="1" x14ac:dyDescent="0.35"/>
    <row r="42679" customFormat="1" x14ac:dyDescent="0.35"/>
    <row r="42680" customFormat="1" x14ac:dyDescent="0.35"/>
    <row r="42681" customFormat="1" x14ac:dyDescent="0.35"/>
    <row r="42682" customFormat="1" x14ac:dyDescent="0.35"/>
    <row r="42683" customFormat="1" x14ac:dyDescent="0.35"/>
    <row r="42684" customFormat="1" x14ac:dyDescent="0.35"/>
    <row r="42685" customFormat="1" x14ac:dyDescent="0.35"/>
    <row r="42686" customFormat="1" x14ac:dyDescent="0.35"/>
    <row r="42687" customFormat="1" x14ac:dyDescent="0.35"/>
    <row r="42688" customFormat="1" x14ac:dyDescent="0.35"/>
    <row r="42689" customFormat="1" x14ac:dyDescent="0.35"/>
    <row r="42690" customFormat="1" x14ac:dyDescent="0.35"/>
    <row r="42691" customFormat="1" x14ac:dyDescent="0.35"/>
    <row r="42692" customFormat="1" x14ac:dyDescent="0.35"/>
    <row r="42693" customFormat="1" x14ac:dyDescent="0.35"/>
    <row r="42694" customFormat="1" x14ac:dyDescent="0.35"/>
    <row r="42695" customFormat="1" x14ac:dyDescent="0.35"/>
    <row r="42696" customFormat="1" x14ac:dyDescent="0.35"/>
    <row r="42697" customFormat="1" x14ac:dyDescent="0.35"/>
    <row r="42698" customFormat="1" x14ac:dyDescent="0.35"/>
    <row r="42699" customFormat="1" x14ac:dyDescent="0.35"/>
    <row r="42700" customFormat="1" x14ac:dyDescent="0.35"/>
    <row r="42701" customFormat="1" x14ac:dyDescent="0.35"/>
    <row r="42702" customFormat="1" x14ac:dyDescent="0.35"/>
    <row r="42703" customFormat="1" x14ac:dyDescent="0.35"/>
    <row r="42704" customFormat="1" x14ac:dyDescent="0.35"/>
    <row r="42705" customFormat="1" x14ac:dyDescent="0.35"/>
    <row r="42706" customFormat="1" x14ac:dyDescent="0.35"/>
    <row r="42707" customFormat="1" x14ac:dyDescent="0.35"/>
    <row r="42708" customFormat="1" x14ac:dyDescent="0.35"/>
    <row r="42709" customFormat="1" x14ac:dyDescent="0.35"/>
    <row r="42710" customFormat="1" x14ac:dyDescent="0.35"/>
    <row r="42711" customFormat="1" x14ac:dyDescent="0.35"/>
    <row r="42712" customFormat="1" x14ac:dyDescent="0.35"/>
    <row r="42713" customFormat="1" x14ac:dyDescent="0.35"/>
    <row r="42714" customFormat="1" x14ac:dyDescent="0.35"/>
    <row r="42715" customFormat="1" x14ac:dyDescent="0.35"/>
    <row r="42716" customFormat="1" x14ac:dyDescent="0.35"/>
    <row r="42717" customFormat="1" x14ac:dyDescent="0.35"/>
    <row r="42718" customFormat="1" x14ac:dyDescent="0.35"/>
    <row r="42719" customFormat="1" x14ac:dyDescent="0.35"/>
    <row r="42720" customFormat="1" x14ac:dyDescent="0.35"/>
    <row r="42721" customFormat="1" x14ac:dyDescent="0.35"/>
    <row r="42722" customFormat="1" x14ac:dyDescent="0.35"/>
    <row r="42723" customFormat="1" x14ac:dyDescent="0.35"/>
    <row r="42724" customFormat="1" x14ac:dyDescent="0.35"/>
    <row r="42725" customFormat="1" x14ac:dyDescent="0.35"/>
    <row r="42726" customFormat="1" x14ac:dyDescent="0.35"/>
    <row r="42727" customFormat="1" x14ac:dyDescent="0.35"/>
    <row r="42728" customFormat="1" x14ac:dyDescent="0.35"/>
    <row r="42729" customFormat="1" x14ac:dyDescent="0.35"/>
    <row r="42730" customFormat="1" x14ac:dyDescent="0.35"/>
    <row r="42731" customFormat="1" x14ac:dyDescent="0.35"/>
    <row r="42732" customFormat="1" x14ac:dyDescent="0.35"/>
    <row r="42733" customFormat="1" x14ac:dyDescent="0.35"/>
    <row r="42734" customFormat="1" x14ac:dyDescent="0.35"/>
    <row r="42735" customFormat="1" x14ac:dyDescent="0.35"/>
    <row r="42736" customFormat="1" x14ac:dyDescent="0.35"/>
    <row r="42737" customFormat="1" x14ac:dyDescent="0.35"/>
    <row r="42738" customFormat="1" x14ac:dyDescent="0.35"/>
    <row r="42739" customFormat="1" x14ac:dyDescent="0.35"/>
    <row r="42740" customFormat="1" x14ac:dyDescent="0.35"/>
    <row r="42741" customFormat="1" x14ac:dyDescent="0.35"/>
    <row r="42742" customFormat="1" x14ac:dyDescent="0.35"/>
    <row r="42743" customFormat="1" x14ac:dyDescent="0.35"/>
    <row r="42744" customFormat="1" x14ac:dyDescent="0.35"/>
    <row r="42745" customFormat="1" x14ac:dyDescent="0.35"/>
    <row r="42746" customFormat="1" x14ac:dyDescent="0.35"/>
    <row r="42747" customFormat="1" x14ac:dyDescent="0.35"/>
    <row r="42748" customFormat="1" x14ac:dyDescent="0.35"/>
    <row r="42749" customFormat="1" x14ac:dyDescent="0.35"/>
    <row r="42750" customFormat="1" x14ac:dyDescent="0.35"/>
    <row r="42751" customFormat="1" x14ac:dyDescent="0.35"/>
    <row r="42752" customFormat="1" x14ac:dyDescent="0.35"/>
    <row r="42753" customFormat="1" x14ac:dyDescent="0.35"/>
    <row r="42754" customFormat="1" x14ac:dyDescent="0.35"/>
    <row r="42755" customFormat="1" x14ac:dyDescent="0.35"/>
    <row r="42756" customFormat="1" x14ac:dyDescent="0.35"/>
    <row r="42757" customFormat="1" x14ac:dyDescent="0.35"/>
    <row r="42758" customFormat="1" x14ac:dyDescent="0.35"/>
    <row r="42759" customFormat="1" x14ac:dyDescent="0.35"/>
    <row r="42760" customFormat="1" x14ac:dyDescent="0.35"/>
    <row r="42761" customFormat="1" x14ac:dyDescent="0.35"/>
    <row r="42762" customFormat="1" x14ac:dyDescent="0.35"/>
    <row r="42763" customFormat="1" x14ac:dyDescent="0.35"/>
    <row r="42764" customFormat="1" x14ac:dyDescent="0.35"/>
    <row r="42765" customFormat="1" x14ac:dyDescent="0.35"/>
    <row r="42766" customFormat="1" x14ac:dyDescent="0.35"/>
    <row r="42767" customFormat="1" x14ac:dyDescent="0.35"/>
    <row r="42768" customFormat="1" x14ac:dyDescent="0.35"/>
    <row r="42769" customFormat="1" x14ac:dyDescent="0.35"/>
    <row r="42770" customFormat="1" x14ac:dyDescent="0.35"/>
    <row r="42771" customFormat="1" x14ac:dyDescent="0.35"/>
    <row r="42772" customFormat="1" x14ac:dyDescent="0.35"/>
    <row r="42773" customFormat="1" x14ac:dyDescent="0.35"/>
    <row r="42774" customFormat="1" x14ac:dyDescent="0.35"/>
    <row r="42775" customFormat="1" x14ac:dyDescent="0.35"/>
    <row r="42776" customFormat="1" x14ac:dyDescent="0.35"/>
    <row r="42777" customFormat="1" x14ac:dyDescent="0.35"/>
    <row r="42778" customFormat="1" x14ac:dyDescent="0.35"/>
    <row r="42779" customFormat="1" x14ac:dyDescent="0.35"/>
    <row r="42780" customFormat="1" x14ac:dyDescent="0.35"/>
    <row r="42781" customFormat="1" x14ac:dyDescent="0.35"/>
    <row r="42782" customFormat="1" x14ac:dyDescent="0.35"/>
    <row r="42783" customFormat="1" x14ac:dyDescent="0.35"/>
    <row r="42784" customFormat="1" x14ac:dyDescent="0.35"/>
    <row r="42785" customFormat="1" x14ac:dyDescent="0.35"/>
    <row r="42786" customFormat="1" x14ac:dyDescent="0.35"/>
    <row r="42787" customFormat="1" x14ac:dyDescent="0.35"/>
    <row r="42788" customFormat="1" x14ac:dyDescent="0.35"/>
    <row r="42789" customFormat="1" x14ac:dyDescent="0.35"/>
    <row r="42790" customFormat="1" x14ac:dyDescent="0.35"/>
    <row r="42791" customFormat="1" x14ac:dyDescent="0.35"/>
    <row r="42792" customFormat="1" x14ac:dyDescent="0.35"/>
    <row r="42793" customFormat="1" x14ac:dyDescent="0.35"/>
    <row r="42794" customFormat="1" x14ac:dyDescent="0.35"/>
    <row r="42795" customFormat="1" x14ac:dyDescent="0.35"/>
    <row r="42796" customFormat="1" x14ac:dyDescent="0.35"/>
    <row r="42797" customFormat="1" x14ac:dyDescent="0.35"/>
    <row r="42798" customFormat="1" x14ac:dyDescent="0.35"/>
    <row r="42799" customFormat="1" x14ac:dyDescent="0.35"/>
    <row r="42800" customFormat="1" x14ac:dyDescent="0.35"/>
    <row r="42801" customFormat="1" x14ac:dyDescent="0.35"/>
    <row r="42802" customFormat="1" x14ac:dyDescent="0.35"/>
    <row r="42803" customFormat="1" x14ac:dyDescent="0.35"/>
    <row r="42804" customFormat="1" x14ac:dyDescent="0.35"/>
    <row r="42805" customFormat="1" x14ac:dyDescent="0.35"/>
    <row r="42806" customFormat="1" x14ac:dyDescent="0.35"/>
    <row r="42807" customFormat="1" x14ac:dyDescent="0.35"/>
    <row r="42808" customFormat="1" x14ac:dyDescent="0.35"/>
    <row r="42809" customFormat="1" x14ac:dyDescent="0.35"/>
    <row r="42810" customFormat="1" x14ac:dyDescent="0.35"/>
    <row r="42811" customFormat="1" x14ac:dyDescent="0.35"/>
    <row r="42812" customFormat="1" x14ac:dyDescent="0.35"/>
    <row r="42813" customFormat="1" x14ac:dyDescent="0.35"/>
    <row r="42814" customFormat="1" x14ac:dyDescent="0.35"/>
    <row r="42815" customFormat="1" x14ac:dyDescent="0.35"/>
    <row r="42816" customFormat="1" x14ac:dyDescent="0.35"/>
    <row r="42817" customFormat="1" x14ac:dyDescent="0.35"/>
    <row r="42818" customFormat="1" x14ac:dyDescent="0.35"/>
    <row r="42819" customFormat="1" x14ac:dyDescent="0.35"/>
    <row r="42820" customFormat="1" x14ac:dyDescent="0.35"/>
    <row r="42821" customFormat="1" x14ac:dyDescent="0.35"/>
    <row r="42822" customFormat="1" x14ac:dyDescent="0.35"/>
    <row r="42823" customFormat="1" x14ac:dyDescent="0.35"/>
    <row r="42824" customFormat="1" x14ac:dyDescent="0.35"/>
    <row r="42825" customFormat="1" x14ac:dyDescent="0.35"/>
    <row r="42826" customFormat="1" x14ac:dyDescent="0.35"/>
    <row r="42827" customFormat="1" x14ac:dyDescent="0.35"/>
    <row r="42828" customFormat="1" x14ac:dyDescent="0.35"/>
    <row r="42829" customFormat="1" x14ac:dyDescent="0.35"/>
    <row r="42830" customFormat="1" x14ac:dyDescent="0.35"/>
    <row r="42831" customFormat="1" x14ac:dyDescent="0.35"/>
    <row r="42832" customFormat="1" x14ac:dyDescent="0.35"/>
    <row r="42833" customFormat="1" x14ac:dyDescent="0.35"/>
    <row r="42834" customFormat="1" x14ac:dyDescent="0.35"/>
    <row r="42835" customFormat="1" x14ac:dyDescent="0.35"/>
    <row r="42836" customFormat="1" x14ac:dyDescent="0.35"/>
    <row r="42837" customFormat="1" x14ac:dyDescent="0.35"/>
    <row r="42838" customFormat="1" x14ac:dyDescent="0.35"/>
    <row r="42839" customFormat="1" x14ac:dyDescent="0.35"/>
    <row r="42840" customFormat="1" x14ac:dyDescent="0.35"/>
    <row r="42841" customFormat="1" x14ac:dyDescent="0.35"/>
    <row r="42842" customFormat="1" x14ac:dyDescent="0.35"/>
    <row r="42843" customFormat="1" x14ac:dyDescent="0.35"/>
    <row r="42844" customFormat="1" x14ac:dyDescent="0.35"/>
    <row r="42845" customFormat="1" x14ac:dyDescent="0.35"/>
    <row r="42846" customFormat="1" x14ac:dyDescent="0.35"/>
    <row r="42847" customFormat="1" x14ac:dyDescent="0.35"/>
    <row r="42848" customFormat="1" x14ac:dyDescent="0.35"/>
    <row r="42849" customFormat="1" x14ac:dyDescent="0.35"/>
    <row r="42850" customFormat="1" x14ac:dyDescent="0.35"/>
    <row r="42851" customFormat="1" x14ac:dyDescent="0.35"/>
    <row r="42852" customFormat="1" x14ac:dyDescent="0.35"/>
    <row r="42853" customFormat="1" x14ac:dyDescent="0.35"/>
    <row r="42854" customFormat="1" x14ac:dyDescent="0.35"/>
    <row r="42855" customFormat="1" x14ac:dyDescent="0.35"/>
    <row r="42856" customFormat="1" x14ac:dyDescent="0.35"/>
    <row r="42857" customFormat="1" x14ac:dyDescent="0.35"/>
    <row r="42858" customFormat="1" x14ac:dyDescent="0.35"/>
    <row r="42859" customFormat="1" x14ac:dyDescent="0.35"/>
    <row r="42860" customFormat="1" x14ac:dyDescent="0.35"/>
    <row r="42861" customFormat="1" x14ac:dyDescent="0.35"/>
    <row r="42862" customFormat="1" x14ac:dyDescent="0.35"/>
    <row r="42863" customFormat="1" x14ac:dyDescent="0.35"/>
    <row r="42864" customFormat="1" x14ac:dyDescent="0.35"/>
    <row r="42865" customFormat="1" x14ac:dyDescent="0.35"/>
    <row r="42866" customFormat="1" x14ac:dyDescent="0.35"/>
    <row r="42867" customFormat="1" x14ac:dyDescent="0.35"/>
    <row r="42868" customFormat="1" x14ac:dyDescent="0.35"/>
    <row r="42869" customFormat="1" x14ac:dyDescent="0.35"/>
    <row r="42870" customFormat="1" x14ac:dyDescent="0.35"/>
    <row r="42871" customFormat="1" x14ac:dyDescent="0.35"/>
    <row r="42872" customFormat="1" x14ac:dyDescent="0.35"/>
    <row r="42873" customFormat="1" x14ac:dyDescent="0.35"/>
    <row r="42874" customFormat="1" x14ac:dyDescent="0.35"/>
    <row r="42875" customFormat="1" x14ac:dyDescent="0.35"/>
    <row r="42876" customFormat="1" x14ac:dyDescent="0.35"/>
    <row r="42877" customFormat="1" x14ac:dyDescent="0.35"/>
    <row r="42878" customFormat="1" x14ac:dyDescent="0.35"/>
    <row r="42879" customFormat="1" x14ac:dyDescent="0.35"/>
    <row r="42880" customFormat="1" x14ac:dyDescent="0.35"/>
    <row r="42881" customFormat="1" x14ac:dyDescent="0.35"/>
    <row r="42882" customFormat="1" x14ac:dyDescent="0.35"/>
    <row r="42883" customFormat="1" x14ac:dyDescent="0.35"/>
    <row r="42884" customFormat="1" x14ac:dyDescent="0.35"/>
    <row r="42885" customFormat="1" x14ac:dyDescent="0.35"/>
    <row r="42886" customFormat="1" x14ac:dyDescent="0.35"/>
    <row r="42887" customFormat="1" x14ac:dyDescent="0.35"/>
    <row r="42888" customFormat="1" x14ac:dyDescent="0.35"/>
    <row r="42889" customFormat="1" x14ac:dyDescent="0.35"/>
    <row r="42890" customFormat="1" x14ac:dyDescent="0.35"/>
    <row r="42891" customFormat="1" x14ac:dyDescent="0.35"/>
    <row r="42892" customFormat="1" x14ac:dyDescent="0.35"/>
    <row r="42893" customFormat="1" x14ac:dyDescent="0.35"/>
    <row r="42894" customFormat="1" x14ac:dyDescent="0.35"/>
    <row r="42895" customFormat="1" x14ac:dyDescent="0.35"/>
    <row r="42896" customFormat="1" x14ac:dyDescent="0.35"/>
    <row r="42897" customFormat="1" x14ac:dyDescent="0.35"/>
    <row r="42898" customFormat="1" x14ac:dyDescent="0.35"/>
    <row r="42899" customFormat="1" x14ac:dyDescent="0.35"/>
    <row r="42900" customFormat="1" x14ac:dyDescent="0.35"/>
    <row r="42901" customFormat="1" x14ac:dyDescent="0.35"/>
    <row r="42902" customFormat="1" x14ac:dyDescent="0.35"/>
    <row r="42903" customFormat="1" x14ac:dyDescent="0.35"/>
    <row r="42904" customFormat="1" x14ac:dyDescent="0.35"/>
    <row r="42905" customFormat="1" x14ac:dyDescent="0.35"/>
    <row r="42906" customFormat="1" x14ac:dyDescent="0.35"/>
    <row r="42907" customFormat="1" x14ac:dyDescent="0.35"/>
    <row r="42908" customFormat="1" x14ac:dyDescent="0.35"/>
    <row r="42909" customFormat="1" x14ac:dyDescent="0.35"/>
    <row r="42910" customFormat="1" x14ac:dyDescent="0.35"/>
    <row r="42911" customFormat="1" x14ac:dyDescent="0.35"/>
    <row r="42912" customFormat="1" x14ac:dyDescent="0.35"/>
    <row r="42913" customFormat="1" x14ac:dyDescent="0.35"/>
    <row r="42914" customFormat="1" x14ac:dyDescent="0.35"/>
    <row r="42915" customFormat="1" x14ac:dyDescent="0.35"/>
    <row r="42916" customFormat="1" x14ac:dyDescent="0.35"/>
    <row r="42917" customFormat="1" x14ac:dyDescent="0.35"/>
    <row r="42918" customFormat="1" x14ac:dyDescent="0.35"/>
    <row r="42919" customFormat="1" x14ac:dyDescent="0.35"/>
    <row r="42920" customFormat="1" x14ac:dyDescent="0.35"/>
    <row r="42921" customFormat="1" x14ac:dyDescent="0.35"/>
    <row r="42922" customFormat="1" x14ac:dyDescent="0.35"/>
    <row r="42923" customFormat="1" x14ac:dyDescent="0.35"/>
    <row r="42924" customFormat="1" x14ac:dyDescent="0.35"/>
    <row r="42925" customFormat="1" x14ac:dyDescent="0.35"/>
    <row r="42926" customFormat="1" x14ac:dyDescent="0.35"/>
    <row r="42927" customFormat="1" x14ac:dyDescent="0.35"/>
    <row r="42928" customFormat="1" x14ac:dyDescent="0.35"/>
    <row r="42929" customFormat="1" x14ac:dyDescent="0.35"/>
    <row r="42930" customFormat="1" x14ac:dyDescent="0.35"/>
    <row r="42931" customFormat="1" x14ac:dyDescent="0.35"/>
    <row r="42932" customFormat="1" x14ac:dyDescent="0.35"/>
    <row r="42933" customFormat="1" x14ac:dyDescent="0.35"/>
    <row r="42934" customFormat="1" x14ac:dyDescent="0.35"/>
    <row r="42935" customFormat="1" x14ac:dyDescent="0.35"/>
    <row r="42936" customFormat="1" x14ac:dyDescent="0.35"/>
    <row r="42937" customFormat="1" x14ac:dyDescent="0.35"/>
    <row r="42938" customFormat="1" x14ac:dyDescent="0.35"/>
    <row r="42939" customFormat="1" x14ac:dyDescent="0.35"/>
    <row r="42940" customFormat="1" x14ac:dyDescent="0.35"/>
    <row r="42941" customFormat="1" x14ac:dyDescent="0.35"/>
    <row r="42942" customFormat="1" x14ac:dyDescent="0.35"/>
    <row r="42943" customFormat="1" x14ac:dyDescent="0.35"/>
    <row r="42944" customFormat="1" x14ac:dyDescent="0.35"/>
    <row r="42945" customFormat="1" x14ac:dyDescent="0.35"/>
    <row r="42946" customFormat="1" x14ac:dyDescent="0.35"/>
    <row r="42947" customFormat="1" x14ac:dyDescent="0.35"/>
    <row r="42948" customFormat="1" x14ac:dyDescent="0.35"/>
    <row r="42949" customFormat="1" x14ac:dyDescent="0.35"/>
    <row r="42950" customFormat="1" x14ac:dyDescent="0.35"/>
    <row r="42951" customFormat="1" x14ac:dyDescent="0.35"/>
    <row r="42952" customFormat="1" x14ac:dyDescent="0.35"/>
    <row r="42953" customFormat="1" x14ac:dyDescent="0.35"/>
    <row r="42954" customFormat="1" x14ac:dyDescent="0.35"/>
    <row r="42955" customFormat="1" x14ac:dyDescent="0.35"/>
    <row r="42956" customFormat="1" x14ac:dyDescent="0.35"/>
    <row r="42957" customFormat="1" x14ac:dyDescent="0.35"/>
    <row r="42958" customFormat="1" x14ac:dyDescent="0.35"/>
    <row r="42959" customFormat="1" x14ac:dyDescent="0.35"/>
    <row r="42960" customFormat="1" x14ac:dyDescent="0.35"/>
    <row r="42961" customFormat="1" x14ac:dyDescent="0.35"/>
    <row r="42962" customFormat="1" x14ac:dyDescent="0.35"/>
    <row r="42963" customFormat="1" x14ac:dyDescent="0.35"/>
    <row r="42964" customFormat="1" x14ac:dyDescent="0.35"/>
    <row r="42965" customFormat="1" x14ac:dyDescent="0.35"/>
    <row r="42966" customFormat="1" x14ac:dyDescent="0.35"/>
    <row r="42967" customFormat="1" x14ac:dyDescent="0.35"/>
    <row r="42968" customFormat="1" x14ac:dyDescent="0.35"/>
    <row r="42969" customFormat="1" x14ac:dyDescent="0.35"/>
    <row r="42970" customFormat="1" x14ac:dyDescent="0.35"/>
    <row r="42971" customFormat="1" x14ac:dyDescent="0.35"/>
    <row r="42972" customFormat="1" x14ac:dyDescent="0.35"/>
    <row r="42973" customFormat="1" x14ac:dyDescent="0.35"/>
    <row r="42974" customFormat="1" x14ac:dyDescent="0.35"/>
    <row r="42975" customFormat="1" x14ac:dyDescent="0.35"/>
    <row r="42976" customFormat="1" x14ac:dyDescent="0.35"/>
    <row r="42977" customFormat="1" x14ac:dyDescent="0.35"/>
    <row r="42978" customFormat="1" x14ac:dyDescent="0.35"/>
    <row r="42979" customFormat="1" x14ac:dyDescent="0.35"/>
    <row r="42980" customFormat="1" x14ac:dyDescent="0.35"/>
    <row r="42981" customFormat="1" x14ac:dyDescent="0.35"/>
    <row r="42982" customFormat="1" x14ac:dyDescent="0.35"/>
    <row r="42983" customFormat="1" x14ac:dyDescent="0.35"/>
    <row r="42984" customFormat="1" x14ac:dyDescent="0.35"/>
    <row r="42985" customFormat="1" x14ac:dyDescent="0.35"/>
    <row r="42986" customFormat="1" x14ac:dyDescent="0.35"/>
    <row r="42987" customFormat="1" x14ac:dyDescent="0.35"/>
    <row r="42988" customFormat="1" x14ac:dyDescent="0.35"/>
    <row r="42989" customFormat="1" x14ac:dyDescent="0.35"/>
    <row r="42990" customFormat="1" x14ac:dyDescent="0.35"/>
    <row r="42991" customFormat="1" x14ac:dyDescent="0.35"/>
    <row r="42992" customFormat="1" x14ac:dyDescent="0.35"/>
    <row r="42993" customFormat="1" x14ac:dyDescent="0.35"/>
    <row r="42994" customFormat="1" x14ac:dyDescent="0.35"/>
    <row r="42995" customFormat="1" x14ac:dyDescent="0.35"/>
    <row r="42996" customFormat="1" x14ac:dyDescent="0.35"/>
    <row r="42997" customFormat="1" x14ac:dyDescent="0.35"/>
    <row r="42998" customFormat="1" x14ac:dyDescent="0.35"/>
    <row r="42999" customFormat="1" x14ac:dyDescent="0.35"/>
    <row r="43000" customFormat="1" x14ac:dyDescent="0.35"/>
    <row r="43001" customFormat="1" x14ac:dyDescent="0.35"/>
    <row r="43002" customFormat="1" x14ac:dyDescent="0.35"/>
    <row r="43003" customFormat="1" x14ac:dyDescent="0.35"/>
    <row r="43004" customFormat="1" x14ac:dyDescent="0.35"/>
    <row r="43005" customFormat="1" x14ac:dyDescent="0.35"/>
    <row r="43006" customFormat="1" x14ac:dyDescent="0.35"/>
    <row r="43007" customFormat="1" x14ac:dyDescent="0.35"/>
    <row r="43008" customFormat="1" x14ac:dyDescent="0.35"/>
    <row r="43009" customFormat="1" x14ac:dyDescent="0.35"/>
    <row r="43010" customFormat="1" x14ac:dyDescent="0.35"/>
    <row r="43011" customFormat="1" x14ac:dyDescent="0.35"/>
    <row r="43012" customFormat="1" x14ac:dyDescent="0.35"/>
    <row r="43013" customFormat="1" x14ac:dyDescent="0.35"/>
    <row r="43014" customFormat="1" x14ac:dyDescent="0.35"/>
    <row r="43015" customFormat="1" x14ac:dyDescent="0.35"/>
    <row r="43016" customFormat="1" x14ac:dyDescent="0.35"/>
    <row r="43017" customFormat="1" x14ac:dyDescent="0.35"/>
    <row r="43018" customFormat="1" x14ac:dyDescent="0.35"/>
    <row r="43019" customFormat="1" x14ac:dyDescent="0.35"/>
    <row r="43020" customFormat="1" x14ac:dyDescent="0.35"/>
    <row r="43021" customFormat="1" x14ac:dyDescent="0.35"/>
    <row r="43022" customFormat="1" x14ac:dyDescent="0.35"/>
    <row r="43023" customFormat="1" x14ac:dyDescent="0.35"/>
    <row r="43024" customFormat="1" x14ac:dyDescent="0.35"/>
    <row r="43025" customFormat="1" x14ac:dyDescent="0.35"/>
    <row r="43026" customFormat="1" x14ac:dyDescent="0.35"/>
    <row r="43027" customFormat="1" x14ac:dyDescent="0.35"/>
    <row r="43028" customFormat="1" x14ac:dyDescent="0.35"/>
    <row r="43029" customFormat="1" x14ac:dyDescent="0.35"/>
    <row r="43030" customFormat="1" x14ac:dyDescent="0.35"/>
    <row r="43031" customFormat="1" x14ac:dyDescent="0.35"/>
    <row r="43032" customFormat="1" x14ac:dyDescent="0.35"/>
    <row r="43033" customFormat="1" x14ac:dyDescent="0.35"/>
    <row r="43034" customFormat="1" x14ac:dyDescent="0.35"/>
    <row r="43035" customFormat="1" x14ac:dyDescent="0.35"/>
    <row r="43036" customFormat="1" x14ac:dyDescent="0.35"/>
    <row r="43037" customFormat="1" x14ac:dyDescent="0.35"/>
    <row r="43038" customFormat="1" x14ac:dyDescent="0.35"/>
    <row r="43039" customFormat="1" x14ac:dyDescent="0.35"/>
    <row r="43040" customFormat="1" x14ac:dyDescent="0.35"/>
    <row r="43041" customFormat="1" x14ac:dyDescent="0.35"/>
    <row r="43042" customFormat="1" x14ac:dyDescent="0.35"/>
    <row r="43043" customFormat="1" x14ac:dyDescent="0.35"/>
    <row r="43044" customFormat="1" x14ac:dyDescent="0.35"/>
    <row r="43045" customFormat="1" x14ac:dyDescent="0.35"/>
    <row r="43046" customFormat="1" x14ac:dyDescent="0.35"/>
    <row r="43047" customFormat="1" x14ac:dyDescent="0.35"/>
    <row r="43048" customFormat="1" x14ac:dyDescent="0.35"/>
    <row r="43049" customFormat="1" x14ac:dyDescent="0.35"/>
    <row r="43050" customFormat="1" x14ac:dyDescent="0.35"/>
    <row r="43051" customFormat="1" x14ac:dyDescent="0.35"/>
    <row r="43052" customFormat="1" x14ac:dyDescent="0.35"/>
    <row r="43053" customFormat="1" x14ac:dyDescent="0.35"/>
    <row r="43054" customFormat="1" x14ac:dyDescent="0.35"/>
    <row r="43055" customFormat="1" x14ac:dyDescent="0.35"/>
    <row r="43056" customFormat="1" x14ac:dyDescent="0.35"/>
    <row r="43057" customFormat="1" x14ac:dyDescent="0.35"/>
    <row r="43058" customFormat="1" x14ac:dyDescent="0.35"/>
    <row r="43059" customFormat="1" x14ac:dyDescent="0.35"/>
    <row r="43060" customFormat="1" x14ac:dyDescent="0.35"/>
    <row r="43061" customFormat="1" x14ac:dyDescent="0.35"/>
    <row r="43062" customFormat="1" x14ac:dyDescent="0.35"/>
    <row r="43063" customFormat="1" x14ac:dyDescent="0.35"/>
    <row r="43064" customFormat="1" x14ac:dyDescent="0.35"/>
    <row r="43065" customFormat="1" x14ac:dyDescent="0.35"/>
    <row r="43066" customFormat="1" x14ac:dyDescent="0.35"/>
    <row r="43067" customFormat="1" x14ac:dyDescent="0.35"/>
    <row r="43068" customFormat="1" x14ac:dyDescent="0.35"/>
    <row r="43069" customFormat="1" x14ac:dyDescent="0.35"/>
    <row r="43070" customFormat="1" x14ac:dyDescent="0.35"/>
    <row r="43071" customFormat="1" x14ac:dyDescent="0.35"/>
    <row r="43072" customFormat="1" x14ac:dyDescent="0.35"/>
    <row r="43073" customFormat="1" x14ac:dyDescent="0.35"/>
    <row r="43074" customFormat="1" x14ac:dyDescent="0.35"/>
    <row r="43075" customFormat="1" x14ac:dyDescent="0.35"/>
    <row r="43076" customFormat="1" x14ac:dyDescent="0.35"/>
    <row r="43077" customFormat="1" x14ac:dyDescent="0.35"/>
    <row r="43078" customFormat="1" x14ac:dyDescent="0.35"/>
    <row r="43079" customFormat="1" x14ac:dyDescent="0.35"/>
    <row r="43080" customFormat="1" x14ac:dyDescent="0.35"/>
    <row r="43081" customFormat="1" x14ac:dyDescent="0.35"/>
    <row r="43082" customFormat="1" x14ac:dyDescent="0.35"/>
    <row r="43083" customFormat="1" x14ac:dyDescent="0.35"/>
    <row r="43084" customFormat="1" x14ac:dyDescent="0.35"/>
    <row r="43085" customFormat="1" x14ac:dyDescent="0.35"/>
    <row r="43086" customFormat="1" x14ac:dyDescent="0.35"/>
    <row r="43087" customFormat="1" x14ac:dyDescent="0.35"/>
    <row r="43088" customFormat="1" x14ac:dyDescent="0.35"/>
    <row r="43089" customFormat="1" x14ac:dyDescent="0.35"/>
    <row r="43090" customFormat="1" x14ac:dyDescent="0.35"/>
    <row r="43091" customFormat="1" x14ac:dyDescent="0.35"/>
    <row r="43092" customFormat="1" x14ac:dyDescent="0.35"/>
    <row r="43093" customFormat="1" x14ac:dyDescent="0.35"/>
    <row r="43094" customFormat="1" x14ac:dyDescent="0.35"/>
    <row r="43095" customFormat="1" x14ac:dyDescent="0.35"/>
    <row r="43096" customFormat="1" x14ac:dyDescent="0.35"/>
    <row r="43097" customFormat="1" x14ac:dyDescent="0.35"/>
    <row r="43098" customFormat="1" x14ac:dyDescent="0.35"/>
    <row r="43099" customFormat="1" x14ac:dyDescent="0.35"/>
    <row r="43100" customFormat="1" x14ac:dyDescent="0.35"/>
    <row r="43101" customFormat="1" x14ac:dyDescent="0.35"/>
    <row r="43102" customFormat="1" x14ac:dyDescent="0.35"/>
    <row r="43103" customFormat="1" x14ac:dyDescent="0.35"/>
    <row r="43104" customFormat="1" x14ac:dyDescent="0.35"/>
    <row r="43105" customFormat="1" x14ac:dyDescent="0.35"/>
    <row r="43106" customFormat="1" x14ac:dyDescent="0.35"/>
    <row r="43107" customFormat="1" x14ac:dyDescent="0.35"/>
    <row r="43108" customFormat="1" x14ac:dyDescent="0.35"/>
    <row r="43109" customFormat="1" x14ac:dyDescent="0.35"/>
    <row r="43110" customFormat="1" x14ac:dyDescent="0.35"/>
    <row r="43111" customFormat="1" x14ac:dyDescent="0.35"/>
    <row r="43112" customFormat="1" x14ac:dyDescent="0.35"/>
    <row r="43113" customFormat="1" x14ac:dyDescent="0.35"/>
    <row r="43114" customFormat="1" x14ac:dyDescent="0.35"/>
    <row r="43115" customFormat="1" x14ac:dyDescent="0.35"/>
    <row r="43116" customFormat="1" x14ac:dyDescent="0.35"/>
    <row r="43117" customFormat="1" x14ac:dyDescent="0.35"/>
    <row r="43118" customFormat="1" x14ac:dyDescent="0.35"/>
    <row r="43119" customFormat="1" x14ac:dyDescent="0.35"/>
    <row r="43120" customFormat="1" x14ac:dyDescent="0.35"/>
    <row r="43121" customFormat="1" x14ac:dyDescent="0.35"/>
    <row r="43122" customFormat="1" x14ac:dyDescent="0.35"/>
    <row r="43123" customFormat="1" x14ac:dyDescent="0.35"/>
    <row r="43124" customFormat="1" x14ac:dyDescent="0.35"/>
    <row r="43125" customFormat="1" x14ac:dyDescent="0.35"/>
    <row r="43126" customFormat="1" x14ac:dyDescent="0.35"/>
    <row r="43127" customFormat="1" x14ac:dyDescent="0.35"/>
    <row r="43128" customFormat="1" x14ac:dyDescent="0.35"/>
    <row r="43129" customFormat="1" x14ac:dyDescent="0.35"/>
    <row r="43130" customFormat="1" x14ac:dyDescent="0.35"/>
    <row r="43131" customFormat="1" x14ac:dyDescent="0.35"/>
    <row r="43132" customFormat="1" x14ac:dyDescent="0.35"/>
    <row r="43133" customFormat="1" x14ac:dyDescent="0.35"/>
    <row r="43134" customFormat="1" x14ac:dyDescent="0.35"/>
    <row r="43135" customFormat="1" x14ac:dyDescent="0.35"/>
    <row r="43136" customFormat="1" x14ac:dyDescent="0.35"/>
    <row r="43137" customFormat="1" x14ac:dyDescent="0.35"/>
    <row r="43138" customFormat="1" x14ac:dyDescent="0.35"/>
    <row r="43139" customFormat="1" x14ac:dyDescent="0.35"/>
    <row r="43140" customFormat="1" x14ac:dyDescent="0.35"/>
    <row r="43141" customFormat="1" x14ac:dyDescent="0.35"/>
    <row r="43142" customFormat="1" x14ac:dyDescent="0.35"/>
    <row r="43143" customFormat="1" x14ac:dyDescent="0.35"/>
    <row r="43144" customFormat="1" x14ac:dyDescent="0.35"/>
    <row r="43145" customFormat="1" x14ac:dyDescent="0.35"/>
    <row r="43146" customFormat="1" x14ac:dyDescent="0.35"/>
    <row r="43147" customFormat="1" x14ac:dyDescent="0.35"/>
    <row r="43148" customFormat="1" x14ac:dyDescent="0.35"/>
    <row r="43149" customFormat="1" x14ac:dyDescent="0.35"/>
    <row r="43150" customFormat="1" x14ac:dyDescent="0.35"/>
    <row r="43151" customFormat="1" x14ac:dyDescent="0.35"/>
    <row r="43152" customFormat="1" x14ac:dyDescent="0.35"/>
    <row r="43153" customFormat="1" x14ac:dyDescent="0.35"/>
    <row r="43154" customFormat="1" x14ac:dyDescent="0.35"/>
    <row r="43155" customFormat="1" x14ac:dyDescent="0.35"/>
    <row r="43156" customFormat="1" x14ac:dyDescent="0.35"/>
    <row r="43157" customFormat="1" x14ac:dyDescent="0.35"/>
    <row r="43158" customFormat="1" x14ac:dyDescent="0.35"/>
    <row r="43159" customFormat="1" x14ac:dyDescent="0.35"/>
    <row r="43160" customFormat="1" x14ac:dyDescent="0.35"/>
    <row r="43161" customFormat="1" x14ac:dyDescent="0.35"/>
    <row r="43162" customFormat="1" x14ac:dyDescent="0.35"/>
    <row r="43163" customFormat="1" x14ac:dyDescent="0.35"/>
    <row r="43164" customFormat="1" x14ac:dyDescent="0.35"/>
    <row r="43165" customFormat="1" x14ac:dyDescent="0.35"/>
    <row r="43166" customFormat="1" x14ac:dyDescent="0.35"/>
    <row r="43167" customFormat="1" x14ac:dyDescent="0.35"/>
    <row r="43168" customFormat="1" x14ac:dyDescent="0.35"/>
    <row r="43169" customFormat="1" x14ac:dyDescent="0.35"/>
    <row r="43170" customFormat="1" x14ac:dyDescent="0.35"/>
    <row r="43171" customFormat="1" x14ac:dyDescent="0.35"/>
    <row r="43172" customFormat="1" x14ac:dyDescent="0.35"/>
    <row r="43173" customFormat="1" x14ac:dyDescent="0.35"/>
    <row r="43174" customFormat="1" x14ac:dyDescent="0.35"/>
    <row r="43175" customFormat="1" x14ac:dyDescent="0.35"/>
    <row r="43176" customFormat="1" x14ac:dyDescent="0.35"/>
    <row r="43177" customFormat="1" x14ac:dyDescent="0.35"/>
    <row r="43178" customFormat="1" x14ac:dyDescent="0.35"/>
    <row r="43179" customFormat="1" x14ac:dyDescent="0.35"/>
    <row r="43180" customFormat="1" x14ac:dyDescent="0.35"/>
    <row r="43181" customFormat="1" x14ac:dyDescent="0.35"/>
    <row r="43182" customFormat="1" x14ac:dyDescent="0.35"/>
    <row r="43183" customFormat="1" x14ac:dyDescent="0.35"/>
    <row r="43184" customFormat="1" x14ac:dyDescent="0.35"/>
    <row r="43185" customFormat="1" x14ac:dyDescent="0.35"/>
    <row r="43186" customFormat="1" x14ac:dyDescent="0.35"/>
    <row r="43187" customFormat="1" x14ac:dyDescent="0.35"/>
    <row r="43188" customFormat="1" x14ac:dyDescent="0.35"/>
    <row r="43189" customFormat="1" x14ac:dyDescent="0.35"/>
    <row r="43190" customFormat="1" x14ac:dyDescent="0.35"/>
    <row r="43191" customFormat="1" x14ac:dyDescent="0.35"/>
    <row r="43192" customFormat="1" x14ac:dyDescent="0.35"/>
    <row r="43193" customFormat="1" x14ac:dyDescent="0.35"/>
    <row r="43194" customFormat="1" x14ac:dyDescent="0.35"/>
    <row r="43195" customFormat="1" x14ac:dyDescent="0.35"/>
    <row r="43196" customFormat="1" x14ac:dyDescent="0.35"/>
    <row r="43197" customFormat="1" x14ac:dyDescent="0.35"/>
    <row r="43198" customFormat="1" x14ac:dyDescent="0.35"/>
    <row r="43199" customFormat="1" x14ac:dyDescent="0.35"/>
    <row r="43200" customFormat="1" x14ac:dyDescent="0.35"/>
    <row r="43201" customFormat="1" x14ac:dyDescent="0.35"/>
    <row r="43202" customFormat="1" x14ac:dyDescent="0.35"/>
    <row r="43203" customFormat="1" x14ac:dyDescent="0.35"/>
    <row r="43204" customFormat="1" x14ac:dyDescent="0.35"/>
    <row r="43205" customFormat="1" x14ac:dyDescent="0.35"/>
    <row r="43206" customFormat="1" x14ac:dyDescent="0.35"/>
    <row r="43207" customFormat="1" x14ac:dyDescent="0.35"/>
    <row r="43208" customFormat="1" x14ac:dyDescent="0.35"/>
    <row r="43209" customFormat="1" x14ac:dyDescent="0.35"/>
    <row r="43210" customFormat="1" x14ac:dyDescent="0.35"/>
    <row r="43211" customFormat="1" x14ac:dyDescent="0.35"/>
    <row r="43212" customFormat="1" x14ac:dyDescent="0.35"/>
    <row r="43213" customFormat="1" x14ac:dyDescent="0.35"/>
    <row r="43214" customFormat="1" x14ac:dyDescent="0.35"/>
    <row r="43215" customFormat="1" x14ac:dyDescent="0.35"/>
    <row r="43216" customFormat="1" x14ac:dyDescent="0.35"/>
    <row r="43217" customFormat="1" x14ac:dyDescent="0.35"/>
    <row r="43218" customFormat="1" x14ac:dyDescent="0.35"/>
    <row r="43219" customFormat="1" x14ac:dyDescent="0.35"/>
    <row r="43220" customFormat="1" x14ac:dyDescent="0.35"/>
    <row r="43221" customFormat="1" x14ac:dyDescent="0.35"/>
    <row r="43222" customFormat="1" x14ac:dyDescent="0.35"/>
    <row r="43223" customFormat="1" x14ac:dyDescent="0.35"/>
    <row r="43224" customFormat="1" x14ac:dyDescent="0.35"/>
    <row r="43225" customFormat="1" x14ac:dyDescent="0.35"/>
    <row r="43226" customFormat="1" x14ac:dyDescent="0.35"/>
    <row r="43227" customFormat="1" x14ac:dyDescent="0.35"/>
    <row r="43228" customFormat="1" x14ac:dyDescent="0.35"/>
    <row r="43229" customFormat="1" x14ac:dyDescent="0.35"/>
    <row r="43230" customFormat="1" x14ac:dyDescent="0.35"/>
    <row r="43231" customFormat="1" x14ac:dyDescent="0.35"/>
    <row r="43232" customFormat="1" x14ac:dyDescent="0.35"/>
    <row r="43233" customFormat="1" x14ac:dyDescent="0.35"/>
    <row r="43234" customFormat="1" x14ac:dyDescent="0.35"/>
    <row r="43235" customFormat="1" x14ac:dyDescent="0.35"/>
    <row r="43236" customFormat="1" x14ac:dyDescent="0.35"/>
    <row r="43237" customFormat="1" x14ac:dyDescent="0.35"/>
    <row r="43238" customFormat="1" x14ac:dyDescent="0.35"/>
    <row r="43239" customFormat="1" x14ac:dyDescent="0.35"/>
    <row r="43240" customFormat="1" x14ac:dyDescent="0.35"/>
    <row r="43241" customFormat="1" x14ac:dyDescent="0.35"/>
    <row r="43242" customFormat="1" x14ac:dyDescent="0.35"/>
    <row r="43243" customFormat="1" x14ac:dyDescent="0.35"/>
    <row r="43244" customFormat="1" x14ac:dyDescent="0.35"/>
    <row r="43245" customFormat="1" x14ac:dyDescent="0.35"/>
    <row r="43246" customFormat="1" x14ac:dyDescent="0.35"/>
    <row r="43247" customFormat="1" x14ac:dyDescent="0.35"/>
    <row r="43248" customFormat="1" x14ac:dyDescent="0.35"/>
    <row r="43249" customFormat="1" x14ac:dyDescent="0.35"/>
    <row r="43250" customFormat="1" x14ac:dyDescent="0.35"/>
    <row r="43251" customFormat="1" x14ac:dyDescent="0.35"/>
    <row r="43252" customFormat="1" x14ac:dyDescent="0.35"/>
    <row r="43253" customFormat="1" x14ac:dyDescent="0.35"/>
    <row r="43254" customFormat="1" x14ac:dyDescent="0.35"/>
    <row r="43255" customFormat="1" x14ac:dyDescent="0.35"/>
    <row r="43256" customFormat="1" x14ac:dyDescent="0.35"/>
    <row r="43257" customFormat="1" x14ac:dyDescent="0.35"/>
    <row r="43258" customFormat="1" x14ac:dyDescent="0.35"/>
    <row r="43259" customFormat="1" x14ac:dyDescent="0.35"/>
    <row r="43260" customFormat="1" x14ac:dyDescent="0.35"/>
    <row r="43261" customFormat="1" x14ac:dyDescent="0.35"/>
    <row r="43262" customFormat="1" x14ac:dyDescent="0.35"/>
    <row r="43263" customFormat="1" x14ac:dyDescent="0.35"/>
    <row r="43264" customFormat="1" x14ac:dyDescent="0.35"/>
    <row r="43265" customFormat="1" x14ac:dyDescent="0.35"/>
    <row r="43266" customFormat="1" x14ac:dyDescent="0.35"/>
    <row r="43267" customFormat="1" x14ac:dyDescent="0.35"/>
    <row r="43268" customFormat="1" x14ac:dyDescent="0.35"/>
    <row r="43269" customFormat="1" x14ac:dyDescent="0.35"/>
    <row r="43270" customFormat="1" x14ac:dyDescent="0.35"/>
    <row r="43271" customFormat="1" x14ac:dyDescent="0.35"/>
    <row r="43272" customFormat="1" x14ac:dyDescent="0.35"/>
    <row r="43273" customFormat="1" x14ac:dyDescent="0.35"/>
    <row r="43274" customFormat="1" x14ac:dyDescent="0.35"/>
    <row r="43275" customFormat="1" x14ac:dyDescent="0.35"/>
    <row r="43276" customFormat="1" x14ac:dyDescent="0.35"/>
    <row r="43277" customFormat="1" x14ac:dyDescent="0.35"/>
    <row r="43278" customFormat="1" x14ac:dyDescent="0.35"/>
    <row r="43279" customFormat="1" x14ac:dyDescent="0.35"/>
    <row r="43280" customFormat="1" x14ac:dyDescent="0.35"/>
    <row r="43281" customFormat="1" x14ac:dyDescent="0.35"/>
    <row r="43282" customFormat="1" x14ac:dyDescent="0.35"/>
    <row r="43283" customFormat="1" x14ac:dyDescent="0.35"/>
    <row r="43284" customFormat="1" x14ac:dyDescent="0.35"/>
    <row r="43285" customFormat="1" x14ac:dyDescent="0.35"/>
    <row r="43286" customFormat="1" x14ac:dyDescent="0.35"/>
    <row r="43287" customFormat="1" x14ac:dyDescent="0.35"/>
    <row r="43288" customFormat="1" x14ac:dyDescent="0.35"/>
    <row r="43289" customFormat="1" x14ac:dyDescent="0.35"/>
    <row r="43290" customFormat="1" x14ac:dyDescent="0.35"/>
    <row r="43291" customFormat="1" x14ac:dyDescent="0.35"/>
    <row r="43292" customFormat="1" x14ac:dyDescent="0.35"/>
    <row r="43293" customFormat="1" x14ac:dyDescent="0.35"/>
    <row r="43294" customFormat="1" x14ac:dyDescent="0.35"/>
    <row r="43295" customFormat="1" x14ac:dyDescent="0.35"/>
    <row r="43296" customFormat="1" x14ac:dyDescent="0.35"/>
    <row r="43297" customFormat="1" x14ac:dyDescent="0.35"/>
    <row r="43298" customFormat="1" x14ac:dyDescent="0.35"/>
    <row r="43299" customFormat="1" x14ac:dyDescent="0.35"/>
    <row r="43300" customFormat="1" x14ac:dyDescent="0.35"/>
    <row r="43301" customFormat="1" x14ac:dyDescent="0.35"/>
    <row r="43302" customFormat="1" x14ac:dyDescent="0.35"/>
    <row r="43303" customFormat="1" x14ac:dyDescent="0.35"/>
    <row r="43304" customFormat="1" x14ac:dyDescent="0.35"/>
    <row r="43305" customFormat="1" x14ac:dyDescent="0.35"/>
    <row r="43306" customFormat="1" x14ac:dyDescent="0.35"/>
    <row r="43307" customFormat="1" x14ac:dyDescent="0.35"/>
    <row r="43308" customFormat="1" x14ac:dyDescent="0.35"/>
    <row r="43309" customFormat="1" x14ac:dyDescent="0.35"/>
    <row r="43310" customFormat="1" x14ac:dyDescent="0.35"/>
    <row r="43311" customFormat="1" x14ac:dyDescent="0.35"/>
    <row r="43312" customFormat="1" x14ac:dyDescent="0.35"/>
    <row r="43313" customFormat="1" x14ac:dyDescent="0.35"/>
    <row r="43314" customFormat="1" x14ac:dyDescent="0.35"/>
    <row r="43315" customFormat="1" x14ac:dyDescent="0.35"/>
    <row r="43316" customFormat="1" x14ac:dyDescent="0.35"/>
    <row r="43317" customFormat="1" x14ac:dyDescent="0.35"/>
    <row r="43318" customFormat="1" x14ac:dyDescent="0.35"/>
    <row r="43319" customFormat="1" x14ac:dyDescent="0.35"/>
    <row r="43320" customFormat="1" x14ac:dyDescent="0.35"/>
    <row r="43321" customFormat="1" x14ac:dyDescent="0.35"/>
    <row r="43322" customFormat="1" x14ac:dyDescent="0.35"/>
    <row r="43323" customFormat="1" x14ac:dyDescent="0.35"/>
    <row r="43324" customFormat="1" x14ac:dyDescent="0.35"/>
    <row r="43325" customFormat="1" x14ac:dyDescent="0.35"/>
    <row r="43326" customFormat="1" x14ac:dyDescent="0.35"/>
    <row r="43327" customFormat="1" x14ac:dyDescent="0.35"/>
    <row r="43328" customFormat="1" x14ac:dyDescent="0.35"/>
    <row r="43329" customFormat="1" x14ac:dyDescent="0.35"/>
    <row r="43330" customFormat="1" x14ac:dyDescent="0.35"/>
    <row r="43331" customFormat="1" x14ac:dyDescent="0.35"/>
    <row r="43332" customFormat="1" x14ac:dyDescent="0.35"/>
    <row r="43333" customFormat="1" x14ac:dyDescent="0.35"/>
    <row r="43334" customFormat="1" x14ac:dyDescent="0.35"/>
    <row r="43335" customFormat="1" x14ac:dyDescent="0.35"/>
    <row r="43336" customFormat="1" x14ac:dyDescent="0.35"/>
    <row r="43337" customFormat="1" x14ac:dyDescent="0.35"/>
    <row r="43338" customFormat="1" x14ac:dyDescent="0.35"/>
    <row r="43339" customFormat="1" x14ac:dyDescent="0.35"/>
    <row r="43340" customFormat="1" x14ac:dyDescent="0.35"/>
    <row r="43341" customFormat="1" x14ac:dyDescent="0.35"/>
    <row r="43342" customFormat="1" x14ac:dyDescent="0.35"/>
    <row r="43343" customFormat="1" x14ac:dyDescent="0.35"/>
    <row r="43344" customFormat="1" x14ac:dyDescent="0.35"/>
    <row r="43345" customFormat="1" x14ac:dyDescent="0.35"/>
    <row r="43346" customFormat="1" x14ac:dyDescent="0.35"/>
    <row r="43347" customFormat="1" x14ac:dyDescent="0.35"/>
    <row r="43348" customFormat="1" x14ac:dyDescent="0.35"/>
    <row r="43349" customFormat="1" x14ac:dyDescent="0.35"/>
    <row r="43350" customFormat="1" x14ac:dyDescent="0.35"/>
    <row r="43351" customFormat="1" x14ac:dyDescent="0.35"/>
    <row r="43352" customFormat="1" x14ac:dyDescent="0.35"/>
    <row r="43353" customFormat="1" x14ac:dyDescent="0.35"/>
    <row r="43354" customFormat="1" x14ac:dyDescent="0.35"/>
    <row r="43355" customFormat="1" x14ac:dyDescent="0.35"/>
    <row r="43356" customFormat="1" x14ac:dyDescent="0.35"/>
    <row r="43357" customFormat="1" x14ac:dyDescent="0.35"/>
    <row r="43358" customFormat="1" x14ac:dyDescent="0.35"/>
    <row r="43359" customFormat="1" x14ac:dyDescent="0.35"/>
    <row r="43360" customFormat="1" x14ac:dyDescent="0.35"/>
    <row r="43361" customFormat="1" x14ac:dyDescent="0.35"/>
    <row r="43362" customFormat="1" x14ac:dyDescent="0.35"/>
    <row r="43363" customFormat="1" x14ac:dyDescent="0.35"/>
    <row r="43364" customFormat="1" x14ac:dyDescent="0.35"/>
    <row r="43365" customFormat="1" x14ac:dyDescent="0.35"/>
    <row r="43366" customFormat="1" x14ac:dyDescent="0.35"/>
    <row r="43367" customFormat="1" x14ac:dyDescent="0.35"/>
    <row r="43368" customFormat="1" x14ac:dyDescent="0.35"/>
    <row r="43369" customFormat="1" x14ac:dyDescent="0.35"/>
    <row r="43370" customFormat="1" x14ac:dyDescent="0.35"/>
    <row r="43371" customFormat="1" x14ac:dyDescent="0.35"/>
    <row r="43372" customFormat="1" x14ac:dyDescent="0.35"/>
    <row r="43373" customFormat="1" x14ac:dyDescent="0.35"/>
    <row r="43374" customFormat="1" x14ac:dyDescent="0.35"/>
    <row r="43375" customFormat="1" x14ac:dyDescent="0.35"/>
    <row r="43376" customFormat="1" x14ac:dyDescent="0.35"/>
    <row r="43377" customFormat="1" x14ac:dyDescent="0.35"/>
    <row r="43378" customFormat="1" x14ac:dyDescent="0.35"/>
    <row r="43379" customFormat="1" x14ac:dyDescent="0.35"/>
    <row r="43380" customFormat="1" x14ac:dyDescent="0.35"/>
    <row r="43381" customFormat="1" x14ac:dyDescent="0.35"/>
    <row r="43382" customFormat="1" x14ac:dyDescent="0.35"/>
    <row r="43383" customFormat="1" x14ac:dyDescent="0.35"/>
    <row r="43384" customFormat="1" x14ac:dyDescent="0.35"/>
    <row r="43385" customFormat="1" x14ac:dyDescent="0.35"/>
    <row r="43386" customFormat="1" x14ac:dyDescent="0.35"/>
    <row r="43387" customFormat="1" x14ac:dyDescent="0.35"/>
    <row r="43388" customFormat="1" x14ac:dyDescent="0.35"/>
    <row r="43389" customFormat="1" x14ac:dyDescent="0.35"/>
    <row r="43390" customFormat="1" x14ac:dyDescent="0.35"/>
    <row r="43391" customFormat="1" x14ac:dyDescent="0.35"/>
    <row r="43392" customFormat="1" x14ac:dyDescent="0.35"/>
    <row r="43393" customFormat="1" x14ac:dyDescent="0.35"/>
    <row r="43394" customFormat="1" x14ac:dyDescent="0.35"/>
    <row r="43395" customFormat="1" x14ac:dyDescent="0.35"/>
    <row r="43396" customFormat="1" x14ac:dyDescent="0.35"/>
    <row r="43397" customFormat="1" x14ac:dyDescent="0.35"/>
    <row r="43398" customFormat="1" x14ac:dyDescent="0.35"/>
    <row r="43399" customFormat="1" x14ac:dyDescent="0.35"/>
    <row r="43400" customFormat="1" x14ac:dyDescent="0.35"/>
    <row r="43401" customFormat="1" x14ac:dyDescent="0.35"/>
    <row r="43402" customFormat="1" x14ac:dyDescent="0.35"/>
    <row r="43403" customFormat="1" x14ac:dyDescent="0.35"/>
    <row r="43404" customFormat="1" x14ac:dyDescent="0.35"/>
    <row r="43405" customFormat="1" x14ac:dyDescent="0.35"/>
    <row r="43406" customFormat="1" x14ac:dyDescent="0.35"/>
    <row r="43407" customFormat="1" x14ac:dyDescent="0.35"/>
    <row r="43408" customFormat="1" x14ac:dyDescent="0.35"/>
    <row r="43409" customFormat="1" x14ac:dyDescent="0.35"/>
    <row r="43410" customFormat="1" x14ac:dyDescent="0.35"/>
    <row r="43411" customFormat="1" x14ac:dyDescent="0.35"/>
    <row r="43412" customFormat="1" x14ac:dyDescent="0.35"/>
    <row r="43413" customFormat="1" x14ac:dyDescent="0.35"/>
    <row r="43414" customFormat="1" x14ac:dyDescent="0.35"/>
    <row r="43415" customFormat="1" x14ac:dyDescent="0.35"/>
    <row r="43416" customFormat="1" x14ac:dyDescent="0.35"/>
    <row r="43417" customFormat="1" x14ac:dyDescent="0.35"/>
    <row r="43418" customFormat="1" x14ac:dyDescent="0.35"/>
    <row r="43419" customFormat="1" x14ac:dyDescent="0.35"/>
    <row r="43420" customFormat="1" x14ac:dyDescent="0.35"/>
    <row r="43421" customFormat="1" x14ac:dyDescent="0.35"/>
    <row r="43422" customFormat="1" x14ac:dyDescent="0.35"/>
    <row r="43423" customFormat="1" x14ac:dyDescent="0.35"/>
    <row r="43424" customFormat="1" x14ac:dyDescent="0.35"/>
    <row r="43425" customFormat="1" x14ac:dyDescent="0.35"/>
    <row r="43426" customFormat="1" x14ac:dyDescent="0.35"/>
    <row r="43427" customFormat="1" x14ac:dyDescent="0.35"/>
    <row r="43428" customFormat="1" x14ac:dyDescent="0.35"/>
    <row r="43429" customFormat="1" x14ac:dyDescent="0.35"/>
    <row r="43430" customFormat="1" x14ac:dyDescent="0.35"/>
    <row r="43431" customFormat="1" x14ac:dyDescent="0.35"/>
    <row r="43432" customFormat="1" x14ac:dyDescent="0.35"/>
    <row r="43433" customFormat="1" x14ac:dyDescent="0.35"/>
    <row r="43434" customFormat="1" x14ac:dyDescent="0.35"/>
    <row r="43435" customFormat="1" x14ac:dyDescent="0.35"/>
    <row r="43436" customFormat="1" x14ac:dyDescent="0.35"/>
    <row r="43437" customFormat="1" x14ac:dyDescent="0.35"/>
    <row r="43438" customFormat="1" x14ac:dyDescent="0.35"/>
    <row r="43439" customFormat="1" x14ac:dyDescent="0.35"/>
    <row r="43440" customFormat="1" x14ac:dyDescent="0.35"/>
    <row r="43441" customFormat="1" x14ac:dyDescent="0.35"/>
    <row r="43442" customFormat="1" x14ac:dyDescent="0.35"/>
    <row r="43443" customFormat="1" x14ac:dyDescent="0.35"/>
    <row r="43444" customFormat="1" x14ac:dyDescent="0.35"/>
    <row r="43445" customFormat="1" x14ac:dyDescent="0.35"/>
    <row r="43446" customFormat="1" x14ac:dyDescent="0.35"/>
    <row r="43447" customFormat="1" x14ac:dyDescent="0.35"/>
    <row r="43448" customFormat="1" x14ac:dyDescent="0.35"/>
    <row r="43449" customFormat="1" x14ac:dyDescent="0.35"/>
    <row r="43450" customFormat="1" x14ac:dyDescent="0.35"/>
    <row r="43451" customFormat="1" x14ac:dyDescent="0.35"/>
    <row r="43452" customFormat="1" x14ac:dyDescent="0.35"/>
    <row r="43453" customFormat="1" x14ac:dyDescent="0.35"/>
    <row r="43454" customFormat="1" x14ac:dyDescent="0.35"/>
    <row r="43455" customFormat="1" x14ac:dyDescent="0.35"/>
    <row r="43456" customFormat="1" x14ac:dyDescent="0.35"/>
    <row r="43457" customFormat="1" x14ac:dyDescent="0.35"/>
    <row r="43458" customFormat="1" x14ac:dyDescent="0.35"/>
    <row r="43459" customFormat="1" x14ac:dyDescent="0.35"/>
    <row r="43460" customFormat="1" x14ac:dyDescent="0.35"/>
    <row r="43461" customFormat="1" x14ac:dyDescent="0.35"/>
    <row r="43462" customFormat="1" x14ac:dyDescent="0.35"/>
    <row r="43463" customFormat="1" x14ac:dyDescent="0.35"/>
    <row r="43464" customFormat="1" x14ac:dyDescent="0.35"/>
    <row r="43465" customFormat="1" x14ac:dyDescent="0.35"/>
    <row r="43466" customFormat="1" x14ac:dyDescent="0.35"/>
    <row r="43467" customFormat="1" x14ac:dyDescent="0.35"/>
    <row r="43468" customFormat="1" x14ac:dyDescent="0.35"/>
    <row r="43469" customFormat="1" x14ac:dyDescent="0.35"/>
    <row r="43470" customFormat="1" x14ac:dyDescent="0.35"/>
    <row r="43471" customFormat="1" x14ac:dyDescent="0.35"/>
    <row r="43472" customFormat="1" x14ac:dyDescent="0.35"/>
    <row r="43473" customFormat="1" x14ac:dyDescent="0.35"/>
    <row r="43474" customFormat="1" x14ac:dyDescent="0.35"/>
    <row r="43475" customFormat="1" x14ac:dyDescent="0.35"/>
    <row r="43476" customFormat="1" x14ac:dyDescent="0.35"/>
    <row r="43477" customFormat="1" x14ac:dyDescent="0.35"/>
    <row r="43478" customFormat="1" x14ac:dyDescent="0.35"/>
    <row r="43479" customFormat="1" x14ac:dyDescent="0.35"/>
    <row r="43480" customFormat="1" x14ac:dyDescent="0.35"/>
    <row r="43481" customFormat="1" x14ac:dyDescent="0.35"/>
    <row r="43482" customFormat="1" x14ac:dyDescent="0.35"/>
    <row r="43483" customFormat="1" x14ac:dyDescent="0.35"/>
    <row r="43484" customFormat="1" x14ac:dyDescent="0.35"/>
    <row r="43485" customFormat="1" x14ac:dyDescent="0.35"/>
    <row r="43486" customFormat="1" x14ac:dyDescent="0.35"/>
    <row r="43487" customFormat="1" x14ac:dyDescent="0.35"/>
    <row r="43488" customFormat="1" x14ac:dyDescent="0.35"/>
    <row r="43489" customFormat="1" x14ac:dyDescent="0.35"/>
    <row r="43490" customFormat="1" x14ac:dyDescent="0.35"/>
    <row r="43491" customFormat="1" x14ac:dyDescent="0.35"/>
    <row r="43492" customFormat="1" x14ac:dyDescent="0.35"/>
    <row r="43493" customFormat="1" x14ac:dyDescent="0.35"/>
    <row r="43494" customFormat="1" x14ac:dyDescent="0.35"/>
    <row r="43495" customFormat="1" x14ac:dyDescent="0.35"/>
    <row r="43496" customFormat="1" x14ac:dyDescent="0.35"/>
    <row r="43497" customFormat="1" x14ac:dyDescent="0.35"/>
    <row r="43498" customFormat="1" x14ac:dyDescent="0.35"/>
    <row r="43499" customFormat="1" x14ac:dyDescent="0.35"/>
    <row r="43500" customFormat="1" x14ac:dyDescent="0.35"/>
    <row r="43501" customFormat="1" x14ac:dyDescent="0.35"/>
    <row r="43502" customFormat="1" x14ac:dyDescent="0.35"/>
    <row r="43503" customFormat="1" x14ac:dyDescent="0.35"/>
    <row r="43504" customFormat="1" x14ac:dyDescent="0.35"/>
    <row r="43505" customFormat="1" x14ac:dyDescent="0.35"/>
    <row r="43506" customFormat="1" x14ac:dyDescent="0.35"/>
    <row r="43507" customFormat="1" x14ac:dyDescent="0.35"/>
    <row r="43508" customFormat="1" x14ac:dyDescent="0.35"/>
    <row r="43509" customFormat="1" x14ac:dyDescent="0.35"/>
    <row r="43510" customFormat="1" x14ac:dyDescent="0.35"/>
    <row r="43511" customFormat="1" x14ac:dyDescent="0.35"/>
    <row r="43512" customFormat="1" x14ac:dyDescent="0.35"/>
    <row r="43513" customFormat="1" x14ac:dyDescent="0.35"/>
    <row r="43514" customFormat="1" x14ac:dyDescent="0.35"/>
    <row r="43515" customFormat="1" x14ac:dyDescent="0.35"/>
    <row r="43516" customFormat="1" x14ac:dyDescent="0.35"/>
    <row r="43517" customFormat="1" x14ac:dyDescent="0.35"/>
    <row r="43518" customFormat="1" x14ac:dyDescent="0.35"/>
    <row r="43519" customFormat="1" x14ac:dyDescent="0.35"/>
    <row r="43520" customFormat="1" x14ac:dyDescent="0.35"/>
    <row r="43521" customFormat="1" x14ac:dyDescent="0.35"/>
    <row r="43522" customFormat="1" x14ac:dyDescent="0.35"/>
    <row r="43523" customFormat="1" x14ac:dyDescent="0.35"/>
    <row r="43524" customFormat="1" x14ac:dyDescent="0.35"/>
    <row r="43525" customFormat="1" x14ac:dyDescent="0.35"/>
    <row r="43526" customFormat="1" x14ac:dyDescent="0.35"/>
    <row r="43527" customFormat="1" x14ac:dyDescent="0.35"/>
    <row r="43528" customFormat="1" x14ac:dyDescent="0.35"/>
    <row r="43529" customFormat="1" x14ac:dyDescent="0.35"/>
    <row r="43530" customFormat="1" x14ac:dyDescent="0.35"/>
    <row r="43531" customFormat="1" x14ac:dyDescent="0.35"/>
    <row r="43532" customFormat="1" x14ac:dyDescent="0.35"/>
    <row r="43533" customFormat="1" x14ac:dyDescent="0.35"/>
    <row r="43534" customFormat="1" x14ac:dyDescent="0.35"/>
    <row r="43535" customFormat="1" x14ac:dyDescent="0.35"/>
    <row r="43536" customFormat="1" x14ac:dyDescent="0.35"/>
    <row r="43537" customFormat="1" x14ac:dyDescent="0.35"/>
    <row r="43538" customFormat="1" x14ac:dyDescent="0.35"/>
    <row r="43539" customFormat="1" x14ac:dyDescent="0.35"/>
    <row r="43540" customFormat="1" x14ac:dyDescent="0.35"/>
    <row r="43541" customFormat="1" x14ac:dyDescent="0.35"/>
    <row r="43542" customFormat="1" x14ac:dyDescent="0.35"/>
    <row r="43543" customFormat="1" x14ac:dyDescent="0.35"/>
    <row r="43544" customFormat="1" x14ac:dyDescent="0.35"/>
    <row r="43545" customFormat="1" x14ac:dyDescent="0.35"/>
    <row r="43546" customFormat="1" x14ac:dyDescent="0.35"/>
    <row r="43547" customFormat="1" x14ac:dyDescent="0.35"/>
    <row r="43548" customFormat="1" x14ac:dyDescent="0.35"/>
    <row r="43549" customFormat="1" x14ac:dyDescent="0.35"/>
    <row r="43550" customFormat="1" x14ac:dyDescent="0.35"/>
    <row r="43551" customFormat="1" x14ac:dyDescent="0.35"/>
    <row r="43552" customFormat="1" x14ac:dyDescent="0.35"/>
    <row r="43553" customFormat="1" x14ac:dyDescent="0.35"/>
    <row r="43554" customFormat="1" x14ac:dyDescent="0.35"/>
    <row r="43555" customFormat="1" x14ac:dyDescent="0.35"/>
    <row r="43556" customFormat="1" x14ac:dyDescent="0.35"/>
    <row r="43557" customFormat="1" x14ac:dyDescent="0.35"/>
    <row r="43558" customFormat="1" x14ac:dyDescent="0.35"/>
    <row r="43559" customFormat="1" x14ac:dyDescent="0.35"/>
    <row r="43560" customFormat="1" x14ac:dyDescent="0.35"/>
    <row r="43561" customFormat="1" x14ac:dyDescent="0.35"/>
    <row r="43562" customFormat="1" x14ac:dyDescent="0.35"/>
    <row r="43563" customFormat="1" x14ac:dyDescent="0.35"/>
    <row r="43564" customFormat="1" x14ac:dyDescent="0.35"/>
    <row r="43565" customFormat="1" x14ac:dyDescent="0.35"/>
    <row r="43566" customFormat="1" x14ac:dyDescent="0.35"/>
    <row r="43567" customFormat="1" x14ac:dyDescent="0.35"/>
    <row r="43568" customFormat="1" x14ac:dyDescent="0.35"/>
    <row r="43569" customFormat="1" x14ac:dyDescent="0.35"/>
    <row r="43570" customFormat="1" x14ac:dyDescent="0.35"/>
    <row r="43571" customFormat="1" x14ac:dyDescent="0.35"/>
    <row r="43572" customFormat="1" x14ac:dyDescent="0.35"/>
    <row r="43573" customFormat="1" x14ac:dyDescent="0.35"/>
    <row r="43574" customFormat="1" x14ac:dyDescent="0.35"/>
    <row r="43575" customFormat="1" x14ac:dyDescent="0.35"/>
    <row r="43576" customFormat="1" x14ac:dyDescent="0.35"/>
    <row r="43577" customFormat="1" x14ac:dyDescent="0.35"/>
    <row r="43578" customFormat="1" x14ac:dyDescent="0.35"/>
    <row r="43579" customFormat="1" x14ac:dyDescent="0.35"/>
    <row r="43580" customFormat="1" x14ac:dyDescent="0.35"/>
    <row r="43581" customFormat="1" x14ac:dyDescent="0.35"/>
    <row r="43582" customFormat="1" x14ac:dyDescent="0.35"/>
    <row r="43583" customFormat="1" x14ac:dyDescent="0.35"/>
    <row r="43584" customFormat="1" x14ac:dyDescent="0.35"/>
    <row r="43585" customFormat="1" x14ac:dyDescent="0.35"/>
    <row r="43586" customFormat="1" x14ac:dyDescent="0.35"/>
    <row r="43587" customFormat="1" x14ac:dyDescent="0.35"/>
    <row r="43588" customFormat="1" x14ac:dyDescent="0.35"/>
    <row r="43589" customFormat="1" x14ac:dyDescent="0.35"/>
    <row r="43590" customFormat="1" x14ac:dyDescent="0.35"/>
    <row r="43591" customFormat="1" x14ac:dyDescent="0.35"/>
    <row r="43592" customFormat="1" x14ac:dyDescent="0.35"/>
    <row r="43593" customFormat="1" x14ac:dyDescent="0.35"/>
    <row r="43594" customFormat="1" x14ac:dyDescent="0.35"/>
    <row r="43595" customFormat="1" x14ac:dyDescent="0.35"/>
    <row r="43596" customFormat="1" x14ac:dyDescent="0.35"/>
    <row r="43597" customFormat="1" x14ac:dyDescent="0.35"/>
    <row r="43598" customFormat="1" x14ac:dyDescent="0.35"/>
    <row r="43599" customFormat="1" x14ac:dyDescent="0.35"/>
    <row r="43600" customFormat="1" x14ac:dyDescent="0.35"/>
    <row r="43601" customFormat="1" x14ac:dyDescent="0.35"/>
    <row r="43602" customFormat="1" x14ac:dyDescent="0.35"/>
    <row r="43603" customFormat="1" x14ac:dyDescent="0.35"/>
    <row r="43604" customFormat="1" x14ac:dyDescent="0.35"/>
    <row r="43605" customFormat="1" x14ac:dyDescent="0.35"/>
    <row r="43606" customFormat="1" x14ac:dyDescent="0.35"/>
    <row r="43607" customFormat="1" x14ac:dyDescent="0.35"/>
    <row r="43608" customFormat="1" x14ac:dyDescent="0.35"/>
    <row r="43609" customFormat="1" x14ac:dyDescent="0.35"/>
    <row r="43610" customFormat="1" x14ac:dyDescent="0.35"/>
    <row r="43611" customFormat="1" x14ac:dyDescent="0.35"/>
    <row r="43612" customFormat="1" x14ac:dyDescent="0.35"/>
    <row r="43613" customFormat="1" x14ac:dyDescent="0.35"/>
    <row r="43614" customFormat="1" x14ac:dyDescent="0.35"/>
    <row r="43615" customFormat="1" x14ac:dyDescent="0.35"/>
    <row r="43616" customFormat="1" x14ac:dyDescent="0.35"/>
    <row r="43617" customFormat="1" x14ac:dyDescent="0.35"/>
    <row r="43618" customFormat="1" x14ac:dyDescent="0.35"/>
    <row r="43619" customFormat="1" x14ac:dyDescent="0.35"/>
    <row r="43620" customFormat="1" x14ac:dyDescent="0.35"/>
    <row r="43621" customFormat="1" x14ac:dyDescent="0.35"/>
    <row r="43622" customFormat="1" x14ac:dyDescent="0.35"/>
    <row r="43623" customFormat="1" x14ac:dyDescent="0.35"/>
    <row r="43624" customFormat="1" x14ac:dyDescent="0.35"/>
    <row r="43625" customFormat="1" x14ac:dyDescent="0.35"/>
    <row r="43626" customFormat="1" x14ac:dyDescent="0.35"/>
    <row r="43627" customFormat="1" x14ac:dyDescent="0.35"/>
    <row r="43628" customFormat="1" x14ac:dyDescent="0.35"/>
    <row r="43629" customFormat="1" x14ac:dyDescent="0.35"/>
    <row r="43630" customFormat="1" x14ac:dyDescent="0.35"/>
    <row r="43631" customFormat="1" x14ac:dyDescent="0.35"/>
    <row r="43632" customFormat="1" x14ac:dyDescent="0.35"/>
    <row r="43633" customFormat="1" x14ac:dyDescent="0.35"/>
    <row r="43634" customFormat="1" x14ac:dyDescent="0.35"/>
    <row r="43635" customFormat="1" x14ac:dyDescent="0.35"/>
    <row r="43636" customFormat="1" x14ac:dyDescent="0.35"/>
    <row r="43637" customFormat="1" x14ac:dyDescent="0.35"/>
    <row r="43638" customFormat="1" x14ac:dyDescent="0.35"/>
    <row r="43639" customFormat="1" x14ac:dyDescent="0.35"/>
    <row r="43640" customFormat="1" x14ac:dyDescent="0.35"/>
    <row r="43641" customFormat="1" x14ac:dyDescent="0.35"/>
    <row r="43642" customFormat="1" x14ac:dyDescent="0.35"/>
    <row r="43643" customFormat="1" x14ac:dyDescent="0.35"/>
    <row r="43644" customFormat="1" x14ac:dyDescent="0.35"/>
    <row r="43645" customFormat="1" x14ac:dyDescent="0.35"/>
    <row r="43646" customFormat="1" x14ac:dyDescent="0.35"/>
    <row r="43647" customFormat="1" x14ac:dyDescent="0.35"/>
    <row r="43648" customFormat="1" x14ac:dyDescent="0.35"/>
    <row r="43649" customFormat="1" x14ac:dyDescent="0.35"/>
    <row r="43650" customFormat="1" x14ac:dyDescent="0.35"/>
    <row r="43651" customFormat="1" x14ac:dyDescent="0.35"/>
    <row r="43652" customFormat="1" x14ac:dyDescent="0.35"/>
    <row r="43653" customFormat="1" x14ac:dyDescent="0.35"/>
    <row r="43654" customFormat="1" x14ac:dyDescent="0.35"/>
    <row r="43655" customFormat="1" x14ac:dyDescent="0.35"/>
    <row r="43656" customFormat="1" x14ac:dyDescent="0.35"/>
    <row r="43657" customFormat="1" x14ac:dyDescent="0.35"/>
    <row r="43658" customFormat="1" x14ac:dyDescent="0.35"/>
    <row r="43659" customFormat="1" x14ac:dyDescent="0.35"/>
    <row r="43660" customFormat="1" x14ac:dyDescent="0.35"/>
    <row r="43661" customFormat="1" x14ac:dyDescent="0.35"/>
    <row r="43662" customFormat="1" x14ac:dyDescent="0.35"/>
    <row r="43663" customFormat="1" x14ac:dyDescent="0.35"/>
    <row r="43664" customFormat="1" x14ac:dyDescent="0.35"/>
    <row r="43665" customFormat="1" x14ac:dyDescent="0.35"/>
    <row r="43666" customFormat="1" x14ac:dyDescent="0.35"/>
    <row r="43667" customFormat="1" x14ac:dyDescent="0.35"/>
    <row r="43668" customFormat="1" x14ac:dyDescent="0.35"/>
    <row r="43669" customFormat="1" x14ac:dyDescent="0.35"/>
    <row r="43670" customFormat="1" x14ac:dyDescent="0.35"/>
    <row r="43671" customFormat="1" x14ac:dyDescent="0.35"/>
    <row r="43672" customFormat="1" x14ac:dyDescent="0.35"/>
    <row r="43673" customFormat="1" x14ac:dyDescent="0.35"/>
    <row r="43674" customFormat="1" x14ac:dyDescent="0.35"/>
    <row r="43675" customFormat="1" x14ac:dyDescent="0.35"/>
    <row r="43676" customFormat="1" x14ac:dyDescent="0.35"/>
    <row r="43677" customFormat="1" x14ac:dyDescent="0.35"/>
    <row r="43678" customFormat="1" x14ac:dyDescent="0.35"/>
    <row r="43679" customFormat="1" x14ac:dyDescent="0.35"/>
    <row r="43680" customFormat="1" x14ac:dyDescent="0.35"/>
    <row r="43681" customFormat="1" x14ac:dyDescent="0.35"/>
    <row r="43682" customFormat="1" x14ac:dyDescent="0.35"/>
    <row r="43683" customFormat="1" x14ac:dyDescent="0.35"/>
    <row r="43684" customFormat="1" x14ac:dyDescent="0.35"/>
    <row r="43685" customFormat="1" x14ac:dyDescent="0.35"/>
    <row r="43686" customFormat="1" x14ac:dyDescent="0.35"/>
    <row r="43687" customFormat="1" x14ac:dyDescent="0.35"/>
    <row r="43688" customFormat="1" x14ac:dyDescent="0.35"/>
    <row r="43689" customFormat="1" x14ac:dyDescent="0.35"/>
    <row r="43690" customFormat="1" x14ac:dyDescent="0.35"/>
    <row r="43691" customFormat="1" x14ac:dyDescent="0.35"/>
    <row r="43692" customFormat="1" x14ac:dyDescent="0.35"/>
    <row r="43693" customFormat="1" x14ac:dyDescent="0.35"/>
    <row r="43694" customFormat="1" x14ac:dyDescent="0.35"/>
    <row r="43695" customFormat="1" x14ac:dyDescent="0.35"/>
    <row r="43696" customFormat="1" x14ac:dyDescent="0.35"/>
    <row r="43697" customFormat="1" x14ac:dyDescent="0.35"/>
    <row r="43698" customFormat="1" x14ac:dyDescent="0.35"/>
    <row r="43699" customFormat="1" x14ac:dyDescent="0.35"/>
    <row r="43700" customFormat="1" x14ac:dyDescent="0.35"/>
    <row r="43701" customFormat="1" x14ac:dyDescent="0.35"/>
    <row r="43702" customFormat="1" x14ac:dyDescent="0.35"/>
    <row r="43703" customFormat="1" x14ac:dyDescent="0.35"/>
    <row r="43704" customFormat="1" x14ac:dyDescent="0.35"/>
    <row r="43705" customFormat="1" x14ac:dyDescent="0.35"/>
    <row r="43706" customFormat="1" x14ac:dyDescent="0.35"/>
    <row r="43707" customFormat="1" x14ac:dyDescent="0.35"/>
    <row r="43708" customFormat="1" x14ac:dyDescent="0.35"/>
    <row r="43709" customFormat="1" x14ac:dyDescent="0.35"/>
    <row r="43710" customFormat="1" x14ac:dyDescent="0.35"/>
    <row r="43711" customFormat="1" x14ac:dyDescent="0.35"/>
    <row r="43712" customFormat="1" x14ac:dyDescent="0.35"/>
    <row r="43713" customFormat="1" x14ac:dyDescent="0.35"/>
    <row r="43714" customFormat="1" x14ac:dyDescent="0.35"/>
    <row r="43715" customFormat="1" x14ac:dyDescent="0.35"/>
    <row r="43716" customFormat="1" x14ac:dyDescent="0.35"/>
    <row r="43717" customFormat="1" x14ac:dyDescent="0.35"/>
    <row r="43718" customFormat="1" x14ac:dyDescent="0.35"/>
    <row r="43719" customFormat="1" x14ac:dyDescent="0.35"/>
    <row r="43720" customFormat="1" x14ac:dyDescent="0.35"/>
    <row r="43721" customFormat="1" x14ac:dyDescent="0.35"/>
    <row r="43722" customFormat="1" x14ac:dyDescent="0.35"/>
    <row r="43723" customFormat="1" x14ac:dyDescent="0.35"/>
    <row r="43724" customFormat="1" x14ac:dyDescent="0.35"/>
    <row r="43725" customFormat="1" x14ac:dyDescent="0.35"/>
    <row r="43726" customFormat="1" x14ac:dyDescent="0.35"/>
    <row r="43727" customFormat="1" x14ac:dyDescent="0.35"/>
    <row r="43728" customFormat="1" x14ac:dyDescent="0.35"/>
    <row r="43729" customFormat="1" x14ac:dyDescent="0.35"/>
    <row r="43730" customFormat="1" x14ac:dyDescent="0.35"/>
    <row r="43731" customFormat="1" x14ac:dyDescent="0.35"/>
    <row r="43732" customFormat="1" x14ac:dyDescent="0.35"/>
    <row r="43733" customFormat="1" x14ac:dyDescent="0.35"/>
    <row r="43734" customFormat="1" x14ac:dyDescent="0.35"/>
    <row r="43735" customFormat="1" x14ac:dyDescent="0.35"/>
    <row r="43736" customFormat="1" x14ac:dyDescent="0.35"/>
    <row r="43737" customFormat="1" x14ac:dyDescent="0.35"/>
    <row r="43738" customFormat="1" x14ac:dyDescent="0.35"/>
    <row r="43739" customFormat="1" x14ac:dyDescent="0.35"/>
    <row r="43740" customFormat="1" x14ac:dyDescent="0.35"/>
    <row r="43741" customFormat="1" x14ac:dyDescent="0.35"/>
    <row r="43742" customFormat="1" x14ac:dyDescent="0.35"/>
    <row r="43743" customFormat="1" x14ac:dyDescent="0.35"/>
    <row r="43744" customFormat="1" x14ac:dyDescent="0.35"/>
    <row r="43745" customFormat="1" x14ac:dyDescent="0.35"/>
    <row r="43746" customFormat="1" x14ac:dyDescent="0.35"/>
    <row r="43747" customFormat="1" x14ac:dyDescent="0.35"/>
    <row r="43748" customFormat="1" x14ac:dyDescent="0.35"/>
    <row r="43749" customFormat="1" x14ac:dyDescent="0.35"/>
    <row r="43750" customFormat="1" x14ac:dyDescent="0.35"/>
    <row r="43751" customFormat="1" x14ac:dyDescent="0.35"/>
    <row r="43752" customFormat="1" x14ac:dyDescent="0.35"/>
    <row r="43753" customFormat="1" x14ac:dyDescent="0.35"/>
    <row r="43754" customFormat="1" x14ac:dyDescent="0.35"/>
    <row r="43755" customFormat="1" x14ac:dyDescent="0.35"/>
    <row r="43756" customFormat="1" x14ac:dyDescent="0.35"/>
    <row r="43757" customFormat="1" x14ac:dyDescent="0.35"/>
    <row r="43758" customFormat="1" x14ac:dyDescent="0.35"/>
    <row r="43759" customFormat="1" x14ac:dyDescent="0.35"/>
    <row r="43760" customFormat="1" x14ac:dyDescent="0.35"/>
    <row r="43761" customFormat="1" x14ac:dyDescent="0.35"/>
    <row r="43762" customFormat="1" x14ac:dyDescent="0.35"/>
    <row r="43763" customFormat="1" x14ac:dyDescent="0.35"/>
    <row r="43764" customFormat="1" x14ac:dyDescent="0.35"/>
    <row r="43765" customFormat="1" x14ac:dyDescent="0.35"/>
    <row r="43766" customFormat="1" x14ac:dyDescent="0.35"/>
    <row r="43767" customFormat="1" x14ac:dyDescent="0.35"/>
    <row r="43768" customFormat="1" x14ac:dyDescent="0.35"/>
    <row r="43769" customFormat="1" x14ac:dyDescent="0.35"/>
    <row r="43770" customFormat="1" x14ac:dyDescent="0.35"/>
    <row r="43771" customFormat="1" x14ac:dyDescent="0.35"/>
    <row r="43772" customFormat="1" x14ac:dyDescent="0.35"/>
    <row r="43773" customFormat="1" x14ac:dyDescent="0.35"/>
    <row r="43774" customFormat="1" x14ac:dyDescent="0.35"/>
    <row r="43775" customFormat="1" x14ac:dyDescent="0.35"/>
    <row r="43776" customFormat="1" x14ac:dyDescent="0.35"/>
    <row r="43777" customFormat="1" x14ac:dyDescent="0.35"/>
    <row r="43778" customFormat="1" x14ac:dyDescent="0.35"/>
    <row r="43779" customFormat="1" x14ac:dyDescent="0.35"/>
    <row r="43780" customFormat="1" x14ac:dyDescent="0.35"/>
    <row r="43781" customFormat="1" x14ac:dyDescent="0.35"/>
    <row r="43782" customFormat="1" x14ac:dyDescent="0.35"/>
    <row r="43783" customFormat="1" x14ac:dyDescent="0.35"/>
    <row r="43784" customFormat="1" x14ac:dyDescent="0.35"/>
    <row r="43785" customFormat="1" x14ac:dyDescent="0.35"/>
    <row r="43786" customFormat="1" x14ac:dyDescent="0.35"/>
    <row r="43787" customFormat="1" x14ac:dyDescent="0.35"/>
    <row r="43788" customFormat="1" x14ac:dyDescent="0.35"/>
    <row r="43789" customFormat="1" x14ac:dyDescent="0.35"/>
    <row r="43790" customFormat="1" x14ac:dyDescent="0.35"/>
    <row r="43791" customFormat="1" x14ac:dyDescent="0.35"/>
    <row r="43792" customFormat="1" x14ac:dyDescent="0.35"/>
    <row r="43793" customFormat="1" x14ac:dyDescent="0.35"/>
    <row r="43794" customFormat="1" x14ac:dyDescent="0.35"/>
    <row r="43795" customFormat="1" x14ac:dyDescent="0.35"/>
    <row r="43796" customFormat="1" x14ac:dyDescent="0.35"/>
    <row r="43797" customFormat="1" x14ac:dyDescent="0.35"/>
    <row r="43798" customFormat="1" x14ac:dyDescent="0.35"/>
    <row r="43799" customFormat="1" x14ac:dyDescent="0.35"/>
    <row r="43800" customFormat="1" x14ac:dyDescent="0.35"/>
    <row r="43801" customFormat="1" x14ac:dyDescent="0.35"/>
    <row r="43802" customFormat="1" x14ac:dyDescent="0.35"/>
    <row r="43803" customFormat="1" x14ac:dyDescent="0.35"/>
    <row r="43804" customFormat="1" x14ac:dyDescent="0.35"/>
    <row r="43805" customFormat="1" x14ac:dyDescent="0.35"/>
    <row r="43806" customFormat="1" x14ac:dyDescent="0.35"/>
    <row r="43807" customFormat="1" x14ac:dyDescent="0.35"/>
    <row r="43808" customFormat="1" x14ac:dyDescent="0.35"/>
    <row r="43809" customFormat="1" x14ac:dyDescent="0.35"/>
    <row r="43810" customFormat="1" x14ac:dyDescent="0.35"/>
    <row r="43811" customFormat="1" x14ac:dyDescent="0.35"/>
    <row r="43812" customFormat="1" x14ac:dyDescent="0.35"/>
    <row r="43813" customFormat="1" x14ac:dyDescent="0.35"/>
    <row r="43814" customFormat="1" x14ac:dyDescent="0.35"/>
    <row r="43815" customFormat="1" x14ac:dyDescent="0.35"/>
    <row r="43816" customFormat="1" x14ac:dyDescent="0.35"/>
    <row r="43817" customFormat="1" x14ac:dyDescent="0.35"/>
    <row r="43818" customFormat="1" x14ac:dyDescent="0.35"/>
    <row r="43819" customFormat="1" x14ac:dyDescent="0.35"/>
    <row r="43820" customFormat="1" x14ac:dyDescent="0.35"/>
    <row r="43821" customFormat="1" x14ac:dyDescent="0.35"/>
    <row r="43822" customFormat="1" x14ac:dyDescent="0.35"/>
    <row r="43823" customFormat="1" x14ac:dyDescent="0.35"/>
    <row r="43824" customFormat="1" x14ac:dyDescent="0.35"/>
    <row r="43825" customFormat="1" x14ac:dyDescent="0.35"/>
    <row r="43826" customFormat="1" x14ac:dyDescent="0.35"/>
    <row r="43827" customFormat="1" x14ac:dyDescent="0.35"/>
    <row r="43828" customFormat="1" x14ac:dyDescent="0.35"/>
    <row r="43829" customFormat="1" x14ac:dyDescent="0.35"/>
    <row r="43830" customFormat="1" x14ac:dyDescent="0.35"/>
    <row r="43831" customFormat="1" x14ac:dyDescent="0.35"/>
    <row r="43832" customFormat="1" x14ac:dyDescent="0.35"/>
    <row r="43833" customFormat="1" x14ac:dyDescent="0.35"/>
    <row r="43834" customFormat="1" x14ac:dyDescent="0.35"/>
    <row r="43835" customFormat="1" x14ac:dyDescent="0.35"/>
    <row r="43836" customFormat="1" x14ac:dyDescent="0.35"/>
    <row r="43837" customFormat="1" x14ac:dyDescent="0.35"/>
    <row r="43838" customFormat="1" x14ac:dyDescent="0.35"/>
    <row r="43839" customFormat="1" x14ac:dyDescent="0.35"/>
    <row r="43840" customFormat="1" x14ac:dyDescent="0.35"/>
    <row r="43841" customFormat="1" x14ac:dyDescent="0.35"/>
    <row r="43842" customFormat="1" x14ac:dyDescent="0.35"/>
    <row r="43843" customFormat="1" x14ac:dyDescent="0.35"/>
    <row r="43844" customFormat="1" x14ac:dyDescent="0.35"/>
    <row r="43845" customFormat="1" x14ac:dyDescent="0.35"/>
    <row r="43846" customFormat="1" x14ac:dyDescent="0.35"/>
    <row r="43847" customFormat="1" x14ac:dyDescent="0.35"/>
    <row r="43848" customFormat="1" x14ac:dyDescent="0.35"/>
    <row r="43849" customFormat="1" x14ac:dyDescent="0.35"/>
    <row r="43850" customFormat="1" x14ac:dyDescent="0.35"/>
    <row r="43851" customFormat="1" x14ac:dyDescent="0.35"/>
    <row r="43852" customFormat="1" x14ac:dyDescent="0.35"/>
    <row r="43853" customFormat="1" x14ac:dyDescent="0.35"/>
    <row r="43854" customFormat="1" x14ac:dyDescent="0.35"/>
    <row r="43855" customFormat="1" x14ac:dyDescent="0.35"/>
    <row r="43856" customFormat="1" x14ac:dyDescent="0.35"/>
    <row r="43857" customFormat="1" x14ac:dyDescent="0.35"/>
    <row r="43858" customFormat="1" x14ac:dyDescent="0.35"/>
    <row r="43859" customFormat="1" x14ac:dyDescent="0.35"/>
    <row r="43860" customFormat="1" x14ac:dyDescent="0.35"/>
    <row r="43861" customFormat="1" x14ac:dyDescent="0.35"/>
    <row r="43862" customFormat="1" x14ac:dyDescent="0.35"/>
    <row r="43863" customFormat="1" x14ac:dyDescent="0.35"/>
    <row r="43864" customFormat="1" x14ac:dyDescent="0.35"/>
    <row r="43865" customFormat="1" x14ac:dyDescent="0.35"/>
    <row r="43866" customFormat="1" x14ac:dyDescent="0.35"/>
    <row r="43867" customFormat="1" x14ac:dyDescent="0.35"/>
    <row r="43868" customFormat="1" x14ac:dyDescent="0.35"/>
    <row r="43869" customFormat="1" x14ac:dyDescent="0.35"/>
    <row r="43870" customFormat="1" x14ac:dyDescent="0.35"/>
    <row r="43871" customFormat="1" x14ac:dyDescent="0.35"/>
    <row r="43872" customFormat="1" x14ac:dyDescent="0.35"/>
    <row r="43873" customFormat="1" x14ac:dyDescent="0.35"/>
    <row r="43874" customFormat="1" x14ac:dyDescent="0.35"/>
    <row r="43875" customFormat="1" x14ac:dyDescent="0.35"/>
    <row r="43876" customFormat="1" x14ac:dyDescent="0.35"/>
    <row r="43877" customFormat="1" x14ac:dyDescent="0.35"/>
    <row r="43878" customFormat="1" x14ac:dyDescent="0.35"/>
    <row r="43879" customFormat="1" x14ac:dyDescent="0.35"/>
    <row r="43880" customFormat="1" x14ac:dyDescent="0.35"/>
    <row r="43881" customFormat="1" x14ac:dyDescent="0.35"/>
    <row r="43882" customFormat="1" x14ac:dyDescent="0.35"/>
    <row r="43883" customFormat="1" x14ac:dyDescent="0.35"/>
    <row r="43884" customFormat="1" x14ac:dyDescent="0.35"/>
    <row r="43885" customFormat="1" x14ac:dyDescent="0.35"/>
    <row r="43886" customFormat="1" x14ac:dyDescent="0.35"/>
    <row r="43887" customFormat="1" x14ac:dyDescent="0.35"/>
    <row r="43888" customFormat="1" x14ac:dyDescent="0.35"/>
    <row r="43889" customFormat="1" x14ac:dyDescent="0.35"/>
    <row r="43890" customFormat="1" x14ac:dyDescent="0.35"/>
    <row r="43891" customFormat="1" x14ac:dyDescent="0.35"/>
    <row r="43892" customFormat="1" x14ac:dyDescent="0.35"/>
    <row r="43893" customFormat="1" x14ac:dyDescent="0.35"/>
    <row r="43894" customFormat="1" x14ac:dyDescent="0.35"/>
    <row r="43895" customFormat="1" x14ac:dyDescent="0.35"/>
    <row r="43896" customFormat="1" x14ac:dyDescent="0.35"/>
    <row r="43897" customFormat="1" x14ac:dyDescent="0.35"/>
    <row r="43898" customFormat="1" x14ac:dyDescent="0.35"/>
    <row r="43899" customFormat="1" x14ac:dyDescent="0.35"/>
    <row r="43900" customFormat="1" x14ac:dyDescent="0.35"/>
    <row r="43901" customFormat="1" x14ac:dyDescent="0.35"/>
    <row r="43902" customFormat="1" x14ac:dyDescent="0.35"/>
    <row r="43903" customFormat="1" x14ac:dyDescent="0.35"/>
    <row r="43904" customFormat="1" x14ac:dyDescent="0.35"/>
    <row r="43905" customFormat="1" x14ac:dyDescent="0.35"/>
    <row r="43906" customFormat="1" x14ac:dyDescent="0.35"/>
    <row r="43907" customFormat="1" x14ac:dyDescent="0.35"/>
    <row r="43908" customFormat="1" x14ac:dyDescent="0.35"/>
    <row r="43909" customFormat="1" x14ac:dyDescent="0.35"/>
    <row r="43910" customFormat="1" x14ac:dyDescent="0.35"/>
    <row r="43911" customFormat="1" x14ac:dyDescent="0.35"/>
    <row r="43912" customFormat="1" x14ac:dyDescent="0.35"/>
    <row r="43913" customFormat="1" x14ac:dyDescent="0.35"/>
    <row r="43914" customFormat="1" x14ac:dyDescent="0.35"/>
    <row r="43915" customFormat="1" x14ac:dyDescent="0.35"/>
    <row r="43916" customFormat="1" x14ac:dyDescent="0.35"/>
    <row r="43917" customFormat="1" x14ac:dyDescent="0.35"/>
    <row r="43918" customFormat="1" x14ac:dyDescent="0.35"/>
    <row r="43919" customFormat="1" x14ac:dyDescent="0.35"/>
    <row r="43920" customFormat="1" x14ac:dyDescent="0.35"/>
    <row r="43921" customFormat="1" x14ac:dyDescent="0.35"/>
    <row r="43922" customFormat="1" x14ac:dyDescent="0.35"/>
    <row r="43923" customFormat="1" x14ac:dyDescent="0.35"/>
    <row r="43924" customFormat="1" x14ac:dyDescent="0.35"/>
    <row r="43925" customFormat="1" x14ac:dyDescent="0.35"/>
    <row r="43926" customFormat="1" x14ac:dyDescent="0.35"/>
    <row r="43927" customFormat="1" x14ac:dyDescent="0.35"/>
    <row r="43928" customFormat="1" x14ac:dyDescent="0.35"/>
    <row r="43929" customFormat="1" x14ac:dyDescent="0.35"/>
    <row r="43930" customFormat="1" x14ac:dyDescent="0.35"/>
    <row r="43931" customFormat="1" x14ac:dyDescent="0.35"/>
    <row r="43932" customFormat="1" x14ac:dyDescent="0.35"/>
    <row r="43933" customFormat="1" x14ac:dyDescent="0.35"/>
    <row r="43934" customFormat="1" x14ac:dyDescent="0.35"/>
    <row r="43935" customFormat="1" x14ac:dyDescent="0.35"/>
    <row r="43936" customFormat="1" x14ac:dyDescent="0.35"/>
    <row r="43937" customFormat="1" x14ac:dyDescent="0.35"/>
    <row r="43938" customFormat="1" x14ac:dyDescent="0.35"/>
    <row r="43939" customFormat="1" x14ac:dyDescent="0.35"/>
    <row r="43940" customFormat="1" x14ac:dyDescent="0.35"/>
    <row r="43941" customFormat="1" x14ac:dyDescent="0.35"/>
    <row r="43942" customFormat="1" x14ac:dyDescent="0.35"/>
    <row r="43943" customFormat="1" x14ac:dyDescent="0.35"/>
    <row r="43944" customFormat="1" x14ac:dyDescent="0.35"/>
    <row r="43945" customFormat="1" x14ac:dyDescent="0.35"/>
    <row r="43946" customFormat="1" x14ac:dyDescent="0.35"/>
    <row r="43947" customFormat="1" x14ac:dyDescent="0.35"/>
    <row r="43948" customFormat="1" x14ac:dyDescent="0.35"/>
    <row r="43949" customFormat="1" x14ac:dyDescent="0.35"/>
    <row r="43950" customFormat="1" x14ac:dyDescent="0.35"/>
    <row r="43951" customFormat="1" x14ac:dyDescent="0.35"/>
    <row r="43952" customFormat="1" x14ac:dyDescent="0.35"/>
    <row r="43953" customFormat="1" x14ac:dyDescent="0.35"/>
    <row r="43954" customFormat="1" x14ac:dyDescent="0.35"/>
    <row r="43955" customFormat="1" x14ac:dyDescent="0.35"/>
    <row r="43956" customFormat="1" x14ac:dyDescent="0.35"/>
    <row r="43957" customFormat="1" x14ac:dyDescent="0.35"/>
    <row r="43958" customFormat="1" x14ac:dyDescent="0.35"/>
    <row r="43959" customFormat="1" x14ac:dyDescent="0.35"/>
    <row r="43960" customFormat="1" x14ac:dyDescent="0.35"/>
    <row r="43961" customFormat="1" x14ac:dyDescent="0.35"/>
    <row r="43962" customFormat="1" x14ac:dyDescent="0.35"/>
    <row r="43963" customFormat="1" x14ac:dyDescent="0.35"/>
    <row r="43964" customFormat="1" x14ac:dyDescent="0.35"/>
    <row r="43965" customFormat="1" x14ac:dyDescent="0.35"/>
    <row r="43966" customFormat="1" x14ac:dyDescent="0.35"/>
    <row r="43967" customFormat="1" x14ac:dyDescent="0.35"/>
    <row r="43968" customFormat="1" x14ac:dyDescent="0.35"/>
    <row r="43969" customFormat="1" x14ac:dyDescent="0.35"/>
    <row r="43970" customFormat="1" x14ac:dyDescent="0.35"/>
    <row r="43971" customFormat="1" x14ac:dyDescent="0.35"/>
    <row r="43972" customFormat="1" x14ac:dyDescent="0.35"/>
    <row r="43973" customFormat="1" x14ac:dyDescent="0.35"/>
    <row r="43974" customFormat="1" x14ac:dyDescent="0.35"/>
    <row r="43975" customFormat="1" x14ac:dyDescent="0.35"/>
    <row r="43976" customFormat="1" x14ac:dyDescent="0.35"/>
    <row r="43977" customFormat="1" x14ac:dyDescent="0.35"/>
    <row r="43978" customFormat="1" x14ac:dyDescent="0.35"/>
    <row r="43979" customFormat="1" x14ac:dyDescent="0.35"/>
    <row r="43980" customFormat="1" x14ac:dyDescent="0.35"/>
    <row r="43981" customFormat="1" x14ac:dyDescent="0.35"/>
    <row r="43982" customFormat="1" x14ac:dyDescent="0.35"/>
    <row r="43983" customFormat="1" x14ac:dyDescent="0.35"/>
    <row r="43984" customFormat="1" x14ac:dyDescent="0.35"/>
    <row r="43985" customFormat="1" x14ac:dyDescent="0.35"/>
    <row r="43986" customFormat="1" x14ac:dyDescent="0.35"/>
    <row r="43987" customFormat="1" x14ac:dyDescent="0.35"/>
    <row r="43988" customFormat="1" x14ac:dyDescent="0.35"/>
    <row r="43989" customFormat="1" x14ac:dyDescent="0.35"/>
    <row r="43990" customFormat="1" x14ac:dyDescent="0.35"/>
    <row r="43991" customFormat="1" x14ac:dyDescent="0.35"/>
    <row r="43992" customFormat="1" x14ac:dyDescent="0.35"/>
    <row r="43993" customFormat="1" x14ac:dyDescent="0.35"/>
    <row r="43994" customFormat="1" x14ac:dyDescent="0.35"/>
    <row r="43995" customFormat="1" x14ac:dyDescent="0.35"/>
    <row r="43996" customFormat="1" x14ac:dyDescent="0.35"/>
    <row r="43997" customFormat="1" x14ac:dyDescent="0.35"/>
    <row r="43998" customFormat="1" x14ac:dyDescent="0.35"/>
    <row r="43999" customFormat="1" x14ac:dyDescent="0.35"/>
    <row r="44000" customFormat="1" x14ac:dyDescent="0.35"/>
    <row r="44001" customFormat="1" x14ac:dyDescent="0.35"/>
    <row r="44002" customFormat="1" x14ac:dyDescent="0.35"/>
    <row r="44003" customFormat="1" x14ac:dyDescent="0.35"/>
    <row r="44004" customFormat="1" x14ac:dyDescent="0.35"/>
    <row r="44005" customFormat="1" x14ac:dyDescent="0.35"/>
    <row r="44006" customFormat="1" x14ac:dyDescent="0.35"/>
    <row r="44007" customFormat="1" x14ac:dyDescent="0.35"/>
    <row r="44008" customFormat="1" x14ac:dyDescent="0.35"/>
    <row r="44009" customFormat="1" x14ac:dyDescent="0.35"/>
    <row r="44010" customFormat="1" x14ac:dyDescent="0.35"/>
    <row r="44011" customFormat="1" x14ac:dyDescent="0.35"/>
    <row r="44012" customFormat="1" x14ac:dyDescent="0.35"/>
    <row r="44013" customFormat="1" x14ac:dyDescent="0.35"/>
    <row r="44014" customFormat="1" x14ac:dyDescent="0.35"/>
    <row r="44015" customFormat="1" x14ac:dyDescent="0.35"/>
    <row r="44016" customFormat="1" x14ac:dyDescent="0.35"/>
    <row r="44017" customFormat="1" x14ac:dyDescent="0.35"/>
    <row r="44018" customFormat="1" x14ac:dyDescent="0.35"/>
    <row r="44019" customFormat="1" x14ac:dyDescent="0.35"/>
    <row r="44020" customFormat="1" x14ac:dyDescent="0.35"/>
    <row r="44021" customFormat="1" x14ac:dyDescent="0.35"/>
    <row r="44022" customFormat="1" x14ac:dyDescent="0.35"/>
    <row r="44023" customFormat="1" x14ac:dyDescent="0.35"/>
    <row r="44024" customFormat="1" x14ac:dyDescent="0.35"/>
    <row r="44025" customFormat="1" x14ac:dyDescent="0.35"/>
    <row r="44026" customFormat="1" x14ac:dyDescent="0.35"/>
    <row r="44027" customFormat="1" x14ac:dyDescent="0.35"/>
    <row r="44028" customFormat="1" x14ac:dyDescent="0.35"/>
    <row r="44029" customFormat="1" x14ac:dyDescent="0.35"/>
    <row r="44030" customFormat="1" x14ac:dyDescent="0.35"/>
    <row r="44031" customFormat="1" x14ac:dyDescent="0.35"/>
    <row r="44032" customFormat="1" x14ac:dyDescent="0.35"/>
    <row r="44033" customFormat="1" x14ac:dyDescent="0.35"/>
    <row r="44034" customFormat="1" x14ac:dyDescent="0.35"/>
    <row r="44035" customFormat="1" x14ac:dyDescent="0.35"/>
    <row r="44036" customFormat="1" x14ac:dyDescent="0.35"/>
    <row r="44037" customFormat="1" x14ac:dyDescent="0.35"/>
    <row r="44038" customFormat="1" x14ac:dyDescent="0.35"/>
    <row r="44039" customFormat="1" x14ac:dyDescent="0.35"/>
    <row r="44040" customFormat="1" x14ac:dyDescent="0.35"/>
    <row r="44041" customFormat="1" x14ac:dyDescent="0.35"/>
    <row r="44042" customFormat="1" x14ac:dyDescent="0.35"/>
    <row r="44043" customFormat="1" x14ac:dyDescent="0.35"/>
    <row r="44044" customFormat="1" x14ac:dyDescent="0.35"/>
    <row r="44045" customFormat="1" x14ac:dyDescent="0.35"/>
    <row r="44046" customFormat="1" x14ac:dyDescent="0.35"/>
    <row r="44047" customFormat="1" x14ac:dyDescent="0.35"/>
    <row r="44048" customFormat="1" x14ac:dyDescent="0.35"/>
    <row r="44049" customFormat="1" x14ac:dyDescent="0.35"/>
    <row r="44050" customFormat="1" x14ac:dyDescent="0.35"/>
    <row r="44051" customFormat="1" x14ac:dyDescent="0.35"/>
    <row r="44052" customFormat="1" x14ac:dyDescent="0.35"/>
    <row r="44053" customFormat="1" x14ac:dyDescent="0.35"/>
    <row r="44054" customFormat="1" x14ac:dyDescent="0.35"/>
    <row r="44055" customFormat="1" x14ac:dyDescent="0.35"/>
    <row r="44056" customFormat="1" x14ac:dyDescent="0.35"/>
    <row r="44057" customFormat="1" x14ac:dyDescent="0.35"/>
    <row r="44058" customFormat="1" x14ac:dyDescent="0.35"/>
    <row r="44059" customFormat="1" x14ac:dyDescent="0.35"/>
    <row r="44060" customFormat="1" x14ac:dyDescent="0.35"/>
    <row r="44061" customFormat="1" x14ac:dyDescent="0.35"/>
    <row r="44062" customFormat="1" x14ac:dyDescent="0.35"/>
    <row r="44063" customFormat="1" x14ac:dyDescent="0.35"/>
    <row r="44064" customFormat="1" x14ac:dyDescent="0.35"/>
    <row r="44065" customFormat="1" x14ac:dyDescent="0.35"/>
    <row r="44066" customFormat="1" x14ac:dyDescent="0.35"/>
    <row r="44067" customFormat="1" x14ac:dyDescent="0.35"/>
    <row r="44068" customFormat="1" x14ac:dyDescent="0.35"/>
    <row r="44069" customFormat="1" x14ac:dyDescent="0.35"/>
    <row r="44070" customFormat="1" x14ac:dyDescent="0.35"/>
    <row r="44071" customFormat="1" x14ac:dyDescent="0.35"/>
    <row r="44072" customFormat="1" x14ac:dyDescent="0.35"/>
    <row r="44073" customFormat="1" x14ac:dyDescent="0.35"/>
    <row r="44074" customFormat="1" x14ac:dyDescent="0.35"/>
    <row r="44075" customFormat="1" x14ac:dyDescent="0.35"/>
    <row r="44076" customFormat="1" x14ac:dyDescent="0.35"/>
    <row r="44077" customFormat="1" x14ac:dyDescent="0.35"/>
    <row r="44078" customFormat="1" x14ac:dyDescent="0.35"/>
    <row r="44079" customFormat="1" x14ac:dyDescent="0.35"/>
    <row r="44080" customFormat="1" x14ac:dyDescent="0.35"/>
    <row r="44081" customFormat="1" x14ac:dyDescent="0.35"/>
    <row r="44082" customFormat="1" x14ac:dyDescent="0.35"/>
    <row r="44083" customFormat="1" x14ac:dyDescent="0.35"/>
    <row r="44084" customFormat="1" x14ac:dyDescent="0.35"/>
    <row r="44085" customFormat="1" x14ac:dyDescent="0.35"/>
    <row r="44086" customFormat="1" x14ac:dyDescent="0.35"/>
    <row r="44087" customFormat="1" x14ac:dyDescent="0.35"/>
    <row r="44088" customFormat="1" x14ac:dyDescent="0.35"/>
    <row r="44089" customFormat="1" x14ac:dyDescent="0.35"/>
    <row r="44090" customFormat="1" x14ac:dyDescent="0.35"/>
    <row r="44091" customFormat="1" x14ac:dyDescent="0.35"/>
    <row r="44092" customFormat="1" x14ac:dyDescent="0.35"/>
    <row r="44093" customFormat="1" x14ac:dyDescent="0.35"/>
    <row r="44094" customFormat="1" x14ac:dyDescent="0.35"/>
    <row r="44095" customFormat="1" x14ac:dyDescent="0.35"/>
    <row r="44096" customFormat="1" x14ac:dyDescent="0.35"/>
    <row r="44097" customFormat="1" x14ac:dyDescent="0.35"/>
    <row r="44098" customFormat="1" x14ac:dyDescent="0.35"/>
    <row r="44099" customFormat="1" x14ac:dyDescent="0.35"/>
    <row r="44100" customFormat="1" x14ac:dyDescent="0.35"/>
    <row r="44101" customFormat="1" x14ac:dyDescent="0.35"/>
    <row r="44102" customFormat="1" x14ac:dyDescent="0.35"/>
    <row r="44103" customFormat="1" x14ac:dyDescent="0.35"/>
    <row r="44104" customFormat="1" x14ac:dyDescent="0.35"/>
    <row r="44105" customFormat="1" x14ac:dyDescent="0.35"/>
    <row r="44106" customFormat="1" x14ac:dyDescent="0.35"/>
    <row r="44107" customFormat="1" x14ac:dyDescent="0.35"/>
    <row r="44108" customFormat="1" x14ac:dyDescent="0.35"/>
    <row r="44109" customFormat="1" x14ac:dyDescent="0.35"/>
    <row r="44110" customFormat="1" x14ac:dyDescent="0.35"/>
    <row r="44111" customFormat="1" x14ac:dyDescent="0.35"/>
    <row r="44112" customFormat="1" x14ac:dyDescent="0.35"/>
    <row r="44113" customFormat="1" x14ac:dyDescent="0.35"/>
    <row r="44114" customFormat="1" x14ac:dyDescent="0.35"/>
    <row r="44115" customFormat="1" x14ac:dyDescent="0.35"/>
    <row r="44116" customFormat="1" x14ac:dyDescent="0.35"/>
    <row r="44117" customFormat="1" x14ac:dyDescent="0.35"/>
    <row r="44118" customFormat="1" x14ac:dyDescent="0.35"/>
    <row r="44119" customFormat="1" x14ac:dyDescent="0.35"/>
    <row r="44120" customFormat="1" x14ac:dyDescent="0.35"/>
    <row r="44121" customFormat="1" x14ac:dyDescent="0.35"/>
    <row r="44122" customFormat="1" x14ac:dyDescent="0.35"/>
    <row r="44123" customFormat="1" x14ac:dyDescent="0.35"/>
    <row r="44124" customFormat="1" x14ac:dyDescent="0.35"/>
    <row r="44125" customFormat="1" x14ac:dyDescent="0.35"/>
    <row r="44126" customFormat="1" x14ac:dyDescent="0.35"/>
    <row r="44127" customFormat="1" x14ac:dyDescent="0.35"/>
    <row r="44128" customFormat="1" x14ac:dyDescent="0.35"/>
    <row r="44129" customFormat="1" x14ac:dyDescent="0.35"/>
    <row r="44130" customFormat="1" x14ac:dyDescent="0.35"/>
    <row r="44131" customFormat="1" x14ac:dyDescent="0.35"/>
    <row r="44132" customFormat="1" x14ac:dyDescent="0.35"/>
    <row r="44133" customFormat="1" x14ac:dyDescent="0.35"/>
    <row r="44134" customFormat="1" x14ac:dyDescent="0.35"/>
    <row r="44135" customFormat="1" x14ac:dyDescent="0.35"/>
    <row r="44136" customFormat="1" x14ac:dyDescent="0.35"/>
    <row r="44137" customFormat="1" x14ac:dyDescent="0.35"/>
    <row r="44138" customFormat="1" x14ac:dyDescent="0.35"/>
    <row r="44139" customFormat="1" x14ac:dyDescent="0.35"/>
    <row r="44140" customFormat="1" x14ac:dyDescent="0.35"/>
    <row r="44141" customFormat="1" x14ac:dyDescent="0.35"/>
    <row r="44142" customFormat="1" x14ac:dyDescent="0.35"/>
    <row r="44143" customFormat="1" x14ac:dyDescent="0.35"/>
    <row r="44144" customFormat="1" x14ac:dyDescent="0.35"/>
    <row r="44145" customFormat="1" x14ac:dyDescent="0.35"/>
    <row r="44146" customFormat="1" x14ac:dyDescent="0.35"/>
    <row r="44147" customFormat="1" x14ac:dyDescent="0.35"/>
    <row r="44148" customFormat="1" x14ac:dyDescent="0.35"/>
    <row r="44149" customFormat="1" x14ac:dyDescent="0.35"/>
    <row r="44150" customFormat="1" x14ac:dyDescent="0.35"/>
    <row r="44151" customFormat="1" x14ac:dyDescent="0.35"/>
    <row r="44152" customFormat="1" x14ac:dyDescent="0.35"/>
    <row r="44153" customFormat="1" x14ac:dyDescent="0.35"/>
    <row r="44154" customFormat="1" x14ac:dyDescent="0.35"/>
    <row r="44155" customFormat="1" x14ac:dyDescent="0.35"/>
    <row r="44156" customFormat="1" x14ac:dyDescent="0.35"/>
    <row r="44157" customFormat="1" x14ac:dyDescent="0.35"/>
    <row r="44158" customFormat="1" x14ac:dyDescent="0.35"/>
    <row r="44159" customFormat="1" x14ac:dyDescent="0.35"/>
    <row r="44160" customFormat="1" x14ac:dyDescent="0.35"/>
    <row r="44161" customFormat="1" x14ac:dyDescent="0.35"/>
    <row r="44162" customFormat="1" x14ac:dyDescent="0.35"/>
    <row r="44163" customFormat="1" x14ac:dyDescent="0.35"/>
    <row r="44164" customFormat="1" x14ac:dyDescent="0.35"/>
    <row r="44165" customFormat="1" x14ac:dyDescent="0.35"/>
    <row r="44166" customFormat="1" x14ac:dyDescent="0.35"/>
    <row r="44167" customFormat="1" x14ac:dyDescent="0.35"/>
    <row r="44168" customFormat="1" x14ac:dyDescent="0.35"/>
    <row r="44169" customFormat="1" x14ac:dyDescent="0.35"/>
    <row r="44170" customFormat="1" x14ac:dyDescent="0.35"/>
    <row r="44171" customFormat="1" x14ac:dyDescent="0.35"/>
    <row r="44172" customFormat="1" x14ac:dyDescent="0.35"/>
    <row r="44173" customFormat="1" x14ac:dyDescent="0.35"/>
    <row r="44174" customFormat="1" x14ac:dyDescent="0.35"/>
    <row r="44175" customFormat="1" x14ac:dyDescent="0.35"/>
    <row r="44176" customFormat="1" x14ac:dyDescent="0.35"/>
    <row r="44177" customFormat="1" x14ac:dyDescent="0.35"/>
    <row r="44178" customFormat="1" x14ac:dyDescent="0.35"/>
    <row r="44179" customFormat="1" x14ac:dyDescent="0.35"/>
    <row r="44180" customFormat="1" x14ac:dyDescent="0.35"/>
    <row r="44181" customFormat="1" x14ac:dyDescent="0.35"/>
    <row r="44182" customFormat="1" x14ac:dyDescent="0.35"/>
    <row r="44183" customFormat="1" x14ac:dyDescent="0.35"/>
    <row r="44184" customFormat="1" x14ac:dyDescent="0.35"/>
    <row r="44185" customFormat="1" x14ac:dyDescent="0.35"/>
    <row r="44186" customFormat="1" x14ac:dyDescent="0.35"/>
    <row r="44187" customFormat="1" x14ac:dyDescent="0.35"/>
    <row r="44188" customFormat="1" x14ac:dyDescent="0.35"/>
    <row r="44189" customFormat="1" x14ac:dyDescent="0.35"/>
    <row r="44190" customFormat="1" x14ac:dyDescent="0.35"/>
    <row r="44191" customFormat="1" x14ac:dyDescent="0.35"/>
    <row r="44192" customFormat="1" x14ac:dyDescent="0.35"/>
    <row r="44193" customFormat="1" x14ac:dyDescent="0.35"/>
    <row r="44194" customFormat="1" x14ac:dyDescent="0.35"/>
    <row r="44195" customFormat="1" x14ac:dyDescent="0.35"/>
    <row r="44196" customFormat="1" x14ac:dyDescent="0.35"/>
    <row r="44197" customFormat="1" x14ac:dyDescent="0.35"/>
    <row r="44198" customFormat="1" x14ac:dyDescent="0.35"/>
    <row r="44199" customFormat="1" x14ac:dyDescent="0.35"/>
    <row r="44200" customFormat="1" x14ac:dyDescent="0.35"/>
    <row r="44201" customFormat="1" x14ac:dyDescent="0.35"/>
    <row r="44202" customFormat="1" x14ac:dyDescent="0.35"/>
    <row r="44203" customFormat="1" x14ac:dyDescent="0.35"/>
    <row r="44204" customFormat="1" x14ac:dyDescent="0.35"/>
    <row r="44205" customFormat="1" x14ac:dyDescent="0.35"/>
    <row r="44206" customFormat="1" x14ac:dyDescent="0.35"/>
    <row r="44207" customFormat="1" x14ac:dyDescent="0.35"/>
    <row r="44208" customFormat="1" x14ac:dyDescent="0.35"/>
    <row r="44209" customFormat="1" x14ac:dyDescent="0.35"/>
    <row r="44210" customFormat="1" x14ac:dyDescent="0.35"/>
    <row r="44211" customFormat="1" x14ac:dyDescent="0.35"/>
    <row r="44212" customFormat="1" x14ac:dyDescent="0.35"/>
    <row r="44213" customFormat="1" x14ac:dyDescent="0.35"/>
    <row r="44214" customFormat="1" x14ac:dyDescent="0.35"/>
    <row r="44215" customFormat="1" x14ac:dyDescent="0.35"/>
    <row r="44216" customFormat="1" x14ac:dyDescent="0.35"/>
    <row r="44217" customFormat="1" x14ac:dyDescent="0.35"/>
    <row r="44218" customFormat="1" x14ac:dyDescent="0.35"/>
    <row r="44219" customFormat="1" x14ac:dyDescent="0.35"/>
    <row r="44220" customFormat="1" x14ac:dyDescent="0.35"/>
    <row r="44221" customFormat="1" x14ac:dyDescent="0.35"/>
    <row r="44222" customFormat="1" x14ac:dyDescent="0.35"/>
    <row r="44223" customFormat="1" x14ac:dyDescent="0.35"/>
    <row r="44224" customFormat="1" x14ac:dyDescent="0.35"/>
    <row r="44225" customFormat="1" x14ac:dyDescent="0.35"/>
    <row r="44226" customFormat="1" x14ac:dyDescent="0.35"/>
    <row r="44227" customFormat="1" x14ac:dyDescent="0.35"/>
    <row r="44228" customFormat="1" x14ac:dyDescent="0.35"/>
    <row r="44229" customFormat="1" x14ac:dyDescent="0.35"/>
    <row r="44230" customFormat="1" x14ac:dyDescent="0.35"/>
    <row r="44231" customFormat="1" x14ac:dyDescent="0.35"/>
    <row r="44232" customFormat="1" x14ac:dyDescent="0.35"/>
    <row r="44233" customFormat="1" x14ac:dyDescent="0.35"/>
    <row r="44234" customFormat="1" x14ac:dyDescent="0.35"/>
    <row r="44235" customFormat="1" x14ac:dyDescent="0.35"/>
    <row r="44236" customFormat="1" x14ac:dyDescent="0.35"/>
    <row r="44237" customFormat="1" x14ac:dyDescent="0.35"/>
    <row r="44238" customFormat="1" x14ac:dyDescent="0.35"/>
    <row r="44239" customFormat="1" x14ac:dyDescent="0.35"/>
    <row r="44240" customFormat="1" x14ac:dyDescent="0.35"/>
    <row r="44241" customFormat="1" x14ac:dyDescent="0.35"/>
    <row r="44242" customFormat="1" x14ac:dyDescent="0.35"/>
    <row r="44243" customFormat="1" x14ac:dyDescent="0.35"/>
    <row r="44244" customFormat="1" x14ac:dyDescent="0.35"/>
    <row r="44245" customFormat="1" x14ac:dyDescent="0.35"/>
    <row r="44246" customFormat="1" x14ac:dyDescent="0.35"/>
    <row r="44247" customFormat="1" x14ac:dyDescent="0.35"/>
    <row r="44248" customFormat="1" x14ac:dyDescent="0.35"/>
    <row r="44249" customFormat="1" x14ac:dyDescent="0.35"/>
    <row r="44250" customFormat="1" x14ac:dyDescent="0.35"/>
    <row r="44251" customFormat="1" x14ac:dyDescent="0.35"/>
    <row r="44252" customFormat="1" x14ac:dyDescent="0.35"/>
    <row r="44253" customFormat="1" x14ac:dyDescent="0.35"/>
    <row r="44254" customFormat="1" x14ac:dyDescent="0.35"/>
    <row r="44255" customFormat="1" x14ac:dyDescent="0.35"/>
    <row r="44256" customFormat="1" x14ac:dyDescent="0.35"/>
    <row r="44257" customFormat="1" x14ac:dyDescent="0.35"/>
    <row r="44258" customFormat="1" x14ac:dyDescent="0.35"/>
    <row r="44259" customFormat="1" x14ac:dyDescent="0.35"/>
    <row r="44260" customFormat="1" x14ac:dyDescent="0.35"/>
    <row r="44261" customFormat="1" x14ac:dyDescent="0.35"/>
    <row r="44262" customFormat="1" x14ac:dyDescent="0.35"/>
    <row r="44263" customFormat="1" x14ac:dyDescent="0.35"/>
    <row r="44264" customFormat="1" x14ac:dyDescent="0.35"/>
    <row r="44265" customFormat="1" x14ac:dyDescent="0.35"/>
    <row r="44266" customFormat="1" x14ac:dyDescent="0.35"/>
    <row r="44267" customFormat="1" x14ac:dyDescent="0.35"/>
    <row r="44268" customFormat="1" x14ac:dyDescent="0.35"/>
    <row r="44269" customFormat="1" x14ac:dyDescent="0.35"/>
    <row r="44270" customFormat="1" x14ac:dyDescent="0.35"/>
    <row r="44271" customFormat="1" x14ac:dyDescent="0.35"/>
    <row r="44272" customFormat="1" x14ac:dyDescent="0.35"/>
    <row r="44273" customFormat="1" x14ac:dyDescent="0.35"/>
    <row r="44274" customFormat="1" x14ac:dyDescent="0.35"/>
    <row r="44275" customFormat="1" x14ac:dyDescent="0.35"/>
    <row r="44276" customFormat="1" x14ac:dyDescent="0.35"/>
    <row r="44277" customFormat="1" x14ac:dyDescent="0.35"/>
    <row r="44278" customFormat="1" x14ac:dyDescent="0.35"/>
    <row r="44279" customFormat="1" x14ac:dyDescent="0.35"/>
    <row r="44280" customFormat="1" x14ac:dyDescent="0.35"/>
    <row r="44281" customFormat="1" x14ac:dyDescent="0.35"/>
    <row r="44282" customFormat="1" x14ac:dyDescent="0.35"/>
    <row r="44283" customFormat="1" x14ac:dyDescent="0.35"/>
    <row r="44284" customFormat="1" x14ac:dyDescent="0.35"/>
    <row r="44285" customFormat="1" x14ac:dyDescent="0.35"/>
    <row r="44286" customFormat="1" x14ac:dyDescent="0.35"/>
    <row r="44287" customFormat="1" x14ac:dyDescent="0.35"/>
    <row r="44288" customFormat="1" x14ac:dyDescent="0.35"/>
    <row r="44289" customFormat="1" x14ac:dyDescent="0.35"/>
    <row r="44290" customFormat="1" x14ac:dyDescent="0.35"/>
    <row r="44291" customFormat="1" x14ac:dyDescent="0.35"/>
    <row r="44292" customFormat="1" x14ac:dyDescent="0.35"/>
    <row r="44293" customFormat="1" x14ac:dyDescent="0.35"/>
    <row r="44294" customFormat="1" x14ac:dyDescent="0.35"/>
    <row r="44295" customFormat="1" x14ac:dyDescent="0.35"/>
    <row r="44296" customFormat="1" x14ac:dyDescent="0.35"/>
    <row r="44297" customFormat="1" x14ac:dyDescent="0.35"/>
    <row r="44298" customFormat="1" x14ac:dyDescent="0.35"/>
    <row r="44299" customFormat="1" x14ac:dyDescent="0.35"/>
    <row r="44300" customFormat="1" x14ac:dyDescent="0.35"/>
    <row r="44301" customFormat="1" x14ac:dyDescent="0.35"/>
    <row r="44302" customFormat="1" x14ac:dyDescent="0.35"/>
    <row r="44303" customFormat="1" x14ac:dyDescent="0.35"/>
    <row r="44304" customFormat="1" x14ac:dyDescent="0.35"/>
    <row r="44305" customFormat="1" x14ac:dyDescent="0.35"/>
    <row r="44306" customFormat="1" x14ac:dyDescent="0.35"/>
    <row r="44307" customFormat="1" x14ac:dyDescent="0.35"/>
    <row r="44308" customFormat="1" x14ac:dyDescent="0.35"/>
    <row r="44309" customFormat="1" x14ac:dyDescent="0.35"/>
    <row r="44310" customFormat="1" x14ac:dyDescent="0.35"/>
    <row r="44311" customFormat="1" x14ac:dyDescent="0.35"/>
    <row r="44312" customFormat="1" x14ac:dyDescent="0.35"/>
    <row r="44313" customFormat="1" x14ac:dyDescent="0.35"/>
    <row r="44314" customFormat="1" x14ac:dyDescent="0.35"/>
    <row r="44315" customFormat="1" x14ac:dyDescent="0.35"/>
    <row r="44316" customFormat="1" x14ac:dyDescent="0.35"/>
    <row r="44317" customFormat="1" x14ac:dyDescent="0.35"/>
    <row r="44318" customFormat="1" x14ac:dyDescent="0.35"/>
    <row r="44319" customFormat="1" x14ac:dyDescent="0.35"/>
    <row r="44320" customFormat="1" x14ac:dyDescent="0.35"/>
    <row r="44321" customFormat="1" x14ac:dyDescent="0.35"/>
    <row r="44322" customFormat="1" x14ac:dyDescent="0.35"/>
    <row r="44323" customFormat="1" x14ac:dyDescent="0.35"/>
    <row r="44324" customFormat="1" x14ac:dyDescent="0.35"/>
    <row r="44325" customFormat="1" x14ac:dyDescent="0.35"/>
    <row r="44326" customFormat="1" x14ac:dyDescent="0.35"/>
    <row r="44327" customFormat="1" x14ac:dyDescent="0.35"/>
    <row r="44328" customFormat="1" x14ac:dyDescent="0.35"/>
    <row r="44329" customFormat="1" x14ac:dyDescent="0.35"/>
    <row r="44330" customFormat="1" x14ac:dyDescent="0.35"/>
    <row r="44331" customFormat="1" x14ac:dyDescent="0.35"/>
    <row r="44332" customFormat="1" x14ac:dyDescent="0.35"/>
    <row r="44333" customFormat="1" x14ac:dyDescent="0.35"/>
    <row r="44334" customFormat="1" x14ac:dyDescent="0.35"/>
    <row r="44335" customFormat="1" x14ac:dyDescent="0.35"/>
    <row r="44336" customFormat="1" x14ac:dyDescent="0.35"/>
    <row r="44337" customFormat="1" x14ac:dyDescent="0.35"/>
    <row r="44338" customFormat="1" x14ac:dyDescent="0.35"/>
    <row r="44339" customFormat="1" x14ac:dyDescent="0.35"/>
    <row r="44340" customFormat="1" x14ac:dyDescent="0.35"/>
    <row r="44341" customFormat="1" x14ac:dyDescent="0.35"/>
    <row r="44342" customFormat="1" x14ac:dyDescent="0.35"/>
    <row r="44343" customFormat="1" x14ac:dyDescent="0.35"/>
    <row r="44344" customFormat="1" x14ac:dyDescent="0.35"/>
    <row r="44345" customFormat="1" x14ac:dyDescent="0.35"/>
    <row r="44346" customFormat="1" x14ac:dyDescent="0.35"/>
    <row r="44347" customFormat="1" x14ac:dyDescent="0.35"/>
    <row r="44348" customFormat="1" x14ac:dyDescent="0.35"/>
    <row r="44349" customFormat="1" x14ac:dyDescent="0.35"/>
    <row r="44350" customFormat="1" x14ac:dyDescent="0.35"/>
    <row r="44351" customFormat="1" x14ac:dyDescent="0.35"/>
    <row r="44352" customFormat="1" x14ac:dyDescent="0.35"/>
    <row r="44353" customFormat="1" x14ac:dyDescent="0.35"/>
    <row r="44354" customFormat="1" x14ac:dyDescent="0.35"/>
    <row r="44355" customFormat="1" x14ac:dyDescent="0.35"/>
    <row r="44356" customFormat="1" x14ac:dyDescent="0.35"/>
    <row r="44357" customFormat="1" x14ac:dyDescent="0.35"/>
    <row r="44358" customFormat="1" x14ac:dyDescent="0.35"/>
    <row r="44359" customFormat="1" x14ac:dyDescent="0.35"/>
    <row r="44360" customFormat="1" x14ac:dyDescent="0.35"/>
    <row r="44361" customFormat="1" x14ac:dyDescent="0.35"/>
    <row r="44362" customFormat="1" x14ac:dyDescent="0.35"/>
    <row r="44363" customFormat="1" x14ac:dyDescent="0.35"/>
    <row r="44364" customFormat="1" x14ac:dyDescent="0.35"/>
    <row r="44365" customFormat="1" x14ac:dyDescent="0.35"/>
    <row r="44366" customFormat="1" x14ac:dyDescent="0.35"/>
    <row r="44367" customFormat="1" x14ac:dyDescent="0.35"/>
    <row r="44368" customFormat="1" x14ac:dyDescent="0.35"/>
    <row r="44369" customFormat="1" x14ac:dyDescent="0.35"/>
    <row r="44370" customFormat="1" x14ac:dyDescent="0.35"/>
    <row r="44371" customFormat="1" x14ac:dyDescent="0.35"/>
    <row r="44372" customFormat="1" x14ac:dyDescent="0.35"/>
    <row r="44373" customFormat="1" x14ac:dyDescent="0.35"/>
    <row r="44374" customFormat="1" x14ac:dyDescent="0.35"/>
    <row r="44375" customFormat="1" x14ac:dyDescent="0.35"/>
    <row r="44376" customFormat="1" x14ac:dyDescent="0.35"/>
    <row r="44377" customFormat="1" x14ac:dyDescent="0.35"/>
    <row r="44378" customFormat="1" x14ac:dyDescent="0.35"/>
    <row r="44379" customFormat="1" x14ac:dyDescent="0.35"/>
    <row r="44380" customFormat="1" x14ac:dyDescent="0.35"/>
    <row r="44381" customFormat="1" x14ac:dyDescent="0.35"/>
    <row r="44382" customFormat="1" x14ac:dyDescent="0.35"/>
    <row r="44383" customFormat="1" x14ac:dyDescent="0.35"/>
    <row r="44384" customFormat="1" x14ac:dyDescent="0.35"/>
    <row r="44385" customFormat="1" x14ac:dyDescent="0.35"/>
    <row r="44386" customFormat="1" x14ac:dyDescent="0.35"/>
    <row r="44387" customFormat="1" x14ac:dyDescent="0.35"/>
    <row r="44388" customFormat="1" x14ac:dyDescent="0.35"/>
    <row r="44389" customFormat="1" x14ac:dyDescent="0.35"/>
    <row r="44390" customFormat="1" x14ac:dyDescent="0.35"/>
    <row r="44391" customFormat="1" x14ac:dyDescent="0.35"/>
    <row r="44392" customFormat="1" x14ac:dyDescent="0.35"/>
    <row r="44393" customFormat="1" x14ac:dyDescent="0.35"/>
    <row r="44394" customFormat="1" x14ac:dyDescent="0.35"/>
    <row r="44395" customFormat="1" x14ac:dyDescent="0.35"/>
    <row r="44396" customFormat="1" x14ac:dyDescent="0.35"/>
    <row r="44397" customFormat="1" x14ac:dyDescent="0.35"/>
    <row r="44398" customFormat="1" x14ac:dyDescent="0.35"/>
    <row r="44399" customFormat="1" x14ac:dyDescent="0.35"/>
    <row r="44400" customFormat="1" x14ac:dyDescent="0.35"/>
    <row r="44401" customFormat="1" x14ac:dyDescent="0.35"/>
    <row r="44402" customFormat="1" x14ac:dyDescent="0.35"/>
    <row r="44403" customFormat="1" x14ac:dyDescent="0.35"/>
    <row r="44404" customFormat="1" x14ac:dyDescent="0.35"/>
    <row r="44405" customFormat="1" x14ac:dyDescent="0.35"/>
    <row r="44406" customFormat="1" x14ac:dyDescent="0.35"/>
    <row r="44407" customFormat="1" x14ac:dyDescent="0.35"/>
    <row r="44408" customFormat="1" x14ac:dyDescent="0.35"/>
    <row r="44409" customFormat="1" x14ac:dyDescent="0.35"/>
    <row r="44410" customFormat="1" x14ac:dyDescent="0.35"/>
    <row r="44411" customFormat="1" x14ac:dyDescent="0.35"/>
    <row r="44412" customFormat="1" x14ac:dyDescent="0.35"/>
    <row r="44413" customFormat="1" x14ac:dyDescent="0.35"/>
    <row r="44414" customFormat="1" x14ac:dyDescent="0.35"/>
    <row r="44415" customFormat="1" x14ac:dyDescent="0.35"/>
    <row r="44416" customFormat="1" x14ac:dyDescent="0.35"/>
    <row r="44417" customFormat="1" x14ac:dyDescent="0.35"/>
    <row r="44418" customFormat="1" x14ac:dyDescent="0.35"/>
    <row r="44419" customFormat="1" x14ac:dyDescent="0.35"/>
    <row r="44420" customFormat="1" x14ac:dyDescent="0.35"/>
    <row r="44421" customFormat="1" x14ac:dyDescent="0.35"/>
    <row r="44422" customFormat="1" x14ac:dyDescent="0.35"/>
    <row r="44423" customFormat="1" x14ac:dyDescent="0.35"/>
    <row r="44424" customFormat="1" x14ac:dyDescent="0.35"/>
    <row r="44425" customFormat="1" x14ac:dyDescent="0.35"/>
    <row r="44426" customFormat="1" x14ac:dyDescent="0.35"/>
    <row r="44427" customFormat="1" x14ac:dyDescent="0.35"/>
    <row r="44428" customFormat="1" x14ac:dyDescent="0.35"/>
    <row r="44429" customFormat="1" x14ac:dyDescent="0.35"/>
    <row r="44430" customFormat="1" x14ac:dyDescent="0.35"/>
    <row r="44431" customFormat="1" x14ac:dyDescent="0.35"/>
    <row r="44432" customFormat="1" x14ac:dyDescent="0.35"/>
    <row r="44433" customFormat="1" x14ac:dyDescent="0.35"/>
    <row r="44434" customFormat="1" x14ac:dyDescent="0.35"/>
    <row r="44435" customFormat="1" x14ac:dyDescent="0.35"/>
    <row r="44436" customFormat="1" x14ac:dyDescent="0.35"/>
    <row r="44437" customFormat="1" x14ac:dyDescent="0.35"/>
    <row r="44438" customFormat="1" x14ac:dyDescent="0.35"/>
    <row r="44439" customFormat="1" x14ac:dyDescent="0.35"/>
    <row r="44440" customFormat="1" x14ac:dyDescent="0.35"/>
    <row r="44441" customFormat="1" x14ac:dyDescent="0.35"/>
    <row r="44442" customFormat="1" x14ac:dyDescent="0.35"/>
    <row r="44443" customFormat="1" x14ac:dyDescent="0.35"/>
    <row r="44444" customFormat="1" x14ac:dyDescent="0.35"/>
    <row r="44445" customFormat="1" x14ac:dyDescent="0.35"/>
    <row r="44446" customFormat="1" x14ac:dyDescent="0.35"/>
    <row r="44447" customFormat="1" x14ac:dyDescent="0.35"/>
    <row r="44448" customFormat="1" x14ac:dyDescent="0.35"/>
    <row r="44449" customFormat="1" x14ac:dyDescent="0.35"/>
    <row r="44450" customFormat="1" x14ac:dyDescent="0.35"/>
    <row r="44451" customFormat="1" x14ac:dyDescent="0.35"/>
    <row r="44452" customFormat="1" x14ac:dyDescent="0.35"/>
    <row r="44453" customFormat="1" x14ac:dyDescent="0.35"/>
    <row r="44454" customFormat="1" x14ac:dyDescent="0.35"/>
    <row r="44455" customFormat="1" x14ac:dyDescent="0.35"/>
    <row r="44456" customFormat="1" x14ac:dyDescent="0.35"/>
    <row r="44457" customFormat="1" x14ac:dyDescent="0.35"/>
    <row r="44458" customFormat="1" x14ac:dyDescent="0.35"/>
    <row r="44459" customFormat="1" x14ac:dyDescent="0.35"/>
    <row r="44460" customFormat="1" x14ac:dyDescent="0.35"/>
    <row r="44461" customFormat="1" x14ac:dyDescent="0.35"/>
    <row r="44462" customFormat="1" x14ac:dyDescent="0.35"/>
    <row r="44463" customFormat="1" x14ac:dyDescent="0.35"/>
    <row r="44464" customFormat="1" x14ac:dyDescent="0.35"/>
    <row r="44465" customFormat="1" x14ac:dyDescent="0.35"/>
    <row r="44466" customFormat="1" x14ac:dyDescent="0.35"/>
    <row r="44467" customFormat="1" x14ac:dyDescent="0.35"/>
    <row r="44468" customFormat="1" x14ac:dyDescent="0.35"/>
    <row r="44469" customFormat="1" x14ac:dyDescent="0.35"/>
    <row r="44470" customFormat="1" x14ac:dyDescent="0.35"/>
    <row r="44471" customFormat="1" x14ac:dyDescent="0.35"/>
    <row r="44472" customFormat="1" x14ac:dyDescent="0.35"/>
    <row r="44473" customFormat="1" x14ac:dyDescent="0.35"/>
    <row r="44474" customFormat="1" x14ac:dyDescent="0.35"/>
    <row r="44475" customFormat="1" x14ac:dyDescent="0.35"/>
    <row r="44476" customFormat="1" x14ac:dyDescent="0.35"/>
    <row r="44477" customFormat="1" x14ac:dyDescent="0.35"/>
    <row r="44478" customFormat="1" x14ac:dyDescent="0.35"/>
    <row r="44479" customFormat="1" x14ac:dyDescent="0.35"/>
    <row r="44480" customFormat="1" x14ac:dyDescent="0.35"/>
    <row r="44481" customFormat="1" x14ac:dyDescent="0.35"/>
    <row r="44482" customFormat="1" x14ac:dyDescent="0.35"/>
    <row r="44483" customFormat="1" x14ac:dyDescent="0.35"/>
    <row r="44484" customFormat="1" x14ac:dyDescent="0.35"/>
    <row r="44485" customFormat="1" x14ac:dyDescent="0.35"/>
    <row r="44486" customFormat="1" x14ac:dyDescent="0.35"/>
    <row r="44487" customFormat="1" x14ac:dyDescent="0.35"/>
    <row r="44488" customFormat="1" x14ac:dyDescent="0.35"/>
    <row r="44489" customFormat="1" x14ac:dyDescent="0.35"/>
    <row r="44490" customFormat="1" x14ac:dyDescent="0.35"/>
    <row r="44491" customFormat="1" x14ac:dyDescent="0.35"/>
    <row r="44492" customFormat="1" x14ac:dyDescent="0.35"/>
    <row r="44493" customFormat="1" x14ac:dyDescent="0.35"/>
    <row r="44494" customFormat="1" x14ac:dyDescent="0.35"/>
    <row r="44495" customFormat="1" x14ac:dyDescent="0.35"/>
    <row r="44496" customFormat="1" x14ac:dyDescent="0.35"/>
    <row r="44497" customFormat="1" x14ac:dyDescent="0.35"/>
    <row r="44498" customFormat="1" x14ac:dyDescent="0.35"/>
    <row r="44499" customFormat="1" x14ac:dyDescent="0.35"/>
    <row r="44500" customFormat="1" x14ac:dyDescent="0.35"/>
    <row r="44501" customFormat="1" x14ac:dyDescent="0.35"/>
    <row r="44502" customFormat="1" x14ac:dyDescent="0.35"/>
    <row r="44503" customFormat="1" x14ac:dyDescent="0.35"/>
    <row r="44504" customFormat="1" x14ac:dyDescent="0.35"/>
    <row r="44505" customFormat="1" x14ac:dyDescent="0.35"/>
    <row r="44506" customFormat="1" x14ac:dyDescent="0.35"/>
    <row r="44507" customFormat="1" x14ac:dyDescent="0.35"/>
    <row r="44508" customFormat="1" x14ac:dyDescent="0.35"/>
    <row r="44509" customFormat="1" x14ac:dyDescent="0.35"/>
    <row r="44510" customFormat="1" x14ac:dyDescent="0.35"/>
    <row r="44511" customFormat="1" x14ac:dyDescent="0.35"/>
    <row r="44512" customFormat="1" x14ac:dyDescent="0.35"/>
    <row r="44513" customFormat="1" x14ac:dyDescent="0.35"/>
    <row r="44514" customFormat="1" x14ac:dyDescent="0.35"/>
    <row r="44515" customFormat="1" x14ac:dyDescent="0.35"/>
    <row r="44516" customFormat="1" x14ac:dyDescent="0.35"/>
    <row r="44517" customFormat="1" x14ac:dyDescent="0.35"/>
    <row r="44518" customFormat="1" x14ac:dyDescent="0.35"/>
    <row r="44519" customFormat="1" x14ac:dyDescent="0.35"/>
    <row r="44520" customFormat="1" x14ac:dyDescent="0.35"/>
    <row r="44521" customFormat="1" x14ac:dyDescent="0.35"/>
    <row r="44522" customFormat="1" x14ac:dyDescent="0.35"/>
    <row r="44523" customFormat="1" x14ac:dyDescent="0.35"/>
    <row r="44524" customFormat="1" x14ac:dyDescent="0.35"/>
    <row r="44525" customFormat="1" x14ac:dyDescent="0.35"/>
    <row r="44526" customFormat="1" x14ac:dyDescent="0.35"/>
    <row r="44527" customFormat="1" x14ac:dyDescent="0.35"/>
    <row r="44528" customFormat="1" x14ac:dyDescent="0.35"/>
    <row r="44529" customFormat="1" x14ac:dyDescent="0.35"/>
    <row r="44530" customFormat="1" x14ac:dyDescent="0.35"/>
    <row r="44531" customFormat="1" x14ac:dyDescent="0.35"/>
    <row r="44532" customFormat="1" x14ac:dyDescent="0.35"/>
    <row r="44533" customFormat="1" x14ac:dyDescent="0.35"/>
    <row r="44534" customFormat="1" x14ac:dyDescent="0.35"/>
    <row r="44535" customFormat="1" x14ac:dyDescent="0.35"/>
    <row r="44536" customFormat="1" x14ac:dyDescent="0.35"/>
    <row r="44537" customFormat="1" x14ac:dyDescent="0.35"/>
    <row r="44538" customFormat="1" x14ac:dyDescent="0.35"/>
    <row r="44539" customFormat="1" x14ac:dyDescent="0.35"/>
    <row r="44540" customFormat="1" x14ac:dyDescent="0.35"/>
    <row r="44541" customFormat="1" x14ac:dyDescent="0.35"/>
    <row r="44542" customFormat="1" x14ac:dyDescent="0.35"/>
    <row r="44543" customFormat="1" x14ac:dyDescent="0.35"/>
    <row r="44544" customFormat="1" x14ac:dyDescent="0.35"/>
    <row r="44545" customFormat="1" x14ac:dyDescent="0.35"/>
    <row r="44546" customFormat="1" x14ac:dyDescent="0.35"/>
    <row r="44547" customFormat="1" x14ac:dyDescent="0.35"/>
    <row r="44548" customFormat="1" x14ac:dyDescent="0.35"/>
    <row r="44549" customFormat="1" x14ac:dyDescent="0.35"/>
    <row r="44550" customFormat="1" x14ac:dyDescent="0.35"/>
    <row r="44551" customFormat="1" x14ac:dyDescent="0.35"/>
    <row r="44552" customFormat="1" x14ac:dyDescent="0.35"/>
    <row r="44553" customFormat="1" x14ac:dyDescent="0.35"/>
    <row r="44554" customFormat="1" x14ac:dyDescent="0.35"/>
    <row r="44555" customFormat="1" x14ac:dyDescent="0.35"/>
    <row r="44556" customFormat="1" x14ac:dyDescent="0.35"/>
    <row r="44557" customFormat="1" x14ac:dyDescent="0.35"/>
    <row r="44558" customFormat="1" x14ac:dyDescent="0.35"/>
    <row r="44559" customFormat="1" x14ac:dyDescent="0.35"/>
    <row r="44560" customFormat="1" x14ac:dyDescent="0.35"/>
    <row r="44561" customFormat="1" x14ac:dyDescent="0.35"/>
    <row r="44562" customFormat="1" x14ac:dyDescent="0.35"/>
    <row r="44563" customFormat="1" x14ac:dyDescent="0.35"/>
    <row r="44564" customFormat="1" x14ac:dyDescent="0.35"/>
    <row r="44565" customFormat="1" x14ac:dyDescent="0.35"/>
    <row r="44566" customFormat="1" x14ac:dyDescent="0.35"/>
    <row r="44567" customFormat="1" x14ac:dyDescent="0.35"/>
    <row r="44568" customFormat="1" x14ac:dyDescent="0.35"/>
    <row r="44569" customFormat="1" x14ac:dyDescent="0.35"/>
    <row r="44570" customFormat="1" x14ac:dyDescent="0.35"/>
    <row r="44571" customFormat="1" x14ac:dyDescent="0.35"/>
    <row r="44572" customFormat="1" x14ac:dyDescent="0.35"/>
    <row r="44573" customFormat="1" x14ac:dyDescent="0.35"/>
    <row r="44574" customFormat="1" x14ac:dyDescent="0.35"/>
    <row r="44575" customFormat="1" x14ac:dyDescent="0.35"/>
    <row r="44576" customFormat="1" x14ac:dyDescent="0.35"/>
    <row r="44577" customFormat="1" x14ac:dyDescent="0.35"/>
    <row r="44578" customFormat="1" x14ac:dyDescent="0.35"/>
    <row r="44579" customFormat="1" x14ac:dyDescent="0.35"/>
    <row r="44580" customFormat="1" x14ac:dyDescent="0.35"/>
    <row r="44581" customFormat="1" x14ac:dyDescent="0.35"/>
    <row r="44582" customFormat="1" x14ac:dyDescent="0.35"/>
    <row r="44583" customFormat="1" x14ac:dyDescent="0.35"/>
    <row r="44584" customFormat="1" x14ac:dyDescent="0.35"/>
    <row r="44585" customFormat="1" x14ac:dyDescent="0.35"/>
    <row r="44586" customFormat="1" x14ac:dyDescent="0.35"/>
    <row r="44587" customFormat="1" x14ac:dyDescent="0.35"/>
    <row r="44588" customFormat="1" x14ac:dyDescent="0.35"/>
    <row r="44589" customFormat="1" x14ac:dyDescent="0.35"/>
    <row r="44590" customFormat="1" x14ac:dyDescent="0.35"/>
    <row r="44591" customFormat="1" x14ac:dyDescent="0.35"/>
    <row r="44592" customFormat="1" x14ac:dyDescent="0.35"/>
    <row r="44593" customFormat="1" x14ac:dyDescent="0.35"/>
    <row r="44594" customFormat="1" x14ac:dyDescent="0.35"/>
    <row r="44595" customFormat="1" x14ac:dyDescent="0.35"/>
    <row r="44596" customFormat="1" x14ac:dyDescent="0.35"/>
    <row r="44597" customFormat="1" x14ac:dyDescent="0.35"/>
    <row r="44598" customFormat="1" x14ac:dyDescent="0.35"/>
    <row r="44599" customFormat="1" x14ac:dyDescent="0.35"/>
    <row r="44600" customFormat="1" x14ac:dyDescent="0.35"/>
    <row r="44601" customFormat="1" x14ac:dyDescent="0.35"/>
    <row r="44602" customFormat="1" x14ac:dyDescent="0.35"/>
    <row r="44603" customFormat="1" x14ac:dyDescent="0.35"/>
    <row r="44604" customFormat="1" x14ac:dyDescent="0.35"/>
    <row r="44605" customFormat="1" x14ac:dyDescent="0.35"/>
    <row r="44606" customFormat="1" x14ac:dyDescent="0.35"/>
    <row r="44607" customFormat="1" x14ac:dyDescent="0.35"/>
    <row r="44608" customFormat="1" x14ac:dyDescent="0.35"/>
    <row r="44609" customFormat="1" x14ac:dyDescent="0.35"/>
    <row r="44610" customFormat="1" x14ac:dyDescent="0.35"/>
    <row r="44611" customFormat="1" x14ac:dyDescent="0.35"/>
    <row r="44612" customFormat="1" x14ac:dyDescent="0.35"/>
    <row r="44613" customFormat="1" x14ac:dyDescent="0.35"/>
    <row r="44614" customFormat="1" x14ac:dyDescent="0.35"/>
    <row r="44615" customFormat="1" x14ac:dyDescent="0.35"/>
    <row r="44616" customFormat="1" x14ac:dyDescent="0.35"/>
    <row r="44617" customFormat="1" x14ac:dyDescent="0.35"/>
    <row r="44618" customFormat="1" x14ac:dyDescent="0.35"/>
    <row r="44619" customFormat="1" x14ac:dyDescent="0.35"/>
    <row r="44620" customFormat="1" x14ac:dyDescent="0.35"/>
    <row r="44621" customFormat="1" x14ac:dyDescent="0.35"/>
    <row r="44622" customFormat="1" x14ac:dyDescent="0.35"/>
    <row r="44623" customFormat="1" x14ac:dyDescent="0.35"/>
    <row r="44624" customFormat="1" x14ac:dyDescent="0.35"/>
    <row r="44625" customFormat="1" x14ac:dyDescent="0.35"/>
    <row r="44626" customFormat="1" x14ac:dyDescent="0.35"/>
    <row r="44627" customFormat="1" x14ac:dyDescent="0.35"/>
    <row r="44628" customFormat="1" x14ac:dyDescent="0.35"/>
    <row r="44629" customFormat="1" x14ac:dyDescent="0.35"/>
    <row r="44630" customFormat="1" x14ac:dyDescent="0.35"/>
    <row r="44631" customFormat="1" x14ac:dyDescent="0.35"/>
    <row r="44632" customFormat="1" x14ac:dyDescent="0.35"/>
    <row r="44633" customFormat="1" x14ac:dyDescent="0.35"/>
    <row r="44634" customFormat="1" x14ac:dyDescent="0.35"/>
    <row r="44635" customFormat="1" x14ac:dyDescent="0.35"/>
    <row r="44636" customFormat="1" x14ac:dyDescent="0.35"/>
    <row r="44637" customFormat="1" x14ac:dyDescent="0.35"/>
    <row r="44638" customFormat="1" x14ac:dyDescent="0.35"/>
    <row r="44639" customFormat="1" x14ac:dyDescent="0.35"/>
    <row r="44640" customFormat="1" x14ac:dyDescent="0.35"/>
    <row r="44641" customFormat="1" x14ac:dyDescent="0.35"/>
    <row r="44642" customFormat="1" x14ac:dyDescent="0.35"/>
    <row r="44643" customFormat="1" x14ac:dyDescent="0.35"/>
    <row r="44644" customFormat="1" x14ac:dyDescent="0.35"/>
    <row r="44645" customFormat="1" x14ac:dyDescent="0.35"/>
    <row r="44646" customFormat="1" x14ac:dyDescent="0.35"/>
    <row r="44647" customFormat="1" x14ac:dyDescent="0.35"/>
    <row r="44648" customFormat="1" x14ac:dyDescent="0.35"/>
    <row r="44649" customFormat="1" x14ac:dyDescent="0.35"/>
    <row r="44650" customFormat="1" x14ac:dyDescent="0.35"/>
    <row r="44651" customFormat="1" x14ac:dyDescent="0.35"/>
    <row r="44652" customFormat="1" x14ac:dyDescent="0.35"/>
    <row r="44653" customFormat="1" x14ac:dyDescent="0.35"/>
    <row r="44654" customFormat="1" x14ac:dyDescent="0.35"/>
    <row r="44655" customFormat="1" x14ac:dyDescent="0.35"/>
    <row r="44656" customFormat="1" x14ac:dyDescent="0.35"/>
    <row r="44657" customFormat="1" x14ac:dyDescent="0.35"/>
    <row r="44658" customFormat="1" x14ac:dyDescent="0.35"/>
    <row r="44659" customFormat="1" x14ac:dyDescent="0.35"/>
    <row r="44660" customFormat="1" x14ac:dyDescent="0.35"/>
    <row r="44661" customFormat="1" x14ac:dyDescent="0.35"/>
    <row r="44662" customFormat="1" x14ac:dyDescent="0.35"/>
    <row r="44663" customFormat="1" x14ac:dyDescent="0.35"/>
    <row r="44664" customFormat="1" x14ac:dyDescent="0.35"/>
    <row r="44665" customFormat="1" x14ac:dyDescent="0.35"/>
    <row r="44666" customFormat="1" x14ac:dyDescent="0.35"/>
    <row r="44667" customFormat="1" x14ac:dyDescent="0.35"/>
    <row r="44668" customFormat="1" x14ac:dyDescent="0.35"/>
    <row r="44669" customFormat="1" x14ac:dyDescent="0.35"/>
    <row r="44670" customFormat="1" x14ac:dyDescent="0.35"/>
    <row r="44671" customFormat="1" x14ac:dyDescent="0.35"/>
    <row r="44672" customFormat="1" x14ac:dyDescent="0.35"/>
    <row r="44673" customFormat="1" x14ac:dyDescent="0.35"/>
    <row r="44674" customFormat="1" x14ac:dyDescent="0.35"/>
    <row r="44675" customFormat="1" x14ac:dyDescent="0.35"/>
    <row r="44676" customFormat="1" x14ac:dyDescent="0.35"/>
    <row r="44677" customFormat="1" x14ac:dyDescent="0.35"/>
    <row r="44678" customFormat="1" x14ac:dyDescent="0.35"/>
    <row r="44679" customFormat="1" x14ac:dyDescent="0.35"/>
    <row r="44680" customFormat="1" x14ac:dyDescent="0.35"/>
    <row r="44681" customFormat="1" x14ac:dyDescent="0.35"/>
    <row r="44682" customFormat="1" x14ac:dyDescent="0.35"/>
    <row r="44683" customFormat="1" x14ac:dyDescent="0.35"/>
    <row r="44684" customFormat="1" x14ac:dyDescent="0.35"/>
    <row r="44685" customFormat="1" x14ac:dyDescent="0.35"/>
    <row r="44686" customFormat="1" x14ac:dyDescent="0.35"/>
    <row r="44687" customFormat="1" x14ac:dyDescent="0.35"/>
    <row r="44688" customFormat="1" x14ac:dyDescent="0.35"/>
    <row r="44689" customFormat="1" x14ac:dyDescent="0.35"/>
    <row r="44690" customFormat="1" x14ac:dyDescent="0.35"/>
    <row r="44691" customFormat="1" x14ac:dyDescent="0.35"/>
    <row r="44692" customFormat="1" x14ac:dyDescent="0.35"/>
    <row r="44693" customFormat="1" x14ac:dyDescent="0.35"/>
    <row r="44694" customFormat="1" x14ac:dyDescent="0.35"/>
    <row r="44695" customFormat="1" x14ac:dyDescent="0.35"/>
    <row r="44696" customFormat="1" x14ac:dyDescent="0.35"/>
    <row r="44697" customFormat="1" x14ac:dyDescent="0.35"/>
    <row r="44698" customFormat="1" x14ac:dyDescent="0.35"/>
    <row r="44699" customFormat="1" x14ac:dyDescent="0.35"/>
    <row r="44700" customFormat="1" x14ac:dyDescent="0.35"/>
    <row r="44701" customFormat="1" x14ac:dyDescent="0.35"/>
    <row r="44702" customFormat="1" x14ac:dyDescent="0.35"/>
    <row r="44703" customFormat="1" x14ac:dyDescent="0.35"/>
    <row r="44704" customFormat="1" x14ac:dyDescent="0.35"/>
    <row r="44705" customFormat="1" x14ac:dyDescent="0.35"/>
    <row r="44706" customFormat="1" x14ac:dyDescent="0.35"/>
    <row r="44707" customFormat="1" x14ac:dyDescent="0.35"/>
    <row r="44708" customFormat="1" x14ac:dyDescent="0.35"/>
    <row r="44709" customFormat="1" x14ac:dyDescent="0.35"/>
    <row r="44710" customFormat="1" x14ac:dyDescent="0.35"/>
    <row r="44711" customFormat="1" x14ac:dyDescent="0.35"/>
    <row r="44712" customFormat="1" x14ac:dyDescent="0.35"/>
    <row r="44713" customFormat="1" x14ac:dyDescent="0.35"/>
    <row r="44714" customFormat="1" x14ac:dyDescent="0.35"/>
    <row r="44715" customFormat="1" x14ac:dyDescent="0.35"/>
    <row r="44716" customFormat="1" x14ac:dyDescent="0.35"/>
    <row r="44717" customFormat="1" x14ac:dyDescent="0.35"/>
    <row r="44718" customFormat="1" x14ac:dyDescent="0.35"/>
    <row r="44719" customFormat="1" x14ac:dyDescent="0.35"/>
    <row r="44720" customFormat="1" x14ac:dyDescent="0.35"/>
    <row r="44721" customFormat="1" x14ac:dyDescent="0.35"/>
    <row r="44722" customFormat="1" x14ac:dyDescent="0.35"/>
    <row r="44723" customFormat="1" x14ac:dyDescent="0.35"/>
    <row r="44724" customFormat="1" x14ac:dyDescent="0.35"/>
    <row r="44725" customFormat="1" x14ac:dyDescent="0.35"/>
    <row r="44726" customFormat="1" x14ac:dyDescent="0.35"/>
    <row r="44727" customFormat="1" x14ac:dyDescent="0.35"/>
    <row r="44728" customFormat="1" x14ac:dyDescent="0.35"/>
    <row r="44729" customFormat="1" x14ac:dyDescent="0.35"/>
    <row r="44730" customFormat="1" x14ac:dyDescent="0.35"/>
    <row r="44731" customFormat="1" x14ac:dyDescent="0.35"/>
    <row r="44732" customFormat="1" x14ac:dyDescent="0.35"/>
    <row r="44733" customFormat="1" x14ac:dyDescent="0.35"/>
    <row r="44734" customFormat="1" x14ac:dyDescent="0.35"/>
    <row r="44735" customFormat="1" x14ac:dyDescent="0.35"/>
    <row r="44736" customFormat="1" x14ac:dyDescent="0.35"/>
    <row r="44737" customFormat="1" x14ac:dyDescent="0.35"/>
    <row r="44738" customFormat="1" x14ac:dyDescent="0.35"/>
    <row r="44739" customFormat="1" x14ac:dyDescent="0.35"/>
    <row r="44740" customFormat="1" x14ac:dyDescent="0.35"/>
    <row r="44741" customFormat="1" x14ac:dyDescent="0.35"/>
    <row r="44742" customFormat="1" x14ac:dyDescent="0.35"/>
    <row r="44743" customFormat="1" x14ac:dyDescent="0.35"/>
    <row r="44744" customFormat="1" x14ac:dyDescent="0.35"/>
    <row r="44745" customFormat="1" x14ac:dyDescent="0.35"/>
    <row r="44746" customFormat="1" x14ac:dyDescent="0.35"/>
    <row r="44747" customFormat="1" x14ac:dyDescent="0.35"/>
    <row r="44748" customFormat="1" x14ac:dyDescent="0.35"/>
    <row r="44749" customFormat="1" x14ac:dyDescent="0.35"/>
    <row r="44750" customFormat="1" x14ac:dyDescent="0.35"/>
    <row r="44751" customFormat="1" x14ac:dyDescent="0.35"/>
    <row r="44752" customFormat="1" x14ac:dyDescent="0.35"/>
    <row r="44753" customFormat="1" x14ac:dyDescent="0.35"/>
    <row r="44754" customFormat="1" x14ac:dyDescent="0.35"/>
    <row r="44755" customFormat="1" x14ac:dyDescent="0.35"/>
    <row r="44756" customFormat="1" x14ac:dyDescent="0.35"/>
    <row r="44757" customFormat="1" x14ac:dyDescent="0.35"/>
    <row r="44758" customFormat="1" x14ac:dyDescent="0.35"/>
    <row r="44759" customFormat="1" x14ac:dyDescent="0.35"/>
    <row r="44760" customFormat="1" x14ac:dyDescent="0.35"/>
    <row r="44761" customFormat="1" x14ac:dyDescent="0.35"/>
    <row r="44762" customFormat="1" x14ac:dyDescent="0.35"/>
    <row r="44763" customFormat="1" x14ac:dyDescent="0.35"/>
    <row r="44764" customFormat="1" x14ac:dyDescent="0.35"/>
    <row r="44765" customFormat="1" x14ac:dyDescent="0.35"/>
    <row r="44766" customFormat="1" x14ac:dyDescent="0.35"/>
    <row r="44767" customFormat="1" x14ac:dyDescent="0.35"/>
    <row r="44768" customFormat="1" x14ac:dyDescent="0.35"/>
    <row r="44769" customFormat="1" x14ac:dyDescent="0.35"/>
    <row r="44770" customFormat="1" x14ac:dyDescent="0.35"/>
    <row r="44771" customFormat="1" x14ac:dyDescent="0.35"/>
    <row r="44772" customFormat="1" x14ac:dyDescent="0.35"/>
    <row r="44773" customFormat="1" x14ac:dyDescent="0.35"/>
    <row r="44774" customFormat="1" x14ac:dyDescent="0.35"/>
    <row r="44775" customFormat="1" x14ac:dyDescent="0.35"/>
    <row r="44776" customFormat="1" x14ac:dyDescent="0.35"/>
    <row r="44777" customFormat="1" x14ac:dyDescent="0.35"/>
    <row r="44778" customFormat="1" x14ac:dyDescent="0.35"/>
    <row r="44779" customFormat="1" x14ac:dyDescent="0.35"/>
    <row r="44780" customFormat="1" x14ac:dyDescent="0.35"/>
    <row r="44781" customFormat="1" x14ac:dyDescent="0.35"/>
    <row r="44782" customFormat="1" x14ac:dyDescent="0.35"/>
    <row r="44783" customFormat="1" x14ac:dyDescent="0.35"/>
    <row r="44784" customFormat="1" x14ac:dyDescent="0.35"/>
    <row r="44785" customFormat="1" x14ac:dyDescent="0.35"/>
    <row r="44786" customFormat="1" x14ac:dyDescent="0.35"/>
    <row r="44787" customFormat="1" x14ac:dyDescent="0.35"/>
    <row r="44788" customFormat="1" x14ac:dyDescent="0.35"/>
    <row r="44789" customFormat="1" x14ac:dyDescent="0.35"/>
    <row r="44790" customFormat="1" x14ac:dyDescent="0.35"/>
    <row r="44791" customFormat="1" x14ac:dyDescent="0.35"/>
    <row r="44792" customFormat="1" x14ac:dyDescent="0.35"/>
    <row r="44793" customFormat="1" x14ac:dyDescent="0.35"/>
    <row r="44794" customFormat="1" x14ac:dyDescent="0.35"/>
    <row r="44795" customFormat="1" x14ac:dyDescent="0.35"/>
    <row r="44796" customFormat="1" x14ac:dyDescent="0.35"/>
    <row r="44797" customFormat="1" x14ac:dyDescent="0.35"/>
    <row r="44798" customFormat="1" x14ac:dyDescent="0.35"/>
    <row r="44799" customFormat="1" x14ac:dyDescent="0.35"/>
    <row r="44800" customFormat="1" x14ac:dyDescent="0.35"/>
    <row r="44801" customFormat="1" x14ac:dyDescent="0.35"/>
    <row r="44802" customFormat="1" x14ac:dyDescent="0.35"/>
    <row r="44803" customFormat="1" x14ac:dyDescent="0.35"/>
    <row r="44804" customFormat="1" x14ac:dyDescent="0.35"/>
    <row r="44805" customFormat="1" x14ac:dyDescent="0.35"/>
    <row r="44806" customFormat="1" x14ac:dyDescent="0.35"/>
    <row r="44807" customFormat="1" x14ac:dyDescent="0.35"/>
    <row r="44808" customFormat="1" x14ac:dyDescent="0.35"/>
    <row r="44809" customFormat="1" x14ac:dyDescent="0.35"/>
    <row r="44810" customFormat="1" x14ac:dyDescent="0.35"/>
    <row r="44811" customFormat="1" x14ac:dyDescent="0.35"/>
    <row r="44812" customFormat="1" x14ac:dyDescent="0.35"/>
    <row r="44813" customFormat="1" x14ac:dyDescent="0.35"/>
    <row r="44814" customFormat="1" x14ac:dyDescent="0.35"/>
    <row r="44815" customFormat="1" x14ac:dyDescent="0.35"/>
    <row r="44816" customFormat="1" x14ac:dyDescent="0.35"/>
    <row r="44817" customFormat="1" x14ac:dyDescent="0.35"/>
    <row r="44818" customFormat="1" x14ac:dyDescent="0.35"/>
    <row r="44819" customFormat="1" x14ac:dyDescent="0.35"/>
    <row r="44820" customFormat="1" x14ac:dyDescent="0.35"/>
    <row r="44821" customFormat="1" x14ac:dyDescent="0.35"/>
    <row r="44822" customFormat="1" x14ac:dyDescent="0.35"/>
    <row r="44823" customFormat="1" x14ac:dyDescent="0.35"/>
    <row r="44824" customFormat="1" x14ac:dyDescent="0.35"/>
    <row r="44825" customFormat="1" x14ac:dyDescent="0.35"/>
    <row r="44826" customFormat="1" x14ac:dyDescent="0.35"/>
    <row r="44827" customFormat="1" x14ac:dyDescent="0.35"/>
    <row r="44828" customFormat="1" x14ac:dyDescent="0.35"/>
    <row r="44829" customFormat="1" x14ac:dyDescent="0.35"/>
    <row r="44830" customFormat="1" x14ac:dyDescent="0.35"/>
    <row r="44831" customFormat="1" x14ac:dyDescent="0.35"/>
    <row r="44832" customFormat="1" x14ac:dyDescent="0.35"/>
    <row r="44833" customFormat="1" x14ac:dyDescent="0.35"/>
    <row r="44834" customFormat="1" x14ac:dyDescent="0.35"/>
    <row r="44835" customFormat="1" x14ac:dyDescent="0.35"/>
    <row r="44836" customFormat="1" x14ac:dyDescent="0.35"/>
    <row r="44837" customFormat="1" x14ac:dyDescent="0.35"/>
    <row r="44838" customFormat="1" x14ac:dyDescent="0.35"/>
    <row r="44839" customFormat="1" x14ac:dyDescent="0.35"/>
    <row r="44840" customFormat="1" x14ac:dyDescent="0.35"/>
    <row r="44841" customFormat="1" x14ac:dyDescent="0.35"/>
    <row r="44842" customFormat="1" x14ac:dyDescent="0.35"/>
    <row r="44843" customFormat="1" x14ac:dyDescent="0.35"/>
    <row r="44844" customFormat="1" x14ac:dyDescent="0.35"/>
    <row r="44845" customFormat="1" x14ac:dyDescent="0.35"/>
    <row r="44846" customFormat="1" x14ac:dyDescent="0.35"/>
    <row r="44847" customFormat="1" x14ac:dyDescent="0.35"/>
    <row r="44848" customFormat="1" x14ac:dyDescent="0.35"/>
    <row r="44849" customFormat="1" x14ac:dyDescent="0.35"/>
    <row r="44850" customFormat="1" x14ac:dyDescent="0.35"/>
    <row r="44851" customFormat="1" x14ac:dyDescent="0.35"/>
    <row r="44852" customFormat="1" x14ac:dyDescent="0.35"/>
    <row r="44853" customFormat="1" x14ac:dyDescent="0.35"/>
    <row r="44854" customFormat="1" x14ac:dyDescent="0.35"/>
    <row r="44855" customFormat="1" x14ac:dyDescent="0.35"/>
    <row r="44856" customFormat="1" x14ac:dyDescent="0.35"/>
    <row r="44857" customFormat="1" x14ac:dyDescent="0.35"/>
    <row r="44858" customFormat="1" x14ac:dyDescent="0.35"/>
    <row r="44859" customFormat="1" x14ac:dyDescent="0.35"/>
    <row r="44860" customFormat="1" x14ac:dyDescent="0.35"/>
    <row r="44861" customFormat="1" x14ac:dyDescent="0.35"/>
    <row r="44862" customFormat="1" x14ac:dyDescent="0.35"/>
    <row r="44863" customFormat="1" x14ac:dyDescent="0.35"/>
    <row r="44864" customFormat="1" x14ac:dyDescent="0.35"/>
    <row r="44865" customFormat="1" x14ac:dyDescent="0.35"/>
    <row r="44866" customFormat="1" x14ac:dyDescent="0.35"/>
    <row r="44867" customFormat="1" x14ac:dyDescent="0.35"/>
    <row r="44868" customFormat="1" x14ac:dyDescent="0.35"/>
    <row r="44869" customFormat="1" x14ac:dyDescent="0.35"/>
    <row r="44870" customFormat="1" x14ac:dyDescent="0.35"/>
    <row r="44871" customFormat="1" x14ac:dyDescent="0.35"/>
    <row r="44872" customFormat="1" x14ac:dyDescent="0.35"/>
    <row r="44873" customFormat="1" x14ac:dyDescent="0.35"/>
    <row r="44874" customFormat="1" x14ac:dyDescent="0.35"/>
    <row r="44875" customFormat="1" x14ac:dyDescent="0.35"/>
    <row r="44876" customFormat="1" x14ac:dyDescent="0.35"/>
    <row r="44877" customFormat="1" x14ac:dyDescent="0.35"/>
    <row r="44878" customFormat="1" x14ac:dyDescent="0.35"/>
    <row r="44879" customFormat="1" x14ac:dyDescent="0.35"/>
    <row r="44880" customFormat="1" x14ac:dyDescent="0.35"/>
    <row r="44881" customFormat="1" x14ac:dyDescent="0.35"/>
    <row r="44882" customFormat="1" x14ac:dyDescent="0.35"/>
    <row r="44883" customFormat="1" x14ac:dyDescent="0.35"/>
    <row r="44884" customFormat="1" x14ac:dyDescent="0.35"/>
    <row r="44885" customFormat="1" x14ac:dyDescent="0.35"/>
    <row r="44886" customFormat="1" x14ac:dyDescent="0.35"/>
    <row r="44887" customFormat="1" x14ac:dyDescent="0.35"/>
    <row r="44888" customFormat="1" x14ac:dyDescent="0.35"/>
    <row r="44889" customFormat="1" x14ac:dyDescent="0.35"/>
    <row r="44890" customFormat="1" x14ac:dyDescent="0.35"/>
    <row r="44891" customFormat="1" x14ac:dyDescent="0.35"/>
    <row r="44892" customFormat="1" x14ac:dyDescent="0.35"/>
    <row r="44893" customFormat="1" x14ac:dyDescent="0.35"/>
    <row r="44894" customFormat="1" x14ac:dyDescent="0.35"/>
    <row r="44895" customFormat="1" x14ac:dyDescent="0.35"/>
    <row r="44896" customFormat="1" x14ac:dyDescent="0.35"/>
    <row r="44897" customFormat="1" x14ac:dyDescent="0.35"/>
    <row r="44898" customFormat="1" x14ac:dyDescent="0.35"/>
    <row r="44899" customFormat="1" x14ac:dyDescent="0.35"/>
    <row r="44900" customFormat="1" x14ac:dyDescent="0.35"/>
    <row r="44901" customFormat="1" x14ac:dyDescent="0.35"/>
    <row r="44902" customFormat="1" x14ac:dyDescent="0.35"/>
    <row r="44903" customFormat="1" x14ac:dyDescent="0.35"/>
    <row r="44904" customFormat="1" x14ac:dyDescent="0.35"/>
    <row r="44905" customFormat="1" x14ac:dyDescent="0.35"/>
    <row r="44906" customFormat="1" x14ac:dyDescent="0.35"/>
    <row r="44907" customFormat="1" x14ac:dyDescent="0.35"/>
    <row r="44908" customFormat="1" x14ac:dyDescent="0.35"/>
    <row r="44909" customFormat="1" x14ac:dyDescent="0.35"/>
    <row r="44910" customFormat="1" x14ac:dyDescent="0.35"/>
    <row r="44911" customFormat="1" x14ac:dyDescent="0.35"/>
    <row r="44912" customFormat="1" x14ac:dyDescent="0.35"/>
    <row r="44913" customFormat="1" x14ac:dyDescent="0.35"/>
    <row r="44914" customFormat="1" x14ac:dyDescent="0.35"/>
    <row r="44915" customFormat="1" x14ac:dyDescent="0.35"/>
    <row r="44916" customFormat="1" x14ac:dyDescent="0.35"/>
    <row r="44917" customFormat="1" x14ac:dyDescent="0.35"/>
    <row r="44918" customFormat="1" x14ac:dyDescent="0.35"/>
    <row r="44919" customFormat="1" x14ac:dyDescent="0.35"/>
    <row r="44920" customFormat="1" x14ac:dyDescent="0.35"/>
    <row r="44921" customFormat="1" x14ac:dyDescent="0.35"/>
    <row r="44922" customFormat="1" x14ac:dyDescent="0.35"/>
    <row r="44923" customFormat="1" x14ac:dyDescent="0.35"/>
    <row r="44924" customFormat="1" x14ac:dyDescent="0.35"/>
    <row r="44925" customFormat="1" x14ac:dyDescent="0.35"/>
    <row r="44926" customFormat="1" x14ac:dyDescent="0.35"/>
    <row r="44927" customFormat="1" x14ac:dyDescent="0.35"/>
    <row r="44928" customFormat="1" x14ac:dyDescent="0.35"/>
    <row r="44929" customFormat="1" x14ac:dyDescent="0.35"/>
    <row r="44930" customFormat="1" x14ac:dyDescent="0.35"/>
    <row r="44931" customFormat="1" x14ac:dyDescent="0.35"/>
    <row r="44932" customFormat="1" x14ac:dyDescent="0.35"/>
    <row r="44933" customFormat="1" x14ac:dyDescent="0.35"/>
    <row r="44934" customFormat="1" x14ac:dyDescent="0.35"/>
    <row r="44935" customFormat="1" x14ac:dyDescent="0.35"/>
    <row r="44936" customFormat="1" x14ac:dyDescent="0.35"/>
    <row r="44937" customFormat="1" x14ac:dyDescent="0.35"/>
    <row r="44938" customFormat="1" x14ac:dyDescent="0.35"/>
    <row r="44939" customFormat="1" x14ac:dyDescent="0.35"/>
    <row r="44940" customFormat="1" x14ac:dyDescent="0.35"/>
    <row r="44941" customFormat="1" x14ac:dyDescent="0.35"/>
    <row r="44942" customFormat="1" x14ac:dyDescent="0.35"/>
    <row r="44943" customFormat="1" x14ac:dyDescent="0.35"/>
    <row r="44944" customFormat="1" x14ac:dyDescent="0.35"/>
    <row r="44945" customFormat="1" x14ac:dyDescent="0.35"/>
    <row r="44946" customFormat="1" x14ac:dyDescent="0.35"/>
    <row r="44947" customFormat="1" x14ac:dyDescent="0.35"/>
    <row r="44948" customFormat="1" x14ac:dyDescent="0.35"/>
    <row r="44949" customFormat="1" x14ac:dyDescent="0.35"/>
    <row r="44950" customFormat="1" x14ac:dyDescent="0.35"/>
    <row r="44951" customFormat="1" x14ac:dyDescent="0.35"/>
    <row r="44952" customFormat="1" x14ac:dyDescent="0.35"/>
    <row r="44953" customFormat="1" x14ac:dyDescent="0.35"/>
    <row r="44954" customFormat="1" x14ac:dyDescent="0.35"/>
    <row r="44955" customFormat="1" x14ac:dyDescent="0.35"/>
    <row r="44956" customFormat="1" x14ac:dyDescent="0.35"/>
    <row r="44957" customFormat="1" x14ac:dyDescent="0.35"/>
    <row r="44958" customFormat="1" x14ac:dyDescent="0.35"/>
    <row r="44959" customFormat="1" x14ac:dyDescent="0.35"/>
    <row r="44960" customFormat="1" x14ac:dyDescent="0.35"/>
    <row r="44961" customFormat="1" x14ac:dyDescent="0.35"/>
    <row r="44962" customFormat="1" x14ac:dyDescent="0.35"/>
    <row r="44963" customFormat="1" x14ac:dyDescent="0.35"/>
    <row r="44964" customFormat="1" x14ac:dyDescent="0.35"/>
    <row r="44965" customFormat="1" x14ac:dyDescent="0.35"/>
    <row r="44966" customFormat="1" x14ac:dyDescent="0.35"/>
    <row r="44967" customFormat="1" x14ac:dyDescent="0.35"/>
    <row r="44968" customFormat="1" x14ac:dyDescent="0.35"/>
    <row r="44969" customFormat="1" x14ac:dyDescent="0.35"/>
    <row r="44970" customFormat="1" x14ac:dyDescent="0.35"/>
    <row r="44971" customFormat="1" x14ac:dyDescent="0.35"/>
    <row r="44972" customFormat="1" x14ac:dyDescent="0.35"/>
    <row r="44973" customFormat="1" x14ac:dyDescent="0.35"/>
    <row r="44974" customFormat="1" x14ac:dyDescent="0.35"/>
    <row r="44975" customFormat="1" x14ac:dyDescent="0.35"/>
    <row r="44976" customFormat="1" x14ac:dyDescent="0.35"/>
    <row r="44977" customFormat="1" x14ac:dyDescent="0.35"/>
    <row r="44978" customFormat="1" x14ac:dyDescent="0.35"/>
    <row r="44979" customFormat="1" x14ac:dyDescent="0.35"/>
    <row r="44980" customFormat="1" x14ac:dyDescent="0.35"/>
    <row r="44981" customFormat="1" x14ac:dyDescent="0.35"/>
    <row r="44982" customFormat="1" x14ac:dyDescent="0.35"/>
    <row r="44983" customFormat="1" x14ac:dyDescent="0.35"/>
    <row r="44984" customFormat="1" x14ac:dyDescent="0.35"/>
    <row r="44985" customFormat="1" x14ac:dyDescent="0.35"/>
    <row r="44986" customFormat="1" x14ac:dyDescent="0.35"/>
    <row r="44987" customFormat="1" x14ac:dyDescent="0.35"/>
    <row r="44988" customFormat="1" x14ac:dyDescent="0.35"/>
    <row r="44989" customFormat="1" x14ac:dyDescent="0.35"/>
    <row r="44990" customFormat="1" x14ac:dyDescent="0.35"/>
    <row r="44991" customFormat="1" x14ac:dyDescent="0.35"/>
    <row r="44992" customFormat="1" x14ac:dyDescent="0.35"/>
    <row r="44993" customFormat="1" x14ac:dyDescent="0.35"/>
    <row r="44994" customFormat="1" x14ac:dyDescent="0.35"/>
    <row r="44995" customFormat="1" x14ac:dyDescent="0.35"/>
    <row r="44996" customFormat="1" x14ac:dyDescent="0.35"/>
    <row r="44997" customFormat="1" x14ac:dyDescent="0.35"/>
    <row r="44998" customFormat="1" x14ac:dyDescent="0.35"/>
    <row r="44999" customFormat="1" x14ac:dyDescent="0.35"/>
    <row r="45000" customFormat="1" x14ac:dyDescent="0.35"/>
    <row r="45001" customFormat="1" x14ac:dyDescent="0.35"/>
    <row r="45002" customFormat="1" x14ac:dyDescent="0.35"/>
    <row r="45003" customFormat="1" x14ac:dyDescent="0.35"/>
    <row r="45004" customFormat="1" x14ac:dyDescent="0.35"/>
    <row r="45005" customFormat="1" x14ac:dyDescent="0.35"/>
    <row r="45006" customFormat="1" x14ac:dyDescent="0.35"/>
    <row r="45007" customFormat="1" x14ac:dyDescent="0.35"/>
    <row r="45008" customFormat="1" x14ac:dyDescent="0.35"/>
    <row r="45009" customFormat="1" x14ac:dyDescent="0.35"/>
    <row r="45010" customFormat="1" x14ac:dyDescent="0.35"/>
    <row r="45011" customFormat="1" x14ac:dyDescent="0.35"/>
    <row r="45012" customFormat="1" x14ac:dyDescent="0.35"/>
    <row r="45013" customFormat="1" x14ac:dyDescent="0.35"/>
    <row r="45014" customFormat="1" x14ac:dyDescent="0.35"/>
    <row r="45015" customFormat="1" x14ac:dyDescent="0.35"/>
    <row r="45016" customFormat="1" x14ac:dyDescent="0.35"/>
    <row r="45017" customFormat="1" x14ac:dyDescent="0.35"/>
    <row r="45018" customFormat="1" x14ac:dyDescent="0.35"/>
    <row r="45019" customFormat="1" x14ac:dyDescent="0.35"/>
    <row r="45020" customFormat="1" x14ac:dyDescent="0.35"/>
    <row r="45021" customFormat="1" x14ac:dyDescent="0.35"/>
    <row r="45022" customFormat="1" x14ac:dyDescent="0.35"/>
    <row r="45023" customFormat="1" x14ac:dyDescent="0.35"/>
    <row r="45024" customFormat="1" x14ac:dyDescent="0.35"/>
    <row r="45025" customFormat="1" x14ac:dyDescent="0.35"/>
    <row r="45026" customFormat="1" x14ac:dyDescent="0.35"/>
    <row r="45027" customFormat="1" x14ac:dyDescent="0.35"/>
    <row r="45028" customFormat="1" x14ac:dyDescent="0.35"/>
    <row r="45029" customFormat="1" x14ac:dyDescent="0.35"/>
    <row r="45030" customFormat="1" x14ac:dyDescent="0.35"/>
    <row r="45031" customFormat="1" x14ac:dyDescent="0.35"/>
    <row r="45032" customFormat="1" x14ac:dyDescent="0.35"/>
    <row r="45033" customFormat="1" x14ac:dyDescent="0.35"/>
    <row r="45034" customFormat="1" x14ac:dyDescent="0.35"/>
    <row r="45035" customFormat="1" x14ac:dyDescent="0.35"/>
    <row r="45036" customFormat="1" x14ac:dyDescent="0.35"/>
    <row r="45037" customFormat="1" x14ac:dyDescent="0.35"/>
    <row r="45038" customFormat="1" x14ac:dyDescent="0.35"/>
    <row r="45039" customFormat="1" x14ac:dyDescent="0.35"/>
    <row r="45040" customFormat="1" x14ac:dyDescent="0.35"/>
    <row r="45041" customFormat="1" x14ac:dyDescent="0.35"/>
    <row r="45042" customFormat="1" x14ac:dyDescent="0.35"/>
    <row r="45043" customFormat="1" x14ac:dyDescent="0.35"/>
    <row r="45044" customFormat="1" x14ac:dyDescent="0.35"/>
    <row r="45045" customFormat="1" x14ac:dyDescent="0.35"/>
    <row r="45046" customFormat="1" x14ac:dyDescent="0.35"/>
    <row r="45047" customFormat="1" x14ac:dyDescent="0.35"/>
    <row r="45048" customFormat="1" x14ac:dyDescent="0.35"/>
    <row r="45049" customFormat="1" x14ac:dyDescent="0.35"/>
    <row r="45050" customFormat="1" x14ac:dyDescent="0.35"/>
    <row r="45051" customFormat="1" x14ac:dyDescent="0.35"/>
    <row r="45052" customFormat="1" x14ac:dyDescent="0.35"/>
    <row r="45053" customFormat="1" x14ac:dyDescent="0.35"/>
    <row r="45054" customFormat="1" x14ac:dyDescent="0.35"/>
    <row r="45055" customFormat="1" x14ac:dyDescent="0.35"/>
    <row r="45056" customFormat="1" x14ac:dyDescent="0.35"/>
    <row r="45057" customFormat="1" x14ac:dyDescent="0.35"/>
    <row r="45058" customFormat="1" x14ac:dyDescent="0.35"/>
    <row r="45059" customFormat="1" x14ac:dyDescent="0.35"/>
    <row r="45060" customFormat="1" x14ac:dyDescent="0.35"/>
    <row r="45061" customFormat="1" x14ac:dyDescent="0.35"/>
    <row r="45062" customFormat="1" x14ac:dyDescent="0.35"/>
    <row r="45063" customFormat="1" x14ac:dyDescent="0.35"/>
    <row r="45064" customFormat="1" x14ac:dyDescent="0.35"/>
    <row r="45065" customFormat="1" x14ac:dyDescent="0.35"/>
    <row r="45066" customFormat="1" x14ac:dyDescent="0.35"/>
    <row r="45067" customFormat="1" x14ac:dyDescent="0.35"/>
    <row r="45068" customFormat="1" x14ac:dyDescent="0.35"/>
    <row r="45069" customFormat="1" x14ac:dyDescent="0.35"/>
    <row r="45070" customFormat="1" x14ac:dyDescent="0.35"/>
    <row r="45071" customFormat="1" x14ac:dyDescent="0.35"/>
    <row r="45072" customFormat="1" x14ac:dyDescent="0.35"/>
    <row r="45073" customFormat="1" x14ac:dyDescent="0.35"/>
    <row r="45074" customFormat="1" x14ac:dyDescent="0.35"/>
    <row r="45075" customFormat="1" x14ac:dyDescent="0.35"/>
    <row r="45076" customFormat="1" x14ac:dyDescent="0.35"/>
    <row r="45077" customFormat="1" x14ac:dyDescent="0.35"/>
    <row r="45078" customFormat="1" x14ac:dyDescent="0.35"/>
    <row r="45079" customFormat="1" x14ac:dyDescent="0.35"/>
    <row r="45080" customFormat="1" x14ac:dyDescent="0.35"/>
    <row r="45081" customFormat="1" x14ac:dyDescent="0.35"/>
    <row r="45082" customFormat="1" x14ac:dyDescent="0.35"/>
    <row r="45083" customFormat="1" x14ac:dyDescent="0.35"/>
    <row r="45084" customFormat="1" x14ac:dyDescent="0.35"/>
    <row r="45085" customFormat="1" x14ac:dyDescent="0.35"/>
    <row r="45086" customFormat="1" x14ac:dyDescent="0.35"/>
    <row r="45087" customFormat="1" x14ac:dyDescent="0.35"/>
    <row r="45088" customFormat="1" x14ac:dyDescent="0.35"/>
    <row r="45089" customFormat="1" x14ac:dyDescent="0.35"/>
    <row r="45090" customFormat="1" x14ac:dyDescent="0.35"/>
    <row r="45091" customFormat="1" x14ac:dyDescent="0.35"/>
    <row r="45092" customFormat="1" x14ac:dyDescent="0.35"/>
    <row r="45093" customFormat="1" x14ac:dyDescent="0.35"/>
    <row r="45094" customFormat="1" x14ac:dyDescent="0.35"/>
    <row r="45095" customFormat="1" x14ac:dyDescent="0.35"/>
    <row r="45096" customFormat="1" x14ac:dyDescent="0.35"/>
    <row r="45097" customFormat="1" x14ac:dyDescent="0.35"/>
    <row r="45098" customFormat="1" x14ac:dyDescent="0.35"/>
    <row r="45099" customFormat="1" x14ac:dyDescent="0.35"/>
    <row r="45100" customFormat="1" x14ac:dyDescent="0.35"/>
    <row r="45101" customFormat="1" x14ac:dyDescent="0.35"/>
    <row r="45102" customFormat="1" x14ac:dyDescent="0.35"/>
    <row r="45103" customFormat="1" x14ac:dyDescent="0.35"/>
    <row r="45104" customFormat="1" x14ac:dyDescent="0.35"/>
    <row r="45105" customFormat="1" x14ac:dyDescent="0.35"/>
    <row r="45106" customFormat="1" x14ac:dyDescent="0.35"/>
    <row r="45107" customFormat="1" x14ac:dyDescent="0.35"/>
    <row r="45108" customFormat="1" x14ac:dyDescent="0.35"/>
    <row r="45109" customFormat="1" x14ac:dyDescent="0.35"/>
    <row r="45110" customFormat="1" x14ac:dyDescent="0.35"/>
    <row r="45111" customFormat="1" x14ac:dyDescent="0.35"/>
    <row r="45112" customFormat="1" x14ac:dyDescent="0.35"/>
    <row r="45113" customFormat="1" x14ac:dyDescent="0.35"/>
    <row r="45114" customFormat="1" x14ac:dyDescent="0.35"/>
    <row r="45115" customFormat="1" x14ac:dyDescent="0.35"/>
    <row r="45116" customFormat="1" x14ac:dyDescent="0.35"/>
    <row r="45117" customFormat="1" x14ac:dyDescent="0.35"/>
    <row r="45118" customFormat="1" x14ac:dyDescent="0.35"/>
    <row r="45119" customFormat="1" x14ac:dyDescent="0.35"/>
    <row r="45120" customFormat="1" x14ac:dyDescent="0.35"/>
    <row r="45121" customFormat="1" x14ac:dyDescent="0.35"/>
    <row r="45122" customFormat="1" x14ac:dyDescent="0.35"/>
    <row r="45123" customFormat="1" x14ac:dyDescent="0.35"/>
    <row r="45124" customFormat="1" x14ac:dyDescent="0.35"/>
    <row r="45125" customFormat="1" x14ac:dyDescent="0.35"/>
    <row r="45126" customFormat="1" x14ac:dyDescent="0.35"/>
    <row r="45127" customFormat="1" x14ac:dyDescent="0.35"/>
    <row r="45128" customFormat="1" x14ac:dyDescent="0.35"/>
    <row r="45129" customFormat="1" x14ac:dyDescent="0.35"/>
    <row r="45130" customFormat="1" x14ac:dyDescent="0.35"/>
    <row r="45131" customFormat="1" x14ac:dyDescent="0.35"/>
    <row r="45132" customFormat="1" x14ac:dyDescent="0.35"/>
    <row r="45133" customFormat="1" x14ac:dyDescent="0.35"/>
    <row r="45134" customFormat="1" x14ac:dyDescent="0.35"/>
    <row r="45135" customFormat="1" x14ac:dyDescent="0.35"/>
    <row r="45136" customFormat="1" x14ac:dyDescent="0.35"/>
    <row r="45137" customFormat="1" x14ac:dyDescent="0.35"/>
    <row r="45138" customFormat="1" x14ac:dyDescent="0.35"/>
    <row r="45139" customFormat="1" x14ac:dyDescent="0.35"/>
    <row r="45140" customFormat="1" x14ac:dyDescent="0.35"/>
    <row r="45141" customFormat="1" x14ac:dyDescent="0.35"/>
    <row r="45142" customFormat="1" x14ac:dyDescent="0.35"/>
    <row r="45143" customFormat="1" x14ac:dyDescent="0.35"/>
    <row r="45144" customFormat="1" x14ac:dyDescent="0.35"/>
    <row r="45145" customFormat="1" x14ac:dyDescent="0.35"/>
    <row r="45146" customFormat="1" x14ac:dyDescent="0.35"/>
    <row r="45147" customFormat="1" x14ac:dyDescent="0.35"/>
    <row r="45148" customFormat="1" x14ac:dyDescent="0.35"/>
    <row r="45149" customFormat="1" x14ac:dyDescent="0.35"/>
    <row r="45150" customFormat="1" x14ac:dyDescent="0.35"/>
    <row r="45151" customFormat="1" x14ac:dyDescent="0.35"/>
    <row r="45152" customFormat="1" x14ac:dyDescent="0.35"/>
    <row r="45153" customFormat="1" x14ac:dyDescent="0.35"/>
    <row r="45154" customFormat="1" x14ac:dyDescent="0.35"/>
    <row r="45155" customFormat="1" x14ac:dyDescent="0.35"/>
    <row r="45156" customFormat="1" x14ac:dyDescent="0.35"/>
    <row r="45157" customFormat="1" x14ac:dyDescent="0.35"/>
    <row r="45158" customFormat="1" x14ac:dyDescent="0.35"/>
    <row r="45159" customFormat="1" x14ac:dyDescent="0.35"/>
    <row r="45160" customFormat="1" x14ac:dyDescent="0.35"/>
    <row r="45161" customFormat="1" x14ac:dyDescent="0.35"/>
    <row r="45162" customFormat="1" x14ac:dyDescent="0.35"/>
    <row r="45163" customFormat="1" x14ac:dyDescent="0.35"/>
    <row r="45164" customFormat="1" x14ac:dyDescent="0.35"/>
    <row r="45165" customFormat="1" x14ac:dyDescent="0.35"/>
    <row r="45166" customFormat="1" x14ac:dyDescent="0.35"/>
    <row r="45167" customFormat="1" x14ac:dyDescent="0.35"/>
    <row r="45168" customFormat="1" x14ac:dyDescent="0.35"/>
    <row r="45169" customFormat="1" x14ac:dyDescent="0.35"/>
    <row r="45170" customFormat="1" x14ac:dyDescent="0.35"/>
    <row r="45171" customFormat="1" x14ac:dyDescent="0.35"/>
    <row r="45172" customFormat="1" x14ac:dyDescent="0.35"/>
    <row r="45173" customFormat="1" x14ac:dyDescent="0.35"/>
    <row r="45174" customFormat="1" x14ac:dyDescent="0.35"/>
    <row r="45175" customFormat="1" x14ac:dyDescent="0.35"/>
    <row r="45176" customFormat="1" x14ac:dyDescent="0.35"/>
    <row r="45177" customFormat="1" x14ac:dyDescent="0.35"/>
    <row r="45178" customFormat="1" x14ac:dyDescent="0.35"/>
    <row r="45179" customFormat="1" x14ac:dyDescent="0.35"/>
    <row r="45180" customFormat="1" x14ac:dyDescent="0.35"/>
    <row r="45181" customFormat="1" x14ac:dyDescent="0.35"/>
    <row r="45182" customFormat="1" x14ac:dyDescent="0.35"/>
    <row r="45183" customFormat="1" x14ac:dyDescent="0.35"/>
    <row r="45184" customFormat="1" x14ac:dyDescent="0.35"/>
    <row r="45185" customFormat="1" x14ac:dyDescent="0.35"/>
    <row r="45186" customFormat="1" x14ac:dyDescent="0.35"/>
    <row r="45187" customFormat="1" x14ac:dyDescent="0.35"/>
    <row r="45188" customFormat="1" x14ac:dyDescent="0.35"/>
    <row r="45189" customFormat="1" x14ac:dyDescent="0.35"/>
    <row r="45190" customFormat="1" x14ac:dyDescent="0.35"/>
    <row r="45191" customFormat="1" x14ac:dyDescent="0.35"/>
    <row r="45192" customFormat="1" x14ac:dyDescent="0.35"/>
    <row r="45193" customFormat="1" x14ac:dyDescent="0.35"/>
    <row r="45194" customFormat="1" x14ac:dyDescent="0.35"/>
    <row r="45195" customFormat="1" x14ac:dyDescent="0.35"/>
    <row r="45196" customFormat="1" x14ac:dyDescent="0.35"/>
    <row r="45197" customFormat="1" x14ac:dyDescent="0.35"/>
    <row r="45198" customFormat="1" x14ac:dyDescent="0.35"/>
    <row r="45199" customFormat="1" x14ac:dyDescent="0.35"/>
    <row r="45200" customFormat="1" x14ac:dyDescent="0.35"/>
    <row r="45201" customFormat="1" x14ac:dyDescent="0.35"/>
    <row r="45202" customFormat="1" x14ac:dyDescent="0.35"/>
    <row r="45203" customFormat="1" x14ac:dyDescent="0.35"/>
    <row r="45204" customFormat="1" x14ac:dyDescent="0.35"/>
    <row r="45205" customFormat="1" x14ac:dyDescent="0.35"/>
    <row r="45206" customFormat="1" x14ac:dyDescent="0.35"/>
    <row r="45207" customFormat="1" x14ac:dyDescent="0.35"/>
    <row r="45208" customFormat="1" x14ac:dyDescent="0.35"/>
    <row r="45209" customFormat="1" x14ac:dyDescent="0.35"/>
    <row r="45210" customFormat="1" x14ac:dyDescent="0.35"/>
    <row r="45211" customFormat="1" x14ac:dyDescent="0.35"/>
    <row r="45212" customFormat="1" x14ac:dyDescent="0.35"/>
    <row r="45213" customFormat="1" x14ac:dyDescent="0.35"/>
    <row r="45214" customFormat="1" x14ac:dyDescent="0.35"/>
    <row r="45215" customFormat="1" x14ac:dyDescent="0.35"/>
    <row r="45216" customFormat="1" x14ac:dyDescent="0.35"/>
    <row r="45217" customFormat="1" x14ac:dyDescent="0.35"/>
    <row r="45218" customFormat="1" x14ac:dyDescent="0.35"/>
    <row r="45219" customFormat="1" x14ac:dyDescent="0.35"/>
    <row r="45220" customFormat="1" x14ac:dyDescent="0.35"/>
    <row r="45221" customFormat="1" x14ac:dyDescent="0.35"/>
    <row r="45222" customFormat="1" x14ac:dyDescent="0.35"/>
    <row r="45223" customFormat="1" x14ac:dyDescent="0.35"/>
    <row r="45224" customFormat="1" x14ac:dyDescent="0.35"/>
    <row r="45225" customFormat="1" x14ac:dyDescent="0.35"/>
    <row r="45226" customFormat="1" x14ac:dyDescent="0.35"/>
    <row r="45227" customFormat="1" x14ac:dyDescent="0.35"/>
    <row r="45228" customFormat="1" x14ac:dyDescent="0.35"/>
    <row r="45229" customFormat="1" x14ac:dyDescent="0.35"/>
    <row r="45230" customFormat="1" x14ac:dyDescent="0.35"/>
    <row r="45231" customFormat="1" x14ac:dyDescent="0.35"/>
    <row r="45232" customFormat="1" x14ac:dyDescent="0.35"/>
    <row r="45233" customFormat="1" x14ac:dyDescent="0.35"/>
    <row r="45234" customFormat="1" x14ac:dyDescent="0.35"/>
    <row r="45235" customFormat="1" x14ac:dyDescent="0.35"/>
    <row r="45236" customFormat="1" x14ac:dyDescent="0.35"/>
    <row r="45237" customFormat="1" x14ac:dyDescent="0.35"/>
    <row r="45238" customFormat="1" x14ac:dyDescent="0.35"/>
    <row r="45239" customFormat="1" x14ac:dyDescent="0.35"/>
    <row r="45240" customFormat="1" x14ac:dyDescent="0.35"/>
    <row r="45241" customFormat="1" x14ac:dyDescent="0.35"/>
    <row r="45242" customFormat="1" x14ac:dyDescent="0.35"/>
    <row r="45243" customFormat="1" x14ac:dyDescent="0.35"/>
    <row r="45244" customFormat="1" x14ac:dyDescent="0.35"/>
    <row r="45245" customFormat="1" x14ac:dyDescent="0.35"/>
    <row r="45246" customFormat="1" x14ac:dyDescent="0.35"/>
    <row r="45247" customFormat="1" x14ac:dyDescent="0.35"/>
    <row r="45248" customFormat="1" x14ac:dyDescent="0.35"/>
    <row r="45249" customFormat="1" x14ac:dyDescent="0.35"/>
    <row r="45250" customFormat="1" x14ac:dyDescent="0.35"/>
    <row r="45251" customFormat="1" x14ac:dyDescent="0.35"/>
    <row r="45252" customFormat="1" x14ac:dyDescent="0.35"/>
    <row r="45253" customFormat="1" x14ac:dyDescent="0.35"/>
    <row r="45254" customFormat="1" x14ac:dyDescent="0.35"/>
    <row r="45255" customFormat="1" x14ac:dyDescent="0.35"/>
    <row r="45256" customFormat="1" x14ac:dyDescent="0.35"/>
    <row r="45257" customFormat="1" x14ac:dyDescent="0.35"/>
    <row r="45258" customFormat="1" x14ac:dyDescent="0.35"/>
    <row r="45259" customFormat="1" x14ac:dyDescent="0.35"/>
    <row r="45260" customFormat="1" x14ac:dyDescent="0.35"/>
    <row r="45261" customFormat="1" x14ac:dyDescent="0.35"/>
    <row r="45262" customFormat="1" x14ac:dyDescent="0.35"/>
    <row r="45263" customFormat="1" x14ac:dyDescent="0.35"/>
    <row r="45264" customFormat="1" x14ac:dyDescent="0.35"/>
    <row r="45265" customFormat="1" x14ac:dyDescent="0.35"/>
    <row r="45266" customFormat="1" x14ac:dyDescent="0.35"/>
    <row r="45267" customFormat="1" x14ac:dyDescent="0.35"/>
    <row r="45268" customFormat="1" x14ac:dyDescent="0.35"/>
    <row r="45269" customFormat="1" x14ac:dyDescent="0.35"/>
    <row r="45270" customFormat="1" x14ac:dyDescent="0.35"/>
    <row r="45271" customFormat="1" x14ac:dyDescent="0.35"/>
    <row r="45272" customFormat="1" x14ac:dyDescent="0.35"/>
    <row r="45273" customFormat="1" x14ac:dyDescent="0.35"/>
    <row r="45274" customFormat="1" x14ac:dyDescent="0.35"/>
    <row r="45275" customFormat="1" x14ac:dyDescent="0.35"/>
    <row r="45276" customFormat="1" x14ac:dyDescent="0.35"/>
    <row r="45277" customFormat="1" x14ac:dyDescent="0.35"/>
    <row r="45278" customFormat="1" x14ac:dyDescent="0.35"/>
    <row r="45279" customFormat="1" x14ac:dyDescent="0.35"/>
    <row r="45280" customFormat="1" x14ac:dyDescent="0.35"/>
    <row r="45281" customFormat="1" x14ac:dyDescent="0.35"/>
    <row r="45282" customFormat="1" x14ac:dyDescent="0.35"/>
    <row r="45283" customFormat="1" x14ac:dyDescent="0.35"/>
    <row r="45284" customFormat="1" x14ac:dyDescent="0.35"/>
    <row r="45285" customFormat="1" x14ac:dyDescent="0.35"/>
    <row r="45286" customFormat="1" x14ac:dyDescent="0.35"/>
    <row r="45287" customFormat="1" x14ac:dyDescent="0.35"/>
    <row r="45288" customFormat="1" x14ac:dyDescent="0.35"/>
    <row r="45289" customFormat="1" x14ac:dyDescent="0.35"/>
    <row r="45290" customFormat="1" x14ac:dyDescent="0.35"/>
    <row r="45291" customFormat="1" x14ac:dyDescent="0.35"/>
    <row r="45292" customFormat="1" x14ac:dyDescent="0.35"/>
    <row r="45293" customFormat="1" x14ac:dyDescent="0.35"/>
    <row r="45294" customFormat="1" x14ac:dyDescent="0.35"/>
    <row r="45295" customFormat="1" x14ac:dyDescent="0.35"/>
    <row r="45296" customFormat="1" x14ac:dyDescent="0.35"/>
    <row r="45297" customFormat="1" x14ac:dyDescent="0.35"/>
    <row r="45298" customFormat="1" x14ac:dyDescent="0.35"/>
    <row r="45299" customFormat="1" x14ac:dyDescent="0.35"/>
    <row r="45300" customFormat="1" x14ac:dyDescent="0.35"/>
    <row r="45301" customFormat="1" x14ac:dyDescent="0.35"/>
    <row r="45302" customFormat="1" x14ac:dyDescent="0.35"/>
    <row r="45303" customFormat="1" x14ac:dyDescent="0.35"/>
    <row r="45304" customFormat="1" x14ac:dyDescent="0.35"/>
    <row r="45305" customFormat="1" x14ac:dyDescent="0.35"/>
    <row r="45306" customFormat="1" x14ac:dyDescent="0.35"/>
    <row r="45307" customFormat="1" x14ac:dyDescent="0.35"/>
    <row r="45308" customFormat="1" x14ac:dyDescent="0.35"/>
    <row r="45309" customFormat="1" x14ac:dyDescent="0.35"/>
    <row r="45310" customFormat="1" x14ac:dyDescent="0.35"/>
    <row r="45311" customFormat="1" x14ac:dyDescent="0.35"/>
    <row r="45312" customFormat="1" x14ac:dyDescent="0.35"/>
    <row r="45313" customFormat="1" x14ac:dyDescent="0.35"/>
    <row r="45314" customFormat="1" x14ac:dyDescent="0.35"/>
    <row r="45315" customFormat="1" x14ac:dyDescent="0.35"/>
    <row r="45316" customFormat="1" x14ac:dyDescent="0.35"/>
    <row r="45317" customFormat="1" x14ac:dyDescent="0.35"/>
    <row r="45318" customFormat="1" x14ac:dyDescent="0.35"/>
    <row r="45319" customFormat="1" x14ac:dyDescent="0.35"/>
    <row r="45320" customFormat="1" x14ac:dyDescent="0.35"/>
    <row r="45321" customFormat="1" x14ac:dyDescent="0.35"/>
    <row r="45322" customFormat="1" x14ac:dyDescent="0.35"/>
    <row r="45323" customFormat="1" x14ac:dyDescent="0.35"/>
    <row r="45324" customFormat="1" x14ac:dyDescent="0.35"/>
    <row r="45325" customFormat="1" x14ac:dyDescent="0.35"/>
    <row r="45326" customFormat="1" x14ac:dyDescent="0.35"/>
    <row r="45327" customFormat="1" x14ac:dyDescent="0.35"/>
    <row r="45328" customFormat="1" x14ac:dyDescent="0.35"/>
    <row r="45329" customFormat="1" x14ac:dyDescent="0.35"/>
    <row r="45330" customFormat="1" x14ac:dyDescent="0.35"/>
    <row r="45331" customFormat="1" x14ac:dyDescent="0.35"/>
    <row r="45332" customFormat="1" x14ac:dyDescent="0.35"/>
    <row r="45333" customFormat="1" x14ac:dyDescent="0.35"/>
    <row r="45334" customFormat="1" x14ac:dyDescent="0.35"/>
    <row r="45335" customFormat="1" x14ac:dyDescent="0.35"/>
    <row r="45336" customFormat="1" x14ac:dyDescent="0.35"/>
    <row r="45337" customFormat="1" x14ac:dyDescent="0.35"/>
    <row r="45338" customFormat="1" x14ac:dyDescent="0.35"/>
    <row r="45339" customFormat="1" x14ac:dyDescent="0.35"/>
    <row r="45340" customFormat="1" x14ac:dyDescent="0.35"/>
    <row r="45341" customFormat="1" x14ac:dyDescent="0.35"/>
    <row r="45342" customFormat="1" x14ac:dyDescent="0.35"/>
    <row r="45343" customFormat="1" x14ac:dyDescent="0.35"/>
    <row r="45344" customFormat="1" x14ac:dyDescent="0.35"/>
    <row r="45345" customFormat="1" x14ac:dyDescent="0.35"/>
    <row r="45346" customFormat="1" x14ac:dyDescent="0.35"/>
    <row r="45347" customFormat="1" x14ac:dyDescent="0.35"/>
    <row r="45348" customFormat="1" x14ac:dyDescent="0.35"/>
    <row r="45349" customFormat="1" x14ac:dyDescent="0.35"/>
    <row r="45350" customFormat="1" x14ac:dyDescent="0.35"/>
    <row r="45351" customFormat="1" x14ac:dyDescent="0.35"/>
    <row r="45352" customFormat="1" x14ac:dyDescent="0.35"/>
    <row r="45353" customFormat="1" x14ac:dyDescent="0.35"/>
    <row r="45354" customFormat="1" x14ac:dyDescent="0.35"/>
    <row r="45355" customFormat="1" x14ac:dyDescent="0.35"/>
    <row r="45356" customFormat="1" x14ac:dyDescent="0.35"/>
    <row r="45357" customFormat="1" x14ac:dyDescent="0.35"/>
    <row r="45358" customFormat="1" x14ac:dyDescent="0.35"/>
    <row r="45359" customFormat="1" x14ac:dyDescent="0.35"/>
    <row r="45360" customFormat="1" x14ac:dyDescent="0.35"/>
    <row r="45361" customFormat="1" x14ac:dyDescent="0.35"/>
    <row r="45362" customFormat="1" x14ac:dyDescent="0.35"/>
    <row r="45363" customFormat="1" x14ac:dyDescent="0.35"/>
    <row r="45364" customFormat="1" x14ac:dyDescent="0.35"/>
    <row r="45365" customFormat="1" x14ac:dyDescent="0.35"/>
    <row r="45366" customFormat="1" x14ac:dyDescent="0.35"/>
    <row r="45367" customFormat="1" x14ac:dyDescent="0.35"/>
    <row r="45368" customFormat="1" x14ac:dyDescent="0.35"/>
    <row r="45369" customFormat="1" x14ac:dyDescent="0.35"/>
    <row r="45370" customFormat="1" x14ac:dyDescent="0.35"/>
    <row r="45371" customFormat="1" x14ac:dyDescent="0.35"/>
    <row r="45372" customFormat="1" x14ac:dyDescent="0.35"/>
    <row r="45373" customFormat="1" x14ac:dyDescent="0.35"/>
    <row r="45374" customFormat="1" x14ac:dyDescent="0.35"/>
    <row r="45375" customFormat="1" x14ac:dyDescent="0.35"/>
    <row r="45376" customFormat="1" x14ac:dyDescent="0.35"/>
    <row r="45377" customFormat="1" x14ac:dyDescent="0.35"/>
    <row r="45378" customFormat="1" x14ac:dyDescent="0.35"/>
    <row r="45379" customFormat="1" x14ac:dyDescent="0.35"/>
    <row r="45380" customFormat="1" x14ac:dyDescent="0.35"/>
    <row r="45381" customFormat="1" x14ac:dyDescent="0.35"/>
    <row r="45382" customFormat="1" x14ac:dyDescent="0.35"/>
    <row r="45383" customFormat="1" x14ac:dyDescent="0.35"/>
    <row r="45384" customFormat="1" x14ac:dyDescent="0.35"/>
    <row r="45385" customFormat="1" x14ac:dyDescent="0.35"/>
    <row r="45386" customFormat="1" x14ac:dyDescent="0.35"/>
    <row r="45387" customFormat="1" x14ac:dyDescent="0.35"/>
    <row r="45388" customFormat="1" x14ac:dyDescent="0.35"/>
    <row r="45389" customFormat="1" x14ac:dyDescent="0.35"/>
    <row r="45390" customFormat="1" x14ac:dyDescent="0.35"/>
    <row r="45391" customFormat="1" x14ac:dyDescent="0.35"/>
    <row r="45392" customFormat="1" x14ac:dyDescent="0.35"/>
    <row r="45393" customFormat="1" x14ac:dyDescent="0.35"/>
    <row r="45394" customFormat="1" x14ac:dyDescent="0.35"/>
    <row r="45395" customFormat="1" x14ac:dyDescent="0.35"/>
    <row r="45396" customFormat="1" x14ac:dyDescent="0.35"/>
    <row r="45397" customFormat="1" x14ac:dyDescent="0.35"/>
    <row r="45398" customFormat="1" x14ac:dyDescent="0.35"/>
    <row r="45399" customFormat="1" x14ac:dyDescent="0.35"/>
    <row r="45400" customFormat="1" x14ac:dyDescent="0.35"/>
    <row r="45401" customFormat="1" x14ac:dyDescent="0.35"/>
    <row r="45402" customFormat="1" x14ac:dyDescent="0.35"/>
    <row r="45403" customFormat="1" x14ac:dyDescent="0.35"/>
    <row r="45404" customFormat="1" x14ac:dyDescent="0.35"/>
    <row r="45405" customFormat="1" x14ac:dyDescent="0.35"/>
    <row r="45406" customFormat="1" x14ac:dyDescent="0.35"/>
    <row r="45407" customFormat="1" x14ac:dyDescent="0.35"/>
    <row r="45408" customFormat="1" x14ac:dyDescent="0.35"/>
    <row r="45409" customFormat="1" x14ac:dyDescent="0.35"/>
    <row r="45410" customFormat="1" x14ac:dyDescent="0.35"/>
    <row r="45411" customFormat="1" x14ac:dyDescent="0.35"/>
    <row r="45412" customFormat="1" x14ac:dyDescent="0.35"/>
    <row r="45413" customFormat="1" x14ac:dyDescent="0.35"/>
    <row r="45414" customFormat="1" x14ac:dyDescent="0.35"/>
    <row r="45415" customFormat="1" x14ac:dyDescent="0.35"/>
    <row r="45416" customFormat="1" x14ac:dyDescent="0.35"/>
    <row r="45417" customFormat="1" x14ac:dyDescent="0.35"/>
    <row r="45418" customFormat="1" x14ac:dyDescent="0.35"/>
    <row r="45419" customFormat="1" x14ac:dyDescent="0.35"/>
    <row r="45420" customFormat="1" x14ac:dyDescent="0.35"/>
    <row r="45421" customFormat="1" x14ac:dyDescent="0.35"/>
    <row r="45422" customFormat="1" x14ac:dyDescent="0.35"/>
    <row r="45423" customFormat="1" x14ac:dyDescent="0.35"/>
    <row r="45424" customFormat="1" x14ac:dyDescent="0.35"/>
    <row r="45425" customFormat="1" x14ac:dyDescent="0.35"/>
    <row r="45426" customFormat="1" x14ac:dyDescent="0.35"/>
    <row r="45427" customFormat="1" x14ac:dyDescent="0.35"/>
    <row r="45428" customFormat="1" x14ac:dyDescent="0.35"/>
    <row r="45429" customFormat="1" x14ac:dyDescent="0.35"/>
    <row r="45430" customFormat="1" x14ac:dyDescent="0.35"/>
    <row r="45431" customFormat="1" x14ac:dyDescent="0.35"/>
    <row r="45432" customFormat="1" x14ac:dyDescent="0.35"/>
    <row r="45433" customFormat="1" x14ac:dyDescent="0.35"/>
    <row r="45434" customFormat="1" x14ac:dyDescent="0.35"/>
    <row r="45435" customFormat="1" x14ac:dyDescent="0.35"/>
    <row r="45436" customFormat="1" x14ac:dyDescent="0.35"/>
    <row r="45437" customFormat="1" x14ac:dyDescent="0.35"/>
    <row r="45438" customFormat="1" x14ac:dyDescent="0.35"/>
    <row r="45439" customFormat="1" x14ac:dyDescent="0.35"/>
    <row r="45440" customFormat="1" x14ac:dyDescent="0.35"/>
    <row r="45441" customFormat="1" x14ac:dyDescent="0.35"/>
    <row r="45442" customFormat="1" x14ac:dyDescent="0.35"/>
    <row r="45443" customFormat="1" x14ac:dyDescent="0.35"/>
    <row r="45444" customFormat="1" x14ac:dyDescent="0.35"/>
    <row r="45445" customFormat="1" x14ac:dyDescent="0.35"/>
    <row r="45446" customFormat="1" x14ac:dyDescent="0.35"/>
    <row r="45447" customFormat="1" x14ac:dyDescent="0.35"/>
    <row r="45448" customFormat="1" x14ac:dyDescent="0.35"/>
    <row r="45449" customFormat="1" x14ac:dyDescent="0.35"/>
    <row r="45450" customFormat="1" x14ac:dyDescent="0.35"/>
    <row r="45451" customFormat="1" x14ac:dyDescent="0.35"/>
    <row r="45452" customFormat="1" x14ac:dyDescent="0.35"/>
    <row r="45453" customFormat="1" x14ac:dyDescent="0.35"/>
    <row r="45454" customFormat="1" x14ac:dyDescent="0.35"/>
    <row r="45455" customFormat="1" x14ac:dyDescent="0.35"/>
    <row r="45456" customFormat="1" x14ac:dyDescent="0.35"/>
    <row r="45457" customFormat="1" x14ac:dyDescent="0.35"/>
    <row r="45458" customFormat="1" x14ac:dyDescent="0.35"/>
    <row r="45459" customFormat="1" x14ac:dyDescent="0.35"/>
    <row r="45460" customFormat="1" x14ac:dyDescent="0.35"/>
    <row r="45461" customFormat="1" x14ac:dyDescent="0.35"/>
    <row r="45462" customFormat="1" x14ac:dyDescent="0.35"/>
    <row r="45463" customFormat="1" x14ac:dyDescent="0.35"/>
    <row r="45464" customFormat="1" x14ac:dyDescent="0.35"/>
    <row r="45465" customFormat="1" x14ac:dyDescent="0.35"/>
    <row r="45466" customFormat="1" x14ac:dyDescent="0.35"/>
    <row r="45467" customFormat="1" x14ac:dyDescent="0.35"/>
    <row r="45468" customFormat="1" x14ac:dyDescent="0.35"/>
    <row r="45469" customFormat="1" x14ac:dyDescent="0.35"/>
    <row r="45470" customFormat="1" x14ac:dyDescent="0.35"/>
    <row r="45471" customFormat="1" x14ac:dyDescent="0.35"/>
    <row r="45472" customFormat="1" x14ac:dyDescent="0.35"/>
    <row r="45473" customFormat="1" x14ac:dyDescent="0.35"/>
    <row r="45474" customFormat="1" x14ac:dyDescent="0.35"/>
    <row r="45475" customFormat="1" x14ac:dyDescent="0.35"/>
    <row r="45476" customFormat="1" x14ac:dyDescent="0.35"/>
    <row r="45477" customFormat="1" x14ac:dyDescent="0.35"/>
    <row r="45478" customFormat="1" x14ac:dyDescent="0.35"/>
    <row r="45479" customFormat="1" x14ac:dyDescent="0.35"/>
    <row r="45480" customFormat="1" x14ac:dyDescent="0.35"/>
    <row r="45481" customFormat="1" x14ac:dyDescent="0.35"/>
    <row r="45482" customFormat="1" x14ac:dyDescent="0.35"/>
    <row r="45483" customFormat="1" x14ac:dyDescent="0.35"/>
    <row r="45484" customFormat="1" x14ac:dyDescent="0.35"/>
    <row r="45485" customFormat="1" x14ac:dyDescent="0.35"/>
    <row r="45486" customFormat="1" x14ac:dyDescent="0.35"/>
    <row r="45487" customFormat="1" x14ac:dyDescent="0.35"/>
    <row r="45488" customFormat="1" x14ac:dyDescent="0.35"/>
    <row r="45489" customFormat="1" x14ac:dyDescent="0.35"/>
    <row r="45490" customFormat="1" x14ac:dyDescent="0.35"/>
    <row r="45491" customFormat="1" x14ac:dyDescent="0.35"/>
    <row r="45492" customFormat="1" x14ac:dyDescent="0.35"/>
    <row r="45493" customFormat="1" x14ac:dyDescent="0.35"/>
    <row r="45494" customFormat="1" x14ac:dyDescent="0.35"/>
    <row r="45495" customFormat="1" x14ac:dyDescent="0.35"/>
    <row r="45496" customFormat="1" x14ac:dyDescent="0.35"/>
    <row r="45497" customFormat="1" x14ac:dyDescent="0.35"/>
    <row r="45498" customFormat="1" x14ac:dyDescent="0.35"/>
    <row r="45499" customFormat="1" x14ac:dyDescent="0.35"/>
    <row r="45500" customFormat="1" x14ac:dyDescent="0.35"/>
    <row r="45501" customFormat="1" x14ac:dyDescent="0.35"/>
    <row r="45502" customFormat="1" x14ac:dyDescent="0.35"/>
    <row r="45503" customFormat="1" x14ac:dyDescent="0.35"/>
    <row r="45504" customFormat="1" x14ac:dyDescent="0.35"/>
    <row r="45505" customFormat="1" x14ac:dyDescent="0.35"/>
    <row r="45506" customFormat="1" x14ac:dyDescent="0.35"/>
    <row r="45507" customFormat="1" x14ac:dyDescent="0.35"/>
    <row r="45508" customFormat="1" x14ac:dyDescent="0.35"/>
    <row r="45509" customFormat="1" x14ac:dyDescent="0.35"/>
    <row r="45510" customFormat="1" x14ac:dyDescent="0.35"/>
    <row r="45511" customFormat="1" x14ac:dyDescent="0.35"/>
    <row r="45512" customFormat="1" x14ac:dyDescent="0.35"/>
    <row r="45513" customFormat="1" x14ac:dyDescent="0.35"/>
    <row r="45514" customFormat="1" x14ac:dyDescent="0.35"/>
    <row r="45515" customFormat="1" x14ac:dyDescent="0.35"/>
    <row r="45516" customFormat="1" x14ac:dyDescent="0.35"/>
    <row r="45517" customFormat="1" x14ac:dyDescent="0.35"/>
    <row r="45518" customFormat="1" x14ac:dyDescent="0.35"/>
    <row r="45519" customFormat="1" x14ac:dyDescent="0.35"/>
    <row r="45520" customFormat="1" x14ac:dyDescent="0.35"/>
    <row r="45521" customFormat="1" x14ac:dyDescent="0.35"/>
    <row r="45522" customFormat="1" x14ac:dyDescent="0.35"/>
    <row r="45523" customFormat="1" x14ac:dyDescent="0.35"/>
    <row r="45524" customFormat="1" x14ac:dyDescent="0.35"/>
    <row r="45525" customFormat="1" x14ac:dyDescent="0.35"/>
    <row r="45526" customFormat="1" x14ac:dyDescent="0.35"/>
    <row r="45527" customFormat="1" x14ac:dyDescent="0.35"/>
    <row r="45528" customFormat="1" x14ac:dyDescent="0.35"/>
    <row r="45529" customFormat="1" x14ac:dyDescent="0.35"/>
    <row r="45530" customFormat="1" x14ac:dyDescent="0.35"/>
    <row r="45531" customFormat="1" x14ac:dyDescent="0.35"/>
    <row r="45532" customFormat="1" x14ac:dyDescent="0.35"/>
    <row r="45533" customFormat="1" x14ac:dyDescent="0.35"/>
    <row r="45534" customFormat="1" x14ac:dyDescent="0.35"/>
    <row r="45535" customFormat="1" x14ac:dyDescent="0.35"/>
    <row r="45536" customFormat="1" x14ac:dyDescent="0.35"/>
    <row r="45537" customFormat="1" x14ac:dyDescent="0.35"/>
    <row r="45538" customFormat="1" x14ac:dyDescent="0.35"/>
    <row r="45539" customFormat="1" x14ac:dyDescent="0.35"/>
    <row r="45540" customFormat="1" x14ac:dyDescent="0.35"/>
    <row r="45541" customFormat="1" x14ac:dyDescent="0.35"/>
    <row r="45542" customFormat="1" x14ac:dyDescent="0.35"/>
    <row r="45543" customFormat="1" x14ac:dyDescent="0.35"/>
    <row r="45544" customFormat="1" x14ac:dyDescent="0.35"/>
    <row r="45545" customFormat="1" x14ac:dyDescent="0.35"/>
    <row r="45546" customFormat="1" x14ac:dyDescent="0.35"/>
    <row r="45547" customFormat="1" x14ac:dyDescent="0.35"/>
    <row r="45548" customFormat="1" x14ac:dyDescent="0.35"/>
    <row r="45549" customFormat="1" x14ac:dyDescent="0.35"/>
    <row r="45550" customFormat="1" x14ac:dyDescent="0.35"/>
    <row r="45551" customFormat="1" x14ac:dyDescent="0.35"/>
    <row r="45552" customFormat="1" x14ac:dyDescent="0.35"/>
    <row r="45553" customFormat="1" x14ac:dyDescent="0.35"/>
    <row r="45554" customFormat="1" x14ac:dyDescent="0.35"/>
    <row r="45555" customFormat="1" x14ac:dyDescent="0.35"/>
    <row r="45556" customFormat="1" x14ac:dyDescent="0.35"/>
    <row r="45557" customFormat="1" x14ac:dyDescent="0.35"/>
    <row r="45558" customFormat="1" x14ac:dyDescent="0.35"/>
    <row r="45559" customFormat="1" x14ac:dyDescent="0.35"/>
    <row r="45560" customFormat="1" x14ac:dyDescent="0.35"/>
    <row r="45561" customFormat="1" x14ac:dyDescent="0.35"/>
    <row r="45562" customFormat="1" x14ac:dyDescent="0.35"/>
    <row r="45563" customFormat="1" x14ac:dyDescent="0.35"/>
    <row r="45564" customFormat="1" x14ac:dyDescent="0.35"/>
    <row r="45565" customFormat="1" x14ac:dyDescent="0.35"/>
    <row r="45566" customFormat="1" x14ac:dyDescent="0.35"/>
    <row r="45567" customFormat="1" x14ac:dyDescent="0.35"/>
    <row r="45568" customFormat="1" x14ac:dyDescent="0.35"/>
    <row r="45569" customFormat="1" x14ac:dyDescent="0.35"/>
    <row r="45570" customFormat="1" x14ac:dyDescent="0.35"/>
    <row r="45571" customFormat="1" x14ac:dyDescent="0.35"/>
    <row r="45572" customFormat="1" x14ac:dyDescent="0.35"/>
    <row r="45573" customFormat="1" x14ac:dyDescent="0.35"/>
    <row r="45574" customFormat="1" x14ac:dyDescent="0.35"/>
    <row r="45575" customFormat="1" x14ac:dyDescent="0.35"/>
    <row r="45576" customFormat="1" x14ac:dyDescent="0.35"/>
    <row r="45577" customFormat="1" x14ac:dyDescent="0.35"/>
    <row r="45578" customFormat="1" x14ac:dyDescent="0.35"/>
    <row r="45579" customFormat="1" x14ac:dyDescent="0.35"/>
    <row r="45580" customFormat="1" x14ac:dyDescent="0.35"/>
    <row r="45581" customFormat="1" x14ac:dyDescent="0.35"/>
    <row r="45582" customFormat="1" x14ac:dyDescent="0.35"/>
    <row r="45583" customFormat="1" x14ac:dyDescent="0.35"/>
    <row r="45584" customFormat="1" x14ac:dyDescent="0.35"/>
    <row r="45585" customFormat="1" x14ac:dyDescent="0.35"/>
    <row r="45586" customFormat="1" x14ac:dyDescent="0.35"/>
    <row r="45587" customFormat="1" x14ac:dyDescent="0.35"/>
    <row r="45588" customFormat="1" x14ac:dyDescent="0.35"/>
    <row r="45589" customFormat="1" x14ac:dyDescent="0.35"/>
    <row r="45590" customFormat="1" x14ac:dyDescent="0.35"/>
    <row r="45591" customFormat="1" x14ac:dyDescent="0.35"/>
    <row r="45592" customFormat="1" x14ac:dyDescent="0.35"/>
    <row r="45593" customFormat="1" x14ac:dyDescent="0.35"/>
    <row r="45594" customFormat="1" x14ac:dyDescent="0.35"/>
    <row r="45595" customFormat="1" x14ac:dyDescent="0.35"/>
    <row r="45596" customFormat="1" x14ac:dyDescent="0.35"/>
    <row r="45597" customFormat="1" x14ac:dyDescent="0.35"/>
    <row r="45598" customFormat="1" x14ac:dyDescent="0.35"/>
    <row r="45599" customFormat="1" x14ac:dyDescent="0.35"/>
    <row r="45600" customFormat="1" x14ac:dyDescent="0.35"/>
    <row r="45601" customFormat="1" x14ac:dyDescent="0.35"/>
    <row r="45602" customFormat="1" x14ac:dyDescent="0.35"/>
    <row r="45603" customFormat="1" x14ac:dyDescent="0.35"/>
    <row r="45604" customFormat="1" x14ac:dyDescent="0.35"/>
    <row r="45605" customFormat="1" x14ac:dyDescent="0.35"/>
    <row r="45606" customFormat="1" x14ac:dyDescent="0.35"/>
    <row r="45607" customFormat="1" x14ac:dyDescent="0.35"/>
    <row r="45608" customFormat="1" x14ac:dyDescent="0.35"/>
    <row r="45609" customFormat="1" x14ac:dyDescent="0.35"/>
    <row r="45610" customFormat="1" x14ac:dyDescent="0.35"/>
    <row r="45611" customFormat="1" x14ac:dyDescent="0.35"/>
    <row r="45612" customFormat="1" x14ac:dyDescent="0.35"/>
    <row r="45613" customFormat="1" x14ac:dyDescent="0.35"/>
    <row r="45614" customFormat="1" x14ac:dyDescent="0.35"/>
    <row r="45615" customFormat="1" x14ac:dyDescent="0.35"/>
    <row r="45616" customFormat="1" x14ac:dyDescent="0.35"/>
    <row r="45617" customFormat="1" x14ac:dyDescent="0.35"/>
    <row r="45618" customFormat="1" x14ac:dyDescent="0.35"/>
    <row r="45619" customFormat="1" x14ac:dyDescent="0.35"/>
    <row r="45620" customFormat="1" x14ac:dyDescent="0.35"/>
    <row r="45621" customFormat="1" x14ac:dyDescent="0.35"/>
    <row r="45622" customFormat="1" x14ac:dyDescent="0.35"/>
    <row r="45623" customFormat="1" x14ac:dyDescent="0.35"/>
    <row r="45624" customFormat="1" x14ac:dyDescent="0.35"/>
    <row r="45625" customFormat="1" x14ac:dyDescent="0.35"/>
    <row r="45626" customFormat="1" x14ac:dyDescent="0.35"/>
    <row r="45627" customFormat="1" x14ac:dyDescent="0.35"/>
    <row r="45628" customFormat="1" x14ac:dyDescent="0.35"/>
    <row r="45629" customFormat="1" x14ac:dyDescent="0.35"/>
    <row r="45630" customFormat="1" x14ac:dyDescent="0.35"/>
    <row r="45631" customFormat="1" x14ac:dyDescent="0.35"/>
    <row r="45632" customFormat="1" x14ac:dyDescent="0.35"/>
    <row r="45633" customFormat="1" x14ac:dyDescent="0.35"/>
    <row r="45634" customFormat="1" x14ac:dyDescent="0.35"/>
    <row r="45635" customFormat="1" x14ac:dyDescent="0.35"/>
    <row r="45636" customFormat="1" x14ac:dyDescent="0.35"/>
    <row r="45637" customFormat="1" x14ac:dyDescent="0.35"/>
    <row r="45638" customFormat="1" x14ac:dyDescent="0.35"/>
    <row r="45639" customFormat="1" x14ac:dyDescent="0.35"/>
    <row r="45640" customFormat="1" x14ac:dyDescent="0.35"/>
    <row r="45641" customFormat="1" x14ac:dyDescent="0.35"/>
    <row r="45642" customFormat="1" x14ac:dyDescent="0.35"/>
    <row r="45643" customFormat="1" x14ac:dyDescent="0.35"/>
    <row r="45644" customFormat="1" x14ac:dyDescent="0.35"/>
    <row r="45645" customFormat="1" x14ac:dyDescent="0.35"/>
    <row r="45646" customFormat="1" x14ac:dyDescent="0.35"/>
    <row r="45647" customFormat="1" x14ac:dyDescent="0.35"/>
    <row r="45648" customFormat="1" x14ac:dyDescent="0.35"/>
    <row r="45649" customFormat="1" x14ac:dyDescent="0.35"/>
    <row r="45650" customFormat="1" x14ac:dyDescent="0.35"/>
    <row r="45651" customFormat="1" x14ac:dyDescent="0.35"/>
    <row r="45652" customFormat="1" x14ac:dyDescent="0.35"/>
    <row r="45653" customFormat="1" x14ac:dyDescent="0.35"/>
    <row r="45654" customFormat="1" x14ac:dyDescent="0.35"/>
    <row r="45655" customFormat="1" x14ac:dyDescent="0.35"/>
    <row r="45656" customFormat="1" x14ac:dyDescent="0.35"/>
    <row r="45657" customFormat="1" x14ac:dyDescent="0.35"/>
    <row r="45658" customFormat="1" x14ac:dyDescent="0.35"/>
    <row r="45659" customFormat="1" x14ac:dyDescent="0.35"/>
    <row r="45660" customFormat="1" x14ac:dyDescent="0.35"/>
    <row r="45661" customFormat="1" x14ac:dyDescent="0.35"/>
    <row r="45662" customFormat="1" x14ac:dyDescent="0.35"/>
    <row r="45663" customFormat="1" x14ac:dyDescent="0.35"/>
    <row r="45664" customFormat="1" x14ac:dyDescent="0.35"/>
    <row r="45665" customFormat="1" x14ac:dyDescent="0.35"/>
    <row r="45666" customFormat="1" x14ac:dyDescent="0.35"/>
    <row r="45667" customFormat="1" x14ac:dyDescent="0.35"/>
    <row r="45668" customFormat="1" x14ac:dyDescent="0.35"/>
    <row r="45669" customFormat="1" x14ac:dyDescent="0.35"/>
    <row r="45670" customFormat="1" x14ac:dyDescent="0.35"/>
    <row r="45671" customFormat="1" x14ac:dyDescent="0.35"/>
    <row r="45672" customFormat="1" x14ac:dyDescent="0.35"/>
    <row r="45673" customFormat="1" x14ac:dyDescent="0.35"/>
    <row r="45674" customFormat="1" x14ac:dyDescent="0.35"/>
    <row r="45675" customFormat="1" x14ac:dyDescent="0.35"/>
    <row r="45676" customFormat="1" x14ac:dyDescent="0.35"/>
    <row r="45677" customFormat="1" x14ac:dyDescent="0.35"/>
    <row r="45678" customFormat="1" x14ac:dyDescent="0.35"/>
    <row r="45679" customFormat="1" x14ac:dyDescent="0.35"/>
    <row r="45680" customFormat="1" x14ac:dyDescent="0.35"/>
    <row r="45681" customFormat="1" x14ac:dyDescent="0.35"/>
    <row r="45682" customFormat="1" x14ac:dyDescent="0.35"/>
    <row r="45683" customFormat="1" x14ac:dyDescent="0.35"/>
    <row r="45684" customFormat="1" x14ac:dyDescent="0.35"/>
    <row r="45685" customFormat="1" x14ac:dyDescent="0.35"/>
    <row r="45686" customFormat="1" x14ac:dyDescent="0.35"/>
    <row r="45687" customFormat="1" x14ac:dyDescent="0.35"/>
    <row r="45688" customFormat="1" x14ac:dyDescent="0.35"/>
    <row r="45689" customFormat="1" x14ac:dyDescent="0.35"/>
    <row r="45690" customFormat="1" x14ac:dyDescent="0.35"/>
    <row r="45691" customFormat="1" x14ac:dyDescent="0.35"/>
    <row r="45692" customFormat="1" x14ac:dyDescent="0.35"/>
    <row r="45693" customFormat="1" x14ac:dyDescent="0.35"/>
    <row r="45694" customFormat="1" x14ac:dyDescent="0.35"/>
    <row r="45695" customFormat="1" x14ac:dyDescent="0.35"/>
    <row r="45696" customFormat="1" x14ac:dyDescent="0.35"/>
    <row r="45697" customFormat="1" x14ac:dyDescent="0.35"/>
    <row r="45698" customFormat="1" x14ac:dyDescent="0.35"/>
    <row r="45699" customFormat="1" x14ac:dyDescent="0.35"/>
    <row r="45700" customFormat="1" x14ac:dyDescent="0.35"/>
    <row r="45701" customFormat="1" x14ac:dyDescent="0.35"/>
    <row r="45702" customFormat="1" x14ac:dyDescent="0.35"/>
    <row r="45703" customFormat="1" x14ac:dyDescent="0.35"/>
    <row r="45704" customFormat="1" x14ac:dyDescent="0.35"/>
    <row r="45705" customFormat="1" x14ac:dyDescent="0.35"/>
    <row r="45706" customFormat="1" x14ac:dyDescent="0.35"/>
    <row r="45707" customFormat="1" x14ac:dyDescent="0.35"/>
    <row r="45708" customFormat="1" x14ac:dyDescent="0.35"/>
    <row r="45709" customFormat="1" x14ac:dyDescent="0.35"/>
    <row r="45710" customFormat="1" x14ac:dyDescent="0.35"/>
    <row r="45711" customFormat="1" x14ac:dyDescent="0.35"/>
    <row r="45712" customFormat="1" x14ac:dyDescent="0.35"/>
    <row r="45713" customFormat="1" x14ac:dyDescent="0.35"/>
    <row r="45714" customFormat="1" x14ac:dyDescent="0.35"/>
    <row r="45715" customFormat="1" x14ac:dyDescent="0.35"/>
    <row r="45716" customFormat="1" x14ac:dyDescent="0.35"/>
    <row r="45717" customFormat="1" x14ac:dyDescent="0.35"/>
    <row r="45718" customFormat="1" x14ac:dyDescent="0.35"/>
    <row r="45719" customFormat="1" x14ac:dyDescent="0.35"/>
    <row r="45720" customFormat="1" x14ac:dyDescent="0.35"/>
    <row r="45721" customFormat="1" x14ac:dyDescent="0.35"/>
    <row r="45722" customFormat="1" x14ac:dyDescent="0.35"/>
    <row r="45723" customFormat="1" x14ac:dyDescent="0.35"/>
    <row r="45724" customFormat="1" x14ac:dyDescent="0.35"/>
    <row r="45725" customFormat="1" x14ac:dyDescent="0.35"/>
    <row r="45726" customFormat="1" x14ac:dyDescent="0.35"/>
    <row r="45727" customFormat="1" x14ac:dyDescent="0.35"/>
    <row r="45728" customFormat="1" x14ac:dyDescent="0.35"/>
    <row r="45729" customFormat="1" x14ac:dyDescent="0.35"/>
    <row r="45730" customFormat="1" x14ac:dyDescent="0.35"/>
    <row r="45731" customFormat="1" x14ac:dyDescent="0.35"/>
    <row r="45732" customFormat="1" x14ac:dyDescent="0.35"/>
    <row r="45733" customFormat="1" x14ac:dyDescent="0.35"/>
    <row r="45734" customFormat="1" x14ac:dyDescent="0.35"/>
    <row r="45735" customFormat="1" x14ac:dyDescent="0.35"/>
    <row r="45736" customFormat="1" x14ac:dyDescent="0.35"/>
    <row r="45737" customFormat="1" x14ac:dyDescent="0.35"/>
    <row r="45738" customFormat="1" x14ac:dyDescent="0.35"/>
    <row r="45739" customFormat="1" x14ac:dyDescent="0.35"/>
    <row r="45740" customFormat="1" x14ac:dyDescent="0.35"/>
    <row r="45741" customFormat="1" x14ac:dyDescent="0.35"/>
    <row r="45742" customFormat="1" x14ac:dyDescent="0.35"/>
    <row r="45743" customFormat="1" x14ac:dyDescent="0.35"/>
    <row r="45744" customFormat="1" x14ac:dyDescent="0.35"/>
    <row r="45745" customFormat="1" x14ac:dyDescent="0.35"/>
    <row r="45746" customFormat="1" x14ac:dyDescent="0.35"/>
    <row r="45747" customFormat="1" x14ac:dyDescent="0.35"/>
    <row r="45748" customFormat="1" x14ac:dyDescent="0.35"/>
    <row r="45749" customFormat="1" x14ac:dyDescent="0.35"/>
    <row r="45750" customFormat="1" x14ac:dyDescent="0.35"/>
    <row r="45751" customFormat="1" x14ac:dyDescent="0.35"/>
    <row r="45752" customFormat="1" x14ac:dyDescent="0.35"/>
    <row r="45753" customFormat="1" x14ac:dyDescent="0.35"/>
    <row r="45754" customFormat="1" x14ac:dyDescent="0.35"/>
    <row r="45755" customFormat="1" x14ac:dyDescent="0.35"/>
    <row r="45756" customFormat="1" x14ac:dyDescent="0.35"/>
    <row r="45757" customFormat="1" x14ac:dyDescent="0.35"/>
    <row r="45758" customFormat="1" x14ac:dyDescent="0.35"/>
    <row r="45759" customFormat="1" x14ac:dyDescent="0.35"/>
    <row r="45760" customFormat="1" x14ac:dyDescent="0.35"/>
    <row r="45761" customFormat="1" x14ac:dyDescent="0.35"/>
    <row r="45762" customFormat="1" x14ac:dyDescent="0.35"/>
    <row r="45763" customFormat="1" x14ac:dyDescent="0.35"/>
    <row r="45764" customFormat="1" x14ac:dyDescent="0.35"/>
    <row r="45765" customFormat="1" x14ac:dyDescent="0.35"/>
    <row r="45766" customFormat="1" x14ac:dyDescent="0.35"/>
    <row r="45767" customFormat="1" x14ac:dyDescent="0.35"/>
    <row r="45768" customFormat="1" x14ac:dyDescent="0.35"/>
    <row r="45769" customFormat="1" x14ac:dyDescent="0.35"/>
    <row r="45770" customFormat="1" x14ac:dyDescent="0.35"/>
    <row r="45771" customFormat="1" x14ac:dyDescent="0.35"/>
    <row r="45772" customFormat="1" x14ac:dyDescent="0.35"/>
    <row r="45773" customFormat="1" x14ac:dyDescent="0.35"/>
    <row r="45774" customFormat="1" x14ac:dyDescent="0.35"/>
    <row r="45775" customFormat="1" x14ac:dyDescent="0.35"/>
    <row r="45776" customFormat="1" x14ac:dyDescent="0.35"/>
    <row r="45777" customFormat="1" x14ac:dyDescent="0.35"/>
    <row r="45778" customFormat="1" x14ac:dyDescent="0.35"/>
    <row r="45779" customFormat="1" x14ac:dyDescent="0.35"/>
    <row r="45780" customFormat="1" x14ac:dyDescent="0.35"/>
    <row r="45781" customFormat="1" x14ac:dyDescent="0.35"/>
    <row r="45782" customFormat="1" x14ac:dyDescent="0.35"/>
    <row r="45783" customFormat="1" x14ac:dyDescent="0.35"/>
    <row r="45784" customFormat="1" x14ac:dyDescent="0.35"/>
    <row r="45785" customFormat="1" x14ac:dyDescent="0.35"/>
    <row r="45786" customFormat="1" x14ac:dyDescent="0.35"/>
    <row r="45787" customFormat="1" x14ac:dyDescent="0.35"/>
    <row r="45788" customFormat="1" x14ac:dyDescent="0.35"/>
    <row r="45789" customFormat="1" x14ac:dyDescent="0.35"/>
    <row r="45790" customFormat="1" x14ac:dyDescent="0.35"/>
    <row r="45791" customFormat="1" x14ac:dyDescent="0.35"/>
    <row r="45792" customFormat="1" x14ac:dyDescent="0.35"/>
    <row r="45793" customFormat="1" x14ac:dyDescent="0.35"/>
    <row r="45794" customFormat="1" x14ac:dyDescent="0.35"/>
    <row r="45795" customFormat="1" x14ac:dyDescent="0.35"/>
    <row r="45796" customFormat="1" x14ac:dyDescent="0.35"/>
    <row r="45797" customFormat="1" x14ac:dyDescent="0.35"/>
    <row r="45798" customFormat="1" x14ac:dyDescent="0.35"/>
    <row r="45799" customFormat="1" x14ac:dyDescent="0.35"/>
    <row r="45800" customFormat="1" x14ac:dyDescent="0.35"/>
    <row r="45801" customFormat="1" x14ac:dyDescent="0.35"/>
    <row r="45802" customFormat="1" x14ac:dyDescent="0.35"/>
    <row r="45803" customFormat="1" x14ac:dyDescent="0.35"/>
    <row r="45804" customFormat="1" x14ac:dyDescent="0.35"/>
    <row r="45805" customFormat="1" x14ac:dyDescent="0.35"/>
    <row r="45806" customFormat="1" x14ac:dyDescent="0.35"/>
    <row r="45807" customFormat="1" x14ac:dyDescent="0.35"/>
    <row r="45808" customFormat="1" x14ac:dyDescent="0.35"/>
    <row r="45809" customFormat="1" x14ac:dyDescent="0.35"/>
    <row r="45810" customFormat="1" x14ac:dyDescent="0.35"/>
    <row r="45811" customFormat="1" x14ac:dyDescent="0.35"/>
    <row r="45812" customFormat="1" x14ac:dyDescent="0.35"/>
    <row r="45813" customFormat="1" x14ac:dyDescent="0.35"/>
    <row r="45814" customFormat="1" x14ac:dyDescent="0.35"/>
    <row r="45815" customFormat="1" x14ac:dyDescent="0.35"/>
    <row r="45816" customFormat="1" x14ac:dyDescent="0.35"/>
    <row r="45817" customFormat="1" x14ac:dyDescent="0.35"/>
    <row r="45818" customFormat="1" x14ac:dyDescent="0.35"/>
    <row r="45819" customFormat="1" x14ac:dyDescent="0.35"/>
    <row r="45820" customFormat="1" x14ac:dyDescent="0.35"/>
    <row r="45821" customFormat="1" x14ac:dyDescent="0.35"/>
    <row r="45822" customFormat="1" x14ac:dyDescent="0.35"/>
    <row r="45823" customFormat="1" x14ac:dyDescent="0.35"/>
    <row r="45824" customFormat="1" x14ac:dyDescent="0.35"/>
    <row r="45825" customFormat="1" x14ac:dyDescent="0.35"/>
    <row r="45826" customFormat="1" x14ac:dyDescent="0.35"/>
    <row r="45827" customFormat="1" x14ac:dyDescent="0.35"/>
    <row r="45828" customFormat="1" x14ac:dyDescent="0.35"/>
    <row r="45829" customFormat="1" x14ac:dyDescent="0.35"/>
    <row r="45830" customFormat="1" x14ac:dyDescent="0.35"/>
    <row r="45831" customFormat="1" x14ac:dyDescent="0.35"/>
    <row r="45832" customFormat="1" x14ac:dyDescent="0.35"/>
    <row r="45833" customFormat="1" x14ac:dyDescent="0.35"/>
    <row r="45834" customFormat="1" x14ac:dyDescent="0.35"/>
    <row r="45835" customFormat="1" x14ac:dyDescent="0.35"/>
    <row r="45836" customFormat="1" x14ac:dyDescent="0.35"/>
    <row r="45837" customFormat="1" x14ac:dyDescent="0.35"/>
    <row r="45838" customFormat="1" x14ac:dyDescent="0.35"/>
    <row r="45839" customFormat="1" x14ac:dyDescent="0.35"/>
    <row r="45840" customFormat="1" x14ac:dyDescent="0.35"/>
    <row r="45841" customFormat="1" x14ac:dyDescent="0.35"/>
    <row r="45842" customFormat="1" x14ac:dyDescent="0.35"/>
    <row r="45843" customFormat="1" x14ac:dyDescent="0.35"/>
    <row r="45844" customFormat="1" x14ac:dyDescent="0.35"/>
    <row r="45845" customFormat="1" x14ac:dyDescent="0.35"/>
    <row r="45846" customFormat="1" x14ac:dyDescent="0.35"/>
    <row r="45847" customFormat="1" x14ac:dyDescent="0.35"/>
    <row r="45848" customFormat="1" x14ac:dyDescent="0.35"/>
    <row r="45849" customFormat="1" x14ac:dyDescent="0.35"/>
    <row r="45850" customFormat="1" x14ac:dyDescent="0.35"/>
    <row r="45851" customFormat="1" x14ac:dyDescent="0.35"/>
    <row r="45852" customFormat="1" x14ac:dyDescent="0.35"/>
    <row r="45853" customFormat="1" x14ac:dyDescent="0.35"/>
    <row r="45854" customFormat="1" x14ac:dyDescent="0.35"/>
    <row r="45855" customFormat="1" x14ac:dyDescent="0.35"/>
    <row r="45856" customFormat="1" x14ac:dyDescent="0.35"/>
    <row r="45857" customFormat="1" x14ac:dyDescent="0.35"/>
    <row r="45858" customFormat="1" x14ac:dyDescent="0.35"/>
    <row r="45859" customFormat="1" x14ac:dyDescent="0.35"/>
    <row r="45860" customFormat="1" x14ac:dyDescent="0.35"/>
    <row r="45861" customFormat="1" x14ac:dyDescent="0.35"/>
    <row r="45862" customFormat="1" x14ac:dyDescent="0.35"/>
    <row r="45863" customFormat="1" x14ac:dyDescent="0.35"/>
    <row r="45864" customFormat="1" x14ac:dyDescent="0.35"/>
    <row r="45865" customFormat="1" x14ac:dyDescent="0.35"/>
    <row r="45866" customFormat="1" x14ac:dyDescent="0.35"/>
    <row r="45867" customFormat="1" x14ac:dyDescent="0.35"/>
    <row r="45868" customFormat="1" x14ac:dyDescent="0.35"/>
    <row r="45869" customFormat="1" x14ac:dyDescent="0.35"/>
    <row r="45870" customFormat="1" x14ac:dyDescent="0.35"/>
    <row r="45871" customFormat="1" x14ac:dyDescent="0.35"/>
    <row r="45872" customFormat="1" x14ac:dyDescent="0.35"/>
    <row r="45873" customFormat="1" x14ac:dyDescent="0.35"/>
    <row r="45874" customFormat="1" x14ac:dyDescent="0.35"/>
    <row r="45875" customFormat="1" x14ac:dyDescent="0.35"/>
    <row r="45876" customFormat="1" x14ac:dyDescent="0.35"/>
    <row r="45877" customFormat="1" x14ac:dyDescent="0.35"/>
    <row r="45878" customFormat="1" x14ac:dyDescent="0.35"/>
    <row r="45879" customFormat="1" x14ac:dyDescent="0.35"/>
    <row r="45880" customFormat="1" x14ac:dyDescent="0.35"/>
    <row r="45881" customFormat="1" x14ac:dyDescent="0.35"/>
    <row r="45882" customFormat="1" x14ac:dyDescent="0.35"/>
    <row r="45883" customFormat="1" x14ac:dyDescent="0.35"/>
    <row r="45884" customFormat="1" x14ac:dyDescent="0.35"/>
    <row r="45885" customFormat="1" x14ac:dyDescent="0.35"/>
    <row r="45886" customFormat="1" x14ac:dyDescent="0.35"/>
    <row r="45887" customFormat="1" x14ac:dyDescent="0.35"/>
    <row r="45888" customFormat="1" x14ac:dyDescent="0.35"/>
    <row r="45889" customFormat="1" x14ac:dyDescent="0.35"/>
    <row r="45890" customFormat="1" x14ac:dyDescent="0.35"/>
    <row r="45891" customFormat="1" x14ac:dyDescent="0.35"/>
    <row r="45892" customFormat="1" x14ac:dyDescent="0.35"/>
    <row r="45893" customFormat="1" x14ac:dyDescent="0.35"/>
    <row r="45894" customFormat="1" x14ac:dyDescent="0.35"/>
    <row r="45895" customFormat="1" x14ac:dyDescent="0.35"/>
    <row r="45896" customFormat="1" x14ac:dyDescent="0.35"/>
    <row r="45897" customFormat="1" x14ac:dyDescent="0.35"/>
    <row r="45898" customFormat="1" x14ac:dyDescent="0.35"/>
    <row r="45899" customFormat="1" x14ac:dyDescent="0.35"/>
    <row r="45900" customFormat="1" x14ac:dyDescent="0.35"/>
    <row r="45901" customFormat="1" x14ac:dyDescent="0.35"/>
    <row r="45902" customFormat="1" x14ac:dyDescent="0.35"/>
    <row r="45903" customFormat="1" x14ac:dyDescent="0.35"/>
    <row r="45904" customFormat="1" x14ac:dyDescent="0.35"/>
    <row r="45905" customFormat="1" x14ac:dyDescent="0.35"/>
    <row r="45906" customFormat="1" x14ac:dyDescent="0.35"/>
    <row r="45907" customFormat="1" x14ac:dyDescent="0.35"/>
    <row r="45908" customFormat="1" x14ac:dyDescent="0.35"/>
    <row r="45909" customFormat="1" x14ac:dyDescent="0.35"/>
    <row r="45910" customFormat="1" x14ac:dyDescent="0.35"/>
    <row r="45911" customFormat="1" x14ac:dyDescent="0.35"/>
    <row r="45912" customFormat="1" x14ac:dyDescent="0.35"/>
    <row r="45913" customFormat="1" x14ac:dyDescent="0.35"/>
    <row r="45914" customFormat="1" x14ac:dyDescent="0.35"/>
    <row r="45915" customFormat="1" x14ac:dyDescent="0.35"/>
    <row r="45916" customFormat="1" x14ac:dyDescent="0.35"/>
    <row r="45917" customFormat="1" x14ac:dyDescent="0.35"/>
    <row r="45918" customFormat="1" x14ac:dyDescent="0.35"/>
    <row r="45919" customFormat="1" x14ac:dyDescent="0.35"/>
    <row r="45920" customFormat="1" x14ac:dyDescent="0.35"/>
    <row r="45921" customFormat="1" x14ac:dyDescent="0.35"/>
    <row r="45922" customFormat="1" x14ac:dyDescent="0.35"/>
    <row r="45923" customFormat="1" x14ac:dyDescent="0.35"/>
    <row r="45924" customFormat="1" x14ac:dyDescent="0.35"/>
    <row r="45925" customFormat="1" x14ac:dyDescent="0.35"/>
    <row r="45926" customFormat="1" x14ac:dyDescent="0.35"/>
    <row r="45927" customFormat="1" x14ac:dyDescent="0.35"/>
    <row r="45928" customFormat="1" x14ac:dyDescent="0.35"/>
    <row r="45929" customFormat="1" x14ac:dyDescent="0.35"/>
    <row r="45930" customFormat="1" x14ac:dyDescent="0.35"/>
    <row r="45931" customFormat="1" x14ac:dyDescent="0.35"/>
    <row r="45932" customFormat="1" x14ac:dyDescent="0.35"/>
    <row r="45933" customFormat="1" x14ac:dyDescent="0.35"/>
    <row r="45934" customFormat="1" x14ac:dyDescent="0.35"/>
    <row r="45935" customFormat="1" x14ac:dyDescent="0.35"/>
    <row r="45936" customFormat="1" x14ac:dyDescent="0.35"/>
    <row r="45937" customFormat="1" x14ac:dyDescent="0.35"/>
    <row r="45938" customFormat="1" x14ac:dyDescent="0.35"/>
    <row r="45939" customFormat="1" x14ac:dyDescent="0.35"/>
    <row r="45940" customFormat="1" x14ac:dyDescent="0.35"/>
    <row r="45941" customFormat="1" x14ac:dyDescent="0.35"/>
    <row r="45942" customFormat="1" x14ac:dyDescent="0.35"/>
    <row r="45943" customFormat="1" x14ac:dyDescent="0.35"/>
    <row r="45944" customFormat="1" x14ac:dyDescent="0.35"/>
    <row r="45945" customFormat="1" x14ac:dyDescent="0.35"/>
    <row r="45946" customFormat="1" x14ac:dyDescent="0.35"/>
    <row r="45947" customFormat="1" x14ac:dyDescent="0.35"/>
    <row r="45948" customFormat="1" x14ac:dyDescent="0.35"/>
    <row r="45949" customFormat="1" x14ac:dyDescent="0.35"/>
    <row r="45950" customFormat="1" x14ac:dyDescent="0.35"/>
    <row r="45951" customFormat="1" x14ac:dyDescent="0.35"/>
    <row r="45952" customFormat="1" x14ac:dyDescent="0.35"/>
    <row r="45953" customFormat="1" x14ac:dyDescent="0.35"/>
    <row r="45954" customFormat="1" x14ac:dyDescent="0.35"/>
    <row r="45955" customFormat="1" x14ac:dyDescent="0.35"/>
    <row r="45956" customFormat="1" x14ac:dyDescent="0.35"/>
    <row r="45957" customFormat="1" x14ac:dyDescent="0.35"/>
    <row r="45958" customFormat="1" x14ac:dyDescent="0.35"/>
    <row r="45959" customFormat="1" x14ac:dyDescent="0.35"/>
    <row r="45960" customFormat="1" x14ac:dyDescent="0.35"/>
    <row r="45961" customFormat="1" x14ac:dyDescent="0.35"/>
    <row r="45962" customFormat="1" x14ac:dyDescent="0.35"/>
    <row r="45963" customFormat="1" x14ac:dyDescent="0.35"/>
    <row r="45964" customFormat="1" x14ac:dyDescent="0.35"/>
    <row r="45965" customFormat="1" x14ac:dyDescent="0.35"/>
    <row r="45966" customFormat="1" x14ac:dyDescent="0.35"/>
    <row r="45967" customFormat="1" x14ac:dyDescent="0.35"/>
    <row r="45968" customFormat="1" x14ac:dyDescent="0.35"/>
    <row r="45969" customFormat="1" x14ac:dyDescent="0.35"/>
    <row r="45970" customFormat="1" x14ac:dyDescent="0.35"/>
    <row r="45971" customFormat="1" x14ac:dyDescent="0.35"/>
    <row r="45972" customFormat="1" x14ac:dyDescent="0.35"/>
    <row r="45973" customFormat="1" x14ac:dyDescent="0.35"/>
    <row r="45974" customFormat="1" x14ac:dyDescent="0.35"/>
    <row r="45975" customFormat="1" x14ac:dyDescent="0.35"/>
    <row r="45976" customFormat="1" x14ac:dyDescent="0.35"/>
    <row r="45977" customFormat="1" x14ac:dyDescent="0.35"/>
    <row r="45978" customFormat="1" x14ac:dyDescent="0.35"/>
    <row r="45979" customFormat="1" x14ac:dyDescent="0.35"/>
    <row r="45980" customFormat="1" x14ac:dyDescent="0.35"/>
    <row r="45981" customFormat="1" x14ac:dyDescent="0.35"/>
    <row r="45982" customFormat="1" x14ac:dyDescent="0.35"/>
    <row r="45983" customFormat="1" x14ac:dyDescent="0.35"/>
    <row r="45984" customFormat="1" x14ac:dyDescent="0.35"/>
    <row r="45985" customFormat="1" x14ac:dyDescent="0.35"/>
    <row r="45986" customFormat="1" x14ac:dyDescent="0.35"/>
    <row r="45987" customFormat="1" x14ac:dyDescent="0.35"/>
    <row r="45988" customFormat="1" x14ac:dyDescent="0.35"/>
    <row r="45989" customFormat="1" x14ac:dyDescent="0.35"/>
    <row r="45990" customFormat="1" x14ac:dyDescent="0.35"/>
    <row r="45991" customFormat="1" x14ac:dyDescent="0.35"/>
    <row r="45992" customFormat="1" x14ac:dyDescent="0.35"/>
    <row r="45993" customFormat="1" x14ac:dyDescent="0.35"/>
    <row r="45994" customFormat="1" x14ac:dyDescent="0.35"/>
    <row r="45995" customFormat="1" x14ac:dyDescent="0.35"/>
    <row r="45996" customFormat="1" x14ac:dyDescent="0.35"/>
    <row r="45997" customFormat="1" x14ac:dyDescent="0.35"/>
    <row r="45998" customFormat="1" x14ac:dyDescent="0.35"/>
    <row r="45999" customFormat="1" x14ac:dyDescent="0.35"/>
    <row r="46000" customFormat="1" x14ac:dyDescent="0.35"/>
    <row r="46001" customFormat="1" x14ac:dyDescent="0.35"/>
    <row r="46002" customFormat="1" x14ac:dyDescent="0.35"/>
    <row r="46003" customFormat="1" x14ac:dyDescent="0.35"/>
    <row r="46004" customFormat="1" x14ac:dyDescent="0.35"/>
    <row r="46005" customFormat="1" x14ac:dyDescent="0.35"/>
    <row r="46006" customFormat="1" x14ac:dyDescent="0.35"/>
    <row r="46007" customFormat="1" x14ac:dyDescent="0.35"/>
    <row r="46008" customFormat="1" x14ac:dyDescent="0.35"/>
    <row r="46009" customFormat="1" x14ac:dyDescent="0.35"/>
    <row r="46010" customFormat="1" x14ac:dyDescent="0.35"/>
    <row r="46011" customFormat="1" x14ac:dyDescent="0.35"/>
    <row r="46012" customFormat="1" x14ac:dyDescent="0.35"/>
    <row r="46013" customFormat="1" x14ac:dyDescent="0.35"/>
    <row r="46014" customFormat="1" x14ac:dyDescent="0.35"/>
    <row r="46015" customFormat="1" x14ac:dyDescent="0.35"/>
    <row r="46016" customFormat="1" x14ac:dyDescent="0.35"/>
    <row r="46017" customFormat="1" x14ac:dyDescent="0.35"/>
    <row r="46018" customFormat="1" x14ac:dyDescent="0.35"/>
    <row r="46019" customFormat="1" x14ac:dyDescent="0.35"/>
    <row r="46020" customFormat="1" x14ac:dyDescent="0.35"/>
    <row r="46021" customFormat="1" x14ac:dyDescent="0.35"/>
    <row r="46022" customFormat="1" x14ac:dyDescent="0.35"/>
    <row r="46023" customFormat="1" x14ac:dyDescent="0.35"/>
    <row r="46024" customFormat="1" x14ac:dyDescent="0.35"/>
    <row r="46025" customFormat="1" x14ac:dyDescent="0.35"/>
    <row r="46026" customFormat="1" x14ac:dyDescent="0.35"/>
    <row r="46027" customFormat="1" x14ac:dyDescent="0.35"/>
    <row r="46028" customFormat="1" x14ac:dyDescent="0.35"/>
    <row r="46029" customFormat="1" x14ac:dyDescent="0.35"/>
    <row r="46030" customFormat="1" x14ac:dyDescent="0.35"/>
    <row r="46031" customFormat="1" x14ac:dyDescent="0.35"/>
    <row r="46032" customFormat="1" x14ac:dyDescent="0.35"/>
    <row r="46033" customFormat="1" x14ac:dyDescent="0.35"/>
    <row r="46034" customFormat="1" x14ac:dyDescent="0.35"/>
    <row r="46035" customFormat="1" x14ac:dyDescent="0.35"/>
    <row r="46036" customFormat="1" x14ac:dyDescent="0.35"/>
    <row r="46037" customFormat="1" x14ac:dyDescent="0.35"/>
    <row r="46038" customFormat="1" x14ac:dyDescent="0.35"/>
    <row r="46039" customFormat="1" x14ac:dyDescent="0.35"/>
    <row r="46040" customFormat="1" x14ac:dyDescent="0.35"/>
    <row r="46041" customFormat="1" x14ac:dyDescent="0.35"/>
    <row r="46042" customFormat="1" x14ac:dyDescent="0.35"/>
    <row r="46043" customFormat="1" x14ac:dyDescent="0.35"/>
    <row r="46044" customFormat="1" x14ac:dyDescent="0.35"/>
    <row r="46045" customFormat="1" x14ac:dyDescent="0.35"/>
    <row r="46046" customFormat="1" x14ac:dyDescent="0.35"/>
    <row r="46047" customFormat="1" x14ac:dyDescent="0.35"/>
    <row r="46048" customFormat="1" x14ac:dyDescent="0.35"/>
    <row r="46049" customFormat="1" x14ac:dyDescent="0.35"/>
    <row r="46050" customFormat="1" x14ac:dyDescent="0.35"/>
    <row r="46051" customFormat="1" x14ac:dyDescent="0.35"/>
    <row r="46052" customFormat="1" x14ac:dyDescent="0.35"/>
    <row r="46053" customFormat="1" x14ac:dyDescent="0.35"/>
    <row r="46054" customFormat="1" x14ac:dyDescent="0.35"/>
    <row r="46055" customFormat="1" x14ac:dyDescent="0.35"/>
    <row r="46056" customFormat="1" x14ac:dyDescent="0.35"/>
    <row r="46057" customFormat="1" x14ac:dyDescent="0.35"/>
    <row r="46058" customFormat="1" x14ac:dyDescent="0.35"/>
    <row r="46059" customFormat="1" x14ac:dyDescent="0.35"/>
    <row r="46060" customFormat="1" x14ac:dyDescent="0.35"/>
    <row r="46061" customFormat="1" x14ac:dyDescent="0.35"/>
    <row r="46062" customFormat="1" x14ac:dyDescent="0.35"/>
    <row r="46063" customFormat="1" x14ac:dyDescent="0.35"/>
    <row r="46064" customFormat="1" x14ac:dyDescent="0.35"/>
    <row r="46065" customFormat="1" x14ac:dyDescent="0.35"/>
    <row r="46066" customFormat="1" x14ac:dyDescent="0.35"/>
    <row r="46067" customFormat="1" x14ac:dyDescent="0.35"/>
    <row r="46068" customFormat="1" x14ac:dyDescent="0.35"/>
    <row r="46069" customFormat="1" x14ac:dyDescent="0.35"/>
    <row r="46070" customFormat="1" x14ac:dyDescent="0.35"/>
    <row r="46071" customFormat="1" x14ac:dyDescent="0.35"/>
    <row r="46072" customFormat="1" x14ac:dyDescent="0.35"/>
    <row r="46073" customFormat="1" x14ac:dyDescent="0.35"/>
    <row r="46074" customFormat="1" x14ac:dyDescent="0.35"/>
    <row r="46075" customFormat="1" x14ac:dyDescent="0.35"/>
    <row r="46076" customFormat="1" x14ac:dyDescent="0.35"/>
    <row r="46077" customFormat="1" x14ac:dyDescent="0.35"/>
    <row r="46078" customFormat="1" x14ac:dyDescent="0.35"/>
    <row r="46079" customFormat="1" x14ac:dyDescent="0.35"/>
    <row r="46080" customFormat="1" x14ac:dyDescent="0.35"/>
    <row r="46081" customFormat="1" x14ac:dyDescent="0.35"/>
    <row r="46082" customFormat="1" x14ac:dyDescent="0.35"/>
    <row r="46083" customFormat="1" x14ac:dyDescent="0.35"/>
    <row r="46084" customFormat="1" x14ac:dyDescent="0.35"/>
    <row r="46085" customFormat="1" x14ac:dyDescent="0.35"/>
    <row r="46086" customFormat="1" x14ac:dyDescent="0.35"/>
    <row r="46087" customFormat="1" x14ac:dyDescent="0.35"/>
    <row r="46088" customFormat="1" x14ac:dyDescent="0.35"/>
    <row r="46089" customFormat="1" x14ac:dyDescent="0.35"/>
    <row r="46090" customFormat="1" x14ac:dyDescent="0.35"/>
    <row r="46091" customFormat="1" x14ac:dyDescent="0.35"/>
    <row r="46092" customFormat="1" x14ac:dyDescent="0.35"/>
    <row r="46093" customFormat="1" x14ac:dyDescent="0.35"/>
    <row r="46094" customFormat="1" x14ac:dyDescent="0.35"/>
    <row r="46095" customFormat="1" x14ac:dyDescent="0.35"/>
    <row r="46096" customFormat="1" x14ac:dyDescent="0.35"/>
    <row r="46097" customFormat="1" x14ac:dyDescent="0.35"/>
    <row r="46098" customFormat="1" x14ac:dyDescent="0.35"/>
    <row r="46099" customFormat="1" x14ac:dyDescent="0.35"/>
    <row r="46100" customFormat="1" x14ac:dyDescent="0.35"/>
    <row r="46101" customFormat="1" x14ac:dyDescent="0.35"/>
    <row r="46102" customFormat="1" x14ac:dyDescent="0.35"/>
    <row r="46103" customFormat="1" x14ac:dyDescent="0.35"/>
    <row r="46104" customFormat="1" x14ac:dyDescent="0.35"/>
    <row r="46105" customFormat="1" x14ac:dyDescent="0.35"/>
    <row r="46106" customFormat="1" x14ac:dyDescent="0.35"/>
    <row r="46107" customFormat="1" x14ac:dyDescent="0.35"/>
    <row r="46108" customFormat="1" x14ac:dyDescent="0.35"/>
    <row r="46109" customFormat="1" x14ac:dyDescent="0.35"/>
    <row r="46110" customFormat="1" x14ac:dyDescent="0.35"/>
    <row r="46111" customFormat="1" x14ac:dyDescent="0.35"/>
    <row r="46112" customFormat="1" x14ac:dyDescent="0.35"/>
    <row r="46113" customFormat="1" x14ac:dyDescent="0.35"/>
    <row r="46114" customFormat="1" x14ac:dyDescent="0.35"/>
    <row r="46115" customFormat="1" x14ac:dyDescent="0.35"/>
    <row r="46116" customFormat="1" x14ac:dyDescent="0.35"/>
    <row r="46117" customFormat="1" x14ac:dyDescent="0.35"/>
    <row r="46118" customFormat="1" x14ac:dyDescent="0.35"/>
    <row r="46119" customFormat="1" x14ac:dyDescent="0.35"/>
    <row r="46120" customFormat="1" x14ac:dyDescent="0.35"/>
    <row r="46121" customFormat="1" x14ac:dyDescent="0.35"/>
    <row r="46122" customFormat="1" x14ac:dyDescent="0.35"/>
    <row r="46123" customFormat="1" x14ac:dyDescent="0.35"/>
    <row r="46124" customFormat="1" x14ac:dyDescent="0.35"/>
    <row r="46125" customFormat="1" x14ac:dyDescent="0.35"/>
    <row r="46126" customFormat="1" x14ac:dyDescent="0.35"/>
    <row r="46127" customFormat="1" x14ac:dyDescent="0.35"/>
    <row r="46128" customFormat="1" x14ac:dyDescent="0.35"/>
    <row r="46129" customFormat="1" x14ac:dyDescent="0.35"/>
    <row r="46130" customFormat="1" x14ac:dyDescent="0.35"/>
    <row r="46131" customFormat="1" x14ac:dyDescent="0.35"/>
    <row r="46132" customFormat="1" x14ac:dyDescent="0.35"/>
    <row r="46133" customFormat="1" x14ac:dyDescent="0.35"/>
    <row r="46134" customFormat="1" x14ac:dyDescent="0.35"/>
    <row r="46135" customFormat="1" x14ac:dyDescent="0.35"/>
    <row r="46136" customFormat="1" x14ac:dyDescent="0.35"/>
    <row r="46137" customFormat="1" x14ac:dyDescent="0.35"/>
    <row r="46138" customFormat="1" x14ac:dyDescent="0.35"/>
    <row r="46139" customFormat="1" x14ac:dyDescent="0.35"/>
    <row r="46140" customFormat="1" x14ac:dyDescent="0.35"/>
    <row r="46141" customFormat="1" x14ac:dyDescent="0.35"/>
    <row r="46142" customFormat="1" x14ac:dyDescent="0.35"/>
    <row r="46143" customFormat="1" x14ac:dyDescent="0.35"/>
    <row r="46144" customFormat="1" x14ac:dyDescent="0.35"/>
    <row r="46145" customFormat="1" x14ac:dyDescent="0.35"/>
    <row r="46146" customFormat="1" x14ac:dyDescent="0.35"/>
    <row r="46147" customFormat="1" x14ac:dyDescent="0.35"/>
    <row r="46148" customFormat="1" x14ac:dyDescent="0.35"/>
    <row r="46149" customFormat="1" x14ac:dyDescent="0.35"/>
    <row r="46150" customFormat="1" x14ac:dyDescent="0.35"/>
    <row r="46151" customFormat="1" x14ac:dyDescent="0.35"/>
    <row r="46152" customFormat="1" x14ac:dyDescent="0.35"/>
    <row r="46153" customFormat="1" x14ac:dyDescent="0.35"/>
    <row r="46154" customFormat="1" x14ac:dyDescent="0.35"/>
    <row r="46155" customFormat="1" x14ac:dyDescent="0.35"/>
    <row r="46156" customFormat="1" x14ac:dyDescent="0.35"/>
    <row r="46157" customFormat="1" x14ac:dyDescent="0.35"/>
    <row r="46158" customFormat="1" x14ac:dyDescent="0.35"/>
    <row r="46159" customFormat="1" x14ac:dyDescent="0.35"/>
    <row r="46160" customFormat="1" x14ac:dyDescent="0.35"/>
    <row r="46161" customFormat="1" x14ac:dyDescent="0.35"/>
    <row r="46162" customFormat="1" x14ac:dyDescent="0.35"/>
    <row r="46163" customFormat="1" x14ac:dyDescent="0.35"/>
    <row r="46164" customFormat="1" x14ac:dyDescent="0.35"/>
    <row r="46165" customFormat="1" x14ac:dyDescent="0.35"/>
    <row r="46166" customFormat="1" x14ac:dyDescent="0.35"/>
    <row r="46167" customFormat="1" x14ac:dyDescent="0.35"/>
    <row r="46168" customFormat="1" x14ac:dyDescent="0.35"/>
    <row r="46169" customFormat="1" x14ac:dyDescent="0.35"/>
    <row r="46170" customFormat="1" x14ac:dyDescent="0.35"/>
    <row r="46171" customFormat="1" x14ac:dyDescent="0.35"/>
    <row r="46172" customFormat="1" x14ac:dyDescent="0.35"/>
    <row r="46173" customFormat="1" x14ac:dyDescent="0.35"/>
    <row r="46174" customFormat="1" x14ac:dyDescent="0.35"/>
    <row r="46175" customFormat="1" x14ac:dyDescent="0.35"/>
    <row r="46176" customFormat="1" x14ac:dyDescent="0.35"/>
    <row r="46177" customFormat="1" x14ac:dyDescent="0.35"/>
    <row r="46178" customFormat="1" x14ac:dyDescent="0.35"/>
    <row r="46179" customFormat="1" x14ac:dyDescent="0.35"/>
    <row r="46180" customFormat="1" x14ac:dyDescent="0.35"/>
    <row r="46181" customFormat="1" x14ac:dyDescent="0.35"/>
    <row r="46182" customFormat="1" x14ac:dyDescent="0.35"/>
    <row r="46183" customFormat="1" x14ac:dyDescent="0.35"/>
    <row r="46184" customFormat="1" x14ac:dyDescent="0.35"/>
    <row r="46185" customFormat="1" x14ac:dyDescent="0.35"/>
    <row r="46186" customFormat="1" x14ac:dyDescent="0.35"/>
    <row r="46187" customFormat="1" x14ac:dyDescent="0.35"/>
    <row r="46188" customFormat="1" x14ac:dyDescent="0.35"/>
    <row r="46189" customFormat="1" x14ac:dyDescent="0.35"/>
    <row r="46190" customFormat="1" x14ac:dyDescent="0.35"/>
    <row r="46191" customFormat="1" x14ac:dyDescent="0.35"/>
    <row r="46192" customFormat="1" x14ac:dyDescent="0.35"/>
    <row r="46193" customFormat="1" x14ac:dyDescent="0.35"/>
    <row r="46194" customFormat="1" x14ac:dyDescent="0.35"/>
    <row r="46195" customFormat="1" x14ac:dyDescent="0.35"/>
    <row r="46196" customFormat="1" x14ac:dyDescent="0.35"/>
    <row r="46197" customFormat="1" x14ac:dyDescent="0.35"/>
    <row r="46198" customFormat="1" x14ac:dyDescent="0.35"/>
    <row r="46199" customFormat="1" x14ac:dyDescent="0.35"/>
    <row r="46200" customFormat="1" x14ac:dyDescent="0.35"/>
    <row r="46201" customFormat="1" x14ac:dyDescent="0.35"/>
    <row r="46202" customFormat="1" x14ac:dyDescent="0.35"/>
    <row r="46203" customFormat="1" x14ac:dyDescent="0.35"/>
    <row r="46204" customFormat="1" x14ac:dyDescent="0.35"/>
    <row r="46205" customFormat="1" x14ac:dyDescent="0.35"/>
    <row r="46206" customFormat="1" x14ac:dyDescent="0.35"/>
    <row r="46207" customFormat="1" x14ac:dyDescent="0.35"/>
    <row r="46208" customFormat="1" x14ac:dyDescent="0.35"/>
    <row r="46209" customFormat="1" x14ac:dyDescent="0.35"/>
    <row r="46210" customFormat="1" x14ac:dyDescent="0.35"/>
    <row r="46211" customFormat="1" x14ac:dyDescent="0.35"/>
    <row r="46212" customFormat="1" x14ac:dyDescent="0.35"/>
    <row r="46213" customFormat="1" x14ac:dyDescent="0.35"/>
    <row r="46214" customFormat="1" x14ac:dyDescent="0.35"/>
    <row r="46215" customFormat="1" x14ac:dyDescent="0.35"/>
    <row r="46216" customFormat="1" x14ac:dyDescent="0.35"/>
    <row r="46217" customFormat="1" x14ac:dyDescent="0.35"/>
    <row r="46218" customFormat="1" x14ac:dyDescent="0.35"/>
    <row r="46219" customFormat="1" x14ac:dyDescent="0.35"/>
    <row r="46220" customFormat="1" x14ac:dyDescent="0.35"/>
    <row r="46221" customFormat="1" x14ac:dyDescent="0.35"/>
    <row r="46222" customFormat="1" x14ac:dyDescent="0.35"/>
    <row r="46223" customFormat="1" x14ac:dyDescent="0.35"/>
    <row r="46224" customFormat="1" x14ac:dyDescent="0.35"/>
    <row r="46225" customFormat="1" x14ac:dyDescent="0.35"/>
    <row r="46226" customFormat="1" x14ac:dyDescent="0.35"/>
    <row r="46227" customFormat="1" x14ac:dyDescent="0.35"/>
    <row r="46228" customFormat="1" x14ac:dyDescent="0.35"/>
    <row r="46229" customFormat="1" x14ac:dyDescent="0.35"/>
    <row r="46230" customFormat="1" x14ac:dyDescent="0.35"/>
    <row r="46231" customFormat="1" x14ac:dyDescent="0.35"/>
    <row r="46232" customFormat="1" x14ac:dyDescent="0.35"/>
    <row r="46233" customFormat="1" x14ac:dyDescent="0.35"/>
    <row r="46234" customFormat="1" x14ac:dyDescent="0.35"/>
    <row r="46235" customFormat="1" x14ac:dyDescent="0.35"/>
    <row r="46236" customFormat="1" x14ac:dyDescent="0.35"/>
    <row r="46237" customFormat="1" x14ac:dyDescent="0.35"/>
    <row r="46238" customFormat="1" x14ac:dyDescent="0.35"/>
    <row r="46239" customFormat="1" x14ac:dyDescent="0.35"/>
    <row r="46240" customFormat="1" x14ac:dyDescent="0.35"/>
    <row r="46241" customFormat="1" x14ac:dyDescent="0.35"/>
    <row r="46242" customFormat="1" x14ac:dyDescent="0.35"/>
    <row r="46243" customFormat="1" x14ac:dyDescent="0.35"/>
    <row r="46244" customFormat="1" x14ac:dyDescent="0.35"/>
    <row r="46245" customFormat="1" x14ac:dyDescent="0.35"/>
    <row r="46246" customFormat="1" x14ac:dyDescent="0.35"/>
    <row r="46247" customFormat="1" x14ac:dyDescent="0.35"/>
    <row r="46248" customFormat="1" x14ac:dyDescent="0.35"/>
    <row r="46249" customFormat="1" x14ac:dyDescent="0.35"/>
    <row r="46250" customFormat="1" x14ac:dyDescent="0.35"/>
    <row r="46251" customFormat="1" x14ac:dyDescent="0.35"/>
    <row r="46252" customFormat="1" x14ac:dyDescent="0.35"/>
    <row r="46253" customFormat="1" x14ac:dyDescent="0.35"/>
    <row r="46254" customFormat="1" x14ac:dyDescent="0.35"/>
    <row r="46255" customFormat="1" x14ac:dyDescent="0.35"/>
    <row r="46256" customFormat="1" x14ac:dyDescent="0.35"/>
    <row r="46257" customFormat="1" x14ac:dyDescent="0.35"/>
    <row r="46258" customFormat="1" x14ac:dyDescent="0.35"/>
    <row r="46259" customFormat="1" x14ac:dyDescent="0.35"/>
    <row r="46260" customFormat="1" x14ac:dyDescent="0.35"/>
    <row r="46261" customFormat="1" x14ac:dyDescent="0.35"/>
    <row r="46262" customFormat="1" x14ac:dyDescent="0.35"/>
    <row r="46263" customFormat="1" x14ac:dyDescent="0.35"/>
    <row r="46264" customFormat="1" x14ac:dyDescent="0.35"/>
    <row r="46265" customFormat="1" x14ac:dyDescent="0.35"/>
    <row r="46266" customFormat="1" x14ac:dyDescent="0.35"/>
    <row r="46267" customFormat="1" x14ac:dyDescent="0.35"/>
    <row r="46268" customFormat="1" x14ac:dyDescent="0.35"/>
    <row r="46269" customFormat="1" x14ac:dyDescent="0.35"/>
    <row r="46270" customFormat="1" x14ac:dyDescent="0.35"/>
    <row r="46271" customFormat="1" x14ac:dyDescent="0.35"/>
    <row r="46272" customFormat="1" x14ac:dyDescent="0.35"/>
    <row r="46273" customFormat="1" x14ac:dyDescent="0.35"/>
    <row r="46274" customFormat="1" x14ac:dyDescent="0.35"/>
    <row r="46275" customFormat="1" x14ac:dyDescent="0.35"/>
    <row r="46276" customFormat="1" x14ac:dyDescent="0.35"/>
    <row r="46277" customFormat="1" x14ac:dyDescent="0.35"/>
    <row r="46278" customFormat="1" x14ac:dyDescent="0.35"/>
    <row r="46279" customFormat="1" x14ac:dyDescent="0.35"/>
    <row r="46280" customFormat="1" x14ac:dyDescent="0.35"/>
    <row r="46281" customFormat="1" x14ac:dyDescent="0.35"/>
    <row r="46282" customFormat="1" x14ac:dyDescent="0.35"/>
    <row r="46283" customFormat="1" x14ac:dyDescent="0.35"/>
    <row r="46284" customFormat="1" x14ac:dyDescent="0.35"/>
    <row r="46285" customFormat="1" x14ac:dyDescent="0.35"/>
    <row r="46286" customFormat="1" x14ac:dyDescent="0.35"/>
    <row r="46287" customFormat="1" x14ac:dyDescent="0.35"/>
    <row r="46288" customFormat="1" x14ac:dyDescent="0.35"/>
    <row r="46289" customFormat="1" x14ac:dyDescent="0.35"/>
    <row r="46290" customFormat="1" x14ac:dyDescent="0.35"/>
    <row r="46291" customFormat="1" x14ac:dyDescent="0.35"/>
    <row r="46292" customFormat="1" x14ac:dyDescent="0.35"/>
    <row r="46293" customFormat="1" x14ac:dyDescent="0.35"/>
    <row r="46294" customFormat="1" x14ac:dyDescent="0.35"/>
    <row r="46295" customFormat="1" x14ac:dyDescent="0.35"/>
    <row r="46296" customFormat="1" x14ac:dyDescent="0.35"/>
    <row r="46297" customFormat="1" x14ac:dyDescent="0.35"/>
    <row r="46298" customFormat="1" x14ac:dyDescent="0.35"/>
    <row r="46299" customFormat="1" x14ac:dyDescent="0.35"/>
    <row r="46300" customFormat="1" x14ac:dyDescent="0.35"/>
    <row r="46301" customFormat="1" x14ac:dyDescent="0.35"/>
    <row r="46302" customFormat="1" x14ac:dyDescent="0.35"/>
    <row r="46303" customFormat="1" x14ac:dyDescent="0.35"/>
    <row r="46304" customFormat="1" x14ac:dyDescent="0.35"/>
    <row r="46305" customFormat="1" x14ac:dyDescent="0.35"/>
    <row r="46306" customFormat="1" x14ac:dyDescent="0.35"/>
    <row r="46307" customFormat="1" x14ac:dyDescent="0.35"/>
    <row r="46308" customFormat="1" x14ac:dyDescent="0.35"/>
    <row r="46309" customFormat="1" x14ac:dyDescent="0.35"/>
    <row r="46310" customFormat="1" x14ac:dyDescent="0.35"/>
    <row r="46311" customFormat="1" x14ac:dyDescent="0.35"/>
    <row r="46312" customFormat="1" x14ac:dyDescent="0.35"/>
    <row r="46313" customFormat="1" x14ac:dyDescent="0.35"/>
    <row r="46314" customFormat="1" x14ac:dyDescent="0.35"/>
    <row r="46315" customFormat="1" x14ac:dyDescent="0.35"/>
    <row r="46316" customFormat="1" x14ac:dyDescent="0.35"/>
    <row r="46317" customFormat="1" x14ac:dyDescent="0.35"/>
    <row r="46318" customFormat="1" x14ac:dyDescent="0.35"/>
    <row r="46319" customFormat="1" x14ac:dyDescent="0.35"/>
    <row r="46320" customFormat="1" x14ac:dyDescent="0.35"/>
    <row r="46321" customFormat="1" x14ac:dyDescent="0.35"/>
    <row r="46322" customFormat="1" x14ac:dyDescent="0.35"/>
    <row r="46323" customFormat="1" x14ac:dyDescent="0.35"/>
    <row r="46324" customFormat="1" x14ac:dyDescent="0.35"/>
    <row r="46325" customFormat="1" x14ac:dyDescent="0.35"/>
    <row r="46326" customFormat="1" x14ac:dyDescent="0.35"/>
    <row r="46327" customFormat="1" x14ac:dyDescent="0.35"/>
    <row r="46328" customFormat="1" x14ac:dyDescent="0.35"/>
    <row r="46329" customFormat="1" x14ac:dyDescent="0.35"/>
    <row r="46330" customFormat="1" x14ac:dyDescent="0.35"/>
    <row r="46331" customFormat="1" x14ac:dyDescent="0.35"/>
    <row r="46332" customFormat="1" x14ac:dyDescent="0.35"/>
    <row r="46333" customFormat="1" x14ac:dyDescent="0.35"/>
    <row r="46334" customFormat="1" x14ac:dyDescent="0.35"/>
    <row r="46335" customFormat="1" x14ac:dyDescent="0.35"/>
    <row r="46336" customFormat="1" x14ac:dyDescent="0.35"/>
    <row r="46337" customFormat="1" x14ac:dyDescent="0.35"/>
    <row r="46338" customFormat="1" x14ac:dyDescent="0.35"/>
    <row r="46339" customFormat="1" x14ac:dyDescent="0.35"/>
    <row r="46340" customFormat="1" x14ac:dyDescent="0.35"/>
    <row r="46341" customFormat="1" x14ac:dyDescent="0.35"/>
    <row r="46342" customFormat="1" x14ac:dyDescent="0.35"/>
    <row r="46343" customFormat="1" x14ac:dyDescent="0.35"/>
    <row r="46344" customFormat="1" x14ac:dyDescent="0.35"/>
    <row r="46345" customFormat="1" x14ac:dyDescent="0.35"/>
    <row r="46346" customFormat="1" x14ac:dyDescent="0.35"/>
    <row r="46347" customFormat="1" x14ac:dyDescent="0.35"/>
    <row r="46348" customFormat="1" x14ac:dyDescent="0.35"/>
    <row r="46349" customFormat="1" x14ac:dyDescent="0.35"/>
    <row r="46350" customFormat="1" x14ac:dyDescent="0.35"/>
    <row r="46351" customFormat="1" x14ac:dyDescent="0.35"/>
    <row r="46352" customFormat="1" x14ac:dyDescent="0.35"/>
    <row r="46353" customFormat="1" x14ac:dyDescent="0.35"/>
    <row r="46354" customFormat="1" x14ac:dyDescent="0.35"/>
    <row r="46355" customFormat="1" x14ac:dyDescent="0.35"/>
    <row r="46356" customFormat="1" x14ac:dyDescent="0.35"/>
    <row r="46357" customFormat="1" x14ac:dyDescent="0.35"/>
    <row r="46358" customFormat="1" x14ac:dyDescent="0.35"/>
    <row r="46359" customFormat="1" x14ac:dyDescent="0.35"/>
    <row r="46360" customFormat="1" x14ac:dyDescent="0.35"/>
    <row r="46361" customFormat="1" x14ac:dyDescent="0.35"/>
    <row r="46362" customFormat="1" x14ac:dyDescent="0.35"/>
    <row r="46363" customFormat="1" x14ac:dyDescent="0.35"/>
    <row r="46364" customFormat="1" x14ac:dyDescent="0.35"/>
    <row r="46365" customFormat="1" x14ac:dyDescent="0.35"/>
    <row r="46366" customFormat="1" x14ac:dyDescent="0.35"/>
    <row r="46367" customFormat="1" x14ac:dyDescent="0.35"/>
    <row r="46368" customFormat="1" x14ac:dyDescent="0.35"/>
    <row r="46369" customFormat="1" x14ac:dyDescent="0.35"/>
    <row r="46370" customFormat="1" x14ac:dyDescent="0.35"/>
    <row r="46371" customFormat="1" x14ac:dyDescent="0.35"/>
    <row r="46372" customFormat="1" x14ac:dyDescent="0.35"/>
    <row r="46373" customFormat="1" x14ac:dyDescent="0.35"/>
    <row r="46374" customFormat="1" x14ac:dyDescent="0.35"/>
    <row r="46375" customFormat="1" x14ac:dyDescent="0.35"/>
    <row r="46376" customFormat="1" x14ac:dyDescent="0.35"/>
    <row r="46377" customFormat="1" x14ac:dyDescent="0.35"/>
    <row r="46378" customFormat="1" x14ac:dyDescent="0.35"/>
    <row r="46379" customFormat="1" x14ac:dyDescent="0.35"/>
    <row r="46380" customFormat="1" x14ac:dyDescent="0.35"/>
    <row r="46381" customFormat="1" x14ac:dyDescent="0.35"/>
    <row r="46382" customFormat="1" x14ac:dyDescent="0.35"/>
    <row r="46383" customFormat="1" x14ac:dyDescent="0.35"/>
    <row r="46384" customFormat="1" x14ac:dyDescent="0.35"/>
    <row r="46385" customFormat="1" x14ac:dyDescent="0.35"/>
    <row r="46386" customFormat="1" x14ac:dyDescent="0.35"/>
    <row r="46387" customFormat="1" x14ac:dyDescent="0.35"/>
    <row r="46388" customFormat="1" x14ac:dyDescent="0.35"/>
    <row r="46389" customFormat="1" x14ac:dyDescent="0.35"/>
    <row r="46390" customFormat="1" x14ac:dyDescent="0.35"/>
    <row r="46391" customFormat="1" x14ac:dyDescent="0.35"/>
    <row r="46392" customFormat="1" x14ac:dyDescent="0.35"/>
    <row r="46393" customFormat="1" x14ac:dyDescent="0.35"/>
    <row r="46394" customFormat="1" x14ac:dyDescent="0.35"/>
    <row r="46395" customFormat="1" x14ac:dyDescent="0.35"/>
    <row r="46396" customFormat="1" x14ac:dyDescent="0.35"/>
    <row r="46397" customFormat="1" x14ac:dyDescent="0.35"/>
    <row r="46398" customFormat="1" x14ac:dyDescent="0.35"/>
    <row r="46399" customFormat="1" x14ac:dyDescent="0.35"/>
    <row r="46400" customFormat="1" x14ac:dyDescent="0.35"/>
    <row r="46401" customFormat="1" x14ac:dyDescent="0.35"/>
    <row r="46402" customFormat="1" x14ac:dyDescent="0.35"/>
    <row r="46403" customFormat="1" x14ac:dyDescent="0.35"/>
    <row r="46404" customFormat="1" x14ac:dyDescent="0.35"/>
    <row r="46405" customFormat="1" x14ac:dyDescent="0.35"/>
    <row r="46406" customFormat="1" x14ac:dyDescent="0.35"/>
    <row r="46407" customFormat="1" x14ac:dyDescent="0.35"/>
    <row r="46408" customFormat="1" x14ac:dyDescent="0.35"/>
    <row r="46409" customFormat="1" x14ac:dyDescent="0.35"/>
    <row r="46410" customFormat="1" x14ac:dyDescent="0.35"/>
    <row r="46411" customFormat="1" x14ac:dyDescent="0.35"/>
    <row r="46412" customFormat="1" x14ac:dyDescent="0.35"/>
    <row r="46413" customFormat="1" x14ac:dyDescent="0.35"/>
    <row r="46414" customFormat="1" x14ac:dyDescent="0.35"/>
    <row r="46415" customFormat="1" x14ac:dyDescent="0.35"/>
    <row r="46416" customFormat="1" x14ac:dyDescent="0.35"/>
    <row r="46417" customFormat="1" x14ac:dyDescent="0.35"/>
    <row r="46418" customFormat="1" x14ac:dyDescent="0.35"/>
    <row r="46419" customFormat="1" x14ac:dyDescent="0.35"/>
    <row r="46420" customFormat="1" x14ac:dyDescent="0.35"/>
    <row r="46421" customFormat="1" x14ac:dyDescent="0.35"/>
    <row r="46422" customFormat="1" x14ac:dyDescent="0.35"/>
    <row r="46423" customFormat="1" x14ac:dyDescent="0.35"/>
    <row r="46424" customFormat="1" x14ac:dyDescent="0.35"/>
    <row r="46425" customFormat="1" x14ac:dyDescent="0.35"/>
    <row r="46426" customFormat="1" x14ac:dyDescent="0.35"/>
    <row r="46427" customFormat="1" x14ac:dyDescent="0.35"/>
    <row r="46428" customFormat="1" x14ac:dyDescent="0.35"/>
    <row r="46429" customFormat="1" x14ac:dyDescent="0.35"/>
    <row r="46430" customFormat="1" x14ac:dyDescent="0.35"/>
    <row r="46431" customFormat="1" x14ac:dyDescent="0.35"/>
    <row r="46432" customFormat="1" x14ac:dyDescent="0.35"/>
    <row r="46433" customFormat="1" x14ac:dyDescent="0.35"/>
    <row r="46434" customFormat="1" x14ac:dyDescent="0.35"/>
    <row r="46435" customFormat="1" x14ac:dyDescent="0.35"/>
    <row r="46436" customFormat="1" x14ac:dyDescent="0.35"/>
    <row r="46437" customFormat="1" x14ac:dyDescent="0.35"/>
    <row r="46438" customFormat="1" x14ac:dyDescent="0.35"/>
    <row r="46439" customFormat="1" x14ac:dyDescent="0.35"/>
    <row r="46440" customFormat="1" x14ac:dyDescent="0.35"/>
    <row r="46441" customFormat="1" x14ac:dyDescent="0.35"/>
    <row r="46442" customFormat="1" x14ac:dyDescent="0.35"/>
    <row r="46443" customFormat="1" x14ac:dyDescent="0.35"/>
    <row r="46444" customFormat="1" x14ac:dyDescent="0.35"/>
    <row r="46445" customFormat="1" x14ac:dyDescent="0.35"/>
    <row r="46446" customFormat="1" x14ac:dyDescent="0.35"/>
    <row r="46447" customFormat="1" x14ac:dyDescent="0.35"/>
    <row r="46448" customFormat="1" x14ac:dyDescent="0.35"/>
    <row r="46449" customFormat="1" x14ac:dyDescent="0.35"/>
    <row r="46450" customFormat="1" x14ac:dyDescent="0.35"/>
    <row r="46451" customFormat="1" x14ac:dyDescent="0.35"/>
    <row r="46452" customFormat="1" x14ac:dyDescent="0.35"/>
    <row r="46453" customFormat="1" x14ac:dyDescent="0.35"/>
    <row r="46454" customFormat="1" x14ac:dyDescent="0.35"/>
    <row r="46455" customFormat="1" x14ac:dyDescent="0.35"/>
    <row r="46456" customFormat="1" x14ac:dyDescent="0.35"/>
    <row r="46457" customFormat="1" x14ac:dyDescent="0.35"/>
    <row r="46458" customFormat="1" x14ac:dyDescent="0.35"/>
    <row r="46459" customFormat="1" x14ac:dyDescent="0.35"/>
    <row r="46460" customFormat="1" x14ac:dyDescent="0.35"/>
    <row r="46461" customFormat="1" x14ac:dyDescent="0.35"/>
    <row r="46462" customFormat="1" x14ac:dyDescent="0.35"/>
    <row r="46463" customFormat="1" x14ac:dyDescent="0.35"/>
    <row r="46464" customFormat="1" x14ac:dyDescent="0.35"/>
    <row r="46465" customFormat="1" x14ac:dyDescent="0.35"/>
    <row r="46466" customFormat="1" x14ac:dyDescent="0.35"/>
    <row r="46467" customFormat="1" x14ac:dyDescent="0.35"/>
    <row r="46468" customFormat="1" x14ac:dyDescent="0.35"/>
    <row r="46469" customFormat="1" x14ac:dyDescent="0.35"/>
    <row r="46470" customFormat="1" x14ac:dyDescent="0.35"/>
    <row r="46471" customFormat="1" x14ac:dyDescent="0.35"/>
    <row r="46472" customFormat="1" x14ac:dyDescent="0.35"/>
    <row r="46473" customFormat="1" x14ac:dyDescent="0.35"/>
    <row r="46474" customFormat="1" x14ac:dyDescent="0.35"/>
    <row r="46475" customFormat="1" x14ac:dyDescent="0.35"/>
    <row r="46476" customFormat="1" x14ac:dyDescent="0.35"/>
    <row r="46477" customFormat="1" x14ac:dyDescent="0.35"/>
    <row r="46478" customFormat="1" x14ac:dyDescent="0.35"/>
    <row r="46479" customFormat="1" x14ac:dyDescent="0.35"/>
    <row r="46480" customFormat="1" x14ac:dyDescent="0.35"/>
    <row r="46481" customFormat="1" x14ac:dyDescent="0.35"/>
    <row r="46482" customFormat="1" x14ac:dyDescent="0.35"/>
    <row r="46483" customFormat="1" x14ac:dyDescent="0.35"/>
    <row r="46484" customFormat="1" x14ac:dyDescent="0.35"/>
    <row r="46485" customFormat="1" x14ac:dyDescent="0.35"/>
    <row r="46486" customFormat="1" x14ac:dyDescent="0.35"/>
    <row r="46487" customFormat="1" x14ac:dyDescent="0.35"/>
    <row r="46488" customFormat="1" x14ac:dyDescent="0.35"/>
    <row r="46489" customFormat="1" x14ac:dyDescent="0.35"/>
    <row r="46490" customFormat="1" x14ac:dyDescent="0.35"/>
    <row r="46491" customFormat="1" x14ac:dyDescent="0.35"/>
    <row r="46492" customFormat="1" x14ac:dyDescent="0.35"/>
    <row r="46493" customFormat="1" x14ac:dyDescent="0.35"/>
    <row r="46494" customFormat="1" x14ac:dyDescent="0.35"/>
    <row r="46495" customFormat="1" x14ac:dyDescent="0.35"/>
    <row r="46496" customFormat="1" x14ac:dyDescent="0.35"/>
    <row r="46497" customFormat="1" x14ac:dyDescent="0.35"/>
    <row r="46498" customFormat="1" x14ac:dyDescent="0.35"/>
    <row r="46499" customFormat="1" x14ac:dyDescent="0.35"/>
    <row r="46500" customFormat="1" x14ac:dyDescent="0.35"/>
    <row r="46501" customFormat="1" x14ac:dyDescent="0.35"/>
    <row r="46502" customFormat="1" x14ac:dyDescent="0.35"/>
    <row r="46503" customFormat="1" x14ac:dyDescent="0.35"/>
    <row r="46504" customFormat="1" x14ac:dyDescent="0.35"/>
    <row r="46505" customFormat="1" x14ac:dyDescent="0.35"/>
    <row r="46506" customFormat="1" x14ac:dyDescent="0.35"/>
    <row r="46507" customFormat="1" x14ac:dyDescent="0.35"/>
    <row r="46508" customFormat="1" x14ac:dyDescent="0.35"/>
    <row r="46509" customFormat="1" x14ac:dyDescent="0.35"/>
    <row r="46510" customFormat="1" x14ac:dyDescent="0.35"/>
    <row r="46511" customFormat="1" x14ac:dyDescent="0.35"/>
    <row r="46512" customFormat="1" x14ac:dyDescent="0.35"/>
    <row r="46513" customFormat="1" x14ac:dyDescent="0.35"/>
    <row r="46514" customFormat="1" x14ac:dyDescent="0.35"/>
    <row r="46515" customFormat="1" x14ac:dyDescent="0.35"/>
    <row r="46516" customFormat="1" x14ac:dyDescent="0.35"/>
    <row r="46517" customFormat="1" x14ac:dyDescent="0.35"/>
    <row r="46518" customFormat="1" x14ac:dyDescent="0.35"/>
    <row r="46519" customFormat="1" x14ac:dyDescent="0.35"/>
    <row r="46520" customFormat="1" x14ac:dyDescent="0.35"/>
    <row r="46521" customFormat="1" x14ac:dyDescent="0.35"/>
    <row r="46522" customFormat="1" x14ac:dyDescent="0.35"/>
    <row r="46523" customFormat="1" x14ac:dyDescent="0.35"/>
    <row r="46524" customFormat="1" x14ac:dyDescent="0.35"/>
    <row r="46525" customFormat="1" x14ac:dyDescent="0.35"/>
    <row r="46526" customFormat="1" x14ac:dyDescent="0.35"/>
    <row r="46527" customFormat="1" x14ac:dyDescent="0.35"/>
    <row r="46528" customFormat="1" x14ac:dyDescent="0.35"/>
    <row r="46529" customFormat="1" x14ac:dyDescent="0.35"/>
    <row r="46530" customFormat="1" x14ac:dyDescent="0.35"/>
    <row r="46531" customFormat="1" x14ac:dyDescent="0.35"/>
    <row r="46532" customFormat="1" x14ac:dyDescent="0.35"/>
    <row r="46533" customFormat="1" x14ac:dyDescent="0.35"/>
    <row r="46534" customFormat="1" x14ac:dyDescent="0.35"/>
    <row r="46535" customFormat="1" x14ac:dyDescent="0.35"/>
    <row r="46536" customFormat="1" x14ac:dyDescent="0.35"/>
    <row r="46537" customFormat="1" x14ac:dyDescent="0.35"/>
    <row r="46538" customFormat="1" x14ac:dyDescent="0.35"/>
    <row r="46539" customFormat="1" x14ac:dyDescent="0.35"/>
    <row r="46540" customFormat="1" x14ac:dyDescent="0.35"/>
    <row r="46541" customFormat="1" x14ac:dyDescent="0.35"/>
    <row r="46542" customFormat="1" x14ac:dyDescent="0.35"/>
    <row r="46543" customFormat="1" x14ac:dyDescent="0.35"/>
    <row r="46544" customFormat="1" x14ac:dyDescent="0.35"/>
    <row r="46545" customFormat="1" x14ac:dyDescent="0.35"/>
    <row r="46546" customFormat="1" x14ac:dyDescent="0.35"/>
    <row r="46547" customFormat="1" x14ac:dyDescent="0.35"/>
    <row r="46548" customFormat="1" x14ac:dyDescent="0.35"/>
    <row r="46549" customFormat="1" x14ac:dyDescent="0.35"/>
    <row r="46550" customFormat="1" x14ac:dyDescent="0.35"/>
    <row r="46551" customFormat="1" x14ac:dyDescent="0.35"/>
    <row r="46552" customFormat="1" x14ac:dyDescent="0.35"/>
    <row r="46553" customFormat="1" x14ac:dyDescent="0.35"/>
    <row r="46554" customFormat="1" x14ac:dyDescent="0.35"/>
    <row r="46555" customFormat="1" x14ac:dyDescent="0.35"/>
    <row r="46556" customFormat="1" x14ac:dyDescent="0.35"/>
    <row r="46557" customFormat="1" x14ac:dyDescent="0.35"/>
    <row r="46558" customFormat="1" x14ac:dyDescent="0.35"/>
    <row r="46559" customFormat="1" x14ac:dyDescent="0.35"/>
    <row r="46560" customFormat="1" x14ac:dyDescent="0.35"/>
    <row r="46561" customFormat="1" x14ac:dyDescent="0.35"/>
    <row r="46562" customFormat="1" x14ac:dyDescent="0.35"/>
    <row r="46563" customFormat="1" x14ac:dyDescent="0.35"/>
    <row r="46564" customFormat="1" x14ac:dyDescent="0.35"/>
    <row r="46565" customFormat="1" x14ac:dyDescent="0.35"/>
    <row r="46566" customFormat="1" x14ac:dyDescent="0.35"/>
    <row r="46567" customFormat="1" x14ac:dyDescent="0.35"/>
    <row r="46568" customFormat="1" x14ac:dyDescent="0.35"/>
    <row r="46569" customFormat="1" x14ac:dyDescent="0.35"/>
    <row r="46570" customFormat="1" x14ac:dyDescent="0.35"/>
    <row r="46571" customFormat="1" x14ac:dyDescent="0.35"/>
    <row r="46572" customFormat="1" x14ac:dyDescent="0.35"/>
    <row r="46573" customFormat="1" x14ac:dyDescent="0.35"/>
    <row r="46574" customFormat="1" x14ac:dyDescent="0.35"/>
    <row r="46575" customFormat="1" x14ac:dyDescent="0.35"/>
    <row r="46576" customFormat="1" x14ac:dyDescent="0.35"/>
    <row r="46577" customFormat="1" x14ac:dyDescent="0.35"/>
    <row r="46578" customFormat="1" x14ac:dyDescent="0.35"/>
    <row r="46579" customFormat="1" x14ac:dyDescent="0.35"/>
    <row r="46580" customFormat="1" x14ac:dyDescent="0.35"/>
    <row r="46581" customFormat="1" x14ac:dyDescent="0.35"/>
    <row r="46582" customFormat="1" x14ac:dyDescent="0.35"/>
    <row r="46583" customFormat="1" x14ac:dyDescent="0.35"/>
    <row r="46584" customFormat="1" x14ac:dyDescent="0.35"/>
    <row r="46585" customFormat="1" x14ac:dyDescent="0.35"/>
    <row r="46586" customFormat="1" x14ac:dyDescent="0.35"/>
    <row r="46587" customFormat="1" x14ac:dyDescent="0.35"/>
    <row r="46588" customFormat="1" x14ac:dyDescent="0.35"/>
    <row r="46589" customFormat="1" x14ac:dyDescent="0.35"/>
    <row r="46590" customFormat="1" x14ac:dyDescent="0.35"/>
    <row r="46591" customFormat="1" x14ac:dyDescent="0.35"/>
    <row r="46592" customFormat="1" x14ac:dyDescent="0.35"/>
    <row r="46593" customFormat="1" x14ac:dyDescent="0.35"/>
    <row r="46594" customFormat="1" x14ac:dyDescent="0.35"/>
    <row r="46595" customFormat="1" x14ac:dyDescent="0.35"/>
    <row r="46596" customFormat="1" x14ac:dyDescent="0.35"/>
    <row r="46597" customFormat="1" x14ac:dyDescent="0.35"/>
    <row r="46598" customFormat="1" x14ac:dyDescent="0.35"/>
    <row r="46599" customFormat="1" x14ac:dyDescent="0.35"/>
    <row r="46600" customFormat="1" x14ac:dyDescent="0.35"/>
    <row r="46601" customFormat="1" x14ac:dyDescent="0.35"/>
    <row r="46602" customFormat="1" x14ac:dyDescent="0.35"/>
    <row r="46603" customFormat="1" x14ac:dyDescent="0.35"/>
    <row r="46604" customFormat="1" x14ac:dyDescent="0.35"/>
    <row r="46605" customFormat="1" x14ac:dyDescent="0.35"/>
    <row r="46606" customFormat="1" x14ac:dyDescent="0.35"/>
    <row r="46607" customFormat="1" x14ac:dyDescent="0.35"/>
    <row r="46608" customFormat="1" x14ac:dyDescent="0.35"/>
    <row r="46609" customFormat="1" x14ac:dyDescent="0.35"/>
    <row r="46610" customFormat="1" x14ac:dyDescent="0.35"/>
    <row r="46611" customFormat="1" x14ac:dyDescent="0.35"/>
    <row r="46612" customFormat="1" x14ac:dyDescent="0.35"/>
    <row r="46613" customFormat="1" x14ac:dyDescent="0.35"/>
    <row r="46614" customFormat="1" x14ac:dyDescent="0.35"/>
    <row r="46615" customFormat="1" x14ac:dyDescent="0.35"/>
    <row r="46616" customFormat="1" x14ac:dyDescent="0.35"/>
    <row r="46617" customFormat="1" x14ac:dyDescent="0.35"/>
    <row r="46618" customFormat="1" x14ac:dyDescent="0.35"/>
    <row r="46619" customFormat="1" x14ac:dyDescent="0.35"/>
    <row r="46620" customFormat="1" x14ac:dyDescent="0.35"/>
    <row r="46621" customFormat="1" x14ac:dyDescent="0.35"/>
    <row r="46622" customFormat="1" x14ac:dyDescent="0.35"/>
    <row r="46623" customFormat="1" x14ac:dyDescent="0.35"/>
    <row r="46624" customFormat="1" x14ac:dyDescent="0.35"/>
    <row r="46625" customFormat="1" x14ac:dyDescent="0.35"/>
    <row r="46626" customFormat="1" x14ac:dyDescent="0.35"/>
    <row r="46627" customFormat="1" x14ac:dyDescent="0.35"/>
    <row r="46628" customFormat="1" x14ac:dyDescent="0.35"/>
    <row r="46629" customFormat="1" x14ac:dyDescent="0.35"/>
    <row r="46630" customFormat="1" x14ac:dyDescent="0.35"/>
    <row r="46631" customFormat="1" x14ac:dyDescent="0.35"/>
    <row r="46632" customFormat="1" x14ac:dyDescent="0.35"/>
    <row r="46633" customFormat="1" x14ac:dyDescent="0.35"/>
    <row r="46634" customFormat="1" x14ac:dyDescent="0.35"/>
    <row r="46635" customFormat="1" x14ac:dyDescent="0.35"/>
    <row r="46636" customFormat="1" x14ac:dyDescent="0.35"/>
    <row r="46637" customFormat="1" x14ac:dyDescent="0.35"/>
    <row r="46638" customFormat="1" x14ac:dyDescent="0.35"/>
    <row r="46639" customFormat="1" x14ac:dyDescent="0.35"/>
    <row r="46640" customFormat="1" x14ac:dyDescent="0.35"/>
    <row r="46641" customFormat="1" x14ac:dyDescent="0.35"/>
    <row r="46642" customFormat="1" x14ac:dyDescent="0.35"/>
    <row r="46643" customFormat="1" x14ac:dyDescent="0.35"/>
    <row r="46644" customFormat="1" x14ac:dyDescent="0.35"/>
    <row r="46645" customFormat="1" x14ac:dyDescent="0.35"/>
    <row r="46646" customFormat="1" x14ac:dyDescent="0.35"/>
    <row r="46647" customFormat="1" x14ac:dyDescent="0.35"/>
    <row r="46648" customFormat="1" x14ac:dyDescent="0.35"/>
    <row r="46649" customFormat="1" x14ac:dyDescent="0.35"/>
    <row r="46650" customFormat="1" x14ac:dyDescent="0.35"/>
    <row r="46651" customFormat="1" x14ac:dyDescent="0.35"/>
    <row r="46652" customFormat="1" x14ac:dyDescent="0.35"/>
    <row r="46653" customFormat="1" x14ac:dyDescent="0.35"/>
    <row r="46654" customFormat="1" x14ac:dyDescent="0.35"/>
    <row r="46655" customFormat="1" x14ac:dyDescent="0.35"/>
    <row r="46656" customFormat="1" x14ac:dyDescent="0.35"/>
    <row r="46657" customFormat="1" x14ac:dyDescent="0.35"/>
    <row r="46658" customFormat="1" x14ac:dyDescent="0.35"/>
    <row r="46659" customFormat="1" x14ac:dyDescent="0.35"/>
    <row r="46660" customFormat="1" x14ac:dyDescent="0.35"/>
    <row r="46661" customFormat="1" x14ac:dyDescent="0.35"/>
    <row r="46662" customFormat="1" x14ac:dyDescent="0.35"/>
    <row r="46663" customFormat="1" x14ac:dyDescent="0.35"/>
    <row r="46664" customFormat="1" x14ac:dyDescent="0.35"/>
    <row r="46665" customFormat="1" x14ac:dyDescent="0.35"/>
    <row r="46666" customFormat="1" x14ac:dyDescent="0.35"/>
    <row r="46667" customFormat="1" x14ac:dyDescent="0.35"/>
    <row r="46668" customFormat="1" x14ac:dyDescent="0.35"/>
    <row r="46669" customFormat="1" x14ac:dyDescent="0.35"/>
    <row r="46670" customFormat="1" x14ac:dyDescent="0.35"/>
    <row r="46671" customFormat="1" x14ac:dyDescent="0.35"/>
    <row r="46672" customFormat="1" x14ac:dyDescent="0.35"/>
    <row r="46673" customFormat="1" x14ac:dyDescent="0.35"/>
    <row r="46674" customFormat="1" x14ac:dyDescent="0.35"/>
    <row r="46675" customFormat="1" x14ac:dyDescent="0.35"/>
    <row r="46676" customFormat="1" x14ac:dyDescent="0.35"/>
    <row r="46677" customFormat="1" x14ac:dyDescent="0.35"/>
    <row r="46678" customFormat="1" x14ac:dyDescent="0.35"/>
    <row r="46679" customFormat="1" x14ac:dyDescent="0.35"/>
    <row r="46680" customFormat="1" x14ac:dyDescent="0.35"/>
    <row r="46681" customFormat="1" x14ac:dyDescent="0.35"/>
    <row r="46682" customFormat="1" x14ac:dyDescent="0.35"/>
    <row r="46683" customFormat="1" x14ac:dyDescent="0.35"/>
    <row r="46684" customFormat="1" x14ac:dyDescent="0.35"/>
    <row r="46685" customFormat="1" x14ac:dyDescent="0.35"/>
    <row r="46686" customFormat="1" x14ac:dyDescent="0.35"/>
    <row r="46687" customFormat="1" x14ac:dyDescent="0.35"/>
    <row r="46688" customFormat="1" x14ac:dyDescent="0.35"/>
    <row r="46689" customFormat="1" x14ac:dyDescent="0.35"/>
    <row r="46690" customFormat="1" x14ac:dyDescent="0.35"/>
    <row r="46691" customFormat="1" x14ac:dyDescent="0.35"/>
    <row r="46692" customFormat="1" x14ac:dyDescent="0.35"/>
    <row r="46693" customFormat="1" x14ac:dyDescent="0.35"/>
    <row r="46694" customFormat="1" x14ac:dyDescent="0.35"/>
    <row r="46695" customFormat="1" x14ac:dyDescent="0.35"/>
    <row r="46696" customFormat="1" x14ac:dyDescent="0.35"/>
    <row r="46697" customFormat="1" x14ac:dyDescent="0.35"/>
    <row r="46698" customFormat="1" x14ac:dyDescent="0.35"/>
    <row r="46699" customFormat="1" x14ac:dyDescent="0.35"/>
    <row r="46700" customFormat="1" x14ac:dyDescent="0.35"/>
    <row r="46701" customFormat="1" x14ac:dyDescent="0.35"/>
    <row r="46702" customFormat="1" x14ac:dyDescent="0.35"/>
    <row r="46703" customFormat="1" x14ac:dyDescent="0.35"/>
    <row r="46704" customFormat="1" x14ac:dyDescent="0.35"/>
    <row r="46705" customFormat="1" x14ac:dyDescent="0.35"/>
    <row r="46706" customFormat="1" x14ac:dyDescent="0.35"/>
    <row r="46707" customFormat="1" x14ac:dyDescent="0.35"/>
    <row r="46708" customFormat="1" x14ac:dyDescent="0.35"/>
    <row r="46709" customFormat="1" x14ac:dyDescent="0.35"/>
    <row r="46710" customFormat="1" x14ac:dyDescent="0.35"/>
    <row r="46711" customFormat="1" x14ac:dyDescent="0.35"/>
    <row r="46712" customFormat="1" x14ac:dyDescent="0.35"/>
    <row r="46713" customFormat="1" x14ac:dyDescent="0.35"/>
    <row r="46714" customFormat="1" x14ac:dyDescent="0.35"/>
    <row r="46715" customFormat="1" x14ac:dyDescent="0.35"/>
    <row r="46716" customFormat="1" x14ac:dyDescent="0.35"/>
    <row r="46717" customFormat="1" x14ac:dyDescent="0.35"/>
    <row r="46718" customFormat="1" x14ac:dyDescent="0.35"/>
    <row r="46719" customFormat="1" x14ac:dyDescent="0.35"/>
    <row r="46720" customFormat="1" x14ac:dyDescent="0.35"/>
    <row r="46721" customFormat="1" x14ac:dyDescent="0.35"/>
    <row r="46722" customFormat="1" x14ac:dyDescent="0.35"/>
    <row r="46723" customFormat="1" x14ac:dyDescent="0.35"/>
    <row r="46724" customFormat="1" x14ac:dyDescent="0.35"/>
    <row r="46725" customFormat="1" x14ac:dyDescent="0.35"/>
    <row r="46726" customFormat="1" x14ac:dyDescent="0.35"/>
    <row r="46727" customFormat="1" x14ac:dyDescent="0.35"/>
    <row r="46728" customFormat="1" x14ac:dyDescent="0.35"/>
    <row r="46729" customFormat="1" x14ac:dyDescent="0.35"/>
    <row r="46730" customFormat="1" x14ac:dyDescent="0.35"/>
    <row r="46731" customFormat="1" x14ac:dyDescent="0.35"/>
    <row r="46732" customFormat="1" x14ac:dyDescent="0.35"/>
    <row r="46733" customFormat="1" x14ac:dyDescent="0.35"/>
    <row r="46734" customFormat="1" x14ac:dyDescent="0.35"/>
    <row r="46735" customFormat="1" x14ac:dyDescent="0.35"/>
    <row r="46736" customFormat="1" x14ac:dyDescent="0.35"/>
    <row r="46737" customFormat="1" x14ac:dyDescent="0.35"/>
    <row r="46738" customFormat="1" x14ac:dyDescent="0.35"/>
    <row r="46739" customFormat="1" x14ac:dyDescent="0.35"/>
    <row r="46740" customFormat="1" x14ac:dyDescent="0.35"/>
    <row r="46741" customFormat="1" x14ac:dyDescent="0.35"/>
    <row r="46742" customFormat="1" x14ac:dyDescent="0.35"/>
    <row r="46743" customFormat="1" x14ac:dyDescent="0.35"/>
    <row r="46744" customFormat="1" x14ac:dyDescent="0.35"/>
    <row r="46745" customFormat="1" x14ac:dyDescent="0.35"/>
    <row r="46746" customFormat="1" x14ac:dyDescent="0.35"/>
    <row r="46747" customFormat="1" x14ac:dyDescent="0.35"/>
    <row r="46748" customFormat="1" x14ac:dyDescent="0.35"/>
    <row r="46749" customFormat="1" x14ac:dyDescent="0.35"/>
    <row r="46750" customFormat="1" x14ac:dyDescent="0.35"/>
    <row r="46751" customFormat="1" x14ac:dyDescent="0.35"/>
    <row r="46752" customFormat="1" x14ac:dyDescent="0.35"/>
    <row r="46753" customFormat="1" x14ac:dyDescent="0.35"/>
    <row r="46754" customFormat="1" x14ac:dyDescent="0.35"/>
    <row r="46755" customFormat="1" x14ac:dyDescent="0.35"/>
    <row r="46756" customFormat="1" x14ac:dyDescent="0.35"/>
    <row r="46757" customFormat="1" x14ac:dyDescent="0.35"/>
    <row r="46758" customFormat="1" x14ac:dyDescent="0.35"/>
    <row r="46759" customFormat="1" x14ac:dyDescent="0.35"/>
    <row r="46760" customFormat="1" x14ac:dyDescent="0.35"/>
    <row r="46761" customFormat="1" x14ac:dyDescent="0.35"/>
    <row r="46762" customFormat="1" x14ac:dyDescent="0.35"/>
    <row r="46763" customFormat="1" x14ac:dyDescent="0.35"/>
    <row r="46764" customFormat="1" x14ac:dyDescent="0.35"/>
    <row r="46765" customFormat="1" x14ac:dyDescent="0.35"/>
    <row r="46766" customFormat="1" x14ac:dyDescent="0.35"/>
    <row r="46767" customFormat="1" x14ac:dyDescent="0.35"/>
    <row r="46768" customFormat="1" x14ac:dyDescent="0.35"/>
    <row r="46769" customFormat="1" x14ac:dyDescent="0.35"/>
    <row r="46770" customFormat="1" x14ac:dyDescent="0.35"/>
    <row r="46771" customFormat="1" x14ac:dyDescent="0.35"/>
    <row r="46772" customFormat="1" x14ac:dyDescent="0.35"/>
    <row r="46773" customFormat="1" x14ac:dyDescent="0.35"/>
    <row r="46774" customFormat="1" x14ac:dyDescent="0.35"/>
    <row r="46775" customFormat="1" x14ac:dyDescent="0.35"/>
    <row r="46776" customFormat="1" x14ac:dyDescent="0.35"/>
    <row r="46777" customFormat="1" x14ac:dyDescent="0.35"/>
    <row r="46778" customFormat="1" x14ac:dyDescent="0.35"/>
    <row r="46779" customFormat="1" x14ac:dyDescent="0.35"/>
    <row r="46780" customFormat="1" x14ac:dyDescent="0.35"/>
    <row r="46781" customFormat="1" x14ac:dyDescent="0.35"/>
    <row r="46782" customFormat="1" x14ac:dyDescent="0.35"/>
    <row r="46783" customFormat="1" x14ac:dyDescent="0.35"/>
    <row r="46784" customFormat="1" x14ac:dyDescent="0.35"/>
    <row r="46785" customFormat="1" x14ac:dyDescent="0.35"/>
    <row r="46786" customFormat="1" x14ac:dyDescent="0.35"/>
    <row r="46787" customFormat="1" x14ac:dyDescent="0.35"/>
    <row r="46788" customFormat="1" x14ac:dyDescent="0.35"/>
    <row r="46789" customFormat="1" x14ac:dyDescent="0.35"/>
    <row r="46790" customFormat="1" x14ac:dyDescent="0.35"/>
    <row r="46791" customFormat="1" x14ac:dyDescent="0.35"/>
    <row r="46792" customFormat="1" x14ac:dyDescent="0.35"/>
    <row r="46793" customFormat="1" x14ac:dyDescent="0.35"/>
    <row r="46794" customFormat="1" x14ac:dyDescent="0.35"/>
    <row r="46795" customFormat="1" x14ac:dyDescent="0.35"/>
    <row r="46796" customFormat="1" x14ac:dyDescent="0.35"/>
    <row r="46797" customFormat="1" x14ac:dyDescent="0.35"/>
    <row r="46798" customFormat="1" x14ac:dyDescent="0.35"/>
    <row r="46799" customFormat="1" x14ac:dyDescent="0.35"/>
    <row r="46800" customFormat="1" x14ac:dyDescent="0.35"/>
    <row r="46801" customFormat="1" x14ac:dyDescent="0.35"/>
    <row r="46802" customFormat="1" x14ac:dyDescent="0.35"/>
    <row r="46803" customFormat="1" x14ac:dyDescent="0.35"/>
    <row r="46804" customFormat="1" x14ac:dyDescent="0.35"/>
    <row r="46805" customFormat="1" x14ac:dyDescent="0.35"/>
    <row r="46806" customFormat="1" x14ac:dyDescent="0.35"/>
    <row r="46807" customFormat="1" x14ac:dyDescent="0.35"/>
    <row r="46808" customFormat="1" x14ac:dyDescent="0.35"/>
    <row r="46809" customFormat="1" x14ac:dyDescent="0.35"/>
    <row r="46810" customFormat="1" x14ac:dyDescent="0.35"/>
    <row r="46811" customFormat="1" x14ac:dyDescent="0.35"/>
    <row r="46812" customFormat="1" x14ac:dyDescent="0.35"/>
    <row r="46813" customFormat="1" x14ac:dyDescent="0.35"/>
    <row r="46814" customFormat="1" x14ac:dyDescent="0.35"/>
    <row r="46815" customFormat="1" x14ac:dyDescent="0.35"/>
    <row r="46816" customFormat="1" x14ac:dyDescent="0.35"/>
    <row r="46817" customFormat="1" x14ac:dyDescent="0.35"/>
    <row r="46818" customFormat="1" x14ac:dyDescent="0.35"/>
    <row r="46819" customFormat="1" x14ac:dyDescent="0.35"/>
    <row r="46820" customFormat="1" x14ac:dyDescent="0.35"/>
    <row r="46821" customFormat="1" x14ac:dyDescent="0.35"/>
    <row r="46822" customFormat="1" x14ac:dyDescent="0.35"/>
    <row r="46823" customFormat="1" x14ac:dyDescent="0.35"/>
    <row r="46824" customFormat="1" x14ac:dyDescent="0.35"/>
    <row r="46825" customFormat="1" x14ac:dyDescent="0.35"/>
    <row r="46826" customFormat="1" x14ac:dyDescent="0.35"/>
    <row r="46827" customFormat="1" x14ac:dyDescent="0.35"/>
    <row r="46828" customFormat="1" x14ac:dyDescent="0.35"/>
    <row r="46829" customFormat="1" x14ac:dyDescent="0.35"/>
    <row r="46830" customFormat="1" x14ac:dyDescent="0.35"/>
    <row r="46831" customFormat="1" x14ac:dyDescent="0.35"/>
    <row r="46832" customFormat="1" x14ac:dyDescent="0.35"/>
    <row r="46833" customFormat="1" x14ac:dyDescent="0.35"/>
    <row r="46834" customFormat="1" x14ac:dyDescent="0.35"/>
    <row r="46835" customFormat="1" x14ac:dyDescent="0.35"/>
    <row r="46836" customFormat="1" x14ac:dyDescent="0.35"/>
    <row r="46837" customFormat="1" x14ac:dyDescent="0.35"/>
    <row r="46838" customFormat="1" x14ac:dyDescent="0.35"/>
    <row r="46839" customFormat="1" x14ac:dyDescent="0.35"/>
    <row r="46840" customFormat="1" x14ac:dyDescent="0.35"/>
    <row r="46841" customFormat="1" x14ac:dyDescent="0.35"/>
    <row r="46842" customFormat="1" x14ac:dyDescent="0.35"/>
    <row r="46843" customFormat="1" x14ac:dyDescent="0.35"/>
    <row r="46844" customFormat="1" x14ac:dyDescent="0.35"/>
    <row r="46845" customFormat="1" x14ac:dyDescent="0.35"/>
    <row r="46846" customFormat="1" x14ac:dyDescent="0.35"/>
    <row r="46847" customFormat="1" x14ac:dyDescent="0.35"/>
    <row r="46848" customFormat="1" x14ac:dyDescent="0.35"/>
    <row r="46849" customFormat="1" x14ac:dyDescent="0.35"/>
    <row r="46850" customFormat="1" x14ac:dyDescent="0.35"/>
    <row r="46851" customFormat="1" x14ac:dyDescent="0.35"/>
    <row r="46852" customFormat="1" x14ac:dyDescent="0.35"/>
    <row r="46853" customFormat="1" x14ac:dyDescent="0.35"/>
    <row r="46854" customFormat="1" x14ac:dyDescent="0.35"/>
    <row r="46855" customFormat="1" x14ac:dyDescent="0.35"/>
    <row r="46856" customFormat="1" x14ac:dyDescent="0.35"/>
    <row r="46857" customFormat="1" x14ac:dyDescent="0.35"/>
    <row r="46858" customFormat="1" x14ac:dyDescent="0.35"/>
    <row r="46859" customFormat="1" x14ac:dyDescent="0.35"/>
    <row r="46860" customFormat="1" x14ac:dyDescent="0.35"/>
    <row r="46861" customFormat="1" x14ac:dyDescent="0.35"/>
    <row r="46862" customFormat="1" x14ac:dyDescent="0.35"/>
    <row r="46863" customFormat="1" x14ac:dyDescent="0.35"/>
    <row r="46864" customFormat="1" x14ac:dyDescent="0.35"/>
    <row r="46865" customFormat="1" x14ac:dyDescent="0.35"/>
    <row r="46866" customFormat="1" x14ac:dyDescent="0.35"/>
    <row r="46867" customFormat="1" x14ac:dyDescent="0.35"/>
    <row r="46868" customFormat="1" x14ac:dyDescent="0.35"/>
    <row r="46869" customFormat="1" x14ac:dyDescent="0.35"/>
    <row r="46870" customFormat="1" x14ac:dyDescent="0.35"/>
    <row r="46871" customFormat="1" x14ac:dyDescent="0.35"/>
    <row r="46872" customFormat="1" x14ac:dyDescent="0.35"/>
    <row r="46873" customFormat="1" x14ac:dyDescent="0.35"/>
    <row r="46874" customFormat="1" x14ac:dyDescent="0.35"/>
    <row r="46875" customFormat="1" x14ac:dyDescent="0.35"/>
    <row r="46876" customFormat="1" x14ac:dyDescent="0.35"/>
    <row r="46877" customFormat="1" x14ac:dyDescent="0.35"/>
    <row r="46878" customFormat="1" x14ac:dyDescent="0.35"/>
    <row r="46879" customFormat="1" x14ac:dyDescent="0.35"/>
    <row r="46880" customFormat="1" x14ac:dyDescent="0.35"/>
    <row r="46881" customFormat="1" x14ac:dyDescent="0.35"/>
    <row r="46882" customFormat="1" x14ac:dyDescent="0.35"/>
    <row r="46883" customFormat="1" x14ac:dyDescent="0.35"/>
    <row r="46884" customFormat="1" x14ac:dyDescent="0.35"/>
    <row r="46885" customFormat="1" x14ac:dyDescent="0.35"/>
    <row r="46886" customFormat="1" x14ac:dyDescent="0.35"/>
    <row r="46887" customFormat="1" x14ac:dyDescent="0.35"/>
    <row r="46888" customFormat="1" x14ac:dyDescent="0.35"/>
    <row r="46889" customFormat="1" x14ac:dyDescent="0.35"/>
    <row r="46890" customFormat="1" x14ac:dyDescent="0.35"/>
    <row r="46891" customFormat="1" x14ac:dyDescent="0.35"/>
    <row r="46892" customFormat="1" x14ac:dyDescent="0.35"/>
    <row r="46893" customFormat="1" x14ac:dyDescent="0.35"/>
    <row r="46894" customFormat="1" x14ac:dyDescent="0.35"/>
    <row r="46895" customFormat="1" x14ac:dyDescent="0.35"/>
    <row r="46896" customFormat="1" x14ac:dyDescent="0.35"/>
    <row r="46897" customFormat="1" x14ac:dyDescent="0.35"/>
    <row r="46898" customFormat="1" x14ac:dyDescent="0.35"/>
    <row r="46899" customFormat="1" x14ac:dyDescent="0.35"/>
    <row r="46900" customFormat="1" x14ac:dyDescent="0.35"/>
    <row r="46901" customFormat="1" x14ac:dyDescent="0.35"/>
    <row r="46902" customFormat="1" x14ac:dyDescent="0.35"/>
    <row r="46903" customFormat="1" x14ac:dyDescent="0.35"/>
    <row r="46904" customFormat="1" x14ac:dyDescent="0.35"/>
    <row r="46905" customFormat="1" x14ac:dyDescent="0.35"/>
    <row r="46906" customFormat="1" x14ac:dyDescent="0.35"/>
    <row r="46907" customFormat="1" x14ac:dyDescent="0.35"/>
    <row r="46908" customFormat="1" x14ac:dyDescent="0.35"/>
    <row r="46909" customFormat="1" x14ac:dyDescent="0.35"/>
    <row r="46910" customFormat="1" x14ac:dyDescent="0.35"/>
    <row r="46911" customFormat="1" x14ac:dyDescent="0.35"/>
    <row r="46912" customFormat="1" x14ac:dyDescent="0.35"/>
    <row r="46913" customFormat="1" x14ac:dyDescent="0.35"/>
    <row r="46914" customFormat="1" x14ac:dyDescent="0.35"/>
    <row r="46915" customFormat="1" x14ac:dyDescent="0.35"/>
    <row r="46916" customFormat="1" x14ac:dyDescent="0.35"/>
    <row r="46917" customFormat="1" x14ac:dyDescent="0.35"/>
    <row r="46918" customFormat="1" x14ac:dyDescent="0.35"/>
    <row r="46919" customFormat="1" x14ac:dyDescent="0.35"/>
    <row r="46920" customFormat="1" x14ac:dyDescent="0.35"/>
    <row r="46921" customFormat="1" x14ac:dyDescent="0.35"/>
    <row r="46922" customFormat="1" x14ac:dyDescent="0.35"/>
    <row r="46923" customFormat="1" x14ac:dyDescent="0.35"/>
    <row r="46924" customFormat="1" x14ac:dyDescent="0.35"/>
    <row r="46925" customFormat="1" x14ac:dyDescent="0.35"/>
    <row r="46926" customFormat="1" x14ac:dyDescent="0.35"/>
    <row r="46927" customFormat="1" x14ac:dyDescent="0.35"/>
    <row r="46928" customFormat="1" x14ac:dyDescent="0.35"/>
    <row r="46929" customFormat="1" x14ac:dyDescent="0.35"/>
    <row r="46930" customFormat="1" x14ac:dyDescent="0.35"/>
    <row r="46931" customFormat="1" x14ac:dyDescent="0.35"/>
    <row r="46932" customFormat="1" x14ac:dyDescent="0.35"/>
    <row r="46933" customFormat="1" x14ac:dyDescent="0.35"/>
    <row r="46934" customFormat="1" x14ac:dyDescent="0.35"/>
    <row r="46935" customFormat="1" x14ac:dyDescent="0.35"/>
    <row r="46936" customFormat="1" x14ac:dyDescent="0.35"/>
    <row r="46937" customFormat="1" x14ac:dyDescent="0.35"/>
    <row r="46938" customFormat="1" x14ac:dyDescent="0.35"/>
    <row r="46939" customFormat="1" x14ac:dyDescent="0.35"/>
    <row r="46940" customFormat="1" x14ac:dyDescent="0.35"/>
    <row r="46941" customFormat="1" x14ac:dyDescent="0.35"/>
    <row r="46942" customFormat="1" x14ac:dyDescent="0.35"/>
    <row r="46943" customFormat="1" x14ac:dyDescent="0.35"/>
    <row r="46944" customFormat="1" x14ac:dyDescent="0.35"/>
    <row r="46945" customFormat="1" x14ac:dyDescent="0.35"/>
    <row r="46946" customFormat="1" x14ac:dyDescent="0.35"/>
    <row r="46947" customFormat="1" x14ac:dyDescent="0.35"/>
    <row r="46948" customFormat="1" x14ac:dyDescent="0.35"/>
    <row r="46949" customFormat="1" x14ac:dyDescent="0.35"/>
    <row r="46950" customFormat="1" x14ac:dyDescent="0.35"/>
    <row r="46951" customFormat="1" x14ac:dyDescent="0.35"/>
    <row r="46952" customFormat="1" x14ac:dyDescent="0.35"/>
    <row r="46953" customFormat="1" x14ac:dyDescent="0.35"/>
    <row r="46954" customFormat="1" x14ac:dyDescent="0.35"/>
    <row r="46955" customFormat="1" x14ac:dyDescent="0.35"/>
    <row r="46956" customFormat="1" x14ac:dyDescent="0.35"/>
    <row r="46957" customFormat="1" x14ac:dyDescent="0.35"/>
    <row r="46958" customFormat="1" x14ac:dyDescent="0.35"/>
    <row r="46959" customFormat="1" x14ac:dyDescent="0.35"/>
    <row r="46960" customFormat="1" x14ac:dyDescent="0.35"/>
    <row r="46961" customFormat="1" x14ac:dyDescent="0.35"/>
    <row r="46962" customFormat="1" x14ac:dyDescent="0.35"/>
    <row r="46963" customFormat="1" x14ac:dyDescent="0.35"/>
    <row r="46964" customFormat="1" x14ac:dyDescent="0.35"/>
    <row r="46965" customFormat="1" x14ac:dyDescent="0.35"/>
    <row r="46966" customFormat="1" x14ac:dyDescent="0.35"/>
    <row r="46967" customFormat="1" x14ac:dyDescent="0.35"/>
    <row r="46968" customFormat="1" x14ac:dyDescent="0.35"/>
    <row r="46969" customFormat="1" x14ac:dyDescent="0.35"/>
    <row r="46970" customFormat="1" x14ac:dyDescent="0.35"/>
    <row r="46971" customFormat="1" x14ac:dyDescent="0.35"/>
    <row r="46972" customFormat="1" x14ac:dyDescent="0.35"/>
    <row r="46973" customFormat="1" x14ac:dyDescent="0.35"/>
    <row r="46974" customFormat="1" x14ac:dyDescent="0.35"/>
    <row r="46975" customFormat="1" x14ac:dyDescent="0.35"/>
    <row r="46976" customFormat="1" x14ac:dyDescent="0.35"/>
    <row r="46977" customFormat="1" x14ac:dyDescent="0.35"/>
    <row r="46978" customFormat="1" x14ac:dyDescent="0.35"/>
    <row r="46979" customFormat="1" x14ac:dyDescent="0.35"/>
    <row r="46980" customFormat="1" x14ac:dyDescent="0.35"/>
    <row r="46981" customFormat="1" x14ac:dyDescent="0.35"/>
    <row r="46982" customFormat="1" x14ac:dyDescent="0.35"/>
    <row r="46983" customFormat="1" x14ac:dyDescent="0.35"/>
    <row r="46984" customFormat="1" x14ac:dyDescent="0.35"/>
    <row r="46985" customFormat="1" x14ac:dyDescent="0.35"/>
    <row r="46986" customFormat="1" x14ac:dyDescent="0.35"/>
    <row r="46987" customFormat="1" x14ac:dyDescent="0.35"/>
    <row r="46988" customFormat="1" x14ac:dyDescent="0.35"/>
    <row r="46989" customFormat="1" x14ac:dyDescent="0.35"/>
    <row r="46990" customFormat="1" x14ac:dyDescent="0.35"/>
    <row r="46991" customFormat="1" x14ac:dyDescent="0.35"/>
    <row r="46992" customFormat="1" x14ac:dyDescent="0.35"/>
    <row r="46993" customFormat="1" x14ac:dyDescent="0.35"/>
    <row r="46994" customFormat="1" x14ac:dyDescent="0.35"/>
    <row r="46995" customFormat="1" x14ac:dyDescent="0.35"/>
    <row r="46996" customFormat="1" x14ac:dyDescent="0.35"/>
    <row r="46997" customFormat="1" x14ac:dyDescent="0.35"/>
    <row r="46998" customFormat="1" x14ac:dyDescent="0.35"/>
    <row r="46999" customFormat="1" x14ac:dyDescent="0.35"/>
    <row r="47000" customFormat="1" x14ac:dyDescent="0.35"/>
    <row r="47001" customFormat="1" x14ac:dyDescent="0.35"/>
    <row r="47002" customFormat="1" x14ac:dyDescent="0.35"/>
    <row r="47003" customFormat="1" x14ac:dyDescent="0.35"/>
    <row r="47004" customFormat="1" x14ac:dyDescent="0.35"/>
    <row r="47005" customFormat="1" x14ac:dyDescent="0.35"/>
    <row r="47006" customFormat="1" x14ac:dyDescent="0.35"/>
    <row r="47007" customFormat="1" x14ac:dyDescent="0.35"/>
    <row r="47008" customFormat="1" x14ac:dyDescent="0.35"/>
    <row r="47009" customFormat="1" x14ac:dyDescent="0.35"/>
    <row r="47010" customFormat="1" x14ac:dyDescent="0.35"/>
    <row r="47011" customFormat="1" x14ac:dyDescent="0.35"/>
    <row r="47012" customFormat="1" x14ac:dyDescent="0.35"/>
    <row r="47013" customFormat="1" x14ac:dyDescent="0.35"/>
    <row r="47014" customFormat="1" x14ac:dyDescent="0.35"/>
    <row r="47015" customFormat="1" x14ac:dyDescent="0.35"/>
    <row r="47016" customFormat="1" x14ac:dyDescent="0.35"/>
    <row r="47017" customFormat="1" x14ac:dyDescent="0.35"/>
    <row r="47018" customFormat="1" x14ac:dyDescent="0.35"/>
    <row r="47019" customFormat="1" x14ac:dyDescent="0.35"/>
    <row r="47020" customFormat="1" x14ac:dyDescent="0.35"/>
    <row r="47021" customFormat="1" x14ac:dyDescent="0.35"/>
    <row r="47022" customFormat="1" x14ac:dyDescent="0.35"/>
    <row r="47023" customFormat="1" x14ac:dyDescent="0.35"/>
    <row r="47024" customFormat="1" x14ac:dyDescent="0.35"/>
    <row r="47025" customFormat="1" x14ac:dyDescent="0.35"/>
    <row r="47026" customFormat="1" x14ac:dyDescent="0.35"/>
    <row r="47027" customFormat="1" x14ac:dyDescent="0.35"/>
    <row r="47028" customFormat="1" x14ac:dyDescent="0.35"/>
    <row r="47029" customFormat="1" x14ac:dyDescent="0.35"/>
    <row r="47030" customFormat="1" x14ac:dyDescent="0.35"/>
    <row r="47031" customFormat="1" x14ac:dyDescent="0.35"/>
    <row r="47032" customFormat="1" x14ac:dyDescent="0.35"/>
    <row r="47033" customFormat="1" x14ac:dyDescent="0.35"/>
    <row r="47034" customFormat="1" x14ac:dyDescent="0.35"/>
    <row r="47035" customFormat="1" x14ac:dyDescent="0.35"/>
    <row r="47036" customFormat="1" x14ac:dyDescent="0.35"/>
    <row r="47037" customFormat="1" x14ac:dyDescent="0.35"/>
    <row r="47038" customFormat="1" x14ac:dyDescent="0.35"/>
    <row r="47039" customFormat="1" x14ac:dyDescent="0.35"/>
    <row r="47040" customFormat="1" x14ac:dyDescent="0.35"/>
    <row r="47041" customFormat="1" x14ac:dyDescent="0.35"/>
    <row r="47042" customFormat="1" x14ac:dyDescent="0.35"/>
    <row r="47043" customFormat="1" x14ac:dyDescent="0.35"/>
    <row r="47044" customFormat="1" x14ac:dyDescent="0.35"/>
    <row r="47045" customFormat="1" x14ac:dyDescent="0.35"/>
    <row r="47046" customFormat="1" x14ac:dyDescent="0.35"/>
    <row r="47047" customFormat="1" x14ac:dyDescent="0.35"/>
    <row r="47048" customFormat="1" x14ac:dyDescent="0.35"/>
    <row r="47049" customFormat="1" x14ac:dyDescent="0.35"/>
    <row r="47050" customFormat="1" x14ac:dyDescent="0.35"/>
    <row r="47051" customFormat="1" x14ac:dyDescent="0.35"/>
    <row r="47052" customFormat="1" x14ac:dyDescent="0.35"/>
    <row r="47053" customFormat="1" x14ac:dyDescent="0.35"/>
    <row r="47054" customFormat="1" x14ac:dyDescent="0.35"/>
    <row r="47055" customFormat="1" x14ac:dyDescent="0.35"/>
    <row r="47056" customFormat="1" x14ac:dyDescent="0.35"/>
    <row r="47057" customFormat="1" x14ac:dyDescent="0.35"/>
    <row r="47058" customFormat="1" x14ac:dyDescent="0.35"/>
    <row r="47059" customFormat="1" x14ac:dyDescent="0.35"/>
    <row r="47060" customFormat="1" x14ac:dyDescent="0.35"/>
    <row r="47061" customFormat="1" x14ac:dyDescent="0.35"/>
    <row r="47062" customFormat="1" x14ac:dyDescent="0.35"/>
    <row r="47063" customFormat="1" x14ac:dyDescent="0.35"/>
    <row r="47064" customFormat="1" x14ac:dyDescent="0.35"/>
    <row r="47065" customFormat="1" x14ac:dyDescent="0.35"/>
    <row r="47066" customFormat="1" x14ac:dyDescent="0.35"/>
    <row r="47067" customFormat="1" x14ac:dyDescent="0.35"/>
    <row r="47068" customFormat="1" x14ac:dyDescent="0.35"/>
    <row r="47069" customFormat="1" x14ac:dyDescent="0.35"/>
    <row r="47070" customFormat="1" x14ac:dyDescent="0.35"/>
    <row r="47071" customFormat="1" x14ac:dyDescent="0.35"/>
    <row r="47072" customFormat="1" x14ac:dyDescent="0.35"/>
    <row r="47073" customFormat="1" x14ac:dyDescent="0.35"/>
    <row r="47074" customFormat="1" x14ac:dyDescent="0.35"/>
    <row r="47075" customFormat="1" x14ac:dyDescent="0.35"/>
    <row r="47076" customFormat="1" x14ac:dyDescent="0.35"/>
    <row r="47077" customFormat="1" x14ac:dyDescent="0.35"/>
    <row r="47078" customFormat="1" x14ac:dyDescent="0.35"/>
    <row r="47079" customFormat="1" x14ac:dyDescent="0.35"/>
    <row r="47080" customFormat="1" x14ac:dyDescent="0.35"/>
    <row r="47081" customFormat="1" x14ac:dyDescent="0.35"/>
    <row r="47082" customFormat="1" x14ac:dyDescent="0.35"/>
    <row r="47083" customFormat="1" x14ac:dyDescent="0.35"/>
    <row r="47084" customFormat="1" x14ac:dyDescent="0.35"/>
    <row r="47085" customFormat="1" x14ac:dyDescent="0.35"/>
    <row r="47086" customFormat="1" x14ac:dyDescent="0.35"/>
    <row r="47087" customFormat="1" x14ac:dyDescent="0.35"/>
    <row r="47088" customFormat="1" x14ac:dyDescent="0.35"/>
    <row r="47089" customFormat="1" x14ac:dyDescent="0.35"/>
    <row r="47090" customFormat="1" x14ac:dyDescent="0.35"/>
    <row r="47091" customFormat="1" x14ac:dyDescent="0.35"/>
    <row r="47092" customFormat="1" x14ac:dyDescent="0.35"/>
    <row r="47093" customFormat="1" x14ac:dyDescent="0.35"/>
    <row r="47094" customFormat="1" x14ac:dyDescent="0.35"/>
    <row r="47095" customFormat="1" x14ac:dyDescent="0.35"/>
    <row r="47096" customFormat="1" x14ac:dyDescent="0.35"/>
    <row r="47097" customFormat="1" x14ac:dyDescent="0.35"/>
    <row r="47098" customFormat="1" x14ac:dyDescent="0.35"/>
    <row r="47099" customFormat="1" x14ac:dyDescent="0.35"/>
    <row r="47100" customFormat="1" x14ac:dyDescent="0.35"/>
    <row r="47101" customFormat="1" x14ac:dyDescent="0.35"/>
    <row r="47102" customFormat="1" x14ac:dyDescent="0.35"/>
    <row r="47103" customFormat="1" x14ac:dyDescent="0.35"/>
    <row r="47104" customFormat="1" x14ac:dyDescent="0.35"/>
    <row r="47105" customFormat="1" x14ac:dyDescent="0.35"/>
    <row r="47106" customFormat="1" x14ac:dyDescent="0.35"/>
    <row r="47107" customFormat="1" x14ac:dyDescent="0.35"/>
    <row r="47108" customFormat="1" x14ac:dyDescent="0.35"/>
    <row r="47109" customFormat="1" x14ac:dyDescent="0.35"/>
    <row r="47110" customFormat="1" x14ac:dyDescent="0.35"/>
    <row r="47111" customFormat="1" x14ac:dyDescent="0.35"/>
    <row r="47112" customFormat="1" x14ac:dyDescent="0.35"/>
    <row r="47113" customFormat="1" x14ac:dyDescent="0.35"/>
    <row r="47114" customFormat="1" x14ac:dyDescent="0.35"/>
    <row r="47115" customFormat="1" x14ac:dyDescent="0.35"/>
    <row r="47116" customFormat="1" x14ac:dyDescent="0.35"/>
    <row r="47117" customFormat="1" x14ac:dyDescent="0.35"/>
    <row r="47118" customFormat="1" x14ac:dyDescent="0.35"/>
    <row r="47119" customFormat="1" x14ac:dyDescent="0.35"/>
    <row r="47120" customFormat="1" x14ac:dyDescent="0.35"/>
    <row r="47121" customFormat="1" x14ac:dyDescent="0.35"/>
    <row r="47122" customFormat="1" x14ac:dyDescent="0.35"/>
    <row r="47123" customFormat="1" x14ac:dyDescent="0.35"/>
    <row r="47124" customFormat="1" x14ac:dyDescent="0.35"/>
    <row r="47125" customFormat="1" x14ac:dyDescent="0.35"/>
    <row r="47126" customFormat="1" x14ac:dyDescent="0.35"/>
    <row r="47127" customFormat="1" x14ac:dyDescent="0.35"/>
    <row r="47128" customFormat="1" x14ac:dyDescent="0.35"/>
    <row r="47129" customFormat="1" x14ac:dyDescent="0.35"/>
    <row r="47130" customFormat="1" x14ac:dyDescent="0.35"/>
    <row r="47131" customFormat="1" x14ac:dyDescent="0.35"/>
    <row r="47132" customFormat="1" x14ac:dyDescent="0.35"/>
    <row r="47133" customFormat="1" x14ac:dyDescent="0.35"/>
    <row r="47134" customFormat="1" x14ac:dyDescent="0.35"/>
    <row r="47135" customFormat="1" x14ac:dyDescent="0.35"/>
    <row r="47136" customFormat="1" x14ac:dyDescent="0.35"/>
    <row r="47137" customFormat="1" x14ac:dyDescent="0.35"/>
    <row r="47138" customFormat="1" x14ac:dyDescent="0.35"/>
    <row r="47139" customFormat="1" x14ac:dyDescent="0.35"/>
    <row r="47140" customFormat="1" x14ac:dyDescent="0.35"/>
    <row r="47141" customFormat="1" x14ac:dyDescent="0.35"/>
    <row r="47142" customFormat="1" x14ac:dyDescent="0.35"/>
    <row r="47143" customFormat="1" x14ac:dyDescent="0.35"/>
    <row r="47144" customFormat="1" x14ac:dyDescent="0.35"/>
    <row r="47145" customFormat="1" x14ac:dyDescent="0.35"/>
    <row r="47146" customFormat="1" x14ac:dyDescent="0.35"/>
    <row r="47147" customFormat="1" x14ac:dyDescent="0.35"/>
    <row r="47148" customFormat="1" x14ac:dyDescent="0.35"/>
    <row r="47149" customFormat="1" x14ac:dyDescent="0.35"/>
    <row r="47150" customFormat="1" x14ac:dyDescent="0.35"/>
    <row r="47151" customFormat="1" x14ac:dyDescent="0.35"/>
    <row r="47152" customFormat="1" x14ac:dyDescent="0.35"/>
    <row r="47153" customFormat="1" x14ac:dyDescent="0.35"/>
    <row r="47154" customFormat="1" x14ac:dyDescent="0.35"/>
    <row r="47155" customFormat="1" x14ac:dyDescent="0.35"/>
    <row r="47156" customFormat="1" x14ac:dyDescent="0.35"/>
    <row r="47157" customFormat="1" x14ac:dyDescent="0.35"/>
    <row r="47158" customFormat="1" x14ac:dyDescent="0.35"/>
    <row r="47159" customFormat="1" x14ac:dyDescent="0.35"/>
    <row r="47160" customFormat="1" x14ac:dyDescent="0.35"/>
    <row r="47161" customFormat="1" x14ac:dyDescent="0.35"/>
    <row r="47162" customFormat="1" x14ac:dyDescent="0.35"/>
    <row r="47163" customFormat="1" x14ac:dyDescent="0.35"/>
    <row r="47164" customFormat="1" x14ac:dyDescent="0.35"/>
    <row r="47165" customFormat="1" x14ac:dyDescent="0.35"/>
    <row r="47166" customFormat="1" x14ac:dyDescent="0.35"/>
    <row r="47167" customFormat="1" x14ac:dyDescent="0.35"/>
    <row r="47168" customFormat="1" x14ac:dyDescent="0.35"/>
    <row r="47169" customFormat="1" x14ac:dyDescent="0.35"/>
    <row r="47170" customFormat="1" x14ac:dyDescent="0.35"/>
    <row r="47171" customFormat="1" x14ac:dyDescent="0.35"/>
    <row r="47172" customFormat="1" x14ac:dyDescent="0.35"/>
    <row r="47173" customFormat="1" x14ac:dyDescent="0.35"/>
    <row r="47174" customFormat="1" x14ac:dyDescent="0.35"/>
    <row r="47175" customFormat="1" x14ac:dyDescent="0.35"/>
    <row r="47176" customFormat="1" x14ac:dyDescent="0.35"/>
    <row r="47177" customFormat="1" x14ac:dyDescent="0.35"/>
    <row r="47178" customFormat="1" x14ac:dyDescent="0.35"/>
    <row r="47179" customFormat="1" x14ac:dyDescent="0.35"/>
    <row r="47180" customFormat="1" x14ac:dyDescent="0.35"/>
    <row r="47181" customFormat="1" x14ac:dyDescent="0.35"/>
    <row r="47182" customFormat="1" x14ac:dyDescent="0.35"/>
    <row r="47183" customFormat="1" x14ac:dyDescent="0.35"/>
    <row r="47184" customFormat="1" x14ac:dyDescent="0.35"/>
    <row r="47185" customFormat="1" x14ac:dyDescent="0.35"/>
    <row r="47186" customFormat="1" x14ac:dyDescent="0.35"/>
    <row r="47187" customFormat="1" x14ac:dyDescent="0.35"/>
    <row r="47188" customFormat="1" x14ac:dyDescent="0.35"/>
    <row r="47189" customFormat="1" x14ac:dyDescent="0.35"/>
    <row r="47190" customFormat="1" x14ac:dyDescent="0.35"/>
    <row r="47191" customFormat="1" x14ac:dyDescent="0.35"/>
    <row r="47192" customFormat="1" x14ac:dyDescent="0.35"/>
    <row r="47193" customFormat="1" x14ac:dyDescent="0.35"/>
    <row r="47194" customFormat="1" x14ac:dyDescent="0.35"/>
    <row r="47195" customFormat="1" x14ac:dyDescent="0.35"/>
    <row r="47196" customFormat="1" x14ac:dyDescent="0.35"/>
    <row r="47197" customFormat="1" x14ac:dyDescent="0.35"/>
    <row r="47198" customFormat="1" x14ac:dyDescent="0.35"/>
    <row r="47199" customFormat="1" x14ac:dyDescent="0.35"/>
    <row r="47200" customFormat="1" x14ac:dyDescent="0.35"/>
    <row r="47201" customFormat="1" x14ac:dyDescent="0.35"/>
    <row r="47202" customFormat="1" x14ac:dyDescent="0.35"/>
    <row r="47203" customFormat="1" x14ac:dyDescent="0.35"/>
    <row r="47204" customFormat="1" x14ac:dyDescent="0.35"/>
    <row r="47205" customFormat="1" x14ac:dyDescent="0.35"/>
    <row r="47206" customFormat="1" x14ac:dyDescent="0.35"/>
    <row r="47207" customFormat="1" x14ac:dyDescent="0.35"/>
    <row r="47208" customFormat="1" x14ac:dyDescent="0.35"/>
    <row r="47209" customFormat="1" x14ac:dyDescent="0.35"/>
    <row r="47210" customFormat="1" x14ac:dyDescent="0.35"/>
    <row r="47211" customFormat="1" x14ac:dyDescent="0.35"/>
    <row r="47212" customFormat="1" x14ac:dyDescent="0.35"/>
    <row r="47213" customFormat="1" x14ac:dyDescent="0.35"/>
    <row r="47214" customFormat="1" x14ac:dyDescent="0.35"/>
    <row r="47215" customFormat="1" x14ac:dyDescent="0.35"/>
    <row r="47216" customFormat="1" x14ac:dyDescent="0.35"/>
    <row r="47217" customFormat="1" x14ac:dyDescent="0.35"/>
    <row r="47218" customFormat="1" x14ac:dyDescent="0.35"/>
    <row r="47219" customFormat="1" x14ac:dyDescent="0.35"/>
    <row r="47220" customFormat="1" x14ac:dyDescent="0.35"/>
    <row r="47221" customFormat="1" x14ac:dyDescent="0.35"/>
    <row r="47222" customFormat="1" x14ac:dyDescent="0.35"/>
    <row r="47223" customFormat="1" x14ac:dyDescent="0.35"/>
    <row r="47224" customFormat="1" x14ac:dyDescent="0.35"/>
    <row r="47225" customFormat="1" x14ac:dyDescent="0.35"/>
    <row r="47226" customFormat="1" x14ac:dyDescent="0.35"/>
    <row r="47227" customFormat="1" x14ac:dyDescent="0.35"/>
    <row r="47228" customFormat="1" x14ac:dyDescent="0.35"/>
    <row r="47229" customFormat="1" x14ac:dyDescent="0.35"/>
    <row r="47230" customFormat="1" x14ac:dyDescent="0.35"/>
    <row r="47231" customFormat="1" x14ac:dyDescent="0.35"/>
    <row r="47232" customFormat="1" x14ac:dyDescent="0.35"/>
    <row r="47233" customFormat="1" x14ac:dyDescent="0.35"/>
    <row r="47234" customFormat="1" x14ac:dyDescent="0.35"/>
    <row r="47235" customFormat="1" x14ac:dyDescent="0.35"/>
    <row r="47236" customFormat="1" x14ac:dyDescent="0.35"/>
    <row r="47237" customFormat="1" x14ac:dyDescent="0.35"/>
    <row r="47238" customFormat="1" x14ac:dyDescent="0.35"/>
    <row r="47239" customFormat="1" x14ac:dyDescent="0.35"/>
    <row r="47240" customFormat="1" x14ac:dyDescent="0.35"/>
    <row r="47241" customFormat="1" x14ac:dyDescent="0.35"/>
    <row r="47242" customFormat="1" x14ac:dyDescent="0.35"/>
    <row r="47243" customFormat="1" x14ac:dyDescent="0.35"/>
    <row r="47244" customFormat="1" x14ac:dyDescent="0.35"/>
    <row r="47245" customFormat="1" x14ac:dyDescent="0.35"/>
    <row r="47246" customFormat="1" x14ac:dyDescent="0.35"/>
    <row r="47247" customFormat="1" x14ac:dyDescent="0.35"/>
    <row r="47248" customFormat="1" x14ac:dyDescent="0.35"/>
    <row r="47249" customFormat="1" x14ac:dyDescent="0.35"/>
    <row r="47250" customFormat="1" x14ac:dyDescent="0.35"/>
    <row r="47251" customFormat="1" x14ac:dyDescent="0.35"/>
    <row r="47252" customFormat="1" x14ac:dyDescent="0.35"/>
    <row r="47253" customFormat="1" x14ac:dyDescent="0.35"/>
    <row r="47254" customFormat="1" x14ac:dyDescent="0.35"/>
    <row r="47255" customFormat="1" x14ac:dyDescent="0.35"/>
    <row r="47256" customFormat="1" x14ac:dyDescent="0.35"/>
    <row r="47257" customFormat="1" x14ac:dyDescent="0.35"/>
    <row r="47258" customFormat="1" x14ac:dyDescent="0.35"/>
    <row r="47259" customFormat="1" x14ac:dyDescent="0.35"/>
    <row r="47260" customFormat="1" x14ac:dyDescent="0.35"/>
    <row r="47261" customFormat="1" x14ac:dyDescent="0.35"/>
    <row r="47262" customFormat="1" x14ac:dyDescent="0.35"/>
    <row r="47263" customFormat="1" x14ac:dyDescent="0.35"/>
    <row r="47264" customFormat="1" x14ac:dyDescent="0.35"/>
    <row r="47265" customFormat="1" x14ac:dyDescent="0.35"/>
    <row r="47266" customFormat="1" x14ac:dyDescent="0.35"/>
    <row r="47267" customFormat="1" x14ac:dyDescent="0.35"/>
    <row r="47268" customFormat="1" x14ac:dyDescent="0.35"/>
    <row r="47269" customFormat="1" x14ac:dyDescent="0.35"/>
    <row r="47270" customFormat="1" x14ac:dyDescent="0.35"/>
    <row r="47271" customFormat="1" x14ac:dyDescent="0.35"/>
    <row r="47272" customFormat="1" x14ac:dyDescent="0.35"/>
    <row r="47273" customFormat="1" x14ac:dyDescent="0.35"/>
    <row r="47274" customFormat="1" x14ac:dyDescent="0.35"/>
    <row r="47275" customFormat="1" x14ac:dyDescent="0.35"/>
    <row r="47276" customFormat="1" x14ac:dyDescent="0.35"/>
    <row r="47277" customFormat="1" x14ac:dyDescent="0.35"/>
    <row r="47278" customFormat="1" x14ac:dyDescent="0.35"/>
    <row r="47279" customFormat="1" x14ac:dyDescent="0.35"/>
    <row r="47280" customFormat="1" x14ac:dyDescent="0.35"/>
    <row r="47281" customFormat="1" x14ac:dyDescent="0.35"/>
    <row r="47282" customFormat="1" x14ac:dyDescent="0.35"/>
    <row r="47283" customFormat="1" x14ac:dyDescent="0.35"/>
    <row r="47284" customFormat="1" x14ac:dyDescent="0.35"/>
    <row r="47285" customFormat="1" x14ac:dyDescent="0.35"/>
    <row r="47286" customFormat="1" x14ac:dyDescent="0.35"/>
    <row r="47287" customFormat="1" x14ac:dyDescent="0.35"/>
    <row r="47288" customFormat="1" x14ac:dyDescent="0.35"/>
    <row r="47289" customFormat="1" x14ac:dyDescent="0.35"/>
    <row r="47290" customFormat="1" x14ac:dyDescent="0.35"/>
    <row r="47291" customFormat="1" x14ac:dyDescent="0.35"/>
    <row r="47292" customFormat="1" x14ac:dyDescent="0.35"/>
    <row r="47293" customFormat="1" x14ac:dyDescent="0.35"/>
    <row r="47294" customFormat="1" x14ac:dyDescent="0.35"/>
    <row r="47295" customFormat="1" x14ac:dyDescent="0.35"/>
    <row r="47296" customFormat="1" x14ac:dyDescent="0.35"/>
    <row r="47297" customFormat="1" x14ac:dyDescent="0.35"/>
    <row r="47298" customFormat="1" x14ac:dyDescent="0.35"/>
    <row r="47299" customFormat="1" x14ac:dyDescent="0.35"/>
    <row r="47300" customFormat="1" x14ac:dyDescent="0.35"/>
    <row r="47301" customFormat="1" x14ac:dyDescent="0.35"/>
    <row r="47302" customFormat="1" x14ac:dyDescent="0.35"/>
    <row r="47303" customFormat="1" x14ac:dyDescent="0.35"/>
    <row r="47304" customFormat="1" x14ac:dyDescent="0.35"/>
    <row r="47305" customFormat="1" x14ac:dyDescent="0.35"/>
    <row r="47306" customFormat="1" x14ac:dyDescent="0.35"/>
    <row r="47307" customFormat="1" x14ac:dyDescent="0.35"/>
    <row r="47308" customFormat="1" x14ac:dyDescent="0.35"/>
    <row r="47309" customFormat="1" x14ac:dyDescent="0.35"/>
    <row r="47310" customFormat="1" x14ac:dyDescent="0.35"/>
    <row r="47311" customFormat="1" x14ac:dyDescent="0.35"/>
    <row r="47312" customFormat="1" x14ac:dyDescent="0.35"/>
    <row r="47313" customFormat="1" x14ac:dyDescent="0.35"/>
    <row r="47314" customFormat="1" x14ac:dyDescent="0.35"/>
    <row r="47315" customFormat="1" x14ac:dyDescent="0.35"/>
    <row r="47316" customFormat="1" x14ac:dyDescent="0.35"/>
    <row r="47317" customFormat="1" x14ac:dyDescent="0.35"/>
    <row r="47318" customFormat="1" x14ac:dyDescent="0.35"/>
    <row r="47319" customFormat="1" x14ac:dyDescent="0.35"/>
    <row r="47320" customFormat="1" x14ac:dyDescent="0.35"/>
    <row r="47321" customFormat="1" x14ac:dyDescent="0.35"/>
    <row r="47322" customFormat="1" x14ac:dyDescent="0.35"/>
    <row r="47323" customFormat="1" x14ac:dyDescent="0.35"/>
    <row r="47324" customFormat="1" x14ac:dyDescent="0.35"/>
    <row r="47325" customFormat="1" x14ac:dyDescent="0.35"/>
    <row r="47326" customFormat="1" x14ac:dyDescent="0.35"/>
    <row r="47327" customFormat="1" x14ac:dyDescent="0.35"/>
    <row r="47328" customFormat="1" x14ac:dyDescent="0.35"/>
    <row r="47329" customFormat="1" x14ac:dyDescent="0.35"/>
    <row r="47330" customFormat="1" x14ac:dyDescent="0.35"/>
    <row r="47331" customFormat="1" x14ac:dyDescent="0.35"/>
    <row r="47332" customFormat="1" x14ac:dyDescent="0.35"/>
    <row r="47333" customFormat="1" x14ac:dyDescent="0.35"/>
    <row r="47334" customFormat="1" x14ac:dyDescent="0.35"/>
    <row r="47335" customFormat="1" x14ac:dyDescent="0.35"/>
    <row r="47336" customFormat="1" x14ac:dyDescent="0.35"/>
    <row r="47337" customFormat="1" x14ac:dyDescent="0.35"/>
    <row r="47338" customFormat="1" x14ac:dyDescent="0.35"/>
    <row r="47339" customFormat="1" x14ac:dyDescent="0.35"/>
    <row r="47340" customFormat="1" x14ac:dyDescent="0.35"/>
    <row r="47341" customFormat="1" x14ac:dyDescent="0.35"/>
    <row r="47342" customFormat="1" x14ac:dyDescent="0.35"/>
    <row r="47343" customFormat="1" x14ac:dyDescent="0.35"/>
    <row r="47344" customFormat="1" x14ac:dyDescent="0.35"/>
    <row r="47345" customFormat="1" x14ac:dyDescent="0.35"/>
    <row r="47346" customFormat="1" x14ac:dyDescent="0.35"/>
    <row r="47347" customFormat="1" x14ac:dyDescent="0.35"/>
    <row r="47348" customFormat="1" x14ac:dyDescent="0.35"/>
    <row r="47349" customFormat="1" x14ac:dyDescent="0.35"/>
    <row r="47350" customFormat="1" x14ac:dyDescent="0.35"/>
    <row r="47351" customFormat="1" x14ac:dyDescent="0.35"/>
    <row r="47352" customFormat="1" x14ac:dyDescent="0.35"/>
    <row r="47353" customFormat="1" x14ac:dyDescent="0.35"/>
    <row r="47354" customFormat="1" x14ac:dyDescent="0.35"/>
    <row r="47355" customFormat="1" x14ac:dyDescent="0.35"/>
    <row r="47356" customFormat="1" x14ac:dyDescent="0.35"/>
    <row r="47357" customFormat="1" x14ac:dyDescent="0.35"/>
    <row r="47358" customFormat="1" x14ac:dyDescent="0.35"/>
    <row r="47359" customFormat="1" x14ac:dyDescent="0.35"/>
    <row r="47360" customFormat="1" x14ac:dyDescent="0.35"/>
    <row r="47361" customFormat="1" x14ac:dyDescent="0.35"/>
    <row r="47362" customFormat="1" x14ac:dyDescent="0.35"/>
    <row r="47363" customFormat="1" x14ac:dyDescent="0.35"/>
    <row r="47364" customFormat="1" x14ac:dyDescent="0.35"/>
    <row r="47365" customFormat="1" x14ac:dyDescent="0.35"/>
    <row r="47366" customFormat="1" x14ac:dyDescent="0.35"/>
    <row r="47367" customFormat="1" x14ac:dyDescent="0.35"/>
    <row r="47368" customFormat="1" x14ac:dyDescent="0.35"/>
    <row r="47369" customFormat="1" x14ac:dyDescent="0.35"/>
    <row r="47370" customFormat="1" x14ac:dyDescent="0.35"/>
    <row r="47371" customFormat="1" x14ac:dyDescent="0.35"/>
    <row r="47372" customFormat="1" x14ac:dyDescent="0.35"/>
    <row r="47373" customFormat="1" x14ac:dyDescent="0.35"/>
    <row r="47374" customFormat="1" x14ac:dyDescent="0.35"/>
    <row r="47375" customFormat="1" x14ac:dyDescent="0.35"/>
    <row r="47376" customFormat="1" x14ac:dyDescent="0.35"/>
    <row r="47377" customFormat="1" x14ac:dyDescent="0.35"/>
    <row r="47378" customFormat="1" x14ac:dyDescent="0.35"/>
    <row r="47379" customFormat="1" x14ac:dyDescent="0.35"/>
    <row r="47380" customFormat="1" x14ac:dyDescent="0.35"/>
    <row r="47381" customFormat="1" x14ac:dyDescent="0.35"/>
    <row r="47382" customFormat="1" x14ac:dyDescent="0.35"/>
    <row r="47383" customFormat="1" x14ac:dyDescent="0.35"/>
    <row r="47384" customFormat="1" x14ac:dyDescent="0.35"/>
    <row r="47385" customFormat="1" x14ac:dyDescent="0.35"/>
    <row r="47386" customFormat="1" x14ac:dyDescent="0.35"/>
    <row r="47387" customFormat="1" x14ac:dyDescent="0.35"/>
    <row r="47388" customFormat="1" x14ac:dyDescent="0.35"/>
    <row r="47389" customFormat="1" x14ac:dyDescent="0.35"/>
    <row r="47390" customFormat="1" x14ac:dyDescent="0.35"/>
    <row r="47391" customFormat="1" x14ac:dyDescent="0.35"/>
    <row r="47392" customFormat="1" x14ac:dyDescent="0.35"/>
    <row r="47393" customFormat="1" x14ac:dyDescent="0.35"/>
    <row r="47394" customFormat="1" x14ac:dyDescent="0.35"/>
    <row r="47395" customFormat="1" x14ac:dyDescent="0.35"/>
    <row r="47396" customFormat="1" x14ac:dyDescent="0.35"/>
    <row r="47397" customFormat="1" x14ac:dyDescent="0.35"/>
    <row r="47398" customFormat="1" x14ac:dyDescent="0.35"/>
    <row r="47399" customFormat="1" x14ac:dyDescent="0.35"/>
    <row r="47400" customFormat="1" x14ac:dyDescent="0.35"/>
    <row r="47401" customFormat="1" x14ac:dyDescent="0.35"/>
    <row r="47402" customFormat="1" x14ac:dyDescent="0.35"/>
    <row r="47403" customFormat="1" x14ac:dyDescent="0.35"/>
    <row r="47404" customFormat="1" x14ac:dyDescent="0.35"/>
    <row r="47405" customFormat="1" x14ac:dyDescent="0.35"/>
    <row r="47406" customFormat="1" x14ac:dyDescent="0.35"/>
    <row r="47407" customFormat="1" x14ac:dyDescent="0.35"/>
    <row r="47408" customFormat="1" x14ac:dyDescent="0.35"/>
    <row r="47409" customFormat="1" x14ac:dyDescent="0.35"/>
    <row r="47410" customFormat="1" x14ac:dyDescent="0.35"/>
    <row r="47411" customFormat="1" x14ac:dyDescent="0.35"/>
    <row r="47412" customFormat="1" x14ac:dyDescent="0.35"/>
    <row r="47413" customFormat="1" x14ac:dyDescent="0.35"/>
    <row r="47414" customFormat="1" x14ac:dyDescent="0.35"/>
    <row r="47415" customFormat="1" x14ac:dyDescent="0.35"/>
    <row r="47416" customFormat="1" x14ac:dyDescent="0.35"/>
    <row r="47417" customFormat="1" x14ac:dyDescent="0.35"/>
    <row r="47418" customFormat="1" x14ac:dyDescent="0.35"/>
    <row r="47419" customFormat="1" x14ac:dyDescent="0.35"/>
    <row r="47420" customFormat="1" x14ac:dyDescent="0.35"/>
    <row r="47421" customFormat="1" x14ac:dyDescent="0.35"/>
    <row r="47422" customFormat="1" x14ac:dyDescent="0.35"/>
    <row r="47423" customFormat="1" x14ac:dyDescent="0.35"/>
    <row r="47424" customFormat="1" x14ac:dyDescent="0.35"/>
    <row r="47425" customFormat="1" x14ac:dyDescent="0.35"/>
    <row r="47426" customFormat="1" x14ac:dyDescent="0.35"/>
    <row r="47427" customFormat="1" x14ac:dyDescent="0.35"/>
    <row r="47428" customFormat="1" x14ac:dyDescent="0.35"/>
    <row r="47429" customFormat="1" x14ac:dyDescent="0.35"/>
    <row r="47430" customFormat="1" x14ac:dyDescent="0.35"/>
    <row r="47431" customFormat="1" x14ac:dyDescent="0.35"/>
    <row r="47432" customFormat="1" x14ac:dyDescent="0.35"/>
    <row r="47433" customFormat="1" x14ac:dyDescent="0.35"/>
    <row r="47434" customFormat="1" x14ac:dyDescent="0.35"/>
    <row r="47435" customFormat="1" x14ac:dyDescent="0.35"/>
    <row r="47436" customFormat="1" x14ac:dyDescent="0.35"/>
    <row r="47437" customFormat="1" x14ac:dyDescent="0.35"/>
    <row r="47438" customFormat="1" x14ac:dyDescent="0.35"/>
    <row r="47439" customFormat="1" x14ac:dyDescent="0.35"/>
    <row r="47440" customFormat="1" x14ac:dyDescent="0.35"/>
    <row r="47441" customFormat="1" x14ac:dyDescent="0.35"/>
    <row r="47442" customFormat="1" x14ac:dyDescent="0.35"/>
    <row r="47443" customFormat="1" x14ac:dyDescent="0.35"/>
    <row r="47444" customFormat="1" x14ac:dyDescent="0.35"/>
    <row r="47445" customFormat="1" x14ac:dyDescent="0.35"/>
    <row r="47446" customFormat="1" x14ac:dyDescent="0.35"/>
    <row r="47447" customFormat="1" x14ac:dyDescent="0.35"/>
    <row r="47448" customFormat="1" x14ac:dyDescent="0.35"/>
    <row r="47449" customFormat="1" x14ac:dyDescent="0.35"/>
    <row r="47450" customFormat="1" x14ac:dyDescent="0.35"/>
    <row r="47451" customFormat="1" x14ac:dyDescent="0.35"/>
    <row r="47452" customFormat="1" x14ac:dyDescent="0.35"/>
    <row r="47453" customFormat="1" x14ac:dyDescent="0.35"/>
    <row r="47454" customFormat="1" x14ac:dyDescent="0.35"/>
    <row r="47455" customFormat="1" x14ac:dyDescent="0.35"/>
    <row r="47456" customFormat="1" x14ac:dyDescent="0.35"/>
    <row r="47457" customFormat="1" x14ac:dyDescent="0.35"/>
    <row r="47458" customFormat="1" x14ac:dyDescent="0.35"/>
    <row r="47459" customFormat="1" x14ac:dyDescent="0.35"/>
    <row r="47460" customFormat="1" x14ac:dyDescent="0.35"/>
    <row r="47461" customFormat="1" x14ac:dyDescent="0.35"/>
    <row r="47462" customFormat="1" x14ac:dyDescent="0.35"/>
    <row r="47463" customFormat="1" x14ac:dyDescent="0.35"/>
    <row r="47464" customFormat="1" x14ac:dyDescent="0.35"/>
    <row r="47465" customFormat="1" x14ac:dyDescent="0.35"/>
    <row r="47466" customFormat="1" x14ac:dyDescent="0.35"/>
    <row r="47467" customFormat="1" x14ac:dyDescent="0.35"/>
    <row r="47468" customFormat="1" x14ac:dyDescent="0.35"/>
    <row r="47469" customFormat="1" x14ac:dyDescent="0.35"/>
    <row r="47470" customFormat="1" x14ac:dyDescent="0.35"/>
    <row r="47471" customFormat="1" x14ac:dyDescent="0.35"/>
    <row r="47472" customFormat="1" x14ac:dyDescent="0.35"/>
    <row r="47473" customFormat="1" x14ac:dyDescent="0.35"/>
    <row r="47474" customFormat="1" x14ac:dyDescent="0.35"/>
    <row r="47475" customFormat="1" x14ac:dyDescent="0.35"/>
    <row r="47476" customFormat="1" x14ac:dyDescent="0.35"/>
    <row r="47477" customFormat="1" x14ac:dyDescent="0.35"/>
    <row r="47478" customFormat="1" x14ac:dyDescent="0.35"/>
    <row r="47479" customFormat="1" x14ac:dyDescent="0.35"/>
    <row r="47480" customFormat="1" x14ac:dyDescent="0.35"/>
    <row r="47481" customFormat="1" x14ac:dyDescent="0.35"/>
    <row r="47482" customFormat="1" x14ac:dyDescent="0.35"/>
    <row r="47483" customFormat="1" x14ac:dyDescent="0.35"/>
    <row r="47484" customFormat="1" x14ac:dyDescent="0.35"/>
    <row r="47485" customFormat="1" x14ac:dyDescent="0.35"/>
    <row r="47486" customFormat="1" x14ac:dyDescent="0.35"/>
    <row r="47487" customFormat="1" x14ac:dyDescent="0.35"/>
    <row r="47488" customFormat="1" x14ac:dyDescent="0.35"/>
    <row r="47489" customFormat="1" x14ac:dyDescent="0.35"/>
    <row r="47490" customFormat="1" x14ac:dyDescent="0.35"/>
    <row r="47491" customFormat="1" x14ac:dyDescent="0.35"/>
    <row r="47492" customFormat="1" x14ac:dyDescent="0.35"/>
    <row r="47493" customFormat="1" x14ac:dyDescent="0.35"/>
    <row r="47494" customFormat="1" x14ac:dyDescent="0.35"/>
    <row r="47495" customFormat="1" x14ac:dyDescent="0.35"/>
    <row r="47496" customFormat="1" x14ac:dyDescent="0.35"/>
    <row r="47497" customFormat="1" x14ac:dyDescent="0.35"/>
    <row r="47498" customFormat="1" x14ac:dyDescent="0.35"/>
    <row r="47499" customFormat="1" x14ac:dyDescent="0.35"/>
    <row r="47500" customFormat="1" x14ac:dyDescent="0.35"/>
    <row r="47501" customFormat="1" x14ac:dyDescent="0.35"/>
    <row r="47502" customFormat="1" x14ac:dyDescent="0.35"/>
    <row r="47503" customFormat="1" x14ac:dyDescent="0.35"/>
    <row r="47504" customFormat="1" x14ac:dyDescent="0.35"/>
    <row r="47505" customFormat="1" x14ac:dyDescent="0.35"/>
    <row r="47506" customFormat="1" x14ac:dyDescent="0.35"/>
    <row r="47507" customFormat="1" x14ac:dyDescent="0.35"/>
    <row r="47508" customFormat="1" x14ac:dyDescent="0.35"/>
    <row r="47509" customFormat="1" x14ac:dyDescent="0.35"/>
    <row r="47510" customFormat="1" x14ac:dyDescent="0.35"/>
    <row r="47511" customFormat="1" x14ac:dyDescent="0.35"/>
    <row r="47512" customFormat="1" x14ac:dyDescent="0.35"/>
    <row r="47513" customFormat="1" x14ac:dyDescent="0.35"/>
    <row r="47514" customFormat="1" x14ac:dyDescent="0.35"/>
    <row r="47515" customFormat="1" x14ac:dyDescent="0.35"/>
    <row r="47516" customFormat="1" x14ac:dyDescent="0.35"/>
    <row r="47517" customFormat="1" x14ac:dyDescent="0.35"/>
    <row r="47518" customFormat="1" x14ac:dyDescent="0.35"/>
    <row r="47519" customFormat="1" x14ac:dyDescent="0.35"/>
    <row r="47520" customFormat="1" x14ac:dyDescent="0.35"/>
    <row r="47521" customFormat="1" x14ac:dyDescent="0.35"/>
    <row r="47522" customFormat="1" x14ac:dyDescent="0.35"/>
    <row r="47523" customFormat="1" x14ac:dyDescent="0.35"/>
    <row r="47524" customFormat="1" x14ac:dyDescent="0.35"/>
    <row r="47525" customFormat="1" x14ac:dyDescent="0.35"/>
    <row r="47526" customFormat="1" x14ac:dyDescent="0.35"/>
    <row r="47527" customFormat="1" x14ac:dyDescent="0.35"/>
    <row r="47528" customFormat="1" x14ac:dyDescent="0.35"/>
    <row r="47529" customFormat="1" x14ac:dyDescent="0.35"/>
    <row r="47530" customFormat="1" x14ac:dyDescent="0.35"/>
    <row r="47531" customFormat="1" x14ac:dyDescent="0.35"/>
    <row r="47532" customFormat="1" x14ac:dyDescent="0.35"/>
    <row r="47533" customFormat="1" x14ac:dyDescent="0.35"/>
    <row r="47534" customFormat="1" x14ac:dyDescent="0.35"/>
    <row r="47535" customFormat="1" x14ac:dyDescent="0.35"/>
    <row r="47536" customFormat="1" x14ac:dyDescent="0.35"/>
    <row r="47537" customFormat="1" x14ac:dyDescent="0.35"/>
    <row r="47538" customFormat="1" x14ac:dyDescent="0.35"/>
    <row r="47539" customFormat="1" x14ac:dyDescent="0.35"/>
    <row r="47540" customFormat="1" x14ac:dyDescent="0.35"/>
    <row r="47541" customFormat="1" x14ac:dyDescent="0.35"/>
    <row r="47542" customFormat="1" x14ac:dyDescent="0.35"/>
    <row r="47543" customFormat="1" x14ac:dyDescent="0.35"/>
    <row r="47544" customFormat="1" x14ac:dyDescent="0.35"/>
    <row r="47545" customFormat="1" x14ac:dyDescent="0.35"/>
    <row r="47546" customFormat="1" x14ac:dyDescent="0.35"/>
    <row r="47547" customFormat="1" x14ac:dyDescent="0.35"/>
    <row r="47548" customFormat="1" x14ac:dyDescent="0.35"/>
    <row r="47549" customFormat="1" x14ac:dyDescent="0.35"/>
    <row r="47550" customFormat="1" x14ac:dyDescent="0.35"/>
    <row r="47551" customFormat="1" x14ac:dyDescent="0.35"/>
    <row r="47552" customFormat="1" x14ac:dyDescent="0.35"/>
    <row r="47553" customFormat="1" x14ac:dyDescent="0.35"/>
    <row r="47554" customFormat="1" x14ac:dyDescent="0.35"/>
    <row r="47555" customFormat="1" x14ac:dyDescent="0.35"/>
    <row r="47556" customFormat="1" x14ac:dyDescent="0.35"/>
    <row r="47557" customFormat="1" x14ac:dyDescent="0.35"/>
    <row r="47558" customFormat="1" x14ac:dyDescent="0.35"/>
    <row r="47559" customFormat="1" x14ac:dyDescent="0.35"/>
    <row r="47560" customFormat="1" x14ac:dyDescent="0.35"/>
    <row r="47561" customFormat="1" x14ac:dyDescent="0.35"/>
    <row r="47562" customFormat="1" x14ac:dyDescent="0.35"/>
    <row r="47563" customFormat="1" x14ac:dyDescent="0.35"/>
    <row r="47564" customFormat="1" x14ac:dyDescent="0.35"/>
    <row r="47565" customFormat="1" x14ac:dyDescent="0.35"/>
    <row r="47566" customFormat="1" x14ac:dyDescent="0.35"/>
    <row r="47567" customFormat="1" x14ac:dyDescent="0.35"/>
    <row r="47568" customFormat="1" x14ac:dyDescent="0.35"/>
    <row r="47569" customFormat="1" x14ac:dyDescent="0.35"/>
    <row r="47570" customFormat="1" x14ac:dyDescent="0.35"/>
    <row r="47571" customFormat="1" x14ac:dyDescent="0.35"/>
    <row r="47572" customFormat="1" x14ac:dyDescent="0.35"/>
    <row r="47573" customFormat="1" x14ac:dyDescent="0.35"/>
    <row r="47574" customFormat="1" x14ac:dyDescent="0.35"/>
    <row r="47575" customFormat="1" x14ac:dyDescent="0.35"/>
    <row r="47576" customFormat="1" x14ac:dyDescent="0.35"/>
    <row r="47577" customFormat="1" x14ac:dyDescent="0.35"/>
    <row r="47578" customFormat="1" x14ac:dyDescent="0.35"/>
    <row r="47579" customFormat="1" x14ac:dyDescent="0.35"/>
    <row r="47580" customFormat="1" x14ac:dyDescent="0.35"/>
    <row r="47581" customFormat="1" x14ac:dyDescent="0.35"/>
    <row r="47582" customFormat="1" x14ac:dyDescent="0.35"/>
    <row r="47583" customFormat="1" x14ac:dyDescent="0.35"/>
    <row r="47584" customFormat="1" x14ac:dyDescent="0.35"/>
    <row r="47585" customFormat="1" x14ac:dyDescent="0.35"/>
    <row r="47586" customFormat="1" x14ac:dyDescent="0.35"/>
    <row r="47587" customFormat="1" x14ac:dyDescent="0.35"/>
    <row r="47588" customFormat="1" x14ac:dyDescent="0.35"/>
    <row r="47589" customFormat="1" x14ac:dyDescent="0.35"/>
    <row r="47590" customFormat="1" x14ac:dyDescent="0.35"/>
    <row r="47591" customFormat="1" x14ac:dyDescent="0.35"/>
    <row r="47592" customFormat="1" x14ac:dyDescent="0.35"/>
    <row r="47593" customFormat="1" x14ac:dyDescent="0.35"/>
    <row r="47594" customFormat="1" x14ac:dyDescent="0.35"/>
    <row r="47595" customFormat="1" x14ac:dyDescent="0.35"/>
    <row r="47596" customFormat="1" x14ac:dyDescent="0.35"/>
    <row r="47597" customFormat="1" x14ac:dyDescent="0.35"/>
    <row r="47598" customFormat="1" x14ac:dyDescent="0.35"/>
    <row r="47599" customFormat="1" x14ac:dyDescent="0.35"/>
    <row r="47600" customFormat="1" x14ac:dyDescent="0.35"/>
    <row r="47601" customFormat="1" x14ac:dyDescent="0.35"/>
    <row r="47602" customFormat="1" x14ac:dyDescent="0.35"/>
    <row r="47603" customFormat="1" x14ac:dyDescent="0.35"/>
    <row r="47604" customFormat="1" x14ac:dyDescent="0.35"/>
    <row r="47605" customFormat="1" x14ac:dyDescent="0.35"/>
    <row r="47606" customFormat="1" x14ac:dyDescent="0.35"/>
    <row r="47607" customFormat="1" x14ac:dyDescent="0.35"/>
    <row r="47608" customFormat="1" x14ac:dyDescent="0.35"/>
    <row r="47609" customFormat="1" x14ac:dyDescent="0.35"/>
    <row r="47610" customFormat="1" x14ac:dyDescent="0.35"/>
    <row r="47611" customFormat="1" x14ac:dyDescent="0.35"/>
    <row r="47612" customFormat="1" x14ac:dyDescent="0.35"/>
    <row r="47613" customFormat="1" x14ac:dyDescent="0.35"/>
    <row r="47614" customFormat="1" x14ac:dyDescent="0.35"/>
    <row r="47615" customFormat="1" x14ac:dyDescent="0.35"/>
    <row r="47616" customFormat="1" x14ac:dyDescent="0.35"/>
    <row r="47617" customFormat="1" x14ac:dyDescent="0.35"/>
    <row r="47618" customFormat="1" x14ac:dyDescent="0.35"/>
    <row r="47619" customFormat="1" x14ac:dyDescent="0.35"/>
    <row r="47620" customFormat="1" x14ac:dyDescent="0.35"/>
    <row r="47621" customFormat="1" x14ac:dyDescent="0.35"/>
    <row r="47622" customFormat="1" x14ac:dyDescent="0.35"/>
    <row r="47623" customFormat="1" x14ac:dyDescent="0.35"/>
    <row r="47624" customFormat="1" x14ac:dyDescent="0.35"/>
    <row r="47625" customFormat="1" x14ac:dyDescent="0.35"/>
    <row r="47626" customFormat="1" x14ac:dyDescent="0.35"/>
    <row r="47627" customFormat="1" x14ac:dyDescent="0.35"/>
    <row r="47628" customFormat="1" x14ac:dyDescent="0.35"/>
    <row r="47629" customFormat="1" x14ac:dyDescent="0.35"/>
    <row r="47630" customFormat="1" x14ac:dyDescent="0.35"/>
    <row r="47631" customFormat="1" x14ac:dyDescent="0.35"/>
    <row r="47632" customFormat="1" x14ac:dyDescent="0.35"/>
    <row r="47633" customFormat="1" x14ac:dyDescent="0.35"/>
    <row r="47634" customFormat="1" x14ac:dyDescent="0.35"/>
    <row r="47635" customFormat="1" x14ac:dyDescent="0.35"/>
    <row r="47636" customFormat="1" x14ac:dyDescent="0.35"/>
    <row r="47637" customFormat="1" x14ac:dyDescent="0.35"/>
    <row r="47638" customFormat="1" x14ac:dyDescent="0.35"/>
    <row r="47639" customFormat="1" x14ac:dyDescent="0.35"/>
    <row r="47640" customFormat="1" x14ac:dyDescent="0.35"/>
    <row r="47641" customFormat="1" x14ac:dyDescent="0.35"/>
    <row r="47642" customFormat="1" x14ac:dyDescent="0.35"/>
    <row r="47643" customFormat="1" x14ac:dyDescent="0.35"/>
    <row r="47644" customFormat="1" x14ac:dyDescent="0.35"/>
    <row r="47645" customFormat="1" x14ac:dyDescent="0.35"/>
    <row r="47646" customFormat="1" x14ac:dyDescent="0.35"/>
    <row r="47647" customFormat="1" x14ac:dyDescent="0.35"/>
    <row r="47648" customFormat="1" x14ac:dyDescent="0.35"/>
    <row r="47649" customFormat="1" x14ac:dyDescent="0.35"/>
    <row r="47650" customFormat="1" x14ac:dyDescent="0.35"/>
    <row r="47651" customFormat="1" x14ac:dyDescent="0.35"/>
    <row r="47652" customFormat="1" x14ac:dyDescent="0.35"/>
    <row r="47653" customFormat="1" x14ac:dyDescent="0.35"/>
    <row r="47654" customFormat="1" x14ac:dyDescent="0.35"/>
    <row r="47655" customFormat="1" x14ac:dyDescent="0.35"/>
    <row r="47656" customFormat="1" x14ac:dyDescent="0.35"/>
    <row r="47657" customFormat="1" x14ac:dyDescent="0.35"/>
    <row r="47658" customFormat="1" x14ac:dyDescent="0.35"/>
    <row r="47659" customFormat="1" x14ac:dyDescent="0.35"/>
    <row r="47660" customFormat="1" x14ac:dyDescent="0.35"/>
    <row r="47661" customFormat="1" x14ac:dyDescent="0.35"/>
    <row r="47662" customFormat="1" x14ac:dyDescent="0.35"/>
    <row r="47663" customFormat="1" x14ac:dyDescent="0.35"/>
    <row r="47664" customFormat="1" x14ac:dyDescent="0.35"/>
    <row r="47665" customFormat="1" x14ac:dyDescent="0.35"/>
    <row r="47666" customFormat="1" x14ac:dyDescent="0.35"/>
    <row r="47667" customFormat="1" x14ac:dyDescent="0.35"/>
    <row r="47668" customFormat="1" x14ac:dyDescent="0.35"/>
    <row r="47669" customFormat="1" x14ac:dyDescent="0.35"/>
    <row r="47670" customFormat="1" x14ac:dyDescent="0.35"/>
    <row r="47671" customFormat="1" x14ac:dyDescent="0.35"/>
    <row r="47672" customFormat="1" x14ac:dyDescent="0.35"/>
    <row r="47673" customFormat="1" x14ac:dyDescent="0.35"/>
    <row r="47674" customFormat="1" x14ac:dyDescent="0.35"/>
    <row r="47675" customFormat="1" x14ac:dyDescent="0.35"/>
    <row r="47676" customFormat="1" x14ac:dyDescent="0.35"/>
    <row r="47677" customFormat="1" x14ac:dyDescent="0.35"/>
    <row r="47678" customFormat="1" x14ac:dyDescent="0.35"/>
    <row r="47679" customFormat="1" x14ac:dyDescent="0.35"/>
    <row r="47680" customFormat="1" x14ac:dyDescent="0.35"/>
    <row r="47681" customFormat="1" x14ac:dyDescent="0.35"/>
    <row r="47682" customFormat="1" x14ac:dyDescent="0.35"/>
    <row r="47683" customFormat="1" x14ac:dyDescent="0.35"/>
    <row r="47684" customFormat="1" x14ac:dyDescent="0.35"/>
    <row r="47685" customFormat="1" x14ac:dyDescent="0.35"/>
    <row r="47686" customFormat="1" x14ac:dyDescent="0.35"/>
    <row r="47687" customFormat="1" x14ac:dyDescent="0.35"/>
    <row r="47688" customFormat="1" x14ac:dyDescent="0.35"/>
    <row r="47689" customFormat="1" x14ac:dyDescent="0.35"/>
    <row r="47690" customFormat="1" x14ac:dyDescent="0.35"/>
    <row r="47691" customFormat="1" x14ac:dyDescent="0.35"/>
    <row r="47692" customFormat="1" x14ac:dyDescent="0.35"/>
    <row r="47693" customFormat="1" x14ac:dyDescent="0.35"/>
    <row r="47694" customFormat="1" x14ac:dyDescent="0.35"/>
    <row r="47695" customFormat="1" x14ac:dyDescent="0.35"/>
    <row r="47696" customFormat="1" x14ac:dyDescent="0.35"/>
    <row r="47697" customFormat="1" x14ac:dyDescent="0.35"/>
    <row r="47698" customFormat="1" x14ac:dyDescent="0.35"/>
    <row r="47699" customFormat="1" x14ac:dyDescent="0.35"/>
    <row r="47700" customFormat="1" x14ac:dyDescent="0.35"/>
    <row r="47701" customFormat="1" x14ac:dyDescent="0.35"/>
    <row r="47702" customFormat="1" x14ac:dyDescent="0.35"/>
    <row r="47703" customFormat="1" x14ac:dyDescent="0.35"/>
    <row r="47704" customFormat="1" x14ac:dyDescent="0.35"/>
    <row r="47705" customFormat="1" x14ac:dyDescent="0.35"/>
    <row r="47706" customFormat="1" x14ac:dyDescent="0.35"/>
    <row r="47707" customFormat="1" x14ac:dyDescent="0.35"/>
    <row r="47708" customFormat="1" x14ac:dyDescent="0.35"/>
    <row r="47709" customFormat="1" x14ac:dyDescent="0.35"/>
    <row r="47710" customFormat="1" x14ac:dyDescent="0.35"/>
    <row r="47711" customFormat="1" x14ac:dyDescent="0.35"/>
    <row r="47712" customFormat="1" x14ac:dyDescent="0.35"/>
    <row r="47713" customFormat="1" x14ac:dyDescent="0.35"/>
    <row r="47714" customFormat="1" x14ac:dyDescent="0.35"/>
    <row r="47715" customFormat="1" x14ac:dyDescent="0.35"/>
    <row r="47716" customFormat="1" x14ac:dyDescent="0.35"/>
    <row r="47717" customFormat="1" x14ac:dyDescent="0.35"/>
    <row r="47718" customFormat="1" x14ac:dyDescent="0.35"/>
    <row r="47719" customFormat="1" x14ac:dyDescent="0.35"/>
    <row r="47720" customFormat="1" x14ac:dyDescent="0.35"/>
    <row r="47721" customFormat="1" x14ac:dyDescent="0.35"/>
    <row r="47722" customFormat="1" x14ac:dyDescent="0.35"/>
    <row r="47723" customFormat="1" x14ac:dyDescent="0.35"/>
    <row r="47724" customFormat="1" x14ac:dyDescent="0.35"/>
    <row r="47725" customFormat="1" x14ac:dyDescent="0.35"/>
    <row r="47726" customFormat="1" x14ac:dyDescent="0.35"/>
    <row r="47727" customFormat="1" x14ac:dyDescent="0.35"/>
    <row r="47728" customFormat="1" x14ac:dyDescent="0.35"/>
    <row r="47729" customFormat="1" x14ac:dyDescent="0.35"/>
    <row r="47730" customFormat="1" x14ac:dyDescent="0.35"/>
    <row r="47731" customFormat="1" x14ac:dyDescent="0.35"/>
    <row r="47732" customFormat="1" x14ac:dyDescent="0.35"/>
    <row r="47733" customFormat="1" x14ac:dyDescent="0.35"/>
    <row r="47734" customFormat="1" x14ac:dyDescent="0.35"/>
    <row r="47735" customFormat="1" x14ac:dyDescent="0.35"/>
    <row r="47736" customFormat="1" x14ac:dyDescent="0.35"/>
    <row r="47737" customFormat="1" x14ac:dyDescent="0.35"/>
    <row r="47738" customFormat="1" x14ac:dyDescent="0.35"/>
    <row r="47739" customFormat="1" x14ac:dyDescent="0.35"/>
    <row r="47740" customFormat="1" x14ac:dyDescent="0.35"/>
    <row r="47741" customFormat="1" x14ac:dyDescent="0.35"/>
    <row r="47742" customFormat="1" x14ac:dyDescent="0.35"/>
    <row r="47743" customFormat="1" x14ac:dyDescent="0.35"/>
    <row r="47744" customFormat="1" x14ac:dyDescent="0.35"/>
    <row r="47745" customFormat="1" x14ac:dyDescent="0.35"/>
    <row r="47746" customFormat="1" x14ac:dyDescent="0.35"/>
    <row r="47747" customFormat="1" x14ac:dyDescent="0.35"/>
    <row r="47748" customFormat="1" x14ac:dyDescent="0.35"/>
    <row r="47749" customFormat="1" x14ac:dyDescent="0.35"/>
    <row r="47750" customFormat="1" x14ac:dyDescent="0.35"/>
    <row r="47751" customFormat="1" x14ac:dyDescent="0.35"/>
    <row r="47752" customFormat="1" x14ac:dyDescent="0.35"/>
    <row r="47753" customFormat="1" x14ac:dyDescent="0.35"/>
    <row r="47754" customFormat="1" x14ac:dyDescent="0.35"/>
    <row r="47755" customFormat="1" x14ac:dyDescent="0.35"/>
    <row r="47756" customFormat="1" x14ac:dyDescent="0.35"/>
    <row r="47757" customFormat="1" x14ac:dyDescent="0.35"/>
    <row r="47758" customFormat="1" x14ac:dyDescent="0.35"/>
    <row r="47759" customFormat="1" x14ac:dyDescent="0.35"/>
    <row r="47760" customFormat="1" x14ac:dyDescent="0.35"/>
    <row r="47761" customFormat="1" x14ac:dyDescent="0.35"/>
    <row r="47762" customFormat="1" x14ac:dyDescent="0.35"/>
    <row r="47763" customFormat="1" x14ac:dyDescent="0.35"/>
    <row r="47764" customFormat="1" x14ac:dyDescent="0.35"/>
    <row r="47765" customFormat="1" x14ac:dyDescent="0.35"/>
    <row r="47766" customFormat="1" x14ac:dyDescent="0.35"/>
    <row r="47767" customFormat="1" x14ac:dyDescent="0.35"/>
    <row r="47768" customFormat="1" x14ac:dyDescent="0.35"/>
    <row r="47769" customFormat="1" x14ac:dyDescent="0.35"/>
    <row r="47770" customFormat="1" x14ac:dyDescent="0.35"/>
    <row r="47771" customFormat="1" x14ac:dyDescent="0.35"/>
    <row r="47772" customFormat="1" x14ac:dyDescent="0.35"/>
    <row r="47773" customFormat="1" x14ac:dyDescent="0.35"/>
    <row r="47774" customFormat="1" x14ac:dyDescent="0.35"/>
    <row r="47775" customFormat="1" x14ac:dyDescent="0.35"/>
    <row r="47776" customFormat="1" x14ac:dyDescent="0.35"/>
    <row r="47777" customFormat="1" x14ac:dyDescent="0.35"/>
    <row r="47778" customFormat="1" x14ac:dyDescent="0.35"/>
    <row r="47779" customFormat="1" x14ac:dyDescent="0.35"/>
    <row r="47780" customFormat="1" x14ac:dyDescent="0.35"/>
    <row r="47781" customFormat="1" x14ac:dyDescent="0.35"/>
    <row r="47782" customFormat="1" x14ac:dyDescent="0.35"/>
    <row r="47783" customFormat="1" x14ac:dyDescent="0.35"/>
    <row r="47784" customFormat="1" x14ac:dyDescent="0.35"/>
    <row r="47785" customFormat="1" x14ac:dyDescent="0.35"/>
    <row r="47786" customFormat="1" x14ac:dyDescent="0.35"/>
    <row r="47787" customFormat="1" x14ac:dyDescent="0.35"/>
    <row r="47788" customFormat="1" x14ac:dyDescent="0.35"/>
    <row r="47789" customFormat="1" x14ac:dyDescent="0.35"/>
    <row r="47790" customFormat="1" x14ac:dyDescent="0.35"/>
    <row r="47791" customFormat="1" x14ac:dyDescent="0.35"/>
    <row r="47792" customFormat="1" x14ac:dyDescent="0.35"/>
    <row r="47793" customFormat="1" x14ac:dyDescent="0.35"/>
    <row r="47794" customFormat="1" x14ac:dyDescent="0.35"/>
    <row r="47795" customFormat="1" x14ac:dyDescent="0.35"/>
    <row r="47796" customFormat="1" x14ac:dyDescent="0.35"/>
    <row r="47797" customFormat="1" x14ac:dyDescent="0.35"/>
    <row r="47798" customFormat="1" x14ac:dyDescent="0.35"/>
    <row r="47799" customFormat="1" x14ac:dyDescent="0.35"/>
    <row r="47800" customFormat="1" x14ac:dyDescent="0.35"/>
    <row r="47801" customFormat="1" x14ac:dyDescent="0.35"/>
    <row r="47802" customFormat="1" x14ac:dyDescent="0.35"/>
    <row r="47803" customFormat="1" x14ac:dyDescent="0.35"/>
    <row r="47804" customFormat="1" x14ac:dyDescent="0.35"/>
    <row r="47805" customFormat="1" x14ac:dyDescent="0.35"/>
    <row r="47806" customFormat="1" x14ac:dyDescent="0.35"/>
    <row r="47807" customFormat="1" x14ac:dyDescent="0.35"/>
    <row r="47808" customFormat="1" x14ac:dyDescent="0.35"/>
    <row r="47809" customFormat="1" x14ac:dyDescent="0.35"/>
    <row r="47810" customFormat="1" x14ac:dyDescent="0.35"/>
    <row r="47811" customFormat="1" x14ac:dyDescent="0.35"/>
    <row r="47812" customFormat="1" x14ac:dyDescent="0.35"/>
    <row r="47813" customFormat="1" x14ac:dyDescent="0.35"/>
    <row r="47814" customFormat="1" x14ac:dyDescent="0.35"/>
    <row r="47815" customFormat="1" x14ac:dyDescent="0.35"/>
    <row r="47816" customFormat="1" x14ac:dyDescent="0.35"/>
    <row r="47817" customFormat="1" x14ac:dyDescent="0.35"/>
    <row r="47818" customFormat="1" x14ac:dyDescent="0.35"/>
    <row r="47819" customFormat="1" x14ac:dyDescent="0.35"/>
    <row r="47820" customFormat="1" x14ac:dyDescent="0.35"/>
    <row r="47821" customFormat="1" x14ac:dyDescent="0.35"/>
    <row r="47822" customFormat="1" x14ac:dyDescent="0.35"/>
    <row r="47823" customFormat="1" x14ac:dyDescent="0.35"/>
    <row r="47824" customFormat="1" x14ac:dyDescent="0.35"/>
    <row r="47825" customFormat="1" x14ac:dyDescent="0.35"/>
    <row r="47826" customFormat="1" x14ac:dyDescent="0.35"/>
    <row r="47827" customFormat="1" x14ac:dyDescent="0.35"/>
    <row r="47828" customFormat="1" x14ac:dyDescent="0.35"/>
    <row r="47829" customFormat="1" x14ac:dyDescent="0.35"/>
    <row r="47830" customFormat="1" x14ac:dyDescent="0.35"/>
    <row r="47831" customFormat="1" x14ac:dyDescent="0.35"/>
    <row r="47832" customFormat="1" x14ac:dyDescent="0.35"/>
    <row r="47833" customFormat="1" x14ac:dyDescent="0.35"/>
    <row r="47834" customFormat="1" x14ac:dyDescent="0.35"/>
    <row r="47835" customFormat="1" x14ac:dyDescent="0.35"/>
    <row r="47836" customFormat="1" x14ac:dyDescent="0.35"/>
    <row r="47837" customFormat="1" x14ac:dyDescent="0.35"/>
    <row r="47838" customFormat="1" x14ac:dyDescent="0.35"/>
    <row r="47839" customFormat="1" x14ac:dyDescent="0.35"/>
    <row r="47840" customFormat="1" x14ac:dyDescent="0.35"/>
    <row r="47841" customFormat="1" x14ac:dyDescent="0.35"/>
    <row r="47842" customFormat="1" x14ac:dyDescent="0.35"/>
    <row r="47843" customFormat="1" x14ac:dyDescent="0.35"/>
    <row r="47844" customFormat="1" x14ac:dyDescent="0.35"/>
    <row r="47845" customFormat="1" x14ac:dyDescent="0.35"/>
    <row r="47846" customFormat="1" x14ac:dyDescent="0.35"/>
    <row r="47847" customFormat="1" x14ac:dyDescent="0.35"/>
    <row r="47848" customFormat="1" x14ac:dyDescent="0.35"/>
    <row r="47849" customFormat="1" x14ac:dyDescent="0.35"/>
    <row r="47850" customFormat="1" x14ac:dyDescent="0.35"/>
    <row r="47851" customFormat="1" x14ac:dyDescent="0.35"/>
    <row r="47852" customFormat="1" x14ac:dyDescent="0.35"/>
    <row r="47853" customFormat="1" x14ac:dyDescent="0.35"/>
    <row r="47854" customFormat="1" x14ac:dyDescent="0.35"/>
    <row r="47855" customFormat="1" x14ac:dyDescent="0.35"/>
    <row r="47856" customFormat="1" x14ac:dyDescent="0.35"/>
    <row r="47857" customFormat="1" x14ac:dyDescent="0.35"/>
    <row r="47858" customFormat="1" x14ac:dyDescent="0.35"/>
    <row r="47859" customFormat="1" x14ac:dyDescent="0.35"/>
    <row r="47860" customFormat="1" x14ac:dyDescent="0.35"/>
    <row r="47861" customFormat="1" x14ac:dyDescent="0.35"/>
    <row r="47862" customFormat="1" x14ac:dyDescent="0.35"/>
    <row r="47863" customFormat="1" x14ac:dyDescent="0.35"/>
    <row r="47864" customFormat="1" x14ac:dyDescent="0.35"/>
    <row r="47865" customFormat="1" x14ac:dyDescent="0.35"/>
    <row r="47866" customFormat="1" x14ac:dyDescent="0.35"/>
    <row r="47867" customFormat="1" x14ac:dyDescent="0.35"/>
    <row r="47868" customFormat="1" x14ac:dyDescent="0.35"/>
    <row r="47869" customFormat="1" x14ac:dyDescent="0.35"/>
    <row r="47870" customFormat="1" x14ac:dyDescent="0.35"/>
    <row r="47871" customFormat="1" x14ac:dyDescent="0.35"/>
    <row r="47872" customFormat="1" x14ac:dyDescent="0.35"/>
    <row r="47873" customFormat="1" x14ac:dyDescent="0.35"/>
    <row r="47874" customFormat="1" x14ac:dyDescent="0.35"/>
    <row r="47875" customFormat="1" x14ac:dyDescent="0.35"/>
    <row r="47876" customFormat="1" x14ac:dyDescent="0.35"/>
    <row r="47877" customFormat="1" x14ac:dyDescent="0.35"/>
    <row r="47878" customFormat="1" x14ac:dyDescent="0.35"/>
    <row r="47879" customFormat="1" x14ac:dyDescent="0.35"/>
    <row r="47880" customFormat="1" x14ac:dyDescent="0.35"/>
    <row r="47881" customFormat="1" x14ac:dyDescent="0.35"/>
    <row r="47882" customFormat="1" x14ac:dyDescent="0.35"/>
    <row r="47883" customFormat="1" x14ac:dyDescent="0.35"/>
    <row r="47884" customFormat="1" x14ac:dyDescent="0.35"/>
    <row r="47885" customFormat="1" x14ac:dyDescent="0.35"/>
    <row r="47886" customFormat="1" x14ac:dyDescent="0.35"/>
    <row r="47887" customFormat="1" x14ac:dyDescent="0.35"/>
    <row r="47888" customFormat="1" x14ac:dyDescent="0.35"/>
    <row r="47889" customFormat="1" x14ac:dyDescent="0.35"/>
    <row r="47890" customFormat="1" x14ac:dyDescent="0.35"/>
    <row r="47891" customFormat="1" x14ac:dyDescent="0.35"/>
    <row r="47892" customFormat="1" x14ac:dyDescent="0.35"/>
    <row r="47893" customFormat="1" x14ac:dyDescent="0.35"/>
    <row r="47894" customFormat="1" x14ac:dyDescent="0.35"/>
    <row r="47895" customFormat="1" x14ac:dyDescent="0.35"/>
    <row r="47896" customFormat="1" x14ac:dyDescent="0.35"/>
    <row r="47897" customFormat="1" x14ac:dyDescent="0.35"/>
    <row r="47898" customFormat="1" x14ac:dyDescent="0.35"/>
    <row r="47899" customFormat="1" x14ac:dyDescent="0.35"/>
    <row r="47900" customFormat="1" x14ac:dyDescent="0.35"/>
    <row r="47901" customFormat="1" x14ac:dyDescent="0.35"/>
    <row r="47902" customFormat="1" x14ac:dyDescent="0.35"/>
    <row r="47903" customFormat="1" x14ac:dyDescent="0.35"/>
    <row r="47904" customFormat="1" x14ac:dyDescent="0.35"/>
    <row r="47905" customFormat="1" x14ac:dyDescent="0.35"/>
    <row r="47906" customFormat="1" x14ac:dyDescent="0.35"/>
    <row r="47907" customFormat="1" x14ac:dyDescent="0.35"/>
    <row r="47908" customFormat="1" x14ac:dyDescent="0.35"/>
    <row r="47909" customFormat="1" x14ac:dyDescent="0.35"/>
    <row r="47910" customFormat="1" x14ac:dyDescent="0.35"/>
    <row r="47911" customFormat="1" x14ac:dyDescent="0.35"/>
    <row r="47912" customFormat="1" x14ac:dyDescent="0.35"/>
    <row r="47913" customFormat="1" x14ac:dyDescent="0.35"/>
    <row r="47914" customFormat="1" x14ac:dyDescent="0.35"/>
    <row r="47915" customFormat="1" x14ac:dyDescent="0.35"/>
    <row r="47916" customFormat="1" x14ac:dyDescent="0.35"/>
    <row r="47917" customFormat="1" x14ac:dyDescent="0.35"/>
    <row r="47918" customFormat="1" x14ac:dyDescent="0.35"/>
    <row r="47919" customFormat="1" x14ac:dyDescent="0.35"/>
    <row r="47920" customFormat="1" x14ac:dyDescent="0.35"/>
    <row r="47921" customFormat="1" x14ac:dyDescent="0.35"/>
    <row r="47922" customFormat="1" x14ac:dyDescent="0.35"/>
    <row r="47923" customFormat="1" x14ac:dyDescent="0.35"/>
    <row r="47924" customFormat="1" x14ac:dyDescent="0.35"/>
    <row r="47925" customFormat="1" x14ac:dyDescent="0.35"/>
    <row r="47926" customFormat="1" x14ac:dyDescent="0.35"/>
    <row r="47927" customFormat="1" x14ac:dyDescent="0.35"/>
    <row r="47928" customFormat="1" x14ac:dyDescent="0.35"/>
    <row r="47929" customFormat="1" x14ac:dyDescent="0.35"/>
    <row r="47930" customFormat="1" x14ac:dyDescent="0.35"/>
    <row r="47931" customFormat="1" x14ac:dyDescent="0.35"/>
    <row r="47932" customFormat="1" x14ac:dyDescent="0.35"/>
    <row r="47933" customFormat="1" x14ac:dyDescent="0.35"/>
    <row r="47934" customFormat="1" x14ac:dyDescent="0.35"/>
    <row r="47935" customFormat="1" x14ac:dyDescent="0.35"/>
    <row r="47936" customFormat="1" x14ac:dyDescent="0.35"/>
    <row r="47937" customFormat="1" x14ac:dyDescent="0.35"/>
    <row r="47938" customFormat="1" x14ac:dyDescent="0.35"/>
    <row r="47939" customFormat="1" x14ac:dyDescent="0.35"/>
    <row r="47940" customFormat="1" x14ac:dyDescent="0.35"/>
    <row r="47941" customFormat="1" x14ac:dyDescent="0.35"/>
    <row r="47942" customFormat="1" x14ac:dyDescent="0.35"/>
    <row r="47943" customFormat="1" x14ac:dyDescent="0.35"/>
    <row r="47944" customFormat="1" x14ac:dyDescent="0.35"/>
    <row r="47945" customFormat="1" x14ac:dyDescent="0.35"/>
    <row r="47946" customFormat="1" x14ac:dyDescent="0.35"/>
    <row r="47947" customFormat="1" x14ac:dyDescent="0.35"/>
    <row r="47948" customFormat="1" x14ac:dyDescent="0.35"/>
    <row r="47949" customFormat="1" x14ac:dyDescent="0.35"/>
    <row r="47950" customFormat="1" x14ac:dyDescent="0.35"/>
    <row r="47951" customFormat="1" x14ac:dyDescent="0.35"/>
    <row r="47952" customFormat="1" x14ac:dyDescent="0.35"/>
    <row r="47953" customFormat="1" x14ac:dyDescent="0.35"/>
    <row r="47954" customFormat="1" x14ac:dyDescent="0.35"/>
    <row r="47955" customFormat="1" x14ac:dyDescent="0.35"/>
    <row r="47956" customFormat="1" x14ac:dyDescent="0.35"/>
    <row r="47957" customFormat="1" x14ac:dyDescent="0.35"/>
    <row r="47958" customFormat="1" x14ac:dyDescent="0.35"/>
    <row r="47959" customFormat="1" x14ac:dyDescent="0.35"/>
    <row r="47960" customFormat="1" x14ac:dyDescent="0.35"/>
    <row r="47961" customFormat="1" x14ac:dyDescent="0.35"/>
    <row r="47962" customFormat="1" x14ac:dyDescent="0.35"/>
    <row r="47963" customFormat="1" x14ac:dyDescent="0.35"/>
    <row r="47964" customFormat="1" x14ac:dyDescent="0.35"/>
    <row r="47965" customFormat="1" x14ac:dyDescent="0.35"/>
    <row r="47966" customFormat="1" x14ac:dyDescent="0.35"/>
    <row r="47967" customFormat="1" x14ac:dyDescent="0.35"/>
    <row r="47968" customFormat="1" x14ac:dyDescent="0.35"/>
    <row r="47969" customFormat="1" x14ac:dyDescent="0.35"/>
    <row r="47970" customFormat="1" x14ac:dyDescent="0.35"/>
    <row r="47971" customFormat="1" x14ac:dyDescent="0.35"/>
    <row r="47972" customFormat="1" x14ac:dyDescent="0.35"/>
    <row r="47973" customFormat="1" x14ac:dyDescent="0.35"/>
    <row r="47974" customFormat="1" x14ac:dyDescent="0.35"/>
    <row r="47975" customFormat="1" x14ac:dyDescent="0.35"/>
    <row r="47976" customFormat="1" x14ac:dyDescent="0.35"/>
    <row r="47977" customFormat="1" x14ac:dyDescent="0.35"/>
    <row r="47978" customFormat="1" x14ac:dyDescent="0.35"/>
    <row r="47979" customFormat="1" x14ac:dyDescent="0.35"/>
    <row r="47980" customFormat="1" x14ac:dyDescent="0.35"/>
    <row r="47981" customFormat="1" x14ac:dyDescent="0.35"/>
    <row r="47982" customFormat="1" x14ac:dyDescent="0.35"/>
    <row r="47983" customFormat="1" x14ac:dyDescent="0.35"/>
    <row r="47984" customFormat="1" x14ac:dyDescent="0.35"/>
    <row r="47985" customFormat="1" x14ac:dyDescent="0.35"/>
    <row r="47986" customFormat="1" x14ac:dyDescent="0.35"/>
    <row r="47987" customFormat="1" x14ac:dyDescent="0.35"/>
    <row r="47988" customFormat="1" x14ac:dyDescent="0.35"/>
    <row r="47989" customFormat="1" x14ac:dyDescent="0.35"/>
    <row r="47990" customFormat="1" x14ac:dyDescent="0.35"/>
    <row r="47991" customFormat="1" x14ac:dyDescent="0.35"/>
    <row r="47992" customFormat="1" x14ac:dyDescent="0.35"/>
    <row r="47993" customFormat="1" x14ac:dyDescent="0.35"/>
    <row r="47994" customFormat="1" x14ac:dyDescent="0.35"/>
    <row r="47995" customFormat="1" x14ac:dyDescent="0.35"/>
    <row r="47996" customFormat="1" x14ac:dyDescent="0.35"/>
    <row r="47997" customFormat="1" x14ac:dyDescent="0.35"/>
    <row r="47998" customFormat="1" x14ac:dyDescent="0.35"/>
    <row r="47999" customFormat="1" x14ac:dyDescent="0.35"/>
    <row r="48000" customFormat="1" x14ac:dyDescent="0.35"/>
    <row r="48001" customFormat="1" x14ac:dyDescent="0.35"/>
    <row r="48002" customFormat="1" x14ac:dyDescent="0.35"/>
    <row r="48003" customFormat="1" x14ac:dyDescent="0.35"/>
    <row r="48004" customFormat="1" x14ac:dyDescent="0.35"/>
    <row r="48005" customFormat="1" x14ac:dyDescent="0.35"/>
    <row r="48006" customFormat="1" x14ac:dyDescent="0.35"/>
    <row r="48007" customFormat="1" x14ac:dyDescent="0.35"/>
    <row r="48008" customFormat="1" x14ac:dyDescent="0.35"/>
    <row r="48009" customFormat="1" x14ac:dyDescent="0.35"/>
    <row r="48010" customFormat="1" x14ac:dyDescent="0.35"/>
    <row r="48011" customFormat="1" x14ac:dyDescent="0.35"/>
    <row r="48012" customFormat="1" x14ac:dyDescent="0.35"/>
    <row r="48013" customFormat="1" x14ac:dyDescent="0.35"/>
    <row r="48014" customFormat="1" x14ac:dyDescent="0.35"/>
    <row r="48015" customFormat="1" x14ac:dyDescent="0.35"/>
    <row r="48016" customFormat="1" x14ac:dyDescent="0.35"/>
    <row r="48017" customFormat="1" x14ac:dyDescent="0.35"/>
    <row r="48018" customFormat="1" x14ac:dyDescent="0.35"/>
    <row r="48019" customFormat="1" x14ac:dyDescent="0.35"/>
    <row r="48020" customFormat="1" x14ac:dyDescent="0.35"/>
    <row r="48021" customFormat="1" x14ac:dyDescent="0.35"/>
    <row r="48022" customFormat="1" x14ac:dyDescent="0.35"/>
    <row r="48023" customFormat="1" x14ac:dyDescent="0.35"/>
    <row r="48024" customFormat="1" x14ac:dyDescent="0.35"/>
    <row r="48025" customFormat="1" x14ac:dyDescent="0.35"/>
    <row r="48026" customFormat="1" x14ac:dyDescent="0.35"/>
    <row r="48027" customFormat="1" x14ac:dyDescent="0.35"/>
    <row r="48028" customFormat="1" x14ac:dyDescent="0.35"/>
    <row r="48029" customFormat="1" x14ac:dyDescent="0.35"/>
    <row r="48030" customFormat="1" x14ac:dyDescent="0.35"/>
    <row r="48031" customFormat="1" x14ac:dyDescent="0.35"/>
    <row r="48032" customFormat="1" x14ac:dyDescent="0.35"/>
    <row r="48033" customFormat="1" x14ac:dyDescent="0.35"/>
    <row r="48034" customFormat="1" x14ac:dyDescent="0.35"/>
    <row r="48035" customFormat="1" x14ac:dyDescent="0.35"/>
    <row r="48036" customFormat="1" x14ac:dyDescent="0.35"/>
    <row r="48037" customFormat="1" x14ac:dyDescent="0.35"/>
    <row r="48038" customFormat="1" x14ac:dyDescent="0.35"/>
    <row r="48039" customFormat="1" x14ac:dyDescent="0.35"/>
    <row r="48040" customFormat="1" x14ac:dyDescent="0.35"/>
    <row r="48041" customFormat="1" x14ac:dyDescent="0.35"/>
    <row r="48042" customFormat="1" x14ac:dyDescent="0.35"/>
    <row r="48043" customFormat="1" x14ac:dyDescent="0.35"/>
    <row r="48044" customFormat="1" x14ac:dyDescent="0.35"/>
    <row r="48045" customFormat="1" x14ac:dyDescent="0.35"/>
    <row r="48046" customFormat="1" x14ac:dyDescent="0.35"/>
    <row r="48047" customFormat="1" x14ac:dyDescent="0.35"/>
    <row r="48048" customFormat="1" x14ac:dyDescent="0.35"/>
    <row r="48049" customFormat="1" x14ac:dyDescent="0.35"/>
    <row r="48050" customFormat="1" x14ac:dyDescent="0.35"/>
    <row r="48051" customFormat="1" x14ac:dyDescent="0.35"/>
    <row r="48052" customFormat="1" x14ac:dyDescent="0.35"/>
    <row r="48053" customFormat="1" x14ac:dyDescent="0.35"/>
    <row r="48054" customFormat="1" x14ac:dyDescent="0.35"/>
    <row r="48055" customFormat="1" x14ac:dyDescent="0.35"/>
    <row r="48056" customFormat="1" x14ac:dyDescent="0.35"/>
    <row r="48057" customFormat="1" x14ac:dyDescent="0.35"/>
    <row r="48058" customFormat="1" x14ac:dyDescent="0.35"/>
    <row r="48059" customFormat="1" x14ac:dyDescent="0.35"/>
    <row r="48060" customFormat="1" x14ac:dyDescent="0.35"/>
    <row r="48061" customFormat="1" x14ac:dyDescent="0.35"/>
    <row r="48062" customFormat="1" x14ac:dyDescent="0.35"/>
    <row r="48063" customFormat="1" x14ac:dyDescent="0.35"/>
    <row r="48064" customFormat="1" x14ac:dyDescent="0.35"/>
    <row r="48065" customFormat="1" x14ac:dyDescent="0.35"/>
    <row r="48066" customFormat="1" x14ac:dyDescent="0.35"/>
    <row r="48067" customFormat="1" x14ac:dyDescent="0.35"/>
    <row r="48068" customFormat="1" x14ac:dyDescent="0.35"/>
    <row r="48069" customFormat="1" x14ac:dyDescent="0.35"/>
    <row r="48070" customFormat="1" x14ac:dyDescent="0.35"/>
    <row r="48071" customFormat="1" x14ac:dyDescent="0.35"/>
    <row r="48072" customFormat="1" x14ac:dyDescent="0.35"/>
    <row r="48073" customFormat="1" x14ac:dyDescent="0.35"/>
    <row r="48074" customFormat="1" x14ac:dyDescent="0.35"/>
    <row r="48075" customFormat="1" x14ac:dyDescent="0.35"/>
    <row r="48076" customFormat="1" x14ac:dyDescent="0.35"/>
    <row r="48077" customFormat="1" x14ac:dyDescent="0.35"/>
    <row r="48078" customFormat="1" x14ac:dyDescent="0.35"/>
    <row r="48079" customFormat="1" x14ac:dyDescent="0.35"/>
    <row r="48080" customFormat="1" x14ac:dyDescent="0.35"/>
    <row r="48081" customFormat="1" x14ac:dyDescent="0.35"/>
    <row r="48082" customFormat="1" x14ac:dyDescent="0.35"/>
    <row r="48083" customFormat="1" x14ac:dyDescent="0.35"/>
    <row r="48084" customFormat="1" x14ac:dyDescent="0.35"/>
    <row r="48085" customFormat="1" x14ac:dyDescent="0.35"/>
    <row r="48086" customFormat="1" x14ac:dyDescent="0.35"/>
    <row r="48087" customFormat="1" x14ac:dyDescent="0.35"/>
    <row r="48088" customFormat="1" x14ac:dyDescent="0.35"/>
    <row r="48089" customFormat="1" x14ac:dyDescent="0.35"/>
    <row r="48090" customFormat="1" x14ac:dyDescent="0.35"/>
    <row r="48091" customFormat="1" x14ac:dyDescent="0.35"/>
    <row r="48092" customFormat="1" x14ac:dyDescent="0.35"/>
    <row r="48093" customFormat="1" x14ac:dyDescent="0.35"/>
    <row r="48094" customFormat="1" x14ac:dyDescent="0.35"/>
    <row r="48095" customFormat="1" x14ac:dyDescent="0.35"/>
    <row r="48096" customFormat="1" x14ac:dyDescent="0.35"/>
    <row r="48097" customFormat="1" x14ac:dyDescent="0.35"/>
    <row r="48098" customFormat="1" x14ac:dyDescent="0.35"/>
    <row r="48099" customFormat="1" x14ac:dyDescent="0.35"/>
    <row r="48100" customFormat="1" x14ac:dyDescent="0.35"/>
    <row r="48101" customFormat="1" x14ac:dyDescent="0.35"/>
    <row r="48102" customFormat="1" x14ac:dyDescent="0.35"/>
    <row r="48103" customFormat="1" x14ac:dyDescent="0.35"/>
    <row r="48104" customFormat="1" x14ac:dyDescent="0.35"/>
    <row r="48105" customFormat="1" x14ac:dyDescent="0.35"/>
    <row r="48106" customFormat="1" x14ac:dyDescent="0.35"/>
    <row r="48107" customFormat="1" x14ac:dyDescent="0.35"/>
    <row r="48108" customFormat="1" x14ac:dyDescent="0.35"/>
    <row r="48109" customFormat="1" x14ac:dyDescent="0.35"/>
    <row r="48110" customFormat="1" x14ac:dyDescent="0.35"/>
    <row r="48111" customFormat="1" x14ac:dyDescent="0.35"/>
    <row r="48112" customFormat="1" x14ac:dyDescent="0.35"/>
    <row r="48113" customFormat="1" x14ac:dyDescent="0.35"/>
    <row r="48114" customFormat="1" x14ac:dyDescent="0.35"/>
    <row r="48115" customFormat="1" x14ac:dyDescent="0.35"/>
    <row r="48116" customFormat="1" x14ac:dyDescent="0.35"/>
    <row r="48117" customFormat="1" x14ac:dyDescent="0.35"/>
    <row r="48118" customFormat="1" x14ac:dyDescent="0.35"/>
    <row r="48119" customFormat="1" x14ac:dyDescent="0.35"/>
    <row r="48120" customFormat="1" x14ac:dyDescent="0.35"/>
    <row r="48121" customFormat="1" x14ac:dyDescent="0.35"/>
    <row r="48122" customFormat="1" x14ac:dyDescent="0.35"/>
    <row r="48123" customFormat="1" x14ac:dyDescent="0.35"/>
    <row r="48124" customFormat="1" x14ac:dyDescent="0.35"/>
    <row r="48125" customFormat="1" x14ac:dyDescent="0.35"/>
    <row r="48126" customFormat="1" x14ac:dyDescent="0.35"/>
    <row r="48127" customFormat="1" x14ac:dyDescent="0.35"/>
    <row r="48128" customFormat="1" x14ac:dyDescent="0.35"/>
    <row r="48129" customFormat="1" x14ac:dyDescent="0.35"/>
    <row r="48130" customFormat="1" x14ac:dyDescent="0.35"/>
    <row r="48131" customFormat="1" x14ac:dyDescent="0.35"/>
    <row r="48132" customFormat="1" x14ac:dyDescent="0.35"/>
    <row r="48133" customFormat="1" x14ac:dyDescent="0.35"/>
    <row r="48134" customFormat="1" x14ac:dyDescent="0.35"/>
    <row r="48135" customFormat="1" x14ac:dyDescent="0.35"/>
    <row r="48136" customFormat="1" x14ac:dyDescent="0.35"/>
    <row r="48137" customFormat="1" x14ac:dyDescent="0.35"/>
    <row r="48138" customFormat="1" x14ac:dyDescent="0.35"/>
    <row r="48139" customFormat="1" x14ac:dyDescent="0.35"/>
    <row r="48140" customFormat="1" x14ac:dyDescent="0.35"/>
    <row r="48141" customFormat="1" x14ac:dyDescent="0.35"/>
    <row r="48142" customFormat="1" x14ac:dyDescent="0.35"/>
    <row r="48143" customFormat="1" x14ac:dyDescent="0.35"/>
    <row r="48144" customFormat="1" x14ac:dyDescent="0.35"/>
    <row r="48145" customFormat="1" x14ac:dyDescent="0.35"/>
    <row r="48146" customFormat="1" x14ac:dyDescent="0.35"/>
    <row r="48147" customFormat="1" x14ac:dyDescent="0.35"/>
    <row r="48148" customFormat="1" x14ac:dyDescent="0.35"/>
    <row r="48149" customFormat="1" x14ac:dyDescent="0.35"/>
    <row r="48150" customFormat="1" x14ac:dyDescent="0.35"/>
    <row r="48151" customFormat="1" x14ac:dyDescent="0.35"/>
    <row r="48152" customFormat="1" x14ac:dyDescent="0.35"/>
    <row r="48153" customFormat="1" x14ac:dyDescent="0.35"/>
    <row r="48154" customFormat="1" x14ac:dyDescent="0.35"/>
    <row r="48155" customFormat="1" x14ac:dyDescent="0.35"/>
    <row r="48156" customFormat="1" x14ac:dyDescent="0.35"/>
    <row r="48157" customFormat="1" x14ac:dyDescent="0.35"/>
    <row r="48158" customFormat="1" x14ac:dyDescent="0.35"/>
    <row r="48159" customFormat="1" x14ac:dyDescent="0.35"/>
    <row r="48160" customFormat="1" x14ac:dyDescent="0.35"/>
    <row r="48161" customFormat="1" x14ac:dyDescent="0.35"/>
    <row r="48162" customFormat="1" x14ac:dyDescent="0.35"/>
    <row r="48163" customFormat="1" x14ac:dyDescent="0.35"/>
    <row r="48164" customFormat="1" x14ac:dyDescent="0.35"/>
    <row r="48165" customFormat="1" x14ac:dyDescent="0.35"/>
    <row r="48166" customFormat="1" x14ac:dyDescent="0.35"/>
    <row r="48167" customFormat="1" x14ac:dyDescent="0.35"/>
    <row r="48168" customFormat="1" x14ac:dyDescent="0.35"/>
    <row r="48169" customFormat="1" x14ac:dyDescent="0.35"/>
    <row r="48170" customFormat="1" x14ac:dyDescent="0.35"/>
    <row r="48171" customFormat="1" x14ac:dyDescent="0.35"/>
    <row r="48172" customFormat="1" x14ac:dyDescent="0.35"/>
    <row r="48173" customFormat="1" x14ac:dyDescent="0.35"/>
    <row r="48174" customFormat="1" x14ac:dyDescent="0.35"/>
    <row r="48175" customFormat="1" x14ac:dyDescent="0.35"/>
    <row r="48176" customFormat="1" x14ac:dyDescent="0.35"/>
    <row r="48177" customFormat="1" x14ac:dyDescent="0.35"/>
    <row r="48178" customFormat="1" x14ac:dyDescent="0.35"/>
    <row r="48179" customFormat="1" x14ac:dyDescent="0.35"/>
    <row r="48180" customFormat="1" x14ac:dyDescent="0.35"/>
    <row r="48181" customFormat="1" x14ac:dyDescent="0.35"/>
    <row r="48182" customFormat="1" x14ac:dyDescent="0.35"/>
    <row r="48183" customFormat="1" x14ac:dyDescent="0.35"/>
    <row r="48184" customFormat="1" x14ac:dyDescent="0.35"/>
    <row r="48185" customFormat="1" x14ac:dyDescent="0.35"/>
    <row r="48186" customFormat="1" x14ac:dyDescent="0.35"/>
    <row r="48187" customFormat="1" x14ac:dyDescent="0.35"/>
    <row r="48188" customFormat="1" x14ac:dyDescent="0.35"/>
    <row r="48189" customFormat="1" x14ac:dyDescent="0.35"/>
    <row r="48190" customFormat="1" x14ac:dyDescent="0.35"/>
    <row r="48191" customFormat="1" x14ac:dyDescent="0.35"/>
    <row r="48192" customFormat="1" x14ac:dyDescent="0.35"/>
    <row r="48193" customFormat="1" x14ac:dyDescent="0.35"/>
    <row r="48194" customFormat="1" x14ac:dyDescent="0.35"/>
    <row r="48195" customFormat="1" x14ac:dyDescent="0.35"/>
    <row r="48196" customFormat="1" x14ac:dyDescent="0.35"/>
    <row r="48197" customFormat="1" x14ac:dyDescent="0.35"/>
    <row r="48198" customFormat="1" x14ac:dyDescent="0.35"/>
    <row r="48199" customFormat="1" x14ac:dyDescent="0.35"/>
    <row r="48200" customFormat="1" x14ac:dyDescent="0.35"/>
    <row r="48201" customFormat="1" x14ac:dyDescent="0.35"/>
    <row r="48202" customFormat="1" x14ac:dyDescent="0.35"/>
    <row r="48203" customFormat="1" x14ac:dyDescent="0.35"/>
    <row r="48204" customFormat="1" x14ac:dyDescent="0.35"/>
    <row r="48205" customFormat="1" x14ac:dyDescent="0.35"/>
    <row r="48206" customFormat="1" x14ac:dyDescent="0.35"/>
    <row r="48207" customFormat="1" x14ac:dyDescent="0.35"/>
    <row r="48208" customFormat="1" x14ac:dyDescent="0.35"/>
    <row r="48209" customFormat="1" x14ac:dyDescent="0.35"/>
    <row r="48210" customFormat="1" x14ac:dyDescent="0.35"/>
    <row r="48211" customFormat="1" x14ac:dyDescent="0.35"/>
    <row r="48212" customFormat="1" x14ac:dyDescent="0.35"/>
    <row r="48213" customFormat="1" x14ac:dyDescent="0.35"/>
    <row r="48214" customFormat="1" x14ac:dyDescent="0.35"/>
    <row r="48215" customFormat="1" x14ac:dyDescent="0.35"/>
    <row r="48216" customFormat="1" x14ac:dyDescent="0.35"/>
    <row r="48217" customFormat="1" x14ac:dyDescent="0.35"/>
    <row r="48218" customFormat="1" x14ac:dyDescent="0.35"/>
    <row r="48219" customFormat="1" x14ac:dyDescent="0.35"/>
    <row r="48220" customFormat="1" x14ac:dyDescent="0.35"/>
    <row r="48221" customFormat="1" x14ac:dyDescent="0.35"/>
    <row r="48222" customFormat="1" x14ac:dyDescent="0.35"/>
    <row r="48223" customFormat="1" x14ac:dyDescent="0.35"/>
    <row r="48224" customFormat="1" x14ac:dyDescent="0.35"/>
    <row r="48225" customFormat="1" x14ac:dyDescent="0.35"/>
    <row r="48226" customFormat="1" x14ac:dyDescent="0.35"/>
    <row r="48227" customFormat="1" x14ac:dyDescent="0.35"/>
    <row r="48228" customFormat="1" x14ac:dyDescent="0.35"/>
    <row r="48229" customFormat="1" x14ac:dyDescent="0.35"/>
    <row r="48230" customFormat="1" x14ac:dyDescent="0.35"/>
    <row r="48231" customFormat="1" x14ac:dyDescent="0.35"/>
    <row r="48232" customFormat="1" x14ac:dyDescent="0.35"/>
    <row r="48233" customFormat="1" x14ac:dyDescent="0.35"/>
    <row r="48234" customFormat="1" x14ac:dyDescent="0.35"/>
    <row r="48235" customFormat="1" x14ac:dyDescent="0.35"/>
    <row r="48236" customFormat="1" x14ac:dyDescent="0.35"/>
    <row r="48237" customFormat="1" x14ac:dyDescent="0.35"/>
    <row r="48238" customFormat="1" x14ac:dyDescent="0.35"/>
    <row r="48239" customFormat="1" x14ac:dyDescent="0.35"/>
    <row r="48240" customFormat="1" x14ac:dyDescent="0.35"/>
    <row r="48241" customFormat="1" x14ac:dyDescent="0.35"/>
    <row r="48242" customFormat="1" x14ac:dyDescent="0.35"/>
    <row r="48243" customFormat="1" x14ac:dyDescent="0.35"/>
    <row r="48244" customFormat="1" x14ac:dyDescent="0.35"/>
    <row r="48245" customFormat="1" x14ac:dyDescent="0.35"/>
    <row r="48246" customFormat="1" x14ac:dyDescent="0.35"/>
    <row r="48247" customFormat="1" x14ac:dyDescent="0.35"/>
    <row r="48248" customFormat="1" x14ac:dyDescent="0.35"/>
    <row r="48249" customFormat="1" x14ac:dyDescent="0.35"/>
    <row r="48250" customFormat="1" x14ac:dyDescent="0.35"/>
    <row r="48251" customFormat="1" x14ac:dyDescent="0.35"/>
    <row r="48252" customFormat="1" x14ac:dyDescent="0.35"/>
    <row r="48253" customFormat="1" x14ac:dyDescent="0.35"/>
    <row r="48254" customFormat="1" x14ac:dyDescent="0.35"/>
    <row r="48255" customFormat="1" x14ac:dyDescent="0.35"/>
    <row r="48256" customFormat="1" x14ac:dyDescent="0.35"/>
    <row r="48257" customFormat="1" x14ac:dyDescent="0.35"/>
    <row r="48258" customFormat="1" x14ac:dyDescent="0.35"/>
    <row r="48259" customFormat="1" x14ac:dyDescent="0.35"/>
    <row r="48260" customFormat="1" x14ac:dyDescent="0.35"/>
    <row r="48261" customFormat="1" x14ac:dyDescent="0.35"/>
    <row r="48262" customFormat="1" x14ac:dyDescent="0.35"/>
    <row r="48263" customFormat="1" x14ac:dyDescent="0.35"/>
    <row r="48264" customFormat="1" x14ac:dyDescent="0.35"/>
    <row r="48265" customFormat="1" x14ac:dyDescent="0.35"/>
    <row r="48266" customFormat="1" x14ac:dyDescent="0.35"/>
    <row r="48267" customFormat="1" x14ac:dyDescent="0.35"/>
    <row r="48268" customFormat="1" x14ac:dyDescent="0.35"/>
    <row r="48269" customFormat="1" x14ac:dyDescent="0.35"/>
    <row r="48270" customFormat="1" x14ac:dyDescent="0.35"/>
    <row r="48271" customFormat="1" x14ac:dyDescent="0.35"/>
    <row r="48272" customFormat="1" x14ac:dyDescent="0.35"/>
    <row r="48273" customFormat="1" x14ac:dyDescent="0.35"/>
    <row r="48274" customFormat="1" x14ac:dyDescent="0.35"/>
    <row r="48275" customFormat="1" x14ac:dyDescent="0.35"/>
    <row r="48276" customFormat="1" x14ac:dyDescent="0.35"/>
    <row r="48277" customFormat="1" x14ac:dyDescent="0.35"/>
    <row r="48278" customFormat="1" x14ac:dyDescent="0.35"/>
    <row r="48279" customFormat="1" x14ac:dyDescent="0.35"/>
    <row r="48280" customFormat="1" x14ac:dyDescent="0.35"/>
    <row r="48281" customFormat="1" x14ac:dyDescent="0.35"/>
    <row r="48282" customFormat="1" x14ac:dyDescent="0.35"/>
    <row r="48283" customFormat="1" x14ac:dyDescent="0.35"/>
    <row r="48284" customFormat="1" x14ac:dyDescent="0.35"/>
    <row r="48285" customFormat="1" x14ac:dyDescent="0.35"/>
    <row r="48286" customFormat="1" x14ac:dyDescent="0.35"/>
    <row r="48287" customFormat="1" x14ac:dyDescent="0.35"/>
    <row r="48288" customFormat="1" x14ac:dyDescent="0.35"/>
    <row r="48289" customFormat="1" x14ac:dyDescent="0.35"/>
    <row r="48290" customFormat="1" x14ac:dyDescent="0.35"/>
    <row r="48291" customFormat="1" x14ac:dyDescent="0.35"/>
    <row r="48292" customFormat="1" x14ac:dyDescent="0.35"/>
    <row r="48293" customFormat="1" x14ac:dyDescent="0.35"/>
    <row r="48294" customFormat="1" x14ac:dyDescent="0.35"/>
    <row r="48295" customFormat="1" x14ac:dyDescent="0.35"/>
    <row r="48296" customFormat="1" x14ac:dyDescent="0.35"/>
    <row r="48297" customFormat="1" x14ac:dyDescent="0.35"/>
    <row r="48298" customFormat="1" x14ac:dyDescent="0.35"/>
    <row r="48299" customFormat="1" x14ac:dyDescent="0.35"/>
    <row r="48300" customFormat="1" x14ac:dyDescent="0.35"/>
    <row r="48301" customFormat="1" x14ac:dyDescent="0.35"/>
    <row r="48302" customFormat="1" x14ac:dyDescent="0.35"/>
    <row r="48303" customFormat="1" x14ac:dyDescent="0.35"/>
    <row r="48304" customFormat="1" x14ac:dyDescent="0.35"/>
    <row r="48305" customFormat="1" x14ac:dyDescent="0.35"/>
    <row r="48306" customFormat="1" x14ac:dyDescent="0.35"/>
    <row r="48307" customFormat="1" x14ac:dyDescent="0.35"/>
    <row r="48308" customFormat="1" x14ac:dyDescent="0.35"/>
    <row r="48309" customFormat="1" x14ac:dyDescent="0.35"/>
    <row r="48310" customFormat="1" x14ac:dyDescent="0.35"/>
    <row r="48311" customFormat="1" x14ac:dyDescent="0.35"/>
    <row r="48312" customFormat="1" x14ac:dyDescent="0.35"/>
    <row r="48313" customFormat="1" x14ac:dyDescent="0.35"/>
    <row r="48314" customFormat="1" x14ac:dyDescent="0.35"/>
    <row r="48315" customFormat="1" x14ac:dyDescent="0.35"/>
    <row r="48316" customFormat="1" x14ac:dyDescent="0.35"/>
    <row r="48317" customFormat="1" x14ac:dyDescent="0.35"/>
    <row r="48318" customFormat="1" x14ac:dyDescent="0.35"/>
    <row r="48319" customFormat="1" x14ac:dyDescent="0.35"/>
    <row r="48320" customFormat="1" x14ac:dyDescent="0.35"/>
    <row r="48321" customFormat="1" x14ac:dyDescent="0.35"/>
    <row r="48322" customFormat="1" x14ac:dyDescent="0.35"/>
    <row r="48323" customFormat="1" x14ac:dyDescent="0.35"/>
    <row r="48324" customFormat="1" x14ac:dyDescent="0.35"/>
    <row r="48325" customFormat="1" x14ac:dyDescent="0.35"/>
    <row r="48326" customFormat="1" x14ac:dyDescent="0.35"/>
    <row r="48327" customFormat="1" x14ac:dyDescent="0.35"/>
    <row r="48328" customFormat="1" x14ac:dyDescent="0.35"/>
    <row r="48329" customFormat="1" x14ac:dyDescent="0.35"/>
    <row r="48330" customFormat="1" x14ac:dyDescent="0.35"/>
    <row r="48331" customFormat="1" x14ac:dyDescent="0.35"/>
    <row r="48332" customFormat="1" x14ac:dyDescent="0.35"/>
    <row r="48333" customFormat="1" x14ac:dyDescent="0.35"/>
    <row r="48334" customFormat="1" x14ac:dyDescent="0.35"/>
    <row r="48335" customFormat="1" x14ac:dyDescent="0.35"/>
    <row r="48336" customFormat="1" x14ac:dyDescent="0.35"/>
    <row r="48337" customFormat="1" x14ac:dyDescent="0.35"/>
    <row r="48338" customFormat="1" x14ac:dyDescent="0.35"/>
    <row r="48339" customFormat="1" x14ac:dyDescent="0.35"/>
    <row r="48340" customFormat="1" x14ac:dyDescent="0.35"/>
    <row r="48341" customFormat="1" x14ac:dyDescent="0.35"/>
    <row r="48342" customFormat="1" x14ac:dyDescent="0.35"/>
    <row r="48343" customFormat="1" x14ac:dyDescent="0.35"/>
    <row r="48344" customFormat="1" x14ac:dyDescent="0.35"/>
    <row r="48345" customFormat="1" x14ac:dyDescent="0.35"/>
    <row r="48346" customFormat="1" x14ac:dyDescent="0.35"/>
    <row r="48347" customFormat="1" x14ac:dyDescent="0.35"/>
    <row r="48348" customFormat="1" x14ac:dyDescent="0.35"/>
    <row r="48349" customFormat="1" x14ac:dyDescent="0.35"/>
    <row r="48350" customFormat="1" x14ac:dyDescent="0.35"/>
    <row r="48351" customFormat="1" x14ac:dyDescent="0.35"/>
    <row r="48352" customFormat="1" x14ac:dyDescent="0.35"/>
    <row r="48353" customFormat="1" x14ac:dyDescent="0.35"/>
    <row r="48354" customFormat="1" x14ac:dyDescent="0.35"/>
    <row r="48355" customFormat="1" x14ac:dyDescent="0.35"/>
    <row r="48356" customFormat="1" x14ac:dyDescent="0.35"/>
    <row r="48357" customFormat="1" x14ac:dyDescent="0.35"/>
    <row r="48358" customFormat="1" x14ac:dyDescent="0.35"/>
    <row r="48359" customFormat="1" x14ac:dyDescent="0.35"/>
    <row r="48360" customFormat="1" x14ac:dyDescent="0.35"/>
    <row r="48361" customFormat="1" x14ac:dyDescent="0.35"/>
    <row r="48362" customFormat="1" x14ac:dyDescent="0.35"/>
    <row r="48363" customFormat="1" x14ac:dyDescent="0.35"/>
    <row r="48364" customFormat="1" x14ac:dyDescent="0.35"/>
    <row r="48365" customFormat="1" x14ac:dyDescent="0.35"/>
    <row r="48366" customFormat="1" x14ac:dyDescent="0.35"/>
    <row r="48367" customFormat="1" x14ac:dyDescent="0.35"/>
    <row r="48368" customFormat="1" x14ac:dyDescent="0.35"/>
    <row r="48369" customFormat="1" x14ac:dyDescent="0.35"/>
    <row r="48370" customFormat="1" x14ac:dyDescent="0.35"/>
    <row r="48371" customFormat="1" x14ac:dyDescent="0.35"/>
    <row r="48372" customFormat="1" x14ac:dyDescent="0.35"/>
    <row r="48373" customFormat="1" x14ac:dyDescent="0.35"/>
    <row r="48374" customFormat="1" x14ac:dyDescent="0.35"/>
    <row r="48375" customFormat="1" x14ac:dyDescent="0.35"/>
    <row r="48376" customFormat="1" x14ac:dyDescent="0.35"/>
    <row r="48377" customFormat="1" x14ac:dyDescent="0.35"/>
    <row r="48378" customFormat="1" x14ac:dyDescent="0.35"/>
    <row r="48379" customFormat="1" x14ac:dyDescent="0.35"/>
    <row r="48380" customFormat="1" x14ac:dyDescent="0.35"/>
    <row r="48381" customFormat="1" x14ac:dyDescent="0.35"/>
    <row r="48382" customFormat="1" x14ac:dyDescent="0.35"/>
    <row r="48383" customFormat="1" x14ac:dyDescent="0.35"/>
    <row r="48384" customFormat="1" x14ac:dyDescent="0.35"/>
    <row r="48385" customFormat="1" x14ac:dyDescent="0.35"/>
    <row r="48386" customFormat="1" x14ac:dyDescent="0.35"/>
    <row r="48387" customFormat="1" x14ac:dyDescent="0.35"/>
    <row r="48388" customFormat="1" x14ac:dyDescent="0.35"/>
    <row r="48389" customFormat="1" x14ac:dyDescent="0.35"/>
    <row r="48390" customFormat="1" x14ac:dyDescent="0.35"/>
    <row r="48391" customFormat="1" x14ac:dyDescent="0.35"/>
    <row r="48392" customFormat="1" x14ac:dyDescent="0.35"/>
    <row r="48393" customFormat="1" x14ac:dyDescent="0.35"/>
    <row r="48394" customFormat="1" x14ac:dyDescent="0.35"/>
    <row r="48395" customFormat="1" x14ac:dyDescent="0.35"/>
    <row r="48396" customFormat="1" x14ac:dyDescent="0.35"/>
    <row r="48397" customFormat="1" x14ac:dyDescent="0.35"/>
    <row r="48398" customFormat="1" x14ac:dyDescent="0.35"/>
    <row r="48399" customFormat="1" x14ac:dyDescent="0.35"/>
    <row r="48400" customFormat="1" x14ac:dyDescent="0.35"/>
    <row r="48401" customFormat="1" x14ac:dyDescent="0.35"/>
    <row r="48402" customFormat="1" x14ac:dyDescent="0.35"/>
    <row r="48403" customFormat="1" x14ac:dyDescent="0.35"/>
    <row r="48404" customFormat="1" x14ac:dyDescent="0.35"/>
    <row r="48405" customFormat="1" x14ac:dyDescent="0.35"/>
    <row r="48406" customFormat="1" x14ac:dyDescent="0.35"/>
    <row r="48407" customFormat="1" x14ac:dyDescent="0.35"/>
    <row r="48408" customFormat="1" x14ac:dyDescent="0.35"/>
    <row r="48409" customFormat="1" x14ac:dyDescent="0.35"/>
    <row r="48410" customFormat="1" x14ac:dyDescent="0.35"/>
    <row r="48411" customFormat="1" x14ac:dyDescent="0.35"/>
    <row r="48412" customFormat="1" x14ac:dyDescent="0.35"/>
    <row r="48413" customFormat="1" x14ac:dyDescent="0.35"/>
    <row r="48414" customFormat="1" x14ac:dyDescent="0.35"/>
    <row r="48415" customFormat="1" x14ac:dyDescent="0.35"/>
    <row r="48416" customFormat="1" x14ac:dyDescent="0.35"/>
    <row r="48417" customFormat="1" x14ac:dyDescent="0.35"/>
    <row r="48418" customFormat="1" x14ac:dyDescent="0.35"/>
    <row r="48419" customFormat="1" x14ac:dyDescent="0.35"/>
    <row r="48420" customFormat="1" x14ac:dyDescent="0.35"/>
    <row r="48421" customFormat="1" x14ac:dyDescent="0.35"/>
    <row r="48422" customFormat="1" x14ac:dyDescent="0.35"/>
    <row r="48423" customFormat="1" x14ac:dyDescent="0.35"/>
    <row r="48424" customFormat="1" x14ac:dyDescent="0.35"/>
    <row r="48425" customFormat="1" x14ac:dyDescent="0.35"/>
    <row r="48426" customFormat="1" x14ac:dyDescent="0.35"/>
    <row r="48427" customFormat="1" x14ac:dyDescent="0.35"/>
    <row r="48428" customFormat="1" x14ac:dyDescent="0.35"/>
    <row r="48429" customFormat="1" x14ac:dyDescent="0.35"/>
    <row r="48430" customFormat="1" x14ac:dyDescent="0.35"/>
    <row r="48431" customFormat="1" x14ac:dyDescent="0.35"/>
    <row r="48432" customFormat="1" x14ac:dyDescent="0.35"/>
    <row r="48433" customFormat="1" x14ac:dyDescent="0.35"/>
    <row r="48434" customFormat="1" x14ac:dyDescent="0.35"/>
    <row r="48435" customFormat="1" x14ac:dyDescent="0.35"/>
    <row r="48436" customFormat="1" x14ac:dyDescent="0.35"/>
    <row r="48437" customFormat="1" x14ac:dyDescent="0.35"/>
    <row r="48438" customFormat="1" x14ac:dyDescent="0.35"/>
    <row r="48439" customFormat="1" x14ac:dyDescent="0.35"/>
    <row r="48440" customFormat="1" x14ac:dyDescent="0.35"/>
    <row r="48441" customFormat="1" x14ac:dyDescent="0.35"/>
    <row r="48442" customFormat="1" x14ac:dyDescent="0.35"/>
    <row r="48443" customFormat="1" x14ac:dyDescent="0.35"/>
    <row r="48444" customFormat="1" x14ac:dyDescent="0.35"/>
    <row r="48445" customFormat="1" x14ac:dyDescent="0.35"/>
    <row r="48446" customFormat="1" x14ac:dyDescent="0.35"/>
    <row r="48447" customFormat="1" x14ac:dyDescent="0.35"/>
    <row r="48448" customFormat="1" x14ac:dyDescent="0.35"/>
    <row r="48449" customFormat="1" x14ac:dyDescent="0.35"/>
    <row r="48450" customFormat="1" x14ac:dyDescent="0.35"/>
    <row r="48451" customFormat="1" x14ac:dyDescent="0.35"/>
    <row r="48452" customFormat="1" x14ac:dyDescent="0.35"/>
    <row r="48453" customFormat="1" x14ac:dyDescent="0.35"/>
    <row r="48454" customFormat="1" x14ac:dyDescent="0.35"/>
    <row r="48455" customFormat="1" x14ac:dyDescent="0.35"/>
    <row r="48456" customFormat="1" x14ac:dyDescent="0.35"/>
    <row r="48457" customFormat="1" x14ac:dyDescent="0.35"/>
    <row r="48458" customFormat="1" x14ac:dyDescent="0.35"/>
    <row r="48459" customFormat="1" x14ac:dyDescent="0.35"/>
    <row r="48460" customFormat="1" x14ac:dyDescent="0.35"/>
    <row r="48461" customFormat="1" x14ac:dyDescent="0.35"/>
    <row r="48462" customFormat="1" x14ac:dyDescent="0.35"/>
    <row r="48463" customFormat="1" x14ac:dyDescent="0.35"/>
    <row r="48464" customFormat="1" x14ac:dyDescent="0.35"/>
    <row r="48465" customFormat="1" x14ac:dyDescent="0.35"/>
    <row r="48466" customFormat="1" x14ac:dyDescent="0.35"/>
    <row r="48467" customFormat="1" x14ac:dyDescent="0.35"/>
    <row r="48468" customFormat="1" x14ac:dyDescent="0.35"/>
    <row r="48469" customFormat="1" x14ac:dyDescent="0.35"/>
    <row r="48470" customFormat="1" x14ac:dyDescent="0.35"/>
    <row r="48471" customFormat="1" x14ac:dyDescent="0.35"/>
    <row r="48472" customFormat="1" x14ac:dyDescent="0.35"/>
    <row r="48473" customFormat="1" x14ac:dyDescent="0.35"/>
    <row r="48474" customFormat="1" x14ac:dyDescent="0.35"/>
    <row r="48475" customFormat="1" x14ac:dyDescent="0.35"/>
    <row r="48476" customFormat="1" x14ac:dyDescent="0.35"/>
    <row r="48477" customFormat="1" x14ac:dyDescent="0.35"/>
    <row r="48478" customFormat="1" x14ac:dyDescent="0.35"/>
    <row r="48479" customFormat="1" x14ac:dyDescent="0.35"/>
    <row r="48480" customFormat="1" x14ac:dyDescent="0.35"/>
    <row r="48481" customFormat="1" x14ac:dyDescent="0.35"/>
    <row r="48482" customFormat="1" x14ac:dyDescent="0.35"/>
    <row r="48483" customFormat="1" x14ac:dyDescent="0.35"/>
    <row r="48484" customFormat="1" x14ac:dyDescent="0.35"/>
    <row r="48485" customFormat="1" x14ac:dyDescent="0.35"/>
    <row r="48486" customFormat="1" x14ac:dyDescent="0.35"/>
    <row r="48487" customFormat="1" x14ac:dyDescent="0.35"/>
    <row r="48488" customFormat="1" x14ac:dyDescent="0.35"/>
    <row r="48489" customFormat="1" x14ac:dyDescent="0.35"/>
    <row r="48490" customFormat="1" x14ac:dyDescent="0.35"/>
    <row r="48491" customFormat="1" x14ac:dyDescent="0.35"/>
    <row r="48492" customFormat="1" x14ac:dyDescent="0.35"/>
    <row r="48493" customFormat="1" x14ac:dyDescent="0.35"/>
    <row r="48494" customFormat="1" x14ac:dyDescent="0.35"/>
    <row r="48495" customFormat="1" x14ac:dyDescent="0.35"/>
    <row r="48496" customFormat="1" x14ac:dyDescent="0.35"/>
    <row r="48497" customFormat="1" x14ac:dyDescent="0.35"/>
    <row r="48498" customFormat="1" x14ac:dyDescent="0.35"/>
    <row r="48499" customFormat="1" x14ac:dyDescent="0.35"/>
    <row r="48500" customFormat="1" x14ac:dyDescent="0.35"/>
    <row r="48501" customFormat="1" x14ac:dyDescent="0.35"/>
    <row r="48502" customFormat="1" x14ac:dyDescent="0.35"/>
    <row r="48503" customFormat="1" x14ac:dyDescent="0.35"/>
    <row r="48504" customFormat="1" x14ac:dyDescent="0.35"/>
    <row r="48505" customFormat="1" x14ac:dyDescent="0.35"/>
    <row r="48506" customFormat="1" x14ac:dyDescent="0.35"/>
    <row r="48507" customFormat="1" x14ac:dyDescent="0.35"/>
    <row r="48508" customFormat="1" x14ac:dyDescent="0.35"/>
    <row r="48509" customFormat="1" x14ac:dyDescent="0.35"/>
    <row r="48510" customFormat="1" x14ac:dyDescent="0.35"/>
    <row r="48511" customFormat="1" x14ac:dyDescent="0.35"/>
    <row r="48512" customFormat="1" x14ac:dyDescent="0.35"/>
    <row r="48513" customFormat="1" x14ac:dyDescent="0.35"/>
    <row r="48514" customFormat="1" x14ac:dyDescent="0.35"/>
    <row r="48515" customFormat="1" x14ac:dyDescent="0.35"/>
    <row r="48516" customFormat="1" x14ac:dyDescent="0.35"/>
    <row r="48517" customFormat="1" x14ac:dyDescent="0.35"/>
    <row r="48518" customFormat="1" x14ac:dyDescent="0.35"/>
    <row r="48519" customFormat="1" x14ac:dyDescent="0.35"/>
    <row r="48520" customFormat="1" x14ac:dyDescent="0.35"/>
    <row r="48521" customFormat="1" x14ac:dyDescent="0.35"/>
    <row r="48522" customFormat="1" x14ac:dyDescent="0.35"/>
    <row r="48523" customFormat="1" x14ac:dyDescent="0.35"/>
    <row r="48524" customFormat="1" x14ac:dyDescent="0.35"/>
    <row r="48525" customFormat="1" x14ac:dyDescent="0.35"/>
    <row r="48526" customFormat="1" x14ac:dyDescent="0.35"/>
    <row r="48527" customFormat="1" x14ac:dyDescent="0.35"/>
    <row r="48528" customFormat="1" x14ac:dyDescent="0.35"/>
    <row r="48529" customFormat="1" x14ac:dyDescent="0.35"/>
    <row r="48530" customFormat="1" x14ac:dyDescent="0.35"/>
    <row r="48531" customFormat="1" x14ac:dyDescent="0.35"/>
    <row r="48532" customFormat="1" x14ac:dyDescent="0.35"/>
    <row r="48533" customFormat="1" x14ac:dyDescent="0.35"/>
    <row r="48534" customFormat="1" x14ac:dyDescent="0.35"/>
    <row r="48535" customFormat="1" x14ac:dyDescent="0.35"/>
    <row r="48536" customFormat="1" x14ac:dyDescent="0.35"/>
    <row r="48537" customFormat="1" x14ac:dyDescent="0.35"/>
    <row r="48538" customFormat="1" x14ac:dyDescent="0.35"/>
    <row r="48539" customFormat="1" x14ac:dyDescent="0.35"/>
    <row r="48540" customFormat="1" x14ac:dyDescent="0.35"/>
    <row r="48541" customFormat="1" x14ac:dyDescent="0.35"/>
    <row r="48542" customFormat="1" x14ac:dyDescent="0.35"/>
    <row r="48543" customFormat="1" x14ac:dyDescent="0.35"/>
    <row r="48544" customFormat="1" x14ac:dyDescent="0.35"/>
    <row r="48545" customFormat="1" x14ac:dyDescent="0.35"/>
    <row r="48546" customFormat="1" x14ac:dyDescent="0.35"/>
    <row r="48547" customFormat="1" x14ac:dyDescent="0.35"/>
    <row r="48548" customFormat="1" x14ac:dyDescent="0.35"/>
    <row r="48549" customFormat="1" x14ac:dyDescent="0.35"/>
    <row r="48550" customFormat="1" x14ac:dyDescent="0.35"/>
    <row r="48551" customFormat="1" x14ac:dyDescent="0.35"/>
    <row r="48552" customFormat="1" x14ac:dyDescent="0.35"/>
    <row r="48553" customFormat="1" x14ac:dyDescent="0.35"/>
    <row r="48554" customFormat="1" x14ac:dyDescent="0.35"/>
    <row r="48555" customFormat="1" x14ac:dyDescent="0.35"/>
    <row r="48556" customFormat="1" x14ac:dyDescent="0.35"/>
    <row r="48557" customFormat="1" x14ac:dyDescent="0.35"/>
    <row r="48558" customFormat="1" x14ac:dyDescent="0.35"/>
    <row r="48559" customFormat="1" x14ac:dyDescent="0.35"/>
    <row r="48560" customFormat="1" x14ac:dyDescent="0.35"/>
    <row r="48561" customFormat="1" x14ac:dyDescent="0.35"/>
    <row r="48562" customFormat="1" x14ac:dyDescent="0.35"/>
    <row r="48563" customFormat="1" x14ac:dyDescent="0.35"/>
    <row r="48564" customFormat="1" x14ac:dyDescent="0.35"/>
    <row r="48565" customFormat="1" x14ac:dyDescent="0.35"/>
    <row r="48566" customFormat="1" x14ac:dyDescent="0.35"/>
    <row r="48567" customFormat="1" x14ac:dyDescent="0.35"/>
    <row r="48568" customFormat="1" x14ac:dyDescent="0.35"/>
    <row r="48569" customFormat="1" x14ac:dyDescent="0.35"/>
    <row r="48570" customFormat="1" x14ac:dyDescent="0.35"/>
    <row r="48571" customFormat="1" x14ac:dyDescent="0.35"/>
    <row r="48572" customFormat="1" x14ac:dyDescent="0.35"/>
    <row r="48573" customFormat="1" x14ac:dyDescent="0.35"/>
    <row r="48574" customFormat="1" x14ac:dyDescent="0.35"/>
    <row r="48575" customFormat="1" x14ac:dyDescent="0.35"/>
    <row r="48576" customFormat="1" x14ac:dyDescent="0.35"/>
    <row r="48577" customFormat="1" x14ac:dyDescent="0.35"/>
    <row r="48578" customFormat="1" x14ac:dyDescent="0.35"/>
    <row r="48579" customFormat="1" x14ac:dyDescent="0.35"/>
    <row r="48580" customFormat="1" x14ac:dyDescent="0.35"/>
    <row r="48581" customFormat="1" x14ac:dyDescent="0.35"/>
    <row r="48582" customFormat="1" x14ac:dyDescent="0.35"/>
    <row r="48583" customFormat="1" x14ac:dyDescent="0.35"/>
    <row r="48584" customFormat="1" x14ac:dyDescent="0.35"/>
    <row r="48585" customFormat="1" x14ac:dyDescent="0.35"/>
    <row r="48586" customFormat="1" x14ac:dyDescent="0.35"/>
    <row r="48587" customFormat="1" x14ac:dyDescent="0.35"/>
    <row r="48588" customFormat="1" x14ac:dyDescent="0.35"/>
    <row r="48589" customFormat="1" x14ac:dyDescent="0.35"/>
    <row r="48590" customFormat="1" x14ac:dyDescent="0.35"/>
    <row r="48591" customFormat="1" x14ac:dyDescent="0.35"/>
    <row r="48592" customFormat="1" x14ac:dyDescent="0.35"/>
    <row r="48593" customFormat="1" x14ac:dyDescent="0.35"/>
    <row r="48594" customFormat="1" x14ac:dyDescent="0.35"/>
    <row r="48595" customFormat="1" x14ac:dyDescent="0.35"/>
    <row r="48596" customFormat="1" x14ac:dyDescent="0.35"/>
    <row r="48597" customFormat="1" x14ac:dyDescent="0.35"/>
    <row r="48598" customFormat="1" x14ac:dyDescent="0.35"/>
    <row r="48599" customFormat="1" x14ac:dyDescent="0.35"/>
    <row r="48600" customFormat="1" x14ac:dyDescent="0.35"/>
    <row r="48601" customFormat="1" x14ac:dyDescent="0.35"/>
    <row r="48602" customFormat="1" x14ac:dyDescent="0.35"/>
    <row r="48603" customFormat="1" x14ac:dyDescent="0.35"/>
    <row r="48604" customFormat="1" x14ac:dyDescent="0.35"/>
    <row r="48605" customFormat="1" x14ac:dyDescent="0.35"/>
    <row r="48606" customFormat="1" x14ac:dyDescent="0.35"/>
    <row r="48607" customFormat="1" x14ac:dyDescent="0.35"/>
    <row r="48608" customFormat="1" x14ac:dyDescent="0.35"/>
    <row r="48609" customFormat="1" x14ac:dyDescent="0.35"/>
    <row r="48610" customFormat="1" x14ac:dyDescent="0.35"/>
    <row r="48611" customFormat="1" x14ac:dyDescent="0.35"/>
    <row r="48612" customFormat="1" x14ac:dyDescent="0.35"/>
    <row r="48613" customFormat="1" x14ac:dyDescent="0.35"/>
    <row r="48614" customFormat="1" x14ac:dyDescent="0.35"/>
    <row r="48615" customFormat="1" x14ac:dyDescent="0.35"/>
    <row r="48616" customFormat="1" x14ac:dyDescent="0.35"/>
    <row r="48617" customFormat="1" x14ac:dyDescent="0.35"/>
    <row r="48618" customFormat="1" x14ac:dyDescent="0.35"/>
    <row r="48619" customFormat="1" x14ac:dyDescent="0.35"/>
    <row r="48620" customFormat="1" x14ac:dyDescent="0.35"/>
    <row r="48621" customFormat="1" x14ac:dyDescent="0.35"/>
    <row r="48622" customFormat="1" x14ac:dyDescent="0.35"/>
    <row r="48623" customFormat="1" x14ac:dyDescent="0.35"/>
    <row r="48624" customFormat="1" x14ac:dyDescent="0.35"/>
    <row r="48625" customFormat="1" x14ac:dyDescent="0.35"/>
    <row r="48626" customFormat="1" x14ac:dyDescent="0.35"/>
    <row r="48627" customFormat="1" x14ac:dyDescent="0.35"/>
    <row r="48628" customFormat="1" x14ac:dyDescent="0.35"/>
    <row r="48629" customFormat="1" x14ac:dyDescent="0.35"/>
    <row r="48630" customFormat="1" x14ac:dyDescent="0.35"/>
    <row r="48631" customFormat="1" x14ac:dyDescent="0.35"/>
    <row r="48632" customFormat="1" x14ac:dyDescent="0.35"/>
    <row r="48633" customFormat="1" x14ac:dyDescent="0.35"/>
    <row r="48634" customFormat="1" x14ac:dyDescent="0.35"/>
    <row r="48635" customFormat="1" x14ac:dyDescent="0.35"/>
    <row r="48636" customFormat="1" x14ac:dyDescent="0.35"/>
    <row r="48637" customFormat="1" x14ac:dyDescent="0.35"/>
    <row r="48638" customFormat="1" x14ac:dyDescent="0.35"/>
    <row r="48639" customFormat="1" x14ac:dyDescent="0.35"/>
    <row r="48640" customFormat="1" x14ac:dyDescent="0.35"/>
    <row r="48641" customFormat="1" x14ac:dyDescent="0.35"/>
    <row r="48642" customFormat="1" x14ac:dyDescent="0.35"/>
    <row r="48643" customFormat="1" x14ac:dyDescent="0.35"/>
    <row r="48644" customFormat="1" x14ac:dyDescent="0.35"/>
    <row r="48645" customFormat="1" x14ac:dyDescent="0.35"/>
    <row r="48646" customFormat="1" x14ac:dyDescent="0.35"/>
    <row r="48647" customFormat="1" x14ac:dyDescent="0.35"/>
    <row r="48648" customFormat="1" x14ac:dyDescent="0.35"/>
    <row r="48649" customFormat="1" x14ac:dyDescent="0.35"/>
    <row r="48650" customFormat="1" x14ac:dyDescent="0.35"/>
    <row r="48651" customFormat="1" x14ac:dyDescent="0.35"/>
    <row r="48652" customFormat="1" x14ac:dyDescent="0.35"/>
    <row r="48653" customFormat="1" x14ac:dyDescent="0.35"/>
    <row r="48654" customFormat="1" x14ac:dyDescent="0.35"/>
    <row r="48655" customFormat="1" x14ac:dyDescent="0.35"/>
    <row r="48656" customFormat="1" x14ac:dyDescent="0.35"/>
    <row r="48657" customFormat="1" x14ac:dyDescent="0.35"/>
    <row r="48658" customFormat="1" x14ac:dyDescent="0.35"/>
    <row r="48659" customFormat="1" x14ac:dyDescent="0.35"/>
    <row r="48660" customFormat="1" x14ac:dyDescent="0.35"/>
    <row r="48661" customFormat="1" x14ac:dyDescent="0.35"/>
    <row r="48662" customFormat="1" x14ac:dyDescent="0.35"/>
    <row r="48663" customFormat="1" x14ac:dyDescent="0.35"/>
    <row r="48664" customFormat="1" x14ac:dyDescent="0.35"/>
    <row r="48665" customFormat="1" x14ac:dyDescent="0.35"/>
    <row r="48666" customFormat="1" x14ac:dyDescent="0.35"/>
    <row r="48667" customFormat="1" x14ac:dyDescent="0.35"/>
    <row r="48668" customFormat="1" x14ac:dyDescent="0.35"/>
    <row r="48669" customFormat="1" x14ac:dyDescent="0.35"/>
    <row r="48670" customFormat="1" x14ac:dyDescent="0.35"/>
    <row r="48671" customFormat="1" x14ac:dyDescent="0.35"/>
    <row r="48672" customFormat="1" x14ac:dyDescent="0.35"/>
    <row r="48673" customFormat="1" x14ac:dyDescent="0.35"/>
    <row r="48674" customFormat="1" x14ac:dyDescent="0.35"/>
    <row r="48675" customFormat="1" x14ac:dyDescent="0.35"/>
    <row r="48676" customFormat="1" x14ac:dyDescent="0.35"/>
    <row r="48677" customFormat="1" x14ac:dyDescent="0.35"/>
    <row r="48678" customFormat="1" x14ac:dyDescent="0.35"/>
    <row r="48679" customFormat="1" x14ac:dyDescent="0.35"/>
    <row r="48680" customFormat="1" x14ac:dyDescent="0.35"/>
    <row r="48681" customFormat="1" x14ac:dyDescent="0.35"/>
    <row r="48682" customFormat="1" x14ac:dyDescent="0.35"/>
    <row r="48683" customFormat="1" x14ac:dyDescent="0.35"/>
    <row r="48684" customFormat="1" x14ac:dyDescent="0.35"/>
    <row r="48685" customFormat="1" x14ac:dyDescent="0.35"/>
    <row r="48686" customFormat="1" x14ac:dyDescent="0.35"/>
    <row r="48687" customFormat="1" x14ac:dyDescent="0.35"/>
    <row r="48688" customFormat="1" x14ac:dyDescent="0.35"/>
    <row r="48689" customFormat="1" x14ac:dyDescent="0.35"/>
    <row r="48690" customFormat="1" x14ac:dyDescent="0.35"/>
    <row r="48691" customFormat="1" x14ac:dyDescent="0.35"/>
    <row r="48692" customFormat="1" x14ac:dyDescent="0.35"/>
    <row r="48693" customFormat="1" x14ac:dyDescent="0.35"/>
    <row r="48694" customFormat="1" x14ac:dyDescent="0.35"/>
    <row r="48695" customFormat="1" x14ac:dyDescent="0.35"/>
    <row r="48696" customFormat="1" x14ac:dyDescent="0.35"/>
    <row r="48697" customFormat="1" x14ac:dyDescent="0.35"/>
    <row r="48698" customFormat="1" x14ac:dyDescent="0.35"/>
    <row r="48699" customFormat="1" x14ac:dyDescent="0.35"/>
    <row r="48700" customFormat="1" x14ac:dyDescent="0.35"/>
    <row r="48701" customFormat="1" x14ac:dyDescent="0.35"/>
    <row r="48702" customFormat="1" x14ac:dyDescent="0.35"/>
    <row r="48703" customFormat="1" x14ac:dyDescent="0.35"/>
    <row r="48704" customFormat="1" x14ac:dyDescent="0.35"/>
    <row r="48705" customFormat="1" x14ac:dyDescent="0.35"/>
    <row r="48706" customFormat="1" x14ac:dyDescent="0.35"/>
    <row r="48707" customFormat="1" x14ac:dyDescent="0.35"/>
    <row r="48708" customFormat="1" x14ac:dyDescent="0.35"/>
    <row r="48709" customFormat="1" x14ac:dyDescent="0.35"/>
    <row r="48710" customFormat="1" x14ac:dyDescent="0.35"/>
    <row r="48711" customFormat="1" x14ac:dyDescent="0.35"/>
    <row r="48712" customFormat="1" x14ac:dyDescent="0.35"/>
    <row r="48713" customFormat="1" x14ac:dyDescent="0.35"/>
    <row r="48714" customFormat="1" x14ac:dyDescent="0.35"/>
    <row r="48715" customFormat="1" x14ac:dyDescent="0.35"/>
    <row r="48716" customFormat="1" x14ac:dyDescent="0.35"/>
    <row r="48717" customFormat="1" x14ac:dyDescent="0.35"/>
    <row r="48718" customFormat="1" x14ac:dyDescent="0.35"/>
    <row r="48719" customFormat="1" x14ac:dyDescent="0.35"/>
    <row r="48720" customFormat="1" x14ac:dyDescent="0.35"/>
    <row r="48721" customFormat="1" x14ac:dyDescent="0.35"/>
    <row r="48722" customFormat="1" x14ac:dyDescent="0.35"/>
    <row r="48723" customFormat="1" x14ac:dyDescent="0.35"/>
    <row r="48724" customFormat="1" x14ac:dyDescent="0.35"/>
    <row r="48725" customFormat="1" x14ac:dyDescent="0.35"/>
    <row r="48726" customFormat="1" x14ac:dyDescent="0.35"/>
    <row r="48727" customFormat="1" x14ac:dyDescent="0.35"/>
    <row r="48728" customFormat="1" x14ac:dyDescent="0.35"/>
    <row r="48729" customFormat="1" x14ac:dyDescent="0.35"/>
    <row r="48730" customFormat="1" x14ac:dyDescent="0.35"/>
    <row r="48731" customFormat="1" x14ac:dyDescent="0.35"/>
    <row r="48732" customFormat="1" x14ac:dyDescent="0.35"/>
    <row r="48733" customFormat="1" x14ac:dyDescent="0.35"/>
    <row r="48734" customFormat="1" x14ac:dyDescent="0.35"/>
    <row r="48735" customFormat="1" x14ac:dyDescent="0.35"/>
    <row r="48736" customFormat="1" x14ac:dyDescent="0.35"/>
    <row r="48737" customFormat="1" x14ac:dyDescent="0.35"/>
    <row r="48738" customFormat="1" x14ac:dyDescent="0.35"/>
    <row r="48739" customFormat="1" x14ac:dyDescent="0.35"/>
    <row r="48740" customFormat="1" x14ac:dyDescent="0.35"/>
    <row r="48741" customFormat="1" x14ac:dyDescent="0.35"/>
    <row r="48742" customFormat="1" x14ac:dyDescent="0.35"/>
    <row r="48743" customFormat="1" x14ac:dyDescent="0.35"/>
    <row r="48744" customFormat="1" x14ac:dyDescent="0.35"/>
    <row r="48745" customFormat="1" x14ac:dyDescent="0.35"/>
    <row r="48746" customFormat="1" x14ac:dyDescent="0.35"/>
    <row r="48747" customFormat="1" x14ac:dyDescent="0.35"/>
    <row r="48748" customFormat="1" x14ac:dyDescent="0.35"/>
    <row r="48749" customFormat="1" x14ac:dyDescent="0.35"/>
    <row r="48750" customFormat="1" x14ac:dyDescent="0.35"/>
    <row r="48751" customFormat="1" x14ac:dyDescent="0.35"/>
    <row r="48752" customFormat="1" x14ac:dyDescent="0.35"/>
    <row r="48753" customFormat="1" x14ac:dyDescent="0.35"/>
    <row r="48754" customFormat="1" x14ac:dyDescent="0.35"/>
    <row r="48755" customFormat="1" x14ac:dyDescent="0.35"/>
    <row r="48756" customFormat="1" x14ac:dyDescent="0.35"/>
    <row r="48757" customFormat="1" x14ac:dyDescent="0.35"/>
    <row r="48758" customFormat="1" x14ac:dyDescent="0.35"/>
    <row r="48759" customFormat="1" x14ac:dyDescent="0.35"/>
    <row r="48760" customFormat="1" x14ac:dyDescent="0.35"/>
    <row r="48761" customFormat="1" x14ac:dyDescent="0.35"/>
    <row r="48762" customFormat="1" x14ac:dyDescent="0.35"/>
    <row r="48763" customFormat="1" x14ac:dyDescent="0.35"/>
    <row r="48764" customFormat="1" x14ac:dyDescent="0.35"/>
    <row r="48765" customFormat="1" x14ac:dyDescent="0.35"/>
    <row r="48766" customFormat="1" x14ac:dyDescent="0.35"/>
    <row r="48767" customFormat="1" x14ac:dyDescent="0.35"/>
    <row r="48768" customFormat="1" x14ac:dyDescent="0.35"/>
    <row r="48769" customFormat="1" x14ac:dyDescent="0.35"/>
    <row r="48770" customFormat="1" x14ac:dyDescent="0.35"/>
    <row r="48771" customFormat="1" x14ac:dyDescent="0.35"/>
    <row r="48772" customFormat="1" x14ac:dyDescent="0.35"/>
    <row r="48773" customFormat="1" x14ac:dyDescent="0.35"/>
    <row r="48774" customFormat="1" x14ac:dyDescent="0.35"/>
    <row r="48775" customFormat="1" x14ac:dyDescent="0.35"/>
    <row r="48776" customFormat="1" x14ac:dyDescent="0.35"/>
    <row r="48777" customFormat="1" x14ac:dyDescent="0.35"/>
    <row r="48778" customFormat="1" x14ac:dyDescent="0.35"/>
    <row r="48779" customFormat="1" x14ac:dyDescent="0.35"/>
    <row r="48780" customFormat="1" x14ac:dyDescent="0.35"/>
    <row r="48781" customFormat="1" x14ac:dyDescent="0.35"/>
    <row r="48782" customFormat="1" x14ac:dyDescent="0.35"/>
    <row r="48783" customFormat="1" x14ac:dyDescent="0.35"/>
    <row r="48784" customFormat="1" x14ac:dyDescent="0.35"/>
    <row r="48785" customFormat="1" x14ac:dyDescent="0.35"/>
    <row r="48786" customFormat="1" x14ac:dyDescent="0.35"/>
    <row r="48787" customFormat="1" x14ac:dyDescent="0.35"/>
    <row r="48788" customFormat="1" x14ac:dyDescent="0.35"/>
    <row r="48789" customFormat="1" x14ac:dyDescent="0.35"/>
    <row r="48790" customFormat="1" x14ac:dyDescent="0.35"/>
    <row r="48791" customFormat="1" x14ac:dyDescent="0.35"/>
    <row r="48792" customFormat="1" x14ac:dyDescent="0.35"/>
    <row r="48793" customFormat="1" x14ac:dyDescent="0.35"/>
    <row r="48794" customFormat="1" x14ac:dyDescent="0.35"/>
    <row r="48795" customFormat="1" x14ac:dyDescent="0.35"/>
    <row r="48796" customFormat="1" x14ac:dyDescent="0.35"/>
    <row r="48797" customFormat="1" x14ac:dyDescent="0.35"/>
    <row r="48798" customFormat="1" x14ac:dyDescent="0.35"/>
    <row r="48799" customFormat="1" x14ac:dyDescent="0.35"/>
    <row r="48800" customFormat="1" x14ac:dyDescent="0.35"/>
    <row r="48801" customFormat="1" x14ac:dyDescent="0.35"/>
    <row r="48802" customFormat="1" x14ac:dyDescent="0.35"/>
    <row r="48803" customFormat="1" x14ac:dyDescent="0.35"/>
    <row r="48804" customFormat="1" x14ac:dyDescent="0.35"/>
    <row r="48805" customFormat="1" x14ac:dyDescent="0.35"/>
    <row r="48806" customFormat="1" x14ac:dyDescent="0.35"/>
    <row r="48807" customFormat="1" x14ac:dyDescent="0.35"/>
    <row r="48808" customFormat="1" x14ac:dyDescent="0.35"/>
    <row r="48809" customFormat="1" x14ac:dyDescent="0.35"/>
    <row r="48810" customFormat="1" x14ac:dyDescent="0.35"/>
    <row r="48811" customFormat="1" x14ac:dyDescent="0.35"/>
    <row r="48812" customFormat="1" x14ac:dyDescent="0.35"/>
    <row r="48813" customFormat="1" x14ac:dyDescent="0.35"/>
    <row r="48814" customFormat="1" x14ac:dyDescent="0.35"/>
    <row r="48815" customFormat="1" x14ac:dyDescent="0.35"/>
    <row r="48816" customFormat="1" x14ac:dyDescent="0.35"/>
    <row r="48817" customFormat="1" x14ac:dyDescent="0.35"/>
    <row r="48818" customFormat="1" x14ac:dyDescent="0.35"/>
    <row r="48819" customFormat="1" x14ac:dyDescent="0.35"/>
    <row r="48820" customFormat="1" x14ac:dyDescent="0.35"/>
    <row r="48821" customFormat="1" x14ac:dyDescent="0.35"/>
    <row r="48822" customFormat="1" x14ac:dyDescent="0.35"/>
    <row r="48823" customFormat="1" x14ac:dyDescent="0.35"/>
    <row r="48824" customFormat="1" x14ac:dyDescent="0.35"/>
    <row r="48825" customFormat="1" x14ac:dyDescent="0.35"/>
    <row r="48826" customFormat="1" x14ac:dyDescent="0.35"/>
    <row r="48827" customFormat="1" x14ac:dyDescent="0.35"/>
    <row r="48828" customFormat="1" x14ac:dyDescent="0.35"/>
    <row r="48829" customFormat="1" x14ac:dyDescent="0.35"/>
    <row r="48830" customFormat="1" x14ac:dyDescent="0.35"/>
    <row r="48831" customFormat="1" x14ac:dyDescent="0.35"/>
    <row r="48832" customFormat="1" x14ac:dyDescent="0.35"/>
    <row r="48833" customFormat="1" x14ac:dyDescent="0.35"/>
    <row r="48834" customFormat="1" x14ac:dyDescent="0.35"/>
    <row r="48835" customFormat="1" x14ac:dyDescent="0.35"/>
    <row r="48836" customFormat="1" x14ac:dyDescent="0.35"/>
    <row r="48837" customFormat="1" x14ac:dyDescent="0.35"/>
    <row r="48838" customFormat="1" x14ac:dyDescent="0.35"/>
    <row r="48839" customFormat="1" x14ac:dyDescent="0.35"/>
    <row r="48840" customFormat="1" x14ac:dyDescent="0.35"/>
    <row r="48841" customFormat="1" x14ac:dyDescent="0.35"/>
    <row r="48842" customFormat="1" x14ac:dyDescent="0.35"/>
    <row r="48843" customFormat="1" x14ac:dyDescent="0.35"/>
    <row r="48844" customFormat="1" x14ac:dyDescent="0.35"/>
    <row r="48845" customFormat="1" x14ac:dyDescent="0.35"/>
    <row r="48846" customFormat="1" x14ac:dyDescent="0.35"/>
    <row r="48847" customFormat="1" x14ac:dyDescent="0.35"/>
    <row r="48848" customFormat="1" x14ac:dyDescent="0.35"/>
    <row r="48849" customFormat="1" x14ac:dyDescent="0.35"/>
    <row r="48850" customFormat="1" x14ac:dyDescent="0.35"/>
    <row r="48851" customFormat="1" x14ac:dyDescent="0.35"/>
    <row r="48852" customFormat="1" x14ac:dyDescent="0.35"/>
    <row r="48853" customFormat="1" x14ac:dyDescent="0.35"/>
    <row r="48854" customFormat="1" x14ac:dyDescent="0.35"/>
    <row r="48855" customFormat="1" x14ac:dyDescent="0.35"/>
    <row r="48856" customFormat="1" x14ac:dyDescent="0.35"/>
    <row r="48857" customFormat="1" x14ac:dyDescent="0.35"/>
    <row r="48858" customFormat="1" x14ac:dyDescent="0.35"/>
    <row r="48859" customFormat="1" x14ac:dyDescent="0.35"/>
    <row r="48860" customFormat="1" x14ac:dyDescent="0.35"/>
    <row r="48861" customFormat="1" x14ac:dyDescent="0.35"/>
    <row r="48862" customFormat="1" x14ac:dyDescent="0.35"/>
    <row r="48863" customFormat="1" x14ac:dyDescent="0.35"/>
    <row r="48864" customFormat="1" x14ac:dyDescent="0.35"/>
    <row r="48865" customFormat="1" x14ac:dyDescent="0.35"/>
    <row r="48866" customFormat="1" x14ac:dyDescent="0.35"/>
    <row r="48867" customFormat="1" x14ac:dyDescent="0.35"/>
    <row r="48868" customFormat="1" x14ac:dyDescent="0.35"/>
    <row r="48869" customFormat="1" x14ac:dyDescent="0.35"/>
    <row r="48870" customFormat="1" x14ac:dyDescent="0.35"/>
    <row r="48871" customFormat="1" x14ac:dyDescent="0.35"/>
    <row r="48872" customFormat="1" x14ac:dyDescent="0.35"/>
    <row r="48873" customFormat="1" x14ac:dyDescent="0.35"/>
    <row r="48874" customFormat="1" x14ac:dyDescent="0.35"/>
    <row r="48875" customFormat="1" x14ac:dyDescent="0.35"/>
    <row r="48876" customFormat="1" x14ac:dyDescent="0.35"/>
    <row r="48877" customFormat="1" x14ac:dyDescent="0.35"/>
    <row r="48878" customFormat="1" x14ac:dyDescent="0.35"/>
    <row r="48879" customFormat="1" x14ac:dyDescent="0.35"/>
    <row r="48880" customFormat="1" x14ac:dyDescent="0.35"/>
    <row r="48881" customFormat="1" x14ac:dyDescent="0.35"/>
    <row r="48882" customFormat="1" x14ac:dyDescent="0.35"/>
    <row r="48883" customFormat="1" x14ac:dyDescent="0.35"/>
    <row r="48884" customFormat="1" x14ac:dyDescent="0.35"/>
    <row r="48885" customFormat="1" x14ac:dyDescent="0.35"/>
    <row r="48886" customFormat="1" x14ac:dyDescent="0.35"/>
    <row r="48887" customFormat="1" x14ac:dyDescent="0.35"/>
    <row r="48888" customFormat="1" x14ac:dyDescent="0.35"/>
    <row r="48889" customFormat="1" x14ac:dyDescent="0.35"/>
    <row r="48890" customFormat="1" x14ac:dyDescent="0.35"/>
    <row r="48891" customFormat="1" x14ac:dyDescent="0.35"/>
    <row r="48892" customFormat="1" x14ac:dyDescent="0.35"/>
    <row r="48893" customFormat="1" x14ac:dyDescent="0.35"/>
    <row r="48894" customFormat="1" x14ac:dyDescent="0.35"/>
    <row r="48895" customFormat="1" x14ac:dyDescent="0.35"/>
    <row r="48896" customFormat="1" x14ac:dyDescent="0.35"/>
    <row r="48897" customFormat="1" x14ac:dyDescent="0.35"/>
    <row r="48898" customFormat="1" x14ac:dyDescent="0.35"/>
    <row r="48899" customFormat="1" x14ac:dyDescent="0.35"/>
    <row r="48900" customFormat="1" x14ac:dyDescent="0.35"/>
    <row r="48901" customFormat="1" x14ac:dyDescent="0.35"/>
    <row r="48902" customFormat="1" x14ac:dyDescent="0.35"/>
    <row r="48903" customFormat="1" x14ac:dyDescent="0.35"/>
    <row r="48904" customFormat="1" x14ac:dyDescent="0.35"/>
    <row r="48905" customFormat="1" x14ac:dyDescent="0.35"/>
    <row r="48906" customFormat="1" x14ac:dyDescent="0.35"/>
    <row r="48907" customFormat="1" x14ac:dyDescent="0.35"/>
    <row r="48908" customFormat="1" x14ac:dyDescent="0.35"/>
    <row r="48909" customFormat="1" x14ac:dyDescent="0.35"/>
    <row r="48910" customFormat="1" x14ac:dyDescent="0.35"/>
    <row r="48911" customFormat="1" x14ac:dyDescent="0.35"/>
    <row r="48912" customFormat="1" x14ac:dyDescent="0.35"/>
    <row r="48913" customFormat="1" x14ac:dyDescent="0.35"/>
    <row r="48914" customFormat="1" x14ac:dyDescent="0.35"/>
    <row r="48915" customFormat="1" x14ac:dyDescent="0.35"/>
    <row r="48916" customFormat="1" x14ac:dyDescent="0.35"/>
    <row r="48917" customFormat="1" x14ac:dyDescent="0.35"/>
    <row r="48918" customFormat="1" x14ac:dyDescent="0.35"/>
    <row r="48919" customFormat="1" x14ac:dyDescent="0.35"/>
    <row r="48920" customFormat="1" x14ac:dyDescent="0.35"/>
    <row r="48921" customFormat="1" x14ac:dyDescent="0.35"/>
    <row r="48922" customFormat="1" x14ac:dyDescent="0.35"/>
    <row r="48923" customFormat="1" x14ac:dyDescent="0.35"/>
    <row r="48924" customFormat="1" x14ac:dyDescent="0.35"/>
    <row r="48925" customFormat="1" x14ac:dyDescent="0.35"/>
    <row r="48926" customFormat="1" x14ac:dyDescent="0.35"/>
    <row r="48927" customFormat="1" x14ac:dyDescent="0.35"/>
    <row r="48928" customFormat="1" x14ac:dyDescent="0.35"/>
    <row r="48929" customFormat="1" x14ac:dyDescent="0.35"/>
    <row r="48930" customFormat="1" x14ac:dyDescent="0.35"/>
    <row r="48931" customFormat="1" x14ac:dyDescent="0.35"/>
    <row r="48932" customFormat="1" x14ac:dyDescent="0.35"/>
    <row r="48933" customFormat="1" x14ac:dyDescent="0.35"/>
    <row r="48934" customFormat="1" x14ac:dyDescent="0.35"/>
    <row r="48935" customFormat="1" x14ac:dyDescent="0.35"/>
    <row r="48936" customFormat="1" x14ac:dyDescent="0.35"/>
    <row r="48937" customFormat="1" x14ac:dyDescent="0.35"/>
    <row r="48938" customFormat="1" x14ac:dyDescent="0.35"/>
    <row r="48939" customFormat="1" x14ac:dyDescent="0.35"/>
    <row r="48940" customFormat="1" x14ac:dyDescent="0.35"/>
    <row r="48941" customFormat="1" x14ac:dyDescent="0.35"/>
    <row r="48942" customFormat="1" x14ac:dyDescent="0.35"/>
    <row r="48943" customFormat="1" x14ac:dyDescent="0.35"/>
    <row r="48944" customFormat="1" x14ac:dyDescent="0.35"/>
    <row r="48945" customFormat="1" x14ac:dyDescent="0.35"/>
    <row r="48946" customFormat="1" x14ac:dyDescent="0.35"/>
    <row r="48947" customFormat="1" x14ac:dyDescent="0.35"/>
    <row r="48948" customFormat="1" x14ac:dyDescent="0.35"/>
    <row r="48949" customFormat="1" x14ac:dyDescent="0.35"/>
    <row r="48950" customFormat="1" x14ac:dyDescent="0.35"/>
    <row r="48951" customFormat="1" x14ac:dyDescent="0.35"/>
    <row r="48952" customFormat="1" x14ac:dyDescent="0.35"/>
    <row r="48953" customFormat="1" x14ac:dyDescent="0.35"/>
    <row r="48954" customFormat="1" x14ac:dyDescent="0.35"/>
    <row r="48955" customFormat="1" x14ac:dyDescent="0.35"/>
    <row r="48956" customFormat="1" x14ac:dyDescent="0.35"/>
    <row r="48957" customFormat="1" x14ac:dyDescent="0.35"/>
    <row r="48958" customFormat="1" x14ac:dyDescent="0.35"/>
    <row r="48959" customFormat="1" x14ac:dyDescent="0.35"/>
    <row r="48960" customFormat="1" x14ac:dyDescent="0.35"/>
    <row r="48961" customFormat="1" x14ac:dyDescent="0.35"/>
    <row r="48962" customFormat="1" x14ac:dyDescent="0.35"/>
    <row r="48963" customFormat="1" x14ac:dyDescent="0.35"/>
    <row r="48964" customFormat="1" x14ac:dyDescent="0.35"/>
    <row r="48965" customFormat="1" x14ac:dyDescent="0.35"/>
    <row r="48966" customFormat="1" x14ac:dyDescent="0.35"/>
    <row r="48967" customFormat="1" x14ac:dyDescent="0.35"/>
    <row r="48968" customFormat="1" x14ac:dyDescent="0.35"/>
    <row r="48969" customFormat="1" x14ac:dyDescent="0.35"/>
    <row r="48970" customFormat="1" x14ac:dyDescent="0.35"/>
    <row r="48971" customFormat="1" x14ac:dyDescent="0.35"/>
    <row r="48972" customFormat="1" x14ac:dyDescent="0.35"/>
    <row r="48973" customFormat="1" x14ac:dyDescent="0.35"/>
    <row r="48974" customFormat="1" x14ac:dyDescent="0.35"/>
    <row r="48975" customFormat="1" x14ac:dyDescent="0.35"/>
    <row r="48976" customFormat="1" x14ac:dyDescent="0.35"/>
    <row r="48977" customFormat="1" x14ac:dyDescent="0.35"/>
    <row r="48978" customFormat="1" x14ac:dyDescent="0.35"/>
    <row r="48979" customFormat="1" x14ac:dyDescent="0.35"/>
    <row r="48980" customFormat="1" x14ac:dyDescent="0.35"/>
    <row r="48981" customFormat="1" x14ac:dyDescent="0.35"/>
    <row r="48982" customFormat="1" x14ac:dyDescent="0.35"/>
    <row r="48983" customFormat="1" x14ac:dyDescent="0.35"/>
    <row r="48984" customFormat="1" x14ac:dyDescent="0.35"/>
    <row r="48985" customFormat="1" x14ac:dyDescent="0.35"/>
    <row r="48986" customFormat="1" x14ac:dyDescent="0.35"/>
    <row r="48987" customFormat="1" x14ac:dyDescent="0.35"/>
    <row r="48988" customFormat="1" x14ac:dyDescent="0.35"/>
    <row r="48989" customFormat="1" x14ac:dyDescent="0.35"/>
    <row r="48990" customFormat="1" x14ac:dyDescent="0.35"/>
    <row r="48991" customFormat="1" x14ac:dyDescent="0.35"/>
    <row r="48992" customFormat="1" x14ac:dyDescent="0.35"/>
    <row r="48993" customFormat="1" x14ac:dyDescent="0.35"/>
    <row r="48994" customFormat="1" x14ac:dyDescent="0.35"/>
    <row r="48995" customFormat="1" x14ac:dyDescent="0.35"/>
    <row r="48996" customFormat="1" x14ac:dyDescent="0.35"/>
    <row r="48997" customFormat="1" x14ac:dyDescent="0.35"/>
    <row r="48998" customFormat="1" x14ac:dyDescent="0.35"/>
    <row r="48999" customFormat="1" x14ac:dyDescent="0.35"/>
    <row r="49000" customFormat="1" x14ac:dyDescent="0.35"/>
    <row r="49001" customFormat="1" x14ac:dyDescent="0.35"/>
    <row r="49002" customFormat="1" x14ac:dyDescent="0.35"/>
    <row r="49003" customFormat="1" x14ac:dyDescent="0.35"/>
    <row r="49004" customFormat="1" x14ac:dyDescent="0.35"/>
    <row r="49005" customFormat="1" x14ac:dyDescent="0.35"/>
    <row r="49006" customFormat="1" x14ac:dyDescent="0.35"/>
    <row r="49007" customFormat="1" x14ac:dyDescent="0.35"/>
    <row r="49008" customFormat="1" x14ac:dyDescent="0.35"/>
    <row r="49009" customFormat="1" x14ac:dyDescent="0.35"/>
    <row r="49010" customFormat="1" x14ac:dyDescent="0.35"/>
    <row r="49011" customFormat="1" x14ac:dyDescent="0.35"/>
    <row r="49012" customFormat="1" x14ac:dyDescent="0.35"/>
    <row r="49013" customFormat="1" x14ac:dyDescent="0.35"/>
    <row r="49014" customFormat="1" x14ac:dyDescent="0.35"/>
    <row r="49015" customFormat="1" x14ac:dyDescent="0.35"/>
    <row r="49016" customFormat="1" x14ac:dyDescent="0.35"/>
    <row r="49017" customFormat="1" x14ac:dyDescent="0.35"/>
    <row r="49018" customFormat="1" x14ac:dyDescent="0.35"/>
    <row r="49019" customFormat="1" x14ac:dyDescent="0.35"/>
    <row r="49020" customFormat="1" x14ac:dyDescent="0.35"/>
    <row r="49021" customFormat="1" x14ac:dyDescent="0.35"/>
    <row r="49022" customFormat="1" x14ac:dyDescent="0.35"/>
    <row r="49023" customFormat="1" x14ac:dyDescent="0.35"/>
    <row r="49024" customFormat="1" x14ac:dyDescent="0.35"/>
    <row r="49025" customFormat="1" x14ac:dyDescent="0.35"/>
    <row r="49026" customFormat="1" x14ac:dyDescent="0.35"/>
    <row r="49027" customFormat="1" x14ac:dyDescent="0.35"/>
    <row r="49028" customFormat="1" x14ac:dyDescent="0.35"/>
    <row r="49029" customFormat="1" x14ac:dyDescent="0.35"/>
    <row r="49030" customFormat="1" x14ac:dyDescent="0.35"/>
    <row r="49031" customFormat="1" x14ac:dyDescent="0.35"/>
    <row r="49032" customFormat="1" x14ac:dyDescent="0.35"/>
    <row r="49033" customFormat="1" x14ac:dyDescent="0.35"/>
    <row r="49034" customFormat="1" x14ac:dyDescent="0.35"/>
    <row r="49035" customFormat="1" x14ac:dyDescent="0.35"/>
    <row r="49036" customFormat="1" x14ac:dyDescent="0.35"/>
    <row r="49037" customFormat="1" x14ac:dyDescent="0.35"/>
    <row r="49038" customFormat="1" x14ac:dyDescent="0.35"/>
    <row r="49039" customFormat="1" x14ac:dyDescent="0.35"/>
    <row r="49040" customFormat="1" x14ac:dyDescent="0.35"/>
    <row r="49041" customFormat="1" x14ac:dyDescent="0.35"/>
    <row r="49042" customFormat="1" x14ac:dyDescent="0.35"/>
    <row r="49043" customFormat="1" x14ac:dyDescent="0.35"/>
    <row r="49044" customFormat="1" x14ac:dyDescent="0.35"/>
    <row r="49045" customFormat="1" x14ac:dyDescent="0.35"/>
    <row r="49046" customFormat="1" x14ac:dyDescent="0.35"/>
    <row r="49047" customFormat="1" x14ac:dyDescent="0.35"/>
    <row r="49048" customFormat="1" x14ac:dyDescent="0.35"/>
    <row r="49049" customFormat="1" x14ac:dyDescent="0.35"/>
    <row r="49050" customFormat="1" x14ac:dyDescent="0.35"/>
    <row r="49051" customFormat="1" x14ac:dyDescent="0.35"/>
    <row r="49052" customFormat="1" x14ac:dyDescent="0.35"/>
    <row r="49053" customFormat="1" x14ac:dyDescent="0.35"/>
    <row r="49054" customFormat="1" x14ac:dyDescent="0.35"/>
    <row r="49055" customFormat="1" x14ac:dyDescent="0.35"/>
    <row r="49056" customFormat="1" x14ac:dyDescent="0.35"/>
    <row r="49057" customFormat="1" x14ac:dyDescent="0.35"/>
    <row r="49058" customFormat="1" x14ac:dyDescent="0.35"/>
    <row r="49059" customFormat="1" x14ac:dyDescent="0.35"/>
    <row r="49060" customFormat="1" x14ac:dyDescent="0.35"/>
    <row r="49061" customFormat="1" x14ac:dyDescent="0.35"/>
    <row r="49062" customFormat="1" x14ac:dyDescent="0.35"/>
    <row r="49063" customFormat="1" x14ac:dyDescent="0.35"/>
    <row r="49064" customFormat="1" x14ac:dyDescent="0.35"/>
    <row r="49065" customFormat="1" x14ac:dyDescent="0.35"/>
    <row r="49066" customFormat="1" x14ac:dyDescent="0.35"/>
    <row r="49067" customFormat="1" x14ac:dyDescent="0.35"/>
    <row r="49068" customFormat="1" x14ac:dyDescent="0.35"/>
    <row r="49069" customFormat="1" x14ac:dyDescent="0.35"/>
    <row r="49070" customFormat="1" x14ac:dyDescent="0.35"/>
    <row r="49071" customFormat="1" x14ac:dyDescent="0.35"/>
    <row r="49072" customFormat="1" x14ac:dyDescent="0.35"/>
    <row r="49073" customFormat="1" x14ac:dyDescent="0.35"/>
    <row r="49074" customFormat="1" x14ac:dyDescent="0.35"/>
    <row r="49075" customFormat="1" x14ac:dyDescent="0.35"/>
    <row r="49076" customFormat="1" x14ac:dyDescent="0.35"/>
    <row r="49077" customFormat="1" x14ac:dyDescent="0.35"/>
    <row r="49078" customFormat="1" x14ac:dyDescent="0.35"/>
    <row r="49079" customFormat="1" x14ac:dyDescent="0.35"/>
    <row r="49080" customFormat="1" x14ac:dyDescent="0.35"/>
    <row r="49081" customFormat="1" x14ac:dyDescent="0.35"/>
    <row r="49082" customFormat="1" x14ac:dyDescent="0.35"/>
    <row r="49083" customFormat="1" x14ac:dyDescent="0.35"/>
    <row r="49084" customFormat="1" x14ac:dyDescent="0.35"/>
    <row r="49085" customFormat="1" x14ac:dyDescent="0.35"/>
    <row r="49086" customFormat="1" x14ac:dyDescent="0.35"/>
    <row r="49087" customFormat="1" x14ac:dyDescent="0.35"/>
    <row r="49088" customFormat="1" x14ac:dyDescent="0.35"/>
    <row r="49089" customFormat="1" x14ac:dyDescent="0.35"/>
    <row r="49090" customFormat="1" x14ac:dyDescent="0.35"/>
    <row r="49091" customFormat="1" x14ac:dyDescent="0.35"/>
    <row r="49092" customFormat="1" x14ac:dyDescent="0.35"/>
    <row r="49093" customFormat="1" x14ac:dyDescent="0.35"/>
    <row r="49094" customFormat="1" x14ac:dyDescent="0.35"/>
    <row r="49095" customFormat="1" x14ac:dyDescent="0.35"/>
    <row r="49096" customFormat="1" x14ac:dyDescent="0.35"/>
    <row r="49097" customFormat="1" x14ac:dyDescent="0.35"/>
    <row r="49098" customFormat="1" x14ac:dyDescent="0.35"/>
    <row r="49099" customFormat="1" x14ac:dyDescent="0.35"/>
    <row r="49100" customFormat="1" x14ac:dyDescent="0.35"/>
    <row r="49101" customFormat="1" x14ac:dyDescent="0.35"/>
    <row r="49102" customFormat="1" x14ac:dyDescent="0.35"/>
    <row r="49103" customFormat="1" x14ac:dyDescent="0.35"/>
    <row r="49104" customFormat="1" x14ac:dyDescent="0.35"/>
    <row r="49105" customFormat="1" x14ac:dyDescent="0.35"/>
    <row r="49106" customFormat="1" x14ac:dyDescent="0.35"/>
    <row r="49107" customFormat="1" x14ac:dyDescent="0.35"/>
    <row r="49108" customFormat="1" x14ac:dyDescent="0.35"/>
    <row r="49109" customFormat="1" x14ac:dyDescent="0.35"/>
    <row r="49110" customFormat="1" x14ac:dyDescent="0.35"/>
    <row r="49111" customFormat="1" x14ac:dyDescent="0.35"/>
    <row r="49112" customFormat="1" x14ac:dyDescent="0.35"/>
    <row r="49113" customFormat="1" x14ac:dyDescent="0.35"/>
    <row r="49114" customFormat="1" x14ac:dyDescent="0.35"/>
    <row r="49115" customFormat="1" x14ac:dyDescent="0.35"/>
    <row r="49116" customFormat="1" x14ac:dyDescent="0.35"/>
    <row r="49117" customFormat="1" x14ac:dyDescent="0.35"/>
    <row r="49118" customFormat="1" x14ac:dyDescent="0.35"/>
    <row r="49119" customFormat="1" x14ac:dyDescent="0.35"/>
    <row r="49120" customFormat="1" x14ac:dyDescent="0.35"/>
    <row r="49121" customFormat="1" x14ac:dyDescent="0.35"/>
    <row r="49122" customFormat="1" x14ac:dyDescent="0.35"/>
    <row r="49123" customFormat="1" x14ac:dyDescent="0.35"/>
    <row r="49124" customFormat="1" x14ac:dyDescent="0.35"/>
    <row r="49125" customFormat="1" x14ac:dyDescent="0.35"/>
    <row r="49126" customFormat="1" x14ac:dyDescent="0.35"/>
    <row r="49127" customFormat="1" x14ac:dyDescent="0.35"/>
    <row r="49128" customFormat="1" x14ac:dyDescent="0.35"/>
    <row r="49129" customFormat="1" x14ac:dyDescent="0.35"/>
    <row r="49130" customFormat="1" x14ac:dyDescent="0.35"/>
    <row r="49131" customFormat="1" x14ac:dyDescent="0.35"/>
    <row r="49132" customFormat="1" x14ac:dyDescent="0.35"/>
    <row r="49133" customFormat="1" x14ac:dyDescent="0.35"/>
    <row r="49134" customFormat="1" x14ac:dyDescent="0.35"/>
    <row r="49135" customFormat="1" x14ac:dyDescent="0.35"/>
    <row r="49136" customFormat="1" x14ac:dyDescent="0.35"/>
    <row r="49137" customFormat="1" x14ac:dyDescent="0.35"/>
    <row r="49138" customFormat="1" x14ac:dyDescent="0.35"/>
    <row r="49139" customFormat="1" x14ac:dyDescent="0.35"/>
    <row r="49140" customFormat="1" x14ac:dyDescent="0.35"/>
    <row r="49141" customFormat="1" x14ac:dyDescent="0.35"/>
    <row r="49142" customFormat="1" x14ac:dyDescent="0.35"/>
    <row r="49143" customFormat="1" x14ac:dyDescent="0.35"/>
    <row r="49144" customFormat="1" x14ac:dyDescent="0.35"/>
    <row r="49145" customFormat="1" x14ac:dyDescent="0.35"/>
    <row r="49146" customFormat="1" x14ac:dyDescent="0.35"/>
    <row r="49147" customFormat="1" x14ac:dyDescent="0.35"/>
    <row r="49148" customFormat="1" x14ac:dyDescent="0.35"/>
    <row r="49149" customFormat="1" x14ac:dyDescent="0.35"/>
    <row r="49150" customFormat="1" x14ac:dyDescent="0.35"/>
    <row r="49151" customFormat="1" x14ac:dyDescent="0.35"/>
    <row r="49152" customFormat="1" x14ac:dyDescent="0.35"/>
    <row r="49153" customFormat="1" x14ac:dyDescent="0.35"/>
    <row r="49154" customFormat="1" x14ac:dyDescent="0.35"/>
    <row r="49155" customFormat="1" x14ac:dyDescent="0.35"/>
    <row r="49156" customFormat="1" x14ac:dyDescent="0.35"/>
    <row r="49157" customFormat="1" x14ac:dyDescent="0.35"/>
    <row r="49158" customFormat="1" x14ac:dyDescent="0.35"/>
    <row r="49159" customFormat="1" x14ac:dyDescent="0.35"/>
    <row r="49160" customFormat="1" x14ac:dyDescent="0.35"/>
    <row r="49161" customFormat="1" x14ac:dyDescent="0.35"/>
    <row r="49162" customFormat="1" x14ac:dyDescent="0.35"/>
    <row r="49163" customFormat="1" x14ac:dyDescent="0.35"/>
    <row r="49164" customFormat="1" x14ac:dyDescent="0.35"/>
    <row r="49165" customFormat="1" x14ac:dyDescent="0.35"/>
    <row r="49166" customFormat="1" x14ac:dyDescent="0.35"/>
    <row r="49167" customFormat="1" x14ac:dyDescent="0.35"/>
    <row r="49168" customFormat="1" x14ac:dyDescent="0.35"/>
    <row r="49169" customFormat="1" x14ac:dyDescent="0.35"/>
    <row r="49170" customFormat="1" x14ac:dyDescent="0.35"/>
    <row r="49171" customFormat="1" x14ac:dyDescent="0.35"/>
    <row r="49172" customFormat="1" x14ac:dyDescent="0.35"/>
    <row r="49173" customFormat="1" x14ac:dyDescent="0.35"/>
    <row r="49174" customFormat="1" x14ac:dyDescent="0.35"/>
    <row r="49175" customFormat="1" x14ac:dyDescent="0.35"/>
    <row r="49176" customFormat="1" x14ac:dyDescent="0.35"/>
    <row r="49177" customFormat="1" x14ac:dyDescent="0.35"/>
    <row r="49178" customFormat="1" x14ac:dyDescent="0.35"/>
    <row r="49179" customFormat="1" x14ac:dyDescent="0.35"/>
    <row r="49180" customFormat="1" x14ac:dyDescent="0.35"/>
    <row r="49181" customFormat="1" x14ac:dyDescent="0.35"/>
    <row r="49182" customFormat="1" x14ac:dyDescent="0.35"/>
    <row r="49183" customFormat="1" x14ac:dyDescent="0.35"/>
    <row r="49184" customFormat="1" x14ac:dyDescent="0.35"/>
    <row r="49185" customFormat="1" x14ac:dyDescent="0.35"/>
    <row r="49186" customFormat="1" x14ac:dyDescent="0.35"/>
    <row r="49187" customFormat="1" x14ac:dyDescent="0.35"/>
    <row r="49188" customFormat="1" x14ac:dyDescent="0.35"/>
    <row r="49189" customFormat="1" x14ac:dyDescent="0.35"/>
    <row r="49190" customFormat="1" x14ac:dyDescent="0.35"/>
    <row r="49191" customFormat="1" x14ac:dyDescent="0.35"/>
    <row r="49192" customFormat="1" x14ac:dyDescent="0.35"/>
    <row r="49193" customFormat="1" x14ac:dyDescent="0.35"/>
    <row r="49194" customFormat="1" x14ac:dyDescent="0.35"/>
    <row r="49195" customFormat="1" x14ac:dyDescent="0.35"/>
    <row r="49196" customFormat="1" x14ac:dyDescent="0.35"/>
    <row r="49197" customFormat="1" x14ac:dyDescent="0.35"/>
    <row r="49198" customFormat="1" x14ac:dyDescent="0.35"/>
    <row r="49199" customFormat="1" x14ac:dyDescent="0.35"/>
    <row r="49200" customFormat="1" x14ac:dyDescent="0.35"/>
    <row r="49201" customFormat="1" x14ac:dyDescent="0.35"/>
    <row r="49202" customFormat="1" x14ac:dyDescent="0.35"/>
    <row r="49203" customFormat="1" x14ac:dyDescent="0.35"/>
    <row r="49204" customFormat="1" x14ac:dyDescent="0.35"/>
    <row r="49205" customFormat="1" x14ac:dyDescent="0.35"/>
    <row r="49206" customFormat="1" x14ac:dyDescent="0.35"/>
    <row r="49207" customFormat="1" x14ac:dyDescent="0.35"/>
    <row r="49208" customFormat="1" x14ac:dyDescent="0.35"/>
    <row r="49209" customFormat="1" x14ac:dyDescent="0.35"/>
    <row r="49210" customFormat="1" x14ac:dyDescent="0.35"/>
    <row r="49211" customFormat="1" x14ac:dyDescent="0.35"/>
    <row r="49212" customFormat="1" x14ac:dyDescent="0.35"/>
    <row r="49213" customFormat="1" x14ac:dyDescent="0.35"/>
    <row r="49214" customFormat="1" x14ac:dyDescent="0.35"/>
    <row r="49215" customFormat="1" x14ac:dyDescent="0.35"/>
    <row r="49216" customFormat="1" x14ac:dyDescent="0.35"/>
    <row r="49217" customFormat="1" x14ac:dyDescent="0.35"/>
    <row r="49218" customFormat="1" x14ac:dyDescent="0.35"/>
    <row r="49219" customFormat="1" x14ac:dyDescent="0.35"/>
    <row r="49220" customFormat="1" x14ac:dyDescent="0.35"/>
    <row r="49221" customFormat="1" x14ac:dyDescent="0.35"/>
    <row r="49222" customFormat="1" x14ac:dyDescent="0.35"/>
    <row r="49223" customFormat="1" x14ac:dyDescent="0.35"/>
    <row r="49224" customFormat="1" x14ac:dyDescent="0.35"/>
    <row r="49225" customFormat="1" x14ac:dyDescent="0.35"/>
    <row r="49226" customFormat="1" x14ac:dyDescent="0.35"/>
    <row r="49227" customFormat="1" x14ac:dyDescent="0.35"/>
    <row r="49228" customFormat="1" x14ac:dyDescent="0.35"/>
    <row r="49229" customFormat="1" x14ac:dyDescent="0.35"/>
    <row r="49230" customFormat="1" x14ac:dyDescent="0.35"/>
    <row r="49231" customFormat="1" x14ac:dyDescent="0.35"/>
    <row r="49232" customFormat="1" x14ac:dyDescent="0.35"/>
    <row r="49233" customFormat="1" x14ac:dyDescent="0.35"/>
    <row r="49234" customFormat="1" x14ac:dyDescent="0.35"/>
    <row r="49235" customFormat="1" x14ac:dyDescent="0.35"/>
    <row r="49236" customFormat="1" x14ac:dyDescent="0.35"/>
    <row r="49237" customFormat="1" x14ac:dyDescent="0.35"/>
    <row r="49238" customFormat="1" x14ac:dyDescent="0.35"/>
    <row r="49239" customFormat="1" x14ac:dyDescent="0.35"/>
    <row r="49240" customFormat="1" x14ac:dyDescent="0.35"/>
    <row r="49241" customFormat="1" x14ac:dyDescent="0.35"/>
    <row r="49242" customFormat="1" x14ac:dyDescent="0.35"/>
    <row r="49243" customFormat="1" x14ac:dyDescent="0.35"/>
    <row r="49244" customFormat="1" x14ac:dyDescent="0.35"/>
    <row r="49245" customFormat="1" x14ac:dyDescent="0.35"/>
    <row r="49246" customFormat="1" x14ac:dyDescent="0.35"/>
    <row r="49247" customFormat="1" x14ac:dyDescent="0.35"/>
    <row r="49248" customFormat="1" x14ac:dyDescent="0.35"/>
    <row r="49249" customFormat="1" x14ac:dyDescent="0.35"/>
    <row r="49250" customFormat="1" x14ac:dyDescent="0.35"/>
    <row r="49251" customFormat="1" x14ac:dyDescent="0.35"/>
    <row r="49252" customFormat="1" x14ac:dyDescent="0.35"/>
    <row r="49253" customFormat="1" x14ac:dyDescent="0.35"/>
    <row r="49254" customFormat="1" x14ac:dyDescent="0.35"/>
    <row r="49255" customFormat="1" x14ac:dyDescent="0.35"/>
    <row r="49256" customFormat="1" x14ac:dyDescent="0.35"/>
    <row r="49257" customFormat="1" x14ac:dyDescent="0.35"/>
    <row r="49258" customFormat="1" x14ac:dyDescent="0.35"/>
    <row r="49259" customFormat="1" x14ac:dyDescent="0.35"/>
    <row r="49260" customFormat="1" x14ac:dyDescent="0.35"/>
    <row r="49261" customFormat="1" x14ac:dyDescent="0.35"/>
    <row r="49262" customFormat="1" x14ac:dyDescent="0.35"/>
    <row r="49263" customFormat="1" x14ac:dyDescent="0.35"/>
    <row r="49264" customFormat="1" x14ac:dyDescent="0.35"/>
    <row r="49265" customFormat="1" x14ac:dyDescent="0.35"/>
    <row r="49266" customFormat="1" x14ac:dyDescent="0.35"/>
    <row r="49267" customFormat="1" x14ac:dyDescent="0.35"/>
    <row r="49268" customFormat="1" x14ac:dyDescent="0.35"/>
    <row r="49269" customFormat="1" x14ac:dyDescent="0.35"/>
    <row r="49270" customFormat="1" x14ac:dyDescent="0.35"/>
    <row r="49271" customFormat="1" x14ac:dyDescent="0.35"/>
    <row r="49272" customFormat="1" x14ac:dyDescent="0.35"/>
    <row r="49273" customFormat="1" x14ac:dyDescent="0.35"/>
    <row r="49274" customFormat="1" x14ac:dyDescent="0.35"/>
    <row r="49275" customFormat="1" x14ac:dyDescent="0.35"/>
    <row r="49276" customFormat="1" x14ac:dyDescent="0.35"/>
    <row r="49277" customFormat="1" x14ac:dyDescent="0.35"/>
    <row r="49278" customFormat="1" x14ac:dyDescent="0.35"/>
    <row r="49279" customFormat="1" x14ac:dyDescent="0.35"/>
    <row r="49280" customFormat="1" x14ac:dyDescent="0.35"/>
    <row r="49281" customFormat="1" x14ac:dyDescent="0.35"/>
    <row r="49282" customFormat="1" x14ac:dyDescent="0.35"/>
    <row r="49283" customFormat="1" x14ac:dyDescent="0.35"/>
    <row r="49284" customFormat="1" x14ac:dyDescent="0.35"/>
    <row r="49285" customFormat="1" x14ac:dyDescent="0.35"/>
    <row r="49286" customFormat="1" x14ac:dyDescent="0.35"/>
    <row r="49287" customFormat="1" x14ac:dyDescent="0.35"/>
    <row r="49288" customFormat="1" x14ac:dyDescent="0.35"/>
    <row r="49289" customFormat="1" x14ac:dyDescent="0.35"/>
    <row r="49290" customFormat="1" x14ac:dyDescent="0.35"/>
    <row r="49291" customFormat="1" x14ac:dyDescent="0.35"/>
    <row r="49292" customFormat="1" x14ac:dyDescent="0.35"/>
    <row r="49293" customFormat="1" x14ac:dyDescent="0.35"/>
    <row r="49294" customFormat="1" x14ac:dyDescent="0.35"/>
    <row r="49295" customFormat="1" x14ac:dyDescent="0.35"/>
    <row r="49296" customFormat="1" x14ac:dyDescent="0.35"/>
    <row r="49297" customFormat="1" x14ac:dyDescent="0.35"/>
    <row r="49298" customFormat="1" x14ac:dyDescent="0.35"/>
    <row r="49299" customFormat="1" x14ac:dyDescent="0.35"/>
    <row r="49300" customFormat="1" x14ac:dyDescent="0.35"/>
    <row r="49301" customFormat="1" x14ac:dyDescent="0.35"/>
    <row r="49302" customFormat="1" x14ac:dyDescent="0.35"/>
    <row r="49303" customFormat="1" x14ac:dyDescent="0.35"/>
    <row r="49304" customFormat="1" x14ac:dyDescent="0.35"/>
    <row r="49305" customFormat="1" x14ac:dyDescent="0.35"/>
    <row r="49306" customFormat="1" x14ac:dyDescent="0.35"/>
    <row r="49307" customFormat="1" x14ac:dyDescent="0.35"/>
    <row r="49308" customFormat="1" x14ac:dyDescent="0.35"/>
    <row r="49309" customFormat="1" x14ac:dyDescent="0.35"/>
    <row r="49310" customFormat="1" x14ac:dyDescent="0.35"/>
    <row r="49311" customFormat="1" x14ac:dyDescent="0.35"/>
    <row r="49312" customFormat="1" x14ac:dyDescent="0.35"/>
    <row r="49313" customFormat="1" x14ac:dyDescent="0.35"/>
    <row r="49314" customFormat="1" x14ac:dyDescent="0.35"/>
    <row r="49315" customFormat="1" x14ac:dyDescent="0.35"/>
    <row r="49316" customFormat="1" x14ac:dyDescent="0.35"/>
    <row r="49317" customFormat="1" x14ac:dyDescent="0.35"/>
    <row r="49318" customFormat="1" x14ac:dyDescent="0.35"/>
    <row r="49319" customFormat="1" x14ac:dyDescent="0.35"/>
    <row r="49320" customFormat="1" x14ac:dyDescent="0.35"/>
    <row r="49321" customFormat="1" x14ac:dyDescent="0.35"/>
    <row r="49322" customFormat="1" x14ac:dyDescent="0.35"/>
    <row r="49323" customFormat="1" x14ac:dyDescent="0.35"/>
    <row r="49324" customFormat="1" x14ac:dyDescent="0.35"/>
    <row r="49325" customFormat="1" x14ac:dyDescent="0.35"/>
    <row r="49326" customFormat="1" x14ac:dyDescent="0.35"/>
    <row r="49327" customFormat="1" x14ac:dyDescent="0.35"/>
    <row r="49328" customFormat="1" x14ac:dyDescent="0.35"/>
    <row r="49329" customFormat="1" x14ac:dyDescent="0.35"/>
    <row r="49330" customFormat="1" x14ac:dyDescent="0.35"/>
    <row r="49331" customFormat="1" x14ac:dyDescent="0.35"/>
    <row r="49332" customFormat="1" x14ac:dyDescent="0.35"/>
    <row r="49333" customFormat="1" x14ac:dyDescent="0.35"/>
    <row r="49334" customFormat="1" x14ac:dyDescent="0.35"/>
    <row r="49335" customFormat="1" x14ac:dyDescent="0.35"/>
    <row r="49336" customFormat="1" x14ac:dyDescent="0.35"/>
    <row r="49337" customFormat="1" x14ac:dyDescent="0.35"/>
    <row r="49338" customFormat="1" x14ac:dyDescent="0.35"/>
    <row r="49339" customFormat="1" x14ac:dyDescent="0.35"/>
    <row r="49340" customFormat="1" x14ac:dyDescent="0.35"/>
    <row r="49341" customFormat="1" x14ac:dyDescent="0.35"/>
    <row r="49342" customFormat="1" x14ac:dyDescent="0.35"/>
    <row r="49343" customFormat="1" x14ac:dyDescent="0.35"/>
    <row r="49344" customFormat="1" x14ac:dyDescent="0.35"/>
    <row r="49345" customFormat="1" x14ac:dyDescent="0.35"/>
    <row r="49346" customFormat="1" x14ac:dyDescent="0.35"/>
    <row r="49347" customFormat="1" x14ac:dyDescent="0.35"/>
    <row r="49348" customFormat="1" x14ac:dyDescent="0.35"/>
    <row r="49349" customFormat="1" x14ac:dyDescent="0.35"/>
    <row r="49350" customFormat="1" x14ac:dyDescent="0.35"/>
    <row r="49351" customFormat="1" x14ac:dyDescent="0.35"/>
    <row r="49352" customFormat="1" x14ac:dyDescent="0.35"/>
    <row r="49353" customFormat="1" x14ac:dyDescent="0.35"/>
    <row r="49354" customFormat="1" x14ac:dyDescent="0.35"/>
    <row r="49355" customFormat="1" x14ac:dyDescent="0.35"/>
    <row r="49356" customFormat="1" x14ac:dyDescent="0.35"/>
    <row r="49357" customFormat="1" x14ac:dyDescent="0.35"/>
    <row r="49358" customFormat="1" x14ac:dyDescent="0.35"/>
    <row r="49359" customFormat="1" x14ac:dyDescent="0.35"/>
    <row r="49360" customFormat="1" x14ac:dyDescent="0.35"/>
    <row r="49361" customFormat="1" x14ac:dyDescent="0.35"/>
    <row r="49362" customFormat="1" x14ac:dyDescent="0.35"/>
    <row r="49363" customFormat="1" x14ac:dyDescent="0.35"/>
    <row r="49364" customFormat="1" x14ac:dyDescent="0.35"/>
    <row r="49365" customFormat="1" x14ac:dyDescent="0.35"/>
    <row r="49366" customFormat="1" x14ac:dyDescent="0.35"/>
    <row r="49367" customFormat="1" x14ac:dyDescent="0.35"/>
    <row r="49368" customFormat="1" x14ac:dyDescent="0.35"/>
    <row r="49369" customFormat="1" x14ac:dyDescent="0.35"/>
    <row r="49370" customFormat="1" x14ac:dyDescent="0.35"/>
    <row r="49371" customFormat="1" x14ac:dyDescent="0.35"/>
    <row r="49372" customFormat="1" x14ac:dyDescent="0.35"/>
    <row r="49373" customFormat="1" x14ac:dyDescent="0.35"/>
    <row r="49374" customFormat="1" x14ac:dyDescent="0.35"/>
    <row r="49375" customFormat="1" x14ac:dyDescent="0.35"/>
    <row r="49376" customFormat="1" x14ac:dyDescent="0.35"/>
    <row r="49377" customFormat="1" x14ac:dyDescent="0.35"/>
    <row r="49378" customFormat="1" x14ac:dyDescent="0.35"/>
    <row r="49379" customFormat="1" x14ac:dyDescent="0.35"/>
    <row r="49380" customFormat="1" x14ac:dyDescent="0.35"/>
    <row r="49381" customFormat="1" x14ac:dyDescent="0.35"/>
    <row r="49382" customFormat="1" x14ac:dyDescent="0.35"/>
    <row r="49383" customFormat="1" x14ac:dyDescent="0.35"/>
    <row r="49384" customFormat="1" x14ac:dyDescent="0.35"/>
    <row r="49385" customFormat="1" x14ac:dyDescent="0.35"/>
    <row r="49386" customFormat="1" x14ac:dyDescent="0.35"/>
    <row r="49387" customFormat="1" x14ac:dyDescent="0.35"/>
    <row r="49388" customFormat="1" x14ac:dyDescent="0.35"/>
    <row r="49389" customFormat="1" x14ac:dyDescent="0.35"/>
    <row r="49390" customFormat="1" x14ac:dyDescent="0.35"/>
    <row r="49391" customFormat="1" x14ac:dyDescent="0.35"/>
    <row r="49392" customFormat="1" x14ac:dyDescent="0.35"/>
    <row r="49393" customFormat="1" x14ac:dyDescent="0.35"/>
    <row r="49394" customFormat="1" x14ac:dyDescent="0.35"/>
    <row r="49395" customFormat="1" x14ac:dyDescent="0.35"/>
    <row r="49396" customFormat="1" x14ac:dyDescent="0.35"/>
    <row r="49397" customFormat="1" x14ac:dyDescent="0.35"/>
    <row r="49398" customFormat="1" x14ac:dyDescent="0.35"/>
    <row r="49399" customFormat="1" x14ac:dyDescent="0.35"/>
    <row r="49400" customFormat="1" x14ac:dyDescent="0.35"/>
    <row r="49401" customFormat="1" x14ac:dyDescent="0.35"/>
    <row r="49402" customFormat="1" x14ac:dyDescent="0.35"/>
    <row r="49403" customFormat="1" x14ac:dyDescent="0.35"/>
    <row r="49404" customFormat="1" x14ac:dyDescent="0.35"/>
    <row r="49405" customFormat="1" x14ac:dyDescent="0.35"/>
    <row r="49406" customFormat="1" x14ac:dyDescent="0.35"/>
    <row r="49407" customFormat="1" x14ac:dyDescent="0.35"/>
    <row r="49408" customFormat="1" x14ac:dyDescent="0.35"/>
    <row r="49409" customFormat="1" x14ac:dyDescent="0.35"/>
    <row r="49410" customFormat="1" x14ac:dyDescent="0.35"/>
    <row r="49411" customFormat="1" x14ac:dyDescent="0.35"/>
    <row r="49412" customFormat="1" x14ac:dyDescent="0.35"/>
    <row r="49413" customFormat="1" x14ac:dyDescent="0.35"/>
    <row r="49414" customFormat="1" x14ac:dyDescent="0.35"/>
    <row r="49415" customFormat="1" x14ac:dyDescent="0.35"/>
    <row r="49416" customFormat="1" x14ac:dyDescent="0.35"/>
    <row r="49417" customFormat="1" x14ac:dyDescent="0.35"/>
    <row r="49418" customFormat="1" x14ac:dyDescent="0.35"/>
    <row r="49419" customFormat="1" x14ac:dyDescent="0.35"/>
    <row r="49420" customFormat="1" x14ac:dyDescent="0.35"/>
    <row r="49421" customFormat="1" x14ac:dyDescent="0.35"/>
    <row r="49422" customFormat="1" x14ac:dyDescent="0.35"/>
    <row r="49423" customFormat="1" x14ac:dyDescent="0.35"/>
    <row r="49424" customFormat="1" x14ac:dyDescent="0.35"/>
    <row r="49425" customFormat="1" x14ac:dyDescent="0.35"/>
    <row r="49426" customFormat="1" x14ac:dyDescent="0.35"/>
    <row r="49427" customFormat="1" x14ac:dyDescent="0.35"/>
    <row r="49428" customFormat="1" x14ac:dyDescent="0.35"/>
    <row r="49429" customFormat="1" x14ac:dyDescent="0.35"/>
    <row r="49430" customFormat="1" x14ac:dyDescent="0.35"/>
    <row r="49431" customFormat="1" x14ac:dyDescent="0.35"/>
    <row r="49432" customFormat="1" x14ac:dyDescent="0.35"/>
    <row r="49433" customFormat="1" x14ac:dyDescent="0.35"/>
    <row r="49434" customFormat="1" x14ac:dyDescent="0.35"/>
    <row r="49435" customFormat="1" x14ac:dyDescent="0.35"/>
    <row r="49436" customFormat="1" x14ac:dyDescent="0.35"/>
    <row r="49437" customFormat="1" x14ac:dyDescent="0.35"/>
    <row r="49438" customFormat="1" x14ac:dyDescent="0.35"/>
    <row r="49439" customFormat="1" x14ac:dyDescent="0.35"/>
    <row r="49440" customFormat="1" x14ac:dyDescent="0.35"/>
    <row r="49441" customFormat="1" x14ac:dyDescent="0.35"/>
    <row r="49442" customFormat="1" x14ac:dyDescent="0.35"/>
    <row r="49443" customFormat="1" x14ac:dyDescent="0.35"/>
    <row r="49444" customFormat="1" x14ac:dyDescent="0.35"/>
    <row r="49445" customFormat="1" x14ac:dyDescent="0.35"/>
    <row r="49446" customFormat="1" x14ac:dyDescent="0.35"/>
    <row r="49447" customFormat="1" x14ac:dyDescent="0.35"/>
    <row r="49448" customFormat="1" x14ac:dyDescent="0.35"/>
    <row r="49449" customFormat="1" x14ac:dyDescent="0.35"/>
    <row r="49450" customFormat="1" x14ac:dyDescent="0.35"/>
    <row r="49451" customFormat="1" x14ac:dyDescent="0.35"/>
    <row r="49452" customFormat="1" x14ac:dyDescent="0.35"/>
    <row r="49453" customFormat="1" x14ac:dyDescent="0.35"/>
    <row r="49454" customFormat="1" x14ac:dyDescent="0.35"/>
    <row r="49455" customFormat="1" x14ac:dyDescent="0.35"/>
    <row r="49456" customFormat="1" x14ac:dyDescent="0.35"/>
    <row r="49457" customFormat="1" x14ac:dyDescent="0.35"/>
    <row r="49458" customFormat="1" x14ac:dyDescent="0.35"/>
    <row r="49459" customFormat="1" x14ac:dyDescent="0.35"/>
    <row r="49460" customFormat="1" x14ac:dyDescent="0.35"/>
    <row r="49461" customFormat="1" x14ac:dyDescent="0.35"/>
    <row r="49462" customFormat="1" x14ac:dyDescent="0.35"/>
    <row r="49463" customFormat="1" x14ac:dyDescent="0.35"/>
    <row r="49464" customFormat="1" x14ac:dyDescent="0.35"/>
    <row r="49465" customFormat="1" x14ac:dyDescent="0.35"/>
    <row r="49466" customFormat="1" x14ac:dyDescent="0.35"/>
    <row r="49467" customFormat="1" x14ac:dyDescent="0.35"/>
    <row r="49468" customFormat="1" x14ac:dyDescent="0.35"/>
    <row r="49469" customFormat="1" x14ac:dyDescent="0.35"/>
    <row r="49470" customFormat="1" x14ac:dyDescent="0.35"/>
    <row r="49471" customFormat="1" x14ac:dyDescent="0.35"/>
    <row r="49472" customFormat="1" x14ac:dyDescent="0.35"/>
    <row r="49473" customFormat="1" x14ac:dyDescent="0.35"/>
    <row r="49474" customFormat="1" x14ac:dyDescent="0.35"/>
    <row r="49475" customFormat="1" x14ac:dyDescent="0.35"/>
    <row r="49476" customFormat="1" x14ac:dyDescent="0.35"/>
    <row r="49477" customFormat="1" x14ac:dyDescent="0.35"/>
    <row r="49478" customFormat="1" x14ac:dyDescent="0.35"/>
    <row r="49479" customFormat="1" x14ac:dyDescent="0.35"/>
    <row r="49480" customFormat="1" x14ac:dyDescent="0.35"/>
    <row r="49481" customFormat="1" x14ac:dyDescent="0.35"/>
    <row r="49482" customFormat="1" x14ac:dyDescent="0.35"/>
    <row r="49483" customFormat="1" x14ac:dyDescent="0.35"/>
    <row r="49484" customFormat="1" x14ac:dyDescent="0.35"/>
    <row r="49485" customFormat="1" x14ac:dyDescent="0.35"/>
    <row r="49486" customFormat="1" x14ac:dyDescent="0.35"/>
    <row r="49487" customFormat="1" x14ac:dyDescent="0.35"/>
    <row r="49488" customFormat="1" x14ac:dyDescent="0.35"/>
    <row r="49489" customFormat="1" x14ac:dyDescent="0.35"/>
    <row r="49490" customFormat="1" x14ac:dyDescent="0.35"/>
    <row r="49491" customFormat="1" x14ac:dyDescent="0.35"/>
    <row r="49492" customFormat="1" x14ac:dyDescent="0.35"/>
    <row r="49493" customFormat="1" x14ac:dyDescent="0.35"/>
    <row r="49494" customFormat="1" x14ac:dyDescent="0.35"/>
    <row r="49495" customFormat="1" x14ac:dyDescent="0.35"/>
    <row r="49496" customFormat="1" x14ac:dyDescent="0.35"/>
    <row r="49497" customFormat="1" x14ac:dyDescent="0.35"/>
    <row r="49498" customFormat="1" x14ac:dyDescent="0.35"/>
    <row r="49499" customFormat="1" x14ac:dyDescent="0.35"/>
    <row r="49500" customFormat="1" x14ac:dyDescent="0.35"/>
    <row r="49501" customFormat="1" x14ac:dyDescent="0.35"/>
    <row r="49502" customFormat="1" x14ac:dyDescent="0.35"/>
    <row r="49503" customFormat="1" x14ac:dyDescent="0.35"/>
    <row r="49504" customFormat="1" x14ac:dyDescent="0.35"/>
    <row r="49505" customFormat="1" x14ac:dyDescent="0.35"/>
    <row r="49506" customFormat="1" x14ac:dyDescent="0.35"/>
    <row r="49507" customFormat="1" x14ac:dyDescent="0.35"/>
    <row r="49508" customFormat="1" x14ac:dyDescent="0.35"/>
    <row r="49509" customFormat="1" x14ac:dyDescent="0.35"/>
    <row r="49510" customFormat="1" x14ac:dyDescent="0.35"/>
    <row r="49511" customFormat="1" x14ac:dyDescent="0.35"/>
    <row r="49512" customFormat="1" x14ac:dyDescent="0.35"/>
    <row r="49513" customFormat="1" x14ac:dyDescent="0.35"/>
    <row r="49514" customFormat="1" x14ac:dyDescent="0.35"/>
    <row r="49515" customFormat="1" x14ac:dyDescent="0.35"/>
    <row r="49516" customFormat="1" x14ac:dyDescent="0.35"/>
    <row r="49517" customFormat="1" x14ac:dyDescent="0.35"/>
    <row r="49518" customFormat="1" x14ac:dyDescent="0.35"/>
    <row r="49519" customFormat="1" x14ac:dyDescent="0.35"/>
    <row r="49520" customFormat="1" x14ac:dyDescent="0.35"/>
    <row r="49521" customFormat="1" x14ac:dyDescent="0.35"/>
    <row r="49522" customFormat="1" x14ac:dyDescent="0.35"/>
    <row r="49523" customFormat="1" x14ac:dyDescent="0.35"/>
    <row r="49524" customFormat="1" x14ac:dyDescent="0.35"/>
    <row r="49525" customFormat="1" x14ac:dyDescent="0.35"/>
    <row r="49526" customFormat="1" x14ac:dyDescent="0.35"/>
    <row r="49527" customFormat="1" x14ac:dyDescent="0.35"/>
    <row r="49528" customFormat="1" x14ac:dyDescent="0.35"/>
    <row r="49529" customFormat="1" x14ac:dyDescent="0.35"/>
    <row r="49530" customFormat="1" x14ac:dyDescent="0.35"/>
    <row r="49531" customFormat="1" x14ac:dyDescent="0.35"/>
    <row r="49532" customFormat="1" x14ac:dyDescent="0.35"/>
    <row r="49533" customFormat="1" x14ac:dyDescent="0.35"/>
    <row r="49534" customFormat="1" x14ac:dyDescent="0.35"/>
    <row r="49535" customFormat="1" x14ac:dyDescent="0.35"/>
    <row r="49536" customFormat="1" x14ac:dyDescent="0.35"/>
    <row r="49537" customFormat="1" x14ac:dyDescent="0.35"/>
    <row r="49538" customFormat="1" x14ac:dyDescent="0.35"/>
    <row r="49539" customFormat="1" x14ac:dyDescent="0.35"/>
    <row r="49540" customFormat="1" x14ac:dyDescent="0.35"/>
    <row r="49541" customFormat="1" x14ac:dyDescent="0.35"/>
    <row r="49542" customFormat="1" x14ac:dyDescent="0.35"/>
    <row r="49543" customFormat="1" x14ac:dyDescent="0.35"/>
    <row r="49544" customFormat="1" x14ac:dyDescent="0.35"/>
    <row r="49545" customFormat="1" x14ac:dyDescent="0.35"/>
    <row r="49546" customFormat="1" x14ac:dyDescent="0.35"/>
    <row r="49547" customFormat="1" x14ac:dyDescent="0.35"/>
    <row r="49548" customFormat="1" x14ac:dyDescent="0.35"/>
    <row r="49549" customFormat="1" x14ac:dyDescent="0.35"/>
    <row r="49550" customFormat="1" x14ac:dyDescent="0.35"/>
    <row r="49551" customFormat="1" x14ac:dyDescent="0.35"/>
    <row r="49552" customFormat="1" x14ac:dyDescent="0.35"/>
    <row r="49553" customFormat="1" x14ac:dyDescent="0.35"/>
    <row r="49554" customFormat="1" x14ac:dyDescent="0.35"/>
    <row r="49555" customFormat="1" x14ac:dyDescent="0.35"/>
    <row r="49556" customFormat="1" x14ac:dyDescent="0.35"/>
    <row r="49557" customFormat="1" x14ac:dyDescent="0.35"/>
    <row r="49558" customFormat="1" x14ac:dyDescent="0.35"/>
    <row r="49559" customFormat="1" x14ac:dyDescent="0.35"/>
    <row r="49560" customFormat="1" x14ac:dyDescent="0.35"/>
    <row r="49561" customFormat="1" x14ac:dyDescent="0.35"/>
    <row r="49562" customFormat="1" x14ac:dyDescent="0.35"/>
    <row r="49563" customFormat="1" x14ac:dyDescent="0.35"/>
    <row r="49564" customFormat="1" x14ac:dyDescent="0.35"/>
    <row r="49565" customFormat="1" x14ac:dyDescent="0.35"/>
    <row r="49566" customFormat="1" x14ac:dyDescent="0.35"/>
    <row r="49567" customFormat="1" x14ac:dyDescent="0.35"/>
    <row r="49568" customFormat="1" x14ac:dyDescent="0.35"/>
    <row r="49569" customFormat="1" x14ac:dyDescent="0.35"/>
    <row r="49570" customFormat="1" x14ac:dyDescent="0.35"/>
    <row r="49571" customFormat="1" x14ac:dyDescent="0.35"/>
    <row r="49572" customFormat="1" x14ac:dyDescent="0.35"/>
    <row r="49573" customFormat="1" x14ac:dyDescent="0.35"/>
    <row r="49574" customFormat="1" x14ac:dyDescent="0.35"/>
    <row r="49575" customFormat="1" x14ac:dyDescent="0.35"/>
    <row r="49576" customFormat="1" x14ac:dyDescent="0.35"/>
    <row r="49577" customFormat="1" x14ac:dyDescent="0.35"/>
    <row r="49578" customFormat="1" x14ac:dyDescent="0.35"/>
    <row r="49579" customFormat="1" x14ac:dyDescent="0.35"/>
    <row r="49580" customFormat="1" x14ac:dyDescent="0.35"/>
    <row r="49581" customFormat="1" x14ac:dyDescent="0.35"/>
    <row r="49582" customFormat="1" x14ac:dyDescent="0.35"/>
    <row r="49583" customFormat="1" x14ac:dyDescent="0.35"/>
    <row r="49584" customFormat="1" x14ac:dyDescent="0.35"/>
    <row r="49585" customFormat="1" x14ac:dyDescent="0.35"/>
    <row r="49586" customFormat="1" x14ac:dyDescent="0.35"/>
    <row r="49587" customFormat="1" x14ac:dyDescent="0.35"/>
    <row r="49588" customFormat="1" x14ac:dyDescent="0.35"/>
    <row r="49589" customFormat="1" x14ac:dyDescent="0.35"/>
    <row r="49590" customFormat="1" x14ac:dyDescent="0.35"/>
    <row r="49591" customFormat="1" x14ac:dyDescent="0.35"/>
    <row r="49592" customFormat="1" x14ac:dyDescent="0.35"/>
    <row r="49593" customFormat="1" x14ac:dyDescent="0.35"/>
    <row r="49594" customFormat="1" x14ac:dyDescent="0.35"/>
    <row r="49595" customFormat="1" x14ac:dyDescent="0.35"/>
    <row r="49596" customFormat="1" x14ac:dyDescent="0.35"/>
    <row r="49597" customFormat="1" x14ac:dyDescent="0.35"/>
    <row r="49598" customFormat="1" x14ac:dyDescent="0.35"/>
    <row r="49599" customFormat="1" x14ac:dyDescent="0.35"/>
    <row r="49600" customFormat="1" x14ac:dyDescent="0.35"/>
    <row r="49601" customFormat="1" x14ac:dyDescent="0.35"/>
    <row r="49602" customFormat="1" x14ac:dyDescent="0.35"/>
    <row r="49603" customFormat="1" x14ac:dyDescent="0.35"/>
    <row r="49604" customFormat="1" x14ac:dyDescent="0.35"/>
    <row r="49605" customFormat="1" x14ac:dyDescent="0.35"/>
    <row r="49606" customFormat="1" x14ac:dyDescent="0.35"/>
    <row r="49607" customFormat="1" x14ac:dyDescent="0.35"/>
    <row r="49608" customFormat="1" x14ac:dyDescent="0.35"/>
    <row r="49609" customFormat="1" x14ac:dyDescent="0.35"/>
    <row r="49610" customFormat="1" x14ac:dyDescent="0.35"/>
    <row r="49611" customFormat="1" x14ac:dyDescent="0.35"/>
    <row r="49612" customFormat="1" x14ac:dyDescent="0.35"/>
    <row r="49613" customFormat="1" x14ac:dyDescent="0.35"/>
    <row r="49614" customFormat="1" x14ac:dyDescent="0.35"/>
    <row r="49615" customFormat="1" x14ac:dyDescent="0.35"/>
    <row r="49616" customFormat="1" x14ac:dyDescent="0.35"/>
    <row r="49617" customFormat="1" x14ac:dyDescent="0.35"/>
    <row r="49618" customFormat="1" x14ac:dyDescent="0.35"/>
    <row r="49619" customFormat="1" x14ac:dyDescent="0.35"/>
    <row r="49620" customFormat="1" x14ac:dyDescent="0.35"/>
    <row r="49621" customFormat="1" x14ac:dyDescent="0.35"/>
    <row r="49622" customFormat="1" x14ac:dyDescent="0.35"/>
    <row r="49623" customFormat="1" x14ac:dyDescent="0.35"/>
    <row r="49624" customFormat="1" x14ac:dyDescent="0.35"/>
    <row r="49625" customFormat="1" x14ac:dyDescent="0.35"/>
    <row r="49626" customFormat="1" x14ac:dyDescent="0.35"/>
    <row r="49627" customFormat="1" x14ac:dyDescent="0.35"/>
    <row r="49628" customFormat="1" x14ac:dyDescent="0.35"/>
    <row r="49629" customFormat="1" x14ac:dyDescent="0.35"/>
    <row r="49630" customFormat="1" x14ac:dyDescent="0.35"/>
    <row r="49631" customFormat="1" x14ac:dyDescent="0.35"/>
    <row r="49632" customFormat="1" x14ac:dyDescent="0.35"/>
    <row r="49633" customFormat="1" x14ac:dyDescent="0.35"/>
    <row r="49634" customFormat="1" x14ac:dyDescent="0.35"/>
    <row r="49635" customFormat="1" x14ac:dyDescent="0.35"/>
    <row r="49636" customFormat="1" x14ac:dyDescent="0.35"/>
    <row r="49637" customFormat="1" x14ac:dyDescent="0.35"/>
    <row r="49638" customFormat="1" x14ac:dyDescent="0.35"/>
    <row r="49639" customFormat="1" x14ac:dyDescent="0.35"/>
    <row r="49640" customFormat="1" x14ac:dyDescent="0.35"/>
    <row r="49641" customFormat="1" x14ac:dyDescent="0.35"/>
    <row r="49642" customFormat="1" x14ac:dyDescent="0.35"/>
    <row r="49643" customFormat="1" x14ac:dyDescent="0.35"/>
    <row r="49644" customFormat="1" x14ac:dyDescent="0.35"/>
    <row r="49645" customFormat="1" x14ac:dyDescent="0.35"/>
    <row r="49646" customFormat="1" x14ac:dyDescent="0.35"/>
    <row r="49647" customFormat="1" x14ac:dyDescent="0.35"/>
    <row r="49648" customFormat="1" x14ac:dyDescent="0.35"/>
    <row r="49649" customFormat="1" x14ac:dyDescent="0.35"/>
    <row r="49650" customFormat="1" x14ac:dyDescent="0.35"/>
    <row r="49651" customFormat="1" x14ac:dyDescent="0.35"/>
    <row r="49652" customFormat="1" x14ac:dyDescent="0.35"/>
    <row r="49653" customFormat="1" x14ac:dyDescent="0.35"/>
    <row r="49654" customFormat="1" x14ac:dyDescent="0.35"/>
    <row r="49655" customFormat="1" x14ac:dyDescent="0.35"/>
    <row r="49656" customFormat="1" x14ac:dyDescent="0.35"/>
    <row r="49657" customFormat="1" x14ac:dyDescent="0.35"/>
    <row r="49658" customFormat="1" x14ac:dyDescent="0.35"/>
    <row r="49659" customFormat="1" x14ac:dyDescent="0.35"/>
    <row r="49660" customFormat="1" x14ac:dyDescent="0.35"/>
    <row r="49661" customFormat="1" x14ac:dyDescent="0.35"/>
    <row r="49662" customFormat="1" x14ac:dyDescent="0.35"/>
    <row r="49663" customFormat="1" x14ac:dyDescent="0.35"/>
    <row r="49664" customFormat="1" x14ac:dyDescent="0.35"/>
    <row r="49665" customFormat="1" x14ac:dyDescent="0.35"/>
    <row r="49666" customFormat="1" x14ac:dyDescent="0.35"/>
    <row r="49667" customFormat="1" x14ac:dyDescent="0.35"/>
    <row r="49668" customFormat="1" x14ac:dyDescent="0.35"/>
    <row r="49669" customFormat="1" x14ac:dyDescent="0.35"/>
    <row r="49670" customFormat="1" x14ac:dyDescent="0.35"/>
    <row r="49671" customFormat="1" x14ac:dyDescent="0.35"/>
    <row r="49672" customFormat="1" x14ac:dyDescent="0.35"/>
    <row r="49673" customFormat="1" x14ac:dyDescent="0.35"/>
    <row r="49674" customFormat="1" x14ac:dyDescent="0.35"/>
    <row r="49675" customFormat="1" x14ac:dyDescent="0.35"/>
    <row r="49676" customFormat="1" x14ac:dyDescent="0.35"/>
    <row r="49677" customFormat="1" x14ac:dyDescent="0.35"/>
    <row r="49678" customFormat="1" x14ac:dyDescent="0.35"/>
    <row r="49679" customFormat="1" x14ac:dyDescent="0.35"/>
    <row r="49680" customFormat="1" x14ac:dyDescent="0.35"/>
    <row r="49681" customFormat="1" x14ac:dyDescent="0.35"/>
    <row r="49682" customFormat="1" x14ac:dyDescent="0.35"/>
    <row r="49683" customFormat="1" x14ac:dyDescent="0.35"/>
    <row r="49684" customFormat="1" x14ac:dyDescent="0.35"/>
    <row r="49685" customFormat="1" x14ac:dyDescent="0.35"/>
    <row r="49686" customFormat="1" x14ac:dyDescent="0.35"/>
    <row r="49687" customFormat="1" x14ac:dyDescent="0.35"/>
    <row r="49688" customFormat="1" x14ac:dyDescent="0.35"/>
    <row r="49689" customFormat="1" x14ac:dyDescent="0.35"/>
    <row r="49690" customFormat="1" x14ac:dyDescent="0.35"/>
    <row r="49691" customFormat="1" x14ac:dyDescent="0.35"/>
    <row r="49692" customFormat="1" x14ac:dyDescent="0.35"/>
    <row r="49693" customFormat="1" x14ac:dyDescent="0.35"/>
    <row r="49694" customFormat="1" x14ac:dyDescent="0.35"/>
    <row r="49695" customFormat="1" x14ac:dyDescent="0.35"/>
    <row r="49696" customFormat="1" x14ac:dyDescent="0.35"/>
    <row r="49697" customFormat="1" x14ac:dyDescent="0.35"/>
    <row r="49698" customFormat="1" x14ac:dyDescent="0.35"/>
    <row r="49699" customFormat="1" x14ac:dyDescent="0.35"/>
    <row r="49700" customFormat="1" x14ac:dyDescent="0.35"/>
    <row r="49701" customFormat="1" x14ac:dyDescent="0.35"/>
    <row r="49702" customFormat="1" x14ac:dyDescent="0.35"/>
    <row r="49703" customFormat="1" x14ac:dyDescent="0.35"/>
    <row r="49704" customFormat="1" x14ac:dyDescent="0.35"/>
    <row r="49705" customFormat="1" x14ac:dyDescent="0.35"/>
    <row r="49706" customFormat="1" x14ac:dyDescent="0.35"/>
    <row r="49707" customFormat="1" x14ac:dyDescent="0.35"/>
    <row r="49708" customFormat="1" x14ac:dyDescent="0.35"/>
    <row r="49709" customFormat="1" x14ac:dyDescent="0.35"/>
    <row r="49710" customFormat="1" x14ac:dyDescent="0.35"/>
    <row r="49711" customFormat="1" x14ac:dyDescent="0.35"/>
    <row r="49712" customFormat="1" x14ac:dyDescent="0.35"/>
    <row r="49713" customFormat="1" x14ac:dyDescent="0.35"/>
    <row r="49714" customFormat="1" x14ac:dyDescent="0.35"/>
    <row r="49715" customFormat="1" x14ac:dyDescent="0.35"/>
    <row r="49716" customFormat="1" x14ac:dyDescent="0.35"/>
    <row r="49717" customFormat="1" x14ac:dyDescent="0.35"/>
    <row r="49718" customFormat="1" x14ac:dyDescent="0.35"/>
    <row r="49719" customFormat="1" x14ac:dyDescent="0.35"/>
    <row r="49720" customFormat="1" x14ac:dyDescent="0.35"/>
    <row r="49721" customFormat="1" x14ac:dyDescent="0.35"/>
    <row r="49722" customFormat="1" x14ac:dyDescent="0.35"/>
    <row r="49723" customFormat="1" x14ac:dyDescent="0.35"/>
    <row r="49724" customFormat="1" x14ac:dyDescent="0.35"/>
    <row r="49725" customFormat="1" x14ac:dyDescent="0.35"/>
    <row r="49726" customFormat="1" x14ac:dyDescent="0.35"/>
    <row r="49727" customFormat="1" x14ac:dyDescent="0.35"/>
    <row r="49728" customFormat="1" x14ac:dyDescent="0.35"/>
    <row r="49729" customFormat="1" x14ac:dyDescent="0.35"/>
    <row r="49730" customFormat="1" x14ac:dyDescent="0.35"/>
    <row r="49731" customFormat="1" x14ac:dyDescent="0.35"/>
    <row r="49732" customFormat="1" x14ac:dyDescent="0.35"/>
    <row r="49733" customFormat="1" x14ac:dyDescent="0.35"/>
    <row r="49734" customFormat="1" x14ac:dyDescent="0.35"/>
    <row r="49735" customFormat="1" x14ac:dyDescent="0.35"/>
    <row r="49736" customFormat="1" x14ac:dyDescent="0.35"/>
    <row r="49737" customFormat="1" x14ac:dyDescent="0.35"/>
    <row r="49738" customFormat="1" x14ac:dyDescent="0.35"/>
    <row r="49739" customFormat="1" x14ac:dyDescent="0.35"/>
    <row r="49740" customFormat="1" x14ac:dyDescent="0.35"/>
    <row r="49741" customFormat="1" x14ac:dyDescent="0.35"/>
    <row r="49742" customFormat="1" x14ac:dyDescent="0.35"/>
    <row r="49743" customFormat="1" x14ac:dyDescent="0.35"/>
    <row r="49744" customFormat="1" x14ac:dyDescent="0.35"/>
    <row r="49745" customFormat="1" x14ac:dyDescent="0.35"/>
    <row r="49746" customFormat="1" x14ac:dyDescent="0.35"/>
    <row r="49747" customFormat="1" x14ac:dyDescent="0.35"/>
    <row r="49748" customFormat="1" x14ac:dyDescent="0.35"/>
    <row r="49749" customFormat="1" x14ac:dyDescent="0.35"/>
    <row r="49750" customFormat="1" x14ac:dyDescent="0.35"/>
    <row r="49751" customFormat="1" x14ac:dyDescent="0.35"/>
    <row r="49752" customFormat="1" x14ac:dyDescent="0.35"/>
    <row r="49753" customFormat="1" x14ac:dyDescent="0.35"/>
    <row r="49754" customFormat="1" x14ac:dyDescent="0.35"/>
    <row r="49755" customFormat="1" x14ac:dyDescent="0.35"/>
    <row r="49756" customFormat="1" x14ac:dyDescent="0.35"/>
    <row r="49757" customFormat="1" x14ac:dyDescent="0.35"/>
    <row r="49758" customFormat="1" x14ac:dyDescent="0.35"/>
    <row r="49759" customFormat="1" x14ac:dyDescent="0.35"/>
    <row r="49760" customFormat="1" x14ac:dyDescent="0.35"/>
    <row r="49761" customFormat="1" x14ac:dyDescent="0.35"/>
    <row r="49762" customFormat="1" x14ac:dyDescent="0.35"/>
    <row r="49763" customFormat="1" x14ac:dyDescent="0.35"/>
    <row r="49764" customFormat="1" x14ac:dyDescent="0.35"/>
    <row r="49765" customFormat="1" x14ac:dyDescent="0.35"/>
    <row r="49766" customFormat="1" x14ac:dyDescent="0.35"/>
    <row r="49767" customFormat="1" x14ac:dyDescent="0.35"/>
    <row r="49768" customFormat="1" x14ac:dyDescent="0.35"/>
    <row r="49769" customFormat="1" x14ac:dyDescent="0.35"/>
    <row r="49770" customFormat="1" x14ac:dyDescent="0.35"/>
    <row r="49771" customFormat="1" x14ac:dyDescent="0.35"/>
    <row r="49772" customFormat="1" x14ac:dyDescent="0.35"/>
    <row r="49773" customFormat="1" x14ac:dyDescent="0.35"/>
    <row r="49774" customFormat="1" x14ac:dyDescent="0.35"/>
    <row r="49775" customFormat="1" x14ac:dyDescent="0.35"/>
    <row r="49776" customFormat="1" x14ac:dyDescent="0.35"/>
    <row r="49777" customFormat="1" x14ac:dyDescent="0.35"/>
    <row r="49778" customFormat="1" x14ac:dyDescent="0.35"/>
    <row r="49779" customFormat="1" x14ac:dyDescent="0.35"/>
    <row r="49780" customFormat="1" x14ac:dyDescent="0.35"/>
    <row r="49781" customFormat="1" x14ac:dyDescent="0.35"/>
    <row r="49782" customFormat="1" x14ac:dyDescent="0.35"/>
    <row r="49783" customFormat="1" x14ac:dyDescent="0.35"/>
    <row r="49784" customFormat="1" x14ac:dyDescent="0.35"/>
    <row r="49785" customFormat="1" x14ac:dyDescent="0.35"/>
    <row r="49786" customFormat="1" x14ac:dyDescent="0.35"/>
    <row r="49787" customFormat="1" x14ac:dyDescent="0.35"/>
    <row r="49788" customFormat="1" x14ac:dyDescent="0.35"/>
    <row r="49789" customFormat="1" x14ac:dyDescent="0.35"/>
    <row r="49790" customFormat="1" x14ac:dyDescent="0.35"/>
    <row r="49791" customFormat="1" x14ac:dyDescent="0.35"/>
    <row r="49792" customFormat="1" x14ac:dyDescent="0.35"/>
    <row r="49793" customFormat="1" x14ac:dyDescent="0.35"/>
    <row r="49794" customFormat="1" x14ac:dyDescent="0.35"/>
    <row r="49795" customFormat="1" x14ac:dyDescent="0.35"/>
    <row r="49796" customFormat="1" x14ac:dyDescent="0.35"/>
    <row r="49797" customFormat="1" x14ac:dyDescent="0.35"/>
    <row r="49798" customFormat="1" x14ac:dyDescent="0.35"/>
    <row r="49799" customFormat="1" x14ac:dyDescent="0.35"/>
    <row r="49800" customFormat="1" x14ac:dyDescent="0.35"/>
    <row r="49801" customFormat="1" x14ac:dyDescent="0.35"/>
    <row r="49802" customFormat="1" x14ac:dyDescent="0.35"/>
    <row r="49803" customFormat="1" x14ac:dyDescent="0.35"/>
    <row r="49804" customFormat="1" x14ac:dyDescent="0.35"/>
    <row r="49805" customFormat="1" x14ac:dyDescent="0.35"/>
    <row r="49806" customFormat="1" x14ac:dyDescent="0.35"/>
    <row r="49807" customFormat="1" x14ac:dyDescent="0.35"/>
    <row r="49808" customFormat="1" x14ac:dyDescent="0.35"/>
    <row r="49809" customFormat="1" x14ac:dyDescent="0.35"/>
    <row r="49810" customFormat="1" x14ac:dyDescent="0.35"/>
    <row r="49811" customFormat="1" x14ac:dyDescent="0.35"/>
    <row r="49812" customFormat="1" x14ac:dyDescent="0.35"/>
    <row r="49813" customFormat="1" x14ac:dyDescent="0.35"/>
    <row r="49814" customFormat="1" x14ac:dyDescent="0.35"/>
    <row r="49815" customFormat="1" x14ac:dyDescent="0.35"/>
    <row r="49816" customFormat="1" x14ac:dyDescent="0.35"/>
    <row r="49817" customFormat="1" x14ac:dyDescent="0.35"/>
    <row r="49818" customFormat="1" x14ac:dyDescent="0.35"/>
    <row r="49819" customFormat="1" x14ac:dyDescent="0.35"/>
    <row r="49820" customFormat="1" x14ac:dyDescent="0.35"/>
    <row r="49821" customFormat="1" x14ac:dyDescent="0.35"/>
    <row r="49822" customFormat="1" x14ac:dyDescent="0.35"/>
    <row r="49823" customFormat="1" x14ac:dyDescent="0.35"/>
    <row r="49824" customFormat="1" x14ac:dyDescent="0.35"/>
    <row r="49825" customFormat="1" x14ac:dyDescent="0.35"/>
    <row r="49826" customFormat="1" x14ac:dyDescent="0.35"/>
    <row r="49827" customFormat="1" x14ac:dyDescent="0.35"/>
    <row r="49828" customFormat="1" x14ac:dyDescent="0.35"/>
    <row r="49829" customFormat="1" x14ac:dyDescent="0.35"/>
    <row r="49830" customFormat="1" x14ac:dyDescent="0.35"/>
    <row r="49831" customFormat="1" x14ac:dyDescent="0.35"/>
    <row r="49832" customFormat="1" x14ac:dyDescent="0.35"/>
    <row r="49833" customFormat="1" x14ac:dyDescent="0.35"/>
    <row r="49834" customFormat="1" x14ac:dyDescent="0.35"/>
    <row r="49835" customFormat="1" x14ac:dyDescent="0.35"/>
    <row r="49836" customFormat="1" x14ac:dyDescent="0.35"/>
    <row r="49837" customFormat="1" x14ac:dyDescent="0.35"/>
    <row r="49838" customFormat="1" x14ac:dyDescent="0.35"/>
    <row r="49839" customFormat="1" x14ac:dyDescent="0.35"/>
    <row r="49840" customFormat="1" x14ac:dyDescent="0.35"/>
    <row r="49841" customFormat="1" x14ac:dyDescent="0.35"/>
    <row r="49842" customFormat="1" x14ac:dyDescent="0.35"/>
    <row r="49843" customFormat="1" x14ac:dyDescent="0.35"/>
    <row r="49844" customFormat="1" x14ac:dyDescent="0.35"/>
    <row r="49845" customFormat="1" x14ac:dyDescent="0.35"/>
    <row r="49846" customFormat="1" x14ac:dyDescent="0.35"/>
    <row r="49847" customFormat="1" x14ac:dyDescent="0.35"/>
    <row r="49848" customFormat="1" x14ac:dyDescent="0.35"/>
    <row r="49849" customFormat="1" x14ac:dyDescent="0.35"/>
    <row r="49850" customFormat="1" x14ac:dyDescent="0.35"/>
    <row r="49851" customFormat="1" x14ac:dyDescent="0.35"/>
    <row r="49852" customFormat="1" x14ac:dyDescent="0.35"/>
    <row r="49853" customFormat="1" x14ac:dyDescent="0.35"/>
    <row r="49854" customFormat="1" x14ac:dyDescent="0.35"/>
    <row r="49855" customFormat="1" x14ac:dyDescent="0.35"/>
    <row r="49856" customFormat="1" x14ac:dyDescent="0.35"/>
    <row r="49857" customFormat="1" x14ac:dyDescent="0.35"/>
    <row r="49858" customFormat="1" x14ac:dyDescent="0.35"/>
    <row r="49859" customFormat="1" x14ac:dyDescent="0.35"/>
    <row r="49860" customFormat="1" x14ac:dyDescent="0.35"/>
    <row r="49861" customFormat="1" x14ac:dyDescent="0.35"/>
    <row r="49862" customFormat="1" x14ac:dyDescent="0.35"/>
    <row r="49863" customFormat="1" x14ac:dyDescent="0.35"/>
    <row r="49864" customFormat="1" x14ac:dyDescent="0.35"/>
    <row r="49865" customFormat="1" x14ac:dyDescent="0.35"/>
    <row r="49866" customFormat="1" x14ac:dyDescent="0.35"/>
    <row r="49867" customFormat="1" x14ac:dyDescent="0.35"/>
    <row r="49868" customFormat="1" x14ac:dyDescent="0.35"/>
    <row r="49869" customFormat="1" x14ac:dyDescent="0.35"/>
    <row r="49870" customFormat="1" x14ac:dyDescent="0.35"/>
    <row r="49871" customFormat="1" x14ac:dyDescent="0.35"/>
    <row r="49872" customFormat="1" x14ac:dyDescent="0.35"/>
    <row r="49873" customFormat="1" x14ac:dyDescent="0.35"/>
    <row r="49874" customFormat="1" x14ac:dyDescent="0.35"/>
    <row r="49875" customFormat="1" x14ac:dyDescent="0.35"/>
    <row r="49876" customFormat="1" x14ac:dyDescent="0.35"/>
    <row r="49877" customFormat="1" x14ac:dyDescent="0.35"/>
    <row r="49878" customFormat="1" x14ac:dyDescent="0.35"/>
    <row r="49879" customFormat="1" x14ac:dyDescent="0.35"/>
    <row r="49880" customFormat="1" x14ac:dyDescent="0.35"/>
    <row r="49881" customFormat="1" x14ac:dyDescent="0.35"/>
    <row r="49882" customFormat="1" x14ac:dyDescent="0.35"/>
    <row r="49883" customFormat="1" x14ac:dyDescent="0.35"/>
    <row r="49884" customFormat="1" x14ac:dyDescent="0.35"/>
    <row r="49885" customFormat="1" x14ac:dyDescent="0.35"/>
    <row r="49886" customFormat="1" x14ac:dyDescent="0.35"/>
    <row r="49887" customFormat="1" x14ac:dyDescent="0.35"/>
    <row r="49888" customFormat="1" x14ac:dyDescent="0.35"/>
    <row r="49889" customFormat="1" x14ac:dyDescent="0.35"/>
    <row r="49890" customFormat="1" x14ac:dyDescent="0.35"/>
    <row r="49891" customFormat="1" x14ac:dyDescent="0.35"/>
    <row r="49892" customFormat="1" x14ac:dyDescent="0.35"/>
    <row r="49893" customFormat="1" x14ac:dyDescent="0.35"/>
    <row r="49894" customFormat="1" x14ac:dyDescent="0.35"/>
    <row r="49895" customFormat="1" x14ac:dyDescent="0.35"/>
    <row r="49896" customFormat="1" x14ac:dyDescent="0.35"/>
    <row r="49897" customFormat="1" x14ac:dyDescent="0.35"/>
    <row r="49898" customFormat="1" x14ac:dyDescent="0.35"/>
    <row r="49899" customFormat="1" x14ac:dyDescent="0.35"/>
    <row r="49900" customFormat="1" x14ac:dyDescent="0.35"/>
    <row r="49901" customFormat="1" x14ac:dyDescent="0.35"/>
    <row r="49902" customFormat="1" x14ac:dyDescent="0.35"/>
    <row r="49903" customFormat="1" x14ac:dyDescent="0.35"/>
    <row r="49904" customFormat="1" x14ac:dyDescent="0.35"/>
    <row r="49905" customFormat="1" x14ac:dyDescent="0.35"/>
    <row r="49906" customFormat="1" x14ac:dyDescent="0.35"/>
    <row r="49907" customFormat="1" x14ac:dyDescent="0.35"/>
    <row r="49908" customFormat="1" x14ac:dyDescent="0.35"/>
    <row r="49909" customFormat="1" x14ac:dyDescent="0.35"/>
    <row r="49910" customFormat="1" x14ac:dyDescent="0.35"/>
    <row r="49911" customFormat="1" x14ac:dyDescent="0.35"/>
    <row r="49912" customFormat="1" x14ac:dyDescent="0.35"/>
    <row r="49913" customFormat="1" x14ac:dyDescent="0.35"/>
    <row r="49914" customFormat="1" x14ac:dyDescent="0.35"/>
    <row r="49915" customFormat="1" x14ac:dyDescent="0.35"/>
    <row r="49916" customFormat="1" x14ac:dyDescent="0.35"/>
    <row r="49917" customFormat="1" x14ac:dyDescent="0.35"/>
    <row r="49918" customFormat="1" x14ac:dyDescent="0.35"/>
    <row r="49919" customFormat="1" x14ac:dyDescent="0.35"/>
    <row r="49920" customFormat="1" x14ac:dyDescent="0.35"/>
    <row r="49921" customFormat="1" x14ac:dyDescent="0.35"/>
    <row r="49922" customFormat="1" x14ac:dyDescent="0.35"/>
    <row r="49923" customFormat="1" x14ac:dyDescent="0.35"/>
    <row r="49924" customFormat="1" x14ac:dyDescent="0.35"/>
    <row r="49925" customFormat="1" x14ac:dyDescent="0.35"/>
    <row r="49926" customFormat="1" x14ac:dyDescent="0.35"/>
    <row r="49927" customFormat="1" x14ac:dyDescent="0.35"/>
    <row r="49928" customFormat="1" x14ac:dyDescent="0.35"/>
    <row r="49929" customFormat="1" x14ac:dyDescent="0.35"/>
    <row r="49930" customFormat="1" x14ac:dyDescent="0.35"/>
    <row r="49931" customFormat="1" x14ac:dyDescent="0.35"/>
    <row r="49932" customFormat="1" x14ac:dyDescent="0.35"/>
    <row r="49933" customFormat="1" x14ac:dyDescent="0.35"/>
    <row r="49934" customFormat="1" x14ac:dyDescent="0.35"/>
    <row r="49935" customFormat="1" x14ac:dyDescent="0.35"/>
    <row r="49936" customFormat="1" x14ac:dyDescent="0.35"/>
    <row r="49937" customFormat="1" x14ac:dyDescent="0.35"/>
    <row r="49938" customFormat="1" x14ac:dyDescent="0.35"/>
    <row r="49939" customFormat="1" x14ac:dyDescent="0.35"/>
    <row r="49940" customFormat="1" x14ac:dyDescent="0.35"/>
    <row r="49941" customFormat="1" x14ac:dyDescent="0.35"/>
    <row r="49942" customFormat="1" x14ac:dyDescent="0.35"/>
    <row r="49943" customFormat="1" x14ac:dyDescent="0.35"/>
    <row r="49944" customFormat="1" x14ac:dyDescent="0.35"/>
    <row r="49945" customFormat="1" x14ac:dyDescent="0.35"/>
    <row r="49946" customFormat="1" x14ac:dyDescent="0.35"/>
    <row r="49947" customFormat="1" x14ac:dyDescent="0.35"/>
    <row r="49948" customFormat="1" x14ac:dyDescent="0.35"/>
    <row r="49949" customFormat="1" x14ac:dyDescent="0.35"/>
    <row r="49950" customFormat="1" x14ac:dyDescent="0.35"/>
    <row r="49951" customFormat="1" x14ac:dyDescent="0.35"/>
    <row r="49952" customFormat="1" x14ac:dyDescent="0.35"/>
    <row r="49953" customFormat="1" x14ac:dyDescent="0.35"/>
    <row r="49954" customFormat="1" x14ac:dyDescent="0.35"/>
    <row r="49955" customFormat="1" x14ac:dyDescent="0.35"/>
    <row r="49956" customFormat="1" x14ac:dyDescent="0.35"/>
    <row r="49957" customFormat="1" x14ac:dyDescent="0.35"/>
    <row r="49958" customFormat="1" x14ac:dyDescent="0.35"/>
    <row r="49959" customFormat="1" x14ac:dyDescent="0.35"/>
    <row r="49960" customFormat="1" x14ac:dyDescent="0.35"/>
    <row r="49961" customFormat="1" x14ac:dyDescent="0.35"/>
    <row r="49962" customFormat="1" x14ac:dyDescent="0.35"/>
    <row r="49963" customFormat="1" x14ac:dyDescent="0.35"/>
    <row r="49964" customFormat="1" x14ac:dyDescent="0.35"/>
    <row r="49965" customFormat="1" x14ac:dyDescent="0.35"/>
    <row r="49966" customFormat="1" x14ac:dyDescent="0.35"/>
    <row r="49967" customFormat="1" x14ac:dyDescent="0.35"/>
    <row r="49968" customFormat="1" x14ac:dyDescent="0.35"/>
    <row r="49969" customFormat="1" x14ac:dyDescent="0.35"/>
    <row r="49970" customFormat="1" x14ac:dyDescent="0.35"/>
    <row r="49971" customFormat="1" x14ac:dyDescent="0.35"/>
    <row r="49972" customFormat="1" x14ac:dyDescent="0.35"/>
    <row r="49973" customFormat="1" x14ac:dyDescent="0.35"/>
    <row r="49974" customFormat="1" x14ac:dyDescent="0.35"/>
    <row r="49975" customFormat="1" x14ac:dyDescent="0.35"/>
    <row r="49976" customFormat="1" x14ac:dyDescent="0.35"/>
    <row r="49977" customFormat="1" x14ac:dyDescent="0.35"/>
    <row r="49978" customFormat="1" x14ac:dyDescent="0.35"/>
    <row r="49979" customFormat="1" x14ac:dyDescent="0.35"/>
    <row r="49980" customFormat="1" x14ac:dyDescent="0.35"/>
    <row r="49981" customFormat="1" x14ac:dyDescent="0.35"/>
    <row r="49982" customFormat="1" x14ac:dyDescent="0.35"/>
    <row r="49983" customFormat="1" x14ac:dyDescent="0.35"/>
    <row r="49984" customFormat="1" x14ac:dyDescent="0.35"/>
    <row r="49985" customFormat="1" x14ac:dyDescent="0.35"/>
    <row r="49986" customFormat="1" x14ac:dyDescent="0.35"/>
    <row r="49987" customFormat="1" x14ac:dyDescent="0.35"/>
    <row r="49988" customFormat="1" x14ac:dyDescent="0.35"/>
    <row r="49989" customFormat="1" x14ac:dyDescent="0.35"/>
    <row r="49990" customFormat="1" x14ac:dyDescent="0.35"/>
    <row r="49991" customFormat="1" x14ac:dyDescent="0.35"/>
    <row r="49992" customFormat="1" x14ac:dyDescent="0.35"/>
    <row r="49993" customFormat="1" x14ac:dyDescent="0.35"/>
    <row r="49994" customFormat="1" x14ac:dyDescent="0.35"/>
    <row r="49995" customFormat="1" x14ac:dyDescent="0.35"/>
    <row r="49996" customFormat="1" x14ac:dyDescent="0.35"/>
    <row r="49997" customFormat="1" x14ac:dyDescent="0.35"/>
    <row r="49998" customFormat="1" x14ac:dyDescent="0.35"/>
    <row r="49999" customFormat="1" x14ac:dyDescent="0.35"/>
    <row r="50000" customFormat="1" x14ac:dyDescent="0.35"/>
    <row r="50001" customFormat="1" x14ac:dyDescent="0.35"/>
    <row r="50002" customFormat="1" x14ac:dyDescent="0.35"/>
    <row r="50003" customFormat="1" x14ac:dyDescent="0.35"/>
    <row r="50004" customFormat="1" x14ac:dyDescent="0.35"/>
    <row r="50005" customFormat="1" x14ac:dyDescent="0.35"/>
    <row r="50006" customFormat="1" x14ac:dyDescent="0.35"/>
    <row r="50007" customFormat="1" x14ac:dyDescent="0.35"/>
    <row r="50008" customFormat="1" x14ac:dyDescent="0.35"/>
    <row r="50009" customFormat="1" x14ac:dyDescent="0.35"/>
    <row r="50010" customFormat="1" x14ac:dyDescent="0.35"/>
    <row r="50011" customFormat="1" x14ac:dyDescent="0.35"/>
    <row r="50012" customFormat="1" x14ac:dyDescent="0.35"/>
    <row r="50013" customFormat="1" x14ac:dyDescent="0.35"/>
    <row r="50014" customFormat="1" x14ac:dyDescent="0.35"/>
    <row r="50015" customFormat="1" x14ac:dyDescent="0.35"/>
    <row r="50016" customFormat="1" x14ac:dyDescent="0.35"/>
    <row r="50017" customFormat="1" x14ac:dyDescent="0.35"/>
    <row r="50018" customFormat="1" x14ac:dyDescent="0.35"/>
    <row r="50019" customFormat="1" x14ac:dyDescent="0.35"/>
    <row r="50020" customFormat="1" x14ac:dyDescent="0.35"/>
    <row r="50021" customFormat="1" x14ac:dyDescent="0.35"/>
    <row r="50022" customFormat="1" x14ac:dyDescent="0.35"/>
    <row r="50023" customFormat="1" x14ac:dyDescent="0.35"/>
    <row r="50024" customFormat="1" x14ac:dyDescent="0.35"/>
    <row r="50025" customFormat="1" x14ac:dyDescent="0.35"/>
    <row r="50026" customFormat="1" x14ac:dyDescent="0.35"/>
    <row r="50027" customFormat="1" x14ac:dyDescent="0.35"/>
    <row r="50028" customFormat="1" x14ac:dyDescent="0.35"/>
    <row r="50029" customFormat="1" x14ac:dyDescent="0.35"/>
    <row r="50030" customFormat="1" x14ac:dyDescent="0.35"/>
    <row r="50031" customFormat="1" x14ac:dyDescent="0.35"/>
    <row r="50032" customFormat="1" x14ac:dyDescent="0.35"/>
    <row r="50033" customFormat="1" x14ac:dyDescent="0.35"/>
    <row r="50034" customFormat="1" x14ac:dyDescent="0.35"/>
    <row r="50035" customFormat="1" x14ac:dyDescent="0.35"/>
    <row r="50036" customFormat="1" x14ac:dyDescent="0.35"/>
    <row r="50037" customFormat="1" x14ac:dyDescent="0.35"/>
    <row r="50038" customFormat="1" x14ac:dyDescent="0.35"/>
    <row r="50039" customFormat="1" x14ac:dyDescent="0.35"/>
    <row r="50040" customFormat="1" x14ac:dyDescent="0.35"/>
    <row r="50041" customFormat="1" x14ac:dyDescent="0.35"/>
    <row r="50042" customFormat="1" x14ac:dyDescent="0.35"/>
    <row r="50043" customFormat="1" x14ac:dyDescent="0.35"/>
    <row r="50044" customFormat="1" x14ac:dyDescent="0.35"/>
    <row r="50045" customFormat="1" x14ac:dyDescent="0.35"/>
    <row r="50046" customFormat="1" x14ac:dyDescent="0.35"/>
    <row r="50047" customFormat="1" x14ac:dyDescent="0.35"/>
    <row r="50048" customFormat="1" x14ac:dyDescent="0.35"/>
    <row r="50049" customFormat="1" x14ac:dyDescent="0.35"/>
    <row r="50050" customFormat="1" x14ac:dyDescent="0.35"/>
    <row r="50051" customFormat="1" x14ac:dyDescent="0.35"/>
    <row r="50052" customFormat="1" x14ac:dyDescent="0.35"/>
    <row r="50053" customFormat="1" x14ac:dyDescent="0.35"/>
    <row r="50054" customFormat="1" x14ac:dyDescent="0.35"/>
    <row r="50055" customFormat="1" x14ac:dyDescent="0.35"/>
    <row r="50056" customFormat="1" x14ac:dyDescent="0.35"/>
    <row r="50057" customFormat="1" x14ac:dyDescent="0.35"/>
    <row r="50058" customFormat="1" x14ac:dyDescent="0.35"/>
    <row r="50059" customFormat="1" x14ac:dyDescent="0.35"/>
    <row r="50060" customFormat="1" x14ac:dyDescent="0.35"/>
    <row r="50061" customFormat="1" x14ac:dyDescent="0.35"/>
    <row r="50062" customFormat="1" x14ac:dyDescent="0.35"/>
    <row r="50063" customFormat="1" x14ac:dyDescent="0.35"/>
    <row r="50064" customFormat="1" x14ac:dyDescent="0.35"/>
    <row r="50065" customFormat="1" x14ac:dyDescent="0.35"/>
    <row r="50066" customFormat="1" x14ac:dyDescent="0.35"/>
    <row r="50067" customFormat="1" x14ac:dyDescent="0.35"/>
    <row r="50068" customFormat="1" x14ac:dyDescent="0.35"/>
    <row r="50069" customFormat="1" x14ac:dyDescent="0.35"/>
    <row r="50070" customFormat="1" x14ac:dyDescent="0.35"/>
    <row r="50071" customFormat="1" x14ac:dyDescent="0.35"/>
    <row r="50072" customFormat="1" x14ac:dyDescent="0.35"/>
    <row r="50073" customFormat="1" x14ac:dyDescent="0.35"/>
    <row r="50074" customFormat="1" x14ac:dyDescent="0.35"/>
    <row r="50075" customFormat="1" x14ac:dyDescent="0.35"/>
    <row r="50076" customFormat="1" x14ac:dyDescent="0.35"/>
    <row r="50077" customFormat="1" x14ac:dyDescent="0.35"/>
    <row r="50078" customFormat="1" x14ac:dyDescent="0.35"/>
    <row r="50079" customFormat="1" x14ac:dyDescent="0.35"/>
    <row r="50080" customFormat="1" x14ac:dyDescent="0.35"/>
    <row r="50081" customFormat="1" x14ac:dyDescent="0.35"/>
    <row r="50082" customFormat="1" x14ac:dyDescent="0.35"/>
    <row r="50083" customFormat="1" x14ac:dyDescent="0.35"/>
    <row r="50084" customFormat="1" x14ac:dyDescent="0.35"/>
    <row r="50085" customFormat="1" x14ac:dyDescent="0.35"/>
    <row r="50086" customFormat="1" x14ac:dyDescent="0.35"/>
    <row r="50087" customFormat="1" x14ac:dyDescent="0.35"/>
    <row r="50088" customFormat="1" x14ac:dyDescent="0.35"/>
    <row r="50089" customFormat="1" x14ac:dyDescent="0.35"/>
    <row r="50090" customFormat="1" x14ac:dyDescent="0.35"/>
    <row r="50091" customFormat="1" x14ac:dyDescent="0.35"/>
    <row r="50092" customFormat="1" x14ac:dyDescent="0.35"/>
    <row r="50093" customFormat="1" x14ac:dyDescent="0.35"/>
    <row r="50094" customFormat="1" x14ac:dyDescent="0.35"/>
    <row r="50095" customFormat="1" x14ac:dyDescent="0.35"/>
    <row r="50096" customFormat="1" x14ac:dyDescent="0.35"/>
    <row r="50097" customFormat="1" x14ac:dyDescent="0.35"/>
    <row r="50098" customFormat="1" x14ac:dyDescent="0.35"/>
    <row r="50099" customFormat="1" x14ac:dyDescent="0.35"/>
    <row r="50100" customFormat="1" x14ac:dyDescent="0.35"/>
    <row r="50101" customFormat="1" x14ac:dyDescent="0.35"/>
    <row r="50102" customFormat="1" x14ac:dyDescent="0.35"/>
    <row r="50103" customFormat="1" x14ac:dyDescent="0.35"/>
    <row r="50104" customFormat="1" x14ac:dyDescent="0.35"/>
    <row r="50105" customFormat="1" x14ac:dyDescent="0.35"/>
    <row r="50106" customFormat="1" x14ac:dyDescent="0.35"/>
    <row r="50107" customFormat="1" x14ac:dyDescent="0.35"/>
    <row r="50108" customFormat="1" x14ac:dyDescent="0.35"/>
    <row r="50109" customFormat="1" x14ac:dyDescent="0.35"/>
    <row r="50110" customFormat="1" x14ac:dyDescent="0.35"/>
    <row r="50111" customFormat="1" x14ac:dyDescent="0.35"/>
    <row r="50112" customFormat="1" x14ac:dyDescent="0.35"/>
    <row r="50113" customFormat="1" x14ac:dyDescent="0.35"/>
    <row r="50114" customFormat="1" x14ac:dyDescent="0.35"/>
    <row r="50115" customFormat="1" x14ac:dyDescent="0.35"/>
    <row r="50116" customFormat="1" x14ac:dyDescent="0.35"/>
    <row r="50117" customFormat="1" x14ac:dyDescent="0.35"/>
    <row r="50118" customFormat="1" x14ac:dyDescent="0.35"/>
    <row r="50119" customFormat="1" x14ac:dyDescent="0.35"/>
    <row r="50120" customFormat="1" x14ac:dyDescent="0.35"/>
    <row r="50121" customFormat="1" x14ac:dyDescent="0.35"/>
    <row r="50122" customFormat="1" x14ac:dyDescent="0.35"/>
    <row r="50123" customFormat="1" x14ac:dyDescent="0.35"/>
    <row r="50124" customFormat="1" x14ac:dyDescent="0.35"/>
    <row r="50125" customFormat="1" x14ac:dyDescent="0.35"/>
    <row r="50126" customFormat="1" x14ac:dyDescent="0.35"/>
    <row r="50127" customFormat="1" x14ac:dyDescent="0.35"/>
    <row r="50128" customFormat="1" x14ac:dyDescent="0.35"/>
    <row r="50129" customFormat="1" x14ac:dyDescent="0.35"/>
    <row r="50130" customFormat="1" x14ac:dyDescent="0.35"/>
    <row r="50131" customFormat="1" x14ac:dyDescent="0.35"/>
    <row r="50132" customFormat="1" x14ac:dyDescent="0.35"/>
    <row r="50133" customFormat="1" x14ac:dyDescent="0.35"/>
    <row r="50134" customFormat="1" x14ac:dyDescent="0.35"/>
    <row r="50135" customFormat="1" x14ac:dyDescent="0.35"/>
    <row r="50136" customFormat="1" x14ac:dyDescent="0.35"/>
    <row r="50137" customFormat="1" x14ac:dyDescent="0.35"/>
    <row r="50138" customFormat="1" x14ac:dyDescent="0.35"/>
    <row r="50139" customFormat="1" x14ac:dyDescent="0.35"/>
    <row r="50140" customFormat="1" x14ac:dyDescent="0.35"/>
    <row r="50141" customFormat="1" x14ac:dyDescent="0.35"/>
    <row r="50142" customFormat="1" x14ac:dyDescent="0.35"/>
    <row r="50143" customFormat="1" x14ac:dyDescent="0.35"/>
    <row r="50144" customFormat="1" x14ac:dyDescent="0.35"/>
    <row r="50145" customFormat="1" x14ac:dyDescent="0.35"/>
    <row r="50146" customFormat="1" x14ac:dyDescent="0.35"/>
    <row r="50147" customFormat="1" x14ac:dyDescent="0.35"/>
    <row r="50148" customFormat="1" x14ac:dyDescent="0.35"/>
    <row r="50149" customFormat="1" x14ac:dyDescent="0.35"/>
    <row r="50150" customFormat="1" x14ac:dyDescent="0.35"/>
    <row r="50151" customFormat="1" x14ac:dyDescent="0.35"/>
    <row r="50152" customFormat="1" x14ac:dyDescent="0.35"/>
    <row r="50153" customFormat="1" x14ac:dyDescent="0.35"/>
    <row r="50154" customFormat="1" x14ac:dyDescent="0.35"/>
    <row r="50155" customFormat="1" x14ac:dyDescent="0.35"/>
    <row r="50156" customFormat="1" x14ac:dyDescent="0.35"/>
    <row r="50157" customFormat="1" x14ac:dyDescent="0.35"/>
    <row r="50158" customFormat="1" x14ac:dyDescent="0.35"/>
    <row r="50159" customFormat="1" x14ac:dyDescent="0.35"/>
    <row r="50160" customFormat="1" x14ac:dyDescent="0.35"/>
    <row r="50161" customFormat="1" x14ac:dyDescent="0.35"/>
    <row r="50162" customFormat="1" x14ac:dyDescent="0.35"/>
    <row r="50163" customFormat="1" x14ac:dyDescent="0.35"/>
    <row r="50164" customFormat="1" x14ac:dyDescent="0.35"/>
    <row r="50165" customFormat="1" x14ac:dyDescent="0.35"/>
    <row r="50166" customFormat="1" x14ac:dyDescent="0.35"/>
    <row r="50167" customFormat="1" x14ac:dyDescent="0.35"/>
    <row r="50168" customFormat="1" x14ac:dyDescent="0.35"/>
    <row r="50169" customFormat="1" x14ac:dyDescent="0.35"/>
    <row r="50170" customFormat="1" x14ac:dyDescent="0.35"/>
    <row r="50171" customFormat="1" x14ac:dyDescent="0.35"/>
    <row r="50172" customFormat="1" x14ac:dyDescent="0.35"/>
    <row r="50173" customFormat="1" x14ac:dyDescent="0.35"/>
    <row r="50174" customFormat="1" x14ac:dyDescent="0.35"/>
    <row r="50175" customFormat="1" x14ac:dyDescent="0.35"/>
    <row r="50176" customFormat="1" x14ac:dyDescent="0.35"/>
    <row r="50177" customFormat="1" x14ac:dyDescent="0.35"/>
    <row r="50178" customFormat="1" x14ac:dyDescent="0.35"/>
    <row r="50179" customFormat="1" x14ac:dyDescent="0.35"/>
    <row r="50180" customFormat="1" x14ac:dyDescent="0.35"/>
    <row r="50181" customFormat="1" x14ac:dyDescent="0.35"/>
    <row r="50182" customFormat="1" x14ac:dyDescent="0.35"/>
    <row r="50183" customFormat="1" x14ac:dyDescent="0.35"/>
    <row r="50184" customFormat="1" x14ac:dyDescent="0.35"/>
    <row r="50185" customFormat="1" x14ac:dyDescent="0.35"/>
    <row r="50186" customFormat="1" x14ac:dyDescent="0.35"/>
    <row r="50187" customFormat="1" x14ac:dyDescent="0.35"/>
    <row r="50188" customFormat="1" x14ac:dyDescent="0.35"/>
    <row r="50189" customFormat="1" x14ac:dyDescent="0.35"/>
    <row r="50190" customFormat="1" x14ac:dyDescent="0.35"/>
    <row r="50191" customFormat="1" x14ac:dyDescent="0.35"/>
    <row r="50192" customFormat="1" x14ac:dyDescent="0.35"/>
    <row r="50193" customFormat="1" x14ac:dyDescent="0.35"/>
    <row r="50194" customFormat="1" x14ac:dyDescent="0.35"/>
    <row r="50195" customFormat="1" x14ac:dyDescent="0.35"/>
    <row r="50196" customFormat="1" x14ac:dyDescent="0.35"/>
    <row r="50197" customFormat="1" x14ac:dyDescent="0.35"/>
    <row r="50198" customFormat="1" x14ac:dyDescent="0.35"/>
    <row r="50199" customFormat="1" x14ac:dyDescent="0.35"/>
    <row r="50200" customFormat="1" x14ac:dyDescent="0.35"/>
    <row r="50201" customFormat="1" x14ac:dyDescent="0.35"/>
    <row r="50202" customFormat="1" x14ac:dyDescent="0.35"/>
    <row r="50203" customFormat="1" x14ac:dyDescent="0.35"/>
    <row r="50204" customFormat="1" x14ac:dyDescent="0.35"/>
    <row r="50205" customFormat="1" x14ac:dyDescent="0.35"/>
    <row r="50206" customFormat="1" x14ac:dyDescent="0.35"/>
    <row r="50207" customFormat="1" x14ac:dyDescent="0.35"/>
    <row r="50208" customFormat="1" x14ac:dyDescent="0.35"/>
    <row r="50209" customFormat="1" x14ac:dyDescent="0.35"/>
    <row r="50210" customFormat="1" x14ac:dyDescent="0.35"/>
    <row r="50211" customFormat="1" x14ac:dyDescent="0.35"/>
    <row r="50212" customFormat="1" x14ac:dyDescent="0.35"/>
    <row r="50213" customFormat="1" x14ac:dyDescent="0.35"/>
    <row r="50214" customFormat="1" x14ac:dyDescent="0.35"/>
    <row r="50215" customFormat="1" x14ac:dyDescent="0.35"/>
    <row r="50216" customFormat="1" x14ac:dyDescent="0.35"/>
    <row r="50217" customFormat="1" x14ac:dyDescent="0.35"/>
    <row r="50218" customFormat="1" x14ac:dyDescent="0.35"/>
    <row r="50219" customFormat="1" x14ac:dyDescent="0.35"/>
    <row r="50220" customFormat="1" x14ac:dyDescent="0.35"/>
    <row r="50221" customFormat="1" x14ac:dyDescent="0.35"/>
    <row r="50222" customFormat="1" x14ac:dyDescent="0.35"/>
    <row r="50223" customFormat="1" x14ac:dyDescent="0.35"/>
    <row r="50224" customFormat="1" x14ac:dyDescent="0.35"/>
    <row r="50225" customFormat="1" x14ac:dyDescent="0.35"/>
    <row r="50226" customFormat="1" x14ac:dyDescent="0.35"/>
    <row r="50227" customFormat="1" x14ac:dyDescent="0.35"/>
    <row r="50228" customFormat="1" x14ac:dyDescent="0.35"/>
    <row r="50229" customFormat="1" x14ac:dyDescent="0.35"/>
    <row r="50230" customFormat="1" x14ac:dyDescent="0.35"/>
    <row r="50231" customFormat="1" x14ac:dyDescent="0.35"/>
    <row r="50232" customFormat="1" x14ac:dyDescent="0.35"/>
    <row r="50233" customFormat="1" x14ac:dyDescent="0.35"/>
    <row r="50234" customFormat="1" x14ac:dyDescent="0.35"/>
    <row r="50235" customFormat="1" x14ac:dyDescent="0.35"/>
    <row r="50236" customFormat="1" x14ac:dyDescent="0.35"/>
    <row r="50237" customFormat="1" x14ac:dyDescent="0.35"/>
    <row r="50238" customFormat="1" x14ac:dyDescent="0.35"/>
    <row r="50239" customFormat="1" x14ac:dyDescent="0.35"/>
    <row r="50240" customFormat="1" x14ac:dyDescent="0.35"/>
    <row r="50241" customFormat="1" x14ac:dyDescent="0.35"/>
    <row r="50242" customFormat="1" x14ac:dyDescent="0.35"/>
    <row r="50243" customFormat="1" x14ac:dyDescent="0.35"/>
    <row r="50244" customFormat="1" x14ac:dyDescent="0.35"/>
    <row r="50245" customFormat="1" x14ac:dyDescent="0.35"/>
    <row r="50246" customFormat="1" x14ac:dyDescent="0.35"/>
    <row r="50247" customFormat="1" x14ac:dyDescent="0.35"/>
    <row r="50248" customFormat="1" x14ac:dyDescent="0.35"/>
    <row r="50249" customFormat="1" x14ac:dyDescent="0.35"/>
    <row r="50250" customFormat="1" x14ac:dyDescent="0.35"/>
    <row r="50251" customFormat="1" x14ac:dyDescent="0.35"/>
    <row r="50252" customFormat="1" x14ac:dyDescent="0.35"/>
    <row r="50253" customFormat="1" x14ac:dyDescent="0.35"/>
    <row r="50254" customFormat="1" x14ac:dyDescent="0.35"/>
    <row r="50255" customFormat="1" x14ac:dyDescent="0.35"/>
    <row r="50256" customFormat="1" x14ac:dyDescent="0.35"/>
    <row r="50257" customFormat="1" x14ac:dyDescent="0.35"/>
    <row r="50258" customFormat="1" x14ac:dyDescent="0.35"/>
    <row r="50259" customFormat="1" x14ac:dyDescent="0.35"/>
    <row r="50260" customFormat="1" x14ac:dyDescent="0.35"/>
    <row r="50261" customFormat="1" x14ac:dyDescent="0.35"/>
    <row r="50262" customFormat="1" x14ac:dyDescent="0.35"/>
    <row r="50263" customFormat="1" x14ac:dyDescent="0.35"/>
    <row r="50264" customFormat="1" x14ac:dyDescent="0.35"/>
    <row r="50265" customFormat="1" x14ac:dyDescent="0.35"/>
    <row r="50266" customFormat="1" x14ac:dyDescent="0.35"/>
    <row r="50267" customFormat="1" x14ac:dyDescent="0.35"/>
    <row r="50268" customFormat="1" x14ac:dyDescent="0.35"/>
    <row r="50269" customFormat="1" x14ac:dyDescent="0.35"/>
    <row r="50270" customFormat="1" x14ac:dyDescent="0.35"/>
    <row r="50271" customFormat="1" x14ac:dyDescent="0.35"/>
    <row r="50272" customFormat="1" x14ac:dyDescent="0.35"/>
    <row r="50273" customFormat="1" x14ac:dyDescent="0.35"/>
    <row r="50274" customFormat="1" x14ac:dyDescent="0.35"/>
    <row r="50275" customFormat="1" x14ac:dyDescent="0.35"/>
    <row r="50276" customFormat="1" x14ac:dyDescent="0.35"/>
    <row r="50277" customFormat="1" x14ac:dyDescent="0.35"/>
    <row r="50278" customFormat="1" x14ac:dyDescent="0.35"/>
    <row r="50279" customFormat="1" x14ac:dyDescent="0.35"/>
    <row r="50280" customFormat="1" x14ac:dyDescent="0.35"/>
    <row r="50281" customFormat="1" x14ac:dyDescent="0.35"/>
    <row r="50282" customFormat="1" x14ac:dyDescent="0.35"/>
    <row r="50283" customFormat="1" x14ac:dyDescent="0.35"/>
    <row r="50284" customFormat="1" x14ac:dyDescent="0.35"/>
    <row r="50285" customFormat="1" x14ac:dyDescent="0.35"/>
    <row r="50286" customFormat="1" x14ac:dyDescent="0.35"/>
    <row r="50287" customFormat="1" x14ac:dyDescent="0.35"/>
    <row r="50288" customFormat="1" x14ac:dyDescent="0.35"/>
    <row r="50289" customFormat="1" x14ac:dyDescent="0.35"/>
    <row r="50290" customFormat="1" x14ac:dyDescent="0.35"/>
    <row r="50291" customFormat="1" x14ac:dyDescent="0.35"/>
    <row r="50292" customFormat="1" x14ac:dyDescent="0.35"/>
    <row r="50293" customFormat="1" x14ac:dyDescent="0.35"/>
    <row r="50294" customFormat="1" x14ac:dyDescent="0.35"/>
    <row r="50295" customFormat="1" x14ac:dyDescent="0.35"/>
    <row r="50296" customFormat="1" x14ac:dyDescent="0.35"/>
    <row r="50297" customFormat="1" x14ac:dyDescent="0.35"/>
    <row r="50298" customFormat="1" x14ac:dyDescent="0.35"/>
    <row r="50299" customFormat="1" x14ac:dyDescent="0.35"/>
    <row r="50300" customFormat="1" x14ac:dyDescent="0.35"/>
    <row r="50301" customFormat="1" x14ac:dyDescent="0.35"/>
    <row r="50302" customFormat="1" x14ac:dyDescent="0.35"/>
    <row r="50303" customFormat="1" x14ac:dyDescent="0.35"/>
    <row r="50304" customFormat="1" x14ac:dyDescent="0.35"/>
    <row r="50305" customFormat="1" x14ac:dyDescent="0.35"/>
    <row r="50306" customFormat="1" x14ac:dyDescent="0.35"/>
    <row r="50307" customFormat="1" x14ac:dyDescent="0.35"/>
    <row r="50308" customFormat="1" x14ac:dyDescent="0.35"/>
    <row r="50309" customFormat="1" x14ac:dyDescent="0.35"/>
    <row r="50310" customFormat="1" x14ac:dyDescent="0.35"/>
    <row r="50311" customFormat="1" x14ac:dyDescent="0.35"/>
    <row r="50312" customFormat="1" x14ac:dyDescent="0.35"/>
    <row r="50313" customFormat="1" x14ac:dyDescent="0.35"/>
    <row r="50314" customFormat="1" x14ac:dyDescent="0.35"/>
    <row r="50315" customFormat="1" x14ac:dyDescent="0.35"/>
    <row r="50316" customFormat="1" x14ac:dyDescent="0.35"/>
    <row r="50317" customFormat="1" x14ac:dyDescent="0.35"/>
    <row r="50318" customFormat="1" x14ac:dyDescent="0.35"/>
    <row r="50319" customFormat="1" x14ac:dyDescent="0.35"/>
    <row r="50320" customFormat="1" x14ac:dyDescent="0.35"/>
    <row r="50321" customFormat="1" x14ac:dyDescent="0.35"/>
    <row r="50322" customFormat="1" x14ac:dyDescent="0.35"/>
    <row r="50323" customFormat="1" x14ac:dyDescent="0.35"/>
    <row r="50324" customFormat="1" x14ac:dyDescent="0.35"/>
    <row r="50325" customFormat="1" x14ac:dyDescent="0.35"/>
    <row r="50326" customFormat="1" x14ac:dyDescent="0.35"/>
    <row r="50327" customFormat="1" x14ac:dyDescent="0.35"/>
    <row r="50328" customFormat="1" x14ac:dyDescent="0.35"/>
    <row r="50329" customFormat="1" x14ac:dyDescent="0.35"/>
    <row r="50330" customFormat="1" x14ac:dyDescent="0.35"/>
    <row r="50331" customFormat="1" x14ac:dyDescent="0.35"/>
    <row r="50332" customFormat="1" x14ac:dyDescent="0.35"/>
    <row r="50333" customFormat="1" x14ac:dyDescent="0.35"/>
    <row r="50334" customFormat="1" x14ac:dyDescent="0.35"/>
    <row r="50335" customFormat="1" x14ac:dyDescent="0.35"/>
    <row r="50336" customFormat="1" x14ac:dyDescent="0.35"/>
    <row r="50337" customFormat="1" x14ac:dyDescent="0.35"/>
    <row r="50338" customFormat="1" x14ac:dyDescent="0.35"/>
    <row r="50339" customFormat="1" x14ac:dyDescent="0.35"/>
    <row r="50340" customFormat="1" x14ac:dyDescent="0.35"/>
    <row r="50341" customFormat="1" x14ac:dyDescent="0.35"/>
    <row r="50342" customFormat="1" x14ac:dyDescent="0.35"/>
    <row r="50343" customFormat="1" x14ac:dyDescent="0.35"/>
    <row r="50344" customFormat="1" x14ac:dyDescent="0.35"/>
    <row r="50345" customFormat="1" x14ac:dyDescent="0.35"/>
    <row r="50346" customFormat="1" x14ac:dyDescent="0.35"/>
    <row r="50347" customFormat="1" x14ac:dyDescent="0.35"/>
    <row r="50348" customFormat="1" x14ac:dyDescent="0.35"/>
    <row r="50349" customFormat="1" x14ac:dyDescent="0.35"/>
    <row r="50350" customFormat="1" x14ac:dyDescent="0.35"/>
    <row r="50351" customFormat="1" x14ac:dyDescent="0.35"/>
    <row r="50352" customFormat="1" x14ac:dyDescent="0.35"/>
    <row r="50353" customFormat="1" x14ac:dyDescent="0.35"/>
    <row r="50354" customFormat="1" x14ac:dyDescent="0.35"/>
    <row r="50355" customFormat="1" x14ac:dyDescent="0.35"/>
    <row r="50356" customFormat="1" x14ac:dyDescent="0.35"/>
    <row r="50357" customFormat="1" x14ac:dyDescent="0.35"/>
    <row r="50358" customFormat="1" x14ac:dyDescent="0.35"/>
    <row r="50359" customFormat="1" x14ac:dyDescent="0.35"/>
    <row r="50360" customFormat="1" x14ac:dyDescent="0.35"/>
    <row r="50361" customFormat="1" x14ac:dyDescent="0.35"/>
    <row r="50362" customFormat="1" x14ac:dyDescent="0.35"/>
    <row r="50363" customFormat="1" x14ac:dyDescent="0.35"/>
    <row r="50364" customFormat="1" x14ac:dyDescent="0.35"/>
    <row r="50365" customFormat="1" x14ac:dyDescent="0.35"/>
    <row r="50366" customFormat="1" x14ac:dyDescent="0.35"/>
    <row r="50367" customFormat="1" x14ac:dyDescent="0.35"/>
    <row r="50368" customFormat="1" x14ac:dyDescent="0.35"/>
    <row r="50369" customFormat="1" x14ac:dyDescent="0.35"/>
    <row r="50370" customFormat="1" x14ac:dyDescent="0.35"/>
    <row r="50371" customFormat="1" x14ac:dyDescent="0.35"/>
    <row r="50372" customFormat="1" x14ac:dyDescent="0.35"/>
    <row r="50373" customFormat="1" x14ac:dyDescent="0.35"/>
    <row r="50374" customFormat="1" x14ac:dyDescent="0.35"/>
    <row r="50375" customFormat="1" x14ac:dyDescent="0.35"/>
    <row r="50376" customFormat="1" x14ac:dyDescent="0.35"/>
    <row r="50377" customFormat="1" x14ac:dyDescent="0.35"/>
    <row r="50378" customFormat="1" x14ac:dyDescent="0.35"/>
    <row r="50379" customFormat="1" x14ac:dyDescent="0.35"/>
    <row r="50380" customFormat="1" x14ac:dyDescent="0.35"/>
    <row r="50381" customFormat="1" x14ac:dyDescent="0.35"/>
    <row r="50382" customFormat="1" x14ac:dyDescent="0.35"/>
    <row r="50383" customFormat="1" x14ac:dyDescent="0.35"/>
    <row r="50384" customFormat="1" x14ac:dyDescent="0.35"/>
    <row r="50385" customFormat="1" x14ac:dyDescent="0.35"/>
    <row r="50386" customFormat="1" x14ac:dyDescent="0.35"/>
    <row r="50387" customFormat="1" x14ac:dyDescent="0.35"/>
    <row r="50388" customFormat="1" x14ac:dyDescent="0.35"/>
    <row r="50389" customFormat="1" x14ac:dyDescent="0.35"/>
    <row r="50390" customFormat="1" x14ac:dyDescent="0.35"/>
    <row r="50391" customFormat="1" x14ac:dyDescent="0.35"/>
    <row r="50392" customFormat="1" x14ac:dyDescent="0.35"/>
    <row r="50393" customFormat="1" x14ac:dyDescent="0.35"/>
    <row r="50394" customFormat="1" x14ac:dyDescent="0.35"/>
    <row r="50395" customFormat="1" x14ac:dyDescent="0.35"/>
    <row r="50396" customFormat="1" x14ac:dyDescent="0.35"/>
    <row r="50397" customFormat="1" x14ac:dyDescent="0.35"/>
    <row r="50398" customFormat="1" x14ac:dyDescent="0.35"/>
    <row r="50399" customFormat="1" x14ac:dyDescent="0.35"/>
    <row r="50400" customFormat="1" x14ac:dyDescent="0.35"/>
    <row r="50401" customFormat="1" x14ac:dyDescent="0.35"/>
    <row r="50402" customFormat="1" x14ac:dyDescent="0.35"/>
    <row r="50403" customFormat="1" x14ac:dyDescent="0.35"/>
    <row r="50404" customFormat="1" x14ac:dyDescent="0.35"/>
    <row r="50405" customFormat="1" x14ac:dyDescent="0.35"/>
    <row r="50406" customFormat="1" x14ac:dyDescent="0.35"/>
    <row r="50407" customFormat="1" x14ac:dyDescent="0.35"/>
    <row r="50408" customFormat="1" x14ac:dyDescent="0.35"/>
    <row r="50409" customFormat="1" x14ac:dyDescent="0.35"/>
    <row r="50410" customFormat="1" x14ac:dyDescent="0.35"/>
    <row r="50411" customFormat="1" x14ac:dyDescent="0.35"/>
    <row r="50412" customFormat="1" x14ac:dyDescent="0.35"/>
    <row r="50413" customFormat="1" x14ac:dyDescent="0.35"/>
    <row r="50414" customFormat="1" x14ac:dyDescent="0.35"/>
    <row r="50415" customFormat="1" x14ac:dyDescent="0.35"/>
    <row r="50416" customFormat="1" x14ac:dyDescent="0.35"/>
    <row r="50417" customFormat="1" x14ac:dyDescent="0.35"/>
    <row r="50418" customFormat="1" x14ac:dyDescent="0.35"/>
    <row r="50419" customFormat="1" x14ac:dyDescent="0.35"/>
    <row r="50420" customFormat="1" x14ac:dyDescent="0.35"/>
    <row r="50421" customFormat="1" x14ac:dyDescent="0.35"/>
    <row r="50422" customFormat="1" x14ac:dyDescent="0.35"/>
    <row r="50423" customFormat="1" x14ac:dyDescent="0.35"/>
    <row r="50424" customFormat="1" x14ac:dyDescent="0.35"/>
    <row r="50425" customFormat="1" x14ac:dyDescent="0.35"/>
    <row r="50426" customFormat="1" x14ac:dyDescent="0.35"/>
    <row r="50427" customFormat="1" x14ac:dyDescent="0.35"/>
    <row r="50428" customFormat="1" x14ac:dyDescent="0.35"/>
    <row r="50429" customFormat="1" x14ac:dyDescent="0.35"/>
    <row r="50430" customFormat="1" x14ac:dyDescent="0.35"/>
    <row r="50431" customFormat="1" x14ac:dyDescent="0.35"/>
    <row r="50432" customFormat="1" x14ac:dyDescent="0.35"/>
    <row r="50433" customFormat="1" x14ac:dyDescent="0.35"/>
    <row r="50434" customFormat="1" x14ac:dyDescent="0.35"/>
    <row r="50435" customFormat="1" x14ac:dyDescent="0.35"/>
    <row r="50436" customFormat="1" x14ac:dyDescent="0.35"/>
    <row r="50437" customFormat="1" x14ac:dyDescent="0.35"/>
    <row r="50438" customFormat="1" x14ac:dyDescent="0.35"/>
    <row r="50439" customFormat="1" x14ac:dyDescent="0.35"/>
    <row r="50440" customFormat="1" x14ac:dyDescent="0.35"/>
    <row r="50441" customFormat="1" x14ac:dyDescent="0.35"/>
    <row r="50442" customFormat="1" x14ac:dyDescent="0.35"/>
    <row r="50443" customFormat="1" x14ac:dyDescent="0.35"/>
    <row r="50444" customFormat="1" x14ac:dyDescent="0.35"/>
    <row r="50445" customFormat="1" x14ac:dyDescent="0.35"/>
    <row r="50446" customFormat="1" x14ac:dyDescent="0.35"/>
    <row r="50447" customFormat="1" x14ac:dyDescent="0.35"/>
    <row r="50448" customFormat="1" x14ac:dyDescent="0.35"/>
    <row r="50449" customFormat="1" x14ac:dyDescent="0.35"/>
    <row r="50450" customFormat="1" x14ac:dyDescent="0.35"/>
    <row r="50451" customFormat="1" x14ac:dyDescent="0.35"/>
    <row r="50452" customFormat="1" x14ac:dyDescent="0.35"/>
    <row r="50453" customFormat="1" x14ac:dyDescent="0.35"/>
    <row r="50454" customFormat="1" x14ac:dyDescent="0.35"/>
    <row r="50455" customFormat="1" x14ac:dyDescent="0.35"/>
    <row r="50456" customFormat="1" x14ac:dyDescent="0.35"/>
    <row r="50457" customFormat="1" x14ac:dyDescent="0.35"/>
    <row r="50458" customFormat="1" x14ac:dyDescent="0.35"/>
    <row r="50459" customFormat="1" x14ac:dyDescent="0.35"/>
    <row r="50460" customFormat="1" x14ac:dyDescent="0.35"/>
    <row r="50461" customFormat="1" x14ac:dyDescent="0.35"/>
    <row r="50462" customFormat="1" x14ac:dyDescent="0.35"/>
    <row r="50463" customFormat="1" x14ac:dyDescent="0.35"/>
    <row r="50464" customFormat="1" x14ac:dyDescent="0.35"/>
    <row r="50465" customFormat="1" x14ac:dyDescent="0.35"/>
    <row r="50466" customFormat="1" x14ac:dyDescent="0.35"/>
    <row r="50467" customFormat="1" x14ac:dyDescent="0.35"/>
    <row r="50468" customFormat="1" x14ac:dyDescent="0.35"/>
    <row r="50469" customFormat="1" x14ac:dyDescent="0.35"/>
    <row r="50470" customFormat="1" x14ac:dyDescent="0.35"/>
    <row r="50471" customFormat="1" x14ac:dyDescent="0.35"/>
    <row r="50472" customFormat="1" x14ac:dyDescent="0.35"/>
    <row r="50473" customFormat="1" x14ac:dyDescent="0.35"/>
    <row r="50474" customFormat="1" x14ac:dyDescent="0.35"/>
    <row r="50475" customFormat="1" x14ac:dyDescent="0.35"/>
    <row r="50476" customFormat="1" x14ac:dyDescent="0.35"/>
    <row r="50477" customFormat="1" x14ac:dyDescent="0.35"/>
    <row r="50478" customFormat="1" x14ac:dyDescent="0.35"/>
    <row r="50479" customFormat="1" x14ac:dyDescent="0.35"/>
    <row r="50480" customFormat="1" x14ac:dyDescent="0.35"/>
    <row r="50481" customFormat="1" x14ac:dyDescent="0.35"/>
    <row r="50482" customFormat="1" x14ac:dyDescent="0.35"/>
    <row r="50483" customFormat="1" x14ac:dyDescent="0.35"/>
    <row r="50484" customFormat="1" x14ac:dyDescent="0.35"/>
    <row r="50485" customFormat="1" x14ac:dyDescent="0.35"/>
    <row r="50486" customFormat="1" x14ac:dyDescent="0.35"/>
    <row r="50487" customFormat="1" x14ac:dyDescent="0.35"/>
    <row r="50488" customFormat="1" x14ac:dyDescent="0.35"/>
    <row r="50489" customFormat="1" x14ac:dyDescent="0.35"/>
    <row r="50490" customFormat="1" x14ac:dyDescent="0.35"/>
    <row r="50491" customFormat="1" x14ac:dyDescent="0.35"/>
    <row r="50492" customFormat="1" x14ac:dyDescent="0.35"/>
    <row r="50493" customFormat="1" x14ac:dyDescent="0.35"/>
    <row r="50494" customFormat="1" x14ac:dyDescent="0.35"/>
    <row r="50495" customFormat="1" x14ac:dyDescent="0.35"/>
    <row r="50496" customFormat="1" x14ac:dyDescent="0.35"/>
    <row r="50497" customFormat="1" x14ac:dyDescent="0.35"/>
    <row r="50498" customFormat="1" x14ac:dyDescent="0.35"/>
    <row r="50499" customFormat="1" x14ac:dyDescent="0.35"/>
    <row r="50500" customFormat="1" x14ac:dyDescent="0.35"/>
    <row r="50501" customFormat="1" x14ac:dyDescent="0.35"/>
    <row r="50502" customFormat="1" x14ac:dyDescent="0.35"/>
    <row r="50503" customFormat="1" x14ac:dyDescent="0.35"/>
    <row r="50504" customFormat="1" x14ac:dyDescent="0.35"/>
    <row r="50505" customFormat="1" x14ac:dyDescent="0.35"/>
    <row r="50506" customFormat="1" x14ac:dyDescent="0.35"/>
    <row r="50507" customFormat="1" x14ac:dyDescent="0.35"/>
    <row r="50508" customFormat="1" x14ac:dyDescent="0.35"/>
    <row r="50509" customFormat="1" x14ac:dyDescent="0.35"/>
    <row r="50510" customFormat="1" x14ac:dyDescent="0.35"/>
    <row r="50511" customFormat="1" x14ac:dyDescent="0.35"/>
    <row r="50512" customFormat="1" x14ac:dyDescent="0.35"/>
    <row r="50513" customFormat="1" x14ac:dyDescent="0.35"/>
    <row r="50514" customFormat="1" x14ac:dyDescent="0.35"/>
    <row r="50515" customFormat="1" x14ac:dyDescent="0.35"/>
    <row r="50516" customFormat="1" x14ac:dyDescent="0.35"/>
    <row r="50517" customFormat="1" x14ac:dyDescent="0.35"/>
    <row r="50518" customFormat="1" x14ac:dyDescent="0.35"/>
    <row r="50519" customFormat="1" x14ac:dyDescent="0.35"/>
    <row r="50520" customFormat="1" x14ac:dyDescent="0.35"/>
    <row r="50521" customFormat="1" x14ac:dyDescent="0.35"/>
    <row r="50522" customFormat="1" x14ac:dyDescent="0.35"/>
    <row r="50523" customFormat="1" x14ac:dyDescent="0.35"/>
    <row r="50524" customFormat="1" x14ac:dyDescent="0.35"/>
    <row r="50525" customFormat="1" x14ac:dyDescent="0.35"/>
    <row r="50526" customFormat="1" x14ac:dyDescent="0.35"/>
    <row r="50527" customFormat="1" x14ac:dyDescent="0.35"/>
    <row r="50528" customFormat="1" x14ac:dyDescent="0.35"/>
    <row r="50529" customFormat="1" x14ac:dyDescent="0.35"/>
    <row r="50530" customFormat="1" x14ac:dyDescent="0.35"/>
    <row r="50531" customFormat="1" x14ac:dyDescent="0.35"/>
    <row r="50532" customFormat="1" x14ac:dyDescent="0.35"/>
    <row r="50533" customFormat="1" x14ac:dyDescent="0.35"/>
    <row r="50534" customFormat="1" x14ac:dyDescent="0.35"/>
    <row r="50535" customFormat="1" x14ac:dyDescent="0.35"/>
    <row r="50536" customFormat="1" x14ac:dyDescent="0.35"/>
    <row r="50537" customFormat="1" x14ac:dyDescent="0.35"/>
    <row r="50538" customFormat="1" x14ac:dyDescent="0.35"/>
    <row r="50539" customFormat="1" x14ac:dyDescent="0.35"/>
    <row r="50540" customFormat="1" x14ac:dyDescent="0.35"/>
    <row r="50541" customFormat="1" x14ac:dyDescent="0.35"/>
    <row r="50542" customFormat="1" x14ac:dyDescent="0.35"/>
    <row r="50543" customFormat="1" x14ac:dyDescent="0.35"/>
    <row r="50544" customFormat="1" x14ac:dyDescent="0.35"/>
    <row r="50545" customFormat="1" x14ac:dyDescent="0.35"/>
    <row r="50546" customFormat="1" x14ac:dyDescent="0.35"/>
    <row r="50547" customFormat="1" x14ac:dyDescent="0.35"/>
    <row r="50548" customFormat="1" x14ac:dyDescent="0.35"/>
    <row r="50549" customFormat="1" x14ac:dyDescent="0.35"/>
    <row r="50550" customFormat="1" x14ac:dyDescent="0.35"/>
    <row r="50551" customFormat="1" x14ac:dyDescent="0.35"/>
    <row r="50552" customFormat="1" x14ac:dyDescent="0.35"/>
    <row r="50553" customFormat="1" x14ac:dyDescent="0.35"/>
    <row r="50554" customFormat="1" x14ac:dyDescent="0.35"/>
    <row r="50555" customFormat="1" x14ac:dyDescent="0.35"/>
    <row r="50556" customFormat="1" x14ac:dyDescent="0.35"/>
    <row r="50557" customFormat="1" x14ac:dyDescent="0.35"/>
    <row r="50558" customFormat="1" x14ac:dyDescent="0.35"/>
    <row r="50559" customFormat="1" x14ac:dyDescent="0.35"/>
    <row r="50560" customFormat="1" x14ac:dyDescent="0.35"/>
    <row r="50561" customFormat="1" x14ac:dyDescent="0.35"/>
    <row r="50562" customFormat="1" x14ac:dyDescent="0.35"/>
    <row r="50563" customFormat="1" x14ac:dyDescent="0.35"/>
    <row r="50564" customFormat="1" x14ac:dyDescent="0.35"/>
    <row r="50565" customFormat="1" x14ac:dyDescent="0.35"/>
    <row r="50566" customFormat="1" x14ac:dyDescent="0.35"/>
    <row r="50567" customFormat="1" x14ac:dyDescent="0.35"/>
    <row r="50568" customFormat="1" x14ac:dyDescent="0.35"/>
    <row r="50569" customFormat="1" x14ac:dyDescent="0.35"/>
    <row r="50570" customFormat="1" x14ac:dyDescent="0.35"/>
    <row r="50571" customFormat="1" x14ac:dyDescent="0.35"/>
    <row r="50572" customFormat="1" x14ac:dyDescent="0.35"/>
    <row r="50573" customFormat="1" x14ac:dyDescent="0.35"/>
    <row r="50574" customFormat="1" x14ac:dyDescent="0.35"/>
    <row r="50575" customFormat="1" x14ac:dyDescent="0.35"/>
    <row r="50576" customFormat="1" x14ac:dyDescent="0.35"/>
    <row r="50577" customFormat="1" x14ac:dyDescent="0.35"/>
    <row r="50578" customFormat="1" x14ac:dyDescent="0.35"/>
    <row r="50579" customFormat="1" x14ac:dyDescent="0.35"/>
    <row r="50580" customFormat="1" x14ac:dyDescent="0.35"/>
    <row r="50581" customFormat="1" x14ac:dyDescent="0.35"/>
    <row r="50582" customFormat="1" x14ac:dyDescent="0.35"/>
    <row r="50583" customFormat="1" x14ac:dyDescent="0.35"/>
    <row r="50584" customFormat="1" x14ac:dyDescent="0.35"/>
    <row r="50585" customFormat="1" x14ac:dyDescent="0.35"/>
    <row r="50586" customFormat="1" x14ac:dyDescent="0.35"/>
    <row r="50587" customFormat="1" x14ac:dyDescent="0.35"/>
    <row r="50588" customFormat="1" x14ac:dyDescent="0.35"/>
    <row r="50589" customFormat="1" x14ac:dyDescent="0.35"/>
    <row r="50590" customFormat="1" x14ac:dyDescent="0.35"/>
    <row r="50591" customFormat="1" x14ac:dyDescent="0.35"/>
    <row r="50592" customFormat="1" x14ac:dyDescent="0.35"/>
    <row r="50593" customFormat="1" x14ac:dyDescent="0.35"/>
    <row r="50594" customFormat="1" x14ac:dyDescent="0.35"/>
    <row r="50595" customFormat="1" x14ac:dyDescent="0.35"/>
    <row r="50596" customFormat="1" x14ac:dyDescent="0.35"/>
    <row r="50597" customFormat="1" x14ac:dyDescent="0.35"/>
    <row r="50598" customFormat="1" x14ac:dyDescent="0.35"/>
    <row r="50599" customFormat="1" x14ac:dyDescent="0.35"/>
    <row r="50600" customFormat="1" x14ac:dyDescent="0.35"/>
    <row r="50601" customFormat="1" x14ac:dyDescent="0.35"/>
    <row r="50602" customFormat="1" x14ac:dyDescent="0.35"/>
    <row r="50603" customFormat="1" x14ac:dyDescent="0.35"/>
    <row r="50604" customFormat="1" x14ac:dyDescent="0.35"/>
    <row r="50605" customFormat="1" x14ac:dyDescent="0.35"/>
    <row r="50606" customFormat="1" x14ac:dyDescent="0.35"/>
    <row r="50607" customFormat="1" x14ac:dyDescent="0.35"/>
    <row r="50608" customFormat="1" x14ac:dyDescent="0.35"/>
    <row r="50609" customFormat="1" x14ac:dyDescent="0.35"/>
    <row r="50610" customFormat="1" x14ac:dyDescent="0.35"/>
    <row r="50611" customFormat="1" x14ac:dyDescent="0.35"/>
    <row r="50612" customFormat="1" x14ac:dyDescent="0.35"/>
    <row r="50613" customFormat="1" x14ac:dyDescent="0.35"/>
    <row r="50614" customFormat="1" x14ac:dyDescent="0.35"/>
    <row r="50615" customFormat="1" x14ac:dyDescent="0.35"/>
    <row r="50616" customFormat="1" x14ac:dyDescent="0.35"/>
    <row r="50617" customFormat="1" x14ac:dyDescent="0.35"/>
    <row r="50618" customFormat="1" x14ac:dyDescent="0.35"/>
    <row r="50619" customFormat="1" x14ac:dyDescent="0.35"/>
    <row r="50620" customFormat="1" x14ac:dyDescent="0.35"/>
    <row r="50621" customFormat="1" x14ac:dyDescent="0.35"/>
    <row r="50622" customFormat="1" x14ac:dyDescent="0.35"/>
    <row r="50623" customFormat="1" x14ac:dyDescent="0.35"/>
    <row r="50624" customFormat="1" x14ac:dyDescent="0.35"/>
    <row r="50625" customFormat="1" x14ac:dyDescent="0.35"/>
    <row r="50626" customFormat="1" x14ac:dyDescent="0.35"/>
    <row r="50627" customFormat="1" x14ac:dyDescent="0.35"/>
    <row r="50628" customFormat="1" x14ac:dyDescent="0.35"/>
    <row r="50629" customFormat="1" x14ac:dyDescent="0.35"/>
    <row r="50630" customFormat="1" x14ac:dyDescent="0.35"/>
    <row r="50631" customFormat="1" x14ac:dyDescent="0.35"/>
    <row r="50632" customFormat="1" x14ac:dyDescent="0.35"/>
    <row r="50633" customFormat="1" x14ac:dyDescent="0.35"/>
    <row r="50634" customFormat="1" x14ac:dyDescent="0.35"/>
    <row r="50635" customFormat="1" x14ac:dyDescent="0.35"/>
    <row r="50636" customFormat="1" x14ac:dyDescent="0.35"/>
    <row r="50637" customFormat="1" x14ac:dyDescent="0.35"/>
    <row r="50638" customFormat="1" x14ac:dyDescent="0.35"/>
    <row r="50639" customFormat="1" x14ac:dyDescent="0.35"/>
    <row r="50640" customFormat="1" x14ac:dyDescent="0.35"/>
    <row r="50641" customFormat="1" x14ac:dyDescent="0.35"/>
    <row r="50642" customFormat="1" x14ac:dyDescent="0.35"/>
    <row r="50643" customFormat="1" x14ac:dyDescent="0.35"/>
    <row r="50644" customFormat="1" x14ac:dyDescent="0.35"/>
    <row r="50645" customFormat="1" x14ac:dyDescent="0.35"/>
    <row r="50646" customFormat="1" x14ac:dyDescent="0.35"/>
    <row r="50647" customFormat="1" x14ac:dyDescent="0.35"/>
    <row r="50648" customFormat="1" x14ac:dyDescent="0.35"/>
    <row r="50649" customFormat="1" x14ac:dyDescent="0.35"/>
    <row r="50650" customFormat="1" x14ac:dyDescent="0.35"/>
    <row r="50651" customFormat="1" x14ac:dyDescent="0.35"/>
    <row r="50652" customFormat="1" x14ac:dyDescent="0.35"/>
    <row r="50653" customFormat="1" x14ac:dyDescent="0.35"/>
    <row r="50654" customFormat="1" x14ac:dyDescent="0.35"/>
    <row r="50655" customFormat="1" x14ac:dyDescent="0.35"/>
    <row r="50656" customFormat="1" x14ac:dyDescent="0.35"/>
    <row r="50657" customFormat="1" x14ac:dyDescent="0.35"/>
    <row r="50658" customFormat="1" x14ac:dyDescent="0.35"/>
    <row r="50659" customFormat="1" x14ac:dyDescent="0.35"/>
    <row r="50660" customFormat="1" x14ac:dyDescent="0.35"/>
    <row r="50661" customFormat="1" x14ac:dyDescent="0.35"/>
    <row r="50662" customFormat="1" x14ac:dyDescent="0.35"/>
    <row r="50663" customFormat="1" x14ac:dyDescent="0.35"/>
    <row r="50664" customFormat="1" x14ac:dyDescent="0.35"/>
    <row r="50665" customFormat="1" x14ac:dyDescent="0.35"/>
    <row r="50666" customFormat="1" x14ac:dyDescent="0.35"/>
    <row r="50667" customFormat="1" x14ac:dyDescent="0.35"/>
    <row r="50668" customFormat="1" x14ac:dyDescent="0.35"/>
    <row r="50669" customFormat="1" x14ac:dyDescent="0.35"/>
    <row r="50670" customFormat="1" x14ac:dyDescent="0.35"/>
    <row r="50671" customFormat="1" x14ac:dyDescent="0.35"/>
    <row r="50672" customFormat="1" x14ac:dyDescent="0.35"/>
    <row r="50673" customFormat="1" x14ac:dyDescent="0.35"/>
    <row r="50674" customFormat="1" x14ac:dyDescent="0.35"/>
    <row r="50675" customFormat="1" x14ac:dyDescent="0.35"/>
    <row r="50676" customFormat="1" x14ac:dyDescent="0.35"/>
    <row r="50677" customFormat="1" x14ac:dyDescent="0.35"/>
    <row r="50678" customFormat="1" x14ac:dyDescent="0.35"/>
    <row r="50679" customFormat="1" x14ac:dyDescent="0.35"/>
    <row r="50680" customFormat="1" x14ac:dyDescent="0.35"/>
    <row r="50681" customFormat="1" x14ac:dyDescent="0.35"/>
    <row r="50682" customFormat="1" x14ac:dyDescent="0.35"/>
    <row r="50683" customFormat="1" x14ac:dyDescent="0.35"/>
    <row r="50684" customFormat="1" x14ac:dyDescent="0.35"/>
    <row r="50685" customFormat="1" x14ac:dyDescent="0.35"/>
    <row r="50686" customFormat="1" x14ac:dyDescent="0.35"/>
    <row r="50687" customFormat="1" x14ac:dyDescent="0.35"/>
    <row r="50688" customFormat="1" x14ac:dyDescent="0.35"/>
    <row r="50689" customFormat="1" x14ac:dyDescent="0.35"/>
    <row r="50690" customFormat="1" x14ac:dyDescent="0.35"/>
    <row r="50691" customFormat="1" x14ac:dyDescent="0.35"/>
    <row r="50692" customFormat="1" x14ac:dyDescent="0.35"/>
    <row r="50693" customFormat="1" x14ac:dyDescent="0.35"/>
    <row r="50694" customFormat="1" x14ac:dyDescent="0.35"/>
    <row r="50695" customFormat="1" x14ac:dyDescent="0.35"/>
    <row r="50696" customFormat="1" x14ac:dyDescent="0.35"/>
    <row r="50697" customFormat="1" x14ac:dyDescent="0.35"/>
    <row r="50698" customFormat="1" x14ac:dyDescent="0.35"/>
    <row r="50699" customFormat="1" x14ac:dyDescent="0.35"/>
    <row r="50700" customFormat="1" x14ac:dyDescent="0.35"/>
    <row r="50701" customFormat="1" x14ac:dyDescent="0.35"/>
    <row r="50702" customFormat="1" x14ac:dyDescent="0.35"/>
    <row r="50703" customFormat="1" x14ac:dyDescent="0.35"/>
    <row r="50704" customFormat="1" x14ac:dyDescent="0.35"/>
    <row r="50705" customFormat="1" x14ac:dyDescent="0.35"/>
    <row r="50706" customFormat="1" x14ac:dyDescent="0.35"/>
    <row r="50707" customFormat="1" x14ac:dyDescent="0.35"/>
    <row r="50708" customFormat="1" x14ac:dyDescent="0.35"/>
    <row r="50709" customFormat="1" x14ac:dyDescent="0.35"/>
    <row r="50710" customFormat="1" x14ac:dyDescent="0.35"/>
    <row r="50711" customFormat="1" x14ac:dyDescent="0.35"/>
    <row r="50712" customFormat="1" x14ac:dyDescent="0.35"/>
    <row r="50713" customFormat="1" x14ac:dyDescent="0.35"/>
    <row r="50714" customFormat="1" x14ac:dyDescent="0.35"/>
    <row r="50715" customFormat="1" x14ac:dyDescent="0.35"/>
    <row r="50716" customFormat="1" x14ac:dyDescent="0.35"/>
    <row r="50717" customFormat="1" x14ac:dyDescent="0.35"/>
    <row r="50718" customFormat="1" x14ac:dyDescent="0.35"/>
    <row r="50719" customFormat="1" x14ac:dyDescent="0.35"/>
    <row r="50720" customFormat="1" x14ac:dyDescent="0.35"/>
    <row r="50721" customFormat="1" x14ac:dyDescent="0.35"/>
    <row r="50722" customFormat="1" x14ac:dyDescent="0.35"/>
    <row r="50723" customFormat="1" x14ac:dyDescent="0.35"/>
    <row r="50724" customFormat="1" x14ac:dyDescent="0.35"/>
    <row r="50725" customFormat="1" x14ac:dyDescent="0.35"/>
    <row r="50726" customFormat="1" x14ac:dyDescent="0.35"/>
    <row r="50727" customFormat="1" x14ac:dyDescent="0.35"/>
    <row r="50728" customFormat="1" x14ac:dyDescent="0.35"/>
    <row r="50729" customFormat="1" x14ac:dyDescent="0.35"/>
    <row r="50730" customFormat="1" x14ac:dyDescent="0.35"/>
    <row r="50731" customFormat="1" x14ac:dyDescent="0.35"/>
    <row r="50732" customFormat="1" x14ac:dyDescent="0.35"/>
    <row r="50733" customFormat="1" x14ac:dyDescent="0.35"/>
    <row r="50734" customFormat="1" x14ac:dyDescent="0.35"/>
    <row r="50735" customFormat="1" x14ac:dyDescent="0.35"/>
    <row r="50736" customFormat="1" x14ac:dyDescent="0.35"/>
    <row r="50737" customFormat="1" x14ac:dyDescent="0.35"/>
    <row r="50738" customFormat="1" x14ac:dyDescent="0.35"/>
    <row r="50739" customFormat="1" x14ac:dyDescent="0.35"/>
    <row r="50740" customFormat="1" x14ac:dyDescent="0.35"/>
    <row r="50741" customFormat="1" x14ac:dyDescent="0.35"/>
    <row r="50742" customFormat="1" x14ac:dyDescent="0.35"/>
    <row r="50743" customFormat="1" x14ac:dyDescent="0.35"/>
    <row r="50744" customFormat="1" x14ac:dyDescent="0.35"/>
    <row r="50745" customFormat="1" x14ac:dyDescent="0.35"/>
    <row r="50746" customFormat="1" x14ac:dyDescent="0.35"/>
    <row r="50747" customFormat="1" x14ac:dyDescent="0.35"/>
    <row r="50748" customFormat="1" x14ac:dyDescent="0.35"/>
    <row r="50749" customFormat="1" x14ac:dyDescent="0.35"/>
    <row r="50750" customFormat="1" x14ac:dyDescent="0.35"/>
    <row r="50751" customFormat="1" x14ac:dyDescent="0.35"/>
    <row r="50752" customFormat="1" x14ac:dyDescent="0.35"/>
    <row r="50753" customFormat="1" x14ac:dyDescent="0.35"/>
    <row r="50754" customFormat="1" x14ac:dyDescent="0.35"/>
    <row r="50755" customFormat="1" x14ac:dyDescent="0.35"/>
    <row r="50756" customFormat="1" x14ac:dyDescent="0.35"/>
    <row r="50757" customFormat="1" x14ac:dyDescent="0.35"/>
    <row r="50758" customFormat="1" x14ac:dyDescent="0.35"/>
    <row r="50759" customFormat="1" x14ac:dyDescent="0.35"/>
    <row r="50760" customFormat="1" x14ac:dyDescent="0.35"/>
    <row r="50761" customFormat="1" x14ac:dyDescent="0.35"/>
    <row r="50762" customFormat="1" x14ac:dyDescent="0.35"/>
    <row r="50763" customFormat="1" x14ac:dyDescent="0.35"/>
    <row r="50764" customFormat="1" x14ac:dyDescent="0.35"/>
    <row r="50765" customFormat="1" x14ac:dyDescent="0.35"/>
    <row r="50766" customFormat="1" x14ac:dyDescent="0.35"/>
    <row r="50767" customFormat="1" x14ac:dyDescent="0.35"/>
    <row r="50768" customFormat="1" x14ac:dyDescent="0.35"/>
    <row r="50769" customFormat="1" x14ac:dyDescent="0.35"/>
    <row r="50770" customFormat="1" x14ac:dyDescent="0.35"/>
    <row r="50771" customFormat="1" x14ac:dyDescent="0.35"/>
    <row r="50772" customFormat="1" x14ac:dyDescent="0.35"/>
    <row r="50773" customFormat="1" x14ac:dyDescent="0.35"/>
    <row r="50774" customFormat="1" x14ac:dyDescent="0.35"/>
    <row r="50775" customFormat="1" x14ac:dyDescent="0.35"/>
    <row r="50776" customFormat="1" x14ac:dyDescent="0.35"/>
    <row r="50777" customFormat="1" x14ac:dyDescent="0.35"/>
    <row r="50778" customFormat="1" x14ac:dyDescent="0.35"/>
    <row r="50779" customFormat="1" x14ac:dyDescent="0.35"/>
    <row r="50780" customFormat="1" x14ac:dyDescent="0.35"/>
    <row r="50781" customFormat="1" x14ac:dyDescent="0.35"/>
    <row r="50782" customFormat="1" x14ac:dyDescent="0.35"/>
    <row r="50783" customFormat="1" x14ac:dyDescent="0.35"/>
    <row r="50784" customFormat="1" x14ac:dyDescent="0.35"/>
    <row r="50785" customFormat="1" x14ac:dyDescent="0.35"/>
    <row r="50786" customFormat="1" x14ac:dyDescent="0.35"/>
    <row r="50787" customFormat="1" x14ac:dyDescent="0.35"/>
    <row r="50788" customFormat="1" x14ac:dyDescent="0.35"/>
    <row r="50789" customFormat="1" x14ac:dyDescent="0.35"/>
    <row r="50790" customFormat="1" x14ac:dyDescent="0.35"/>
    <row r="50791" customFormat="1" x14ac:dyDescent="0.35"/>
    <row r="50792" customFormat="1" x14ac:dyDescent="0.35"/>
    <row r="50793" customFormat="1" x14ac:dyDescent="0.35"/>
    <row r="50794" customFormat="1" x14ac:dyDescent="0.35"/>
    <row r="50795" customFormat="1" x14ac:dyDescent="0.35"/>
    <row r="50796" customFormat="1" x14ac:dyDescent="0.35"/>
    <row r="50797" customFormat="1" x14ac:dyDescent="0.35"/>
    <row r="50798" customFormat="1" x14ac:dyDescent="0.35"/>
    <row r="50799" customFormat="1" x14ac:dyDescent="0.35"/>
    <row r="50800" customFormat="1" x14ac:dyDescent="0.35"/>
    <row r="50801" customFormat="1" x14ac:dyDescent="0.35"/>
    <row r="50802" customFormat="1" x14ac:dyDescent="0.35"/>
    <row r="50803" customFormat="1" x14ac:dyDescent="0.35"/>
    <row r="50804" customFormat="1" x14ac:dyDescent="0.35"/>
    <row r="50805" customFormat="1" x14ac:dyDescent="0.35"/>
    <row r="50806" customFormat="1" x14ac:dyDescent="0.35"/>
    <row r="50807" customFormat="1" x14ac:dyDescent="0.35"/>
    <row r="50808" customFormat="1" x14ac:dyDescent="0.35"/>
    <row r="50809" customFormat="1" x14ac:dyDescent="0.35"/>
    <row r="50810" customFormat="1" x14ac:dyDescent="0.35"/>
    <row r="50811" customFormat="1" x14ac:dyDescent="0.35"/>
    <row r="50812" customFormat="1" x14ac:dyDescent="0.35"/>
    <row r="50813" customFormat="1" x14ac:dyDescent="0.35"/>
    <row r="50814" customFormat="1" x14ac:dyDescent="0.35"/>
    <row r="50815" customFormat="1" x14ac:dyDescent="0.35"/>
    <row r="50816" customFormat="1" x14ac:dyDescent="0.35"/>
    <row r="50817" customFormat="1" x14ac:dyDescent="0.35"/>
    <row r="50818" customFormat="1" x14ac:dyDescent="0.35"/>
    <row r="50819" customFormat="1" x14ac:dyDescent="0.35"/>
    <row r="50820" customFormat="1" x14ac:dyDescent="0.35"/>
    <row r="50821" customFormat="1" x14ac:dyDescent="0.35"/>
    <row r="50822" customFormat="1" x14ac:dyDescent="0.35"/>
    <row r="50823" customFormat="1" x14ac:dyDescent="0.35"/>
    <row r="50824" customFormat="1" x14ac:dyDescent="0.35"/>
    <row r="50825" customFormat="1" x14ac:dyDescent="0.35"/>
    <row r="50826" customFormat="1" x14ac:dyDescent="0.35"/>
    <row r="50827" customFormat="1" x14ac:dyDescent="0.35"/>
    <row r="50828" customFormat="1" x14ac:dyDescent="0.35"/>
    <row r="50829" customFormat="1" x14ac:dyDescent="0.35"/>
    <row r="50830" customFormat="1" x14ac:dyDescent="0.35"/>
    <row r="50831" customFormat="1" x14ac:dyDescent="0.35"/>
    <row r="50832" customFormat="1" x14ac:dyDescent="0.35"/>
    <row r="50833" customFormat="1" x14ac:dyDescent="0.35"/>
    <row r="50834" customFormat="1" x14ac:dyDescent="0.35"/>
    <row r="50835" customFormat="1" x14ac:dyDescent="0.35"/>
    <row r="50836" customFormat="1" x14ac:dyDescent="0.35"/>
    <row r="50837" customFormat="1" x14ac:dyDescent="0.35"/>
    <row r="50838" customFormat="1" x14ac:dyDescent="0.35"/>
    <row r="50839" customFormat="1" x14ac:dyDescent="0.35"/>
    <row r="50840" customFormat="1" x14ac:dyDescent="0.35"/>
    <row r="50841" customFormat="1" x14ac:dyDescent="0.35"/>
    <row r="50842" customFormat="1" x14ac:dyDescent="0.35"/>
    <row r="50843" customFormat="1" x14ac:dyDescent="0.35"/>
    <row r="50844" customFormat="1" x14ac:dyDescent="0.35"/>
    <row r="50845" customFormat="1" x14ac:dyDescent="0.35"/>
    <row r="50846" customFormat="1" x14ac:dyDescent="0.35"/>
    <row r="50847" customFormat="1" x14ac:dyDescent="0.35"/>
    <row r="50848" customFormat="1" x14ac:dyDescent="0.35"/>
    <row r="50849" customFormat="1" x14ac:dyDescent="0.35"/>
    <row r="50850" customFormat="1" x14ac:dyDescent="0.35"/>
    <row r="50851" customFormat="1" x14ac:dyDescent="0.35"/>
    <row r="50852" customFormat="1" x14ac:dyDescent="0.35"/>
    <row r="50853" customFormat="1" x14ac:dyDescent="0.35"/>
    <row r="50854" customFormat="1" x14ac:dyDescent="0.35"/>
    <row r="50855" customFormat="1" x14ac:dyDescent="0.35"/>
    <row r="50856" customFormat="1" x14ac:dyDescent="0.35"/>
    <row r="50857" customFormat="1" x14ac:dyDescent="0.35"/>
    <row r="50858" customFormat="1" x14ac:dyDescent="0.35"/>
    <row r="50859" customFormat="1" x14ac:dyDescent="0.35"/>
    <row r="50860" customFormat="1" x14ac:dyDescent="0.35"/>
    <row r="50861" customFormat="1" x14ac:dyDescent="0.35"/>
    <row r="50862" customFormat="1" x14ac:dyDescent="0.35"/>
    <row r="50863" customFormat="1" x14ac:dyDescent="0.35"/>
    <row r="50864" customFormat="1" x14ac:dyDescent="0.35"/>
    <row r="50865" customFormat="1" x14ac:dyDescent="0.35"/>
    <row r="50866" customFormat="1" x14ac:dyDescent="0.35"/>
    <row r="50867" customFormat="1" x14ac:dyDescent="0.35"/>
    <row r="50868" customFormat="1" x14ac:dyDescent="0.35"/>
    <row r="50869" customFormat="1" x14ac:dyDescent="0.35"/>
    <row r="50870" customFormat="1" x14ac:dyDescent="0.35"/>
    <row r="50871" customFormat="1" x14ac:dyDescent="0.35"/>
    <row r="50872" customFormat="1" x14ac:dyDescent="0.35"/>
    <row r="50873" customFormat="1" x14ac:dyDescent="0.35"/>
    <row r="50874" customFormat="1" x14ac:dyDescent="0.35"/>
    <row r="50875" customFormat="1" x14ac:dyDescent="0.35"/>
    <row r="50876" customFormat="1" x14ac:dyDescent="0.35"/>
    <row r="50877" customFormat="1" x14ac:dyDescent="0.35"/>
    <row r="50878" customFormat="1" x14ac:dyDescent="0.35"/>
    <row r="50879" customFormat="1" x14ac:dyDescent="0.35"/>
    <row r="50880" customFormat="1" x14ac:dyDescent="0.35"/>
    <row r="50881" customFormat="1" x14ac:dyDescent="0.35"/>
    <row r="50882" customFormat="1" x14ac:dyDescent="0.35"/>
    <row r="50883" customFormat="1" x14ac:dyDescent="0.35"/>
    <row r="50884" customFormat="1" x14ac:dyDescent="0.35"/>
    <row r="50885" customFormat="1" x14ac:dyDescent="0.35"/>
    <row r="50886" customFormat="1" x14ac:dyDescent="0.35"/>
    <row r="50887" customFormat="1" x14ac:dyDescent="0.35"/>
    <row r="50888" customFormat="1" x14ac:dyDescent="0.35"/>
    <row r="50889" customFormat="1" x14ac:dyDescent="0.35"/>
    <row r="50890" customFormat="1" x14ac:dyDescent="0.35"/>
    <row r="50891" customFormat="1" x14ac:dyDescent="0.35"/>
    <row r="50892" customFormat="1" x14ac:dyDescent="0.35"/>
    <row r="50893" customFormat="1" x14ac:dyDescent="0.35"/>
    <row r="50894" customFormat="1" x14ac:dyDescent="0.35"/>
    <row r="50895" customFormat="1" x14ac:dyDescent="0.35"/>
    <row r="50896" customFormat="1" x14ac:dyDescent="0.35"/>
    <row r="50897" customFormat="1" x14ac:dyDescent="0.35"/>
    <row r="50898" customFormat="1" x14ac:dyDescent="0.35"/>
    <row r="50899" customFormat="1" x14ac:dyDescent="0.35"/>
    <row r="50900" customFormat="1" x14ac:dyDescent="0.35"/>
    <row r="50901" customFormat="1" x14ac:dyDescent="0.35"/>
    <row r="50902" customFormat="1" x14ac:dyDescent="0.35"/>
    <row r="50903" customFormat="1" x14ac:dyDescent="0.35"/>
    <row r="50904" customFormat="1" x14ac:dyDescent="0.35"/>
    <row r="50905" customFormat="1" x14ac:dyDescent="0.35"/>
    <row r="50906" customFormat="1" x14ac:dyDescent="0.35"/>
    <row r="50907" customFormat="1" x14ac:dyDescent="0.35"/>
    <row r="50908" customFormat="1" x14ac:dyDescent="0.35"/>
    <row r="50909" customFormat="1" x14ac:dyDescent="0.35"/>
    <row r="50910" customFormat="1" x14ac:dyDescent="0.35"/>
    <row r="50911" customFormat="1" x14ac:dyDescent="0.35"/>
    <row r="50912" customFormat="1" x14ac:dyDescent="0.35"/>
    <row r="50913" customFormat="1" x14ac:dyDescent="0.35"/>
    <row r="50914" customFormat="1" x14ac:dyDescent="0.35"/>
    <row r="50915" customFormat="1" x14ac:dyDescent="0.35"/>
    <row r="50916" customFormat="1" x14ac:dyDescent="0.35"/>
    <row r="50917" customFormat="1" x14ac:dyDescent="0.35"/>
    <row r="50918" customFormat="1" x14ac:dyDescent="0.35"/>
    <row r="50919" customFormat="1" x14ac:dyDescent="0.35"/>
    <row r="50920" customFormat="1" x14ac:dyDescent="0.35"/>
    <row r="50921" customFormat="1" x14ac:dyDescent="0.35"/>
    <row r="50922" customFormat="1" x14ac:dyDescent="0.35"/>
    <row r="50923" customFormat="1" x14ac:dyDescent="0.35"/>
    <row r="50924" customFormat="1" x14ac:dyDescent="0.35"/>
    <row r="50925" customFormat="1" x14ac:dyDescent="0.35"/>
    <row r="50926" customFormat="1" x14ac:dyDescent="0.35"/>
    <row r="50927" customFormat="1" x14ac:dyDescent="0.35"/>
    <row r="50928" customFormat="1" x14ac:dyDescent="0.35"/>
    <row r="50929" customFormat="1" x14ac:dyDescent="0.35"/>
    <row r="50930" customFormat="1" x14ac:dyDescent="0.35"/>
    <row r="50931" customFormat="1" x14ac:dyDescent="0.35"/>
    <row r="50932" customFormat="1" x14ac:dyDescent="0.35"/>
    <row r="50933" customFormat="1" x14ac:dyDescent="0.35"/>
    <row r="50934" customFormat="1" x14ac:dyDescent="0.35"/>
    <row r="50935" customFormat="1" x14ac:dyDescent="0.35"/>
    <row r="50936" customFormat="1" x14ac:dyDescent="0.35"/>
    <row r="50937" customFormat="1" x14ac:dyDescent="0.35"/>
    <row r="50938" customFormat="1" x14ac:dyDescent="0.35"/>
    <row r="50939" customFormat="1" x14ac:dyDescent="0.35"/>
    <row r="50940" customFormat="1" x14ac:dyDescent="0.35"/>
    <row r="50941" customFormat="1" x14ac:dyDescent="0.35"/>
    <row r="50942" customFormat="1" x14ac:dyDescent="0.35"/>
    <row r="50943" customFormat="1" x14ac:dyDescent="0.35"/>
    <row r="50944" customFormat="1" x14ac:dyDescent="0.35"/>
    <row r="50945" customFormat="1" x14ac:dyDescent="0.35"/>
    <row r="50946" customFormat="1" x14ac:dyDescent="0.35"/>
    <row r="50947" customFormat="1" x14ac:dyDescent="0.35"/>
    <row r="50948" customFormat="1" x14ac:dyDescent="0.35"/>
    <row r="50949" customFormat="1" x14ac:dyDescent="0.35"/>
    <row r="50950" customFormat="1" x14ac:dyDescent="0.35"/>
    <row r="50951" customFormat="1" x14ac:dyDescent="0.35"/>
    <row r="50952" customFormat="1" x14ac:dyDescent="0.35"/>
    <row r="50953" customFormat="1" x14ac:dyDescent="0.35"/>
    <row r="50954" customFormat="1" x14ac:dyDescent="0.35"/>
    <row r="50955" customFormat="1" x14ac:dyDescent="0.35"/>
    <row r="50956" customFormat="1" x14ac:dyDescent="0.35"/>
    <row r="50957" customFormat="1" x14ac:dyDescent="0.35"/>
    <row r="50958" customFormat="1" x14ac:dyDescent="0.35"/>
    <row r="50959" customFormat="1" x14ac:dyDescent="0.35"/>
    <row r="50960" customFormat="1" x14ac:dyDescent="0.35"/>
    <row r="50961" customFormat="1" x14ac:dyDescent="0.35"/>
    <row r="50962" customFormat="1" x14ac:dyDescent="0.35"/>
    <row r="50963" customFormat="1" x14ac:dyDescent="0.35"/>
    <row r="50964" customFormat="1" x14ac:dyDescent="0.35"/>
    <row r="50965" customFormat="1" x14ac:dyDescent="0.35"/>
    <row r="50966" customFormat="1" x14ac:dyDescent="0.35"/>
    <row r="50967" customFormat="1" x14ac:dyDescent="0.35"/>
    <row r="50968" customFormat="1" x14ac:dyDescent="0.35"/>
    <row r="50969" customFormat="1" x14ac:dyDescent="0.35"/>
    <row r="50970" customFormat="1" x14ac:dyDescent="0.35"/>
    <row r="50971" customFormat="1" x14ac:dyDescent="0.35"/>
    <row r="50972" customFormat="1" x14ac:dyDescent="0.35"/>
    <row r="50973" customFormat="1" x14ac:dyDescent="0.35"/>
    <row r="50974" customFormat="1" x14ac:dyDescent="0.35"/>
    <row r="50975" customFormat="1" x14ac:dyDescent="0.35"/>
    <row r="50976" customFormat="1" x14ac:dyDescent="0.35"/>
    <row r="50977" customFormat="1" x14ac:dyDescent="0.35"/>
    <row r="50978" customFormat="1" x14ac:dyDescent="0.35"/>
    <row r="50979" customFormat="1" x14ac:dyDescent="0.35"/>
    <row r="50980" customFormat="1" x14ac:dyDescent="0.35"/>
    <row r="50981" customFormat="1" x14ac:dyDescent="0.35"/>
    <row r="50982" customFormat="1" x14ac:dyDescent="0.35"/>
    <row r="50983" customFormat="1" x14ac:dyDescent="0.35"/>
    <row r="50984" customFormat="1" x14ac:dyDescent="0.35"/>
    <row r="50985" customFormat="1" x14ac:dyDescent="0.35"/>
    <row r="50986" customFormat="1" x14ac:dyDescent="0.35"/>
    <row r="50987" customFormat="1" x14ac:dyDescent="0.35"/>
    <row r="50988" customFormat="1" x14ac:dyDescent="0.35"/>
    <row r="50989" customFormat="1" x14ac:dyDescent="0.35"/>
    <row r="50990" customFormat="1" x14ac:dyDescent="0.35"/>
    <row r="50991" customFormat="1" x14ac:dyDescent="0.35"/>
    <row r="50992" customFormat="1" x14ac:dyDescent="0.35"/>
    <row r="50993" customFormat="1" x14ac:dyDescent="0.35"/>
    <row r="50994" customFormat="1" x14ac:dyDescent="0.35"/>
    <row r="50995" customFormat="1" x14ac:dyDescent="0.35"/>
    <row r="50996" customFormat="1" x14ac:dyDescent="0.35"/>
    <row r="50997" customFormat="1" x14ac:dyDescent="0.35"/>
    <row r="50998" customFormat="1" x14ac:dyDescent="0.35"/>
    <row r="50999" customFormat="1" x14ac:dyDescent="0.35"/>
    <row r="51000" customFormat="1" x14ac:dyDescent="0.35"/>
    <row r="51001" customFormat="1" x14ac:dyDescent="0.35"/>
    <row r="51002" customFormat="1" x14ac:dyDescent="0.35"/>
    <row r="51003" customFormat="1" x14ac:dyDescent="0.35"/>
    <row r="51004" customFormat="1" x14ac:dyDescent="0.35"/>
    <row r="51005" customFormat="1" x14ac:dyDescent="0.35"/>
    <row r="51006" customFormat="1" x14ac:dyDescent="0.35"/>
    <row r="51007" customFormat="1" x14ac:dyDescent="0.35"/>
    <row r="51008" customFormat="1" x14ac:dyDescent="0.35"/>
    <row r="51009" customFormat="1" x14ac:dyDescent="0.35"/>
    <row r="51010" customFormat="1" x14ac:dyDescent="0.35"/>
    <row r="51011" customFormat="1" x14ac:dyDescent="0.35"/>
    <row r="51012" customFormat="1" x14ac:dyDescent="0.35"/>
    <row r="51013" customFormat="1" x14ac:dyDescent="0.35"/>
    <row r="51014" customFormat="1" x14ac:dyDescent="0.35"/>
    <row r="51015" customFormat="1" x14ac:dyDescent="0.35"/>
    <row r="51016" customFormat="1" x14ac:dyDescent="0.35"/>
    <row r="51017" customFormat="1" x14ac:dyDescent="0.35"/>
    <row r="51018" customFormat="1" x14ac:dyDescent="0.35"/>
    <row r="51019" customFormat="1" x14ac:dyDescent="0.35"/>
    <row r="51020" customFormat="1" x14ac:dyDescent="0.35"/>
    <row r="51021" customFormat="1" x14ac:dyDescent="0.35"/>
    <row r="51022" customFormat="1" x14ac:dyDescent="0.35"/>
    <row r="51023" customFormat="1" x14ac:dyDescent="0.35"/>
    <row r="51024" customFormat="1" x14ac:dyDescent="0.35"/>
    <row r="51025" customFormat="1" x14ac:dyDescent="0.35"/>
    <row r="51026" customFormat="1" x14ac:dyDescent="0.35"/>
    <row r="51027" customFormat="1" x14ac:dyDescent="0.35"/>
    <row r="51028" customFormat="1" x14ac:dyDescent="0.35"/>
    <row r="51029" customFormat="1" x14ac:dyDescent="0.35"/>
    <row r="51030" customFormat="1" x14ac:dyDescent="0.35"/>
    <row r="51031" customFormat="1" x14ac:dyDescent="0.35"/>
    <row r="51032" customFormat="1" x14ac:dyDescent="0.35"/>
    <row r="51033" customFormat="1" x14ac:dyDescent="0.35"/>
    <row r="51034" customFormat="1" x14ac:dyDescent="0.35"/>
    <row r="51035" customFormat="1" x14ac:dyDescent="0.35"/>
    <row r="51036" customFormat="1" x14ac:dyDescent="0.35"/>
    <row r="51037" customFormat="1" x14ac:dyDescent="0.35"/>
    <row r="51038" customFormat="1" x14ac:dyDescent="0.35"/>
    <row r="51039" customFormat="1" x14ac:dyDescent="0.35"/>
    <row r="51040" customFormat="1" x14ac:dyDescent="0.35"/>
    <row r="51041" customFormat="1" x14ac:dyDescent="0.35"/>
    <row r="51042" customFormat="1" x14ac:dyDescent="0.35"/>
    <row r="51043" customFormat="1" x14ac:dyDescent="0.35"/>
    <row r="51044" customFormat="1" x14ac:dyDescent="0.35"/>
    <row r="51045" customFormat="1" x14ac:dyDescent="0.35"/>
    <row r="51046" customFormat="1" x14ac:dyDescent="0.35"/>
    <row r="51047" customFormat="1" x14ac:dyDescent="0.35"/>
    <row r="51048" customFormat="1" x14ac:dyDescent="0.35"/>
    <row r="51049" customFormat="1" x14ac:dyDescent="0.35"/>
    <row r="51050" customFormat="1" x14ac:dyDescent="0.35"/>
    <row r="51051" customFormat="1" x14ac:dyDescent="0.35"/>
    <row r="51052" customFormat="1" x14ac:dyDescent="0.35"/>
    <row r="51053" customFormat="1" x14ac:dyDescent="0.35"/>
    <row r="51054" customFormat="1" x14ac:dyDescent="0.35"/>
    <row r="51055" customFormat="1" x14ac:dyDescent="0.35"/>
    <row r="51056" customFormat="1" x14ac:dyDescent="0.35"/>
    <row r="51057" customFormat="1" x14ac:dyDescent="0.35"/>
    <row r="51058" customFormat="1" x14ac:dyDescent="0.35"/>
    <row r="51059" customFormat="1" x14ac:dyDescent="0.35"/>
    <row r="51060" customFormat="1" x14ac:dyDescent="0.35"/>
    <row r="51061" customFormat="1" x14ac:dyDescent="0.35"/>
    <row r="51062" customFormat="1" x14ac:dyDescent="0.35"/>
    <row r="51063" customFormat="1" x14ac:dyDescent="0.35"/>
    <row r="51064" customFormat="1" x14ac:dyDescent="0.35"/>
    <row r="51065" customFormat="1" x14ac:dyDescent="0.35"/>
    <row r="51066" customFormat="1" x14ac:dyDescent="0.35"/>
    <row r="51067" customFormat="1" x14ac:dyDescent="0.35"/>
    <row r="51068" customFormat="1" x14ac:dyDescent="0.35"/>
    <row r="51069" customFormat="1" x14ac:dyDescent="0.35"/>
    <row r="51070" customFormat="1" x14ac:dyDescent="0.35"/>
    <row r="51071" customFormat="1" x14ac:dyDescent="0.35"/>
    <row r="51072" customFormat="1" x14ac:dyDescent="0.35"/>
    <row r="51073" customFormat="1" x14ac:dyDescent="0.35"/>
    <row r="51074" customFormat="1" x14ac:dyDescent="0.35"/>
    <row r="51075" customFormat="1" x14ac:dyDescent="0.35"/>
    <row r="51076" customFormat="1" x14ac:dyDescent="0.35"/>
    <row r="51077" customFormat="1" x14ac:dyDescent="0.35"/>
    <row r="51078" customFormat="1" x14ac:dyDescent="0.35"/>
    <row r="51079" customFormat="1" x14ac:dyDescent="0.35"/>
    <row r="51080" customFormat="1" x14ac:dyDescent="0.35"/>
    <row r="51081" customFormat="1" x14ac:dyDescent="0.35"/>
    <row r="51082" customFormat="1" x14ac:dyDescent="0.35"/>
    <row r="51083" customFormat="1" x14ac:dyDescent="0.35"/>
    <row r="51084" customFormat="1" x14ac:dyDescent="0.35"/>
    <row r="51085" customFormat="1" x14ac:dyDescent="0.35"/>
    <row r="51086" customFormat="1" x14ac:dyDescent="0.35"/>
    <row r="51087" customFormat="1" x14ac:dyDescent="0.35"/>
    <row r="51088" customFormat="1" x14ac:dyDescent="0.35"/>
    <row r="51089" customFormat="1" x14ac:dyDescent="0.35"/>
    <row r="51090" customFormat="1" x14ac:dyDescent="0.35"/>
    <row r="51091" customFormat="1" x14ac:dyDescent="0.35"/>
    <row r="51092" customFormat="1" x14ac:dyDescent="0.35"/>
    <row r="51093" customFormat="1" x14ac:dyDescent="0.35"/>
    <row r="51094" customFormat="1" x14ac:dyDescent="0.35"/>
    <row r="51095" customFormat="1" x14ac:dyDescent="0.35"/>
    <row r="51096" customFormat="1" x14ac:dyDescent="0.35"/>
    <row r="51097" customFormat="1" x14ac:dyDescent="0.35"/>
    <row r="51098" customFormat="1" x14ac:dyDescent="0.35"/>
    <row r="51099" customFormat="1" x14ac:dyDescent="0.35"/>
    <row r="51100" customFormat="1" x14ac:dyDescent="0.35"/>
    <row r="51101" customFormat="1" x14ac:dyDescent="0.35"/>
    <row r="51102" customFormat="1" x14ac:dyDescent="0.35"/>
    <row r="51103" customFormat="1" x14ac:dyDescent="0.35"/>
    <row r="51104" customFormat="1" x14ac:dyDescent="0.35"/>
    <row r="51105" customFormat="1" x14ac:dyDescent="0.35"/>
    <row r="51106" customFormat="1" x14ac:dyDescent="0.35"/>
    <row r="51107" customFormat="1" x14ac:dyDescent="0.35"/>
    <row r="51108" customFormat="1" x14ac:dyDescent="0.35"/>
    <row r="51109" customFormat="1" x14ac:dyDescent="0.35"/>
    <row r="51110" customFormat="1" x14ac:dyDescent="0.35"/>
    <row r="51111" customFormat="1" x14ac:dyDescent="0.35"/>
    <row r="51112" customFormat="1" x14ac:dyDescent="0.35"/>
    <row r="51113" customFormat="1" x14ac:dyDescent="0.35"/>
    <row r="51114" customFormat="1" x14ac:dyDescent="0.35"/>
    <row r="51115" customFormat="1" x14ac:dyDescent="0.35"/>
    <row r="51116" customFormat="1" x14ac:dyDescent="0.35"/>
    <row r="51117" customFormat="1" x14ac:dyDescent="0.35"/>
    <row r="51118" customFormat="1" x14ac:dyDescent="0.35"/>
    <row r="51119" customFormat="1" x14ac:dyDescent="0.35"/>
    <row r="51120" customFormat="1" x14ac:dyDescent="0.35"/>
    <row r="51121" customFormat="1" x14ac:dyDescent="0.35"/>
    <row r="51122" customFormat="1" x14ac:dyDescent="0.35"/>
    <row r="51123" customFormat="1" x14ac:dyDescent="0.35"/>
    <row r="51124" customFormat="1" x14ac:dyDescent="0.35"/>
    <row r="51125" customFormat="1" x14ac:dyDescent="0.35"/>
    <row r="51126" customFormat="1" x14ac:dyDescent="0.35"/>
    <row r="51127" customFormat="1" x14ac:dyDescent="0.35"/>
    <row r="51128" customFormat="1" x14ac:dyDescent="0.35"/>
    <row r="51129" customFormat="1" x14ac:dyDescent="0.35"/>
    <row r="51130" customFormat="1" x14ac:dyDescent="0.35"/>
    <row r="51131" customFormat="1" x14ac:dyDescent="0.35"/>
    <row r="51132" customFormat="1" x14ac:dyDescent="0.35"/>
    <row r="51133" customFormat="1" x14ac:dyDescent="0.35"/>
    <row r="51134" customFormat="1" x14ac:dyDescent="0.35"/>
    <row r="51135" customFormat="1" x14ac:dyDescent="0.35"/>
    <row r="51136" customFormat="1" x14ac:dyDescent="0.35"/>
    <row r="51137" customFormat="1" x14ac:dyDescent="0.35"/>
    <row r="51138" customFormat="1" x14ac:dyDescent="0.35"/>
    <row r="51139" customFormat="1" x14ac:dyDescent="0.35"/>
    <row r="51140" customFormat="1" x14ac:dyDescent="0.35"/>
    <row r="51141" customFormat="1" x14ac:dyDescent="0.35"/>
    <row r="51142" customFormat="1" x14ac:dyDescent="0.35"/>
    <row r="51143" customFormat="1" x14ac:dyDescent="0.35"/>
    <row r="51144" customFormat="1" x14ac:dyDescent="0.35"/>
    <row r="51145" customFormat="1" x14ac:dyDescent="0.35"/>
    <row r="51146" customFormat="1" x14ac:dyDescent="0.35"/>
    <row r="51147" customFormat="1" x14ac:dyDescent="0.35"/>
    <row r="51148" customFormat="1" x14ac:dyDescent="0.35"/>
    <row r="51149" customFormat="1" x14ac:dyDescent="0.35"/>
    <row r="51150" customFormat="1" x14ac:dyDescent="0.35"/>
    <row r="51151" customFormat="1" x14ac:dyDescent="0.35"/>
    <row r="51152" customFormat="1" x14ac:dyDescent="0.35"/>
    <row r="51153" customFormat="1" x14ac:dyDescent="0.35"/>
    <row r="51154" customFormat="1" x14ac:dyDescent="0.35"/>
    <row r="51155" customFormat="1" x14ac:dyDescent="0.35"/>
    <row r="51156" customFormat="1" x14ac:dyDescent="0.35"/>
    <row r="51157" customFormat="1" x14ac:dyDescent="0.35"/>
    <row r="51158" customFormat="1" x14ac:dyDescent="0.35"/>
    <row r="51159" customFormat="1" x14ac:dyDescent="0.35"/>
    <row r="51160" customFormat="1" x14ac:dyDescent="0.35"/>
    <row r="51161" customFormat="1" x14ac:dyDescent="0.35"/>
    <row r="51162" customFormat="1" x14ac:dyDescent="0.35"/>
    <row r="51163" customFormat="1" x14ac:dyDescent="0.35"/>
    <row r="51164" customFormat="1" x14ac:dyDescent="0.35"/>
    <row r="51165" customFormat="1" x14ac:dyDescent="0.35"/>
    <row r="51166" customFormat="1" x14ac:dyDescent="0.35"/>
    <row r="51167" customFormat="1" x14ac:dyDescent="0.35"/>
    <row r="51168" customFormat="1" x14ac:dyDescent="0.35"/>
    <row r="51169" customFormat="1" x14ac:dyDescent="0.35"/>
    <row r="51170" customFormat="1" x14ac:dyDescent="0.35"/>
    <row r="51171" customFormat="1" x14ac:dyDescent="0.35"/>
    <row r="51172" customFormat="1" x14ac:dyDescent="0.35"/>
    <row r="51173" customFormat="1" x14ac:dyDescent="0.35"/>
    <row r="51174" customFormat="1" x14ac:dyDescent="0.35"/>
    <row r="51175" customFormat="1" x14ac:dyDescent="0.35"/>
    <row r="51176" customFormat="1" x14ac:dyDescent="0.35"/>
    <row r="51177" customFormat="1" x14ac:dyDescent="0.35"/>
    <row r="51178" customFormat="1" x14ac:dyDescent="0.35"/>
    <row r="51179" customFormat="1" x14ac:dyDescent="0.35"/>
    <row r="51180" customFormat="1" x14ac:dyDescent="0.35"/>
    <row r="51181" customFormat="1" x14ac:dyDescent="0.35"/>
    <row r="51182" customFormat="1" x14ac:dyDescent="0.35"/>
    <row r="51183" customFormat="1" x14ac:dyDescent="0.35"/>
    <row r="51184" customFormat="1" x14ac:dyDescent="0.35"/>
    <row r="51185" customFormat="1" x14ac:dyDescent="0.35"/>
    <row r="51186" customFormat="1" x14ac:dyDescent="0.35"/>
    <row r="51187" customFormat="1" x14ac:dyDescent="0.35"/>
    <row r="51188" customFormat="1" x14ac:dyDescent="0.35"/>
    <row r="51189" customFormat="1" x14ac:dyDescent="0.35"/>
    <row r="51190" customFormat="1" x14ac:dyDescent="0.35"/>
    <row r="51191" customFormat="1" x14ac:dyDescent="0.35"/>
    <row r="51192" customFormat="1" x14ac:dyDescent="0.35"/>
    <row r="51193" customFormat="1" x14ac:dyDescent="0.35"/>
    <row r="51194" customFormat="1" x14ac:dyDescent="0.35"/>
    <row r="51195" customFormat="1" x14ac:dyDescent="0.35"/>
    <row r="51196" customFormat="1" x14ac:dyDescent="0.35"/>
    <row r="51197" customFormat="1" x14ac:dyDescent="0.35"/>
    <row r="51198" customFormat="1" x14ac:dyDescent="0.35"/>
    <row r="51199" customFormat="1" x14ac:dyDescent="0.35"/>
    <row r="51200" customFormat="1" x14ac:dyDescent="0.35"/>
    <row r="51201" customFormat="1" x14ac:dyDescent="0.35"/>
    <row r="51202" customFormat="1" x14ac:dyDescent="0.35"/>
    <row r="51203" customFormat="1" x14ac:dyDescent="0.35"/>
    <row r="51204" customFormat="1" x14ac:dyDescent="0.35"/>
    <row r="51205" customFormat="1" x14ac:dyDescent="0.35"/>
    <row r="51206" customFormat="1" x14ac:dyDescent="0.35"/>
    <row r="51207" customFormat="1" x14ac:dyDescent="0.35"/>
    <row r="51208" customFormat="1" x14ac:dyDescent="0.35"/>
    <row r="51209" customFormat="1" x14ac:dyDescent="0.35"/>
    <row r="51210" customFormat="1" x14ac:dyDescent="0.35"/>
    <row r="51211" customFormat="1" x14ac:dyDescent="0.35"/>
    <row r="51212" customFormat="1" x14ac:dyDescent="0.35"/>
    <row r="51213" customFormat="1" x14ac:dyDescent="0.35"/>
    <row r="51214" customFormat="1" x14ac:dyDescent="0.35"/>
    <row r="51215" customFormat="1" x14ac:dyDescent="0.35"/>
    <row r="51216" customFormat="1" x14ac:dyDescent="0.35"/>
    <row r="51217" customFormat="1" x14ac:dyDescent="0.35"/>
    <row r="51218" customFormat="1" x14ac:dyDescent="0.35"/>
    <row r="51219" customFormat="1" x14ac:dyDescent="0.35"/>
    <row r="51220" customFormat="1" x14ac:dyDescent="0.35"/>
    <row r="51221" customFormat="1" x14ac:dyDescent="0.35"/>
    <row r="51222" customFormat="1" x14ac:dyDescent="0.35"/>
    <row r="51223" customFormat="1" x14ac:dyDescent="0.35"/>
    <row r="51224" customFormat="1" x14ac:dyDescent="0.35"/>
    <row r="51225" customFormat="1" x14ac:dyDescent="0.35"/>
    <row r="51226" customFormat="1" x14ac:dyDescent="0.35"/>
    <row r="51227" customFormat="1" x14ac:dyDescent="0.35"/>
    <row r="51228" customFormat="1" x14ac:dyDescent="0.35"/>
    <row r="51229" customFormat="1" x14ac:dyDescent="0.35"/>
    <row r="51230" customFormat="1" x14ac:dyDescent="0.35"/>
    <row r="51231" customFormat="1" x14ac:dyDescent="0.35"/>
    <row r="51232" customFormat="1" x14ac:dyDescent="0.35"/>
    <row r="51233" customFormat="1" x14ac:dyDescent="0.35"/>
    <row r="51234" customFormat="1" x14ac:dyDescent="0.35"/>
    <row r="51235" customFormat="1" x14ac:dyDescent="0.35"/>
    <row r="51236" customFormat="1" x14ac:dyDescent="0.35"/>
    <row r="51237" customFormat="1" x14ac:dyDescent="0.35"/>
    <row r="51238" customFormat="1" x14ac:dyDescent="0.35"/>
    <row r="51239" customFormat="1" x14ac:dyDescent="0.35"/>
    <row r="51240" customFormat="1" x14ac:dyDescent="0.35"/>
    <row r="51241" customFormat="1" x14ac:dyDescent="0.35"/>
    <row r="51242" customFormat="1" x14ac:dyDescent="0.35"/>
    <row r="51243" customFormat="1" x14ac:dyDescent="0.35"/>
    <row r="51244" customFormat="1" x14ac:dyDescent="0.35"/>
    <row r="51245" customFormat="1" x14ac:dyDescent="0.35"/>
    <row r="51246" customFormat="1" x14ac:dyDescent="0.35"/>
    <row r="51247" customFormat="1" x14ac:dyDescent="0.35"/>
    <row r="51248" customFormat="1" x14ac:dyDescent="0.35"/>
    <row r="51249" customFormat="1" x14ac:dyDescent="0.35"/>
    <row r="51250" customFormat="1" x14ac:dyDescent="0.35"/>
    <row r="51251" customFormat="1" x14ac:dyDescent="0.35"/>
    <row r="51252" customFormat="1" x14ac:dyDescent="0.35"/>
    <row r="51253" customFormat="1" x14ac:dyDescent="0.35"/>
    <row r="51254" customFormat="1" x14ac:dyDescent="0.35"/>
    <row r="51255" customFormat="1" x14ac:dyDescent="0.35"/>
    <row r="51256" customFormat="1" x14ac:dyDescent="0.35"/>
    <row r="51257" customFormat="1" x14ac:dyDescent="0.35"/>
    <row r="51258" customFormat="1" x14ac:dyDescent="0.35"/>
    <row r="51259" customFormat="1" x14ac:dyDescent="0.35"/>
    <row r="51260" customFormat="1" x14ac:dyDescent="0.35"/>
    <row r="51261" customFormat="1" x14ac:dyDescent="0.35"/>
    <row r="51262" customFormat="1" x14ac:dyDescent="0.35"/>
    <row r="51263" customFormat="1" x14ac:dyDescent="0.35"/>
    <row r="51264" customFormat="1" x14ac:dyDescent="0.35"/>
    <row r="51265" customFormat="1" x14ac:dyDescent="0.35"/>
    <row r="51266" customFormat="1" x14ac:dyDescent="0.35"/>
    <row r="51267" customFormat="1" x14ac:dyDescent="0.35"/>
    <row r="51268" customFormat="1" x14ac:dyDescent="0.35"/>
    <row r="51269" customFormat="1" x14ac:dyDescent="0.35"/>
    <row r="51270" customFormat="1" x14ac:dyDescent="0.35"/>
    <row r="51271" customFormat="1" x14ac:dyDescent="0.35"/>
    <row r="51272" customFormat="1" x14ac:dyDescent="0.35"/>
    <row r="51273" customFormat="1" x14ac:dyDescent="0.35"/>
    <row r="51274" customFormat="1" x14ac:dyDescent="0.35"/>
    <row r="51275" customFormat="1" x14ac:dyDescent="0.35"/>
    <row r="51276" customFormat="1" x14ac:dyDescent="0.35"/>
    <row r="51277" customFormat="1" x14ac:dyDescent="0.35"/>
    <row r="51278" customFormat="1" x14ac:dyDescent="0.35"/>
    <row r="51279" customFormat="1" x14ac:dyDescent="0.35"/>
    <row r="51280" customFormat="1" x14ac:dyDescent="0.35"/>
    <row r="51281" customFormat="1" x14ac:dyDescent="0.35"/>
    <row r="51282" customFormat="1" x14ac:dyDescent="0.35"/>
    <row r="51283" customFormat="1" x14ac:dyDescent="0.35"/>
    <row r="51284" customFormat="1" x14ac:dyDescent="0.35"/>
    <row r="51285" customFormat="1" x14ac:dyDescent="0.35"/>
    <row r="51286" customFormat="1" x14ac:dyDescent="0.35"/>
    <row r="51287" customFormat="1" x14ac:dyDescent="0.35"/>
    <row r="51288" customFormat="1" x14ac:dyDescent="0.35"/>
    <row r="51289" customFormat="1" x14ac:dyDescent="0.35"/>
    <row r="51290" customFormat="1" x14ac:dyDescent="0.35"/>
    <row r="51291" customFormat="1" x14ac:dyDescent="0.35"/>
    <row r="51292" customFormat="1" x14ac:dyDescent="0.35"/>
    <row r="51293" customFormat="1" x14ac:dyDescent="0.35"/>
    <row r="51294" customFormat="1" x14ac:dyDescent="0.35"/>
    <row r="51295" customFormat="1" x14ac:dyDescent="0.35"/>
    <row r="51296" customFormat="1" x14ac:dyDescent="0.35"/>
    <row r="51297" customFormat="1" x14ac:dyDescent="0.35"/>
    <row r="51298" customFormat="1" x14ac:dyDescent="0.35"/>
    <row r="51299" customFormat="1" x14ac:dyDescent="0.35"/>
    <row r="51300" customFormat="1" x14ac:dyDescent="0.35"/>
    <row r="51301" customFormat="1" x14ac:dyDescent="0.35"/>
    <row r="51302" customFormat="1" x14ac:dyDescent="0.35"/>
    <row r="51303" customFormat="1" x14ac:dyDescent="0.35"/>
    <row r="51304" customFormat="1" x14ac:dyDescent="0.35"/>
    <row r="51305" customFormat="1" x14ac:dyDescent="0.35"/>
    <row r="51306" customFormat="1" x14ac:dyDescent="0.35"/>
    <row r="51307" customFormat="1" x14ac:dyDescent="0.35"/>
    <row r="51308" customFormat="1" x14ac:dyDescent="0.35"/>
    <row r="51309" customFormat="1" x14ac:dyDescent="0.35"/>
    <row r="51310" customFormat="1" x14ac:dyDescent="0.35"/>
    <row r="51311" customFormat="1" x14ac:dyDescent="0.35"/>
    <row r="51312" customFormat="1" x14ac:dyDescent="0.35"/>
    <row r="51313" customFormat="1" x14ac:dyDescent="0.35"/>
    <row r="51314" customFormat="1" x14ac:dyDescent="0.35"/>
    <row r="51315" customFormat="1" x14ac:dyDescent="0.35"/>
    <row r="51316" customFormat="1" x14ac:dyDescent="0.35"/>
    <row r="51317" customFormat="1" x14ac:dyDescent="0.35"/>
    <row r="51318" customFormat="1" x14ac:dyDescent="0.35"/>
    <row r="51319" customFormat="1" x14ac:dyDescent="0.35"/>
    <row r="51320" customFormat="1" x14ac:dyDescent="0.35"/>
    <row r="51321" customFormat="1" x14ac:dyDescent="0.35"/>
    <row r="51322" customFormat="1" x14ac:dyDescent="0.35"/>
    <row r="51323" customFormat="1" x14ac:dyDescent="0.35"/>
    <row r="51324" customFormat="1" x14ac:dyDescent="0.35"/>
    <row r="51325" customFormat="1" x14ac:dyDescent="0.35"/>
    <row r="51326" customFormat="1" x14ac:dyDescent="0.35"/>
    <row r="51327" customFormat="1" x14ac:dyDescent="0.35"/>
    <row r="51328" customFormat="1" x14ac:dyDescent="0.35"/>
    <row r="51329" customFormat="1" x14ac:dyDescent="0.35"/>
    <row r="51330" customFormat="1" x14ac:dyDescent="0.35"/>
    <row r="51331" customFormat="1" x14ac:dyDescent="0.35"/>
    <row r="51332" customFormat="1" x14ac:dyDescent="0.35"/>
    <row r="51333" customFormat="1" x14ac:dyDescent="0.35"/>
    <row r="51334" customFormat="1" x14ac:dyDescent="0.35"/>
    <row r="51335" customFormat="1" x14ac:dyDescent="0.35"/>
    <row r="51336" customFormat="1" x14ac:dyDescent="0.35"/>
    <row r="51337" customFormat="1" x14ac:dyDescent="0.35"/>
    <row r="51338" customFormat="1" x14ac:dyDescent="0.35"/>
    <row r="51339" customFormat="1" x14ac:dyDescent="0.35"/>
    <row r="51340" customFormat="1" x14ac:dyDescent="0.35"/>
    <row r="51341" customFormat="1" x14ac:dyDescent="0.35"/>
    <row r="51342" customFormat="1" x14ac:dyDescent="0.35"/>
    <row r="51343" customFormat="1" x14ac:dyDescent="0.35"/>
    <row r="51344" customFormat="1" x14ac:dyDescent="0.35"/>
    <row r="51345" customFormat="1" x14ac:dyDescent="0.35"/>
    <row r="51346" customFormat="1" x14ac:dyDescent="0.35"/>
    <row r="51347" customFormat="1" x14ac:dyDescent="0.35"/>
    <row r="51348" customFormat="1" x14ac:dyDescent="0.35"/>
    <row r="51349" customFormat="1" x14ac:dyDescent="0.35"/>
    <row r="51350" customFormat="1" x14ac:dyDescent="0.35"/>
    <row r="51351" customFormat="1" x14ac:dyDescent="0.35"/>
    <row r="51352" customFormat="1" x14ac:dyDescent="0.35"/>
    <row r="51353" customFormat="1" x14ac:dyDescent="0.35"/>
    <row r="51354" customFormat="1" x14ac:dyDescent="0.35"/>
    <row r="51355" customFormat="1" x14ac:dyDescent="0.35"/>
    <row r="51356" customFormat="1" x14ac:dyDescent="0.35"/>
    <row r="51357" customFormat="1" x14ac:dyDescent="0.35"/>
    <row r="51358" customFormat="1" x14ac:dyDescent="0.35"/>
    <row r="51359" customFormat="1" x14ac:dyDescent="0.35"/>
    <row r="51360" customFormat="1" x14ac:dyDescent="0.35"/>
    <row r="51361" customFormat="1" x14ac:dyDescent="0.35"/>
    <row r="51362" customFormat="1" x14ac:dyDescent="0.35"/>
    <row r="51363" customFormat="1" x14ac:dyDescent="0.35"/>
    <row r="51364" customFormat="1" x14ac:dyDescent="0.35"/>
    <row r="51365" customFormat="1" x14ac:dyDescent="0.35"/>
    <row r="51366" customFormat="1" x14ac:dyDescent="0.35"/>
    <row r="51367" customFormat="1" x14ac:dyDescent="0.35"/>
    <row r="51368" customFormat="1" x14ac:dyDescent="0.35"/>
    <row r="51369" customFormat="1" x14ac:dyDescent="0.35"/>
    <row r="51370" customFormat="1" x14ac:dyDescent="0.35"/>
    <row r="51371" customFormat="1" x14ac:dyDescent="0.35"/>
    <row r="51372" customFormat="1" x14ac:dyDescent="0.35"/>
    <row r="51373" customFormat="1" x14ac:dyDescent="0.35"/>
    <row r="51374" customFormat="1" x14ac:dyDescent="0.35"/>
    <row r="51375" customFormat="1" x14ac:dyDescent="0.35"/>
    <row r="51376" customFormat="1" x14ac:dyDescent="0.35"/>
    <row r="51377" customFormat="1" x14ac:dyDescent="0.35"/>
    <row r="51378" customFormat="1" x14ac:dyDescent="0.35"/>
    <row r="51379" customFormat="1" x14ac:dyDescent="0.35"/>
    <row r="51380" customFormat="1" x14ac:dyDescent="0.35"/>
    <row r="51381" customFormat="1" x14ac:dyDescent="0.35"/>
    <row r="51382" customFormat="1" x14ac:dyDescent="0.35"/>
    <row r="51383" customFormat="1" x14ac:dyDescent="0.35"/>
    <row r="51384" customFormat="1" x14ac:dyDescent="0.35"/>
    <row r="51385" customFormat="1" x14ac:dyDescent="0.35"/>
    <row r="51386" customFormat="1" x14ac:dyDescent="0.35"/>
    <row r="51387" customFormat="1" x14ac:dyDescent="0.35"/>
    <row r="51388" customFormat="1" x14ac:dyDescent="0.35"/>
    <row r="51389" customFormat="1" x14ac:dyDescent="0.35"/>
    <row r="51390" customFormat="1" x14ac:dyDescent="0.35"/>
    <row r="51391" customFormat="1" x14ac:dyDescent="0.35"/>
    <row r="51392" customFormat="1" x14ac:dyDescent="0.35"/>
    <row r="51393" customFormat="1" x14ac:dyDescent="0.35"/>
    <row r="51394" customFormat="1" x14ac:dyDescent="0.35"/>
    <row r="51395" customFormat="1" x14ac:dyDescent="0.35"/>
    <row r="51396" customFormat="1" x14ac:dyDescent="0.35"/>
    <row r="51397" customFormat="1" x14ac:dyDescent="0.35"/>
    <row r="51398" customFormat="1" x14ac:dyDescent="0.35"/>
    <row r="51399" customFormat="1" x14ac:dyDescent="0.35"/>
    <row r="51400" customFormat="1" x14ac:dyDescent="0.35"/>
    <row r="51401" customFormat="1" x14ac:dyDescent="0.35"/>
    <row r="51402" customFormat="1" x14ac:dyDescent="0.35"/>
    <row r="51403" customFormat="1" x14ac:dyDescent="0.35"/>
    <row r="51404" customFormat="1" x14ac:dyDescent="0.35"/>
    <row r="51405" customFormat="1" x14ac:dyDescent="0.35"/>
    <row r="51406" customFormat="1" x14ac:dyDescent="0.35"/>
    <row r="51407" customFormat="1" x14ac:dyDescent="0.35"/>
    <row r="51408" customFormat="1" x14ac:dyDescent="0.35"/>
    <row r="51409" customFormat="1" x14ac:dyDescent="0.35"/>
    <row r="51410" customFormat="1" x14ac:dyDescent="0.35"/>
    <row r="51411" customFormat="1" x14ac:dyDescent="0.35"/>
    <row r="51412" customFormat="1" x14ac:dyDescent="0.35"/>
    <row r="51413" customFormat="1" x14ac:dyDescent="0.35"/>
    <row r="51414" customFormat="1" x14ac:dyDescent="0.35"/>
    <row r="51415" customFormat="1" x14ac:dyDescent="0.35"/>
    <row r="51416" customFormat="1" x14ac:dyDescent="0.35"/>
    <row r="51417" customFormat="1" x14ac:dyDescent="0.35"/>
    <row r="51418" customFormat="1" x14ac:dyDescent="0.35"/>
    <row r="51419" customFormat="1" x14ac:dyDescent="0.35"/>
    <row r="51420" customFormat="1" x14ac:dyDescent="0.35"/>
    <row r="51421" customFormat="1" x14ac:dyDescent="0.35"/>
    <row r="51422" customFormat="1" x14ac:dyDescent="0.35"/>
    <row r="51423" customFormat="1" x14ac:dyDescent="0.35"/>
    <row r="51424" customFormat="1" x14ac:dyDescent="0.35"/>
    <row r="51425" customFormat="1" x14ac:dyDescent="0.35"/>
    <row r="51426" customFormat="1" x14ac:dyDescent="0.35"/>
    <row r="51427" customFormat="1" x14ac:dyDescent="0.35"/>
    <row r="51428" customFormat="1" x14ac:dyDescent="0.35"/>
    <row r="51429" customFormat="1" x14ac:dyDescent="0.35"/>
    <row r="51430" customFormat="1" x14ac:dyDescent="0.35"/>
    <row r="51431" customFormat="1" x14ac:dyDescent="0.35"/>
    <row r="51432" customFormat="1" x14ac:dyDescent="0.35"/>
    <row r="51433" customFormat="1" x14ac:dyDescent="0.35"/>
    <row r="51434" customFormat="1" x14ac:dyDescent="0.35"/>
    <row r="51435" customFormat="1" x14ac:dyDescent="0.35"/>
    <row r="51436" customFormat="1" x14ac:dyDescent="0.35"/>
    <row r="51437" customFormat="1" x14ac:dyDescent="0.35"/>
    <row r="51438" customFormat="1" x14ac:dyDescent="0.35"/>
    <row r="51439" customFormat="1" x14ac:dyDescent="0.35"/>
    <row r="51440" customFormat="1" x14ac:dyDescent="0.35"/>
    <row r="51441" customFormat="1" x14ac:dyDescent="0.35"/>
    <row r="51442" customFormat="1" x14ac:dyDescent="0.35"/>
    <row r="51443" customFormat="1" x14ac:dyDescent="0.35"/>
    <row r="51444" customFormat="1" x14ac:dyDescent="0.35"/>
    <row r="51445" customFormat="1" x14ac:dyDescent="0.35"/>
    <row r="51446" customFormat="1" x14ac:dyDescent="0.35"/>
    <row r="51447" customFormat="1" x14ac:dyDescent="0.35"/>
    <row r="51448" customFormat="1" x14ac:dyDescent="0.35"/>
    <row r="51449" customFormat="1" x14ac:dyDescent="0.35"/>
    <row r="51450" customFormat="1" x14ac:dyDescent="0.35"/>
    <row r="51451" customFormat="1" x14ac:dyDescent="0.35"/>
    <row r="51452" customFormat="1" x14ac:dyDescent="0.35"/>
    <row r="51453" customFormat="1" x14ac:dyDescent="0.35"/>
    <row r="51454" customFormat="1" x14ac:dyDescent="0.35"/>
    <row r="51455" customFormat="1" x14ac:dyDescent="0.35"/>
    <row r="51456" customFormat="1" x14ac:dyDescent="0.35"/>
    <row r="51457" customFormat="1" x14ac:dyDescent="0.35"/>
    <row r="51458" customFormat="1" x14ac:dyDescent="0.35"/>
    <row r="51459" customFormat="1" x14ac:dyDescent="0.35"/>
    <row r="51460" customFormat="1" x14ac:dyDescent="0.35"/>
    <row r="51461" customFormat="1" x14ac:dyDescent="0.35"/>
    <row r="51462" customFormat="1" x14ac:dyDescent="0.35"/>
    <row r="51463" customFormat="1" x14ac:dyDescent="0.35"/>
    <row r="51464" customFormat="1" x14ac:dyDescent="0.35"/>
    <row r="51465" customFormat="1" x14ac:dyDescent="0.35"/>
    <row r="51466" customFormat="1" x14ac:dyDescent="0.35"/>
    <row r="51467" customFormat="1" x14ac:dyDescent="0.35"/>
    <row r="51468" customFormat="1" x14ac:dyDescent="0.35"/>
    <row r="51469" customFormat="1" x14ac:dyDescent="0.35"/>
    <row r="51470" customFormat="1" x14ac:dyDescent="0.35"/>
    <row r="51471" customFormat="1" x14ac:dyDescent="0.35"/>
    <row r="51472" customFormat="1" x14ac:dyDescent="0.35"/>
    <row r="51473" customFormat="1" x14ac:dyDescent="0.35"/>
    <row r="51474" customFormat="1" x14ac:dyDescent="0.35"/>
    <row r="51475" customFormat="1" x14ac:dyDescent="0.35"/>
    <row r="51476" customFormat="1" x14ac:dyDescent="0.35"/>
    <row r="51477" customFormat="1" x14ac:dyDescent="0.35"/>
    <row r="51478" customFormat="1" x14ac:dyDescent="0.35"/>
    <row r="51479" customFormat="1" x14ac:dyDescent="0.35"/>
    <row r="51480" customFormat="1" x14ac:dyDescent="0.35"/>
    <row r="51481" customFormat="1" x14ac:dyDescent="0.35"/>
    <row r="51482" customFormat="1" x14ac:dyDescent="0.35"/>
    <row r="51483" customFormat="1" x14ac:dyDescent="0.35"/>
    <row r="51484" customFormat="1" x14ac:dyDescent="0.35"/>
    <row r="51485" customFormat="1" x14ac:dyDescent="0.35"/>
    <row r="51486" customFormat="1" x14ac:dyDescent="0.35"/>
    <row r="51487" customFormat="1" x14ac:dyDescent="0.35"/>
    <row r="51488" customFormat="1" x14ac:dyDescent="0.35"/>
    <row r="51489" customFormat="1" x14ac:dyDescent="0.35"/>
    <row r="51490" customFormat="1" x14ac:dyDescent="0.35"/>
    <row r="51491" customFormat="1" x14ac:dyDescent="0.35"/>
    <row r="51492" customFormat="1" x14ac:dyDescent="0.35"/>
    <row r="51493" customFormat="1" x14ac:dyDescent="0.35"/>
    <row r="51494" customFormat="1" x14ac:dyDescent="0.35"/>
    <row r="51495" customFormat="1" x14ac:dyDescent="0.35"/>
    <row r="51496" customFormat="1" x14ac:dyDescent="0.35"/>
    <row r="51497" customFormat="1" x14ac:dyDescent="0.35"/>
    <row r="51498" customFormat="1" x14ac:dyDescent="0.35"/>
    <row r="51499" customFormat="1" x14ac:dyDescent="0.35"/>
    <row r="51500" customFormat="1" x14ac:dyDescent="0.35"/>
    <row r="51501" customFormat="1" x14ac:dyDescent="0.35"/>
    <row r="51502" customFormat="1" x14ac:dyDescent="0.35"/>
    <row r="51503" customFormat="1" x14ac:dyDescent="0.35"/>
    <row r="51504" customFormat="1" x14ac:dyDescent="0.35"/>
    <row r="51505" customFormat="1" x14ac:dyDescent="0.35"/>
    <row r="51506" customFormat="1" x14ac:dyDescent="0.35"/>
    <row r="51507" customFormat="1" x14ac:dyDescent="0.35"/>
    <row r="51508" customFormat="1" x14ac:dyDescent="0.35"/>
    <row r="51509" customFormat="1" x14ac:dyDescent="0.35"/>
    <row r="51510" customFormat="1" x14ac:dyDescent="0.35"/>
    <row r="51511" customFormat="1" x14ac:dyDescent="0.35"/>
    <row r="51512" customFormat="1" x14ac:dyDescent="0.35"/>
    <row r="51513" customFormat="1" x14ac:dyDescent="0.35"/>
    <row r="51514" customFormat="1" x14ac:dyDescent="0.35"/>
    <row r="51515" customFormat="1" x14ac:dyDescent="0.35"/>
    <row r="51516" customFormat="1" x14ac:dyDescent="0.35"/>
    <row r="51517" customFormat="1" x14ac:dyDescent="0.35"/>
    <row r="51518" customFormat="1" x14ac:dyDescent="0.35"/>
    <row r="51519" customFormat="1" x14ac:dyDescent="0.35"/>
    <row r="51520" customFormat="1" x14ac:dyDescent="0.35"/>
    <row r="51521" customFormat="1" x14ac:dyDescent="0.35"/>
    <row r="51522" customFormat="1" x14ac:dyDescent="0.35"/>
    <row r="51523" customFormat="1" x14ac:dyDescent="0.35"/>
    <row r="51524" customFormat="1" x14ac:dyDescent="0.35"/>
    <row r="51525" customFormat="1" x14ac:dyDescent="0.35"/>
    <row r="51526" customFormat="1" x14ac:dyDescent="0.35"/>
    <row r="51527" customFormat="1" x14ac:dyDescent="0.35"/>
    <row r="51528" customFormat="1" x14ac:dyDescent="0.35"/>
    <row r="51529" customFormat="1" x14ac:dyDescent="0.35"/>
    <row r="51530" customFormat="1" x14ac:dyDescent="0.35"/>
    <row r="51531" customFormat="1" x14ac:dyDescent="0.35"/>
    <row r="51532" customFormat="1" x14ac:dyDescent="0.35"/>
    <row r="51533" customFormat="1" x14ac:dyDescent="0.35"/>
    <row r="51534" customFormat="1" x14ac:dyDescent="0.35"/>
    <row r="51535" customFormat="1" x14ac:dyDescent="0.35"/>
    <row r="51536" customFormat="1" x14ac:dyDescent="0.35"/>
    <row r="51537" customFormat="1" x14ac:dyDescent="0.35"/>
    <row r="51538" customFormat="1" x14ac:dyDescent="0.35"/>
    <row r="51539" customFormat="1" x14ac:dyDescent="0.35"/>
    <row r="51540" customFormat="1" x14ac:dyDescent="0.35"/>
    <row r="51541" customFormat="1" x14ac:dyDescent="0.35"/>
    <row r="51542" customFormat="1" x14ac:dyDescent="0.35"/>
    <row r="51543" customFormat="1" x14ac:dyDescent="0.35"/>
    <row r="51544" customFormat="1" x14ac:dyDescent="0.35"/>
    <row r="51545" customFormat="1" x14ac:dyDescent="0.35"/>
    <row r="51546" customFormat="1" x14ac:dyDescent="0.35"/>
    <row r="51547" customFormat="1" x14ac:dyDescent="0.35"/>
    <row r="51548" customFormat="1" x14ac:dyDescent="0.35"/>
    <row r="51549" customFormat="1" x14ac:dyDescent="0.35"/>
    <row r="51550" customFormat="1" x14ac:dyDescent="0.35"/>
    <row r="51551" customFormat="1" x14ac:dyDescent="0.35"/>
    <row r="51552" customFormat="1" x14ac:dyDescent="0.35"/>
    <row r="51553" customFormat="1" x14ac:dyDescent="0.35"/>
    <row r="51554" customFormat="1" x14ac:dyDescent="0.35"/>
    <row r="51555" customFormat="1" x14ac:dyDescent="0.35"/>
    <row r="51556" customFormat="1" x14ac:dyDescent="0.35"/>
    <row r="51557" customFormat="1" x14ac:dyDescent="0.35"/>
    <row r="51558" customFormat="1" x14ac:dyDescent="0.35"/>
    <row r="51559" customFormat="1" x14ac:dyDescent="0.35"/>
    <row r="51560" customFormat="1" x14ac:dyDescent="0.35"/>
    <row r="51561" customFormat="1" x14ac:dyDescent="0.35"/>
    <row r="51562" customFormat="1" x14ac:dyDescent="0.35"/>
    <row r="51563" customFormat="1" x14ac:dyDescent="0.35"/>
    <row r="51564" customFormat="1" x14ac:dyDescent="0.35"/>
    <row r="51565" customFormat="1" x14ac:dyDescent="0.35"/>
    <row r="51566" customFormat="1" x14ac:dyDescent="0.35"/>
    <row r="51567" customFormat="1" x14ac:dyDescent="0.35"/>
    <row r="51568" customFormat="1" x14ac:dyDescent="0.35"/>
    <row r="51569" customFormat="1" x14ac:dyDescent="0.35"/>
    <row r="51570" customFormat="1" x14ac:dyDescent="0.35"/>
    <row r="51571" customFormat="1" x14ac:dyDescent="0.35"/>
    <row r="51572" customFormat="1" x14ac:dyDescent="0.35"/>
    <row r="51573" customFormat="1" x14ac:dyDescent="0.35"/>
    <row r="51574" customFormat="1" x14ac:dyDescent="0.35"/>
    <row r="51575" customFormat="1" x14ac:dyDescent="0.35"/>
    <row r="51576" customFormat="1" x14ac:dyDescent="0.35"/>
    <row r="51577" customFormat="1" x14ac:dyDescent="0.35"/>
    <row r="51578" customFormat="1" x14ac:dyDescent="0.35"/>
    <row r="51579" customFormat="1" x14ac:dyDescent="0.35"/>
    <row r="51580" customFormat="1" x14ac:dyDescent="0.35"/>
    <row r="51581" customFormat="1" x14ac:dyDescent="0.35"/>
    <row r="51582" customFormat="1" x14ac:dyDescent="0.35"/>
    <row r="51583" customFormat="1" x14ac:dyDescent="0.35"/>
    <row r="51584" customFormat="1" x14ac:dyDescent="0.35"/>
    <row r="51585" customFormat="1" x14ac:dyDescent="0.35"/>
    <row r="51586" customFormat="1" x14ac:dyDescent="0.35"/>
    <row r="51587" customFormat="1" x14ac:dyDescent="0.35"/>
    <row r="51588" customFormat="1" x14ac:dyDescent="0.35"/>
    <row r="51589" customFormat="1" x14ac:dyDescent="0.35"/>
    <row r="51590" customFormat="1" x14ac:dyDescent="0.35"/>
    <row r="51591" customFormat="1" x14ac:dyDescent="0.35"/>
    <row r="51592" customFormat="1" x14ac:dyDescent="0.35"/>
    <row r="51593" customFormat="1" x14ac:dyDescent="0.35"/>
    <row r="51594" customFormat="1" x14ac:dyDescent="0.35"/>
    <row r="51595" customFormat="1" x14ac:dyDescent="0.35"/>
    <row r="51596" customFormat="1" x14ac:dyDescent="0.35"/>
    <row r="51597" customFormat="1" x14ac:dyDescent="0.35"/>
    <row r="51598" customFormat="1" x14ac:dyDescent="0.35"/>
    <row r="51599" customFormat="1" x14ac:dyDescent="0.35"/>
    <row r="51600" customFormat="1" x14ac:dyDescent="0.35"/>
    <row r="51601" customFormat="1" x14ac:dyDescent="0.35"/>
    <row r="51602" customFormat="1" x14ac:dyDescent="0.35"/>
    <row r="51603" customFormat="1" x14ac:dyDescent="0.35"/>
    <row r="51604" customFormat="1" x14ac:dyDescent="0.35"/>
    <row r="51605" customFormat="1" x14ac:dyDescent="0.35"/>
    <row r="51606" customFormat="1" x14ac:dyDescent="0.35"/>
    <row r="51607" customFormat="1" x14ac:dyDescent="0.35"/>
    <row r="51608" customFormat="1" x14ac:dyDescent="0.35"/>
    <row r="51609" customFormat="1" x14ac:dyDescent="0.35"/>
    <row r="51610" customFormat="1" x14ac:dyDescent="0.35"/>
    <row r="51611" customFormat="1" x14ac:dyDescent="0.35"/>
    <row r="51612" customFormat="1" x14ac:dyDescent="0.35"/>
    <row r="51613" customFormat="1" x14ac:dyDescent="0.35"/>
    <row r="51614" customFormat="1" x14ac:dyDescent="0.35"/>
    <row r="51615" customFormat="1" x14ac:dyDescent="0.35"/>
    <row r="51616" customFormat="1" x14ac:dyDescent="0.35"/>
    <row r="51617" customFormat="1" x14ac:dyDescent="0.35"/>
    <row r="51618" customFormat="1" x14ac:dyDescent="0.35"/>
    <row r="51619" customFormat="1" x14ac:dyDescent="0.35"/>
    <row r="51620" customFormat="1" x14ac:dyDescent="0.35"/>
    <row r="51621" customFormat="1" x14ac:dyDescent="0.35"/>
    <row r="51622" customFormat="1" x14ac:dyDescent="0.35"/>
    <row r="51623" customFormat="1" x14ac:dyDescent="0.35"/>
    <row r="51624" customFormat="1" x14ac:dyDescent="0.35"/>
    <row r="51625" customFormat="1" x14ac:dyDescent="0.35"/>
    <row r="51626" customFormat="1" x14ac:dyDescent="0.35"/>
    <row r="51627" customFormat="1" x14ac:dyDescent="0.35"/>
    <row r="51628" customFormat="1" x14ac:dyDescent="0.35"/>
    <row r="51629" customFormat="1" x14ac:dyDescent="0.35"/>
    <row r="51630" customFormat="1" x14ac:dyDescent="0.35"/>
    <row r="51631" customFormat="1" x14ac:dyDescent="0.35"/>
    <row r="51632" customFormat="1" x14ac:dyDescent="0.35"/>
    <row r="51633" customFormat="1" x14ac:dyDescent="0.35"/>
    <row r="51634" customFormat="1" x14ac:dyDescent="0.35"/>
    <row r="51635" customFormat="1" x14ac:dyDescent="0.35"/>
    <row r="51636" customFormat="1" x14ac:dyDescent="0.35"/>
    <row r="51637" customFormat="1" x14ac:dyDescent="0.35"/>
    <row r="51638" customFormat="1" x14ac:dyDescent="0.35"/>
    <row r="51639" customFormat="1" x14ac:dyDescent="0.35"/>
    <row r="51640" customFormat="1" x14ac:dyDescent="0.35"/>
    <row r="51641" customFormat="1" x14ac:dyDescent="0.35"/>
    <row r="51642" customFormat="1" x14ac:dyDescent="0.35"/>
    <row r="51643" customFormat="1" x14ac:dyDescent="0.35"/>
    <row r="51644" customFormat="1" x14ac:dyDescent="0.35"/>
    <row r="51645" customFormat="1" x14ac:dyDescent="0.35"/>
    <row r="51646" customFormat="1" x14ac:dyDescent="0.35"/>
    <row r="51647" customFormat="1" x14ac:dyDescent="0.35"/>
    <row r="51648" customFormat="1" x14ac:dyDescent="0.35"/>
    <row r="51649" customFormat="1" x14ac:dyDescent="0.35"/>
    <row r="51650" customFormat="1" x14ac:dyDescent="0.35"/>
    <row r="51651" customFormat="1" x14ac:dyDescent="0.35"/>
    <row r="51652" customFormat="1" x14ac:dyDescent="0.35"/>
    <row r="51653" customFormat="1" x14ac:dyDescent="0.35"/>
    <row r="51654" customFormat="1" x14ac:dyDescent="0.35"/>
    <row r="51655" customFormat="1" x14ac:dyDescent="0.35"/>
    <row r="51656" customFormat="1" x14ac:dyDescent="0.35"/>
    <row r="51657" customFormat="1" x14ac:dyDescent="0.35"/>
    <row r="51658" customFormat="1" x14ac:dyDescent="0.35"/>
    <row r="51659" customFormat="1" x14ac:dyDescent="0.35"/>
    <row r="51660" customFormat="1" x14ac:dyDescent="0.35"/>
    <row r="51661" customFormat="1" x14ac:dyDescent="0.35"/>
    <row r="51662" customFormat="1" x14ac:dyDescent="0.35"/>
    <row r="51663" customFormat="1" x14ac:dyDescent="0.35"/>
    <row r="51664" customFormat="1" x14ac:dyDescent="0.35"/>
    <row r="51665" customFormat="1" x14ac:dyDescent="0.35"/>
    <row r="51666" customFormat="1" x14ac:dyDescent="0.35"/>
    <row r="51667" customFormat="1" x14ac:dyDescent="0.35"/>
    <row r="51668" customFormat="1" x14ac:dyDescent="0.35"/>
    <row r="51669" customFormat="1" x14ac:dyDescent="0.35"/>
    <row r="51670" customFormat="1" x14ac:dyDescent="0.35"/>
    <row r="51671" customFormat="1" x14ac:dyDescent="0.35"/>
    <row r="51672" customFormat="1" x14ac:dyDescent="0.35"/>
    <row r="51673" customFormat="1" x14ac:dyDescent="0.35"/>
    <row r="51674" customFormat="1" x14ac:dyDescent="0.35"/>
    <row r="51675" customFormat="1" x14ac:dyDescent="0.35"/>
    <row r="51676" customFormat="1" x14ac:dyDescent="0.35"/>
    <row r="51677" customFormat="1" x14ac:dyDescent="0.35"/>
    <row r="51678" customFormat="1" x14ac:dyDescent="0.35"/>
    <row r="51679" customFormat="1" x14ac:dyDescent="0.35"/>
    <row r="51680" customFormat="1" x14ac:dyDescent="0.35"/>
    <row r="51681" customFormat="1" x14ac:dyDescent="0.35"/>
    <row r="51682" customFormat="1" x14ac:dyDescent="0.35"/>
    <row r="51683" customFormat="1" x14ac:dyDescent="0.35"/>
    <row r="51684" customFormat="1" x14ac:dyDescent="0.35"/>
    <row r="51685" customFormat="1" x14ac:dyDescent="0.35"/>
    <row r="51686" customFormat="1" x14ac:dyDescent="0.35"/>
    <row r="51687" customFormat="1" x14ac:dyDescent="0.35"/>
    <row r="51688" customFormat="1" x14ac:dyDescent="0.35"/>
    <row r="51689" customFormat="1" x14ac:dyDescent="0.35"/>
    <row r="51690" customFormat="1" x14ac:dyDescent="0.35"/>
    <row r="51691" customFormat="1" x14ac:dyDescent="0.35"/>
    <row r="51692" customFormat="1" x14ac:dyDescent="0.35"/>
    <row r="51693" customFormat="1" x14ac:dyDescent="0.35"/>
    <row r="51694" customFormat="1" x14ac:dyDescent="0.35"/>
    <row r="51695" customFormat="1" x14ac:dyDescent="0.35"/>
    <row r="51696" customFormat="1" x14ac:dyDescent="0.35"/>
    <row r="51697" customFormat="1" x14ac:dyDescent="0.35"/>
    <row r="51698" customFormat="1" x14ac:dyDescent="0.35"/>
    <row r="51699" customFormat="1" x14ac:dyDescent="0.35"/>
    <row r="51700" customFormat="1" x14ac:dyDescent="0.35"/>
    <row r="51701" customFormat="1" x14ac:dyDescent="0.35"/>
    <row r="51702" customFormat="1" x14ac:dyDescent="0.35"/>
    <row r="51703" customFormat="1" x14ac:dyDescent="0.35"/>
    <row r="51704" customFormat="1" x14ac:dyDescent="0.35"/>
    <row r="51705" customFormat="1" x14ac:dyDescent="0.35"/>
    <row r="51706" customFormat="1" x14ac:dyDescent="0.35"/>
    <row r="51707" customFormat="1" x14ac:dyDescent="0.35"/>
    <row r="51708" customFormat="1" x14ac:dyDescent="0.35"/>
    <row r="51709" customFormat="1" x14ac:dyDescent="0.35"/>
    <row r="51710" customFormat="1" x14ac:dyDescent="0.35"/>
    <row r="51711" customFormat="1" x14ac:dyDescent="0.35"/>
    <row r="51712" customFormat="1" x14ac:dyDescent="0.35"/>
    <row r="51713" customFormat="1" x14ac:dyDescent="0.35"/>
    <row r="51714" customFormat="1" x14ac:dyDescent="0.35"/>
    <row r="51715" customFormat="1" x14ac:dyDescent="0.35"/>
    <row r="51716" customFormat="1" x14ac:dyDescent="0.35"/>
    <row r="51717" customFormat="1" x14ac:dyDescent="0.35"/>
    <row r="51718" customFormat="1" x14ac:dyDescent="0.35"/>
    <row r="51719" customFormat="1" x14ac:dyDescent="0.35"/>
    <row r="51720" customFormat="1" x14ac:dyDescent="0.35"/>
    <row r="51721" customFormat="1" x14ac:dyDescent="0.35"/>
    <row r="51722" customFormat="1" x14ac:dyDescent="0.35"/>
    <row r="51723" customFormat="1" x14ac:dyDescent="0.35"/>
    <row r="51724" customFormat="1" x14ac:dyDescent="0.35"/>
    <row r="51725" customFormat="1" x14ac:dyDescent="0.35"/>
    <row r="51726" customFormat="1" x14ac:dyDescent="0.35"/>
    <row r="51727" customFormat="1" x14ac:dyDescent="0.35"/>
    <row r="51728" customFormat="1" x14ac:dyDescent="0.35"/>
    <row r="51729" customFormat="1" x14ac:dyDescent="0.35"/>
    <row r="51730" customFormat="1" x14ac:dyDescent="0.35"/>
    <row r="51731" customFormat="1" x14ac:dyDescent="0.35"/>
    <row r="51732" customFormat="1" x14ac:dyDescent="0.35"/>
    <row r="51733" customFormat="1" x14ac:dyDescent="0.35"/>
    <row r="51734" customFormat="1" x14ac:dyDescent="0.35"/>
    <row r="51735" customFormat="1" x14ac:dyDescent="0.35"/>
    <row r="51736" customFormat="1" x14ac:dyDescent="0.35"/>
    <row r="51737" customFormat="1" x14ac:dyDescent="0.35"/>
    <row r="51738" customFormat="1" x14ac:dyDescent="0.35"/>
    <row r="51739" customFormat="1" x14ac:dyDescent="0.35"/>
    <row r="51740" customFormat="1" x14ac:dyDescent="0.35"/>
    <row r="51741" customFormat="1" x14ac:dyDescent="0.35"/>
    <row r="51742" customFormat="1" x14ac:dyDescent="0.35"/>
    <row r="51743" customFormat="1" x14ac:dyDescent="0.35"/>
    <row r="51744" customFormat="1" x14ac:dyDescent="0.35"/>
    <row r="51745" customFormat="1" x14ac:dyDescent="0.35"/>
    <row r="51746" customFormat="1" x14ac:dyDescent="0.35"/>
    <row r="51747" customFormat="1" x14ac:dyDescent="0.35"/>
    <row r="51748" customFormat="1" x14ac:dyDescent="0.35"/>
    <row r="51749" customFormat="1" x14ac:dyDescent="0.35"/>
    <row r="51750" customFormat="1" x14ac:dyDescent="0.35"/>
    <row r="51751" customFormat="1" x14ac:dyDescent="0.35"/>
    <row r="51752" customFormat="1" x14ac:dyDescent="0.35"/>
    <row r="51753" customFormat="1" x14ac:dyDescent="0.35"/>
    <row r="51754" customFormat="1" x14ac:dyDescent="0.35"/>
    <row r="51755" customFormat="1" x14ac:dyDescent="0.35"/>
    <row r="51756" customFormat="1" x14ac:dyDescent="0.35"/>
    <row r="51757" customFormat="1" x14ac:dyDescent="0.35"/>
    <row r="51758" customFormat="1" x14ac:dyDescent="0.35"/>
    <row r="51759" customFormat="1" x14ac:dyDescent="0.35"/>
    <row r="51760" customFormat="1" x14ac:dyDescent="0.35"/>
    <row r="51761" customFormat="1" x14ac:dyDescent="0.35"/>
    <row r="51762" customFormat="1" x14ac:dyDescent="0.35"/>
    <row r="51763" customFormat="1" x14ac:dyDescent="0.35"/>
    <row r="51764" customFormat="1" x14ac:dyDescent="0.35"/>
    <row r="51765" customFormat="1" x14ac:dyDescent="0.35"/>
    <row r="51766" customFormat="1" x14ac:dyDescent="0.35"/>
    <row r="51767" customFormat="1" x14ac:dyDescent="0.35"/>
    <row r="51768" customFormat="1" x14ac:dyDescent="0.35"/>
    <row r="51769" customFormat="1" x14ac:dyDescent="0.35"/>
    <row r="51770" customFormat="1" x14ac:dyDescent="0.35"/>
    <row r="51771" customFormat="1" x14ac:dyDescent="0.35"/>
    <row r="51772" customFormat="1" x14ac:dyDescent="0.35"/>
    <row r="51773" customFormat="1" x14ac:dyDescent="0.35"/>
    <row r="51774" customFormat="1" x14ac:dyDescent="0.35"/>
    <row r="51775" customFormat="1" x14ac:dyDescent="0.35"/>
    <row r="51776" customFormat="1" x14ac:dyDescent="0.35"/>
    <row r="51777" customFormat="1" x14ac:dyDescent="0.35"/>
    <row r="51778" customFormat="1" x14ac:dyDescent="0.35"/>
    <row r="51779" customFormat="1" x14ac:dyDescent="0.35"/>
    <row r="51780" customFormat="1" x14ac:dyDescent="0.35"/>
    <row r="51781" customFormat="1" x14ac:dyDescent="0.35"/>
    <row r="51782" customFormat="1" x14ac:dyDescent="0.35"/>
    <row r="51783" customFormat="1" x14ac:dyDescent="0.35"/>
    <row r="51784" customFormat="1" x14ac:dyDescent="0.35"/>
    <row r="51785" customFormat="1" x14ac:dyDescent="0.35"/>
    <row r="51786" customFormat="1" x14ac:dyDescent="0.35"/>
    <row r="51787" customFormat="1" x14ac:dyDescent="0.35"/>
    <row r="51788" customFormat="1" x14ac:dyDescent="0.35"/>
    <row r="51789" customFormat="1" x14ac:dyDescent="0.35"/>
    <row r="51790" customFormat="1" x14ac:dyDescent="0.35"/>
    <row r="51791" customFormat="1" x14ac:dyDescent="0.35"/>
    <row r="51792" customFormat="1" x14ac:dyDescent="0.35"/>
    <row r="51793" customFormat="1" x14ac:dyDescent="0.35"/>
    <row r="51794" customFormat="1" x14ac:dyDescent="0.35"/>
    <row r="51795" customFormat="1" x14ac:dyDescent="0.35"/>
    <row r="51796" customFormat="1" x14ac:dyDescent="0.35"/>
    <row r="51797" customFormat="1" x14ac:dyDescent="0.35"/>
    <row r="51798" customFormat="1" x14ac:dyDescent="0.35"/>
    <row r="51799" customFormat="1" x14ac:dyDescent="0.35"/>
    <row r="51800" customFormat="1" x14ac:dyDescent="0.35"/>
    <row r="51801" customFormat="1" x14ac:dyDescent="0.35"/>
    <row r="51802" customFormat="1" x14ac:dyDescent="0.35"/>
    <row r="51803" customFormat="1" x14ac:dyDescent="0.35"/>
    <row r="51804" customFormat="1" x14ac:dyDescent="0.35"/>
    <row r="51805" customFormat="1" x14ac:dyDescent="0.35"/>
    <row r="51806" customFormat="1" x14ac:dyDescent="0.35"/>
    <row r="51807" customFormat="1" x14ac:dyDescent="0.35"/>
    <row r="51808" customFormat="1" x14ac:dyDescent="0.35"/>
    <row r="51809" customFormat="1" x14ac:dyDescent="0.35"/>
    <row r="51810" customFormat="1" x14ac:dyDescent="0.35"/>
    <row r="51811" customFormat="1" x14ac:dyDescent="0.35"/>
    <row r="51812" customFormat="1" x14ac:dyDescent="0.35"/>
    <row r="51813" customFormat="1" x14ac:dyDescent="0.35"/>
    <row r="51814" customFormat="1" x14ac:dyDescent="0.35"/>
    <row r="51815" customFormat="1" x14ac:dyDescent="0.35"/>
    <row r="51816" customFormat="1" x14ac:dyDescent="0.35"/>
    <row r="51817" customFormat="1" x14ac:dyDescent="0.35"/>
    <row r="51818" customFormat="1" x14ac:dyDescent="0.35"/>
    <row r="51819" customFormat="1" x14ac:dyDescent="0.35"/>
    <row r="51820" customFormat="1" x14ac:dyDescent="0.35"/>
    <row r="51821" customFormat="1" x14ac:dyDescent="0.35"/>
    <row r="51822" customFormat="1" x14ac:dyDescent="0.35"/>
    <row r="51823" customFormat="1" x14ac:dyDescent="0.35"/>
    <row r="51824" customFormat="1" x14ac:dyDescent="0.35"/>
    <row r="51825" customFormat="1" x14ac:dyDescent="0.35"/>
    <row r="51826" customFormat="1" x14ac:dyDescent="0.35"/>
    <row r="51827" customFormat="1" x14ac:dyDescent="0.35"/>
    <row r="51828" customFormat="1" x14ac:dyDescent="0.35"/>
    <row r="51829" customFormat="1" x14ac:dyDescent="0.35"/>
    <row r="51830" customFormat="1" x14ac:dyDescent="0.35"/>
    <row r="51831" customFormat="1" x14ac:dyDescent="0.35"/>
    <row r="51832" customFormat="1" x14ac:dyDescent="0.35"/>
    <row r="51833" customFormat="1" x14ac:dyDescent="0.35"/>
    <row r="51834" customFormat="1" x14ac:dyDescent="0.35"/>
    <row r="51835" customFormat="1" x14ac:dyDescent="0.35"/>
    <row r="51836" customFormat="1" x14ac:dyDescent="0.35"/>
    <row r="51837" customFormat="1" x14ac:dyDescent="0.35"/>
    <row r="51838" customFormat="1" x14ac:dyDescent="0.35"/>
    <row r="51839" customFormat="1" x14ac:dyDescent="0.35"/>
    <row r="51840" customFormat="1" x14ac:dyDescent="0.35"/>
    <row r="51841" customFormat="1" x14ac:dyDescent="0.35"/>
    <row r="51842" customFormat="1" x14ac:dyDescent="0.35"/>
    <row r="51843" customFormat="1" x14ac:dyDescent="0.35"/>
    <row r="51844" customFormat="1" x14ac:dyDescent="0.35"/>
    <row r="51845" customFormat="1" x14ac:dyDescent="0.35"/>
    <row r="51846" customFormat="1" x14ac:dyDescent="0.35"/>
    <row r="51847" customFormat="1" x14ac:dyDescent="0.35"/>
    <row r="51848" customFormat="1" x14ac:dyDescent="0.35"/>
    <row r="51849" customFormat="1" x14ac:dyDescent="0.35"/>
    <row r="51850" customFormat="1" x14ac:dyDescent="0.35"/>
    <row r="51851" customFormat="1" x14ac:dyDescent="0.35"/>
    <row r="51852" customFormat="1" x14ac:dyDescent="0.35"/>
    <row r="51853" customFormat="1" x14ac:dyDescent="0.35"/>
    <row r="51854" customFormat="1" x14ac:dyDescent="0.35"/>
    <row r="51855" customFormat="1" x14ac:dyDescent="0.35"/>
    <row r="51856" customFormat="1" x14ac:dyDescent="0.35"/>
    <row r="51857" customFormat="1" x14ac:dyDescent="0.35"/>
    <row r="51858" customFormat="1" x14ac:dyDescent="0.35"/>
    <row r="51859" customFormat="1" x14ac:dyDescent="0.35"/>
    <row r="51860" customFormat="1" x14ac:dyDescent="0.35"/>
    <row r="51861" customFormat="1" x14ac:dyDescent="0.35"/>
    <row r="51862" customFormat="1" x14ac:dyDescent="0.35"/>
    <row r="51863" customFormat="1" x14ac:dyDescent="0.35"/>
    <row r="51864" customFormat="1" x14ac:dyDescent="0.35"/>
    <row r="51865" customFormat="1" x14ac:dyDescent="0.35"/>
    <row r="51866" customFormat="1" x14ac:dyDescent="0.35"/>
    <row r="51867" customFormat="1" x14ac:dyDescent="0.35"/>
    <row r="51868" customFormat="1" x14ac:dyDescent="0.35"/>
    <row r="51869" customFormat="1" x14ac:dyDescent="0.35"/>
    <row r="51870" customFormat="1" x14ac:dyDescent="0.35"/>
    <row r="51871" customFormat="1" x14ac:dyDescent="0.35"/>
    <row r="51872" customFormat="1" x14ac:dyDescent="0.35"/>
    <row r="51873" customFormat="1" x14ac:dyDescent="0.35"/>
    <row r="51874" customFormat="1" x14ac:dyDescent="0.35"/>
    <row r="51875" customFormat="1" x14ac:dyDescent="0.35"/>
    <row r="51876" customFormat="1" x14ac:dyDescent="0.35"/>
    <row r="51877" customFormat="1" x14ac:dyDescent="0.35"/>
    <row r="51878" customFormat="1" x14ac:dyDescent="0.35"/>
    <row r="51879" customFormat="1" x14ac:dyDescent="0.35"/>
    <row r="51880" customFormat="1" x14ac:dyDescent="0.35"/>
    <row r="51881" customFormat="1" x14ac:dyDescent="0.35"/>
    <row r="51882" customFormat="1" x14ac:dyDescent="0.35"/>
    <row r="51883" customFormat="1" x14ac:dyDescent="0.35"/>
    <row r="51884" customFormat="1" x14ac:dyDescent="0.35"/>
    <row r="51885" customFormat="1" x14ac:dyDescent="0.35"/>
    <row r="51886" customFormat="1" x14ac:dyDescent="0.35"/>
    <row r="51887" customFormat="1" x14ac:dyDescent="0.35"/>
    <row r="51888" customFormat="1" x14ac:dyDescent="0.35"/>
    <row r="51889" customFormat="1" x14ac:dyDescent="0.35"/>
    <row r="51890" customFormat="1" x14ac:dyDescent="0.35"/>
    <row r="51891" customFormat="1" x14ac:dyDescent="0.35"/>
    <row r="51892" customFormat="1" x14ac:dyDescent="0.35"/>
    <row r="51893" customFormat="1" x14ac:dyDescent="0.35"/>
    <row r="51894" customFormat="1" x14ac:dyDescent="0.35"/>
    <row r="51895" customFormat="1" x14ac:dyDescent="0.35"/>
    <row r="51896" customFormat="1" x14ac:dyDescent="0.35"/>
    <row r="51897" customFormat="1" x14ac:dyDescent="0.35"/>
    <row r="51898" customFormat="1" x14ac:dyDescent="0.35"/>
    <row r="51899" customFormat="1" x14ac:dyDescent="0.35"/>
    <row r="51900" customFormat="1" x14ac:dyDescent="0.35"/>
    <row r="51901" customFormat="1" x14ac:dyDescent="0.35"/>
    <row r="51902" customFormat="1" x14ac:dyDescent="0.35"/>
    <row r="51903" customFormat="1" x14ac:dyDescent="0.35"/>
    <row r="51904" customFormat="1" x14ac:dyDescent="0.35"/>
    <row r="51905" customFormat="1" x14ac:dyDescent="0.35"/>
    <row r="51906" customFormat="1" x14ac:dyDescent="0.35"/>
    <row r="51907" customFormat="1" x14ac:dyDescent="0.35"/>
    <row r="51908" customFormat="1" x14ac:dyDescent="0.35"/>
    <row r="51909" customFormat="1" x14ac:dyDescent="0.35"/>
    <row r="51910" customFormat="1" x14ac:dyDescent="0.35"/>
    <row r="51911" customFormat="1" x14ac:dyDescent="0.35"/>
    <row r="51912" customFormat="1" x14ac:dyDescent="0.35"/>
    <row r="51913" customFormat="1" x14ac:dyDescent="0.35"/>
    <row r="51914" customFormat="1" x14ac:dyDescent="0.35"/>
    <row r="51915" customFormat="1" x14ac:dyDescent="0.35"/>
    <row r="51916" customFormat="1" x14ac:dyDescent="0.35"/>
    <row r="51917" customFormat="1" x14ac:dyDescent="0.35"/>
    <row r="51918" customFormat="1" x14ac:dyDescent="0.35"/>
    <row r="51919" customFormat="1" x14ac:dyDescent="0.35"/>
    <row r="51920" customFormat="1" x14ac:dyDescent="0.35"/>
    <row r="51921" customFormat="1" x14ac:dyDescent="0.35"/>
    <row r="51922" customFormat="1" x14ac:dyDescent="0.35"/>
    <row r="51923" customFormat="1" x14ac:dyDescent="0.35"/>
    <row r="51924" customFormat="1" x14ac:dyDescent="0.35"/>
    <row r="51925" customFormat="1" x14ac:dyDescent="0.35"/>
    <row r="51926" customFormat="1" x14ac:dyDescent="0.35"/>
    <row r="51927" customFormat="1" x14ac:dyDescent="0.35"/>
    <row r="51928" customFormat="1" x14ac:dyDescent="0.35"/>
    <row r="51929" customFormat="1" x14ac:dyDescent="0.35"/>
    <row r="51930" customFormat="1" x14ac:dyDescent="0.35"/>
    <row r="51931" customFormat="1" x14ac:dyDescent="0.35"/>
    <row r="51932" customFormat="1" x14ac:dyDescent="0.35"/>
    <row r="51933" customFormat="1" x14ac:dyDescent="0.35"/>
    <row r="51934" customFormat="1" x14ac:dyDescent="0.35"/>
    <row r="51935" customFormat="1" x14ac:dyDescent="0.35"/>
    <row r="51936" customFormat="1" x14ac:dyDescent="0.35"/>
    <row r="51937" customFormat="1" x14ac:dyDescent="0.35"/>
    <row r="51938" customFormat="1" x14ac:dyDescent="0.35"/>
    <row r="51939" customFormat="1" x14ac:dyDescent="0.35"/>
    <row r="51940" customFormat="1" x14ac:dyDescent="0.35"/>
    <row r="51941" customFormat="1" x14ac:dyDescent="0.35"/>
    <row r="51942" customFormat="1" x14ac:dyDescent="0.35"/>
    <row r="51943" customFormat="1" x14ac:dyDescent="0.35"/>
    <row r="51944" customFormat="1" x14ac:dyDescent="0.35"/>
    <row r="51945" customFormat="1" x14ac:dyDescent="0.35"/>
    <row r="51946" customFormat="1" x14ac:dyDescent="0.35"/>
    <row r="51947" customFormat="1" x14ac:dyDescent="0.35"/>
    <row r="51948" customFormat="1" x14ac:dyDescent="0.35"/>
    <row r="51949" customFormat="1" x14ac:dyDescent="0.35"/>
    <row r="51950" customFormat="1" x14ac:dyDescent="0.35"/>
    <row r="51951" customFormat="1" x14ac:dyDescent="0.35"/>
    <row r="51952" customFormat="1" x14ac:dyDescent="0.35"/>
    <row r="51953" customFormat="1" x14ac:dyDescent="0.35"/>
    <row r="51954" customFormat="1" x14ac:dyDescent="0.35"/>
    <row r="51955" customFormat="1" x14ac:dyDescent="0.35"/>
    <row r="51956" customFormat="1" x14ac:dyDescent="0.35"/>
    <row r="51957" customFormat="1" x14ac:dyDescent="0.35"/>
    <row r="51958" customFormat="1" x14ac:dyDescent="0.35"/>
    <row r="51959" customFormat="1" x14ac:dyDescent="0.35"/>
    <row r="51960" customFormat="1" x14ac:dyDescent="0.35"/>
    <row r="51961" customFormat="1" x14ac:dyDescent="0.35"/>
    <row r="51962" customFormat="1" x14ac:dyDescent="0.35"/>
    <row r="51963" customFormat="1" x14ac:dyDescent="0.35"/>
    <row r="51964" customFormat="1" x14ac:dyDescent="0.35"/>
    <row r="51965" customFormat="1" x14ac:dyDescent="0.35"/>
    <row r="51966" customFormat="1" x14ac:dyDescent="0.35"/>
    <row r="51967" customFormat="1" x14ac:dyDescent="0.35"/>
    <row r="51968" customFormat="1" x14ac:dyDescent="0.35"/>
    <row r="51969" customFormat="1" x14ac:dyDescent="0.35"/>
    <row r="51970" customFormat="1" x14ac:dyDescent="0.35"/>
    <row r="51971" customFormat="1" x14ac:dyDescent="0.35"/>
    <row r="51972" customFormat="1" x14ac:dyDescent="0.35"/>
    <row r="51973" customFormat="1" x14ac:dyDescent="0.35"/>
    <row r="51974" customFormat="1" x14ac:dyDescent="0.35"/>
    <row r="51975" customFormat="1" x14ac:dyDescent="0.35"/>
    <row r="51976" customFormat="1" x14ac:dyDescent="0.35"/>
    <row r="51977" customFormat="1" x14ac:dyDescent="0.35"/>
    <row r="51978" customFormat="1" x14ac:dyDescent="0.35"/>
    <row r="51979" customFormat="1" x14ac:dyDescent="0.35"/>
    <row r="51980" customFormat="1" x14ac:dyDescent="0.35"/>
    <row r="51981" customFormat="1" x14ac:dyDescent="0.35"/>
    <row r="51982" customFormat="1" x14ac:dyDescent="0.35"/>
    <row r="51983" customFormat="1" x14ac:dyDescent="0.35"/>
    <row r="51984" customFormat="1" x14ac:dyDescent="0.35"/>
    <row r="51985" customFormat="1" x14ac:dyDescent="0.35"/>
    <row r="51986" customFormat="1" x14ac:dyDescent="0.35"/>
    <row r="51987" customFormat="1" x14ac:dyDescent="0.35"/>
    <row r="51988" customFormat="1" x14ac:dyDescent="0.35"/>
    <row r="51989" customFormat="1" x14ac:dyDescent="0.35"/>
    <row r="51990" customFormat="1" x14ac:dyDescent="0.35"/>
    <row r="51991" customFormat="1" x14ac:dyDescent="0.35"/>
    <row r="51992" customFormat="1" x14ac:dyDescent="0.35"/>
    <row r="51993" customFormat="1" x14ac:dyDescent="0.35"/>
    <row r="51994" customFormat="1" x14ac:dyDescent="0.35"/>
    <row r="51995" customFormat="1" x14ac:dyDescent="0.35"/>
    <row r="51996" customFormat="1" x14ac:dyDescent="0.35"/>
    <row r="51997" customFormat="1" x14ac:dyDescent="0.35"/>
    <row r="51998" customFormat="1" x14ac:dyDescent="0.35"/>
    <row r="51999" customFormat="1" x14ac:dyDescent="0.35"/>
    <row r="52000" customFormat="1" x14ac:dyDescent="0.35"/>
    <row r="52001" customFormat="1" x14ac:dyDescent="0.35"/>
    <row r="52002" customFormat="1" x14ac:dyDescent="0.35"/>
    <row r="52003" customFormat="1" x14ac:dyDescent="0.35"/>
    <row r="52004" customFormat="1" x14ac:dyDescent="0.35"/>
    <row r="52005" customFormat="1" x14ac:dyDescent="0.35"/>
    <row r="52006" customFormat="1" x14ac:dyDescent="0.35"/>
    <row r="52007" customFormat="1" x14ac:dyDescent="0.35"/>
    <row r="52008" customFormat="1" x14ac:dyDescent="0.35"/>
    <row r="52009" customFormat="1" x14ac:dyDescent="0.35"/>
    <row r="52010" customFormat="1" x14ac:dyDescent="0.35"/>
    <row r="52011" customFormat="1" x14ac:dyDescent="0.35"/>
    <row r="52012" customFormat="1" x14ac:dyDescent="0.35"/>
    <row r="52013" customFormat="1" x14ac:dyDescent="0.35"/>
    <row r="52014" customFormat="1" x14ac:dyDescent="0.35"/>
    <row r="52015" customFormat="1" x14ac:dyDescent="0.35"/>
    <row r="52016" customFormat="1" x14ac:dyDescent="0.35"/>
    <row r="52017" customFormat="1" x14ac:dyDescent="0.35"/>
    <row r="52018" customFormat="1" x14ac:dyDescent="0.35"/>
    <row r="52019" customFormat="1" x14ac:dyDescent="0.35"/>
    <row r="52020" customFormat="1" x14ac:dyDescent="0.35"/>
    <row r="52021" customFormat="1" x14ac:dyDescent="0.35"/>
    <row r="52022" customFormat="1" x14ac:dyDescent="0.35"/>
    <row r="52023" customFormat="1" x14ac:dyDescent="0.35"/>
    <row r="52024" customFormat="1" x14ac:dyDescent="0.35"/>
    <row r="52025" customFormat="1" x14ac:dyDescent="0.35"/>
    <row r="52026" customFormat="1" x14ac:dyDescent="0.35"/>
    <row r="52027" customFormat="1" x14ac:dyDescent="0.35"/>
    <row r="52028" customFormat="1" x14ac:dyDescent="0.35"/>
    <row r="52029" customFormat="1" x14ac:dyDescent="0.35"/>
    <row r="52030" customFormat="1" x14ac:dyDescent="0.35"/>
    <row r="52031" customFormat="1" x14ac:dyDescent="0.35"/>
    <row r="52032" customFormat="1" x14ac:dyDescent="0.35"/>
    <row r="52033" customFormat="1" x14ac:dyDescent="0.35"/>
    <row r="52034" customFormat="1" x14ac:dyDescent="0.35"/>
    <row r="52035" customFormat="1" x14ac:dyDescent="0.35"/>
    <row r="52036" customFormat="1" x14ac:dyDescent="0.35"/>
    <row r="52037" customFormat="1" x14ac:dyDescent="0.35"/>
    <row r="52038" customFormat="1" x14ac:dyDescent="0.35"/>
    <row r="52039" customFormat="1" x14ac:dyDescent="0.35"/>
    <row r="52040" customFormat="1" x14ac:dyDescent="0.35"/>
    <row r="52041" customFormat="1" x14ac:dyDescent="0.35"/>
    <row r="52042" customFormat="1" x14ac:dyDescent="0.35"/>
    <row r="52043" customFormat="1" x14ac:dyDescent="0.35"/>
    <row r="52044" customFormat="1" x14ac:dyDescent="0.35"/>
    <row r="52045" customFormat="1" x14ac:dyDescent="0.35"/>
    <row r="52046" customFormat="1" x14ac:dyDescent="0.35"/>
    <row r="52047" customFormat="1" x14ac:dyDescent="0.35"/>
    <row r="52048" customFormat="1" x14ac:dyDescent="0.35"/>
    <row r="52049" customFormat="1" x14ac:dyDescent="0.35"/>
    <row r="52050" customFormat="1" x14ac:dyDescent="0.35"/>
    <row r="52051" customFormat="1" x14ac:dyDescent="0.35"/>
    <row r="52052" customFormat="1" x14ac:dyDescent="0.35"/>
    <row r="52053" customFormat="1" x14ac:dyDescent="0.35"/>
    <row r="52054" customFormat="1" x14ac:dyDescent="0.35"/>
    <row r="52055" customFormat="1" x14ac:dyDescent="0.35"/>
    <row r="52056" customFormat="1" x14ac:dyDescent="0.35"/>
    <row r="52057" customFormat="1" x14ac:dyDescent="0.35"/>
    <row r="52058" customFormat="1" x14ac:dyDescent="0.35"/>
    <row r="52059" customFormat="1" x14ac:dyDescent="0.35"/>
    <row r="52060" customFormat="1" x14ac:dyDescent="0.35"/>
    <row r="52061" customFormat="1" x14ac:dyDescent="0.35"/>
    <row r="52062" customFormat="1" x14ac:dyDescent="0.35"/>
    <row r="52063" customFormat="1" x14ac:dyDescent="0.35"/>
    <row r="52064" customFormat="1" x14ac:dyDescent="0.35"/>
    <row r="52065" customFormat="1" x14ac:dyDescent="0.35"/>
    <row r="52066" customFormat="1" x14ac:dyDescent="0.35"/>
    <row r="52067" customFormat="1" x14ac:dyDescent="0.35"/>
    <row r="52068" customFormat="1" x14ac:dyDescent="0.35"/>
    <row r="52069" customFormat="1" x14ac:dyDescent="0.35"/>
    <row r="52070" customFormat="1" x14ac:dyDescent="0.35"/>
    <row r="52071" customFormat="1" x14ac:dyDescent="0.35"/>
    <row r="52072" customFormat="1" x14ac:dyDescent="0.35"/>
    <row r="52073" customFormat="1" x14ac:dyDescent="0.35"/>
    <row r="52074" customFormat="1" x14ac:dyDescent="0.35"/>
    <row r="52075" customFormat="1" x14ac:dyDescent="0.35"/>
    <row r="52076" customFormat="1" x14ac:dyDescent="0.35"/>
    <row r="52077" customFormat="1" x14ac:dyDescent="0.35"/>
    <row r="52078" customFormat="1" x14ac:dyDescent="0.35"/>
    <row r="52079" customFormat="1" x14ac:dyDescent="0.35"/>
    <row r="52080" customFormat="1" x14ac:dyDescent="0.35"/>
    <row r="52081" customFormat="1" x14ac:dyDescent="0.35"/>
    <row r="52082" customFormat="1" x14ac:dyDescent="0.35"/>
    <row r="52083" customFormat="1" x14ac:dyDescent="0.35"/>
    <row r="52084" customFormat="1" x14ac:dyDescent="0.35"/>
    <row r="52085" customFormat="1" x14ac:dyDescent="0.35"/>
    <row r="52086" customFormat="1" x14ac:dyDescent="0.35"/>
    <row r="52087" customFormat="1" x14ac:dyDescent="0.35"/>
    <row r="52088" customFormat="1" x14ac:dyDescent="0.35"/>
    <row r="52089" customFormat="1" x14ac:dyDescent="0.35"/>
    <row r="52090" customFormat="1" x14ac:dyDescent="0.35"/>
    <row r="52091" customFormat="1" x14ac:dyDescent="0.35"/>
    <row r="52092" customFormat="1" x14ac:dyDescent="0.35"/>
    <row r="52093" customFormat="1" x14ac:dyDescent="0.35"/>
    <row r="52094" customFormat="1" x14ac:dyDescent="0.35"/>
    <row r="52095" customFormat="1" x14ac:dyDescent="0.35"/>
    <row r="52096" customFormat="1" x14ac:dyDescent="0.35"/>
    <row r="52097" customFormat="1" x14ac:dyDescent="0.35"/>
    <row r="52098" customFormat="1" x14ac:dyDescent="0.35"/>
    <row r="52099" customFormat="1" x14ac:dyDescent="0.35"/>
    <row r="52100" customFormat="1" x14ac:dyDescent="0.35"/>
    <row r="52101" customFormat="1" x14ac:dyDescent="0.35"/>
    <row r="52102" customFormat="1" x14ac:dyDescent="0.35"/>
    <row r="52103" customFormat="1" x14ac:dyDescent="0.35"/>
    <row r="52104" customFormat="1" x14ac:dyDescent="0.35"/>
    <row r="52105" customFormat="1" x14ac:dyDescent="0.35"/>
    <row r="52106" customFormat="1" x14ac:dyDescent="0.35"/>
    <row r="52107" customFormat="1" x14ac:dyDescent="0.35"/>
    <row r="52108" customFormat="1" x14ac:dyDescent="0.35"/>
    <row r="52109" customFormat="1" x14ac:dyDescent="0.35"/>
    <row r="52110" customFormat="1" x14ac:dyDescent="0.35"/>
    <row r="52111" customFormat="1" x14ac:dyDescent="0.35"/>
    <row r="52112" customFormat="1" x14ac:dyDescent="0.35"/>
    <row r="52113" customFormat="1" x14ac:dyDescent="0.35"/>
    <row r="52114" customFormat="1" x14ac:dyDescent="0.35"/>
    <row r="52115" customFormat="1" x14ac:dyDescent="0.35"/>
    <row r="52116" customFormat="1" x14ac:dyDescent="0.35"/>
    <row r="52117" customFormat="1" x14ac:dyDescent="0.35"/>
    <row r="52118" customFormat="1" x14ac:dyDescent="0.35"/>
    <row r="52119" customFormat="1" x14ac:dyDescent="0.35"/>
    <row r="52120" customFormat="1" x14ac:dyDescent="0.35"/>
    <row r="52121" customFormat="1" x14ac:dyDescent="0.35"/>
    <row r="52122" customFormat="1" x14ac:dyDescent="0.35"/>
    <row r="52123" customFormat="1" x14ac:dyDescent="0.35"/>
    <row r="52124" customFormat="1" x14ac:dyDescent="0.35"/>
    <row r="52125" customFormat="1" x14ac:dyDescent="0.35"/>
    <row r="52126" customFormat="1" x14ac:dyDescent="0.35"/>
    <row r="52127" customFormat="1" x14ac:dyDescent="0.35"/>
    <row r="52128" customFormat="1" x14ac:dyDescent="0.35"/>
    <row r="52129" customFormat="1" x14ac:dyDescent="0.35"/>
    <row r="52130" customFormat="1" x14ac:dyDescent="0.35"/>
    <row r="52131" customFormat="1" x14ac:dyDescent="0.35"/>
    <row r="52132" customFormat="1" x14ac:dyDescent="0.35"/>
    <row r="52133" customFormat="1" x14ac:dyDescent="0.35"/>
    <row r="52134" customFormat="1" x14ac:dyDescent="0.35"/>
    <row r="52135" customFormat="1" x14ac:dyDescent="0.35"/>
    <row r="52136" customFormat="1" x14ac:dyDescent="0.35"/>
    <row r="52137" customFormat="1" x14ac:dyDescent="0.35"/>
    <row r="52138" customFormat="1" x14ac:dyDescent="0.35"/>
    <row r="52139" customFormat="1" x14ac:dyDescent="0.35"/>
    <row r="52140" customFormat="1" x14ac:dyDescent="0.35"/>
    <row r="52141" customFormat="1" x14ac:dyDescent="0.35"/>
    <row r="52142" customFormat="1" x14ac:dyDescent="0.35"/>
    <row r="52143" customFormat="1" x14ac:dyDescent="0.35"/>
    <row r="52144" customFormat="1" x14ac:dyDescent="0.35"/>
    <row r="52145" customFormat="1" x14ac:dyDescent="0.35"/>
    <row r="52146" customFormat="1" x14ac:dyDescent="0.35"/>
    <row r="52147" customFormat="1" x14ac:dyDescent="0.35"/>
    <row r="52148" customFormat="1" x14ac:dyDescent="0.35"/>
    <row r="52149" customFormat="1" x14ac:dyDescent="0.35"/>
    <row r="52150" customFormat="1" x14ac:dyDescent="0.35"/>
    <row r="52151" customFormat="1" x14ac:dyDescent="0.35"/>
    <row r="52152" customFormat="1" x14ac:dyDescent="0.35"/>
    <row r="52153" customFormat="1" x14ac:dyDescent="0.35"/>
    <row r="52154" customFormat="1" x14ac:dyDescent="0.35"/>
    <row r="52155" customFormat="1" x14ac:dyDescent="0.35"/>
    <row r="52156" customFormat="1" x14ac:dyDescent="0.35"/>
    <row r="52157" customFormat="1" x14ac:dyDescent="0.35"/>
    <row r="52158" customFormat="1" x14ac:dyDescent="0.35"/>
    <row r="52159" customFormat="1" x14ac:dyDescent="0.35"/>
    <row r="52160" customFormat="1" x14ac:dyDescent="0.35"/>
    <row r="52161" customFormat="1" x14ac:dyDescent="0.35"/>
    <row r="52162" customFormat="1" x14ac:dyDescent="0.35"/>
    <row r="52163" customFormat="1" x14ac:dyDescent="0.35"/>
    <row r="52164" customFormat="1" x14ac:dyDescent="0.35"/>
    <row r="52165" customFormat="1" x14ac:dyDescent="0.35"/>
    <row r="52166" customFormat="1" x14ac:dyDescent="0.35"/>
    <row r="52167" customFormat="1" x14ac:dyDescent="0.35"/>
    <row r="52168" customFormat="1" x14ac:dyDescent="0.35"/>
    <row r="52169" customFormat="1" x14ac:dyDescent="0.35"/>
    <row r="52170" customFormat="1" x14ac:dyDescent="0.35"/>
    <row r="52171" customFormat="1" x14ac:dyDescent="0.35"/>
    <row r="52172" customFormat="1" x14ac:dyDescent="0.35"/>
    <row r="52173" customFormat="1" x14ac:dyDescent="0.35"/>
    <row r="52174" customFormat="1" x14ac:dyDescent="0.35"/>
    <row r="52175" customFormat="1" x14ac:dyDescent="0.35"/>
    <row r="52176" customFormat="1" x14ac:dyDescent="0.35"/>
    <row r="52177" customFormat="1" x14ac:dyDescent="0.35"/>
    <row r="52178" customFormat="1" x14ac:dyDescent="0.35"/>
    <row r="52179" customFormat="1" x14ac:dyDescent="0.35"/>
    <row r="52180" customFormat="1" x14ac:dyDescent="0.35"/>
    <row r="52181" customFormat="1" x14ac:dyDescent="0.35"/>
    <row r="52182" customFormat="1" x14ac:dyDescent="0.35"/>
    <row r="52183" customFormat="1" x14ac:dyDescent="0.35"/>
    <row r="52184" customFormat="1" x14ac:dyDescent="0.35"/>
    <row r="52185" customFormat="1" x14ac:dyDescent="0.35"/>
    <row r="52186" customFormat="1" x14ac:dyDescent="0.35"/>
    <row r="52187" customFormat="1" x14ac:dyDescent="0.35"/>
    <row r="52188" customFormat="1" x14ac:dyDescent="0.35"/>
    <row r="52189" customFormat="1" x14ac:dyDescent="0.35"/>
    <row r="52190" customFormat="1" x14ac:dyDescent="0.35"/>
    <row r="52191" customFormat="1" x14ac:dyDescent="0.35"/>
    <row r="52192" customFormat="1" x14ac:dyDescent="0.35"/>
    <row r="52193" customFormat="1" x14ac:dyDescent="0.35"/>
    <row r="52194" customFormat="1" x14ac:dyDescent="0.35"/>
    <row r="52195" customFormat="1" x14ac:dyDescent="0.35"/>
    <row r="52196" customFormat="1" x14ac:dyDescent="0.35"/>
    <row r="52197" customFormat="1" x14ac:dyDescent="0.35"/>
    <row r="52198" customFormat="1" x14ac:dyDescent="0.35"/>
    <row r="52199" customFormat="1" x14ac:dyDescent="0.35"/>
    <row r="52200" customFormat="1" x14ac:dyDescent="0.35"/>
    <row r="52201" customFormat="1" x14ac:dyDescent="0.35"/>
    <row r="52202" customFormat="1" x14ac:dyDescent="0.35"/>
    <row r="52203" customFormat="1" x14ac:dyDescent="0.35"/>
    <row r="52204" customFormat="1" x14ac:dyDescent="0.35"/>
    <row r="52205" customFormat="1" x14ac:dyDescent="0.35"/>
    <row r="52206" customFormat="1" x14ac:dyDescent="0.35"/>
    <row r="52207" customFormat="1" x14ac:dyDescent="0.35"/>
    <row r="52208" customFormat="1" x14ac:dyDescent="0.35"/>
    <row r="52209" customFormat="1" x14ac:dyDescent="0.35"/>
    <row r="52210" customFormat="1" x14ac:dyDescent="0.35"/>
    <row r="52211" customFormat="1" x14ac:dyDescent="0.35"/>
    <row r="52212" customFormat="1" x14ac:dyDescent="0.35"/>
    <row r="52213" customFormat="1" x14ac:dyDescent="0.35"/>
    <row r="52214" customFormat="1" x14ac:dyDescent="0.35"/>
    <row r="52215" customFormat="1" x14ac:dyDescent="0.35"/>
    <row r="52216" customFormat="1" x14ac:dyDescent="0.35"/>
    <row r="52217" customFormat="1" x14ac:dyDescent="0.35"/>
    <row r="52218" customFormat="1" x14ac:dyDescent="0.35"/>
    <row r="52219" customFormat="1" x14ac:dyDescent="0.35"/>
    <row r="52220" customFormat="1" x14ac:dyDescent="0.35"/>
    <row r="52221" customFormat="1" x14ac:dyDescent="0.35"/>
    <row r="52222" customFormat="1" x14ac:dyDescent="0.35"/>
    <row r="52223" customFormat="1" x14ac:dyDescent="0.35"/>
    <row r="52224" customFormat="1" x14ac:dyDescent="0.35"/>
    <row r="52225" customFormat="1" x14ac:dyDescent="0.35"/>
    <row r="52226" customFormat="1" x14ac:dyDescent="0.35"/>
    <row r="52227" customFormat="1" x14ac:dyDescent="0.35"/>
    <row r="52228" customFormat="1" x14ac:dyDescent="0.35"/>
    <row r="52229" customFormat="1" x14ac:dyDescent="0.35"/>
    <row r="52230" customFormat="1" x14ac:dyDescent="0.35"/>
    <row r="52231" customFormat="1" x14ac:dyDescent="0.35"/>
    <row r="52232" customFormat="1" x14ac:dyDescent="0.35"/>
    <row r="52233" customFormat="1" x14ac:dyDescent="0.35"/>
    <row r="52234" customFormat="1" x14ac:dyDescent="0.35"/>
    <row r="52235" customFormat="1" x14ac:dyDescent="0.35"/>
    <row r="52236" customFormat="1" x14ac:dyDescent="0.35"/>
    <row r="52237" customFormat="1" x14ac:dyDescent="0.35"/>
    <row r="52238" customFormat="1" x14ac:dyDescent="0.35"/>
    <row r="52239" customFormat="1" x14ac:dyDescent="0.35"/>
    <row r="52240" customFormat="1" x14ac:dyDescent="0.35"/>
    <row r="52241" customFormat="1" x14ac:dyDescent="0.35"/>
    <row r="52242" customFormat="1" x14ac:dyDescent="0.35"/>
    <row r="52243" customFormat="1" x14ac:dyDescent="0.35"/>
    <row r="52244" customFormat="1" x14ac:dyDescent="0.35"/>
    <row r="52245" customFormat="1" x14ac:dyDescent="0.35"/>
    <row r="52246" customFormat="1" x14ac:dyDescent="0.35"/>
    <row r="52247" customFormat="1" x14ac:dyDescent="0.35"/>
    <row r="52248" customFormat="1" x14ac:dyDescent="0.35"/>
    <row r="52249" customFormat="1" x14ac:dyDescent="0.35"/>
    <row r="52250" customFormat="1" x14ac:dyDescent="0.35"/>
    <row r="52251" customFormat="1" x14ac:dyDescent="0.35"/>
    <row r="52252" customFormat="1" x14ac:dyDescent="0.35"/>
    <row r="52253" customFormat="1" x14ac:dyDescent="0.35"/>
    <row r="52254" customFormat="1" x14ac:dyDescent="0.35"/>
    <row r="52255" customFormat="1" x14ac:dyDescent="0.35"/>
    <row r="52256" customFormat="1" x14ac:dyDescent="0.35"/>
    <row r="52257" customFormat="1" x14ac:dyDescent="0.35"/>
    <row r="52258" customFormat="1" x14ac:dyDescent="0.35"/>
    <row r="52259" customFormat="1" x14ac:dyDescent="0.35"/>
    <row r="52260" customFormat="1" x14ac:dyDescent="0.35"/>
    <row r="52261" customFormat="1" x14ac:dyDescent="0.35"/>
    <row r="52262" customFormat="1" x14ac:dyDescent="0.35"/>
    <row r="52263" customFormat="1" x14ac:dyDescent="0.35"/>
    <row r="52264" customFormat="1" x14ac:dyDescent="0.35"/>
    <row r="52265" customFormat="1" x14ac:dyDescent="0.35"/>
    <row r="52266" customFormat="1" x14ac:dyDescent="0.35"/>
    <row r="52267" customFormat="1" x14ac:dyDescent="0.35"/>
    <row r="52268" customFormat="1" x14ac:dyDescent="0.35"/>
    <row r="52269" customFormat="1" x14ac:dyDescent="0.35"/>
    <row r="52270" customFormat="1" x14ac:dyDescent="0.35"/>
    <row r="52271" customFormat="1" x14ac:dyDescent="0.35"/>
    <row r="52272" customFormat="1" x14ac:dyDescent="0.35"/>
    <row r="52273" customFormat="1" x14ac:dyDescent="0.35"/>
    <row r="52274" customFormat="1" x14ac:dyDescent="0.35"/>
    <row r="52275" customFormat="1" x14ac:dyDescent="0.35"/>
    <row r="52276" customFormat="1" x14ac:dyDescent="0.35"/>
    <row r="52277" customFormat="1" x14ac:dyDescent="0.35"/>
    <row r="52278" customFormat="1" x14ac:dyDescent="0.35"/>
    <row r="52279" customFormat="1" x14ac:dyDescent="0.35"/>
    <row r="52280" customFormat="1" x14ac:dyDescent="0.35"/>
    <row r="52281" customFormat="1" x14ac:dyDescent="0.35"/>
    <row r="52282" customFormat="1" x14ac:dyDescent="0.35"/>
    <row r="52283" customFormat="1" x14ac:dyDescent="0.35"/>
    <row r="52284" customFormat="1" x14ac:dyDescent="0.35"/>
    <row r="52285" customFormat="1" x14ac:dyDescent="0.35"/>
    <row r="52286" customFormat="1" x14ac:dyDescent="0.35"/>
    <row r="52287" customFormat="1" x14ac:dyDescent="0.35"/>
    <row r="52288" customFormat="1" x14ac:dyDescent="0.35"/>
    <row r="52289" customFormat="1" x14ac:dyDescent="0.35"/>
    <row r="52290" customFormat="1" x14ac:dyDescent="0.35"/>
    <row r="52291" customFormat="1" x14ac:dyDescent="0.35"/>
    <row r="52292" customFormat="1" x14ac:dyDescent="0.35"/>
    <row r="52293" customFormat="1" x14ac:dyDescent="0.35"/>
    <row r="52294" customFormat="1" x14ac:dyDescent="0.35"/>
    <row r="52295" customFormat="1" x14ac:dyDescent="0.35"/>
    <row r="52296" customFormat="1" x14ac:dyDescent="0.35"/>
    <row r="52297" customFormat="1" x14ac:dyDescent="0.35"/>
    <row r="52298" customFormat="1" x14ac:dyDescent="0.35"/>
    <row r="52299" customFormat="1" x14ac:dyDescent="0.35"/>
    <row r="52300" customFormat="1" x14ac:dyDescent="0.35"/>
    <row r="52301" customFormat="1" x14ac:dyDescent="0.35"/>
    <row r="52302" customFormat="1" x14ac:dyDescent="0.35"/>
    <row r="52303" customFormat="1" x14ac:dyDescent="0.35"/>
    <row r="52304" customFormat="1" x14ac:dyDescent="0.35"/>
    <row r="52305" customFormat="1" x14ac:dyDescent="0.35"/>
    <row r="52306" customFormat="1" x14ac:dyDescent="0.35"/>
    <row r="52307" customFormat="1" x14ac:dyDescent="0.35"/>
    <row r="52308" customFormat="1" x14ac:dyDescent="0.35"/>
    <row r="52309" customFormat="1" x14ac:dyDescent="0.35"/>
    <row r="52310" customFormat="1" x14ac:dyDescent="0.35"/>
    <row r="52311" customFormat="1" x14ac:dyDescent="0.35"/>
    <row r="52312" customFormat="1" x14ac:dyDescent="0.35"/>
    <row r="52313" customFormat="1" x14ac:dyDescent="0.35"/>
    <row r="52314" customFormat="1" x14ac:dyDescent="0.35"/>
    <row r="52315" customFormat="1" x14ac:dyDescent="0.35"/>
    <row r="52316" customFormat="1" x14ac:dyDescent="0.35"/>
    <row r="52317" customFormat="1" x14ac:dyDescent="0.35"/>
    <row r="52318" customFormat="1" x14ac:dyDescent="0.35"/>
    <row r="52319" customFormat="1" x14ac:dyDescent="0.35"/>
    <row r="52320" customFormat="1" x14ac:dyDescent="0.35"/>
    <row r="52321" customFormat="1" x14ac:dyDescent="0.35"/>
    <row r="52322" customFormat="1" x14ac:dyDescent="0.35"/>
    <row r="52323" customFormat="1" x14ac:dyDescent="0.35"/>
    <row r="52324" customFormat="1" x14ac:dyDescent="0.35"/>
    <row r="52325" customFormat="1" x14ac:dyDescent="0.35"/>
    <row r="52326" customFormat="1" x14ac:dyDescent="0.35"/>
    <row r="52327" customFormat="1" x14ac:dyDescent="0.35"/>
    <row r="52328" customFormat="1" x14ac:dyDescent="0.35"/>
    <row r="52329" customFormat="1" x14ac:dyDescent="0.35"/>
    <row r="52330" customFormat="1" x14ac:dyDescent="0.35"/>
    <row r="52331" customFormat="1" x14ac:dyDescent="0.35"/>
    <row r="52332" customFormat="1" x14ac:dyDescent="0.35"/>
    <row r="52333" customFormat="1" x14ac:dyDescent="0.35"/>
    <row r="52334" customFormat="1" x14ac:dyDescent="0.35"/>
    <row r="52335" customFormat="1" x14ac:dyDescent="0.35"/>
    <row r="52336" customFormat="1" x14ac:dyDescent="0.35"/>
    <row r="52337" customFormat="1" x14ac:dyDescent="0.35"/>
    <row r="52338" customFormat="1" x14ac:dyDescent="0.35"/>
    <row r="52339" customFormat="1" x14ac:dyDescent="0.35"/>
    <row r="52340" customFormat="1" x14ac:dyDescent="0.35"/>
    <row r="52341" customFormat="1" x14ac:dyDescent="0.35"/>
    <row r="52342" customFormat="1" x14ac:dyDescent="0.35"/>
    <row r="52343" customFormat="1" x14ac:dyDescent="0.35"/>
    <row r="52344" customFormat="1" x14ac:dyDescent="0.35"/>
    <row r="52345" customFormat="1" x14ac:dyDescent="0.35"/>
    <row r="52346" customFormat="1" x14ac:dyDescent="0.35"/>
    <row r="52347" customFormat="1" x14ac:dyDescent="0.35"/>
    <row r="52348" customFormat="1" x14ac:dyDescent="0.35"/>
    <row r="52349" customFormat="1" x14ac:dyDescent="0.35"/>
    <row r="52350" customFormat="1" x14ac:dyDescent="0.35"/>
    <row r="52351" customFormat="1" x14ac:dyDescent="0.35"/>
    <row r="52352" customFormat="1" x14ac:dyDescent="0.35"/>
    <row r="52353" customFormat="1" x14ac:dyDescent="0.35"/>
    <row r="52354" customFormat="1" x14ac:dyDescent="0.35"/>
    <row r="52355" customFormat="1" x14ac:dyDescent="0.35"/>
    <row r="52356" customFormat="1" x14ac:dyDescent="0.35"/>
    <row r="52357" customFormat="1" x14ac:dyDescent="0.35"/>
    <row r="52358" customFormat="1" x14ac:dyDescent="0.35"/>
    <row r="52359" customFormat="1" x14ac:dyDescent="0.35"/>
    <row r="52360" customFormat="1" x14ac:dyDescent="0.35"/>
    <row r="52361" customFormat="1" x14ac:dyDescent="0.35"/>
    <row r="52362" customFormat="1" x14ac:dyDescent="0.35"/>
    <row r="52363" customFormat="1" x14ac:dyDescent="0.35"/>
    <row r="52364" customFormat="1" x14ac:dyDescent="0.35"/>
    <row r="52365" customFormat="1" x14ac:dyDescent="0.35"/>
    <row r="52366" customFormat="1" x14ac:dyDescent="0.35"/>
    <row r="52367" customFormat="1" x14ac:dyDescent="0.35"/>
    <row r="52368" customFormat="1" x14ac:dyDescent="0.35"/>
    <row r="52369" customFormat="1" x14ac:dyDescent="0.35"/>
    <row r="52370" customFormat="1" x14ac:dyDescent="0.35"/>
    <row r="52371" customFormat="1" x14ac:dyDescent="0.35"/>
    <row r="52372" customFormat="1" x14ac:dyDescent="0.35"/>
    <row r="52373" customFormat="1" x14ac:dyDescent="0.35"/>
    <row r="52374" customFormat="1" x14ac:dyDescent="0.35"/>
    <row r="52375" customFormat="1" x14ac:dyDescent="0.35"/>
    <row r="52376" customFormat="1" x14ac:dyDescent="0.35"/>
    <row r="52377" customFormat="1" x14ac:dyDescent="0.35"/>
    <row r="52378" customFormat="1" x14ac:dyDescent="0.35"/>
    <row r="52379" customFormat="1" x14ac:dyDescent="0.35"/>
    <row r="52380" customFormat="1" x14ac:dyDescent="0.35"/>
    <row r="52381" customFormat="1" x14ac:dyDescent="0.35"/>
    <row r="52382" customFormat="1" x14ac:dyDescent="0.35"/>
    <row r="52383" customFormat="1" x14ac:dyDescent="0.35"/>
    <row r="52384" customFormat="1" x14ac:dyDescent="0.35"/>
    <row r="52385" customFormat="1" x14ac:dyDescent="0.35"/>
    <row r="52386" customFormat="1" x14ac:dyDescent="0.35"/>
    <row r="52387" customFormat="1" x14ac:dyDescent="0.35"/>
    <row r="52388" customFormat="1" x14ac:dyDescent="0.35"/>
    <row r="52389" customFormat="1" x14ac:dyDescent="0.35"/>
    <row r="52390" customFormat="1" x14ac:dyDescent="0.35"/>
    <row r="52391" customFormat="1" x14ac:dyDescent="0.35"/>
    <row r="52392" customFormat="1" x14ac:dyDescent="0.35"/>
    <row r="52393" customFormat="1" x14ac:dyDescent="0.35"/>
    <row r="52394" customFormat="1" x14ac:dyDescent="0.35"/>
    <row r="52395" customFormat="1" x14ac:dyDescent="0.35"/>
    <row r="52396" customFormat="1" x14ac:dyDescent="0.35"/>
    <row r="52397" customFormat="1" x14ac:dyDescent="0.35"/>
    <row r="52398" customFormat="1" x14ac:dyDescent="0.35"/>
    <row r="52399" customFormat="1" x14ac:dyDescent="0.35"/>
    <row r="52400" customFormat="1" x14ac:dyDescent="0.35"/>
    <row r="52401" customFormat="1" x14ac:dyDescent="0.35"/>
    <row r="52402" customFormat="1" x14ac:dyDescent="0.35"/>
    <row r="52403" customFormat="1" x14ac:dyDescent="0.35"/>
    <row r="52404" customFormat="1" x14ac:dyDescent="0.35"/>
    <row r="52405" customFormat="1" x14ac:dyDescent="0.35"/>
    <row r="52406" customFormat="1" x14ac:dyDescent="0.35"/>
    <row r="52407" customFormat="1" x14ac:dyDescent="0.35"/>
    <row r="52408" customFormat="1" x14ac:dyDescent="0.35"/>
    <row r="52409" customFormat="1" x14ac:dyDescent="0.35"/>
    <row r="52410" customFormat="1" x14ac:dyDescent="0.35"/>
    <row r="52411" customFormat="1" x14ac:dyDescent="0.35"/>
    <row r="52412" customFormat="1" x14ac:dyDescent="0.35"/>
    <row r="52413" customFormat="1" x14ac:dyDescent="0.35"/>
    <row r="52414" customFormat="1" x14ac:dyDescent="0.35"/>
    <row r="52415" customFormat="1" x14ac:dyDescent="0.35"/>
    <row r="52416" customFormat="1" x14ac:dyDescent="0.35"/>
    <row r="52417" customFormat="1" x14ac:dyDescent="0.35"/>
    <row r="52418" customFormat="1" x14ac:dyDescent="0.35"/>
    <row r="52419" customFormat="1" x14ac:dyDescent="0.35"/>
    <row r="52420" customFormat="1" x14ac:dyDescent="0.35"/>
    <row r="52421" customFormat="1" x14ac:dyDescent="0.35"/>
    <row r="52422" customFormat="1" x14ac:dyDescent="0.35"/>
    <row r="52423" customFormat="1" x14ac:dyDescent="0.35"/>
    <row r="52424" customFormat="1" x14ac:dyDescent="0.35"/>
    <row r="52425" customFormat="1" x14ac:dyDescent="0.35"/>
    <row r="52426" customFormat="1" x14ac:dyDescent="0.35"/>
    <row r="52427" customFormat="1" x14ac:dyDescent="0.35"/>
    <row r="52428" customFormat="1" x14ac:dyDescent="0.35"/>
    <row r="52429" customFormat="1" x14ac:dyDescent="0.35"/>
    <row r="52430" customFormat="1" x14ac:dyDescent="0.35"/>
    <row r="52431" customFormat="1" x14ac:dyDescent="0.35"/>
    <row r="52432" customFormat="1" x14ac:dyDescent="0.35"/>
    <row r="52433" customFormat="1" x14ac:dyDescent="0.35"/>
    <row r="52434" customFormat="1" x14ac:dyDescent="0.35"/>
    <row r="52435" customFormat="1" x14ac:dyDescent="0.35"/>
    <row r="52436" customFormat="1" x14ac:dyDescent="0.35"/>
    <row r="52437" customFormat="1" x14ac:dyDescent="0.35"/>
    <row r="52438" customFormat="1" x14ac:dyDescent="0.35"/>
    <row r="52439" customFormat="1" x14ac:dyDescent="0.35"/>
    <row r="52440" customFormat="1" x14ac:dyDescent="0.35"/>
    <row r="52441" customFormat="1" x14ac:dyDescent="0.35"/>
    <row r="52442" customFormat="1" x14ac:dyDescent="0.35"/>
    <row r="52443" customFormat="1" x14ac:dyDescent="0.35"/>
    <row r="52444" customFormat="1" x14ac:dyDescent="0.35"/>
    <row r="52445" customFormat="1" x14ac:dyDescent="0.35"/>
    <row r="52446" customFormat="1" x14ac:dyDescent="0.35"/>
    <row r="52447" customFormat="1" x14ac:dyDescent="0.35"/>
    <row r="52448" customFormat="1" x14ac:dyDescent="0.35"/>
    <row r="52449" customFormat="1" x14ac:dyDescent="0.35"/>
    <row r="52450" customFormat="1" x14ac:dyDescent="0.35"/>
    <row r="52451" customFormat="1" x14ac:dyDescent="0.35"/>
    <row r="52452" customFormat="1" x14ac:dyDescent="0.35"/>
    <row r="52453" customFormat="1" x14ac:dyDescent="0.35"/>
    <row r="52454" customFormat="1" x14ac:dyDescent="0.35"/>
    <row r="52455" customFormat="1" x14ac:dyDescent="0.35"/>
    <row r="52456" customFormat="1" x14ac:dyDescent="0.35"/>
    <row r="52457" customFormat="1" x14ac:dyDescent="0.35"/>
    <row r="52458" customFormat="1" x14ac:dyDescent="0.35"/>
    <row r="52459" customFormat="1" x14ac:dyDescent="0.35"/>
    <row r="52460" customFormat="1" x14ac:dyDescent="0.35"/>
    <row r="52461" customFormat="1" x14ac:dyDescent="0.35"/>
    <row r="52462" customFormat="1" x14ac:dyDescent="0.35"/>
    <row r="52463" customFormat="1" x14ac:dyDescent="0.35"/>
    <row r="52464" customFormat="1" x14ac:dyDescent="0.35"/>
    <row r="52465" customFormat="1" x14ac:dyDescent="0.35"/>
    <row r="52466" customFormat="1" x14ac:dyDescent="0.35"/>
    <row r="52467" customFormat="1" x14ac:dyDescent="0.35"/>
    <row r="52468" customFormat="1" x14ac:dyDescent="0.35"/>
    <row r="52469" customFormat="1" x14ac:dyDescent="0.35"/>
    <row r="52470" customFormat="1" x14ac:dyDescent="0.35"/>
    <row r="52471" customFormat="1" x14ac:dyDescent="0.35"/>
    <row r="52472" customFormat="1" x14ac:dyDescent="0.35"/>
    <row r="52473" customFormat="1" x14ac:dyDescent="0.35"/>
    <row r="52474" customFormat="1" x14ac:dyDescent="0.35"/>
    <row r="52475" customFormat="1" x14ac:dyDescent="0.35"/>
    <row r="52476" customFormat="1" x14ac:dyDescent="0.35"/>
    <row r="52477" customFormat="1" x14ac:dyDescent="0.35"/>
    <row r="52478" customFormat="1" x14ac:dyDescent="0.35"/>
    <row r="52479" customFormat="1" x14ac:dyDescent="0.35"/>
    <row r="52480" customFormat="1" x14ac:dyDescent="0.35"/>
    <row r="52481" customFormat="1" x14ac:dyDescent="0.35"/>
    <row r="52482" customFormat="1" x14ac:dyDescent="0.35"/>
    <row r="52483" customFormat="1" x14ac:dyDescent="0.35"/>
    <row r="52484" customFormat="1" x14ac:dyDescent="0.35"/>
    <row r="52485" customFormat="1" x14ac:dyDescent="0.35"/>
    <row r="52486" customFormat="1" x14ac:dyDescent="0.35"/>
    <row r="52487" customFormat="1" x14ac:dyDescent="0.35"/>
    <row r="52488" customFormat="1" x14ac:dyDescent="0.35"/>
    <row r="52489" customFormat="1" x14ac:dyDescent="0.35"/>
    <row r="52490" customFormat="1" x14ac:dyDescent="0.35"/>
    <row r="52491" customFormat="1" x14ac:dyDescent="0.35"/>
    <row r="52492" customFormat="1" x14ac:dyDescent="0.35"/>
    <row r="52493" customFormat="1" x14ac:dyDescent="0.35"/>
    <row r="52494" customFormat="1" x14ac:dyDescent="0.35"/>
    <row r="52495" customFormat="1" x14ac:dyDescent="0.35"/>
    <row r="52496" customFormat="1" x14ac:dyDescent="0.35"/>
    <row r="52497" customFormat="1" x14ac:dyDescent="0.35"/>
    <row r="52498" customFormat="1" x14ac:dyDescent="0.35"/>
    <row r="52499" customFormat="1" x14ac:dyDescent="0.35"/>
    <row r="52500" customFormat="1" x14ac:dyDescent="0.35"/>
    <row r="52501" customFormat="1" x14ac:dyDescent="0.35"/>
    <row r="52502" customFormat="1" x14ac:dyDescent="0.35"/>
    <row r="52503" customFormat="1" x14ac:dyDescent="0.35"/>
    <row r="52504" customFormat="1" x14ac:dyDescent="0.35"/>
    <row r="52505" customFormat="1" x14ac:dyDescent="0.35"/>
    <row r="52506" customFormat="1" x14ac:dyDescent="0.35"/>
    <row r="52507" customFormat="1" x14ac:dyDescent="0.35"/>
    <row r="52508" customFormat="1" x14ac:dyDescent="0.35"/>
    <row r="52509" customFormat="1" x14ac:dyDescent="0.35"/>
    <row r="52510" customFormat="1" x14ac:dyDescent="0.35"/>
    <row r="52511" customFormat="1" x14ac:dyDescent="0.35"/>
    <row r="52512" customFormat="1" x14ac:dyDescent="0.35"/>
    <row r="52513" customFormat="1" x14ac:dyDescent="0.35"/>
    <row r="52514" customFormat="1" x14ac:dyDescent="0.35"/>
    <row r="52515" customFormat="1" x14ac:dyDescent="0.35"/>
    <row r="52516" customFormat="1" x14ac:dyDescent="0.35"/>
    <row r="52517" customFormat="1" x14ac:dyDescent="0.35"/>
    <row r="52518" customFormat="1" x14ac:dyDescent="0.35"/>
    <row r="52519" customFormat="1" x14ac:dyDescent="0.35"/>
    <row r="52520" customFormat="1" x14ac:dyDescent="0.35"/>
    <row r="52521" customFormat="1" x14ac:dyDescent="0.35"/>
    <row r="52522" customFormat="1" x14ac:dyDescent="0.35"/>
    <row r="52523" customFormat="1" x14ac:dyDescent="0.35"/>
    <row r="52524" customFormat="1" x14ac:dyDescent="0.35"/>
    <row r="52525" customFormat="1" x14ac:dyDescent="0.35"/>
    <row r="52526" customFormat="1" x14ac:dyDescent="0.35"/>
    <row r="52527" customFormat="1" x14ac:dyDescent="0.35"/>
    <row r="52528" customFormat="1" x14ac:dyDescent="0.35"/>
    <row r="52529" customFormat="1" x14ac:dyDescent="0.35"/>
    <row r="52530" customFormat="1" x14ac:dyDescent="0.35"/>
    <row r="52531" customFormat="1" x14ac:dyDescent="0.35"/>
    <row r="52532" customFormat="1" x14ac:dyDescent="0.35"/>
    <row r="52533" customFormat="1" x14ac:dyDescent="0.35"/>
    <row r="52534" customFormat="1" x14ac:dyDescent="0.35"/>
    <row r="52535" customFormat="1" x14ac:dyDescent="0.35"/>
    <row r="52536" customFormat="1" x14ac:dyDescent="0.35"/>
    <row r="52537" customFormat="1" x14ac:dyDescent="0.35"/>
    <row r="52538" customFormat="1" x14ac:dyDescent="0.35"/>
    <row r="52539" customFormat="1" x14ac:dyDescent="0.35"/>
    <row r="52540" customFormat="1" x14ac:dyDescent="0.35"/>
    <row r="52541" customFormat="1" x14ac:dyDescent="0.35"/>
    <row r="52542" customFormat="1" x14ac:dyDescent="0.35"/>
    <row r="52543" customFormat="1" x14ac:dyDescent="0.35"/>
    <row r="52544" customFormat="1" x14ac:dyDescent="0.35"/>
    <row r="52545" customFormat="1" x14ac:dyDescent="0.35"/>
    <row r="52546" customFormat="1" x14ac:dyDescent="0.35"/>
    <row r="52547" customFormat="1" x14ac:dyDescent="0.35"/>
    <row r="52548" customFormat="1" x14ac:dyDescent="0.35"/>
    <row r="52549" customFormat="1" x14ac:dyDescent="0.35"/>
    <row r="52550" customFormat="1" x14ac:dyDescent="0.35"/>
    <row r="52551" customFormat="1" x14ac:dyDescent="0.35"/>
    <row r="52552" customFormat="1" x14ac:dyDescent="0.35"/>
    <row r="52553" customFormat="1" x14ac:dyDescent="0.35"/>
    <row r="52554" customFormat="1" x14ac:dyDescent="0.35"/>
    <row r="52555" customFormat="1" x14ac:dyDescent="0.35"/>
    <row r="52556" customFormat="1" x14ac:dyDescent="0.35"/>
    <row r="52557" customFormat="1" x14ac:dyDescent="0.35"/>
    <row r="52558" customFormat="1" x14ac:dyDescent="0.35"/>
    <row r="52559" customFormat="1" x14ac:dyDescent="0.35"/>
    <row r="52560" customFormat="1" x14ac:dyDescent="0.35"/>
    <row r="52561" customFormat="1" x14ac:dyDescent="0.35"/>
    <row r="52562" customFormat="1" x14ac:dyDescent="0.35"/>
    <row r="52563" customFormat="1" x14ac:dyDescent="0.35"/>
    <row r="52564" customFormat="1" x14ac:dyDescent="0.35"/>
    <row r="52565" customFormat="1" x14ac:dyDescent="0.35"/>
    <row r="52566" customFormat="1" x14ac:dyDescent="0.35"/>
    <row r="52567" customFormat="1" x14ac:dyDescent="0.35"/>
    <row r="52568" customFormat="1" x14ac:dyDescent="0.35"/>
    <row r="52569" customFormat="1" x14ac:dyDescent="0.35"/>
    <row r="52570" customFormat="1" x14ac:dyDescent="0.35"/>
    <row r="52571" customFormat="1" x14ac:dyDescent="0.35"/>
    <row r="52572" customFormat="1" x14ac:dyDescent="0.35"/>
    <row r="52573" customFormat="1" x14ac:dyDescent="0.35"/>
    <row r="52574" customFormat="1" x14ac:dyDescent="0.35"/>
    <row r="52575" customFormat="1" x14ac:dyDescent="0.35"/>
    <row r="52576" customFormat="1" x14ac:dyDescent="0.35"/>
    <row r="52577" customFormat="1" x14ac:dyDescent="0.35"/>
    <row r="52578" customFormat="1" x14ac:dyDescent="0.35"/>
    <row r="52579" customFormat="1" x14ac:dyDescent="0.35"/>
    <row r="52580" customFormat="1" x14ac:dyDescent="0.35"/>
    <row r="52581" customFormat="1" x14ac:dyDescent="0.35"/>
    <row r="52582" customFormat="1" x14ac:dyDescent="0.35"/>
    <row r="52583" customFormat="1" x14ac:dyDescent="0.35"/>
    <row r="52584" customFormat="1" x14ac:dyDescent="0.35"/>
    <row r="52585" customFormat="1" x14ac:dyDescent="0.35"/>
    <row r="52586" customFormat="1" x14ac:dyDescent="0.35"/>
    <row r="52587" customFormat="1" x14ac:dyDescent="0.35"/>
    <row r="52588" customFormat="1" x14ac:dyDescent="0.35"/>
    <row r="52589" customFormat="1" x14ac:dyDescent="0.35"/>
    <row r="52590" customFormat="1" x14ac:dyDescent="0.35"/>
    <row r="52591" customFormat="1" x14ac:dyDescent="0.35"/>
    <row r="52592" customFormat="1" x14ac:dyDescent="0.35"/>
    <row r="52593" customFormat="1" x14ac:dyDescent="0.35"/>
    <row r="52594" customFormat="1" x14ac:dyDescent="0.35"/>
    <row r="52595" customFormat="1" x14ac:dyDescent="0.35"/>
    <row r="52596" customFormat="1" x14ac:dyDescent="0.35"/>
    <row r="52597" customFormat="1" x14ac:dyDescent="0.35"/>
    <row r="52598" customFormat="1" x14ac:dyDescent="0.35"/>
    <row r="52599" customFormat="1" x14ac:dyDescent="0.35"/>
    <row r="52600" customFormat="1" x14ac:dyDescent="0.35"/>
    <row r="52601" customFormat="1" x14ac:dyDescent="0.35"/>
    <row r="52602" customFormat="1" x14ac:dyDescent="0.35"/>
    <row r="52603" customFormat="1" x14ac:dyDescent="0.35"/>
    <row r="52604" customFormat="1" x14ac:dyDescent="0.35"/>
    <row r="52605" customFormat="1" x14ac:dyDescent="0.35"/>
    <row r="52606" customFormat="1" x14ac:dyDescent="0.35"/>
    <row r="52607" customFormat="1" x14ac:dyDescent="0.35"/>
    <row r="52608" customFormat="1" x14ac:dyDescent="0.35"/>
    <row r="52609" customFormat="1" x14ac:dyDescent="0.35"/>
    <row r="52610" customFormat="1" x14ac:dyDescent="0.35"/>
    <row r="52611" customFormat="1" x14ac:dyDescent="0.35"/>
    <row r="52612" customFormat="1" x14ac:dyDescent="0.35"/>
    <row r="52613" customFormat="1" x14ac:dyDescent="0.35"/>
    <row r="52614" customFormat="1" x14ac:dyDescent="0.35"/>
    <row r="52615" customFormat="1" x14ac:dyDescent="0.35"/>
    <row r="52616" customFormat="1" x14ac:dyDescent="0.35"/>
    <row r="52617" customFormat="1" x14ac:dyDescent="0.35"/>
    <row r="52618" customFormat="1" x14ac:dyDescent="0.35"/>
    <row r="52619" customFormat="1" x14ac:dyDescent="0.35"/>
    <row r="52620" customFormat="1" x14ac:dyDescent="0.35"/>
    <row r="52621" customFormat="1" x14ac:dyDescent="0.35"/>
    <row r="52622" customFormat="1" x14ac:dyDescent="0.35"/>
    <row r="52623" customFormat="1" x14ac:dyDescent="0.35"/>
    <row r="52624" customFormat="1" x14ac:dyDescent="0.35"/>
    <row r="52625" customFormat="1" x14ac:dyDescent="0.35"/>
    <row r="52626" customFormat="1" x14ac:dyDescent="0.35"/>
    <row r="52627" customFormat="1" x14ac:dyDescent="0.35"/>
    <row r="52628" customFormat="1" x14ac:dyDescent="0.35"/>
    <row r="52629" customFormat="1" x14ac:dyDescent="0.35"/>
    <row r="52630" customFormat="1" x14ac:dyDescent="0.35"/>
    <row r="52631" customFormat="1" x14ac:dyDescent="0.35"/>
    <row r="52632" customFormat="1" x14ac:dyDescent="0.35"/>
    <row r="52633" customFormat="1" x14ac:dyDescent="0.35"/>
    <row r="52634" customFormat="1" x14ac:dyDescent="0.35"/>
    <row r="52635" customFormat="1" x14ac:dyDescent="0.35"/>
    <row r="52636" customFormat="1" x14ac:dyDescent="0.35"/>
    <row r="52637" customFormat="1" x14ac:dyDescent="0.35"/>
    <row r="52638" customFormat="1" x14ac:dyDescent="0.35"/>
    <row r="52639" customFormat="1" x14ac:dyDescent="0.35"/>
    <row r="52640" customFormat="1" x14ac:dyDescent="0.35"/>
    <row r="52641" customFormat="1" x14ac:dyDescent="0.35"/>
    <row r="52642" customFormat="1" x14ac:dyDescent="0.35"/>
    <row r="52643" customFormat="1" x14ac:dyDescent="0.35"/>
    <row r="52644" customFormat="1" x14ac:dyDescent="0.35"/>
    <row r="52645" customFormat="1" x14ac:dyDescent="0.35"/>
    <row r="52646" customFormat="1" x14ac:dyDescent="0.35"/>
    <row r="52647" customFormat="1" x14ac:dyDescent="0.35"/>
    <row r="52648" customFormat="1" x14ac:dyDescent="0.35"/>
    <row r="52649" customFormat="1" x14ac:dyDescent="0.35"/>
    <row r="52650" customFormat="1" x14ac:dyDescent="0.35"/>
    <row r="52651" customFormat="1" x14ac:dyDescent="0.35"/>
    <row r="52652" customFormat="1" x14ac:dyDescent="0.35"/>
    <row r="52653" customFormat="1" x14ac:dyDescent="0.35"/>
    <row r="52654" customFormat="1" x14ac:dyDescent="0.35"/>
    <row r="52655" customFormat="1" x14ac:dyDescent="0.35"/>
    <row r="52656" customFormat="1" x14ac:dyDescent="0.35"/>
    <row r="52657" customFormat="1" x14ac:dyDescent="0.35"/>
    <row r="52658" customFormat="1" x14ac:dyDescent="0.35"/>
    <row r="52659" customFormat="1" x14ac:dyDescent="0.35"/>
    <row r="52660" customFormat="1" x14ac:dyDescent="0.35"/>
    <row r="52661" customFormat="1" x14ac:dyDescent="0.35"/>
    <row r="52662" customFormat="1" x14ac:dyDescent="0.35"/>
    <row r="52663" customFormat="1" x14ac:dyDescent="0.35"/>
    <row r="52664" customFormat="1" x14ac:dyDescent="0.35"/>
    <row r="52665" customFormat="1" x14ac:dyDescent="0.35"/>
    <row r="52666" customFormat="1" x14ac:dyDescent="0.35"/>
    <row r="52667" customFormat="1" x14ac:dyDescent="0.35"/>
    <row r="52668" customFormat="1" x14ac:dyDescent="0.35"/>
    <row r="52669" customFormat="1" x14ac:dyDescent="0.35"/>
    <row r="52670" customFormat="1" x14ac:dyDescent="0.35"/>
    <row r="52671" customFormat="1" x14ac:dyDescent="0.35"/>
    <row r="52672" customFormat="1" x14ac:dyDescent="0.35"/>
    <row r="52673" customFormat="1" x14ac:dyDescent="0.35"/>
    <row r="52674" customFormat="1" x14ac:dyDescent="0.35"/>
    <row r="52675" customFormat="1" x14ac:dyDescent="0.35"/>
    <row r="52676" customFormat="1" x14ac:dyDescent="0.35"/>
    <row r="52677" customFormat="1" x14ac:dyDescent="0.35"/>
    <row r="52678" customFormat="1" x14ac:dyDescent="0.35"/>
    <row r="52679" customFormat="1" x14ac:dyDescent="0.35"/>
    <row r="52680" customFormat="1" x14ac:dyDescent="0.35"/>
    <row r="52681" customFormat="1" x14ac:dyDescent="0.35"/>
    <row r="52682" customFormat="1" x14ac:dyDescent="0.35"/>
    <row r="52683" customFormat="1" x14ac:dyDescent="0.35"/>
    <row r="52684" customFormat="1" x14ac:dyDescent="0.35"/>
    <row r="52685" customFormat="1" x14ac:dyDescent="0.35"/>
    <row r="52686" customFormat="1" x14ac:dyDescent="0.35"/>
    <row r="52687" customFormat="1" x14ac:dyDescent="0.35"/>
    <row r="52688" customFormat="1" x14ac:dyDescent="0.35"/>
    <row r="52689" customFormat="1" x14ac:dyDescent="0.35"/>
    <row r="52690" customFormat="1" x14ac:dyDescent="0.35"/>
    <row r="52691" customFormat="1" x14ac:dyDescent="0.35"/>
    <row r="52692" customFormat="1" x14ac:dyDescent="0.35"/>
    <row r="52693" customFormat="1" x14ac:dyDescent="0.35"/>
    <row r="52694" customFormat="1" x14ac:dyDescent="0.35"/>
    <row r="52695" customFormat="1" x14ac:dyDescent="0.35"/>
    <row r="52696" customFormat="1" x14ac:dyDescent="0.35"/>
    <row r="52697" customFormat="1" x14ac:dyDescent="0.35"/>
    <row r="52698" customFormat="1" x14ac:dyDescent="0.35"/>
    <row r="52699" customFormat="1" x14ac:dyDescent="0.35"/>
    <row r="52700" customFormat="1" x14ac:dyDescent="0.35"/>
    <row r="52701" customFormat="1" x14ac:dyDescent="0.35"/>
    <row r="52702" customFormat="1" x14ac:dyDescent="0.35"/>
    <row r="52703" customFormat="1" x14ac:dyDescent="0.35"/>
    <row r="52704" customFormat="1" x14ac:dyDescent="0.35"/>
    <row r="52705" customFormat="1" x14ac:dyDescent="0.35"/>
    <row r="52706" customFormat="1" x14ac:dyDescent="0.35"/>
    <row r="52707" customFormat="1" x14ac:dyDescent="0.35"/>
    <row r="52708" customFormat="1" x14ac:dyDescent="0.35"/>
    <row r="52709" customFormat="1" x14ac:dyDescent="0.35"/>
    <row r="52710" customFormat="1" x14ac:dyDescent="0.35"/>
    <row r="52711" customFormat="1" x14ac:dyDescent="0.35"/>
    <row r="52712" customFormat="1" x14ac:dyDescent="0.35"/>
    <row r="52713" customFormat="1" x14ac:dyDescent="0.35"/>
    <row r="52714" customFormat="1" x14ac:dyDescent="0.35"/>
    <row r="52715" customFormat="1" x14ac:dyDescent="0.35"/>
    <row r="52716" customFormat="1" x14ac:dyDescent="0.35"/>
    <row r="52717" customFormat="1" x14ac:dyDescent="0.35"/>
    <row r="52718" customFormat="1" x14ac:dyDescent="0.35"/>
    <row r="52719" customFormat="1" x14ac:dyDescent="0.35"/>
    <row r="52720" customFormat="1" x14ac:dyDescent="0.35"/>
    <row r="52721" customFormat="1" x14ac:dyDescent="0.35"/>
    <row r="52722" customFormat="1" x14ac:dyDescent="0.35"/>
    <row r="52723" customFormat="1" x14ac:dyDescent="0.35"/>
    <row r="52724" customFormat="1" x14ac:dyDescent="0.35"/>
    <row r="52725" customFormat="1" x14ac:dyDescent="0.35"/>
    <row r="52726" customFormat="1" x14ac:dyDescent="0.35"/>
    <row r="52727" customFormat="1" x14ac:dyDescent="0.35"/>
    <row r="52728" customFormat="1" x14ac:dyDescent="0.35"/>
    <row r="52729" customFormat="1" x14ac:dyDescent="0.35"/>
    <row r="52730" customFormat="1" x14ac:dyDescent="0.35"/>
    <row r="52731" customFormat="1" x14ac:dyDescent="0.35"/>
    <row r="52732" customFormat="1" x14ac:dyDescent="0.35"/>
    <row r="52733" customFormat="1" x14ac:dyDescent="0.35"/>
    <row r="52734" customFormat="1" x14ac:dyDescent="0.35"/>
    <row r="52735" customFormat="1" x14ac:dyDescent="0.35"/>
    <row r="52736" customFormat="1" x14ac:dyDescent="0.35"/>
    <row r="52737" customFormat="1" x14ac:dyDescent="0.35"/>
    <row r="52738" customFormat="1" x14ac:dyDescent="0.35"/>
    <row r="52739" customFormat="1" x14ac:dyDescent="0.35"/>
    <row r="52740" customFormat="1" x14ac:dyDescent="0.35"/>
    <row r="52741" customFormat="1" x14ac:dyDescent="0.35"/>
    <row r="52742" customFormat="1" x14ac:dyDescent="0.35"/>
    <row r="52743" customFormat="1" x14ac:dyDescent="0.35"/>
    <row r="52744" customFormat="1" x14ac:dyDescent="0.35"/>
    <row r="52745" customFormat="1" x14ac:dyDescent="0.35"/>
    <row r="52746" customFormat="1" x14ac:dyDescent="0.35"/>
    <row r="52747" customFormat="1" x14ac:dyDescent="0.35"/>
    <row r="52748" customFormat="1" x14ac:dyDescent="0.35"/>
    <row r="52749" customFormat="1" x14ac:dyDescent="0.35"/>
    <row r="52750" customFormat="1" x14ac:dyDescent="0.35"/>
    <row r="52751" customFormat="1" x14ac:dyDescent="0.35"/>
    <row r="52752" customFormat="1" x14ac:dyDescent="0.35"/>
    <row r="52753" customFormat="1" x14ac:dyDescent="0.35"/>
    <row r="52754" customFormat="1" x14ac:dyDescent="0.35"/>
    <row r="52755" customFormat="1" x14ac:dyDescent="0.35"/>
    <row r="52756" customFormat="1" x14ac:dyDescent="0.35"/>
    <row r="52757" customFormat="1" x14ac:dyDescent="0.35"/>
    <row r="52758" customFormat="1" x14ac:dyDescent="0.35"/>
    <row r="52759" customFormat="1" x14ac:dyDescent="0.35"/>
    <row r="52760" customFormat="1" x14ac:dyDescent="0.35"/>
    <row r="52761" customFormat="1" x14ac:dyDescent="0.35"/>
    <row r="52762" customFormat="1" x14ac:dyDescent="0.35"/>
    <row r="52763" customFormat="1" x14ac:dyDescent="0.35"/>
    <row r="52764" customFormat="1" x14ac:dyDescent="0.35"/>
    <row r="52765" customFormat="1" x14ac:dyDescent="0.35"/>
    <row r="52766" customFormat="1" x14ac:dyDescent="0.35"/>
    <row r="52767" customFormat="1" x14ac:dyDescent="0.35"/>
    <row r="52768" customFormat="1" x14ac:dyDescent="0.35"/>
    <row r="52769" customFormat="1" x14ac:dyDescent="0.35"/>
    <row r="52770" customFormat="1" x14ac:dyDescent="0.35"/>
    <row r="52771" customFormat="1" x14ac:dyDescent="0.35"/>
    <row r="52772" customFormat="1" x14ac:dyDescent="0.35"/>
    <row r="52773" customFormat="1" x14ac:dyDescent="0.35"/>
    <row r="52774" customFormat="1" x14ac:dyDescent="0.35"/>
    <row r="52775" customFormat="1" x14ac:dyDescent="0.35"/>
    <row r="52776" customFormat="1" x14ac:dyDescent="0.35"/>
    <row r="52777" customFormat="1" x14ac:dyDescent="0.35"/>
    <row r="52778" customFormat="1" x14ac:dyDescent="0.35"/>
    <row r="52779" customFormat="1" x14ac:dyDescent="0.35"/>
    <row r="52780" customFormat="1" x14ac:dyDescent="0.35"/>
    <row r="52781" customFormat="1" x14ac:dyDescent="0.35"/>
    <row r="52782" customFormat="1" x14ac:dyDescent="0.35"/>
    <row r="52783" customFormat="1" x14ac:dyDescent="0.35"/>
    <row r="52784" customFormat="1" x14ac:dyDescent="0.35"/>
    <row r="52785" customFormat="1" x14ac:dyDescent="0.35"/>
    <row r="52786" customFormat="1" x14ac:dyDescent="0.35"/>
    <row r="52787" customFormat="1" x14ac:dyDescent="0.35"/>
    <row r="52788" customFormat="1" x14ac:dyDescent="0.35"/>
    <row r="52789" customFormat="1" x14ac:dyDescent="0.35"/>
    <row r="52790" customFormat="1" x14ac:dyDescent="0.35"/>
    <row r="52791" customFormat="1" x14ac:dyDescent="0.35"/>
    <row r="52792" customFormat="1" x14ac:dyDescent="0.35"/>
    <row r="52793" customFormat="1" x14ac:dyDescent="0.35"/>
    <row r="52794" customFormat="1" x14ac:dyDescent="0.35"/>
    <row r="52795" customFormat="1" x14ac:dyDescent="0.35"/>
    <row r="52796" customFormat="1" x14ac:dyDescent="0.35"/>
    <row r="52797" customFormat="1" x14ac:dyDescent="0.35"/>
    <row r="52798" customFormat="1" x14ac:dyDescent="0.35"/>
    <row r="52799" customFormat="1" x14ac:dyDescent="0.35"/>
    <row r="52800" customFormat="1" x14ac:dyDescent="0.35"/>
    <row r="52801" customFormat="1" x14ac:dyDescent="0.35"/>
    <row r="52802" customFormat="1" x14ac:dyDescent="0.35"/>
    <row r="52803" customFormat="1" x14ac:dyDescent="0.35"/>
    <row r="52804" customFormat="1" x14ac:dyDescent="0.35"/>
    <row r="52805" customFormat="1" x14ac:dyDescent="0.35"/>
    <row r="52806" customFormat="1" x14ac:dyDescent="0.35"/>
    <row r="52807" customFormat="1" x14ac:dyDescent="0.35"/>
    <row r="52808" customFormat="1" x14ac:dyDescent="0.35"/>
    <row r="52809" customFormat="1" x14ac:dyDescent="0.35"/>
    <row r="52810" customFormat="1" x14ac:dyDescent="0.35"/>
    <row r="52811" customFormat="1" x14ac:dyDescent="0.35"/>
    <row r="52812" customFormat="1" x14ac:dyDescent="0.35"/>
    <row r="52813" customFormat="1" x14ac:dyDescent="0.35"/>
    <row r="52814" customFormat="1" x14ac:dyDescent="0.35"/>
    <row r="52815" customFormat="1" x14ac:dyDescent="0.35"/>
    <row r="52816" customFormat="1" x14ac:dyDescent="0.35"/>
    <row r="52817" customFormat="1" x14ac:dyDescent="0.35"/>
    <row r="52818" customFormat="1" x14ac:dyDescent="0.35"/>
    <row r="52819" customFormat="1" x14ac:dyDescent="0.35"/>
    <row r="52820" customFormat="1" x14ac:dyDescent="0.35"/>
    <row r="52821" customFormat="1" x14ac:dyDescent="0.35"/>
    <row r="52822" customFormat="1" x14ac:dyDescent="0.35"/>
    <row r="52823" customFormat="1" x14ac:dyDescent="0.35"/>
    <row r="52824" customFormat="1" x14ac:dyDescent="0.35"/>
    <row r="52825" customFormat="1" x14ac:dyDescent="0.35"/>
    <row r="52826" customFormat="1" x14ac:dyDescent="0.35"/>
    <row r="52827" customFormat="1" x14ac:dyDescent="0.35"/>
    <row r="52828" customFormat="1" x14ac:dyDescent="0.35"/>
    <row r="52829" customFormat="1" x14ac:dyDescent="0.35"/>
    <row r="52830" customFormat="1" x14ac:dyDescent="0.35"/>
    <row r="52831" customFormat="1" x14ac:dyDescent="0.35"/>
    <row r="52832" customFormat="1" x14ac:dyDescent="0.35"/>
    <row r="52833" customFormat="1" x14ac:dyDescent="0.35"/>
    <row r="52834" customFormat="1" x14ac:dyDescent="0.35"/>
    <row r="52835" customFormat="1" x14ac:dyDescent="0.35"/>
    <row r="52836" customFormat="1" x14ac:dyDescent="0.35"/>
    <row r="52837" customFormat="1" x14ac:dyDescent="0.35"/>
    <row r="52838" customFormat="1" x14ac:dyDescent="0.35"/>
    <row r="52839" customFormat="1" x14ac:dyDescent="0.35"/>
    <row r="52840" customFormat="1" x14ac:dyDescent="0.35"/>
    <row r="52841" customFormat="1" x14ac:dyDescent="0.35"/>
    <row r="52842" customFormat="1" x14ac:dyDescent="0.35"/>
    <row r="52843" customFormat="1" x14ac:dyDescent="0.35"/>
    <row r="52844" customFormat="1" x14ac:dyDescent="0.35"/>
    <row r="52845" customFormat="1" x14ac:dyDescent="0.35"/>
    <row r="52846" customFormat="1" x14ac:dyDescent="0.35"/>
    <row r="52847" customFormat="1" x14ac:dyDescent="0.35"/>
    <row r="52848" customFormat="1" x14ac:dyDescent="0.35"/>
    <row r="52849" customFormat="1" x14ac:dyDescent="0.35"/>
    <row r="52850" customFormat="1" x14ac:dyDescent="0.35"/>
    <row r="52851" customFormat="1" x14ac:dyDescent="0.35"/>
    <row r="52852" customFormat="1" x14ac:dyDescent="0.35"/>
    <row r="52853" customFormat="1" x14ac:dyDescent="0.35"/>
    <row r="52854" customFormat="1" x14ac:dyDescent="0.35"/>
    <row r="52855" customFormat="1" x14ac:dyDescent="0.35"/>
    <row r="52856" customFormat="1" x14ac:dyDescent="0.35"/>
    <row r="52857" customFormat="1" x14ac:dyDescent="0.35"/>
    <row r="52858" customFormat="1" x14ac:dyDescent="0.35"/>
    <row r="52859" customFormat="1" x14ac:dyDescent="0.35"/>
    <row r="52860" customFormat="1" x14ac:dyDescent="0.35"/>
    <row r="52861" customFormat="1" x14ac:dyDescent="0.35"/>
    <row r="52862" customFormat="1" x14ac:dyDescent="0.35"/>
    <row r="52863" customFormat="1" x14ac:dyDescent="0.35"/>
    <row r="52864" customFormat="1" x14ac:dyDescent="0.35"/>
    <row r="52865" customFormat="1" x14ac:dyDescent="0.35"/>
    <row r="52866" customFormat="1" x14ac:dyDescent="0.35"/>
    <row r="52867" customFormat="1" x14ac:dyDescent="0.35"/>
    <row r="52868" customFormat="1" x14ac:dyDescent="0.35"/>
    <row r="52869" customFormat="1" x14ac:dyDescent="0.35"/>
    <row r="52870" customFormat="1" x14ac:dyDescent="0.35"/>
    <row r="52871" customFormat="1" x14ac:dyDescent="0.35"/>
    <row r="52872" customFormat="1" x14ac:dyDescent="0.35"/>
    <row r="52873" customFormat="1" x14ac:dyDescent="0.35"/>
    <row r="52874" customFormat="1" x14ac:dyDescent="0.35"/>
    <row r="52875" customFormat="1" x14ac:dyDescent="0.35"/>
    <row r="52876" customFormat="1" x14ac:dyDescent="0.35"/>
    <row r="52877" customFormat="1" x14ac:dyDescent="0.35"/>
    <row r="52878" customFormat="1" x14ac:dyDescent="0.35"/>
    <row r="52879" customFormat="1" x14ac:dyDescent="0.35"/>
    <row r="52880" customFormat="1" x14ac:dyDescent="0.35"/>
    <row r="52881" customFormat="1" x14ac:dyDescent="0.35"/>
    <row r="52882" customFormat="1" x14ac:dyDescent="0.35"/>
    <row r="52883" customFormat="1" x14ac:dyDescent="0.35"/>
    <row r="52884" customFormat="1" x14ac:dyDescent="0.35"/>
    <row r="52885" customFormat="1" x14ac:dyDescent="0.35"/>
    <row r="52886" customFormat="1" x14ac:dyDescent="0.35"/>
    <row r="52887" customFormat="1" x14ac:dyDescent="0.35"/>
    <row r="52888" customFormat="1" x14ac:dyDescent="0.35"/>
    <row r="52889" customFormat="1" x14ac:dyDescent="0.35"/>
    <row r="52890" customFormat="1" x14ac:dyDescent="0.35"/>
    <row r="52891" customFormat="1" x14ac:dyDescent="0.35"/>
    <row r="52892" customFormat="1" x14ac:dyDescent="0.35"/>
    <row r="52893" customFormat="1" x14ac:dyDescent="0.35"/>
    <row r="52894" customFormat="1" x14ac:dyDescent="0.35"/>
    <row r="52895" customFormat="1" x14ac:dyDescent="0.35"/>
    <row r="52896" customFormat="1" x14ac:dyDescent="0.35"/>
    <row r="52897" customFormat="1" x14ac:dyDescent="0.35"/>
    <row r="52898" customFormat="1" x14ac:dyDescent="0.35"/>
    <row r="52899" customFormat="1" x14ac:dyDescent="0.35"/>
    <row r="52900" customFormat="1" x14ac:dyDescent="0.35"/>
    <row r="52901" customFormat="1" x14ac:dyDescent="0.35"/>
    <row r="52902" customFormat="1" x14ac:dyDescent="0.35"/>
    <row r="52903" customFormat="1" x14ac:dyDescent="0.35"/>
    <row r="52904" customFormat="1" x14ac:dyDescent="0.35"/>
    <row r="52905" customFormat="1" x14ac:dyDescent="0.35"/>
    <row r="52906" customFormat="1" x14ac:dyDescent="0.35"/>
    <row r="52907" customFormat="1" x14ac:dyDescent="0.35"/>
    <row r="52908" customFormat="1" x14ac:dyDescent="0.35"/>
    <row r="52909" customFormat="1" x14ac:dyDescent="0.35"/>
    <row r="52910" customFormat="1" x14ac:dyDescent="0.35"/>
    <row r="52911" customFormat="1" x14ac:dyDescent="0.35"/>
    <row r="52912" customFormat="1" x14ac:dyDescent="0.35"/>
    <row r="52913" customFormat="1" x14ac:dyDescent="0.35"/>
    <row r="52914" customFormat="1" x14ac:dyDescent="0.35"/>
    <row r="52915" customFormat="1" x14ac:dyDescent="0.35"/>
    <row r="52916" customFormat="1" x14ac:dyDescent="0.35"/>
    <row r="52917" customFormat="1" x14ac:dyDescent="0.35"/>
    <row r="52918" customFormat="1" x14ac:dyDescent="0.35"/>
    <row r="52919" customFormat="1" x14ac:dyDescent="0.35"/>
    <row r="52920" customFormat="1" x14ac:dyDescent="0.35"/>
    <row r="52921" customFormat="1" x14ac:dyDescent="0.35"/>
    <row r="52922" customFormat="1" x14ac:dyDescent="0.35"/>
    <row r="52923" customFormat="1" x14ac:dyDescent="0.35"/>
    <row r="52924" customFormat="1" x14ac:dyDescent="0.35"/>
    <row r="52925" customFormat="1" x14ac:dyDescent="0.35"/>
    <row r="52926" customFormat="1" x14ac:dyDescent="0.35"/>
    <row r="52927" customFormat="1" x14ac:dyDescent="0.35"/>
    <row r="52928" customFormat="1" x14ac:dyDescent="0.35"/>
    <row r="52929" customFormat="1" x14ac:dyDescent="0.35"/>
    <row r="52930" customFormat="1" x14ac:dyDescent="0.35"/>
    <row r="52931" customFormat="1" x14ac:dyDescent="0.35"/>
    <row r="52932" customFormat="1" x14ac:dyDescent="0.35"/>
    <row r="52933" customFormat="1" x14ac:dyDescent="0.35"/>
    <row r="52934" customFormat="1" x14ac:dyDescent="0.35"/>
    <row r="52935" customFormat="1" x14ac:dyDescent="0.35"/>
    <row r="52936" customFormat="1" x14ac:dyDescent="0.35"/>
    <row r="52937" customFormat="1" x14ac:dyDescent="0.35"/>
    <row r="52938" customFormat="1" x14ac:dyDescent="0.35"/>
    <row r="52939" customFormat="1" x14ac:dyDescent="0.35"/>
    <row r="52940" customFormat="1" x14ac:dyDescent="0.35"/>
    <row r="52941" customFormat="1" x14ac:dyDescent="0.35"/>
    <row r="52942" customFormat="1" x14ac:dyDescent="0.35"/>
    <row r="52943" customFormat="1" x14ac:dyDescent="0.35"/>
    <row r="52944" customFormat="1" x14ac:dyDescent="0.35"/>
    <row r="52945" customFormat="1" x14ac:dyDescent="0.35"/>
    <row r="52946" customFormat="1" x14ac:dyDescent="0.35"/>
    <row r="52947" customFormat="1" x14ac:dyDescent="0.35"/>
    <row r="52948" customFormat="1" x14ac:dyDescent="0.35"/>
    <row r="52949" customFormat="1" x14ac:dyDescent="0.35"/>
    <row r="52950" customFormat="1" x14ac:dyDescent="0.35"/>
    <row r="52951" customFormat="1" x14ac:dyDescent="0.35"/>
    <row r="52952" customFormat="1" x14ac:dyDescent="0.35"/>
    <row r="52953" customFormat="1" x14ac:dyDescent="0.35"/>
    <row r="52954" customFormat="1" x14ac:dyDescent="0.35"/>
    <row r="52955" customFormat="1" x14ac:dyDescent="0.35"/>
    <row r="52956" customFormat="1" x14ac:dyDescent="0.35"/>
    <row r="52957" customFormat="1" x14ac:dyDescent="0.35"/>
    <row r="52958" customFormat="1" x14ac:dyDescent="0.35"/>
    <row r="52959" customFormat="1" x14ac:dyDescent="0.35"/>
    <row r="52960" customFormat="1" x14ac:dyDescent="0.35"/>
    <row r="52961" customFormat="1" x14ac:dyDescent="0.35"/>
    <row r="52962" customFormat="1" x14ac:dyDescent="0.35"/>
    <row r="52963" customFormat="1" x14ac:dyDescent="0.35"/>
    <row r="52964" customFormat="1" x14ac:dyDescent="0.35"/>
    <row r="52965" customFormat="1" x14ac:dyDescent="0.35"/>
    <row r="52966" customFormat="1" x14ac:dyDescent="0.35"/>
    <row r="52967" customFormat="1" x14ac:dyDescent="0.35"/>
    <row r="52968" customFormat="1" x14ac:dyDescent="0.35"/>
    <row r="52969" customFormat="1" x14ac:dyDescent="0.35"/>
    <row r="52970" customFormat="1" x14ac:dyDescent="0.35"/>
    <row r="52971" customFormat="1" x14ac:dyDescent="0.35"/>
    <row r="52972" customFormat="1" x14ac:dyDescent="0.35"/>
    <row r="52973" customFormat="1" x14ac:dyDescent="0.35"/>
    <row r="52974" customFormat="1" x14ac:dyDescent="0.35"/>
    <row r="52975" customFormat="1" x14ac:dyDescent="0.35"/>
    <row r="52976" customFormat="1" x14ac:dyDescent="0.35"/>
    <row r="52977" customFormat="1" x14ac:dyDescent="0.35"/>
    <row r="52978" customFormat="1" x14ac:dyDescent="0.35"/>
    <row r="52979" customFormat="1" x14ac:dyDescent="0.35"/>
    <row r="52980" customFormat="1" x14ac:dyDescent="0.35"/>
    <row r="52981" customFormat="1" x14ac:dyDescent="0.35"/>
    <row r="52982" customFormat="1" x14ac:dyDescent="0.35"/>
    <row r="52983" customFormat="1" x14ac:dyDescent="0.35"/>
    <row r="52984" customFormat="1" x14ac:dyDescent="0.35"/>
    <row r="52985" customFormat="1" x14ac:dyDescent="0.35"/>
    <row r="52986" customFormat="1" x14ac:dyDescent="0.35"/>
    <row r="52987" customFormat="1" x14ac:dyDescent="0.35"/>
    <row r="52988" customFormat="1" x14ac:dyDescent="0.35"/>
    <row r="52989" customFormat="1" x14ac:dyDescent="0.35"/>
    <row r="52990" customFormat="1" x14ac:dyDescent="0.35"/>
    <row r="52991" customFormat="1" x14ac:dyDescent="0.35"/>
    <row r="52992" customFormat="1" x14ac:dyDescent="0.35"/>
    <row r="52993" customFormat="1" x14ac:dyDescent="0.35"/>
    <row r="52994" customFormat="1" x14ac:dyDescent="0.35"/>
    <row r="52995" customFormat="1" x14ac:dyDescent="0.35"/>
    <row r="52996" customFormat="1" x14ac:dyDescent="0.35"/>
    <row r="52997" customFormat="1" x14ac:dyDescent="0.35"/>
    <row r="52998" customFormat="1" x14ac:dyDescent="0.35"/>
    <row r="52999" customFormat="1" x14ac:dyDescent="0.35"/>
    <row r="53000" customFormat="1" x14ac:dyDescent="0.35"/>
    <row r="53001" customFormat="1" x14ac:dyDescent="0.35"/>
    <row r="53002" customFormat="1" x14ac:dyDescent="0.35"/>
    <row r="53003" customFormat="1" x14ac:dyDescent="0.35"/>
    <row r="53004" customFormat="1" x14ac:dyDescent="0.35"/>
    <row r="53005" customFormat="1" x14ac:dyDescent="0.35"/>
    <row r="53006" customFormat="1" x14ac:dyDescent="0.35"/>
    <row r="53007" customFormat="1" x14ac:dyDescent="0.35"/>
    <row r="53008" customFormat="1" x14ac:dyDescent="0.35"/>
    <row r="53009" customFormat="1" x14ac:dyDescent="0.35"/>
    <row r="53010" customFormat="1" x14ac:dyDescent="0.35"/>
    <row r="53011" customFormat="1" x14ac:dyDescent="0.35"/>
    <row r="53012" customFormat="1" x14ac:dyDescent="0.35"/>
    <row r="53013" customFormat="1" x14ac:dyDescent="0.35"/>
    <row r="53014" customFormat="1" x14ac:dyDescent="0.35"/>
    <row r="53015" customFormat="1" x14ac:dyDescent="0.35"/>
    <row r="53016" customFormat="1" x14ac:dyDescent="0.35"/>
    <row r="53017" customFormat="1" x14ac:dyDescent="0.35"/>
    <row r="53018" customFormat="1" x14ac:dyDescent="0.35"/>
    <row r="53019" customFormat="1" x14ac:dyDescent="0.35"/>
    <row r="53020" customFormat="1" x14ac:dyDescent="0.35"/>
    <row r="53021" customFormat="1" x14ac:dyDescent="0.35"/>
    <row r="53022" customFormat="1" x14ac:dyDescent="0.35"/>
    <row r="53023" customFormat="1" x14ac:dyDescent="0.35"/>
    <row r="53024" customFormat="1" x14ac:dyDescent="0.35"/>
    <row r="53025" customFormat="1" x14ac:dyDescent="0.35"/>
    <row r="53026" customFormat="1" x14ac:dyDescent="0.35"/>
    <row r="53027" customFormat="1" x14ac:dyDescent="0.35"/>
    <row r="53028" customFormat="1" x14ac:dyDescent="0.35"/>
    <row r="53029" customFormat="1" x14ac:dyDescent="0.35"/>
    <row r="53030" customFormat="1" x14ac:dyDescent="0.35"/>
    <row r="53031" customFormat="1" x14ac:dyDescent="0.35"/>
    <row r="53032" customFormat="1" x14ac:dyDescent="0.35"/>
    <row r="53033" customFormat="1" x14ac:dyDescent="0.35"/>
    <row r="53034" customFormat="1" x14ac:dyDescent="0.35"/>
    <row r="53035" customFormat="1" x14ac:dyDescent="0.35"/>
    <row r="53036" customFormat="1" x14ac:dyDescent="0.35"/>
    <row r="53037" customFormat="1" x14ac:dyDescent="0.35"/>
    <row r="53038" customFormat="1" x14ac:dyDescent="0.35"/>
    <row r="53039" customFormat="1" x14ac:dyDescent="0.35"/>
    <row r="53040" customFormat="1" x14ac:dyDescent="0.35"/>
    <row r="53041" customFormat="1" x14ac:dyDescent="0.35"/>
    <row r="53042" customFormat="1" x14ac:dyDescent="0.35"/>
    <row r="53043" customFormat="1" x14ac:dyDescent="0.35"/>
    <row r="53044" customFormat="1" x14ac:dyDescent="0.35"/>
    <row r="53045" customFormat="1" x14ac:dyDescent="0.35"/>
    <row r="53046" customFormat="1" x14ac:dyDescent="0.35"/>
    <row r="53047" customFormat="1" x14ac:dyDescent="0.35"/>
    <row r="53048" customFormat="1" x14ac:dyDescent="0.35"/>
    <row r="53049" customFormat="1" x14ac:dyDescent="0.35"/>
    <row r="53050" customFormat="1" x14ac:dyDescent="0.35"/>
    <row r="53051" customFormat="1" x14ac:dyDescent="0.35"/>
    <row r="53052" customFormat="1" x14ac:dyDescent="0.35"/>
    <row r="53053" customFormat="1" x14ac:dyDescent="0.35"/>
    <row r="53054" customFormat="1" x14ac:dyDescent="0.35"/>
    <row r="53055" customFormat="1" x14ac:dyDescent="0.35"/>
    <row r="53056" customFormat="1" x14ac:dyDescent="0.35"/>
    <row r="53057" customFormat="1" x14ac:dyDescent="0.35"/>
    <row r="53058" customFormat="1" x14ac:dyDescent="0.35"/>
    <row r="53059" customFormat="1" x14ac:dyDescent="0.35"/>
    <row r="53060" customFormat="1" x14ac:dyDescent="0.35"/>
    <row r="53061" customFormat="1" x14ac:dyDescent="0.35"/>
    <row r="53062" customFormat="1" x14ac:dyDescent="0.35"/>
    <row r="53063" customFormat="1" x14ac:dyDescent="0.35"/>
    <row r="53064" customFormat="1" x14ac:dyDescent="0.35"/>
    <row r="53065" customFormat="1" x14ac:dyDescent="0.35"/>
    <row r="53066" customFormat="1" x14ac:dyDescent="0.35"/>
    <row r="53067" customFormat="1" x14ac:dyDescent="0.35"/>
    <row r="53068" customFormat="1" x14ac:dyDescent="0.35"/>
    <row r="53069" customFormat="1" x14ac:dyDescent="0.35"/>
    <row r="53070" customFormat="1" x14ac:dyDescent="0.35"/>
    <row r="53071" customFormat="1" x14ac:dyDescent="0.35"/>
    <row r="53072" customFormat="1" x14ac:dyDescent="0.35"/>
    <row r="53073" customFormat="1" x14ac:dyDescent="0.35"/>
    <row r="53074" customFormat="1" x14ac:dyDescent="0.35"/>
    <row r="53075" customFormat="1" x14ac:dyDescent="0.35"/>
    <row r="53076" customFormat="1" x14ac:dyDescent="0.35"/>
    <row r="53077" customFormat="1" x14ac:dyDescent="0.35"/>
    <row r="53078" customFormat="1" x14ac:dyDescent="0.35"/>
    <row r="53079" customFormat="1" x14ac:dyDescent="0.35"/>
    <row r="53080" customFormat="1" x14ac:dyDescent="0.35"/>
    <row r="53081" customFormat="1" x14ac:dyDescent="0.35"/>
    <row r="53082" customFormat="1" x14ac:dyDescent="0.35"/>
    <row r="53083" customFormat="1" x14ac:dyDescent="0.35"/>
    <row r="53084" customFormat="1" x14ac:dyDescent="0.35"/>
    <row r="53085" customFormat="1" x14ac:dyDescent="0.35"/>
    <row r="53086" customFormat="1" x14ac:dyDescent="0.35"/>
    <row r="53087" customFormat="1" x14ac:dyDescent="0.35"/>
    <row r="53088" customFormat="1" x14ac:dyDescent="0.35"/>
    <row r="53089" customFormat="1" x14ac:dyDescent="0.35"/>
    <row r="53090" customFormat="1" x14ac:dyDescent="0.35"/>
    <row r="53091" customFormat="1" x14ac:dyDescent="0.35"/>
    <row r="53092" customFormat="1" x14ac:dyDescent="0.35"/>
    <row r="53093" customFormat="1" x14ac:dyDescent="0.35"/>
    <row r="53094" customFormat="1" x14ac:dyDescent="0.35"/>
    <row r="53095" customFormat="1" x14ac:dyDescent="0.35"/>
    <row r="53096" customFormat="1" x14ac:dyDescent="0.35"/>
    <row r="53097" customFormat="1" x14ac:dyDescent="0.35"/>
    <row r="53098" customFormat="1" x14ac:dyDescent="0.35"/>
    <row r="53099" customFormat="1" x14ac:dyDescent="0.35"/>
    <row r="53100" customFormat="1" x14ac:dyDescent="0.35"/>
    <row r="53101" customFormat="1" x14ac:dyDescent="0.35"/>
    <row r="53102" customFormat="1" x14ac:dyDescent="0.35"/>
    <row r="53103" customFormat="1" x14ac:dyDescent="0.35"/>
    <row r="53104" customFormat="1" x14ac:dyDescent="0.35"/>
    <row r="53105" customFormat="1" x14ac:dyDescent="0.35"/>
    <row r="53106" customFormat="1" x14ac:dyDescent="0.35"/>
    <row r="53107" customFormat="1" x14ac:dyDescent="0.35"/>
    <row r="53108" customFormat="1" x14ac:dyDescent="0.35"/>
    <row r="53109" customFormat="1" x14ac:dyDescent="0.35"/>
    <row r="53110" customFormat="1" x14ac:dyDescent="0.35"/>
    <row r="53111" customFormat="1" x14ac:dyDescent="0.35"/>
    <row r="53112" customFormat="1" x14ac:dyDescent="0.35"/>
    <row r="53113" customFormat="1" x14ac:dyDescent="0.35"/>
    <row r="53114" customFormat="1" x14ac:dyDescent="0.35"/>
    <row r="53115" customFormat="1" x14ac:dyDescent="0.35"/>
    <row r="53116" customFormat="1" x14ac:dyDescent="0.35"/>
    <row r="53117" customFormat="1" x14ac:dyDescent="0.35"/>
    <row r="53118" customFormat="1" x14ac:dyDescent="0.35"/>
    <row r="53119" customFormat="1" x14ac:dyDescent="0.35"/>
    <row r="53120" customFormat="1" x14ac:dyDescent="0.35"/>
    <row r="53121" customFormat="1" x14ac:dyDescent="0.35"/>
    <row r="53122" customFormat="1" x14ac:dyDescent="0.35"/>
    <row r="53123" customFormat="1" x14ac:dyDescent="0.35"/>
    <row r="53124" customFormat="1" x14ac:dyDescent="0.35"/>
    <row r="53125" customFormat="1" x14ac:dyDescent="0.35"/>
    <row r="53126" customFormat="1" x14ac:dyDescent="0.35"/>
    <row r="53127" customFormat="1" x14ac:dyDescent="0.35"/>
    <row r="53128" customFormat="1" x14ac:dyDescent="0.35"/>
    <row r="53129" customFormat="1" x14ac:dyDescent="0.35"/>
    <row r="53130" customFormat="1" x14ac:dyDescent="0.35"/>
    <row r="53131" customFormat="1" x14ac:dyDescent="0.35"/>
    <row r="53132" customFormat="1" x14ac:dyDescent="0.35"/>
    <row r="53133" customFormat="1" x14ac:dyDescent="0.35"/>
    <row r="53134" customFormat="1" x14ac:dyDescent="0.35"/>
    <row r="53135" customFormat="1" x14ac:dyDescent="0.35"/>
    <row r="53136" customFormat="1" x14ac:dyDescent="0.35"/>
    <row r="53137" customFormat="1" x14ac:dyDescent="0.35"/>
    <row r="53138" customFormat="1" x14ac:dyDescent="0.35"/>
    <row r="53139" customFormat="1" x14ac:dyDescent="0.35"/>
    <row r="53140" customFormat="1" x14ac:dyDescent="0.35"/>
    <row r="53141" customFormat="1" x14ac:dyDescent="0.35"/>
    <row r="53142" customFormat="1" x14ac:dyDescent="0.35"/>
    <row r="53143" customFormat="1" x14ac:dyDescent="0.35"/>
    <row r="53144" customFormat="1" x14ac:dyDescent="0.35"/>
    <row r="53145" customFormat="1" x14ac:dyDescent="0.35"/>
    <row r="53146" customFormat="1" x14ac:dyDescent="0.35"/>
    <row r="53147" customFormat="1" x14ac:dyDescent="0.35"/>
    <row r="53148" customFormat="1" x14ac:dyDescent="0.35"/>
    <row r="53149" customFormat="1" x14ac:dyDescent="0.35"/>
    <row r="53150" customFormat="1" x14ac:dyDescent="0.35"/>
    <row r="53151" customFormat="1" x14ac:dyDescent="0.35"/>
    <row r="53152" customFormat="1" x14ac:dyDescent="0.35"/>
    <row r="53153" customFormat="1" x14ac:dyDescent="0.35"/>
    <row r="53154" customFormat="1" x14ac:dyDescent="0.35"/>
    <row r="53155" customFormat="1" x14ac:dyDescent="0.35"/>
    <row r="53156" customFormat="1" x14ac:dyDescent="0.35"/>
    <row r="53157" customFormat="1" x14ac:dyDescent="0.35"/>
    <row r="53158" customFormat="1" x14ac:dyDescent="0.35"/>
    <row r="53159" customFormat="1" x14ac:dyDescent="0.35"/>
    <row r="53160" customFormat="1" x14ac:dyDescent="0.35"/>
    <row r="53161" customFormat="1" x14ac:dyDescent="0.35"/>
    <row r="53162" customFormat="1" x14ac:dyDescent="0.35"/>
    <row r="53163" customFormat="1" x14ac:dyDescent="0.35"/>
    <row r="53164" customFormat="1" x14ac:dyDescent="0.35"/>
    <row r="53165" customFormat="1" x14ac:dyDescent="0.35"/>
    <row r="53166" customFormat="1" x14ac:dyDescent="0.35"/>
    <row r="53167" customFormat="1" x14ac:dyDescent="0.35"/>
    <row r="53168" customFormat="1" x14ac:dyDescent="0.35"/>
    <row r="53169" customFormat="1" x14ac:dyDescent="0.35"/>
    <row r="53170" customFormat="1" x14ac:dyDescent="0.35"/>
    <row r="53171" customFormat="1" x14ac:dyDescent="0.35"/>
    <row r="53172" customFormat="1" x14ac:dyDescent="0.35"/>
    <row r="53173" customFormat="1" x14ac:dyDescent="0.35"/>
    <row r="53174" customFormat="1" x14ac:dyDescent="0.35"/>
    <row r="53175" customFormat="1" x14ac:dyDescent="0.35"/>
    <row r="53176" customFormat="1" x14ac:dyDescent="0.35"/>
    <row r="53177" customFormat="1" x14ac:dyDescent="0.35"/>
    <row r="53178" customFormat="1" x14ac:dyDescent="0.35"/>
    <row r="53179" customFormat="1" x14ac:dyDescent="0.35"/>
    <row r="53180" customFormat="1" x14ac:dyDescent="0.35"/>
    <row r="53181" customFormat="1" x14ac:dyDescent="0.35"/>
    <row r="53182" customFormat="1" x14ac:dyDescent="0.35"/>
    <row r="53183" customFormat="1" x14ac:dyDescent="0.35"/>
    <row r="53184" customFormat="1" x14ac:dyDescent="0.35"/>
    <row r="53185" customFormat="1" x14ac:dyDescent="0.35"/>
    <row r="53186" customFormat="1" x14ac:dyDescent="0.35"/>
    <row r="53187" customFormat="1" x14ac:dyDescent="0.35"/>
    <row r="53188" customFormat="1" x14ac:dyDescent="0.35"/>
    <row r="53189" customFormat="1" x14ac:dyDescent="0.35"/>
    <row r="53190" customFormat="1" x14ac:dyDescent="0.35"/>
    <row r="53191" customFormat="1" x14ac:dyDescent="0.35"/>
    <row r="53192" customFormat="1" x14ac:dyDescent="0.35"/>
    <row r="53193" customFormat="1" x14ac:dyDescent="0.35"/>
    <row r="53194" customFormat="1" x14ac:dyDescent="0.35"/>
    <row r="53195" customFormat="1" x14ac:dyDescent="0.35"/>
    <row r="53196" customFormat="1" x14ac:dyDescent="0.35"/>
    <row r="53197" customFormat="1" x14ac:dyDescent="0.35"/>
    <row r="53198" customFormat="1" x14ac:dyDescent="0.35"/>
    <row r="53199" customFormat="1" x14ac:dyDescent="0.35"/>
    <row r="53200" customFormat="1" x14ac:dyDescent="0.35"/>
    <row r="53201" customFormat="1" x14ac:dyDescent="0.35"/>
    <row r="53202" customFormat="1" x14ac:dyDescent="0.35"/>
    <row r="53203" customFormat="1" x14ac:dyDescent="0.35"/>
    <row r="53204" customFormat="1" x14ac:dyDescent="0.35"/>
    <row r="53205" customFormat="1" x14ac:dyDescent="0.35"/>
    <row r="53206" customFormat="1" x14ac:dyDescent="0.35"/>
    <row r="53207" customFormat="1" x14ac:dyDescent="0.35"/>
    <row r="53208" customFormat="1" x14ac:dyDescent="0.35"/>
    <row r="53209" customFormat="1" x14ac:dyDescent="0.35"/>
    <row r="53210" customFormat="1" x14ac:dyDescent="0.35"/>
    <row r="53211" customFormat="1" x14ac:dyDescent="0.35"/>
    <row r="53212" customFormat="1" x14ac:dyDescent="0.35"/>
    <row r="53213" customFormat="1" x14ac:dyDescent="0.35"/>
    <row r="53214" customFormat="1" x14ac:dyDescent="0.35"/>
    <row r="53215" customFormat="1" x14ac:dyDescent="0.35"/>
    <row r="53216" customFormat="1" x14ac:dyDescent="0.35"/>
    <row r="53217" customFormat="1" x14ac:dyDescent="0.35"/>
    <row r="53218" customFormat="1" x14ac:dyDescent="0.35"/>
    <row r="53219" customFormat="1" x14ac:dyDescent="0.35"/>
    <row r="53220" customFormat="1" x14ac:dyDescent="0.35"/>
    <row r="53221" customFormat="1" x14ac:dyDescent="0.35"/>
    <row r="53222" customFormat="1" x14ac:dyDescent="0.35"/>
    <row r="53223" customFormat="1" x14ac:dyDescent="0.35"/>
    <row r="53224" customFormat="1" x14ac:dyDescent="0.35"/>
    <row r="53225" customFormat="1" x14ac:dyDescent="0.35"/>
    <row r="53226" customFormat="1" x14ac:dyDescent="0.35"/>
    <row r="53227" customFormat="1" x14ac:dyDescent="0.35"/>
    <row r="53228" customFormat="1" x14ac:dyDescent="0.35"/>
    <row r="53229" customFormat="1" x14ac:dyDescent="0.35"/>
    <row r="53230" customFormat="1" x14ac:dyDescent="0.35"/>
    <row r="53231" customFormat="1" x14ac:dyDescent="0.35"/>
    <row r="53232" customFormat="1" x14ac:dyDescent="0.35"/>
    <row r="53233" customFormat="1" x14ac:dyDescent="0.35"/>
    <row r="53234" customFormat="1" x14ac:dyDescent="0.35"/>
    <row r="53235" customFormat="1" x14ac:dyDescent="0.35"/>
    <row r="53236" customFormat="1" x14ac:dyDescent="0.35"/>
    <row r="53237" customFormat="1" x14ac:dyDescent="0.35"/>
    <row r="53238" customFormat="1" x14ac:dyDescent="0.35"/>
    <row r="53239" customFormat="1" x14ac:dyDescent="0.35"/>
    <row r="53240" customFormat="1" x14ac:dyDescent="0.35"/>
    <row r="53241" customFormat="1" x14ac:dyDescent="0.35"/>
    <row r="53242" customFormat="1" x14ac:dyDescent="0.35"/>
    <row r="53243" customFormat="1" x14ac:dyDescent="0.35"/>
    <row r="53244" customFormat="1" x14ac:dyDescent="0.35"/>
    <row r="53245" customFormat="1" x14ac:dyDescent="0.35"/>
    <row r="53246" customFormat="1" x14ac:dyDescent="0.35"/>
    <row r="53247" customFormat="1" x14ac:dyDescent="0.35"/>
    <row r="53248" customFormat="1" x14ac:dyDescent="0.35"/>
    <row r="53249" customFormat="1" x14ac:dyDescent="0.35"/>
    <row r="53250" customFormat="1" x14ac:dyDescent="0.35"/>
    <row r="53251" customFormat="1" x14ac:dyDescent="0.35"/>
    <row r="53252" customFormat="1" x14ac:dyDescent="0.35"/>
    <row r="53253" customFormat="1" x14ac:dyDescent="0.35"/>
    <row r="53254" customFormat="1" x14ac:dyDescent="0.35"/>
    <row r="53255" customFormat="1" x14ac:dyDescent="0.35"/>
    <row r="53256" customFormat="1" x14ac:dyDescent="0.35"/>
    <row r="53257" customFormat="1" x14ac:dyDescent="0.35"/>
    <row r="53258" customFormat="1" x14ac:dyDescent="0.35"/>
    <row r="53259" customFormat="1" x14ac:dyDescent="0.35"/>
    <row r="53260" customFormat="1" x14ac:dyDescent="0.35"/>
    <row r="53261" customFormat="1" x14ac:dyDescent="0.35"/>
    <row r="53262" customFormat="1" x14ac:dyDescent="0.35"/>
    <row r="53263" customFormat="1" x14ac:dyDescent="0.35"/>
    <row r="53264" customFormat="1" x14ac:dyDescent="0.35"/>
    <row r="53265" customFormat="1" x14ac:dyDescent="0.35"/>
    <row r="53266" customFormat="1" x14ac:dyDescent="0.35"/>
    <row r="53267" customFormat="1" x14ac:dyDescent="0.35"/>
    <row r="53268" customFormat="1" x14ac:dyDescent="0.35"/>
    <row r="53269" customFormat="1" x14ac:dyDescent="0.35"/>
    <row r="53270" customFormat="1" x14ac:dyDescent="0.35"/>
    <row r="53271" customFormat="1" x14ac:dyDescent="0.35"/>
    <row r="53272" customFormat="1" x14ac:dyDescent="0.35"/>
    <row r="53273" customFormat="1" x14ac:dyDescent="0.35"/>
    <row r="53274" customFormat="1" x14ac:dyDescent="0.35"/>
    <row r="53275" customFormat="1" x14ac:dyDescent="0.35"/>
    <row r="53276" customFormat="1" x14ac:dyDescent="0.35"/>
    <row r="53277" customFormat="1" x14ac:dyDescent="0.35"/>
    <row r="53278" customFormat="1" x14ac:dyDescent="0.35"/>
    <row r="53279" customFormat="1" x14ac:dyDescent="0.35"/>
    <row r="53280" customFormat="1" x14ac:dyDescent="0.35"/>
    <row r="53281" customFormat="1" x14ac:dyDescent="0.35"/>
    <row r="53282" customFormat="1" x14ac:dyDescent="0.35"/>
    <row r="53283" customFormat="1" x14ac:dyDescent="0.35"/>
    <row r="53284" customFormat="1" x14ac:dyDescent="0.35"/>
    <row r="53285" customFormat="1" x14ac:dyDescent="0.35"/>
    <row r="53286" customFormat="1" x14ac:dyDescent="0.35"/>
    <row r="53287" customFormat="1" x14ac:dyDescent="0.35"/>
    <row r="53288" customFormat="1" x14ac:dyDescent="0.35"/>
    <row r="53289" customFormat="1" x14ac:dyDescent="0.35"/>
    <row r="53290" customFormat="1" x14ac:dyDescent="0.35"/>
    <row r="53291" customFormat="1" x14ac:dyDescent="0.35"/>
    <row r="53292" customFormat="1" x14ac:dyDescent="0.35"/>
    <row r="53293" customFormat="1" x14ac:dyDescent="0.35"/>
    <row r="53294" customFormat="1" x14ac:dyDescent="0.35"/>
    <row r="53295" customFormat="1" x14ac:dyDescent="0.35"/>
    <row r="53296" customFormat="1" x14ac:dyDescent="0.35"/>
    <row r="53297" customFormat="1" x14ac:dyDescent="0.35"/>
    <row r="53298" customFormat="1" x14ac:dyDescent="0.35"/>
    <row r="53299" customFormat="1" x14ac:dyDescent="0.35"/>
    <row r="53300" customFormat="1" x14ac:dyDescent="0.35"/>
    <row r="53301" customFormat="1" x14ac:dyDescent="0.35"/>
    <row r="53302" customFormat="1" x14ac:dyDescent="0.35"/>
    <row r="53303" customFormat="1" x14ac:dyDescent="0.35"/>
    <row r="53304" customFormat="1" x14ac:dyDescent="0.35"/>
    <row r="53305" customFormat="1" x14ac:dyDescent="0.35"/>
    <row r="53306" customFormat="1" x14ac:dyDescent="0.35"/>
    <row r="53307" customFormat="1" x14ac:dyDescent="0.35"/>
    <row r="53308" customFormat="1" x14ac:dyDescent="0.35"/>
    <row r="53309" customFormat="1" x14ac:dyDescent="0.35"/>
    <row r="53310" customFormat="1" x14ac:dyDescent="0.35"/>
    <row r="53311" customFormat="1" x14ac:dyDescent="0.35"/>
    <row r="53312" customFormat="1" x14ac:dyDescent="0.35"/>
    <row r="53313" customFormat="1" x14ac:dyDescent="0.35"/>
    <row r="53314" customFormat="1" x14ac:dyDescent="0.35"/>
    <row r="53315" customFormat="1" x14ac:dyDescent="0.35"/>
    <row r="53316" customFormat="1" x14ac:dyDescent="0.35"/>
    <row r="53317" customFormat="1" x14ac:dyDescent="0.35"/>
    <row r="53318" customFormat="1" x14ac:dyDescent="0.35"/>
    <row r="53319" customFormat="1" x14ac:dyDescent="0.35"/>
    <row r="53320" customFormat="1" x14ac:dyDescent="0.35"/>
    <row r="53321" customFormat="1" x14ac:dyDescent="0.35"/>
    <row r="53322" customFormat="1" x14ac:dyDescent="0.35"/>
    <row r="53323" customFormat="1" x14ac:dyDescent="0.35"/>
    <row r="53324" customFormat="1" x14ac:dyDescent="0.35"/>
    <row r="53325" customFormat="1" x14ac:dyDescent="0.35"/>
    <row r="53326" customFormat="1" x14ac:dyDescent="0.35"/>
    <row r="53327" customFormat="1" x14ac:dyDescent="0.35"/>
    <row r="53328" customFormat="1" x14ac:dyDescent="0.35"/>
    <row r="53329" customFormat="1" x14ac:dyDescent="0.35"/>
    <row r="53330" customFormat="1" x14ac:dyDescent="0.35"/>
    <row r="53331" customFormat="1" x14ac:dyDescent="0.35"/>
    <row r="53332" customFormat="1" x14ac:dyDescent="0.35"/>
    <row r="53333" customFormat="1" x14ac:dyDescent="0.35"/>
    <row r="53334" customFormat="1" x14ac:dyDescent="0.35"/>
    <row r="53335" customFormat="1" x14ac:dyDescent="0.35"/>
    <row r="53336" customFormat="1" x14ac:dyDescent="0.35"/>
    <row r="53337" customFormat="1" x14ac:dyDescent="0.35"/>
    <row r="53338" customFormat="1" x14ac:dyDescent="0.35"/>
    <row r="53339" customFormat="1" x14ac:dyDescent="0.35"/>
    <row r="53340" customFormat="1" x14ac:dyDescent="0.35"/>
    <row r="53341" customFormat="1" x14ac:dyDescent="0.35"/>
    <row r="53342" customFormat="1" x14ac:dyDescent="0.35"/>
    <row r="53343" customFormat="1" x14ac:dyDescent="0.35"/>
    <row r="53344" customFormat="1" x14ac:dyDescent="0.35"/>
    <row r="53345" customFormat="1" x14ac:dyDescent="0.35"/>
    <row r="53346" customFormat="1" x14ac:dyDescent="0.35"/>
    <row r="53347" customFormat="1" x14ac:dyDescent="0.35"/>
    <row r="53348" customFormat="1" x14ac:dyDescent="0.35"/>
    <row r="53349" customFormat="1" x14ac:dyDescent="0.35"/>
    <row r="53350" customFormat="1" x14ac:dyDescent="0.35"/>
    <row r="53351" customFormat="1" x14ac:dyDescent="0.35"/>
    <row r="53352" customFormat="1" x14ac:dyDescent="0.35"/>
    <row r="53353" customFormat="1" x14ac:dyDescent="0.35"/>
    <row r="53354" customFormat="1" x14ac:dyDescent="0.35"/>
    <row r="53355" customFormat="1" x14ac:dyDescent="0.35"/>
    <row r="53356" customFormat="1" x14ac:dyDescent="0.35"/>
    <row r="53357" customFormat="1" x14ac:dyDescent="0.35"/>
    <row r="53358" customFormat="1" x14ac:dyDescent="0.35"/>
    <row r="53359" customFormat="1" x14ac:dyDescent="0.35"/>
    <row r="53360" customFormat="1" x14ac:dyDescent="0.35"/>
    <row r="53361" customFormat="1" x14ac:dyDescent="0.35"/>
    <row r="53362" customFormat="1" x14ac:dyDescent="0.35"/>
    <row r="53363" customFormat="1" x14ac:dyDescent="0.35"/>
    <row r="53364" customFormat="1" x14ac:dyDescent="0.35"/>
    <row r="53365" customFormat="1" x14ac:dyDescent="0.35"/>
    <row r="53366" customFormat="1" x14ac:dyDescent="0.35"/>
    <row r="53367" customFormat="1" x14ac:dyDescent="0.35"/>
    <row r="53368" customFormat="1" x14ac:dyDescent="0.35"/>
    <row r="53369" customFormat="1" x14ac:dyDescent="0.35"/>
    <row r="53370" customFormat="1" x14ac:dyDescent="0.35"/>
    <row r="53371" customFormat="1" x14ac:dyDescent="0.35"/>
    <row r="53372" customFormat="1" x14ac:dyDescent="0.35"/>
    <row r="53373" customFormat="1" x14ac:dyDescent="0.35"/>
    <row r="53374" customFormat="1" x14ac:dyDescent="0.35"/>
    <row r="53375" customFormat="1" x14ac:dyDescent="0.35"/>
    <row r="53376" customFormat="1" x14ac:dyDescent="0.35"/>
    <row r="53377" customFormat="1" x14ac:dyDescent="0.35"/>
    <row r="53378" customFormat="1" x14ac:dyDescent="0.35"/>
    <row r="53379" customFormat="1" x14ac:dyDescent="0.35"/>
    <row r="53380" customFormat="1" x14ac:dyDescent="0.35"/>
    <row r="53381" customFormat="1" x14ac:dyDescent="0.35"/>
    <row r="53382" customFormat="1" x14ac:dyDescent="0.35"/>
    <row r="53383" customFormat="1" x14ac:dyDescent="0.35"/>
    <row r="53384" customFormat="1" x14ac:dyDescent="0.35"/>
    <row r="53385" customFormat="1" x14ac:dyDescent="0.35"/>
    <row r="53386" customFormat="1" x14ac:dyDescent="0.35"/>
    <row r="53387" customFormat="1" x14ac:dyDescent="0.35"/>
    <row r="53388" customFormat="1" x14ac:dyDescent="0.35"/>
    <row r="53389" customFormat="1" x14ac:dyDescent="0.35"/>
    <row r="53390" customFormat="1" x14ac:dyDescent="0.35"/>
    <row r="53391" customFormat="1" x14ac:dyDescent="0.35"/>
    <row r="53392" customFormat="1" x14ac:dyDescent="0.35"/>
    <row r="53393" customFormat="1" x14ac:dyDescent="0.35"/>
    <row r="53394" customFormat="1" x14ac:dyDescent="0.35"/>
    <row r="53395" customFormat="1" x14ac:dyDescent="0.35"/>
    <row r="53396" customFormat="1" x14ac:dyDescent="0.35"/>
    <row r="53397" customFormat="1" x14ac:dyDescent="0.35"/>
    <row r="53398" customFormat="1" x14ac:dyDescent="0.35"/>
    <row r="53399" customFormat="1" x14ac:dyDescent="0.35"/>
    <row r="53400" customFormat="1" x14ac:dyDescent="0.35"/>
    <row r="53401" customFormat="1" x14ac:dyDescent="0.35"/>
    <row r="53402" customFormat="1" x14ac:dyDescent="0.35"/>
    <row r="53403" customFormat="1" x14ac:dyDescent="0.35"/>
    <row r="53404" customFormat="1" x14ac:dyDescent="0.35"/>
    <row r="53405" customFormat="1" x14ac:dyDescent="0.35"/>
    <row r="53406" customFormat="1" x14ac:dyDescent="0.35"/>
    <row r="53407" customFormat="1" x14ac:dyDescent="0.35"/>
    <row r="53408" customFormat="1" x14ac:dyDescent="0.35"/>
    <row r="53409" customFormat="1" x14ac:dyDescent="0.35"/>
    <row r="53410" customFormat="1" x14ac:dyDescent="0.35"/>
    <row r="53411" customFormat="1" x14ac:dyDescent="0.35"/>
    <row r="53412" customFormat="1" x14ac:dyDescent="0.35"/>
    <row r="53413" customFormat="1" x14ac:dyDescent="0.35"/>
    <row r="53414" customFormat="1" x14ac:dyDescent="0.35"/>
    <row r="53415" customFormat="1" x14ac:dyDescent="0.35"/>
    <row r="53416" customFormat="1" x14ac:dyDescent="0.35"/>
    <row r="53417" customFormat="1" x14ac:dyDescent="0.35"/>
    <row r="53418" customFormat="1" x14ac:dyDescent="0.35"/>
    <row r="53419" customFormat="1" x14ac:dyDescent="0.35"/>
    <row r="53420" customFormat="1" x14ac:dyDescent="0.35"/>
    <row r="53421" customFormat="1" x14ac:dyDescent="0.35"/>
    <row r="53422" customFormat="1" x14ac:dyDescent="0.35"/>
    <row r="53423" customFormat="1" x14ac:dyDescent="0.35"/>
    <row r="53424" customFormat="1" x14ac:dyDescent="0.35"/>
    <row r="53425" customFormat="1" x14ac:dyDescent="0.35"/>
    <row r="53426" customFormat="1" x14ac:dyDescent="0.35"/>
    <row r="53427" customFormat="1" x14ac:dyDescent="0.35"/>
    <row r="53428" customFormat="1" x14ac:dyDescent="0.35"/>
    <row r="53429" customFormat="1" x14ac:dyDescent="0.35"/>
    <row r="53430" customFormat="1" x14ac:dyDescent="0.35"/>
    <row r="53431" customFormat="1" x14ac:dyDescent="0.35"/>
    <row r="53432" customFormat="1" x14ac:dyDescent="0.35"/>
    <row r="53433" customFormat="1" x14ac:dyDescent="0.35"/>
    <row r="53434" customFormat="1" x14ac:dyDescent="0.35"/>
    <row r="53435" customFormat="1" x14ac:dyDescent="0.35"/>
    <row r="53436" customFormat="1" x14ac:dyDescent="0.35"/>
    <row r="53437" customFormat="1" x14ac:dyDescent="0.35"/>
    <row r="53438" customFormat="1" x14ac:dyDescent="0.35"/>
    <row r="53439" customFormat="1" x14ac:dyDescent="0.35"/>
    <row r="53440" customFormat="1" x14ac:dyDescent="0.35"/>
    <row r="53441" customFormat="1" x14ac:dyDescent="0.35"/>
    <row r="53442" customFormat="1" x14ac:dyDescent="0.35"/>
    <row r="53443" customFormat="1" x14ac:dyDescent="0.35"/>
    <row r="53444" customFormat="1" x14ac:dyDescent="0.35"/>
    <row r="53445" customFormat="1" x14ac:dyDescent="0.35"/>
    <row r="53446" customFormat="1" x14ac:dyDescent="0.35"/>
    <row r="53447" customFormat="1" x14ac:dyDescent="0.35"/>
    <row r="53448" customFormat="1" x14ac:dyDescent="0.35"/>
    <row r="53449" customFormat="1" x14ac:dyDescent="0.35"/>
    <row r="53450" customFormat="1" x14ac:dyDescent="0.35"/>
    <row r="53451" customFormat="1" x14ac:dyDescent="0.35"/>
    <row r="53452" customFormat="1" x14ac:dyDescent="0.35"/>
    <row r="53453" customFormat="1" x14ac:dyDescent="0.35"/>
    <row r="53454" customFormat="1" x14ac:dyDescent="0.35"/>
    <row r="53455" customFormat="1" x14ac:dyDescent="0.35"/>
    <row r="53456" customFormat="1" x14ac:dyDescent="0.35"/>
    <row r="53457" customFormat="1" x14ac:dyDescent="0.35"/>
    <row r="53458" customFormat="1" x14ac:dyDescent="0.35"/>
    <row r="53459" customFormat="1" x14ac:dyDescent="0.35"/>
    <row r="53460" customFormat="1" x14ac:dyDescent="0.35"/>
    <row r="53461" customFormat="1" x14ac:dyDescent="0.35"/>
    <row r="53462" customFormat="1" x14ac:dyDescent="0.35"/>
    <row r="53463" customFormat="1" x14ac:dyDescent="0.35"/>
    <row r="53464" customFormat="1" x14ac:dyDescent="0.35"/>
    <row r="53465" customFormat="1" x14ac:dyDescent="0.35"/>
    <row r="53466" customFormat="1" x14ac:dyDescent="0.35"/>
    <row r="53467" customFormat="1" x14ac:dyDescent="0.35"/>
    <row r="53468" customFormat="1" x14ac:dyDescent="0.35"/>
    <row r="53469" customFormat="1" x14ac:dyDescent="0.35"/>
    <row r="53470" customFormat="1" x14ac:dyDescent="0.35"/>
    <row r="53471" customFormat="1" x14ac:dyDescent="0.35"/>
    <row r="53472" customFormat="1" x14ac:dyDescent="0.35"/>
    <row r="53473" customFormat="1" x14ac:dyDescent="0.35"/>
    <row r="53474" customFormat="1" x14ac:dyDescent="0.35"/>
    <row r="53475" customFormat="1" x14ac:dyDescent="0.35"/>
    <row r="53476" customFormat="1" x14ac:dyDescent="0.35"/>
    <row r="53477" customFormat="1" x14ac:dyDescent="0.35"/>
    <row r="53478" customFormat="1" x14ac:dyDescent="0.35"/>
    <row r="53479" customFormat="1" x14ac:dyDescent="0.35"/>
    <row r="53480" customFormat="1" x14ac:dyDescent="0.35"/>
    <row r="53481" customFormat="1" x14ac:dyDescent="0.35"/>
    <row r="53482" customFormat="1" x14ac:dyDescent="0.35"/>
    <row r="53483" customFormat="1" x14ac:dyDescent="0.35"/>
    <row r="53484" customFormat="1" x14ac:dyDescent="0.35"/>
    <row r="53485" customFormat="1" x14ac:dyDescent="0.35"/>
    <row r="53486" customFormat="1" x14ac:dyDescent="0.35"/>
    <row r="53487" customFormat="1" x14ac:dyDescent="0.35"/>
    <row r="53488" customFormat="1" x14ac:dyDescent="0.35"/>
    <row r="53489" customFormat="1" x14ac:dyDescent="0.35"/>
    <row r="53490" customFormat="1" x14ac:dyDescent="0.35"/>
    <row r="53491" customFormat="1" x14ac:dyDescent="0.35"/>
    <row r="53492" customFormat="1" x14ac:dyDescent="0.35"/>
    <row r="53493" customFormat="1" x14ac:dyDescent="0.35"/>
    <row r="53494" customFormat="1" x14ac:dyDescent="0.35"/>
    <row r="53495" customFormat="1" x14ac:dyDescent="0.35"/>
    <row r="53496" customFormat="1" x14ac:dyDescent="0.35"/>
    <row r="53497" customFormat="1" x14ac:dyDescent="0.35"/>
    <row r="53498" customFormat="1" x14ac:dyDescent="0.35"/>
    <row r="53499" customFormat="1" x14ac:dyDescent="0.35"/>
    <row r="53500" customFormat="1" x14ac:dyDescent="0.35"/>
    <row r="53501" customFormat="1" x14ac:dyDescent="0.35"/>
    <row r="53502" customFormat="1" x14ac:dyDescent="0.35"/>
    <row r="53503" customFormat="1" x14ac:dyDescent="0.35"/>
    <row r="53504" customFormat="1" x14ac:dyDescent="0.35"/>
    <row r="53505" customFormat="1" x14ac:dyDescent="0.35"/>
    <row r="53506" customFormat="1" x14ac:dyDescent="0.35"/>
    <row r="53507" customFormat="1" x14ac:dyDescent="0.35"/>
    <row r="53508" customFormat="1" x14ac:dyDescent="0.35"/>
    <row r="53509" customFormat="1" x14ac:dyDescent="0.35"/>
    <row r="53510" customFormat="1" x14ac:dyDescent="0.35"/>
    <row r="53511" customFormat="1" x14ac:dyDescent="0.35"/>
    <row r="53512" customFormat="1" x14ac:dyDescent="0.35"/>
    <row r="53513" customFormat="1" x14ac:dyDescent="0.35"/>
    <row r="53514" customFormat="1" x14ac:dyDescent="0.35"/>
    <row r="53515" customFormat="1" x14ac:dyDescent="0.35"/>
    <row r="53516" customFormat="1" x14ac:dyDescent="0.35"/>
    <row r="53517" customFormat="1" x14ac:dyDescent="0.35"/>
    <row r="53518" customFormat="1" x14ac:dyDescent="0.35"/>
    <row r="53519" customFormat="1" x14ac:dyDescent="0.35"/>
    <row r="53520" customFormat="1" x14ac:dyDescent="0.35"/>
    <row r="53521" customFormat="1" x14ac:dyDescent="0.35"/>
    <row r="53522" customFormat="1" x14ac:dyDescent="0.35"/>
    <row r="53523" customFormat="1" x14ac:dyDescent="0.35"/>
    <row r="53524" customFormat="1" x14ac:dyDescent="0.35"/>
    <row r="53525" customFormat="1" x14ac:dyDescent="0.35"/>
    <row r="53526" customFormat="1" x14ac:dyDescent="0.35"/>
    <row r="53527" customFormat="1" x14ac:dyDescent="0.35"/>
    <row r="53528" customFormat="1" x14ac:dyDescent="0.35"/>
    <row r="53529" customFormat="1" x14ac:dyDescent="0.35"/>
    <row r="53530" customFormat="1" x14ac:dyDescent="0.35"/>
    <row r="53531" customFormat="1" x14ac:dyDescent="0.35"/>
    <row r="53532" customFormat="1" x14ac:dyDescent="0.35"/>
    <row r="53533" customFormat="1" x14ac:dyDescent="0.35"/>
    <row r="53534" customFormat="1" x14ac:dyDescent="0.35"/>
    <row r="53535" customFormat="1" x14ac:dyDescent="0.35"/>
    <row r="53536" customFormat="1" x14ac:dyDescent="0.35"/>
    <row r="53537" customFormat="1" x14ac:dyDescent="0.35"/>
    <row r="53538" customFormat="1" x14ac:dyDescent="0.35"/>
    <row r="53539" customFormat="1" x14ac:dyDescent="0.35"/>
    <row r="53540" customFormat="1" x14ac:dyDescent="0.35"/>
    <row r="53541" customFormat="1" x14ac:dyDescent="0.35"/>
    <row r="53542" customFormat="1" x14ac:dyDescent="0.35"/>
    <row r="53543" customFormat="1" x14ac:dyDescent="0.35"/>
    <row r="53544" customFormat="1" x14ac:dyDescent="0.35"/>
    <row r="53545" customFormat="1" x14ac:dyDescent="0.35"/>
    <row r="53546" customFormat="1" x14ac:dyDescent="0.35"/>
    <row r="53547" customFormat="1" x14ac:dyDescent="0.35"/>
    <row r="53548" customFormat="1" x14ac:dyDescent="0.35"/>
    <row r="53549" customFormat="1" x14ac:dyDescent="0.35"/>
    <row r="53550" customFormat="1" x14ac:dyDescent="0.35"/>
    <row r="53551" customFormat="1" x14ac:dyDescent="0.35"/>
    <row r="53552" customFormat="1" x14ac:dyDescent="0.35"/>
    <row r="53553" customFormat="1" x14ac:dyDescent="0.35"/>
    <row r="53554" customFormat="1" x14ac:dyDescent="0.35"/>
    <row r="53555" customFormat="1" x14ac:dyDescent="0.35"/>
    <row r="53556" customFormat="1" x14ac:dyDescent="0.35"/>
    <row r="53557" customFormat="1" x14ac:dyDescent="0.35"/>
    <row r="53558" customFormat="1" x14ac:dyDescent="0.35"/>
    <row r="53559" customFormat="1" x14ac:dyDescent="0.35"/>
    <row r="53560" customFormat="1" x14ac:dyDescent="0.35"/>
    <row r="53561" customFormat="1" x14ac:dyDescent="0.35"/>
    <row r="53562" customFormat="1" x14ac:dyDescent="0.35"/>
    <row r="53563" customFormat="1" x14ac:dyDescent="0.35"/>
    <row r="53564" customFormat="1" x14ac:dyDescent="0.35"/>
    <row r="53565" customFormat="1" x14ac:dyDescent="0.35"/>
    <row r="53566" customFormat="1" x14ac:dyDescent="0.35"/>
    <row r="53567" customFormat="1" x14ac:dyDescent="0.35"/>
    <row r="53568" customFormat="1" x14ac:dyDescent="0.35"/>
    <row r="53569" customFormat="1" x14ac:dyDescent="0.35"/>
    <row r="53570" customFormat="1" x14ac:dyDescent="0.35"/>
    <row r="53571" customFormat="1" x14ac:dyDescent="0.35"/>
    <row r="53572" customFormat="1" x14ac:dyDescent="0.35"/>
    <row r="53573" customFormat="1" x14ac:dyDescent="0.35"/>
    <row r="53574" customFormat="1" x14ac:dyDescent="0.35"/>
    <row r="53575" customFormat="1" x14ac:dyDescent="0.35"/>
    <row r="53576" customFormat="1" x14ac:dyDescent="0.35"/>
    <row r="53577" customFormat="1" x14ac:dyDescent="0.35"/>
    <row r="53578" customFormat="1" x14ac:dyDescent="0.35"/>
    <row r="53579" customFormat="1" x14ac:dyDescent="0.35"/>
    <row r="53580" customFormat="1" x14ac:dyDescent="0.35"/>
    <row r="53581" customFormat="1" x14ac:dyDescent="0.35"/>
    <row r="53582" customFormat="1" x14ac:dyDescent="0.35"/>
    <row r="53583" customFormat="1" x14ac:dyDescent="0.35"/>
    <row r="53584" customFormat="1" x14ac:dyDescent="0.35"/>
    <row r="53585" customFormat="1" x14ac:dyDescent="0.35"/>
    <row r="53586" customFormat="1" x14ac:dyDescent="0.35"/>
    <row r="53587" customFormat="1" x14ac:dyDescent="0.35"/>
    <row r="53588" customFormat="1" x14ac:dyDescent="0.35"/>
    <row r="53589" customFormat="1" x14ac:dyDescent="0.35"/>
    <row r="53590" customFormat="1" x14ac:dyDescent="0.35"/>
    <row r="53591" customFormat="1" x14ac:dyDescent="0.35"/>
    <row r="53592" customFormat="1" x14ac:dyDescent="0.35"/>
    <row r="53593" customFormat="1" x14ac:dyDescent="0.35"/>
    <row r="53594" customFormat="1" x14ac:dyDescent="0.35"/>
    <row r="53595" customFormat="1" x14ac:dyDescent="0.35"/>
    <row r="53596" customFormat="1" x14ac:dyDescent="0.35"/>
    <row r="53597" customFormat="1" x14ac:dyDescent="0.35"/>
    <row r="53598" customFormat="1" x14ac:dyDescent="0.35"/>
    <row r="53599" customFormat="1" x14ac:dyDescent="0.35"/>
    <row r="53600" customFormat="1" x14ac:dyDescent="0.35"/>
    <row r="53601" customFormat="1" x14ac:dyDescent="0.35"/>
    <row r="53602" customFormat="1" x14ac:dyDescent="0.35"/>
    <row r="53603" customFormat="1" x14ac:dyDescent="0.35"/>
    <row r="53604" customFormat="1" x14ac:dyDescent="0.35"/>
    <row r="53605" customFormat="1" x14ac:dyDescent="0.35"/>
    <row r="53606" customFormat="1" x14ac:dyDescent="0.35"/>
    <row r="53607" customFormat="1" x14ac:dyDescent="0.35"/>
    <row r="53608" customFormat="1" x14ac:dyDescent="0.35"/>
    <row r="53609" customFormat="1" x14ac:dyDescent="0.35"/>
    <row r="53610" customFormat="1" x14ac:dyDescent="0.35"/>
    <row r="53611" customFormat="1" x14ac:dyDescent="0.35"/>
    <row r="53612" customFormat="1" x14ac:dyDescent="0.35"/>
    <row r="53613" customFormat="1" x14ac:dyDescent="0.35"/>
    <row r="53614" customFormat="1" x14ac:dyDescent="0.35"/>
    <row r="53615" customFormat="1" x14ac:dyDescent="0.35"/>
    <row r="53616" customFormat="1" x14ac:dyDescent="0.35"/>
    <row r="53617" customFormat="1" x14ac:dyDescent="0.35"/>
    <row r="53618" customFormat="1" x14ac:dyDescent="0.35"/>
    <row r="53619" customFormat="1" x14ac:dyDescent="0.35"/>
    <row r="53620" customFormat="1" x14ac:dyDescent="0.35"/>
    <row r="53621" customFormat="1" x14ac:dyDescent="0.35"/>
    <row r="53622" customFormat="1" x14ac:dyDescent="0.35"/>
    <row r="53623" customFormat="1" x14ac:dyDescent="0.35"/>
    <row r="53624" customFormat="1" x14ac:dyDescent="0.35"/>
    <row r="53625" customFormat="1" x14ac:dyDescent="0.35"/>
    <row r="53626" customFormat="1" x14ac:dyDescent="0.35"/>
    <row r="53627" customFormat="1" x14ac:dyDescent="0.35"/>
    <row r="53628" customFormat="1" x14ac:dyDescent="0.35"/>
    <row r="53629" customFormat="1" x14ac:dyDescent="0.35"/>
    <row r="53630" customFormat="1" x14ac:dyDescent="0.35"/>
    <row r="53631" customFormat="1" x14ac:dyDescent="0.35"/>
    <row r="53632" customFormat="1" x14ac:dyDescent="0.35"/>
    <row r="53633" customFormat="1" x14ac:dyDescent="0.35"/>
    <row r="53634" customFormat="1" x14ac:dyDescent="0.35"/>
    <row r="53635" customFormat="1" x14ac:dyDescent="0.35"/>
    <row r="53636" customFormat="1" x14ac:dyDescent="0.35"/>
    <row r="53637" customFormat="1" x14ac:dyDescent="0.35"/>
    <row r="53638" customFormat="1" x14ac:dyDescent="0.35"/>
    <row r="53639" customFormat="1" x14ac:dyDescent="0.35"/>
    <row r="53640" customFormat="1" x14ac:dyDescent="0.35"/>
    <row r="53641" customFormat="1" x14ac:dyDescent="0.35"/>
    <row r="53642" customFormat="1" x14ac:dyDescent="0.35"/>
    <row r="53643" customFormat="1" x14ac:dyDescent="0.35"/>
    <row r="53644" customFormat="1" x14ac:dyDescent="0.35"/>
    <row r="53645" customFormat="1" x14ac:dyDescent="0.35"/>
    <row r="53646" customFormat="1" x14ac:dyDescent="0.35"/>
    <row r="53647" customFormat="1" x14ac:dyDescent="0.35"/>
    <row r="53648" customFormat="1" x14ac:dyDescent="0.35"/>
    <row r="53649" customFormat="1" x14ac:dyDescent="0.35"/>
    <row r="53650" customFormat="1" x14ac:dyDescent="0.35"/>
    <row r="53651" customFormat="1" x14ac:dyDescent="0.35"/>
    <row r="53652" customFormat="1" x14ac:dyDescent="0.35"/>
    <row r="53653" customFormat="1" x14ac:dyDescent="0.35"/>
    <row r="53654" customFormat="1" x14ac:dyDescent="0.35"/>
    <row r="53655" customFormat="1" x14ac:dyDescent="0.35"/>
    <row r="53656" customFormat="1" x14ac:dyDescent="0.35"/>
    <row r="53657" customFormat="1" x14ac:dyDescent="0.35"/>
    <row r="53658" customFormat="1" x14ac:dyDescent="0.35"/>
    <row r="53659" customFormat="1" x14ac:dyDescent="0.35"/>
    <row r="53660" customFormat="1" x14ac:dyDescent="0.35"/>
    <row r="53661" customFormat="1" x14ac:dyDescent="0.35"/>
    <row r="53662" customFormat="1" x14ac:dyDescent="0.35"/>
    <row r="53663" customFormat="1" x14ac:dyDescent="0.35"/>
    <row r="53664" customFormat="1" x14ac:dyDescent="0.35"/>
    <row r="53665" customFormat="1" x14ac:dyDescent="0.35"/>
    <row r="53666" customFormat="1" x14ac:dyDescent="0.35"/>
    <row r="53667" customFormat="1" x14ac:dyDescent="0.35"/>
    <row r="53668" customFormat="1" x14ac:dyDescent="0.35"/>
    <row r="53669" customFormat="1" x14ac:dyDescent="0.35"/>
    <row r="53670" customFormat="1" x14ac:dyDescent="0.35"/>
    <row r="53671" customFormat="1" x14ac:dyDescent="0.35"/>
    <row r="53672" customFormat="1" x14ac:dyDescent="0.35"/>
    <row r="53673" customFormat="1" x14ac:dyDescent="0.35"/>
    <row r="53674" customFormat="1" x14ac:dyDescent="0.35"/>
    <row r="53675" customFormat="1" x14ac:dyDescent="0.35"/>
    <row r="53676" customFormat="1" x14ac:dyDescent="0.35"/>
    <row r="53677" customFormat="1" x14ac:dyDescent="0.35"/>
    <row r="53678" customFormat="1" x14ac:dyDescent="0.35"/>
    <row r="53679" customFormat="1" x14ac:dyDescent="0.35"/>
    <row r="53680" customFormat="1" x14ac:dyDescent="0.35"/>
    <row r="53681" customFormat="1" x14ac:dyDescent="0.35"/>
    <row r="53682" customFormat="1" x14ac:dyDescent="0.35"/>
    <row r="53683" customFormat="1" x14ac:dyDescent="0.35"/>
    <row r="53684" customFormat="1" x14ac:dyDescent="0.35"/>
    <row r="53685" customFormat="1" x14ac:dyDescent="0.35"/>
    <row r="53686" customFormat="1" x14ac:dyDescent="0.35"/>
    <row r="53687" customFormat="1" x14ac:dyDescent="0.35"/>
    <row r="53688" customFormat="1" x14ac:dyDescent="0.35"/>
    <row r="53689" customFormat="1" x14ac:dyDescent="0.35"/>
    <row r="53690" customFormat="1" x14ac:dyDescent="0.35"/>
    <row r="53691" customFormat="1" x14ac:dyDescent="0.35"/>
    <row r="53692" customFormat="1" x14ac:dyDescent="0.35"/>
    <row r="53693" customFormat="1" x14ac:dyDescent="0.35"/>
    <row r="53694" customFormat="1" x14ac:dyDescent="0.35"/>
    <row r="53695" customFormat="1" x14ac:dyDescent="0.35"/>
    <row r="53696" customFormat="1" x14ac:dyDescent="0.35"/>
    <row r="53697" customFormat="1" x14ac:dyDescent="0.35"/>
    <row r="53698" customFormat="1" x14ac:dyDescent="0.35"/>
    <row r="53699" customFormat="1" x14ac:dyDescent="0.35"/>
    <row r="53700" customFormat="1" x14ac:dyDescent="0.35"/>
    <row r="53701" customFormat="1" x14ac:dyDescent="0.35"/>
    <row r="53702" customFormat="1" x14ac:dyDescent="0.35"/>
    <row r="53703" customFormat="1" x14ac:dyDescent="0.35"/>
    <row r="53704" customFormat="1" x14ac:dyDescent="0.35"/>
    <row r="53705" customFormat="1" x14ac:dyDescent="0.35"/>
    <row r="53706" customFormat="1" x14ac:dyDescent="0.35"/>
    <row r="53707" customFormat="1" x14ac:dyDescent="0.35"/>
    <row r="53708" customFormat="1" x14ac:dyDescent="0.35"/>
    <row r="53709" customFormat="1" x14ac:dyDescent="0.35"/>
    <row r="53710" customFormat="1" x14ac:dyDescent="0.35"/>
    <row r="53711" customFormat="1" x14ac:dyDescent="0.35"/>
    <row r="53712" customFormat="1" x14ac:dyDescent="0.35"/>
    <row r="53713" customFormat="1" x14ac:dyDescent="0.35"/>
    <row r="53714" customFormat="1" x14ac:dyDescent="0.35"/>
    <row r="53715" customFormat="1" x14ac:dyDescent="0.35"/>
    <row r="53716" customFormat="1" x14ac:dyDescent="0.35"/>
    <row r="53717" customFormat="1" x14ac:dyDescent="0.35"/>
    <row r="53718" customFormat="1" x14ac:dyDescent="0.35"/>
    <row r="53719" customFormat="1" x14ac:dyDescent="0.35"/>
    <row r="53720" customFormat="1" x14ac:dyDescent="0.35"/>
    <row r="53721" customFormat="1" x14ac:dyDescent="0.35"/>
    <row r="53722" customFormat="1" x14ac:dyDescent="0.35"/>
    <row r="53723" customFormat="1" x14ac:dyDescent="0.35"/>
    <row r="53724" customFormat="1" x14ac:dyDescent="0.35"/>
    <row r="53725" customFormat="1" x14ac:dyDescent="0.35"/>
    <row r="53726" customFormat="1" x14ac:dyDescent="0.35"/>
    <row r="53727" customFormat="1" x14ac:dyDescent="0.35"/>
    <row r="53728" customFormat="1" x14ac:dyDescent="0.35"/>
    <row r="53729" customFormat="1" x14ac:dyDescent="0.35"/>
    <row r="53730" customFormat="1" x14ac:dyDescent="0.35"/>
    <row r="53731" customFormat="1" x14ac:dyDescent="0.35"/>
    <row r="53732" customFormat="1" x14ac:dyDescent="0.35"/>
    <row r="53733" customFormat="1" x14ac:dyDescent="0.35"/>
    <row r="53734" customFormat="1" x14ac:dyDescent="0.35"/>
    <row r="53735" customFormat="1" x14ac:dyDescent="0.35"/>
    <row r="53736" customFormat="1" x14ac:dyDescent="0.35"/>
    <row r="53737" customFormat="1" x14ac:dyDescent="0.35"/>
    <row r="53738" customFormat="1" x14ac:dyDescent="0.35"/>
    <row r="53739" customFormat="1" x14ac:dyDescent="0.35"/>
    <row r="53740" customFormat="1" x14ac:dyDescent="0.35"/>
    <row r="53741" customFormat="1" x14ac:dyDescent="0.35"/>
    <row r="53742" customFormat="1" x14ac:dyDescent="0.35"/>
    <row r="53743" customFormat="1" x14ac:dyDescent="0.35"/>
    <row r="53744" customFormat="1" x14ac:dyDescent="0.35"/>
    <row r="53745" customFormat="1" x14ac:dyDescent="0.35"/>
    <row r="53746" customFormat="1" x14ac:dyDescent="0.35"/>
    <row r="53747" customFormat="1" x14ac:dyDescent="0.35"/>
    <row r="53748" customFormat="1" x14ac:dyDescent="0.35"/>
    <row r="53749" customFormat="1" x14ac:dyDescent="0.35"/>
    <row r="53750" customFormat="1" x14ac:dyDescent="0.35"/>
    <row r="53751" customFormat="1" x14ac:dyDescent="0.35"/>
    <row r="53752" customFormat="1" x14ac:dyDescent="0.35"/>
    <row r="53753" customFormat="1" x14ac:dyDescent="0.35"/>
    <row r="53754" customFormat="1" x14ac:dyDescent="0.35"/>
    <row r="53755" customFormat="1" x14ac:dyDescent="0.35"/>
    <row r="53756" customFormat="1" x14ac:dyDescent="0.35"/>
    <row r="53757" customFormat="1" x14ac:dyDescent="0.35"/>
    <row r="53758" customFormat="1" x14ac:dyDescent="0.35"/>
    <row r="53759" customFormat="1" x14ac:dyDescent="0.35"/>
    <row r="53760" customFormat="1" x14ac:dyDescent="0.35"/>
    <row r="53761" customFormat="1" x14ac:dyDescent="0.35"/>
    <row r="53762" customFormat="1" x14ac:dyDescent="0.35"/>
    <row r="53763" customFormat="1" x14ac:dyDescent="0.35"/>
    <row r="53764" customFormat="1" x14ac:dyDescent="0.35"/>
    <row r="53765" customFormat="1" x14ac:dyDescent="0.35"/>
    <row r="53766" customFormat="1" x14ac:dyDescent="0.35"/>
    <row r="53767" customFormat="1" x14ac:dyDescent="0.35"/>
    <row r="53768" customFormat="1" x14ac:dyDescent="0.35"/>
    <row r="53769" customFormat="1" x14ac:dyDescent="0.35"/>
    <row r="53770" customFormat="1" x14ac:dyDescent="0.35"/>
    <row r="53771" customFormat="1" x14ac:dyDescent="0.35"/>
    <row r="53772" customFormat="1" x14ac:dyDescent="0.35"/>
    <row r="53773" customFormat="1" x14ac:dyDescent="0.35"/>
    <row r="53774" customFormat="1" x14ac:dyDescent="0.35"/>
    <row r="53775" customFormat="1" x14ac:dyDescent="0.35"/>
    <row r="53776" customFormat="1" x14ac:dyDescent="0.35"/>
    <row r="53777" customFormat="1" x14ac:dyDescent="0.35"/>
    <row r="53778" customFormat="1" x14ac:dyDescent="0.35"/>
    <row r="53779" customFormat="1" x14ac:dyDescent="0.35"/>
    <row r="53780" customFormat="1" x14ac:dyDescent="0.35"/>
    <row r="53781" customFormat="1" x14ac:dyDescent="0.35"/>
    <row r="53782" customFormat="1" x14ac:dyDescent="0.35"/>
    <row r="53783" customFormat="1" x14ac:dyDescent="0.35"/>
    <row r="53784" customFormat="1" x14ac:dyDescent="0.35"/>
    <row r="53785" customFormat="1" x14ac:dyDescent="0.35"/>
    <row r="53786" customFormat="1" x14ac:dyDescent="0.35"/>
    <row r="53787" customFormat="1" x14ac:dyDescent="0.35"/>
    <row r="53788" customFormat="1" x14ac:dyDescent="0.35"/>
    <row r="53789" customFormat="1" x14ac:dyDescent="0.35"/>
    <row r="53790" customFormat="1" x14ac:dyDescent="0.35"/>
    <row r="53791" customFormat="1" x14ac:dyDescent="0.35"/>
    <row r="53792" customFormat="1" x14ac:dyDescent="0.35"/>
    <row r="53793" customFormat="1" x14ac:dyDescent="0.35"/>
    <row r="53794" customFormat="1" x14ac:dyDescent="0.35"/>
    <row r="53795" customFormat="1" x14ac:dyDescent="0.35"/>
    <row r="53796" customFormat="1" x14ac:dyDescent="0.35"/>
    <row r="53797" customFormat="1" x14ac:dyDescent="0.35"/>
    <row r="53798" customFormat="1" x14ac:dyDescent="0.35"/>
    <row r="53799" customFormat="1" x14ac:dyDescent="0.35"/>
    <row r="53800" customFormat="1" x14ac:dyDescent="0.35"/>
    <row r="53801" customFormat="1" x14ac:dyDescent="0.35"/>
    <row r="53802" customFormat="1" x14ac:dyDescent="0.35"/>
    <row r="53803" customFormat="1" x14ac:dyDescent="0.35"/>
    <row r="53804" customFormat="1" x14ac:dyDescent="0.35"/>
    <row r="53805" customFormat="1" x14ac:dyDescent="0.35"/>
    <row r="53806" customFormat="1" x14ac:dyDescent="0.35"/>
    <row r="53807" customFormat="1" x14ac:dyDescent="0.35"/>
    <row r="53808" customFormat="1" x14ac:dyDescent="0.35"/>
    <row r="53809" customFormat="1" x14ac:dyDescent="0.35"/>
    <row r="53810" customFormat="1" x14ac:dyDescent="0.35"/>
    <row r="53811" customFormat="1" x14ac:dyDescent="0.35"/>
    <row r="53812" customFormat="1" x14ac:dyDescent="0.35"/>
    <row r="53813" customFormat="1" x14ac:dyDescent="0.35"/>
    <row r="53814" customFormat="1" x14ac:dyDescent="0.35"/>
    <row r="53815" customFormat="1" x14ac:dyDescent="0.35"/>
    <row r="53816" customFormat="1" x14ac:dyDescent="0.35"/>
    <row r="53817" customFormat="1" x14ac:dyDescent="0.35"/>
    <row r="53818" customFormat="1" x14ac:dyDescent="0.35"/>
    <row r="53819" customFormat="1" x14ac:dyDescent="0.35"/>
    <row r="53820" customFormat="1" x14ac:dyDescent="0.35"/>
    <row r="53821" customFormat="1" x14ac:dyDescent="0.35"/>
    <row r="53822" customFormat="1" x14ac:dyDescent="0.35"/>
    <row r="53823" customFormat="1" x14ac:dyDescent="0.35"/>
    <row r="53824" customFormat="1" x14ac:dyDescent="0.35"/>
    <row r="53825" customFormat="1" x14ac:dyDescent="0.35"/>
    <row r="53826" customFormat="1" x14ac:dyDescent="0.35"/>
    <row r="53827" customFormat="1" x14ac:dyDescent="0.35"/>
    <row r="53828" customFormat="1" x14ac:dyDescent="0.35"/>
    <row r="53829" customFormat="1" x14ac:dyDescent="0.35"/>
    <row r="53830" customFormat="1" x14ac:dyDescent="0.35"/>
    <row r="53831" customFormat="1" x14ac:dyDescent="0.35"/>
    <row r="53832" customFormat="1" x14ac:dyDescent="0.35"/>
    <row r="53833" customFormat="1" x14ac:dyDescent="0.35"/>
    <row r="53834" customFormat="1" x14ac:dyDescent="0.35"/>
    <row r="53835" customFormat="1" x14ac:dyDescent="0.35"/>
    <row r="53836" customFormat="1" x14ac:dyDescent="0.35"/>
    <row r="53837" customFormat="1" x14ac:dyDescent="0.35"/>
    <row r="53838" customFormat="1" x14ac:dyDescent="0.35"/>
    <row r="53839" customFormat="1" x14ac:dyDescent="0.35"/>
    <row r="53840" customFormat="1" x14ac:dyDescent="0.35"/>
    <row r="53841" customFormat="1" x14ac:dyDescent="0.35"/>
    <row r="53842" customFormat="1" x14ac:dyDescent="0.35"/>
    <row r="53843" customFormat="1" x14ac:dyDescent="0.35"/>
    <row r="53844" customFormat="1" x14ac:dyDescent="0.35"/>
    <row r="53845" customFormat="1" x14ac:dyDescent="0.35"/>
    <row r="53846" customFormat="1" x14ac:dyDescent="0.35"/>
    <row r="53847" customFormat="1" x14ac:dyDescent="0.35"/>
    <row r="53848" customFormat="1" x14ac:dyDescent="0.35"/>
    <row r="53849" customFormat="1" x14ac:dyDescent="0.35"/>
    <row r="53850" customFormat="1" x14ac:dyDescent="0.35"/>
    <row r="53851" customFormat="1" x14ac:dyDescent="0.35"/>
    <row r="53852" customFormat="1" x14ac:dyDescent="0.35"/>
    <row r="53853" customFormat="1" x14ac:dyDescent="0.35"/>
    <row r="53854" customFormat="1" x14ac:dyDescent="0.35"/>
    <row r="53855" customFormat="1" x14ac:dyDescent="0.35"/>
    <row r="53856" customFormat="1" x14ac:dyDescent="0.35"/>
    <row r="53857" customFormat="1" x14ac:dyDescent="0.35"/>
    <row r="53858" customFormat="1" x14ac:dyDescent="0.35"/>
    <row r="53859" customFormat="1" x14ac:dyDescent="0.35"/>
    <row r="53860" customFormat="1" x14ac:dyDescent="0.35"/>
    <row r="53861" customFormat="1" x14ac:dyDescent="0.35"/>
    <row r="53862" customFormat="1" x14ac:dyDescent="0.35"/>
    <row r="53863" customFormat="1" x14ac:dyDescent="0.35"/>
    <row r="53864" customFormat="1" x14ac:dyDescent="0.35"/>
    <row r="53865" customFormat="1" x14ac:dyDescent="0.35"/>
    <row r="53866" customFormat="1" x14ac:dyDescent="0.35"/>
    <row r="53867" customFormat="1" x14ac:dyDescent="0.35"/>
    <row r="53868" customFormat="1" x14ac:dyDescent="0.35"/>
    <row r="53869" customFormat="1" x14ac:dyDescent="0.35"/>
    <row r="53870" customFormat="1" x14ac:dyDescent="0.35"/>
    <row r="53871" customFormat="1" x14ac:dyDescent="0.35"/>
    <row r="53872" customFormat="1" x14ac:dyDescent="0.35"/>
    <row r="53873" customFormat="1" x14ac:dyDescent="0.35"/>
    <row r="53874" customFormat="1" x14ac:dyDescent="0.35"/>
    <row r="53875" customFormat="1" x14ac:dyDescent="0.35"/>
    <row r="53876" customFormat="1" x14ac:dyDescent="0.35"/>
    <row r="53877" customFormat="1" x14ac:dyDescent="0.35"/>
    <row r="53878" customFormat="1" x14ac:dyDescent="0.35"/>
    <row r="53879" customFormat="1" x14ac:dyDescent="0.35"/>
    <row r="53880" customFormat="1" x14ac:dyDescent="0.35"/>
    <row r="53881" customFormat="1" x14ac:dyDescent="0.35"/>
    <row r="53882" customFormat="1" x14ac:dyDescent="0.35"/>
    <row r="53883" customFormat="1" x14ac:dyDescent="0.35"/>
    <row r="53884" customFormat="1" x14ac:dyDescent="0.35"/>
    <row r="53885" customFormat="1" x14ac:dyDescent="0.35"/>
    <row r="53886" customFormat="1" x14ac:dyDescent="0.35"/>
    <row r="53887" customFormat="1" x14ac:dyDescent="0.35"/>
    <row r="53888" customFormat="1" x14ac:dyDescent="0.35"/>
    <row r="53889" customFormat="1" x14ac:dyDescent="0.35"/>
    <row r="53890" customFormat="1" x14ac:dyDescent="0.35"/>
    <row r="53891" customFormat="1" x14ac:dyDescent="0.35"/>
    <row r="53892" customFormat="1" x14ac:dyDescent="0.35"/>
    <row r="53893" customFormat="1" x14ac:dyDescent="0.35"/>
    <row r="53894" customFormat="1" x14ac:dyDescent="0.35"/>
    <row r="53895" customFormat="1" x14ac:dyDescent="0.35"/>
    <row r="53896" customFormat="1" x14ac:dyDescent="0.35"/>
    <row r="53897" customFormat="1" x14ac:dyDescent="0.35"/>
    <row r="53898" customFormat="1" x14ac:dyDescent="0.35"/>
    <row r="53899" customFormat="1" x14ac:dyDescent="0.35"/>
    <row r="53900" customFormat="1" x14ac:dyDescent="0.35"/>
    <row r="53901" customFormat="1" x14ac:dyDescent="0.35"/>
    <row r="53902" customFormat="1" x14ac:dyDescent="0.35"/>
    <row r="53903" customFormat="1" x14ac:dyDescent="0.35"/>
    <row r="53904" customFormat="1" x14ac:dyDescent="0.35"/>
    <row r="53905" customFormat="1" x14ac:dyDescent="0.35"/>
    <row r="53906" customFormat="1" x14ac:dyDescent="0.35"/>
    <row r="53907" customFormat="1" x14ac:dyDescent="0.35"/>
    <row r="53908" customFormat="1" x14ac:dyDescent="0.35"/>
    <row r="53909" customFormat="1" x14ac:dyDescent="0.35"/>
    <row r="53910" customFormat="1" x14ac:dyDescent="0.35"/>
    <row r="53911" customFormat="1" x14ac:dyDescent="0.35"/>
    <row r="53912" customFormat="1" x14ac:dyDescent="0.35"/>
    <row r="53913" customFormat="1" x14ac:dyDescent="0.35"/>
    <row r="53914" customFormat="1" x14ac:dyDescent="0.35"/>
    <row r="53915" customFormat="1" x14ac:dyDescent="0.35"/>
    <row r="53916" customFormat="1" x14ac:dyDescent="0.35"/>
    <row r="53917" customFormat="1" x14ac:dyDescent="0.35"/>
    <row r="53918" customFormat="1" x14ac:dyDescent="0.35"/>
    <row r="53919" customFormat="1" x14ac:dyDescent="0.35"/>
    <row r="53920" customFormat="1" x14ac:dyDescent="0.35"/>
    <row r="53921" customFormat="1" x14ac:dyDescent="0.35"/>
    <row r="53922" customFormat="1" x14ac:dyDescent="0.35"/>
    <row r="53923" customFormat="1" x14ac:dyDescent="0.35"/>
    <row r="53924" customFormat="1" x14ac:dyDescent="0.35"/>
    <row r="53925" customFormat="1" x14ac:dyDescent="0.35"/>
    <row r="53926" customFormat="1" x14ac:dyDescent="0.35"/>
    <row r="53927" customFormat="1" x14ac:dyDescent="0.35"/>
    <row r="53928" customFormat="1" x14ac:dyDescent="0.35"/>
    <row r="53929" customFormat="1" x14ac:dyDescent="0.35"/>
    <row r="53930" customFormat="1" x14ac:dyDescent="0.35"/>
    <row r="53931" customFormat="1" x14ac:dyDescent="0.35"/>
    <row r="53932" customFormat="1" x14ac:dyDescent="0.35"/>
    <row r="53933" customFormat="1" x14ac:dyDescent="0.35"/>
    <row r="53934" customFormat="1" x14ac:dyDescent="0.35"/>
    <row r="53935" customFormat="1" x14ac:dyDescent="0.35"/>
    <row r="53936" customFormat="1" x14ac:dyDescent="0.35"/>
    <row r="53937" customFormat="1" x14ac:dyDescent="0.35"/>
    <row r="53938" customFormat="1" x14ac:dyDescent="0.35"/>
    <row r="53939" customFormat="1" x14ac:dyDescent="0.35"/>
    <row r="53940" customFormat="1" x14ac:dyDescent="0.35"/>
    <row r="53941" customFormat="1" x14ac:dyDescent="0.35"/>
    <row r="53942" customFormat="1" x14ac:dyDescent="0.35"/>
    <row r="53943" customFormat="1" x14ac:dyDescent="0.35"/>
    <row r="53944" customFormat="1" x14ac:dyDescent="0.35"/>
    <row r="53945" customFormat="1" x14ac:dyDescent="0.35"/>
    <row r="53946" customFormat="1" x14ac:dyDescent="0.35"/>
    <row r="53947" customFormat="1" x14ac:dyDescent="0.35"/>
    <row r="53948" customFormat="1" x14ac:dyDescent="0.35"/>
    <row r="53949" customFormat="1" x14ac:dyDescent="0.35"/>
    <row r="53950" customFormat="1" x14ac:dyDescent="0.35"/>
    <row r="53951" customFormat="1" x14ac:dyDescent="0.35"/>
    <row r="53952" customFormat="1" x14ac:dyDescent="0.35"/>
    <row r="53953" customFormat="1" x14ac:dyDescent="0.35"/>
    <row r="53954" customFormat="1" x14ac:dyDescent="0.35"/>
    <row r="53955" customFormat="1" x14ac:dyDescent="0.35"/>
    <row r="53956" customFormat="1" x14ac:dyDescent="0.35"/>
    <row r="53957" customFormat="1" x14ac:dyDescent="0.35"/>
    <row r="53958" customFormat="1" x14ac:dyDescent="0.35"/>
    <row r="53959" customFormat="1" x14ac:dyDescent="0.35"/>
    <row r="53960" customFormat="1" x14ac:dyDescent="0.35"/>
    <row r="53961" customFormat="1" x14ac:dyDescent="0.35"/>
    <row r="53962" customFormat="1" x14ac:dyDescent="0.35"/>
    <row r="53963" customFormat="1" x14ac:dyDescent="0.35"/>
    <row r="53964" customFormat="1" x14ac:dyDescent="0.35"/>
    <row r="53965" customFormat="1" x14ac:dyDescent="0.35"/>
    <row r="53966" customFormat="1" x14ac:dyDescent="0.35"/>
    <row r="53967" customFormat="1" x14ac:dyDescent="0.35"/>
    <row r="53968" customFormat="1" x14ac:dyDescent="0.35"/>
    <row r="53969" customFormat="1" x14ac:dyDescent="0.35"/>
    <row r="53970" customFormat="1" x14ac:dyDescent="0.35"/>
    <row r="53971" customFormat="1" x14ac:dyDescent="0.35"/>
    <row r="53972" customFormat="1" x14ac:dyDescent="0.35"/>
    <row r="53973" customFormat="1" x14ac:dyDescent="0.35"/>
    <row r="53974" customFormat="1" x14ac:dyDescent="0.35"/>
    <row r="53975" customFormat="1" x14ac:dyDescent="0.35"/>
    <row r="53976" customFormat="1" x14ac:dyDescent="0.35"/>
    <row r="53977" customFormat="1" x14ac:dyDescent="0.35"/>
    <row r="53978" customFormat="1" x14ac:dyDescent="0.35"/>
    <row r="53979" customFormat="1" x14ac:dyDescent="0.35"/>
    <row r="53980" customFormat="1" x14ac:dyDescent="0.35"/>
    <row r="53981" customFormat="1" x14ac:dyDescent="0.35"/>
    <row r="53982" customFormat="1" x14ac:dyDescent="0.35"/>
    <row r="53983" customFormat="1" x14ac:dyDescent="0.35"/>
    <row r="53984" customFormat="1" x14ac:dyDescent="0.35"/>
    <row r="53985" customFormat="1" x14ac:dyDescent="0.35"/>
    <row r="53986" customFormat="1" x14ac:dyDescent="0.35"/>
    <row r="53987" customFormat="1" x14ac:dyDescent="0.35"/>
    <row r="53988" customFormat="1" x14ac:dyDescent="0.35"/>
    <row r="53989" customFormat="1" x14ac:dyDescent="0.35"/>
    <row r="53990" customFormat="1" x14ac:dyDescent="0.35"/>
    <row r="53991" customFormat="1" x14ac:dyDescent="0.35"/>
    <row r="53992" customFormat="1" x14ac:dyDescent="0.35"/>
    <row r="53993" customFormat="1" x14ac:dyDescent="0.35"/>
    <row r="53994" customFormat="1" x14ac:dyDescent="0.35"/>
    <row r="53995" customFormat="1" x14ac:dyDescent="0.35"/>
    <row r="53996" customFormat="1" x14ac:dyDescent="0.35"/>
    <row r="53997" customFormat="1" x14ac:dyDescent="0.35"/>
    <row r="53998" customFormat="1" x14ac:dyDescent="0.35"/>
    <row r="53999" customFormat="1" x14ac:dyDescent="0.35"/>
    <row r="54000" customFormat="1" x14ac:dyDescent="0.35"/>
    <row r="54001" customFormat="1" x14ac:dyDescent="0.35"/>
    <row r="54002" customFormat="1" x14ac:dyDescent="0.35"/>
    <row r="54003" customFormat="1" x14ac:dyDescent="0.35"/>
    <row r="54004" customFormat="1" x14ac:dyDescent="0.35"/>
    <row r="54005" customFormat="1" x14ac:dyDescent="0.35"/>
    <row r="54006" customFormat="1" x14ac:dyDescent="0.35"/>
    <row r="54007" customFormat="1" x14ac:dyDescent="0.35"/>
    <row r="54008" customFormat="1" x14ac:dyDescent="0.35"/>
    <row r="54009" customFormat="1" x14ac:dyDescent="0.35"/>
    <row r="54010" customFormat="1" x14ac:dyDescent="0.35"/>
    <row r="54011" customFormat="1" x14ac:dyDescent="0.35"/>
    <row r="54012" customFormat="1" x14ac:dyDescent="0.35"/>
    <row r="54013" customFormat="1" x14ac:dyDescent="0.35"/>
    <row r="54014" customFormat="1" x14ac:dyDescent="0.35"/>
    <row r="54015" customFormat="1" x14ac:dyDescent="0.35"/>
    <row r="54016" customFormat="1" x14ac:dyDescent="0.35"/>
    <row r="54017" customFormat="1" x14ac:dyDescent="0.35"/>
    <row r="54018" customFormat="1" x14ac:dyDescent="0.35"/>
    <row r="54019" customFormat="1" x14ac:dyDescent="0.35"/>
    <row r="54020" customFormat="1" x14ac:dyDescent="0.35"/>
    <row r="54021" customFormat="1" x14ac:dyDescent="0.35"/>
    <row r="54022" customFormat="1" x14ac:dyDescent="0.35"/>
    <row r="54023" customFormat="1" x14ac:dyDescent="0.35"/>
    <row r="54024" customFormat="1" x14ac:dyDescent="0.35"/>
    <row r="54025" customFormat="1" x14ac:dyDescent="0.35"/>
    <row r="54026" customFormat="1" x14ac:dyDescent="0.35"/>
    <row r="54027" customFormat="1" x14ac:dyDescent="0.35"/>
    <row r="54028" customFormat="1" x14ac:dyDescent="0.35"/>
    <row r="54029" customFormat="1" x14ac:dyDescent="0.35"/>
    <row r="54030" customFormat="1" x14ac:dyDescent="0.35"/>
    <row r="54031" customFormat="1" x14ac:dyDescent="0.35"/>
    <row r="54032" customFormat="1" x14ac:dyDescent="0.35"/>
    <row r="54033" customFormat="1" x14ac:dyDescent="0.35"/>
    <row r="54034" customFormat="1" x14ac:dyDescent="0.35"/>
    <row r="54035" customFormat="1" x14ac:dyDescent="0.35"/>
    <row r="54036" customFormat="1" x14ac:dyDescent="0.35"/>
    <row r="54037" customFormat="1" x14ac:dyDescent="0.35"/>
    <row r="54038" customFormat="1" x14ac:dyDescent="0.35"/>
    <row r="54039" customFormat="1" x14ac:dyDescent="0.35"/>
    <row r="54040" customFormat="1" x14ac:dyDescent="0.35"/>
    <row r="54041" customFormat="1" x14ac:dyDescent="0.35"/>
    <row r="54042" customFormat="1" x14ac:dyDescent="0.35"/>
    <row r="54043" customFormat="1" x14ac:dyDescent="0.35"/>
    <row r="54044" customFormat="1" x14ac:dyDescent="0.35"/>
    <row r="54045" customFormat="1" x14ac:dyDescent="0.35"/>
    <row r="54046" customFormat="1" x14ac:dyDescent="0.35"/>
    <row r="54047" customFormat="1" x14ac:dyDescent="0.35"/>
    <row r="54048" customFormat="1" x14ac:dyDescent="0.35"/>
    <row r="54049" customFormat="1" x14ac:dyDescent="0.35"/>
    <row r="54050" customFormat="1" x14ac:dyDescent="0.35"/>
    <row r="54051" customFormat="1" x14ac:dyDescent="0.35"/>
    <row r="54052" customFormat="1" x14ac:dyDescent="0.35"/>
    <row r="54053" customFormat="1" x14ac:dyDescent="0.35"/>
    <row r="54054" customFormat="1" x14ac:dyDescent="0.35"/>
    <row r="54055" customFormat="1" x14ac:dyDescent="0.35"/>
    <row r="54056" customFormat="1" x14ac:dyDescent="0.35"/>
    <row r="54057" customFormat="1" x14ac:dyDescent="0.35"/>
    <row r="54058" customFormat="1" x14ac:dyDescent="0.35"/>
    <row r="54059" customFormat="1" x14ac:dyDescent="0.35"/>
    <row r="54060" customFormat="1" x14ac:dyDescent="0.35"/>
    <row r="54061" customFormat="1" x14ac:dyDescent="0.35"/>
    <row r="54062" customFormat="1" x14ac:dyDescent="0.35"/>
    <row r="54063" customFormat="1" x14ac:dyDescent="0.35"/>
    <row r="54064" customFormat="1" x14ac:dyDescent="0.35"/>
    <row r="54065" customFormat="1" x14ac:dyDescent="0.35"/>
    <row r="54066" customFormat="1" x14ac:dyDescent="0.35"/>
    <row r="54067" customFormat="1" x14ac:dyDescent="0.35"/>
    <row r="54068" customFormat="1" x14ac:dyDescent="0.35"/>
    <row r="54069" customFormat="1" x14ac:dyDescent="0.35"/>
    <row r="54070" customFormat="1" x14ac:dyDescent="0.35"/>
    <row r="54071" customFormat="1" x14ac:dyDescent="0.35"/>
    <row r="54072" customFormat="1" x14ac:dyDescent="0.35"/>
    <row r="54073" customFormat="1" x14ac:dyDescent="0.35"/>
    <row r="54074" customFormat="1" x14ac:dyDescent="0.35"/>
    <row r="54075" customFormat="1" x14ac:dyDescent="0.35"/>
    <row r="54076" customFormat="1" x14ac:dyDescent="0.35"/>
    <row r="54077" customFormat="1" x14ac:dyDescent="0.35"/>
    <row r="54078" customFormat="1" x14ac:dyDescent="0.35"/>
    <row r="54079" customFormat="1" x14ac:dyDescent="0.35"/>
    <row r="54080" customFormat="1" x14ac:dyDescent="0.35"/>
    <row r="54081" customFormat="1" x14ac:dyDescent="0.35"/>
    <row r="54082" customFormat="1" x14ac:dyDescent="0.35"/>
    <row r="54083" customFormat="1" x14ac:dyDescent="0.35"/>
    <row r="54084" customFormat="1" x14ac:dyDescent="0.35"/>
    <row r="54085" customFormat="1" x14ac:dyDescent="0.35"/>
    <row r="54086" customFormat="1" x14ac:dyDescent="0.35"/>
    <row r="54087" customFormat="1" x14ac:dyDescent="0.35"/>
    <row r="54088" customFormat="1" x14ac:dyDescent="0.35"/>
    <row r="54089" customFormat="1" x14ac:dyDescent="0.35"/>
    <row r="54090" customFormat="1" x14ac:dyDescent="0.35"/>
    <row r="54091" customFormat="1" x14ac:dyDescent="0.35"/>
    <row r="54092" customFormat="1" x14ac:dyDescent="0.35"/>
    <row r="54093" customFormat="1" x14ac:dyDescent="0.35"/>
    <row r="54094" customFormat="1" x14ac:dyDescent="0.35"/>
    <row r="54095" customFormat="1" x14ac:dyDescent="0.35"/>
    <row r="54096" customFormat="1" x14ac:dyDescent="0.35"/>
    <row r="54097" customFormat="1" x14ac:dyDescent="0.35"/>
    <row r="54098" customFormat="1" x14ac:dyDescent="0.35"/>
    <row r="54099" customFormat="1" x14ac:dyDescent="0.35"/>
    <row r="54100" customFormat="1" x14ac:dyDescent="0.35"/>
    <row r="54101" customFormat="1" x14ac:dyDescent="0.35"/>
    <row r="54102" customFormat="1" x14ac:dyDescent="0.35"/>
    <row r="54103" customFormat="1" x14ac:dyDescent="0.35"/>
    <row r="54104" customFormat="1" x14ac:dyDescent="0.35"/>
    <row r="54105" customFormat="1" x14ac:dyDescent="0.35"/>
    <row r="54106" customFormat="1" x14ac:dyDescent="0.35"/>
    <row r="54107" customFormat="1" x14ac:dyDescent="0.35"/>
    <row r="54108" customFormat="1" x14ac:dyDescent="0.35"/>
    <row r="54109" customFormat="1" x14ac:dyDescent="0.35"/>
    <row r="54110" customFormat="1" x14ac:dyDescent="0.35"/>
    <row r="54111" customFormat="1" x14ac:dyDescent="0.35"/>
    <row r="54112" customFormat="1" x14ac:dyDescent="0.35"/>
    <row r="54113" customFormat="1" x14ac:dyDescent="0.35"/>
    <row r="54114" customFormat="1" x14ac:dyDescent="0.35"/>
    <row r="54115" customFormat="1" x14ac:dyDescent="0.35"/>
    <row r="54116" customFormat="1" x14ac:dyDescent="0.35"/>
    <row r="54117" customFormat="1" x14ac:dyDescent="0.35"/>
    <row r="54118" customFormat="1" x14ac:dyDescent="0.35"/>
    <row r="54119" customFormat="1" x14ac:dyDescent="0.35"/>
    <row r="54120" customFormat="1" x14ac:dyDescent="0.35"/>
    <row r="54121" customFormat="1" x14ac:dyDescent="0.35"/>
    <row r="54122" customFormat="1" x14ac:dyDescent="0.35"/>
    <row r="54123" customFormat="1" x14ac:dyDescent="0.35"/>
    <row r="54124" customFormat="1" x14ac:dyDescent="0.35"/>
    <row r="54125" customFormat="1" x14ac:dyDescent="0.35"/>
    <row r="54126" customFormat="1" x14ac:dyDescent="0.35"/>
    <row r="54127" customFormat="1" x14ac:dyDescent="0.35"/>
    <row r="54128" customFormat="1" x14ac:dyDescent="0.35"/>
    <row r="54129" customFormat="1" x14ac:dyDescent="0.35"/>
    <row r="54130" customFormat="1" x14ac:dyDescent="0.35"/>
    <row r="54131" customFormat="1" x14ac:dyDescent="0.35"/>
    <row r="54132" customFormat="1" x14ac:dyDescent="0.35"/>
    <row r="54133" customFormat="1" x14ac:dyDescent="0.35"/>
    <row r="54134" customFormat="1" x14ac:dyDescent="0.35"/>
    <row r="54135" customFormat="1" x14ac:dyDescent="0.35"/>
    <row r="54136" customFormat="1" x14ac:dyDescent="0.35"/>
    <row r="54137" customFormat="1" x14ac:dyDescent="0.35"/>
    <row r="54138" customFormat="1" x14ac:dyDescent="0.35"/>
    <row r="54139" customFormat="1" x14ac:dyDescent="0.35"/>
    <row r="54140" customFormat="1" x14ac:dyDescent="0.35"/>
    <row r="54141" customFormat="1" x14ac:dyDescent="0.35"/>
    <row r="54142" customFormat="1" x14ac:dyDescent="0.35"/>
    <row r="54143" customFormat="1" x14ac:dyDescent="0.35"/>
    <row r="54144" customFormat="1" x14ac:dyDescent="0.35"/>
    <row r="54145" customFormat="1" x14ac:dyDescent="0.35"/>
    <row r="54146" customFormat="1" x14ac:dyDescent="0.35"/>
    <row r="54147" customFormat="1" x14ac:dyDescent="0.35"/>
    <row r="54148" customFormat="1" x14ac:dyDescent="0.35"/>
    <row r="54149" customFormat="1" x14ac:dyDescent="0.35"/>
    <row r="54150" customFormat="1" x14ac:dyDescent="0.35"/>
    <row r="54151" customFormat="1" x14ac:dyDescent="0.35"/>
    <row r="54152" customFormat="1" x14ac:dyDescent="0.35"/>
    <row r="54153" customFormat="1" x14ac:dyDescent="0.35"/>
    <row r="54154" customFormat="1" x14ac:dyDescent="0.35"/>
    <row r="54155" customFormat="1" x14ac:dyDescent="0.35"/>
    <row r="54156" customFormat="1" x14ac:dyDescent="0.35"/>
    <row r="54157" customFormat="1" x14ac:dyDescent="0.35"/>
    <row r="54158" customFormat="1" x14ac:dyDescent="0.35"/>
    <row r="54159" customFormat="1" x14ac:dyDescent="0.35"/>
    <row r="54160" customFormat="1" x14ac:dyDescent="0.35"/>
    <row r="54161" customFormat="1" x14ac:dyDescent="0.35"/>
    <row r="54162" customFormat="1" x14ac:dyDescent="0.35"/>
    <row r="54163" customFormat="1" x14ac:dyDescent="0.35"/>
    <row r="54164" customFormat="1" x14ac:dyDescent="0.35"/>
    <row r="54165" customFormat="1" x14ac:dyDescent="0.35"/>
    <row r="54166" customFormat="1" x14ac:dyDescent="0.35"/>
    <row r="54167" customFormat="1" x14ac:dyDescent="0.35"/>
    <row r="54168" customFormat="1" x14ac:dyDescent="0.35"/>
    <row r="54169" customFormat="1" x14ac:dyDescent="0.35"/>
    <row r="54170" customFormat="1" x14ac:dyDescent="0.35"/>
    <row r="54171" customFormat="1" x14ac:dyDescent="0.35"/>
    <row r="54172" customFormat="1" x14ac:dyDescent="0.35"/>
    <row r="54173" customFormat="1" x14ac:dyDescent="0.35"/>
    <row r="54174" customFormat="1" x14ac:dyDescent="0.35"/>
    <row r="54175" customFormat="1" x14ac:dyDescent="0.35"/>
    <row r="54176" customFormat="1" x14ac:dyDescent="0.35"/>
    <row r="54177" customFormat="1" x14ac:dyDescent="0.35"/>
    <row r="54178" customFormat="1" x14ac:dyDescent="0.35"/>
    <row r="54179" customFormat="1" x14ac:dyDescent="0.35"/>
    <row r="54180" customFormat="1" x14ac:dyDescent="0.35"/>
    <row r="54181" customFormat="1" x14ac:dyDescent="0.35"/>
    <row r="54182" customFormat="1" x14ac:dyDescent="0.35"/>
    <row r="54183" customFormat="1" x14ac:dyDescent="0.35"/>
    <row r="54184" customFormat="1" x14ac:dyDescent="0.35"/>
    <row r="54185" customFormat="1" x14ac:dyDescent="0.35"/>
    <row r="54186" customFormat="1" x14ac:dyDescent="0.35"/>
    <row r="54187" customFormat="1" x14ac:dyDescent="0.35"/>
    <row r="54188" customFormat="1" x14ac:dyDescent="0.35"/>
    <row r="54189" customFormat="1" x14ac:dyDescent="0.35"/>
    <row r="54190" customFormat="1" x14ac:dyDescent="0.35"/>
    <row r="54191" customFormat="1" x14ac:dyDescent="0.35"/>
    <row r="54192" customFormat="1" x14ac:dyDescent="0.35"/>
    <row r="54193" customFormat="1" x14ac:dyDescent="0.35"/>
    <row r="54194" customFormat="1" x14ac:dyDescent="0.35"/>
    <row r="54195" customFormat="1" x14ac:dyDescent="0.35"/>
    <row r="54196" customFormat="1" x14ac:dyDescent="0.35"/>
    <row r="54197" customFormat="1" x14ac:dyDescent="0.35"/>
    <row r="54198" customFormat="1" x14ac:dyDescent="0.35"/>
    <row r="54199" customFormat="1" x14ac:dyDescent="0.35"/>
    <row r="54200" customFormat="1" x14ac:dyDescent="0.35"/>
    <row r="54201" customFormat="1" x14ac:dyDescent="0.35"/>
    <row r="54202" customFormat="1" x14ac:dyDescent="0.35"/>
    <row r="54203" customFormat="1" x14ac:dyDescent="0.35"/>
    <row r="54204" customFormat="1" x14ac:dyDescent="0.35"/>
    <row r="54205" customFormat="1" x14ac:dyDescent="0.35"/>
    <row r="54206" customFormat="1" x14ac:dyDescent="0.35"/>
    <row r="54207" customFormat="1" x14ac:dyDescent="0.35"/>
    <row r="54208" customFormat="1" x14ac:dyDescent="0.35"/>
    <row r="54209" customFormat="1" x14ac:dyDescent="0.35"/>
    <row r="54210" customFormat="1" x14ac:dyDescent="0.35"/>
    <row r="54211" customFormat="1" x14ac:dyDescent="0.35"/>
    <row r="54212" customFormat="1" x14ac:dyDescent="0.35"/>
    <row r="54213" customFormat="1" x14ac:dyDescent="0.35"/>
    <row r="54214" customFormat="1" x14ac:dyDescent="0.35"/>
    <row r="54215" customFormat="1" x14ac:dyDescent="0.35"/>
    <row r="54216" customFormat="1" x14ac:dyDescent="0.35"/>
    <row r="54217" customFormat="1" x14ac:dyDescent="0.35"/>
    <row r="54218" customFormat="1" x14ac:dyDescent="0.35"/>
    <row r="54219" customFormat="1" x14ac:dyDescent="0.35"/>
    <row r="54220" customFormat="1" x14ac:dyDescent="0.35"/>
    <row r="54221" customFormat="1" x14ac:dyDescent="0.35"/>
    <row r="54222" customFormat="1" x14ac:dyDescent="0.35"/>
    <row r="54223" customFormat="1" x14ac:dyDescent="0.35"/>
    <row r="54224" customFormat="1" x14ac:dyDescent="0.35"/>
    <row r="54225" customFormat="1" x14ac:dyDescent="0.35"/>
    <row r="54226" customFormat="1" x14ac:dyDescent="0.35"/>
    <row r="54227" customFormat="1" x14ac:dyDescent="0.35"/>
    <row r="54228" customFormat="1" x14ac:dyDescent="0.35"/>
    <row r="54229" customFormat="1" x14ac:dyDescent="0.35"/>
    <row r="54230" customFormat="1" x14ac:dyDescent="0.35"/>
    <row r="54231" customFormat="1" x14ac:dyDescent="0.35"/>
    <row r="54232" customFormat="1" x14ac:dyDescent="0.35"/>
    <row r="54233" customFormat="1" x14ac:dyDescent="0.35"/>
    <row r="54234" customFormat="1" x14ac:dyDescent="0.35"/>
    <row r="54235" customFormat="1" x14ac:dyDescent="0.35"/>
    <row r="54236" customFormat="1" x14ac:dyDescent="0.35"/>
    <row r="54237" customFormat="1" x14ac:dyDescent="0.35"/>
    <row r="54238" customFormat="1" x14ac:dyDescent="0.35"/>
    <row r="54239" customFormat="1" x14ac:dyDescent="0.35"/>
    <row r="54240" customFormat="1" x14ac:dyDescent="0.35"/>
    <row r="54241" customFormat="1" x14ac:dyDescent="0.35"/>
    <row r="54242" customFormat="1" x14ac:dyDescent="0.35"/>
    <row r="54243" customFormat="1" x14ac:dyDescent="0.35"/>
    <row r="54244" customFormat="1" x14ac:dyDescent="0.35"/>
    <row r="54245" customFormat="1" x14ac:dyDescent="0.35"/>
    <row r="54246" customFormat="1" x14ac:dyDescent="0.35"/>
    <row r="54247" customFormat="1" x14ac:dyDescent="0.35"/>
    <row r="54248" customFormat="1" x14ac:dyDescent="0.35"/>
    <row r="54249" customFormat="1" x14ac:dyDescent="0.35"/>
    <row r="54250" customFormat="1" x14ac:dyDescent="0.35"/>
    <row r="54251" customFormat="1" x14ac:dyDescent="0.35"/>
    <row r="54252" customFormat="1" x14ac:dyDescent="0.35"/>
    <row r="54253" customFormat="1" x14ac:dyDescent="0.35"/>
    <row r="54254" customFormat="1" x14ac:dyDescent="0.35"/>
    <row r="54255" customFormat="1" x14ac:dyDescent="0.35"/>
    <row r="54256" customFormat="1" x14ac:dyDescent="0.35"/>
    <row r="54257" customFormat="1" x14ac:dyDescent="0.35"/>
    <row r="54258" customFormat="1" x14ac:dyDescent="0.35"/>
    <row r="54259" customFormat="1" x14ac:dyDescent="0.35"/>
    <row r="54260" customFormat="1" x14ac:dyDescent="0.35"/>
    <row r="54261" customFormat="1" x14ac:dyDescent="0.35"/>
    <row r="54262" customFormat="1" x14ac:dyDescent="0.35"/>
    <row r="54263" customFormat="1" x14ac:dyDescent="0.35"/>
    <row r="54264" customFormat="1" x14ac:dyDescent="0.35"/>
    <row r="54265" customFormat="1" x14ac:dyDescent="0.35"/>
    <row r="54266" customFormat="1" x14ac:dyDescent="0.35"/>
    <row r="54267" customFormat="1" x14ac:dyDescent="0.35"/>
    <row r="54268" customFormat="1" x14ac:dyDescent="0.35"/>
    <row r="54269" customFormat="1" x14ac:dyDescent="0.35"/>
    <row r="54270" customFormat="1" x14ac:dyDescent="0.35"/>
    <row r="54271" customFormat="1" x14ac:dyDescent="0.35"/>
    <row r="54272" customFormat="1" x14ac:dyDescent="0.35"/>
    <row r="54273" customFormat="1" x14ac:dyDescent="0.35"/>
    <row r="54274" customFormat="1" x14ac:dyDescent="0.35"/>
    <row r="54275" customFormat="1" x14ac:dyDescent="0.35"/>
    <row r="54276" customFormat="1" x14ac:dyDescent="0.35"/>
    <row r="54277" customFormat="1" x14ac:dyDescent="0.35"/>
    <row r="54278" customFormat="1" x14ac:dyDescent="0.35"/>
    <row r="54279" customFormat="1" x14ac:dyDescent="0.35"/>
    <row r="54280" customFormat="1" x14ac:dyDescent="0.35"/>
    <row r="54281" customFormat="1" x14ac:dyDescent="0.35"/>
    <row r="54282" customFormat="1" x14ac:dyDescent="0.35"/>
    <row r="54283" customFormat="1" x14ac:dyDescent="0.35"/>
    <row r="54284" customFormat="1" x14ac:dyDescent="0.35"/>
    <row r="54285" customFormat="1" x14ac:dyDescent="0.35"/>
    <row r="54286" customFormat="1" x14ac:dyDescent="0.35"/>
    <row r="54287" customFormat="1" x14ac:dyDescent="0.35"/>
    <row r="54288" customFormat="1" x14ac:dyDescent="0.35"/>
    <row r="54289" customFormat="1" x14ac:dyDescent="0.35"/>
    <row r="54290" customFormat="1" x14ac:dyDescent="0.35"/>
    <row r="54291" customFormat="1" x14ac:dyDescent="0.35"/>
    <row r="54292" customFormat="1" x14ac:dyDescent="0.35"/>
    <row r="54293" customFormat="1" x14ac:dyDescent="0.35"/>
    <row r="54294" customFormat="1" x14ac:dyDescent="0.35"/>
    <row r="54295" customFormat="1" x14ac:dyDescent="0.35"/>
    <row r="54296" customFormat="1" x14ac:dyDescent="0.35"/>
    <row r="54297" customFormat="1" x14ac:dyDescent="0.35"/>
    <row r="54298" customFormat="1" x14ac:dyDescent="0.35"/>
    <row r="54299" customFormat="1" x14ac:dyDescent="0.35"/>
    <row r="54300" customFormat="1" x14ac:dyDescent="0.35"/>
    <row r="54301" customFormat="1" x14ac:dyDescent="0.35"/>
    <row r="54302" customFormat="1" x14ac:dyDescent="0.35"/>
    <row r="54303" customFormat="1" x14ac:dyDescent="0.35"/>
    <row r="54304" customFormat="1" x14ac:dyDescent="0.35"/>
    <row r="54305" customFormat="1" x14ac:dyDescent="0.35"/>
    <row r="54306" customFormat="1" x14ac:dyDescent="0.35"/>
    <row r="54307" customFormat="1" x14ac:dyDescent="0.35"/>
    <row r="54308" customFormat="1" x14ac:dyDescent="0.35"/>
    <row r="54309" customFormat="1" x14ac:dyDescent="0.35"/>
    <row r="54310" customFormat="1" x14ac:dyDescent="0.35"/>
    <row r="54311" customFormat="1" x14ac:dyDescent="0.35"/>
    <row r="54312" customFormat="1" x14ac:dyDescent="0.35"/>
    <row r="54313" customFormat="1" x14ac:dyDescent="0.35"/>
    <row r="54314" customFormat="1" x14ac:dyDescent="0.35"/>
    <row r="54315" customFormat="1" x14ac:dyDescent="0.35"/>
    <row r="54316" customFormat="1" x14ac:dyDescent="0.35"/>
    <row r="54317" customFormat="1" x14ac:dyDescent="0.35"/>
    <row r="54318" customFormat="1" x14ac:dyDescent="0.35"/>
    <row r="54319" customFormat="1" x14ac:dyDescent="0.35"/>
    <row r="54320" customFormat="1" x14ac:dyDescent="0.35"/>
    <row r="54321" customFormat="1" x14ac:dyDescent="0.35"/>
    <row r="54322" customFormat="1" x14ac:dyDescent="0.35"/>
    <row r="54323" customFormat="1" x14ac:dyDescent="0.35"/>
    <row r="54324" customFormat="1" x14ac:dyDescent="0.35"/>
    <row r="54325" customFormat="1" x14ac:dyDescent="0.35"/>
    <row r="54326" customFormat="1" x14ac:dyDescent="0.35"/>
    <row r="54327" customFormat="1" x14ac:dyDescent="0.35"/>
    <row r="54328" customFormat="1" x14ac:dyDescent="0.35"/>
    <row r="54329" customFormat="1" x14ac:dyDescent="0.35"/>
    <row r="54330" customFormat="1" x14ac:dyDescent="0.35"/>
    <row r="54331" customFormat="1" x14ac:dyDescent="0.35"/>
    <row r="54332" customFormat="1" x14ac:dyDescent="0.35"/>
    <row r="54333" customFormat="1" x14ac:dyDescent="0.35"/>
    <row r="54334" customFormat="1" x14ac:dyDescent="0.35"/>
    <row r="54335" customFormat="1" x14ac:dyDescent="0.35"/>
    <row r="54336" customFormat="1" x14ac:dyDescent="0.35"/>
    <row r="54337" customFormat="1" x14ac:dyDescent="0.35"/>
    <row r="54338" customFormat="1" x14ac:dyDescent="0.35"/>
    <row r="54339" customFormat="1" x14ac:dyDescent="0.35"/>
    <row r="54340" customFormat="1" x14ac:dyDescent="0.35"/>
    <row r="54341" customFormat="1" x14ac:dyDescent="0.35"/>
    <row r="54342" customFormat="1" x14ac:dyDescent="0.35"/>
    <row r="54343" customFormat="1" x14ac:dyDescent="0.35"/>
    <row r="54344" customFormat="1" x14ac:dyDescent="0.35"/>
    <row r="54345" customFormat="1" x14ac:dyDescent="0.35"/>
    <row r="54346" customFormat="1" x14ac:dyDescent="0.35"/>
    <row r="54347" customFormat="1" x14ac:dyDescent="0.35"/>
    <row r="54348" customFormat="1" x14ac:dyDescent="0.35"/>
    <row r="54349" customFormat="1" x14ac:dyDescent="0.35"/>
    <row r="54350" customFormat="1" x14ac:dyDescent="0.35"/>
    <row r="54351" customFormat="1" x14ac:dyDescent="0.35"/>
    <row r="54352" customFormat="1" x14ac:dyDescent="0.35"/>
    <row r="54353" customFormat="1" x14ac:dyDescent="0.35"/>
    <row r="54354" customFormat="1" x14ac:dyDescent="0.35"/>
    <row r="54355" customFormat="1" x14ac:dyDescent="0.35"/>
    <row r="54356" customFormat="1" x14ac:dyDescent="0.35"/>
    <row r="54357" customFormat="1" x14ac:dyDescent="0.35"/>
    <row r="54358" customFormat="1" x14ac:dyDescent="0.35"/>
    <row r="54359" customFormat="1" x14ac:dyDescent="0.35"/>
    <row r="54360" customFormat="1" x14ac:dyDescent="0.35"/>
    <row r="54361" customFormat="1" x14ac:dyDescent="0.35"/>
    <row r="54362" customFormat="1" x14ac:dyDescent="0.35"/>
    <row r="54363" customFormat="1" x14ac:dyDescent="0.35"/>
    <row r="54364" customFormat="1" x14ac:dyDescent="0.35"/>
    <row r="54365" customFormat="1" x14ac:dyDescent="0.35"/>
    <row r="54366" customFormat="1" x14ac:dyDescent="0.35"/>
    <row r="54367" customFormat="1" x14ac:dyDescent="0.35"/>
    <row r="54368" customFormat="1" x14ac:dyDescent="0.35"/>
    <row r="54369" customFormat="1" x14ac:dyDescent="0.35"/>
    <row r="54370" customFormat="1" x14ac:dyDescent="0.35"/>
    <row r="54371" customFormat="1" x14ac:dyDescent="0.35"/>
    <row r="54372" customFormat="1" x14ac:dyDescent="0.35"/>
    <row r="54373" customFormat="1" x14ac:dyDescent="0.35"/>
    <row r="54374" customFormat="1" x14ac:dyDescent="0.35"/>
    <row r="54375" customFormat="1" x14ac:dyDescent="0.35"/>
    <row r="54376" customFormat="1" x14ac:dyDescent="0.35"/>
    <row r="54377" customFormat="1" x14ac:dyDescent="0.35"/>
    <row r="54378" customFormat="1" x14ac:dyDescent="0.35"/>
    <row r="54379" customFormat="1" x14ac:dyDescent="0.35"/>
    <row r="54380" customFormat="1" x14ac:dyDescent="0.35"/>
    <row r="54381" customFormat="1" x14ac:dyDescent="0.35"/>
    <row r="54382" customFormat="1" x14ac:dyDescent="0.35"/>
    <row r="54383" customFormat="1" x14ac:dyDescent="0.35"/>
    <row r="54384" customFormat="1" x14ac:dyDescent="0.35"/>
    <row r="54385" customFormat="1" x14ac:dyDescent="0.35"/>
    <row r="54386" customFormat="1" x14ac:dyDescent="0.35"/>
    <row r="54387" customFormat="1" x14ac:dyDescent="0.35"/>
    <row r="54388" customFormat="1" x14ac:dyDescent="0.35"/>
    <row r="54389" customFormat="1" x14ac:dyDescent="0.35"/>
    <row r="54390" customFormat="1" x14ac:dyDescent="0.35"/>
    <row r="54391" customFormat="1" x14ac:dyDescent="0.35"/>
    <row r="54392" customFormat="1" x14ac:dyDescent="0.35"/>
    <row r="54393" customFormat="1" x14ac:dyDescent="0.35"/>
    <row r="54394" customFormat="1" x14ac:dyDescent="0.35"/>
    <row r="54395" customFormat="1" x14ac:dyDescent="0.35"/>
    <row r="54396" customFormat="1" x14ac:dyDescent="0.35"/>
    <row r="54397" customFormat="1" x14ac:dyDescent="0.35"/>
    <row r="54398" customFormat="1" x14ac:dyDescent="0.35"/>
    <row r="54399" customFormat="1" x14ac:dyDescent="0.35"/>
    <row r="54400" customFormat="1" x14ac:dyDescent="0.35"/>
    <row r="54401" customFormat="1" x14ac:dyDescent="0.35"/>
    <row r="54402" customFormat="1" x14ac:dyDescent="0.35"/>
    <row r="54403" customFormat="1" x14ac:dyDescent="0.35"/>
    <row r="54404" customFormat="1" x14ac:dyDescent="0.35"/>
    <row r="54405" customFormat="1" x14ac:dyDescent="0.35"/>
    <row r="54406" customFormat="1" x14ac:dyDescent="0.35"/>
    <row r="54407" customFormat="1" x14ac:dyDescent="0.35"/>
    <row r="54408" customFormat="1" x14ac:dyDescent="0.35"/>
    <row r="54409" customFormat="1" x14ac:dyDescent="0.35"/>
    <row r="54410" customFormat="1" x14ac:dyDescent="0.35"/>
    <row r="54411" customFormat="1" x14ac:dyDescent="0.35"/>
    <row r="54412" customFormat="1" x14ac:dyDescent="0.35"/>
    <row r="54413" customFormat="1" x14ac:dyDescent="0.35"/>
    <row r="54414" customFormat="1" x14ac:dyDescent="0.35"/>
    <row r="54415" customFormat="1" x14ac:dyDescent="0.35"/>
    <row r="54416" customFormat="1" x14ac:dyDescent="0.35"/>
    <row r="54417" customFormat="1" x14ac:dyDescent="0.35"/>
    <row r="54418" customFormat="1" x14ac:dyDescent="0.35"/>
    <row r="54419" customFormat="1" x14ac:dyDescent="0.35"/>
    <row r="54420" customFormat="1" x14ac:dyDescent="0.35"/>
    <row r="54421" customFormat="1" x14ac:dyDescent="0.35"/>
    <row r="54422" customFormat="1" x14ac:dyDescent="0.35"/>
    <row r="54423" customFormat="1" x14ac:dyDescent="0.35"/>
    <row r="54424" customFormat="1" x14ac:dyDescent="0.35"/>
    <row r="54425" customFormat="1" x14ac:dyDescent="0.35"/>
    <row r="54426" customFormat="1" x14ac:dyDescent="0.35"/>
    <row r="54427" customFormat="1" x14ac:dyDescent="0.35"/>
    <row r="54428" customFormat="1" x14ac:dyDescent="0.35"/>
    <row r="54429" customFormat="1" x14ac:dyDescent="0.35"/>
    <row r="54430" customFormat="1" x14ac:dyDescent="0.35"/>
    <row r="54431" customFormat="1" x14ac:dyDescent="0.35"/>
    <row r="54432" customFormat="1" x14ac:dyDescent="0.35"/>
    <row r="54433" customFormat="1" x14ac:dyDescent="0.35"/>
    <row r="54434" customFormat="1" x14ac:dyDescent="0.35"/>
    <row r="54435" customFormat="1" x14ac:dyDescent="0.35"/>
    <row r="54436" customFormat="1" x14ac:dyDescent="0.35"/>
    <row r="54437" customFormat="1" x14ac:dyDescent="0.35"/>
    <row r="54438" customFormat="1" x14ac:dyDescent="0.35"/>
    <row r="54439" customFormat="1" x14ac:dyDescent="0.35"/>
    <row r="54440" customFormat="1" x14ac:dyDescent="0.35"/>
    <row r="54441" customFormat="1" x14ac:dyDescent="0.35"/>
    <row r="54442" customFormat="1" x14ac:dyDescent="0.35"/>
    <row r="54443" customFormat="1" x14ac:dyDescent="0.35"/>
    <row r="54444" customFormat="1" x14ac:dyDescent="0.35"/>
    <row r="54445" customFormat="1" x14ac:dyDescent="0.35"/>
    <row r="54446" customFormat="1" x14ac:dyDescent="0.35"/>
    <row r="54447" customFormat="1" x14ac:dyDescent="0.35"/>
    <row r="54448" customFormat="1" x14ac:dyDescent="0.35"/>
    <row r="54449" customFormat="1" x14ac:dyDescent="0.35"/>
    <row r="54450" customFormat="1" x14ac:dyDescent="0.35"/>
    <row r="54451" customFormat="1" x14ac:dyDescent="0.35"/>
    <row r="54452" customFormat="1" x14ac:dyDescent="0.35"/>
    <row r="54453" customFormat="1" x14ac:dyDescent="0.35"/>
    <row r="54454" customFormat="1" x14ac:dyDescent="0.35"/>
    <row r="54455" customFormat="1" x14ac:dyDescent="0.35"/>
    <row r="54456" customFormat="1" x14ac:dyDescent="0.35"/>
    <row r="54457" customFormat="1" x14ac:dyDescent="0.35"/>
    <row r="54458" customFormat="1" x14ac:dyDescent="0.35"/>
    <row r="54459" customFormat="1" x14ac:dyDescent="0.35"/>
    <row r="54460" customFormat="1" x14ac:dyDescent="0.35"/>
    <row r="54461" customFormat="1" x14ac:dyDescent="0.35"/>
    <row r="54462" customFormat="1" x14ac:dyDescent="0.35"/>
    <row r="54463" customFormat="1" x14ac:dyDescent="0.35"/>
    <row r="54464" customFormat="1" x14ac:dyDescent="0.35"/>
    <row r="54465" customFormat="1" x14ac:dyDescent="0.35"/>
    <row r="54466" customFormat="1" x14ac:dyDescent="0.35"/>
    <row r="54467" customFormat="1" x14ac:dyDescent="0.35"/>
    <row r="54468" customFormat="1" x14ac:dyDescent="0.35"/>
    <row r="54469" customFormat="1" x14ac:dyDescent="0.35"/>
    <row r="54470" customFormat="1" x14ac:dyDescent="0.35"/>
    <row r="54471" customFormat="1" x14ac:dyDescent="0.35"/>
    <row r="54472" customFormat="1" x14ac:dyDescent="0.35"/>
    <row r="54473" customFormat="1" x14ac:dyDescent="0.35"/>
    <row r="54474" customFormat="1" x14ac:dyDescent="0.35"/>
    <row r="54475" customFormat="1" x14ac:dyDescent="0.35"/>
    <row r="54476" customFormat="1" x14ac:dyDescent="0.35"/>
    <row r="54477" customFormat="1" x14ac:dyDescent="0.35"/>
    <row r="54478" customFormat="1" x14ac:dyDescent="0.35"/>
    <row r="54479" customFormat="1" x14ac:dyDescent="0.35"/>
    <row r="54480" customFormat="1" x14ac:dyDescent="0.35"/>
    <row r="54481" customFormat="1" x14ac:dyDescent="0.35"/>
    <row r="54482" customFormat="1" x14ac:dyDescent="0.35"/>
    <row r="54483" customFormat="1" x14ac:dyDescent="0.35"/>
    <row r="54484" customFormat="1" x14ac:dyDescent="0.35"/>
    <row r="54485" customFormat="1" x14ac:dyDescent="0.35"/>
    <row r="54486" customFormat="1" x14ac:dyDescent="0.35"/>
    <row r="54487" customFormat="1" x14ac:dyDescent="0.35"/>
    <row r="54488" customFormat="1" x14ac:dyDescent="0.35"/>
    <row r="54489" customFormat="1" x14ac:dyDescent="0.35"/>
    <row r="54490" customFormat="1" x14ac:dyDescent="0.35"/>
    <row r="54491" customFormat="1" x14ac:dyDescent="0.35"/>
    <row r="54492" customFormat="1" x14ac:dyDescent="0.35"/>
    <row r="54493" customFormat="1" x14ac:dyDescent="0.35"/>
    <row r="54494" customFormat="1" x14ac:dyDescent="0.35"/>
    <row r="54495" customFormat="1" x14ac:dyDescent="0.35"/>
    <row r="54496" customFormat="1" x14ac:dyDescent="0.35"/>
    <row r="54497" customFormat="1" x14ac:dyDescent="0.35"/>
    <row r="54498" customFormat="1" x14ac:dyDescent="0.35"/>
    <row r="54499" customFormat="1" x14ac:dyDescent="0.35"/>
    <row r="54500" customFormat="1" x14ac:dyDescent="0.35"/>
    <row r="54501" customFormat="1" x14ac:dyDescent="0.35"/>
    <row r="54502" customFormat="1" x14ac:dyDescent="0.35"/>
    <row r="54503" customFormat="1" x14ac:dyDescent="0.35"/>
    <row r="54504" customFormat="1" x14ac:dyDescent="0.35"/>
    <row r="54505" customFormat="1" x14ac:dyDescent="0.35"/>
    <row r="54506" customFormat="1" x14ac:dyDescent="0.35"/>
    <row r="54507" customFormat="1" x14ac:dyDescent="0.35"/>
    <row r="54508" customFormat="1" x14ac:dyDescent="0.35"/>
    <row r="54509" customFormat="1" x14ac:dyDescent="0.35"/>
    <row r="54510" customFormat="1" x14ac:dyDescent="0.35"/>
    <row r="54511" customFormat="1" x14ac:dyDescent="0.35"/>
    <row r="54512" customFormat="1" x14ac:dyDescent="0.35"/>
    <row r="54513" customFormat="1" x14ac:dyDescent="0.35"/>
    <row r="54514" customFormat="1" x14ac:dyDescent="0.35"/>
    <row r="54515" customFormat="1" x14ac:dyDescent="0.35"/>
    <row r="54516" customFormat="1" x14ac:dyDescent="0.35"/>
    <row r="54517" customFormat="1" x14ac:dyDescent="0.35"/>
    <row r="54518" customFormat="1" x14ac:dyDescent="0.35"/>
    <row r="54519" customFormat="1" x14ac:dyDescent="0.35"/>
    <row r="54520" customFormat="1" x14ac:dyDescent="0.35"/>
    <row r="54521" customFormat="1" x14ac:dyDescent="0.35"/>
    <row r="54522" customFormat="1" x14ac:dyDescent="0.35"/>
    <row r="54523" customFormat="1" x14ac:dyDescent="0.35"/>
    <row r="54524" customFormat="1" x14ac:dyDescent="0.35"/>
    <row r="54525" customFormat="1" x14ac:dyDescent="0.35"/>
    <row r="54526" customFormat="1" x14ac:dyDescent="0.35"/>
    <row r="54527" customFormat="1" x14ac:dyDescent="0.35"/>
    <row r="54528" customFormat="1" x14ac:dyDescent="0.35"/>
    <row r="54529" customFormat="1" x14ac:dyDescent="0.35"/>
    <row r="54530" customFormat="1" x14ac:dyDescent="0.35"/>
    <row r="54531" customFormat="1" x14ac:dyDescent="0.35"/>
    <row r="54532" customFormat="1" x14ac:dyDescent="0.35"/>
    <row r="54533" customFormat="1" x14ac:dyDescent="0.35"/>
    <row r="54534" customFormat="1" x14ac:dyDescent="0.35"/>
    <row r="54535" customFormat="1" x14ac:dyDescent="0.35"/>
    <row r="54536" customFormat="1" x14ac:dyDescent="0.35"/>
    <row r="54537" customFormat="1" x14ac:dyDescent="0.35"/>
    <row r="54538" customFormat="1" x14ac:dyDescent="0.35"/>
    <row r="54539" customFormat="1" x14ac:dyDescent="0.35"/>
    <row r="54540" customFormat="1" x14ac:dyDescent="0.35"/>
    <row r="54541" customFormat="1" x14ac:dyDescent="0.35"/>
    <row r="54542" customFormat="1" x14ac:dyDescent="0.35"/>
    <row r="54543" customFormat="1" x14ac:dyDescent="0.35"/>
    <row r="54544" customFormat="1" x14ac:dyDescent="0.35"/>
    <row r="54545" customFormat="1" x14ac:dyDescent="0.35"/>
    <row r="54546" customFormat="1" x14ac:dyDescent="0.35"/>
    <row r="54547" customFormat="1" x14ac:dyDescent="0.35"/>
    <row r="54548" customFormat="1" x14ac:dyDescent="0.35"/>
    <row r="54549" customFormat="1" x14ac:dyDescent="0.35"/>
    <row r="54550" customFormat="1" x14ac:dyDescent="0.35"/>
    <row r="54551" customFormat="1" x14ac:dyDescent="0.35"/>
    <row r="54552" customFormat="1" x14ac:dyDescent="0.35"/>
    <row r="54553" customFormat="1" x14ac:dyDescent="0.35"/>
    <row r="54554" customFormat="1" x14ac:dyDescent="0.35"/>
    <row r="54555" customFormat="1" x14ac:dyDescent="0.35"/>
    <row r="54556" customFormat="1" x14ac:dyDescent="0.35"/>
    <row r="54557" customFormat="1" x14ac:dyDescent="0.35"/>
    <row r="54558" customFormat="1" x14ac:dyDescent="0.35"/>
    <row r="54559" customFormat="1" x14ac:dyDescent="0.35"/>
    <row r="54560" customFormat="1" x14ac:dyDescent="0.35"/>
    <row r="54561" customFormat="1" x14ac:dyDescent="0.35"/>
    <row r="54562" customFormat="1" x14ac:dyDescent="0.35"/>
    <row r="54563" customFormat="1" x14ac:dyDescent="0.35"/>
    <row r="54564" customFormat="1" x14ac:dyDescent="0.35"/>
    <row r="54565" customFormat="1" x14ac:dyDescent="0.35"/>
    <row r="54566" customFormat="1" x14ac:dyDescent="0.35"/>
    <row r="54567" customFormat="1" x14ac:dyDescent="0.35"/>
    <row r="54568" customFormat="1" x14ac:dyDescent="0.35"/>
    <row r="54569" customFormat="1" x14ac:dyDescent="0.35"/>
    <row r="54570" customFormat="1" x14ac:dyDescent="0.35"/>
    <row r="54571" customFormat="1" x14ac:dyDescent="0.35"/>
    <row r="54572" customFormat="1" x14ac:dyDescent="0.35"/>
    <row r="54573" customFormat="1" x14ac:dyDescent="0.35"/>
    <row r="54574" customFormat="1" x14ac:dyDescent="0.35"/>
    <row r="54575" customFormat="1" x14ac:dyDescent="0.35"/>
    <row r="54576" customFormat="1" x14ac:dyDescent="0.35"/>
    <row r="54577" customFormat="1" x14ac:dyDescent="0.35"/>
    <row r="54578" customFormat="1" x14ac:dyDescent="0.35"/>
    <row r="54579" customFormat="1" x14ac:dyDescent="0.35"/>
    <row r="54580" customFormat="1" x14ac:dyDescent="0.35"/>
    <row r="54581" customFormat="1" x14ac:dyDescent="0.35"/>
    <row r="54582" customFormat="1" x14ac:dyDescent="0.35"/>
    <row r="54583" customFormat="1" x14ac:dyDescent="0.35"/>
    <row r="54584" customFormat="1" x14ac:dyDescent="0.35"/>
    <row r="54585" customFormat="1" x14ac:dyDescent="0.35"/>
    <row r="54586" customFormat="1" x14ac:dyDescent="0.35"/>
    <row r="54587" customFormat="1" x14ac:dyDescent="0.35"/>
    <row r="54588" customFormat="1" x14ac:dyDescent="0.35"/>
    <row r="54589" customFormat="1" x14ac:dyDescent="0.35"/>
    <row r="54590" customFormat="1" x14ac:dyDescent="0.35"/>
    <row r="54591" customFormat="1" x14ac:dyDescent="0.35"/>
    <row r="54592" customFormat="1" x14ac:dyDescent="0.35"/>
    <row r="54593" customFormat="1" x14ac:dyDescent="0.35"/>
    <row r="54594" customFormat="1" x14ac:dyDescent="0.35"/>
    <row r="54595" customFormat="1" x14ac:dyDescent="0.35"/>
    <row r="54596" customFormat="1" x14ac:dyDescent="0.35"/>
    <row r="54597" customFormat="1" x14ac:dyDescent="0.35"/>
    <row r="54598" customFormat="1" x14ac:dyDescent="0.35"/>
    <row r="54599" customFormat="1" x14ac:dyDescent="0.35"/>
    <row r="54600" customFormat="1" x14ac:dyDescent="0.35"/>
    <row r="54601" customFormat="1" x14ac:dyDescent="0.35"/>
    <row r="54602" customFormat="1" x14ac:dyDescent="0.35"/>
    <row r="54603" customFormat="1" x14ac:dyDescent="0.35"/>
    <row r="54604" customFormat="1" x14ac:dyDescent="0.35"/>
    <row r="54605" customFormat="1" x14ac:dyDescent="0.35"/>
    <row r="54606" customFormat="1" x14ac:dyDescent="0.35"/>
    <row r="54607" customFormat="1" x14ac:dyDescent="0.35"/>
    <row r="54608" customFormat="1" x14ac:dyDescent="0.35"/>
    <row r="54609" customFormat="1" x14ac:dyDescent="0.35"/>
    <row r="54610" customFormat="1" x14ac:dyDescent="0.35"/>
    <row r="54611" customFormat="1" x14ac:dyDescent="0.35"/>
    <row r="54612" customFormat="1" x14ac:dyDescent="0.35"/>
    <row r="54613" customFormat="1" x14ac:dyDescent="0.35"/>
    <row r="54614" customFormat="1" x14ac:dyDescent="0.35"/>
    <row r="54615" customFormat="1" x14ac:dyDescent="0.35"/>
    <row r="54616" customFormat="1" x14ac:dyDescent="0.35"/>
    <row r="54617" customFormat="1" x14ac:dyDescent="0.35"/>
    <row r="54618" customFormat="1" x14ac:dyDescent="0.35"/>
    <row r="54619" customFormat="1" x14ac:dyDescent="0.35"/>
    <row r="54620" customFormat="1" x14ac:dyDescent="0.35"/>
    <row r="54621" customFormat="1" x14ac:dyDescent="0.35"/>
    <row r="54622" customFormat="1" x14ac:dyDescent="0.35"/>
    <row r="54623" customFormat="1" x14ac:dyDescent="0.35"/>
    <row r="54624" customFormat="1" x14ac:dyDescent="0.35"/>
    <row r="54625" customFormat="1" x14ac:dyDescent="0.35"/>
    <row r="54626" customFormat="1" x14ac:dyDescent="0.35"/>
    <row r="54627" customFormat="1" x14ac:dyDescent="0.35"/>
    <row r="54628" customFormat="1" x14ac:dyDescent="0.35"/>
    <row r="54629" customFormat="1" x14ac:dyDescent="0.35"/>
    <row r="54630" customFormat="1" x14ac:dyDescent="0.35"/>
    <row r="54631" customFormat="1" x14ac:dyDescent="0.35"/>
    <row r="54632" customFormat="1" x14ac:dyDescent="0.35"/>
    <row r="54633" customFormat="1" x14ac:dyDescent="0.35"/>
    <row r="54634" customFormat="1" x14ac:dyDescent="0.35"/>
    <row r="54635" customFormat="1" x14ac:dyDescent="0.35"/>
    <row r="54636" customFormat="1" x14ac:dyDescent="0.35"/>
    <row r="54637" customFormat="1" x14ac:dyDescent="0.35"/>
    <row r="54638" customFormat="1" x14ac:dyDescent="0.35"/>
    <row r="54639" customFormat="1" x14ac:dyDescent="0.35"/>
    <row r="54640" customFormat="1" x14ac:dyDescent="0.35"/>
    <row r="54641" customFormat="1" x14ac:dyDescent="0.35"/>
    <row r="54642" customFormat="1" x14ac:dyDescent="0.35"/>
    <row r="54643" customFormat="1" x14ac:dyDescent="0.35"/>
    <row r="54644" customFormat="1" x14ac:dyDescent="0.35"/>
    <row r="54645" customFormat="1" x14ac:dyDescent="0.35"/>
    <row r="54646" customFormat="1" x14ac:dyDescent="0.35"/>
    <row r="54647" customFormat="1" x14ac:dyDescent="0.35"/>
    <row r="54648" customFormat="1" x14ac:dyDescent="0.35"/>
    <row r="54649" customFormat="1" x14ac:dyDescent="0.35"/>
    <row r="54650" customFormat="1" x14ac:dyDescent="0.35"/>
    <row r="54651" customFormat="1" x14ac:dyDescent="0.35"/>
    <row r="54652" customFormat="1" x14ac:dyDescent="0.35"/>
    <row r="54653" customFormat="1" x14ac:dyDescent="0.35"/>
    <row r="54654" customFormat="1" x14ac:dyDescent="0.35"/>
    <row r="54655" customFormat="1" x14ac:dyDescent="0.35"/>
    <row r="54656" customFormat="1" x14ac:dyDescent="0.35"/>
    <row r="54657" customFormat="1" x14ac:dyDescent="0.35"/>
    <row r="54658" customFormat="1" x14ac:dyDescent="0.35"/>
    <row r="54659" customFormat="1" x14ac:dyDescent="0.35"/>
    <row r="54660" customFormat="1" x14ac:dyDescent="0.35"/>
    <row r="54661" customFormat="1" x14ac:dyDescent="0.35"/>
    <row r="54662" customFormat="1" x14ac:dyDescent="0.35"/>
    <row r="54663" customFormat="1" x14ac:dyDescent="0.35"/>
    <row r="54664" customFormat="1" x14ac:dyDescent="0.35"/>
    <row r="54665" customFormat="1" x14ac:dyDescent="0.35"/>
    <row r="54666" customFormat="1" x14ac:dyDescent="0.35"/>
    <row r="54667" customFormat="1" x14ac:dyDescent="0.35"/>
    <row r="54668" customFormat="1" x14ac:dyDescent="0.35"/>
    <row r="54669" customFormat="1" x14ac:dyDescent="0.35"/>
    <row r="54670" customFormat="1" x14ac:dyDescent="0.35"/>
    <row r="54671" customFormat="1" x14ac:dyDescent="0.35"/>
    <row r="54672" customFormat="1" x14ac:dyDescent="0.35"/>
    <row r="54673" customFormat="1" x14ac:dyDescent="0.35"/>
    <row r="54674" customFormat="1" x14ac:dyDescent="0.35"/>
    <row r="54675" customFormat="1" x14ac:dyDescent="0.35"/>
    <row r="54676" customFormat="1" x14ac:dyDescent="0.35"/>
    <row r="54677" customFormat="1" x14ac:dyDescent="0.35"/>
    <row r="54678" customFormat="1" x14ac:dyDescent="0.35"/>
    <row r="54679" customFormat="1" x14ac:dyDescent="0.35"/>
    <row r="54680" customFormat="1" x14ac:dyDescent="0.35"/>
    <row r="54681" customFormat="1" x14ac:dyDescent="0.35"/>
    <row r="54682" customFormat="1" x14ac:dyDescent="0.35"/>
    <row r="54683" customFormat="1" x14ac:dyDescent="0.35"/>
    <row r="54684" customFormat="1" x14ac:dyDescent="0.35"/>
    <row r="54685" customFormat="1" x14ac:dyDescent="0.35"/>
    <row r="54686" customFormat="1" x14ac:dyDescent="0.35"/>
    <row r="54687" customFormat="1" x14ac:dyDescent="0.35"/>
    <row r="54688" customFormat="1" x14ac:dyDescent="0.35"/>
    <row r="54689" customFormat="1" x14ac:dyDescent="0.35"/>
    <row r="54690" customFormat="1" x14ac:dyDescent="0.35"/>
    <row r="54691" customFormat="1" x14ac:dyDescent="0.35"/>
    <row r="54692" customFormat="1" x14ac:dyDescent="0.35"/>
    <row r="54693" customFormat="1" x14ac:dyDescent="0.35"/>
    <row r="54694" customFormat="1" x14ac:dyDescent="0.35"/>
    <row r="54695" customFormat="1" x14ac:dyDescent="0.35"/>
    <row r="54696" customFormat="1" x14ac:dyDescent="0.35"/>
    <row r="54697" customFormat="1" x14ac:dyDescent="0.35"/>
    <row r="54698" customFormat="1" x14ac:dyDescent="0.35"/>
    <row r="54699" customFormat="1" x14ac:dyDescent="0.35"/>
    <row r="54700" customFormat="1" x14ac:dyDescent="0.35"/>
    <row r="54701" customFormat="1" x14ac:dyDescent="0.35"/>
    <row r="54702" customFormat="1" x14ac:dyDescent="0.35"/>
    <row r="54703" customFormat="1" x14ac:dyDescent="0.35"/>
    <row r="54704" customFormat="1" x14ac:dyDescent="0.35"/>
    <row r="54705" customFormat="1" x14ac:dyDescent="0.35"/>
    <row r="54706" customFormat="1" x14ac:dyDescent="0.35"/>
    <row r="54707" customFormat="1" x14ac:dyDescent="0.35"/>
    <row r="54708" customFormat="1" x14ac:dyDescent="0.35"/>
    <row r="54709" customFormat="1" x14ac:dyDescent="0.35"/>
    <row r="54710" customFormat="1" x14ac:dyDescent="0.35"/>
    <row r="54711" customFormat="1" x14ac:dyDescent="0.35"/>
    <row r="54712" customFormat="1" x14ac:dyDescent="0.35"/>
    <row r="54713" customFormat="1" x14ac:dyDescent="0.35"/>
    <row r="54714" customFormat="1" x14ac:dyDescent="0.35"/>
    <row r="54715" customFormat="1" x14ac:dyDescent="0.35"/>
    <row r="54716" customFormat="1" x14ac:dyDescent="0.35"/>
    <row r="54717" customFormat="1" x14ac:dyDescent="0.35"/>
    <row r="54718" customFormat="1" x14ac:dyDescent="0.35"/>
    <row r="54719" customFormat="1" x14ac:dyDescent="0.35"/>
    <row r="54720" customFormat="1" x14ac:dyDescent="0.35"/>
    <row r="54721" customFormat="1" x14ac:dyDescent="0.35"/>
    <row r="54722" customFormat="1" x14ac:dyDescent="0.35"/>
    <row r="54723" customFormat="1" x14ac:dyDescent="0.35"/>
    <row r="54724" customFormat="1" x14ac:dyDescent="0.35"/>
    <row r="54725" customFormat="1" x14ac:dyDescent="0.35"/>
    <row r="54726" customFormat="1" x14ac:dyDescent="0.35"/>
    <row r="54727" customFormat="1" x14ac:dyDescent="0.35"/>
    <row r="54728" customFormat="1" x14ac:dyDescent="0.35"/>
    <row r="54729" customFormat="1" x14ac:dyDescent="0.35"/>
    <row r="54730" customFormat="1" x14ac:dyDescent="0.35"/>
    <row r="54731" customFormat="1" x14ac:dyDescent="0.35"/>
    <row r="54732" customFormat="1" x14ac:dyDescent="0.35"/>
    <row r="54733" customFormat="1" x14ac:dyDescent="0.35"/>
    <row r="54734" customFormat="1" x14ac:dyDescent="0.35"/>
    <row r="54735" customFormat="1" x14ac:dyDescent="0.35"/>
    <row r="54736" customFormat="1" x14ac:dyDescent="0.35"/>
    <row r="54737" customFormat="1" x14ac:dyDescent="0.35"/>
    <row r="54738" customFormat="1" x14ac:dyDescent="0.35"/>
    <row r="54739" customFormat="1" x14ac:dyDescent="0.35"/>
    <row r="54740" customFormat="1" x14ac:dyDescent="0.35"/>
    <row r="54741" customFormat="1" x14ac:dyDescent="0.35"/>
    <row r="54742" customFormat="1" x14ac:dyDescent="0.35"/>
    <row r="54743" customFormat="1" x14ac:dyDescent="0.35"/>
    <row r="54744" customFormat="1" x14ac:dyDescent="0.35"/>
    <row r="54745" customFormat="1" x14ac:dyDescent="0.35"/>
    <row r="54746" customFormat="1" x14ac:dyDescent="0.35"/>
    <row r="54747" customFormat="1" x14ac:dyDescent="0.35"/>
    <row r="54748" customFormat="1" x14ac:dyDescent="0.35"/>
    <row r="54749" customFormat="1" x14ac:dyDescent="0.35"/>
    <row r="54750" customFormat="1" x14ac:dyDescent="0.35"/>
    <row r="54751" customFormat="1" x14ac:dyDescent="0.35"/>
    <row r="54752" customFormat="1" x14ac:dyDescent="0.35"/>
    <row r="54753" customFormat="1" x14ac:dyDescent="0.35"/>
    <row r="54754" customFormat="1" x14ac:dyDescent="0.35"/>
    <row r="54755" customFormat="1" x14ac:dyDescent="0.35"/>
    <row r="54756" customFormat="1" x14ac:dyDescent="0.35"/>
    <row r="54757" customFormat="1" x14ac:dyDescent="0.35"/>
    <row r="54758" customFormat="1" x14ac:dyDescent="0.35"/>
    <row r="54759" customFormat="1" x14ac:dyDescent="0.35"/>
    <row r="54760" customFormat="1" x14ac:dyDescent="0.35"/>
    <row r="54761" customFormat="1" x14ac:dyDescent="0.35"/>
    <row r="54762" customFormat="1" x14ac:dyDescent="0.35"/>
    <row r="54763" customFormat="1" x14ac:dyDescent="0.35"/>
    <row r="54764" customFormat="1" x14ac:dyDescent="0.35"/>
    <row r="54765" customFormat="1" x14ac:dyDescent="0.35"/>
    <row r="54766" customFormat="1" x14ac:dyDescent="0.35"/>
    <row r="54767" customFormat="1" x14ac:dyDescent="0.35"/>
    <row r="54768" customFormat="1" x14ac:dyDescent="0.35"/>
    <row r="54769" customFormat="1" x14ac:dyDescent="0.35"/>
    <row r="54770" customFormat="1" x14ac:dyDescent="0.35"/>
    <row r="54771" customFormat="1" x14ac:dyDescent="0.35"/>
    <row r="54772" customFormat="1" x14ac:dyDescent="0.35"/>
    <row r="54773" customFormat="1" x14ac:dyDescent="0.35"/>
    <row r="54774" customFormat="1" x14ac:dyDescent="0.35"/>
    <row r="54775" customFormat="1" x14ac:dyDescent="0.35"/>
    <row r="54776" customFormat="1" x14ac:dyDescent="0.35"/>
    <row r="54777" customFormat="1" x14ac:dyDescent="0.35"/>
    <row r="54778" customFormat="1" x14ac:dyDescent="0.35"/>
    <row r="54779" customFormat="1" x14ac:dyDescent="0.35"/>
    <row r="54780" customFormat="1" x14ac:dyDescent="0.35"/>
    <row r="54781" customFormat="1" x14ac:dyDescent="0.35"/>
    <row r="54782" customFormat="1" x14ac:dyDescent="0.35"/>
    <row r="54783" customFormat="1" x14ac:dyDescent="0.35"/>
    <row r="54784" customFormat="1" x14ac:dyDescent="0.35"/>
    <row r="54785" customFormat="1" x14ac:dyDescent="0.35"/>
    <row r="54786" customFormat="1" x14ac:dyDescent="0.35"/>
    <row r="54787" customFormat="1" x14ac:dyDescent="0.35"/>
    <row r="54788" customFormat="1" x14ac:dyDescent="0.35"/>
    <row r="54789" customFormat="1" x14ac:dyDescent="0.35"/>
    <row r="54790" customFormat="1" x14ac:dyDescent="0.35"/>
    <row r="54791" customFormat="1" x14ac:dyDescent="0.35"/>
    <row r="54792" customFormat="1" x14ac:dyDescent="0.35"/>
    <row r="54793" customFormat="1" x14ac:dyDescent="0.35"/>
    <row r="54794" customFormat="1" x14ac:dyDescent="0.35"/>
    <row r="54795" customFormat="1" x14ac:dyDescent="0.35"/>
    <row r="54796" customFormat="1" x14ac:dyDescent="0.35"/>
    <row r="54797" customFormat="1" x14ac:dyDescent="0.35"/>
    <row r="54798" customFormat="1" x14ac:dyDescent="0.35"/>
    <row r="54799" customFormat="1" x14ac:dyDescent="0.35"/>
    <row r="54800" customFormat="1" x14ac:dyDescent="0.35"/>
    <row r="54801" customFormat="1" x14ac:dyDescent="0.35"/>
    <row r="54802" customFormat="1" x14ac:dyDescent="0.35"/>
    <row r="54803" customFormat="1" x14ac:dyDescent="0.35"/>
    <row r="54804" customFormat="1" x14ac:dyDescent="0.35"/>
    <row r="54805" customFormat="1" x14ac:dyDescent="0.35"/>
    <row r="54806" customFormat="1" x14ac:dyDescent="0.35"/>
    <row r="54807" customFormat="1" x14ac:dyDescent="0.35"/>
    <row r="54808" customFormat="1" x14ac:dyDescent="0.35"/>
    <row r="54809" customFormat="1" x14ac:dyDescent="0.35"/>
    <row r="54810" customFormat="1" x14ac:dyDescent="0.35"/>
    <row r="54811" customFormat="1" x14ac:dyDescent="0.35"/>
    <row r="54812" customFormat="1" x14ac:dyDescent="0.35"/>
    <row r="54813" customFormat="1" x14ac:dyDescent="0.35"/>
    <row r="54814" customFormat="1" x14ac:dyDescent="0.35"/>
    <row r="54815" customFormat="1" x14ac:dyDescent="0.35"/>
    <row r="54816" customFormat="1" x14ac:dyDescent="0.35"/>
    <row r="54817" customFormat="1" x14ac:dyDescent="0.35"/>
    <row r="54818" customFormat="1" x14ac:dyDescent="0.35"/>
    <row r="54819" customFormat="1" x14ac:dyDescent="0.35"/>
    <row r="54820" customFormat="1" x14ac:dyDescent="0.35"/>
    <row r="54821" customFormat="1" x14ac:dyDescent="0.35"/>
    <row r="54822" customFormat="1" x14ac:dyDescent="0.35"/>
    <row r="54823" customFormat="1" x14ac:dyDescent="0.35"/>
    <row r="54824" customFormat="1" x14ac:dyDescent="0.35"/>
    <row r="54825" customFormat="1" x14ac:dyDescent="0.35"/>
    <row r="54826" customFormat="1" x14ac:dyDescent="0.35"/>
    <row r="54827" customFormat="1" x14ac:dyDescent="0.35"/>
    <row r="54828" customFormat="1" x14ac:dyDescent="0.35"/>
    <row r="54829" customFormat="1" x14ac:dyDescent="0.35"/>
    <row r="54830" customFormat="1" x14ac:dyDescent="0.35"/>
    <row r="54831" customFormat="1" x14ac:dyDescent="0.35"/>
    <row r="54832" customFormat="1" x14ac:dyDescent="0.35"/>
    <row r="54833" customFormat="1" x14ac:dyDescent="0.35"/>
    <row r="54834" customFormat="1" x14ac:dyDescent="0.35"/>
    <row r="54835" customFormat="1" x14ac:dyDescent="0.35"/>
    <row r="54836" customFormat="1" x14ac:dyDescent="0.35"/>
    <row r="54837" customFormat="1" x14ac:dyDescent="0.35"/>
    <row r="54838" customFormat="1" x14ac:dyDescent="0.35"/>
    <row r="54839" customFormat="1" x14ac:dyDescent="0.35"/>
    <row r="54840" customFormat="1" x14ac:dyDescent="0.35"/>
    <row r="54841" customFormat="1" x14ac:dyDescent="0.35"/>
    <row r="54842" customFormat="1" x14ac:dyDescent="0.35"/>
    <row r="54843" customFormat="1" x14ac:dyDescent="0.35"/>
    <row r="54844" customFormat="1" x14ac:dyDescent="0.35"/>
    <row r="54845" customFormat="1" x14ac:dyDescent="0.35"/>
    <row r="54846" customFormat="1" x14ac:dyDescent="0.35"/>
    <row r="54847" customFormat="1" x14ac:dyDescent="0.35"/>
    <row r="54848" customFormat="1" x14ac:dyDescent="0.35"/>
    <row r="54849" customFormat="1" x14ac:dyDescent="0.35"/>
    <row r="54850" customFormat="1" x14ac:dyDescent="0.35"/>
    <row r="54851" customFormat="1" x14ac:dyDescent="0.35"/>
    <row r="54852" customFormat="1" x14ac:dyDescent="0.35"/>
    <row r="54853" customFormat="1" x14ac:dyDescent="0.35"/>
    <row r="54854" customFormat="1" x14ac:dyDescent="0.35"/>
    <row r="54855" customFormat="1" x14ac:dyDescent="0.35"/>
    <row r="54856" customFormat="1" x14ac:dyDescent="0.35"/>
    <row r="54857" customFormat="1" x14ac:dyDescent="0.35"/>
    <row r="54858" customFormat="1" x14ac:dyDescent="0.35"/>
    <row r="54859" customFormat="1" x14ac:dyDescent="0.35"/>
    <row r="54860" customFormat="1" x14ac:dyDescent="0.35"/>
    <row r="54861" customFormat="1" x14ac:dyDescent="0.35"/>
    <row r="54862" customFormat="1" x14ac:dyDescent="0.35"/>
    <row r="54863" customFormat="1" x14ac:dyDescent="0.35"/>
    <row r="54864" customFormat="1" x14ac:dyDescent="0.35"/>
    <row r="54865" customFormat="1" x14ac:dyDescent="0.35"/>
    <row r="54866" customFormat="1" x14ac:dyDescent="0.35"/>
    <row r="54867" customFormat="1" x14ac:dyDescent="0.35"/>
    <row r="54868" customFormat="1" x14ac:dyDescent="0.35"/>
    <row r="54869" customFormat="1" x14ac:dyDescent="0.35"/>
    <row r="54870" customFormat="1" x14ac:dyDescent="0.35"/>
    <row r="54871" customFormat="1" x14ac:dyDescent="0.35"/>
    <row r="54872" customFormat="1" x14ac:dyDescent="0.35"/>
    <row r="54873" customFormat="1" x14ac:dyDescent="0.35"/>
    <row r="54874" customFormat="1" x14ac:dyDescent="0.35"/>
    <row r="54875" customFormat="1" x14ac:dyDescent="0.35"/>
    <row r="54876" customFormat="1" x14ac:dyDescent="0.35"/>
    <row r="54877" customFormat="1" x14ac:dyDescent="0.35"/>
    <row r="54878" customFormat="1" x14ac:dyDescent="0.35"/>
    <row r="54879" customFormat="1" x14ac:dyDescent="0.35"/>
    <row r="54880" customFormat="1" x14ac:dyDescent="0.35"/>
    <row r="54881" customFormat="1" x14ac:dyDescent="0.35"/>
    <row r="54882" customFormat="1" x14ac:dyDescent="0.35"/>
    <row r="54883" customFormat="1" x14ac:dyDescent="0.35"/>
    <row r="54884" customFormat="1" x14ac:dyDescent="0.35"/>
    <row r="54885" customFormat="1" x14ac:dyDescent="0.35"/>
    <row r="54886" customFormat="1" x14ac:dyDescent="0.35"/>
    <row r="54887" customFormat="1" x14ac:dyDescent="0.35"/>
    <row r="54888" customFormat="1" x14ac:dyDescent="0.35"/>
    <row r="54889" customFormat="1" x14ac:dyDescent="0.35"/>
    <row r="54890" customFormat="1" x14ac:dyDescent="0.35"/>
    <row r="54891" customFormat="1" x14ac:dyDescent="0.35"/>
    <row r="54892" customFormat="1" x14ac:dyDescent="0.35"/>
    <row r="54893" customFormat="1" x14ac:dyDescent="0.35"/>
    <row r="54894" customFormat="1" x14ac:dyDescent="0.35"/>
    <row r="54895" customFormat="1" x14ac:dyDescent="0.35"/>
    <row r="54896" customFormat="1" x14ac:dyDescent="0.35"/>
    <row r="54897" customFormat="1" x14ac:dyDescent="0.35"/>
    <row r="54898" customFormat="1" x14ac:dyDescent="0.35"/>
    <row r="54899" customFormat="1" x14ac:dyDescent="0.35"/>
    <row r="54900" customFormat="1" x14ac:dyDescent="0.35"/>
    <row r="54901" customFormat="1" x14ac:dyDescent="0.35"/>
    <row r="54902" customFormat="1" x14ac:dyDescent="0.35"/>
    <row r="54903" customFormat="1" x14ac:dyDescent="0.35"/>
    <row r="54904" customFormat="1" x14ac:dyDescent="0.35"/>
    <row r="54905" customFormat="1" x14ac:dyDescent="0.35"/>
    <row r="54906" customFormat="1" x14ac:dyDescent="0.35"/>
    <row r="54907" customFormat="1" x14ac:dyDescent="0.35"/>
    <row r="54908" customFormat="1" x14ac:dyDescent="0.35"/>
    <row r="54909" customFormat="1" x14ac:dyDescent="0.35"/>
    <row r="54910" customFormat="1" x14ac:dyDescent="0.35"/>
    <row r="54911" customFormat="1" x14ac:dyDescent="0.35"/>
    <row r="54912" customFormat="1" x14ac:dyDescent="0.35"/>
    <row r="54913" customFormat="1" x14ac:dyDescent="0.35"/>
    <row r="54914" customFormat="1" x14ac:dyDescent="0.35"/>
    <row r="54915" customFormat="1" x14ac:dyDescent="0.35"/>
    <row r="54916" customFormat="1" x14ac:dyDescent="0.35"/>
    <row r="54917" customFormat="1" x14ac:dyDescent="0.35"/>
    <row r="54918" customFormat="1" x14ac:dyDescent="0.35"/>
    <row r="54919" customFormat="1" x14ac:dyDescent="0.35"/>
    <row r="54920" customFormat="1" x14ac:dyDescent="0.35"/>
    <row r="54921" customFormat="1" x14ac:dyDescent="0.35"/>
    <row r="54922" customFormat="1" x14ac:dyDescent="0.35"/>
    <row r="54923" customFormat="1" x14ac:dyDescent="0.35"/>
    <row r="54924" customFormat="1" x14ac:dyDescent="0.35"/>
    <row r="54925" customFormat="1" x14ac:dyDescent="0.35"/>
    <row r="54926" customFormat="1" x14ac:dyDescent="0.35"/>
    <row r="54927" customFormat="1" x14ac:dyDescent="0.35"/>
    <row r="54928" customFormat="1" x14ac:dyDescent="0.35"/>
    <row r="54929" customFormat="1" x14ac:dyDescent="0.35"/>
    <row r="54930" customFormat="1" x14ac:dyDescent="0.35"/>
    <row r="54931" customFormat="1" x14ac:dyDescent="0.35"/>
    <row r="54932" customFormat="1" x14ac:dyDescent="0.35"/>
    <row r="54933" customFormat="1" x14ac:dyDescent="0.35"/>
    <row r="54934" customFormat="1" x14ac:dyDescent="0.35"/>
    <row r="54935" customFormat="1" x14ac:dyDescent="0.35"/>
    <row r="54936" customFormat="1" x14ac:dyDescent="0.35"/>
    <row r="54937" customFormat="1" x14ac:dyDescent="0.35"/>
    <row r="54938" customFormat="1" x14ac:dyDescent="0.35"/>
    <row r="54939" customFormat="1" x14ac:dyDescent="0.35"/>
    <row r="54940" customFormat="1" x14ac:dyDescent="0.35"/>
    <row r="54941" customFormat="1" x14ac:dyDescent="0.35"/>
    <row r="54942" customFormat="1" x14ac:dyDescent="0.35"/>
    <row r="54943" customFormat="1" x14ac:dyDescent="0.35"/>
    <row r="54944" customFormat="1" x14ac:dyDescent="0.35"/>
    <row r="54945" customFormat="1" x14ac:dyDescent="0.35"/>
    <row r="54946" customFormat="1" x14ac:dyDescent="0.35"/>
    <row r="54947" customFormat="1" x14ac:dyDescent="0.35"/>
    <row r="54948" customFormat="1" x14ac:dyDescent="0.35"/>
    <row r="54949" customFormat="1" x14ac:dyDescent="0.35"/>
    <row r="54950" customFormat="1" x14ac:dyDescent="0.35"/>
    <row r="54951" customFormat="1" x14ac:dyDescent="0.35"/>
    <row r="54952" customFormat="1" x14ac:dyDescent="0.35"/>
    <row r="54953" customFormat="1" x14ac:dyDescent="0.35"/>
    <row r="54954" customFormat="1" x14ac:dyDescent="0.35"/>
    <row r="54955" customFormat="1" x14ac:dyDescent="0.35"/>
    <row r="54956" customFormat="1" x14ac:dyDescent="0.35"/>
    <row r="54957" customFormat="1" x14ac:dyDescent="0.35"/>
    <row r="54958" customFormat="1" x14ac:dyDescent="0.35"/>
    <row r="54959" customFormat="1" x14ac:dyDescent="0.35"/>
    <row r="54960" customFormat="1" x14ac:dyDescent="0.35"/>
    <row r="54961" customFormat="1" x14ac:dyDescent="0.35"/>
    <row r="54962" customFormat="1" x14ac:dyDescent="0.35"/>
    <row r="54963" customFormat="1" x14ac:dyDescent="0.35"/>
    <row r="54964" customFormat="1" x14ac:dyDescent="0.35"/>
    <row r="54965" customFormat="1" x14ac:dyDescent="0.35"/>
    <row r="54966" customFormat="1" x14ac:dyDescent="0.35"/>
    <row r="54967" customFormat="1" x14ac:dyDescent="0.35"/>
    <row r="54968" customFormat="1" x14ac:dyDescent="0.35"/>
    <row r="54969" customFormat="1" x14ac:dyDescent="0.35"/>
    <row r="54970" customFormat="1" x14ac:dyDescent="0.35"/>
    <row r="54971" customFormat="1" x14ac:dyDescent="0.35"/>
    <row r="54972" customFormat="1" x14ac:dyDescent="0.35"/>
    <row r="54973" customFormat="1" x14ac:dyDescent="0.35"/>
    <row r="54974" customFormat="1" x14ac:dyDescent="0.35"/>
    <row r="54975" customFormat="1" x14ac:dyDescent="0.35"/>
    <row r="54976" customFormat="1" x14ac:dyDescent="0.35"/>
    <row r="54977" customFormat="1" x14ac:dyDescent="0.35"/>
    <row r="54978" customFormat="1" x14ac:dyDescent="0.35"/>
    <row r="54979" customFormat="1" x14ac:dyDescent="0.35"/>
    <row r="54980" customFormat="1" x14ac:dyDescent="0.35"/>
    <row r="54981" customFormat="1" x14ac:dyDescent="0.35"/>
    <row r="54982" customFormat="1" x14ac:dyDescent="0.35"/>
    <row r="54983" customFormat="1" x14ac:dyDescent="0.35"/>
    <row r="54984" customFormat="1" x14ac:dyDescent="0.35"/>
    <row r="54985" customFormat="1" x14ac:dyDescent="0.35"/>
    <row r="54986" customFormat="1" x14ac:dyDescent="0.35"/>
    <row r="54987" customFormat="1" x14ac:dyDescent="0.35"/>
    <row r="54988" customFormat="1" x14ac:dyDescent="0.35"/>
    <row r="54989" customFormat="1" x14ac:dyDescent="0.35"/>
    <row r="54990" customFormat="1" x14ac:dyDescent="0.35"/>
    <row r="54991" customFormat="1" x14ac:dyDescent="0.35"/>
    <row r="54992" customFormat="1" x14ac:dyDescent="0.35"/>
    <row r="54993" customFormat="1" x14ac:dyDescent="0.35"/>
    <row r="54994" customFormat="1" x14ac:dyDescent="0.35"/>
    <row r="54995" customFormat="1" x14ac:dyDescent="0.35"/>
    <row r="54996" customFormat="1" x14ac:dyDescent="0.35"/>
    <row r="54997" customFormat="1" x14ac:dyDescent="0.35"/>
    <row r="54998" customFormat="1" x14ac:dyDescent="0.35"/>
    <row r="54999" customFormat="1" x14ac:dyDescent="0.35"/>
    <row r="55000" customFormat="1" x14ac:dyDescent="0.35"/>
    <row r="55001" customFormat="1" x14ac:dyDescent="0.35"/>
    <row r="55002" customFormat="1" x14ac:dyDescent="0.35"/>
    <row r="55003" customFormat="1" x14ac:dyDescent="0.35"/>
    <row r="55004" customFormat="1" x14ac:dyDescent="0.35"/>
    <row r="55005" customFormat="1" x14ac:dyDescent="0.35"/>
    <row r="55006" customFormat="1" x14ac:dyDescent="0.35"/>
    <row r="55007" customFormat="1" x14ac:dyDescent="0.35"/>
    <row r="55008" customFormat="1" x14ac:dyDescent="0.35"/>
    <row r="55009" customFormat="1" x14ac:dyDescent="0.35"/>
    <row r="55010" customFormat="1" x14ac:dyDescent="0.35"/>
    <row r="55011" customFormat="1" x14ac:dyDescent="0.35"/>
    <row r="55012" customFormat="1" x14ac:dyDescent="0.35"/>
    <row r="55013" customFormat="1" x14ac:dyDescent="0.35"/>
    <row r="55014" customFormat="1" x14ac:dyDescent="0.35"/>
    <row r="55015" customFormat="1" x14ac:dyDescent="0.35"/>
    <row r="55016" customFormat="1" x14ac:dyDescent="0.35"/>
    <row r="55017" customFormat="1" x14ac:dyDescent="0.35"/>
    <row r="55018" customFormat="1" x14ac:dyDescent="0.35"/>
    <row r="55019" customFormat="1" x14ac:dyDescent="0.35"/>
    <row r="55020" customFormat="1" x14ac:dyDescent="0.35"/>
    <row r="55021" customFormat="1" x14ac:dyDescent="0.35"/>
    <row r="55022" customFormat="1" x14ac:dyDescent="0.35"/>
    <row r="55023" customFormat="1" x14ac:dyDescent="0.35"/>
    <row r="55024" customFormat="1" x14ac:dyDescent="0.35"/>
    <row r="55025" customFormat="1" x14ac:dyDescent="0.35"/>
    <row r="55026" customFormat="1" x14ac:dyDescent="0.35"/>
    <row r="55027" customFormat="1" x14ac:dyDescent="0.35"/>
    <row r="55028" customFormat="1" x14ac:dyDescent="0.35"/>
    <row r="55029" customFormat="1" x14ac:dyDescent="0.35"/>
    <row r="55030" customFormat="1" x14ac:dyDescent="0.35"/>
    <row r="55031" customFormat="1" x14ac:dyDescent="0.35"/>
    <row r="55032" customFormat="1" x14ac:dyDescent="0.35"/>
    <row r="55033" customFormat="1" x14ac:dyDescent="0.35"/>
    <row r="55034" customFormat="1" x14ac:dyDescent="0.35"/>
    <row r="55035" customFormat="1" x14ac:dyDescent="0.35"/>
    <row r="55036" customFormat="1" x14ac:dyDescent="0.35"/>
    <row r="55037" customFormat="1" x14ac:dyDescent="0.35"/>
    <row r="55038" customFormat="1" x14ac:dyDescent="0.35"/>
    <row r="55039" customFormat="1" x14ac:dyDescent="0.35"/>
    <row r="55040" customFormat="1" x14ac:dyDescent="0.35"/>
    <row r="55041" customFormat="1" x14ac:dyDescent="0.35"/>
    <row r="55042" customFormat="1" x14ac:dyDescent="0.35"/>
    <row r="55043" customFormat="1" x14ac:dyDescent="0.35"/>
    <row r="55044" customFormat="1" x14ac:dyDescent="0.35"/>
    <row r="55045" customFormat="1" x14ac:dyDescent="0.35"/>
    <row r="55046" customFormat="1" x14ac:dyDescent="0.35"/>
    <row r="55047" customFormat="1" x14ac:dyDescent="0.35"/>
    <row r="55048" customFormat="1" x14ac:dyDescent="0.35"/>
    <row r="55049" customFormat="1" x14ac:dyDescent="0.35"/>
    <row r="55050" customFormat="1" x14ac:dyDescent="0.35"/>
    <row r="55051" customFormat="1" x14ac:dyDescent="0.35"/>
    <row r="55052" customFormat="1" x14ac:dyDescent="0.35"/>
    <row r="55053" customFormat="1" x14ac:dyDescent="0.35"/>
    <row r="55054" customFormat="1" x14ac:dyDescent="0.35"/>
    <row r="55055" customFormat="1" x14ac:dyDescent="0.35"/>
    <row r="55056" customFormat="1" x14ac:dyDescent="0.35"/>
    <row r="55057" customFormat="1" x14ac:dyDescent="0.35"/>
    <row r="55058" customFormat="1" x14ac:dyDescent="0.35"/>
    <row r="55059" customFormat="1" x14ac:dyDescent="0.35"/>
    <row r="55060" customFormat="1" x14ac:dyDescent="0.35"/>
    <row r="55061" customFormat="1" x14ac:dyDescent="0.35"/>
    <row r="55062" customFormat="1" x14ac:dyDescent="0.35"/>
    <row r="55063" customFormat="1" x14ac:dyDescent="0.35"/>
    <row r="55064" customFormat="1" x14ac:dyDescent="0.35"/>
    <row r="55065" customFormat="1" x14ac:dyDescent="0.35"/>
    <row r="55066" customFormat="1" x14ac:dyDescent="0.35"/>
    <row r="55067" customFormat="1" x14ac:dyDescent="0.35"/>
    <row r="55068" customFormat="1" x14ac:dyDescent="0.35"/>
    <row r="55069" customFormat="1" x14ac:dyDescent="0.35"/>
    <row r="55070" customFormat="1" x14ac:dyDescent="0.35"/>
    <row r="55071" customFormat="1" x14ac:dyDescent="0.35"/>
    <row r="55072" customFormat="1" x14ac:dyDescent="0.35"/>
    <row r="55073" customFormat="1" x14ac:dyDescent="0.35"/>
    <row r="55074" customFormat="1" x14ac:dyDescent="0.35"/>
    <row r="55075" customFormat="1" x14ac:dyDescent="0.35"/>
    <row r="55076" customFormat="1" x14ac:dyDescent="0.35"/>
    <row r="55077" customFormat="1" x14ac:dyDescent="0.35"/>
    <row r="55078" customFormat="1" x14ac:dyDescent="0.35"/>
    <row r="55079" customFormat="1" x14ac:dyDescent="0.35"/>
    <row r="55080" customFormat="1" x14ac:dyDescent="0.35"/>
    <row r="55081" customFormat="1" x14ac:dyDescent="0.35"/>
    <row r="55082" customFormat="1" x14ac:dyDescent="0.35"/>
    <row r="55083" customFormat="1" x14ac:dyDescent="0.35"/>
    <row r="55084" customFormat="1" x14ac:dyDescent="0.35"/>
    <row r="55085" customFormat="1" x14ac:dyDescent="0.35"/>
    <row r="55086" customFormat="1" x14ac:dyDescent="0.35"/>
    <row r="55087" customFormat="1" x14ac:dyDescent="0.35"/>
    <row r="55088" customFormat="1" x14ac:dyDescent="0.35"/>
    <row r="55089" customFormat="1" x14ac:dyDescent="0.35"/>
    <row r="55090" customFormat="1" x14ac:dyDescent="0.35"/>
    <row r="55091" customFormat="1" x14ac:dyDescent="0.35"/>
    <row r="55092" customFormat="1" x14ac:dyDescent="0.35"/>
    <row r="55093" customFormat="1" x14ac:dyDescent="0.35"/>
    <row r="55094" customFormat="1" x14ac:dyDescent="0.35"/>
    <row r="55095" customFormat="1" x14ac:dyDescent="0.35"/>
    <row r="55096" customFormat="1" x14ac:dyDescent="0.35"/>
    <row r="55097" customFormat="1" x14ac:dyDescent="0.35"/>
    <row r="55098" customFormat="1" x14ac:dyDescent="0.35"/>
    <row r="55099" customFormat="1" x14ac:dyDescent="0.35"/>
    <row r="55100" customFormat="1" x14ac:dyDescent="0.35"/>
    <row r="55101" customFormat="1" x14ac:dyDescent="0.35"/>
    <row r="55102" customFormat="1" x14ac:dyDescent="0.35"/>
    <row r="55103" customFormat="1" x14ac:dyDescent="0.35"/>
    <row r="55104" customFormat="1" x14ac:dyDescent="0.35"/>
    <row r="55105" customFormat="1" x14ac:dyDescent="0.35"/>
    <row r="55106" customFormat="1" x14ac:dyDescent="0.35"/>
    <row r="55107" customFormat="1" x14ac:dyDescent="0.35"/>
    <row r="55108" customFormat="1" x14ac:dyDescent="0.35"/>
    <row r="55109" customFormat="1" x14ac:dyDescent="0.35"/>
    <row r="55110" customFormat="1" x14ac:dyDescent="0.35"/>
    <row r="55111" customFormat="1" x14ac:dyDescent="0.35"/>
    <row r="55112" customFormat="1" x14ac:dyDescent="0.35"/>
    <row r="55113" customFormat="1" x14ac:dyDescent="0.35"/>
    <row r="55114" customFormat="1" x14ac:dyDescent="0.35"/>
    <row r="55115" customFormat="1" x14ac:dyDescent="0.35"/>
    <row r="55116" customFormat="1" x14ac:dyDescent="0.35"/>
    <row r="55117" customFormat="1" x14ac:dyDescent="0.35"/>
    <row r="55118" customFormat="1" x14ac:dyDescent="0.35"/>
    <row r="55119" customFormat="1" x14ac:dyDescent="0.35"/>
    <row r="55120" customFormat="1" x14ac:dyDescent="0.35"/>
    <row r="55121" customFormat="1" x14ac:dyDescent="0.35"/>
    <row r="55122" customFormat="1" x14ac:dyDescent="0.35"/>
    <row r="55123" customFormat="1" x14ac:dyDescent="0.35"/>
    <row r="55124" customFormat="1" x14ac:dyDescent="0.35"/>
    <row r="55125" customFormat="1" x14ac:dyDescent="0.35"/>
    <row r="55126" customFormat="1" x14ac:dyDescent="0.35"/>
    <row r="55127" customFormat="1" x14ac:dyDescent="0.35"/>
    <row r="55128" customFormat="1" x14ac:dyDescent="0.35"/>
    <row r="55129" customFormat="1" x14ac:dyDescent="0.35"/>
    <row r="55130" customFormat="1" x14ac:dyDescent="0.35"/>
    <row r="55131" customFormat="1" x14ac:dyDescent="0.35"/>
    <row r="55132" customFormat="1" x14ac:dyDescent="0.35"/>
    <row r="55133" customFormat="1" x14ac:dyDescent="0.35"/>
    <row r="55134" customFormat="1" x14ac:dyDescent="0.35"/>
    <row r="55135" customFormat="1" x14ac:dyDescent="0.35"/>
    <row r="55136" customFormat="1" x14ac:dyDescent="0.35"/>
    <row r="55137" customFormat="1" x14ac:dyDescent="0.35"/>
    <row r="55138" customFormat="1" x14ac:dyDescent="0.35"/>
    <row r="55139" customFormat="1" x14ac:dyDescent="0.35"/>
    <row r="55140" customFormat="1" x14ac:dyDescent="0.35"/>
    <row r="55141" customFormat="1" x14ac:dyDescent="0.35"/>
    <row r="55142" customFormat="1" x14ac:dyDescent="0.35"/>
    <row r="55143" customFormat="1" x14ac:dyDescent="0.35"/>
    <row r="55144" customFormat="1" x14ac:dyDescent="0.35"/>
    <row r="55145" customFormat="1" x14ac:dyDescent="0.35"/>
    <row r="55146" customFormat="1" x14ac:dyDescent="0.35"/>
    <row r="55147" customFormat="1" x14ac:dyDescent="0.35"/>
    <row r="55148" customFormat="1" x14ac:dyDescent="0.35"/>
    <row r="55149" customFormat="1" x14ac:dyDescent="0.35"/>
    <row r="55150" customFormat="1" x14ac:dyDescent="0.35"/>
    <row r="55151" customFormat="1" x14ac:dyDescent="0.35"/>
    <row r="55152" customFormat="1" x14ac:dyDescent="0.35"/>
    <row r="55153" customFormat="1" x14ac:dyDescent="0.35"/>
    <row r="55154" customFormat="1" x14ac:dyDescent="0.35"/>
    <row r="55155" customFormat="1" x14ac:dyDescent="0.35"/>
    <row r="55156" customFormat="1" x14ac:dyDescent="0.35"/>
    <row r="55157" customFormat="1" x14ac:dyDescent="0.35"/>
    <row r="55158" customFormat="1" x14ac:dyDescent="0.35"/>
    <row r="55159" customFormat="1" x14ac:dyDescent="0.35"/>
    <row r="55160" customFormat="1" x14ac:dyDescent="0.35"/>
    <row r="55161" customFormat="1" x14ac:dyDescent="0.35"/>
    <row r="55162" customFormat="1" x14ac:dyDescent="0.35"/>
    <row r="55163" customFormat="1" x14ac:dyDescent="0.35"/>
    <row r="55164" customFormat="1" x14ac:dyDescent="0.35"/>
    <row r="55165" customFormat="1" x14ac:dyDescent="0.35"/>
    <row r="55166" customFormat="1" x14ac:dyDescent="0.35"/>
    <row r="55167" customFormat="1" x14ac:dyDescent="0.35"/>
    <row r="55168" customFormat="1" x14ac:dyDescent="0.35"/>
    <row r="55169" customFormat="1" x14ac:dyDescent="0.35"/>
    <row r="55170" customFormat="1" x14ac:dyDescent="0.35"/>
    <row r="55171" customFormat="1" x14ac:dyDescent="0.35"/>
    <row r="55172" customFormat="1" x14ac:dyDescent="0.35"/>
    <row r="55173" customFormat="1" x14ac:dyDescent="0.35"/>
    <row r="55174" customFormat="1" x14ac:dyDescent="0.35"/>
    <row r="55175" customFormat="1" x14ac:dyDescent="0.35"/>
    <row r="55176" customFormat="1" x14ac:dyDescent="0.35"/>
    <row r="55177" customFormat="1" x14ac:dyDescent="0.35"/>
    <row r="55178" customFormat="1" x14ac:dyDescent="0.35"/>
    <row r="55179" customFormat="1" x14ac:dyDescent="0.35"/>
    <row r="55180" customFormat="1" x14ac:dyDescent="0.35"/>
    <row r="55181" customFormat="1" x14ac:dyDescent="0.35"/>
    <row r="55182" customFormat="1" x14ac:dyDescent="0.35"/>
    <row r="55183" customFormat="1" x14ac:dyDescent="0.35"/>
    <row r="55184" customFormat="1" x14ac:dyDescent="0.35"/>
    <row r="55185" customFormat="1" x14ac:dyDescent="0.35"/>
    <row r="55186" customFormat="1" x14ac:dyDescent="0.35"/>
    <row r="55187" customFormat="1" x14ac:dyDescent="0.35"/>
    <row r="55188" customFormat="1" x14ac:dyDescent="0.35"/>
    <row r="55189" customFormat="1" x14ac:dyDescent="0.35"/>
    <row r="55190" customFormat="1" x14ac:dyDescent="0.35"/>
    <row r="55191" customFormat="1" x14ac:dyDescent="0.35"/>
    <row r="55192" customFormat="1" x14ac:dyDescent="0.35"/>
    <row r="55193" customFormat="1" x14ac:dyDescent="0.35"/>
    <row r="55194" customFormat="1" x14ac:dyDescent="0.35"/>
    <row r="55195" customFormat="1" x14ac:dyDescent="0.35"/>
    <row r="55196" customFormat="1" x14ac:dyDescent="0.35"/>
    <row r="55197" customFormat="1" x14ac:dyDescent="0.35"/>
    <row r="55198" customFormat="1" x14ac:dyDescent="0.35"/>
    <row r="55199" customFormat="1" x14ac:dyDescent="0.35"/>
    <row r="55200" customFormat="1" x14ac:dyDescent="0.35"/>
    <row r="55201" customFormat="1" x14ac:dyDescent="0.35"/>
    <row r="55202" customFormat="1" x14ac:dyDescent="0.35"/>
    <row r="55203" customFormat="1" x14ac:dyDescent="0.35"/>
    <row r="55204" customFormat="1" x14ac:dyDescent="0.35"/>
    <row r="55205" customFormat="1" x14ac:dyDescent="0.35"/>
    <row r="55206" customFormat="1" x14ac:dyDescent="0.35"/>
    <row r="55207" customFormat="1" x14ac:dyDescent="0.35"/>
    <row r="55208" customFormat="1" x14ac:dyDescent="0.35"/>
    <row r="55209" customFormat="1" x14ac:dyDescent="0.35"/>
    <row r="55210" customFormat="1" x14ac:dyDescent="0.35"/>
    <row r="55211" customFormat="1" x14ac:dyDescent="0.35"/>
    <row r="55212" customFormat="1" x14ac:dyDescent="0.35"/>
    <row r="55213" customFormat="1" x14ac:dyDescent="0.35"/>
    <row r="55214" customFormat="1" x14ac:dyDescent="0.35"/>
    <row r="55215" customFormat="1" x14ac:dyDescent="0.35"/>
    <row r="55216" customFormat="1" x14ac:dyDescent="0.35"/>
    <row r="55217" customFormat="1" x14ac:dyDescent="0.35"/>
    <row r="55218" customFormat="1" x14ac:dyDescent="0.35"/>
    <row r="55219" customFormat="1" x14ac:dyDescent="0.35"/>
    <row r="55220" customFormat="1" x14ac:dyDescent="0.35"/>
    <row r="55221" customFormat="1" x14ac:dyDescent="0.35"/>
    <row r="55222" customFormat="1" x14ac:dyDescent="0.35"/>
    <row r="55223" customFormat="1" x14ac:dyDescent="0.35"/>
    <row r="55224" customFormat="1" x14ac:dyDescent="0.35"/>
    <row r="55225" customFormat="1" x14ac:dyDescent="0.35"/>
    <row r="55226" customFormat="1" x14ac:dyDescent="0.35"/>
    <row r="55227" customFormat="1" x14ac:dyDescent="0.35"/>
    <row r="55228" customFormat="1" x14ac:dyDescent="0.35"/>
    <row r="55229" customFormat="1" x14ac:dyDescent="0.35"/>
    <row r="55230" customFormat="1" x14ac:dyDescent="0.35"/>
    <row r="55231" customFormat="1" x14ac:dyDescent="0.35"/>
    <row r="55232" customFormat="1" x14ac:dyDescent="0.35"/>
    <row r="55233" customFormat="1" x14ac:dyDescent="0.35"/>
    <row r="55234" customFormat="1" x14ac:dyDescent="0.35"/>
    <row r="55235" customFormat="1" x14ac:dyDescent="0.35"/>
    <row r="55236" customFormat="1" x14ac:dyDescent="0.35"/>
    <row r="55237" customFormat="1" x14ac:dyDescent="0.35"/>
    <row r="55238" customFormat="1" x14ac:dyDescent="0.35"/>
    <row r="55239" customFormat="1" x14ac:dyDescent="0.35"/>
    <row r="55240" customFormat="1" x14ac:dyDescent="0.35"/>
    <row r="55241" customFormat="1" x14ac:dyDescent="0.35"/>
    <row r="55242" customFormat="1" x14ac:dyDescent="0.35"/>
    <row r="55243" customFormat="1" x14ac:dyDescent="0.35"/>
    <row r="55244" customFormat="1" x14ac:dyDescent="0.35"/>
    <row r="55245" customFormat="1" x14ac:dyDescent="0.35"/>
    <row r="55246" customFormat="1" x14ac:dyDescent="0.35"/>
    <row r="55247" customFormat="1" x14ac:dyDescent="0.35"/>
    <row r="55248" customFormat="1" x14ac:dyDescent="0.35"/>
    <row r="55249" customFormat="1" x14ac:dyDescent="0.35"/>
    <row r="55250" customFormat="1" x14ac:dyDescent="0.35"/>
    <row r="55251" customFormat="1" x14ac:dyDescent="0.35"/>
    <row r="55252" customFormat="1" x14ac:dyDescent="0.35"/>
    <row r="55253" customFormat="1" x14ac:dyDescent="0.35"/>
    <row r="55254" customFormat="1" x14ac:dyDescent="0.35"/>
    <row r="55255" customFormat="1" x14ac:dyDescent="0.35"/>
    <row r="55256" customFormat="1" x14ac:dyDescent="0.35"/>
    <row r="55257" customFormat="1" x14ac:dyDescent="0.35"/>
    <row r="55258" customFormat="1" x14ac:dyDescent="0.35"/>
    <row r="55259" customFormat="1" x14ac:dyDescent="0.35"/>
    <row r="55260" customFormat="1" x14ac:dyDescent="0.35"/>
    <row r="55261" customFormat="1" x14ac:dyDescent="0.35"/>
    <row r="55262" customFormat="1" x14ac:dyDescent="0.35"/>
    <row r="55263" customFormat="1" x14ac:dyDescent="0.35"/>
    <row r="55264" customFormat="1" x14ac:dyDescent="0.35"/>
    <row r="55265" customFormat="1" x14ac:dyDescent="0.35"/>
    <row r="55266" customFormat="1" x14ac:dyDescent="0.35"/>
    <row r="55267" customFormat="1" x14ac:dyDescent="0.35"/>
    <row r="55268" customFormat="1" x14ac:dyDescent="0.35"/>
    <row r="55269" customFormat="1" x14ac:dyDescent="0.35"/>
    <row r="55270" customFormat="1" x14ac:dyDescent="0.35"/>
    <row r="55271" customFormat="1" x14ac:dyDescent="0.35"/>
    <row r="55272" customFormat="1" x14ac:dyDescent="0.35"/>
    <row r="55273" customFormat="1" x14ac:dyDescent="0.35"/>
    <row r="55274" customFormat="1" x14ac:dyDescent="0.35"/>
    <row r="55275" customFormat="1" x14ac:dyDescent="0.35"/>
    <row r="55276" customFormat="1" x14ac:dyDescent="0.35"/>
    <row r="55277" customFormat="1" x14ac:dyDescent="0.35"/>
    <row r="55278" customFormat="1" x14ac:dyDescent="0.35"/>
    <row r="55279" customFormat="1" x14ac:dyDescent="0.35"/>
    <row r="55280" customFormat="1" x14ac:dyDescent="0.35"/>
    <row r="55281" customFormat="1" x14ac:dyDescent="0.35"/>
    <row r="55282" customFormat="1" x14ac:dyDescent="0.35"/>
    <row r="55283" customFormat="1" x14ac:dyDescent="0.35"/>
    <row r="55284" customFormat="1" x14ac:dyDescent="0.35"/>
    <row r="55285" customFormat="1" x14ac:dyDescent="0.35"/>
    <row r="55286" customFormat="1" x14ac:dyDescent="0.35"/>
    <row r="55287" customFormat="1" x14ac:dyDescent="0.35"/>
    <row r="55288" customFormat="1" x14ac:dyDescent="0.35"/>
    <row r="55289" customFormat="1" x14ac:dyDescent="0.35"/>
    <row r="55290" customFormat="1" x14ac:dyDescent="0.35"/>
    <row r="55291" customFormat="1" x14ac:dyDescent="0.35"/>
    <row r="55292" customFormat="1" x14ac:dyDescent="0.35"/>
    <row r="55293" customFormat="1" x14ac:dyDescent="0.35"/>
    <row r="55294" customFormat="1" x14ac:dyDescent="0.35"/>
    <row r="55295" customFormat="1" x14ac:dyDescent="0.35"/>
    <row r="55296" customFormat="1" x14ac:dyDescent="0.35"/>
    <row r="55297" customFormat="1" x14ac:dyDescent="0.35"/>
    <row r="55298" customFormat="1" x14ac:dyDescent="0.35"/>
    <row r="55299" customFormat="1" x14ac:dyDescent="0.35"/>
    <row r="55300" customFormat="1" x14ac:dyDescent="0.35"/>
    <row r="55301" customFormat="1" x14ac:dyDescent="0.35"/>
    <row r="55302" customFormat="1" x14ac:dyDescent="0.35"/>
    <row r="55303" customFormat="1" x14ac:dyDescent="0.35"/>
    <row r="55304" customFormat="1" x14ac:dyDescent="0.35"/>
    <row r="55305" customFormat="1" x14ac:dyDescent="0.35"/>
    <row r="55306" customFormat="1" x14ac:dyDescent="0.35"/>
    <row r="55307" customFormat="1" x14ac:dyDescent="0.35"/>
    <row r="55308" customFormat="1" x14ac:dyDescent="0.35"/>
    <row r="55309" customFormat="1" x14ac:dyDescent="0.35"/>
    <row r="55310" customFormat="1" x14ac:dyDescent="0.35"/>
    <row r="55311" customFormat="1" x14ac:dyDescent="0.35"/>
    <row r="55312" customFormat="1" x14ac:dyDescent="0.35"/>
    <row r="55313" customFormat="1" x14ac:dyDescent="0.35"/>
    <row r="55314" customFormat="1" x14ac:dyDescent="0.35"/>
    <row r="55315" customFormat="1" x14ac:dyDescent="0.35"/>
    <row r="55316" customFormat="1" x14ac:dyDescent="0.35"/>
    <row r="55317" customFormat="1" x14ac:dyDescent="0.35"/>
    <row r="55318" customFormat="1" x14ac:dyDescent="0.35"/>
    <row r="55319" customFormat="1" x14ac:dyDescent="0.35"/>
    <row r="55320" customFormat="1" x14ac:dyDescent="0.35"/>
    <row r="55321" customFormat="1" x14ac:dyDescent="0.35"/>
    <row r="55322" customFormat="1" x14ac:dyDescent="0.35"/>
    <row r="55323" customFormat="1" x14ac:dyDescent="0.35"/>
    <row r="55324" customFormat="1" x14ac:dyDescent="0.35"/>
    <row r="55325" customFormat="1" x14ac:dyDescent="0.35"/>
    <row r="55326" customFormat="1" x14ac:dyDescent="0.35"/>
    <row r="55327" customFormat="1" x14ac:dyDescent="0.35"/>
    <row r="55328" customFormat="1" x14ac:dyDescent="0.35"/>
    <row r="55329" customFormat="1" x14ac:dyDescent="0.35"/>
    <row r="55330" customFormat="1" x14ac:dyDescent="0.35"/>
    <row r="55331" customFormat="1" x14ac:dyDescent="0.35"/>
    <row r="55332" customFormat="1" x14ac:dyDescent="0.35"/>
    <row r="55333" customFormat="1" x14ac:dyDescent="0.35"/>
    <row r="55334" customFormat="1" x14ac:dyDescent="0.35"/>
    <row r="55335" customFormat="1" x14ac:dyDescent="0.35"/>
    <row r="55336" customFormat="1" x14ac:dyDescent="0.35"/>
    <row r="55337" customFormat="1" x14ac:dyDescent="0.35"/>
    <row r="55338" customFormat="1" x14ac:dyDescent="0.35"/>
    <row r="55339" customFormat="1" x14ac:dyDescent="0.35"/>
    <row r="55340" customFormat="1" x14ac:dyDescent="0.35"/>
    <row r="55341" customFormat="1" x14ac:dyDescent="0.35"/>
    <row r="55342" customFormat="1" x14ac:dyDescent="0.35"/>
    <row r="55343" customFormat="1" x14ac:dyDescent="0.35"/>
    <row r="55344" customFormat="1" x14ac:dyDescent="0.35"/>
    <row r="55345" customFormat="1" x14ac:dyDescent="0.35"/>
    <row r="55346" customFormat="1" x14ac:dyDescent="0.35"/>
    <row r="55347" customFormat="1" x14ac:dyDescent="0.35"/>
    <row r="55348" customFormat="1" x14ac:dyDescent="0.35"/>
    <row r="55349" customFormat="1" x14ac:dyDescent="0.35"/>
    <row r="55350" customFormat="1" x14ac:dyDescent="0.35"/>
    <row r="55351" customFormat="1" x14ac:dyDescent="0.35"/>
    <row r="55352" customFormat="1" x14ac:dyDescent="0.35"/>
    <row r="55353" customFormat="1" x14ac:dyDescent="0.35"/>
    <row r="55354" customFormat="1" x14ac:dyDescent="0.35"/>
    <row r="55355" customFormat="1" x14ac:dyDescent="0.35"/>
    <row r="55356" customFormat="1" x14ac:dyDescent="0.35"/>
    <row r="55357" customFormat="1" x14ac:dyDescent="0.35"/>
    <row r="55358" customFormat="1" x14ac:dyDescent="0.35"/>
    <row r="55359" customFormat="1" x14ac:dyDescent="0.35"/>
    <row r="55360" customFormat="1" x14ac:dyDescent="0.35"/>
    <row r="55361" customFormat="1" x14ac:dyDescent="0.35"/>
    <row r="55362" customFormat="1" x14ac:dyDescent="0.35"/>
    <row r="55363" customFormat="1" x14ac:dyDescent="0.35"/>
    <row r="55364" customFormat="1" x14ac:dyDescent="0.35"/>
    <row r="55365" customFormat="1" x14ac:dyDescent="0.35"/>
    <row r="55366" customFormat="1" x14ac:dyDescent="0.35"/>
    <row r="55367" customFormat="1" x14ac:dyDescent="0.35"/>
    <row r="55368" customFormat="1" x14ac:dyDescent="0.35"/>
    <row r="55369" customFormat="1" x14ac:dyDescent="0.35"/>
    <row r="55370" customFormat="1" x14ac:dyDescent="0.35"/>
    <row r="55371" customFormat="1" x14ac:dyDescent="0.35"/>
    <row r="55372" customFormat="1" x14ac:dyDescent="0.35"/>
    <row r="55373" customFormat="1" x14ac:dyDescent="0.35"/>
    <row r="55374" customFormat="1" x14ac:dyDescent="0.35"/>
    <row r="55375" customFormat="1" x14ac:dyDescent="0.35"/>
    <row r="55376" customFormat="1" x14ac:dyDescent="0.35"/>
    <row r="55377" customFormat="1" x14ac:dyDescent="0.35"/>
    <row r="55378" customFormat="1" x14ac:dyDescent="0.35"/>
    <row r="55379" customFormat="1" x14ac:dyDescent="0.35"/>
    <row r="55380" customFormat="1" x14ac:dyDescent="0.35"/>
    <row r="55381" customFormat="1" x14ac:dyDescent="0.35"/>
    <row r="55382" customFormat="1" x14ac:dyDescent="0.35"/>
    <row r="55383" customFormat="1" x14ac:dyDescent="0.35"/>
    <row r="55384" customFormat="1" x14ac:dyDescent="0.35"/>
    <row r="55385" customFormat="1" x14ac:dyDescent="0.35"/>
    <row r="55386" customFormat="1" x14ac:dyDescent="0.35"/>
    <row r="55387" customFormat="1" x14ac:dyDescent="0.35"/>
    <row r="55388" customFormat="1" x14ac:dyDescent="0.35"/>
    <row r="55389" customFormat="1" x14ac:dyDescent="0.35"/>
    <row r="55390" customFormat="1" x14ac:dyDescent="0.35"/>
    <row r="55391" customFormat="1" x14ac:dyDescent="0.35"/>
    <row r="55392" customFormat="1" x14ac:dyDescent="0.35"/>
    <row r="55393" customFormat="1" x14ac:dyDescent="0.35"/>
    <row r="55394" customFormat="1" x14ac:dyDescent="0.35"/>
    <row r="55395" customFormat="1" x14ac:dyDescent="0.35"/>
    <row r="55396" customFormat="1" x14ac:dyDescent="0.35"/>
    <row r="55397" customFormat="1" x14ac:dyDescent="0.35"/>
    <row r="55398" customFormat="1" x14ac:dyDescent="0.35"/>
    <row r="55399" customFormat="1" x14ac:dyDescent="0.35"/>
    <row r="55400" customFormat="1" x14ac:dyDescent="0.35"/>
    <row r="55401" customFormat="1" x14ac:dyDescent="0.35"/>
    <row r="55402" customFormat="1" x14ac:dyDescent="0.35"/>
    <row r="55403" customFormat="1" x14ac:dyDescent="0.35"/>
    <row r="55404" customFormat="1" x14ac:dyDescent="0.35"/>
    <row r="55405" customFormat="1" x14ac:dyDescent="0.35"/>
    <row r="55406" customFormat="1" x14ac:dyDescent="0.35"/>
    <row r="55407" customFormat="1" x14ac:dyDescent="0.35"/>
    <row r="55408" customFormat="1" x14ac:dyDescent="0.35"/>
    <row r="55409" customFormat="1" x14ac:dyDescent="0.35"/>
    <row r="55410" customFormat="1" x14ac:dyDescent="0.35"/>
    <row r="55411" customFormat="1" x14ac:dyDescent="0.35"/>
    <row r="55412" customFormat="1" x14ac:dyDescent="0.35"/>
    <row r="55413" customFormat="1" x14ac:dyDescent="0.35"/>
    <row r="55414" customFormat="1" x14ac:dyDescent="0.35"/>
    <row r="55415" customFormat="1" x14ac:dyDescent="0.35"/>
    <row r="55416" customFormat="1" x14ac:dyDescent="0.35"/>
    <row r="55417" customFormat="1" x14ac:dyDescent="0.35"/>
    <row r="55418" customFormat="1" x14ac:dyDescent="0.35"/>
    <row r="55419" customFormat="1" x14ac:dyDescent="0.35"/>
    <row r="55420" customFormat="1" x14ac:dyDescent="0.35"/>
    <row r="55421" customFormat="1" x14ac:dyDescent="0.35"/>
    <row r="55422" customFormat="1" x14ac:dyDescent="0.35"/>
    <row r="55423" customFormat="1" x14ac:dyDescent="0.35"/>
    <row r="55424" customFormat="1" x14ac:dyDescent="0.35"/>
    <row r="55425" customFormat="1" x14ac:dyDescent="0.35"/>
    <row r="55426" customFormat="1" x14ac:dyDescent="0.35"/>
    <row r="55427" customFormat="1" x14ac:dyDescent="0.35"/>
    <row r="55428" customFormat="1" x14ac:dyDescent="0.35"/>
    <row r="55429" customFormat="1" x14ac:dyDescent="0.35"/>
    <row r="55430" customFormat="1" x14ac:dyDescent="0.35"/>
    <row r="55431" customFormat="1" x14ac:dyDescent="0.35"/>
    <row r="55432" customFormat="1" x14ac:dyDescent="0.35"/>
    <row r="55433" customFormat="1" x14ac:dyDescent="0.35"/>
    <row r="55434" customFormat="1" x14ac:dyDescent="0.35"/>
    <row r="55435" customFormat="1" x14ac:dyDescent="0.35"/>
    <row r="55436" customFormat="1" x14ac:dyDescent="0.35"/>
    <row r="55437" customFormat="1" x14ac:dyDescent="0.35"/>
    <row r="55438" customFormat="1" x14ac:dyDescent="0.35"/>
    <row r="55439" customFormat="1" x14ac:dyDescent="0.35"/>
    <row r="55440" customFormat="1" x14ac:dyDescent="0.35"/>
    <row r="55441" customFormat="1" x14ac:dyDescent="0.35"/>
    <row r="55442" customFormat="1" x14ac:dyDescent="0.35"/>
    <row r="55443" customFormat="1" x14ac:dyDescent="0.35"/>
    <row r="55444" customFormat="1" x14ac:dyDescent="0.35"/>
    <row r="55445" customFormat="1" x14ac:dyDescent="0.35"/>
    <row r="55446" customFormat="1" x14ac:dyDescent="0.35"/>
    <row r="55447" customFormat="1" x14ac:dyDescent="0.35"/>
    <row r="55448" customFormat="1" x14ac:dyDescent="0.35"/>
    <row r="55449" customFormat="1" x14ac:dyDescent="0.35"/>
    <row r="55450" customFormat="1" x14ac:dyDescent="0.35"/>
    <row r="55451" customFormat="1" x14ac:dyDescent="0.35"/>
    <row r="55452" customFormat="1" x14ac:dyDescent="0.35"/>
    <row r="55453" customFormat="1" x14ac:dyDescent="0.35"/>
    <row r="55454" customFormat="1" x14ac:dyDescent="0.35"/>
    <row r="55455" customFormat="1" x14ac:dyDescent="0.35"/>
    <row r="55456" customFormat="1" x14ac:dyDescent="0.35"/>
    <row r="55457" customFormat="1" x14ac:dyDescent="0.35"/>
    <row r="55458" customFormat="1" x14ac:dyDescent="0.35"/>
    <row r="55459" customFormat="1" x14ac:dyDescent="0.35"/>
    <row r="55460" customFormat="1" x14ac:dyDescent="0.35"/>
    <row r="55461" customFormat="1" x14ac:dyDescent="0.35"/>
    <row r="55462" customFormat="1" x14ac:dyDescent="0.35"/>
    <row r="55463" customFormat="1" x14ac:dyDescent="0.35"/>
    <row r="55464" customFormat="1" x14ac:dyDescent="0.35"/>
    <row r="55465" customFormat="1" x14ac:dyDescent="0.35"/>
    <row r="55466" customFormat="1" x14ac:dyDescent="0.35"/>
    <row r="55467" customFormat="1" x14ac:dyDescent="0.35"/>
    <row r="55468" customFormat="1" x14ac:dyDescent="0.35"/>
    <row r="55469" customFormat="1" x14ac:dyDescent="0.35"/>
    <row r="55470" customFormat="1" x14ac:dyDescent="0.35"/>
    <row r="55471" customFormat="1" x14ac:dyDescent="0.35"/>
    <row r="55472" customFormat="1" x14ac:dyDescent="0.35"/>
    <row r="55473" customFormat="1" x14ac:dyDescent="0.35"/>
    <row r="55474" customFormat="1" x14ac:dyDescent="0.35"/>
    <row r="55475" customFormat="1" x14ac:dyDescent="0.35"/>
    <row r="55476" customFormat="1" x14ac:dyDescent="0.35"/>
    <row r="55477" customFormat="1" x14ac:dyDescent="0.35"/>
    <row r="55478" customFormat="1" x14ac:dyDescent="0.35"/>
    <row r="55479" customFormat="1" x14ac:dyDescent="0.35"/>
    <row r="55480" customFormat="1" x14ac:dyDescent="0.35"/>
    <row r="55481" customFormat="1" x14ac:dyDescent="0.35"/>
    <row r="55482" customFormat="1" x14ac:dyDescent="0.35"/>
    <row r="55483" customFormat="1" x14ac:dyDescent="0.35"/>
    <row r="55484" customFormat="1" x14ac:dyDescent="0.35"/>
    <row r="55485" customFormat="1" x14ac:dyDescent="0.35"/>
    <row r="55486" customFormat="1" x14ac:dyDescent="0.35"/>
    <row r="55487" customFormat="1" x14ac:dyDescent="0.35"/>
    <row r="55488" customFormat="1" x14ac:dyDescent="0.35"/>
    <row r="55489" customFormat="1" x14ac:dyDescent="0.35"/>
    <row r="55490" customFormat="1" x14ac:dyDescent="0.35"/>
    <row r="55491" customFormat="1" x14ac:dyDescent="0.35"/>
    <row r="55492" customFormat="1" x14ac:dyDescent="0.35"/>
    <row r="55493" customFormat="1" x14ac:dyDescent="0.35"/>
    <row r="55494" customFormat="1" x14ac:dyDescent="0.35"/>
    <row r="55495" customFormat="1" x14ac:dyDescent="0.35"/>
    <row r="55496" customFormat="1" x14ac:dyDescent="0.35"/>
    <row r="55497" customFormat="1" x14ac:dyDescent="0.35"/>
    <row r="55498" customFormat="1" x14ac:dyDescent="0.35"/>
    <row r="55499" customFormat="1" x14ac:dyDescent="0.35"/>
    <row r="55500" customFormat="1" x14ac:dyDescent="0.35"/>
    <row r="55501" customFormat="1" x14ac:dyDescent="0.35"/>
    <row r="55502" customFormat="1" x14ac:dyDescent="0.35"/>
    <row r="55503" customFormat="1" x14ac:dyDescent="0.35"/>
    <row r="55504" customFormat="1" x14ac:dyDescent="0.35"/>
    <row r="55505" customFormat="1" x14ac:dyDescent="0.35"/>
    <row r="55506" customFormat="1" x14ac:dyDescent="0.35"/>
    <row r="55507" customFormat="1" x14ac:dyDescent="0.35"/>
    <row r="55508" customFormat="1" x14ac:dyDescent="0.35"/>
    <row r="55509" customFormat="1" x14ac:dyDescent="0.35"/>
    <row r="55510" customFormat="1" x14ac:dyDescent="0.35"/>
    <row r="55511" customFormat="1" x14ac:dyDescent="0.35"/>
    <row r="55512" customFormat="1" x14ac:dyDescent="0.35"/>
    <row r="55513" customFormat="1" x14ac:dyDescent="0.35"/>
    <row r="55514" customFormat="1" x14ac:dyDescent="0.35"/>
    <row r="55515" customFormat="1" x14ac:dyDescent="0.35"/>
    <row r="55516" customFormat="1" x14ac:dyDescent="0.35"/>
    <row r="55517" customFormat="1" x14ac:dyDescent="0.35"/>
    <row r="55518" customFormat="1" x14ac:dyDescent="0.35"/>
    <row r="55519" customFormat="1" x14ac:dyDescent="0.35"/>
    <row r="55520" customFormat="1" x14ac:dyDescent="0.35"/>
    <row r="55521" customFormat="1" x14ac:dyDescent="0.35"/>
    <row r="55522" customFormat="1" x14ac:dyDescent="0.35"/>
    <row r="55523" customFormat="1" x14ac:dyDescent="0.35"/>
    <row r="55524" customFormat="1" x14ac:dyDescent="0.35"/>
    <row r="55525" customFormat="1" x14ac:dyDescent="0.35"/>
    <row r="55526" customFormat="1" x14ac:dyDescent="0.35"/>
    <row r="55527" customFormat="1" x14ac:dyDescent="0.35"/>
    <row r="55528" customFormat="1" x14ac:dyDescent="0.35"/>
    <row r="55529" customFormat="1" x14ac:dyDescent="0.35"/>
    <row r="55530" customFormat="1" x14ac:dyDescent="0.35"/>
    <row r="55531" customFormat="1" x14ac:dyDescent="0.35"/>
    <row r="55532" customFormat="1" x14ac:dyDescent="0.35"/>
    <row r="55533" customFormat="1" x14ac:dyDescent="0.35"/>
    <row r="55534" customFormat="1" x14ac:dyDescent="0.35"/>
    <row r="55535" customFormat="1" x14ac:dyDescent="0.35"/>
    <row r="55536" customFormat="1" x14ac:dyDescent="0.35"/>
    <row r="55537" customFormat="1" x14ac:dyDescent="0.35"/>
    <row r="55538" customFormat="1" x14ac:dyDescent="0.35"/>
    <row r="55539" customFormat="1" x14ac:dyDescent="0.35"/>
    <row r="55540" customFormat="1" x14ac:dyDescent="0.35"/>
    <row r="55541" customFormat="1" x14ac:dyDescent="0.35"/>
    <row r="55542" customFormat="1" x14ac:dyDescent="0.35"/>
    <row r="55543" customFormat="1" x14ac:dyDescent="0.35"/>
    <row r="55544" customFormat="1" x14ac:dyDescent="0.35"/>
    <row r="55545" customFormat="1" x14ac:dyDescent="0.35"/>
    <row r="55546" customFormat="1" x14ac:dyDescent="0.35"/>
    <row r="55547" customFormat="1" x14ac:dyDescent="0.35"/>
    <row r="55548" customFormat="1" x14ac:dyDescent="0.35"/>
    <row r="55549" customFormat="1" x14ac:dyDescent="0.35"/>
    <row r="55550" customFormat="1" x14ac:dyDescent="0.35"/>
    <row r="55551" customFormat="1" x14ac:dyDescent="0.35"/>
    <row r="55552" customFormat="1" x14ac:dyDescent="0.35"/>
    <row r="55553" customFormat="1" x14ac:dyDescent="0.35"/>
    <row r="55554" customFormat="1" x14ac:dyDescent="0.35"/>
    <row r="55555" customFormat="1" x14ac:dyDescent="0.35"/>
    <row r="55556" customFormat="1" x14ac:dyDescent="0.35"/>
    <row r="55557" customFormat="1" x14ac:dyDescent="0.35"/>
    <row r="55558" customFormat="1" x14ac:dyDescent="0.35"/>
    <row r="55559" customFormat="1" x14ac:dyDescent="0.35"/>
    <row r="55560" customFormat="1" x14ac:dyDescent="0.35"/>
    <row r="55561" customFormat="1" x14ac:dyDescent="0.35"/>
    <row r="55562" customFormat="1" x14ac:dyDescent="0.35"/>
    <row r="55563" customFormat="1" x14ac:dyDescent="0.35"/>
    <row r="55564" customFormat="1" x14ac:dyDescent="0.35"/>
    <row r="55565" customFormat="1" x14ac:dyDescent="0.35"/>
    <row r="55566" customFormat="1" x14ac:dyDescent="0.35"/>
    <row r="55567" customFormat="1" x14ac:dyDescent="0.35"/>
    <row r="55568" customFormat="1" x14ac:dyDescent="0.35"/>
    <row r="55569" customFormat="1" x14ac:dyDescent="0.35"/>
    <row r="55570" customFormat="1" x14ac:dyDescent="0.35"/>
    <row r="55571" customFormat="1" x14ac:dyDescent="0.35"/>
    <row r="55572" customFormat="1" x14ac:dyDescent="0.35"/>
    <row r="55573" customFormat="1" x14ac:dyDescent="0.35"/>
    <row r="55574" customFormat="1" x14ac:dyDescent="0.35"/>
    <row r="55575" customFormat="1" x14ac:dyDescent="0.35"/>
    <row r="55576" customFormat="1" x14ac:dyDescent="0.35"/>
    <row r="55577" customFormat="1" x14ac:dyDescent="0.35"/>
    <row r="55578" customFormat="1" x14ac:dyDescent="0.35"/>
    <row r="55579" customFormat="1" x14ac:dyDescent="0.35"/>
    <row r="55580" customFormat="1" x14ac:dyDescent="0.35"/>
    <row r="55581" customFormat="1" x14ac:dyDescent="0.35"/>
    <row r="55582" customFormat="1" x14ac:dyDescent="0.35"/>
    <row r="55583" customFormat="1" x14ac:dyDescent="0.35"/>
    <row r="55584" customFormat="1" x14ac:dyDescent="0.35"/>
    <row r="55585" customFormat="1" x14ac:dyDescent="0.35"/>
    <row r="55586" customFormat="1" x14ac:dyDescent="0.35"/>
    <row r="55587" customFormat="1" x14ac:dyDescent="0.35"/>
    <row r="55588" customFormat="1" x14ac:dyDescent="0.35"/>
    <row r="55589" customFormat="1" x14ac:dyDescent="0.35"/>
    <row r="55590" customFormat="1" x14ac:dyDescent="0.35"/>
    <row r="55591" customFormat="1" x14ac:dyDescent="0.35"/>
    <row r="55592" customFormat="1" x14ac:dyDescent="0.35"/>
    <row r="55593" customFormat="1" x14ac:dyDescent="0.35"/>
    <row r="55594" customFormat="1" x14ac:dyDescent="0.35"/>
    <row r="55595" customFormat="1" x14ac:dyDescent="0.35"/>
    <row r="55596" customFormat="1" x14ac:dyDescent="0.35"/>
    <row r="55597" customFormat="1" x14ac:dyDescent="0.35"/>
    <row r="55598" customFormat="1" x14ac:dyDescent="0.35"/>
    <row r="55599" customFormat="1" x14ac:dyDescent="0.35"/>
    <row r="55600" customFormat="1" x14ac:dyDescent="0.35"/>
    <row r="55601" customFormat="1" x14ac:dyDescent="0.35"/>
    <row r="55602" customFormat="1" x14ac:dyDescent="0.35"/>
    <row r="55603" customFormat="1" x14ac:dyDescent="0.35"/>
    <row r="55604" customFormat="1" x14ac:dyDescent="0.35"/>
    <row r="55605" customFormat="1" x14ac:dyDescent="0.35"/>
    <row r="55606" customFormat="1" x14ac:dyDescent="0.35"/>
    <row r="55607" customFormat="1" x14ac:dyDescent="0.35"/>
    <row r="55608" customFormat="1" x14ac:dyDescent="0.35"/>
    <row r="55609" customFormat="1" x14ac:dyDescent="0.35"/>
    <row r="55610" customFormat="1" x14ac:dyDescent="0.35"/>
    <row r="55611" customFormat="1" x14ac:dyDescent="0.35"/>
    <row r="55612" customFormat="1" x14ac:dyDescent="0.35"/>
    <row r="55613" customFormat="1" x14ac:dyDescent="0.35"/>
    <row r="55614" customFormat="1" x14ac:dyDescent="0.35"/>
    <row r="55615" customFormat="1" x14ac:dyDescent="0.35"/>
    <row r="55616" customFormat="1" x14ac:dyDescent="0.35"/>
    <row r="55617" customFormat="1" x14ac:dyDescent="0.35"/>
    <row r="55618" customFormat="1" x14ac:dyDescent="0.35"/>
    <row r="55619" customFormat="1" x14ac:dyDescent="0.35"/>
    <row r="55620" customFormat="1" x14ac:dyDescent="0.35"/>
    <row r="55621" customFormat="1" x14ac:dyDescent="0.35"/>
    <row r="55622" customFormat="1" x14ac:dyDescent="0.35"/>
    <row r="55623" customFormat="1" x14ac:dyDescent="0.35"/>
    <row r="55624" customFormat="1" x14ac:dyDescent="0.35"/>
    <row r="55625" customFormat="1" x14ac:dyDescent="0.35"/>
    <row r="55626" customFormat="1" x14ac:dyDescent="0.35"/>
    <row r="55627" customFormat="1" x14ac:dyDescent="0.35"/>
    <row r="55628" customFormat="1" x14ac:dyDescent="0.35"/>
    <row r="55629" customFormat="1" x14ac:dyDescent="0.35"/>
    <row r="55630" customFormat="1" x14ac:dyDescent="0.35"/>
    <row r="55631" customFormat="1" x14ac:dyDescent="0.35"/>
    <row r="55632" customFormat="1" x14ac:dyDescent="0.35"/>
    <row r="55633" customFormat="1" x14ac:dyDescent="0.35"/>
    <row r="55634" customFormat="1" x14ac:dyDescent="0.35"/>
    <row r="55635" customFormat="1" x14ac:dyDescent="0.35"/>
    <row r="55636" customFormat="1" x14ac:dyDescent="0.35"/>
    <row r="55637" customFormat="1" x14ac:dyDescent="0.35"/>
    <row r="55638" customFormat="1" x14ac:dyDescent="0.35"/>
    <row r="55639" customFormat="1" x14ac:dyDescent="0.35"/>
    <row r="55640" customFormat="1" x14ac:dyDescent="0.35"/>
    <row r="55641" customFormat="1" x14ac:dyDescent="0.35"/>
    <row r="55642" customFormat="1" x14ac:dyDescent="0.35"/>
    <row r="55643" customFormat="1" x14ac:dyDescent="0.35"/>
    <row r="55644" customFormat="1" x14ac:dyDescent="0.35"/>
    <row r="55645" customFormat="1" x14ac:dyDescent="0.35"/>
    <row r="55646" customFormat="1" x14ac:dyDescent="0.35"/>
    <row r="55647" customFormat="1" x14ac:dyDescent="0.35"/>
    <row r="55648" customFormat="1" x14ac:dyDescent="0.35"/>
    <row r="55649" customFormat="1" x14ac:dyDescent="0.35"/>
    <row r="55650" customFormat="1" x14ac:dyDescent="0.35"/>
    <row r="55651" customFormat="1" x14ac:dyDescent="0.35"/>
    <row r="55652" customFormat="1" x14ac:dyDescent="0.35"/>
    <row r="55653" customFormat="1" x14ac:dyDescent="0.35"/>
    <row r="55654" customFormat="1" x14ac:dyDescent="0.35"/>
    <row r="55655" customFormat="1" x14ac:dyDescent="0.35"/>
    <row r="55656" customFormat="1" x14ac:dyDescent="0.35"/>
    <row r="55657" customFormat="1" x14ac:dyDescent="0.35"/>
    <row r="55658" customFormat="1" x14ac:dyDescent="0.35"/>
    <row r="55659" customFormat="1" x14ac:dyDescent="0.35"/>
    <row r="55660" customFormat="1" x14ac:dyDescent="0.35"/>
    <row r="55661" customFormat="1" x14ac:dyDescent="0.35"/>
    <row r="55662" customFormat="1" x14ac:dyDescent="0.35"/>
    <row r="55663" customFormat="1" x14ac:dyDescent="0.35"/>
    <row r="55664" customFormat="1" x14ac:dyDescent="0.35"/>
    <row r="55665" customFormat="1" x14ac:dyDescent="0.35"/>
    <row r="55666" customFormat="1" x14ac:dyDescent="0.35"/>
    <row r="55667" customFormat="1" x14ac:dyDescent="0.35"/>
    <row r="55668" customFormat="1" x14ac:dyDescent="0.35"/>
    <row r="55669" customFormat="1" x14ac:dyDescent="0.35"/>
    <row r="55670" customFormat="1" x14ac:dyDescent="0.35"/>
    <row r="55671" customFormat="1" x14ac:dyDescent="0.35"/>
    <row r="55672" customFormat="1" x14ac:dyDescent="0.35"/>
    <row r="55673" customFormat="1" x14ac:dyDescent="0.35"/>
    <row r="55674" customFormat="1" x14ac:dyDescent="0.35"/>
    <row r="55675" customFormat="1" x14ac:dyDescent="0.35"/>
    <row r="55676" customFormat="1" x14ac:dyDescent="0.35"/>
    <row r="55677" customFormat="1" x14ac:dyDescent="0.35"/>
    <row r="55678" customFormat="1" x14ac:dyDescent="0.35"/>
    <row r="55679" customFormat="1" x14ac:dyDescent="0.35"/>
    <row r="55680" customFormat="1" x14ac:dyDescent="0.35"/>
    <row r="55681" customFormat="1" x14ac:dyDescent="0.35"/>
    <row r="55682" customFormat="1" x14ac:dyDescent="0.35"/>
    <row r="55683" customFormat="1" x14ac:dyDescent="0.35"/>
    <row r="55684" customFormat="1" x14ac:dyDescent="0.35"/>
    <row r="55685" customFormat="1" x14ac:dyDescent="0.35"/>
    <row r="55686" customFormat="1" x14ac:dyDescent="0.35"/>
    <row r="55687" customFormat="1" x14ac:dyDescent="0.35"/>
    <row r="55688" customFormat="1" x14ac:dyDescent="0.35"/>
    <row r="55689" customFormat="1" x14ac:dyDescent="0.35"/>
    <row r="55690" customFormat="1" x14ac:dyDescent="0.35"/>
    <row r="55691" customFormat="1" x14ac:dyDescent="0.35"/>
    <row r="55692" customFormat="1" x14ac:dyDescent="0.35"/>
    <row r="55693" customFormat="1" x14ac:dyDescent="0.35"/>
    <row r="55694" customFormat="1" x14ac:dyDescent="0.35"/>
    <row r="55695" customFormat="1" x14ac:dyDescent="0.35"/>
    <row r="55696" customFormat="1" x14ac:dyDescent="0.35"/>
    <row r="55697" customFormat="1" x14ac:dyDescent="0.35"/>
    <row r="55698" customFormat="1" x14ac:dyDescent="0.35"/>
    <row r="55699" customFormat="1" x14ac:dyDescent="0.35"/>
    <row r="55700" customFormat="1" x14ac:dyDescent="0.35"/>
    <row r="55701" customFormat="1" x14ac:dyDescent="0.35"/>
    <row r="55702" customFormat="1" x14ac:dyDescent="0.35"/>
    <row r="55703" customFormat="1" x14ac:dyDescent="0.35"/>
    <row r="55704" customFormat="1" x14ac:dyDescent="0.35"/>
    <row r="55705" customFormat="1" x14ac:dyDescent="0.35"/>
    <row r="55706" customFormat="1" x14ac:dyDescent="0.35"/>
    <row r="55707" customFormat="1" x14ac:dyDescent="0.35"/>
    <row r="55708" customFormat="1" x14ac:dyDescent="0.35"/>
    <row r="55709" customFormat="1" x14ac:dyDescent="0.35"/>
    <row r="55710" customFormat="1" x14ac:dyDescent="0.35"/>
    <row r="55711" customFormat="1" x14ac:dyDescent="0.35"/>
    <row r="55712" customFormat="1" x14ac:dyDescent="0.35"/>
    <row r="55713" customFormat="1" x14ac:dyDescent="0.35"/>
    <row r="55714" customFormat="1" x14ac:dyDescent="0.35"/>
    <row r="55715" customFormat="1" x14ac:dyDescent="0.35"/>
    <row r="55716" customFormat="1" x14ac:dyDescent="0.35"/>
    <row r="55717" customFormat="1" x14ac:dyDescent="0.35"/>
    <row r="55718" customFormat="1" x14ac:dyDescent="0.35"/>
    <row r="55719" customFormat="1" x14ac:dyDescent="0.35"/>
    <row r="55720" customFormat="1" x14ac:dyDescent="0.35"/>
    <row r="55721" customFormat="1" x14ac:dyDescent="0.35"/>
    <row r="55722" customFormat="1" x14ac:dyDescent="0.35"/>
    <row r="55723" customFormat="1" x14ac:dyDescent="0.35"/>
    <row r="55724" customFormat="1" x14ac:dyDescent="0.35"/>
    <row r="55725" customFormat="1" x14ac:dyDescent="0.35"/>
    <row r="55726" customFormat="1" x14ac:dyDescent="0.35"/>
    <row r="55727" customFormat="1" x14ac:dyDescent="0.35"/>
    <row r="55728" customFormat="1" x14ac:dyDescent="0.35"/>
    <row r="55729" customFormat="1" x14ac:dyDescent="0.35"/>
    <row r="55730" customFormat="1" x14ac:dyDescent="0.35"/>
    <row r="55731" customFormat="1" x14ac:dyDescent="0.35"/>
    <row r="55732" customFormat="1" x14ac:dyDescent="0.35"/>
    <row r="55733" customFormat="1" x14ac:dyDescent="0.35"/>
    <row r="55734" customFormat="1" x14ac:dyDescent="0.35"/>
    <row r="55735" customFormat="1" x14ac:dyDescent="0.35"/>
    <row r="55736" customFormat="1" x14ac:dyDescent="0.35"/>
    <row r="55737" customFormat="1" x14ac:dyDescent="0.35"/>
    <row r="55738" customFormat="1" x14ac:dyDescent="0.35"/>
    <row r="55739" customFormat="1" x14ac:dyDescent="0.35"/>
    <row r="55740" customFormat="1" x14ac:dyDescent="0.35"/>
    <row r="55741" customFormat="1" x14ac:dyDescent="0.35"/>
    <row r="55742" customFormat="1" x14ac:dyDescent="0.35"/>
    <row r="55743" customFormat="1" x14ac:dyDescent="0.35"/>
    <row r="55744" customFormat="1" x14ac:dyDescent="0.35"/>
    <row r="55745" customFormat="1" x14ac:dyDescent="0.35"/>
    <row r="55746" customFormat="1" x14ac:dyDescent="0.35"/>
    <row r="55747" customFormat="1" x14ac:dyDescent="0.35"/>
    <row r="55748" customFormat="1" x14ac:dyDescent="0.35"/>
    <row r="55749" customFormat="1" x14ac:dyDescent="0.35"/>
    <row r="55750" customFormat="1" x14ac:dyDescent="0.35"/>
    <row r="55751" customFormat="1" x14ac:dyDescent="0.35"/>
    <row r="55752" customFormat="1" x14ac:dyDescent="0.35"/>
    <row r="55753" customFormat="1" x14ac:dyDescent="0.35"/>
    <row r="55754" customFormat="1" x14ac:dyDescent="0.35"/>
    <row r="55755" customFormat="1" x14ac:dyDescent="0.35"/>
    <row r="55756" customFormat="1" x14ac:dyDescent="0.35"/>
    <row r="55757" customFormat="1" x14ac:dyDescent="0.35"/>
    <row r="55758" customFormat="1" x14ac:dyDescent="0.35"/>
    <row r="55759" customFormat="1" x14ac:dyDescent="0.35"/>
    <row r="55760" customFormat="1" x14ac:dyDescent="0.35"/>
    <row r="55761" customFormat="1" x14ac:dyDescent="0.35"/>
    <row r="55762" customFormat="1" x14ac:dyDescent="0.35"/>
    <row r="55763" customFormat="1" x14ac:dyDescent="0.35"/>
    <row r="55764" customFormat="1" x14ac:dyDescent="0.35"/>
    <row r="55765" customFormat="1" x14ac:dyDescent="0.35"/>
    <row r="55766" customFormat="1" x14ac:dyDescent="0.35"/>
    <row r="55767" customFormat="1" x14ac:dyDescent="0.35"/>
    <row r="55768" customFormat="1" x14ac:dyDescent="0.35"/>
    <row r="55769" customFormat="1" x14ac:dyDescent="0.35"/>
    <row r="55770" customFormat="1" x14ac:dyDescent="0.35"/>
    <row r="55771" customFormat="1" x14ac:dyDescent="0.35"/>
    <row r="55772" customFormat="1" x14ac:dyDescent="0.35"/>
    <row r="55773" customFormat="1" x14ac:dyDescent="0.35"/>
    <row r="55774" customFormat="1" x14ac:dyDescent="0.35"/>
    <row r="55775" customFormat="1" x14ac:dyDescent="0.35"/>
    <row r="55776" customFormat="1" x14ac:dyDescent="0.35"/>
    <row r="55777" customFormat="1" x14ac:dyDescent="0.35"/>
    <row r="55778" customFormat="1" x14ac:dyDescent="0.35"/>
    <row r="55779" customFormat="1" x14ac:dyDescent="0.35"/>
    <row r="55780" customFormat="1" x14ac:dyDescent="0.35"/>
    <row r="55781" customFormat="1" x14ac:dyDescent="0.35"/>
    <row r="55782" customFormat="1" x14ac:dyDescent="0.35"/>
    <row r="55783" customFormat="1" x14ac:dyDescent="0.35"/>
    <row r="55784" customFormat="1" x14ac:dyDescent="0.35"/>
    <row r="55785" customFormat="1" x14ac:dyDescent="0.35"/>
    <row r="55786" customFormat="1" x14ac:dyDescent="0.35"/>
    <row r="55787" customFormat="1" x14ac:dyDescent="0.35"/>
    <row r="55788" customFormat="1" x14ac:dyDescent="0.35"/>
    <row r="55789" customFormat="1" x14ac:dyDescent="0.35"/>
    <row r="55790" customFormat="1" x14ac:dyDescent="0.35"/>
    <row r="55791" customFormat="1" x14ac:dyDescent="0.35"/>
    <row r="55792" customFormat="1" x14ac:dyDescent="0.35"/>
    <row r="55793" customFormat="1" x14ac:dyDescent="0.35"/>
    <row r="55794" customFormat="1" x14ac:dyDescent="0.35"/>
    <row r="55795" customFormat="1" x14ac:dyDescent="0.35"/>
    <row r="55796" customFormat="1" x14ac:dyDescent="0.35"/>
    <row r="55797" customFormat="1" x14ac:dyDescent="0.35"/>
    <row r="55798" customFormat="1" x14ac:dyDescent="0.35"/>
    <row r="55799" customFormat="1" x14ac:dyDescent="0.35"/>
    <row r="55800" customFormat="1" x14ac:dyDescent="0.35"/>
    <row r="55801" customFormat="1" x14ac:dyDescent="0.35"/>
    <row r="55802" customFormat="1" x14ac:dyDescent="0.35"/>
    <row r="55803" customFormat="1" x14ac:dyDescent="0.35"/>
    <row r="55804" customFormat="1" x14ac:dyDescent="0.35"/>
    <row r="55805" customFormat="1" x14ac:dyDescent="0.35"/>
    <row r="55806" customFormat="1" x14ac:dyDescent="0.35"/>
    <row r="55807" customFormat="1" x14ac:dyDescent="0.35"/>
    <row r="55808" customFormat="1" x14ac:dyDescent="0.35"/>
    <row r="55809" customFormat="1" x14ac:dyDescent="0.35"/>
    <row r="55810" customFormat="1" x14ac:dyDescent="0.35"/>
    <row r="55811" customFormat="1" x14ac:dyDescent="0.35"/>
    <row r="55812" customFormat="1" x14ac:dyDescent="0.35"/>
    <row r="55813" customFormat="1" x14ac:dyDescent="0.35"/>
    <row r="55814" customFormat="1" x14ac:dyDescent="0.35"/>
    <row r="55815" customFormat="1" x14ac:dyDescent="0.35"/>
    <row r="55816" customFormat="1" x14ac:dyDescent="0.35"/>
    <row r="55817" customFormat="1" x14ac:dyDescent="0.35"/>
    <row r="55818" customFormat="1" x14ac:dyDescent="0.35"/>
    <row r="55819" customFormat="1" x14ac:dyDescent="0.35"/>
    <row r="55820" customFormat="1" x14ac:dyDescent="0.35"/>
    <row r="55821" customFormat="1" x14ac:dyDescent="0.35"/>
    <row r="55822" customFormat="1" x14ac:dyDescent="0.35"/>
    <row r="55823" customFormat="1" x14ac:dyDescent="0.35"/>
    <row r="55824" customFormat="1" x14ac:dyDescent="0.35"/>
    <row r="55825" customFormat="1" x14ac:dyDescent="0.35"/>
    <row r="55826" customFormat="1" x14ac:dyDescent="0.35"/>
    <row r="55827" customFormat="1" x14ac:dyDescent="0.35"/>
    <row r="55828" customFormat="1" x14ac:dyDescent="0.35"/>
    <row r="55829" customFormat="1" x14ac:dyDescent="0.35"/>
    <row r="55830" customFormat="1" x14ac:dyDescent="0.35"/>
    <row r="55831" customFormat="1" x14ac:dyDescent="0.35"/>
    <row r="55832" customFormat="1" x14ac:dyDescent="0.35"/>
    <row r="55833" customFormat="1" x14ac:dyDescent="0.35"/>
    <row r="55834" customFormat="1" x14ac:dyDescent="0.35"/>
    <row r="55835" customFormat="1" x14ac:dyDescent="0.35"/>
    <row r="55836" customFormat="1" x14ac:dyDescent="0.35"/>
    <row r="55837" customFormat="1" x14ac:dyDescent="0.35"/>
    <row r="55838" customFormat="1" x14ac:dyDescent="0.35"/>
    <row r="55839" customFormat="1" x14ac:dyDescent="0.35"/>
    <row r="55840" customFormat="1" x14ac:dyDescent="0.35"/>
    <row r="55841" customFormat="1" x14ac:dyDescent="0.35"/>
    <row r="55842" customFormat="1" x14ac:dyDescent="0.35"/>
    <row r="55843" customFormat="1" x14ac:dyDescent="0.35"/>
    <row r="55844" customFormat="1" x14ac:dyDescent="0.35"/>
    <row r="55845" customFormat="1" x14ac:dyDescent="0.35"/>
    <row r="55846" customFormat="1" x14ac:dyDescent="0.35"/>
    <row r="55847" customFormat="1" x14ac:dyDescent="0.35"/>
    <row r="55848" customFormat="1" x14ac:dyDescent="0.35"/>
    <row r="55849" customFormat="1" x14ac:dyDescent="0.35"/>
    <row r="55850" customFormat="1" x14ac:dyDescent="0.35"/>
    <row r="55851" customFormat="1" x14ac:dyDescent="0.35"/>
    <row r="55852" customFormat="1" x14ac:dyDescent="0.35"/>
    <row r="55853" customFormat="1" x14ac:dyDescent="0.35"/>
    <row r="55854" customFormat="1" x14ac:dyDescent="0.35"/>
    <row r="55855" customFormat="1" x14ac:dyDescent="0.35"/>
    <row r="55856" customFormat="1" x14ac:dyDescent="0.35"/>
    <row r="55857" customFormat="1" x14ac:dyDescent="0.35"/>
    <row r="55858" customFormat="1" x14ac:dyDescent="0.35"/>
    <row r="55859" customFormat="1" x14ac:dyDescent="0.35"/>
    <row r="55860" customFormat="1" x14ac:dyDescent="0.35"/>
    <row r="55861" customFormat="1" x14ac:dyDescent="0.35"/>
    <row r="55862" customFormat="1" x14ac:dyDescent="0.35"/>
    <row r="55863" customFormat="1" x14ac:dyDescent="0.35"/>
    <row r="55864" customFormat="1" x14ac:dyDescent="0.35"/>
    <row r="55865" customFormat="1" x14ac:dyDescent="0.35"/>
    <row r="55866" customFormat="1" x14ac:dyDescent="0.35"/>
    <row r="55867" customFormat="1" x14ac:dyDescent="0.35"/>
    <row r="55868" customFormat="1" x14ac:dyDescent="0.35"/>
    <row r="55869" customFormat="1" x14ac:dyDescent="0.35"/>
    <row r="55870" customFormat="1" x14ac:dyDescent="0.35"/>
    <row r="55871" customFormat="1" x14ac:dyDescent="0.35"/>
    <row r="55872" customFormat="1" x14ac:dyDescent="0.35"/>
    <row r="55873" customFormat="1" x14ac:dyDescent="0.35"/>
    <row r="55874" customFormat="1" x14ac:dyDescent="0.35"/>
    <row r="55875" customFormat="1" x14ac:dyDescent="0.35"/>
    <row r="55876" customFormat="1" x14ac:dyDescent="0.35"/>
    <row r="55877" customFormat="1" x14ac:dyDescent="0.35"/>
    <row r="55878" customFormat="1" x14ac:dyDescent="0.35"/>
    <row r="55879" customFormat="1" x14ac:dyDescent="0.35"/>
    <row r="55880" customFormat="1" x14ac:dyDescent="0.35"/>
    <row r="55881" customFormat="1" x14ac:dyDescent="0.35"/>
    <row r="55882" customFormat="1" x14ac:dyDescent="0.35"/>
    <row r="55883" customFormat="1" x14ac:dyDescent="0.35"/>
    <row r="55884" customFormat="1" x14ac:dyDescent="0.35"/>
    <row r="55885" customFormat="1" x14ac:dyDescent="0.35"/>
    <row r="55886" customFormat="1" x14ac:dyDescent="0.35"/>
    <row r="55887" customFormat="1" x14ac:dyDescent="0.35"/>
    <row r="55888" customFormat="1" x14ac:dyDescent="0.35"/>
    <row r="55889" customFormat="1" x14ac:dyDescent="0.35"/>
    <row r="55890" customFormat="1" x14ac:dyDescent="0.35"/>
    <row r="55891" customFormat="1" x14ac:dyDescent="0.35"/>
    <row r="55892" customFormat="1" x14ac:dyDescent="0.35"/>
    <row r="55893" customFormat="1" x14ac:dyDescent="0.35"/>
    <row r="55894" customFormat="1" x14ac:dyDescent="0.35"/>
    <row r="55895" customFormat="1" x14ac:dyDescent="0.35"/>
    <row r="55896" customFormat="1" x14ac:dyDescent="0.35"/>
    <row r="55897" customFormat="1" x14ac:dyDescent="0.35"/>
    <row r="55898" customFormat="1" x14ac:dyDescent="0.35"/>
    <row r="55899" customFormat="1" x14ac:dyDescent="0.35"/>
    <row r="55900" customFormat="1" x14ac:dyDescent="0.35"/>
    <row r="55901" customFormat="1" x14ac:dyDescent="0.35"/>
    <row r="55902" customFormat="1" x14ac:dyDescent="0.35"/>
    <row r="55903" customFormat="1" x14ac:dyDescent="0.35"/>
    <row r="55904" customFormat="1" x14ac:dyDescent="0.35"/>
    <row r="55905" customFormat="1" x14ac:dyDescent="0.35"/>
    <row r="55906" customFormat="1" x14ac:dyDescent="0.35"/>
    <row r="55907" customFormat="1" x14ac:dyDescent="0.35"/>
    <row r="55908" customFormat="1" x14ac:dyDescent="0.35"/>
    <row r="55909" customFormat="1" x14ac:dyDescent="0.35"/>
    <row r="55910" customFormat="1" x14ac:dyDescent="0.35"/>
    <row r="55911" customFormat="1" x14ac:dyDescent="0.35"/>
    <row r="55912" customFormat="1" x14ac:dyDescent="0.35"/>
    <row r="55913" customFormat="1" x14ac:dyDescent="0.35"/>
    <row r="55914" customFormat="1" x14ac:dyDescent="0.35"/>
    <row r="55915" customFormat="1" x14ac:dyDescent="0.35"/>
    <row r="55916" customFormat="1" x14ac:dyDescent="0.35"/>
    <row r="55917" customFormat="1" x14ac:dyDescent="0.35"/>
    <row r="55918" customFormat="1" x14ac:dyDescent="0.35"/>
    <row r="55919" customFormat="1" x14ac:dyDescent="0.35"/>
    <row r="55920" customFormat="1" x14ac:dyDescent="0.35"/>
    <row r="55921" customFormat="1" x14ac:dyDescent="0.35"/>
    <row r="55922" customFormat="1" x14ac:dyDescent="0.35"/>
    <row r="55923" customFormat="1" x14ac:dyDescent="0.35"/>
    <row r="55924" customFormat="1" x14ac:dyDescent="0.35"/>
    <row r="55925" customFormat="1" x14ac:dyDescent="0.35"/>
    <row r="55926" customFormat="1" x14ac:dyDescent="0.35"/>
    <row r="55927" customFormat="1" x14ac:dyDescent="0.35"/>
    <row r="55928" customFormat="1" x14ac:dyDescent="0.35"/>
    <row r="55929" customFormat="1" x14ac:dyDescent="0.35"/>
    <row r="55930" customFormat="1" x14ac:dyDescent="0.35"/>
    <row r="55931" customFormat="1" x14ac:dyDescent="0.35"/>
    <row r="55932" customFormat="1" x14ac:dyDescent="0.35"/>
    <row r="55933" customFormat="1" x14ac:dyDescent="0.35"/>
    <row r="55934" customFormat="1" x14ac:dyDescent="0.35"/>
    <row r="55935" customFormat="1" x14ac:dyDescent="0.35"/>
    <row r="55936" customFormat="1" x14ac:dyDescent="0.35"/>
    <row r="55937" customFormat="1" x14ac:dyDescent="0.35"/>
    <row r="55938" customFormat="1" x14ac:dyDescent="0.35"/>
    <row r="55939" customFormat="1" x14ac:dyDescent="0.35"/>
    <row r="55940" customFormat="1" x14ac:dyDescent="0.35"/>
    <row r="55941" customFormat="1" x14ac:dyDescent="0.35"/>
    <row r="55942" customFormat="1" x14ac:dyDescent="0.35"/>
    <row r="55943" customFormat="1" x14ac:dyDescent="0.35"/>
    <row r="55944" customFormat="1" x14ac:dyDescent="0.35"/>
    <row r="55945" customFormat="1" x14ac:dyDescent="0.35"/>
    <row r="55946" customFormat="1" x14ac:dyDescent="0.35"/>
    <row r="55947" customFormat="1" x14ac:dyDescent="0.35"/>
    <row r="55948" customFormat="1" x14ac:dyDescent="0.35"/>
    <row r="55949" customFormat="1" x14ac:dyDescent="0.35"/>
    <row r="55950" customFormat="1" x14ac:dyDescent="0.35"/>
    <row r="55951" customFormat="1" x14ac:dyDescent="0.35"/>
    <row r="55952" customFormat="1" x14ac:dyDescent="0.35"/>
    <row r="55953" customFormat="1" x14ac:dyDescent="0.35"/>
    <row r="55954" customFormat="1" x14ac:dyDescent="0.35"/>
    <row r="55955" customFormat="1" x14ac:dyDescent="0.35"/>
    <row r="55956" customFormat="1" x14ac:dyDescent="0.35"/>
    <row r="55957" customFormat="1" x14ac:dyDescent="0.35"/>
    <row r="55958" customFormat="1" x14ac:dyDescent="0.35"/>
    <row r="55959" customFormat="1" x14ac:dyDescent="0.35"/>
    <row r="55960" customFormat="1" x14ac:dyDescent="0.35"/>
    <row r="55961" customFormat="1" x14ac:dyDescent="0.35"/>
    <row r="55962" customFormat="1" x14ac:dyDescent="0.35"/>
    <row r="55963" customFormat="1" x14ac:dyDescent="0.35"/>
    <row r="55964" customFormat="1" x14ac:dyDescent="0.35"/>
    <row r="55965" customFormat="1" x14ac:dyDescent="0.35"/>
    <row r="55966" customFormat="1" x14ac:dyDescent="0.35"/>
    <row r="55967" customFormat="1" x14ac:dyDescent="0.35"/>
    <row r="55968" customFormat="1" x14ac:dyDescent="0.35"/>
    <row r="55969" customFormat="1" x14ac:dyDescent="0.35"/>
    <row r="55970" customFormat="1" x14ac:dyDescent="0.35"/>
    <row r="55971" customFormat="1" x14ac:dyDescent="0.35"/>
    <row r="55972" customFormat="1" x14ac:dyDescent="0.35"/>
    <row r="55973" customFormat="1" x14ac:dyDescent="0.35"/>
    <row r="55974" customFormat="1" x14ac:dyDescent="0.35"/>
    <row r="55975" customFormat="1" x14ac:dyDescent="0.35"/>
    <row r="55976" customFormat="1" x14ac:dyDescent="0.35"/>
    <row r="55977" customFormat="1" x14ac:dyDescent="0.35"/>
    <row r="55978" customFormat="1" x14ac:dyDescent="0.35"/>
    <row r="55979" customFormat="1" x14ac:dyDescent="0.35"/>
    <row r="55980" customFormat="1" x14ac:dyDescent="0.35"/>
    <row r="55981" customFormat="1" x14ac:dyDescent="0.35"/>
    <row r="55982" customFormat="1" x14ac:dyDescent="0.35"/>
    <row r="55983" customFormat="1" x14ac:dyDescent="0.35"/>
    <row r="55984" customFormat="1" x14ac:dyDescent="0.35"/>
    <row r="55985" customFormat="1" x14ac:dyDescent="0.35"/>
    <row r="55986" customFormat="1" x14ac:dyDescent="0.35"/>
    <row r="55987" customFormat="1" x14ac:dyDescent="0.35"/>
    <row r="55988" customFormat="1" x14ac:dyDescent="0.35"/>
    <row r="55989" customFormat="1" x14ac:dyDescent="0.35"/>
    <row r="55990" customFormat="1" x14ac:dyDescent="0.35"/>
    <row r="55991" customFormat="1" x14ac:dyDescent="0.35"/>
    <row r="55992" customFormat="1" x14ac:dyDescent="0.35"/>
    <row r="55993" customFormat="1" x14ac:dyDescent="0.35"/>
    <row r="55994" customFormat="1" x14ac:dyDescent="0.35"/>
    <row r="55995" customFormat="1" x14ac:dyDescent="0.35"/>
    <row r="55996" customFormat="1" x14ac:dyDescent="0.35"/>
    <row r="55997" customFormat="1" x14ac:dyDescent="0.35"/>
    <row r="55998" customFormat="1" x14ac:dyDescent="0.35"/>
    <row r="55999" customFormat="1" x14ac:dyDescent="0.35"/>
    <row r="56000" customFormat="1" x14ac:dyDescent="0.35"/>
    <row r="56001" customFormat="1" x14ac:dyDescent="0.35"/>
    <row r="56002" customFormat="1" x14ac:dyDescent="0.35"/>
    <row r="56003" customFormat="1" x14ac:dyDescent="0.35"/>
    <row r="56004" customFormat="1" x14ac:dyDescent="0.35"/>
    <row r="56005" customFormat="1" x14ac:dyDescent="0.35"/>
    <row r="56006" customFormat="1" x14ac:dyDescent="0.35"/>
    <row r="56007" customFormat="1" x14ac:dyDescent="0.35"/>
    <row r="56008" customFormat="1" x14ac:dyDescent="0.35"/>
    <row r="56009" customFormat="1" x14ac:dyDescent="0.35"/>
    <row r="56010" customFormat="1" x14ac:dyDescent="0.35"/>
    <row r="56011" customFormat="1" x14ac:dyDescent="0.35"/>
    <row r="56012" customFormat="1" x14ac:dyDescent="0.35"/>
    <row r="56013" customFormat="1" x14ac:dyDescent="0.35"/>
    <row r="56014" customFormat="1" x14ac:dyDescent="0.35"/>
    <row r="56015" customFormat="1" x14ac:dyDescent="0.35"/>
    <row r="56016" customFormat="1" x14ac:dyDescent="0.35"/>
    <row r="56017" customFormat="1" x14ac:dyDescent="0.35"/>
    <row r="56018" customFormat="1" x14ac:dyDescent="0.35"/>
    <row r="56019" customFormat="1" x14ac:dyDescent="0.35"/>
    <row r="56020" customFormat="1" x14ac:dyDescent="0.35"/>
    <row r="56021" customFormat="1" x14ac:dyDescent="0.35"/>
    <row r="56022" customFormat="1" x14ac:dyDescent="0.35"/>
    <row r="56023" customFormat="1" x14ac:dyDescent="0.35"/>
    <row r="56024" customFormat="1" x14ac:dyDescent="0.35"/>
    <row r="56025" customFormat="1" x14ac:dyDescent="0.35"/>
    <row r="56026" customFormat="1" x14ac:dyDescent="0.35"/>
    <row r="56027" customFormat="1" x14ac:dyDescent="0.35"/>
    <row r="56028" customFormat="1" x14ac:dyDescent="0.35"/>
    <row r="56029" customFormat="1" x14ac:dyDescent="0.35"/>
    <row r="56030" customFormat="1" x14ac:dyDescent="0.35"/>
    <row r="56031" customFormat="1" x14ac:dyDescent="0.35"/>
    <row r="56032" customFormat="1" x14ac:dyDescent="0.35"/>
    <row r="56033" customFormat="1" x14ac:dyDescent="0.35"/>
    <row r="56034" customFormat="1" x14ac:dyDescent="0.35"/>
    <row r="56035" customFormat="1" x14ac:dyDescent="0.35"/>
    <row r="56036" customFormat="1" x14ac:dyDescent="0.35"/>
    <row r="56037" customFormat="1" x14ac:dyDescent="0.35"/>
    <row r="56038" customFormat="1" x14ac:dyDescent="0.35"/>
    <row r="56039" customFormat="1" x14ac:dyDescent="0.35"/>
    <row r="56040" customFormat="1" x14ac:dyDescent="0.35"/>
    <row r="56041" customFormat="1" x14ac:dyDescent="0.35"/>
    <row r="56042" customFormat="1" x14ac:dyDescent="0.35"/>
    <row r="56043" customFormat="1" x14ac:dyDescent="0.35"/>
    <row r="56044" customFormat="1" x14ac:dyDescent="0.35"/>
    <row r="56045" customFormat="1" x14ac:dyDescent="0.35"/>
    <row r="56046" customFormat="1" x14ac:dyDescent="0.35"/>
    <row r="56047" customFormat="1" x14ac:dyDescent="0.35"/>
    <row r="56048" customFormat="1" x14ac:dyDescent="0.35"/>
    <row r="56049" customFormat="1" x14ac:dyDescent="0.35"/>
    <row r="56050" customFormat="1" x14ac:dyDescent="0.35"/>
    <row r="56051" customFormat="1" x14ac:dyDescent="0.35"/>
    <row r="56052" customFormat="1" x14ac:dyDescent="0.35"/>
    <row r="56053" customFormat="1" x14ac:dyDescent="0.35"/>
    <row r="56054" customFormat="1" x14ac:dyDescent="0.35"/>
    <row r="56055" customFormat="1" x14ac:dyDescent="0.35"/>
    <row r="56056" customFormat="1" x14ac:dyDescent="0.35"/>
    <row r="56057" customFormat="1" x14ac:dyDescent="0.35"/>
    <row r="56058" customFormat="1" x14ac:dyDescent="0.35"/>
    <row r="56059" customFormat="1" x14ac:dyDescent="0.35"/>
    <row r="56060" customFormat="1" x14ac:dyDescent="0.35"/>
    <row r="56061" customFormat="1" x14ac:dyDescent="0.35"/>
    <row r="56062" customFormat="1" x14ac:dyDescent="0.35"/>
    <row r="56063" customFormat="1" x14ac:dyDescent="0.35"/>
    <row r="56064" customFormat="1" x14ac:dyDescent="0.35"/>
    <row r="56065" customFormat="1" x14ac:dyDescent="0.35"/>
    <row r="56066" customFormat="1" x14ac:dyDescent="0.35"/>
    <row r="56067" customFormat="1" x14ac:dyDescent="0.35"/>
    <row r="56068" customFormat="1" x14ac:dyDescent="0.35"/>
    <row r="56069" customFormat="1" x14ac:dyDescent="0.35"/>
    <row r="56070" customFormat="1" x14ac:dyDescent="0.35"/>
    <row r="56071" customFormat="1" x14ac:dyDescent="0.35"/>
    <row r="56072" customFormat="1" x14ac:dyDescent="0.35"/>
    <row r="56073" customFormat="1" x14ac:dyDescent="0.35"/>
    <row r="56074" customFormat="1" x14ac:dyDescent="0.35"/>
    <row r="56075" customFormat="1" x14ac:dyDescent="0.35"/>
    <row r="56076" customFormat="1" x14ac:dyDescent="0.35"/>
    <row r="56077" customFormat="1" x14ac:dyDescent="0.35"/>
    <row r="56078" customFormat="1" x14ac:dyDescent="0.35"/>
    <row r="56079" customFormat="1" x14ac:dyDescent="0.35"/>
    <row r="56080" customFormat="1" x14ac:dyDescent="0.35"/>
    <row r="56081" customFormat="1" x14ac:dyDescent="0.35"/>
    <row r="56082" customFormat="1" x14ac:dyDescent="0.35"/>
    <row r="56083" customFormat="1" x14ac:dyDescent="0.35"/>
    <row r="56084" customFormat="1" x14ac:dyDescent="0.35"/>
    <row r="56085" customFormat="1" x14ac:dyDescent="0.35"/>
    <row r="56086" customFormat="1" x14ac:dyDescent="0.35"/>
    <row r="56087" customFormat="1" x14ac:dyDescent="0.35"/>
    <row r="56088" customFormat="1" x14ac:dyDescent="0.35"/>
    <row r="56089" customFormat="1" x14ac:dyDescent="0.35"/>
    <row r="56090" customFormat="1" x14ac:dyDescent="0.35"/>
    <row r="56091" customFormat="1" x14ac:dyDescent="0.35"/>
    <row r="56092" customFormat="1" x14ac:dyDescent="0.35"/>
    <row r="56093" customFormat="1" x14ac:dyDescent="0.35"/>
    <row r="56094" customFormat="1" x14ac:dyDescent="0.35"/>
    <row r="56095" customFormat="1" x14ac:dyDescent="0.35"/>
    <row r="56096" customFormat="1" x14ac:dyDescent="0.35"/>
    <row r="56097" customFormat="1" x14ac:dyDescent="0.35"/>
    <row r="56098" customFormat="1" x14ac:dyDescent="0.35"/>
    <row r="56099" customFormat="1" x14ac:dyDescent="0.35"/>
    <row r="56100" customFormat="1" x14ac:dyDescent="0.35"/>
    <row r="56101" customFormat="1" x14ac:dyDescent="0.35"/>
    <row r="56102" customFormat="1" x14ac:dyDescent="0.35"/>
    <row r="56103" customFormat="1" x14ac:dyDescent="0.35"/>
    <row r="56104" customFormat="1" x14ac:dyDescent="0.35"/>
    <row r="56105" customFormat="1" x14ac:dyDescent="0.35"/>
    <row r="56106" customFormat="1" x14ac:dyDescent="0.35"/>
    <row r="56107" customFormat="1" x14ac:dyDescent="0.35"/>
    <row r="56108" customFormat="1" x14ac:dyDescent="0.35"/>
    <row r="56109" customFormat="1" x14ac:dyDescent="0.35"/>
    <row r="56110" customFormat="1" x14ac:dyDescent="0.35"/>
    <row r="56111" customFormat="1" x14ac:dyDescent="0.35"/>
    <row r="56112" customFormat="1" x14ac:dyDescent="0.35"/>
    <row r="56113" customFormat="1" x14ac:dyDescent="0.35"/>
    <row r="56114" customFormat="1" x14ac:dyDescent="0.35"/>
    <row r="56115" customFormat="1" x14ac:dyDescent="0.35"/>
    <row r="56116" customFormat="1" x14ac:dyDescent="0.35"/>
    <row r="56117" customFormat="1" x14ac:dyDescent="0.35"/>
    <row r="56118" customFormat="1" x14ac:dyDescent="0.35"/>
    <row r="56119" customFormat="1" x14ac:dyDescent="0.35"/>
    <row r="56120" customFormat="1" x14ac:dyDescent="0.35"/>
    <row r="56121" customFormat="1" x14ac:dyDescent="0.35"/>
    <row r="56122" customFormat="1" x14ac:dyDescent="0.35"/>
    <row r="56123" customFormat="1" x14ac:dyDescent="0.35"/>
    <row r="56124" customFormat="1" x14ac:dyDescent="0.35"/>
    <row r="56125" customFormat="1" x14ac:dyDescent="0.35"/>
    <row r="56126" customFormat="1" x14ac:dyDescent="0.35"/>
    <row r="56127" customFormat="1" x14ac:dyDescent="0.35"/>
    <row r="56128" customFormat="1" x14ac:dyDescent="0.35"/>
    <row r="56129" customFormat="1" x14ac:dyDescent="0.35"/>
    <row r="56130" customFormat="1" x14ac:dyDescent="0.35"/>
    <row r="56131" customFormat="1" x14ac:dyDescent="0.35"/>
    <row r="56132" customFormat="1" x14ac:dyDescent="0.35"/>
    <row r="56133" customFormat="1" x14ac:dyDescent="0.35"/>
    <row r="56134" customFormat="1" x14ac:dyDescent="0.35"/>
    <row r="56135" customFormat="1" x14ac:dyDescent="0.35"/>
    <row r="56136" customFormat="1" x14ac:dyDescent="0.35"/>
    <row r="56137" customFormat="1" x14ac:dyDescent="0.35"/>
    <row r="56138" customFormat="1" x14ac:dyDescent="0.35"/>
    <row r="56139" customFormat="1" x14ac:dyDescent="0.35"/>
    <row r="56140" customFormat="1" x14ac:dyDescent="0.35"/>
    <row r="56141" customFormat="1" x14ac:dyDescent="0.35"/>
    <row r="56142" customFormat="1" x14ac:dyDescent="0.35"/>
    <row r="56143" customFormat="1" x14ac:dyDescent="0.35"/>
    <row r="56144" customFormat="1" x14ac:dyDescent="0.35"/>
    <row r="56145" customFormat="1" x14ac:dyDescent="0.35"/>
    <row r="56146" customFormat="1" x14ac:dyDescent="0.35"/>
    <row r="56147" customFormat="1" x14ac:dyDescent="0.35"/>
    <row r="56148" customFormat="1" x14ac:dyDescent="0.35"/>
    <row r="56149" customFormat="1" x14ac:dyDescent="0.35"/>
    <row r="56150" customFormat="1" x14ac:dyDescent="0.35"/>
    <row r="56151" customFormat="1" x14ac:dyDescent="0.35"/>
    <row r="56152" customFormat="1" x14ac:dyDescent="0.35"/>
    <row r="56153" customFormat="1" x14ac:dyDescent="0.35"/>
    <row r="56154" customFormat="1" x14ac:dyDescent="0.35"/>
    <row r="56155" customFormat="1" x14ac:dyDescent="0.35"/>
    <row r="56156" customFormat="1" x14ac:dyDescent="0.35"/>
    <row r="56157" customFormat="1" x14ac:dyDescent="0.35"/>
    <row r="56158" customFormat="1" x14ac:dyDescent="0.35"/>
    <row r="56159" customFormat="1" x14ac:dyDescent="0.35"/>
    <row r="56160" customFormat="1" x14ac:dyDescent="0.35"/>
    <row r="56161" customFormat="1" x14ac:dyDescent="0.35"/>
    <row r="56162" customFormat="1" x14ac:dyDescent="0.35"/>
    <row r="56163" customFormat="1" x14ac:dyDescent="0.35"/>
    <row r="56164" customFormat="1" x14ac:dyDescent="0.35"/>
    <row r="56165" customFormat="1" x14ac:dyDescent="0.35"/>
    <row r="56166" customFormat="1" x14ac:dyDescent="0.35"/>
    <row r="56167" customFormat="1" x14ac:dyDescent="0.35"/>
    <row r="56168" customFormat="1" x14ac:dyDescent="0.35"/>
    <row r="56169" customFormat="1" x14ac:dyDescent="0.35"/>
    <row r="56170" customFormat="1" x14ac:dyDescent="0.35"/>
    <row r="56171" customFormat="1" x14ac:dyDescent="0.35"/>
    <row r="56172" customFormat="1" x14ac:dyDescent="0.35"/>
    <row r="56173" customFormat="1" x14ac:dyDescent="0.35"/>
    <row r="56174" customFormat="1" x14ac:dyDescent="0.35"/>
    <row r="56175" customFormat="1" x14ac:dyDescent="0.35"/>
    <row r="56176" customFormat="1" x14ac:dyDescent="0.35"/>
    <row r="56177" customFormat="1" x14ac:dyDescent="0.35"/>
    <row r="56178" customFormat="1" x14ac:dyDescent="0.35"/>
    <row r="56179" customFormat="1" x14ac:dyDescent="0.35"/>
    <row r="56180" customFormat="1" x14ac:dyDescent="0.35"/>
    <row r="56181" customFormat="1" x14ac:dyDescent="0.35"/>
    <row r="56182" customFormat="1" x14ac:dyDescent="0.35"/>
    <row r="56183" customFormat="1" x14ac:dyDescent="0.35"/>
    <row r="56184" customFormat="1" x14ac:dyDescent="0.35"/>
    <row r="56185" customFormat="1" x14ac:dyDescent="0.35"/>
    <row r="56186" customFormat="1" x14ac:dyDescent="0.35"/>
    <row r="56187" customFormat="1" x14ac:dyDescent="0.35"/>
    <row r="56188" customFormat="1" x14ac:dyDescent="0.35"/>
    <row r="56189" customFormat="1" x14ac:dyDescent="0.35"/>
    <row r="56190" customFormat="1" x14ac:dyDescent="0.35"/>
    <row r="56191" customFormat="1" x14ac:dyDescent="0.35"/>
    <row r="56192" customFormat="1" x14ac:dyDescent="0.35"/>
    <row r="56193" customFormat="1" x14ac:dyDescent="0.35"/>
    <row r="56194" customFormat="1" x14ac:dyDescent="0.35"/>
    <row r="56195" customFormat="1" x14ac:dyDescent="0.35"/>
    <row r="56196" customFormat="1" x14ac:dyDescent="0.35"/>
    <row r="56197" customFormat="1" x14ac:dyDescent="0.35"/>
    <row r="56198" customFormat="1" x14ac:dyDescent="0.35"/>
    <row r="56199" customFormat="1" x14ac:dyDescent="0.35"/>
    <row r="56200" customFormat="1" x14ac:dyDescent="0.35"/>
    <row r="56201" customFormat="1" x14ac:dyDescent="0.35"/>
    <row r="56202" customFormat="1" x14ac:dyDescent="0.35"/>
    <row r="56203" customFormat="1" x14ac:dyDescent="0.35"/>
    <row r="56204" customFormat="1" x14ac:dyDescent="0.35"/>
    <row r="56205" customFormat="1" x14ac:dyDescent="0.35"/>
    <row r="56206" customFormat="1" x14ac:dyDescent="0.35"/>
    <row r="56207" customFormat="1" x14ac:dyDescent="0.35"/>
    <row r="56208" customFormat="1" x14ac:dyDescent="0.35"/>
    <row r="56209" customFormat="1" x14ac:dyDescent="0.35"/>
    <row r="56210" customFormat="1" x14ac:dyDescent="0.35"/>
    <row r="56211" customFormat="1" x14ac:dyDescent="0.35"/>
    <row r="56212" customFormat="1" x14ac:dyDescent="0.35"/>
    <row r="56213" customFormat="1" x14ac:dyDescent="0.35"/>
    <row r="56214" customFormat="1" x14ac:dyDescent="0.35"/>
    <row r="56215" customFormat="1" x14ac:dyDescent="0.35"/>
    <row r="56216" customFormat="1" x14ac:dyDescent="0.35"/>
    <row r="56217" customFormat="1" x14ac:dyDescent="0.35"/>
    <row r="56218" customFormat="1" x14ac:dyDescent="0.35"/>
    <row r="56219" customFormat="1" x14ac:dyDescent="0.35"/>
    <row r="56220" customFormat="1" x14ac:dyDescent="0.35"/>
    <row r="56221" customFormat="1" x14ac:dyDescent="0.35"/>
    <row r="56222" customFormat="1" x14ac:dyDescent="0.35"/>
    <row r="56223" customFormat="1" x14ac:dyDescent="0.35"/>
    <row r="56224" customFormat="1" x14ac:dyDescent="0.35"/>
    <row r="56225" customFormat="1" x14ac:dyDescent="0.35"/>
    <row r="56226" customFormat="1" x14ac:dyDescent="0.35"/>
    <row r="56227" customFormat="1" x14ac:dyDescent="0.35"/>
    <row r="56228" customFormat="1" x14ac:dyDescent="0.35"/>
    <row r="56229" customFormat="1" x14ac:dyDescent="0.35"/>
    <row r="56230" customFormat="1" x14ac:dyDescent="0.35"/>
    <row r="56231" customFormat="1" x14ac:dyDescent="0.35"/>
    <row r="56232" customFormat="1" x14ac:dyDescent="0.35"/>
    <row r="56233" customFormat="1" x14ac:dyDescent="0.35"/>
    <row r="56234" customFormat="1" x14ac:dyDescent="0.35"/>
    <row r="56235" customFormat="1" x14ac:dyDescent="0.35"/>
    <row r="56236" customFormat="1" x14ac:dyDescent="0.35"/>
    <row r="56237" customFormat="1" x14ac:dyDescent="0.35"/>
    <row r="56238" customFormat="1" x14ac:dyDescent="0.35"/>
    <row r="56239" customFormat="1" x14ac:dyDescent="0.35"/>
    <row r="56240" customFormat="1" x14ac:dyDescent="0.35"/>
    <row r="56241" customFormat="1" x14ac:dyDescent="0.35"/>
    <row r="56242" customFormat="1" x14ac:dyDescent="0.35"/>
    <row r="56243" customFormat="1" x14ac:dyDescent="0.35"/>
    <row r="56244" customFormat="1" x14ac:dyDescent="0.35"/>
    <row r="56245" customFormat="1" x14ac:dyDescent="0.35"/>
    <row r="56246" customFormat="1" x14ac:dyDescent="0.35"/>
    <row r="56247" customFormat="1" x14ac:dyDescent="0.35"/>
    <row r="56248" customFormat="1" x14ac:dyDescent="0.35"/>
    <row r="56249" customFormat="1" x14ac:dyDescent="0.35"/>
    <row r="56250" customFormat="1" x14ac:dyDescent="0.35"/>
    <row r="56251" customFormat="1" x14ac:dyDescent="0.35"/>
    <row r="56252" customFormat="1" x14ac:dyDescent="0.35"/>
    <row r="56253" customFormat="1" x14ac:dyDescent="0.35"/>
    <row r="56254" customFormat="1" x14ac:dyDescent="0.35"/>
    <row r="56255" customFormat="1" x14ac:dyDescent="0.35"/>
    <row r="56256" customFormat="1" x14ac:dyDescent="0.35"/>
    <row r="56257" customFormat="1" x14ac:dyDescent="0.35"/>
    <row r="56258" customFormat="1" x14ac:dyDescent="0.35"/>
    <row r="56259" customFormat="1" x14ac:dyDescent="0.35"/>
    <row r="56260" customFormat="1" x14ac:dyDescent="0.35"/>
    <row r="56261" customFormat="1" x14ac:dyDescent="0.35"/>
    <row r="56262" customFormat="1" x14ac:dyDescent="0.35"/>
    <row r="56263" customFormat="1" x14ac:dyDescent="0.35"/>
    <row r="56264" customFormat="1" x14ac:dyDescent="0.35"/>
    <row r="56265" customFormat="1" x14ac:dyDescent="0.35"/>
    <row r="56266" customFormat="1" x14ac:dyDescent="0.35"/>
    <row r="56267" customFormat="1" x14ac:dyDescent="0.35"/>
    <row r="56268" customFormat="1" x14ac:dyDescent="0.35"/>
    <row r="56269" customFormat="1" x14ac:dyDescent="0.35"/>
    <row r="56270" customFormat="1" x14ac:dyDescent="0.35"/>
    <row r="56271" customFormat="1" x14ac:dyDescent="0.35"/>
    <row r="56272" customFormat="1" x14ac:dyDescent="0.35"/>
    <row r="56273" customFormat="1" x14ac:dyDescent="0.35"/>
    <row r="56274" customFormat="1" x14ac:dyDescent="0.35"/>
    <row r="56275" customFormat="1" x14ac:dyDescent="0.35"/>
    <row r="56276" customFormat="1" x14ac:dyDescent="0.35"/>
    <row r="56277" customFormat="1" x14ac:dyDescent="0.35"/>
    <row r="56278" customFormat="1" x14ac:dyDescent="0.35"/>
    <row r="56279" customFormat="1" x14ac:dyDescent="0.35"/>
    <row r="56280" customFormat="1" x14ac:dyDescent="0.35"/>
    <row r="56281" customFormat="1" x14ac:dyDescent="0.35"/>
    <row r="56282" customFormat="1" x14ac:dyDescent="0.35"/>
    <row r="56283" customFormat="1" x14ac:dyDescent="0.35"/>
    <row r="56284" customFormat="1" x14ac:dyDescent="0.35"/>
    <row r="56285" customFormat="1" x14ac:dyDescent="0.35"/>
    <row r="56286" customFormat="1" x14ac:dyDescent="0.35"/>
    <row r="56287" customFormat="1" x14ac:dyDescent="0.35"/>
    <row r="56288" customFormat="1" x14ac:dyDescent="0.35"/>
    <row r="56289" customFormat="1" x14ac:dyDescent="0.35"/>
    <row r="56290" customFormat="1" x14ac:dyDescent="0.35"/>
    <row r="56291" customFormat="1" x14ac:dyDescent="0.35"/>
    <row r="56292" customFormat="1" x14ac:dyDescent="0.35"/>
    <row r="56293" customFormat="1" x14ac:dyDescent="0.35"/>
    <row r="56294" customFormat="1" x14ac:dyDescent="0.35"/>
    <row r="56295" customFormat="1" x14ac:dyDescent="0.35"/>
    <row r="56296" customFormat="1" x14ac:dyDescent="0.35"/>
    <row r="56297" customFormat="1" x14ac:dyDescent="0.35"/>
    <row r="56298" customFormat="1" x14ac:dyDescent="0.35"/>
    <row r="56299" customFormat="1" x14ac:dyDescent="0.35"/>
    <row r="56300" customFormat="1" x14ac:dyDescent="0.35"/>
    <row r="56301" customFormat="1" x14ac:dyDescent="0.35"/>
    <row r="56302" customFormat="1" x14ac:dyDescent="0.35"/>
    <row r="56303" customFormat="1" x14ac:dyDescent="0.35"/>
    <row r="56304" customFormat="1" x14ac:dyDescent="0.35"/>
    <row r="56305" customFormat="1" x14ac:dyDescent="0.35"/>
    <row r="56306" customFormat="1" x14ac:dyDescent="0.35"/>
    <row r="56307" customFormat="1" x14ac:dyDescent="0.35"/>
    <row r="56308" customFormat="1" x14ac:dyDescent="0.35"/>
    <row r="56309" customFormat="1" x14ac:dyDescent="0.35"/>
    <row r="56310" customFormat="1" x14ac:dyDescent="0.35"/>
    <row r="56311" customFormat="1" x14ac:dyDescent="0.35"/>
    <row r="56312" customFormat="1" x14ac:dyDescent="0.35"/>
    <row r="56313" customFormat="1" x14ac:dyDescent="0.35"/>
    <row r="56314" customFormat="1" x14ac:dyDescent="0.35"/>
    <row r="56315" customFormat="1" x14ac:dyDescent="0.35"/>
    <row r="56316" customFormat="1" x14ac:dyDescent="0.35"/>
    <row r="56317" customFormat="1" x14ac:dyDescent="0.35"/>
    <row r="56318" customFormat="1" x14ac:dyDescent="0.35"/>
    <row r="56319" customFormat="1" x14ac:dyDescent="0.35"/>
    <row r="56320" customFormat="1" x14ac:dyDescent="0.35"/>
    <row r="56321" customFormat="1" x14ac:dyDescent="0.35"/>
    <row r="56322" customFormat="1" x14ac:dyDescent="0.35"/>
    <row r="56323" customFormat="1" x14ac:dyDescent="0.35"/>
    <row r="56324" customFormat="1" x14ac:dyDescent="0.35"/>
    <row r="56325" customFormat="1" x14ac:dyDescent="0.35"/>
    <row r="56326" customFormat="1" x14ac:dyDescent="0.35"/>
    <row r="56327" customFormat="1" x14ac:dyDescent="0.35"/>
    <row r="56328" customFormat="1" x14ac:dyDescent="0.35"/>
    <row r="56329" customFormat="1" x14ac:dyDescent="0.35"/>
    <row r="56330" customFormat="1" x14ac:dyDescent="0.35"/>
    <row r="56331" customFormat="1" x14ac:dyDescent="0.35"/>
    <row r="56332" customFormat="1" x14ac:dyDescent="0.35"/>
    <row r="56333" customFormat="1" x14ac:dyDescent="0.35"/>
    <row r="56334" customFormat="1" x14ac:dyDescent="0.35"/>
    <row r="56335" customFormat="1" x14ac:dyDescent="0.35"/>
    <row r="56336" customFormat="1" x14ac:dyDescent="0.35"/>
    <row r="56337" customFormat="1" x14ac:dyDescent="0.35"/>
    <row r="56338" customFormat="1" x14ac:dyDescent="0.35"/>
    <row r="56339" customFormat="1" x14ac:dyDescent="0.35"/>
    <row r="56340" customFormat="1" x14ac:dyDescent="0.35"/>
    <row r="56341" customFormat="1" x14ac:dyDescent="0.35"/>
    <row r="56342" customFormat="1" x14ac:dyDescent="0.35"/>
    <row r="56343" customFormat="1" x14ac:dyDescent="0.35"/>
    <row r="56344" customFormat="1" x14ac:dyDescent="0.35"/>
    <row r="56345" customFormat="1" x14ac:dyDescent="0.35"/>
    <row r="56346" customFormat="1" x14ac:dyDescent="0.35"/>
    <row r="56347" customFormat="1" x14ac:dyDescent="0.35"/>
    <row r="56348" customFormat="1" x14ac:dyDescent="0.35"/>
    <row r="56349" customFormat="1" x14ac:dyDescent="0.35"/>
    <row r="56350" customFormat="1" x14ac:dyDescent="0.35"/>
    <row r="56351" customFormat="1" x14ac:dyDescent="0.35"/>
    <row r="56352" customFormat="1" x14ac:dyDescent="0.35"/>
    <row r="56353" customFormat="1" x14ac:dyDescent="0.35"/>
    <row r="56354" customFormat="1" x14ac:dyDescent="0.35"/>
    <row r="56355" customFormat="1" x14ac:dyDescent="0.35"/>
    <row r="56356" customFormat="1" x14ac:dyDescent="0.35"/>
    <row r="56357" customFormat="1" x14ac:dyDescent="0.35"/>
    <row r="56358" customFormat="1" x14ac:dyDescent="0.35"/>
    <row r="56359" customFormat="1" x14ac:dyDescent="0.35"/>
    <row r="56360" customFormat="1" x14ac:dyDescent="0.35"/>
    <row r="56361" customFormat="1" x14ac:dyDescent="0.35"/>
    <row r="56362" customFormat="1" x14ac:dyDescent="0.35"/>
    <row r="56363" customFormat="1" x14ac:dyDescent="0.35"/>
    <row r="56364" customFormat="1" x14ac:dyDescent="0.35"/>
    <row r="56365" customFormat="1" x14ac:dyDescent="0.35"/>
    <row r="56366" customFormat="1" x14ac:dyDescent="0.35"/>
    <row r="56367" customFormat="1" x14ac:dyDescent="0.35"/>
    <row r="56368" customFormat="1" x14ac:dyDescent="0.35"/>
    <row r="56369" customFormat="1" x14ac:dyDescent="0.35"/>
    <row r="56370" customFormat="1" x14ac:dyDescent="0.35"/>
    <row r="56371" customFormat="1" x14ac:dyDescent="0.35"/>
    <row r="56372" customFormat="1" x14ac:dyDescent="0.35"/>
    <row r="56373" customFormat="1" x14ac:dyDescent="0.35"/>
    <row r="56374" customFormat="1" x14ac:dyDescent="0.35"/>
    <row r="56375" customFormat="1" x14ac:dyDescent="0.35"/>
    <row r="56376" customFormat="1" x14ac:dyDescent="0.35"/>
    <row r="56377" customFormat="1" x14ac:dyDescent="0.35"/>
    <row r="56378" customFormat="1" x14ac:dyDescent="0.35"/>
    <row r="56379" customFormat="1" x14ac:dyDescent="0.35"/>
    <row r="56380" customFormat="1" x14ac:dyDescent="0.35"/>
    <row r="56381" customFormat="1" x14ac:dyDescent="0.35"/>
    <row r="56382" customFormat="1" x14ac:dyDescent="0.35"/>
    <row r="56383" customFormat="1" x14ac:dyDescent="0.35"/>
    <row r="56384" customFormat="1" x14ac:dyDescent="0.35"/>
    <row r="56385" customFormat="1" x14ac:dyDescent="0.35"/>
    <row r="56386" customFormat="1" x14ac:dyDescent="0.35"/>
    <row r="56387" customFormat="1" x14ac:dyDescent="0.35"/>
    <row r="56388" customFormat="1" x14ac:dyDescent="0.35"/>
    <row r="56389" customFormat="1" x14ac:dyDescent="0.35"/>
    <row r="56390" customFormat="1" x14ac:dyDescent="0.35"/>
    <row r="56391" customFormat="1" x14ac:dyDescent="0.35"/>
    <row r="56392" customFormat="1" x14ac:dyDescent="0.35"/>
    <row r="56393" customFormat="1" x14ac:dyDescent="0.35"/>
    <row r="56394" customFormat="1" x14ac:dyDescent="0.35"/>
    <row r="56395" customFormat="1" x14ac:dyDescent="0.35"/>
    <row r="56396" customFormat="1" x14ac:dyDescent="0.35"/>
    <row r="56397" customFormat="1" x14ac:dyDescent="0.35"/>
    <row r="56398" customFormat="1" x14ac:dyDescent="0.35"/>
    <row r="56399" customFormat="1" x14ac:dyDescent="0.35"/>
    <row r="56400" customFormat="1" x14ac:dyDescent="0.35"/>
    <row r="56401" customFormat="1" x14ac:dyDescent="0.35"/>
    <row r="56402" customFormat="1" x14ac:dyDescent="0.35"/>
    <row r="56403" customFormat="1" x14ac:dyDescent="0.35"/>
    <row r="56404" customFormat="1" x14ac:dyDescent="0.35"/>
    <row r="56405" customFormat="1" x14ac:dyDescent="0.35"/>
    <row r="56406" customFormat="1" x14ac:dyDescent="0.35"/>
    <row r="56407" customFormat="1" x14ac:dyDescent="0.35"/>
    <row r="56408" customFormat="1" x14ac:dyDescent="0.35"/>
    <row r="56409" customFormat="1" x14ac:dyDescent="0.35"/>
    <row r="56410" customFormat="1" x14ac:dyDescent="0.35"/>
    <row r="56411" customFormat="1" x14ac:dyDescent="0.35"/>
    <row r="56412" customFormat="1" x14ac:dyDescent="0.35"/>
    <row r="56413" customFormat="1" x14ac:dyDescent="0.35"/>
    <row r="56414" customFormat="1" x14ac:dyDescent="0.35"/>
    <row r="56415" customFormat="1" x14ac:dyDescent="0.35"/>
    <row r="56416" customFormat="1" x14ac:dyDescent="0.35"/>
    <row r="56417" customFormat="1" x14ac:dyDescent="0.35"/>
    <row r="56418" customFormat="1" x14ac:dyDescent="0.35"/>
    <row r="56419" customFormat="1" x14ac:dyDescent="0.35"/>
    <row r="56420" customFormat="1" x14ac:dyDescent="0.35"/>
    <row r="56421" customFormat="1" x14ac:dyDescent="0.35"/>
    <row r="56422" customFormat="1" x14ac:dyDescent="0.35"/>
    <row r="56423" customFormat="1" x14ac:dyDescent="0.35"/>
    <row r="56424" customFormat="1" x14ac:dyDescent="0.35"/>
    <row r="56425" customFormat="1" x14ac:dyDescent="0.35"/>
    <row r="56426" customFormat="1" x14ac:dyDescent="0.35"/>
    <row r="56427" customFormat="1" x14ac:dyDescent="0.35"/>
    <row r="56428" customFormat="1" x14ac:dyDescent="0.35"/>
    <row r="56429" customFormat="1" x14ac:dyDescent="0.35"/>
    <row r="56430" customFormat="1" x14ac:dyDescent="0.35"/>
    <row r="56431" customFormat="1" x14ac:dyDescent="0.35"/>
    <row r="56432" customFormat="1" x14ac:dyDescent="0.35"/>
    <row r="56433" customFormat="1" x14ac:dyDescent="0.35"/>
    <row r="56434" customFormat="1" x14ac:dyDescent="0.35"/>
    <row r="56435" customFormat="1" x14ac:dyDescent="0.35"/>
    <row r="56436" customFormat="1" x14ac:dyDescent="0.35"/>
    <row r="56437" customFormat="1" x14ac:dyDescent="0.35"/>
    <row r="56438" customFormat="1" x14ac:dyDescent="0.35"/>
    <row r="56439" customFormat="1" x14ac:dyDescent="0.35"/>
    <row r="56440" customFormat="1" x14ac:dyDescent="0.35"/>
    <row r="56441" customFormat="1" x14ac:dyDescent="0.35"/>
    <row r="56442" customFormat="1" x14ac:dyDescent="0.35"/>
    <row r="56443" customFormat="1" x14ac:dyDescent="0.35"/>
    <row r="56444" customFormat="1" x14ac:dyDescent="0.35"/>
    <row r="56445" customFormat="1" x14ac:dyDescent="0.35"/>
    <row r="56446" customFormat="1" x14ac:dyDescent="0.35"/>
    <row r="56447" customFormat="1" x14ac:dyDescent="0.35"/>
    <row r="56448" customFormat="1" x14ac:dyDescent="0.35"/>
    <row r="56449" customFormat="1" x14ac:dyDescent="0.35"/>
    <row r="56450" customFormat="1" x14ac:dyDescent="0.35"/>
    <row r="56451" customFormat="1" x14ac:dyDescent="0.35"/>
    <row r="56452" customFormat="1" x14ac:dyDescent="0.35"/>
    <row r="56453" customFormat="1" x14ac:dyDescent="0.35"/>
    <row r="56454" customFormat="1" x14ac:dyDescent="0.35"/>
    <row r="56455" customFormat="1" x14ac:dyDescent="0.35"/>
    <row r="56456" customFormat="1" x14ac:dyDescent="0.35"/>
    <row r="56457" customFormat="1" x14ac:dyDescent="0.35"/>
    <row r="56458" customFormat="1" x14ac:dyDescent="0.35"/>
    <row r="56459" customFormat="1" x14ac:dyDescent="0.35"/>
    <row r="56460" customFormat="1" x14ac:dyDescent="0.35"/>
    <row r="56461" customFormat="1" x14ac:dyDescent="0.35"/>
    <row r="56462" customFormat="1" x14ac:dyDescent="0.35"/>
    <row r="56463" customFormat="1" x14ac:dyDescent="0.35"/>
    <row r="56464" customFormat="1" x14ac:dyDescent="0.35"/>
    <row r="56465" customFormat="1" x14ac:dyDescent="0.35"/>
    <row r="56466" customFormat="1" x14ac:dyDescent="0.35"/>
    <row r="56467" customFormat="1" x14ac:dyDescent="0.35"/>
    <row r="56468" customFormat="1" x14ac:dyDescent="0.35"/>
    <row r="56469" customFormat="1" x14ac:dyDescent="0.35"/>
    <row r="56470" customFormat="1" x14ac:dyDescent="0.35"/>
    <row r="56471" customFormat="1" x14ac:dyDescent="0.35"/>
    <row r="56472" customFormat="1" x14ac:dyDescent="0.35"/>
    <row r="56473" customFormat="1" x14ac:dyDescent="0.35"/>
    <row r="56474" customFormat="1" x14ac:dyDescent="0.35"/>
    <row r="56475" customFormat="1" x14ac:dyDescent="0.35"/>
    <row r="56476" customFormat="1" x14ac:dyDescent="0.35"/>
    <row r="56477" customFormat="1" x14ac:dyDescent="0.35"/>
    <row r="56478" customFormat="1" x14ac:dyDescent="0.35"/>
    <row r="56479" customFormat="1" x14ac:dyDescent="0.35"/>
    <row r="56480" customFormat="1" x14ac:dyDescent="0.35"/>
    <row r="56481" customFormat="1" x14ac:dyDescent="0.35"/>
    <row r="56482" customFormat="1" x14ac:dyDescent="0.35"/>
    <row r="56483" customFormat="1" x14ac:dyDescent="0.35"/>
    <row r="56484" customFormat="1" x14ac:dyDescent="0.35"/>
    <row r="56485" customFormat="1" x14ac:dyDescent="0.35"/>
    <row r="56486" customFormat="1" x14ac:dyDescent="0.35"/>
    <row r="56487" customFormat="1" x14ac:dyDescent="0.35"/>
    <row r="56488" customFormat="1" x14ac:dyDescent="0.35"/>
    <row r="56489" customFormat="1" x14ac:dyDescent="0.35"/>
    <row r="56490" customFormat="1" x14ac:dyDescent="0.35"/>
    <row r="56491" customFormat="1" x14ac:dyDescent="0.35"/>
    <row r="56492" customFormat="1" x14ac:dyDescent="0.35"/>
    <row r="56493" customFormat="1" x14ac:dyDescent="0.35"/>
    <row r="56494" customFormat="1" x14ac:dyDescent="0.35"/>
    <row r="56495" customFormat="1" x14ac:dyDescent="0.35"/>
    <row r="56496" customFormat="1" x14ac:dyDescent="0.35"/>
    <row r="56497" customFormat="1" x14ac:dyDescent="0.35"/>
    <row r="56498" customFormat="1" x14ac:dyDescent="0.35"/>
    <row r="56499" customFormat="1" x14ac:dyDescent="0.35"/>
    <row r="56500" customFormat="1" x14ac:dyDescent="0.35"/>
    <row r="56501" customFormat="1" x14ac:dyDescent="0.35"/>
    <row r="56502" customFormat="1" x14ac:dyDescent="0.35"/>
    <row r="56503" customFormat="1" x14ac:dyDescent="0.35"/>
    <row r="56504" customFormat="1" x14ac:dyDescent="0.35"/>
    <row r="56505" customFormat="1" x14ac:dyDescent="0.35"/>
    <row r="56506" customFormat="1" x14ac:dyDescent="0.35"/>
    <row r="56507" customFormat="1" x14ac:dyDescent="0.35"/>
    <row r="56508" customFormat="1" x14ac:dyDescent="0.35"/>
    <row r="56509" customFormat="1" x14ac:dyDescent="0.35"/>
    <row r="56510" customFormat="1" x14ac:dyDescent="0.35"/>
    <row r="56511" customFormat="1" x14ac:dyDescent="0.35"/>
    <row r="56512" customFormat="1" x14ac:dyDescent="0.35"/>
    <row r="56513" customFormat="1" x14ac:dyDescent="0.35"/>
    <row r="56514" customFormat="1" x14ac:dyDescent="0.35"/>
    <row r="56515" customFormat="1" x14ac:dyDescent="0.35"/>
    <row r="56516" customFormat="1" x14ac:dyDescent="0.35"/>
    <row r="56517" customFormat="1" x14ac:dyDescent="0.35"/>
    <row r="56518" customFormat="1" x14ac:dyDescent="0.35"/>
    <row r="56519" customFormat="1" x14ac:dyDescent="0.35"/>
    <row r="56520" customFormat="1" x14ac:dyDescent="0.35"/>
    <row r="56521" customFormat="1" x14ac:dyDescent="0.35"/>
    <row r="56522" customFormat="1" x14ac:dyDescent="0.35"/>
    <row r="56523" customFormat="1" x14ac:dyDescent="0.35"/>
    <row r="56524" customFormat="1" x14ac:dyDescent="0.35"/>
    <row r="56525" customFormat="1" x14ac:dyDescent="0.35"/>
    <row r="56526" customFormat="1" x14ac:dyDescent="0.35"/>
    <row r="56527" customFormat="1" x14ac:dyDescent="0.35"/>
    <row r="56528" customFormat="1" x14ac:dyDescent="0.35"/>
    <row r="56529" customFormat="1" x14ac:dyDescent="0.35"/>
    <row r="56530" customFormat="1" x14ac:dyDescent="0.35"/>
    <row r="56531" customFormat="1" x14ac:dyDescent="0.35"/>
    <row r="56532" customFormat="1" x14ac:dyDescent="0.35"/>
    <row r="56533" customFormat="1" x14ac:dyDescent="0.35"/>
    <row r="56534" customFormat="1" x14ac:dyDescent="0.35"/>
    <row r="56535" customFormat="1" x14ac:dyDescent="0.35"/>
    <row r="56536" customFormat="1" x14ac:dyDescent="0.35"/>
    <row r="56537" customFormat="1" x14ac:dyDescent="0.35"/>
    <row r="56538" customFormat="1" x14ac:dyDescent="0.35"/>
    <row r="56539" customFormat="1" x14ac:dyDescent="0.35"/>
    <row r="56540" customFormat="1" x14ac:dyDescent="0.35"/>
    <row r="56541" customFormat="1" x14ac:dyDescent="0.35"/>
    <row r="56542" customFormat="1" x14ac:dyDescent="0.35"/>
    <row r="56543" customFormat="1" x14ac:dyDescent="0.35"/>
    <row r="56544" customFormat="1" x14ac:dyDescent="0.35"/>
    <row r="56545" customFormat="1" x14ac:dyDescent="0.35"/>
    <row r="56546" customFormat="1" x14ac:dyDescent="0.35"/>
    <row r="56547" customFormat="1" x14ac:dyDescent="0.35"/>
    <row r="56548" customFormat="1" x14ac:dyDescent="0.35"/>
    <row r="56549" customFormat="1" x14ac:dyDescent="0.35"/>
    <row r="56550" customFormat="1" x14ac:dyDescent="0.35"/>
    <row r="56551" customFormat="1" x14ac:dyDescent="0.35"/>
    <row r="56552" customFormat="1" x14ac:dyDescent="0.35"/>
    <row r="56553" customFormat="1" x14ac:dyDescent="0.35"/>
    <row r="56554" customFormat="1" x14ac:dyDescent="0.35"/>
    <row r="56555" customFormat="1" x14ac:dyDescent="0.35"/>
    <row r="56556" customFormat="1" x14ac:dyDescent="0.35"/>
    <row r="56557" customFormat="1" x14ac:dyDescent="0.35"/>
    <row r="56558" customFormat="1" x14ac:dyDescent="0.35"/>
    <row r="56559" customFormat="1" x14ac:dyDescent="0.35"/>
    <row r="56560" customFormat="1" x14ac:dyDescent="0.35"/>
    <row r="56561" customFormat="1" x14ac:dyDescent="0.35"/>
    <row r="56562" customFormat="1" x14ac:dyDescent="0.35"/>
    <row r="56563" customFormat="1" x14ac:dyDescent="0.35"/>
    <row r="56564" customFormat="1" x14ac:dyDescent="0.35"/>
    <row r="56565" customFormat="1" x14ac:dyDescent="0.35"/>
    <row r="56566" customFormat="1" x14ac:dyDescent="0.35"/>
    <row r="56567" customFormat="1" x14ac:dyDescent="0.35"/>
    <row r="56568" customFormat="1" x14ac:dyDescent="0.35"/>
    <row r="56569" customFormat="1" x14ac:dyDescent="0.35"/>
    <row r="56570" customFormat="1" x14ac:dyDescent="0.35"/>
    <row r="56571" customFormat="1" x14ac:dyDescent="0.35"/>
    <row r="56572" customFormat="1" x14ac:dyDescent="0.35"/>
    <row r="56573" customFormat="1" x14ac:dyDescent="0.35"/>
    <row r="56574" customFormat="1" x14ac:dyDescent="0.35"/>
    <row r="56575" customFormat="1" x14ac:dyDescent="0.35"/>
    <row r="56576" customFormat="1" x14ac:dyDescent="0.35"/>
    <row r="56577" customFormat="1" x14ac:dyDescent="0.35"/>
    <row r="56578" customFormat="1" x14ac:dyDescent="0.35"/>
    <row r="56579" customFormat="1" x14ac:dyDescent="0.35"/>
    <row r="56580" customFormat="1" x14ac:dyDescent="0.35"/>
    <row r="56581" customFormat="1" x14ac:dyDescent="0.35"/>
    <row r="56582" customFormat="1" x14ac:dyDescent="0.35"/>
    <row r="56583" customFormat="1" x14ac:dyDescent="0.35"/>
    <row r="56584" customFormat="1" x14ac:dyDescent="0.35"/>
    <row r="56585" customFormat="1" x14ac:dyDescent="0.35"/>
    <row r="56586" customFormat="1" x14ac:dyDescent="0.35"/>
    <row r="56587" customFormat="1" x14ac:dyDescent="0.35"/>
    <row r="56588" customFormat="1" x14ac:dyDescent="0.35"/>
    <row r="56589" customFormat="1" x14ac:dyDescent="0.35"/>
    <row r="56590" customFormat="1" x14ac:dyDescent="0.35"/>
    <row r="56591" customFormat="1" x14ac:dyDescent="0.35"/>
    <row r="56592" customFormat="1" x14ac:dyDescent="0.35"/>
    <row r="56593" customFormat="1" x14ac:dyDescent="0.35"/>
    <row r="56594" customFormat="1" x14ac:dyDescent="0.35"/>
    <row r="56595" customFormat="1" x14ac:dyDescent="0.35"/>
    <row r="56596" customFormat="1" x14ac:dyDescent="0.35"/>
    <row r="56597" customFormat="1" x14ac:dyDescent="0.35"/>
    <row r="56598" customFormat="1" x14ac:dyDescent="0.35"/>
    <row r="56599" customFormat="1" x14ac:dyDescent="0.35"/>
    <row r="56600" customFormat="1" x14ac:dyDescent="0.35"/>
    <row r="56601" customFormat="1" x14ac:dyDescent="0.35"/>
    <row r="56602" customFormat="1" x14ac:dyDescent="0.35"/>
    <row r="56603" customFormat="1" x14ac:dyDescent="0.35"/>
    <row r="56604" customFormat="1" x14ac:dyDescent="0.35"/>
    <row r="56605" customFormat="1" x14ac:dyDescent="0.35"/>
    <row r="56606" customFormat="1" x14ac:dyDescent="0.35"/>
    <row r="56607" customFormat="1" x14ac:dyDescent="0.35"/>
    <row r="56608" customFormat="1" x14ac:dyDescent="0.35"/>
    <row r="56609" customFormat="1" x14ac:dyDescent="0.35"/>
    <row r="56610" customFormat="1" x14ac:dyDescent="0.35"/>
    <row r="56611" customFormat="1" x14ac:dyDescent="0.35"/>
    <row r="56612" customFormat="1" x14ac:dyDescent="0.35"/>
    <row r="56613" customFormat="1" x14ac:dyDescent="0.35"/>
    <row r="56614" customFormat="1" x14ac:dyDescent="0.35"/>
    <row r="56615" customFormat="1" x14ac:dyDescent="0.35"/>
    <row r="56616" customFormat="1" x14ac:dyDescent="0.35"/>
    <row r="56617" customFormat="1" x14ac:dyDescent="0.35"/>
    <row r="56618" customFormat="1" x14ac:dyDescent="0.35"/>
    <row r="56619" customFormat="1" x14ac:dyDescent="0.35"/>
    <row r="56620" customFormat="1" x14ac:dyDescent="0.35"/>
    <row r="56621" customFormat="1" x14ac:dyDescent="0.35"/>
    <row r="56622" customFormat="1" x14ac:dyDescent="0.35"/>
    <row r="56623" customFormat="1" x14ac:dyDescent="0.35"/>
    <row r="56624" customFormat="1" x14ac:dyDescent="0.35"/>
    <row r="56625" customFormat="1" x14ac:dyDescent="0.35"/>
    <row r="56626" customFormat="1" x14ac:dyDescent="0.35"/>
    <row r="56627" customFormat="1" x14ac:dyDescent="0.35"/>
    <row r="56628" customFormat="1" x14ac:dyDescent="0.35"/>
    <row r="56629" customFormat="1" x14ac:dyDescent="0.35"/>
    <row r="56630" customFormat="1" x14ac:dyDescent="0.35"/>
    <row r="56631" customFormat="1" x14ac:dyDescent="0.35"/>
    <row r="56632" customFormat="1" x14ac:dyDescent="0.35"/>
    <row r="56633" customFormat="1" x14ac:dyDescent="0.35"/>
    <row r="56634" customFormat="1" x14ac:dyDescent="0.35"/>
    <row r="56635" customFormat="1" x14ac:dyDescent="0.35"/>
    <row r="56636" customFormat="1" x14ac:dyDescent="0.35"/>
    <row r="56637" customFormat="1" x14ac:dyDescent="0.35"/>
    <row r="56638" customFormat="1" x14ac:dyDescent="0.35"/>
    <row r="56639" customFormat="1" x14ac:dyDescent="0.35"/>
    <row r="56640" customFormat="1" x14ac:dyDescent="0.35"/>
    <row r="56641" customFormat="1" x14ac:dyDescent="0.35"/>
    <row r="56642" customFormat="1" x14ac:dyDescent="0.35"/>
    <row r="56643" customFormat="1" x14ac:dyDescent="0.35"/>
    <row r="56644" customFormat="1" x14ac:dyDescent="0.35"/>
    <row r="56645" customFormat="1" x14ac:dyDescent="0.35"/>
    <row r="56646" customFormat="1" x14ac:dyDescent="0.35"/>
    <row r="56647" customFormat="1" x14ac:dyDescent="0.35"/>
    <row r="56648" customFormat="1" x14ac:dyDescent="0.35"/>
    <row r="56649" customFormat="1" x14ac:dyDescent="0.35"/>
    <row r="56650" customFormat="1" x14ac:dyDescent="0.35"/>
    <row r="56651" customFormat="1" x14ac:dyDescent="0.35"/>
    <row r="56652" customFormat="1" x14ac:dyDescent="0.35"/>
    <row r="56653" customFormat="1" x14ac:dyDescent="0.35"/>
    <row r="56654" customFormat="1" x14ac:dyDescent="0.35"/>
    <row r="56655" customFormat="1" x14ac:dyDescent="0.35"/>
    <row r="56656" customFormat="1" x14ac:dyDescent="0.35"/>
    <row r="56657" customFormat="1" x14ac:dyDescent="0.35"/>
    <row r="56658" customFormat="1" x14ac:dyDescent="0.35"/>
    <row r="56659" customFormat="1" x14ac:dyDescent="0.35"/>
    <row r="56660" customFormat="1" x14ac:dyDescent="0.35"/>
    <row r="56661" customFormat="1" x14ac:dyDescent="0.35"/>
    <row r="56662" customFormat="1" x14ac:dyDescent="0.35"/>
    <row r="56663" customFormat="1" x14ac:dyDescent="0.35"/>
    <row r="56664" customFormat="1" x14ac:dyDescent="0.35"/>
    <row r="56665" customFormat="1" x14ac:dyDescent="0.35"/>
    <row r="56666" customFormat="1" x14ac:dyDescent="0.35"/>
    <row r="56667" customFormat="1" x14ac:dyDescent="0.35"/>
    <row r="56668" customFormat="1" x14ac:dyDescent="0.35"/>
    <row r="56669" customFormat="1" x14ac:dyDescent="0.35"/>
    <row r="56670" customFormat="1" x14ac:dyDescent="0.35"/>
    <row r="56671" customFormat="1" x14ac:dyDescent="0.35"/>
    <row r="56672" customFormat="1" x14ac:dyDescent="0.35"/>
    <row r="56673" customFormat="1" x14ac:dyDescent="0.35"/>
    <row r="56674" customFormat="1" x14ac:dyDescent="0.35"/>
    <row r="56675" customFormat="1" x14ac:dyDescent="0.35"/>
    <row r="56676" customFormat="1" x14ac:dyDescent="0.35"/>
    <row r="56677" customFormat="1" x14ac:dyDescent="0.35"/>
    <row r="56678" customFormat="1" x14ac:dyDescent="0.35"/>
    <row r="56679" customFormat="1" x14ac:dyDescent="0.35"/>
    <row r="56680" customFormat="1" x14ac:dyDescent="0.35"/>
    <row r="56681" customFormat="1" x14ac:dyDescent="0.35"/>
    <row r="56682" customFormat="1" x14ac:dyDescent="0.35"/>
    <row r="56683" customFormat="1" x14ac:dyDescent="0.35"/>
    <row r="56684" customFormat="1" x14ac:dyDescent="0.35"/>
    <row r="56685" customFormat="1" x14ac:dyDescent="0.35"/>
    <row r="56686" customFormat="1" x14ac:dyDescent="0.35"/>
    <row r="56687" customFormat="1" x14ac:dyDescent="0.35"/>
    <row r="56688" customFormat="1" x14ac:dyDescent="0.35"/>
    <row r="56689" customFormat="1" x14ac:dyDescent="0.35"/>
    <row r="56690" customFormat="1" x14ac:dyDescent="0.35"/>
    <row r="56691" customFormat="1" x14ac:dyDescent="0.35"/>
    <row r="56692" customFormat="1" x14ac:dyDescent="0.35"/>
    <row r="56693" customFormat="1" x14ac:dyDescent="0.35"/>
    <row r="56694" customFormat="1" x14ac:dyDescent="0.35"/>
    <row r="56695" customFormat="1" x14ac:dyDescent="0.35"/>
    <row r="56696" customFormat="1" x14ac:dyDescent="0.35"/>
    <row r="56697" customFormat="1" x14ac:dyDescent="0.35"/>
    <row r="56698" customFormat="1" x14ac:dyDescent="0.35"/>
    <row r="56699" customFormat="1" x14ac:dyDescent="0.35"/>
    <row r="56700" customFormat="1" x14ac:dyDescent="0.35"/>
    <row r="56701" customFormat="1" x14ac:dyDescent="0.35"/>
    <row r="56702" customFormat="1" x14ac:dyDescent="0.35"/>
    <row r="56703" customFormat="1" x14ac:dyDescent="0.35"/>
    <row r="56704" customFormat="1" x14ac:dyDescent="0.35"/>
    <row r="56705" customFormat="1" x14ac:dyDescent="0.35"/>
    <row r="56706" customFormat="1" x14ac:dyDescent="0.35"/>
    <row r="56707" customFormat="1" x14ac:dyDescent="0.35"/>
    <row r="56708" customFormat="1" x14ac:dyDescent="0.35"/>
    <row r="56709" customFormat="1" x14ac:dyDescent="0.35"/>
    <row r="56710" customFormat="1" x14ac:dyDescent="0.35"/>
    <row r="56711" customFormat="1" x14ac:dyDescent="0.35"/>
    <row r="56712" customFormat="1" x14ac:dyDescent="0.35"/>
    <row r="56713" customFormat="1" x14ac:dyDescent="0.35"/>
    <row r="56714" customFormat="1" x14ac:dyDescent="0.35"/>
    <row r="56715" customFormat="1" x14ac:dyDescent="0.35"/>
    <row r="56716" customFormat="1" x14ac:dyDescent="0.35"/>
    <row r="56717" customFormat="1" x14ac:dyDescent="0.35"/>
    <row r="56718" customFormat="1" x14ac:dyDescent="0.35"/>
    <row r="56719" customFormat="1" x14ac:dyDescent="0.35"/>
    <row r="56720" customFormat="1" x14ac:dyDescent="0.35"/>
    <row r="56721" customFormat="1" x14ac:dyDescent="0.35"/>
    <row r="56722" customFormat="1" x14ac:dyDescent="0.35"/>
    <row r="56723" customFormat="1" x14ac:dyDescent="0.35"/>
    <row r="56724" customFormat="1" x14ac:dyDescent="0.35"/>
    <row r="56725" customFormat="1" x14ac:dyDescent="0.35"/>
    <row r="56726" customFormat="1" x14ac:dyDescent="0.35"/>
    <row r="56727" customFormat="1" x14ac:dyDescent="0.35"/>
    <row r="56728" customFormat="1" x14ac:dyDescent="0.35"/>
    <row r="56729" customFormat="1" x14ac:dyDescent="0.35"/>
    <row r="56730" customFormat="1" x14ac:dyDescent="0.35"/>
    <row r="56731" customFormat="1" x14ac:dyDescent="0.35"/>
    <row r="56732" customFormat="1" x14ac:dyDescent="0.35"/>
    <row r="56733" customFormat="1" x14ac:dyDescent="0.35"/>
    <row r="56734" customFormat="1" x14ac:dyDescent="0.35"/>
    <row r="56735" customFormat="1" x14ac:dyDescent="0.35"/>
    <row r="56736" customFormat="1" x14ac:dyDescent="0.35"/>
    <row r="56737" customFormat="1" x14ac:dyDescent="0.35"/>
    <row r="56738" customFormat="1" x14ac:dyDescent="0.35"/>
    <row r="56739" customFormat="1" x14ac:dyDescent="0.35"/>
    <row r="56740" customFormat="1" x14ac:dyDescent="0.35"/>
    <row r="56741" customFormat="1" x14ac:dyDescent="0.35"/>
    <row r="56742" customFormat="1" x14ac:dyDescent="0.35"/>
    <row r="56743" customFormat="1" x14ac:dyDescent="0.35"/>
    <row r="56744" customFormat="1" x14ac:dyDescent="0.35"/>
    <row r="56745" customFormat="1" x14ac:dyDescent="0.35"/>
    <row r="56746" customFormat="1" x14ac:dyDescent="0.35"/>
    <row r="56747" customFormat="1" x14ac:dyDescent="0.35"/>
    <row r="56748" customFormat="1" x14ac:dyDescent="0.35"/>
    <row r="56749" customFormat="1" x14ac:dyDescent="0.35"/>
    <row r="56750" customFormat="1" x14ac:dyDescent="0.35"/>
    <row r="56751" customFormat="1" x14ac:dyDescent="0.35"/>
    <row r="56752" customFormat="1" x14ac:dyDescent="0.35"/>
    <row r="56753" customFormat="1" x14ac:dyDescent="0.35"/>
    <row r="56754" customFormat="1" x14ac:dyDescent="0.35"/>
    <row r="56755" customFormat="1" x14ac:dyDescent="0.35"/>
    <row r="56756" customFormat="1" x14ac:dyDescent="0.35"/>
    <row r="56757" customFormat="1" x14ac:dyDescent="0.35"/>
    <row r="56758" customFormat="1" x14ac:dyDescent="0.35"/>
    <row r="56759" customFormat="1" x14ac:dyDescent="0.35"/>
    <row r="56760" customFormat="1" x14ac:dyDescent="0.35"/>
    <row r="56761" customFormat="1" x14ac:dyDescent="0.35"/>
    <row r="56762" customFormat="1" x14ac:dyDescent="0.35"/>
    <row r="56763" customFormat="1" x14ac:dyDescent="0.35"/>
    <row r="56764" customFormat="1" x14ac:dyDescent="0.35"/>
    <row r="56765" customFormat="1" x14ac:dyDescent="0.35"/>
    <row r="56766" customFormat="1" x14ac:dyDescent="0.35"/>
    <row r="56767" customFormat="1" x14ac:dyDescent="0.35"/>
    <row r="56768" customFormat="1" x14ac:dyDescent="0.35"/>
    <row r="56769" customFormat="1" x14ac:dyDescent="0.35"/>
    <row r="56770" customFormat="1" x14ac:dyDescent="0.35"/>
    <row r="56771" customFormat="1" x14ac:dyDescent="0.35"/>
    <row r="56772" customFormat="1" x14ac:dyDescent="0.35"/>
    <row r="56773" customFormat="1" x14ac:dyDescent="0.35"/>
    <row r="56774" customFormat="1" x14ac:dyDescent="0.35"/>
    <row r="56775" customFormat="1" x14ac:dyDescent="0.35"/>
    <row r="56776" customFormat="1" x14ac:dyDescent="0.35"/>
    <row r="56777" customFormat="1" x14ac:dyDescent="0.35"/>
    <row r="56778" customFormat="1" x14ac:dyDescent="0.35"/>
    <row r="56779" customFormat="1" x14ac:dyDescent="0.35"/>
    <row r="56780" customFormat="1" x14ac:dyDescent="0.35"/>
    <row r="56781" customFormat="1" x14ac:dyDescent="0.35"/>
    <row r="56782" customFormat="1" x14ac:dyDescent="0.35"/>
    <row r="56783" customFormat="1" x14ac:dyDescent="0.35"/>
    <row r="56784" customFormat="1" x14ac:dyDescent="0.35"/>
    <row r="56785" customFormat="1" x14ac:dyDescent="0.35"/>
    <row r="56786" customFormat="1" x14ac:dyDescent="0.35"/>
    <row r="56787" customFormat="1" x14ac:dyDescent="0.35"/>
    <row r="56788" customFormat="1" x14ac:dyDescent="0.35"/>
    <row r="56789" customFormat="1" x14ac:dyDescent="0.35"/>
    <row r="56790" customFormat="1" x14ac:dyDescent="0.35"/>
    <row r="56791" customFormat="1" x14ac:dyDescent="0.35"/>
    <row r="56792" customFormat="1" x14ac:dyDescent="0.35"/>
    <row r="56793" customFormat="1" x14ac:dyDescent="0.35"/>
    <row r="56794" customFormat="1" x14ac:dyDescent="0.35"/>
    <row r="56795" customFormat="1" x14ac:dyDescent="0.35"/>
    <row r="56796" customFormat="1" x14ac:dyDescent="0.35"/>
    <row r="56797" customFormat="1" x14ac:dyDescent="0.35"/>
    <row r="56798" customFormat="1" x14ac:dyDescent="0.35"/>
    <row r="56799" customFormat="1" x14ac:dyDescent="0.35"/>
    <row r="56800" customFormat="1" x14ac:dyDescent="0.35"/>
    <row r="56801" customFormat="1" x14ac:dyDescent="0.35"/>
    <row r="56802" customFormat="1" x14ac:dyDescent="0.35"/>
    <row r="56803" customFormat="1" x14ac:dyDescent="0.35"/>
    <row r="56804" customFormat="1" x14ac:dyDescent="0.35"/>
    <row r="56805" customFormat="1" x14ac:dyDescent="0.35"/>
    <row r="56806" customFormat="1" x14ac:dyDescent="0.35"/>
    <row r="56807" customFormat="1" x14ac:dyDescent="0.35"/>
    <row r="56808" customFormat="1" x14ac:dyDescent="0.35"/>
    <row r="56809" customFormat="1" x14ac:dyDescent="0.35"/>
    <row r="56810" customFormat="1" x14ac:dyDescent="0.35"/>
    <row r="56811" customFormat="1" x14ac:dyDescent="0.35"/>
    <row r="56812" customFormat="1" x14ac:dyDescent="0.35"/>
    <row r="56813" customFormat="1" x14ac:dyDescent="0.35"/>
    <row r="56814" customFormat="1" x14ac:dyDescent="0.35"/>
    <row r="56815" customFormat="1" x14ac:dyDescent="0.35"/>
    <row r="56816" customFormat="1" x14ac:dyDescent="0.35"/>
    <row r="56817" customFormat="1" x14ac:dyDescent="0.35"/>
    <row r="56818" customFormat="1" x14ac:dyDescent="0.35"/>
    <row r="56819" customFormat="1" x14ac:dyDescent="0.35"/>
    <row r="56820" customFormat="1" x14ac:dyDescent="0.35"/>
    <row r="56821" customFormat="1" x14ac:dyDescent="0.35"/>
    <row r="56822" customFormat="1" x14ac:dyDescent="0.35"/>
    <row r="56823" customFormat="1" x14ac:dyDescent="0.35"/>
    <row r="56824" customFormat="1" x14ac:dyDescent="0.35"/>
    <row r="56825" customFormat="1" x14ac:dyDescent="0.35"/>
    <row r="56826" customFormat="1" x14ac:dyDescent="0.35"/>
    <row r="56827" customFormat="1" x14ac:dyDescent="0.35"/>
    <row r="56828" customFormat="1" x14ac:dyDescent="0.35"/>
    <row r="56829" customFormat="1" x14ac:dyDescent="0.35"/>
    <row r="56830" customFormat="1" x14ac:dyDescent="0.35"/>
    <row r="56831" customFormat="1" x14ac:dyDescent="0.35"/>
    <row r="56832" customFormat="1" x14ac:dyDescent="0.35"/>
    <row r="56833" customFormat="1" x14ac:dyDescent="0.35"/>
    <row r="56834" customFormat="1" x14ac:dyDescent="0.35"/>
    <row r="56835" customFormat="1" x14ac:dyDescent="0.35"/>
    <row r="56836" customFormat="1" x14ac:dyDescent="0.35"/>
    <row r="56837" customFormat="1" x14ac:dyDescent="0.35"/>
    <row r="56838" customFormat="1" x14ac:dyDescent="0.35"/>
    <row r="56839" customFormat="1" x14ac:dyDescent="0.35"/>
    <row r="56840" customFormat="1" x14ac:dyDescent="0.35"/>
    <row r="56841" customFormat="1" x14ac:dyDescent="0.35"/>
    <row r="56842" customFormat="1" x14ac:dyDescent="0.35"/>
    <row r="56843" customFormat="1" x14ac:dyDescent="0.35"/>
    <row r="56844" customFormat="1" x14ac:dyDescent="0.35"/>
    <row r="56845" customFormat="1" x14ac:dyDescent="0.35"/>
    <row r="56846" customFormat="1" x14ac:dyDescent="0.35"/>
    <row r="56847" customFormat="1" x14ac:dyDescent="0.35"/>
    <row r="56848" customFormat="1" x14ac:dyDescent="0.35"/>
    <row r="56849" customFormat="1" x14ac:dyDescent="0.35"/>
    <row r="56850" customFormat="1" x14ac:dyDescent="0.35"/>
    <row r="56851" customFormat="1" x14ac:dyDescent="0.35"/>
    <row r="56852" customFormat="1" x14ac:dyDescent="0.35"/>
    <row r="56853" customFormat="1" x14ac:dyDescent="0.35"/>
    <row r="56854" customFormat="1" x14ac:dyDescent="0.35"/>
    <row r="56855" customFormat="1" x14ac:dyDescent="0.35"/>
    <row r="56856" customFormat="1" x14ac:dyDescent="0.35"/>
    <row r="56857" customFormat="1" x14ac:dyDescent="0.35"/>
    <row r="56858" customFormat="1" x14ac:dyDescent="0.35"/>
    <row r="56859" customFormat="1" x14ac:dyDescent="0.35"/>
    <row r="56860" customFormat="1" x14ac:dyDescent="0.35"/>
    <row r="56861" customFormat="1" x14ac:dyDescent="0.35"/>
    <row r="56862" customFormat="1" x14ac:dyDescent="0.35"/>
    <row r="56863" customFormat="1" x14ac:dyDescent="0.35"/>
    <row r="56864" customFormat="1" x14ac:dyDescent="0.35"/>
    <row r="56865" customFormat="1" x14ac:dyDescent="0.35"/>
    <row r="56866" customFormat="1" x14ac:dyDescent="0.35"/>
    <row r="56867" customFormat="1" x14ac:dyDescent="0.35"/>
    <row r="56868" customFormat="1" x14ac:dyDescent="0.35"/>
    <row r="56869" customFormat="1" x14ac:dyDescent="0.35"/>
    <row r="56870" customFormat="1" x14ac:dyDescent="0.35"/>
    <row r="56871" customFormat="1" x14ac:dyDescent="0.35"/>
    <row r="56872" customFormat="1" x14ac:dyDescent="0.35"/>
    <row r="56873" customFormat="1" x14ac:dyDescent="0.35"/>
    <row r="56874" customFormat="1" x14ac:dyDescent="0.35"/>
    <row r="56875" customFormat="1" x14ac:dyDescent="0.35"/>
    <row r="56876" customFormat="1" x14ac:dyDescent="0.35"/>
    <row r="56877" customFormat="1" x14ac:dyDescent="0.35"/>
    <row r="56878" customFormat="1" x14ac:dyDescent="0.35"/>
    <row r="56879" customFormat="1" x14ac:dyDescent="0.35"/>
    <row r="56880" customFormat="1" x14ac:dyDescent="0.35"/>
    <row r="56881" customFormat="1" x14ac:dyDescent="0.35"/>
    <row r="56882" customFormat="1" x14ac:dyDescent="0.35"/>
    <row r="56883" customFormat="1" x14ac:dyDescent="0.35"/>
    <row r="56884" customFormat="1" x14ac:dyDescent="0.35"/>
    <row r="56885" customFormat="1" x14ac:dyDescent="0.35"/>
    <row r="56886" customFormat="1" x14ac:dyDescent="0.35"/>
    <row r="56887" customFormat="1" x14ac:dyDescent="0.35"/>
    <row r="56888" customFormat="1" x14ac:dyDescent="0.35"/>
    <row r="56889" customFormat="1" x14ac:dyDescent="0.35"/>
    <row r="56890" customFormat="1" x14ac:dyDescent="0.35"/>
    <row r="56891" customFormat="1" x14ac:dyDescent="0.35"/>
    <row r="56892" customFormat="1" x14ac:dyDescent="0.35"/>
    <row r="56893" customFormat="1" x14ac:dyDescent="0.35"/>
    <row r="56894" customFormat="1" x14ac:dyDescent="0.35"/>
    <row r="56895" customFormat="1" x14ac:dyDescent="0.35"/>
    <row r="56896" customFormat="1" x14ac:dyDescent="0.35"/>
    <row r="56897" customFormat="1" x14ac:dyDescent="0.35"/>
    <row r="56898" customFormat="1" x14ac:dyDescent="0.35"/>
    <row r="56899" customFormat="1" x14ac:dyDescent="0.35"/>
    <row r="56900" customFormat="1" x14ac:dyDescent="0.35"/>
    <row r="56901" customFormat="1" x14ac:dyDescent="0.35"/>
    <row r="56902" customFormat="1" x14ac:dyDescent="0.35"/>
    <row r="56903" customFormat="1" x14ac:dyDescent="0.35"/>
    <row r="56904" customFormat="1" x14ac:dyDescent="0.35"/>
    <row r="56905" customFormat="1" x14ac:dyDescent="0.35"/>
    <row r="56906" customFormat="1" x14ac:dyDescent="0.35"/>
    <row r="56907" customFormat="1" x14ac:dyDescent="0.35"/>
    <row r="56908" customFormat="1" x14ac:dyDescent="0.35"/>
    <row r="56909" customFormat="1" x14ac:dyDescent="0.35"/>
    <row r="56910" customFormat="1" x14ac:dyDescent="0.35"/>
    <row r="56911" customFormat="1" x14ac:dyDescent="0.35"/>
    <row r="56912" customFormat="1" x14ac:dyDescent="0.35"/>
    <row r="56913" customFormat="1" x14ac:dyDescent="0.35"/>
    <row r="56914" customFormat="1" x14ac:dyDescent="0.35"/>
    <row r="56915" customFormat="1" x14ac:dyDescent="0.35"/>
    <row r="56916" customFormat="1" x14ac:dyDescent="0.35"/>
    <row r="56917" customFormat="1" x14ac:dyDescent="0.35"/>
    <row r="56918" customFormat="1" x14ac:dyDescent="0.35"/>
    <row r="56919" customFormat="1" x14ac:dyDescent="0.35"/>
    <row r="56920" customFormat="1" x14ac:dyDescent="0.35"/>
    <row r="56921" customFormat="1" x14ac:dyDescent="0.35"/>
    <row r="56922" customFormat="1" x14ac:dyDescent="0.35"/>
    <row r="56923" customFormat="1" x14ac:dyDescent="0.35"/>
    <row r="56924" customFormat="1" x14ac:dyDescent="0.35"/>
    <row r="56925" customFormat="1" x14ac:dyDescent="0.35"/>
    <row r="56926" customFormat="1" x14ac:dyDescent="0.35"/>
    <row r="56927" customFormat="1" x14ac:dyDescent="0.35"/>
    <row r="56928" customFormat="1" x14ac:dyDescent="0.35"/>
    <row r="56929" customFormat="1" x14ac:dyDescent="0.35"/>
    <row r="56930" customFormat="1" x14ac:dyDescent="0.35"/>
    <row r="56931" customFormat="1" x14ac:dyDescent="0.35"/>
    <row r="56932" customFormat="1" x14ac:dyDescent="0.35"/>
    <row r="56933" customFormat="1" x14ac:dyDescent="0.35"/>
    <row r="56934" customFormat="1" x14ac:dyDescent="0.35"/>
    <row r="56935" customFormat="1" x14ac:dyDescent="0.35"/>
    <row r="56936" customFormat="1" x14ac:dyDescent="0.35"/>
    <row r="56937" customFormat="1" x14ac:dyDescent="0.35"/>
    <row r="56938" customFormat="1" x14ac:dyDescent="0.35"/>
    <row r="56939" customFormat="1" x14ac:dyDescent="0.35"/>
    <row r="56940" customFormat="1" x14ac:dyDescent="0.35"/>
    <row r="56941" customFormat="1" x14ac:dyDescent="0.35"/>
    <row r="56942" customFormat="1" x14ac:dyDescent="0.35"/>
    <row r="56943" customFormat="1" x14ac:dyDescent="0.35"/>
    <row r="56944" customFormat="1" x14ac:dyDescent="0.35"/>
    <row r="56945" customFormat="1" x14ac:dyDescent="0.35"/>
    <row r="56946" customFormat="1" x14ac:dyDescent="0.35"/>
    <row r="56947" customFormat="1" x14ac:dyDescent="0.35"/>
    <row r="56948" customFormat="1" x14ac:dyDescent="0.35"/>
    <row r="56949" customFormat="1" x14ac:dyDescent="0.35"/>
    <row r="56950" customFormat="1" x14ac:dyDescent="0.35"/>
    <row r="56951" customFormat="1" x14ac:dyDescent="0.35"/>
    <row r="56952" customFormat="1" x14ac:dyDescent="0.35"/>
    <row r="56953" customFormat="1" x14ac:dyDescent="0.35"/>
    <row r="56954" customFormat="1" x14ac:dyDescent="0.35"/>
    <row r="56955" customFormat="1" x14ac:dyDescent="0.35"/>
    <row r="56956" customFormat="1" x14ac:dyDescent="0.35"/>
    <row r="56957" customFormat="1" x14ac:dyDescent="0.35"/>
    <row r="56958" customFormat="1" x14ac:dyDescent="0.35"/>
    <row r="56959" customFormat="1" x14ac:dyDescent="0.35"/>
    <row r="56960" customFormat="1" x14ac:dyDescent="0.35"/>
    <row r="56961" customFormat="1" x14ac:dyDescent="0.35"/>
    <row r="56962" customFormat="1" x14ac:dyDescent="0.35"/>
    <row r="56963" customFormat="1" x14ac:dyDescent="0.35"/>
    <row r="56964" customFormat="1" x14ac:dyDescent="0.35"/>
    <row r="56965" customFormat="1" x14ac:dyDescent="0.35"/>
    <row r="56966" customFormat="1" x14ac:dyDescent="0.35"/>
    <row r="56967" customFormat="1" x14ac:dyDescent="0.35"/>
    <row r="56968" customFormat="1" x14ac:dyDescent="0.35"/>
    <row r="56969" customFormat="1" x14ac:dyDescent="0.35"/>
    <row r="56970" customFormat="1" x14ac:dyDescent="0.35"/>
    <row r="56971" customFormat="1" x14ac:dyDescent="0.35"/>
    <row r="56972" customFormat="1" x14ac:dyDescent="0.35"/>
    <row r="56973" customFormat="1" x14ac:dyDescent="0.35"/>
    <row r="56974" customFormat="1" x14ac:dyDescent="0.35"/>
    <row r="56975" customFormat="1" x14ac:dyDescent="0.35"/>
    <row r="56976" customFormat="1" x14ac:dyDescent="0.35"/>
    <row r="56977" customFormat="1" x14ac:dyDescent="0.35"/>
    <row r="56978" customFormat="1" x14ac:dyDescent="0.35"/>
    <row r="56979" customFormat="1" x14ac:dyDescent="0.35"/>
    <row r="56980" customFormat="1" x14ac:dyDescent="0.35"/>
    <row r="56981" customFormat="1" x14ac:dyDescent="0.35"/>
    <row r="56982" customFormat="1" x14ac:dyDescent="0.35"/>
    <row r="56983" customFormat="1" x14ac:dyDescent="0.35"/>
    <row r="56984" customFormat="1" x14ac:dyDescent="0.35"/>
    <row r="56985" customFormat="1" x14ac:dyDescent="0.35"/>
    <row r="56986" customFormat="1" x14ac:dyDescent="0.35"/>
    <row r="56987" customFormat="1" x14ac:dyDescent="0.35"/>
    <row r="56988" customFormat="1" x14ac:dyDescent="0.35"/>
    <row r="56989" customFormat="1" x14ac:dyDescent="0.35"/>
    <row r="56990" customFormat="1" x14ac:dyDescent="0.35"/>
    <row r="56991" customFormat="1" x14ac:dyDescent="0.35"/>
    <row r="56992" customFormat="1" x14ac:dyDescent="0.35"/>
    <row r="56993" customFormat="1" x14ac:dyDescent="0.35"/>
    <row r="56994" customFormat="1" x14ac:dyDescent="0.35"/>
    <row r="56995" customFormat="1" x14ac:dyDescent="0.35"/>
    <row r="56996" customFormat="1" x14ac:dyDescent="0.35"/>
    <row r="56997" customFormat="1" x14ac:dyDescent="0.35"/>
    <row r="56998" customFormat="1" x14ac:dyDescent="0.35"/>
    <row r="56999" customFormat="1" x14ac:dyDescent="0.35"/>
    <row r="57000" customFormat="1" x14ac:dyDescent="0.35"/>
    <row r="57001" customFormat="1" x14ac:dyDescent="0.35"/>
    <row r="57002" customFormat="1" x14ac:dyDescent="0.35"/>
    <row r="57003" customFormat="1" x14ac:dyDescent="0.35"/>
    <row r="57004" customFormat="1" x14ac:dyDescent="0.35"/>
    <row r="57005" customFormat="1" x14ac:dyDescent="0.35"/>
    <row r="57006" customFormat="1" x14ac:dyDescent="0.35"/>
    <row r="57007" customFormat="1" x14ac:dyDescent="0.35"/>
    <row r="57008" customFormat="1" x14ac:dyDescent="0.35"/>
    <row r="57009" customFormat="1" x14ac:dyDescent="0.35"/>
    <row r="57010" customFormat="1" x14ac:dyDescent="0.35"/>
    <row r="57011" customFormat="1" x14ac:dyDescent="0.35"/>
    <row r="57012" customFormat="1" x14ac:dyDescent="0.35"/>
    <row r="57013" customFormat="1" x14ac:dyDescent="0.35"/>
    <row r="57014" customFormat="1" x14ac:dyDescent="0.35"/>
    <row r="57015" customFormat="1" x14ac:dyDescent="0.35"/>
    <row r="57016" customFormat="1" x14ac:dyDescent="0.35"/>
    <row r="57017" customFormat="1" x14ac:dyDescent="0.35"/>
    <row r="57018" customFormat="1" x14ac:dyDescent="0.35"/>
    <row r="57019" customFormat="1" x14ac:dyDescent="0.35"/>
    <row r="57020" customFormat="1" x14ac:dyDescent="0.35"/>
    <row r="57021" customFormat="1" x14ac:dyDescent="0.35"/>
    <row r="57022" customFormat="1" x14ac:dyDescent="0.35"/>
    <row r="57023" customFormat="1" x14ac:dyDescent="0.35"/>
    <row r="57024" customFormat="1" x14ac:dyDescent="0.35"/>
    <row r="57025" customFormat="1" x14ac:dyDescent="0.35"/>
    <row r="57026" customFormat="1" x14ac:dyDescent="0.35"/>
    <row r="57027" customFormat="1" x14ac:dyDescent="0.35"/>
    <row r="57028" customFormat="1" x14ac:dyDescent="0.35"/>
    <row r="57029" customFormat="1" x14ac:dyDescent="0.35"/>
    <row r="57030" customFormat="1" x14ac:dyDescent="0.35"/>
    <row r="57031" customFormat="1" x14ac:dyDescent="0.35"/>
    <row r="57032" customFormat="1" x14ac:dyDescent="0.35"/>
    <row r="57033" customFormat="1" x14ac:dyDescent="0.35"/>
    <row r="57034" customFormat="1" x14ac:dyDescent="0.35"/>
    <row r="57035" customFormat="1" x14ac:dyDescent="0.35"/>
    <row r="57036" customFormat="1" x14ac:dyDescent="0.35"/>
    <row r="57037" customFormat="1" x14ac:dyDescent="0.35"/>
    <row r="57038" customFormat="1" x14ac:dyDescent="0.35"/>
    <row r="57039" customFormat="1" x14ac:dyDescent="0.35"/>
    <row r="57040" customFormat="1" x14ac:dyDescent="0.35"/>
    <row r="57041" customFormat="1" x14ac:dyDescent="0.35"/>
    <row r="57042" customFormat="1" x14ac:dyDescent="0.35"/>
    <row r="57043" customFormat="1" x14ac:dyDescent="0.35"/>
    <row r="57044" customFormat="1" x14ac:dyDescent="0.35"/>
    <row r="57045" customFormat="1" x14ac:dyDescent="0.35"/>
    <row r="57046" customFormat="1" x14ac:dyDescent="0.35"/>
    <row r="57047" customFormat="1" x14ac:dyDescent="0.35"/>
    <row r="57048" customFormat="1" x14ac:dyDescent="0.35"/>
    <row r="57049" customFormat="1" x14ac:dyDescent="0.35"/>
    <row r="57050" customFormat="1" x14ac:dyDescent="0.35"/>
    <row r="57051" customFormat="1" x14ac:dyDescent="0.35"/>
    <row r="57052" customFormat="1" x14ac:dyDescent="0.35"/>
    <row r="57053" customFormat="1" x14ac:dyDescent="0.35"/>
    <row r="57054" customFormat="1" x14ac:dyDescent="0.35"/>
    <row r="57055" customFormat="1" x14ac:dyDescent="0.35"/>
    <row r="57056" customFormat="1" x14ac:dyDescent="0.35"/>
    <row r="57057" customFormat="1" x14ac:dyDescent="0.35"/>
    <row r="57058" customFormat="1" x14ac:dyDescent="0.35"/>
    <row r="57059" customFormat="1" x14ac:dyDescent="0.35"/>
    <row r="57060" customFormat="1" x14ac:dyDescent="0.35"/>
    <row r="57061" customFormat="1" x14ac:dyDescent="0.35"/>
    <row r="57062" customFormat="1" x14ac:dyDescent="0.35"/>
    <row r="57063" customFormat="1" x14ac:dyDescent="0.35"/>
    <row r="57064" customFormat="1" x14ac:dyDescent="0.35"/>
    <row r="57065" customFormat="1" x14ac:dyDescent="0.35"/>
    <row r="57066" customFormat="1" x14ac:dyDescent="0.35"/>
    <row r="57067" customFormat="1" x14ac:dyDescent="0.35"/>
    <row r="57068" customFormat="1" x14ac:dyDescent="0.35"/>
    <row r="57069" customFormat="1" x14ac:dyDescent="0.35"/>
    <row r="57070" customFormat="1" x14ac:dyDescent="0.35"/>
    <row r="57071" customFormat="1" x14ac:dyDescent="0.35"/>
    <row r="57072" customFormat="1" x14ac:dyDescent="0.35"/>
    <row r="57073" customFormat="1" x14ac:dyDescent="0.35"/>
    <row r="57074" customFormat="1" x14ac:dyDescent="0.35"/>
    <row r="57075" customFormat="1" x14ac:dyDescent="0.35"/>
    <row r="57076" customFormat="1" x14ac:dyDescent="0.35"/>
    <row r="57077" customFormat="1" x14ac:dyDescent="0.35"/>
    <row r="57078" customFormat="1" x14ac:dyDescent="0.35"/>
    <row r="57079" customFormat="1" x14ac:dyDescent="0.35"/>
    <row r="57080" customFormat="1" x14ac:dyDescent="0.35"/>
    <row r="57081" customFormat="1" x14ac:dyDescent="0.35"/>
    <row r="57082" customFormat="1" x14ac:dyDescent="0.35"/>
    <row r="57083" customFormat="1" x14ac:dyDescent="0.35"/>
    <row r="57084" customFormat="1" x14ac:dyDescent="0.35"/>
    <row r="57085" customFormat="1" x14ac:dyDescent="0.35"/>
    <row r="57086" customFormat="1" x14ac:dyDescent="0.35"/>
    <row r="57087" customFormat="1" x14ac:dyDescent="0.35"/>
    <row r="57088" customFormat="1" x14ac:dyDescent="0.35"/>
    <row r="57089" customFormat="1" x14ac:dyDescent="0.35"/>
    <row r="57090" customFormat="1" x14ac:dyDescent="0.35"/>
    <row r="57091" customFormat="1" x14ac:dyDescent="0.35"/>
    <row r="57092" customFormat="1" x14ac:dyDescent="0.35"/>
    <row r="57093" customFormat="1" x14ac:dyDescent="0.35"/>
    <row r="57094" customFormat="1" x14ac:dyDescent="0.35"/>
    <row r="57095" customFormat="1" x14ac:dyDescent="0.35"/>
    <row r="57096" customFormat="1" x14ac:dyDescent="0.35"/>
    <row r="57097" customFormat="1" x14ac:dyDescent="0.35"/>
    <row r="57098" customFormat="1" x14ac:dyDescent="0.35"/>
    <row r="57099" customFormat="1" x14ac:dyDescent="0.35"/>
    <row r="57100" customFormat="1" x14ac:dyDescent="0.35"/>
    <row r="57101" customFormat="1" x14ac:dyDescent="0.35"/>
    <row r="57102" customFormat="1" x14ac:dyDescent="0.35"/>
    <row r="57103" customFormat="1" x14ac:dyDescent="0.35"/>
    <row r="57104" customFormat="1" x14ac:dyDescent="0.35"/>
    <row r="57105" customFormat="1" x14ac:dyDescent="0.35"/>
    <row r="57106" customFormat="1" x14ac:dyDescent="0.35"/>
    <row r="57107" customFormat="1" x14ac:dyDescent="0.35"/>
    <row r="57108" customFormat="1" x14ac:dyDescent="0.35"/>
    <row r="57109" customFormat="1" x14ac:dyDescent="0.35"/>
    <row r="57110" customFormat="1" x14ac:dyDescent="0.35"/>
    <row r="57111" customFormat="1" x14ac:dyDescent="0.35"/>
    <row r="57112" customFormat="1" x14ac:dyDescent="0.35"/>
    <row r="57113" customFormat="1" x14ac:dyDescent="0.35"/>
    <row r="57114" customFormat="1" x14ac:dyDescent="0.35"/>
    <row r="57115" customFormat="1" x14ac:dyDescent="0.35"/>
    <row r="57116" customFormat="1" x14ac:dyDescent="0.35"/>
    <row r="57117" customFormat="1" x14ac:dyDescent="0.35"/>
    <row r="57118" customFormat="1" x14ac:dyDescent="0.35"/>
    <row r="57119" customFormat="1" x14ac:dyDescent="0.35"/>
    <row r="57120" customFormat="1" x14ac:dyDescent="0.35"/>
    <row r="57121" customFormat="1" x14ac:dyDescent="0.35"/>
    <row r="57122" customFormat="1" x14ac:dyDescent="0.35"/>
    <row r="57123" customFormat="1" x14ac:dyDescent="0.35"/>
    <row r="57124" customFormat="1" x14ac:dyDescent="0.35"/>
    <row r="57125" customFormat="1" x14ac:dyDescent="0.35"/>
    <row r="57126" customFormat="1" x14ac:dyDescent="0.35"/>
    <row r="57127" customFormat="1" x14ac:dyDescent="0.35"/>
    <row r="57128" customFormat="1" x14ac:dyDescent="0.35"/>
    <row r="57129" customFormat="1" x14ac:dyDescent="0.35"/>
    <row r="57130" customFormat="1" x14ac:dyDescent="0.35"/>
    <row r="57131" customFormat="1" x14ac:dyDescent="0.35"/>
    <row r="57132" customFormat="1" x14ac:dyDescent="0.35"/>
    <row r="57133" customFormat="1" x14ac:dyDescent="0.35"/>
    <row r="57134" customFormat="1" x14ac:dyDescent="0.35"/>
    <row r="57135" customFormat="1" x14ac:dyDescent="0.35"/>
    <row r="57136" customFormat="1" x14ac:dyDescent="0.35"/>
    <row r="57137" customFormat="1" x14ac:dyDescent="0.35"/>
    <row r="57138" customFormat="1" x14ac:dyDescent="0.35"/>
    <row r="57139" customFormat="1" x14ac:dyDescent="0.35"/>
    <row r="57140" customFormat="1" x14ac:dyDescent="0.35"/>
    <row r="57141" customFormat="1" x14ac:dyDescent="0.35"/>
    <row r="57142" customFormat="1" x14ac:dyDescent="0.35"/>
    <row r="57143" customFormat="1" x14ac:dyDescent="0.35"/>
    <row r="57144" customFormat="1" x14ac:dyDescent="0.35"/>
    <row r="57145" customFormat="1" x14ac:dyDescent="0.35"/>
    <row r="57146" customFormat="1" x14ac:dyDescent="0.35"/>
    <row r="57147" customFormat="1" x14ac:dyDescent="0.35"/>
    <row r="57148" customFormat="1" x14ac:dyDescent="0.35"/>
    <row r="57149" customFormat="1" x14ac:dyDescent="0.35"/>
    <row r="57150" customFormat="1" x14ac:dyDescent="0.35"/>
    <row r="57151" customFormat="1" x14ac:dyDescent="0.35"/>
    <row r="57152" customFormat="1" x14ac:dyDescent="0.35"/>
    <row r="57153" customFormat="1" x14ac:dyDescent="0.35"/>
    <row r="57154" customFormat="1" x14ac:dyDescent="0.35"/>
    <row r="57155" customFormat="1" x14ac:dyDescent="0.35"/>
    <row r="57156" customFormat="1" x14ac:dyDescent="0.35"/>
    <row r="57157" customFormat="1" x14ac:dyDescent="0.35"/>
    <row r="57158" customFormat="1" x14ac:dyDescent="0.35"/>
    <row r="57159" customFormat="1" x14ac:dyDescent="0.35"/>
    <row r="57160" customFormat="1" x14ac:dyDescent="0.35"/>
    <row r="57161" customFormat="1" x14ac:dyDescent="0.35"/>
    <row r="57162" customFormat="1" x14ac:dyDescent="0.35"/>
    <row r="57163" customFormat="1" x14ac:dyDescent="0.35"/>
    <row r="57164" customFormat="1" x14ac:dyDescent="0.35"/>
    <row r="57165" customFormat="1" x14ac:dyDescent="0.35"/>
    <row r="57166" customFormat="1" x14ac:dyDescent="0.35"/>
    <row r="57167" customFormat="1" x14ac:dyDescent="0.35"/>
    <row r="57168" customFormat="1" x14ac:dyDescent="0.35"/>
    <row r="57169" customFormat="1" x14ac:dyDescent="0.35"/>
    <row r="57170" customFormat="1" x14ac:dyDescent="0.35"/>
    <row r="57171" customFormat="1" x14ac:dyDescent="0.35"/>
    <row r="57172" customFormat="1" x14ac:dyDescent="0.35"/>
    <row r="57173" customFormat="1" x14ac:dyDescent="0.35"/>
    <row r="57174" customFormat="1" x14ac:dyDescent="0.35"/>
    <row r="57175" customFormat="1" x14ac:dyDescent="0.35"/>
    <row r="57176" customFormat="1" x14ac:dyDescent="0.35"/>
    <row r="57177" customFormat="1" x14ac:dyDescent="0.35"/>
    <row r="57178" customFormat="1" x14ac:dyDescent="0.35"/>
    <row r="57179" customFormat="1" x14ac:dyDescent="0.35"/>
    <row r="57180" customFormat="1" x14ac:dyDescent="0.35"/>
    <row r="57181" customFormat="1" x14ac:dyDescent="0.35"/>
    <row r="57182" customFormat="1" x14ac:dyDescent="0.35"/>
    <row r="57183" customFormat="1" x14ac:dyDescent="0.35"/>
    <row r="57184" customFormat="1" x14ac:dyDescent="0.35"/>
    <row r="57185" customFormat="1" x14ac:dyDescent="0.35"/>
    <row r="57186" customFormat="1" x14ac:dyDescent="0.35"/>
    <row r="57187" customFormat="1" x14ac:dyDescent="0.35"/>
    <row r="57188" customFormat="1" x14ac:dyDescent="0.35"/>
    <row r="57189" customFormat="1" x14ac:dyDescent="0.35"/>
    <row r="57190" customFormat="1" x14ac:dyDescent="0.35"/>
    <row r="57191" customFormat="1" x14ac:dyDescent="0.35"/>
    <row r="57192" customFormat="1" x14ac:dyDescent="0.35"/>
    <row r="57193" customFormat="1" x14ac:dyDescent="0.35"/>
    <row r="57194" customFormat="1" x14ac:dyDescent="0.35"/>
    <row r="57195" customFormat="1" x14ac:dyDescent="0.35"/>
    <row r="57196" customFormat="1" x14ac:dyDescent="0.35"/>
    <row r="57197" customFormat="1" x14ac:dyDescent="0.35"/>
    <row r="57198" customFormat="1" x14ac:dyDescent="0.35"/>
    <row r="57199" customFormat="1" x14ac:dyDescent="0.35"/>
    <row r="57200" customFormat="1" x14ac:dyDescent="0.35"/>
    <row r="57201" customFormat="1" x14ac:dyDescent="0.35"/>
    <row r="57202" customFormat="1" x14ac:dyDescent="0.35"/>
    <row r="57203" customFormat="1" x14ac:dyDescent="0.35"/>
    <row r="57204" customFormat="1" x14ac:dyDescent="0.35"/>
    <row r="57205" customFormat="1" x14ac:dyDescent="0.35"/>
    <row r="57206" customFormat="1" x14ac:dyDescent="0.35"/>
    <row r="57207" customFormat="1" x14ac:dyDescent="0.35"/>
    <row r="57208" customFormat="1" x14ac:dyDescent="0.35"/>
    <row r="57209" customFormat="1" x14ac:dyDescent="0.35"/>
    <row r="57210" customFormat="1" x14ac:dyDescent="0.35"/>
    <row r="57211" customFormat="1" x14ac:dyDescent="0.35"/>
    <row r="57212" customFormat="1" x14ac:dyDescent="0.35"/>
    <row r="57213" customFormat="1" x14ac:dyDescent="0.35"/>
    <row r="57214" customFormat="1" x14ac:dyDescent="0.35"/>
    <row r="57215" customFormat="1" x14ac:dyDescent="0.35"/>
    <row r="57216" customFormat="1" x14ac:dyDescent="0.35"/>
    <row r="57217" customFormat="1" x14ac:dyDescent="0.35"/>
    <row r="57218" customFormat="1" x14ac:dyDescent="0.35"/>
    <row r="57219" customFormat="1" x14ac:dyDescent="0.35"/>
    <row r="57220" customFormat="1" x14ac:dyDescent="0.35"/>
    <row r="57221" customFormat="1" x14ac:dyDescent="0.35"/>
    <row r="57222" customFormat="1" x14ac:dyDescent="0.35"/>
    <row r="57223" customFormat="1" x14ac:dyDescent="0.35"/>
    <row r="57224" customFormat="1" x14ac:dyDescent="0.35"/>
    <row r="57225" customFormat="1" x14ac:dyDescent="0.35"/>
    <row r="57226" customFormat="1" x14ac:dyDescent="0.35"/>
    <row r="57227" customFormat="1" x14ac:dyDescent="0.35"/>
    <row r="57228" customFormat="1" x14ac:dyDescent="0.35"/>
    <row r="57229" customFormat="1" x14ac:dyDescent="0.35"/>
    <row r="57230" customFormat="1" x14ac:dyDescent="0.35"/>
    <row r="57231" customFormat="1" x14ac:dyDescent="0.35"/>
    <row r="57232" customFormat="1" x14ac:dyDescent="0.35"/>
    <row r="57233" customFormat="1" x14ac:dyDescent="0.35"/>
    <row r="57234" customFormat="1" x14ac:dyDescent="0.35"/>
    <row r="57235" customFormat="1" x14ac:dyDescent="0.35"/>
    <row r="57236" customFormat="1" x14ac:dyDescent="0.35"/>
    <row r="57237" customFormat="1" x14ac:dyDescent="0.35"/>
    <row r="57238" customFormat="1" x14ac:dyDescent="0.35"/>
    <row r="57239" customFormat="1" x14ac:dyDescent="0.35"/>
    <row r="57240" customFormat="1" x14ac:dyDescent="0.35"/>
    <row r="57241" customFormat="1" x14ac:dyDescent="0.35"/>
    <row r="57242" customFormat="1" x14ac:dyDescent="0.35"/>
    <row r="57243" customFormat="1" x14ac:dyDescent="0.35"/>
    <row r="57244" customFormat="1" x14ac:dyDescent="0.35"/>
    <row r="57245" customFormat="1" x14ac:dyDescent="0.35"/>
    <row r="57246" customFormat="1" x14ac:dyDescent="0.35"/>
    <row r="57247" customFormat="1" x14ac:dyDescent="0.35"/>
    <row r="57248" customFormat="1" x14ac:dyDescent="0.35"/>
    <row r="57249" customFormat="1" x14ac:dyDescent="0.35"/>
    <row r="57250" customFormat="1" x14ac:dyDescent="0.35"/>
    <row r="57251" customFormat="1" x14ac:dyDescent="0.35"/>
    <row r="57252" customFormat="1" x14ac:dyDescent="0.35"/>
    <row r="57253" customFormat="1" x14ac:dyDescent="0.35"/>
    <row r="57254" customFormat="1" x14ac:dyDescent="0.35"/>
    <row r="57255" customFormat="1" x14ac:dyDescent="0.35"/>
    <row r="57256" customFormat="1" x14ac:dyDescent="0.35"/>
    <row r="57257" customFormat="1" x14ac:dyDescent="0.35"/>
    <row r="57258" customFormat="1" x14ac:dyDescent="0.35"/>
    <row r="57259" customFormat="1" x14ac:dyDescent="0.35"/>
    <row r="57260" customFormat="1" x14ac:dyDescent="0.35"/>
    <row r="57261" customFormat="1" x14ac:dyDescent="0.35"/>
    <row r="57262" customFormat="1" x14ac:dyDescent="0.35"/>
    <row r="57263" customFormat="1" x14ac:dyDescent="0.35"/>
    <row r="57264" customFormat="1" x14ac:dyDescent="0.35"/>
    <row r="57265" customFormat="1" x14ac:dyDescent="0.35"/>
    <row r="57266" customFormat="1" x14ac:dyDescent="0.35"/>
    <row r="57267" customFormat="1" x14ac:dyDescent="0.35"/>
    <row r="57268" customFormat="1" x14ac:dyDescent="0.35"/>
    <row r="57269" customFormat="1" x14ac:dyDescent="0.35"/>
    <row r="57270" customFormat="1" x14ac:dyDescent="0.35"/>
    <row r="57271" customFormat="1" x14ac:dyDescent="0.35"/>
    <row r="57272" customFormat="1" x14ac:dyDescent="0.35"/>
    <row r="57273" customFormat="1" x14ac:dyDescent="0.35"/>
    <row r="57274" customFormat="1" x14ac:dyDescent="0.35"/>
    <row r="57275" customFormat="1" x14ac:dyDescent="0.35"/>
    <row r="57276" customFormat="1" x14ac:dyDescent="0.35"/>
    <row r="57277" customFormat="1" x14ac:dyDescent="0.35"/>
    <row r="57278" customFormat="1" x14ac:dyDescent="0.35"/>
    <row r="57279" customFormat="1" x14ac:dyDescent="0.35"/>
    <row r="57280" customFormat="1" x14ac:dyDescent="0.35"/>
    <row r="57281" customFormat="1" x14ac:dyDescent="0.35"/>
    <row r="57282" customFormat="1" x14ac:dyDescent="0.35"/>
    <row r="57283" customFormat="1" x14ac:dyDescent="0.35"/>
    <row r="57284" customFormat="1" x14ac:dyDescent="0.35"/>
    <row r="57285" customFormat="1" x14ac:dyDescent="0.35"/>
    <row r="57286" customFormat="1" x14ac:dyDescent="0.35"/>
    <row r="57287" customFormat="1" x14ac:dyDescent="0.35"/>
    <row r="57288" customFormat="1" x14ac:dyDescent="0.35"/>
    <row r="57289" customFormat="1" x14ac:dyDescent="0.35"/>
    <row r="57290" customFormat="1" x14ac:dyDescent="0.35"/>
    <row r="57291" customFormat="1" x14ac:dyDescent="0.35"/>
    <row r="57292" customFormat="1" x14ac:dyDescent="0.35"/>
    <row r="57293" customFormat="1" x14ac:dyDescent="0.35"/>
    <row r="57294" customFormat="1" x14ac:dyDescent="0.35"/>
    <row r="57295" customFormat="1" x14ac:dyDescent="0.35"/>
    <row r="57296" customFormat="1" x14ac:dyDescent="0.35"/>
    <row r="57297" customFormat="1" x14ac:dyDescent="0.35"/>
    <row r="57298" customFormat="1" x14ac:dyDescent="0.35"/>
    <row r="57299" customFormat="1" x14ac:dyDescent="0.35"/>
    <row r="57300" customFormat="1" x14ac:dyDescent="0.35"/>
    <row r="57301" customFormat="1" x14ac:dyDescent="0.35"/>
    <row r="57302" customFormat="1" x14ac:dyDescent="0.35"/>
    <row r="57303" customFormat="1" x14ac:dyDescent="0.35"/>
    <row r="57304" customFormat="1" x14ac:dyDescent="0.35"/>
    <row r="57305" customFormat="1" x14ac:dyDescent="0.35"/>
    <row r="57306" customFormat="1" x14ac:dyDescent="0.35"/>
    <row r="57307" customFormat="1" x14ac:dyDescent="0.35"/>
    <row r="57308" customFormat="1" x14ac:dyDescent="0.35"/>
    <row r="57309" customFormat="1" x14ac:dyDescent="0.35"/>
    <row r="57310" customFormat="1" x14ac:dyDescent="0.35"/>
    <row r="57311" customFormat="1" x14ac:dyDescent="0.35"/>
    <row r="57312" customFormat="1" x14ac:dyDescent="0.35"/>
    <row r="57313" customFormat="1" x14ac:dyDescent="0.35"/>
    <row r="57314" customFormat="1" x14ac:dyDescent="0.35"/>
    <row r="57315" customFormat="1" x14ac:dyDescent="0.35"/>
    <row r="57316" customFormat="1" x14ac:dyDescent="0.35"/>
    <row r="57317" customFormat="1" x14ac:dyDescent="0.35"/>
    <row r="57318" customFormat="1" x14ac:dyDescent="0.35"/>
    <row r="57319" customFormat="1" x14ac:dyDescent="0.35"/>
    <row r="57320" customFormat="1" x14ac:dyDescent="0.35"/>
    <row r="57321" customFormat="1" x14ac:dyDescent="0.35"/>
    <row r="57322" customFormat="1" x14ac:dyDescent="0.35"/>
    <row r="57323" customFormat="1" x14ac:dyDescent="0.35"/>
    <row r="57324" customFormat="1" x14ac:dyDescent="0.35"/>
    <row r="57325" customFormat="1" x14ac:dyDescent="0.35"/>
    <row r="57326" customFormat="1" x14ac:dyDescent="0.35"/>
    <row r="57327" customFormat="1" x14ac:dyDescent="0.35"/>
    <row r="57328" customFormat="1" x14ac:dyDescent="0.35"/>
    <row r="57329" customFormat="1" x14ac:dyDescent="0.35"/>
    <row r="57330" customFormat="1" x14ac:dyDescent="0.35"/>
    <row r="57331" customFormat="1" x14ac:dyDescent="0.35"/>
    <row r="57332" customFormat="1" x14ac:dyDescent="0.35"/>
    <row r="57333" customFormat="1" x14ac:dyDescent="0.35"/>
    <row r="57334" customFormat="1" x14ac:dyDescent="0.35"/>
    <row r="57335" customFormat="1" x14ac:dyDescent="0.35"/>
    <row r="57336" customFormat="1" x14ac:dyDescent="0.35"/>
    <row r="57337" customFormat="1" x14ac:dyDescent="0.35"/>
    <row r="57338" customFormat="1" x14ac:dyDescent="0.35"/>
    <row r="57339" customFormat="1" x14ac:dyDescent="0.35"/>
    <row r="57340" customFormat="1" x14ac:dyDescent="0.35"/>
    <row r="57341" customFormat="1" x14ac:dyDescent="0.35"/>
    <row r="57342" customFormat="1" x14ac:dyDescent="0.35"/>
    <row r="57343" customFormat="1" x14ac:dyDescent="0.35"/>
    <row r="57344" customFormat="1" x14ac:dyDescent="0.35"/>
    <row r="57345" customFormat="1" x14ac:dyDescent="0.35"/>
    <row r="57346" customFormat="1" x14ac:dyDescent="0.35"/>
    <row r="57347" customFormat="1" x14ac:dyDescent="0.35"/>
    <row r="57348" customFormat="1" x14ac:dyDescent="0.35"/>
    <row r="57349" customFormat="1" x14ac:dyDescent="0.35"/>
    <row r="57350" customFormat="1" x14ac:dyDescent="0.35"/>
    <row r="57351" customFormat="1" x14ac:dyDescent="0.35"/>
    <row r="57352" customFormat="1" x14ac:dyDescent="0.35"/>
    <row r="57353" customFormat="1" x14ac:dyDescent="0.35"/>
    <row r="57354" customFormat="1" x14ac:dyDescent="0.35"/>
    <row r="57355" customFormat="1" x14ac:dyDescent="0.35"/>
    <row r="57356" customFormat="1" x14ac:dyDescent="0.35"/>
    <row r="57357" customFormat="1" x14ac:dyDescent="0.35"/>
    <row r="57358" customFormat="1" x14ac:dyDescent="0.35"/>
    <row r="57359" customFormat="1" x14ac:dyDescent="0.35"/>
    <row r="57360" customFormat="1" x14ac:dyDescent="0.35"/>
    <row r="57361" customFormat="1" x14ac:dyDescent="0.35"/>
    <row r="57362" customFormat="1" x14ac:dyDescent="0.35"/>
    <row r="57363" customFormat="1" x14ac:dyDescent="0.35"/>
    <row r="57364" customFormat="1" x14ac:dyDescent="0.35"/>
    <row r="57365" customFormat="1" x14ac:dyDescent="0.35"/>
    <row r="57366" customFormat="1" x14ac:dyDescent="0.35"/>
    <row r="57367" customFormat="1" x14ac:dyDescent="0.35"/>
    <row r="57368" customFormat="1" x14ac:dyDescent="0.35"/>
    <row r="57369" customFormat="1" x14ac:dyDescent="0.35"/>
    <row r="57370" customFormat="1" x14ac:dyDescent="0.35"/>
    <row r="57371" customFormat="1" x14ac:dyDescent="0.35"/>
    <row r="57372" customFormat="1" x14ac:dyDescent="0.35"/>
    <row r="57373" customFormat="1" x14ac:dyDescent="0.35"/>
    <row r="57374" customFormat="1" x14ac:dyDescent="0.35"/>
    <row r="57375" customFormat="1" x14ac:dyDescent="0.35"/>
    <row r="57376" customFormat="1" x14ac:dyDescent="0.35"/>
    <row r="57377" customFormat="1" x14ac:dyDescent="0.35"/>
    <row r="57378" customFormat="1" x14ac:dyDescent="0.35"/>
    <row r="57379" customFormat="1" x14ac:dyDescent="0.35"/>
    <row r="57380" customFormat="1" x14ac:dyDescent="0.35"/>
    <row r="57381" customFormat="1" x14ac:dyDescent="0.35"/>
    <row r="57382" customFormat="1" x14ac:dyDescent="0.35"/>
    <row r="57383" customFormat="1" x14ac:dyDescent="0.35"/>
    <row r="57384" customFormat="1" x14ac:dyDescent="0.35"/>
    <row r="57385" customFormat="1" x14ac:dyDescent="0.35"/>
    <row r="57386" customFormat="1" x14ac:dyDescent="0.35"/>
    <row r="57387" customFormat="1" x14ac:dyDescent="0.35"/>
    <row r="57388" customFormat="1" x14ac:dyDescent="0.35"/>
    <row r="57389" customFormat="1" x14ac:dyDescent="0.35"/>
    <row r="57390" customFormat="1" x14ac:dyDescent="0.35"/>
    <row r="57391" customFormat="1" x14ac:dyDescent="0.35"/>
    <row r="57392" customFormat="1" x14ac:dyDescent="0.35"/>
    <row r="57393" customFormat="1" x14ac:dyDescent="0.35"/>
    <row r="57394" customFormat="1" x14ac:dyDescent="0.35"/>
    <row r="57395" customFormat="1" x14ac:dyDescent="0.35"/>
    <row r="57396" customFormat="1" x14ac:dyDescent="0.35"/>
    <row r="57397" customFormat="1" x14ac:dyDescent="0.35"/>
    <row r="57398" customFormat="1" x14ac:dyDescent="0.35"/>
    <row r="57399" customFormat="1" x14ac:dyDescent="0.35"/>
    <row r="57400" customFormat="1" x14ac:dyDescent="0.35"/>
    <row r="57401" customFormat="1" x14ac:dyDescent="0.35"/>
    <row r="57402" customFormat="1" x14ac:dyDescent="0.35"/>
    <row r="57403" customFormat="1" x14ac:dyDescent="0.35"/>
    <row r="57404" customFormat="1" x14ac:dyDescent="0.35"/>
    <row r="57405" customFormat="1" x14ac:dyDescent="0.35"/>
    <row r="57406" customFormat="1" x14ac:dyDescent="0.35"/>
    <row r="57407" customFormat="1" x14ac:dyDescent="0.35"/>
    <row r="57408" customFormat="1" x14ac:dyDescent="0.35"/>
    <row r="57409" customFormat="1" x14ac:dyDescent="0.35"/>
    <row r="57410" customFormat="1" x14ac:dyDescent="0.35"/>
    <row r="57411" customFormat="1" x14ac:dyDescent="0.35"/>
    <row r="57412" customFormat="1" x14ac:dyDescent="0.35"/>
    <row r="57413" customFormat="1" x14ac:dyDescent="0.35"/>
    <row r="57414" customFormat="1" x14ac:dyDescent="0.35"/>
    <row r="57415" customFormat="1" x14ac:dyDescent="0.35"/>
    <row r="57416" customFormat="1" x14ac:dyDescent="0.35"/>
    <row r="57417" customFormat="1" x14ac:dyDescent="0.35"/>
    <row r="57418" customFormat="1" x14ac:dyDescent="0.35"/>
    <row r="57419" customFormat="1" x14ac:dyDescent="0.35"/>
    <row r="57420" customFormat="1" x14ac:dyDescent="0.35"/>
    <row r="57421" customFormat="1" x14ac:dyDescent="0.35"/>
    <row r="57422" customFormat="1" x14ac:dyDescent="0.35"/>
    <row r="57423" customFormat="1" x14ac:dyDescent="0.35"/>
    <row r="57424" customFormat="1" x14ac:dyDescent="0.35"/>
    <row r="57425" customFormat="1" x14ac:dyDescent="0.35"/>
    <row r="57426" customFormat="1" x14ac:dyDescent="0.35"/>
    <row r="57427" customFormat="1" x14ac:dyDescent="0.35"/>
    <row r="57428" customFormat="1" x14ac:dyDescent="0.35"/>
    <row r="57429" customFormat="1" x14ac:dyDescent="0.35"/>
    <row r="57430" customFormat="1" x14ac:dyDescent="0.35"/>
    <row r="57431" customFormat="1" x14ac:dyDescent="0.35"/>
    <row r="57432" customFormat="1" x14ac:dyDescent="0.35"/>
    <row r="57433" customFormat="1" x14ac:dyDescent="0.35"/>
    <row r="57434" customFormat="1" x14ac:dyDescent="0.35"/>
    <row r="57435" customFormat="1" x14ac:dyDescent="0.35"/>
    <row r="57436" customFormat="1" x14ac:dyDescent="0.35"/>
    <row r="57437" customFormat="1" x14ac:dyDescent="0.35"/>
    <row r="57438" customFormat="1" x14ac:dyDescent="0.35"/>
    <row r="57439" customFormat="1" x14ac:dyDescent="0.35"/>
    <row r="57440" customFormat="1" x14ac:dyDescent="0.35"/>
    <row r="57441" customFormat="1" x14ac:dyDescent="0.35"/>
    <row r="57442" customFormat="1" x14ac:dyDescent="0.35"/>
    <row r="57443" customFormat="1" x14ac:dyDescent="0.35"/>
    <row r="57444" customFormat="1" x14ac:dyDescent="0.35"/>
    <row r="57445" customFormat="1" x14ac:dyDescent="0.35"/>
    <row r="57446" customFormat="1" x14ac:dyDescent="0.35"/>
    <row r="57447" customFormat="1" x14ac:dyDescent="0.35"/>
    <row r="57448" customFormat="1" x14ac:dyDescent="0.35"/>
    <row r="57449" customFormat="1" x14ac:dyDescent="0.35"/>
    <row r="57450" customFormat="1" x14ac:dyDescent="0.35"/>
    <row r="57451" customFormat="1" x14ac:dyDescent="0.35"/>
    <row r="57452" customFormat="1" x14ac:dyDescent="0.35"/>
    <row r="57453" customFormat="1" x14ac:dyDescent="0.35"/>
    <row r="57454" customFormat="1" x14ac:dyDescent="0.35"/>
    <row r="57455" customFormat="1" x14ac:dyDescent="0.35"/>
    <row r="57456" customFormat="1" x14ac:dyDescent="0.35"/>
    <row r="57457" customFormat="1" x14ac:dyDescent="0.35"/>
    <row r="57458" customFormat="1" x14ac:dyDescent="0.35"/>
    <row r="57459" customFormat="1" x14ac:dyDescent="0.35"/>
    <row r="57460" customFormat="1" x14ac:dyDescent="0.35"/>
    <row r="57461" customFormat="1" x14ac:dyDescent="0.35"/>
    <row r="57462" customFormat="1" x14ac:dyDescent="0.35"/>
    <row r="57463" customFormat="1" x14ac:dyDescent="0.35"/>
    <row r="57464" customFormat="1" x14ac:dyDescent="0.35"/>
    <row r="57465" customFormat="1" x14ac:dyDescent="0.35"/>
    <row r="57466" customFormat="1" x14ac:dyDescent="0.35"/>
    <row r="57467" customFormat="1" x14ac:dyDescent="0.35"/>
    <row r="57468" customFormat="1" x14ac:dyDescent="0.35"/>
    <row r="57469" customFormat="1" x14ac:dyDescent="0.35"/>
    <row r="57470" customFormat="1" x14ac:dyDescent="0.35"/>
    <row r="57471" customFormat="1" x14ac:dyDescent="0.35"/>
    <row r="57472" customFormat="1" x14ac:dyDescent="0.35"/>
    <row r="57473" customFormat="1" x14ac:dyDescent="0.35"/>
    <row r="57474" customFormat="1" x14ac:dyDescent="0.35"/>
    <row r="57475" customFormat="1" x14ac:dyDescent="0.35"/>
    <row r="57476" customFormat="1" x14ac:dyDescent="0.35"/>
    <row r="57477" customFormat="1" x14ac:dyDescent="0.35"/>
    <row r="57478" customFormat="1" x14ac:dyDescent="0.35"/>
    <row r="57479" customFormat="1" x14ac:dyDescent="0.35"/>
    <row r="57480" customFormat="1" x14ac:dyDescent="0.35"/>
    <row r="57481" customFormat="1" x14ac:dyDescent="0.35"/>
    <row r="57482" customFormat="1" x14ac:dyDescent="0.35"/>
    <row r="57483" customFormat="1" x14ac:dyDescent="0.35"/>
    <row r="57484" customFormat="1" x14ac:dyDescent="0.35"/>
    <row r="57485" customFormat="1" x14ac:dyDescent="0.35"/>
    <row r="57486" customFormat="1" x14ac:dyDescent="0.35"/>
    <row r="57487" customFormat="1" x14ac:dyDescent="0.35"/>
    <row r="57488" customFormat="1" x14ac:dyDescent="0.35"/>
    <row r="57489" customFormat="1" x14ac:dyDescent="0.35"/>
    <row r="57490" customFormat="1" x14ac:dyDescent="0.35"/>
    <row r="57491" customFormat="1" x14ac:dyDescent="0.35"/>
    <row r="57492" customFormat="1" x14ac:dyDescent="0.35"/>
    <row r="57493" customFormat="1" x14ac:dyDescent="0.35"/>
    <row r="57494" customFormat="1" x14ac:dyDescent="0.35"/>
    <row r="57495" customFormat="1" x14ac:dyDescent="0.35"/>
    <row r="57496" customFormat="1" x14ac:dyDescent="0.35"/>
    <row r="57497" customFormat="1" x14ac:dyDescent="0.35"/>
    <row r="57498" customFormat="1" x14ac:dyDescent="0.35"/>
    <row r="57499" customFormat="1" x14ac:dyDescent="0.35"/>
    <row r="57500" customFormat="1" x14ac:dyDescent="0.35"/>
    <row r="57501" customFormat="1" x14ac:dyDescent="0.35"/>
    <row r="57502" customFormat="1" x14ac:dyDescent="0.35"/>
    <row r="57503" customFormat="1" x14ac:dyDescent="0.35"/>
    <row r="57504" customFormat="1" x14ac:dyDescent="0.35"/>
    <row r="57505" customFormat="1" x14ac:dyDescent="0.35"/>
    <row r="57506" customFormat="1" x14ac:dyDescent="0.35"/>
    <row r="57507" customFormat="1" x14ac:dyDescent="0.35"/>
    <row r="57508" customFormat="1" x14ac:dyDescent="0.35"/>
    <row r="57509" customFormat="1" x14ac:dyDescent="0.35"/>
    <row r="57510" customFormat="1" x14ac:dyDescent="0.35"/>
    <row r="57511" customFormat="1" x14ac:dyDescent="0.35"/>
    <row r="57512" customFormat="1" x14ac:dyDescent="0.35"/>
    <row r="57513" customFormat="1" x14ac:dyDescent="0.35"/>
    <row r="57514" customFormat="1" x14ac:dyDescent="0.35"/>
    <row r="57515" customFormat="1" x14ac:dyDescent="0.35"/>
    <row r="57516" customFormat="1" x14ac:dyDescent="0.35"/>
    <row r="57517" customFormat="1" x14ac:dyDescent="0.35"/>
    <row r="57518" customFormat="1" x14ac:dyDescent="0.35"/>
    <row r="57519" customFormat="1" x14ac:dyDescent="0.35"/>
    <row r="57520" customFormat="1" x14ac:dyDescent="0.35"/>
    <row r="57521" customFormat="1" x14ac:dyDescent="0.35"/>
    <row r="57522" customFormat="1" x14ac:dyDescent="0.35"/>
    <row r="57523" customFormat="1" x14ac:dyDescent="0.35"/>
    <row r="57524" customFormat="1" x14ac:dyDescent="0.35"/>
    <row r="57525" customFormat="1" x14ac:dyDescent="0.35"/>
    <row r="57526" customFormat="1" x14ac:dyDescent="0.35"/>
    <row r="57527" customFormat="1" x14ac:dyDescent="0.35"/>
    <row r="57528" customFormat="1" x14ac:dyDescent="0.35"/>
    <row r="57529" customFormat="1" x14ac:dyDescent="0.35"/>
    <row r="57530" customFormat="1" x14ac:dyDescent="0.35"/>
    <row r="57531" customFormat="1" x14ac:dyDescent="0.35"/>
    <row r="57532" customFormat="1" x14ac:dyDescent="0.35"/>
    <row r="57533" customFormat="1" x14ac:dyDescent="0.35"/>
    <row r="57534" customFormat="1" x14ac:dyDescent="0.35"/>
    <row r="57535" customFormat="1" x14ac:dyDescent="0.35"/>
    <row r="57536" customFormat="1" x14ac:dyDescent="0.35"/>
    <row r="57537" customFormat="1" x14ac:dyDescent="0.35"/>
    <row r="57538" customFormat="1" x14ac:dyDescent="0.35"/>
    <row r="57539" customFormat="1" x14ac:dyDescent="0.35"/>
    <row r="57540" customFormat="1" x14ac:dyDescent="0.35"/>
    <row r="57541" customFormat="1" x14ac:dyDescent="0.35"/>
    <row r="57542" customFormat="1" x14ac:dyDescent="0.35"/>
    <row r="57543" customFormat="1" x14ac:dyDescent="0.35"/>
    <row r="57544" customFormat="1" x14ac:dyDescent="0.35"/>
    <row r="57545" customFormat="1" x14ac:dyDescent="0.35"/>
    <row r="57546" customFormat="1" x14ac:dyDescent="0.35"/>
    <row r="57547" customFormat="1" x14ac:dyDescent="0.35"/>
    <row r="57548" customFormat="1" x14ac:dyDescent="0.35"/>
    <row r="57549" customFormat="1" x14ac:dyDescent="0.35"/>
    <row r="57550" customFormat="1" x14ac:dyDescent="0.35"/>
    <row r="57551" customFormat="1" x14ac:dyDescent="0.35"/>
    <row r="57552" customFormat="1" x14ac:dyDescent="0.35"/>
    <row r="57553" customFormat="1" x14ac:dyDescent="0.35"/>
    <row r="57554" customFormat="1" x14ac:dyDescent="0.35"/>
    <row r="57555" customFormat="1" x14ac:dyDescent="0.35"/>
    <row r="57556" customFormat="1" x14ac:dyDescent="0.35"/>
    <row r="57557" customFormat="1" x14ac:dyDescent="0.35"/>
    <row r="57558" customFormat="1" x14ac:dyDescent="0.35"/>
    <row r="57559" customFormat="1" x14ac:dyDescent="0.35"/>
    <row r="57560" customFormat="1" x14ac:dyDescent="0.35"/>
    <row r="57561" customFormat="1" x14ac:dyDescent="0.35"/>
    <row r="57562" customFormat="1" x14ac:dyDescent="0.35"/>
    <row r="57563" customFormat="1" x14ac:dyDescent="0.35"/>
    <row r="57564" customFormat="1" x14ac:dyDescent="0.35"/>
    <row r="57565" customFormat="1" x14ac:dyDescent="0.35"/>
    <row r="57566" customFormat="1" x14ac:dyDescent="0.35"/>
    <row r="57567" customFormat="1" x14ac:dyDescent="0.35"/>
    <row r="57568" customFormat="1" x14ac:dyDescent="0.35"/>
    <row r="57569" customFormat="1" x14ac:dyDescent="0.35"/>
    <row r="57570" customFormat="1" x14ac:dyDescent="0.35"/>
    <row r="57571" customFormat="1" x14ac:dyDescent="0.35"/>
    <row r="57572" customFormat="1" x14ac:dyDescent="0.35"/>
    <row r="57573" customFormat="1" x14ac:dyDescent="0.35"/>
    <row r="57574" customFormat="1" x14ac:dyDescent="0.35"/>
    <row r="57575" customFormat="1" x14ac:dyDescent="0.35"/>
    <row r="57576" customFormat="1" x14ac:dyDescent="0.35"/>
    <row r="57577" customFormat="1" x14ac:dyDescent="0.35"/>
    <row r="57578" customFormat="1" x14ac:dyDescent="0.35"/>
    <row r="57579" customFormat="1" x14ac:dyDescent="0.35"/>
    <row r="57580" customFormat="1" x14ac:dyDescent="0.35"/>
    <row r="57581" customFormat="1" x14ac:dyDescent="0.35"/>
    <row r="57582" customFormat="1" x14ac:dyDescent="0.35"/>
    <row r="57583" customFormat="1" x14ac:dyDescent="0.35"/>
    <row r="57584" customFormat="1" x14ac:dyDescent="0.35"/>
    <row r="57585" customFormat="1" x14ac:dyDescent="0.35"/>
    <row r="57586" customFormat="1" x14ac:dyDescent="0.35"/>
    <row r="57587" customFormat="1" x14ac:dyDescent="0.35"/>
    <row r="57588" customFormat="1" x14ac:dyDescent="0.35"/>
    <row r="57589" customFormat="1" x14ac:dyDescent="0.35"/>
    <row r="57590" customFormat="1" x14ac:dyDescent="0.35"/>
    <row r="57591" customFormat="1" x14ac:dyDescent="0.35"/>
    <row r="57592" customFormat="1" x14ac:dyDescent="0.35"/>
    <row r="57593" customFormat="1" x14ac:dyDescent="0.35"/>
    <row r="57594" customFormat="1" x14ac:dyDescent="0.35"/>
    <row r="57595" customFormat="1" x14ac:dyDescent="0.35"/>
    <row r="57596" customFormat="1" x14ac:dyDescent="0.35"/>
    <row r="57597" customFormat="1" x14ac:dyDescent="0.35"/>
    <row r="57598" customFormat="1" x14ac:dyDescent="0.35"/>
    <row r="57599" customFormat="1" x14ac:dyDescent="0.35"/>
    <row r="57600" customFormat="1" x14ac:dyDescent="0.35"/>
    <row r="57601" customFormat="1" x14ac:dyDescent="0.35"/>
    <row r="57602" customFormat="1" x14ac:dyDescent="0.35"/>
    <row r="57603" customFormat="1" x14ac:dyDescent="0.35"/>
    <row r="57604" customFormat="1" x14ac:dyDescent="0.35"/>
    <row r="57605" customFormat="1" x14ac:dyDescent="0.35"/>
    <row r="57606" customFormat="1" x14ac:dyDescent="0.35"/>
    <row r="57607" customFormat="1" x14ac:dyDescent="0.35"/>
    <row r="57608" customFormat="1" x14ac:dyDescent="0.35"/>
    <row r="57609" customFormat="1" x14ac:dyDescent="0.35"/>
    <row r="57610" customFormat="1" x14ac:dyDescent="0.35"/>
    <row r="57611" customFormat="1" x14ac:dyDescent="0.35"/>
    <row r="57612" customFormat="1" x14ac:dyDescent="0.35"/>
    <row r="57613" customFormat="1" x14ac:dyDescent="0.35"/>
    <row r="57614" customFormat="1" x14ac:dyDescent="0.35"/>
    <row r="57615" customFormat="1" x14ac:dyDescent="0.35"/>
    <row r="57616" customFormat="1" x14ac:dyDescent="0.35"/>
    <row r="57617" customFormat="1" x14ac:dyDescent="0.35"/>
    <row r="57618" customFormat="1" x14ac:dyDescent="0.35"/>
    <row r="57619" customFormat="1" x14ac:dyDescent="0.35"/>
    <row r="57620" customFormat="1" x14ac:dyDescent="0.35"/>
    <row r="57621" customFormat="1" x14ac:dyDescent="0.35"/>
    <row r="57622" customFormat="1" x14ac:dyDescent="0.35"/>
    <row r="57623" customFormat="1" x14ac:dyDescent="0.35"/>
    <row r="57624" customFormat="1" x14ac:dyDescent="0.35"/>
    <row r="57625" customFormat="1" x14ac:dyDescent="0.35"/>
    <row r="57626" customFormat="1" x14ac:dyDescent="0.35"/>
    <row r="57627" customFormat="1" x14ac:dyDescent="0.35"/>
    <row r="57628" customFormat="1" x14ac:dyDescent="0.35"/>
    <row r="57629" customFormat="1" x14ac:dyDescent="0.35"/>
    <row r="57630" customFormat="1" x14ac:dyDescent="0.35"/>
    <row r="57631" customFormat="1" x14ac:dyDescent="0.35"/>
    <row r="57632" customFormat="1" x14ac:dyDescent="0.35"/>
    <row r="57633" customFormat="1" x14ac:dyDescent="0.35"/>
    <row r="57634" customFormat="1" x14ac:dyDescent="0.35"/>
    <row r="57635" customFormat="1" x14ac:dyDescent="0.35"/>
    <row r="57636" customFormat="1" x14ac:dyDescent="0.35"/>
    <row r="57637" customFormat="1" x14ac:dyDescent="0.35"/>
    <row r="57638" customFormat="1" x14ac:dyDescent="0.35"/>
    <row r="57639" customFormat="1" x14ac:dyDescent="0.35"/>
    <row r="57640" customFormat="1" x14ac:dyDescent="0.35"/>
    <row r="57641" customFormat="1" x14ac:dyDescent="0.35"/>
    <row r="57642" customFormat="1" x14ac:dyDescent="0.35"/>
    <row r="57643" customFormat="1" x14ac:dyDescent="0.35"/>
    <row r="57644" customFormat="1" x14ac:dyDescent="0.35"/>
    <row r="57645" customFormat="1" x14ac:dyDescent="0.35"/>
    <row r="57646" customFormat="1" x14ac:dyDescent="0.35"/>
    <row r="57647" customFormat="1" x14ac:dyDescent="0.35"/>
    <row r="57648" customFormat="1" x14ac:dyDescent="0.35"/>
    <row r="57649" customFormat="1" x14ac:dyDescent="0.35"/>
    <row r="57650" customFormat="1" x14ac:dyDescent="0.35"/>
    <row r="57651" customFormat="1" x14ac:dyDescent="0.35"/>
    <row r="57652" customFormat="1" x14ac:dyDescent="0.35"/>
    <row r="57653" customFormat="1" x14ac:dyDescent="0.35"/>
    <row r="57654" customFormat="1" x14ac:dyDescent="0.35"/>
    <row r="57655" customFormat="1" x14ac:dyDescent="0.35"/>
    <row r="57656" customFormat="1" x14ac:dyDescent="0.35"/>
    <row r="57657" customFormat="1" x14ac:dyDescent="0.35"/>
    <row r="57658" customFormat="1" x14ac:dyDescent="0.35"/>
    <row r="57659" customFormat="1" x14ac:dyDescent="0.35"/>
    <row r="57660" customFormat="1" x14ac:dyDescent="0.35"/>
    <row r="57661" customFormat="1" x14ac:dyDescent="0.35"/>
    <row r="57662" customFormat="1" x14ac:dyDescent="0.35"/>
    <row r="57663" customFormat="1" x14ac:dyDescent="0.35"/>
    <row r="57664" customFormat="1" x14ac:dyDescent="0.35"/>
    <row r="57665" customFormat="1" x14ac:dyDescent="0.35"/>
    <row r="57666" customFormat="1" x14ac:dyDescent="0.35"/>
    <row r="57667" customFormat="1" x14ac:dyDescent="0.35"/>
    <row r="57668" customFormat="1" x14ac:dyDescent="0.35"/>
    <row r="57669" customFormat="1" x14ac:dyDescent="0.35"/>
    <row r="57670" customFormat="1" x14ac:dyDescent="0.35"/>
    <row r="57671" customFormat="1" x14ac:dyDescent="0.35"/>
    <row r="57672" customFormat="1" x14ac:dyDescent="0.35"/>
    <row r="57673" customFormat="1" x14ac:dyDescent="0.35"/>
    <row r="57674" customFormat="1" x14ac:dyDescent="0.35"/>
    <row r="57675" customFormat="1" x14ac:dyDescent="0.35"/>
    <row r="57676" customFormat="1" x14ac:dyDescent="0.35"/>
    <row r="57677" customFormat="1" x14ac:dyDescent="0.35"/>
    <row r="57678" customFormat="1" x14ac:dyDescent="0.35"/>
    <row r="57679" customFormat="1" x14ac:dyDescent="0.35"/>
    <row r="57680" customFormat="1" x14ac:dyDescent="0.35"/>
    <row r="57681" customFormat="1" x14ac:dyDescent="0.35"/>
    <row r="57682" customFormat="1" x14ac:dyDescent="0.35"/>
    <row r="57683" customFormat="1" x14ac:dyDescent="0.35"/>
    <row r="57684" customFormat="1" x14ac:dyDescent="0.35"/>
    <row r="57685" customFormat="1" x14ac:dyDescent="0.35"/>
    <row r="57686" customFormat="1" x14ac:dyDescent="0.35"/>
    <row r="57687" customFormat="1" x14ac:dyDescent="0.35"/>
    <row r="57688" customFormat="1" x14ac:dyDescent="0.35"/>
    <row r="57689" customFormat="1" x14ac:dyDescent="0.35"/>
    <row r="57690" customFormat="1" x14ac:dyDescent="0.35"/>
    <row r="57691" customFormat="1" x14ac:dyDescent="0.35"/>
    <row r="57692" customFormat="1" x14ac:dyDescent="0.35"/>
    <row r="57693" customFormat="1" x14ac:dyDescent="0.35"/>
    <row r="57694" customFormat="1" x14ac:dyDescent="0.35"/>
    <row r="57695" customFormat="1" x14ac:dyDescent="0.35"/>
    <row r="57696" customFormat="1" x14ac:dyDescent="0.35"/>
    <row r="57697" customFormat="1" x14ac:dyDescent="0.35"/>
    <row r="57698" customFormat="1" x14ac:dyDescent="0.35"/>
    <row r="57699" customFormat="1" x14ac:dyDescent="0.35"/>
    <row r="57700" customFormat="1" x14ac:dyDescent="0.35"/>
    <row r="57701" customFormat="1" x14ac:dyDescent="0.35"/>
    <row r="57702" customFormat="1" x14ac:dyDescent="0.35"/>
    <row r="57703" customFormat="1" x14ac:dyDescent="0.35"/>
    <row r="57704" customFormat="1" x14ac:dyDescent="0.35"/>
    <row r="57705" customFormat="1" x14ac:dyDescent="0.35"/>
    <row r="57706" customFormat="1" x14ac:dyDescent="0.35"/>
    <row r="57707" customFormat="1" x14ac:dyDescent="0.35"/>
    <row r="57708" customFormat="1" x14ac:dyDescent="0.35"/>
    <row r="57709" customFormat="1" x14ac:dyDescent="0.35"/>
    <row r="57710" customFormat="1" x14ac:dyDescent="0.35"/>
    <row r="57711" customFormat="1" x14ac:dyDescent="0.35"/>
    <row r="57712" customFormat="1" x14ac:dyDescent="0.35"/>
    <row r="57713" customFormat="1" x14ac:dyDescent="0.35"/>
    <row r="57714" customFormat="1" x14ac:dyDescent="0.35"/>
    <row r="57715" customFormat="1" x14ac:dyDescent="0.35"/>
    <row r="57716" customFormat="1" x14ac:dyDescent="0.35"/>
    <row r="57717" customFormat="1" x14ac:dyDescent="0.35"/>
    <row r="57718" customFormat="1" x14ac:dyDescent="0.35"/>
    <row r="57719" customFormat="1" x14ac:dyDescent="0.35"/>
    <row r="57720" customFormat="1" x14ac:dyDescent="0.35"/>
    <row r="57721" customFormat="1" x14ac:dyDescent="0.35"/>
    <row r="57722" customFormat="1" x14ac:dyDescent="0.35"/>
    <row r="57723" customFormat="1" x14ac:dyDescent="0.35"/>
    <row r="57724" customFormat="1" x14ac:dyDescent="0.35"/>
    <row r="57725" customFormat="1" x14ac:dyDescent="0.35"/>
    <row r="57726" customFormat="1" x14ac:dyDescent="0.35"/>
    <row r="57727" customFormat="1" x14ac:dyDescent="0.35"/>
    <row r="57728" customFormat="1" x14ac:dyDescent="0.35"/>
    <row r="57729" customFormat="1" x14ac:dyDescent="0.35"/>
    <row r="57730" customFormat="1" x14ac:dyDescent="0.35"/>
    <row r="57731" customFormat="1" x14ac:dyDescent="0.35"/>
    <row r="57732" customFormat="1" x14ac:dyDescent="0.35"/>
    <row r="57733" customFormat="1" x14ac:dyDescent="0.35"/>
    <row r="57734" customFormat="1" x14ac:dyDescent="0.35"/>
    <row r="57735" customFormat="1" x14ac:dyDescent="0.35"/>
    <row r="57736" customFormat="1" x14ac:dyDescent="0.35"/>
    <row r="57737" customFormat="1" x14ac:dyDescent="0.35"/>
    <row r="57738" customFormat="1" x14ac:dyDescent="0.35"/>
    <row r="57739" customFormat="1" x14ac:dyDescent="0.35"/>
    <row r="57740" customFormat="1" x14ac:dyDescent="0.35"/>
    <row r="57741" customFormat="1" x14ac:dyDescent="0.35"/>
    <row r="57742" customFormat="1" x14ac:dyDescent="0.35"/>
    <row r="57743" customFormat="1" x14ac:dyDescent="0.35"/>
    <row r="57744" customFormat="1" x14ac:dyDescent="0.35"/>
    <row r="57745" customFormat="1" x14ac:dyDescent="0.35"/>
    <row r="57746" customFormat="1" x14ac:dyDescent="0.35"/>
    <row r="57747" customFormat="1" x14ac:dyDescent="0.35"/>
    <row r="57748" customFormat="1" x14ac:dyDescent="0.35"/>
    <row r="57749" customFormat="1" x14ac:dyDescent="0.35"/>
    <row r="57750" customFormat="1" x14ac:dyDescent="0.35"/>
    <row r="57751" customFormat="1" x14ac:dyDescent="0.35"/>
    <row r="57752" customFormat="1" x14ac:dyDescent="0.35"/>
    <row r="57753" customFormat="1" x14ac:dyDescent="0.35"/>
    <row r="57754" customFormat="1" x14ac:dyDescent="0.35"/>
    <row r="57755" customFormat="1" x14ac:dyDescent="0.35"/>
    <row r="57756" customFormat="1" x14ac:dyDescent="0.35"/>
    <row r="57757" customFormat="1" x14ac:dyDescent="0.35"/>
    <row r="57758" customFormat="1" x14ac:dyDescent="0.35"/>
    <row r="57759" customFormat="1" x14ac:dyDescent="0.35"/>
    <row r="57760" customFormat="1" x14ac:dyDescent="0.35"/>
    <row r="57761" customFormat="1" x14ac:dyDescent="0.35"/>
    <row r="57762" customFormat="1" x14ac:dyDescent="0.35"/>
    <row r="57763" customFormat="1" x14ac:dyDescent="0.35"/>
    <row r="57764" customFormat="1" x14ac:dyDescent="0.35"/>
    <row r="57765" customFormat="1" x14ac:dyDescent="0.35"/>
    <row r="57766" customFormat="1" x14ac:dyDescent="0.35"/>
    <row r="57767" customFormat="1" x14ac:dyDescent="0.35"/>
    <row r="57768" customFormat="1" x14ac:dyDescent="0.35"/>
    <row r="57769" customFormat="1" x14ac:dyDescent="0.35"/>
    <row r="57770" customFormat="1" x14ac:dyDescent="0.35"/>
    <row r="57771" customFormat="1" x14ac:dyDescent="0.35"/>
    <row r="57772" customFormat="1" x14ac:dyDescent="0.35"/>
    <row r="57773" customFormat="1" x14ac:dyDescent="0.35"/>
    <row r="57774" customFormat="1" x14ac:dyDescent="0.35"/>
    <row r="57775" customFormat="1" x14ac:dyDescent="0.35"/>
    <row r="57776" customFormat="1" x14ac:dyDescent="0.35"/>
    <row r="57777" customFormat="1" x14ac:dyDescent="0.35"/>
    <row r="57778" customFormat="1" x14ac:dyDescent="0.35"/>
    <row r="57779" customFormat="1" x14ac:dyDescent="0.35"/>
    <row r="57780" customFormat="1" x14ac:dyDescent="0.35"/>
    <row r="57781" customFormat="1" x14ac:dyDescent="0.35"/>
    <row r="57782" customFormat="1" x14ac:dyDescent="0.35"/>
    <row r="57783" customFormat="1" x14ac:dyDescent="0.35"/>
    <row r="57784" customFormat="1" x14ac:dyDescent="0.35"/>
    <row r="57785" customFormat="1" x14ac:dyDescent="0.35"/>
    <row r="57786" customFormat="1" x14ac:dyDescent="0.35"/>
    <row r="57787" customFormat="1" x14ac:dyDescent="0.35"/>
    <row r="57788" customFormat="1" x14ac:dyDescent="0.35"/>
    <row r="57789" customFormat="1" x14ac:dyDescent="0.35"/>
    <row r="57790" customFormat="1" x14ac:dyDescent="0.35"/>
    <row r="57791" customFormat="1" x14ac:dyDescent="0.35"/>
    <row r="57792" customFormat="1" x14ac:dyDescent="0.35"/>
    <row r="57793" customFormat="1" x14ac:dyDescent="0.35"/>
    <row r="57794" customFormat="1" x14ac:dyDescent="0.35"/>
    <row r="57795" customFormat="1" x14ac:dyDescent="0.35"/>
    <row r="57796" customFormat="1" x14ac:dyDescent="0.35"/>
    <row r="57797" customFormat="1" x14ac:dyDescent="0.35"/>
    <row r="57798" customFormat="1" x14ac:dyDescent="0.35"/>
    <row r="57799" customFormat="1" x14ac:dyDescent="0.35"/>
    <row r="57800" customFormat="1" x14ac:dyDescent="0.35"/>
    <row r="57801" customFormat="1" x14ac:dyDescent="0.35"/>
    <row r="57802" customFormat="1" x14ac:dyDescent="0.35"/>
    <row r="57803" customFormat="1" x14ac:dyDescent="0.35"/>
    <row r="57804" customFormat="1" x14ac:dyDescent="0.35"/>
    <row r="57805" customFormat="1" x14ac:dyDescent="0.35"/>
    <row r="57806" customFormat="1" x14ac:dyDescent="0.35"/>
    <row r="57807" customFormat="1" x14ac:dyDescent="0.35"/>
    <row r="57808" customFormat="1" x14ac:dyDescent="0.35"/>
    <row r="57809" customFormat="1" x14ac:dyDescent="0.35"/>
    <row r="57810" customFormat="1" x14ac:dyDescent="0.35"/>
    <row r="57811" customFormat="1" x14ac:dyDescent="0.35"/>
    <row r="57812" customFormat="1" x14ac:dyDescent="0.35"/>
    <row r="57813" customFormat="1" x14ac:dyDescent="0.35"/>
    <row r="57814" customFormat="1" x14ac:dyDescent="0.35"/>
    <row r="57815" customFormat="1" x14ac:dyDescent="0.35"/>
    <row r="57816" customFormat="1" x14ac:dyDescent="0.35"/>
    <row r="57817" customFormat="1" x14ac:dyDescent="0.35"/>
    <row r="57818" customFormat="1" x14ac:dyDescent="0.35"/>
    <row r="57819" customFormat="1" x14ac:dyDescent="0.35"/>
    <row r="57820" customFormat="1" x14ac:dyDescent="0.35"/>
    <row r="57821" customFormat="1" x14ac:dyDescent="0.35"/>
    <row r="57822" customFormat="1" x14ac:dyDescent="0.35"/>
    <row r="57823" customFormat="1" x14ac:dyDescent="0.35"/>
    <row r="57824" customFormat="1" x14ac:dyDescent="0.35"/>
    <row r="57825" customFormat="1" x14ac:dyDescent="0.35"/>
    <row r="57826" customFormat="1" x14ac:dyDescent="0.35"/>
    <row r="57827" customFormat="1" x14ac:dyDescent="0.35"/>
    <row r="57828" customFormat="1" x14ac:dyDescent="0.35"/>
    <row r="57829" customFormat="1" x14ac:dyDescent="0.35"/>
    <row r="57830" customFormat="1" x14ac:dyDescent="0.35"/>
    <row r="57831" customFormat="1" x14ac:dyDescent="0.35"/>
    <row r="57832" customFormat="1" x14ac:dyDescent="0.35"/>
    <row r="57833" customFormat="1" x14ac:dyDescent="0.35"/>
    <row r="57834" customFormat="1" x14ac:dyDescent="0.35"/>
    <row r="57835" customFormat="1" x14ac:dyDescent="0.35"/>
    <row r="57836" customFormat="1" x14ac:dyDescent="0.35"/>
    <row r="57837" customFormat="1" x14ac:dyDescent="0.35"/>
    <row r="57838" customFormat="1" x14ac:dyDescent="0.35"/>
    <row r="57839" customFormat="1" x14ac:dyDescent="0.35"/>
    <row r="57840" customFormat="1" x14ac:dyDescent="0.35"/>
    <row r="57841" customFormat="1" x14ac:dyDescent="0.35"/>
    <row r="57842" customFormat="1" x14ac:dyDescent="0.35"/>
    <row r="57843" customFormat="1" x14ac:dyDescent="0.35"/>
    <row r="57844" customFormat="1" x14ac:dyDescent="0.35"/>
    <row r="57845" customFormat="1" x14ac:dyDescent="0.35"/>
    <row r="57846" customFormat="1" x14ac:dyDescent="0.35"/>
    <row r="57847" customFormat="1" x14ac:dyDescent="0.35"/>
    <row r="57848" customFormat="1" x14ac:dyDescent="0.35"/>
    <row r="57849" customFormat="1" x14ac:dyDescent="0.35"/>
    <row r="57850" customFormat="1" x14ac:dyDescent="0.35"/>
    <row r="57851" customFormat="1" x14ac:dyDescent="0.35"/>
    <row r="57852" customFormat="1" x14ac:dyDescent="0.35"/>
    <row r="57853" customFormat="1" x14ac:dyDescent="0.35"/>
    <row r="57854" customFormat="1" x14ac:dyDescent="0.35"/>
    <row r="57855" customFormat="1" x14ac:dyDescent="0.35"/>
    <row r="57856" customFormat="1" x14ac:dyDescent="0.35"/>
    <row r="57857" customFormat="1" x14ac:dyDescent="0.35"/>
    <row r="57858" customFormat="1" x14ac:dyDescent="0.35"/>
    <row r="57859" customFormat="1" x14ac:dyDescent="0.35"/>
    <row r="57860" customFormat="1" x14ac:dyDescent="0.35"/>
    <row r="57861" customFormat="1" x14ac:dyDescent="0.35"/>
    <row r="57862" customFormat="1" x14ac:dyDescent="0.35"/>
    <row r="57863" customFormat="1" x14ac:dyDescent="0.35"/>
    <row r="57864" customFormat="1" x14ac:dyDescent="0.35"/>
    <row r="57865" customFormat="1" x14ac:dyDescent="0.35"/>
    <row r="57866" customFormat="1" x14ac:dyDescent="0.35"/>
    <row r="57867" customFormat="1" x14ac:dyDescent="0.35"/>
    <row r="57868" customFormat="1" x14ac:dyDescent="0.35"/>
    <row r="57869" customFormat="1" x14ac:dyDescent="0.35"/>
    <row r="57870" customFormat="1" x14ac:dyDescent="0.35"/>
    <row r="57871" customFormat="1" x14ac:dyDescent="0.35"/>
    <row r="57872" customFormat="1" x14ac:dyDescent="0.35"/>
    <row r="57873" customFormat="1" x14ac:dyDescent="0.35"/>
    <row r="57874" customFormat="1" x14ac:dyDescent="0.35"/>
    <row r="57875" customFormat="1" x14ac:dyDescent="0.35"/>
    <row r="57876" customFormat="1" x14ac:dyDescent="0.35"/>
    <row r="57877" customFormat="1" x14ac:dyDescent="0.35"/>
    <row r="57878" customFormat="1" x14ac:dyDescent="0.35"/>
    <row r="57879" customFormat="1" x14ac:dyDescent="0.35"/>
    <row r="57880" customFormat="1" x14ac:dyDescent="0.35"/>
    <row r="57881" customFormat="1" x14ac:dyDescent="0.35"/>
    <row r="57882" customFormat="1" x14ac:dyDescent="0.35"/>
    <row r="57883" customFormat="1" x14ac:dyDescent="0.35"/>
    <row r="57884" customFormat="1" x14ac:dyDescent="0.35"/>
    <row r="57885" customFormat="1" x14ac:dyDescent="0.35"/>
    <row r="57886" customFormat="1" x14ac:dyDescent="0.35"/>
    <row r="57887" customFormat="1" x14ac:dyDescent="0.35"/>
    <row r="57888" customFormat="1" x14ac:dyDescent="0.35"/>
    <row r="57889" customFormat="1" x14ac:dyDescent="0.35"/>
    <row r="57890" customFormat="1" x14ac:dyDescent="0.35"/>
    <row r="57891" customFormat="1" x14ac:dyDescent="0.35"/>
    <row r="57892" customFormat="1" x14ac:dyDescent="0.35"/>
    <row r="57893" customFormat="1" x14ac:dyDescent="0.35"/>
    <row r="57894" customFormat="1" x14ac:dyDescent="0.35"/>
    <row r="57895" customFormat="1" x14ac:dyDescent="0.35"/>
    <row r="57896" customFormat="1" x14ac:dyDescent="0.35"/>
    <row r="57897" customFormat="1" x14ac:dyDescent="0.35"/>
    <row r="57898" customFormat="1" x14ac:dyDescent="0.35"/>
    <row r="57899" customFormat="1" x14ac:dyDescent="0.35"/>
    <row r="57900" customFormat="1" x14ac:dyDescent="0.35"/>
    <row r="57901" customFormat="1" x14ac:dyDescent="0.35"/>
    <row r="57902" customFormat="1" x14ac:dyDescent="0.35"/>
    <row r="57903" customFormat="1" x14ac:dyDescent="0.35"/>
    <row r="57904" customFormat="1" x14ac:dyDescent="0.35"/>
    <row r="57905" customFormat="1" x14ac:dyDescent="0.35"/>
    <row r="57906" customFormat="1" x14ac:dyDescent="0.35"/>
    <row r="57907" customFormat="1" x14ac:dyDescent="0.35"/>
    <row r="57908" customFormat="1" x14ac:dyDescent="0.35"/>
    <row r="57909" customFormat="1" x14ac:dyDescent="0.35"/>
    <row r="57910" customFormat="1" x14ac:dyDescent="0.35"/>
    <row r="57911" customFormat="1" x14ac:dyDescent="0.35"/>
    <row r="57912" customFormat="1" x14ac:dyDescent="0.35"/>
    <row r="57913" customFormat="1" x14ac:dyDescent="0.35"/>
    <row r="57914" customFormat="1" x14ac:dyDescent="0.35"/>
    <row r="57915" customFormat="1" x14ac:dyDescent="0.35"/>
    <row r="57916" customFormat="1" x14ac:dyDescent="0.35"/>
    <row r="57917" customFormat="1" x14ac:dyDescent="0.35"/>
    <row r="57918" customFormat="1" x14ac:dyDescent="0.35"/>
    <row r="57919" customFormat="1" x14ac:dyDescent="0.35"/>
    <row r="57920" customFormat="1" x14ac:dyDescent="0.35"/>
    <row r="57921" customFormat="1" x14ac:dyDescent="0.35"/>
    <row r="57922" customFormat="1" x14ac:dyDescent="0.35"/>
    <row r="57923" customFormat="1" x14ac:dyDescent="0.35"/>
    <row r="57924" customFormat="1" x14ac:dyDescent="0.35"/>
    <row r="57925" customFormat="1" x14ac:dyDescent="0.35"/>
    <row r="57926" customFormat="1" x14ac:dyDescent="0.35"/>
    <row r="57927" customFormat="1" x14ac:dyDescent="0.35"/>
    <row r="57928" customFormat="1" x14ac:dyDescent="0.35"/>
    <row r="57929" customFormat="1" x14ac:dyDescent="0.35"/>
    <row r="57930" customFormat="1" x14ac:dyDescent="0.35"/>
    <row r="57931" customFormat="1" x14ac:dyDescent="0.35"/>
    <row r="57932" customFormat="1" x14ac:dyDescent="0.35"/>
    <row r="57933" customFormat="1" x14ac:dyDescent="0.35"/>
    <row r="57934" customFormat="1" x14ac:dyDescent="0.35"/>
    <row r="57935" customFormat="1" x14ac:dyDescent="0.35"/>
    <row r="57936" customFormat="1" x14ac:dyDescent="0.35"/>
    <row r="57937" customFormat="1" x14ac:dyDescent="0.35"/>
    <row r="57938" customFormat="1" x14ac:dyDescent="0.35"/>
    <row r="57939" customFormat="1" x14ac:dyDescent="0.35"/>
    <row r="57940" customFormat="1" x14ac:dyDescent="0.35"/>
    <row r="57941" customFormat="1" x14ac:dyDescent="0.35"/>
    <row r="57942" customFormat="1" x14ac:dyDescent="0.35"/>
    <row r="57943" customFormat="1" x14ac:dyDescent="0.35"/>
    <row r="57944" customFormat="1" x14ac:dyDescent="0.35"/>
    <row r="57945" customFormat="1" x14ac:dyDescent="0.35"/>
    <row r="57946" customFormat="1" x14ac:dyDescent="0.35"/>
    <row r="57947" customFormat="1" x14ac:dyDescent="0.35"/>
    <row r="57948" customFormat="1" x14ac:dyDescent="0.35"/>
    <row r="57949" customFormat="1" x14ac:dyDescent="0.35"/>
    <row r="57950" customFormat="1" x14ac:dyDescent="0.35"/>
    <row r="57951" customFormat="1" x14ac:dyDescent="0.35"/>
    <row r="57952" customFormat="1" x14ac:dyDescent="0.35"/>
    <row r="57953" customFormat="1" x14ac:dyDescent="0.35"/>
    <row r="57954" customFormat="1" x14ac:dyDescent="0.35"/>
    <row r="57955" customFormat="1" x14ac:dyDescent="0.35"/>
    <row r="57956" customFormat="1" x14ac:dyDescent="0.35"/>
    <row r="57957" customFormat="1" x14ac:dyDescent="0.35"/>
    <row r="57958" customFormat="1" x14ac:dyDescent="0.35"/>
    <row r="57959" customFormat="1" x14ac:dyDescent="0.35"/>
    <row r="57960" customFormat="1" x14ac:dyDescent="0.35"/>
    <row r="57961" customFormat="1" x14ac:dyDescent="0.35"/>
    <row r="57962" customFormat="1" x14ac:dyDescent="0.35"/>
    <row r="57963" customFormat="1" x14ac:dyDescent="0.35"/>
    <row r="57964" customFormat="1" x14ac:dyDescent="0.35"/>
    <row r="57965" customFormat="1" x14ac:dyDescent="0.35"/>
    <row r="57966" customFormat="1" x14ac:dyDescent="0.35"/>
    <row r="57967" customFormat="1" x14ac:dyDescent="0.35"/>
    <row r="57968" customFormat="1" x14ac:dyDescent="0.35"/>
    <row r="57969" customFormat="1" x14ac:dyDescent="0.35"/>
    <row r="57970" customFormat="1" x14ac:dyDescent="0.35"/>
    <row r="57971" customFormat="1" x14ac:dyDescent="0.35"/>
    <row r="57972" customFormat="1" x14ac:dyDescent="0.35"/>
    <row r="57973" customFormat="1" x14ac:dyDescent="0.35"/>
    <row r="57974" customFormat="1" x14ac:dyDescent="0.35"/>
    <row r="57975" customFormat="1" x14ac:dyDescent="0.35"/>
    <row r="57976" customFormat="1" x14ac:dyDescent="0.35"/>
    <row r="57977" customFormat="1" x14ac:dyDescent="0.35"/>
    <row r="57978" customFormat="1" x14ac:dyDescent="0.35"/>
    <row r="57979" customFormat="1" x14ac:dyDescent="0.35"/>
    <row r="57980" customFormat="1" x14ac:dyDescent="0.35"/>
    <row r="57981" customFormat="1" x14ac:dyDescent="0.35"/>
    <row r="57982" customFormat="1" x14ac:dyDescent="0.35"/>
    <row r="57983" customFormat="1" x14ac:dyDescent="0.35"/>
    <row r="57984" customFormat="1" x14ac:dyDescent="0.35"/>
    <row r="57985" customFormat="1" x14ac:dyDescent="0.35"/>
    <row r="57986" customFormat="1" x14ac:dyDescent="0.35"/>
    <row r="57987" customFormat="1" x14ac:dyDescent="0.35"/>
    <row r="57988" customFormat="1" x14ac:dyDescent="0.35"/>
    <row r="57989" customFormat="1" x14ac:dyDescent="0.35"/>
    <row r="57990" customFormat="1" x14ac:dyDescent="0.35"/>
    <row r="57991" customFormat="1" x14ac:dyDescent="0.35"/>
    <row r="57992" customFormat="1" x14ac:dyDescent="0.35"/>
    <row r="57993" customFormat="1" x14ac:dyDescent="0.35"/>
    <row r="57994" customFormat="1" x14ac:dyDescent="0.35"/>
    <row r="57995" customFormat="1" x14ac:dyDescent="0.35"/>
    <row r="57996" customFormat="1" x14ac:dyDescent="0.35"/>
    <row r="57997" customFormat="1" x14ac:dyDescent="0.35"/>
    <row r="57998" customFormat="1" x14ac:dyDescent="0.35"/>
    <row r="57999" customFormat="1" x14ac:dyDescent="0.35"/>
    <row r="58000" customFormat="1" x14ac:dyDescent="0.35"/>
    <row r="58001" customFormat="1" x14ac:dyDescent="0.35"/>
    <row r="58002" customFormat="1" x14ac:dyDescent="0.35"/>
    <row r="58003" customFormat="1" x14ac:dyDescent="0.35"/>
    <row r="58004" customFormat="1" x14ac:dyDescent="0.35"/>
    <row r="58005" customFormat="1" x14ac:dyDescent="0.35"/>
    <row r="58006" customFormat="1" x14ac:dyDescent="0.35"/>
    <row r="58007" customFormat="1" x14ac:dyDescent="0.35"/>
    <row r="58008" customFormat="1" x14ac:dyDescent="0.35"/>
    <row r="58009" customFormat="1" x14ac:dyDescent="0.35"/>
    <row r="58010" customFormat="1" x14ac:dyDescent="0.35"/>
    <row r="58011" customFormat="1" x14ac:dyDescent="0.35"/>
    <row r="58012" customFormat="1" x14ac:dyDescent="0.35"/>
    <row r="58013" customFormat="1" x14ac:dyDescent="0.35"/>
    <row r="58014" customFormat="1" x14ac:dyDescent="0.35"/>
    <row r="58015" customFormat="1" x14ac:dyDescent="0.35"/>
    <row r="58016" customFormat="1" x14ac:dyDescent="0.35"/>
    <row r="58017" customFormat="1" x14ac:dyDescent="0.35"/>
    <row r="58018" customFormat="1" x14ac:dyDescent="0.35"/>
    <row r="58019" customFormat="1" x14ac:dyDescent="0.35"/>
    <row r="58020" customFormat="1" x14ac:dyDescent="0.35"/>
    <row r="58021" customFormat="1" x14ac:dyDescent="0.35"/>
    <row r="58022" customFormat="1" x14ac:dyDescent="0.35"/>
    <row r="58023" customFormat="1" x14ac:dyDescent="0.35"/>
    <row r="58024" customFormat="1" x14ac:dyDescent="0.35"/>
    <row r="58025" customFormat="1" x14ac:dyDescent="0.35"/>
    <row r="58026" customFormat="1" x14ac:dyDescent="0.35"/>
    <row r="58027" customFormat="1" x14ac:dyDescent="0.35"/>
    <row r="58028" customFormat="1" x14ac:dyDescent="0.35"/>
    <row r="58029" customFormat="1" x14ac:dyDescent="0.35"/>
    <row r="58030" customFormat="1" x14ac:dyDescent="0.35"/>
    <row r="58031" customFormat="1" x14ac:dyDescent="0.35"/>
    <row r="58032" customFormat="1" x14ac:dyDescent="0.35"/>
    <row r="58033" customFormat="1" x14ac:dyDescent="0.35"/>
    <row r="58034" customFormat="1" x14ac:dyDescent="0.35"/>
    <row r="58035" customFormat="1" x14ac:dyDescent="0.35"/>
    <row r="58036" customFormat="1" x14ac:dyDescent="0.35"/>
    <row r="58037" customFormat="1" x14ac:dyDescent="0.35"/>
    <row r="58038" customFormat="1" x14ac:dyDescent="0.35"/>
    <row r="58039" customFormat="1" x14ac:dyDescent="0.35"/>
    <row r="58040" customFormat="1" x14ac:dyDescent="0.35"/>
    <row r="58041" customFormat="1" x14ac:dyDescent="0.35"/>
    <row r="58042" customFormat="1" x14ac:dyDescent="0.35"/>
    <row r="58043" customFormat="1" x14ac:dyDescent="0.35"/>
    <row r="58044" customFormat="1" x14ac:dyDescent="0.35"/>
    <row r="58045" customFormat="1" x14ac:dyDescent="0.35"/>
    <row r="58046" customFormat="1" x14ac:dyDescent="0.35"/>
    <row r="58047" customFormat="1" x14ac:dyDescent="0.35"/>
    <row r="58048" customFormat="1" x14ac:dyDescent="0.35"/>
    <row r="58049" customFormat="1" x14ac:dyDescent="0.35"/>
    <row r="58050" customFormat="1" x14ac:dyDescent="0.35"/>
    <row r="58051" customFormat="1" x14ac:dyDescent="0.35"/>
    <row r="58052" customFormat="1" x14ac:dyDescent="0.35"/>
    <row r="58053" customFormat="1" x14ac:dyDescent="0.35"/>
    <row r="58054" customFormat="1" x14ac:dyDescent="0.35"/>
    <row r="58055" customFormat="1" x14ac:dyDescent="0.35"/>
    <row r="58056" customFormat="1" x14ac:dyDescent="0.35"/>
    <row r="58057" customFormat="1" x14ac:dyDescent="0.35"/>
    <row r="58058" customFormat="1" x14ac:dyDescent="0.35"/>
    <row r="58059" customFormat="1" x14ac:dyDescent="0.35"/>
    <row r="58060" customFormat="1" x14ac:dyDescent="0.35"/>
    <row r="58061" customFormat="1" x14ac:dyDescent="0.35"/>
    <row r="58062" customFormat="1" x14ac:dyDescent="0.35"/>
    <row r="58063" customFormat="1" x14ac:dyDescent="0.35"/>
    <row r="58064" customFormat="1" x14ac:dyDescent="0.35"/>
    <row r="58065" customFormat="1" x14ac:dyDescent="0.35"/>
    <row r="58066" customFormat="1" x14ac:dyDescent="0.35"/>
    <row r="58067" customFormat="1" x14ac:dyDescent="0.35"/>
    <row r="58068" customFormat="1" x14ac:dyDescent="0.35"/>
    <row r="58069" customFormat="1" x14ac:dyDescent="0.35"/>
    <row r="58070" customFormat="1" x14ac:dyDescent="0.35"/>
    <row r="58071" customFormat="1" x14ac:dyDescent="0.35"/>
    <row r="58072" customFormat="1" x14ac:dyDescent="0.35"/>
    <row r="58073" customFormat="1" x14ac:dyDescent="0.35"/>
    <row r="58074" customFormat="1" x14ac:dyDescent="0.35"/>
    <row r="58075" customFormat="1" x14ac:dyDescent="0.35"/>
    <row r="58076" customFormat="1" x14ac:dyDescent="0.35"/>
    <row r="58077" customFormat="1" x14ac:dyDescent="0.35"/>
    <row r="58078" customFormat="1" x14ac:dyDescent="0.35"/>
    <row r="58079" customFormat="1" x14ac:dyDescent="0.35"/>
    <row r="58080" customFormat="1" x14ac:dyDescent="0.35"/>
    <row r="58081" customFormat="1" x14ac:dyDescent="0.35"/>
    <row r="58082" customFormat="1" x14ac:dyDescent="0.35"/>
    <row r="58083" customFormat="1" x14ac:dyDescent="0.35"/>
    <row r="58084" customFormat="1" x14ac:dyDescent="0.35"/>
    <row r="58085" customFormat="1" x14ac:dyDescent="0.35"/>
    <row r="58086" customFormat="1" x14ac:dyDescent="0.35"/>
    <row r="58087" customFormat="1" x14ac:dyDescent="0.35"/>
    <row r="58088" customFormat="1" x14ac:dyDescent="0.35"/>
    <row r="58089" customFormat="1" x14ac:dyDescent="0.35"/>
    <row r="58090" customFormat="1" x14ac:dyDescent="0.35"/>
    <row r="58091" customFormat="1" x14ac:dyDescent="0.35"/>
    <row r="58092" customFormat="1" x14ac:dyDescent="0.35"/>
    <row r="58093" customFormat="1" x14ac:dyDescent="0.35"/>
    <row r="58094" customFormat="1" x14ac:dyDescent="0.35"/>
    <row r="58095" customFormat="1" x14ac:dyDescent="0.35"/>
    <row r="58096" customFormat="1" x14ac:dyDescent="0.35"/>
    <row r="58097" customFormat="1" x14ac:dyDescent="0.35"/>
    <row r="58098" customFormat="1" x14ac:dyDescent="0.35"/>
    <row r="58099" customFormat="1" x14ac:dyDescent="0.35"/>
    <row r="58100" customFormat="1" x14ac:dyDescent="0.35"/>
    <row r="58101" customFormat="1" x14ac:dyDescent="0.35"/>
    <row r="58102" customFormat="1" x14ac:dyDescent="0.35"/>
    <row r="58103" customFormat="1" x14ac:dyDescent="0.35"/>
    <row r="58104" customFormat="1" x14ac:dyDescent="0.35"/>
    <row r="58105" customFormat="1" x14ac:dyDescent="0.35"/>
    <row r="58106" customFormat="1" x14ac:dyDescent="0.35"/>
    <row r="58107" customFormat="1" x14ac:dyDescent="0.35"/>
    <row r="58108" customFormat="1" x14ac:dyDescent="0.35"/>
    <row r="58109" customFormat="1" x14ac:dyDescent="0.35"/>
    <row r="58110" customFormat="1" x14ac:dyDescent="0.35"/>
    <row r="58111" customFormat="1" x14ac:dyDescent="0.35"/>
    <row r="58112" customFormat="1" x14ac:dyDescent="0.35"/>
    <row r="58113" customFormat="1" x14ac:dyDescent="0.35"/>
    <row r="58114" customFormat="1" x14ac:dyDescent="0.35"/>
    <row r="58115" customFormat="1" x14ac:dyDescent="0.35"/>
    <row r="58116" customFormat="1" x14ac:dyDescent="0.35"/>
    <row r="58117" customFormat="1" x14ac:dyDescent="0.35"/>
    <row r="58118" customFormat="1" x14ac:dyDescent="0.35"/>
    <row r="58119" customFormat="1" x14ac:dyDescent="0.35"/>
    <row r="58120" customFormat="1" x14ac:dyDescent="0.35"/>
    <row r="58121" customFormat="1" x14ac:dyDescent="0.35"/>
    <row r="58122" customFormat="1" x14ac:dyDescent="0.35"/>
    <row r="58123" customFormat="1" x14ac:dyDescent="0.35"/>
    <row r="58124" customFormat="1" x14ac:dyDescent="0.35"/>
    <row r="58125" customFormat="1" x14ac:dyDescent="0.35"/>
    <row r="58126" customFormat="1" x14ac:dyDescent="0.35"/>
    <row r="58127" customFormat="1" x14ac:dyDescent="0.35"/>
    <row r="58128" customFormat="1" x14ac:dyDescent="0.35"/>
    <row r="58129" customFormat="1" x14ac:dyDescent="0.35"/>
    <row r="58130" customFormat="1" x14ac:dyDescent="0.35"/>
    <row r="58131" customFormat="1" x14ac:dyDescent="0.35"/>
    <row r="58132" customFormat="1" x14ac:dyDescent="0.35"/>
    <row r="58133" customFormat="1" x14ac:dyDescent="0.35"/>
    <row r="58134" customFormat="1" x14ac:dyDescent="0.35"/>
    <row r="58135" customFormat="1" x14ac:dyDescent="0.35"/>
    <row r="58136" customFormat="1" x14ac:dyDescent="0.35"/>
    <row r="58137" customFormat="1" x14ac:dyDescent="0.35"/>
    <row r="58138" customFormat="1" x14ac:dyDescent="0.35"/>
    <row r="58139" customFormat="1" x14ac:dyDescent="0.35"/>
    <row r="58140" customFormat="1" x14ac:dyDescent="0.35"/>
    <row r="58141" customFormat="1" x14ac:dyDescent="0.35"/>
    <row r="58142" customFormat="1" x14ac:dyDescent="0.35"/>
    <row r="58143" customFormat="1" x14ac:dyDescent="0.35"/>
    <row r="58144" customFormat="1" x14ac:dyDescent="0.35"/>
    <row r="58145" customFormat="1" x14ac:dyDescent="0.35"/>
    <row r="58146" customFormat="1" x14ac:dyDescent="0.35"/>
    <row r="58147" customFormat="1" x14ac:dyDescent="0.35"/>
    <row r="58148" customFormat="1" x14ac:dyDescent="0.35"/>
    <row r="58149" customFormat="1" x14ac:dyDescent="0.35"/>
    <row r="58150" customFormat="1" x14ac:dyDescent="0.35"/>
    <row r="58151" customFormat="1" x14ac:dyDescent="0.35"/>
    <row r="58152" customFormat="1" x14ac:dyDescent="0.35"/>
    <row r="58153" customFormat="1" x14ac:dyDescent="0.35"/>
    <row r="58154" customFormat="1" x14ac:dyDescent="0.35"/>
    <row r="58155" customFormat="1" x14ac:dyDescent="0.35"/>
    <row r="58156" customFormat="1" x14ac:dyDescent="0.35"/>
    <row r="58157" customFormat="1" x14ac:dyDescent="0.35"/>
    <row r="58158" customFormat="1" x14ac:dyDescent="0.35"/>
    <row r="58159" customFormat="1" x14ac:dyDescent="0.35"/>
    <row r="58160" customFormat="1" x14ac:dyDescent="0.35"/>
    <row r="58161" customFormat="1" x14ac:dyDescent="0.35"/>
    <row r="58162" customFormat="1" x14ac:dyDescent="0.35"/>
    <row r="58163" customFormat="1" x14ac:dyDescent="0.35"/>
    <row r="58164" customFormat="1" x14ac:dyDescent="0.35"/>
    <row r="58165" customFormat="1" x14ac:dyDescent="0.35"/>
    <row r="58166" customFormat="1" x14ac:dyDescent="0.35"/>
    <row r="58167" customFormat="1" x14ac:dyDescent="0.35"/>
    <row r="58168" customFormat="1" x14ac:dyDescent="0.35"/>
    <row r="58169" customFormat="1" x14ac:dyDescent="0.35"/>
    <row r="58170" customFormat="1" x14ac:dyDescent="0.35"/>
    <row r="58171" customFormat="1" x14ac:dyDescent="0.35"/>
    <row r="58172" customFormat="1" x14ac:dyDescent="0.35"/>
    <row r="58173" customFormat="1" x14ac:dyDescent="0.35"/>
    <row r="58174" customFormat="1" x14ac:dyDescent="0.35"/>
    <row r="58175" customFormat="1" x14ac:dyDescent="0.35"/>
    <row r="58176" customFormat="1" x14ac:dyDescent="0.35"/>
    <row r="58177" customFormat="1" x14ac:dyDescent="0.35"/>
    <row r="58178" customFormat="1" x14ac:dyDescent="0.35"/>
    <row r="58179" customFormat="1" x14ac:dyDescent="0.35"/>
    <row r="58180" customFormat="1" x14ac:dyDescent="0.35"/>
    <row r="58181" customFormat="1" x14ac:dyDescent="0.35"/>
    <row r="58182" customFormat="1" x14ac:dyDescent="0.35"/>
    <row r="58183" customFormat="1" x14ac:dyDescent="0.35"/>
    <row r="58184" customFormat="1" x14ac:dyDescent="0.35"/>
    <row r="58185" customFormat="1" x14ac:dyDescent="0.35"/>
    <row r="58186" customFormat="1" x14ac:dyDescent="0.35"/>
    <row r="58187" customFormat="1" x14ac:dyDescent="0.35"/>
    <row r="58188" customFormat="1" x14ac:dyDescent="0.35"/>
    <row r="58189" customFormat="1" x14ac:dyDescent="0.35"/>
    <row r="58190" customFormat="1" x14ac:dyDescent="0.35"/>
    <row r="58191" customFormat="1" x14ac:dyDescent="0.35"/>
    <row r="58192" customFormat="1" x14ac:dyDescent="0.35"/>
    <row r="58193" customFormat="1" x14ac:dyDescent="0.35"/>
    <row r="58194" customFormat="1" x14ac:dyDescent="0.35"/>
    <row r="58195" customFormat="1" x14ac:dyDescent="0.35"/>
    <row r="58196" customFormat="1" x14ac:dyDescent="0.35"/>
    <row r="58197" customFormat="1" x14ac:dyDescent="0.35"/>
    <row r="58198" customFormat="1" x14ac:dyDescent="0.35"/>
    <row r="58199" customFormat="1" x14ac:dyDescent="0.35"/>
    <row r="58200" customFormat="1" x14ac:dyDescent="0.35"/>
    <row r="58201" customFormat="1" x14ac:dyDescent="0.35"/>
    <row r="58202" customFormat="1" x14ac:dyDescent="0.35"/>
    <row r="58203" customFormat="1" x14ac:dyDescent="0.35"/>
    <row r="58204" customFormat="1" x14ac:dyDescent="0.35"/>
    <row r="58205" customFormat="1" x14ac:dyDescent="0.35"/>
    <row r="58206" customFormat="1" x14ac:dyDescent="0.35"/>
    <row r="58207" customFormat="1" x14ac:dyDescent="0.35"/>
    <row r="58208" customFormat="1" x14ac:dyDescent="0.35"/>
    <row r="58209" customFormat="1" x14ac:dyDescent="0.35"/>
    <row r="58210" customFormat="1" x14ac:dyDescent="0.35"/>
    <row r="58211" customFormat="1" x14ac:dyDescent="0.35"/>
    <row r="58212" customFormat="1" x14ac:dyDescent="0.35"/>
    <row r="58213" customFormat="1" x14ac:dyDescent="0.35"/>
    <row r="58214" customFormat="1" x14ac:dyDescent="0.35"/>
    <row r="58215" customFormat="1" x14ac:dyDescent="0.35"/>
    <row r="58216" customFormat="1" x14ac:dyDescent="0.35"/>
    <row r="58217" customFormat="1" x14ac:dyDescent="0.35"/>
    <row r="58218" customFormat="1" x14ac:dyDescent="0.35"/>
    <row r="58219" customFormat="1" x14ac:dyDescent="0.35"/>
    <row r="58220" customFormat="1" x14ac:dyDescent="0.35"/>
    <row r="58221" customFormat="1" x14ac:dyDescent="0.35"/>
    <row r="58222" customFormat="1" x14ac:dyDescent="0.35"/>
    <row r="58223" customFormat="1" x14ac:dyDescent="0.35"/>
    <row r="58224" customFormat="1" x14ac:dyDescent="0.35"/>
    <row r="58225" customFormat="1" x14ac:dyDescent="0.35"/>
    <row r="58226" customFormat="1" x14ac:dyDescent="0.35"/>
    <row r="58227" customFormat="1" x14ac:dyDescent="0.35"/>
    <row r="58228" customFormat="1" x14ac:dyDescent="0.35"/>
    <row r="58229" customFormat="1" x14ac:dyDescent="0.35"/>
    <row r="58230" customFormat="1" x14ac:dyDescent="0.35"/>
    <row r="58231" customFormat="1" x14ac:dyDescent="0.35"/>
    <row r="58232" customFormat="1" x14ac:dyDescent="0.35"/>
    <row r="58233" customFormat="1" x14ac:dyDescent="0.35"/>
    <row r="58234" customFormat="1" x14ac:dyDescent="0.35"/>
    <row r="58235" customFormat="1" x14ac:dyDescent="0.35"/>
    <row r="58236" customFormat="1" x14ac:dyDescent="0.35"/>
    <row r="58237" customFormat="1" x14ac:dyDescent="0.35"/>
    <row r="58238" customFormat="1" x14ac:dyDescent="0.35"/>
    <row r="58239" customFormat="1" x14ac:dyDescent="0.35"/>
    <row r="58240" customFormat="1" x14ac:dyDescent="0.35"/>
    <row r="58241" customFormat="1" x14ac:dyDescent="0.35"/>
    <row r="58242" customFormat="1" x14ac:dyDescent="0.35"/>
    <row r="58243" customFormat="1" x14ac:dyDescent="0.35"/>
    <row r="58244" customFormat="1" x14ac:dyDescent="0.35"/>
    <row r="58245" customFormat="1" x14ac:dyDescent="0.35"/>
    <row r="58246" customFormat="1" x14ac:dyDescent="0.35"/>
    <row r="58247" customFormat="1" x14ac:dyDescent="0.35"/>
    <row r="58248" customFormat="1" x14ac:dyDescent="0.35"/>
    <row r="58249" customFormat="1" x14ac:dyDescent="0.35"/>
    <row r="58250" customFormat="1" x14ac:dyDescent="0.35"/>
    <row r="58251" customFormat="1" x14ac:dyDescent="0.35"/>
    <row r="58252" customFormat="1" x14ac:dyDescent="0.35"/>
    <row r="58253" customFormat="1" x14ac:dyDescent="0.35"/>
    <row r="58254" customFormat="1" x14ac:dyDescent="0.35"/>
    <row r="58255" customFormat="1" x14ac:dyDescent="0.35"/>
    <row r="58256" customFormat="1" x14ac:dyDescent="0.35"/>
    <row r="58257" customFormat="1" x14ac:dyDescent="0.35"/>
    <row r="58258" customFormat="1" x14ac:dyDescent="0.35"/>
    <row r="58259" customFormat="1" x14ac:dyDescent="0.35"/>
    <row r="58260" customFormat="1" x14ac:dyDescent="0.35"/>
    <row r="58261" customFormat="1" x14ac:dyDescent="0.35"/>
    <row r="58262" customFormat="1" x14ac:dyDescent="0.35"/>
    <row r="58263" customFormat="1" x14ac:dyDescent="0.35"/>
    <row r="58264" customFormat="1" x14ac:dyDescent="0.35"/>
    <row r="58265" customFormat="1" x14ac:dyDescent="0.35"/>
    <row r="58266" customFormat="1" x14ac:dyDescent="0.35"/>
    <row r="58267" customFormat="1" x14ac:dyDescent="0.35"/>
    <row r="58268" customFormat="1" x14ac:dyDescent="0.35"/>
    <row r="58269" customFormat="1" x14ac:dyDescent="0.35"/>
    <row r="58270" customFormat="1" x14ac:dyDescent="0.35"/>
    <row r="58271" customFormat="1" x14ac:dyDescent="0.35"/>
    <row r="58272" customFormat="1" x14ac:dyDescent="0.35"/>
    <row r="58273" customFormat="1" x14ac:dyDescent="0.35"/>
    <row r="58274" customFormat="1" x14ac:dyDescent="0.35"/>
    <row r="58275" customFormat="1" x14ac:dyDescent="0.35"/>
    <row r="58276" customFormat="1" x14ac:dyDescent="0.35"/>
    <row r="58277" customFormat="1" x14ac:dyDescent="0.35"/>
    <row r="58278" customFormat="1" x14ac:dyDescent="0.35"/>
    <row r="58279" customFormat="1" x14ac:dyDescent="0.35"/>
    <row r="58280" customFormat="1" x14ac:dyDescent="0.35"/>
    <row r="58281" customFormat="1" x14ac:dyDescent="0.35"/>
    <row r="58282" customFormat="1" x14ac:dyDescent="0.35"/>
    <row r="58283" customFormat="1" x14ac:dyDescent="0.35"/>
    <row r="58284" customFormat="1" x14ac:dyDescent="0.35"/>
    <row r="58285" customFormat="1" x14ac:dyDescent="0.35"/>
    <row r="58286" customFormat="1" x14ac:dyDescent="0.35"/>
    <row r="58287" customFormat="1" x14ac:dyDescent="0.35"/>
    <row r="58288" customFormat="1" x14ac:dyDescent="0.35"/>
    <row r="58289" customFormat="1" x14ac:dyDescent="0.35"/>
    <row r="58290" customFormat="1" x14ac:dyDescent="0.35"/>
    <row r="58291" customFormat="1" x14ac:dyDescent="0.35"/>
    <row r="58292" customFormat="1" x14ac:dyDescent="0.35"/>
    <row r="58293" customFormat="1" x14ac:dyDescent="0.35"/>
    <row r="58294" customFormat="1" x14ac:dyDescent="0.35"/>
    <row r="58295" customFormat="1" x14ac:dyDescent="0.35"/>
    <row r="58296" customFormat="1" x14ac:dyDescent="0.35"/>
    <row r="58297" customFormat="1" x14ac:dyDescent="0.35"/>
    <row r="58298" customFormat="1" x14ac:dyDescent="0.35"/>
    <row r="58299" customFormat="1" x14ac:dyDescent="0.35"/>
    <row r="58300" customFormat="1" x14ac:dyDescent="0.35"/>
    <row r="58301" customFormat="1" x14ac:dyDescent="0.35"/>
    <row r="58302" customFormat="1" x14ac:dyDescent="0.35"/>
    <row r="58303" customFormat="1" x14ac:dyDescent="0.35"/>
    <row r="58304" customFormat="1" x14ac:dyDescent="0.35"/>
    <row r="58305" customFormat="1" x14ac:dyDescent="0.35"/>
    <row r="58306" customFormat="1" x14ac:dyDescent="0.35"/>
    <row r="58307" customFormat="1" x14ac:dyDescent="0.35"/>
    <row r="58308" customFormat="1" x14ac:dyDescent="0.35"/>
    <row r="58309" customFormat="1" x14ac:dyDescent="0.35"/>
    <row r="58310" customFormat="1" x14ac:dyDescent="0.35"/>
    <row r="58311" customFormat="1" x14ac:dyDescent="0.35"/>
    <row r="58312" customFormat="1" x14ac:dyDescent="0.35"/>
    <row r="58313" customFormat="1" x14ac:dyDescent="0.35"/>
    <row r="58314" customFormat="1" x14ac:dyDescent="0.35"/>
    <row r="58315" customFormat="1" x14ac:dyDescent="0.35"/>
    <row r="58316" customFormat="1" x14ac:dyDescent="0.35"/>
    <row r="58317" customFormat="1" x14ac:dyDescent="0.35"/>
    <row r="58318" customFormat="1" x14ac:dyDescent="0.35"/>
    <row r="58319" customFormat="1" x14ac:dyDescent="0.35"/>
    <row r="58320" customFormat="1" x14ac:dyDescent="0.35"/>
    <row r="58321" customFormat="1" x14ac:dyDescent="0.35"/>
    <row r="58322" customFormat="1" x14ac:dyDescent="0.35"/>
    <row r="58323" customFormat="1" x14ac:dyDescent="0.35"/>
    <row r="58324" customFormat="1" x14ac:dyDescent="0.35"/>
    <row r="58325" customFormat="1" x14ac:dyDescent="0.35"/>
    <row r="58326" customFormat="1" x14ac:dyDescent="0.35"/>
    <row r="58327" customFormat="1" x14ac:dyDescent="0.35"/>
    <row r="58328" customFormat="1" x14ac:dyDescent="0.35"/>
    <row r="58329" customFormat="1" x14ac:dyDescent="0.35"/>
    <row r="58330" customFormat="1" x14ac:dyDescent="0.35"/>
    <row r="58331" customFormat="1" x14ac:dyDescent="0.35"/>
    <row r="58332" customFormat="1" x14ac:dyDescent="0.35"/>
    <row r="58333" customFormat="1" x14ac:dyDescent="0.35"/>
    <row r="58334" customFormat="1" x14ac:dyDescent="0.35"/>
    <row r="58335" customFormat="1" x14ac:dyDescent="0.35"/>
    <row r="58336" customFormat="1" x14ac:dyDescent="0.35"/>
    <row r="58337" customFormat="1" x14ac:dyDescent="0.35"/>
    <row r="58338" customFormat="1" x14ac:dyDescent="0.35"/>
    <row r="58339" customFormat="1" x14ac:dyDescent="0.35"/>
    <row r="58340" customFormat="1" x14ac:dyDescent="0.35"/>
    <row r="58341" customFormat="1" x14ac:dyDescent="0.35"/>
    <row r="58342" customFormat="1" x14ac:dyDescent="0.35"/>
    <row r="58343" customFormat="1" x14ac:dyDescent="0.35"/>
    <row r="58344" customFormat="1" x14ac:dyDescent="0.35"/>
    <row r="58345" customFormat="1" x14ac:dyDescent="0.35"/>
    <row r="58346" customFormat="1" x14ac:dyDescent="0.35"/>
    <row r="58347" customFormat="1" x14ac:dyDescent="0.35"/>
    <row r="58348" customFormat="1" x14ac:dyDescent="0.35"/>
    <row r="58349" customFormat="1" x14ac:dyDescent="0.35"/>
    <row r="58350" customFormat="1" x14ac:dyDescent="0.35"/>
    <row r="58351" customFormat="1" x14ac:dyDescent="0.35"/>
    <row r="58352" customFormat="1" x14ac:dyDescent="0.35"/>
    <row r="58353" customFormat="1" x14ac:dyDescent="0.35"/>
    <row r="58354" customFormat="1" x14ac:dyDescent="0.35"/>
    <row r="58355" customFormat="1" x14ac:dyDescent="0.35"/>
    <row r="58356" customFormat="1" x14ac:dyDescent="0.35"/>
    <row r="58357" customFormat="1" x14ac:dyDescent="0.35"/>
    <row r="58358" customFormat="1" x14ac:dyDescent="0.35"/>
    <row r="58359" customFormat="1" x14ac:dyDescent="0.35"/>
    <row r="58360" customFormat="1" x14ac:dyDescent="0.35"/>
    <row r="58361" customFormat="1" x14ac:dyDescent="0.35"/>
    <row r="58362" customFormat="1" x14ac:dyDescent="0.35"/>
    <row r="58363" customFormat="1" x14ac:dyDescent="0.35"/>
    <row r="58364" customFormat="1" x14ac:dyDescent="0.35"/>
    <row r="58365" customFormat="1" x14ac:dyDescent="0.35"/>
    <row r="58366" customFormat="1" x14ac:dyDescent="0.35"/>
    <row r="58367" customFormat="1" x14ac:dyDescent="0.35"/>
    <row r="58368" customFormat="1" x14ac:dyDescent="0.35"/>
    <row r="58369" customFormat="1" x14ac:dyDescent="0.35"/>
    <row r="58370" customFormat="1" x14ac:dyDescent="0.35"/>
    <row r="58371" customFormat="1" x14ac:dyDescent="0.35"/>
    <row r="58372" customFormat="1" x14ac:dyDescent="0.35"/>
    <row r="58373" customFormat="1" x14ac:dyDescent="0.35"/>
    <row r="58374" customFormat="1" x14ac:dyDescent="0.35"/>
    <row r="58375" customFormat="1" x14ac:dyDescent="0.35"/>
    <row r="58376" customFormat="1" x14ac:dyDescent="0.35"/>
    <row r="58377" customFormat="1" x14ac:dyDescent="0.35"/>
    <row r="58378" customFormat="1" x14ac:dyDescent="0.35"/>
    <row r="58379" customFormat="1" x14ac:dyDescent="0.35"/>
    <row r="58380" customFormat="1" x14ac:dyDescent="0.35"/>
    <row r="58381" customFormat="1" x14ac:dyDescent="0.35"/>
    <row r="58382" customFormat="1" x14ac:dyDescent="0.35"/>
    <row r="58383" customFormat="1" x14ac:dyDescent="0.35"/>
    <row r="58384" customFormat="1" x14ac:dyDescent="0.35"/>
    <row r="58385" customFormat="1" x14ac:dyDescent="0.35"/>
    <row r="58386" customFormat="1" x14ac:dyDescent="0.35"/>
    <row r="58387" customFormat="1" x14ac:dyDescent="0.35"/>
    <row r="58388" customFormat="1" x14ac:dyDescent="0.35"/>
    <row r="58389" customFormat="1" x14ac:dyDescent="0.35"/>
    <row r="58390" customFormat="1" x14ac:dyDescent="0.35"/>
    <row r="58391" customFormat="1" x14ac:dyDescent="0.35"/>
    <row r="58392" customFormat="1" x14ac:dyDescent="0.35"/>
    <row r="58393" customFormat="1" x14ac:dyDescent="0.35"/>
    <row r="58394" customFormat="1" x14ac:dyDescent="0.35"/>
    <row r="58395" customFormat="1" x14ac:dyDescent="0.35"/>
    <row r="58396" customFormat="1" x14ac:dyDescent="0.35"/>
    <row r="58397" customFormat="1" x14ac:dyDescent="0.35"/>
    <row r="58398" customFormat="1" x14ac:dyDescent="0.35"/>
    <row r="58399" customFormat="1" x14ac:dyDescent="0.35"/>
    <row r="58400" customFormat="1" x14ac:dyDescent="0.35"/>
    <row r="58401" customFormat="1" x14ac:dyDescent="0.35"/>
    <row r="58402" customFormat="1" x14ac:dyDescent="0.35"/>
    <row r="58403" customFormat="1" x14ac:dyDescent="0.35"/>
    <row r="58404" customFormat="1" x14ac:dyDescent="0.35"/>
    <row r="58405" customFormat="1" x14ac:dyDescent="0.35"/>
    <row r="58406" customFormat="1" x14ac:dyDescent="0.35"/>
    <row r="58407" customFormat="1" x14ac:dyDescent="0.35"/>
    <row r="58408" customFormat="1" x14ac:dyDescent="0.35"/>
    <row r="58409" customFormat="1" x14ac:dyDescent="0.35"/>
    <row r="58410" customFormat="1" x14ac:dyDescent="0.35"/>
    <row r="58411" customFormat="1" x14ac:dyDescent="0.35"/>
    <row r="58412" customFormat="1" x14ac:dyDescent="0.35"/>
    <row r="58413" customFormat="1" x14ac:dyDescent="0.35"/>
    <row r="58414" customFormat="1" x14ac:dyDescent="0.35"/>
    <row r="58415" customFormat="1" x14ac:dyDescent="0.35"/>
    <row r="58416" customFormat="1" x14ac:dyDescent="0.35"/>
    <row r="58417" customFormat="1" x14ac:dyDescent="0.35"/>
    <row r="58418" customFormat="1" x14ac:dyDescent="0.35"/>
    <row r="58419" customFormat="1" x14ac:dyDescent="0.35"/>
    <row r="58420" customFormat="1" x14ac:dyDescent="0.35"/>
    <row r="58421" customFormat="1" x14ac:dyDescent="0.35"/>
    <row r="58422" customFormat="1" x14ac:dyDescent="0.35"/>
    <row r="58423" customFormat="1" x14ac:dyDescent="0.35"/>
    <row r="58424" customFormat="1" x14ac:dyDescent="0.35"/>
    <row r="58425" customFormat="1" x14ac:dyDescent="0.35"/>
    <row r="58426" customFormat="1" x14ac:dyDescent="0.35"/>
    <row r="58427" customFormat="1" x14ac:dyDescent="0.35"/>
    <row r="58428" customFormat="1" x14ac:dyDescent="0.35"/>
    <row r="58429" customFormat="1" x14ac:dyDescent="0.35"/>
    <row r="58430" customFormat="1" x14ac:dyDescent="0.35"/>
    <row r="58431" customFormat="1" x14ac:dyDescent="0.35"/>
    <row r="58432" customFormat="1" x14ac:dyDescent="0.35"/>
    <row r="58433" customFormat="1" x14ac:dyDescent="0.35"/>
    <row r="58434" customFormat="1" x14ac:dyDescent="0.35"/>
    <row r="58435" customFormat="1" x14ac:dyDescent="0.35"/>
    <row r="58436" customFormat="1" x14ac:dyDescent="0.35"/>
    <row r="58437" customFormat="1" x14ac:dyDescent="0.35"/>
    <row r="58438" customFormat="1" x14ac:dyDescent="0.35"/>
    <row r="58439" customFormat="1" x14ac:dyDescent="0.35"/>
    <row r="58440" customFormat="1" x14ac:dyDescent="0.35"/>
    <row r="58441" customFormat="1" x14ac:dyDescent="0.35"/>
    <row r="58442" customFormat="1" x14ac:dyDescent="0.35"/>
    <row r="58443" customFormat="1" x14ac:dyDescent="0.35"/>
    <row r="58444" customFormat="1" x14ac:dyDescent="0.35"/>
    <row r="58445" customFormat="1" x14ac:dyDescent="0.35"/>
    <row r="58446" customFormat="1" x14ac:dyDescent="0.35"/>
    <row r="58447" customFormat="1" x14ac:dyDescent="0.35"/>
    <row r="58448" customFormat="1" x14ac:dyDescent="0.35"/>
    <row r="58449" customFormat="1" x14ac:dyDescent="0.35"/>
    <row r="58450" customFormat="1" x14ac:dyDescent="0.35"/>
    <row r="58451" customFormat="1" x14ac:dyDescent="0.35"/>
    <row r="58452" customFormat="1" x14ac:dyDescent="0.35"/>
    <row r="58453" customFormat="1" x14ac:dyDescent="0.35"/>
    <row r="58454" customFormat="1" x14ac:dyDescent="0.35"/>
    <row r="58455" customFormat="1" x14ac:dyDescent="0.35"/>
    <row r="58456" customFormat="1" x14ac:dyDescent="0.35"/>
    <row r="58457" customFormat="1" x14ac:dyDescent="0.35"/>
    <row r="58458" customFormat="1" x14ac:dyDescent="0.35"/>
    <row r="58459" customFormat="1" x14ac:dyDescent="0.35"/>
    <row r="58460" customFormat="1" x14ac:dyDescent="0.35"/>
    <row r="58461" customFormat="1" x14ac:dyDescent="0.35"/>
    <row r="58462" customFormat="1" x14ac:dyDescent="0.35"/>
    <row r="58463" customFormat="1" x14ac:dyDescent="0.35"/>
    <row r="58464" customFormat="1" x14ac:dyDescent="0.35"/>
    <row r="58465" customFormat="1" x14ac:dyDescent="0.35"/>
    <row r="58466" customFormat="1" x14ac:dyDescent="0.35"/>
    <row r="58467" customFormat="1" x14ac:dyDescent="0.35"/>
    <row r="58468" customFormat="1" x14ac:dyDescent="0.35"/>
    <row r="58469" customFormat="1" x14ac:dyDescent="0.35"/>
    <row r="58470" customFormat="1" x14ac:dyDescent="0.35"/>
    <row r="58471" customFormat="1" x14ac:dyDescent="0.35"/>
    <row r="58472" customFormat="1" x14ac:dyDescent="0.35"/>
    <row r="58473" customFormat="1" x14ac:dyDescent="0.35"/>
    <row r="58474" customFormat="1" x14ac:dyDescent="0.35"/>
    <row r="58475" customFormat="1" x14ac:dyDescent="0.35"/>
    <row r="58476" customFormat="1" x14ac:dyDescent="0.35"/>
    <row r="58477" customFormat="1" x14ac:dyDescent="0.35"/>
    <row r="58478" customFormat="1" x14ac:dyDescent="0.35"/>
    <row r="58479" customFormat="1" x14ac:dyDescent="0.35"/>
    <row r="58480" customFormat="1" x14ac:dyDescent="0.35"/>
    <row r="58481" customFormat="1" x14ac:dyDescent="0.35"/>
    <row r="58482" customFormat="1" x14ac:dyDescent="0.35"/>
    <row r="58483" customFormat="1" x14ac:dyDescent="0.35"/>
    <row r="58484" customFormat="1" x14ac:dyDescent="0.35"/>
    <row r="58485" customFormat="1" x14ac:dyDescent="0.35"/>
    <row r="58486" customFormat="1" x14ac:dyDescent="0.35"/>
    <row r="58487" customFormat="1" x14ac:dyDescent="0.35"/>
    <row r="58488" customFormat="1" x14ac:dyDescent="0.35"/>
    <row r="58489" customFormat="1" x14ac:dyDescent="0.35"/>
    <row r="58490" customFormat="1" x14ac:dyDescent="0.35"/>
    <row r="58491" customFormat="1" x14ac:dyDescent="0.35"/>
    <row r="58492" customFormat="1" x14ac:dyDescent="0.35"/>
    <row r="58493" customFormat="1" x14ac:dyDescent="0.35"/>
    <row r="58494" customFormat="1" x14ac:dyDescent="0.35"/>
    <row r="58495" customFormat="1" x14ac:dyDescent="0.35"/>
    <row r="58496" customFormat="1" x14ac:dyDescent="0.35"/>
    <row r="58497" customFormat="1" x14ac:dyDescent="0.35"/>
    <row r="58498" customFormat="1" x14ac:dyDescent="0.35"/>
    <row r="58499" customFormat="1" x14ac:dyDescent="0.35"/>
    <row r="58500" customFormat="1" x14ac:dyDescent="0.35"/>
    <row r="58501" customFormat="1" x14ac:dyDescent="0.35"/>
    <row r="58502" customFormat="1" x14ac:dyDescent="0.35"/>
    <row r="58503" customFormat="1" x14ac:dyDescent="0.35"/>
    <row r="58504" customFormat="1" x14ac:dyDescent="0.35"/>
    <row r="58505" customFormat="1" x14ac:dyDescent="0.35"/>
    <row r="58506" customFormat="1" x14ac:dyDescent="0.35"/>
    <row r="58507" customFormat="1" x14ac:dyDescent="0.35"/>
    <row r="58508" customFormat="1" x14ac:dyDescent="0.35"/>
    <row r="58509" customFormat="1" x14ac:dyDescent="0.35"/>
    <row r="58510" customFormat="1" x14ac:dyDescent="0.35"/>
    <row r="58511" customFormat="1" x14ac:dyDescent="0.35"/>
    <row r="58512" customFormat="1" x14ac:dyDescent="0.35"/>
    <row r="58513" customFormat="1" x14ac:dyDescent="0.35"/>
    <row r="58514" customFormat="1" x14ac:dyDescent="0.35"/>
    <row r="58515" customFormat="1" x14ac:dyDescent="0.35"/>
    <row r="58516" customFormat="1" x14ac:dyDescent="0.35"/>
    <row r="58517" customFormat="1" x14ac:dyDescent="0.35"/>
    <row r="58518" customFormat="1" x14ac:dyDescent="0.35"/>
    <row r="58519" customFormat="1" x14ac:dyDescent="0.35"/>
    <row r="58520" customFormat="1" x14ac:dyDescent="0.35"/>
    <row r="58521" customFormat="1" x14ac:dyDescent="0.35"/>
    <row r="58522" customFormat="1" x14ac:dyDescent="0.35"/>
    <row r="58523" customFormat="1" x14ac:dyDescent="0.35"/>
    <row r="58524" customFormat="1" x14ac:dyDescent="0.35"/>
    <row r="58525" customFormat="1" x14ac:dyDescent="0.35"/>
    <row r="58526" customFormat="1" x14ac:dyDescent="0.35"/>
    <row r="58527" customFormat="1" x14ac:dyDescent="0.35"/>
    <row r="58528" customFormat="1" x14ac:dyDescent="0.35"/>
    <row r="58529" customFormat="1" x14ac:dyDescent="0.35"/>
    <row r="58530" customFormat="1" x14ac:dyDescent="0.35"/>
    <row r="58531" customFormat="1" x14ac:dyDescent="0.35"/>
    <row r="58532" customFormat="1" x14ac:dyDescent="0.35"/>
    <row r="58533" customFormat="1" x14ac:dyDescent="0.35"/>
    <row r="58534" customFormat="1" x14ac:dyDescent="0.35"/>
    <row r="58535" customFormat="1" x14ac:dyDescent="0.35"/>
    <row r="58536" customFormat="1" x14ac:dyDescent="0.35"/>
    <row r="58537" customFormat="1" x14ac:dyDescent="0.35"/>
    <row r="58538" customFormat="1" x14ac:dyDescent="0.35"/>
    <row r="58539" customFormat="1" x14ac:dyDescent="0.35"/>
    <row r="58540" customFormat="1" x14ac:dyDescent="0.35"/>
    <row r="58541" customFormat="1" x14ac:dyDescent="0.35"/>
    <row r="58542" customFormat="1" x14ac:dyDescent="0.35"/>
    <row r="58543" customFormat="1" x14ac:dyDescent="0.35"/>
    <row r="58544" customFormat="1" x14ac:dyDescent="0.35"/>
    <row r="58545" customFormat="1" x14ac:dyDescent="0.35"/>
    <row r="58546" customFormat="1" x14ac:dyDescent="0.35"/>
    <row r="58547" customFormat="1" x14ac:dyDescent="0.35"/>
    <row r="58548" customFormat="1" x14ac:dyDescent="0.35"/>
    <row r="58549" customFormat="1" x14ac:dyDescent="0.35"/>
    <row r="58550" customFormat="1" x14ac:dyDescent="0.35"/>
    <row r="58551" customFormat="1" x14ac:dyDescent="0.35"/>
    <row r="58552" customFormat="1" x14ac:dyDescent="0.35"/>
    <row r="58553" customFormat="1" x14ac:dyDescent="0.35"/>
    <row r="58554" customFormat="1" x14ac:dyDescent="0.35"/>
    <row r="58555" customFormat="1" x14ac:dyDescent="0.35"/>
    <row r="58556" customFormat="1" x14ac:dyDescent="0.35"/>
    <row r="58557" customFormat="1" x14ac:dyDescent="0.35"/>
    <row r="58558" customFormat="1" x14ac:dyDescent="0.35"/>
    <row r="58559" customFormat="1" x14ac:dyDescent="0.35"/>
    <row r="58560" customFormat="1" x14ac:dyDescent="0.35"/>
    <row r="58561" customFormat="1" x14ac:dyDescent="0.35"/>
    <row r="58562" customFormat="1" x14ac:dyDescent="0.35"/>
    <row r="58563" customFormat="1" x14ac:dyDescent="0.35"/>
    <row r="58564" customFormat="1" x14ac:dyDescent="0.35"/>
    <row r="58565" customFormat="1" x14ac:dyDescent="0.35"/>
    <row r="58566" customFormat="1" x14ac:dyDescent="0.35"/>
    <row r="58567" customFormat="1" x14ac:dyDescent="0.35"/>
    <row r="58568" customFormat="1" x14ac:dyDescent="0.35"/>
    <row r="58569" customFormat="1" x14ac:dyDescent="0.35"/>
    <row r="58570" customFormat="1" x14ac:dyDescent="0.35"/>
    <row r="58571" customFormat="1" x14ac:dyDescent="0.35"/>
    <row r="58572" customFormat="1" x14ac:dyDescent="0.35"/>
    <row r="58573" customFormat="1" x14ac:dyDescent="0.35"/>
    <row r="58574" customFormat="1" x14ac:dyDescent="0.35"/>
    <row r="58575" customFormat="1" x14ac:dyDescent="0.35"/>
    <row r="58576" customFormat="1" x14ac:dyDescent="0.35"/>
    <row r="58577" customFormat="1" x14ac:dyDescent="0.35"/>
    <row r="58578" customFormat="1" x14ac:dyDescent="0.35"/>
    <row r="58579" customFormat="1" x14ac:dyDescent="0.35"/>
    <row r="58580" customFormat="1" x14ac:dyDescent="0.35"/>
    <row r="58581" customFormat="1" x14ac:dyDescent="0.35"/>
    <row r="58582" customFormat="1" x14ac:dyDescent="0.35"/>
    <row r="58583" customFormat="1" x14ac:dyDescent="0.35"/>
    <row r="58584" customFormat="1" x14ac:dyDescent="0.35"/>
    <row r="58585" customFormat="1" x14ac:dyDescent="0.35"/>
    <row r="58586" customFormat="1" x14ac:dyDescent="0.35"/>
    <row r="58587" customFormat="1" x14ac:dyDescent="0.35"/>
    <row r="58588" customFormat="1" x14ac:dyDescent="0.35"/>
    <row r="58589" customFormat="1" x14ac:dyDescent="0.35"/>
    <row r="58590" customFormat="1" x14ac:dyDescent="0.35"/>
    <row r="58591" customFormat="1" x14ac:dyDescent="0.35"/>
    <row r="58592" customFormat="1" x14ac:dyDescent="0.35"/>
    <row r="58593" customFormat="1" x14ac:dyDescent="0.35"/>
    <row r="58594" customFormat="1" x14ac:dyDescent="0.35"/>
    <row r="58595" customFormat="1" x14ac:dyDescent="0.35"/>
    <row r="58596" customFormat="1" x14ac:dyDescent="0.35"/>
    <row r="58597" customFormat="1" x14ac:dyDescent="0.35"/>
    <row r="58598" customFormat="1" x14ac:dyDescent="0.35"/>
    <row r="58599" customFormat="1" x14ac:dyDescent="0.35"/>
    <row r="58600" customFormat="1" x14ac:dyDescent="0.35"/>
    <row r="58601" customFormat="1" x14ac:dyDescent="0.35"/>
    <row r="58602" customFormat="1" x14ac:dyDescent="0.35"/>
    <row r="58603" customFormat="1" x14ac:dyDescent="0.35"/>
    <row r="58604" customFormat="1" x14ac:dyDescent="0.35"/>
    <row r="58605" customFormat="1" x14ac:dyDescent="0.35"/>
    <row r="58606" customFormat="1" x14ac:dyDescent="0.35"/>
    <row r="58607" customFormat="1" x14ac:dyDescent="0.35"/>
    <row r="58608" customFormat="1" x14ac:dyDescent="0.35"/>
    <row r="58609" customFormat="1" x14ac:dyDescent="0.35"/>
    <row r="58610" customFormat="1" x14ac:dyDescent="0.35"/>
    <row r="58611" customFormat="1" x14ac:dyDescent="0.35"/>
    <row r="58612" customFormat="1" x14ac:dyDescent="0.35"/>
    <row r="58613" customFormat="1" x14ac:dyDescent="0.35"/>
    <row r="58614" customFormat="1" x14ac:dyDescent="0.35"/>
    <row r="58615" customFormat="1" x14ac:dyDescent="0.35"/>
    <row r="58616" customFormat="1" x14ac:dyDescent="0.35"/>
    <row r="58617" customFormat="1" x14ac:dyDescent="0.35"/>
    <row r="58618" customFormat="1" x14ac:dyDescent="0.35"/>
    <row r="58619" customFormat="1" x14ac:dyDescent="0.35"/>
    <row r="58620" customFormat="1" x14ac:dyDescent="0.35"/>
    <row r="58621" customFormat="1" x14ac:dyDescent="0.35"/>
    <row r="58622" customFormat="1" x14ac:dyDescent="0.35"/>
    <row r="58623" customFormat="1" x14ac:dyDescent="0.35"/>
    <row r="58624" customFormat="1" x14ac:dyDescent="0.35"/>
    <row r="58625" customFormat="1" x14ac:dyDescent="0.35"/>
    <row r="58626" customFormat="1" x14ac:dyDescent="0.35"/>
    <row r="58627" customFormat="1" x14ac:dyDescent="0.35"/>
    <row r="58628" customFormat="1" x14ac:dyDescent="0.35"/>
    <row r="58629" customFormat="1" x14ac:dyDescent="0.35"/>
    <row r="58630" customFormat="1" x14ac:dyDescent="0.35"/>
    <row r="58631" customFormat="1" x14ac:dyDescent="0.35"/>
    <row r="58632" customFormat="1" x14ac:dyDescent="0.35"/>
    <row r="58633" customFormat="1" x14ac:dyDescent="0.35"/>
    <row r="58634" customFormat="1" x14ac:dyDescent="0.35"/>
    <row r="58635" customFormat="1" x14ac:dyDescent="0.35"/>
    <row r="58636" customFormat="1" x14ac:dyDescent="0.35"/>
    <row r="58637" customFormat="1" x14ac:dyDescent="0.35"/>
    <row r="58638" customFormat="1" x14ac:dyDescent="0.35"/>
    <row r="58639" customFormat="1" x14ac:dyDescent="0.35"/>
    <row r="58640" customFormat="1" x14ac:dyDescent="0.35"/>
    <row r="58641" customFormat="1" x14ac:dyDescent="0.35"/>
    <row r="58642" customFormat="1" x14ac:dyDescent="0.35"/>
    <row r="58643" customFormat="1" x14ac:dyDescent="0.35"/>
    <row r="58644" customFormat="1" x14ac:dyDescent="0.35"/>
    <row r="58645" customFormat="1" x14ac:dyDescent="0.35"/>
    <row r="58646" customFormat="1" x14ac:dyDescent="0.35"/>
    <row r="58647" customFormat="1" x14ac:dyDescent="0.35"/>
    <row r="58648" customFormat="1" x14ac:dyDescent="0.35"/>
    <row r="58649" customFormat="1" x14ac:dyDescent="0.35"/>
    <row r="58650" customFormat="1" x14ac:dyDescent="0.35"/>
    <row r="58651" customFormat="1" x14ac:dyDescent="0.35"/>
    <row r="58652" customFormat="1" x14ac:dyDescent="0.35"/>
    <row r="58653" customFormat="1" x14ac:dyDescent="0.35"/>
    <row r="58654" customFormat="1" x14ac:dyDescent="0.35"/>
    <row r="58655" customFormat="1" x14ac:dyDescent="0.35"/>
    <row r="58656" customFormat="1" x14ac:dyDescent="0.35"/>
    <row r="58657" customFormat="1" x14ac:dyDescent="0.35"/>
    <row r="58658" customFormat="1" x14ac:dyDescent="0.35"/>
    <row r="58659" customFormat="1" x14ac:dyDescent="0.35"/>
    <row r="58660" customFormat="1" x14ac:dyDescent="0.35"/>
    <row r="58661" customFormat="1" x14ac:dyDescent="0.35"/>
    <row r="58662" customFormat="1" x14ac:dyDescent="0.35"/>
    <row r="58663" customFormat="1" x14ac:dyDescent="0.35"/>
    <row r="58664" customFormat="1" x14ac:dyDescent="0.35"/>
    <row r="58665" customFormat="1" x14ac:dyDescent="0.35"/>
    <row r="58666" customFormat="1" x14ac:dyDescent="0.35"/>
    <row r="58667" customFormat="1" x14ac:dyDescent="0.35"/>
    <row r="58668" customFormat="1" x14ac:dyDescent="0.35"/>
    <row r="58669" customFormat="1" x14ac:dyDescent="0.35"/>
    <row r="58670" customFormat="1" x14ac:dyDescent="0.35"/>
    <row r="58671" customFormat="1" x14ac:dyDescent="0.35"/>
    <row r="58672" customFormat="1" x14ac:dyDescent="0.35"/>
    <row r="58673" customFormat="1" x14ac:dyDescent="0.35"/>
    <row r="58674" customFormat="1" x14ac:dyDescent="0.35"/>
    <row r="58675" customFormat="1" x14ac:dyDescent="0.35"/>
    <row r="58676" customFormat="1" x14ac:dyDescent="0.35"/>
    <row r="58677" customFormat="1" x14ac:dyDescent="0.35"/>
    <row r="58678" customFormat="1" x14ac:dyDescent="0.35"/>
    <row r="58679" customFormat="1" x14ac:dyDescent="0.35"/>
    <row r="58680" customFormat="1" x14ac:dyDescent="0.35"/>
    <row r="58681" customFormat="1" x14ac:dyDescent="0.35"/>
    <row r="58682" customFormat="1" x14ac:dyDescent="0.35"/>
    <row r="58683" customFormat="1" x14ac:dyDescent="0.35"/>
    <row r="58684" customFormat="1" x14ac:dyDescent="0.35"/>
    <row r="58685" customFormat="1" x14ac:dyDescent="0.35"/>
    <row r="58686" customFormat="1" x14ac:dyDescent="0.35"/>
    <row r="58687" customFormat="1" x14ac:dyDescent="0.35"/>
    <row r="58688" customFormat="1" x14ac:dyDescent="0.35"/>
    <row r="58689" customFormat="1" x14ac:dyDescent="0.35"/>
    <row r="58690" customFormat="1" x14ac:dyDescent="0.35"/>
    <row r="58691" customFormat="1" x14ac:dyDescent="0.35"/>
    <row r="58692" customFormat="1" x14ac:dyDescent="0.35"/>
    <row r="58693" customFormat="1" x14ac:dyDescent="0.35"/>
    <row r="58694" customFormat="1" x14ac:dyDescent="0.35"/>
    <row r="58695" customFormat="1" x14ac:dyDescent="0.35"/>
    <row r="58696" customFormat="1" x14ac:dyDescent="0.35"/>
    <row r="58697" customFormat="1" x14ac:dyDescent="0.35"/>
    <row r="58698" customFormat="1" x14ac:dyDescent="0.35"/>
    <row r="58699" customFormat="1" x14ac:dyDescent="0.35"/>
    <row r="58700" customFormat="1" x14ac:dyDescent="0.35"/>
    <row r="58701" customFormat="1" x14ac:dyDescent="0.35"/>
    <row r="58702" customFormat="1" x14ac:dyDescent="0.35"/>
    <row r="58703" customFormat="1" x14ac:dyDescent="0.35"/>
    <row r="58704" customFormat="1" x14ac:dyDescent="0.35"/>
    <row r="58705" customFormat="1" x14ac:dyDescent="0.35"/>
    <row r="58706" customFormat="1" x14ac:dyDescent="0.35"/>
    <row r="58707" customFormat="1" x14ac:dyDescent="0.35"/>
    <row r="58708" customFormat="1" x14ac:dyDescent="0.35"/>
    <row r="58709" customFormat="1" x14ac:dyDescent="0.35"/>
    <row r="58710" customFormat="1" x14ac:dyDescent="0.35"/>
    <row r="58711" customFormat="1" x14ac:dyDescent="0.35"/>
    <row r="58712" customFormat="1" x14ac:dyDescent="0.35"/>
    <row r="58713" customFormat="1" x14ac:dyDescent="0.35"/>
    <row r="58714" customFormat="1" x14ac:dyDescent="0.35"/>
    <row r="58715" customFormat="1" x14ac:dyDescent="0.35"/>
    <row r="58716" customFormat="1" x14ac:dyDescent="0.35"/>
    <row r="58717" customFormat="1" x14ac:dyDescent="0.35"/>
    <row r="58718" customFormat="1" x14ac:dyDescent="0.35"/>
    <row r="58719" customFormat="1" x14ac:dyDescent="0.35"/>
    <row r="58720" customFormat="1" x14ac:dyDescent="0.35"/>
    <row r="58721" customFormat="1" x14ac:dyDescent="0.35"/>
    <row r="58722" customFormat="1" x14ac:dyDescent="0.35"/>
    <row r="58723" customFormat="1" x14ac:dyDescent="0.35"/>
    <row r="58724" customFormat="1" x14ac:dyDescent="0.35"/>
    <row r="58725" customFormat="1" x14ac:dyDescent="0.35"/>
    <row r="58726" customFormat="1" x14ac:dyDescent="0.35"/>
    <row r="58727" customFormat="1" x14ac:dyDescent="0.35"/>
    <row r="58728" customFormat="1" x14ac:dyDescent="0.35"/>
    <row r="58729" customFormat="1" x14ac:dyDescent="0.35"/>
    <row r="58730" customFormat="1" x14ac:dyDescent="0.35"/>
    <row r="58731" customFormat="1" x14ac:dyDescent="0.35"/>
    <row r="58732" customFormat="1" x14ac:dyDescent="0.35"/>
    <row r="58733" customFormat="1" x14ac:dyDescent="0.35"/>
    <row r="58734" customFormat="1" x14ac:dyDescent="0.35"/>
    <row r="58735" customFormat="1" x14ac:dyDescent="0.35"/>
    <row r="58736" customFormat="1" x14ac:dyDescent="0.35"/>
    <row r="58737" customFormat="1" x14ac:dyDescent="0.35"/>
    <row r="58738" customFormat="1" x14ac:dyDescent="0.35"/>
    <row r="58739" customFormat="1" x14ac:dyDescent="0.35"/>
    <row r="58740" customFormat="1" x14ac:dyDescent="0.35"/>
    <row r="58741" customFormat="1" x14ac:dyDescent="0.35"/>
    <row r="58742" customFormat="1" x14ac:dyDescent="0.35"/>
    <row r="58743" customFormat="1" x14ac:dyDescent="0.35"/>
    <row r="58744" customFormat="1" x14ac:dyDescent="0.35"/>
    <row r="58745" customFormat="1" x14ac:dyDescent="0.35"/>
    <row r="58746" customFormat="1" x14ac:dyDescent="0.35"/>
    <row r="58747" customFormat="1" x14ac:dyDescent="0.35"/>
    <row r="58748" customFormat="1" x14ac:dyDescent="0.35"/>
    <row r="58749" customFormat="1" x14ac:dyDescent="0.35"/>
    <row r="58750" customFormat="1" x14ac:dyDescent="0.35"/>
    <row r="58751" customFormat="1" x14ac:dyDescent="0.35"/>
    <row r="58752" customFormat="1" x14ac:dyDescent="0.35"/>
    <row r="58753" customFormat="1" x14ac:dyDescent="0.35"/>
    <row r="58754" customFormat="1" x14ac:dyDescent="0.35"/>
    <row r="58755" customFormat="1" x14ac:dyDescent="0.35"/>
    <row r="58756" customFormat="1" x14ac:dyDescent="0.35"/>
    <row r="58757" customFormat="1" x14ac:dyDescent="0.35"/>
    <row r="58758" customFormat="1" x14ac:dyDescent="0.35"/>
    <row r="58759" customFormat="1" x14ac:dyDescent="0.35"/>
    <row r="58760" customFormat="1" x14ac:dyDescent="0.35"/>
    <row r="58761" customFormat="1" x14ac:dyDescent="0.35"/>
    <row r="58762" customFormat="1" x14ac:dyDescent="0.35"/>
    <row r="58763" customFormat="1" x14ac:dyDescent="0.35"/>
    <row r="58764" customFormat="1" x14ac:dyDescent="0.35"/>
    <row r="58765" customFormat="1" x14ac:dyDescent="0.35"/>
    <row r="58766" customFormat="1" x14ac:dyDescent="0.35"/>
    <row r="58767" customFormat="1" x14ac:dyDescent="0.35"/>
    <row r="58768" customFormat="1" x14ac:dyDescent="0.35"/>
    <row r="58769" customFormat="1" x14ac:dyDescent="0.35"/>
    <row r="58770" customFormat="1" x14ac:dyDescent="0.35"/>
    <row r="58771" customFormat="1" x14ac:dyDescent="0.35"/>
    <row r="58772" customFormat="1" x14ac:dyDescent="0.35"/>
    <row r="58773" customFormat="1" x14ac:dyDescent="0.35"/>
    <row r="58774" customFormat="1" x14ac:dyDescent="0.35"/>
    <row r="58775" customFormat="1" x14ac:dyDescent="0.35"/>
    <row r="58776" customFormat="1" x14ac:dyDescent="0.35"/>
    <row r="58777" customFormat="1" x14ac:dyDescent="0.35"/>
    <row r="58778" customFormat="1" x14ac:dyDescent="0.35"/>
    <row r="58779" customFormat="1" x14ac:dyDescent="0.35"/>
    <row r="58780" customFormat="1" x14ac:dyDescent="0.35"/>
    <row r="58781" customFormat="1" x14ac:dyDescent="0.35"/>
    <row r="58782" customFormat="1" x14ac:dyDescent="0.35"/>
    <row r="58783" customFormat="1" x14ac:dyDescent="0.35"/>
    <row r="58784" customFormat="1" x14ac:dyDescent="0.35"/>
    <row r="58785" customFormat="1" x14ac:dyDescent="0.35"/>
    <row r="58786" customFormat="1" x14ac:dyDescent="0.35"/>
    <row r="58787" customFormat="1" x14ac:dyDescent="0.35"/>
    <row r="58788" customFormat="1" x14ac:dyDescent="0.35"/>
    <row r="58789" customFormat="1" x14ac:dyDescent="0.35"/>
    <row r="58790" customFormat="1" x14ac:dyDescent="0.35"/>
    <row r="58791" customFormat="1" x14ac:dyDescent="0.35"/>
    <row r="58792" customFormat="1" x14ac:dyDescent="0.35"/>
    <row r="58793" customFormat="1" x14ac:dyDescent="0.35"/>
    <row r="58794" customFormat="1" x14ac:dyDescent="0.35"/>
    <row r="58795" customFormat="1" x14ac:dyDescent="0.35"/>
    <row r="58796" customFormat="1" x14ac:dyDescent="0.35"/>
    <row r="58797" customFormat="1" x14ac:dyDescent="0.35"/>
    <row r="58798" customFormat="1" x14ac:dyDescent="0.35"/>
    <row r="58799" customFormat="1" x14ac:dyDescent="0.35"/>
    <row r="58800" customFormat="1" x14ac:dyDescent="0.35"/>
    <row r="58801" customFormat="1" x14ac:dyDescent="0.35"/>
    <row r="58802" customFormat="1" x14ac:dyDescent="0.35"/>
    <row r="58803" customFormat="1" x14ac:dyDescent="0.35"/>
    <row r="58804" customFormat="1" x14ac:dyDescent="0.35"/>
    <row r="58805" customFormat="1" x14ac:dyDescent="0.35"/>
    <row r="58806" customFormat="1" x14ac:dyDescent="0.35"/>
    <row r="58807" customFormat="1" x14ac:dyDescent="0.35"/>
    <row r="58808" customFormat="1" x14ac:dyDescent="0.35"/>
    <row r="58809" customFormat="1" x14ac:dyDescent="0.35"/>
    <row r="58810" customFormat="1" x14ac:dyDescent="0.35"/>
    <row r="58811" customFormat="1" x14ac:dyDescent="0.35"/>
    <row r="58812" customFormat="1" x14ac:dyDescent="0.35"/>
    <row r="58813" customFormat="1" x14ac:dyDescent="0.35"/>
    <row r="58814" customFormat="1" x14ac:dyDescent="0.35"/>
    <row r="58815" customFormat="1" x14ac:dyDescent="0.35"/>
    <row r="58816" customFormat="1" x14ac:dyDescent="0.35"/>
    <row r="58817" customFormat="1" x14ac:dyDescent="0.35"/>
    <row r="58818" customFormat="1" x14ac:dyDescent="0.35"/>
    <row r="58819" customFormat="1" x14ac:dyDescent="0.35"/>
    <row r="58820" customFormat="1" x14ac:dyDescent="0.35"/>
    <row r="58821" customFormat="1" x14ac:dyDescent="0.35"/>
    <row r="58822" customFormat="1" x14ac:dyDescent="0.35"/>
    <row r="58823" customFormat="1" x14ac:dyDescent="0.35"/>
    <row r="58824" customFormat="1" x14ac:dyDescent="0.35"/>
    <row r="58825" customFormat="1" x14ac:dyDescent="0.35"/>
    <row r="58826" customFormat="1" x14ac:dyDescent="0.35"/>
    <row r="58827" customFormat="1" x14ac:dyDescent="0.35"/>
    <row r="58828" customFormat="1" x14ac:dyDescent="0.35"/>
    <row r="58829" customFormat="1" x14ac:dyDescent="0.35"/>
    <row r="58830" customFormat="1" x14ac:dyDescent="0.35"/>
    <row r="58831" customFormat="1" x14ac:dyDescent="0.35"/>
    <row r="58832" customFormat="1" x14ac:dyDescent="0.35"/>
    <row r="58833" customFormat="1" x14ac:dyDescent="0.35"/>
    <row r="58834" customFormat="1" x14ac:dyDescent="0.35"/>
    <row r="58835" customFormat="1" x14ac:dyDescent="0.35"/>
    <row r="58836" customFormat="1" x14ac:dyDescent="0.35"/>
    <row r="58837" customFormat="1" x14ac:dyDescent="0.35"/>
    <row r="58838" customFormat="1" x14ac:dyDescent="0.35"/>
    <row r="58839" customFormat="1" x14ac:dyDescent="0.35"/>
    <row r="58840" customFormat="1" x14ac:dyDescent="0.35"/>
    <row r="58841" customFormat="1" x14ac:dyDescent="0.35"/>
    <row r="58842" customFormat="1" x14ac:dyDescent="0.35"/>
    <row r="58843" customFormat="1" x14ac:dyDescent="0.35"/>
    <row r="58844" customFormat="1" x14ac:dyDescent="0.35"/>
    <row r="58845" customFormat="1" x14ac:dyDescent="0.35"/>
    <row r="58846" customFormat="1" x14ac:dyDescent="0.35"/>
    <row r="58847" customFormat="1" x14ac:dyDescent="0.35"/>
    <row r="58848" customFormat="1" x14ac:dyDescent="0.35"/>
    <row r="58849" customFormat="1" x14ac:dyDescent="0.35"/>
    <row r="58850" customFormat="1" x14ac:dyDescent="0.35"/>
    <row r="58851" customFormat="1" x14ac:dyDescent="0.35"/>
    <row r="58852" customFormat="1" x14ac:dyDescent="0.35"/>
    <row r="58853" customFormat="1" x14ac:dyDescent="0.35"/>
    <row r="58854" customFormat="1" x14ac:dyDescent="0.35"/>
    <row r="58855" customFormat="1" x14ac:dyDescent="0.35"/>
    <row r="58856" customFormat="1" x14ac:dyDescent="0.35"/>
    <row r="58857" customFormat="1" x14ac:dyDescent="0.35"/>
    <row r="58858" customFormat="1" x14ac:dyDescent="0.35"/>
    <row r="58859" customFormat="1" x14ac:dyDescent="0.35"/>
    <row r="58860" customFormat="1" x14ac:dyDescent="0.35"/>
    <row r="58861" customFormat="1" x14ac:dyDescent="0.35"/>
    <row r="58862" customFormat="1" x14ac:dyDescent="0.35"/>
    <row r="58863" customFormat="1" x14ac:dyDescent="0.35"/>
    <row r="58864" customFormat="1" x14ac:dyDescent="0.35"/>
    <row r="58865" customFormat="1" x14ac:dyDescent="0.35"/>
    <row r="58866" customFormat="1" x14ac:dyDescent="0.35"/>
    <row r="58867" customFormat="1" x14ac:dyDescent="0.35"/>
    <row r="58868" customFormat="1" x14ac:dyDescent="0.35"/>
    <row r="58869" customFormat="1" x14ac:dyDescent="0.35"/>
    <row r="58870" customFormat="1" x14ac:dyDescent="0.35"/>
    <row r="58871" customFormat="1" x14ac:dyDescent="0.35"/>
    <row r="58872" customFormat="1" x14ac:dyDescent="0.35"/>
    <row r="58873" customFormat="1" x14ac:dyDescent="0.35"/>
    <row r="58874" customFormat="1" x14ac:dyDescent="0.35"/>
    <row r="58875" customFormat="1" x14ac:dyDescent="0.35"/>
    <row r="58876" customFormat="1" x14ac:dyDescent="0.35"/>
    <row r="58877" customFormat="1" x14ac:dyDescent="0.35"/>
    <row r="58878" customFormat="1" x14ac:dyDescent="0.35"/>
    <row r="58879" customFormat="1" x14ac:dyDescent="0.35"/>
    <row r="58880" customFormat="1" x14ac:dyDescent="0.35"/>
    <row r="58881" customFormat="1" x14ac:dyDescent="0.35"/>
    <row r="58882" customFormat="1" x14ac:dyDescent="0.35"/>
    <row r="58883" customFormat="1" x14ac:dyDescent="0.35"/>
    <row r="58884" customFormat="1" x14ac:dyDescent="0.35"/>
    <row r="58885" customFormat="1" x14ac:dyDescent="0.35"/>
    <row r="58886" customFormat="1" x14ac:dyDescent="0.35"/>
    <row r="58887" customFormat="1" x14ac:dyDescent="0.35"/>
    <row r="58888" customFormat="1" x14ac:dyDescent="0.35"/>
    <row r="58889" customFormat="1" x14ac:dyDescent="0.35"/>
    <row r="58890" customFormat="1" x14ac:dyDescent="0.35"/>
    <row r="58891" customFormat="1" x14ac:dyDescent="0.35"/>
    <row r="58892" customFormat="1" x14ac:dyDescent="0.35"/>
    <row r="58893" customFormat="1" x14ac:dyDescent="0.35"/>
    <row r="58894" customFormat="1" x14ac:dyDescent="0.35"/>
    <row r="58895" customFormat="1" x14ac:dyDescent="0.35"/>
    <row r="58896" customFormat="1" x14ac:dyDescent="0.35"/>
    <row r="58897" customFormat="1" x14ac:dyDescent="0.35"/>
    <row r="58898" customFormat="1" x14ac:dyDescent="0.35"/>
    <row r="58899" customFormat="1" x14ac:dyDescent="0.35"/>
    <row r="58900" customFormat="1" x14ac:dyDescent="0.35"/>
    <row r="58901" customFormat="1" x14ac:dyDescent="0.35"/>
    <row r="58902" customFormat="1" x14ac:dyDescent="0.35"/>
    <row r="58903" customFormat="1" x14ac:dyDescent="0.35"/>
    <row r="58904" customFormat="1" x14ac:dyDescent="0.35"/>
    <row r="58905" customFormat="1" x14ac:dyDescent="0.35"/>
    <row r="58906" customFormat="1" x14ac:dyDescent="0.35"/>
    <row r="58907" customFormat="1" x14ac:dyDescent="0.35"/>
    <row r="58908" customFormat="1" x14ac:dyDescent="0.35"/>
    <row r="58909" customFormat="1" x14ac:dyDescent="0.35"/>
    <row r="58910" customFormat="1" x14ac:dyDescent="0.35"/>
    <row r="58911" customFormat="1" x14ac:dyDescent="0.35"/>
    <row r="58912" customFormat="1" x14ac:dyDescent="0.35"/>
    <row r="58913" customFormat="1" x14ac:dyDescent="0.35"/>
    <row r="58914" customFormat="1" x14ac:dyDescent="0.35"/>
    <row r="58915" customFormat="1" x14ac:dyDescent="0.35"/>
    <row r="58916" customFormat="1" x14ac:dyDescent="0.35"/>
    <row r="58917" customFormat="1" x14ac:dyDescent="0.35"/>
    <row r="58918" customFormat="1" x14ac:dyDescent="0.35"/>
    <row r="58919" customFormat="1" x14ac:dyDescent="0.35"/>
    <row r="58920" customFormat="1" x14ac:dyDescent="0.35"/>
    <row r="58921" customFormat="1" x14ac:dyDescent="0.35"/>
    <row r="58922" customFormat="1" x14ac:dyDescent="0.35"/>
    <row r="58923" customFormat="1" x14ac:dyDescent="0.35"/>
    <row r="58924" customFormat="1" x14ac:dyDescent="0.35"/>
    <row r="58925" customFormat="1" x14ac:dyDescent="0.35"/>
    <row r="58926" customFormat="1" x14ac:dyDescent="0.35"/>
    <row r="58927" customFormat="1" x14ac:dyDescent="0.35"/>
    <row r="58928" customFormat="1" x14ac:dyDescent="0.35"/>
    <row r="58929" customFormat="1" x14ac:dyDescent="0.35"/>
    <row r="58930" customFormat="1" x14ac:dyDescent="0.35"/>
    <row r="58931" customFormat="1" x14ac:dyDescent="0.35"/>
    <row r="58932" customFormat="1" x14ac:dyDescent="0.35"/>
    <row r="58933" customFormat="1" x14ac:dyDescent="0.35"/>
    <row r="58934" customFormat="1" x14ac:dyDescent="0.35"/>
    <row r="58935" customFormat="1" x14ac:dyDescent="0.35"/>
    <row r="58936" customFormat="1" x14ac:dyDescent="0.35"/>
    <row r="58937" customFormat="1" x14ac:dyDescent="0.35"/>
    <row r="58938" customFormat="1" x14ac:dyDescent="0.35"/>
    <row r="58939" customFormat="1" x14ac:dyDescent="0.35"/>
    <row r="58940" customFormat="1" x14ac:dyDescent="0.35"/>
    <row r="58941" customFormat="1" x14ac:dyDescent="0.35"/>
    <row r="58942" customFormat="1" x14ac:dyDescent="0.35"/>
    <row r="58943" customFormat="1" x14ac:dyDescent="0.35"/>
    <row r="58944" customFormat="1" x14ac:dyDescent="0.35"/>
    <row r="58945" customFormat="1" x14ac:dyDescent="0.35"/>
    <row r="58946" customFormat="1" x14ac:dyDescent="0.35"/>
    <row r="58947" customFormat="1" x14ac:dyDescent="0.35"/>
    <row r="58948" customFormat="1" x14ac:dyDescent="0.35"/>
    <row r="58949" customFormat="1" x14ac:dyDescent="0.35"/>
    <row r="58950" customFormat="1" x14ac:dyDescent="0.35"/>
    <row r="58951" customFormat="1" x14ac:dyDescent="0.35"/>
    <row r="58952" customFormat="1" x14ac:dyDescent="0.35"/>
    <row r="58953" customFormat="1" x14ac:dyDescent="0.35"/>
    <row r="58954" customFormat="1" x14ac:dyDescent="0.35"/>
    <row r="58955" customFormat="1" x14ac:dyDescent="0.35"/>
    <row r="58956" customFormat="1" x14ac:dyDescent="0.35"/>
    <row r="58957" customFormat="1" x14ac:dyDescent="0.35"/>
    <row r="58958" customFormat="1" x14ac:dyDescent="0.35"/>
    <row r="58959" customFormat="1" x14ac:dyDescent="0.35"/>
    <row r="58960" customFormat="1" x14ac:dyDescent="0.35"/>
    <row r="58961" customFormat="1" x14ac:dyDescent="0.35"/>
    <row r="58962" customFormat="1" x14ac:dyDescent="0.35"/>
    <row r="58963" customFormat="1" x14ac:dyDescent="0.35"/>
    <row r="58964" customFormat="1" x14ac:dyDescent="0.35"/>
    <row r="58965" customFormat="1" x14ac:dyDescent="0.35"/>
    <row r="58966" customFormat="1" x14ac:dyDescent="0.35"/>
    <row r="58967" customFormat="1" x14ac:dyDescent="0.35"/>
    <row r="58968" customFormat="1" x14ac:dyDescent="0.35"/>
    <row r="58969" customFormat="1" x14ac:dyDescent="0.35"/>
    <row r="58970" customFormat="1" x14ac:dyDescent="0.35"/>
    <row r="58971" customFormat="1" x14ac:dyDescent="0.35"/>
    <row r="58972" customFormat="1" x14ac:dyDescent="0.35"/>
    <row r="58973" customFormat="1" x14ac:dyDescent="0.35"/>
    <row r="58974" customFormat="1" x14ac:dyDescent="0.35"/>
    <row r="58975" customFormat="1" x14ac:dyDescent="0.35"/>
    <row r="58976" customFormat="1" x14ac:dyDescent="0.35"/>
    <row r="58977" customFormat="1" x14ac:dyDescent="0.35"/>
    <row r="58978" customFormat="1" x14ac:dyDescent="0.35"/>
    <row r="58979" customFormat="1" x14ac:dyDescent="0.35"/>
    <row r="58980" customFormat="1" x14ac:dyDescent="0.35"/>
    <row r="58981" customFormat="1" x14ac:dyDescent="0.35"/>
    <row r="58982" customFormat="1" x14ac:dyDescent="0.35"/>
    <row r="58983" customFormat="1" x14ac:dyDescent="0.35"/>
    <row r="58984" customFormat="1" x14ac:dyDescent="0.35"/>
    <row r="58985" customFormat="1" x14ac:dyDescent="0.35"/>
    <row r="58986" customFormat="1" x14ac:dyDescent="0.35"/>
    <row r="58987" customFormat="1" x14ac:dyDescent="0.35"/>
    <row r="58988" customFormat="1" x14ac:dyDescent="0.35"/>
    <row r="58989" customFormat="1" x14ac:dyDescent="0.35"/>
    <row r="58990" customFormat="1" x14ac:dyDescent="0.35"/>
    <row r="58991" customFormat="1" x14ac:dyDescent="0.35"/>
    <row r="58992" customFormat="1" x14ac:dyDescent="0.35"/>
    <row r="58993" customFormat="1" x14ac:dyDescent="0.35"/>
    <row r="58994" customFormat="1" x14ac:dyDescent="0.35"/>
    <row r="58995" customFormat="1" x14ac:dyDescent="0.35"/>
    <row r="58996" customFormat="1" x14ac:dyDescent="0.35"/>
    <row r="58997" customFormat="1" x14ac:dyDescent="0.35"/>
    <row r="58998" customFormat="1" x14ac:dyDescent="0.35"/>
    <row r="58999" customFormat="1" x14ac:dyDescent="0.35"/>
    <row r="59000" customFormat="1" x14ac:dyDescent="0.35"/>
    <row r="59001" customFormat="1" x14ac:dyDescent="0.35"/>
    <row r="59002" customFormat="1" x14ac:dyDescent="0.35"/>
    <row r="59003" customFormat="1" x14ac:dyDescent="0.35"/>
    <row r="59004" customFormat="1" x14ac:dyDescent="0.35"/>
    <row r="59005" customFormat="1" x14ac:dyDescent="0.35"/>
    <row r="59006" customFormat="1" x14ac:dyDescent="0.35"/>
    <row r="59007" customFormat="1" x14ac:dyDescent="0.35"/>
    <row r="59008" customFormat="1" x14ac:dyDescent="0.35"/>
    <row r="59009" customFormat="1" x14ac:dyDescent="0.35"/>
    <row r="59010" customFormat="1" x14ac:dyDescent="0.35"/>
    <row r="59011" customFormat="1" x14ac:dyDescent="0.35"/>
    <row r="59012" customFormat="1" x14ac:dyDescent="0.35"/>
    <row r="59013" customFormat="1" x14ac:dyDescent="0.35"/>
    <row r="59014" customFormat="1" x14ac:dyDescent="0.35"/>
    <row r="59015" customFormat="1" x14ac:dyDescent="0.35"/>
    <row r="59016" customFormat="1" x14ac:dyDescent="0.35"/>
    <row r="59017" customFormat="1" x14ac:dyDescent="0.35"/>
    <row r="59018" customFormat="1" x14ac:dyDescent="0.35"/>
    <row r="59019" customFormat="1" x14ac:dyDescent="0.35"/>
    <row r="59020" customFormat="1" x14ac:dyDescent="0.35"/>
    <row r="59021" customFormat="1" x14ac:dyDescent="0.35"/>
    <row r="59022" customFormat="1" x14ac:dyDescent="0.35"/>
    <row r="59023" customFormat="1" x14ac:dyDescent="0.35"/>
    <row r="59024" customFormat="1" x14ac:dyDescent="0.35"/>
    <row r="59025" customFormat="1" x14ac:dyDescent="0.35"/>
    <row r="59026" customFormat="1" x14ac:dyDescent="0.35"/>
    <row r="59027" customFormat="1" x14ac:dyDescent="0.35"/>
    <row r="59028" customFormat="1" x14ac:dyDescent="0.35"/>
    <row r="59029" customFormat="1" x14ac:dyDescent="0.35"/>
    <row r="59030" customFormat="1" x14ac:dyDescent="0.35"/>
    <row r="59031" customFormat="1" x14ac:dyDescent="0.35"/>
    <row r="59032" customFormat="1" x14ac:dyDescent="0.35"/>
    <row r="59033" customFormat="1" x14ac:dyDescent="0.35"/>
    <row r="59034" customFormat="1" x14ac:dyDescent="0.35"/>
    <row r="59035" customFormat="1" x14ac:dyDescent="0.35"/>
    <row r="59036" customFormat="1" x14ac:dyDescent="0.35"/>
    <row r="59037" customFormat="1" x14ac:dyDescent="0.35"/>
    <row r="59038" customFormat="1" x14ac:dyDescent="0.35"/>
    <row r="59039" customFormat="1" x14ac:dyDescent="0.35"/>
    <row r="59040" customFormat="1" x14ac:dyDescent="0.35"/>
    <row r="59041" customFormat="1" x14ac:dyDescent="0.35"/>
    <row r="59042" customFormat="1" x14ac:dyDescent="0.35"/>
    <row r="59043" customFormat="1" x14ac:dyDescent="0.35"/>
    <row r="59044" customFormat="1" x14ac:dyDescent="0.35"/>
    <row r="59045" customFormat="1" x14ac:dyDescent="0.35"/>
    <row r="59046" customFormat="1" x14ac:dyDescent="0.35"/>
    <row r="59047" customFormat="1" x14ac:dyDescent="0.35"/>
    <row r="59048" customFormat="1" x14ac:dyDescent="0.35"/>
    <row r="59049" customFormat="1" x14ac:dyDescent="0.35"/>
    <row r="59050" customFormat="1" x14ac:dyDescent="0.35"/>
    <row r="59051" customFormat="1" x14ac:dyDescent="0.35"/>
    <row r="59052" customFormat="1" x14ac:dyDescent="0.35"/>
    <row r="59053" customFormat="1" x14ac:dyDescent="0.35"/>
    <row r="59054" customFormat="1" x14ac:dyDescent="0.35"/>
    <row r="59055" customFormat="1" x14ac:dyDescent="0.35"/>
    <row r="59056" customFormat="1" x14ac:dyDescent="0.35"/>
    <row r="59057" customFormat="1" x14ac:dyDescent="0.35"/>
    <row r="59058" customFormat="1" x14ac:dyDescent="0.35"/>
    <row r="59059" customFormat="1" x14ac:dyDescent="0.35"/>
    <row r="59060" customFormat="1" x14ac:dyDescent="0.35"/>
    <row r="59061" customFormat="1" x14ac:dyDescent="0.35"/>
    <row r="59062" customFormat="1" x14ac:dyDescent="0.35"/>
    <row r="59063" customFormat="1" x14ac:dyDescent="0.35"/>
    <row r="59064" customFormat="1" x14ac:dyDescent="0.35"/>
    <row r="59065" customFormat="1" x14ac:dyDescent="0.35"/>
    <row r="59066" customFormat="1" x14ac:dyDescent="0.35"/>
    <row r="59067" customFormat="1" x14ac:dyDescent="0.35"/>
    <row r="59068" customFormat="1" x14ac:dyDescent="0.35"/>
    <row r="59069" customFormat="1" x14ac:dyDescent="0.35"/>
    <row r="59070" customFormat="1" x14ac:dyDescent="0.35"/>
    <row r="59071" customFormat="1" x14ac:dyDescent="0.35"/>
    <row r="59072" customFormat="1" x14ac:dyDescent="0.35"/>
    <row r="59073" customFormat="1" x14ac:dyDescent="0.35"/>
    <row r="59074" customFormat="1" x14ac:dyDescent="0.35"/>
    <row r="59075" customFormat="1" x14ac:dyDescent="0.35"/>
    <row r="59076" customFormat="1" x14ac:dyDescent="0.35"/>
    <row r="59077" customFormat="1" x14ac:dyDescent="0.35"/>
    <row r="59078" customFormat="1" x14ac:dyDescent="0.35"/>
    <row r="59079" customFormat="1" x14ac:dyDescent="0.35"/>
    <row r="59080" customFormat="1" x14ac:dyDescent="0.35"/>
    <row r="59081" customFormat="1" x14ac:dyDescent="0.35"/>
    <row r="59082" customFormat="1" x14ac:dyDescent="0.35"/>
    <row r="59083" customFormat="1" x14ac:dyDescent="0.35"/>
    <row r="59084" customFormat="1" x14ac:dyDescent="0.35"/>
    <row r="59085" customFormat="1" x14ac:dyDescent="0.35"/>
    <row r="59086" customFormat="1" x14ac:dyDescent="0.35"/>
    <row r="59087" customFormat="1" x14ac:dyDescent="0.35"/>
    <row r="59088" customFormat="1" x14ac:dyDescent="0.35"/>
    <row r="59089" customFormat="1" x14ac:dyDescent="0.35"/>
    <row r="59090" customFormat="1" x14ac:dyDescent="0.35"/>
    <row r="59091" customFormat="1" x14ac:dyDescent="0.35"/>
    <row r="59092" customFormat="1" x14ac:dyDescent="0.35"/>
    <row r="59093" customFormat="1" x14ac:dyDescent="0.35"/>
    <row r="59094" customFormat="1" x14ac:dyDescent="0.35"/>
    <row r="59095" customFormat="1" x14ac:dyDescent="0.35"/>
    <row r="59096" customFormat="1" x14ac:dyDescent="0.35"/>
    <row r="59097" customFormat="1" x14ac:dyDescent="0.35"/>
    <row r="59098" customFormat="1" x14ac:dyDescent="0.35"/>
    <row r="59099" customFormat="1" x14ac:dyDescent="0.35"/>
    <row r="59100" customFormat="1" x14ac:dyDescent="0.35"/>
    <row r="59101" customFormat="1" x14ac:dyDescent="0.35"/>
    <row r="59102" customFormat="1" x14ac:dyDescent="0.35"/>
    <row r="59103" customFormat="1" x14ac:dyDescent="0.35"/>
    <row r="59104" customFormat="1" x14ac:dyDescent="0.35"/>
    <row r="59105" customFormat="1" x14ac:dyDescent="0.35"/>
    <row r="59106" customFormat="1" x14ac:dyDescent="0.35"/>
    <row r="59107" customFormat="1" x14ac:dyDescent="0.35"/>
    <row r="59108" customFormat="1" x14ac:dyDescent="0.35"/>
    <row r="59109" customFormat="1" x14ac:dyDescent="0.35"/>
    <row r="59110" customFormat="1" x14ac:dyDescent="0.35"/>
    <row r="59111" customFormat="1" x14ac:dyDescent="0.35"/>
    <row r="59112" customFormat="1" x14ac:dyDescent="0.35"/>
    <row r="59113" customFormat="1" x14ac:dyDescent="0.35"/>
    <row r="59114" customFormat="1" x14ac:dyDescent="0.35"/>
    <row r="59115" customFormat="1" x14ac:dyDescent="0.35"/>
    <row r="59116" customFormat="1" x14ac:dyDescent="0.35"/>
    <row r="59117" customFormat="1" x14ac:dyDescent="0.35"/>
    <row r="59118" customFormat="1" x14ac:dyDescent="0.35"/>
    <row r="59119" customFormat="1" x14ac:dyDescent="0.35"/>
    <row r="59120" customFormat="1" x14ac:dyDescent="0.35"/>
    <row r="59121" customFormat="1" x14ac:dyDescent="0.35"/>
    <row r="59122" customFormat="1" x14ac:dyDescent="0.35"/>
    <row r="59123" customFormat="1" x14ac:dyDescent="0.35"/>
    <row r="59124" customFormat="1" x14ac:dyDescent="0.35"/>
    <row r="59125" customFormat="1" x14ac:dyDescent="0.35"/>
    <row r="59126" customFormat="1" x14ac:dyDescent="0.35"/>
    <row r="59127" customFormat="1" x14ac:dyDescent="0.35"/>
    <row r="59128" customFormat="1" x14ac:dyDescent="0.35"/>
    <row r="59129" customFormat="1" x14ac:dyDescent="0.35"/>
    <row r="59130" customFormat="1" x14ac:dyDescent="0.35"/>
    <row r="59131" customFormat="1" x14ac:dyDescent="0.35"/>
    <row r="59132" customFormat="1" x14ac:dyDescent="0.35"/>
    <row r="59133" customFormat="1" x14ac:dyDescent="0.35"/>
    <row r="59134" customFormat="1" x14ac:dyDescent="0.35"/>
    <row r="59135" customFormat="1" x14ac:dyDescent="0.35"/>
    <row r="59136" customFormat="1" x14ac:dyDescent="0.35"/>
    <row r="59137" customFormat="1" x14ac:dyDescent="0.35"/>
    <row r="59138" customFormat="1" x14ac:dyDescent="0.35"/>
    <row r="59139" customFormat="1" x14ac:dyDescent="0.35"/>
    <row r="59140" customFormat="1" x14ac:dyDescent="0.35"/>
    <row r="59141" customFormat="1" x14ac:dyDescent="0.35"/>
    <row r="59142" customFormat="1" x14ac:dyDescent="0.35"/>
    <row r="59143" customFormat="1" x14ac:dyDescent="0.35"/>
    <row r="59144" customFormat="1" x14ac:dyDescent="0.35"/>
    <row r="59145" customFormat="1" x14ac:dyDescent="0.35"/>
    <row r="59146" customFormat="1" x14ac:dyDescent="0.35"/>
    <row r="59147" customFormat="1" x14ac:dyDescent="0.35"/>
    <row r="59148" customFormat="1" x14ac:dyDescent="0.35"/>
    <row r="59149" customFormat="1" x14ac:dyDescent="0.35"/>
    <row r="59150" customFormat="1" x14ac:dyDescent="0.35"/>
    <row r="59151" customFormat="1" x14ac:dyDescent="0.35"/>
    <row r="59152" customFormat="1" x14ac:dyDescent="0.35"/>
    <row r="59153" customFormat="1" x14ac:dyDescent="0.35"/>
    <row r="59154" customFormat="1" x14ac:dyDescent="0.35"/>
    <row r="59155" customFormat="1" x14ac:dyDescent="0.35"/>
    <row r="59156" customFormat="1" x14ac:dyDescent="0.35"/>
    <row r="59157" customFormat="1" x14ac:dyDescent="0.35"/>
    <row r="59158" customFormat="1" x14ac:dyDescent="0.35"/>
    <row r="59159" customFormat="1" x14ac:dyDescent="0.35"/>
    <row r="59160" customFormat="1" x14ac:dyDescent="0.35"/>
    <row r="59161" customFormat="1" x14ac:dyDescent="0.35"/>
    <row r="59162" customFormat="1" x14ac:dyDescent="0.35"/>
    <row r="59163" customFormat="1" x14ac:dyDescent="0.35"/>
    <row r="59164" customFormat="1" x14ac:dyDescent="0.35"/>
    <row r="59165" customFormat="1" x14ac:dyDescent="0.35"/>
    <row r="59166" customFormat="1" x14ac:dyDescent="0.35"/>
    <row r="59167" customFormat="1" x14ac:dyDescent="0.35"/>
    <row r="59168" customFormat="1" x14ac:dyDescent="0.35"/>
    <row r="59169" customFormat="1" x14ac:dyDescent="0.35"/>
    <row r="59170" customFormat="1" x14ac:dyDescent="0.35"/>
    <row r="59171" customFormat="1" x14ac:dyDescent="0.35"/>
    <row r="59172" customFormat="1" x14ac:dyDescent="0.35"/>
    <row r="59173" customFormat="1" x14ac:dyDescent="0.35"/>
    <row r="59174" customFormat="1" x14ac:dyDescent="0.35"/>
    <row r="59175" customFormat="1" x14ac:dyDescent="0.35"/>
    <row r="59176" customFormat="1" x14ac:dyDescent="0.35"/>
    <row r="59177" customFormat="1" x14ac:dyDescent="0.35"/>
    <row r="59178" customFormat="1" x14ac:dyDescent="0.35"/>
    <row r="59179" customFormat="1" x14ac:dyDescent="0.35"/>
    <row r="59180" customFormat="1" x14ac:dyDescent="0.35"/>
    <row r="59181" customFormat="1" x14ac:dyDescent="0.35"/>
    <row r="59182" customFormat="1" x14ac:dyDescent="0.35"/>
    <row r="59183" customFormat="1" x14ac:dyDescent="0.35"/>
    <row r="59184" customFormat="1" x14ac:dyDescent="0.35"/>
    <row r="59185" customFormat="1" x14ac:dyDescent="0.35"/>
    <row r="59186" customFormat="1" x14ac:dyDescent="0.35"/>
    <row r="59187" customFormat="1" x14ac:dyDescent="0.35"/>
    <row r="59188" customFormat="1" x14ac:dyDescent="0.35"/>
    <row r="59189" customFormat="1" x14ac:dyDescent="0.35"/>
    <row r="59190" customFormat="1" x14ac:dyDescent="0.35"/>
    <row r="59191" customFormat="1" x14ac:dyDescent="0.35"/>
    <row r="59192" customFormat="1" x14ac:dyDescent="0.35"/>
    <row r="59193" customFormat="1" x14ac:dyDescent="0.35"/>
    <row r="59194" customFormat="1" x14ac:dyDescent="0.35"/>
    <row r="59195" customFormat="1" x14ac:dyDescent="0.35"/>
    <row r="59196" customFormat="1" x14ac:dyDescent="0.35"/>
    <row r="59197" customFormat="1" x14ac:dyDescent="0.35"/>
    <row r="59198" customFormat="1" x14ac:dyDescent="0.35"/>
    <row r="59199" customFormat="1" x14ac:dyDescent="0.35"/>
    <row r="59200" customFormat="1" x14ac:dyDescent="0.35"/>
    <row r="59201" customFormat="1" x14ac:dyDescent="0.35"/>
    <row r="59202" customFormat="1" x14ac:dyDescent="0.35"/>
    <row r="59203" customFormat="1" x14ac:dyDescent="0.35"/>
    <row r="59204" customFormat="1" x14ac:dyDescent="0.35"/>
    <row r="59205" customFormat="1" x14ac:dyDescent="0.35"/>
    <row r="59206" customFormat="1" x14ac:dyDescent="0.35"/>
    <row r="59207" customFormat="1" x14ac:dyDescent="0.35"/>
    <row r="59208" customFormat="1" x14ac:dyDescent="0.35"/>
    <row r="59209" customFormat="1" x14ac:dyDescent="0.35"/>
    <row r="59210" customFormat="1" x14ac:dyDescent="0.35"/>
    <row r="59211" customFormat="1" x14ac:dyDescent="0.35"/>
    <row r="59212" customFormat="1" x14ac:dyDescent="0.35"/>
    <row r="59213" customFormat="1" x14ac:dyDescent="0.35"/>
    <row r="59214" customFormat="1" x14ac:dyDescent="0.35"/>
    <row r="59215" customFormat="1" x14ac:dyDescent="0.35"/>
    <row r="59216" customFormat="1" x14ac:dyDescent="0.35"/>
    <row r="59217" customFormat="1" x14ac:dyDescent="0.35"/>
    <row r="59218" customFormat="1" x14ac:dyDescent="0.35"/>
    <row r="59219" customFormat="1" x14ac:dyDescent="0.35"/>
    <row r="59220" customFormat="1" x14ac:dyDescent="0.35"/>
    <row r="59221" customFormat="1" x14ac:dyDescent="0.35"/>
    <row r="59222" customFormat="1" x14ac:dyDescent="0.35"/>
    <row r="59223" customFormat="1" x14ac:dyDescent="0.35"/>
    <row r="59224" customFormat="1" x14ac:dyDescent="0.35"/>
    <row r="59225" customFormat="1" x14ac:dyDescent="0.35"/>
    <row r="59226" customFormat="1" x14ac:dyDescent="0.35"/>
    <row r="59227" customFormat="1" x14ac:dyDescent="0.35"/>
    <row r="59228" customFormat="1" x14ac:dyDescent="0.35"/>
    <row r="59229" customFormat="1" x14ac:dyDescent="0.35"/>
    <row r="59230" customFormat="1" x14ac:dyDescent="0.35"/>
    <row r="59231" customFormat="1" x14ac:dyDescent="0.35"/>
    <row r="59232" customFormat="1" x14ac:dyDescent="0.35"/>
    <row r="59233" customFormat="1" x14ac:dyDescent="0.35"/>
    <row r="59234" customFormat="1" x14ac:dyDescent="0.35"/>
    <row r="59235" customFormat="1" x14ac:dyDescent="0.35"/>
    <row r="59236" customFormat="1" x14ac:dyDescent="0.35"/>
    <row r="59237" customFormat="1" x14ac:dyDescent="0.35"/>
    <row r="59238" customFormat="1" x14ac:dyDescent="0.35"/>
    <row r="59239" customFormat="1" x14ac:dyDescent="0.35"/>
    <row r="59240" customFormat="1" x14ac:dyDescent="0.35"/>
    <row r="59241" customFormat="1" x14ac:dyDescent="0.35"/>
    <row r="59242" customFormat="1" x14ac:dyDescent="0.35"/>
    <row r="59243" customFormat="1" x14ac:dyDescent="0.35"/>
    <row r="59244" customFormat="1" x14ac:dyDescent="0.35"/>
    <row r="59245" customFormat="1" x14ac:dyDescent="0.35"/>
    <row r="59246" customFormat="1" x14ac:dyDescent="0.35"/>
    <row r="59247" customFormat="1" x14ac:dyDescent="0.35"/>
    <row r="59248" customFormat="1" x14ac:dyDescent="0.35"/>
    <row r="59249" customFormat="1" x14ac:dyDescent="0.35"/>
    <row r="59250" customFormat="1" x14ac:dyDescent="0.35"/>
    <row r="59251" customFormat="1" x14ac:dyDescent="0.35"/>
    <row r="59252" customFormat="1" x14ac:dyDescent="0.35"/>
    <row r="59253" customFormat="1" x14ac:dyDescent="0.35"/>
    <row r="59254" customFormat="1" x14ac:dyDescent="0.35"/>
    <row r="59255" customFormat="1" x14ac:dyDescent="0.35"/>
    <row r="59256" customFormat="1" x14ac:dyDescent="0.35"/>
    <row r="59257" customFormat="1" x14ac:dyDescent="0.35"/>
    <row r="59258" customFormat="1" x14ac:dyDescent="0.35"/>
    <row r="59259" customFormat="1" x14ac:dyDescent="0.35"/>
    <row r="59260" customFormat="1" x14ac:dyDescent="0.35"/>
    <row r="59261" customFormat="1" x14ac:dyDescent="0.35"/>
    <row r="59262" customFormat="1" x14ac:dyDescent="0.35"/>
    <row r="59263" customFormat="1" x14ac:dyDescent="0.35"/>
    <row r="59264" customFormat="1" x14ac:dyDescent="0.35"/>
    <row r="59265" customFormat="1" x14ac:dyDescent="0.35"/>
    <row r="59266" customFormat="1" x14ac:dyDescent="0.35"/>
    <row r="59267" customFormat="1" x14ac:dyDescent="0.35"/>
    <row r="59268" customFormat="1" x14ac:dyDescent="0.35"/>
    <row r="59269" customFormat="1" x14ac:dyDescent="0.35"/>
    <row r="59270" customFormat="1" x14ac:dyDescent="0.35"/>
    <row r="59271" customFormat="1" x14ac:dyDescent="0.35"/>
    <row r="59272" customFormat="1" x14ac:dyDescent="0.35"/>
    <row r="59273" customFormat="1" x14ac:dyDescent="0.35"/>
    <row r="59274" customFormat="1" x14ac:dyDescent="0.35"/>
    <row r="59275" customFormat="1" x14ac:dyDescent="0.35"/>
    <row r="59276" customFormat="1" x14ac:dyDescent="0.35"/>
    <row r="59277" customFormat="1" x14ac:dyDescent="0.35"/>
    <row r="59278" customFormat="1" x14ac:dyDescent="0.35"/>
    <row r="59279" customFormat="1" x14ac:dyDescent="0.35"/>
    <row r="59280" customFormat="1" x14ac:dyDescent="0.35"/>
    <row r="59281" customFormat="1" x14ac:dyDescent="0.35"/>
    <row r="59282" customFormat="1" x14ac:dyDescent="0.35"/>
    <row r="59283" customFormat="1" x14ac:dyDescent="0.35"/>
    <row r="59284" customFormat="1" x14ac:dyDescent="0.35"/>
    <row r="59285" customFormat="1" x14ac:dyDescent="0.35"/>
    <row r="59286" customFormat="1" x14ac:dyDescent="0.35"/>
    <row r="59287" customFormat="1" x14ac:dyDescent="0.35"/>
    <row r="59288" customFormat="1" x14ac:dyDescent="0.35"/>
    <row r="59289" customFormat="1" x14ac:dyDescent="0.35"/>
    <row r="59290" customFormat="1" x14ac:dyDescent="0.35"/>
    <row r="59291" customFormat="1" x14ac:dyDescent="0.35"/>
    <row r="59292" customFormat="1" x14ac:dyDescent="0.35"/>
    <row r="59293" customFormat="1" x14ac:dyDescent="0.35"/>
    <row r="59294" customFormat="1" x14ac:dyDescent="0.35"/>
    <row r="59295" customFormat="1" x14ac:dyDescent="0.35"/>
    <row r="59296" customFormat="1" x14ac:dyDescent="0.35"/>
    <row r="59297" customFormat="1" x14ac:dyDescent="0.35"/>
    <row r="59298" customFormat="1" x14ac:dyDescent="0.35"/>
    <row r="59299" customFormat="1" x14ac:dyDescent="0.35"/>
    <row r="59300" customFormat="1" x14ac:dyDescent="0.35"/>
    <row r="59301" customFormat="1" x14ac:dyDescent="0.35"/>
    <row r="59302" customFormat="1" x14ac:dyDescent="0.35"/>
    <row r="59303" customFormat="1" x14ac:dyDescent="0.35"/>
    <row r="59304" customFormat="1" x14ac:dyDescent="0.35"/>
    <row r="59305" customFormat="1" x14ac:dyDescent="0.35"/>
    <row r="59306" customFormat="1" x14ac:dyDescent="0.35"/>
    <row r="59307" customFormat="1" x14ac:dyDescent="0.35"/>
    <row r="59308" customFormat="1" x14ac:dyDescent="0.35"/>
    <row r="59309" customFormat="1" x14ac:dyDescent="0.35"/>
    <row r="59310" customFormat="1" x14ac:dyDescent="0.35"/>
    <row r="59311" customFormat="1" x14ac:dyDescent="0.35"/>
    <row r="59312" customFormat="1" x14ac:dyDescent="0.35"/>
    <row r="59313" customFormat="1" x14ac:dyDescent="0.35"/>
    <row r="59314" customFormat="1" x14ac:dyDescent="0.35"/>
    <row r="59315" customFormat="1" x14ac:dyDescent="0.35"/>
    <row r="59316" customFormat="1" x14ac:dyDescent="0.35"/>
    <row r="59317" customFormat="1" x14ac:dyDescent="0.35"/>
    <row r="59318" customFormat="1" x14ac:dyDescent="0.35"/>
    <row r="59319" customFormat="1" x14ac:dyDescent="0.35"/>
    <row r="59320" customFormat="1" x14ac:dyDescent="0.35"/>
    <row r="59321" customFormat="1" x14ac:dyDescent="0.35"/>
    <row r="59322" customFormat="1" x14ac:dyDescent="0.35"/>
    <row r="59323" customFormat="1" x14ac:dyDescent="0.35"/>
    <row r="59324" customFormat="1" x14ac:dyDescent="0.35"/>
    <row r="59325" customFormat="1" x14ac:dyDescent="0.35"/>
    <row r="59326" customFormat="1" x14ac:dyDescent="0.35"/>
    <row r="59327" customFormat="1" x14ac:dyDescent="0.35"/>
    <row r="59328" customFormat="1" x14ac:dyDescent="0.35"/>
    <row r="59329" customFormat="1" x14ac:dyDescent="0.35"/>
    <row r="59330" customFormat="1" x14ac:dyDescent="0.35"/>
    <row r="59331" customFormat="1" x14ac:dyDescent="0.35"/>
    <row r="59332" customFormat="1" x14ac:dyDescent="0.35"/>
    <row r="59333" customFormat="1" x14ac:dyDescent="0.35"/>
    <row r="59334" customFormat="1" x14ac:dyDescent="0.35"/>
    <row r="59335" customFormat="1" x14ac:dyDescent="0.35"/>
    <row r="59336" customFormat="1" x14ac:dyDescent="0.35"/>
    <row r="59337" customFormat="1" x14ac:dyDescent="0.35"/>
    <row r="59338" customFormat="1" x14ac:dyDescent="0.35"/>
    <row r="59339" customFormat="1" x14ac:dyDescent="0.35"/>
    <row r="59340" customFormat="1" x14ac:dyDescent="0.35"/>
    <row r="59341" customFormat="1" x14ac:dyDescent="0.35"/>
    <row r="59342" customFormat="1" x14ac:dyDescent="0.35"/>
    <row r="59343" customFormat="1" x14ac:dyDescent="0.35"/>
    <row r="59344" customFormat="1" x14ac:dyDescent="0.35"/>
    <row r="59345" customFormat="1" x14ac:dyDescent="0.35"/>
    <row r="59346" customFormat="1" x14ac:dyDescent="0.35"/>
    <row r="59347" customFormat="1" x14ac:dyDescent="0.35"/>
    <row r="59348" customFormat="1" x14ac:dyDescent="0.35"/>
    <row r="59349" customFormat="1" x14ac:dyDescent="0.35"/>
    <row r="59350" customFormat="1" x14ac:dyDescent="0.35"/>
    <row r="59351" customFormat="1" x14ac:dyDescent="0.35"/>
    <row r="59352" customFormat="1" x14ac:dyDescent="0.35"/>
    <row r="59353" customFormat="1" x14ac:dyDescent="0.35"/>
    <row r="59354" customFormat="1" x14ac:dyDescent="0.35"/>
    <row r="59355" customFormat="1" x14ac:dyDescent="0.35"/>
    <row r="59356" customFormat="1" x14ac:dyDescent="0.35"/>
    <row r="59357" customFormat="1" x14ac:dyDescent="0.35"/>
    <row r="59358" customFormat="1" x14ac:dyDescent="0.35"/>
    <row r="59359" customFormat="1" x14ac:dyDescent="0.35"/>
    <row r="59360" customFormat="1" x14ac:dyDescent="0.35"/>
    <row r="59361" customFormat="1" x14ac:dyDescent="0.35"/>
    <row r="59362" customFormat="1" x14ac:dyDescent="0.35"/>
    <row r="59363" customFormat="1" x14ac:dyDescent="0.35"/>
    <row r="59364" customFormat="1" x14ac:dyDescent="0.35"/>
    <row r="59365" customFormat="1" x14ac:dyDescent="0.35"/>
    <row r="59366" customFormat="1" x14ac:dyDescent="0.35"/>
    <row r="59367" customFormat="1" x14ac:dyDescent="0.35"/>
    <row r="59368" customFormat="1" x14ac:dyDescent="0.35"/>
    <row r="59369" customFormat="1" x14ac:dyDescent="0.35"/>
    <row r="59370" customFormat="1" x14ac:dyDescent="0.35"/>
    <row r="59371" customFormat="1" x14ac:dyDescent="0.35"/>
    <row r="59372" customFormat="1" x14ac:dyDescent="0.35"/>
    <row r="59373" customFormat="1" x14ac:dyDescent="0.35"/>
    <row r="59374" customFormat="1" x14ac:dyDescent="0.35"/>
    <row r="59375" customFormat="1" x14ac:dyDescent="0.35"/>
    <row r="59376" customFormat="1" x14ac:dyDescent="0.35"/>
    <row r="59377" customFormat="1" x14ac:dyDescent="0.35"/>
    <row r="59378" customFormat="1" x14ac:dyDescent="0.35"/>
    <row r="59379" customFormat="1" x14ac:dyDescent="0.35"/>
    <row r="59380" customFormat="1" x14ac:dyDescent="0.35"/>
    <row r="59381" customFormat="1" x14ac:dyDescent="0.35"/>
    <row r="59382" customFormat="1" x14ac:dyDescent="0.35"/>
    <row r="59383" customFormat="1" x14ac:dyDescent="0.35"/>
    <row r="59384" customFormat="1" x14ac:dyDescent="0.35"/>
    <row r="59385" customFormat="1" x14ac:dyDescent="0.35"/>
    <row r="59386" customFormat="1" x14ac:dyDescent="0.35"/>
    <row r="59387" customFormat="1" x14ac:dyDescent="0.35"/>
    <row r="59388" customFormat="1" x14ac:dyDescent="0.35"/>
    <row r="59389" customFormat="1" x14ac:dyDescent="0.35"/>
    <row r="59390" customFormat="1" x14ac:dyDescent="0.35"/>
    <row r="59391" customFormat="1" x14ac:dyDescent="0.35"/>
    <row r="59392" customFormat="1" x14ac:dyDescent="0.35"/>
    <row r="59393" customFormat="1" x14ac:dyDescent="0.35"/>
    <row r="59394" customFormat="1" x14ac:dyDescent="0.35"/>
    <row r="59395" customFormat="1" x14ac:dyDescent="0.35"/>
    <row r="59396" customFormat="1" x14ac:dyDescent="0.35"/>
    <row r="59397" customFormat="1" x14ac:dyDescent="0.35"/>
    <row r="59398" customFormat="1" x14ac:dyDescent="0.35"/>
    <row r="59399" customFormat="1" x14ac:dyDescent="0.35"/>
    <row r="59400" customFormat="1" x14ac:dyDescent="0.35"/>
    <row r="59401" customFormat="1" x14ac:dyDescent="0.35"/>
    <row r="59402" customFormat="1" x14ac:dyDescent="0.35"/>
    <row r="59403" customFormat="1" x14ac:dyDescent="0.35"/>
    <row r="59404" customFormat="1" x14ac:dyDescent="0.35"/>
    <row r="59405" customFormat="1" x14ac:dyDescent="0.35"/>
    <row r="59406" customFormat="1" x14ac:dyDescent="0.35"/>
    <row r="59407" customFormat="1" x14ac:dyDescent="0.35"/>
    <row r="59408" customFormat="1" x14ac:dyDescent="0.35"/>
    <row r="59409" customFormat="1" x14ac:dyDescent="0.35"/>
    <row r="59410" customFormat="1" x14ac:dyDescent="0.35"/>
    <row r="59411" customFormat="1" x14ac:dyDescent="0.35"/>
    <row r="59412" customFormat="1" x14ac:dyDescent="0.35"/>
    <row r="59413" customFormat="1" x14ac:dyDescent="0.35"/>
    <row r="59414" customFormat="1" x14ac:dyDescent="0.35"/>
    <row r="59415" customFormat="1" x14ac:dyDescent="0.35"/>
    <row r="59416" customFormat="1" x14ac:dyDescent="0.35"/>
    <row r="59417" customFormat="1" x14ac:dyDescent="0.35"/>
    <row r="59418" customFormat="1" x14ac:dyDescent="0.35"/>
    <row r="59419" customFormat="1" x14ac:dyDescent="0.35"/>
    <row r="59420" customFormat="1" x14ac:dyDescent="0.35"/>
    <row r="59421" customFormat="1" x14ac:dyDescent="0.35"/>
    <row r="59422" customFormat="1" x14ac:dyDescent="0.35"/>
    <row r="59423" customFormat="1" x14ac:dyDescent="0.35"/>
    <row r="59424" customFormat="1" x14ac:dyDescent="0.35"/>
    <row r="59425" customFormat="1" x14ac:dyDescent="0.35"/>
    <row r="59426" customFormat="1" x14ac:dyDescent="0.35"/>
    <row r="59427" customFormat="1" x14ac:dyDescent="0.35"/>
    <row r="59428" customFormat="1" x14ac:dyDescent="0.35"/>
    <row r="59429" customFormat="1" x14ac:dyDescent="0.35"/>
    <row r="59430" customFormat="1" x14ac:dyDescent="0.35"/>
    <row r="59431" customFormat="1" x14ac:dyDescent="0.35"/>
    <row r="59432" customFormat="1" x14ac:dyDescent="0.35"/>
    <row r="59433" customFormat="1" x14ac:dyDescent="0.35"/>
    <row r="59434" customFormat="1" x14ac:dyDescent="0.35"/>
    <row r="59435" customFormat="1" x14ac:dyDescent="0.35"/>
    <row r="59436" customFormat="1" x14ac:dyDescent="0.35"/>
    <row r="59437" customFormat="1" x14ac:dyDescent="0.35"/>
    <row r="59438" customFormat="1" x14ac:dyDescent="0.35"/>
    <row r="59439" customFormat="1" x14ac:dyDescent="0.35"/>
    <row r="59440" customFormat="1" x14ac:dyDescent="0.35"/>
    <row r="59441" customFormat="1" x14ac:dyDescent="0.35"/>
    <row r="59442" customFormat="1" x14ac:dyDescent="0.35"/>
    <row r="59443" customFormat="1" x14ac:dyDescent="0.35"/>
    <row r="59444" customFormat="1" x14ac:dyDescent="0.35"/>
    <row r="59445" customFormat="1" x14ac:dyDescent="0.35"/>
    <row r="59446" customFormat="1" x14ac:dyDescent="0.35"/>
    <row r="59447" customFormat="1" x14ac:dyDescent="0.35"/>
    <row r="59448" customFormat="1" x14ac:dyDescent="0.35"/>
    <row r="59449" customFormat="1" x14ac:dyDescent="0.35"/>
    <row r="59450" customFormat="1" x14ac:dyDescent="0.35"/>
    <row r="59451" customFormat="1" x14ac:dyDescent="0.35"/>
    <row r="59452" customFormat="1" x14ac:dyDescent="0.35"/>
    <row r="59453" customFormat="1" x14ac:dyDescent="0.35"/>
    <row r="59454" customFormat="1" x14ac:dyDescent="0.35"/>
    <row r="59455" customFormat="1" x14ac:dyDescent="0.35"/>
    <row r="59456" customFormat="1" x14ac:dyDescent="0.35"/>
    <row r="59457" customFormat="1" x14ac:dyDescent="0.35"/>
    <row r="59458" customFormat="1" x14ac:dyDescent="0.35"/>
    <row r="59459" customFormat="1" x14ac:dyDescent="0.35"/>
    <row r="59460" customFormat="1" x14ac:dyDescent="0.35"/>
    <row r="59461" customFormat="1" x14ac:dyDescent="0.35"/>
    <row r="59462" customFormat="1" x14ac:dyDescent="0.35"/>
    <row r="59463" customFormat="1" x14ac:dyDescent="0.35"/>
    <row r="59464" customFormat="1" x14ac:dyDescent="0.35"/>
    <row r="59465" customFormat="1" x14ac:dyDescent="0.35"/>
    <row r="59466" customFormat="1" x14ac:dyDescent="0.35"/>
    <row r="59467" customFormat="1" x14ac:dyDescent="0.35"/>
    <row r="59468" customFormat="1" x14ac:dyDescent="0.35"/>
    <row r="59469" customFormat="1" x14ac:dyDescent="0.35"/>
    <row r="59470" customFormat="1" x14ac:dyDescent="0.35"/>
    <row r="59471" customFormat="1" x14ac:dyDescent="0.35"/>
    <row r="59472" customFormat="1" x14ac:dyDescent="0.35"/>
    <row r="59473" customFormat="1" x14ac:dyDescent="0.35"/>
    <row r="59474" customFormat="1" x14ac:dyDescent="0.35"/>
    <row r="59475" customFormat="1" x14ac:dyDescent="0.35"/>
    <row r="59476" customFormat="1" x14ac:dyDescent="0.35"/>
    <row r="59477" customFormat="1" x14ac:dyDescent="0.35"/>
    <row r="59478" customFormat="1" x14ac:dyDescent="0.35"/>
    <row r="59479" customFormat="1" x14ac:dyDescent="0.35"/>
    <row r="59480" customFormat="1" x14ac:dyDescent="0.35"/>
    <row r="59481" customFormat="1" x14ac:dyDescent="0.35"/>
    <row r="59482" customFormat="1" x14ac:dyDescent="0.35"/>
    <row r="59483" customFormat="1" x14ac:dyDescent="0.35"/>
    <row r="59484" customFormat="1" x14ac:dyDescent="0.35"/>
    <row r="59485" customFormat="1" x14ac:dyDescent="0.35"/>
    <row r="59486" customFormat="1" x14ac:dyDescent="0.35"/>
    <row r="59487" customFormat="1" x14ac:dyDescent="0.35"/>
    <row r="59488" customFormat="1" x14ac:dyDescent="0.35"/>
    <row r="59489" customFormat="1" x14ac:dyDescent="0.35"/>
    <row r="59490" customFormat="1" x14ac:dyDescent="0.35"/>
    <row r="59491" customFormat="1" x14ac:dyDescent="0.35"/>
    <row r="59492" customFormat="1" x14ac:dyDescent="0.35"/>
    <row r="59493" customFormat="1" x14ac:dyDescent="0.35"/>
    <row r="59494" customFormat="1" x14ac:dyDescent="0.35"/>
    <row r="59495" customFormat="1" x14ac:dyDescent="0.35"/>
    <row r="59496" customFormat="1" x14ac:dyDescent="0.35"/>
    <row r="59497" customFormat="1" x14ac:dyDescent="0.35"/>
    <row r="59498" customFormat="1" x14ac:dyDescent="0.35"/>
    <row r="59499" customFormat="1" x14ac:dyDescent="0.35"/>
    <row r="59500" customFormat="1" x14ac:dyDescent="0.35"/>
    <row r="59501" customFormat="1" x14ac:dyDescent="0.35"/>
    <row r="59502" customFormat="1" x14ac:dyDescent="0.35"/>
    <row r="59503" customFormat="1" x14ac:dyDescent="0.35"/>
    <row r="59504" customFormat="1" x14ac:dyDescent="0.35"/>
    <row r="59505" customFormat="1" x14ac:dyDescent="0.35"/>
    <row r="59506" customFormat="1" x14ac:dyDescent="0.35"/>
    <row r="59507" customFormat="1" x14ac:dyDescent="0.35"/>
    <row r="59508" customFormat="1" x14ac:dyDescent="0.35"/>
    <row r="59509" customFormat="1" x14ac:dyDescent="0.35"/>
    <row r="59510" customFormat="1" x14ac:dyDescent="0.35"/>
    <row r="59511" customFormat="1" x14ac:dyDescent="0.35"/>
    <row r="59512" customFormat="1" x14ac:dyDescent="0.35"/>
    <row r="59513" customFormat="1" x14ac:dyDescent="0.35"/>
    <row r="59514" customFormat="1" x14ac:dyDescent="0.35"/>
    <row r="59515" customFormat="1" x14ac:dyDescent="0.35"/>
    <row r="59516" customFormat="1" x14ac:dyDescent="0.35"/>
    <row r="59517" customFormat="1" x14ac:dyDescent="0.35"/>
    <row r="59518" customFormat="1" x14ac:dyDescent="0.35"/>
    <row r="59519" customFormat="1" x14ac:dyDescent="0.35"/>
    <row r="59520" customFormat="1" x14ac:dyDescent="0.35"/>
    <row r="59521" customFormat="1" x14ac:dyDescent="0.35"/>
    <row r="59522" customFormat="1" x14ac:dyDescent="0.35"/>
    <row r="59523" customFormat="1" x14ac:dyDescent="0.35"/>
    <row r="59524" customFormat="1" x14ac:dyDescent="0.35"/>
    <row r="59525" customFormat="1" x14ac:dyDescent="0.35"/>
    <row r="59526" customFormat="1" x14ac:dyDescent="0.35"/>
    <row r="59527" customFormat="1" x14ac:dyDescent="0.35"/>
    <row r="59528" customFormat="1" x14ac:dyDescent="0.35"/>
    <row r="59529" customFormat="1" x14ac:dyDescent="0.35"/>
    <row r="59530" customFormat="1" x14ac:dyDescent="0.35"/>
    <row r="59531" customFormat="1" x14ac:dyDescent="0.35"/>
    <row r="59532" customFormat="1" x14ac:dyDescent="0.35"/>
    <row r="59533" customFormat="1" x14ac:dyDescent="0.35"/>
    <row r="59534" customFormat="1" x14ac:dyDescent="0.35"/>
    <row r="59535" customFormat="1" x14ac:dyDescent="0.35"/>
    <row r="59536" customFormat="1" x14ac:dyDescent="0.35"/>
    <row r="59537" customFormat="1" x14ac:dyDescent="0.35"/>
    <row r="59538" customFormat="1" x14ac:dyDescent="0.35"/>
    <row r="59539" customFormat="1" x14ac:dyDescent="0.35"/>
    <row r="59540" customFormat="1" x14ac:dyDescent="0.35"/>
    <row r="59541" customFormat="1" x14ac:dyDescent="0.35"/>
    <row r="59542" customFormat="1" x14ac:dyDescent="0.35"/>
    <row r="59543" customFormat="1" x14ac:dyDescent="0.35"/>
    <row r="59544" customFormat="1" x14ac:dyDescent="0.35"/>
    <row r="59545" customFormat="1" x14ac:dyDescent="0.35"/>
    <row r="59546" customFormat="1" x14ac:dyDescent="0.35"/>
    <row r="59547" customFormat="1" x14ac:dyDescent="0.35"/>
    <row r="59548" customFormat="1" x14ac:dyDescent="0.35"/>
    <row r="59549" customFormat="1" x14ac:dyDescent="0.35"/>
    <row r="59550" customFormat="1" x14ac:dyDescent="0.35"/>
    <row r="59551" customFormat="1" x14ac:dyDescent="0.35"/>
    <row r="59552" customFormat="1" x14ac:dyDescent="0.35"/>
    <row r="59553" customFormat="1" x14ac:dyDescent="0.35"/>
    <row r="59554" customFormat="1" x14ac:dyDescent="0.35"/>
    <row r="59555" customFormat="1" x14ac:dyDescent="0.35"/>
    <row r="59556" customFormat="1" x14ac:dyDescent="0.35"/>
    <row r="59557" customFormat="1" x14ac:dyDescent="0.35"/>
    <row r="59558" customFormat="1" x14ac:dyDescent="0.35"/>
    <row r="59559" customFormat="1" x14ac:dyDescent="0.35"/>
    <row r="59560" customFormat="1" x14ac:dyDescent="0.35"/>
    <row r="59561" customFormat="1" x14ac:dyDescent="0.35"/>
    <row r="59562" customFormat="1" x14ac:dyDescent="0.35"/>
    <row r="59563" customFormat="1" x14ac:dyDescent="0.35"/>
    <row r="59564" customFormat="1" x14ac:dyDescent="0.35"/>
    <row r="59565" customFormat="1" x14ac:dyDescent="0.35"/>
    <row r="59566" customFormat="1" x14ac:dyDescent="0.35"/>
    <row r="59567" customFormat="1" x14ac:dyDescent="0.35"/>
    <row r="59568" customFormat="1" x14ac:dyDescent="0.35"/>
    <row r="59569" customFormat="1" x14ac:dyDescent="0.35"/>
    <row r="59570" customFormat="1" x14ac:dyDescent="0.35"/>
    <row r="59571" customFormat="1" x14ac:dyDescent="0.35"/>
    <row r="59572" customFormat="1" x14ac:dyDescent="0.35"/>
    <row r="59573" customFormat="1" x14ac:dyDescent="0.35"/>
    <row r="59574" customFormat="1" x14ac:dyDescent="0.35"/>
    <row r="59575" customFormat="1" x14ac:dyDescent="0.35"/>
    <row r="59576" customFormat="1" x14ac:dyDescent="0.35"/>
    <row r="59577" customFormat="1" x14ac:dyDescent="0.35"/>
    <row r="59578" customFormat="1" x14ac:dyDescent="0.35"/>
    <row r="59579" customFormat="1" x14ac:dyDescent="0.35"/>
    <row r="59580" customFormat="1" x14ac:dyDescent="0.35"/>
    <row r="59581" customFormat="1" x14ac:dyDescent="0.35"/>
    <row r="59582" customFormat="1" x14ac:dyDescent="0.35"/>
    <row r="59583" customFormat="1" x14ac:dyDescent="0.35"/>
    <row r="59584" customFormat="1" x14ac:dyDescent="0.35"/>
    <row r="59585" customFormat="1" x14ac:dyDescent="0.35"/>
    <row r="59586" customFormat="1" x14ac:dyDescent="0.35"/>
    <row r="59587" customFormat="1" x14ac:dyDescent="0.35"/>
    <row r="59588" customFormat="1" x14ac:dyDescent="0.35"/>
    <row r="59589" customFormat="1" x14ac:dyDescent="0.35"/>
    <row r="59590" customFormat="1" x14ac:dyDescent="0.35"/>
    <row r="59591" customFormat="1" x14ac:dyDescent="0.35"/>
    <row r="59592" customFormat="1" x14ac:dyDescent="0.35"/>
    <row r="59593" customFormat="1" x14ac:dyDescent="0.35"/>
    <row r="59594" customFormat="1" x14ac:dyDescent="0.35"/>
    <row r="59595" customFormat="1" x14ac:dyDescent="0.35"/>
    <row r="59596" customFormat="1" x14ac:dyDescent="0.35"/>
    <row r="59597" customFormat="1" x14ac:dyDescent="0.35"/>
    <row r="59598" customFormat="1" x14ac:dyDescent="0.35"/>
    <row r="59599" customFormat="1" x14ac:dyDescent="0.35"/>
    <row r="59600" customFormat="1" x14ac:dyDescent="0.35"/>
    <row r="59601" customFormat="1" x14ac:dyDescent="0.35"/>
    <row r="59602" customFormat="1" x14ac:dyDescent="0.35"/>
    <row r="59603" customFormat="1" x14ac:dyDescent="0.35"/>
    <row r="59604" customFormat="1" x14ac:dyDescent="0.35"/>
    <row r="59605" customFormat="1" x14ac:dyDescent="0.35"/>
    <row r="59606" customFormat="1" x14ac:dyDescent="0.35"/>
    <row r="59607" customFormat="1" x14ac:dyDescent="0.35"/>
    <row r="59608" customFormat="1" x14ac:dyDescent="0.35"/>
    <row r="59609" customFormat="1" x14ac:dyDescent="0.35"/>
    <row r="59610" customFormat="1" x14ac:dyDescent="0.35"/>
    <row r="59611" customFormat="1" x14ac:dyDescent="0.35"/>
    <row r="59612" customFormat="1" x14ac:dyDescent="0.35"/>
    <row r="59613" customFormat="1" x14ac:dyDescent="0.35"/>
    <row r="59614" customFormat="1" x14ac:dyDescent="0.35"/>
    <row r="59615" customFormat="1" x14ac:dyDescent="0.35"/>
    <row r="59616" customFormat="1" x14ac:dyDescent="0.35"/>
    <row r="59617" customFormat="1" x14ac:dyDescent="0.35"/>
    <row r="59618" customFormat="1" x14ac:dyDescent="0.35"/>
    <row r="59619" customFormat="1" x14ac:dyDescent="0.35"/>
    <row r="59620" customFormat="1" x14ac:dyDescent="0.35"/>
    <row r="59621" customFormat="1" x14ac:dyDescent="0.35"/>
    <row r="59622" customFormat="1" x14ac:dyDescent="0.35"/>
    <row r="59623" customFormat="1" x14ac:dyDescent="0.35"/>
    <row r="59624" customFormat="1" x14ac:dyDescent="0.35"/>
    <row r="59625" customFormat="1" x14ac:dyDescent="0.35"/>
    <row r="59626" customFormat="1" x14ac:dyDescent="0.35"/>
    <row r="59627" customFormat="1" x14ac:dyDescent="0.35"/>
    <row r="59628" customFormat="1" x14ac:dyDescent="0.35"/>
    <row r="59629" customFormat="1" x14ac:dyDescent="0.35"/>
    <row r="59630" customFormat="1" x14ac:dyDescent="0.35"/>
    <row r="59631" customFormat="1" x14ac:dyDescent="0.35"/>
    <row r="59632" customFormat="1" x14ac:dyDescent="0.35"/>
    <row r="59633" customFormat="1" x14ac:dyDescent="0.35"/>
    <row r="59634" customFormat="1" x14ac:dyDescent="0.35"/>
    <row r="59635" customFormat="1" x14ac:dyDescent="0.35"/>
    <row r="59636" customFormat="1" x14ac:dyDescent="0.35"/>
    <row r="59637" customFormat="1" x14ac:dyDescent="0.35"/>
    <row r="59638" customFormat="1" x14ac:dyDescent="0.35"/>
    <row r="59639" customFormat="1" x14ac:dyDescent="0.35"/>
    <row r="59640" customFormat="1" x14ac:dyDescent="0.35"/>
    <row r="59641" customFormat="1" x14ac:dyDescent="0.35"/>
    <row r="59642" customFormat="1" x14ac:dyDescent="0.35"/>
    <row r="59643" customFormat="1" x14ac:dyDescent="0.35"/>
    <row r="59644" customFormat="1" x14ac:dyDescent="0.35"/>
    <row r="59645" customFormat="1" x14ac:dyDescent="0.35"/>
    <row r="59646" customFormat="1" x14ac:dyDescent="0.35"/>
    <row r="59647" customFormat="1" x14ac:dyDescent="0.35"/>
    <row r="59648" customFormat="1" x14ac:dyDescent="0.35"/>
    <row r="59649" customFormat="1" x14ac:dyDescent="0.35"/>
    <row r="59650" customFormat="1" x14ac:dyDescent="0.35"/>
    <row r="59651" customFormat="1" x14ac:dyDescent="0.35"/>
    <row r="59652" customFormat="1" x14ac:dyDescent="0.35"/>
    <row r="59653" customFormat="1" x14ac:dyDescent="0.35"/>
    <row r="59654" customFormat="1" x14ac:dyDescent="0.35"/>
    <row r="59655" customFormat="1" x14ac:dyDescent="0.35"/>
    <row r="59656" customFormat="1" x14ac:dyDescent="0.35"/>
    <row r="59657" customFormat="1" x14ac:dyDescent="0.35"/>
    <row r="59658" customFormat="1" x14ac:dyDescent="0.35"/>
    <row r="59659" customFormat="1" x14ac:dyDescent="0.35"/>
    <row r="59660" customFormat="1" x14ac:dyDescent="0.35"/>
    <row r="59661" customFormat="1" x14ac:dyDescent="0.35"/>
    <row r="59662" customFormat="1" x14ac:dyDescent="0.35"/>
    <row r="59663" customFormat="1" x14ac:dyDescent="0.35"/>
    <row r="59664" customFormat="1" x14ac:dyDescent="0.35"/>
    <row r="59665" customFormat="1" x14ac:dyDescent="0.35"/>
    <row r="59666" customFormat="1" x14ac:dyDescent="0.35"/>
    <row r="59667" customFormat="1" x14ac:dyDescent="0.35"/>
    <row r="59668" customFormat="1" x14ac:dyDescent="0.35"/>
    <row r="59669" customFormat="1" x14ac:dyDescent="0.35"/>
    <row r="59670" customFormat="1" x14ac:dyDescent="0.35"/>
    <row r="59671" customFormat="1" x14ac:dyDescent="0.35"/>
    <row r="59672" customFormat="1" x14ac:dyDescent="0.35"/>
    <row r="59673" customFormat="1" x14ac:dyDescent="0.35"/>
    <row r="59674" customFormat="1" x14ac:dyDescent="0.35"/>
    <row r="59675" customFormat="1" x14ac:dyDescent="0.35"/>
    <row r="59676" customFormat="1" x14ac:dyDescent="0.35"/>
    <row r="59677" customFormat="1" x14ac:dyDescent="0.35"/>
    <row r="59678" customFormat="1" x14ac:dyDescent="0.35"/>
    <row r="59679" customFormat="1" x14ac:dyDescent="0.35"/>
    <row r="59680" customFormat="1" x14ac:dyDescent="0.35"/>
    <row r="59681" customFormat="1" x14ac:dyDescent="0.35"/>
    <row r="59682" customFormat="1" x14ac:dyDescent="0.35"/>
    <row r="59683" customFormat="1" x14ac:dyDescent="0.35"/>
    <row r="59684" customFormat="1" x14ac:dyDescent="0.35"/>
    <row r="59685" customFormat="1" x14ac:dyDescent="0.35"/>
    <row r="59686" customFormat="1" x14ac:dyDescent="0.35"/>
    <row r="59687" customFormat="1" x14ac:dyDescent="0.35"/>
    <row r="59688" customFormat="1" x14ac:dyDescent="0.35"/>
    <row r="59689" customFormat="1" x14ac:dyDescent="0.35"/>
    <row r="59690" customFormat="1" x14ac:dyDescent="0.35"/>
    <row r="59691" customFormat="1" x14ac:dyDescent="0.35"/>
    <row r="59692" customFormat="1" x14ac:dyDescent="0.35"/>
    <row r="59693" customFormat="1" x14ac:dyDescent="0.35"/>
    <row r="59694" customFormat="1" x14ac:dyDescent="0.35"/>
    <row r="59695" customFormat="1" x14ac:dyDescent="0.35"/>
    <row r="59696" customFormat="1" x14ac:dyDescent="0.35"/>
    <row r="59697" customFormat="1" x14ac:dyDescent="0.35"/>
    <row r="59698" customFormat="1" x14ac:dyDescent="0.35"/>
    <row r="59699" customFormat="1" x14ac:dyDescent="0.35"/>
    <row r="59700" customFormat="1" x14ac:dyDescent="0.35"/>
    <row r="59701" customFormat="1" x14ac:dyDescent="0.35"/>
    <row r="59702" customFormat="1" x14ac:dyDescent="0.35"/>
    <row r="59703" customFormat="1" x14ac:dyDescent="0.35"/>
    <row r="59704" customFormat="1" x14ac:dyDescent="0.35"/>
    <row r="59705" customFormat="1" x14ac:dyDescent="0.35"/>
    <row r="59706" customFormat="1" x14ac:dyDescent="0.35"/>
    <row r="59707" customFormat="1" x14ac:dyDescent="0.35"/>
    <row r="59708" customFormat="1" x14ac:dyDescent="0.35"/>
    <row r="59709" customFormat="1" x14ac:dyDescent="0.35"/>
    <row r="59710" customFormat="1" x14ac:dyDescent="0.35"/>
    <row r="59711" customFormat="1" x14ac:dyDescent="0.35"/>
    <row r="59712" customFormat="1" x14ac:dyDescent="0.35"/>
    <row r="59713" customFormat="1" x14ac:dyDescent="0.35"/>
    <row r="59714" customFormat="1" x14ac:dyDescent="0.35"/>
    <row r="59715" customFormat="1" x14ac:dyDescent="0.35"/>
    <row r="59716" customFormat="1" x14ac:dyDescent="0.35"/>
    <row r="59717" customFormat="1" x14ac:dyDescent="0.35"/>
    <row r="59718" customFormat="1" x14ac:dyDescent="0.35"/>
    <row r="59719" customFormat="1" x14ac:dyDescent="0.35"/>
    <row r="59720" customFormat="1" x14ac:dyDescent="0.35"/>
    <row r="59721" customFormat="1" x14ac:dyDescent="0.35"/>
    <row r="59722" customFormat="1" x14ac:dyDescent="0.35"/>
    <row r="59723" customFormat="1" x14ac:dyDescent="0.35"/>
    <row r="59724" customFormat="1" x14ac:dyDescent="0.35"/>
    <row r="59725" customFormat="1" x14ac:dyDescent="0.35"/>
    <row r="59726" customFormat="1" x14ac:dyDescent="0.35"/>
    <row r="59727" customFormat="1" x14ac:dyDescent="0.35"/>
    <row r="59728" customFormat="1" x14ac:dyDescent="0.35"/>
    <row r="59729" customFormat="1" x14ac:dyDescent="0.35"/>
    <row r="59730" customFormat="1" x14ac:dyDescent="0.35"/>
    <row r="59731" customFormat="1" x14ac:dyDescent="0.35"/>
    <row r="59732" customFormat="1" x14ac:dyDescent="0.35"/>
    <row r="59733" customFormat="1" x14ac:dyDescent="0.35"/>
    <row r="59734" customFormat="1" x14ac:dyDescent="0.35"/>
    <row r="59735" customFormat="1" x14ac:dyDescent="0.35"/>
    <row r="59736" customFormat="1" x14ac:dyDescent="0.35"/>
    <row r="59737" customFormat="1" x14ac:dyDescent="0.35"/>
    <row r="59738" customFormat="1" x14ac:dyDescent="0.35"/>
    <row r="59739" customFormat="1" x14ac:dyDescent="0.35"/>
    <row r="59740" customFormat="1" x14ac:dyDescent="0.35"/>
    <row r="59741" customFormat="1" x14ac:dyDescent="0.35"/>
    <row r="59742" customFormat="1" x14ac:dyDescent="0.35"/>
    <row r="59743" customFormat="1" x14ac:dyDescent="0.35"/>
    <row r="59744" customFormat="1" x14ac:dyDescent="0.35"/>
    <row r="59745" customFormat="1" x14ac:dyDescent="0.35"/>
    <row r="59746" customFormat="1" x14ac:dyDescent="0.35"/>
    <row r="59747" customFormat="1" x14ac:dyDescent="0.35"/>
    <row r="59748" customFormat="1" x14ac:dyDescent="0.35"/>
    <row r="59749" customFormat="1" x14ac:dyDescent="0.35"/>
    <row r="59750" customFormat="1" x14ac:dyDescent="0.35"/>
    <row r="59751" customFormat="1" x14ac:dyDescent="0.35"/>
    <row r="59752" customFormat="1" x14ac:dyDescent="0.35"/>
    <row r="59753" customFormat="1" x14ac:dyDescent="0.35"/>
    <row r="59754" customFormat="1" x14ac:dyDescent="0.35"/>
    <row r="59755" customFormat="1" x14ac:dyDescent="0.35"/>
    <row r="59756" customFormat="1" x14ac:dyDescent="0.35"/>
    <row r="59757" customFormat="1" x14ac:dyDescent="0.35"/>
    <row r="59758" customFormat="1" x14ac:dyDescent="0.35"/>
    <row r="59759" customFormat="1" x14ac:dyDescent="0.35"/>
    <row r="59760" customFormat="1" x14ac:dyDescent="0.35"/>
    <row r="59761" customFormat="1" x14ac:dyDescent="0.35"/>
    <row r="59762" customFormat="1" x14ac:dyDescent="0.35"/>
    <row r="59763" customFormat="1" x14ac:dyDescent="0.35"/>
    <row r="59764" customFormat="1" x14ac:dyDescent="0.35"/>
    <row r="59765" customFormat="1" x14ac:dyDescent="0.35"/>
    <row r="59766" customFormat="1" x14ac:dyDescent="0.35"/>
    <row r="59767" customFormat="1" x14ac:dyDescent="0.35"/>
    <row r="59768" customFormat="1" x14ac:dyDescent="0.35"/>
    <row r="59769" customFormat="1" x14ac:dyDescent="0.35"/>
    <row r="59770" customFormat="1" x14ac:dyDescent="0.35"/>
    <row r="59771" customFormat="1" x14ac:dyDescent="0.35"/>
    <row r="59772" customFormat="1" x14ac:dyDescent="0.35"/>
    <row r="59773" customFormat="1" x14ac:dyDescent="0.35"/>
    <row r="59774" customFormat="1" x14ac:dyDescent="0.35"/>
    <row r="59775" customFormat="1" x14ac:dyDescent="0.35"/>
    <row r="59776" customFormat="1" x14ac:dyDescent="0.35"/>
    <row r="59777" customFormat="1" x14ac:dyDescent="0.35"/>
    <row r="59778" customFormat="1" x14ac:dyDescent="0.35"/>
    <row r="59779" customFormat="1" x14ac:dyDescent="0.35"/>
    <row r="59780" customFormat="1" x14ac:dyDescent="0.35"/>
    <row r="59781" customFormat="1" x14ac:dyDescent="0.35"/>
    <row r="59782" customFormat="1" x14ac:dyDescent="0.35"/>
    <row r="59783" customFormat="1" x14ac:dyDescent="0.35"/>
    <row r="59784" customFormat="1" x14ac:dyDescent="0.35"/>
    <row r="59785" customFormat="1" x14ac:dyDescent="0.35"/>
    <row r="59786" customFormat="1" x14ac:dyDescent="0.35"/>
    <row r="59787" customFormat="1" x14ac:dyDescent="0.35"/>
    <row r="59788" customFormat="1" x14ac:dyDescent="0.35"/>
    <row r="59789" customFormat="1" x14ac:dyDescent="0.35"/>
    <row r="59790" customFormat="1" x14ac:dyDescent="0.35"/>
    <row r="59791" customFormat="1" x14ac:dyDescent="0.35"/>
    <row r="59792" customFormat="1" x14ac:dyDescent="0.35"/>
    <row r="59793" customFormat="1" x14ac:dyDescent="0.35"/>
    <row r="59794" customFormat="1" x14ac:dyDescent="0.35"/>
    <row r="59795" customFormat="1" x14ac:dyDescent="0.35"/>
    <row r="59796" customFormat="1" x14ac:dyDescent="0.35"/>
    <row r="59797" customFormat="1" x14ac:dyDescent="0.35"/>
    <row r="59798" customFormat="1" x14ac:dyDescent="0.35"/>
    <row r="59799" customFormat="1" x14ac:dyDescent="0.35"/>
    <row r="59800" customFormat="1" x14ac:dyDescent="0.35"/>
    <row r="59801" customFormat="1" x14ac:dyDescent="0.35"/>
    <row r="59802" customFormat="1" x14ac:dyDescent="0.35"/>
    <row r="59803" customFormat="1" x14ac:dyDescent="0.35"/>
    <row r="59804" customFormat="1" x14ac:dyDescent="0.35"/>
    <row r="59805" customFormat="1" x14ac:dyDescent="0.35"/>
    <row r="59806" customFormat="1" x14ac:dyDescent="0.35"/>
    <row r="59807" customFormat="1" x14ac:dyDescent="0.35"/>
    <row r="59808" customFormat="1" x14ac:dyDescent="0.35"/>
    <row r="59809" customFormat="1" x14ac:dyDescent="0.35"/>
    <row r="59810" customFormat="1" x14ac:dyDescent="0.35"/>
    <row r="59811" customFormat="1" x14ac:dyDescent="0.35"/>
    <row r="59812" customFormat="1" x14ac:dyDescent="0.35"/>
    <row r="59813" customFormat="1" x14ac:dyDescent="0.35"/>
    <row r="59814" customFormat="1" x14ac:dyDescent="0.35"/>
    <row r="59815" customFormat="1" x14ac:dyDescent="0.35"/>
    <row r="59816" customFormat="1" x14ac:dyDescent="0.35"/>
    <row r="59817" customFormat="1" x14ac:dyDescent="0.35"/>
    <row r="59818" customFormat="1" x14ac:dyDescent="0.35"/>
    <row r="59819" customFormat="1" x14ac:dyDescent="0.35"/>
    <row r="59820" customFormat="1" x14ac:dyDescent="0.35"/>
    <row r="59821" customFormat="1" x14ac:dyDescent="0.35"/>
    <row r="59822" customFormat="1" x14ac:dyDescent="0.35"/>
    <row r="59823" customFormat="1" x14ac:dyDescent="0.35"/>
    <row r="59824" customFormat="1" x14ac:dyDescent="0.35"/>
    <row r="59825" customFormat="1" x14ac:dyDescent="0.35"/>
    <row r="59826" customFormat="1" x14ac:dyDescent="0.35"/>
    <row r="59827" customFormat="1" x14ac:dyDescent="0.35"/>
    <row r="59828" customFormat="1" x14ac:dyDescent="0.35"/>
    <row r="59829" customFormat="1" x14ac:dyDescent="0.35"/>
    <row r="59830" customFormat="1" x14ac:dyDescent="0.35"/>
    <row r="59831" customFormat="1" x14ac:dyDescent="0.35"/>
    <row r="59832" customFormat="1" x14ac:dyDescent="0.35"/>
    <row r="59833" customFormat="1" x14ac:dyDescent="0.35"/>
    <row r="59834" customFormat="1" x14ac:dyDescent="0.35"/>
    <row r="59835" customFormat="1" x14ac:dyDescent="0.35"/>
    <row r="59836" customFormat="1" x14ac:dyDescent="0.35"/>
    <row r="59837" customFormat="1" x14ac:dyDescent="0.35"/>
    <row r="59838" customFormat="1" x14ac:dyDescent="0.35"/>
    <row r="59839" customFormat="1" x14ac:dyDescent="0.35"/>
    <row r="59840" customFormat="1" x14ac:dyDescent="0.35"/>
    <row r="59841" customFormat="1" x14ac:dyDescent="0.35"/>
    <row r="59842" customFormat="1" x14ac:dyDescent="0.35"/>
    <row r="59843" customFormat="1" x14ac:dyDescent="0.35"/>
    <row r="59844" customFormat="1" x14ac:dyDescent="0.35"/>
    <row r="59845" customFormat="1" x14ac:dyDescent="0.35"/>
    <row r="59846" customFormat="1" x14ac:dyDescent="0.35"/>
    <row r="59847" customFormat="1" x14ac:dyDescent="0.35"/>
    <row r="59848" customFormat="1" x14ac:dyDescent="0.35"/>
    <row r="59849" customFormat="1" x14ac:dyDescent="0.35"/>
    <row r="59850" customFormat="1" x14ac:dyDescent="0.35"/>
    <row r="59851" customFormat="1" x14ac:dyDescent="0.35"/>
    <row r="59852" customFormat="1" x14ac:dyDescent="0.35"/>
    <row r="59853" customFormat="1" x14ac:dyDescent="0.35"/>
    <row r="59854" customFormat="1" x14ac:dyDescent="0.35"/>
    <row r="59855" customFormat="1" x14ac:dyDescent="0.35"/>
    <row r="59856" customFormat="1" x14ac:dyDescent="0.35"/>
    <row r="59857" customFormat="1" x14ac:dyDescent="0.35"/>
    <row r="59858" customFormat="1" x14ac:dyDescent="0.35"/>
    <row r="59859" customFormat="1" x14ac:dyDescent="0.35"/>
    <row r="59860" customFormat="1" x14ac:dyDescent="0.35"/>
    <row r="59861" customFormat="1" x14ac:dyDescent="0.35"/>
    <row r="59862" customFormat="1" x14ac:dyDescent="0.35"/>
    <row r="59863" customFormat="1" x14ac:dyDescent="0.35"/>
    <row r="59864" customFormat="1" x14ac:dyDescent="0.35"/>
    <row r="59865" customFormat="1" x14ac:dyDescent="0.35"/>
    <row r="59866" customFormat="1" x14ac:dyDescent="0.35"/>
    <row r="59867" customFormat="1" x14ac:dyDescent="0.35"/>
    <row r="59868" customFormat="1" x14ac:dyDescent="0.35"/>
    <row r="59869" customFormat="1" x14ac:dyDescent="0.35"/>
    <row r="59870" customFormat="1" x14ac:dyDescent="0.35"/>
    <row r="59871" customFormat="1" x14ac:dyDescent="0.35"/>
    <row r="59872" customFormat="1" x14ac:dyDescent="0.35"/>
    <row r="59873" customFormat="1" x14ac:dyDescent="0.35"/>
    <row r="59874" customFormat="1" x14ac:dyDescent="0.35"/>
    <row r="59875" customFormat="1" x14ac:dyDescent="0.35"/>
    <row r="59876" customFormat="1" x14ac:dyDescent="0.35"/>
    <row r="59877" customFormat="1" x14ac:dyDescent="0.35"/>
    <row r="59878" customFormat="1" x14ac:dyDescent="0.35"/>
    <row r="59879" customFormat="1" x14ac:dyDescent="0.35"/>
    <row r="59880" customFormat="1" x14ac:dyDescent="0.35"/>
    <row r="59881" customFormat="1" x14ac:dyDescent="0.35"/>
    <row r="59882" customFormat="1" x14ac:dyDescent="0.35"/>
    <row r="59883" customFormat="1" x14ac:dyDescent="0.35"/>
    <row r="59884" customFormat="1" x14ac:dyDescent="0.35"/>
    <row r="59885" customFormat="1" x14ac:dyDescent="0.35"/>
    <row r="59886" customFormat="1" x14ac:dyDescent="0.35"/>
    <row r="59887" customFormat="1" x14ac:dyDescent="0.35"/>
    <row r="59888" customFormat="1" x14ac:dyDescent="0.35"/>
    <row r="59889" customFormat="1" x14ac:dyDescent="0.35"/>
    <row r="59890" customFormat="1" x14ac:dyDescent="0.35"/>
    <row r="59891" customFormat="1" x14ac:dyDescent="0.35"/>
    <row r="59892" customFormat="1" x14ac:dyDescent="0.35"/>
    <row r="59893" customFormat="1" x14ac:dyDescent="0.35"/>
    <row r="59894" customFormat="1" x14ac:dyDescent="0.35"/>
    <row r="59895" customFormat="1" x14ac:dyDescent="0.35"/>
    <row r="59896" customFormat="1" x14ac:dyDescent="0.35"/>
    <row r="59897" customFormat="1" x14ac:dyDescent="0.35"/>
    <row r="59898" customFormat="1" x14ac:dyDescent="0.35"/>
    <row r="59899" customFormat="1" x14ac:dyDescent="0.35"/>
    <row r="59900" customFormat="1" x14ac:dyDescent="0.35"/>
    <row r="59901" customFormat="1" x14ac:dyDescent="0.35"/>
    <row r="59902" customFormat="1" x14ac:dyDescent="0.35"/>
    <row r="59903" customFormat="1" x14ac:dyDescent="0.35"/>
    <row r="59904" customFormat="1" x14ac:dyDescent="0.35"/>
    <row r="59905" customFormat="1" x14ac:dyDescent="0.35"/>
    <row r="59906" customFormat="1" x14ac:dyDescent="0.35"/>
    <row r="59907" customFormat="1" x14ac:dyDescent="0.35"/>
    <row r="59908" customFormat="1" x14ac:dyDescent="0.35"/>
    <row r="59909" customFormat="1" x14ac:dyDescent="0.35"/>
    <row r="59910" customFormat="1" x14ac:dyDescent="0.35"/>
    <row r="59911" customFormat="1" x14ac:dyDescent="0.35"/>
    <row r="59912" customFormat="1" x14ac:dyDescent="0.35"/>
    <row r="59913" customFormat="1" x14ac:dyDescent="0.35"/>
    <row r="59914" customFormat="1" x14ac:dyDescent="0.35"/>
    <row r="59915" customFormat="1" x14ac:dyDescent="0.35"/>
    <row r="59916" customFormat="1" x14ac:dyDescent="0.35"/>
    <row r="59917" customFormat="1" x14ac:dyDescent="0.35"/>
    <row r="59918" customFormat="1" x14ac:dyDescent="0.35"/>
    <row r="59919" customFormat="1" x14ac:dyDescent="0.35"/>
    <row r="59920" customFormat="1" x14ac:dyDescent="0.35"/>
    <row r="59921" customFormat="1" x14ac:dyDescent="0.35"/>
    <row r="59922" customFormat="1" x14ac:dyDescent="0.35"/>
    <row r="59923" customFormat="1" x14ac:dyDescent="0.35"/>
    <row r="59924" customFormat="1" x14ac:dyDescent="0.35"/>
    <row r="59925" customFormat="1" x14ac:dyDescent="0.35"/>
    <row r="59926" customFormat="1" x14ac:dyDescent="0.35"/>
    <row r="59927" customFormat="1" x14ac:dyDescent="0.35"/>
    <row r="59928" customFormat="1" x14ac:dyDescent="0.35"/>
    <row r="59929" customFormat="1" x14ac:dyDescent="0.35"/>
    <row r="59930" customFormat="1" x14ac:dyDescent="0.35"/>
    <row r="59931" customFormat="1" x14ac:dyDescent="0.35"/>
    <row r="59932" customFormat="1" x14ac:dyDescent="0.35"/>
    <row r="59933" customFormat="1" x14ac:dyDescent="0.35"/>
    <row r="59934" customFormat="1" x14ac:dyDescent="0.35"/>
    <row r="59935" customFormat="1" x14ac:dyDescent="0.35"/>
    <row r="59936" customFormat="1" x14ac:dyDescent="0.35"/>
    <row r="59937" customFormat="1" x14ac:dyDescent="0.35"/>
    <row r="59938" customFormat="1" x14ac:dyDescent="0.35"/>
    <row r="59939" customFormat="1" x14ac:dyDescent="0.35"/>
    <row r="59940" customFormat="1" x14ac:dyDescent="0.35"/>
    <row r="59941" customFormat="1" x14ac:dyDescent="0.35"/>
    <row r="59942" customFormat="1" x14ac:dyDescent="0.35"/>
    <row r="59943" customFormat="1" x14ac:dyDescent="0.35"/>
    <row r="59944" customFormat="1" x14ac:dyDescent="0.35"/>
    <row r="59945" customFormat="1" x14ac:dyDescent="0.35"/>
    <row r="59946" customFormat="1" x14ac:dyDescent="0.35"/>
    <row r="59947" customFormat="1" x14ac:dyDescent="0.35"/>
    <row r="59948" customFormat="1" x14ac:dyDescent="0.35"/>
    <row r="59949" customFormat="1" x14ac:dyDescent="0.35"/>
    <row r="59950" customFormat="1" x14ac:dyDescent="0.35"/>
    <row r="59951" customFormat="1" x14ac:dyDescent="0.35"/>
    <row r="59952" customFormat="1" x14ac:dyDescent="0.35"/>
    <row r="59953" customFormat="1" x14ac:dyDescent="0.35"/>
    <row r="59954" customFormat="1" x14ac:dyDescent="0.35"/>
    <row r="59955" customFormat="1" x14ac:dyDescent="0.35"/>
    <row r="59956" customFormat="1" x14ac:dyDescent="0.35"/>
    <row r="59957" customFormat="1" x14ac:dyDescent="0.35"/>
    <row r="59958" customFormat="1" x14ac:dyDescent="0.35"/>
    <row r="59959" customFormat="1" x14ac:dyDescent="0.35"/>
    <row r="59960" customFormat="1" x14ac:dyDescent="0.35"/>
    <row r="59961" customFormat="1" x14ac:dyDescent="0.35"/>
    <row r="59962" customFormat="1" x14ac:dyDescent="0.35"/>
    <row r="59963" customFormat="1" x14ac:dyDescent="0.35"/>
    <row r="59964" customFormat="1" x14ac:dyDescent="0.35"/>
    <row r="59965" customFormat="1" x14ac:dyDescent="0.35"/>
    <row r="59966" customFormat="1" x14ac:dyDescent="0.35"/>
    <row r="59967" customFormat="1" x14ac:dyDescent="0.35"/>
    <row r="59968" customFormat="1" x14ac:dyDescent="0.35"/>
    <row r="59969" customFormat="1" x14ac:dyDescent="0.35"/>
    <row r="59970" customFormat="1" x14ac:dyDescent="0.35"/>
    <row r="59971" customFormat="1" x14ac:dyDescent="0.35"/>
    <row r="59972" customFormat="1" x14ac:dyDescent="0.35"/>
    <row r="59973" customFormat="1" x14ac:dyDescent="0.35"/>
    <row r="59974" customFormat="1" x14ac:dyDescent="0.35"/>
    <row r="59975" customFormat="1" x14ac:dyDescent="0.35"/>
    <row r="59976" customFormat="1" x14ac:dyDescent="0.35"/>
    <row r="59977" customFormat="1" x14ac:dyDescent="0.35"/>
    <row r="59978" customFormat="1" x14ac:dyDescent="0.35"/>
    <row r="59979" customFormat="1" x14ac:dyDescent="0.35"/>
    <row r="59980" customFormat="1" x14ac:dyDescent="0.35"/>
    <row r="59981" customFormat="1" x14ac:dyDescent="0.35"/>
    <row r="59982" customFormat="1" x14ac:dyDescent="0.35"/>
    <row r="59983" customFormat="1" x14ac:dyDescent="0.35"/>
    <row r="59984" customFormat="1" x14ac:dyDescent="0.35"/>
    <row r="59985" customFormat="1" x14ac:dyDescent="0.35"/>
    <row r="59986" customFormat="1" x14ac:dyDescent="0.35"/>
    <row r="59987" customFormat="1" x14ac:dyDescent="0.35"/>
    <row r="59988" customFormat="1" x14ac:dyDescent="0.35"/>
    <row r="59989" customFormat="1" x14ac:dyDescent="0.35"/>
    <row r="59990" customFormat="1" x14ac:dyDescent="0.35"/>
    <row r="59991" customFormat="1" x14ac:dyDescent="0.35"/>
    <row r="59992" customFormat="1" x14ac:dyDescent="0.35"/>
    <row r="59993" customFormat="1" x14ac:dyDescent="0.35"/>
    <row r="59994" customFormat="1" x14ac:dyDescent="0.35"/>
    <row r="59995" customFormat="1" x14ac:dyDescent="0.35"/>
    <row r="59996" customFormat="1" x14ac:dyDescent="0.35"/>
    <row r="59997" customFormat="1" x14ac:dyDescent="0.35"/>
    <row r="59998" customFormat="1" x14ac:dyDescent="0.35"/>
    <row r="59999" customFormat="1" x14ac:dyDescent="0.35"/>
    <row r="60000" customFormat="1" x14ac:dyDescent="0.35"/>
    <row r="60001" customFormat="1" x14ac:dyDescent="0.35"/>
    <row r="60002" customFormat="1" x14ac:dyDescent="0.35"/>
    <row r="60003" customFormat="1" x14ac:dyDescent="0.35"/>
    <row r="60004" customFormat="1" x14ac:dyDescent="0.35"/>
    <row r="60005" customFormat="1" x14ac:dyDescent="0.35"/>
    <row r="60006" customFormat="1" x14ac:dyDescent="0.35"/>
    <row r="60007" customFormat="1" x14ac:dyDescent="0.35"/>
    <row r="60008" customFormat="1" x14ac:dyDescent="0.35"/>
    <row r="60009" customFormat="1" x14ac:dyDescent="0.35"/>
    <row r="60010" customFormat="1" x14ac:dyDescent="0.35"/>
    <row r="60011" customFormat="1" x14ac:dyDescent="0.35"/>
    <row r="60012" customFormat="1" x14ac:dyDescent="0.35"/>
    <row r="60013" customFormat="1" x14ac:dyDescent="0.35"/>
    <row r="60014" customFormat="1" x14ac:dyDescent="0.35"/>
    <row r="60015" customFormat="1" x14ac:dyDescent="0.35"/>
    <row r="60016" customFormat="1" x14ac:dyDescent="0.35"/>
    <row r="60017" customFormat="1" x14ac:dyDescent="0.35"/>
    <row r="60018" customFormat="1" x14ac:dyDescent="0.35"/>
    <row r="60019" customFormat="1" x14ac:dyDescent="0.35"/>
    <row r="60020" customFormat="1" x14ac:dyDescent="0.35"/>
    <row r="60021" customFormat="1" x14ac:dyDescent="0.35"/>
    <row r="60022" customFormat="1" x14ac:dyDescent="0.35"/>
    <row r="60023" customFormat="1" x14ac:dyDescent="0.35"/>
    <row r="60024" customFormat="1" x14ac:dyDescent="0.35"/>
    <row r="60025" customFormat="1" x14ac:dyDescent="0.35"/>
    <row r="60026" customFormat="1" x14ac:dyDescent="0.35"/>
    <row r="60027" customFormat="1" x14ac:dyDescent="0.35"/>
    <row r="60028" customFormat="1" x14ac:dyDescent="0.35"/>
    <row r="60029" customFormat="1" x14ac:dyDescent="0.35"/>
    <row r="60030" customFormat="1" x14ac:dyDescent="0.35"/>
    <row r="60031" customFormat="1" x14ac:dyDescent="0.35"/>
    <row r="60032" customFormat="1" x14ac:dyDescent="0.35"/>
    <row r="60033" customFormat="1" x14ac:dyDescent="0.35"/>
    <row r="60034" customFormat="1" x14ac:dyDescent="0.35"/>
    <row r="60035" customFormat="1" x14ac:dyDescent="0.35"/>
    <row r="60036" customFormat="1" x14ac:dyDescent="0.35"/>
    <row r="60037" customFormat="1" x14ac:dyDescent="0.35"/>
    <row r="60038" customFormat="1" x14ac:dyDescent="0.35"/>
    <row r="60039" customFormat="1" x14ac:dyDescent="0.35"/>
    <row r="60040" customFormat="1" x14ac:dyDescent="0.35"/>
    <row r="60041" customFormat="1" x14ac:dyDescent="0.35"/>
    <row r="60042" customFormat="1" x14ac:dyDescent="0.35"/>
    <row r="60043" customFormat="1" x14ac:dyDescent="0.35"/>
    <row r="60044" customFormat="1" x14ac:dyDescent="0.35"/>
    <row r="60045" customFormat="1" x14ac:dyDescent="0.35"/>
    <row r="60046" customFormat="1" x14ac:dyDescent="0.35"/>
    <row r="60047" customFormat="1" x14ac:dyDescent="0.35"/>
    <row r="60048" customFormat="1" x14ac:dyDescent="0.35"/>
    <row r="60049" customFormat="1" x14ac:dyDescent="0.35"/>
    <row r="60050" customFormat="1" x14ac:dyDescent="0.35"/>
    <row r="60051" customFormat="1" x14ac:dyDescent="0.35"/>
    <row r="60052" customFormat="1" x14ac:dyDescent="0.35"/>
    <row r="60053" customFormat="1" x14ac:dyDescent="0.35"/>
    <row r="60054" customFormat="1" x14ac:dyDescent="0.35"/>
    <row r="60055" customFormat="1" x14ac:dyDescent="0.35"/>
    <row r="60056" customFormat="1" x14ac:dyDescent="0.35"/>
    <row r="60057" customFormat="1" x14ac:dyDescent="0.35"/>
    <row r="60058" customFormat="1" x14ac:dyDescent="0.35"/>
    <row r="60059" customFormat="1" x14ac:dyDescent="0.35"/>
    <row r="60060" customFormat="1" x14ac:dyDescent="0.35"/>
    <row r="60061" customFormat="1" x14ac:dyDescent="0.35"/>
    <row r="60062" customFormat="1" x14ac:dyDescent="0.35"/>
    <row r="60063" customFormat="1" x14ac:dyDescent="0.35"/>
    <row r="60064" customFormat="1" x14ac:dyDescent="0.35"/>
    <row r="60065" customFormat="1" x14ac:dyDescent="0.35"/>
    <row r="60066" customFormat="1" x14ac:dyDescent="0.35"/>
    <row r="60067" customFormat="1" x14ac:dyDescent="0.35"/>
    <row r="60068" customFormat="1" x14ac:dyDescent="0.35"/>
    <row r="60069" customFormat="1" x14ac:dyDescent="0.35"/>
    <row r="60070" customFormat="1" x14ac:dyDescent="0.35"/>
    <row r="60071" customFormat="1" x14ac:dyDescent="0.35"/>
    <row r="60072" customFormat="1" x14ac:dyDescent="0.35"/>
    <row r="60073" customFormat="1" x14ac:dyDescent="0.35"/>
    <row r="60074" customFormat="1" x14ac:dyDescent="0.35"/>
    <row r="60075" customFormat="1" x14ac:dyDescent="0.35"/>
    <row r="60076" customFormat="1" x14ac:dyDescent="0.35"/>
    <row r="60077" customFormat="1" x14ac:dyDescent="0.35"/>
    <row r="60078" customFormat="1" x14ac:dyDescent="0.35"/>
    <row r="60079" customFormat="1" x14ac:dyDescent="0.35"/>
    <row r="60080" customFormat="1" x14ac:dyDescent="0.35"/>
    <row r="60081" customFormat="1" x14ac:dyDescent="0.35"/>
    <row r="60082" customFormat="1" x14ac:dyDescent="0.35"/>
    <row r="60083" customFormat="1" x14ac:dyDescent="0.35"/>
    <row r="60084" customFormat="1" x14ac:dyDescent="0.35"/>
    <row r="60085" customFormat="1" x14ac:dyDescent="0.35"/>
    <row r="60086" customFormat="1" x14ac:dyDescent="0.35"/>
    <row r="60087" customFormat="1" x14ac:dyDescent="0.35"/>
    <row r="60088" customFormat="1" x14ac:dyDescent="0.35"/>
    <row r="60089" customFormat="1" x14ac:dyDescent="0.35"/>
    <row r="60090" customFormat="1" x14ac:dyDescent="0.35"/>
    <row r="60091" customFormat="1" x14ac:dyDescent="0.35"/>
    <row r="60092" customFormat="1" x14ac:dyDescent="0.35"/>
    <row r="60093" customFormat="1" x14ac:dyDescent="0.35"/>
    <row r="60094" customFormat="1" x14ac:dyDescent="0.35"/>
    <row r="60095" customFormat="1" x14ac:dyDescent="0.35"/>
    <row r="60096" customFormat="1" x14ac:dyDescent="0.35"/>
    <row r="60097" customFormat="1" x14ac:dyDescent="0.35"/>
    <row r="60098" customFormat="1" x14ac:dyDescent="0.35"/>
    <row r="60099" customFormat="1" x14ac:dyDescent="0.35"/>
    <row r="60100" customFormat="1" x14ac:dyDescent="0.35"/>
    <row r="60101" customFormat="1" x14ac:dyDescent="0.35"/>
    <row r="60102" customFormat="1" x14ac:dyDescent="0.35"/>
    <row r="60103" customFormat="1" x14ac:dyDescent="0.35"/>
    <row r="60104" customFormat="1" x14ac:dyDescent="0.35"/>
    <row r="60105" customFormat="1" x14ac:dyDescent="0.35"/>
    <row r="60106" customFormat="1" x14ac:dyDescent="0.35"/>
    <row r="60107" customFormat="1" x14ac:dyDescent="0.35"/>
    <row r="60108" customFormat="1" x14ac:dyDescent="0.35"/>
    <row r="60109" customFormat="1" x14ac:dyDescent="0.35"/>
    <row r="60110" customFormat="1" x14ac:dyDescent="0.35"/>
    <row r="60111" customFormat="1" x14ac:dyDescent="0.35"/>
    <row r="60112" customFormat="1" x14ac:dyDescent="0.35"/>
    <row r="60113" customFormat="1" x14ac:dyDescent="0.35"/>
    <row r="60114" customFormat="1" x14ac:dyDescent="0.35"/>
    <row r="60115" customFormat="1" x14ac:dyDescent="0.35"/>
    <row r="60116" customFormat="1" x14ac:dyDescent="0.35"/>
    <row r="60117" customFormat="1" x14ac:dyDescent="0.35"/>
    <row r="60118" customFormat="1" x14ac:dyDescent="0.35"/>
    <row r="60119" customFormat="1" x14ac:dyDescent="0.35"/>
    <row r="60120" customFormat="1" x14ac:dyDescent="0.35"/>
    <row r="60121" customFormat="1" x14ac:dyDescent="0.35"/>
    <row r="60122" customFormat="1" x14ac:dyDescent="0.35"/>
    <row r="60123" customFormat="1" x14ac:dyDescent="0.35"/>
    <row r="60124" customFormat="1" x14ac:dyDescent="0.35"/>
    <row r="60125" customFormat="1" x14ac:dyDescent="0.35"/>
    <row r="60126" customFormat="1" x14ac:dyDescent="0.35"/>
    <row r="60127" customFormat="1" x14ac:dyDescent="0.35"/>
    <row r="60128" customFormat="1" x14ac:dyDescent="0.35"/>
    <row r="60129" customFormat="1" x14ac:dyDescent="0.35"/>
    <row r="60130" customFormat="1" x14ac:dyDescent="0.35"/>
    <row r="60131" customFormat="1" x14ac:dyDescent="0.35"/>
    <row r="60132" customFormat="1" x14ac:dyDescent="0.35"/>
    <row r="60133" customFormat="1" x14ac:dyDescent="0.35"/>
    <row r="60134" customFormat="1" x14ac:dyDescent="0.35"/>
    <row r="60135" customFormat="1" x14ac:dyDescent="0.35"/>
    <row r="60136" customFormat="1" x14ac:dyDescent="0.35"/>
    <row r="60137" customFormat="1" x14ac:dyDescent="0.35"/>
    <row r="60138" customFormat="1" x14ac:dyDescent="0.35"/>
    <row r="60139" customFormat="1" x14ac:dyDescent="0.35"/>
    <row r="60140" customFormat="1" x14ac:dyDescent="0.35"/>
    <row r="60141" customFormat="1" x14ac:dyDescent="0.35"/>
    <row r="60142" customFormat="1" x14ac:dyDescent="0.35"/>
    <row r="60143" customFormat="1" x14ac:dyDescent="0.35"/>
    <row r="60144" customFormat="1" x14ac:dyDescent="0.35"/>
    <row r="60145" customFormat="1" x14ac:dyDescent="0.35"/>
    <row r="60146" customFormat="1" x14ac:dyDescent="0.35"/>
    <row r="60147" customFormat="1" x14ac:dyDescent="0.35"/>
    <row r="60148" customFormat="1" x14ac:dyDescent="0.35"/>
    <row r="60149" customFormat="1" x14ac:dyDescent="0.35"/>
    <row r="60150" customFormat="1" x14ac:dyDescent="0.35"/>
    <row r="60151" customFormat="1" x14ac:dyDescent="0.35"/>
    <row r="60152" customFormat="1" x14ac:dyDescent="0.35"/>
    <row r="60153" customFormat="1" x14ac:dyDescent="0.35"/>
    <row r="60154" customFormat="1" x14ac:dyDescent="0.35"/>
    <row r="60155" customFormat="1" x14ac:dyDescent="0.35"/>
    <row r="60156" customFormat="1" x14ac:dyDescent="0.35"/>
    <row r="60157" customFormat="1" x14ac:dyDescent="0.35"/>
    <row r="60158" customFormat="1" x14ac:dyDescent="0.35"/>
    <row r="60159" customFormat="1" x14ac:dyDescent="0.35"/>
    <row r="60160" customFormat="1" x14ac:dyDescent="0.35"/>
    <row r="60161" customFormat="1" x14ac:dyDescent="0.35"/>
    <row r="60162" customFormat="1" x14ac:dyDescent="0.35"/>
    <row r="60163" customFormat="1" x14ac:dyDescent="0.35"/>
    <row r="60164" customFormat="1" x14ac:dyDescent="0.35"/>
    <row r="60165" customFormat="1" x14ac:dyDescent="0.35"/>
    <row r="60166" customFormat="1" x14ac:dyDescent="0.35"/>
    <row r="60167" customFormat="1" x14ac:dyDescent="0.35"/>
    <row r="60168" customFormat="1" x14ac:dyDescent="0.35"/>
    <row r="60169" customFormat="1" x14ac:dyDescent="0.35"/>
    <row r="60170" customFormat="1" x14ac:dyDescent="0.35"/>
    <row r="60171" customFormat="1" x14ac:dyDescent="0.35"/>
    <row r="60172" customFormat="1" x14ac:dyDescent="0.35"/>
    <row r="60173" customFormat="1" x14ac:dyDescent="0.35"/>
    <row r="60174" customFormat="1" x14ac:dyDescent="0.35"/>
    <row r="60175" customFormat="1" x14ac:dyDescent="0.35"/>
    <row r="60176" customFormat="1" x14ac:dyDescent="0.35"/>
    <row r="60177" customFormat="1" x14ac:dyDescent="0.35"/>
    <row r="60178" customFormat="1" x14ac:dyDescent="0.35"/>
    <row r="60179" customFormat="1" x14ac:dyDescent="0.35"/>
    <row r="60180" customFormat="1" x14ac:dyDescent="0.35"/>
    <row r="60181" customFormat="1" x14ac:dyDescent="0.35"/>
    <row r="60182" customFormat="1" x14ac:dyDescent="0.35"/>
    <row r="60183" customFormat="1" x14ac:dyDescent="0.35"/>
    <row r="60184" customFormat="1" x14ac:dyDescent="0.35"/>
    <row r="60185" customFormat="1" x14ac:dyDescent="0.35"/>
    <row r="60186" customFormat="1" x14ac:dyDescent="0.35"/>
    <row r="60187" customFormat="1" x14ac:dyDescent="0.35"/>
    <row r="60188" customFormat="1" x14ac:dyDescent="0.35"/>
    <row r="60189" customFormat="1" x14ac:dyDescent="0.35"/>
    <row r="60190" customFormat="1" x14ac:dyDescent="0.35"/>
    <row r="60191" customFormat="1" x14ac:dyDescent="0.35"/>
    <row r="60192" customFormat="1" x14ac:dyDescent="0.35"/>
    <row r="60193" customFormat="1" x14ac:dyDescent="0.35"/>
    <row r="60194" customFormat="1" x14ac:dyDescent="0.35"/>
    <row r="60195" customFormat="1" x14ac:dyDescent="0.35"/>
    <row r="60196" customFormat="1" x14ac:dyDescent="0.35"/>
    <row r="60197" customFormat="1" x14ac:dyDescent="0.35"/>
    <row r="60198" customFormat="1" x14ac:dyDescent="0.35"/>
    <row r="60199" customFormat="1" x14ac:dyDescent="0.35"/>
    <row r="60200" customFormat="1" x14ac:dyDescent="0.35"/>
    <row r="60201" customFormat="1" x14ac:dyDescent="0.35"/>
    <row r="60202" customFormat="1" x14ac:dyDescent="0.35"/>
    <row r="60203" customFormat="1" x14ac:dyDescent="0.35"/>
    <row r="60204" customFormat="1" x14ac:dyDescent="0.35"/>
    <row r="60205" customFormat="1" x14ac:dyDescent="0.35"/>
    <row r="60206" customFormat="1" x14ac:dyDescent="0.35"/>
    <row r="60207" customFormat="1" x14ac:dyDescent="0.35"/>
    <row r="60208" customFormat="1" x14ac:dyDescent="0.35"/>
    <row r="60209" customFormat="1" x14ac:dyDescent="0.35"/>
    <row r="60210" customFormat="1" x14ac:dyDescent="0.35"/>
    <row r="60211" customFormat="1" x14ac:dyDescent="0.35"/>
    <row r="60212" customFormat="1" x14ac:dyDescent="0.35"/>
    <row r="60213" customFormat="1" x14ac:dyDescent="0.35"/>
    <row r="60214" customFormat="1" x14ac:dyDescent="0.35"/>
    <row r="60215" customFormat="1" x14ac:dyDescent="0.35"/>
    <row r="60216" customFormat="1" x14ac:dyDescent="0.35"/>
    <row r="60217" customFormat="1" x14ac:dyDescent="0.35"/>
    <row r="60218" customFormat="1" x14ac:dyDescent="0.35"/>
    <row r="60219" customFormat="1" x14ac:dyDescent="0.35"/>
    <row r="60220" customFormat="1" x14ac:dyDescent="0.35"/>
    <row r="60221" customFormat="1" x14ac:dyDescent="0.35"/>
    <row r="60222" customFormat="1" x14ac:dyDescent="0.35"/>
    <row r="60223" customFormat="1" x14ac:dyDescent="0.35"/>
    <row r="60224" customFormat="1" x14ac:dyDescent="0.35"/>
    <row r="60225" customFormat="1" x14ac:dyDescent="0.35"/>
    <row r="60226" customFormat="1" x14ac:dyDescent="0.35"/>
    <row r="60227" customFormat="1" x14ac:dyDescent="0.35"/>
    <row r="60228" customFormat="1" x14ac:dyDescent="0.35"/>
    <row r="60229" customFormat="1" x14ac:dyDescent="0.35"/>
    <row r="60230" customFormat="1" x14ac:dyDescent="0.35"/>
    <row r="60231" customFormat="1" x14ac:dyDescent="0.35"/>
    <row r="60232" customFormat="1" x14ac:dyDescent="0.35"/>
    <row r="60233" customFormat="1" x14ac:dyDescent="0.35"/>
    <row r="60234" customFormat="1" x14ac:dyDescent="0.35"/>
    <row r="60235" customFormat="1" x14ac:dyDescent="0.35"/>
    <row r="60236" customFormat="1" x14ac:dyDescent="0.35"/>
    <row r="60237" customFormat="1" x14ac:dyDescent="0.35"/>
    <row r="60238" customFormat="1" x14ac:dyDescent="0.35"/>
    <row r="60239" customFormat="1" x14ac:dyDescent="0.35"/>
    <row r="60240" customFormat="1" x14ac:dyDescent="0.35"/>
    <row r="60241" customFormat="1" x14ac:dyDescent="0.35"/>
    <row r="60242" customFormat="1" x14ac:dyDescent="0.35"/>
    <row r="60243" customFormat="1" x14ac:dyDescent="0.35"/>
    <row r="60244" customFormat="1" x14ac:dyDescent="0.35"/>
    <row r="60245" customFormat="1" x14ac:dyDescent="0.35"/>
    <row r="60246" customFormat="1" x14ac:dyDescent="0.35"/>
    <row r="60247" customFormat="1" x14ac:dyDescent="0.35"/>
    <row r="60248" customFormat="1" x14ac:dyDescent="0.35"/>
    <row r="60249" customFormat="1" x14ac:dyDescent="0.35"/>
    <row r="60250" customFormat="1" x14ac:dyDescent="0.35"/>
    <row r="60251" customFormat="1" x14ac:dyDescent="0.35"/>
    <row r="60252" customFormat="1" x14ac:dyDescent="0.35"/>
    <row r="60253" customFormat="1" x14ac:dyDescent="0.35"/>
    <row r="60254" customFormat="1" x14ac:dyDescent="0.35"/>
    <row r="60255" customFormat="1" x14ac:dyDescent="0.35"/>
    <row r="60256" customFormat="1" x14ac:dyDescent="0.35"/>
    <row r="60257" customFormat="1" x14ac:dyDescent="0.35"/>
    <row r="60258" customFormat="1" x14ac:dyDescent="0.35"/>
    <row r="60259" customFormat="1" x14ac:dyDescent="0.35"/>
    <row r="60260" customFormat="1" x14ac:dyDescent="0.35"/>
    <row r="60261" customFormat="1" x14ac:dyDescent="0.35"/>
    <row r="60262" customFormat="1" x14ac:dyDescent="0.35"/>
    <row r="60263" customFormat="1" x14ac:dyDescent="0.35"/>
    <row r="60264" customFormat="1" x14ac:dyDescent="0.35"/>
    <row r="60265" customFormat="1" x14ac:dyDescent="0.35"/>
    <row r="60266" customFormat="1" x14ac:dyDescent="0.35"/>
    <row r="60267" customFormat="1" x14ac:dyDescent="0.35"/>
    <row r="60268" customFormat="1" x14ac:dyDescent="0.35"/>
    <row r="60269" customFormat="1" x14ac:dyDescent="0.35"/>
    <row r="60270" customFormat="1" x14ac:dyDescent="0.35"/>
    <row r="60271" customFormat="1" x14ac:dyDescent="0.35"/>
    <row r="60272" customFormat="1" x14ac:dyDescent="0.35"/>
    <row r="60273" customFormat="1" x14ac:dyDescent="0.35"/>
    <row r="60274" customFormat="1" x14ac:dyDescent="0.35"/>
    <row r="60275" customFormat="1" x14ac:dyDescent="0.35"/>
    <row r="60276" customFormat="1" x14ac:dyDescent="0.35"/>
    <row r="60277" customFormat="1" x14ac:dyDescent="0.35"/>
    <row r="60278" customFormat="1" x14ac:dyDescent="0.35"/>
    <row r="60279" customFormat="1" x14ac:dyDescent="0.35"/>
    <row r="60280" customFormat="1" x14ac:dyDescent="0.35"/>
    <row r="60281" customFormat="1" x14ac:dyDescent="0.35"/>
    <row r="60282" customFormat="1" x14ac:dyDescent="0.35"/>
    <row r="60283" customFormat="1" x14ac:dyDescent="0.35"/>
    <row r="60284" customFormat="1" x14ac:dyDescent="0.35"/>
    <row r="60285" customFormat="1" x14ac:dyDescent="0.35"/>
    <row r="60286" customFormat="1" x14ac:dyDescent="0.35"/>
    <row r="60287" customFormat="1" x14ac:dyDescent="0.35"/>
    <row r="60288" customFormat="1" x14ac:dyDescent="0.35"/>
    <row r="60289" customFormat="1" x14ac:dyDescent="0.35"/>
    <row r="60290" customFormat="1" x14ac:dyDescent="0.35"/>
    <row r="60291" customFormat="1" x14ac:dyDescent="0.35"/>
    <row r="60292" customFormat="1" x14ac:dyDescent="0.35"/>
    <row r="60293" customFormat="1" x14ac:dyDescent="0.35"/>
    <row r="60294" customFormat="1" x14ac:dyDescent="0.35"/>
    <row r="60295" customFormat="1" x14ac:dyDescent="0.35"/>
    <row r="60296" customFormat="1" x14ac:dyDescent="0.35"/>
    <row r="60297" customFormat="1" x14ac:dyDescent="0.35"/>
    <row r="60298" customFormat="1" x14ac:dyDescent="0.35"/>
    <row r="60299" customFormat="1" x14ac:dyDescent="0.35"/>
    <row r="60300" customFormat="1" x14ac:dyDescent="0.35"/>
    <row r="60301" customFormat="1" x14ac:dyDescent="0.35"/>
    <row r="60302" customFormat="1" x14ac:dyDescent="0.35"/>
    <row r="60303" customFormat="1" x14ac:dyDescent="0.35"/>
    <row r="60304" customFormat="1" x14ac:dyDescent="0.35"/>
    <row r="60305" customFormat="1" x14ac:dyDescent="0.35"/>
    <row r="60306" customFormat="1" x14ac:dyDescent="0.35"/>
    <row r="60307" customFormat="1" x14ac:dyDescent="0.35"/>
    <row r="60308" customFormat="1" x14ac:dyDescent="0.35"/>
    <row r="60309" customFormat="1" x14ac:dyDescent="0.35"/>
    <row r="60310" customFormat="1" x14ac:dyDescent="0.35"/>
    <row r="60311" customFormat="1" x14ac:dyDescent="0.35"/>
    <row r="60312" customFormat="1" x14ac:dyDescent="0.35"/>
    <row r="60313" customFormat="1" x14ac:dyDescent="0.35"/>
    <row r="60314" customFormat="1" x14ac:dyDescent="0.35"/>
    <row r="60315" customFormat="1" x14ac:dyDescent="0.35"/>
    <row r="60316" customFormat="1" x14ac:dyDescent="0.35"/>
    <row r="60317" customFormat="1" x14ac:dyDescent="0.35"/>
    <row r="60318" customFormat="1" x14ac:dyDescent="0.35"/>
    <row r="60319" customFormat="1" x14ac:dyDescent="0.35"/>
    <row r="60320" customFormat="1" x14ac:dyDescent="0.35"/>
    <row r="60321" customFormat="1" x14ac:dyDescent="0.35"/>
    <row r="60322" customFormat="1" x14ac:dyDescent="0.35"/>
    <row r="60323" customFormat="1" x14ac:dyDescent="0.35"/>
    <row r="60324" customFormat="1" x14ac:dyDescent="0.35"/>
    <row r="60325" customFormat="1" x14ac:dyDescent="0.35"/>
    <row r="60326" customFormat="1" x14ac:dyDescent="0.35"/>
    <row r="60327" customFormat="1" x14ac:dyDescent="0.35"/>
    <row r="60328" customFormat="1" x14ac:dyDescent="0.35"/>
    <row r="60329" customFormat="1" x14ac:dyDescent="0.35"/>
    <row r="60330" customFormat="1" x14ac:dyDescent="0.35"/>
    <row r="60331" customFormat="1" x14ac:dyDescent="0.35"/>
    <row r="60332" customFormat="1" x14ac:dyDescent="0.35"/>
    <row r="60333" customFormat="1" x14ac:dyDescent="0.35"/>
    <row r="60334" customFormat="1" x14ac:dyDescent="0.35"/>
    <row r="60335" customFormat="1" x14ac:dyDescent="0.35"/>
    <row r="60336" customFormat="1" x14ac:dyDescent="0.35"/>
    <row r="60337" customFormat="1" x14ac:dyDescent="0.35"/>
    <row r="60338" customFormat="1" x14ac:dyDescent="0.35"/>
    <row r="60339" customFormat="1" x14ac:dyDescent="0.35"/>
    <row r="60340" customFormat="1" x14ac:dyDescent="0.35"/>
    <row r="60341" customFormat="1" x14ac:dyDescent="0.35"/>
    <row r="60342" customFormat="1" x14ac:dyDescent="0.35"/>
    <row r="60343" customFormat="1" x14ac:dyDescent="0.35"/>
    <row r="60344" customFormat="1" x14ac:dyDescent="0.35"/>
    <row r="60345" customFormat="1" x14ac:dyDescent="0.35"/>
    <row r="60346" customFormat="1" x14ac:dyDescent="0.35"/>
    <row r="60347" customFormat="1" x14ac:dyDescent="0.35"/>
    <row r="60348" customFormat="1" x14ac:dyDescent="0.35"/>
    <row r="60349" customFormat="1" x14ac:dyDescent="0.35"/>
    <row r="60350" customFormat="1" x14ac:dyDescent="0.35"/>
    <row r="60351" customFormat="1" x14ac:dyDescent="0.35"/>
    <row r="60352" customFormat="1" x14ac:dyDescent="0.35"/>
    <row r="60353" customFormat="1" x14ac:dyDescent="0.35"/>
    <row r="60354" customFormat="1" x14ac:dyDescent="0.35"/>
    <row r="60355" customFormat="1" x14ac:dyDescent="0.35"/>
    <row r="60356" customFormat="1" x14ac:dyDescent="0.35"/>
    <row r="60357" customFormat="1" x14ac:dyDescent="0.35"/>
    <row r="60358" customFormat="1" x14ac:dyDescent="0.35"/>
    <row r="60359" customFormat="1" x14ac:dyDescent="0.35"/>
    <row r="60360" customFormat="1" x14ac:dyDescent="0.35"/>
    <row r="60361" customFormat="1" x14ac:dyDescent="0.35"/>
    <row r="60362" customFormat="1" x14ac:dyDescent="0.35"/>
    <row r="60363" customFormat="1" x14ac:dyDescent="0.35"/>
    <row r="60364" customFormat="1" x14ac:dyDescent="0.35"/>
    <row r="60365" customFormat="1" x14ac:dyDescent="0.35"/>
    <row r="60366" customFormat="1" x14ac:dyDescent="0.35"/>
    <row r="60367" customFormat="1" x14ac:dyDescent="0.35"/>
    <row r="60368" customFormat="1" x14ac:dyDescent="0.35"/>
    <row r="60369" customFormat="1" x14ac:dyDescent="0.35"/>
    <row r="60370" customFormat="1" x14ac:dyDescent="0.35"/>
    <row r="60371" customFormat="1" x14ac:dyDescent="0.35"/>
    <row r="60372" customFormat="1" x14ac:dyDescent="0.35"/>
    <row r="60373" customFormat="1" x14ac:dyDescent="0.35"/>
    <row r="60374" customFormat="1" x14ac:dyDescent="0.35"/>
    <row r="60375" customFormat="1" x14ac:dyDescent="0.35"/>
    <row r="60376" customFormat="1" x14ac:dyDescent="0.35"/>
    <row r="60377" customFormat="1" x14ac:dyDescent="0.35"/>
    <row r="60378" customFormat="1" x14ac:dyDescent="0.35"/>
    <row r="60379" customFormat="1" x14ac:dyDescent="0.35"/>
    <row r="60380" customFormat="1" x14ac:dyDescent="0.35"/>
    <row r="60381" customFormat="1" x14ac:dyDescent="0.35"/>
    <row r="60382" customFormat="1" x14ac:dyDescent="0.35"/>
    <row r="60383" customFormat="1" x14ac:dyDescent="0.35"/>
    <row r="60384" customFormat="1" x14ac:dyDescent="0.35"/>
    <row r="60385" customFormat="1" x14ac:dyDescent="0.35"/>
    <row r="60386" customFormat="1" x14ac:dyDescent="0.35"/>
    <row r="60387" customFormat="1" x14ac:dyDescent="0.35"/>
    <row r="60388" customFormat="1" x14ac:dyDescent="0.35"/>
    <row r="60389" customFormat="1" x14ac:dyDescent="0.35"/>
    <row r="60390" customFormat="1" x14ac:dyDescent="0.35"/>
    <row r="60391" customFormat="1" x14ac:dyDescent="0.35"/>
    <row r="60392" customFormat="1" x14ac:dyDescent="0.35"/>
    <row r="60393" customFormat="1" x14ac:dyDescent="0.35"/>
    <row r="60394" customFormat="1" x14ac:dyDescent="0.35"/>
    <row r="60395" customFormat="1" x14ac:dyDescent="0.35"/>
    <row r="60396" customFormat="1" x14ac:dyDescent="0.35"/>
    <row r="60397" customFormat="1" x14ac:dyDescent="0.35"/>
    <row r="60398" customFormat="1" x14ac:dyDescent="0.35"/>
    <row r="60399" customFormat="1" x14ac:dyDescent="0.35"/>
    <row r="60400" customFormat="1" x14ac:dyDescent="0.35"/>
    <row r="60401" customFormat="1" x14ac:dyDescent="0.35"/>
    <row r="60402" customFormat="1" x14ac:dyDescent="0.35"/>
    <row r="60403" customFormat="1" x14ac:dyDescent="0.35"/>
    <row r="60404" customFormat="1" x14ac:dyDescent="0.35"/>
    <row r="60405" customFormat="1" x14ac:dyDescent="0.35"/>
    <row r="60406" customFormat="1" x14ac:dyDescent="0.35"/>
    <row r="60407" customFormat="1" x14ac:dyDescent="0.35"/>
    <row r="60408" customFormat="1" x14ac:dyDescent="0.35"/>
    <row r="60409" customFormat="1" x14ac:dyDescent="0.35"/>
    <row r="60410" customFormat="1" x14ac:dyDescent="0.35"/>
    <row r="60411" customFormat="1" x14ac:dyDescent="0.35"/>
    <row r="60412" customFormat="1" x14ac:dyDescent="0.35"/>
    <row r="60413" customFormat="1" x14ac:dyDescent="0.35"/>
    <row r="60414" customFormat="1" x14ac:dyDescent="0.35"/>
    <row r="60415" customFormat="1" x14ac:dyDescent="0.35"/>
    <row r="60416" customFormat="1" x14ac:dyDescent="0.35"/>
    <row r="60417" customFormat="1" x14ac:dyDescent="0.35"/>
    <row r="60418" customFormat="1" x14ac:dyDescent="0.35"/>
    <row r="60419" customFormat="1" x14ac:dyDescent="0.35"/>
    <row r="60420" customFormat="1" x14ac:dyDescent="0.35"/>
    <row r="60421" customFormat="1" x14ac:dyDescent="0.35"/>
    <row r="60422" customFormat="1" x14ac:dyDescent="0.35"/>
    <row r="60423" customFormat="1" x14ac:dyDescent="0.35"/>
    <row r="60424" customFormat="1" x14ac:dyDescent="0.35"/>
    <row r="60425" customFormat="1" x14ac:dyDescent="0.35"/>
    <row r="60426" customFormat="1" x14ac:dyDescent="0.35"/>
    <row r="60427" customFormat="1" x14ac:dyDescent="0.35"/>
    <row r="60428" customFormat="1" x14ac:dyDescent="0.35"/>
    <row r="60429" customFormat="1" x14ac:dyDescent="0.35"/>
    <row r="60430" customFormat="1" x14ac:dyDescent="0.35"/>
    <row r="60431" customFormat="1" x14ac:dyDescent="0.35"/>
    <row r="60432" customFormat="1" x14ac:dyDescent="0.35"/>
    <row r="60433" customFormat="1" x14ac:dyDescent="0.35"/>
    <row r="60434" customFormat="1" x14ac:dyDescent="0.35"/>
    <row r="60435" customFormat="1" x14ac:dyDescent="0.35"/>
    <row r="60436" customFormat="1" x14ac:dyDescent="0.35"/>
    <row r="60437" customFormat="1" x14ac:dyDescent="0.35"/>
    <row r="60438" customFormat="1" x14ac:dyDescent="0.35"/>
    <row r="60439" customFormat="1" x14ac:dyDescent="0.35"/>
    <row r="60440" customFormat="1" x14ac:dyDescent="0.35"/>
    <row r="60441" customFormat="1" x14ac:dyDescent="0.35"/>
    <row r="60442" customFormat="1" x14ac:dyDescent="0.35"/>
    <row r="60443" customFormat="1" x14ac:dyDescent="0.35"/>
    <row r="60444" customFormat="1" x14ac:dyDescent="0.35"/>
    <row r="60445" customFormat="1" x14ac:dyDescent="0.35"/>
    <row r="60446" customFormat="1" x14ac:dyDescent="0.35"/>
    <row r="60447" customFormat="1" x14ac:dyDescent="0.35"/>
    <row r="60448" customFormat="1" x14ac:dyDescent="0.35"/>
    <row r="60449" customFormat="1" x14ac:dyDescent="0.35"/>
    <row r="60450" customFormat="1" x14ac:dyDescent="0.35"/>
    <row r="60451" customFormat="1" x14ac:dyDescent="0.35"/>
    <row r="60452" customFormat="1" x14ac:dyDescent="0.35"/>
    <row r="60453" customFormat="1" x14ac:dyDescent="0.35"/>
    <row r="60454" customFormat="1" x14ac:dyDescent="0.35"/>
    <row r="60455" customFormat="1" x14ac:dyDescent="0.35"/>
    <row r="60456" customFormat="1" x14ac:dyDescent="0.35"/>
    <row r="60457" customFormat="1" x14ac:dyDescent="0.35"/>
    <row r="60458" customFormat="1" x14ac:dyDescent="0.35"/>
    <row r="60459" customFormat="1" x14ac:dyDescent="0.35"/>
    <row r="60460" customFormat="1" x14ac:dyDescent="0.35"/>
    <row r="60461" customFormat="1" x14ac:dyDescent="0.35"/>
    <row r="60462" customFormat="1" x14ac:dyDescent="0.35"/>
    <row r="60463" customFormat="1" x14ac:dyDescent="0.35"/>
    <row r="60464" customFormat="1" x14ac:dyDescent="0.35"/>
    <row r="60465" customFormat="1" x14ac:dyDescent="0.35"/>
    <row r="60466" customFormat="1" x14ac:dyDescent="0.35"/>
    <row r="60467" customFormat="1" x14ac:dyDescent="0.35"/>
    <row r="60468" customFormat="1" x14ac:dyDescent="0.35"/>
    <row r="60469" customFormat="1" x14ac:dyDescent="0.35"/>
    <row r="60470" customFormat="1" x14ac:dyDescent="0.35"/>
    <row r="60471" customFormat="1" x14ac:dyDescent="0.35"/>
    <row r="60472" customFormat="1" x14ac:dyDescent="0.35"/>
    <row r="60473" customFormat="1" x14ac:dyDescent="0.35"/>
    <row r="60474" customFormat="1" x14ac:dyDescent="0.35"/>
    <row r="60475" customFormat="1" x14ac:dyDescent="0.35"/>
    <row r="60476" customFormat="1" x14ac:dyDescent="0.35"/>
    <row r="60477" customFormat="1" x14ac:dyDescent="0.35"/>
    <row r="60478" customFormat="1" x14ac:dyDescent="0.35"/>
    <row r="60479" customFormat="1" x14ac:dyDescent="0.35"/>
    <row r="60480" customFormat="1" x14ac:dyDescent="0.35"/>
    <row r="60481" customFormat="1" x14ac:dyDescent="0.35"/>
    <row r="60482" customFormat="1" x14ac:dyDescent="0.35"/>
    <row r="60483" customFormat="1" x14ac:dyDescent="0.35"/>
    <row r="60484" customFormat="1" x14ac:dyDescent="0.35"/>
    <row r="60485" customFormat="1" x14ac:dyDescent="0.35"/>
    <row r="60486" customFormat="1" x14ac:dyDescent="0.35"/>
    <row r="60487" customFormat="1" x14ac:dyDescent="0.35"/>
    <row r="60488" customFormat="1" x14ac:dyDescent="0.35"/>
    <row r="60489" customFormat="1" x14ac:dyDescent="0.35"/>
    <row r="60490" customFormat="1" x14ac:dyDescent="0.35"/>
    <row r="60491" customFormat="1" x14ac:dyDescent="0.35"/>
    <row r="60492" customFormat="1" x14ac:dyDescent="0.35"/>
    <row r="60493" customFormat="1" x14ac:dyDescent="0.35"/>
    <row r="60494" customFormat="1" x14ac:dyDescent="0.35"/>
    <row r="60495" customFormat="1" x14ac:dyDescent="0.35"/>
    <row r="60496" customFormat="1" x14ac:dyDescent="0.35"/>
    <row r="60497" customFormat="1" x14ac:dyDescent="0.35"/>
    <row r="60498" customFormat="1" x14ac:dyDescent="0.35"/>
    <row r="60499" customFormat="1" x14ac:dyDescent="0.35"/>
    <row r="60500" customFormat="1" x14ac:dyDescent="0.35"/>
    <row r="60501" customFormat="1" x14ac:dyDescent="0.35"/>
    <row r="60502" customFormat="1" x14ac:dyDescent="0.35"/>
    <row r="60503" customFormat="1" x14ac:dyDescent="0.35"/>
    <row r="60504" customFormat="1" x14ac:dyDescent="0.35"/>
    <row r="60505" customFormat="1" x14ac:dyDescent="0.35"/>
    <row r="60506" customFormat="1" x14ac:dyDescent="0.35"/>
    <row r="60507" customFormat="1" x14ac:dyDescent="0.35"/>
    <row r="60508" customFormat="1" x14ac:dyDescent="0.35"/>
    <row r="60509" customFormat="1" x14ac:dyDescent="0.35"/>
    <row r="60510" customFormat="1" x14ac:dyDescent="0.35"/>
    <row r="60511" customFormat="1" x14ac:dyDescent="0.35"/>
    <row r="60512" customFormat="1" x14ac:dyDescent="0.35"/>
    <row r="60513" customFormat="1" x14ac:dyDescent="0.35"/>
    <row r="60514" customFormat="1" x14ac:dyDescent="0.35"/>
    <row r="60515" customFormat="1" x14ac:dyDescent="0.35"/>
    <row r="60516" customFormat="1" x14ac:dyDescent="0.35"/>
    <row r="60517" customFormat="1" x14ac:dyDescent="0.35"/>
    <row r="60518" customFormat="1" x14ac:dyDescent="0.35"/>
    <row r="60519" customFormat="1" x14ac:dyDescent="0.35"/>
    <row r="60520" customFormat="1" x14ac:dyDescent="0.35"/>
    <row r="60521" customFormat="1" x14ac:dyDescent="0.35"/>
    <row r="60522" customFormat="1" x14ac:dyDescent="0.35"/>
    <row r="60523" customFormat="1" x14ac:dyDescent="0.35"/>
    <row r="60524" customFormat="1" x14ac:dyDescent="0.35"/>
    <row r="60525" customFormat="1" x14ac:dyDescent="0.35"/>
    <row r="60526" customFormat="1" x14ac:dyDescent="0.35"/>
    <row r="60527" customFormat="1" x14ac:dyDescent="0.35"/>
    <row r="60528" customFormat="1" x14ac:dyDescent="0.35"/>
    <row r="60529" customFormat="1" x14ac:dyDescent="0.35"/>
    <row r="60530" customFormat="1" x14ac:dyDescent="0.35"/>
    <row r="60531" customFormat="1" x14ac:dyDescent="0.35"/>
    <row r="60532" customFormat="1" x14ac:dyDescent="0.35"/>
    <row r="60533" customFormat="1" x14ac:dyDescent="0.35"/>
    <row r="60534" customFormat="1" x14ac:dyDescent="0.35"/>
    <row r="60535" customFormat="1" x14ac:dyDescent="0.35"/>
    <row r="60536" customFormat="1" x14ac:dyDescent="0.35"/>
    <row r="60537" customFormat="1" x14ac:dyDescent="0.35"/>
    <row r="60538" customFormat="1" x14ac:dyDescent="0.35"/>
    <row r="60539" customFormat="1" x14ac:dyDescent="0.35"/>
    <row r="60540" customFormat="1" x14ac:dyDescent="0.35"/>
    <row r="60541" customFormat="1" x14ac:dyDescent="0.35"/>
    <row r="60542" customFormat="1" x14ac:dyDescent="0.35"/>
    <row r="60543" customFormat="1" x14ac:dyDescent="0.35"/>
    <row r="60544" customFormat="1" x14ac:dyDescent="0.35"/>
    <row r="60545" customFormat="1" x14ac:dyDescent="0.35"/>
    <row r="60546" customFormat="1" x14ac:dyDescent="0.35"/>
    <row r="60547" customFormat="1" x14ac:dyDescent="0.35"/>
    <row r="60548" customFormat="1" x14ac:dyDescent="0.35"/>
    <row r="60549" customFormat="1" x14ac:dyDescent="0.35"/>
    <row r="60550" customFormat="1" x14ac:dyDescent="0.35"/>
    <row r="60551" customFormat="1" x14ac:dyDescent="0.35"/>
    <row r="60552" customFormat="1" x14ac:dyDescent="0.35"/>
    <row r="60553" customFormat="1" x14ac:dyDescent="0.35"/>
    <row r="60554" customFormat="1" x14ac:dyDescent="0.35"/>
    <row r="60555" customFormat="1" x14ac:dyDescent="0.35"/>
    <row r="60556" customFormat="1" x14ac:dyDescent="0.35"/>
    <row r="60557" customFormat="1" x14ac:dyDescent="0.35"/>
    <row r="60558" customFormat="1" x14ac:dyDescent="0.35"/>
    <row r="60559" customFormat="1" x14ac:dyDescent="0.35"/>
    <row r="60560" customFormat="1" x14ac:dyDescent="0.35"/>
    <row r="60561" customFormat="1" x14ac:dyDescent="0.35"/>
    <row r="60562" customFormat="1" x14ac:dyDescent="0.35"/>
    <row r="60563" customFormat="1" x14ac:dyDescent="0.35"/>
    <row r="60564" customFormat="1" x14ac:dyDescent="0.35"/>
    <row r="60565" customFormat="1" x14ac:dyDescent="0.35"/>
    <row r="60566" customFormat="1" x14ac:dyDescent="0.35"/>
    <row r="60567" customFormat="1" x14ac:dyDescent="0.35"/>
    <row r="60568" customFormat="1" x14ac:dyDescent="0.35"/>
    <row r="60569" customFormat="1" x14ac:dyDescent="0.35"/>
    <row r="60570" customFormat="1" x14ac:dyDescent="0.35"/>
    <row r="60571" customFormat="1" x14ac:dyDescent="0.35"/>
    <row r="60572" customFormat="1" x14ac:dyDescent="0.35"/>
    <row r="60573" customFormat="1" x14ac:dyDescent="0.35"/>
    <row r="60574" customFormat="1" x14ac:dyDescent="0.35"/>
    <row r="60575" customFormat="1" x14ac:dyDescent="0.35"/>
    <row r="60576" customFormat="1" x14ac:dyDescent="0.35"/>
    <row r="60577" customFormat="1" x14ac:dyDescent="0.35"/>
    <row r="60578" customFormat="1" x14ac:dyDescent="0.35"/>
    <row r="60579" customFormat="1" x14ac:dyDescent="0.35"/>
    <row r="60580" customFormat="1" x14ac:dyDescent="0.35"/>
    <row r="60581" customFormat="1" x14ac:dyDescent="0.35"/>
    <row r="60582" customFormat="1" x14ac:dyDescent="0.35"/>
    <row r="60583" customFormat="1" x14ac:dyDescent="0.35"/>
    <row r="60584" customFormat="1" x14ac:dyDescent="0.35"/>
    <row r="60585" customFormat="1" x14ac:dyDescent="0.35"/>
    <row r="60586" customFormat="1" x14ac:dyDescent="0.35"/>
    <row r="60587" customFormat="1" x14ac:dyDescent="0.35"/>
    <row r="60588" customFormat="1" x14ac:dyDescent="0.35"/>
    <row r="60589" customFormat="1" x14ac:dyDescent="0.35"/>
    <row r="60590" customFormat="1" x14ac:dyDescent="0.35"/>
    <row r="60591" customFormat="1" x14ac:dyDescent="0.35"/>
    <row r="60592" customFormat="1" x14ac:dyDescent="0.35"/>
    <row r="60593" customFormat="1" x14ac:dyDescent="0.35"/>
    <row r="60594" customFormat="1" x14ac:dyDescent="0.35"/>
    <row r="60595" customFormat="1" x14ac:dyDescent="0.35"/>
    <row r="60596" customFormat="1" x14ac:dyDescent="0.35"/>
    <row r="60597" customFormat="1" x14ac:dyDescent="0.35"/>
    <row r="60598" customFormat="1" x14ac:dyDescent="0.35"/>
    <row r="60599" customFormat="1" x14ac:dyDescent="0.35"/>
    <row r="60600" customFormat="1" x14ac:dyDescent="0.35"/>
    <row r="60601" customFormat="1" x14ac:dyDescent="0.35"/>
    <row r="60602" customFormat="1" x14ac:dyDescent="0.35"/>
    <row r="60603" customFormat="1" x14ac:dyDescent="0.35"/>
    <row r="60604" customFormat="1" x14ac:dyDescent="0.35"/>
    <row r="60605" customFormat="1" x14ac:dyDescent="0.35"/>
    <row r="60606" customFormat="1" x14ac:dyDescent="0.35"/>
    <row r="60607" customFormat="1" x14ac:dyDescent="0.35"/>
    <row r="60608" customFormat="1" x14ac:dyDescent="0.35"/>
    <row r="60609" customFormat="1" x14ac:dyDescent="0.35"/>
    <row r="60610" customFormat="1" x14ac:dyDescent="0.35"/>
    <row r="60611" customFormat="1" x14ac:dyDescent="0.35"/>
    <row r="60612" customFormat="1" x14ac:dyDescent="0.35"/>
    <row r="60613" customFormat="1" x14ac:dyDescent="0.35"/>
    <row r="60614" customFormat="1" x14ac:dyDescent="0.35"/>
    <row r="60615" customFormat="1" x14ac:dyDescent="0.35"/>
    <row r="60616" customFormat="1" x14ac:dyDescent="0.35"/>
    <row r="60617" customFormat="1" x14ac:dyDescent="0.35"/>
    <row r="60618" customFormat="1" x14ac:dyDescent="0.35"/>
    <row r="60619" customFormat="1" x14ac:dyDescent="0.35"/>
    <row r="60620" customFormat="1" x14ac:dyDescent="0.35"/>
    <row r="60621" customFormat="1" x14ac:dyDescent="0.35"/>
    <row r="60622" customFormat="1" x14ac:dyDescent="0.35"/>
    <row r="60623" customFormat="1" x14ac:dyDescent="0.35"/>
    <row r="60624" customFormat="1" x14ac:dyDescent="0.35"/>
    <row r="60625" customFormat="1" x14ac:dyDescent="0.35"/>
    <row r="60626" customFormat="1" x14ac:dyDescent="0.35"/>
    <row r="60627" customFormat="1" x14ac:dyDescent="0.35"/>
    <row r="60628" customFormat="1" x14ac:dyDescent="0.35"/>
    <row r="60629" customFormat="1" x14ac:dyDescent="0.35"/>
    <row r="60630" customFormat="1" x14ac:dyDescent="0.35"/>
    <row r="60631" customFormat="1" x14ac:dyDescent="0.35"/>
    <row r="60632" customFormat="1" x14ac:dyDescent="0.35"/>
    <row r="60633" customFormat="1" x14ac:dyDescent="0.35"/>
    <row r="60634" customFormat="1" x14ac:dyDescent="0.35"/>
    <row r="60635" customFormat="1" x14ac:dyDescent="0.35"/>
    <row r="60636" customFormat="1" x14ac:dyDescent="0.35"/>
    <row r="60637" customFormat="1" x14ac:dyDescent="0.35"/>
    <row r="60638" customFormat="1" x14ac:dyDescent="0.35"/>
    <row r="60639" customFormat="1" x14ac:dyDescent="0.35"/>
    <row r="60640" customFormat="1" x14ac:dyDescent="0.35"/>
    <row r="60641" customFormat="1" x14ac:dyDescent="0.35"/>
    <row r="60642" customFormat="1" x14ac:dyDescent="0.35"/>
    <row r="60643" customFormat="1" x14ac:dyDescent="0.35"/>
    <row r="60644" customFormat="1" x14ac:dyDescent="0.35"/>
    <row r="60645" customFormat="1" x14ac:dyDescent="0.35"/>
    <row r="60646" customFormat="1" x14ac:dyDescent="0.35"/>
    <row r="60647" customFormat="1" x14ac:dyDescent="0.35"/>
    <row r="60648" customFormat="1" x14ac:dyDescent="0.35"/>
    <row r="60649" customFormat="1" x14ac:dyDescent="0.35"/>
    <row r="60650" customFormat="1" x14ac:dyDescent="0.35"/>
    <row r="60651" customFormat="1" x14ac:dyDescent="0.35"/>
    <row r="60652" customFormat="1" x14ac:dyDescent="0.35"/>
    <row r="60653" customFormat="1" x14ac:dyDescent="0.35"/>
    <row r="60654" customFormat="1" x14ac:dyDescent="0.35"/>
    <row r="60655" customFormat="1" x14ac:dyDescent="0.35"/>
    <row r="60656" customFormat="1" x14ac:dyDescent="0.35"/>
    <row r="60657" customFormat="1" x14ac:dyDescent="0.35"/>
    <row r="60658" customFormat="1" x14ac:dyDescent="0.35"/>
    <row r="60659" customFormat="1" x14ac:dyDescent="0.35"/>
    <row r="60660" customFormat="1" x14ac:dyDescent="0.35"/>
    <row r="60661" customFormat="1" x14ac:dyDescent="0.35"/>
    <row r="60662" customFormat="1" x14ac:dyDescent="0.35"/>
    <row r="60663" customFormat="1" x14ac:dyDescent="0.35"/>
    <row r="60664" customFormat="1" x14ac:dyDescent="0.35"/>
    <row r="60665" customFormat="1" x14ac:dyDescent="0.35"/>
    <row r="60666" customFormat="1" x14ac:dyDescent="0.35"/>
    <row r="60667" customFormat="1" x14ac:dyDescent="0.35"/>
    <row r="60668" customFormat="1" x14ac:dyDescent="0.35"/>
    <row r="60669" customFormat="1" x14ac:dyDescent="0.35"/>
    <row r="60670" customFormat="1" x14ac:dyDescent="0.35"/>
    <row r="60671" customFormat="1" x14ac:dyDescent="0.35"/>
    <row r="60672" customFormat="1" x14ac:dyDescent="0.35"/>
    <row r="60673" customFormat="1" x14ac:dyDescent="0.35"/>
    <row r="60674" customFormat="1" x14ac:dyDescent="0.35"/>
    <row r="60675" customFormat="1" x14ac:dyDescent="0.35"/>
    <row r="60676" customFormat="1" x14ac:dyDescent="0.35"/>
    <row r="60677" customFormat="1" x14ac:dyDescent="0.35"/>
    <row r="60678" customFormat="1" x14ac:dyDescent="0.35"/>
    <row r="60679" customFormat="1" x14ac:dyDescent="0.35"/>
    <row r="60680" customFormat="1" x14ac:dyDescent="0.35"/>
    <row r="60681" customFormat="1" x14ac:dyDescent="0.35"/>
    <row r="60682" customFormat="1" x14ac:dyDescent="0.35"/>
    <row r="60683" customFormat="1" x14ac:dyDescent="0.35"/>
    <row r="60684" customFormat="1" x14ac:dyDescent="0.35"/>
    <row r="60685" customFormat="1" x14ac:dyDescent="0.35"/>
    <row r="60686" customFormat="1" x14ac:dyDescent="0.35"/>
    <row r="60687" customFormat="1" x14ac:dyDescent="0.35"/>
    <row r="60688" customFormat="1" x14ac:dyDescent="0.35"/>
    <row r="60689" customFormat="1" x14ac:dyDescent="0.35"/>
    <row r="60690" customFormat="1" x14ac:dyDescent="0.35"/>
    <row r="60691" customFormat="1" x14ac:dyDescent="0.35"/>
    <row r="60692" customFormat="1" x14ac:dyDescent="0.35"/>
    <row r="60693" customFormat="1" x14ac:dyDescent="0.35"/>
    <row r="60694" customFormat="1" x14ac:dyDescent="0.35"/>
    <row r="60695" customFormat="1" x14ac:dyDescent="0.35"/>
    <row r="60696" customFormat="1" x14ac:dyDescent="0.35"/>
    <row r="60697" customFormat="1" x14ac:dyDescent="0.35"/>
    <row r="60698" customFormat="1" x14ac:dyDescent="0.35"/>
    <row r="60699" customFormat="1" x14ac:dyDescent="0.35"/>
    <row r="60700" customFormat="1" x14ac:dyDescent="0.35"/>
    <row r="60701" customFormat="1" x14ac:dyDescent="0.35"/>
    <row r="60702" customFormat="1" x14ac:dyDescent="0.35"/>
    <row r="60703" customFormat="1" x14ac:dyDescent="0.35"/>
    <row r="60704" customFormat="1" x14ac:dyDescent="0.35"/>
    <row r="60705" customFormat="1" x14ac:dyDescent="0.35"/>
    <row r="60706" customFormat="1" x14ac:dyDescent="0.35"/>
    <row r="60707" customFormat="1" x14ac:dyDescent="0.35"/>
    <row r="60708" customFormat="1" x14ac:dyDescent="0.35"/>
    <row r="60709" customFormat="1" x14ac:dyDescent="0.35"/>
    <row r="60710" customFormat="1" x14ac:dyDescent="0.35"/>
    <row r="60711" customFormat="1" x14ac:dyDescent="0.35"/>
    <row r="60712" customFormat="1" x14ac:dyDescent="0.35"/>
    <row r="60713" customFormat="1" x14ac:dyDescent="0.35"/>
    <row r="60714" customFormat="1" x14ac:dyDescent="0.35"/>
    <row r="60715" customFormat="1" x14ac:dyDescent="0.35"/>
    <row r="60716" customFormat="1" x14ac:dyDescent="0.35"/>
    <row r="60717" customFormat="1" x14ac:dyDescent="0.35"/>
    <row r="60718" customFormat="1" x14ac:dyDescent="0.35"/>
    <row r="60719" customFormat="1" x14ac:dyDescent="0.35"/>
    <row r="60720" customFormat="1" x14ac:dyDescent="0.35"/>
    <row r="60721" customFormat="1" x14ac:dyDescent="0.35"/>
    <row r="60722" customFormat="1" x14ac:dyDescent="0.35"/>
    <row r="60723" customFormat="1" x14ac:dyDescent="0.35"/>
    <row r="60724" customFormat="1" x14ac:dyDescent="0.35"/>
    <row r="60725" customFormat="1" x14ac:dyDescent="0.35"/>
    <row r="60726" customFormat="1" x14ac:dyDescent="0.35"/>
    <row r="60727" customFormat="1" x14ac:dyDescent="0.35"/>
    <row r="60728" customFormat="1" x14ac:dyDescent="0.35"/>
    <row r="60729" customFormat="1" x14ac:dyDescent="0.35"/>
    <row r="60730" customFormat="1" x14ac:dyDescent="0.35"/>
    <row r="60731" customFormat="1" x14ac:dyDescent="0.35"/>
    <row r="60732" customFormat="1" x14ac:dyDescent="0.35"/>
    <row r="60733" customFormat="1" x14ac:dyDescent="0.35"/>
    <row r="60734" customFormat="1" x14ac:dyDescent="0.35"/>
    <row r="60735" customFormat="1" x14ac:dyDescent="0.35"/>
    <row r="60736" customFormat="1" x14ac:dyDescent="0.35"/>
    <row r="60737" customFormat="1" x14ac:dyDescent="0.35"/>
    <row r="60738" customFormat="1" x14ac:dyDescent="0.35"/>
    <row r="60739" customFormat="1" x14ac:dyDescent="0.35"/>
    <row r="60740" customFormat="1" x14ac:dyDescent="0.35"/>
    <row r="60741" customFormat="1" x14ac:dyDescent="0.35"/>
    <row r="60742" customFormat="1" x14ac:dyDescent="0.35"/>
    <row r="60743" customFormat="1" x14ac:dyDescent="0.35"/>
    <row r="60744" customFormat="1" x14ac:dyDescent="0.35"/>
    <row r="60745" customFormat="1" x14ac:dyDescent="0.35"/>
    <row r="60746" customFormat="1" x14ac:dyDescent="0.35"/>
    <row r="60747" customFormat="1" x14ac:dyDescent="0.35"/>
    <row r="60748" customFormat="1" x14ac:dyDescent="0.35"/>
    <row r="60749" customFormat="1" x14ac:dyDescent="0.35"/>
    <row r="60750" customFormat="1" x14ac:dyDescent="0.35"/>
    <row r="60751" customFormat="1" x14ac:dyDescent="0.35"/>
    <row r="60752" customFormat="1" x14ac:dyDescent="0.35"/>
    <row r="60753" customFormat="1" x14ac:dyDescent="0.35"/>
    <row r="60754" customFormat="1" x14ac:dyDescent="0.35"/>
    <row r="60755" customFormat="1" x14ac:dyDescent="0.35"/>
    <row r="60756" customFormat="1" x14ac:dyDescent="0.35"/>
    <row r="60757" customFormat="1" x14ac:dyDescent="0.35"/>
    <row r="60758" customFormat="1" x14ac:dyDescent="0.35"/>
    <row r="60759" customFormat="1" x14ac:dyDescent="0.35"/>
    <row r="60760" customFormat="1" x14ac:dyDescent="0.35"/>
    <row r="60761" customFormat="1" x14ac:dyDescent="0.35"/>
    <row r="60762" customFormat="1" x14ac:dyDescent="0.35"/>
    <row r="60763" customFormat="1" x14ac:dyDescent="0.35"/>
    <row r="60764" customFormat="1" x14ac:dyDescent="0.35"/>
    <row r="60765" customFormat="1" x14ac:dyDescent="0.35"/>
    <row r="60766" customFormat="1" x14ac:dyDescent="0.35"/>
    <row r="60767" customFormat="1" x14ac:dyDescent="0.35"/>
    <row r="60768" customFormat="1" x14ac:dyDescent="0.35"/>
    <row r="60769" customFormat="1" x14ac:dyDescent="0.35"/>
    <row r="60770" customFormat="1" x14ac:dyDescent="0.35"/>
    <row r="60771" customFormat="1" x14ac:dyDescent="0.35"/>
    <row r="60772" customFormat="1" x14ac:dyDescent="0.35"/>
    <row r="60773" customFormat="1" x14ac:dyDescent="0.35"/>
    <row r="60774" customFormat="1" x14ac:dyDescent="0.35"/>
    <row r="60775" customFormat="1" x14ac:dyDescent="0.35"/>
    <row r="60776" customFormat="1" x14ac:dyDescent="0.35"/>
    <row r="60777" customFormat="1" x14ac:dyDescent="0.35"/>
    <row r="60778" customFormat="1" x14ac:dyDescent="0.35"/>
    <row r="60779" customFormat="1" x14ac:dyDescent="0.35"/>
    <row r="60780" customFormat="1" x14ac:dyDescent="0.35"/>
    <row r="60781" customFormat="1" x14ac:dyDescent="0.35"/>
    <row r="60782" customFormat="1" x14ac:dyDescent="0.35"/>
    <row r="60783" customFormat="1" x14ac:dyDescent="0.35"/>
    <row r="60784" customFormat="1" x14ac:dyDescent="0.35"/>
    <row r="60785" customFormat="1" x14ac:dyDescent="0.35"/>
    <row r="60786" customFormat="1" x14ac:dyDescent="0.35"/>
    <row r="60787" customFormat="1" x14ac:dyDescent="0.35"/>
    <row r="60788" customFormat="1" x14ac:dyDescent="0.35"/>
    <row r="60789" customFormat="1" x14ac:dyDescent="0.35"/>
    <row r="60790" customFormat="1" x14ac:dyDescent="0.35"/>
    <row r="60791" customFormat="1" x14ac:dyDescent="0.35"/>
    <row r="60792" customFormat="1" x14ac:dyDescent="0.35"/>
    <row r="60793" customFormat="1" x14ac:dyDescent="0.35"/>
    <row r="60794" customFormat="1" x14ac:dyDescent="0.35"/>
    <row r="60795" customFormat="1" x14ac:dyDescent="0.35"/>
    <row r="60796" customFormat="1" x14ac:dyDescent="0.35"/>
    <row r="60797" customFormat="1" x14ac:dyDescent="0.35"/>
    <row r="60798" customFormat="1" x14ac:dyDescent="0.35"/>
    <row r="60799" customFormat="1" x14ac:dyDescent="0.35"/>
    <row r="60800" customFormat="1" x14ac:dyDescent="0.35"/>
    <row r="60801" customFormat="1" x14ac:dyDescent="0.35"/>
    <row r="60802" customFormat="1" x14ac:dyDescent="0.35"/>
    <row r="60803" customFormat="1" x14ac:dyDescent="0.35"/>
    <row r="60804" customFormat="1" x14ac:dyDescent="0.35"/>
    <row r="60805" customFormat="1" x14ac:dyDescent="0.35"/>
    <row r="60806" customFormat="1" x14ac:dyDescent="0.35"/>
    <row r="60807" customFormat="1" x14ac:dyDescent="0.35"/>
    <row r="60808" customFormat="1" x14ac:dyDescent="0.35"/>
    <row r="60809" customFormat="1" x14ac:dyDescent="0.35"/>
    <row r="60810" customFormat="1" x14ac:dyDescent="0.35"/>
    <row r="60811" customFormat="1" x14ac:dyDescent="0.35"/>
    <row r="60812" customFormat="1" x14ac:dyDescent="0.35"/>
    <row r="60813" customFormat="1" x14ac:dyDescent="0.35"/>
    <row r="60814" customFormat="1" x14ac:dyDescent="0.35"/>
    <row r="60815" customFormat="1" x14ac:dyDescent="0.35"/>
    <row r="60816" customFormat="1" x14ac:dyDescent="0.35"/>
    <row r="60817" customFormat="1" x14ac:dyDescent="0.35"/>
    <row r="60818" customFormat="1" x14ac:dyDescent="0.35"/>
    <row r="60819" customFormat="1" x14ac:dyDescent="0.35"/>
    <row r="60820" customFormat="1" x14ac:dyDescent="0.35"/>
    <row r="60821" customFormat="1" x14ac:dyDescent="0.35"/>
    <row r="60822" customFormat="1" x14ac:dyDescent="0.35"/>
    <row r="60823" customFormat="1" x14ac:dyDescent="0.35"/>
    <row r="60824" customFormat="1" x14ac:dyDescent="0.35"/>
    <row r="60825" customFormat="1" x14ac:dyDescent="0.35"/>
    <row r="60826" customFormat="1" x14ac:dyDescent="0.35"/>
    <row r="60827" customFormat="1" x14ac:dyDescent="0.35"/>
    <row r="60828" customFormat="1" x14ac:dyDescent="0.35"/>
    <row r="60829" customFormat="1" x14ac:dyDescent="0.35"/>
    <row r="60830" customFormat="1" x14ac:dyDescent="0.35"/>
    <row r="60831" customFormat="1" x14ac:dyDescent="0.35"/>
    <row r="60832" customFormat="1" x14ac:dyDescent="0.35"/>
    <row r="60833" customFormat="1" x14ac:dyDescent="0.35"/>
    <row r="60834" customFormat="1" x14ac:dyDescent="0.35"/>
    <row r="60835" customFormat="1" x14ac:dyDescent="0.35"/>
    <row r="60836" customFormat="1" x14ac:dyDescent="0.35"/>
    <row r="60837" customFormat="1" x14ac:dyDescent="0.35"/>
    <row r="60838" customFormat="1" x14ac:dyDescent="0.35"/>
    <row r="60839" customFormat="1" x14ac:dyDescent="0.35"/>
    <row r="60840" customFormat="1" x14ac:dyDescent="0.35"/>
    <row r="60841" customFormat="1" x14ac:dyDescent="0.35"/>
    <row r="60842" customFormat="1" x14ac:dyDescent="0.35"/>
    <row r="60843" customFormat="1" x14ac:dyDescent="0.35"/>
    <row r="60844" customFormat="1" x14ac:dyDescent="0.35"/>
    <row r="60845" customFormat="1" x14ac:dyDescent="0.35"/>
    <row r="60846" customFormat="1" x14ac:dyDescent="0.35"/>
    <row r="60847" customFormat="1" x14ac:dyDescent="0.35"/>
    <row r="60848" customFormat="1" x14ac:dyDescent="0.35"/>
    <row r="60849" customFormat="1" x14ac:dyDescent="0.35"/>
    <row r="60850" customFormat="1" x14ac:dyDescent="0.35"/>
    <row r="60851" customFormat="1" x14ac:dyDescent="0.35"/>
    <row r="60852" customFormat="1" x14ac:dyDescent="0.35"/>
    <row r="60853" customFormat="1" x14ac:dyDescent="0.35"/>
    <row r="60854" customFormat="1" x14ac:dyDescent="0.35"/>
    <row r="60855" customFormat="1" x14ac:dyDescent="0.35"/>
    <row r="60856" customFormat="1" x14ac:dyDescent="0.35"/>
    <row r="60857" customFormat="1" x14ac:dyDescent="0.35"/>
    <row r="60858" customFormat="1" x14ac:dyDescent="0.35"/>
    <row r="60859" customFormat="1" x14ac:dyDescent="0.35"/>
    <row r="60860" customFormat="1" x14ac:dyDescent="0.35"/>
    <row r="60861" customFormat="1" x14ac:dyDescent="0.35"/>
    <row r="60862" customFormat="1" x14ac:dyDescent="0.35"/>
    <row r="60863" customFormat="1" x14ac:dyDescent="0.35"/>
    <row r="60864" customFormat="1" x14ac:dyDescent="0.35"/>
    <row r="60865" customFormat="1" x14ac:dyDescent="0.35"/>
    <row r="60866" customFormat="1" x14ac:dyDescent="0.35"/>
    <row r="60867" customFormat="1" x14ac:dyDescent="0.35"/>
    <row r="60868" customFormat="1" x14ac:dyDescent="0.35"/>
    <row r="60869" customFormat="1" x14ac:dyDescent="0.35"/>
    <row r="60870" customFormat="1" x14ac:dyDescent="0.35"/>
    <row r="60871" customFormat="1" x14ac:dyDescent="0.35"/>
    <row r="60872" customFormat="1" x14ac:dyDescent="0.35"/>
    <row r="60873" customFormat="1" x14ac:dyDescent="0.35"/>
    <row r="60874" customFormat="1" x14ac:dyDescent="0.35"/>
    <row r="60875" customFormat="1" x14ac:dyDescent="0.35"/>
    <row r="60876" customFormat="1" x14ac:dyDescent="0.35"/>
    <row r="60877" customFormat="1" x14ac:dyDescent="0.35"/>
    <row r="60878" customFormat="1" x14ac:dyDescent="0.35"/>
    <row r="60879" customFormat="1" x14ac:dyDescent="0.35"/>
    <row r="60880" customFormat="1" x14ac:dyDescent="0.35"/>
    <row r="60881" customFormat="1" x14ac:dyDescent="0.35"/>
    <row r="60882" customFormat="1" x14ac:dyDescent="0.35"/>
    <row r="60883" customFormat="1" x14ac:dyDescent="0.35"/>
    <row r="60884" customFormat="1" x14ac:dyDescent="0.35"/>
    <row r="60885" customFormat="1" x14ac:dyDescent="0.35"/>
    <row r="60886" customFormat="1" x14ac:dyDescent="0.35"/>
    <row r="60887" customFormat="1" x14ac:dyDescent="0.35"/>
    <row r="60888" customFormat="1" x14ac:dyDescent="0.35"/>
    <row r="60889" customFormat="1" x14ac:dyDescent="0.35"/>
    <row r="60890" customFormat="1" x14ac:dyDescent="0.35"/>
    <row r="60891" customFormat="1" x14ac:dyDescent="0.35"/>
    <row r="60892" customFormat="1" x14ac:dyDescent="0.35"/>
    <row r="60893" customFormat="1" x14ac:dyDescent="0.35"/>
    <row r="60894" customFormat="1" x14ac:dyDescent="0.35"/>
    <row r="60895" customFormat="1" x14ac:dyDescent="0.35"/>
    <row r="60896" customFormat="1" x14ac:dyDescent="0.35"/>
    <row r="60897" customFormat="1" x14ac:dyDescent="0.35"/>
    <row r="60898" customFormat="1" x14ac:dyDescent="0.35"/>
    <row r="60899" customFormat="1" x14ac:dyDescent="0.35"/>
    <row r="60900" customFormat="1" x14ac:dyDescent="0.35"/>
    <row r="60901" customFormat="1" x14ac:dyDescent="0.35"/>
    <row r="60902" customFormat="1" x14ac:dyDescent="0.35"/>
    <row r="60903" customFormat="1" x14ac:dyDescent="0.35"/>
    <row r="60904" customFormat="1" x14ac:dyDescent="0.35"/>
    <row r="60905" customFormat="1" x14ac:dyDescent="0.35"/>
    <row r="60906" customFormat="1" x14ac:dyDescent="0.35"/>
    <row r="60907" customFormat="1" x14ac:dyDescent="0.35"/>
    <row r="60908" customFormat="1" x14ac:dyDescent="0.35"/>
    <row r="60909" customFormat="1" x14ac:dyDescent="0.35"/>
    <row r="60910" customFormat="1" x14ac:dyDescent="0.35"/>
    <row r="60911" customFormat="1" x14ac:dyDescent="0.35"/>
    <row r="60912" customFormat="1" x14ac:dyDescent="0.35"/>
    <row r="60913" customFormat="1" x14ac:dyDescent="0.35"/>
    <row r="60914" customFormat="1" x14ac:dyDescent="0.35"/>
    <row r="60915" customFormat="1" x14ac:dyDescent="0.35"/>
    <row r="60916" customFormat="1" x14ac:dyDescent="0.35"/>
    <row r="60917" customFormat="1" x14ac:dyDescent="0.35"/>
    <row r="60918" customFormat="1" x14ac:dyDescent="0.35"/>
    <row r="60919" customFormat="1" x14ac:dyDescent="0.35"/>
    <row r="60920" customFormat="1" x14ac:dyDescent="0.35"/>
    <row r="60921" customFormat="1" x14ac:dyDescent="0.35"/>
    <row r="60922" customFormat="1" x14ac:dyDescent="0.35"/>
    <row r="60923" customFormat="1" x14ac:dyDescent="0.35"/>
    <row r="60924" customFormat="1" x14ac:dyDescent="0.35"/>
    <row r="60925" customFormat="1" x14ac:dyDescent="0.35"/>
    <row r="60926" customFormat="1" x14ac:dyDescent="0.35"/>
    <row r="60927" customFormat="1" x14ac:dyDescent="0.35"/>
    <row r="60928" customFormat="1" x14ac:dyDescent="0.35"/>
    <row r="60929" customFormat="1" x14ac:dyDescent="0.35"/>
    <row r="60930" customFormat="1" x14ac:dyDescent="0.35"/>
    <row r="60931" customFormat="1" x14ac:dyDescent="0.35"/>
    <row r="60932" customFormat="1" x14ac:dyDescent="0.35"/>
    <row r="60933" customFormat="1" x14ac:dyDescent="0.35"/>
    <row r="60934" customFormat="1" x14ac:dyDescent="0.35"/>
    <row r="60935" customFormat="1" x14ac:dyDescent="0.35"/>
    <row r="60936" customFormat="1" x14ac:dyDescent="0.35"/>
    <row r="60937" customFormat="1" x14ac:dyDescent="0.35"/>
    <row r="60938" customFormat="1" x14ac:dyDescent="0.35"/>
    <row r="60939" customFormat="1" x14ac:dyDescent="0.35"/>
    <row r="60940" customFormat="1" x14ac:dyDescent="0.35"/>
    <row r="60941" customFormat="1" x14ac:dyDescent="0.35"/>
    <row r="60942" customFormat="1" x14ac:dyDescent="0.35"/>
    <row r="60943" customFormat="1" x14ac:dyDescent="0.35"/>
    <row r="60944" customFormat="1" x14ac:dyDescent="0.35"/>
    <row r="60945" customFormat="1" x14ac:dyDescent="0.35"/>
    <row r="60946" customFormat="1" x14ac:dyDescent="0.35"/>
    <row r="60947" customFormat="1" x14ac:dyDescent="0.35"/>
    <row r="60948" customFormat="1" x14ac:dyDescent="0.35"/>
    <row r="60949" customFormat="1" x14ac:dyDescent="0.35"/>
    <row r="60950" customFormat="1" x14ac:dyDescent="0.35"/>
    <row r="60951" customFormat="1" x14ac:dyDescent="0.35"/>
    <row r="60952" customFormat="1" x14ac:dyDescent="0.35"/>
    <row r="60953" customFormat="1" x14ac:dyDescent="0.35"/>
    <row r="60954" customFormat="1" x14ac:dyDescent="0.35"/>
    <row r="60955" customFormat="1" x14ac:dyDescent="0.35"/>
    <row r="60956" customFormat="1" x14ac:dyDescent="0.35"/>
    <row r="60957" customFormat="1" x14ac:dyDescent="0.35"/>
    <row r="60958" customFormat="1" x14ac:dyDescent="0.35"/>
    <row r="60959" customFormat="1" x14ac:dyDescent="0.35"/>
    <row r="60960" customFormat="1" x14ac:dyDescent="0.35"/>
    <row r="60961" customFormat="1" x14ac:dyDescent="0.35"/>
    <row r="60962" customFormat="1" x14ac:dyDescent="0.35"/>
    <row r="60963" customFormat="1" x14ac:dyDescent="0.35"/>
    <row r="60964" customFormat="1" x14ac:dyDescent="0.35"/>
    <row r="60965" customFormat="1" x14ac:dyDescent="0.35"/>
    <row r="60966" customFormat="1" x14ac:dyDescent="0.35"/>
    <row r="60967" customFormat="1" x14ac:dyDescent="0.35"/>
    <row r="60968" customFormat="1" x14ac:dyDescent="0.35"/>
    <row r="60969" customFormat="1" x14ac:dyDescent="0.35"/>
    <row r="60970" customFormat="1" x14ac:dyDescent="0.35"/>
    <row r="60971" customFormat="1" x14ac:dyDescent="0.35"/>
    <row r="60972" customFormat="1" x14ac:dyDescent="0.35"/>
    <row r="60973" customFormat="1" x14ac:dyDescent="0.35"/>
    <row r="60974" customFormat="1" x14ac:dyDescent="0.35"/>
    <row r="60975" customFormat="1" x14ac:dyDescent="0.35"/>
    <row r="60976" customFormat="1" x14ac:dyDescent="0.35"/>
    <row r="60977" customFormat="1" x14ac:dyDescent="0.35"/>
    <row r="60978" customFormat="1" x14ac:dyDescent="0.35"/>
    <row r="60979" customFormat="1" x14ac:dyDescent="0.35"/>
    <row r="60980" customFormat="1" x14ac:dyDescent="0.35"/>
    <row r="60981" customFormat="1" x14ac:dyDescent="0.35"/>
    <row r="60982" customFormat="1" x14ac:dyDescent="0.35"/>
    <row r="60983" customFormat="1" x14ac:dyDescent="0.35"/>
    <row r="60984" customFormat="1" x14ac:dyDescent="0.35"/>
    <row r="60985" customFormat="1" x14ac:dyDescent="0.35"/>
    <row r="60986" customFormat="1" x14ac:dyDescent="0.35"/>
    <row r="60987" customFormat="1" x14ac:dyDescent="0.35"/>
    <row r="60988" customFormat="1" x14ac:dyDescent="0.35"/>
    <row r="60989" customFormat="1" x14ac:dyDescent="0.35"/>
    <row r="60990" customFormat="1" x14ac:dyDescent="0.35"/>
    <row r="60991" customFormat="1" x14ac:dyDescent="0.35"/>
    <row r="60992" customFormat="1" x14ac:dyDescent="0.35"/>
    <row r="60993" customFormat="1" x14ac:dyDescent="0.35"/>
    <row r="60994" customFormat="1" x14ac:dyDescent="0.35"/>
    <row r="60995" customFormat="1" x14ac:dyDescent="0.35"/>
    <row r="60996" customFormat="1" x14ac:dyDescent="0.35"/>
    <row r="60997" customFormat="1" x14ac:dyDescent="0.35"/>
    <row r="60998" customFormat="1" x14ac:dyDescent="0.35"/>
    <row r="60999" customFormat="1" x14ac:dyDescent="0.35"/>
    <row r="61000" customFormat="1" x14ac:dyDescent="0.35"/>
    <row r="61001" customFormat="1" x14ac:dyDescent="0.35"/>
    <row r="61002" customFormat="1" x14ac:dyDescent="0.35"/>
    <row r="61003" customFormat="1" x14ac:dyDescent="0.35"/>
    <row r="61004" customFormat="1" x14ac:dyDescent="0.35"/>
    <row r="61005" customFormat="1" x14ac:dyDescent="0.35"/>
    <row r="61006" customFormat="1" x14ac:dyDescent="0.35"/>
    <row r="61007" customFormat="1" x14ac:dyDescent="0.35"/>
    <row r="61008" customFormat="1" x14ac:dyDescent="0.35"/>
    <row r="61009" customFormat="1" x14ac:dyDescent="0.35"/>
    <row r="61010" customFormat="1" x14ac:dyDescent="0.35"/>
    <row r="61011" customFormat="1" x14ac:dyDescent="0.35"/>
    <row r="61012" customFormat="1" x14ac:dyDescent="0.35"/>
    <row r="61013" customFormat="1" x14ac:dyDescent="0.35"/>
    <row r="61014" customFormat="1" x14ac:dyDescent="0.35"/>
    <row r="61015" customFormat="1" x14ac:dyDescent="0.35"/>
    <row r="61016" customFormat="1" x14ac:dyDescent="0.35"/>
    <row r="61017" customFormat="1" x14ac:dyDescent="0.35"/>
    <row r="61018" customFormat="1" x14ac:dyDescent="0.35"/>
    <row r="61019" customFormat="1" x14ac:dyDescent="0.35"/>
    <row r="61020" customFormat="1" x14ac:dyDescent="0.35"/>
    <row r="61021" customFormat="1" x14ac:dyDescent="0.35"/>
    <row r="61022" customFormat="1" x14ac:dyDescent="0.35"/>
    <row r="61023" customFormat="1" x14ac:dyDescent="0.35"/>
    <row r="61024" customFormat="1" x14ac:dyDescent="0.35"/>
    <row r="61025" customFormat="1" x14ac:dyDescent="0.35"/>
    <row r="61026" customFormat="1" x14ac:dyDescent="0.35"/>
    <row r="61027" customFormat="1" x14ac:dyDescent="0.35"/>
    <row r="61028" customFormat="1" x14ac:dyDescent="0.35"/>
    <row r="61029" customFormat="1" x14ac:dyDescent="0.35"/>
    <row r="61030" customFormat="1" x14ac:dyDescent="0.35"/>
    <row r="61031" customFormat="1" x14ac:dyDescent="0.35"/>
    <row r="61032" customFormat="1" x14ac:dyDescent="0.35"/>
    <row r="61033" customFormat="1" x14ac:dyDescent="0.35"/>
    <row r="61034" customFormat="1" x14ac:dyDescent="0.35"/>
    <row r="61035" customFormat="1" x14ac:dyDescent="0.35"/>
    <row r="61036" customFormat="1" x14ac:dyDescent="0.35"/>
    <row r="61037" customFormat="1" x14ac:dyDescent="0.35"/>
    <row r="61038" customFormat="1" x14ac:dyDescent="0.35"/>
    <row r="61039" customFormat="1" x14ac:dyDescent="0.35"/>
    <row r="61040" customFormat="1" x14ac:dyDescent="0.35"/>
    <row r="61041" customFormat="1" x14ac:dyDescent="0.35"/>
    <row r="61042" customFormat="1" x14ac:dyDescent="0.35"/>
    <row r="61043" customFormat="1" x14ac:dyDescent="0.35"/>
    <row r="61044" customFormat="1" x14ac:dyDescent="0.35"/>
    <row r="61045" customFormat="1" x14ac:dyDescent="0.35"/>
    <row r="61046" customFormat="1" x14ac:dyDescent="0.35"/>
    <row r="61047" customFormat="1" x14ac:dyDescent="0.35"/>
    <row r="61048" customFormat="1" x14ac:dyDescent="0.35"/>
    <row r="61049" customFormat="1" x14ac:dyDescent="0.35"/>
    <row r="61050" customFormat="1" x14ac:dyDescent="0.35"/>
    <row r="61051" customFormat="1" x14ac:dyDescent="0.35"/>
    <row r="61052" customFormat="1" x14ac:dyDescent="0.35"/>
    <row r="61053" customFormat="1" x14ac:dyDescent="0.35"/>
    <row r="61054" customFormat="1" x14ac:dyDescent="0.35"/>
    <row r="61055" customFormat="1" x14ac:dyDescent="0.35"/>
    <row r="61056" customFormat="1" x14ac:dyDescent="0.35"/>
    <row r="61057" customFormat="1" x14ac:dyDescent="0.35"/>
    <row r="61058" customFormat="1" x14ac:dyDescent="0.35"/>
    <row r="61059" customFormat="1" x14ac:dyDescent="0.35"/>
    <row r="61060" customFormat="1" x14ac:dyDescent="0.35"/>
    <row r="61061" customFormat="1" x14ac:dyDescent="0.35"/>
    <row r="61062" customFormat="1" x14ac:dyDescent="0.35"/>
    <row r="61063" customFormat="1" x14ac:dyDescent="0.35"/>
    <row r="61064" customFormat="1" x14ac:dyDescent="0.35"/>
    <row r="61065" customFormat="1" x14ac:dyDescent="0.35"/>
    <row r="61066" customFormat="1" x14ac:dyDescent="0.35"/>
    <row r="61067" customFormat="1" x14ac:dyDescent="0.35"/>
    <row r="61068" customFormat="1" x14ac:dyDescent="0.35"/>
    <row r="61069" customFormat="1" x14ac:dyDescent="0.35"/>
    <row r="61070" customFormat="1" x14ac:dyDescent="0.35"/>
    <row r="61071" customFormat="1" x14ac:dyDescent="0.35"/>
    <row r="61072" customFormat="1" x14ac:dyDescent="0.35"/>
    <row r="61073" customFormat="1" x14ac:dyDescent="0.35"/>
    <row r="61074" customFormat="1" x14ac:dyDescent="0.35"/>
    <row r="61075" customFormat="1" x14ac:dyDescent="0.35"/>
    <row r="61076" customFormat="1" x14ac:dyDescent="0.35"/>
    <row r="61077" customFormat="1" x14ac:dyDescent="0.35"/>
    <row r="61078" customFormat="1" x14ac:dyDescent="0.35"/>
    <row r="61079" customFormat="1" x14ac:dyDescent="0.35"/>
    <row r="61080" customFormat="1" x14ac:dyDescent="0.35"/>
    <row r="61081" customFormat="1" x14ac:dyDescent="0.35"/>
    <row r="61082" customFormat="1" x14ac:dyDescent="0.35"/>
    <row r="61083" customFormat="1" x14ac:dyDescent="0.35"/>
    <row r="61084" customFormat="1" x14ac:dyDescent="0.35"/>
    <row r="61085" customFormat="1" x14ac:dyDescent="0.35"/>
    <row r="61086" customFormat="1" x14ac:dyDescent="0.35"/>
    <row r="61087" customFormat="1" x14ac:dyDescent="0.35"/>
    <row r="61088" customFormat="1" x14ac:dyDescent="0.35"/>
    <row r="61089" customFormat="1" x14ac:dyDescent="0.35"/>
    <row r="61090" customFormat="1" x14ac:dyDescent="0.35"/>
    <row r="61091" customFormat="1" x14ac:dyDescent="0.35"/>
    <row r="61092" customFormat="1" x14ac:dyDescent="0.35"/>
    <row r="61093" customFormat="1" x14ac:dyDescent="0.35"/>
    <row r="61094" customFormat="1" x14ac:dyDescent="0.35"/>
    <row r="61095" customFormat="1" x14ac:dyDescent="0.35"/>
    <row r="61096" customFormat="1" x14ac:dyDescent="0.35"/>
    <row r="61097" customFormat="1" x14ac:dyDescent="0.35"/>
    <row r="61098" customFormat="1" x14ac:dyDescent="0.35"/>
    <row r="61099" customFormat="1" x14ac:dyDescent="0.35"/>
    <row r="61100" customFormat="1" x14ac:dyDescent="0.35"/>
    <row r="61101" customFormat="1" x14ac:dyDescent="0.35"/>
    <row r="61102" customFormat="1" x14ac:dyDescent="0.35"/>
    <row r="61103" customFormat="1" x14ac:dyDescent="0.35"/>
    <row r="61104" customFormat="1" x14ac:dyDescent="0.35"/>
    <row r="61105" customFormat="1" x14ac:dyDescent="0.35"/>
    <row r="61106" customFormat="1" x14ac:dyDescent="0.35"/>
    <row r="61107" customFormat="1" x14ac:dyDescent="0.35"/>
    <row r="61108" customFormat="1" x14ac:dyDescent="0.35"/>
    <row r="61109" customFormat="1" x14ac:dyDescent="0.35"/>
    <row r="61110" customFormat="1" x14ac:dyDescent="0.35"/>
    <row r="61111" customFormat="1" x14ac:dyDescent="0.35"/>
    <row r="61112" customFormat="1" x14ac:dyDescent="0.35"/>
    <row r="61113" customFormat="1" x14ac:dyDescent="0.35"/>
    <row r="61114" customFormat="1" x14ac:dyDescent="0.35"/>
    <row r="61115" customFormat="1" x14ac:dyDescent="0.35"/>
    <row r="61116" customFormat="1" x14ac:dyDescent="0.35"/>
    <row r="61117" customFormat="1" x14ac:dyDescent="0.35"/>
    <row r="61118" customFormat="1" x14ac:dyDescent="0.35"/>
    <row r="61119" customFormat="1" x14ac:dyDescent="0.35"/>
    <row r="61120" customFormat="1" x14ac:dyDescent="0.35"/>
    <row r="61121" customFormat="1" x14ac:dyDescent="0.35"/>
    <row r="61122" customFormat="1" x14ac:dyDescent="0.35"/>
    <row r="61123" customFormat="1" x14ac:dyDescent="0.35"/>
    <row r="61124" customFormat="1" x14ac:dyDescent="0.35"/>
    <row r="61125" customFormat="1" x14ac:dyDescent="0.35"/>
    <row r="61126" customFormat="1" x14ac:dyDescent="0.35"/>
    <row r="61127" customFormat="1" x14ac:dyDescent="0.35"/>
    <row r="61128" customFormat="1" x14ac:dyDescent="0.35"/>
    <row r="61129" customFormat="1" x14ac:dyDescent="0.35"/>
    <row r="61130" customFormat="1" x14ac:dyDescent="0.35"/>
    <row r="61131" customFormat="1" x14ac:dyDescent="0.35"/>
    <row r="61132" customFormat="1" x14ac:dyDescent="0.35"/>
    <row r="61133" customFormat="1" x14ac:dyDescent="0.35"/>
    <row r="61134" customFormat="1" x14ac:dyDescent="0.35"/>
    <row r="61135" customFormat="1" x14ac:dyDescent="0.35"/>
    <row r="61136" customFormat="1" x14ac:dyDescent="0.35"/>
    <row r="61137" customFormat="1" x14ac:dyDescent="0.35"/>
    <row r="61138" customFormat="1" x14ac:dyDescent="0.35"/>
    <row r="61139" customFormat="1" x14ac:dyDescent="0.35"/>
    <row r="61140" customFormat="1" x14ac:dyDescent="0.35"/>
    <row r="61141" customFormat="1" x14ac:dyDescent="0.35"/>
    <row r="61142" customFormat="1" x14ac:dyDescent="0.35"/>
    <row r="61143" customFormat="1" x14ac:dyDescent="0.35"/>
    <row r="61144" customFormat="1" x14ac:dyDescent="0.35"/>
    <row r="61145" customFormat="1" x14ac:dyDescent="0.35"/>
    <row r="61146" customFormat="1" x14ac:dyDescent="0.35"/>
    <row r="61147" customFormat="1" x14ac:dyDescent="0.35"/>
    <row r="61148" customFormat="1" x14ac:dyDescent="0.35"/>
    <row r="61149" customFormat="1" x14ac:dyDescent="0.35"/>
    <row r="61150" customFormat="1" x14ac:dyDescent="0.35"/>
    <row r="61151" customFormat="1" x14ac:dyDescent="0.35"/>
    <row r="61152" customFormat="1" x14ac:dyDescent="0.35"/>
    <row r="61153" customFormat="1" x14ac:dyDescent="0.35"/>
    <row r="61154" customFormat="1" x14ac:dyDescent="0.35"/>
    <row r="61155" customFormat="1" x14ac:dyDescent="0.35"/>
    <row r="61156" customFormat="1" x14ac:dyDescent="0.35"/>
    <row r="61157" customFormat="1" x14ac:dyDescent="0.35"/>
    <row r="61158" customFormat="1" x14ac:dyDescent="0.35"/>
    <row r="61159" customFormat="1" x14ac:dyDescent="0.35"/>
    <row r="61160" customFormat="1" x14ac:dyDescent="0.35"/>
    <row r="61161" customFormat="1" x14ac:dyDescent="0.35"/>
    <row r="61162" customFormat="1" x14ac:dyDescent="0.35"/>
    <row r="61163" customFormat="1" x14ac:dyDescent="0.35"/>
    <row r="61164" customFormat="1" x14ac:dyDescent="0.35"/>
    <row r="61165" customFormat="1" x14ac:dyDescent="0.35"/>
    <row r="61166" customFormat="1" x14ac:dyDescent="0.35"/>
    <row r="61167" customFormat="1" x14ac:dyDescent="0.35"/>
    <row r="61168" customFormat="1" x14ac:dyDescent="0.35"/>
    <row r="61169" customFormat="1" x14ac:dyDescent="0.35"/>
    <row r="61170" customFormat="1" x14ac:dyDescent="0.35"/>
    <row r="61171" customFormat="1" x14ac:dyDescent="0.35"/>
    <row r="61172" customFormat="1" x14ac:dyDescent="0.35"/>
    <row r="61173" customFormat="1" x14ac:dyDescent="0.35"/>
    <row r="61174" customFormat="1" x14ac:dyDescent="0.35"/>
    <row r="61175" customFormat="1" x14ac:dyDescent="0.35"/>
    <row r="61176" customFormat="1" x14ac:dyDescent="0.35"/>
    <row r="61177" customFormat="1" x14ac:dyDescent="0.35"/>
    <row r="61178" customFormat="1" x14ac:dyDescent="0.35"/>
    <row r="61179" customFormat="1" x14ac:dyDescent="0.35"/>
    <row r="61180" customFormat="1" x14ac:dyDescent="0.35"/>
    <row r="61181" customFormat="1" x14ac:dyDescent="0.35"/>
    <row r="61182" customFormat="1" x14ac:dyDescent="0.35"/>
    <row r="61183" customFormat="1" x14ac:dyDescent="0.35"/>
    <row r="61184" customFormat="1" x14ac:dyDescent="0.35"/>
    <row r="61185" customFormat="1" x14ac:dyDescent="0.35"/>
    <row r="61186" customFormat="1" x14ac:dyDescent="0.35"/>
    <row r="61187" customFormat="1" x14ac:dyDescent="0.35"/>
    <row r="61188" customFormat="1" x14ac:dyDescent="0.35"/>
    <row r="61189" customFormat="1" x14ac:dyDescent="0.35"/>
    <row r="61190" customFormat="1" x14ac:dyDescent="0.35"/>
    <row r="61191" customFormat="1" x14ac:dyDescent="0.35"/>
    <row r="61192" customFormat="1" x14ac:dyDescent="0.35"/>
    <row r="61193" customFormat="1" x14ac:dyDescent="0.35"/>
    <row r="61194" customFormat="1" x14ac:dyDescent="0.35"/>
    <row r="61195" customFormat="1" x14ac:dyDescent="0.35"/>
    <row r="61196" customFormat="1" x14ac:dyDescent="0.35"/>
    <row r="61197" customFormat="1" x14ac:dyDescent="0.35"/>
    <row r="61198" customFormat="1" x14ac:dyDescent="0.35"/>
    <row r="61199" customFormat="1" x14ac:dyDescent="0.35"/>
    <row r="61200" customFormat="1" x14ac:dyDescent="0.35"/>
    <row r="61201" customFormat="1" x14ac:dyDescent="0.35"/>
    <row r="61202" customFormat="1" x14ac:dyDescent="0.35"/>
    <row r="61203" customFormat="1" x14ac:dyDescent="0.35"/>
    <row r="61204" customFormat="1" x14ac:dyDescent="0.35"/>
    <row r="61205" customFormat="1" x14ac:dyDescent="0.35"/>
    <row r="61206" customFormat="1" x14ac:dyDescent="0.35"/>
    <row r="61207" customFormat="1" x14ac:dyDescent="0.35"/>
    <row r="61208" customFormat="1" x14ac:dyDescent="0.35"/>
    <row r="61209" customFormat="1" x14ac:dyDescent="0.35"/>
    <row r="61210" customFormat="1" x14ac:dyDescent="0.35"/>
    <row r="61211" customFormat="1" x14ac:dyDescent="0.35"/>
    <row r="61212" customFormat="1" x14ac:dyDescent="0.35"/>
    <row r="61213" customFormat="1" x14ac:dyDescent="0.35"/>
    <row r="61214" customFormat="1" x14ac:dyDescent="0.35"/>
    <row r="61215" customFormat="1" x14ac:dyDescent="0.35"/>
    <row r="61216" customFormat="1" x14ac:dyDescent="0.35"/>
    <row r="61217" customFormat="1" x14ac:dyDescent="0.35"/>
    <row r="61218" customFormat="1" x14ac:dyDescent="0.35"/>
    <row r="61219" customFormat="1" x14ac:dyDescent="0.35"/>
    <row r="61220" customFormat="1" x14ac:dyDescent="0.35"/>
    <row r="61221" customFormat="1" x14ac:dyDescent="0.35"/>
    <row r="61222" customFormat="1" x14ac:dyDescent="0.35"/>
    <row r="61223" customFormat="1" x14ac:dyDescent="0.35"/>
    <row r="61224" customFormat="1" x14ac:dyDescent="0.35"/>
    <row r="61225" customFormat="1" x14ac:dyDescent="0.35"/>
    <row r="61226" customFormat="1" x14ac:dyDescent="0.35"/>
    <row r="61227" customFormat="1" x14ac:dyDescent="0.35"/>
    <row r="61228" customFormat="1" x14ac:dyDescent="0.35"/>
    <row r="61229" customFormat="1" x14ac:dyDescent="0.35"/>
    <row r="61230" customFormat="1" x14ac:dyDescent="0.35"/>
    <row r="61231" customFormat="1" x14ac:dyDescent="0.35"/>
    <row r="61232" customFormat="1" x14ac:dyDescent="0.35"/>
    <row r="61233" customFormat="1" x14ac:dyDescent="0.35"/>
    <row r="61234" customFormat="1" x14ac:dyDescent="0.35"/>
    <row r="61235" customFormat="1" x14ac:dyDescent="0.35"/>
    <row r="61236" customFormat="1" x14ac:dyDescent="0.35"/>
    <row r="61237" customFormat="1" x14ac:dyDescent="0.35"/>
    <row r="61238" customFormat="1" x14ac:dyDescent="0.35"/>
    <row r="61239" customFormat="1" x14ac:dyDescent="0.35"/>
    <row r="61240" customFormat="1" x14ac:dyDescent="0.35"/>
    <row r="61241" customFormat="1" x14ac:dyDescent="0.35"/>
    <row r="61242" customFormat="1" x14ac:dyDescent="0.35"/>
    <row r="61243" customFormat="1" x14ac:dyDescent="0.35"/>
    <row r="61244" customFormat="1" x14ac:dyDescent="0.35"/>
    <row r="61245" customFormat="1" x14ac:dyDescent="0.35"/>
    <row r="61246" customFormat="1" x14ac:dyDescent="0.35"/>
    <row r="61247" customFormat="1" x14ac:dyDescent="0.35"/>
    <row r="61248" customFormat="1" x14ac:dyDescent="0.35"/>
    <row r="61249" customFormat="1" x14ac:dyDescent="0.35"/>
    <row r="61250" customFormat="1" x14ac:dyDescent="0.35"/>
    <row r="61251" customFormat="1" x14ac:dyDescent="0.35"/>
    <row r="61252" customFormat="1" x14ac:dyDescent="0.35"/>
    <row r="61253" customFormat="1" x14ac:dyDescent="0.35"/>
    <row r="61254" customFormat="1" x14ac:dyDescent="0.35"/>
    <row r="61255" customFormat="1" x14ac:dyDescent="0.35"/>
    <row r="61256" customFormat="1" x14ac:dyDescent="0.35"/>
    <row r="61257" customFormat="1" x14ac:dyDescent="0.35"/>
    <row r="61258" customFormat="1" x14ac:dyDescent="0.35"/>
    <row r="61259" customFormat="1" x14ac:dyDescent="0.35"/>
    <row r="61260" customFormat="1" x14ac:dyDescent="0.35"/>
    <row r="61261" customFormat="1" x14ac:dyDescent="0.35"/>
    <row r="61262" customFormat="1" x14ac:dyDescent="0.35"/>
    <row r="61263" customFormat="1" x14ac:dyDescent="0.35"/>
    <row r="61264" customFormat="1" x14ac:dyDescent="0.35"/>
    <row r="61265" customFormat="1" x14ac:dyDescent="0.35"/>
    <row r="61266" customFormat="1" x14ac:dyDescent="0.35"/>
    <row r="61267" customFormat="1" x14ac:dyDescent="0.35"/>
    <row r="61268" customFormat="1" x14ac:dyDescent="0.35"/>
    <row r="61269" customFormat="1" x14ac:dyDescent="0.35"/>
    <row r="61270" customFormat="1" x14ac:dyDescent="0.35"/>
    <row r="61271" customFormat="1" x14ac:dyDescent="0.35"/>
    <row r="61272" customFormat="1" x14ac:dyDescent="0.35"/>
    <row r="61273" customFormat="1" x14ac:dyDescent="0.35"/>
    <row r="61274" customFormat="1" x14ac:dyDescent="0.35"/>
    <row r="61275" customFormat="1" x14ac:dyDescent="0.35"/>
    <row r="61276" customFormat="1" x14ac:dyDescent="0.35"/>
    <row r="61277" customFormat="1" x14ac:dyDescent="0.35"/>
    <row r="61278" customFormat="1" x14ac:dyDescent="0.35"/>
    <row r="61279" customFormat="1" x14ac:dyDescent="0.35"/>
    <row r="61280" customFormat="1" x14ac:dyDescent="0.35"/>
    <row r="61281" customFormat="1" x14ac:dyDescent="0.35"/>
    <row r="61282" customFormat="1" x14ac:dyDescent="0.35"/>
    <row r="61283" customFormat="1" x14ac:dyDescent="0.35"/>
    <row r="61284" customFormat="1" x14ac:dyDescent="0.35"/>
    <row r="61285" customFormat="1" x14ac:dyDescent="0.35"/>
    <row r="61286" customFormat="1" x14ac:dyDescent="0.35"/>
    <row r="61287" customFormat="1" x14ac:dyDescent="0.35"/>
    <row r="61288" customFormat="1" x14ac:dyDescent="0.35"/>
    <row r="61289" customFormat="1" x14ac:dyDescent="0.35"/>
    <row r="61290" customFormat="1" x14ac:dyDescent="0.35"/>
    <row r="61291" customFormat="1" x14ac:dyDescent="0.35"/>
    <row r="61292" customFormat="1" x14ac:dyDescent="0.35"/>
    <row r="61293" customFormat="1" x14ac:dyDescent="0.35"/>
    <row r="61294" customFormat="1" x14ac:dyDescent="0.35"/>
    <row r="61295" customFormat="1" x14ac:dyDescent="0.35"/>
    <row r="61296" customFormat="1" x14ac:dyDescent="0.35"/>
    <row r="61297" customFormat="1" x14ac:dyDescent="0.35"/>
    <row r="61298" customFormat="1" x14ac:dyDescent="0.35"/>
    <row r="61299" customFormat="1" x14ac:dyDescent="0.35"/>
    <row r="61300" customFormat="1" x14ac:dyDescent="0.35"/>
    <row r="61301" customFormat="1" x14ac:dyDescent="0.35"/>
    <row r="61302" customFormat="1" x14ac:dyDescent="0.35"/>
    <row r="61303" customFormat="1" x14ac:dyDescent="0.35"/>
    <row r="61304" customFormat="1" x14ac:dyDescent="0.35"/>
    <row r="61305" customFormat="1" x14ac:dyDescent="0.35"/>
    <row r="61306" customFormat="1" x14ac:dyDescent="0.35"/>
    <row r="61307" customFormat="1" x14ac:dyDescent="0.35"/>
    <row r="61308" customFormat="1" x14ac:dyDescent="0.35"/>
    <row r="61309" customFormat="1" x14ac:dyDescent="0.35"/>
    <row r="61310" customFormat="1" x14ac:dyDescent="0.35"/>
    <row r="61311" customFormat="1" x14ac:dyDescent="0.35"/>
    <row r="61312" customFormat="1" x14ac:dyDescent="0.35"/>
    <row r="61313" customFormat="1" x14ac:dyDescent="0.35"/>
    <row r="61314" customFormat="1" x14ac:dyDescent="0.35"/>
    <row r="61315" customFormat="1" x14ac:dyDescent="0.35"/>
    <row r="61316" customFormat="1" x14ac:dyDescent="0.35"/>
    <row r="61317" customFormat="1" x14ac:dyDescent="0.35"/>
    <row r="61318" customFormat="1" x14ac:dyDescent="0.35"/>
    <row r="61319" customFormat="1" x14ac:dyDescent="0.35"/>
    <row r="61320" customFormat="1" x14ac:dyDescent="0.35"/>
    <row r="61321" customFormat="1" x14ac:dyDescent="0.35"/>
    <row r="61322" customFormat="1" x14ac:dyDescent="0.35"/>
    <row r="61323" customFormat="1" x14ac:dyDescent="0.35"/>
    <row r="61324" customFormat="1" x14ac:dyDescent="0.35"/>
    <row r="61325" customFormat="1" x14ac:dyDescent="0.35"/>
    <row r="61326" customFormat="1" x14ac:dyDescent="0.35"/>
    <row r="61327" customFormat="1" x14ac:dyDescent="0.35"/>
    <row r="61328" customFormat="1" x14ac:dyDescent="0.35"/>
    <row r="61329" customFormat="1" x14ac:dyDescent="0.35"/>
    <row r="61330" customFormat="1" x14ac:dyDescent="0.35"/>
    <row r="61331" customFormat="1" x14ac:dyDescent="0.35"/>
    <row r="61332" customFormat="1" x14ac:dyDescent="0.35"/>
    <row r="61333" customFormat="1" x14ac:dyDescent="0.35"/>
    <row r="61334" customFormat="1" x14ac:dyDescent="0.35"/>
    <row r="61335" customFormat="1" x14ac:dyDescent="0.35"/>
    <row r="61336" customFormat="1" x14ac:dyDescent="0.35"/>
    <row r="61337" customFormat="1" x14ac:dyDescent="0.35"/>
    <row r="61338" customFormat="1" x14ac:dyDescent="0.35"/>
    <row r="61339" customFormat="1" x14ac:dyDescent="0.35"/>
    <row r="61340" customFormat="1" x14ac:dyDescent="0.35"/>
    <row r="61341" customFormat="1" x14ac:dyDescent="0.35"/>
    <row r="61342" customFormat="1" x14ac:dyDescent="0.35"/>
    <row r="61343" customFormat="1" x14ac:dyDescent="0.35"/>
    <row r="61344" customFormat="1" x14ac:dyDescent="0.35"/>
    <row r="61345" customFormat="1" x14ac:dyDescent="0.35"/>
    <row r="61346" customFormat="1" x14ac:dyDescent="0.35"/>
    <row r="61347" customFormat="1" x14ac:dyDescent="0.35"/>
    <row r="61348" customFormat="1" x14ac:dyDescent="0.35"/>
    <row r="61349" customFormat="1" x14ac:dyDescent="0.35"/>
    <row r="61350" customFormat="1" x14ac:dyDescent="0.35"/>
    <row r="61351" customFormat="1" x14ac:dyDescent="0.35"/>
    <row r="61352" customFormat="1" x14ac:dyDescent="0.35"/>
    <row r="61353" customFormat="1" x14ac:dyDescent="0.35"/>
    <row r="61354" customFormat="1" x14ac:dyDescent="0.35"/>
    <row r="61355" customFormat="1" x14ac:dyDescent="0.35"/>
    <row r="61356" customFormat="1" x14ac:dyDescent="0.35"/>
    <row r="61357" customFormat="1" x14ac:dyDescent="0.35"/>
    <row r="61358" customFormat="1" x14ac:dyDescent="0.35"/>
    <row r="61359" customFormat="1" x14ac:dyDescent="0.35"/>
    <row r="61360" customFormat="1" x14ac:dyDescent="0.35"/>
    <row r="61361" customFormat="1" x14ac:dyDescent="0.35"/>
    <row r="61362" customFormat="1" x14ac:dyDescent="0.35"/>
    <row r="61363" customFormat="1" x14ac:dyDescent="0.35"/>
    <row r="61364" customFormat="1" x14ac:dyDescent="0.35"/>
    <row r="61365" customFormat="1" x14ac:dyDescent="0.35"/>
    <row r="61366" customFormat="1" x14ac:dyDescent="0.35"/>
    <row r="61367" customFormat="1" x14ac:dyDescent="0.35"/>
    <row r="61368" customFormat="1" x14ac:dyDescent="0.35"/>
    <row r="61369" customFormat="1" x14ac:dyDescent="0.35"/>
    <row r="61370" customFormat="1" x14ac:dyDescent="0.35"/>
    <row r="61371" customFormat="1" x14ac:dyDescent="0.35"/>
    <row r="61372" customFormat="1" x14ac:dyDescent="0.35"/>
    <row r="61373" customFormat="1" x14ac:dyDescent="0.35"/>
    <row r="61374" customFormat="1" x14ac:dyDescent="0.35"/>
    <row r="61375" customFormat="1" x14ac:dyDescent="0.35"/>
    <row r="61376" customFormat="1" x14ac:dyDescent="0.35"/>
    <row r="61377" customFormat="1" x14ac:dyDescent="0.35"/>
    <row r="61378" customFormat="1" x14ac:dyDescent="0.35"/>
    <row r="61379" customFormat="1" x14ac:dyDescent="0.35"/>
    <row r="61380" customFormat="1" x14ac:dyDescent="0.35"/>
    <row r="61381" customFormat="1" x14ac:dyDescent="0.35"/>
    <row r="61382" customFormat="1" x14ac:dyDescent="0.35"/>
    <row r="61383" customFormat="1" x14ac:dyDescent="0.35"/>
    <row r="61384" customFormat="1" x14ac:dyDescent="0.35"/>
    <row r="61385" customFormat="1" x14ac:dyDescent="0.35"/>
    <row r="61386" customFormat="1" x14ac:dyDescent="0.35"/>
    <row r="61387" customFormat="1" x14ac:dyDescent="0.35"/>
    <row r="61388" customFormat="1" x14ac:dyDescent="0.35"/>
    <row r="61389" customFormat="1" x14ac:dyDescent="0.35"/>
    <row r="61390" customFormat="1" x14ac:dyDescent="0.35"/>
    <row r="61391" customFormat="1" x14ac:dyDescent="0.35"/>
    <row r="61392" customFormat="1" x14ac:dyDescent="0.35"/>
    <row r="61393" customFormat="1" x14ac:dyDescent="0.35"/>
    <row r="61394" customFormat="1" x14ac:dyDescent="0.35"/>
    <row r="61395" customFormat="1" x14ac:dyDescent="0.35"/>
    <row r="61396" customFormat="1" x14ac:dyDescent="0.35"/>
    <row r="61397" customFormat="1" x14ac:dyDescent="0.35"/>
    <row r="61398" customFormat="1" x14ac:dyDescent="0.35"/>
    <row r="61399" customFormat="1" x14ac:dyDescent="0.35"/>
    <row r="61400" customFormat="1" x14ac:dyDescent="0.35"/>
    <row r="61401" customFormat="1" x14ac:dyDescent="0.35"/>
    <row r="61402" customFormat="1" x14ac:dyDescent="0.35"/>
    <row r="61403" customFormat="1" x14ac:dyDescent="0.35"/>
    <row r="61404" customFormat="1" x14ac:dyDescent="0.35"/>
    <row r="61405" customFormat="1" x14ac:dyDescent="0.35"/>
    <row r="61406" customFormat="1" x14ac:dyDescent="0.35"/>
    <row r="61407" customFormat="1" x14ac:dyDescent="0.35"/>
    <row r="61408" customFormat="1" x14ac:dyDescent="0.35"/>
    <row r="61409" customFormat="1" x14ac:dyDescent="0.35"/>
    <row r="61410" customFormat="1" x14ac:dyDescent="0.35"/>
    <row r="61411" customFormat="1" x14ac:dyDescent="0.35"/>
    <row r="61412" customFormat="1" x14ac:dyDescent="0.35"/>
    <row r="61413" customFormat="1" x14ac:dyDescent="0.35"/>
    <row r="61414" customFormat="1" x14ac:dyDescent="0.35"/>
    <row r="61415" customFormat="1" x14ac:dyDescent="0.35"/>
    <row r="61416" customFormat="1" x14ac:dyDescent="0.35"/>
    <row r="61417" customFormat="1" x14ac:dyDescent="0.35"/>
    <row r="61418" customFormat="1" x14ac:dyDescent="0.35"/>
    <row r="61419" customFormat="1" x14ac:dyDescent="0.35"/>
    <row r="61420" customFormat="1" x14ac:dyDescent="0.35"/>
    <row r="61421" customFormat="1" x14ac:dyDescent="0.35"/>
    <row r="61422" customFormat="1" x14ac:dyDescent="0.35"/>
    <row r="61423" customFormat="1" x14ac:dyDescent="0.35"/>
    <row r="61424" customFormat="1" x14ac:dyDescent="0.35"/>
    <row r="61425" customFormat="1" x14ac:dyDescent="0.35"/>
    <row r="61426" customFormat="1" x14ac:dyDescent="0.35"/>
    <row r="61427" customFormat="1" x14ac:dyDescent="0.35"/>
    <row r="61428" customFormat="1" x14ac:dyDescent="0.35"/>
    <row r="61429" customFormat="1" x14ac:dyDescent="0.35"/>
    <row r="61430" customFormat="1" x14ac:dyDescent="0.35"/>
    <row r="61431" customFormat="1" x14ac:dyDescent="0.35"/>
    <row r="61432" customFormat="1" x14ac:dyDescent="0.35"/>
    <row r="61433" customFormat="1" x14ac:dyDescent="0.35"/>
    <row r="61434" customFormat="1" x14ac:dyDescent="0.35"/>
    <row r="61435" customFormat="1" x14ac:dyDescent="0.35"/>
    <row r="61436" customFormat="1" x14ac:dyDescent="0.35"/>
    <row r="61437" customFormat="1" x14ac:dyDescent="0.35"/>
    <row r="61438" customFormat="1" x14ac:dyDescent="0.35"/>
    <row r="61439" customFormat="1" x14ac:dyDescent="0.35"/>
    <row r="61440" customFormat="1" x14ac:dyDescent="0.35"/>
    <row r="61441" customFormat="1" x14ac:dyDescent="0.35"/>
    <row r="61442" customFormat="1" x14ac:dyDescent="0.35"/>
    <row r="61443" customFormat="1" x14ac:dyDescent="0.35"/>
    <row r="61444" customFormat="1" x14ac:dyDescent="0.35"/>
    <row r="61445" customFormat="1" x14ac:dyDescent="0.35"/>
    <row r="61446" customFormat="1" x14ac:dyDescent="0.35"/>
    <row r="61447" customFormat="1" x14ac:dyDescent="0.35"/>
    <row r="61448" customFormat="1" x14ac:dyDescent="0.35"/>
    <row r="61449" customFormat="1" x14ac:dyDescent="0.35"/>
    <row r="61450" customFormat="1" x14ac:dyDescent="0.35"/>
    <row r="61451" customFormat="1" x14ac:dyDescent="0.35"/>
    <row r="61452" customFormat="1" x14ac:dyDescent="0.35"/>
    <row r="61453" customFormat="1" x14ac:dyDescent="0.35"/>
    <row r="61454" customFormat="1" x14ac:dyDescent="0.35"/>
    <row r="61455" customFormat="1" x14ac:dyDescent="0.35"/>
    <row r="61456" customFormat="1" x14ac:dyDescent="0.35"/>
    <row r="61457" customFormat="1" x14ac:dyDescent="0.35"/>
    <row r="61458" customFormat="1" x14ac:dyDescent="0.35"/>
    <row r="61459" customFormat="1" x14ac:dyDescent="0.35"/>
    <row r="61460" customFormat="1" x14ac:dyDescent="0.35"/>
    <row r="61461" customFormat="1" x14ac:dyDescent="0.35"/>
    <row r="61462" customFormat="1" x14ac:dyDescent="0.35"/>
    <row r="61463" customFormat="1" x14ac:dyDescent="0.35"/>
    <row r="61464" customFormat="1" x14ac:dyDescent="0.35"/>
    <row r="61465" customFormat="1" x14ac:dyDescent="0.35"/>
    <row r="61466" customFormat="1" x14ac:dyDescent="0.35"/>
    <row r="61467" customFormat="1" x14ac:dyDescent="0.35"/>
    <row r="61468" customFormat="1" x14ac:dyDescent="0.35"/>
    <row r="61469" customFormat="1" x14ac:dyDescent="0.35"/>
    <row r="61470" customFormat="1" x14ac:dyDescent="0.35"/>
    <row r="61471" customFormat="1" x14ac:dyDescent="0.35"/>
    <row r="61472" customFormat="1" x14ac:dyDescent="0.35"/>
    <row r="61473" customFormat="1" x14ac:dyDescent="0.35"/>
    <row r="61474" customFormat="1" x14ac:dyDescent="0.35"/>
    <row r="61475" customFormat="1" x14ac:dyDescent="0.35"/>
    <row r="61476" customFormat="1" x14ac:dyDescent="0.35"/>
    <row r="61477" customFormat="1" x14ac:dyDescent="0.35"/>
    <row r="61478" customFormat="1" x14ac:dyDescent="0.35"/>
    <row r="61479" customFormat="1" x14ac:dyDescent="0.35"/>
    <row r="61480" customFormat="1" x14ac:dyDescent="0.35"/>
    <row r="61481" customFormat="1" x14ac:dyDescent="0.35"/>
    <row r="61482" customFormat="1" x14ac:dyDescent="0.35"/>
    <row r="61483" customFormat="1" x14ac:dyDescent="0.35"/>
    <row r="61484" customFormat="1" x14ac:dyDescent="0.35"/>
    <row r="61485" customFormat="1" x14ac:dyDescent="0.35"/>
    <row r="61486" customFormat="1" x14ac:dyDescent="0.35"/>
    <row r="61487" customFormat="1" x14ac:dyDescent="0.35"/>
    <row r="61488" customFormat="1" x14ac:dyDescent="0.35"/>
    <row r="61489" customFormat="1" x14ac:dyDescent="0.35"/>
    <row r="61490" customFormat="1" x14ac:dyDescent="0.35"/>
    <row r="61491" customFormat="1" x14ac:dyDescent="0.35"/>
    <row r="61492" customFormat="1" x14ac:dyDescent="0.35"/>
    <row r="61493" customFormat="1" x14ac:dyDescent="0.35"/>
    <row r="61494" customFormat="1" x14ac:dyDescent="0.35"/>
    <row r="61495" customFormat="1" x14ac:dyDescent="0.35"/>
    <row r="61496" customFormat="1" x14ac:dyDescent="0.35"/>
    <row r="61497" customFormat="1" x14ac:dyDescent="0.35"/>
    <row r="61498" customFormat="1" x14ac:dyDescent="0.35"/>
    <row r="61499" customFormat="1" x14ac:dyDescent="0.35"/>
    <row r="61500" customFormat="1" x14ac:dyDescent="0.35"/>
    <row r="61501" customFormat="1" x14ac:dyDescent="0.35"/>
    <row r="61502" customFormat="1" x14ac:dyDescent="0.35"/>
    <row r="61503" customFormat="1" x14ac:dyDescent="0.35"/>
    <row r="61504" customFormat="1" x14ac:dyDescent="0.35"/>
    <row r="61505" customFormat="1" x14ac:dyDescent="0.35"/>
    <row r="61506" customFormat="1" x14ac:dyDescent="0.35"/>
    <row r="61507" customFormat="1" x14ac:dyDescent="0.35"/>
    <row r="61508" customFormat="1" x14ac:dyDescent="0.35"/>
    <row r="61509" customFormat="1" x14ac:dyDescent="0.35"/>
    <row r="61510" customFormat="1" x14ac:dyDescent="0.35"/>
    <row r="61511" customFormat="1" x14ac:dyDescent="0.35"/>
    <row r="61512" customFormat="1" x14ac:dyDescent="0.35"/>
    <row r="61513" customFormat="1" x14ac:dyDescent="0.35"/>
    <row r="61514" customFormat="1" x14ac:dyDescent="0.35"/>
    <row r="61515" customFormat="1" x14ac:dyDescent="0.35"/>
    <row r="61516" customFormat="1" x14ac:dyDescent="0.35"/>
    <row r="61517" customFormat="1" x14ac:dyDescent="0.35"/>
    <row r="61518" customFormat="1" x14ac:dyDescent="0.35"/>
    <row r="61519" customFormat="1" x14ac:dyDescent="0.35"/>
    <row r="61520" customFormat="1" x14ac:dyDescent="0.35"/>
    <row r="61521" customFormat="1" x14ac:dyDescent="0.35"/>
    <row r="61522" customFormat="1" x14ac:dyDescent="0.35"/>
    <row r="61523" customFormat="1" x14ac:dyDescent="0.35"/>
    <row r="61524" customFormat="1" x14ac:dyDescent="0.35"/>
    <row r="61525" customFormat="1" x14ac:dyDescent="0.35"/>
    <row r="61526" customFormat="1" x14ac:dyDescent="0.35"/>
    <row r="61527" customFormat="1" x14ac:dyDescent="0.35"/>
    <row r="61528" customFormat="1" x14ac:dyDescent="0.35"/>
    <row r="61529" customFormat="1" x14ac:dyDescent="0.35"/>
    <row r="61530" customFormat="1" x14ac:dyDescent="0.35"/>
    <row r="61531" customFormat="1" x14ac:dyDescent="0.35"/>
    <row r="61532" customFormat="1" x14ac:dyDescent="0.35"/>
    <row r="61533" customFormat="1" x14ac:dyDescent="0.35"/>
    <row r="61534" customFormat="1" x14ac:dyDescent="0.35"/>
    <row r="61535" customFormat="1" x14ac:dyDescent="0.35"/>
    <row r="61536" customFormat="1" x14ac:dyDescent="0.35"/>
    <row r="61537" customFormat="1" x14ac:dyDescent="0.35"/>
    <row r="61538" customFormat="1" x14ac:dyDescent="0.35"/>
    <row r="61539" customFormat="1" x14ac:dyDescent="0.35"/>
    <row r="61540" customFormat="1" x14ac:dyDescent="0.35"/>
    <row r="61541" customFormat="1" x14ac:dyDescent="0.35"/>
    <row r="61542" customFormat="1" x14ac:dyDescent="0.35"/>
    <row r="61543" customFormat="1" x14ac:dyDescent="0.35"/>
    <row r="61544" customFormat="1" x14ac:dyDescent="0.35"/>
    <row r="61545" customFormat="1" x14ac:dyDescent="0.35"/>
    <row r="61546" customFormat="1" x14ac:dyDescent="0.35"/>
    <row r="61547" customFormat="1" x14ac:dyDescent="0.35"/>
    <row r="61548" customFormat="1" x14ac:dyDescent="0.35"/>
    <row r="61549" customFormat="1" x14ac:dyDescent="0.35"/>
    <row r="61550" customFormat="1" x14ac:dyDescent="0.35"/>
    <row r="61551" customFormat="1" x14ac:dyDescent="0.35"/>
    <row r="61552" customFormat="1" x14ac:dyDescent="0.35"/>
    <row r="61553" customFormat="1" x14ac:dyDescent="0.35"/>
    <row r="61554" customFormat="1" x14ac:dyDescent="0.35"/>
    <row r="61555" customFormat="1" x14ac:dyDescent="0.35"/>
    <row r="61556" customFormat="1" x14ac:dyDescent="0.35"/>
    <row r="61557" customFormat="1" x14ac:dyDescent="0.35"/>
    <row r="61558" customFormat="1" x14ac:dyDescent="0.35"/>
    <row r="61559" customFormat="1" x14ac:dyDescent="0.35"/>
    <row r="61560" customFormat="1" x14ac:dyDescent="0.35"/>
    <row r="61561" customFormat="1" x14ac:dyDescent="0.35"/>
    <row r="61562" customFormat="1" x14ac:dyDescent="0.35"/>
    <row r="61563" customFormat="1" x14ac:dyDescent="0.35"/>
    <row r="61564" customFormat="1" x14ac:dyDescent="0.35"/>
    <row r="61565" customFormat="1" x14ac:dyDescent="0.35"/>
    <row r="61566" customFormat="1" x14ac:dyDescent="0.35"/>
    <row r="61567" customFormat="1" x14ac:dyDescent="0.35"/>
    <row r="61568" customFormat="1" x14ac:dyDescent="0.35"/>
    <row r="61569" customFormat="1" x14ac:dyDescent="0.35"/>
    <row r="61570" customFormat="1" x14ac:dyDescent="0.35"/>
    <row r="61571" customFormat="1" x14ac:dyDescent="0.35"/>
    <row r="61572" customFormat="1" x14ac:dyDescent="0.35"/>
    <row r="61573" customFormat="1" x14ac:dyDescent="0.35"/>
    <row r="61574" customFormat="1" x14ac:dyDescent="0.35"/>
    <row r="61575" customFormat="1" x14ac:dyDescent="0.35"/>
    <row r="61576" customFormat="1" x14ac:dyDescent="0.35"/>
    <row r="61577" customFormat="1" x14ac:dyDescent="0.35"/>
    <row r="61578" customFormat="1" x14ac:dyDescent="0.35"/>
    <row r="61579" customFormat="1" x14ac:dyDescent="0.35"/>
    <row r="61580" customFormat="1" x14ac:dyDescent="0.35"/>
    <row r="61581" customFormat="1" x14ac:dyDescent="0.35"/>
    <row r="61582" customFormat="1" x14ac:dyDescent="0.35"/>
    <row r="61583" customFormat="1" x14ac:dyDescent="0.35"/>
    <row r="61584" customFormat="1" x14ac:dyDescent="0.35"/>
    <row r="61585" customFormat="1" x14ac:dyDescent="0.35"/>
    <row r="61586" customFormat="1" x14ac:dyDescent="0.35"/>
    <row r="61587" customFormat="1" x14ac:dyDescent="0.35"/>
    <row r="61588" customFormat="1" x14ac:dyDescent="0.35"/>
    <row r="61589" customFormat="1" x14ac:dyDescent="0.35"/>
    <row r="61590" customFormat="1" x14ac:dyDescent="0.35"/>
    <row r="61591" customFormat="1" x14ac:dyDescent="0.35"/>
    <row r="61592" customFormat="1" x14ac:dyDescent="0.35"/>
    <row r="61593" customFormat="1" x14ac:dyDescent="0.35"/>
    <row r="61594" customFormat="1" x14ac:dyDescent="0.35"/>
    <row r="61595" customFormat="1" x14ac:dyDescent="0.35"/>
    <row r="61596" customFormat="1" x14ac:dyDescent="0.35"/>
    <row r="61597" customFormat="1" x14ac:dyDescent="0.35"/>
    <row r="61598" customFormat="1" x14ac:dyDescent="0.35"/>
    <row r="61599" customFormat="1" x14ac:dyDescent="0.35"/>
    <row r="61600" customFormat="1" x14ac:dyDescent="0.35"/>
    <row r="61601" customFormat="1" x14ac:dyDescent="0.35"/>
    <row r="61602" customFormat="1" x14ac:dyDescent="0.35"/>
    <row r="61603" customFormat="1" x14ac:dyDescent="0.35"/>
    <row r="61604" customFormat="1" x14ac:dyDescent="0.35"/>
    <row r="61605" customFormat="1" x14ac:dyDescent="0.35"/>
    <row r="61606" customFormat="1" x14ac:dyDescent="0.35"/>
    <row r="61607" customFormat="1" x14ac:dyDescent="0.35"/>
    <row r="61608" customFormat="1" x14ac:dyDescent="0.35"/>
    <row r="61609" customFormat="1" x14ac:dyDescent="0.35"/>
    <row r="61610" customFormat="1" x14ac:dyDescent="0.35"/>
    <row r="61611" customFormat="1" x14ac:dyDescent="0.35"/>
    <row r="61612" customFormat="1" x14ac:dyDescent="0.35"/>
    <row r="61613" customFormat="1" x14ac:dyDescent="0.35"/>
    <row r="61614" customFormat="1" x14ac:dyDescent="0.35"/>
    <row r="61615" customFormat="1" x14ac:dyDescent="0.35"/>
    <row r="61616" customFormat="1" x14ac:dyDescent="0.35"/>
    <row r="61617" customFormat="1" x14ac:dyDescent="0.35"/>
    <row r="61618" customFormat="1" x14ac:dyDescent="0.35"/>
    <row r="61619" customFormat="1" x14ac:dyDescent="0.35"/>
    <row r="61620" customFormat="1" x14ac:dyDescent="0.35"/>
    <row r="61621" customFormat="1" x14ac:dyDescent="0.35"/>
    <row r="61622" customFormat="1" x14ac:dyDescent="0.35"/>
    <row r="61623" customFormat="1" x14ac:dyDescent="0.35"/>
    <row r="61624" customFormat="1" x14ac:dyDescent="0.35"/>
    <row r="61625" customFormat="1" x14ac:dyDescent="0.35"/>
    <row r="61626" customFormat="1" x14ac:dyDescent="0.35"/>
    <row r="61627" customFormat="1" x14ac:dyDescent="0.35"/>
    <row r="61628" customFormat="1" x14ac:dyDescent="0.35"/>
    <row r="61629" customFormat="1" x14ac:dyDescent="0.35"/>
    <row r="61630" customFormat="1" x14ac:dyDescent="0.35"/>
    <row r="61631" customFormat="1" x14ac:dyDescent="0.35"/>
    <row r="61632" customFormat="1" x14ac:dyDescent="0.35"/>
    <row r="61633" customFormat="1" x14ac:dyDescent="0.35"/>
    <row r="61634" customFormat="1" x14ac:dyDescent="0.35"/>
    <row r="61635" customFormat="1" x14ac:dyDescent="0.35"/>
    <row r="61636" customFormat="1" x14ac:dyDescent="0.35"/>
    <row r="61637" customFormat="1" x14ac:dyDescent="0.35"/>
    <row r="61638" customFormat="1" x14ac:dyDescent="0.35"/>
    <row r="61639" customFormat="1" x14ac:dyDescent="0.35"/>
    <row r="61640" customFormat="1" x14ac:dyDescent="0.35"/>
    <row r="61641" customFormat="1" x14ac:dyDescent="0.35"/>
    <row r="61642" customFormat="1" x14ac:dyDescent="0.35"/>
    <row r="61643" customFormat="1" x14ac:dyDescent="0.35"/>
    <row r="61644" customFormat="1" x14ac:dyDescent="0.35"/>
    <row r="61645" customFormat="1" x14ac:dyDescent="0.35"/>
    <row r="61646" customFormat="1" x14ac:dyDescent="0.35"/>
    <row r="61647" customFormat="1" x14ac:dyDescent="0.35"/>
    <row r="61648" customFormat="1" x14ac:dyDescent="0.35"/>
    <row r="61649" customFormat="1" x14ac:dyDescent="0.35"/>
    <row r="61650" customFormat="1" x14ac:dyDescent="0.35"/>
    <row r="61651" customFormat="1" x14ac:dyDescent="0.35"/>
    <row r="61652" customFormat="1" x14ac:dyDescent="0.35"/>
    <row r="61653" customFormat="1" x14ac:dyDescent="0.35"/>
    <row r="61654" customFormat="1" x14ac:dyDescent="0.35"/>
    <row r="61655" customFormat="1" x14ac:dyDescent="0.35"/>
    <row r="61656" customFormat="1" x14ac:dyDescent="0.35"/>
    <row r="61657" customFormat="1" x14ac:dyDescent="0.35"/>
    <row r="61658" customFormat="1" x14ac:dyDescent="0.35"/>
    <row r="61659" customFormat="1" x14ac:dyDescent="0.35"/>
    <row r="61660" customFormat="1" x14ac:dyDescent="0.35"/>
    <row r="61661" customFormat="1" x14ac:dyDescent="0.35"/>
    <row r="61662" customFormat="1" x14ac:dyDescent="0.35"/>
    <row r="61663" customFormat="1" x14ac:dyDescent="0.35"/>
    <row r="61664" customFormat="1" x14ac:dyDescent="0.35"/>
    <row r="61665" customFormat="1" x14ac:dyDescent="0.35"/>
    <row r="61666" customFormat="1" x14ac:dyDescent="0.35"/>
    <row r="61667" customFormat="1" x14ac:dyDescent="0.35"/>
    <row r="61668" customFormat="1" x14ac:dyDescent="0.35"/>
    <row r="61669" customFormat="1" x14ac:dyDescent="0.35"/>
    <row r="61670" customFormat="1" x14ac:dyDescent="0.35"/>
    <row r="61671" customFormat="1" x14ac:dyDescent="0.35"/>
    <row r="61672" customFormat="1" x14ac:dyDescent="0.35"/>
    <row r="61673" customFormat="1" x14ac:dyDescent="0.35"/>
    <row r="61674" customFormat="1" x14ac:dyDescent="0.35"/>
    <row r="61675" customFormat="1" x14ac:dyDescent="0.35"/>
    <row r="61676" customFormat="1" x14ac:dyDescent="0.35"/>
    <row r="61677" customFormat="1" x14ac:dyDescent="0.35"/>
    <row r="61678" customFormat="1" x14ac:dyDescent="0.35"/>
    <row r="61679" customFormat="1" x14ac:dyDescent="0.35"/>
    <row r="61680" customFormat="1" x14ac:dyDescent="0.35"/>
    <row r="61681" customFormat="1" x14ac:dyDescent="0.35"/>
    <row r="61682" customFormat="1" x14ac:dyDescent="0.35"/>
    <row r="61683" customFormat="1" x14ac:dyDescent="0.35"/>
    <row r="61684" customFormat="1" x14ac:dyDescent="0.35"/>
    <row r="61685" customFormat="1" x14ac:dyDescent="0.35"/>
    <row r="61686" customFormat="1" x14ac:dyDescent="0.35"/>
    <row r="61687" customFormat="1" x14ac:dyDescent="0.35"/>
    <row r="61688" customFormat="1" x14ac:dyDescent="0.35"/>
    <row r="61689" customFormat="1" x14ac:dyDescent="0.35"/>
    <row r="61690" customFormat="1" x14ac:dyDescent="0.35"/>
    <row r="61691" customFormat="1" x14ac:dyDescent="0.35"/>
    <row r="61692" customFormat="1" x14ac:dyDescent="0.35"/>
    <row r="61693" customFormat="1" x14ac:dyDescent="0.35"/>
    <row r="61694" customFormat="1" x14ac:dyDescent="0.35"/>
    <row r="61695" customFormat="1" x14ac:dyDescent="0.35"/>
    <row r="61696" customFormat="1" x14ac:dyDescent="0.35"/>
    <row r="61697" customFormat="1" x14ac:dyDescent="0.35"/>
    <row r="61698" customFormat="1" x14ac:dyDescent="0.35"/>
    <row r="61699" customFormat="1" x14ac:dyDescent="0.35"/>
    <row r="61700" customFormat="1" x14ac:dyDescent="0.35"/>
    <row r="61701" customFormat="1" x14ac:dyDescent="0.35"/>
    <row r="61702" customFormat="1" x14ac:dyDescent="0.35"/>
    <row r="61703" customFormat="1" x14ac:dyDescent="0.35"/>
    <row r="61704" customFormat="1" x14ac:dyDescent="0.35"/>
    <row r="61705" customFormat="1" x14ac:dyDescent="0.35"/>
    <row r="61706" customFormat="1" x14ac:dyDescent="0.35"/>
    <row r="61707" customFormat="1" x14ac:dyDescent="0.35"/>
    <row r="61708" customFormat="1" x14ac:dyDescent="0.35"/>
    <row r="61709" customFormat="1" x14ac:dyDescent="0.35"/>
    <row r="61710" customFormat="1" x14ac:dyDescent="0.35"/>
    <row r="61711" customFormat="1" x14ac:dyDescent="0.35"/>
    <row r="61712" customFormat="1" x14ac:dyDescent="0.35"/>
    <row r="61713" customFormat="1" x14ac:dyDescent="0.35"/>
    <row r="61714" customFormat="1" x14ac:dyDescent="0.35"/>
    <row r="61715" customFormat="1" x14ac:dyDescent="0.35"/>
    <row r="61716" customFormat="1" x14ac:dyDescent="0.35"/>
    <row r="61717" customFormat="1" x14ac:dyDescent="0.35"/>
    <row r="61718" customFormat="1" x14ac:dyDescent="0.35"/>
    <row r="61719" customFormat="1" x14ac:dyDescent="0.35"/>
    <row r="61720" customFormat="1" x14ac:dyDescent="0.35"/>
    <row r="61721" customFormat="1" x14ac:dyDescent="0.35"/>
    <row r="61722" customFormat="1" x14ac:dyDescent="0.35"/>
    <row r="61723" customFormat="1" x14ac:dyDescent="0.35"/>
    <row r="61724" customFormat="1" x14ac:dyDescent="0.35"/>
    <row r="61725" customFormat="1" x14ac:dyDescent="0.35"/>
    <row r="61726" customFormat="1" x14ac:dyDescent="0.35"/>
    <row r="61727" customFormat="1" x14ac:dyDescent="0.35"/>
    <row r="61728" customFormat="1" x14ac:dyDescent="0.35"/>
    <row r="61729" customFormat="1" x14ac:dyDescent="0.35"/>
    <row r="61730" customFormat="1" x14ac:dyDescent="0.35"/>
    <row r="61731" customFormat="1" x14ac:dyDescent="0.35"/>
    <row r="61732" customFormat="1" x14ac:dyDescent="0.35"/>
    <row r="61733" customFormat="1" x14ac:dyDescent="0.35"/>
    <row r="61734" customFormat="1" x14ac:dyDescent="0.35"/>
    <row r="61735" customFormat="1" x14ac:dyDescent="0.35"/>
    <row r="61736" customFormat="1" x14ac:dyDescent="0.35"/>
    <row r="61737" customFormat="1" x14ac:dyDescent="0.35"/>
    <row r="61738" customFormat="1" x14ac:dyDescent="0.35"/>
    <row r="61739" customFormat="1" x14ac:dyDescent="0.35"/>
    <row r="61740" customFormat="1" x14ac:dyDescent="0.35"/>
    <row r="61741" customFormat="1" x14ac:dyDescent="0.35"/>
    <row r="61742" customFormat="1" x14ac:dyDescent="0.35"/>
    <row r="61743" customFormat="1" x14ac:dyDescent="0.35"/>
    <row r="61744" customFormat="1" x14ac:dyDescent="0.35"/>
    <row r="61745" customFormat="1" x14ac:dyDescent="0.35"/>
    <row r="61746" customFormat="1" x14ac:dyDescent="0.35"/>
    <row r="61747" customFormat="1" x14ac:dyDescent="0.35"/>
    <row r="61748" customFormat="1" x14ac:dyDescent="0.35"/>
    <row r="61749" customFormat="1" x14ac:dyDescent="0.35"/>
    <row r="61750" customFormat="1" x14ac:dyDescent="0.35"/>
    <row r="61751" customFormat="1" x14ac:dyDescent="0.35"/>
    <row r="61752" customFormat="1" x14ac:dyDescent="0.35"/>
    <row r="61753" customFormat="1" x14ac:dyDescent="0.35"/>
    <row r="61754" customFormat="1" x14ac:dyDescent="0.35"/>
    <row r="61755" customFormat="1" x14ac:dyDescent="0.35"/>
    <row r="61756" customFormat="1" x14ac:dyDescent="0.35"/>
    <row r="61757" customFormat="1" x14ac:dyDescent="0.35"/>
    <row r="61758" customFormat="1" x14ac:dyDescent="0.35"/>
    <row r="61759" customFormat="1" x14ac:dyDescent="0.35"/>
    <row r="61760" customFormat="1" x14ac:dyDescent="0.35"/>
    <row r="61761" customFormat="1" x14ac:dyDescent="0.35"/>
    <row r="61762" customFormat="1" x14ac:dyDescent="0.35"/>
    <row r="61763" customFormat="1" x14ac:dyDescent="0.35"/>
    <row r="61764" customFormat="1" x14ac:dyDescent="0.35"/>
    <row r="61765" customFormat="1" x14ac:dyDescent="0.35"/>
    <row r="61766" customFormat="1" x14ac:dyDescent="0.35"/>
    <row r="61767" customFormat="1" x14ac:dyDescent="0.35"/>
    <row r="61768" customFormat="1" x14ac:dyDescent="0.35"/>
    <row r="61769" customFormat="1" x14ac:dyDescent="0.35"/>
    <row r="61770" customFormat="1" x14ac:dyDescent="0.35"/>
    <row r="61771" customFormat="1" x14ac:dyDescent="0.35"/>
    <row r="61772" customFormat="1" x14ac:dyDescent="0.35"/>
    <row r="61773" customFormat="1" x14ac:dyDescent="0.35"/>
    <row r="61774" customFormat="1" x14ac:dyDescent="0.35"/>
    <row r="61775" customFormat="1" x14ac:dyDescent="0.35"/>
    <row r="61776" customFormat="1" x14ac:dyDescent="0.35"/>
    <row r="61777" customFormat="1" x14ac:dyDescent="0.35"/>
    <row r="61778" customFormat="1" x14ac:dyDescent="0.35"/>
    <row r="61779" customFormat="1" x14ac:dyDescent="0.35"/>
    <row r="61780" customFormat="1" x14ac:dyDescent="0.35"/>
    <row r="61781" customFormat="1" x14ac:dyDescent="0.35"/>
    <row r="61782" customFormat="1" x14ac:dyDescent="0.35"/>
    <row r="61783" customFormat="1" x14ac:dyDescent="0.35"/>
    <row r="61784" customFormat="1" x14ac:dyDescent="0.35"/>
    <row r="61785" customFormat="1" x14ac:dyDescent="0.35"/>
    <row r="61786" customFormat="1" x14ac:dyDescent="0.35"/>
    <row r="61787" customFormat="1" x14ac:dyDescent="0.35"/>
    <row r="61788" customFormat="1" x14ac:dyDescent="0.35"/>
    <row r="61789" customFormat="1" x14ac:dyDescent="0.35"/>
    <row r="61790" customFormat="1" x14ac:dyDescent="0.35"/>
    <row r="61791" customFormat="1" x14ac:dyDescent="0.35"/>
    <row r="61792" customFormat="1" x14ac:dyDescent="0.35"/>
    <row r="61793" customFormat="1" x14ac:dyDescent="0.35"/>
    <row r="61794" customFormat="1" x14ac:dyDescent="0.35"/>
    <row r="61795" customFormat="1" x14ac:dyDescent="0.35"/>
    <row r="61796" customFormat="1" x14ac:dyDescent="0.35"/>
    <row r="61797" customFormat="1" x14ac:dyDescent="0.35"/>
    <row r="61798" customFormat="1" x14ac:dyDescent="0.35"/>
    <row r="61799" customFormat="1" x14ac:dyDescent="0.35"/>
    <row r="61800" customFormat="1" x14ac:dyDescent="0.35"/>
    <row r="61801" customFormat="1" x14ac:dyDescent="0.35"/>
    <row r="61802" customFormat="1" x14ac:dyDescent="0.35"/>
    <row r="61803" customFormat="1" x14ac:dyDescent="0.35"/>
    <row r="61804" customFormat="1" x14ac:dyDescent="0.35"/>
    <row r="61805" customFormat="1" x14ac:dyDescent="0.35"/>
    <row r="61806" customFormat="1" x14ac:dyDescent="0.35"/>
    <row r="61807" customFormat="1" x14ac:dyDescent="0.35"/>
    <row r="61808" customFormat="1" x14ac:dyDescent="0.35"/>
    <row r="61809" customFormat="1" x14ac:dyDescent="0.35"/>
    <row r="61810" customFormat="1" x14ac:dyDescent="0.35"/>
    <row r="61811" customFormat="1" x14ac:dyDescent="0.35"/>
    <row r="61812" customFormat="1" x14ac:dyDescent="0.35"/>
    <row r="61813" customFormat="1" x14ac:dyDescent="0.35"/>
    <row r="61814" customFormat="1" x14ac:dyDescent="0.35"/>
    <row r="61815" customFormat="1" x14ac:dyDescent="0.35"/>
    <row r="61816" customFormat="1" x14ac:dyDescent="0.35"/>
    <row r="61817" customFormat="1" x14ac:dyDescent="0.35"/>
    <row r="61818" customFormat="1" x14ac:dyDescent="0.35"/>
    <row r="61819" customFormat="1" x14ac:dyDescent="0.35"/>
    <row r="61820" customFormat="1" x14ac:dyDescent="0.35"/>
    <row r="61821" customFormat="1" x14ac:dyDescent="0.35"/>
    <row r="61822" customFormat="1" x14ac:dyDescent="0.35"/>
    <row r="61823" customFormat="1" x14ac:dyDescent="0.35"/>
    <row r="61824" customFormat="1" x14ac:dyDescent="0.35"/>
    <row r="61825" customFormat="1" x14ac:dyDescent="0.35"/>
    <row r="61826" customFormat="1" x14ac:dyDescent="0.35"/>
    <row r="61827" customFormat="1" x14ac:dyDescent="0.35"/>
    <row r="61828" customFormat="1" x14ac:dyDescent="0.35"/>
    <row r="61829" customFormat="1" x14ac:dyDescent="0.35"/>
    <row r="61830" customFormat="1" x14ac:dyDescent="0.35"/>
    <row r="61831" customFormat="1" x14ac:dyDescent="0.35"/>
    <row r="61832" customFormat="1" x14ac:dyDescent="0.35"/>
    <row r="61833" customFormat="1" x14ac:dyDescent="0.35"/>
    <row r="61834" customFormat="1" x14ac:dyDescent="0.35"/>
    <row r="61835" customFormat="1" x14ac:dyDescent="0.35"/>
    <row r="61836" customFormat="1" x14ac:dyDescent="0.35"/>
    <row r="61837" customFormat="1" x14ac:dyDescent="0.35"/>
    <row r="61838" customFormat="1" x14ac:dyDescent="0.35"/>
    <row r="61839" customFormat="1" x14ac:dyDescent="0.35"/>
    <row r="61840" customFormat="1" x14ac:dyDescent="0.35"/>
    <row r="61841" customFormat="1" x14ac:dyDescent="0.35"/>
    <row r="61842" customFormat="1" x14ac:dyDescent="0.35"/>
    <row r="61843" customFormat="1" x14ac:dyDescent="0.35"/>
    <row r="61844" customFormat="1" x14ac:dyDescent="0.35"/>
    <row r="61845" customFormat="1" x14ac:dyDescent="0.35"/>
    <row r="61846" customFormat="1" x14ac:dyDescent="0.35"/>
    <row r="61847" customFormat="1" x14ac:dyDescent="0.35"/>
    <row r="61848" customFormat="1" x14ac:dyDescent="0.35"/>
    <row r="61849" customFormat="1" x14ac:dyDescent="0.35"/>
    <row r="61850" customFormat="1" x14ac:dyDescent="0.35"/>
    <row r="61851" customFormat="1" x14ac:dyDescent="0.35"/>
    <row r="61852" customFormat="1" x14ac:dyDescent="0.35"/>
    <row r="61853" customFormat="1" x14ac:dyDescent="0.35"/>
    <row r="61854" customFormat="1" x14ac:dyDescent="0.35"/>
    <row r="61855" customFormat="1" x14ac:dyDescent="0.35"/>
    <row r="61856" customFormat="1" x14ac:dyDescent="0.35"/>
    <row r="61857" customFormat="1" x14ac:dyDescent="0.35"/>
    <row r="61858" customFormat="1" x14ac:dyDescent="0.35"/>
    <row r="61859" customFormat="1" x14ac:dyDescent="0.35"/>
    <row r="61860" customFormat="1" x14ac:dyDescent="0.35"/>
    <row r="61861" customFormat="1" x14ac:dyDescent="0.35"/>
    <row r="61862" customFormat="1" x14ac:dyDescent="0.35"/>
    <row r="61863" customFormat="1" x14ac:dyDescent="0.35"/>
    <row r="61864" customFormat="1" x14ac:dyDescent="0.35"/>
    <row r="61865" customFormat="1" x14ac:dyDescent="0.35"/>
    <row r="61866" customFormat="1" x14ac:dyDescent="0.35"/>
    <row r="61867" customFormat="1" x14ac:dyDescent="0.35"/>
    <row r="61868" customFormat="1" x14ac:dyDescent="0.35"/>
    <row r="61869" customFormat="1" x14ac:dyDescent="0.35"/>
    <row r="61870" customFormat="1" x14ac:dyDescent="0.35"/>
    <row r="61871" customFormat="1" x14ac:dyDescent="0.35"/>
    <row r="61872" customFormat="1" x14ac:dyDescent="0.35"/>
    <row r="61873" customFormat="1" x14ac:dyDescent="0.35"/>
    <row r="61874" customFormat="1" x14ac:dyDescent="0.35"/>
    <row r="61875" customFormat="1" x14ac:dyDescent="0.35"/>
    <row r="61876" customFormat="1" x14ac:dyDescent="0.35"/>
    <row r="61877" customFormat="1" x14ac:dyDescent="0.35"/>
    <row r="61878" customFormat="1" x14ac:dyDescent="0.35"/>
    <row r="61879" customFormat="1" x14ac:dyDescent="0.35"/>
    <row r="61880" customFormat="1" x14ac:dyDescent="0.35"/>
    <row r="61881" customFormat="1" x14ac:dyDescent="0.35"/>
    <row r="61882" customFormat="1" x14ac:dyDescent="0.35"/>
    <row r="61883" customFormat="1" x14ac:dyDescent="0.35"/>
    <row r="61884" customFormat="1" x14ac:dyDescent="0.35"/>
    <row r="61885" customFormat="1" x14ac:dyDescent="0.35"/>
    <row r="61886" customFormat="1" x14ac:dyDescent="0.35"/>
    <row r="61887" customFormat="1" x14ac:dyDescent="0.35"/>
    <row r="61888" customFormat="1" x14ac:dyDescent="0.35"/>
    <row r="61889" customFormat="1" x14ac:dyDescent="0.35"/>
    <row r="61890" customFormat="1" x14ac:dyDescent="0.35"/>
    <row r="61891" customFormat="1" x14ac:dyDescent="0.35"/>
    <row r="61892" customFormat="1" x14ac:dyDescent="0.35"/>
    <row r="61893" customFormat="1" x14ac:dyDescent="0.35"/>
    <row r="61894" customFormat="1" x14ac:dyDescent="0.35"/>
    <row r="61895" customFormat="1" x14ac:dyDescent="0.35"/>
    <row r="61896" customFormat="1" x14ac:dyDescent="0.35"/>
    <row r="61897" customFormat="1" x14ac:dyDescent="0.35"/>
    <row r="61898" customFormat="1" x14ac:dyDescent="0.35"/>
    <row r="61899" customFormat="1" x14ac:dyDescent="0.35"/>
    <row r="61900" customFormat="1" x14ac:dyDescent="0.35"/>
    <row r="61901" customFormat="1" x14ac:dyDescent="0.35"/>
    <row r="61902" customFormat="1" x14ac:dyDescent="0.35"/>
    <row r="61903" customFormat="1" x14ac:dyDescent="0.35"/>
    <row r="61904" customFormat="1" x14ac:dyDescent="0.35"/>
    <row r="61905" customFormat="1" x14ac:dyDescent="0.35"/>
    <row r="61906" customFormat="1" x14ac:dyDescent="0.35"/>
    <row r="61907" customFormat="1" x14ac:dyDescent="0.35"/>
    <row r="61908" customFormat="1" x14ac:dyDescent="0.35"/>
    <row r="61909" customFormat="1" x14ac:dyDescent="0.35"/>
    <row r="61910" customFormat="1" x14ac:dyDescent="0.35"/>
    <row r="61911" customFormat="1" x14ac:dyDescent="0.35"/>
    <row r="61912" customFormat="1" x14ac:dyDescent="0.35"/>
    <row r="61913" customFormat="1" x14ac:dyDescent="0.35"/>
    <row r="61914" customFormat="1" x14ac:dyDescent="0.35"/>
    <row r="61915" customFormat="1" x14ac:dyDescent="0.35"/>
    <row r="61916" customFormat="1" x14ac:dyDescent="0.35"/>
    <row r="61917" customFormat="1" x14ac:dyDescent="0.35"/>
    <row r="61918" customFormat="1" x14ac:dyDescent="0.35"/>
    <row r="61919" customFormat="1" x14ac:dyDescent="0.35"/>
    <row r="61920" customFormat="1" x14ac:dyDescent="0.35"/>
    <row r="61921" customFormat="1" x14ac:dyDescent="0.35"/>
    <row r="61922" customFormat="1" x14ac:dyDescent="0.35"/>
    <row r="61923" customFormat="1" x14ac:dyDescent="0.35"/>
    <row r="61924" customFormat="1" x14ac:dyDescent="0.35"/>
    <row r="61925" customFormat="1" x14ac:dyDescent="0.35"/>
    <row r="61926" customFormat="1" x14ac:dyDescent="0.35"/>
    <row r="61927" customFormat="1" x14ac:dyDescent="0.35"/>
    <row r="61928" customFormat="1" x14ac:dyDescent="0.35"/>
    <row r="61929" customFormat="1" x14ac:dyDescent="0.35"/>
    <row r="61930" customFormat="1" x14ac:dyDescent="0.35"/>
    <row r="61931" customFormat="1" x14ac:dyDescent="0.35"/>
    <row r="61932" customFormat="1" x14ac:dyDescent="0.35"/>
    <row r="61933" customFormat="1" x14ac:dyDescent="0.35"/>
    <row r="61934" customFormat="1" x14ac:dyDescent="0.35"/>
    <row r="61935" customFormat="1" x14ac:dyDescent="0.35"/>
    <row r="61936" customFormat="1" x14ac:dyDescent="0.35"/>
    <row r="61937" customFormat="1" x14ac:dyDescent="0.35"/>
    <row r="61938" customFormat="1" x14ac:dyDescent="0.35"/>
    <row r="61939" customFormat="1" x14ac:dyDescent="0.35"/>
    <row r="61940" customFormat="1" x14ac:dyDescent="0.35"/>
    <row r="61941" customFormat="1" x14ac:dyDescent="0.35"/>
    <row r="61942" customFormat="1" x14ac:dyDescent="0.35"/>
    <row r="61943" customFormat="1" x14ac:dyDescent="0.35"/>
    <row r="61944" customFormat="1" x14ac:dyDescent="0.35"/>
    <row r="61945" customFormat="1" x14ac:dyDescent="0.35"/>
    <row r="61946" customFormat="1" x14ac:dyDescent="0.35"/>
    <row r="61947" customFormat="1" x14ac:dyDescent="0.35"/>
    <row r="61948" customFormat="1" x14ac:dyDescent="0.35"/>
    <row r="61949" customFormat="1" x14ac:dyDescent="0.35"/>
    <row r="61950" customFormat="1" x14ac:dyDescent="0.35"/>
    <row r="61951" customFormat="1" x14ac:dyDescent="0.35"/>
    <row r="61952" customFormat="1" x14ac:dyDescent="0.35"/>
    <row r="61953" customFormat="1" x14ac:dyDescent="0.35"/>
    <row r="61954" customFormat="1" x14ac:dyDescent="0.35"/>
    <row r="61955" customFormat="1" x14ac:dyDescent="0.35"/>
    <row r="61956" customFormat="1" x14ac:dyDescent="0.35"/>
    <row r="61957" customFormat="1" x14ac:dyDescent="0.35"/>
    <row r="61958" customFormat="1" x14ac:dyDescent="0.35"/>
    <row r="61959" customFormat="1" x14ac:dyDescent="0.35"/>
    <row r="61960" customFormat="1" x14ac:dyDescent="0.35"/>
    <row r="61961" customFormat="1" x14ac:dyDescent="0.35"/>
    <row r="61962" customFormat="1" x14ac:dyDescent="0.35"/>
    <row r="61963" customFormat="1" x14ac:dyDescent="0.35"/>
    <row r="61964" customFormat="1" x14ac:dyDescent="0.35"/>
    <row r="61965" customFormat="1" x14ac:dyDescent="0.35"/>
    <row r="61966" customFormat="1" x14ac:dyDescent="0.35"/>
    <row r="61967" customFormat="1" x14ac:dyDescent="0.35"/>
    <row r="61968" customFormat="1" x14ac:dyDescent="0.35"/>
    <row r="61969" customFormat="1" x14ac:dyDescent="0.35"/>
    <row r="61970" customFormat="1" x14ac:dyDescent="0.35"/>
    <row r="61971" customFormat="1" x14ac:dyDescent="0.35"/>
    <row r="61972" customFormat="1" x14ac:dyDescent="0.35"/>
    <row r="61973" customFormat="1" x14ac:dyDescent="0.35"/>
    <row r="61974" customFormat="1" x14ac:dyDescent="0.35"/>
    <row r="61975" customFormat="1" x14ac:dyDescent="0.35"/>
    <row r="61976" customFormat="1" x14ac:dyDescent="0.35"/>
    <row r="61977" customFormat="1" x14ac:dyDescent="0.35"/>
    <row r="61978" customFormat="1" x14ac:dyDescent="0.35"/>
    <row r="61979" customFormat="1" x14ac:dyDescent="0.35"/>
    <row r="61980" customFormat="1" x14ac:dyDescent="0.35"/>
    <row r="61981" customFormat="1" x14ac:dyDescent="0.35"/>
    <row r="61982" customFormat="1" x14ac:dyDescent="0.35"/>
    <row r="61983" customFormat="1" x14ac:dyDescent="0.35"/>
    <row r="61984" customFormat="1" x14ac:dyDescent="0.35"/>
    <row r="61985" customFormat="1" x14ac:dyDescent="0.35"/>
    <row r="61986" customFormat="1" x14ac:dyDescent="0.35"/>
    <row r="61987" customFormat="1" x14ac:dyDescent="0.35"/>
    <row r="61988" customFormat="1" x14ac:dyDescent="0.35"/>
    <row r="61989" customFormat="1" x14ac:dyDescent="0.35"/>
    <row r="61990" customFormat="1" x14ac:dyDescent="0.35"/>
    <row r="61991" customFormat="1" x14ac:dyDescent="0.35"/>
    <row r="61992" customFormat="1" x14ac:dyDescent="0.35"/>
    <row r="61993" customFormat="1" x14ac:dyDescent="0.35"/>
    <row r="61994" customFormat="1" x14ac:dyDescent="0.35"/>
    <row r="61995" customFormat="1" x14ac:dyDescent="0.35"/>
    <row r="61996" customFormat="1" x14ac:dyDescent="0.35"/>
    <row r="61997" customFormat="1" x14ac:dyDescent="0.35"/>
    <row r="61998" customFormat="1" x14ac:dyDescent="0.35"/>
    <row r="61999" customFormat="1" x14ac:dyDescent="0.35"/>
    <row r="62000" customFormat="1" x14ac:dyDescent="0.35"/>
    <row r="62001" customFormat="1" x14ac:dyDescent="0.35"/>
    <row r="62002" customFormat="1" x14ac:dyDescent="0.35"/>
    <row r="62003" customFormat="1" x14ac:dyDescent="0.35"/>
    <row r="62004" customFormat="1" x14ac:dyDescent="0.35"/>
    <row r="62005" customFormat="1" x14ac:dyDescent="0.35"/>
    <row r="62006" customFormat="1" x14ac:dyDescent="0.35"/>
    <row r="62007" customFormat="1" x14ac:dyDescent="0.35"/>
    <row r="62008" customFormat="1" x14ac:dyDescent="0.35"/>
    <row r="62009" customFormat="1" x14ac:dyDescent="0.35"/>
    <row r="62010" customFormat="1" x14ac:dyDescent="0.35"/>
    <row r="62011" customFormat="1" x14ac:dyDescent="0.35"/>
    <row r="62012" customFormat="1" x14ac:dyDescent="0.35"/>
    <row r="62013" customFormat="1" x14ac:dyDescent="0.35"/>
    <row r="62014" customFormat="1" x14ac:dyDescent="0.35"/>
    <row r="62015" customFormat="1" x14ac:dyDescent="0.35"/>
    <row r="62016" customFormat="1" x14ac:dyDescent="0.35"/>
    <row r="62017" customFormat="1" x14ac:dyDescent="0.35"/>
    <row r="62018" customFormat="1" x14ac:dyDescent="0.35"/>
    <row r="62019" customFormat="1" x14ac:dyDescent="0.35"/>
    <row r="62020" customFormat="1" x14ac:dyDescent="0.35"/>
    <row r="62021" customFormat="1" x14ac:dyDescent="0.35"/>
    <row r="62022" customFormat="1" x14ac:dyDescent="0.35"/>
    <row r="62023" customFormat="1" x14ac:dyDescent="0.35"/>
    <row r="62024" customFormat="1" x14ac:dyDescent="0.35"/>
    <row r="62025" customFormat="1" x14ac:dyDescent="0.35"/>
    <row r="62026" customFormat="1" x14ac:dyDescent="0.35"/>
    <row r="62027" customFormat="1" x14ac:dyDescent="0.35"/>
    <row r="62028" customFormat="1" x14ac:dyDescent="0.35"/>
    <row r="62029" customFormat="1" x14ac:dyDescent="0.35"/>
    <row r="62030" customFormat="1" x14ac:dyDescent="0.35"/>
    <row r="62031" customFormat="1" x14ac:dyDescent="0.35"/>
    <row r="62032" customFormat="1" x14ac:dyDescent="0.35"/>
    <row r="62033" customFormat="1" x14ac:dyDescent="0.35"/>
    <row r="62034" customFormat="1" x14ac:dyDescent="0.35"/>
    <row r="62035" customFormat="1" x14ac:dyDescent="0.35"/>
    <row r="62036" customFormat="1" x14ac:dyDescent="0.35"/>
    <row r="62037" customFormat="1" x14ac:dyDescent="0.35"/>
    <row r="62038" customFormat="1" x14ac:dyDescent="0.35"/>
    <row r="62039" customFormat="1" x14ac:dyDescent="0.35"/>
    <row r="62040" customFormat="1" x14ac:dyDescent="0.35"/>
    <row r="62041" customFormat="1" x14ac:dyDescent="0.35"/>
    <row r="62042" customFormat="1" x14ac:dyDescent="0.35"/>
    <row r="62043" customFormat="1" x14ac:dyDescent="0.35"/>
    <row r="62044" customFormat="1" x14ac:dyDescent="0.35"/>
    <row r="62045" customFormat="1" x14ac:dyDescent="0.35"/>
    <row r="62046" customFormat="1" x14ac:dyDescent="0.35"/>
    <row r="62047" customFormat="1" x14ac:dyDescent="0.35"/>
    <row r="62048" customFormat="1" x14ac:dyDescent="0.35"/>
    <row r="62049" customFormat="1" x14ac:dyDescent="0.35"/>
    <row r="62050" customFormat="1" x14ac:dyDescent="0.35"/>
    <row r="62051" customFormat="1" x14ac:dyDescent="0.35"/>
    <row r="62052" customFormat="1" x14ac:dyDescent="0.35"/>
    <row r="62053" customFormat="1" x14ac:dyDescent="0.35"/>
    <row r="62054" customFormat="1" x14ac:dyDescent="0.35"/>
    <row r="62055" customFormat="1" x14ac:dyDescent="0.35"/>
    <row r="62056" customFormat="1" x14ac:dyDescent="0.35"/>
    <row r="62057" customFormat="1" x14ac:dyDescent="0.35"/>
    <row r="62058" customFormat="1" x14ac:dyDescent="0.35"/>
    <row r="62059" customFormat="1" x14ac:dyDescent="0.35"/>
    <row r="62060" customFormat="1" x14ac:dyDescent="0.35"/>
    <row r="62061" customFormat="1" x14ac:dyDescent="0.35"/>
    <row r="62062" customFormat="1" x14ac:dyDescent="0.35"/>
    <row r="62063" customFormat="1" x14ac:dyDescent="0.35"/>
    <row r="62064" customFormat="1" x14ac:dyDescent="0.35"/>
    <row r="62065" customFormat="1" x14ac:dyDescent="0.35"/>
    <row r="62066" customFormat="1" x14ac:dyDescent="0.35"/>
    <row r="62067" customFormat="1" x14ac:dyDescent="0.35"/>
    <row r="62068" customFormat="1" x14ac:dyDescent="0.35"/>
    <row r="62069" customFormat="1" x14ac:dyDescent="0.35"/>
    <row r="62070" customFormat="1" x14ac:dyDescent="0.35"/>
    <row r="62071" customFormat="1" x14ac:dyDescent="0.35"/>
    <row r="62072" customFormat="1" x14ac:dyDescent="0.35"/>
    <row r="62073" customFormat="1" x14ac:dyDescent="0.35"/>
    <row r="62074" customFormat="1" x14ac:dyDescent="0.35"/>
    <row r="62075" customFormat="1" x14ac:dyDescent="0.35"/>
    <row r="62076" customFormat="1" x14ac:dyDescent="0.35"/>
    <row r="62077" customFormat="1" x14ac:dyDescent="0.35"/>
    <row r="62078" customFormat="1" x14ac:dyDescent="0.35"/>
    <row r="62079" customFormat="1" x14ac:dyDescent="0.35"/>
    <row r="62080" customFormat="1" x14ac:dyDescent="0.35"/>
    <row r="62081" customFormat="1" x14ac:dyDescent="0.35"/>
    <row r="62082" customFormat="1" x14ac:dyDescent="0.35"/>
    <row r="62083" customFormat="1" x14ac:dyDescent="0.35"/>
    <row r="62084" customFormat="1" x14ac:dyDescent="0.35"/>
    <row r="62085" customFormat="1" x14ac:dyDescent="0.35"/>
    <row r="62086" customFormat="1" x14ac:dyDescent="0.35"/>
    <row r="62087" customFormat="1" x14ac:dyDescent="0.35"/>
    <row r="62088" customFormat="1" x14ac:dyDescent="0.35"/>
    <row r="62089" customFormat="1" x14ac:dyDescent="0.35"/>
    <row r="62090" customFormat="1" x14ac:dyDescent="0.35"/>
    <row r="62091" customFormat="1" x14ac:dyDescent="0.35"/>
    <row r="62092" customFormat="1" x14ac:dyDescent="0.35"/>
    <row r="62093" customFormat="1" x14ac:dyDescent="0.35"/>
    <row r="62094" customFormat="1" x14ac:dyDescent="0.35"/>
    <row r="62095" customFormat="1" x14ac:dyDescent="0.35"/>
    <row r="62096" customFormat="1" x14ac:dyDescent="0.35"/>
    <row r="62097" customFormat="1" x14ac:dyDescent="0.35"/>
    <row r="62098" customFormat="1" x14ac:dyDescent="0.35"/>
    <row r="62099" customFormat="1" x14ac:dyDescent="0.35"/>
    <row r="62100" customFormat="1" x14ac:dyDescent="0.35"/>
    <row r="62101" customFormat="1" x14ac:dyDescent="0.35"/>
    <row r="62102" customFormat="1" x14ac:dyDescent="0.35"/>
    <row r="62103" customFormat="1" x14ac:dyDescent="0.35"/>
    <row r="62104" customFormat="1" x14ac:dyDescent="0.35"/>
    <row r="62105" customFormat="1" x14ac:dyDescent="0.35"/>
    <row r="62106" customFormat="1" x14ac:dyDescent="0.35"/>
    <row r="62107" customFormat="1" x14ac:dyDescent="0.35"/>
    <row r="62108" customFormat="1" x14ac:dyDescent="0.35"/>
    <row r="62109" customFormat="1" x14ac:dyDescent="0.35"/>
    <row r="62110" customFormat="1" x14ac:dyDescent="0.35"/>
    <row r="62111" customFormat="1" x14ac:dyDescent="0.35"/>
    <row r="62112" customFormat="1" x14ac:dyDescent="0.35"/>
    <row r="62113" customFormat="1" x14ac:dyDescent="0.35"/>
    <row r="62114" customFormat="1" x14ac:dyDescent="0.35"/>
    <row r="62115" customFormat="1" x14ac:dyDescent="0.35"/>
    <row r="62116" customFormat="1" x14ac:dyDescent="0.35"/>
    <row r="62117" customFormat="1" x14ac:dyDescent="0.35"/>
    <row r="62118" customFormat="1" x14ac:dyDescent="0.35"/>
    <row r="62119" customFormat="1" x14ac:dyDescent="0.35"/>
    <row r="62120" customFormat="1" x14ac:dyDescent="0.35"/>
    <row r="62121" customFormat="1" x14ac:dyDescent="0.35"/>
    <row r="62122" customFormat="1" x14ac:dyDescent="0.35"/>
    <row r="62123" customFormat="1" x14ac:dyDescent="0.35"/>
    <row r="62124" customFormat="1" x14ac:dyDescent="0.35"/>
    <row r="62125" customFormat="1" x14ac:dyDescent="0.35"/>
    <row r="62126" customFormat="1" x14ac:dyDescent="0.35"/>
    <row r="62127" customFormat="1" x14ac:dyDescent="0.35"/>
    <row r="62128" customFormat="1" x14ac:dyDescent="0.35"/>
    <row r="62129" customFormat="1" x14ac:dyDescent="0.35"/>
    <row r="62130" customFormat="1" x14ac:dyDescent="0.35"/>
    <row r="62131" customFormat="1" x14ac:dyDescent="0.35"/>
    <row r="62132" customFormat="1" x14ac:dyDescent="0.35"/>
    <row r="62133" customFormat="1" x14ac:dyDescent="0.35"/>
    <row r="62134" customFormat="1" x14ac:dyDescent="0.35"/>
    <row r="62135" customFormat="1" x14ac:dyDescent="0.35"/>
    <row r="62136" customFormat="1" x14ac:dyDescent="0.35"/>
    <row r="62137" customFormat="1" x14ac:dyDescent="0.35"/>
    <row r="62138" customFormat="1" x14ac:dyDescent="0.35"/>
    <row r="62139" customFormat="1" x14ac:dyDescent="0.35"/>
    <row r="62140" customFormat="1" x14ac:dyDescent="0.35"/>
    <row r="62141" customFormat="1" x14ac:dyDescent="0.35"/>
    <row r="62142" customFormat="1" x14ac:dyDescent="0.35"/>
    <row r="62143" customFormat="1" x14ac:dyDescent="0.35"/>
    <row r="62144" customFormat="1" x14ac:dyDescent="0.35"/>
    <row r="62145" customFormat="1" x14ac:dyDescent="0.35"/>
    <row r="62146" customFormat="1" x14ac:dyDescent="0.35"/>
    <row r="62147" customFormat="1" x14ac:dyDescent="0.35"/>
    <row r="62148" customFormat="1" x14ac:dyDescent="0.35"/>
    <row r="62149" customFormat="1" x14ac:dyDescent="0.35"/>
    <row r="62150" customFormat="1" x14ac:dyDescent="0.35"/>
    <row r="62151" customFormat="1" x14ac:dyDescent="0.35"/>
    <row r="62152" customFormat="1" x14ac:dyDescent="0.35"/>
    <row r="62153" customFormat="1" x14ac:dyDescent="0.35"/>
    <row r="62154" customFormat="1" x14ac:dyDescent="0.35"/>
    <row r="62155" customFormat="1" x14ac:dyDescent="0.35"/>
    <row r="62156" customFormat="1" x14ac:dyDescent="0.35"/>
    <row r="62157" customFormat="1" x14ac:dyDescent="0.35"/>
    <row r="62158" customFormat="1" x14ac:dyDescent="0.35"/>
    <row r="62159" customFormat="1" x14ac:dyDescent="0.35"/>
    <row r="62160" customFormat="1" x14ac:dyDescent="0.35"/>
    <row r="62161" customFormat="1" x14ac:dyDescent="0.35"/>
    <row r="62162" customFormat="1" x14ac:dyDescent="0.35"/>
    <row r="62163" customFormat="1" x14ac:dyDescent="0.35"/>
    <row r="62164" customFormat="1" x14ac:dyDescent="0.35"/>
    <row r="62165" customFormat="1" x14ac:dyDescent="0.35"/>
    <row r="62166" customFormat="1" x14ac:dyDescent="0.35"/>
    <row r="62167" customFormat="1" x14ac:dyDescent="0.35"/>
    <row r="62168" customFormat="1" x14ac:dyDescent="0.35"/>
    <row r="62169" customFormat="1" x14ac:dyDescent="0.35"/>
    <row r="62170" customFormat="1" x14ac:dyDescent="0.35"/>
    <row r="62171" customFormat="1" x14ac:dyDescent="0.35"/>
    <row r="62172" customFormat="1" x14ac:dyDescent="0.35"/>
    <row r="62173" customFormat="1" x14ac:dyDescent="0.35"/>
    <row r="62174" customFormat="1" x14ac:dyDescent="0.35"/>
    <row r="62175" customFormat="1" x14ac:dyDescent="0.35"/>
    <row r="62176" customFormat="1" x14ac:dyDescent="0.35"/>
    <row r="62177" customFormat="1" x14ac:dyDescent="0.35"/>
    <row r="62178" customFormat="1" x14ac:dyDescent="0.35"/>
    <row r="62179" customFormat="1" x14ac:dyDescent="0.35"/>
    <row r="62180" customFormat="1" x14ac:dyDescent="0.35"/>
    <row r="62181" customFormat="1" x14ac:dyDescent="0.35"/>
    <row r="62182" customFormat="1" x14ac:dyDescent="0.35"/>
    <row r="62183" customFormat="1" x14ac:dyDescent="0.35"/>
    <row r="62184" customFormat="1" x14ac:dyDescent="0.35"/>
    <row r="62185" customFormat="1" x14ac:dyDescent="0.35"/>
    <row r="62186" customFormat="1" x14ac:dyDescent="0.35"/>
    <row r="62187" customFormat="1" x14ac:dyDescent="0.35"/>
    <row r="62188" customFormat="1" x14ac:dyDescent="0.35"/>
    <row r="62189" customFormat="1" x14ac:dyDescent="0.35"/>
    <row r="62190" customFormat="1" x14ac:dyDescent="0.35"/>
    <row r="62191" customFormat="1" x14ac:dyDescent="0.35"/>
    <row r="62192" customFormat="1" x14ac:dyDescent="0.35"/>
    <row r="62193" customFormat="1" x14ac:dyDescent="0.35"/>
    <row r="62194" customFormat="1" x14ac:dyDescent="0.35"/>
    <row r="62195" customFormat="1" x14ac:dyDescent="0.35"/>
    <row r="62196" customFormat="1" x14ac:dyDescent="0.35"/>
    <row r="62197" customFormat="1" x14ac:dyDescent="0.35"/>
    <row r="62198" customFormat="1" x14ac:dyDescent="0.35"/>
    <row r="62199" customFormat="1" x14ac:dyDescent="0.35"/>
    <row r="62200" customFormat="1" x14ac:dyDescent="0.35"/>
    <row r="62201" customFormat="1" x14ac:dyDescent="0.35"/>
    <row r="62202" customFormat="1" x14ac:dyDescent="0.35"/>
    <row r="62203" customFormat="1" x14ac:dyDescent="0.35"/>
    <row r="62204" customFormat="1" x14ac:dyDescent="0.35"/>
    <row r="62205" customFormat="1" x14ac:dyDescent="0.35"/>
    <row r="62206" customFormat="1" x14ac:dyDescent="0.35"/>
    <row r="62207" customFormat="1" x14ac:dyDescent="0.35"/>
    <row r="62208" customFormat="1" x14ac:dyDescent="0.35"/>
    <row r="62209" customFormat="1" x14ac:dyDescent="0.35"/>
    <row r="62210" customFormat="1" x14ac:dyDescent="0.35"/>
    <row r="62211" customFormat="1" x14ac:dyDescent="0.35"/>
    <row r="62212" customFormat="1" x14ac:dyDescent="0.35"/>
    <row r="62213" customFormat="1" x14ac:dyDescent="0.35"/>
    <row r="62214" customFormat="1" x14ac:dyDescent="0.35"/>
    <row r="62215" customFormat="1" x14ac:dyDescent="0.35"/>
    <row r="62216" customFormat="1" x14ac:dyDescent="0.35"/>
    <row r="62217" customFormat="1" x14ac:dyDescent="0.35"/>
    <row r="62218" customFormat="1" x14ac:dyDescent="0.35"/>
    <row r="62219" customFormat="1" x14ac:dyDescent="0.35"/>
    <row r="62220" customFormat="1" x14ac:dyDescent="0.35"/>
    <row r="62221" customFormat="1" x14ac:dyDescent="0.35"/>
    <row r="62222" customFormat="1" x14ac:dyDescent="0.35"/>
    <row r="62223" customFormat="1" x14ac:dyDescent="0.35"/>
    <row r="62224" customFormat="1" x14ac:dyDescent="0.35"/>
    <row r="62225" customFormat="1" x14ac:dyDescent="0.35"/>
    <row r="62226" customFormat="1" x14ac:dyDescent="0.35"/>
    <row r="62227" customFormat="1" x14ac:dyDescent="0.35"/>
    <row r="62228" customFormat="1" x14ac:dyDescent="0.35"/>
    <row r="62229" customFormat="1" x14ac:dyDescent="0.35"/>
    <row r="62230" customFormat="1" x14ac:dyDescent="0.35"/>
    <row r="62231" customFormat="1" x14ac:dyDescent="0.35"/>
    <row r="62232" customFormat="1" x14ac:dyDescent="0.35"/>
    <row r="62233" customFormat="1" x14ac:dyDescent="0.35"/>
    <row r="62234" customFormat="1" x14ac:dyDescent="0.35"/>
    <row r="62235" customFormat="1" x14ac:dyDescent="0.35"/>
    <row r="62236" customFormat="1" x14ac:dyDescent="0.35"/>
    <row r="62237" customFormat="1" x14ac:dyDescent="0.35"/>
    <row r="62238" customFormat="1" x14ac:dyDescent="0.35"/>
    <row r="62239" customFormat="1" x14ac:dyDescent="0.35"/>
    <row r="62240" customFormat="1" x14ac:dyDescent="0.35"/>
    <row r="62241" customFormat="1" x14ac:dyDescent="0.35"/>
    <row r="62242" customFormat="1" x14ac:dyDescent="0.35"/>
    <row r="62243" customFormat="1" x14ac:dyDescent="0.35"/>
    <row r="62244" customFormat="1" x14ac:dyDescent="0.35"/>
    <row r="62245" customFormat="1" x14ac:dyDescent="0.35"/>
    <row r="62246" customFormat="1" x14ac:dyDescent="0.35"/>
    <row r="62247" customFormat="1" x14ac:dyDescent="0.35"/>
    <row r="62248" customFormat="1" x14ac:dyDescent="0.35"/>
    <row r="62249" customFormat="1" x14ac:dyDescent="0.35"/>
    <row r="62250" customFormat="1" x14ac:dyDescent="0.35"/>
    <row r="62251" customFormat="1" x14ac:dyDescent="0.35"/>
    <row r="62252" customFormat="1" x14ac:dyDescent="0.35"/>
    <row r="62253" customFormat="1" x14ac:dyDescent="0.35"/>
    <row r="62254" customFormat="1" x14ac:dyDescent="0.35"/>
    <row r="62255" customFormat="1" x14ac:dyDescent="0.35"/>
    <row r="62256" customFormat="1" x14ac:dyDescent="0.35"/>
    <row r="62257" customFormat="1" x14ac:dyDescent="0.35"/>
    <row r="62258" customFormat="1" x14ac:dyDescent="0.35"/>
    <row r="62259" customFormat="1" x14ac:dyDescent="0.35"/>
    <row r="62260" customFormat="1" x14ac:dyDescent="0.35"/>
    <row r="62261" customFormat="1" x14ac:dyDescent="0.35"/>
    <row r="62262" customFormat="1" x14ac:dyDescent="0.35"/>
    <row r="62263" customFormat="1" x14ac:dyDescent="0.35"/>
    <row r="62264" customFormat="1" x14ac:dyDescent="0.35"/>
    <row r="62265" customFormat="1" x14ac:dyDescent="0.35"/>
    <row r="62266" customFormat="1" x14ac:dyDescent="0.35"/>
    <row r="62267" customFormat="1" x14ac:dyDescent="0.35"/>
    <row r="62268" customFormat="1" x14ac:dyDescent="0.35"/>
    <row r="62269" customFormat="1" x14ac:dyDescent="0.35"/>
    <row r="62270" customFormat="1" x14ac:dyDescent="0.35"/>
    <row r="62271" customFormat="1" x14ac:dyDescent="0.35"/>
    <row r="62272" customFormat="1" x14ac:dyDescent="0.35"/>
    <row r="62273" customFormat="1" x14ac:dyDescent="0.35"/>
    <row r="62274" customFormat="1" x14ac:dyDescent="0.35"/>
    <row r="62275" customFormat="1" x14ac:dyDescent="0.35"/>
    <row r="62276" customFormat="1" x14ac:dyDescent="0.35"/>
    <row r="62277" customFormat="1" x14ac:dyDescent="0.35"/>
    <row r="62278" customFormat="1" x14ac:dyDescent="0.35"/>
    <row r="62279" customFormat="1" x14ac:dyDescent="0.35"/>
    <row r="62280" customFormat="1" x14ac:dyDescent="0.35"/>
    <row r="62281" customFormat="1" x14ac:dyDescent="0.35"/>
    <row r="62282" customFormat="1" x14ac:dyDescent="0.35"/>
    <row r="62283" customFormat="1" x14ac:dyDescent="0.35"/>
    <row r="62284" customFormat="1" x14ac:dyDescent="0.35"/>
    <row r="62285" customFormat="1" x14ac:dyDescent="0.35"/>
    <row r="62286" customFormat="1" x14ac:dyDescent="0.35"/>
    <row r="62287" customFormat="1" x14ac:dyDescent="0.35"/>
    <row r="62288" customFormat="1" x14ac:dyDescent="0.35"/>
    <row r="62289" customFormat="1" x14ac:dyDescent="0.35"/>
    <row r="62290" customFormat="1" x14ac:dyDescent="0.35"/>
    <row r="62291" customFormat="1" x14ac:dyDescent="0.35"/>
    <row r="62292" customFormat="1" x14ac:dyDescent="0.35"/>
    <row r="62293" customFormat="1" x14ac:dyDescent="0.35"/>
    <row r="62294" customFormat="1" x14ac:dyDescent="0.35"/>
    <row r="62295" customFormat="1" x14ac:dyDescent="0.35"/>
    <row r="62296" customFormat="1" x14ac:dyDescent="0.35"/>
    <row r="62297" customFormat="1" x14ac:dyDescent="0.35"/>
    <row r="62298" customFormat="1" x14ac:dyDescent="0.35"/>
    <row r="62299" customFormat="1" x14ac:dyDescent="0.35"/>
    <row r="62300" customFormat="1" x14ac:dyDescent="0.35"/>
    <row r="62301" customFormat="1" x14ac:dyDescent="0.35"/>
    <row r="62302" customFormat="1" x14ac:dyDescent="0.35"/>
    <row r="62303" customFormat="1" x14ac:dyDescent="0.35"/>
    <row r="62304" customFormat="1" x14ac:dyDescent="0.35"/>
    <row r="62305" customFormat="1" x14ac:dyDescent="0.35"/>
    <row r="62306" customFormat="1" x14ac:dyDescent="0.35"/>
    <row r="62307" customFormat="1" x14ac:dyDescent="0.35"/>
    <row r="62308" customFormat="1" x14ac:dyDescent="0.35"/>
    <row r="62309" customFormat="1" x14ac:dyDescent="0.35"/>
    <row r="62310" customFormat="1" x14ac:dyDescent="0.35"/>
    <row r="62311" customFormat="1" x14ac:dyDescent="0.35"/>
    <row r="62312" customFormat="1" x14ac:dyDescent="0.35"/>
    <row r="62313" customFormat="1" x14ac:dyDescent="0.35"/>
    <row r="62314" customFormat="1" x14ac:dyDescent="0.35"/>
    <row r="62315" customFormat="1" x14ac:dyDescent="0.35"/>
    <row r="62316" customFormat="1" x14ac:dyDescent="0.35"/>
    <row r="62317" customFormat="1" x14ac:dyDescent="0.35"/>
    <row r="62318" customFormat="1" x14ac:dyDescent="0.35"/>
    <row r="62319" customFormat="1" x14ac:dyDescent="0.35"/>
    <row r="62320" customFormat="1" x14ac:dyDescent="0.35"/>
    <row r="62321" customFormat="1" x14ac:dyDescent="0.35"/>
    <row r="62322" customFormat="1" x14ac:dyDescent="0.35"/>
    <row r="62323" customFormat="1" x14ac:dyDescent="0.35"/>
    <row r="62324" customFormat="1" x14ac:dyDescent="0.35"/>
    <row r="62325" customFormat="1" x14ac:dyDescent="0.35"/>
    <row r="62326" customFormat="1" x14ac:dyDescent="0.35"/>
    <row r="62327" customFormat="1" x14ac:dyDescent="0.35"/>
    <row r="62328" customFormat="1" x14ac:dyDescent="0.35"/>
    <row r="62329" customFormat="1" x14ac:dyDescent="0.35"/>
    <row r="62330" customFormat="1" x14ac:dyDescent="0.35"/>
    <row r="62331" customFormat="1" x14ac:dyDescent="0.35"/>
    <row r="62332" customFormat="1" x14ac:dyDescent="0.35"/>
    <row r="62333" customFormat="1" x14ac:dyDescent="0.35"/>
    <row r="62334" customFormat="1" x14ac:dyDescent="0.35"/>
    <row r="62335" customFormat="1" x14ac:dyDescent="0.35"/>
    <row r="62336" customFormat="1" x14ac:dyDescent="0.35"/>
    <row r="62337" customFormat="1" x14ac:dyDescent="0.35"/>
    <row r="62338" customFormat="1" x14ac:dyDescent="0.35"/>
    <row r="62339" customFormat="1" x14ac:dyDescent="0.35"/>
    <row r="62340" customFormat="1" x14ac:dyDescent="0.35"/>
    <row r="62341" customFormat="1" x14ac:dyDescent="0.35"/>
    <row r="62342" customFormat="1" x14ac:dyDescent="0.35"/>
    <row r="62343" customFormat="1" x14ac:dyDescent="0.35"/>
    <row r="62344" customFormat="1" x14ac:dyDescent="0.35"/>
    <row r="62345" customFormat="1" x14ac:dyDescent="0.35"/>
    <row r="62346" customFormat="1" x14ac:dyDescent="0.35"/>
    <row r="62347" customFormat="1" x14ac:dyDescent="0.35"/>
    <row r="62348" customFormat="1" x14ac:dyDescent="0.35"/>
    <row r="62349" customFormat="1" x14ac:dyDescent="0.35"/>
    <row r="62350" customFormat="1" x14ac:dyDescent="0.35"/>
    <row r="62351" customFormat="1" x14ac:dyDescent="0.35"/>
    <row r="62352" customFormat="1" x14ac:dyDescent="0.35"/>
    <row r="62353" customFormat="1" x14ac:dyDescent="0.35"/>
    <row r="62354" customFormat="1" x14ac:dyDescent="0.35"/>
    <row r="62355" customFormat="1" x14ac:dyDescent="0.35"/>
    <row r="62356" customFormat="1" x14ac:dyDescent="0.35"/>
    <row r="62357" customFormat="1" x14ac:dyDescent="0.35"/>
    <row r="62358" customFormat="1" x14ac:dyDescent="0.35"/>
    <row r="62359" customFormat="1" x14ac:dyDescent="0.35"/>
    <row r="62360" customFormat="1" x14ac:dyDescent="0.35"/>
    <row r="62361" customFormat="1" x14ac:dyDescent="0.35"/>
    <row r="62362" customFormat="1" x14ac:dyDescent="0.35"/>
    <row r="62363" customFormat="1" x14ac:dyDescent="0.35"/>
    <row r="62364" customFormat="1" x14ac:dyDescent="0.35"/>
    <row r="62365" customFormat="1" x14ac:dyDescent="0.35"/>
    <row r="62366" customFormat="1" x14ac:dyDescent="0.35"/>
    <row r="62367" customFormat="1" x14ac:dyDescent="0.35"/>
    <row r="62368" customFormat="1" x14ac:dyDescent="0.35"/>
    <row r="62369" customFormat="1" x14ac:dyDescent="0.35"/>
    <row r="62370" customFormat="1" x14ac:dyDescent="0.35"/>
    <row r="62371" customFormat="1" x14ac:dyDescent="0.35"/>
    <row r="62372" customFormat="1" x14ac:dyDescent="0.35"/>
    <row r="62373" customFormat="1" x14ac:dyDescent="0.35"/>
    <row r="62374" customFormat="1" x14ac:dyDescent="0.35"/>
    <row r="62375" customFormat="1" x14ac:dyDescent="0.35"/>
    <row r="62376" customFormat="1" x14ac:dyDescent="0.35"/>
    <row r="62377" customFormat="1" x14ac:dyDescent="0.35"/>
    <row r="62378" customFormat="1" x14ac:dyDescent="0.35"/>
    <row r="62379" customFormat="1" x14ac:dyDescent="0.35"/>
    <row r="62380" customFormat="1" x14ac:dyDescent="0.35"/>
    <row r="62381" customFormat="1" x14ac:dyDescent="0.35"/>
    <row r="62382" customFormat="1" x14ac:dyDescent="0.35"/>
    <row r="62383" customFormat="1" x14ac:dyDescent="0.35"/>
    <row r="62384" customFormat="1" x14ac:dyDescent="0.35"/>
    <row r="62385" customFormat="1" x14ac:dyDescent="0.35"/>
    <row r="62386" customFormat="1" x14ac:dyDescent="0.35"/>
    <row r="62387" customFormat="1" x14ac:dyDescent="0.35"/>
    <row r="62388" customFormat="1" x14ac:dyDescent="0.35"/>
    <row r="62389" customFormat="1" x14ac:dyDescent="0.35"/>
    <row r="62390" customFormat="1" x14ac:dyDescent="0.35"/>
    <row r="62391" customFormat="1" x14ac:dyDescent="0.35"/>
    <row r="62392" customFormat="1" x14ac:dyDescent="0.35"/>
    <row r="62393" customFormat="1" x14ac:dyDescent="0.35"/>
    <row r="62394" customFormat="1" x14ac:dyDescent="0.35"/>
    <row r="62395" customFormat="1" x14ac:dyDescent="0.35"/>
    <row r="62396" customFormat="1" x14ac:dyDescent="0.35"/>
    <row r="62397" customFormat="1" x14ac:dyDescent="0.35"/>
    <row r="62398" customFormat="1" x14ac:dyDescent="0.35"/>
    <row r="62399" customFormat="1" x14ac:dyDescent="0.35"/>
    <row r="62400" customFormat="1" x14ac:dyDescent="0.35"/>
    <row r="62401" customFormat="1" x14ac:dyDescent="0.35"/>
    <row r="62402" customFormat="1" x14ac:dyDescent="0.35"/>
    <row r="62403" customFormat="1" x14ac:dyDescent="0.35"/>
    <row r="62404" customFormat="1" x14ac:dyDescent="0.35"/>
    <row r="62405" customFormat="1" x14ac:dyDescent="0.35"/>
    <row r="62406" customFormat="1" x14ac:dyDescent="0.35"/>
    <row r="62407" customFormat="1" x14ac:dyDescent="0.35"/>
    <row r="62408" customFormat="1" x14ac:dyDescent="0.35"/>
    <row r="62409" customFormat="1" x14ac:dyDescent="0.35"/>
    <row r="62410" customFormat="1" x14ac:dyDescent="0.35"/>
    <row r="62411" customFormat="1" x14ac:dyDescent="0.35"/>
    <row r="62412" customFormat="1" x14ac:dyDescent="0.35"/>
    <row r="62413" customFormat="1" x14ac:dyDescent="0.35"/>
    <row r="62414" customFormat="1" x14ac:dyDescent="0.35"/>
    <row r="62415" customFormat="1" x14ac:dyDescent="0.35"/>
    <row r="62416" customFormat="1" x14ac:dyDescent="0.35"/>
    <row r="62417" customFormat="1" x14ac:dyDescent="0.35"/>
    <row r="62418" customFormat="1" x14ac:dyDescent="0.35"/>
    <row r="62419" customFormat="1" x14ac:dyDescent="0.35"/>
    <row r="62420" customFormat="1" x14ac:dyDescent="0.35"/>
    <row r="62421" customFormat="1" x14ac:dyDescent="0.35"/>
    <row r="62422" customFormat="1" x14ac:dyDescent="0.35"/>
    <row r="62423" customFormat="1" x14ac:dyDescent="0.35"/>
    <row r="62424" customFormat="1" x14ac:dyDescent="0.35"/>
    <row r="62425" customFormat="1" x14ac:dyDescent="0.35"/>
    <row r="62426" customFormat="1" x14ac:dyDescent="0.35"/>
    <row r="62427" customFormat="1" x14ac:dyDescent="0.35"/>
    <row r="62428" customFormat="1" x14ac:dyDescent="0.35"/>
    <row r="62429" customFormat="1" x14ac:dyDescent="0.35"/>
    <row r="62430" customFormat="1" x14ac:dyDescent="0.35"/>
    <row r="62431" customFormat="1" x14ac:dyDescent="0.35"/>
    <row r="62432" customFormat="1" x14ac:dyDescent="0.35"/>
    <row r="62433" customFormat="1" x14ac:dyDescent="0.35"/>
    <row r="62434" customFormat="1" x14ac:dyDescent="0.35"/>
    <row r="62435" customFormat="1" x14ac:dyDescent="0.35"/>
    <row r="62436" customFormat="1" x14ac:dyDescent="0.35"/>
    <row r="62437" customFormat="1" x14ac:dyDescent="0.35"/>
    <row r="62438" customFormat="1" x14ac:dyDescent="0.35"/>
    <row r="62439" customFormat="1" x14ac:dyDescent="0.35"/>
    <row r="62440" customFormat="1" x14ac:dyDescent="0.35"/>
    <row r="62441" customFormat="1" x14ac:dyDescent="0.35"/>
    <row r="62442" customFormat="1" x14ac:dyDescent="0.35"/>
    <row r="62443" customFormat="1" x14ac:dyDescent="0.35"/>
    <row r="62444" customFormat="1" x14ac:dyDescent="0.35"/>
    <row r="62445" customFormat="1" x14ac:dyDescent="0.35"/>
    <row r="62446" customFormat="1" x14ac:dyDescent="0.35"/>
    <row r="62447" customFormat="1" x14ac:dyDescent="0.35"/>
    <row r="62448" customFormat="1" x14ac:dyDescent="0.35"/>
    <row r="62449" customFormat="1" x14ac:dyDescent="0.35"/>
    <row r="62450" customFormat="1" x14ac:dyDescent="0.35"/>
    <row r="62451" customFormat="1" x14ac:dyDescent="0.35"/>
    <row r="62452" customFormat="1" x14ac:dyDescent="0.35"/>
    <row r="62453" customFormat="1" x14ac:dyDescent="0.35"/>
    <row r="62454" customFormat="1" x14ac:dyDescent="0.35"/>
    <row r="62455" customFormat="1" x14ac:dyDescent="0.35"/>
    <row r="62456" customFormat="1" x14ac:dyDescent="0.35"/>
    <row r="62457" customFormat="1" x14ac:dyDescent="0.35"/>
    <row r="62458" customFormat="1" x14ac:dyDescent="0.35"/>
    <row r="62459" customFormat="1" x14ac:dyDescent="0.35"/>
    <row r="62460" customFormat="1" x14ac:dyDescent="0.35"/>
    <row r="62461" customFormat="1" x14ac:dyDescent="0.35"/>
    <row r="62462" customFormat="1" x14ac:dyDescent="0.35"/>
    <row r="62463" customFormat="1" x14ac:dyDescent="0.35"/>
    <row r="62464" customFormat="1" x14ac:dyDescent="0.35"/>
    <row r="62465" customFormat="1" x14ac:dyDescent="0.35"/>
    <row r="62466" customFormat="1" x14ac:dyDescent="0.35"/>
    <row r="62467" customFormat="1" x14ac:dyDescent="0.35"/>
    <row r="62468" customFormat="1" x14ac:dyDescent="0.35"/>
    <row r="62469" customFormat="1" x14ac:dyDescent="0.35"/>
    <row r="62470" customFormat="1" x14ac:dyDescent="0.35"/>
    <row r="62471" customFormat="1" x14ac:dyDescent="0.35"/>
    <row r="62472" customFormat="1" x14ac:dyDescent="0.35"/>
    <row r="62473" customFormat="1" x14ac:dyDescent="0.35"/>
    <row r="62474" customFormat="1" x14ac:dyDescent="0.35"/>
    <row r="62475" customFormat="1" x14ac:dyDescent="0.35"/>
    <row r="62476" customFormat="1" x14ac:dyDescent="0.35"/>
    <row r="62477" customFormat="1" x14ac:dyDescent="0.35"/>
    <row r="62478" customFormat="1" x14ac:dyDescent="0.35"/>
    <row r="62479" customFormat="1" x14ac:dyDescent="0.35"/>
    <row r="62480" customFormat="1" x14ac:dyDescent="0.35"/>
    <row r="62481" customFormat="1" x14ac:dyDescent="0.35"/>
    <row r="62482" customFormat="1" x14ac:dyDescent="0.35"/>
    <row r="62483" customFormat="1" x14ac:dyDescent="0.35"/>
    <row r="62484" customFormat="1" x14ac:dyDescent="0.35"/>
    <row r="62485" customFormat="1" x14ac:dyDescent="0.35"/>
    <row r="62486" customFormat="1" x14ac:dyDescent="0.35"/>
    <row r="62487" customFormat="1" x14ac:dyDescent="0.35"/>
    <row r="62488" customFormat="1" x14ac:dyDescent="0.35"/>
    <row r="62489" customFormat="1" x14ac:dyDescent="0.35"/>
    <row r="62490" customFormat="1" x14ac:dyDescent="0.35"/>
    <row r="62491" customFormat="1" x14ac:dyDescent="0.35"/>
    <row r="62492" customFormat="1" x14ac:dyDescent="0.35"/>
    <row r="62493" customFormat="1" x14ac:dyDescent="0.35"/>
    <row r="62494" customFormat="1" x14ac:dyDescent="0.35"/>
    <row r="62495" customFormat="1" x14ac:dyDescent="0.35"/>
    <row r="62496" customFormat="1" x14ac:dyDescent="0.35"/>
    <row r="62497" customFormat="1" x14ac:dyDescent="0.35"/>
    <row r="62498" customFormat="1" x14ac:dyDescent="0.35"/>
    <row r="62499" customFormat="1" x14ac:dyDescent="0.35"/>
    <row r="62500" customFormat="1" x14ac:dyDescent="0.35"/>
    <row r="62501" customFormat="1" x14ac:dyDescent="0.35"/>
    <row r="62502" customFormat="1" x14ac:dyDescent="0.35"/>
    <row r="62503" customFormat="1" x14ac:dyDescent="0.35"/>
    <row r="62504" customFormat="1" x14ac:dyDescent="0.35"/>
    <row r="62505" customFormat="1" x14ac:dyDescent="0.35"/>
    <row r="62506" customFormat="1" x14ac:dyDescent="0.35"/>
    <row r="62507" customFormat="1" x14ac:dyDescent="0.35"/>
    <row r="62508" customFormat="1" x14ac:dyDescent="0.35"/>
    <row r="62509" customFormat="1" x14ac:dyDescent="0.35"/>
    <row r="62510" customFormat="1" x14ac:dyDescent="0.35"/>
    <row r="62511" customFormat="1" x14ac:dyDescent="0.35"/>
    <row r="62512" customFormat="1" x14ac:dyDescent="0.35"/>
    <row r="62513" customFormat="1" x14ac:dyDescent="0.35"/>
    <row r="62514" customFormat="1" x14ac:dyDescent="0.35"/>
    <row r="62515" customFormat="1" x14ac:dyDescent="0.35"/>
    <row r="62516" customFormat="1" x14ac:dyDescent="0.35"/>
    <row r="62517" customFormat="1" x14ac:dyDescent="0.35"/>
    <row r="62518" customFormat="1" x14ac:dyDescent="0.35"/>
    <row r="62519" customFormat="1" x14ac:dyDescent="0.35"/>
    <row r="62520" customFormat="1" x14ac:dyDescent="0.35"/>
    <row r="62521" customFormat="1" x14ac:dyDescent="0.35"/>
    <row r="62522" customFormat="1" x14ac:dyDescent="0.35"/>
    <row r="62523" customFormat="1" x14ac:dyDescent="0.35"/>
    <row r="62524" customFormat="1" x14ac:dyDescent="0.35"/>
    <row r="62525" customFormat="1" x14ac:dyDescent="0.35"/>
    <row r="62526" customFormat="1" x14ac:dyDescent="0.35"/>
    <row r="62527" customFormat="1" x14ac:dyDescent="0.35"/>
    <row r="62528" customFormat="1" x14ac:dyDescent="0.35"/>
    <row r="62529" customFormat="1" x14ac:dyDescent="0.35"/>
    <row r="62530" customFormat="1" x14ac:dyDescent="0.35"/>
    <row r="62531" customFormat="1" x14ac:dyDescent="0.35"/>
    <row r="62532" customFormat="1" x14ac:dyDescent="0.35"/>
    <row r="62533" customFormat="1" x14ac:dyDescent="0.35"/>
    <row r="62534" customFormat="1" x14ac:dyDescent="0.35"/>
    <row r="62535" customFormat="1" x14ac:dyDescent="0.35"/>
    <row r="62536" customFormat="1" x14ac:dyDescent="0.35"/>
    <row r="62537" customFormat="1" x14ac:dyDescent="0.35"/>
    <row r="62538" customFormat="1" x14ac:dyDescent="0.35"/>
    <row r="62539" customFormat="1" x14ac:dyDescent="0.35"/>
    <row r="62540" customFormat="1" x14ac:dyDescent="0.35"/>
    <row r="62541" customFormat="1" x14ac:dyDescent="0.35"/>
    <row r="62542" customFormat="1" x14ac:dyDescent="0.35"/>
    <row r="62543" customFormat="1" x14ac:dyDescent="0.35"/>
    <row r="62544" customFormat="1" x14ac:dyDescent="0.35"/>
    <row r="62545" customFormat="1" x14ac:dyDescent="0.35"/>
    <row r="62546" customFormat="1" x14ac:dyDescent="0.35"/>
    <row r="62547" customFormat="1" x14ac:dyDescent="0.35"/>
    <row r="62548" customFormat="1" x14ac:dyDescent="0.35"/>
    <row r="62549" customFormat="1" x14ac:dyDescent="0.35"/>
    <row r="62550" customFormat="1" x14ac:dyDescent="0.35"/>
    <row r="62551" customFormat="1" x14ac:dyDescent="0.35"/>
    <row r="62552" customFormat="1" x14ac:dyDescent="0.35"/>
    <row r="62553" customFormat="1" x14ac:dyDescent="0.35"/>
    <row r="62554" customFormat="1" x14ac:dyDescent="0.35"/>
    <row r="62555" customFormat="1" x14ac:dyDescent="0.35"/>
    <row r="62556" customFormat="1" x14ac:dyDescent="0.35"/>
    <row r="62557" customFormat="1" x14ac:dyDescent="0.35"/>
    <row r="62558" customFormat="1" x14ac:dyDescent="0.35"/>
    <row r="62559" customFormat="1" x14ac:dyDescent="0.35"/>
    <row r="62560" customFormat="1" x14ac:dyDescent="0.35"/>
    <row r="62561" customFormat="1" x14ac:dyDescent="0.35"/>
    <row r="62562" customFormat="1" x14ac:dyDescent="0.35"/>
    <row r="62563" customFormat="1" x14ac:dyDescent="0.35"/>
    <row r="62564" customFormat="1" x14ac:dyDescent="0.35"/>
    <row r="62565" customFormat="1" x14ac:dyDescent="0.35"/>
    <row r="62566" customFormat="1" x14ac:dyDescent="0.35"/>
    <row r="62567" customFormat="1" x14ac:dyDescent="0.35"/>
    <row r="62568" customFormat="1" x14ac:dyDescent="0.35"/>
    <row r="62569" customFormat="1" x14ac:dyDescent="0.35"/>
    <row r="62570" customFormat="1" x14ac:dyDescent="0.35"/>
    <row r="62571" customFormat="1" x14ac:dyDescent="0.35"/>
    <row r="62572" customFormat="1" x14ac:dyDescent="0.35"/>
    <row r="62573" customFormat="1" x14ac:dyDescent="0.35"/>
    <row r="62574" customFormat="1" x14ac:dyDescent="0.35"/>
    <row r="62575" customFormat="1" x14ac:dyDescent="0.35"/>
    <row r="62576" customFormat="1" x14ac:dyDescent="0.35"/>
    <row r="62577" customFormat="1" x14ac:dyDescent="0.35"/>
    <row r="62578" customFormat="1" x14ac:dyDescent="0.35"/>
    <row r="62579" customFormat="1" x14ac:dyDescent="0.35"/>
    <row r="62580" customFormat="1" x14ac:dyDescent="0.35"/>
    <row r="62581" customFormat="1" x14ac:dyDescent="0.35"/>
    <row r="62582" customFormat="1" x14ac:dyDescent="0.35"/>
    <row r="62583" customFormat="1" x14ac:dyDescent="0.35"/>
    <row r="62584" customFormat="1" x14ac:dyDescent="0.35"/>
    <row r="62585" customFormat="1" x14ac:dyDescent="0.35"/>
    <row r="62586" customFormat="1" x14ac:dyDescent="0.35"/>
    <row r="62587" customFormat="1" x14ac:dyDescent="0.35"/>
    <row r="62588" customFormat="1" x14ac:dyDescent="0.35"/>
    <row r="62589" customFormat="1" x14ac:dyDescent="0.35"/>
    <row r="62590" customFormat="1" x14ac:dyDescent="0.35"/>
    <row r="62591" customFormat="1" x14ac:dyDescent="0.35"/>
    <row r="62592" customFormat="1" x14ac:dyDescent="0.35"/>
    <row r="62593" customFormat="1" x14ac:dyDescent="0.35"/>
    <row r="62594" customFormat="1" x14ac:dyDescent="0.35"/>
    <row r="62595" customFormat="1" x14ac:dyDescent="0.35"/>
    <row r="62596" customFormat="1" x14ac:dyDescent="0.35"/>
    <row r="62597" customFormat="1" x14ac:dyDescent="0.35"/>
    <row r="62598" customFormat="1" x14ac:dyDescent="0.35"/>
    <row r="62599" customFormat="1" x14ac:dyDescent="0.35"/>
    <row r="62600" customFormat="1" x14ac:dyDescent="0.35"/>
    <row r="62601" customFormat="1" x14ac:dyDescent="0.35"/>
    <row r="62602" customFormat="1" x14ac:dyDescent="0.35"/>
    <row r="62603" customFormat="1" x14ac:dyDescent="0.35"/>
    <row r="62604" customFormat="1" x14ac:dyDescent="0.35"/>
    <row r="62605" customFormat="1" x14ac:dyDescent="0.35"/>
    <row r="62606" customFormat="1" x14ac:dyDescent="0.35"/>
    <row r="62607" customFormat="1" x14ac:dyDescent="0.35"/>
    <row r="62608" customFormat="1" x14ac:dyDescent="0.35"/>
    <row r="62609" customFormat="1" x14ac:dyDescent="0.35"/>
    <row r="62610" customFormat="1" x14ac:dyDescent="0.35"/>
    <row r="62611" customFormat="1" x14ac:dyDescent="0.35"/>
    <row r="62612" customFormat="1" x14ac:dyDescent="0.35"/>
    <row r="62613" customFormat="1" x14ac:dyDescent="0.35"/>
    <row r="62614" customFormat="1" x14ac:dyDescent="0.35"/>
    <row r="62615" customFormat="1" x14ac:dyDescent="0.35"/>
    <row r="62616" customFormat="1" x14ac:dyDescent="0.35"/>
    <row r="62617" customFormat="1" x14ac:dyDescent="0.35"/>
    <row r="62618" customFormat="1" x14ac:dyDescent="0.35"/>
    <row r="62619" customFormat="1" x14ac:dyDescent="0.35"/>
    <row r="62620" customFormat="1" x14ac:dyDescent="0.35"/>
    <row r="62621" customFormat="1" x14ac:dyDescent="0.35"/>
    <row r="62622" customFormat="1" x14ac:dyDescent="0.35"/>
    <row r="62623" customFormat="1" x14ac:dyDescent="0.35"/>
    <row r="62624" customFormat="1" x14ac:dyDescent="0.35"/>
    <row r="62625" customFormat="1" x14ac:dyDescent="0.35"/>
    <row r="62626" customFormat="1" x14ac:dyDescent="0.35"/>
    <row r="62627" customFormat="1" x14ac:dyDescent="0.35"/>
    <row r="62628" customFormat="1" x14ac:dyDescent="0.35"/>
    <row r="62629" customFormat="1" x14ac:dyDescent="0.35"/>
    <row r="62630" customFormat="1" x14ac:dyDescent="0.35"/>
    <row r="62631" customFormat="1" x14ac:dyDescent="0.35"/>
    <row r="62632" customFormat="1" x14ac:dyDescent="0.35"/>
    <row r="62633" customFormat="1" x14ac:dyDescent="0.35"/>
    <row r="62634" customFormat="1" x14ac:dyDescent="0.35"/>
    <row r="62635" customFormat="1" x14ac:dyDescent="0.35"/>
    <row r="62636" customFormat="1" x14ac:dyDescent="0.35"/>
    <row r="62637" customFormat="1" x14ac:dyDescent="0.35"/>
    <row r="62638" customFormat="1" x14ac:dyDescent="0.35"/>
    <row r="62639" customFormat="1" x14ac:dyDescent="0.35"/>
    <row r="62640" customFormat="1" x14ac:dyDescent="0.35"/>
    <row r="62641" customFormat="1" x14ac:dyDescent="0.35"/>
    <row r="62642" customFormat="1" x14ac:dyDescent="0.35"/>
    <row r="62643" customFormat="1" x14ac:dyDescent="0.35"/>
    <row r="62644" customFormat="1" x14ac:dyDescent="0.35"/>
    <row r="62645" customFormat="1" x14ac:dyDescent="0.35"/>
    <row r="62646" customFormat="1" x14ac:dyDescent="0.35"/>
    <row r="62647" customFormat="1" x14ac:dyDescent="0.35"/>
    <row r="62648" customFormat="1" x14ac:dyDescent="0.35"/>
    <row r="62649" customFormat="1" x14ac:dyDescent="0.35"/>
    <row r="62650" customFormat="1" x14ac:dyDescent="0.35"/>
    <row r="62651" customFormat="1" x14ac:dyDescent="0.35"/>
    <row r="62652" customFormat="1" x14ac:dyDescent="0.35"/>
    <row r="62653" customFormat="1" x14ac:dyDescent="0.35"/>
    <row r="62654" customFormat="1" x14ac:dyDescent="0.35"/>
    <row r="62655" customFormat="1" x14ac:dyDescent="0.35"/>
    <row r="62656" customFormat="1" x14ac:dyDescent="0.35"/>
    <row r="62657" customFormat="1" x14ac:dyDescent="0.35"/>
    <row r="62658" customFormat="1" x14ac:dyDescent="0.35"/>
    <row r="62659" customFormat="1" x14ac:dyDescent="0.35"/>
    <row r="62660" customFormat="1" x14ac:dyDescent="0.35"/>
    <row r="62661" customFormat="1" x14ac:dyDescent="0.35"/>
    <row r="62662" customFormat="1" x14ac:dyDescent="0.35"/>
    <row r="62663" customFormat="1" x14ac:dyDescent="0.35"/>
    <row r="62664" customFormat="1" x14ac:dyDescent="0.35"/>
    <row r="62665" customFormat="1" x14ac:dyDescent="0.35"/>
    <row r="62666" customFormat="1" x14ac:dyDescent="0.35"/>
    <row r="62667" customFormat="1" x14ac:dyDescent="0.35"/>
    <row r="62668" customFormat="1" x14ac:dyDescent="0.35"/>
    <row r="62669" customFormat="1" x14ac:dyDescent="0.35"/>
    <row r="62670" customFormat="1" x14ac:dyDescent="0.35"/>
    <row r="62671" customFormat="1" x14ac:dyDescent="0.35"/>
    <row r="62672" customFormat="1" x14ac:dyDescent="0.35"/>
    <row r="62673" customFormat="1" x14ac:dyDescent="0.35"/>
    <row r="62674" customFormat="1" x14ac:dyDescent="0.35"/>
    <row r="62675" customFormat="1" x14ac:dyDescent="0.35"/>
    <row r="62676" customFormat="1" x14ac:dyDescent="0.35"/>
    <row r="62677" customFormat="1" x14ac:dyDescent="0.35"/>
    <row r="62678" customFormat="1" x14ac:dyDescent="0.35"/>
    <row r="62679" customFormat="1" x14ac:dyDescent="0.35"/>
    <row r="62680" customFormat="1" x14ac:dyDescent="0.35"/>
    <row r="62681" customFormat="1" x14ac:dyDescent="0.35"/>
    <row r="62682" customFormat="1" x14ac:dyDescent="0.35"/>
    <row r="62683" customFormat="1" x14ac:dyDescent="0.35"/>
    <row r="62684" customFormat="1" x14ac:dyDescent="0.35"/>
    <row r="62685" customFormat="1" x14ac:dyDescent="0.35"/>
    <row r="62686" customFormat="1" x14ac:dyDescent="0.35"/>
    <row r="62687" customFormat="1" x14ac:dyDescent="0.35"/>
    <row r="62688" customFormat="1" x14ac:dyDescent="0.35"/>
    <row r="62689" customFormat="1" x14ac:dyDescent="0.35"/>
    <row r="62690" customFormat="1" x14ac:dyDescent="0.35"/>
    <row r="62691" customFormat="1" x14ac:dyDescent="0.35"/>
    <row r="62692" customFormat="1" x14ac:dyDescent="0.35"/>
    <row r="62693" customFormat="1" x14ac:dyDescent="0.35"/>
    <row r="62694" customFormat="1" x14ac:dyDescent="0.35"/>
    <row r="62695" customFormat="1" x14ac:dyDescent="0.35"/>
    <row r="62696" customFormat="1" x14ac:dyDescent="0.35"/>
    <row r="62697" customFormat="1" x14ac:dyDescent="0.35"/>
    <row r="62698" customFormat="1" x14ac:dyDescent="0.35"/>
    <row r="62699" customFormat="1" x14ac:dyDescent="0.35"/>
    <row r="62700" customFormat="1" x14ac:dyDescent="0.35"/>
    <row r="62701" customFormat="1" x14ac:dyDescent="0.35"/>
    <row r="62702" customFormat="1" x14ac:dyDescent="0.35"/>
    <row r="62703" customFormat="1" x14ac:dyDescent="0.35"/>
    <row r="62704" customFormat="1" x14ac:dyDescent="0.35"/>
    <row r="62705" customFormat="1" x14ac:dyDescent="0.35"/>
    <row r="62706" customFormat="1" x14ac:dyDescent="0.35"/>
    <row r="62707" customFormat="1" x14ac:dyDescent="0.35"/>
    <row r="62708" customFormat="1" x14ac:dyDescent="0.35"/>
    <row r="62709" customFormat="1" x14ac:dyDescent="0.35"/>
    <row r="62710" customFormat="1" x14ac:dyDescent="0.35"/>
    <row r="62711" customFormat="1" x14ac:dyDescent="0.35"/>
    <row r="62712" customFormat="1" x14ac:dyDescent="0.35"/>
    <row r="62713" customFormat="1" x14ac:dyDescent="0.35"/>
    <row r="62714" customFormat="1" x14ac:dyDescent="0.35"/>
    <row r="62715" customFormat="1" x14ac:dyDescent="0.35"/>
    <row r="62716" customFormat="1" x14ac:dyDescent="0.35"/>
    <row r="62717" customFormat="1" x14ac:dyDescent="0.35"/>
    <row r="62718" customFormat="1" x14ac:dyDescent="0.35"/>
    <row r="62719" customFormat="1" x14ac:dyDescent="0.35"/>
    <row r="62720" customFormat="1" x14ac:dyDescent="0.35"/>
    <row r="62721" customFormat="1" x14ac:dyDescent="0.35"/>
    <row r="62722" customFormat="1" x14ac:dyDescent="0.35"/>
    <row r="62723" customFormat="1" x14ac:dyDescent="0.35"/>
    <row r="62724" customFormat="1" x14ac:dyDescent="0.35"/>
    <row r="62725" customFormat="1" x14ac:dyDescent="0.35"/>
    <row r="62726" customFormat="1" x14ac:dyDescent="0.35"/>
    <row r="62727" customFormat="1" x14ac:dyDescent="0.35"/>
    <row r="62728" customFormat="1" x14ac:dyDescent="0.35"/>
    <row r="62729" customFormat="1" x14ac:dyDescent="0.35"/>
    <row r="62730" customFormat="1" x14ac:dyDescent="0.35"/>
    <row r="62731" customFormat="1" x14ac:dyDescent="0.35"/>
    <row r="62732" customFormat="1" x14ac:dyDescent="0.35"/>
    <row r="62733" customFormat="1" x14ac:dyDescent="0.35"/>
    <row r="62734" customFormat="1" x14ac:dyDescent="0.35"/>
    <row r="62735" customFormat="1" x14ac:dyDescent="0.35"/>
    <row r="62736" customFormat="1" x14ac:dyDescent="0.35"/>
    <row r="62737" customFormat="1" x14ac:dyDescent="0.35"/>
    <row r="62738" customFormat="1" x14ac:dyDescent="0.35"/>
    <row r="62739" customFormat="1" x14ac:dyDescent="0.35"/>
    <row r="62740" customFormat="1" x14ac:dyDescent="0.35"/>
    <row r="62741" customFormat="1" x14ac:dyDescent="0.35"/>
    <row r="62742" customFormat="1" x14ac:dyDescent="0.35"/>
    <row r="62743" customFormat="1" x14ac:dyDescent="0.35"/>
    <row r="62744" customFormat="1" x14ac:dyDescent="0.35"/>
    <row r="62745" customFormat="1" x14ac:dyDescent="0.35"/>
    <row r="62746" customFormat="1" x14ac:dyDescent="0.35"/>
    <row r="62747" customFormat="1" x14ac:dyDescent="0.35"/>
    <row r="62748" customFormat="1" x14ac:dyDescent="0.35"/>
    <row r="62749" customFormat="1" x14ac:dyDescent="0.35"/>
    <row r="62750" customFormat="1" x14ac:dyDescent="0.35"/>
    <row r="62751" customFormat="1" x14ac:dyDescent="0.35"/>
    <row r="62752" customFormat="1" x14ac:dyDescent="0.35"/>
    <row r="62753" customFormat="1" x14ac:dyDescent="0.35"/>
    <row r="62754" customFormat="1" x14ac:dyDescent="0.35"/>
    <row r="62755" customFormat="1" x14ac:dyDescent="0.35"/>
    <row r="62756" customFormat="1" x14ac:dyDescent="0.35"/>
    <row r="62757" customFormat="1" x14ac:dyDescent="0.35"/>
    <row r="62758" customFormat="1" x14ac:dyDescent="0.35"/>
    <row r="62759" customFormat="1" x14ac:dyDescent="0.35"/>
    <row r="62760" customFormat="1" x14ac:dyDescent="0.35"/>
    <row r="62761" customFormat="1" x14ac:dyDescent="0.35"/>
    <row r="62762" customFormat="1" x14ac:dyDescent="0.35"/>
    <row r="62763" customFormat="1" x14ac:dyDescent="0.35"/>
    <row r="62764" customFormat="1" x14ac:dyDescent="0.35"/>
    <row r="62765" customFormat="1" x14ac:dyDescent="0.35"/>
    <row r="62766" customFormat="1" x14ac:dyDescent="0.35"/>
    <row r="62767" customFormat="1" x14ac:dyDescent="0.35"/>
    <row r="62768" customFormat="1" x14ac:dyDescent="0.35"/>
    <row r="62769" customFormat="1" x14ac:dyDescent="0.35"/>
    <row r="62770" customFormat="1" x14ac:dyDescent="0.35"/>
    <row r="62771" customFormat="1" x14ac:dyDescent="0.35"/>
    <row r="62772" customFormat="1" x14ac:dyDescent="0.35"/>
    <row r="62773" customFormat="1" x14ac:dyDescent="0.35"/>
    <row r="62774" customFormat="1" x14ac:dyDescent="0.35"/>
    <row r="62775" customFormat="1" x14ac:dyDescent="0.35"/>
    <row r="62776" customFormat="1" x14ac:dyDescent="0.35"/>
    <row r="62777" customFormat="1" x14ac:dyDescent="0.35"/>
    <row r="62778" customFormat="1" x14ac:dyDescent="0.35"/>
    <row r="62779" customFormat="1" x14ac:dyDescent="0.35"/>
    <row r="62780" customFormat="1" x14ac:dyDescent="0.35"/>
    <row r="62781" customFormat="1" x14ac:dyDescent="0.35"/>
    <row r="62782" customFormat="1" x14ac:dyDescent="0.35"/>
    <row r="62783" customFormat="1" x14ac:dyDescent="0.35"/>
    <row r="62784" customFormat="1" x14ac:dyDescent="0.35"/>
    <row r="62785" customFormat="1" x14ac:dyDescent="0.35"/>
    <row r="62786" customFormat="1" x14ac:dyDescent="0.35"/>
    <row r="62787" customFormat="1" x14ac:dyDescent="0.35"/>
    <row r="62788" customFormat="1" x14ac:dyDescent="0.35"/>
    <row r="62789" customFormat="1" x14ac:dyDescent="0.35"/>
    <row r="62790" customFormat="1" x14ac:dyDescent="0.35"/>
    <row r="62791" customFormat="1" x14ac:dyDescent="0.35"/>
    <row r="62792" customFormat="1" x14ac:dyDescent="0.35"/>
    <row r="62793" customFormat="1" x14ac:dyDescent="0.35"/>
    <row r="62794" customFormat="1" x14ac:dyDescent="0.35"/>
    <row r="62795" customFormat="1" x14ac:dyDescent="0.35"/>
    <row r="62796" customFormat="1" x14ac:dyDescent="0.35"/>
    <row r="62797" customFormat="1" x14ac:dyDescent="0.35"/>
    <row r="62798" customFormat="1" x14ac:dyDescent="0.35"/>
    <row r="62799" customFormat="1" x14ac:dyDescent="0.35"/>
    <row r="62800" customFormat="1" x14ac:dyDescent="0.35"/>
    <row r="62801" customFormat="1" x14ac:dyDescent="0.35"/>
    <row r="62802" customFormat="1" x14ac:dyDescent="0.35"/>
    <row r="62803" customFormat="1" x14ac:dyDescent="0.35"/>
    <row r="62804" customFormat="1" x14ac:dyDescent="0.35"/>
    <row r="62805" customFormat="1" x14ac:dyDescent="0.35"/>
    <row r="62806" customFormat="1" x14ac:dyDescent="0.35"/>
    <row r="62807" customFormat="1" x14ac:dyDescent="0.35"/>
    <row r="62808" customFormat="1" x14ac:dyDescent="0.35"/>
    <row r="62809" customFormat="1" x14ac:dyDescent="0.35"/>
    <row r="62810" customFormat="1" x14ac:dyDescent="0.35"/>
    <row r="62811" customFormat="1" x14ac:dyDescent="0.35"/>
    <row r="62812" customFormat="1" x14ac:dyDescent="0.35"/>
    <row r="62813" customFormat="1" x14ac:dyDescent="0.35"/>
    <row r="62814" customFormat="1" x14ac:dyDescent="0.35"/>
    <row r="62815" customFormat="1" x14ac:dyDescent="0.35"/>
    <row r="62816" customFormat="1" x14ac:dyDescent="0.35"/>
    <row r="62817" customFormat="1" x14ac:dyDescent="0.35"/>
    <row r="62818" customFormat="1" x14ac:dyDescent="0.35"/>
    <row r="62819" customFormat="1" x14ac:dyDescent="0.35"/>
    <row r="62820" customFormat="1" x14ac:dyDescent="0.35"/>
    <row r="62821" customFormat="1" x14ac:dyDescent="0.35"/>
    <row r="62822" customFormat="1" x14ac:dyDescent="0.35"/>
    <row r="62823" customFormat="1" x14ac:dyDescent="0.35"/>
    <row r="62824" customFormat="1" x14ac:dyDescent="0.35"/>
    <row r="62825" customFormat="1" x14ac:dyDescent="0.35"/>
    <row r="62826" customFormat="1" x14ac:dyDescent="0.35"/>
    <row r="62827" customFormat="1" x14ac:dyDescent="0.35"/>
    <row r="62828" customFormat="1" x14ac:dyDescent="0.35"/>
    <row r="62829" customFormat="1" x14ac:dyDescent="0.35"/>
    <row r="62830" customFormat="1" x14ac:dyDescent="0.35"/>
    <row r="62831" customFormat="1" x14ac:dyDescent="0.35"/>
    <row r="62832" customFormat="1" x14ac:dyDescent="0.35"/>
    <row r="62833" customFormat="1" x14ac:dyDescent="0.35"/>
    <row r="62834" customFormat="1" x14ac:dyDescent="0.35"/>
    <row r="62835" customFormat="1" x14ac:dyDescent="0.35"/>
    <row r="62836" customFormat="1" x14ac:dyDescent="0.35"/>
    <row r="62837" customFormat="1" x14ac:dyDescent="0.35"/>
    <row r="62838" customFormat="1" x14ac:dyDescent="0.35"/>
    <row r="62839" customFormat="1" x14ac:dyDescent="0.35"/>
    <row r="62840" customFormat="1" x14ac:dyDescent="0.35"/>
    <row r="62841" customFormat="1" x14ac:dyDescent="0.35"/>
    <row r="62842" customFormat="1" x14ac:dyDescent="0.35"/>
    <row r="62843" customFormat="1" x14ac:dyDescent="0.35"/>
    <row r="62844" customFormat="1" x14ac:dyDescent="0.35"/>
    <row r="62845" customFormat="1" x14ac:dyDescent="0.35"/>
    <row r="62846" customFormat="1" x14ac:dyDescent="0.35"/>
    <row r="62847" customFormat="1" x14ac:dyDescent="0.35"/>
    <row r="62848" customFormat="1" x14ac:dyDescent="0.35"/>
    <row r="62849" customFormat="1" x14ac:dyDescent="0.35"/>
    <row r="62850" customFormat="1" x14ac:dyDescent="0.35"/>
    <row r="62851" customFormat="1" x14ac:dyDescent="0.35"/>
    <row r="62852" customFormat="1" x14ac:dyDescent="0.35"/>
    <row r="62853" customFormat="1" x14ac:dyDescent="0.35"/>
    <row r="62854" customFormat="1" x14ac:dyDescent="0.35"/>
    <row r="62855" customFormat="1" x14ac:dyDescent="0.35"/>
    <row r="62856" customFormat="1" x14ac:dyDescent="0.35"/>
    <row r="62857" customFormat="1" x14ac:dyDescent="0.35"/>
    <row r="62858" customFormat="1" x14ac:dyDescent="0.35"/>
    <row r="62859" customFormat="1" x14ac:dyDescent="0.35"/>
    <row r="62860" customFormat="1" x14ac:dyDescent="0.35"/>
    <row r="62861" customFormat="1" x14ac:dyDescent="0.35"/>
    <row r="62862" customFormat="1" x14ac:dyDescent="0.35"/>
    <row r="62863" customFormat="1" x14ac:dyDescent="0.35"/>
    <row r="62864" customFormat="1" x14ac:dyDescent="0.35"/>
    <row r="62865" customFormat="1" x14ac:dyDescent="0.35"/>
    <row r="62866" customFormat="1" x14ac:dyDescent="0.35"/>
    <row r="62867" customFormat="1" x14ac:dyDescent="0.35"/>
    <row r="62868" customFormat="1" x14ac:dyDescent="0.35"/>
    <row r="62869" customFormat="1" x14ac:dyDescent="0.35"/>
    <row r="62870" customFormat="1" x14ac:dyDescent="0.35"/>
    <row r="62871" customFormat="1" x14ac:dyDescent="0.35"/>
    <row r="62872" customFormat="1" x14ac:dyDescent="0.35"/>
    <row r="62873" customFormat="1" x14ac:dyDescent="0.35"/>
    <row r="62874" customFormat="1" x14ac:dyDescent="0.35"/>
    <row r="62875" customFormat="1" x14ac:dyDescent="0.35"/>
    <row r="62876" customFormat="1" x14ac:dyDescent="0.35"/>
    <row r="62877" customFormat="1" x14ac:dyDescent="0.35"/>
    <row r="62878" customFormat="1" x14ac:dyDescent="0.35"/>
    <row r="62879" customFormat="1" x14ac:dyDescent="0.35"/>
    <row r="62880" customFormat="1" x14ac:dyDescent="0.35"/>
    <row r="62881" customFormat="1" x14ac:dyDescent="0.35"/>
    <row r="62882" customFormat="1" x14ac:dyDescent="0.35"/>
    <row r="62883" customFormat="1" x14ac:dyDescent="0.35"/>
    <row r="62884" customFormat="1" x14ac:dyDescent="0.35"/>
    <row r="62885" customFormat="1" x14ac:dyDescent="0.35"/>
    <row r="62886" customFormat="1" x14ac:dyDescent="0.35"/>
    <row r="62887" customFormat="1" x14ac:dyDescent="0.35"/>
    <row r="62888" customFormat="1" x14ac:dyDescent="0.35"/>
    <row r="62889" customFormat="1" x14ac:dyDescent="0.35"/>
    <row r="62890" customFormat="1" x14ac:dyDescent="0.35"/>
    <row r="62891" customFormat="1" x14ac:dyDescent="0.35"/>
    <row r="62892" customFormat="1" x14ac:dyDescent="0.35"/>
    <row r="62893" customFormat="1" x14ac:dyDescent="0.35"/>
    <row r="62894" customFormat="1" x14ac:dyDescent="0.35"/>
    <row r="62895" customFormat="1" x14ac:dyDescent="0.35"/>
    <row r="62896" customFormat="1" x14ac:dyDescent="0.35"/>
    <row r="62897" customFormat="1" x14ac:dyDescent="0.35"/>
    <row r="62898" customFormat="1" x14ac:dyDescent="0.35"/>
    <row r="62899" customFormat="1" x14ac:dyDescent="0.35"/>
    <row r="62900" customFormat="1" x14ac:dyDescent="0.35"/>
    <row r="62901" customFormat="1" x14ac:dyDescent="0.35"/>
    <row r="62902" customFormat="1" x14ac:dyDescent="0.35"/>
    <row r="62903" customFormat="1" x14ac:dyDescent="0.35"/>
    <row r="62904" customFormat="1" x14ac:dyDescent="0.35"/>
    <row r="62905" customFormat="1" x14ac:dyDescent="0.35"/>
    <row r="62906" customFormat="1" x14ac:dyDescent="0.35"/>
    <row r="62907" customFormat="1" x14ac:dyDescent="0.35"/>
    <row r="62908" customFormat="1" x14ac:dyDescent="0.35"/>
    <row r="62909" customFormat="1" x14ac:dyDescent="0.35"/>
    <row r="62910" customFormat="1" x14ac:dyDescent="0.35"/>
    <row r="62911" customFormat="1" x14ac:dyDescent="0.35"/>
    <row r="62912" customFormat="1" x14ac:dyDescent="0.35"/>
    <row r="62913" customFormat="1" x14ac:dyDescent="0.35"/>
    <row r="62914" customFormat="1" x14ac:dyDescent="0.35"/>
    <row r="62915" customFormat="1" x14ac:dyDescent="0.35"/>
    <row r="62916" customFormat="1" x14ac:dyDescent="0.35"/>
    <row r="62917" customFormat="1" x14ac:dyDescent="0.35"/>
    <row r="62918" customFormat="1" x14ac:dyDescent="0.35"/>
    <row r="62919" customFormat="1" x14ac:dyDescent="0.35"/>
    <row r="62920" customFormat="1" x14ac:dyDescent="0.35"/>
    <row r="62921" customFormat="1" x14ac:dyDescent="0.35"/>
    <row r="62922" customFormat="1" x14ac:dyDescent="0.35"/>
    <row r="62923" customFormat="1" x14ac:dyDescent="0.35"/>
    <row r="62924" customFormat="1" x14ac:dyDescent="0.35"/>
    <row r="62925" customFormat="1" x14ac:dyDescent="0.35"/>
    <row r="62926" customFormat="1" x14ac:dyDescent="0.35"/>
    <row r="62927" customFormat="1" x14ac:dyDescent="0.35"/>
    <row r="62928" customFormat="1" x14ac:dyDescent="0.35"/>
    <row r="62929" customFormat="1" x14ac:dyDescent="0.35"/>
    <row r="62930" customFormat="1" x14ac:dyDescent="0.35"/>
    <row r="62931" customFormat="1" x14ac:dyDescent="0.35"/>
    <row r="62932" customFormat="1" x14ac:dyDescent="0.35"/>
    <row r="62933" customFormat="1" x14ac:dyDescent="0.35"/>
    <row r="62934" customFormat="1" x14ac:dyDescent="0.35"/>
    <row r="62935" customFormat="1" x14ac:dyDescent="0.35"/>
    <row r="62936" customFormat="1" x14ac:dyDescent="0.35"/>
    <row r="62937" customFormat="1" x14ac:dyDescent="0.35"/>
    <row r="62938" customFormat="1" x14ac:dyDescent="0.35"/>
    <row r="62939" customFormat="1" x14ac:dyDescent="0.35"/>
    <row r="62940" customFormat="1" x14ac:dyDescent="0.35"/>
    <row r="62941" customFormat="1" x14ac:dyDescent="0.35"/>
    <row r="62942" customFormat="1" x14ac:dyDescent="0.35"/>
    <row r="62943" customFormat="1" x14ac:dyDescent="0.35"/>
    <row r="62944" customFormat="1" x14ac:dyDescent="0.35"/>
    <row r="62945" customFormat="1" x14ac:dyDescent="0.35"/>
    <row r="62946" customFormat="1" x14ac:dyDescent="0.35"/>
    <row r="62947" customFormat="1" x14ac:dyDescent="0.35"/>
    <row r="62948" customFormat="1" x14ac:dyDescent="0.35"/>
    <row r="62949" customFormat="1" x14ac:dyDescent="0.35"/>
    <row r="62950" customFormat="1" x14ac:dyDescent="0.35"/>
    <row r="62951" customFormat="1" x14ac:dyDescent="0.35"/>
    <row r="62952" customFormat="1" x14ac:dyDescent="0.35"/>
    <row r="62953" customFormat="1" x14ac:dyDescent="0.35"/>
    <row r="62954" customFormat="1" x14ac:dyDescent="0.35"/>
    <row r="62955" customFormat="1" x14ac:dyDescent="0.35"/>
    <row r="62956" customFormat="1" x14ac:dyDescent="0.35"/>
    <row r="62957" customFormat="1" x14ac:dyDescent="0.35"/>
    <row r="62958" customFormat="1" x14ac:dyDescent="0.35"/>
    <row r="62959" customFormat="1" x14ac:dyDescent="0.35"/>
    <row r="62960" customFormat="1" x14ac:dyDescent="0.35"/>
    <row r="62961" customFormat="1" x14ac:dyDescent="0.35"/>
    <row r="62962" customFormat="1" x14ac:dyDescent="0.35"/>
    <row r="62963" customFormat="1" x14ac:dyDescent="0.35"/>
    <row r="62964" customFormat="1" x14ac:dyDescent="0.35"/>
    <row r="62965" customFormat="1" x14ac:dyDescent="0.35"/>
    <row r="62966" customFormat="1" x14ac:dyDescent="0.35"/>
    <row r="62967" customFormat="1" x14ac:dyDescent="0.35"/>
    <row r="62968" customFormat="1" x14ac:dyDescent="0.35"/>
    <row r="62969" customFormat="1" x14ac:dyDescent="0.35"/>
    <row r="62970" customFormat="1" x14ac:dyDescent="0.35"/>
    <row r="62971" customFormat="1" x14ac:dyDescent="0.35"/>
    <row r="62972" customFormat="1" x14ac:dyDescent="0.35"/>
    <row r="62973" customFormat="1" x14ac:dyDescent="0.35"/>
    <row r="62974" customFormat="1" x14ac:dyDescent="0.35"/>
    <row r="62975" customFormat="1" x14ac:dyDescent="0.35"/>
    <row r="62976" customFormat="1" x14ac:dyDescent="0.35"/>
    <row r="62977" customFormat="1" x14ac:dyDescent="0.35"/>
    <row r="62978" customFormat="1" x14ac:dyDescent="0.35"/>
    <row r="62979" customFormat="1" x14ac:dyDescent="0.35"/>
    <row r="62980" customFormat="1" x14ac:dyDescent="0.35"/>
    <row r="62981" customFormat="1" x14ac:dyDescent="0.35"/>
    <row r="62982" customFormat="1" x14ac:dyDescent="0.35"/>
    <row r="62983" customFormat="1" x14ac:dyDescent="0.35"/>
    <row r="62984" customFormat="1" x14ac:dyDescent="0.35"/>
    <row r="62985" customFormat="1" x14ac:dyDescent="0.35"/>
    <row r="62986" customFormat="1" x14ac:dyDescent="0.35"/>
    <row r="62987" customFormat="1" x14ac:dyDescent="0.35"/>
    <row r="62988" customFormat="1" x14ac:dyDescent="0.35"/>
    <row r="62989" customFormat="1" x14ac:dyDescent="0.35"/>
    <row r="62990" customFormat="1" x14ac:dyDescent="0.35"/>
    <row r="62991" customFormat="1" x14ac:dyDescent="0.35"/>
    <row r="62992" customFormat="1" x14ac:dyDescent="0.35"/>
    <row r="62993" customFormat="1" x14ac:dyDescent="0.35"/>
    <row r="62994" customFormat="1" x14ac:dyDescent="0.35"/>
    <row r="62995" customFormat="1" x14ac:dyDescent="0.35"/>
    <row r="62996" customFormat="1" x14ac:dyDescent="0.35"/>
    <row r="62997" customFormat="1" x14ac:dyDescent="0.35"/>
    <row r="62998" customFormat="1" x14ac:dyDescent="0.35"/>
    <row r="62999" customFormat="1" x14ac:dyDescent="0.35"/>
    <row r="63000" customFormat="1" x14ac:dyDescent="0.35"/>
    <row r="63001" customFormat="1" x14ac:dyDescent="0.35"/>
    <row r="63002" customFormat="1" x14ac:dyDescent="0.35"/>
    <row r="63003" customFormat="1" x14ac:dyDescent="0.35"/>
    <row r="63004" customFormat="1" x14ac:dyDescent="0.35"/>
    <row r="63005" customFormat="1" x14ac:dyDescent="0.35"/>
    <row r="63006" customFormat="1" x14ac:dyDescent="0.35"/>
    <row r="63007" customFormat="1" x14ac:dyDescent="0.35"/>
    <row r="63008" customFormat="1" x14ac:dyDescent="0.35"/>
    <row r="63009" customFormat="1" x14ac:dyDescent="0.35"/>
    <row r="63010" customFormat="1" x14ac:dyDescent="0.35"/>
    <row r="63011" customFormat="1" x14ac:dyDescent="0.35"/>
    <row r="63012" customFormat="1" x14ac:dyDescent="0.35"/>
    <row r="63013" customFormat="1" x14ac:dyDescent="0.35"/>
    <row r="63014" customFormat="1" x14ac:dyDescent="0.35"/>
    <row r="63015" customFormat="1" x14ac:dyDescent="0.35"/>
    <row r="63016" customFormat="1" x14ac:dyDescent="0.35"/>
    <row r="63017" customFormat="1" x14ac:dyDescent="0.35"/>
    <row r="63018" customFormat="1" x14ac:dyDescent="0.35"/>
    <row r="63019" customFormat="1" x14ac:dyDescent="0.35"/>
    <row r="63020" customFormat="1" x14ac:dyDescent="0.35"/>
    <row r="63021" customFormat="1" x14ac:dyDescent="0.35"/>
    <row r="63022" customFormat="1" x14ac:dyDescent="0.35"/>
    <row r="63023" customFormat="1" x14ac:dyDescent="0.35"/>
    <row r="63024" customFormat="1" x14ac:dyDescent="0.35"/>
    <row r="63025" customFormat="1" x14ac:dyDescent="0.35"/>
    <row r="63026" customFormat="1" x14ac:dyDescent="0.35"/>
    <row r="63027" customFormat="1" x14ac:dyDescent="0.35"/>
    <row r="63028" customFormat="1" x14ac:dyDescent="0.35"/>
    <row r="63029" customFormat="1" x14ac:dyDescent="0.35"/>
    <row r="63030" customFormat="1" x14ac:dyDescent="0.35"/>
    <row r="63031" customFormat="1" x14ac:dyDescent="0.35"/>
    <row r="63032" customFormat="1" x14ac:dyDescent="0.35"/>
    <row r="63033" customFormat="1" x14ac:dyDescent="0.35"/>
    <row r="63034" customFormat="1" x14ac:dyDescent="0.35"/>
    <row r="63035" customFormat="1" x14ac:dyDescent="0.35"/>
    <row r="63036" customFormat="1" x14ac:dyDescent="0.35"/>
    <row r="63037" customFormat="1" x14ac:dyDescent="0.35"/>
    <row r="63038" customFormat="1" x14ac:dyDescent="0.35"/>
    <row r="63039" customFormat="1" x14ac:dyDescent="0.35"/>
    <row r="63040" customFormat="1" x14ac:dyDescent="0.35"/>
    <row r="63041" customFormat="1" x14ac:dyDescent="0.35"/>
    <row r="63042" customFormat="1" x14ac:dyDescent="0.35"/>
    <row r="63043" customFormat="1" x14ac:dyDescent="0.35"/>
    <row r="63044" customFormat="1" x14ac:dyDescent="0.35"/>
    <row r="63045" customFormat="1" x14ac:dyDescent="0.35"/>
    <row r="63046" customFormat="1" x14ac:dyDescent="0.35"/>
    <row r="63047" customFormat="1" x14ac:dyDescent="0.35"/>
    <row r="63048" customFormat="1" x14ac:dyDescent="0.35"/>
    <row r="63049" customFormat="1" x14ac:dyDescent="0.35"/>
    <row r="63050" customFormat="1" x14ac:dyDescent="0.35"/>
    <row r="63051" customFormat="1" x14ac:dyDescent="0.35"/>
    <row r="63052" customFormat="1" x14ac:dyDescent="0.35"/>
    <row r="63053" customFormat="1" x14ac:dyDescent="0.35"/>
    <row r="63054" customFormat="1" x14ac:dyDescent="0.35"/>
    <row r="63055" customFormat="1" x14ac:dyDescent="0.35"/>
    <row r="63056" customFormat="1" x14ac:dyDescent="0.35"/>
    <row r="63057" customFormat="1" x14ac:dyDescent="0.35"/>
    <row r="63058" customFormat="1" x14ac:dyDescent="0.35"/>
    <row r="63059" customFormat="1" x14ac:dyDescent="0.35"/>
    <row r="63060" customFormat="1" x14ac:dyDescent="0.35"/>
    <row r="63061" customFormat="1" x14ac:dyDescent="0.35"/>
    <row r="63062" customFormat="1" x14ac:dyDescent="0.35"/>
    <row r="63063" customFormat="1" x14ac:dyDescent="0.35"/>
    <row r="63064" customFormat="1" x14ac:dyDescent="0.35"/>
    <row r="63065" customFormat="1" x14ac:dyDescent="0.35"/>
    <row r="63066" customFormat="1" x14ac:dyDescent="0.35"/>
    <row r="63067" customFormat="1" x14ac:dyDescent="0.35"/>
    <row r="63068" customFormat="1" x14ac:dyDescent="0.35"/>
    <row r="63069" customFormat="1" x14ac:dyDescent="0.35"/>
    <row r="63070" customFormat="1" x14ac:dyDescent="0.35"/>
    <row r="63071" customFormat="1" x14ac:dyDescent="0.35"/>
    <row r="63072" customFormat="1" x14ac:dyDescent="0.35"/>
    <row r="63073" customFormat="1" x14ac:dyDescent="0.35"/>
    <row r="63074" customFormat="1" x14ac:dyDescent="0.35"/>
    <row r="63075" customFormat="1" x14ac:dyDescent="0.35"/>
    <row r="63076" customFormat="1" x14ac:dyDescent="0.35"/>
    <row r="63077" customFormat="1" x14ac:dyDescent="0.35"/>
    <row r="63078" customFormat="1" x14ac:dyDescent="0.35"/>
    <row r="63079" customFormat="1" x14ac:dyDescent="0.35"/>
    <row r="63080" customFormat="1" x14ac:dyDescent="0.35"/>
    <row r="63081" customFormat="1" x14ac:dyDescent="0.35"/>
    <row r="63082" customFormat="1" x14ac:dyDescent="0.35"/>
    <row r="63083" customFormat="1" x14ac:dyDescent="0.35"/>
    <row r="63084" customFormat="1" x14ac:dyDescent="0.35"/>
    <row r="63085" customFormat="1" x14ac:dyDescent="0.35"/>
    <row r="63086" customFormat="1" x14ac:dyDescent="0.35"/>
    <row r="63087" customFormat="1" x14ac:dyDescent="0.35"/>
    <row r="63088" customFormat="1" x14ac:dyDescent="0.35"/>
    <row r="63089" customFormat="1" x14ac:dyDescent="0.35"/>
    <row r="63090" customFormat="1" x14ac:dyDescent="0.35"/>
    <row r="63091" customFormat="1" x14ac:dyDescent="0.35"/>
    <row r="63092" customFormat="1" x14ac:dyDescent="0.35"/>
    <row r="63093" customFormat="1" x14ac:dyDescent="0.35"/>
    <row r="63094" customFormat="1" x14ac:dyDescent="0.35"/>
    <row r="63095" customFormat="1" x14ac:dyDescent="0.35"/>
    <row r="63096" customFormat="1" x14ac:dyDescent="0.35"/>
    <row r="63097" customFormat="1" x14ac:dyDescent="0.35"/>
    <row r="63098" customFormat="1" x14ac:dyDescent="0.35"/>
    <row r="63099" customFormat="1" x14ac:dyDescent="0.35"/>
    <row r="63100" customFormat="1" x14ac:dyDescent="0.35"/>
    <row r="63101" customFormat="1" x14ac:dyDescent="0.35"/>
    <row r="63102" customFormat="1" x14ac:dyDescent="0.35"/>
    <row r="63103" customFormat="1" x14ac:dyDescent="0.35"/>
    <row r="63104" customFormat="1" x14ac:dyDescent="0.35"/>
    <row r="63105" customFormat="1" x14ac:dyDescent="0.35"/>
    <row r="63106" customFormat="1" x14ac:dyDescent="0.35"/>
    <row r="63107" customFormat="1" x14ac:dyDescent="0.35"/>
    <row r="63108" customFormat="1" x14ac:dyDescent="0.35"/>
    <row r="63109" customFormat="1" x14ac:dyDescent="0.35"/>
    <row r="63110" customFormat="1" x14ac:dyDescent="0.35"/>
    <row r="63111" customFormat="1" x14ac:dyDescent="0.35"/>
    <row r="63112" customFormat="1" x14ac:dyDescent="0.35"/>
    <row r="63113" customFormat="1" x14ac:dyDescent="0.35"/>
    <row r="63114" customFormat="1" x14ac:dyDescent="0.35"/>
    <row r="63115" customFormat="1" x14ac:dyDescent="0.35"/>
    <row r="63116" customFormat="1" x14ac:dyDescent="0.35"/>
    <row r="63117" customFormat="1" x14ac:dyDescent="0.35"/>
    <row r="63118" customFormat="1" x14ac:dyDescent="0.35"/>
    <row r="63119" customFormat="1" x14ac:dyDescent="0.35"/>
    <row r="63120" customFormat="1" x14ac:dyDescent="0.35"/>
    <row r="63121" customFormat="1" x14ac:dyDescent="0.35"/>
    <row r="63122" customFormat="1" x14ac:dyDescent="0.35"/>
    <row r="63123" customFormat="1" x14ac:dyDescent="0.35"/>
    <row r="63124" customFormat="1" x14ac:dyDescent="0.35"/>
    <row r="63125" customFormat="1" x14ac:dyDescent="0.35"/>
    <row r="63126" customFormat="1" x14ac:dyDescent="0.35"/>
    <row r="63127" customFormat="1" x14ac:dyDescent="0.35"/>
    <row r="63128" customFormat="1" x14ac:dyDescent="0.35"/>
    <row r="63129" customFormat="1" x14ac:dyDescent="0.35"/>
    <row r="63130" customFormat="1" x14ac:dyDescent="0.35"/>
    <row r="63131" customFormat="1" x14ac:dyDescent="0.35"/>
    <row r="63132" customFormat="1" x14ac:dyDescent="0.35"/>
    <row r="63133" customFormat="1" x14ac:dyDescent="0.35"/>
    <row r="63134" customFormat="1" x14ac:dyDescent="0.35"/>
    <row r="63135" customFormat="1" x14ac:dyDescent="0.35"/>
    <row r="63136" customFormat="1" x14ac:dyDescent="0.35"/>
    <row r="63137" customFormat="1" x14ac:dyDescent="0.35"/>
    <row r="63138" customFormat="1" x14ac:dyDescent="0.35"/>
    <row r="63139" customFormat="1" x14ac:dyDescent="0.35"/>
    <row r="63140" customFormat="1" x14ac:dyDescent="0.35"/>
    <row r="63141" customFormat="1" x14ac:dyDescent="0.35"/>
    <row r="63142" customFormat="1" x14ac:dyDescent="0.35"/>
    <row r="63143" customFormat="1" x14ac:dyDescent="0.35"/>
    <row r="63144" customFormat="1" x14ac:dyDescent="0.35"/>
    <row r="63145" customFormat="1" x14ac:dyDescent="0.35"/>
    <row r="63146" customFormat="1" x14ac:dyDescent="0.35"/>
    <row r="63147" customFormat="1" x14ac:dyDescent="0.35"/>
    <row r="63148" customFormat="1" x14ac:dyDescent="0.35"/>
    <row r="63149" customFormat="1" x14ac:dyDescent="0.35"/>
    <row r="63150" customFormat="1" x14ac:dyDescent="0.35"/>
    <row r="63151" customFormat="1" x14ac:dyDescent="0.35"/>
    <row r="63152" customFormat="1" x14ac:dyDescent="0.35"/>
    <row r="63153" customFormat="1" x14ac:dyDescent="0.35"/>
    <row r="63154" customFormat="1" x14ac:dyDescent="0.35"/>
    <row r="63155" customFormat="1" x14ac:dyDescent="0.35"/>
    <row r="63156" customFormat="1" x14ac:dyDescent="0.35"/>
    <row r="63157" customFormat="1" x14ac:dyDescent="0.35"/>
    <row r="63158" customFormat="1" x14ac:dyDescent="0.35"/>
    <row r="63159" customFormat="1" x14ac:dyDescent="0.35"/>
    <row r="63160" customFormat="1" x14ac:dyDescent="0.35"/>
    <row r="63161" customFormat="1" x14ac:dyDescent="0.35"/>
    <row r="63162" customFormat="1" x14ac:dyDescent="0.35"/>
    <row r="63163" customFormat="1" x14ac:dyDescent="0.35"/>
    <row r="63164" customFormat="1" x14ac:dyDescent="0.35"/>
    <row r="63165" customFormat="1" x14ac:dyDescent="0.35"/>
    <row r="63166" customFormat="1" x14ac:dyDescent="0.35"/>
    <row r="63167" customFormat="1" x14ac:dyDescent="0.35"/>
    <row r="63168" customFormat="1" x14ac:dyDescent="0.35"/>
    <row r="63169" customFormat="1" x14ac:dyDescent="0.35"/>
    <row r="63170" customFormat="1" x14ac:dyDescent="0.35"/>
    <row r="63171" customFormat="1" x14ac:dyDescent="0.35"/>
    <row r="63172" customFormat="1" x14ac:dyDescent="0.35"/>
    <row r="63173" customFormat="1" x14ac:dyDescent="0.35"/>
    <row r="63174" customFormat="1" x14ac:dyDescent="0.35"/>
    <row r="63175" customFormat="1" x14ac:dyDescent="0.35"/>
    <row r="63176" customFormat="1" x14ac:dyDescent="0.35"/>
    <row r="63177" customFormat="1" x14ac:dyDescent="0.35"/>
    <row r="63178" customFormat="1" x14ac:dyDescent="0.35"/>
    <row r="63179" customFormat="1" x14ac:dyDescent="0.35"/>
    <row r="63180" customFormat="1" x14ac:dyDescent="0.35"/>
    <row r="63181" customFormat="1" x14ac:dyDescent="0.35"/>
    <row r="63182" customFormat="1" x14ac:dyDescent="0.35"/>
    <row r="63183" customFormat="1" x14ac:dyDescent="0.35"/>
    <row r="63184" customFormat="1" x14ac:dyDescent="0.35"/>
    <row r="63185" customFormat="1" x14ac:dyDescent="0.35"/>
    <row r="63186" customFormat="1" x14ac:dyDescent="0.35"/>
    <row r="63187" customFormat="1" x14ac:dyDescent="0.35"/>
    <row r="63188" customFormat="1" x14ac:dyDescent="0.35"/>
    <row r="63189" customFormat="1" x14ac:dyDescent="0.35"/>
    <row r="63190" customFormat="1" x14ac:dyDescent="0.35"/>
    <row r="63191" customFormat="1" x14ac:dyDescent="0.35"/>
    <row r="63192" customFormat="1" x14ac:dyDescent="0.35"/>
    <row r="63193" customFormat="1" x14ac:dyDescent="0.35"/>
    <row r="63194" customFormat="1" x14ac:dyDescent="0.35"/>
    <row r="63195" customFormat="1" x14ac:dyDescent="0.35"/>
    <row r="63196" customFormat="1" x14ac:dyDescent="0.35"/>
    <row r="63197" customFormat="1" x14ac:dyDescent="0.35"/>
    <row r="63198" customFormat="1" x14ac:dyDescent="0.35"/>
    <row r="63199" customFormat="1" x14ac:dyDescent="0.35"/>
    <row r="63200" customFormat="1" x14ac:dyDescent="0.35"/>
    <row r="63201" customFormat="1" x14ac:dyDescent="0.35"/>
    <row r="63202" customFormat="1" x14ac:dyDescent="0.35"/>
    <row r="63203" customFormat="1" x14ac:dyDescent="0.35"/>
    <row r="63204" customFormat="1" x14ac:dyDescent="0.35"/>
    <row r="63205" customFormat="1" x14ac:dyDescent="0.35"/>
    <row r="63206" customFormat="1" x14ac:dyDescent="0.35"/>
    <row r="63207" customFormat="1" x14ac:dyDescent="0.35"/>
    <row r="63208" customFormat="1" x14ac:dyDescent="0.35"/>
    <row r="63209" customFormat="1" x14ac:dyDescent="0.35"/>
    <row r="63210" customFormat="1" x14ac:dyDescent="0.35"/>
    <row r="63211" customFormat="1" x14ac:dyDescent="0.35"/>
    <row r="63212" customFormat="1" x14ac:dyDescent="0.35"/>
    <row r="63213" customFormat="1" x14ac:dyDescent="0.35"/>
    <row r="63214" customFormat="1" x14ac:dyDescent="0.35"/>
    <row r="63215" customFormat="1" x14ac:dyDescent="0.35"/>
    <row r="63216" customFormat="1" x14ac:dyDescent="0.35"/>
    <row r="63217" customFormat="1" x14ac:dyDescent="0.35"/>
    <row r="63218" customFormat="1" x14ac:dyDescent="0.35"/>
    <row r="63219" customFormat="1" x14ac:dyDescent="0.35"/>
    <row r="63220" customFormat="1" x14ac:dyDescent="0.35"/>
    <row r="63221" customFormat="1" x14ac:dyDescent="0.35"/>
    <row r="63222" customFormat="1" x14ac:dyDescent="0.35"/>
    <row r="63223" customFormat="1" x14ac:dyDescent="0.35"/>
    <row r="63224" customFormat="1" x14ac:dyDescent="0.35"/>
    <row r="63225" customFormat="1" x14ac:dyDescent="0.35"/>
    <row r="63226" customFormat="1" x14ac:dyDescent="0.35"/>
    <row r="63227" customFormat="1" x14ac:dyDescent="0.35"/>
    <row r="63228" customFormat="1" x14ac:dyDescent="0.35"/>
    <row r="63229" customFormat="1" x14ac:dyDescent="0.35"/>
    <row r="63230" customFormat="1" x14ac:dyDescent="0.35"/>
    <row r="63231" customFormat="1" x14ac:dyDescent="0.35"/>
    <row r="63232" customFormat="1" x14ac:dyDescent="0.35"/>
    <row r="63233" customFormat="1" x14ac:dyDescent="0.35"/>
    <row r="63234" customFormat="1" x14ac:dyDescent="0.35"/>
    <row r="63235" customFormat="1" x14ac:dyDescent="0.35"/>
    <row r="63236" customFormat="1" x14ac:dyDescent="0.35"/>
    <row r="63237" customFormat="1" x14ac:dyDescent="0.35"/>
    <row r="63238" customFormat="1" x14ac:dyDescent="0.35"/>
    <row r="63239" customFormat="1" x14ac:dyDescent="0.35"/>
    <row r="63240" customFormat="1" x14ac:dyDescent="0.35"/>
    <row r="63241" customFormat="1" x14ac:dyDescent="0.35"/>
    <row r="63242" customFormat="1" x14ac:dyDescent="0.35"/>
    <row r="63243" customFormat="1" x14ac:dyDescent="0.35"/>
    <row r="63244" customFormat="1" x14ac:dyDescent="0.35"/>
    <row r="63245" customFormat="1" x14ac:dyDescent="0.35"/>
    <row r="63246" customFormat="1" x14ac:dyDescent="0.35"/>
    <row r="63247" customFormat="1" x14ac:dyDescent="0.35"/>
    <row r="63248" customFormat="1" x14ac:dyDescent="0.35"/>
    <row r="63249" customFormat="1" x14ac:dyDescent="0.35"/>
    <row r="63250" customFormat="1" x14ac:dyDescent="0.35"/>
    <row r="63251" customFormat="1" x14ac:dyDescent="0.35"/>
    <row r="63252" customFormat="1" x14ac:dyDescent="0.35"/>
    <row r="63253" customFormat="1" x14ac:dyDescent="0.35"/>
    <row r="63254" customFormat="1" x14ac:dyDescent="0.35"/>
    <row r="63255" customFormat="1" x14ac:dyDescent="0.35"/>
    <row r="63256" customFormat="1" x14ac:dyDescent="0.35"/>
    <row r="63257" customFormat="1" x14ac:dyDescent="0.35"/>
    <row r="63258" customFormat="1" x14ac:dyDescent="0.35"/>
    <row r="63259" customFormat="1" x14ac:dyDescent="0.35"/>
    <row r="63260" customFormat="1" x14ac:dyDescent="0.35"/>
    <row r="63261" customFormat="1" x14ac:dyDescent="0.35"/>
    <row r="63262" customFormat="1" x14ac:dyDescent="0.35"/>
    <row r="63263" customFormat="1" x14ac:dyDescent="0.35"/>
    <row r="63264" customFormat="1" x14ac:dyDescent="0.35"/>
    <row r="63265" customFormat="1" x14ac:dyDescent="0.35"/>
    <row r="63266" customFormat="1" x14ac:dyDescent="0.35"/>
    <row r="63267" customFormat="1" x14ac:dyDescent="0.35"/>
    <row r="63268" customFormat="1" x14ac:dyDescent="0.35"/>
    <row r="63269" customFormat="1" x14ac:dyDescent="0.35"/>
    <row r="63270" customFormat="1" x14ac:dyDescent="0.35"/>
    <row r="63271" customFormat="1" x14ac:dyDescent="0.35"/>
    <row r="63272" customFormat="1" x14ac:dyDescent="0.35"/>
    <row r="63273" customFormat="1" x14ac:dyDescent="0.35"/>
    <row r="63274" customFormat="1" x14ac:dyDescent="0.35"/>
    <row r="63275" customFormat="1" x14ac:dyDescent="0.35"/>
    <row r="63276" customFormat="1" x14ac:dyDescent="0.35"/>
    <row r="63277" customFormat="1" x14ac:dyDescent="0.35"/>
    <row r="63278" customFormat="1" x14ac:dyDescent="0.35"/>
    <row r="63279" customFormat="1" x14ac:dyDescent="0.35"/>
    <row r="63280" customFormat="1" x14ac:dyDescent="0.35"/>
    <row r="63281" customFormat="1" x14ac:dyDescent="0.35"/>
    <row r="63282" customFormat="1" x14ac:dyDescent="0.35"/>
    <row r="63283" customFormat="1" x14ac:dyDescent="0.35"/>
    <row r="63284" customFormat="1" x14ac:dyDescent="0.35"/>
    <row r="63285" customFormat="1" x14ac:dyDescent="0.35"/>
    <row r="63286" customFormat="1" x14ac:dyDescent="0.35"/>
    <row r="63287" customFormat="1" x14ac:dyDescent="0.35"/>
    <row r="63288" customFormat="1" x14ac:dyDescent="0.35"/>
    <row r="63289" customFormat="1" x14ac:dyDescent="0.35"/>
    <row r="63290" customFormat="1" x14ac:dyDescent="0.35"/>
    <row r="63291" customFormat="1" x14ac:dyDescent="0.35"/>
    <row r="63292" customFormat="1" x14ac:dyDescent="0.35"/>
    <row r="63293" customFormat="1" x14ac:dyDescent="0.35"/>
    <row r="63294" customFormat="1" x14ac:dyDescent="0.35"/>
    <row r="63295" customFormat="1" x14ac:dyDescent="0.35"/>
    <row r="63296" customFormat="1" x14ac:dyDescent="0.35"/>
    <row r="63297" customFormat="1" x14ac:dyDescent="0.35"/>
    <row r="63298" customFormat="1" x14ac:dyDescent="0.35"/>
    <row r="63299" customFormat="1" x14ac:dyDescent="0.35"/>
    <row r="63300" customFormat="1" x14ac:dyDescent="0.35"/>
    <row r="63301" customFormat="1" x14ac:dyDescent="0.35"/>
    <row r="63302" customFormat="1" x14ac:dyDescent="0.35"/>
    <row r="63303" customFormat="1" x14ac:dyDescent="0.35"/>
    <row r="63304" customFormat="1" x14ac:dyDescent="0.35"/>
    <row r="63305" customFormat="1" x14ac:dyDescent="0.35"/>
    <row r="63306" customFormat="1" x14ac:dyDescent="0.35"/>
    <row r="63307" customFormat="1" x14ac:dyDescent="0.35"/>
    <row r="63308" customFormat="1" x14ac:dyDescent="0.35"/>
    <row r="63309" customFormat="1" x14ac:dyDescent="0.35"/>
    <row r="63310" customFormat="1" x14ac:dyDescent="0.35"/>
    <row r="63311" customFormat="1" x14ac:dyDescent="0.35"/>
    <row r="63312" customFormat="1" x14ac:dyDescent="0.35"/>
    <row r="63313" customFormat="1" x14ac:dyDescent="0.35"/>
    <row r="63314" customFormat="1" x14ac:dyDescent="0.35"/>
    <row r="63315" customFormat="1" x14ac:dyDescent="0.35"/>
    <row r="63316" customFormat="1" x14ac:dyDescent="0.35"/>
    <row r="63317" customFormat="1" x14ac:dyDescent="0.35"/>
    <row r="63318" customFormat="1" x14ac:dyDescent="0.35"/>
    <row r="63319" customFormat="1" x14ac:dyDescent="0.35"/>
    <row r="63320" customFormat="1" x14ac:dyDescent="0.35"/>
    <row r="63321" customFormat="1" x14ac:dyDescent="0.35"/>
    <row r="63322" customFormat="1" x14ac:dyDescent="0.35"/>
    <row r="63323" customFormat="1" x14ac:dyDescent="0.35"/>
    <row r="63324" customFormat="1" x14ac:dyDescent="0.35"/>
    <row r="63325" customFormat="1" x14ac:dyDescent="0.35"/>
    <row r="63326" customFormat="1" x14ac:dyDescent="0.35"/>
    <row r="63327" customFormat="1" x14ac:dyDescent="0.35"/>
    <row r="63328" customFormat="1" x14ac:dyDescent="0.35"/>
    <row r="63329" customFormat="1" x14ac:dyDescent="0.35"/>
    <row r="63330" customFormat="1" x14ac:dyDescent="0.35"/>
    <row r="63331" customFormat="1" x14ac:dyDescent="0.35"/>
    <row r="63332" customFormat="1" x14ac:dyDescent="0.35"/>
    <row r="63333" customFormat="1" x14ac:dyDescent="0.35"/>
    <row r="63334" customFormat="1" x14ac:dyDescent="0.35"/>
    <row r="63335" customFormat="1" x14ac:dyDescent="0.35"/>
    <row r="63336" customFormat="1" x14ac:dyDescent="0.35"/>
    <row r="63337" customFormat="1" x14ac:dyDescent="0.35"/>
    <row r="63338" customFormat="1" x14ac:dyDescent="0.35"/>
    <row r="63339" customFormat="1" x14ac:dyDescent="0.35"/>
    <row r="63340" customFormat="1" x14ac:dyDescent="0.35"/>
    <row r="63341" customFormat="1" x14ac:dyDescent="0.35"/>
    <row r="63342" customFormat="1" x14ac:dyDescent="0.35"/>
    <row r="63343" customFormat="1" x14ac:dyDescent="0.35"/>
    <row r="63344" customFormat="1" x14ac:dyDescent="0.35"/>
    <row r="63345" customFormat="1" x14ac:dyDescent="0.35"/>
    <row r="63346" customFormat="1" x14ac:dyDescent="0.35"/>
    <row r="63347" customFormat="1" x14ac:dyDescent="0.35"/>
    <row r="63348" customFormat="1" x14ac:dyDescent="0.35"/>
    <row r="63349" customFormat="1" x14ac:dyDescent="0.35"/>
    <row r="63350" customFormat="1" x14ac:dyDescent="0.35"/>
    <row r="63351" customFormat="1" x14ac:dyDescent="0.35"/>
    <row r="63352" customFormat="1" x14ac:dyDescent="0.35"/>
    <row r="63353" customFormat="1" x14ac:dyDescent="0.35"/>
    <row r="63354" customFormat="1" x14ac:dyDescent="0.35"/>
    <row r="63355" customFormat="1" x14ac:dyDescent="0.35"/>
    <row r="63356" customFormat="1" x14ac:dyDescent="0.35"/>
    <row r="63357" customFormat="1" x14ac:dyDescent="0.35"/>
    <row r="63358" customFormat="1" x14ac:dyDescent="0.35"/>
    <row r="63359" customFormat="1" x14ac:dyDescent="0.35"/>
    <row r="63360" customFormat="1" x14ac:dyDescent="0.35"/>
    <row r="63361" customFormat="1" x14ac:dyDescent="0.35"/>
    <row r="63362" customFormat="1" x14ac:dyDescent="0.35"/>
    <row r="63363" customFormat="1" x14ac:dyDescent="0.35"/>
    <row r="63364" customFormat="1" x14ac:dyDescent="0.35"/>
    <row r="63365" customFormat="1" x14ac:dyDescent="0.35"/>
    <row r="63366" customFormat="1" x14ac:dyDescent="0.35"/>
    <row r="63367" customFormat="1" x14ac:dyDescent="0.35"/>
    <row r="63368" customFormat="1" x14ac:dyDescent="0.35"/>
    <row r="63369" customFormat="1" x14ac:dyDescent="0.35"/>
    <row r="63370" customFormat="1" x14ac:dyDescent="0.35"/>
    <row r="63371" customFormat="1" x14ac:dyDescent="0.35"/>
    <row r="63372" customFormat="1" x14ac:dyDescent="0.35"/>
    <row r="63373" customFormat="1" x14ac:dyDescent="0.35"/>
    <row r="63374" customFormat="1" x14ac:dyDescent="0.35"/>
    <row r="63375" customFormat="1" x14ac:dyDescent="0.35"/>
    <row r="63376" customFormat="1" x14ac:dyDescent="0.35"/>
    <row r="63377" customFormat="1" x14ac:dyDescent="0.35"/>
    <row r="63378" customFormat="1" x14ac:dyDescent="0.35"/>
    <row r="63379" customFormat="1" x14ac:dyDescent="0.35"/>
    <row r="63380" customFormat="1" x14ac:dyDescent="0.35"/>
    <row r="63381" customFormat="1" x14ac:dyDescent="0.35"/>
    <row r="63382" customFormat="1" x14ac:dyDescent="0.35"/>
    <row r="63383" customFormat="1" x14ac:dyDescent="0.35"/>
    <row r="63384" customFormat="1" x14ac:dyDescent="0.35"/>
    <row r="63385" customFormat="1" x14ac:dyDescent="0.35"/>
    <row r="63386" customFormat="1" x14ac:dyDescent="0.35"/>
    <row r="63387" customFormat="1" x14ac:dyDescent="0.35"/>
    <row r="63388" customFormat="1" x14ac:dyDescent="0.35"/>
    <row r="63389" customFormat="1" x14ac:dyDescent="0.35"/>
    <row r="63390" customFormat="1" x14ac:dyDescent="0.35"/>
    <row r="63391" customFormat="1" x14ac:dyDescent="0.35"/>
    <row r="63392" customFormat="1" x14ac:dyDescent="0.35"/>
    <row r="63393" customFormat="1" x14ac:dyDescent="0.35"/>
    <row r="63394" customFormat="1" x14ac:dyDescent="0.35"/>
    <row r="63395" customFormat="1" x14ac:dyDescent="0.35"/>
    <row r="63396" customFormat="1" x14ac:dyDescent="0.35"/>
    <row r="63397" customFormat="1" x14ac:dyDescent="0.35"/>
    <row r="63398" customFormat="1" x14ac:dyDescent="0.35"/>
    <row r="63399" customFormat="1" x14ac:dyDescent="0.35"/>
    <row r="63400" customFormat="1" x14ac:dyDescent="0.35"/>
    <row r="63401" customFormat="1" x14ac:dyDescent="0.35"/>
    <row r="63402" customFormat="1" x14ac:dyDescent="0.35"/>
    <row r="63403" customFormat="1" x14ac:dyDescent="0.35"/>
    <row r="63404" customFormat="1" x14ac:dyDescent="0.35"/>
    <row r="63405" customFormat="1" x14ac:dyDescent="0.35"/>
    <row r="63406" customFormat="1" x14ac:dyDescent="0.35"/>
    <row r="63407" customFormat="1" x14ac:dyDescent="0.35"/>
    <row r="63408" customFormat="1" x14ac:dyDescent="0.35"/>
    <row r="63409" customFormat="1" x14ac:dyDescent="0.35"/>
    <row r="63410" customFormat="1" x14ac:dyDescent="0.35"/>
    <row r="63411" customFormat="1" x14ac:dyDescent="0.35"/>
    <row r="63412" customFormat="1" x14ac:dyDescent="0.35"/>
    <row r="63413" customFormat="1" x14ac:dyDescent="0.35"/>
    <row r="63414" customFormat="1" x14ac:dyDescent="0.35"/>
    <row r="63415" customFormat="1" x14ac:dyDescent="0.35"/>
    <row r="63416" customFormat="1" x14ac:dyDescent="0.35"/>
    <row r="63417" customFormat="1" x14ac:dyDescent="0.35"/>
    <row r="63418" customFormat="1" x14ac:dyDescent="0.35"/>
    <row r="63419" customFormat="1" x14ac:dyDescent="0.35"/>
    <row r="63420" customFormat="1" x14ac:dyDescent="0.35"/>
    <row r="63421" customFormat="1" x14ac:dyDescent="0.35"/>
    <row r="63422" customFormat="1" x14ac:dyDescent="0.35"/>
    <row r="63423" customFormat="1" x14ac:dyDescent="0.35"/>
    <row r="63424" customFormat="1" x14ac:dyDescent="0.35"/>
    <row r="63425" customFormat="1" x14ac:dyDescent="0.35"/>
    <row r="63426" customFormat="1" x14ac:dyDescent="0.35"/>
    <row r="63427" customFormat="1" x14ac:dyDescent="0.35"/>
    <row r="63428" customFormat="1" x14ac:dyDescent="0.35"/>
    <row r="63429" customFormat="1" x14ac:dyDescent="0.35"/>
    <row r="63430" customFormat="1" x14ac:dyDescent="0.35"/>
    <row r="63431" customFormat="1" x14ac:dyDescent="0.35"/>
    <row r="63432" customFormat="1" x14ac:dyDescent="0.35"/>
    <row r="63433" customFormat="1" x14ac:dyDescent="0.35"/>
    <row r="63434" customFormat="1" x14ac:dyDescent="0.35"/>
    <row r="63435" customFormat="1" x14ac:dyDescent="0.35"/>
    <row r="63436" customFormat="1" x14ac:dyDescent="0.35"/>
    <row r="63437" customFormat="1" x14ac:dyDescent="0.35"/>
    <row r="63438" customFormat="1" x14ac:dyDescent="0.35"/>
    <row r="63439" customFormat="1" x14ac:dyDescent="0.35"/>
    <row r="63440" customFormat="1" x14ac:dyDescent="0.35"/>
    <row r="63441" customFormat="1" x14ac:dyDescent="0.35"/>
    <row r="63442" customFormat="1" x14ac:dyDescent="0.35"/>
    <row r="63443" customFormat="1" x14ac:dyDescent="0.35"/>
    <row r="63444" customFormat="1" x14ac:dyDescent="0.35"/>
    <row r="63445" customFormat="1" x14ac:dyDescent="0.35"/>
    <row r="63446" customFormat="1" x14ac:dyDescent="0.35"/>
    <row r="63447" customFormat="1" x14ac:dyDescent="0.35"/>
    <row r="63448" customFormat="1" x14ac:dyDescent="0.35"/>
    <row r="63449" customFormat="1" x14ac:dyDescent="0.35"/>
    <row r="63450" customFormat="1" x14ac:dyDescent="0.35"/>
    <row r="63451" customFormat="1" x14ac:dyDescent="0.35"/>
    <row r="63452" customFormat="1" x14ac:dyDescent="0.35"/>
    <row r="63453" customFormat="1" x14ac:dyDescent="0.35"/>
    <row r="63454" customFormat="1" x14ac:dyDescent="0.35"/>
    <row r="63455" customFormat="1" x14ac:dyDescent="0.35"/>
    <row r="63456" customFormat="1" x14ac:dyDescent="0.35"/>
    <row r="63457" customFormat="1" x14ac:dyDescent="0.35"/>
    <row r="63458" customFormat="1" x14ac:dyDescent="0.35"/>
    <row r="63459" customFormat="1" x14ac:dyDescent="0.35"/>
    <row r="63460" customFormat="1" x14ac:dyDescent="0.35"/>
    <row r="63461" customFormat="1" x14ac:dyDescent="0.35"/>
    <row r="63462" customFormat="1" x14ac:dyDescent="0.35"/>
    <row r="63463" customFormat="1" x14ac:dyDescent="0.35"/>
    <row r="63464" customFormat="1" x14ac:dyDescent="0.35"/>
    <row r="63465" customFormat="1" x14ac:dyDescent="0.35"/>
    <row r="63466" customFormat="1" x14ac:dyDescent="0.35"/>
    <row r="63467" customFormat="1" x14ac:dyDescent="0.35"/>
    <row r="63468" customFormat="1" x14ac:dyDescent="0.35"/>
    <row r="63469" customFormat="1" x14ac:dyDescent="0.35"/>
    <row r="63470" customFormat="1" x14ac:dyDescent="0.35"/>
    <row r="63471" customFormat="1" x14ac:dyDescent="0.35"/>
    <row r="63472" customFormat="1" x14ac:dyDescent="0.35"/>
    <row r="63473" customFormat="1" x14ac:dyDescent="0.35"/>
    <row r="63474" customFormat="1" x14ac:dyDescent="0.35"/>
    <row r="63475" customFormat="1" x14ac:dyDescent="0.35"/>
    <row r="63476" customFormat="1" x14ac:dyDescent="0.35"/>
    <row r="63477" customFormat="1" x14ac:dyDescent="0.35"/>
    <row r="63478" customFormat="1" x14ac:dyDescent="0.35"/>
    <row r="63479" customFormat="1" x14ac:dyDescent="0.35"/>
    <row r="63480" customFormat="1" x14ac:dyDescent="0.35"/>
    <row r="63481" customFormat="1" x14ac:dyDescent="0.35"/>
    <row r="63482" customFormat="1" x14ac:dyDescent="0.35"/>
    <row r="63483" customFormat="1" x14ac:dyDescent="0.35"/>
    <row r="63484" customFormat="1" x14ac:dyDescent="0.35"/>
    <row r="63485" customFormat="1" x14ac:dyDescent="0.35"/>
    <row r="63486" customFormat="1" x14ac:dyDescent="0.35"/>
    <row r="63487" customFormat="1" x14ac:dyDescent="0.35"/>
    <row r="63488" customFormat="1" x14ac:dyDescent="0.35"/>
    <row r="63489" customFormat="1" x14ac:dyDescent="0.35"/>
    <row r="63490" customFormat="1" x14ac:dyDescent="0.35"/>
    <row r="63491" customFormat="1" x14ac:dyDescent="0.35"/>
    <row r="63492" customFormat="1" x14ac:dyDescent="0.35"/>
    <row r="63493" customFormat="1" x14ac:dyDescent="0.35"/>
    <row r="63494" customFormat="1" x14ac:dyDescent="0.35"/>
    <row r="63495" customFormat="1" x14ac:dyDescent="0.35"/>
    <row r="63496" customFormat="1" x14ac:dyDescent="0.35"/>
    <row r="63497" customFormat="1" x14ac:dyDescent="0.35"/>
    <row r="63498" customFormat="1" x14ac:dyDescent="0.35"/>
    <row r="63499" customFormat="1" x14ac:dyDescent="0.35"/>
    <row r="63500" customFormat="1" x14ac:dyDescent="0.35"/>
    <row r="63501" customFormat="1" x14ac:dyDescent="0.35"/>
    <row r="63502" customFormat="1" x14ac:dyDescent="0.35"/>
    <row r="63503" customFormat="1" x14ac:dyDescent="0.35"/>
    <row r="63504" customFormat="1" x14ac:dyDescent="0.35"/>
    <row r="63505" customFormat="1" x14ac:dyDescent="0.35"/>
    <row r="63506" customFormat="1" x14ac:dyDescent="0.35"/>
    <row r="63507" customFormat="1" x14ac:dyDescent="0.35"/>
    <row r="63508" customFormat="1" x14ac:dyDescent="0.35"/>
    <row r="63509" customFormat="1" x14ac:dyDescent="0.35"/>
    <row r="63510" customFormat="1" x14ac:dyDescent="0.35"/>
    <row r="63511" customFormat="1" x14ac:dyDescent="0.35"/>
    <row r="63512" customFormat="1" x14ac:dyDescent="0.35"/>
    <row r="63513" customFormat="1" x14ac:dyDescent="0.35"/>
    <row r="63514" customFormat="1" x14ac:dyDescent="0.35"/>
    <row r="63515" customFormat="1" x14ac:dyDescent="0.35"/>
    <row r="63516" customFormat="1" x14ac:dyDescent="0.35"/>
    <row r="63517" customFormat="1" x14ac:dyDescent="0.35"/>
    <row r="63518" customFormat="1" x14ac:dyDescent="0.35"/>
    <row r="63519" customFormat="1" x14ac:dyDescent="0.35"/>
    <row r="63520" customFormat="1" x14ac:dyDescent="0.35"/>
    <row r="63521" customFormat="1" x14ac:dyDescent="0.35"/>
    <row r="63522" customFormat="1" x14ac:dyDescent="0.35"/>
    <row r="63523" customFormat="1" x14ac:dyDescent="0.35"/>
    <row r="63524" customFormat="1" x14ac:dyDescent="0.35"/>
    <row r="63525" customFormat="1" x14ac:dyDescent="0.35"/>
    <row r="63526" customFormat="1" x14ac:dyDescent="0.35"/>
    <row r="63527" customFormat="1" x14ac:dyDescent="0.35"/>
    <row r="63528" customFormat="1" x14ac:dyDescent="0.35"/>
    <row r="63529" customFormat="1" x14ac:dyDescent="0.35"/>
    <row r="63530" customFormat="1" x14ac:dyDescent="0.35"/>
    <row r="63531" customFormat="1" x14ac:dyDescent="0.35"/>
    <row r="63532" customFormat="1" x14ac:dyDescent="0.35"/>
    <row r="63533" customFormat="1" x14ac:dyDescent="0.35"/>
    <row r="63534" customFormat="1" x14ac:dyDescent="0.35"/>
    <row r="63535" customFormat="1" x14ac:dyDescent="0.35"/>
    <row r="63536" customFormat="1" x14ac:dyDescent="0.35"/>
    <row r="63537" customFormat="1" x14ac:dyDescent="0.35"/>
    <row r="63538" customFormat="1" x14ac:dyDescent="0.35"/>
    <row r="63539" customFormat="1" x14ac:dyDescent="0.35"/>
    <row r="63540" customFormat="1" x14ac:dyDescent="0.35"/>
    <row r="63541" customFormat="1" x14ac:dyDescent="0.35"/>
    <row r="63542" customFormat="1" x14ac:dyDescent="0.35"/>
    <row r="63543" customFormat="1" x14ac:dyDescent="0.35"/>
    <row r="63544" customFormat="1" x14ac:dyDescent="0.35"/>
    <row r="63545" customFormat="1" x14ac:dyDescent="0.35"/>
    <row r="63546" customFormat="1" x14ac:dyDescent="0.35"/>
    <row r="63547" customFormat="1" x14ac:dyDescent="0.35"/>
    <row r="63548" customFormat="1" x14ac:dyDescent="0.35"/>
    <row r="63549" customFormat="1" x14ac:dyDescent="0.35"/>
    <row r="63550" customFormat="1" x14ac:dyDescent="0.35"/>
    <row r="63551" customFormat="1" x14ac:dyDescent="0.35"/>
    <row r="63552" customFormat="1" x14ac:dyDescent="0.35"/>
    <row r="63553" customFormat="1" x14ac:dyDescent="0.35"/>
    <row r="63554" customFormat="1" x14ac:dyDescent="0.35"/>
    <row r="63555" customFormat="1" x14ac:dyDescent="0.35"/>
    <row r="63556" customFormat="1" x14ac:dyDescent="0.35"/>
    <row r="63557" customFormat="1" x14ac:dyDescent="0.35"/>
    <row r="63558" customFormat="1" x14ac:dyDescent="0.35"/>
    <row r="63559" customFormat="1" x14ac:dyDescent="0.35"/>
    <row r="63560" customFormat="1" x14ac:dyDescent="0.35"/>
    <row r="63561" customFormat="1" x14ac:dyDescent="0.35"/>
    <row r="63562" customFormat="1" x14ac:dyDescent="0.35"/>
    <row r="63563" customFormat="1" x14ac:dyDescent="0.35"/>
    <row r="63564" customFormat="1" x14ac:dyDescent="0.35"/>
    <row r="63565" customFormat="1" x14ac:dyDescent="0.35"/>
    <row r="63566" customFormat="1" x14ac:dyDescent="0.35"/>
    <row r="63567" customFormat="1" x14ac:dyDescent="0.35"/>
    <row r="63568" customFormat="1" x14ac:dyDescent="0.35"/>
    <row r="63569" customFormat="1" x14ac:dyDescent="0.35"/>
    <row r="63570" customFormat="1" x14ac:dyDescent="0.35"/>
    <row r="63571" customFormat="1" x14ac:dyDescent="0.35"/>
    <row r="63572" customFormat="1" x14ac:dyDescent="0.35"/>
    <row r="63573" customFormat="1" x14ac:dyDescent="0.35"/>
    <row r="63574" customFormat="1" x14ac:dyDescent="0.35"/>
    <row r="63575" customFormat="1" x14ac:dyDescent="0.35"/>
    <row r="63576" customFormat="1" x14ac:dyDescent="0.35"/>
    <row r="63577" customFormat="1" x14ac:dyDescent="0.35"/>
    <row r="63578" customFormat="1" x14ac:dyDescent="0.35"/>
    <row r="63579" customFormat="1" x14ac:dyDescent="0.35"/>
    <row r="63580" customFormat="1" x14ac:dyDescent="0.35"/>
    <row r="63581" customFormat="1" x14ac:dyDescent="0.35"/>
    <row r="63582" customFormat="1" x14ac:dyDescent="0.35"/>
    <row r="63583" customFormat="1" x14ac:dyDescent="0.35"/>
    <row r="63584" customFormat="1" x14ac:dyDescent="0.35"/>
    <row r="63585" customFormat="1" x14ac:dyDescent="0.35"/>
    <row r="63586" customFormat="1" x14ac:dyDescent="0.35"/>
    <row r="63587" customFormat="1" x14ac:dyDescent="0.35"/>
    <row r="63588" customFormat="1" x14ac:dyDescent="0.35"/>
    <row r="63589" customFormat="1" x14ac:dyDescent="0.35"/>
    <row r="63590" customFormat="1" x14ac:dyDescent="0.35"/>
    <row r="63591" customFormat="1" x14ac:dyDescent="0.35"/>
    <row r="63592" customFormat="1" x14ac:dyDescent="0.35"/>
    <row r="63593" customFormat="1" x14ac:dyDescent="0.35"/>
    <row r="63594" customFormat="1" x14ac:dyDescent="0.35"/>
    <row r="63595" customFormat="1" x14ac:dyDescent="0.35"/>
    <row r="63596" customFormat="1" x14ac:dyDescent="0.35"/>
    <row r="63597" customFormat="1" x14ac:dyDescent="0.35"/>
    <row r="63598" customFormat="1" x14ac:dyDescent="0.35"/>
    <row r="63599" customFormat="1" x14ac:dyDescent="0.35"/>
    <row r="63600" customFormat="1" x14ac:dyDescent="0.35"/>
    <row r="63601" customFormat="1" x14ac:dyDescent="0.35"/>
    <row r="63602" customFormat="1" x14ac:dyDescent="0.35"/>
    <row r="63603" customFormat="1" x14ac:dyDescent="0.35"/>
    <row r="63604" customFormat="1" x14ac:dyDescent="0.35"/>
    <row r="63605" customFormat="1" x14ac:dyDescent="0.35"/>
    <row r="63606" customFormat="1" x14ac:dyDescent="0.35"/>
    <row r="63607" customFormat="1" x14ac:dyDescent="0.35"/>
    <row r="63608" customFormat="1" x14ac:dyDescent="0.35"/>
    <row r="63609" customFormat="1" x14ac:dyDescent="0.35"/>
    <row r="63610" customFormat="1" x14ac:dyDescent="0.35"/>
    <row r="63611" customFormat="1" x14ac:dyDescent="0.35"/>
    <row r="63612" customFormat="1" x14ac:dyDescent="0.35"/>
    <row r="63613" customFormat="1" x14ac:dyDescent="0.35"/>
    <row r="63614" customFormat="1" x14ac:dyDescent="0.35"/>
    <row r="63615" customFormat="1" x14ac:dyDescent="0.35"/>
    <row r="63616" customFormat="1" x14ac:dyDescent="0.35"/>
    <row r="63617" customFormat="1" x14ac:dyDescent="0.35"/>
    <row r="63618" customFormat="1" x14ac:dyDescent="0.35"/>
    <row r="63619" customFormat="1" x14ac:dyDescent="0.35"/>
    <row r="63620" customFormat="1" x14ac:dyDescent="0.35"/>
    <row r="63621" customFormat="1" x14ac:dyDescent="0.35"/>
    <row r="63622" customFormat="1" x14ac:dyDescent="0.35"/>
    <row r="63623" customFormat="1" x14ac:dyDescent="0.35"/>
    <row r="63624" customFormat="1" x14ac:dyDescent="0.35"/>
    <row r="63625" customFormat="1" x14ac:dyDescent="0.35"/>
    <row r="63626" customFormat="1" x14ac:dyDescent="0.35"/>
    <row r="63627" customFormat="1" x14ac:dyDescent="0.35"/>
    <row r="63628" customFormat="1" x14ac:dyDescent="0.35"/>
    <row r="63629" customFormat="1" x14ac:dyDescent="0.35"/>
    <row r="63630" customFormat="1" x14ac:dyDescent="0.35"/>
    <row r="63631" customFormat="1" x14ac:dyDescent="0.35"/>
    <row r="63632" customFormat="1" x14ac:dyDescent="0.35"/>
    <row r="63633" customFormat="1" x14ac:dyDescent="0.35"/>
    <row r="63634" customFormat="1" x14ac:dyDescent="0.35"/>
    <row r="63635" customFormat="1" x14ac:dyDescent="0.35"/>
    <row r="63636" customFormat="1" x14ac:dyDescent="0.35"/>
    <row r="63637" customFormat="1" x14ac:dyDescent="0.35"/>
    <row r="63638" customFormat="1" x14ac:dyDescent="0.35"/>
    <row r="63639" customFormat="1" x14ac:dyDescent="0.35"/>
    <row r="63640" customFormat="1" x14ac:dyDescent="0.35"/>
    <row r="63641" customFormat="1" x14ac:dyDescent="0.35"/>
    <row r="63642" customFormat="1" x14ac:dyDescent="0.35"/>
    <row r="63643" customFormat="1" x14ac:dyDescent="0.35"/>
    <row r="63644" customFormat="1" x14ac:dyDescent="0.35"/>
    <row r="63645" customFormat="1" x14ac:dyDescent="0.35"/>
    <row r="63646" customFormat="1" x14ac:dyDescent="0.35"/>
    <row r="63647" customFormat="1" x14ac:dyDescent="0.35"/>
    <row r="63648" customFormat="1" x14ac:dyDescent="0.35"/>
    <row r="63649" customFormat="1" x14ac:dyDescent="0.35"/>
    <row r="63650" customFormat="1" x14ac:dyDescent="0.35"/>
    <row r="63651" customFormat="1" x14ac:dyDescent="0.35"/>
    <row r="63652" customFormat="1" x14ac:dyDescent="0.35"/>
    <row r="63653" customFormat="1" x14ac:dyDescent="0.35"/>
    <row r="63654" customFormat="1" x14ac:dyDescent="0.35"/>
    <row r="63655" customFormat="1" x14ac:dyDescent="0.35"/>
    <row r="63656" customFormat="1" x14ac:dyDescent="0.35"/>
    <row r="63657" customFormat="1" x14ac:dyDescent="0.35"/>
    <row r="63658" customFormat="1" x14ac:dyDescent="0.35"/>
    <row r="63659" customFormat="1" x14ac:dyDescent="0.35"/>
    <row r="63660" customFormat="1" x14ac:dyDescent="0.35"/>
    <row r="63661" customFormat="1" x14ac:dyDescent="0.35"/>
    <row r="63662" customFormat="1" x14ac:dyDescent="0.35"/>
    <row r="63663" customFormat="1" x14ac:dyDescent="0.35"/>
    <row r="63664" customFormat="1" x14ac:dyDescent="0.35"/>
    <row r="63665" customFormat="1" x14ac:dyDescent="0.35"/>
    <row r="63666" customFormat="1" x14ac:dyDescent="0.35"/>
    <row r="63667" customFormat="1" x14ac:dyDescent="0.35"/>
    <row r="63668" customFormat="1" x14ac:dyDescent="0.35"/>
    <row r="63669" customFormat="1" x14ac:dyDescent="0.35"/>
    <row r="63670" customFormat="1" x14ac:dyDescent="0.35"/>
    <row r="63671" customFormat="1" x14ac:dyDescent="0.35"/>
    <row r="63672" customFormat="1" x14ac:dyDescent="0.35"/>
    <row r="63673" customFormat="1" x14ac:dyDescent="0.35"/>
    <row r="63674" customFormat="1" x14ac:dyDescent="0.35"/>
    <row r="63675" customFormat="1" x14ac:dyDescent="0.35"/>
    <row r="63676" customFormat="1" x14ac:dyDescent="0.35"/>
    <row r="63677" customFormat="1" x14ac:dyDescent="0.35"/>
    <row r="63678" customFormat="1" x14ac:dyDescent="0.35"/>
    <row r="63679" customFormat="1" x14ac:dyDescent="0.35"/>
    <row r="63680" customFormat="1" x14ac:dyDescent="0.35"/>
    <row r="63681" customFormat="1" x14ac:dyDescent="0.35"/>
    <row r="63682" customFormat="1" x14ac:dyDescent="0.35"/>
    <row r="63683" customFormat="1" x14ac:dyDescent="0.35"/>
    <row r="63684" customFormat="1" x14ac:dyDescent="0.35"/>
    <row r="63685" customFormat="1" x14ac:dyDescent="0.35"/>
    <row r="63686" customFormat="1" x14ac:dyDescent="0.35"/>
    <row r="63687" customFormat="1" x14ac:dyDescent="0.35"/>
    <row r="63688" customFormat="1" x14ac:dyDescent="0.35"/>
    <row r="63689" customFormat="1" x14ac:dyDescent="0.35"/>
    <row r="63690" customFormat="1" x14ac:dyDescent="0.35"/>
    <row r="63691" customFormat="1" x14ac:dyDescent="0.35"/>
    <row r="63692" customFormat="1" x14ac:dyDescent="0.35"/>
    <row r="63693" customFormat="1" x14ac:dyDescent="0.35"/>
    <row r="63694" customFormat="1" x14ac:dyDescent="0.35"/>
    <row r="63695" customFormat="1" x14ac:dyDescent="0.35"/>
    <row r="63696" customFormat="1" x14ac:dyDescent="0.35"/>
    <row r="63697" customFormat="1" x14ac:dyDescent="0.35"/>
    <row r="63698" customFormat="1" x14ac:dyDescent="0.35"/>
    <row r="63699" customFormat="1" x14ac:dyDescent="0.35"/>
    <row r="63700" customFormat="1" x14ac:dyDescent="0.35"/>
    <row r="63701" customFormat="1" x14ac:dyDescent="0.35"/>
    <row r="63702" customFormat="1" x14ac:dyDescent="0.35"/>
    <row r="63703" customFormat="1" x14ac:dyDescent="0.35"/>
    <row r="63704" customFormat="1" x14ac:dyDescent="0.35"/>
    <row r="63705" customFormat="1" x14ac:dyDescent="0.35"/>
    <row r="63706" customFormat="1" x14ac:dyDescent="0.35"/>
    <row r="63707" customFormat="1" x14ac:dyDescent="0.35"/>
    <row r="63708" customFormat="1" x14ac:dyDescent="0.35"/>
    <row r="63709" customFormat="1" x14ac:dyDescent="0.35"/>
    <row r="63710" customFormat="1" x14ac:dyDescent="0.35"/>
    <row r="63711" customFormat="1" x14ac:dyDescent="0.35"/>
    <row r="63712" customFormat="1" x14ac:dyDescent="0.35"/>
    <row r="63713" customFormat="1" x14ac:dyDescent="0.35"/>
    <row r="63714" customFormat="1" x14ac:dyDescent="0.35"/>
    <row r="63715" customFormat="1" x14ac:dyDescent="0.35"/>
    <row r="63716" customFormat="1" x14ac:dyDescent="0.35"/>
    <row r="63717" customFormat="1" x14ac:dyDescent="0.35"/>
    <row r="63718" customFormat="1" x14ac:dyDescent="0.35"/>
    <row r="63719" customFormat="1" x14ac:dyDescent="0.35"/>
    <row r="63720" customFormat="1" x14ac:dyDescent="0.35"/>
    <row r="63721" customFormat="1" x14ac:dyDescent="0.35"/>
    <row r="63722" customFormat="1" x14ac:dyDescent="0.35"/>
    <row r="63723" customFormat="1" x14ac:dyDescent="0.35"/>
    <row r="63724" customFormat="1" x14ac:dyDescent="0.35"/>
    <row r="63725" customFormat="1" x14ac:dyDescent="0.35"/>
    <row r="63726" customFormat="1" x14ac:dyDescent="0.35"/>
    <row r="63727" customFormat="1" x14ac:dyDescent="0.35"/>
    <row r="63728" customFormat="1" x14ac:dyDescent="0.35"/>
    <row r="63729" customFormat="1" x14ac:dyDescent="0.35"/>
    <row r="63730" customFormat="1" x14ac:dyDescent="0.35"/>
    <row r="63731" customFormat="1" x14ac:dyDescent="0.35"/>
    <row r="63732" customFormat="1" x14ac:dyDescent="0.35"/>
    <row r="63733" customFormat="1" x14ac:dyDescent="0.35"/>
    <row r="63734" customFormat="1" x14ac:dyDescent="0.35"/>
    <row r="63735" customFormat="1" x14ac:dyDescent="0.35"/>
    <row r="63736" customFormat="1" x14ac:dyDescent="0.35"/>
    <row r="63737" customFormat="1" x14ac:dyDescent="0.35"/>
    <row r="63738" customFormat="1" x14ac:dyDescent="0.35"/>
    <row r="63739" customFormat="1" x14ac:dyDescent="0.35"/>
    <row r="63740" customFormat="1" x14ac:dyDescent="0.35"/>
    <row r="63741" customFormat="1" x14ac:dyDescent="0.35"/>
    <row r="63742" customFormat="1" x14ac:dyDescent="0.35"/>
    <row r="63743" customFormat="1" x14ac:dyDescent="0.35"/>
    <row r="63744" customFormat="1" x14ac:dyDescent="0.35"/>
    <row r="63745" customFormat="1" x14ac:dyDescent="0.35"/>
    <row r="63746" customFormat="1" x14ac:dyDescent="0.35"/>
    <row r="63747" customFormat="1" x14ac:dyDescent="0.35"/>
    <row r="63748" customFormat="1" x14ac:dyDescent="0.35"/>
    <row r="63749" customFormat="1" x14ac:dyDescent="0.35"/>
    <row r="63750" customFormat="1" x14ac:dyDescent="0.35"/>
    <row r="63751" customFormat="1" x14ac:dyDescent="0.35"/>
    <row r="63752" customFormat="1" x14ac:dyDescent="0.35"/>
    <row r="63753" customFormat="1" x14ac:dyDescent="0.35"/>
    <row r="63754" customFormat="1" x14ac:dyDescent="0.35"/>
    <row r="63755" customFormat="1" x14ac:dyDescent="0.35"/>
    <row r="63756" customFormat="1" x14ac:dyDescent="0.35"/>
    <row r="63757" customFormat="1" x14ac:dyDescent="0.35"/>
    <row r="63758" customFormat="1" x14ac:dyDescent="0.35"/>
    <row r="63759" customFormat="1" x14ac:dyDescent="0.35"/>
    <row r="63760" customFormat="1" x14ac:dyDescent="0.35"/>
    <row r="63761" customFormat="1" x14ac:dyDescent="0.35"/>
    <row r="63762" customFormat="1" x14ac:dyDescent="0.35"/>
    <row r="63763" customFormat="1" x14ac:dyDescent="0.35"/>
    <row r="63764" customFormat="1" x14ac:dyDescent="0.35"/>
    <row r="63765" customFormat="1" x14ac:dyDescent="0.35"/>
    <row r="63766" customFormat="1" x14ac:dyDescent="0.35"/>
    <row r="63767" customFormat="1" x14ac:dyDescent="0.35"/>
    <row r="63768" customFormat="1" x14ac:dyDescent="0.35"/>
    <row r="63769" customFormat="1" x14ac:dyDescent="0.35"/>
    <row r="63770" customFormat="1" x14ac:dyDescent="0.35"/>
    <row r="63771" customFormat="1" x14ac:dyDescent="0.35"/>
    <row r="63772" customFormat="1" x14ac:dyDescent="0.35"/>
    <row r="63773" customFormat="1" x14ac:dyDescent="0.35"/>
    <row r="63774" customFormat="1" x14ac:dyDescent="0.35"/>
    <row r="63775" customFormat="1" x14ac:dyDescent="0.35"/>
    <row r="63776" customFormat="1" x14ac:dyDescent="0.35"/>
    <row r="63777" customFormat="1" x14ac:dyDescent="0.35"/>
    <row r="63778" customFormat="1" x14ac:dyDescent="0.35"/>
    <row r="63779" customFormat="1" x14ac:dyDescent="0.35"/>
    <row r="63780" customFormat="1" x14ac:dyDescent="0.35"/>
    <row r="63781" customFormat="1" x14ac:dyDescent="0.35"/>
    <row r="63782" customFormat="1" x14ac:dyDescent="0.35"/>
    <row r="63783" customFormat="1" x14ac:dyDescent="0.35"/>
    <row r="63784" customFormat="1" x14ac:dyDescent="0.35"/>
    <row r="63785" customFormat="1" x14ac:dyDescent="0.35"/>
    <row r="63786" customFormat="1" x14ac:dyDescent="0.35"/>
    <row r="63787" customFormat="1" x14ac:dyDescent="0.35"/>
    <row r="63788" customFormat="1" x14ac:dyDescent="0.35"/>
    <row r="63789" customFormat="1" x14ac:dyDescent="0.35"/>
    <row r="63790" customFormat="1" x14ac:dyDescent="0.35"/>
    <row r="63791" customFormat="1" x14ac:dyDescent="0.35"/>
    <row r="63792" customFormat="1" x14ac:dyDescent="0.35"/>
    <row r="63793" customFormat="1" x14ac:dyDescent="0.35"/>
    <row r="63794" customFormat="1" x14ac:dyDescent="0.35"/>
    <row r="63795" customFormat="1" x14ac:dyDescent="0.35"/>
    <row r="63796" customFormat="1" x14ac:dyDescent="0.35"/>
    <row r="63797" customFormat="1" x14ac:dyDescent="0.35"/>
    <row r="63798" customFormat="1" x14ac:dyDescent="0.35"/>
    <row r="63799" customFormat="1" x14ac:dyDescent="0.35"/>
    <row r="63800" customFormat="1" x14ac:dyDescent="0.35"/>
    <row r="63801" customFormat="1" x14ac:dyDescent="0.35"/>
    <row r="63802" customFormat="1" x14ac:dyDescent="0.35"/>
    <row r="63803" customFormat="1" x14ac:dyDescent="0.35"/>
    <row r="63804" customFormat="1" x14ac:dyDescent="0.35"/>
    <row r="63805" customFormat="1" x14ac:dyDescent="0.35"/>
    <row r="63806" customFormat="1" x14ac:dyDescent="0.35"/>
    <row r="63807" customFormat="1" x14ac:dyDescent="0.35"/>
    <row r="63808" customFormat="1" x14ac:dyDescent="0.35"/>
    <row r="63809" customFormat="1" x14ac:dyDescent="0.35"/>
    <row r="63810" customFormat="1" x14ac:dyDescent="0.35"/>
    <row r="63811" customFormat="1" x14ac:dyDescent="0.35"/>
    <row r="63812" customFormat="1" x14ac:dyDescent="0.35"/>
    <row r="63813" customFormat="1" x14ac:dyDescent="0.35"/>
    <row r="63814" customFormat="1" x14ac:dyDescent="0.35"/>
    <row r="63815" customFormat="1" x14ac:dyDescent="0.35"/>
    <row r="63816" customFormat="1" x14ac:dyDescent="0.35"/>
    <row r="63817" customFormat="1" x14ac:dyDescent="0.35"/>
    <row r="63818" customFormat="1" x14ac:dyDescent="0.35"/>
    <row r="63819" customFormat="1" x14ac:dyDescent="0.35"/>
    <row r="63820" customFormat="1" x14ac:dyDescent="0.35"/>
    <row r="63821" customFormat="1" x14ac:dyDescent="0.35"/>
    <row r="63822" customFormat="1" x14ac:dyDescent="0.35"/>
    <row r="63823" customFormat="1" x14ac:dyDescent="0.35"/>
    <row r="63824" customFormat="1" x14ac:dyDescent="0.35"/>
    <row r="63825" customFormat="1" x14ac:dyDescent="0.35"/>
    <row r="63826" customFormat="1" x14ac:dyDescent="0.35"/>
    <row r="63827" customFormat="1" x14ac:dyDescent="0.35"/>
    <row r="63828" customFormat="1" x14ac:dyDescent="0.35"/>
    <row r="63829" customFormat="1" x14ac:dyDescent="0.35"/>
    <row r="63830" customFormat="1" x14ac:dyDescent="0.35"/>
    <row r="63831" customFormat="1" x14ac:dyDescent="0.35"/>
    <row r="63832" customFormat="1" x14ac:dyDescent="0.35"/>
    <row r="63833" customFormat="1" x14ac:dyDescent="0.35"/>
    <row r="63834" customFormat="1" x14ac:dyDescent="0.35"/>
    <row r="63835" customFormat="1" x14ac:dyDescent="0.35"/>
    <row r="63836" customFormat="1" x14ac:dyDescent="0.35"/>
    <row r="63837" customFormat="1" x14ac:dyDescent="0.35"/>
    <row r="63838" customFormat="1" x14ac:dyDescent="0.35"/>
    <row r="63839" customFormat="1" x14ac:dyDescent="0.35"/>
    <row r="63840" customFormat="1" x14ac:dyDescent="0.35"/>
    <row r="63841" customFormat="1" x14ac:dyDescent="0.35"/>
    <row r="63842" customFormat="1" x14ac:dyDescent="0.35"/>
    <row r="63843" customFormat="1" x14ac:dyDescent="0.35"/>
    <row r="63844" customFormat="1" x14ac:dyDescent="0.35"/>
    <row r="63845" customFormat="1" x14ac:dyDescent="0.35"/>
    <row r="63846" customFormat="1" x14ac:dyDescent="0.35"/>
    <row r="63847" customFormat="1" x14ac:dyDescent="0.35"/>
    <row r="63848" customFormat="1" x14ac:dyDescent="0.35"/>
    <row r="63849" customFormat="1" x14ac:dyDescent="0.35"/>
    <row r="63850" customFormat="1" x14ac:dyDescent="0.35"/>
    <row r="63851" customFormat="1" x14ac:dyDescent="0.35"/>
    <row r="63852" customFormat="1" x14ac:dyDescent="0.35"/>
    <row r="63853" customFormat="1" x14ac:dyDescent="0.35"/>
    <row r="63854" customFormat="1" x14ac:dyDescent="0.35"/>
    <row r="63855" customFormat="1" x14ac:dyDescent="0.35"/>
    <row r="63856" customFormat="1" x14ac:dyDescent="0.35"/>
    <row r="63857" customFormat="1" x14ac:dyDescent="0.35"/>
    <row r="63858" customFormat="1" x14ac:dyDescent="0.35"/>
    <row r="63859" customFormat="1" x14ac:dyDescent="0.35"/>
    <row r="63860" customFormat="1" x14ac:dyDescent="0.35"/>
    <row r="63861" customFormat="1" x14ac:dyDescent="0.35"/>
    <row r="63862" customFormat="1" x14ac:dyDescent="0.35"/>
    <row r="63863" customFormat="1" x14ac:dyDescent="0.35"/>
    <row r="63864" customFormat="1" x14ac:dyDescent="0.35"/>
    <row r="63865" customFormat="1" x14ac:dyDescent="0.35"/>
    <row r="63866" customFormat="1" x14ac:dyDescent="0.35"/>
    <row r="63867" customFormat="1" x14ac:dyDescent="0.35"/>
    <row r="63868" customFormat="1" x14ac:dyDescent="0.35"/>
    <row r="63869" customFormat="1" x14ac:dyDescent="0.35"/>
    <row r="63870" customFormat="1" x14ac:dyDescent="0.35"/>
    <row r="63871" customFormat="1" x14ac:dyDescent="0.35"/>
    <row r="63872" customFormat="1" x14ac:dyDescent="0.35"/>
    <row r="63873" customFormat="1" x14ac:dyDescent="0.35"/>
    <row r="63874" customFormat="1" x14ac:dyDescent="0.35"/>
    <row r="63875" customFormat="1" x14ac:dyDescent="0.35"/>
    <row r="63876" customFormat="1" x14ac:dyDescent="0.35"/>
    <row r="63877" customFormat="1" x14ac:dyDescent="0.35"/>
    <row r="63878" customFormat="1" x14ac:dyDescent="0.35"/>
    <row r="63879" customFormat="1" x14ac:dyDescent="0.35"/>
    <row r="63880" customFormat="1" x14ac:dyDescent="0.35"/>
    <row r="63881" customFormat="1" x14ac:dyDescent="0.35"/>
    <row r="63882" customFormat="1" x14ac:dyDescent="0.35"/>
    <row r="63883" customFormat="1" x14ac:dyDescent="0.35"/>
    <row r="63884" customFormat="1" x14ac:dyDescent="0.35"/>
    <row r="63885" customFormat="1" x14ac:dyDescent="0.35"/>
    <row r="63886" customFormat="1" x14ac:dyDescent="0.35"/>
    <row r="63887" customFormat="1" x14ac:dyDescent="0.35"/>
    <row r="63888" customFormat="1" x14ac:dyDescent="0.35"/>
    <row r="63889" customFormat="1" x14ac:dyDescent="0.35"/>
    <row r="63890" customFormat="1" x14ac:dyDescent="0.35"/>
    <row r="63891" customFormat="1" x14ac:dyDescent="0.35"/>
    <row r="63892" customFormat="1" x14ac:dyDescent="0.35"/>
    <row r="63893" customFormat="1" x14ac:dyDescent="0.35"/>
    <row r="63894" customFormat="1" x14ac:dyDescent="0.35"/>
    <row r="63895" customFormat="1" x14ac:dyDescent="0.35"/>
    <row r="63896" customFormat="1" x14ac:dyDescent="0.35"/>
    <row r="63897" customFormat="1" x14ac:dyDescent="0.35"/>
    <row r="63898" customFormat="1" x14ac:dyDescent="0.35"/>
    <row r="63899" customFormat="1" x14ac:dyDescent="0.35"/>
    <row r="63900" customFormat="1" x14ac:dyDescent="0.35"/>
    <row r="63901" customFormat="1" x14ac:dyDescent="0.35"/>
    <row r="63902" customFormat="1" x14ac:dyDescent="0.35"/>
    <row r="63903" customFormat="1" x14ac:dyDescent="0.35"/>
    <row r="63904" customFormat="1" x14ac:dyDescent="0.35"/>
    <row r="63905" customFormat="1" x14ac:dyDescent="0.35"/>
    <row r="63906" customFormat="1" x14ac:dyDescent="0.35"/>
    <row r="63907" customFormat="1" x14ac:dyDescent="0.35"/>
    <row r="63908" customFormat="1" x14ac:dyDescent="0.35"/>
    <row r="63909" customFormat="1" x14ac:dyDescent="0.35"/>
    <row r="63910" customFormat="1" x14ac:dyDescent="0.35"/>
    <row r="63911" customFormat="1" x14ac:dyDescent="0.35"/>
    <row r="63912" customFormat="1" x14ac:dyDescent="0.35"/>
    <row r="63913" customFormat="1" x14ac:dyDescent="0.35"/>
    <row r="63914" customFormat="1" x14ac:dyDescent="0.35"/>
    <row r="63915" customFormat="1" x14ac:dyDescent="0.35"/>
    <row r="63916" customFormat="1" x14ac:dyDescent="0.35"/>
    <row r="63917" customFormat="1" x14ac:dyDescent="0.35"/>
    <row r="63918" customFormat="1" x14ac:dyDescent="0.35"/>
    <row r="63919" customFormat="1" x14ac:dyDescent="0.35"/>
    <row r="63920" customFormat="1" x14ac:dyDescent="0.35"/>
    <row r="63921" customFormat="1" x14ac:dyDescent="0.35"/>
    <row r="63922" customFormat="1" x14ac:dyDescent="0.35"/>
    <row r="63923" customFormat="1" x14ac:dyDescent="0.35"/>
    <row r="63924" customFormat="1" x14ac:dyDescent="0.35"/>
    <row r="63925" customFormat="1" x14ac:dyDescent="0.35"/>
    <row r="63926" customFormat="1" x14ac:dyDescent="0.35"/>
    <row r="63927" customFormat="1" x14ac:dyDescent="0.35"/>
    <row r="63928" customFormat="1" x14ac:dyDescent="0.35"/>
    <row r="63929" customFormat="1" x14ac:dyDescent="0.35"/>
    <row r="63930" customFormat="1" x14ac:dyDescent="0.35"/>
    <row r="63931" customFormat="1" x14ac:dyDescent="0.35"/>
    <row r="63932" customFormat="1" x14ac:dyDescent="0.35"/>
    <row r="63933" customFormat="1" x14ac:dyDescent="0.35"/>
    <row r="63934" customFormat="1" x14ac:dyDescent="0.35"/>
    <row r="63935" customFormat="1" x14ac:dyDescent="0.35"/>
    <row r="63936" customFormat="1" x14ac:dyDescent="0.35"/>
    <row r="63937" customFormat="1" x14ac:dyDescent="0.35"/>
    <row r="63938" customFormat="1" x14ac:dyDescent="0.35"/>
    <row r="63939" customFormat="1" x14ac:dyDescent="0.35"/>
    <row r="63940" customFormat="1" x14ac:dyDescent="0.35"/>
    <row r="63941" customFormat="1" x14ac:dyDescent="0.35"/>
    <row r="63942" customFormat="1" x14ac:dyDescent="0.35"/>
    <row r="63943" customFormat="1" x14ac:dyDescent="0.35"/>
    <row r="63944" customFormat="1" x14ac:dyDescent="0.35"/>
    <row r="63945" customFormat="1" x14ac:dyDescent="0.35"/>
    <row r="63946" customFormat="1" x14ac:dyDescent="0.35"/>
    <row r="63947" customFormat="1" x14ac:dyDescent="0.35"/>
    <row r="63948" customFormat="1" x14ac:dyDescent="0.35"/>
    <row r="63949" customFormat="1" x14ac:dyDescent="0.35"/>
    <row r="63950" customFormat="1" x14ac:dyDescent="0.35"/>
    <row r="63951" customFormat="1" x14ac:dyDescent="0.35"/>
    <row r="63952" customFormat="1" x14ac:dyDescent="0.35"/>
    <row r="63953" customFormat="1" x14ac:dyDescent="0.35"/>
    <row r="63954" customFormat="1" x14ac:dyDescent="0.35"/>
    <row r="63955" customFormat="1" x14ac:dyDescent="0.35"/>
    <row r="63956" customFormat="1" x14ac:dyDescent="0.35"/>
    <row r="63957" customFormat="1" x14ac:dyDescent="0.35"/>
    <row r="63958" customFormat="1" x14ac:dyDescent="0.35"/>
    <row r="63959" customFormat="1" x14ac:dyDescent="0.35"/>
    <row r="63960" customFormat="1" x14ac:dyDescent="0.35"/>
    <row r="63961" customFormat="1" x14ac:dyDescent="0.35"/>
    <row r="63962" customFormat="1" x14ac:dyDescent="0.35"/>
    <row r="63963" customFormat="1" x14ac:dyDescent="0.35"/>
    <row r="63964" customFormat="1" x14ac:dyDescent="0.35"/>
    <row r="63965" customFormat="1" x14ac:dyDescent="0.35"/>
    <row r="63966" customFormat="1" x14ac:dyDescent="0.35"/>
    <row r="63967" customFormat="1" x14ac:dyDescent="0.35"/>
    <row r="63968" customFormat="1" x14ac:dyDescent="0.35"/>
    <row r="63969" customFormat="1" x14ac:dyDescent="0.35"/>
    <row r="63970" customFormat="1" x14ac:dyDescent="0.35"/>
    <row r="63971" customFormat="1" x14ac:dyDescent="0.35"/>
    <row r="63972" customFormat="1" x14ac:dyDescent="0.35"/>
    <row r="63973" customFormat="1" x14ac:dyDescent="0.35"/>
    <row r="63974" customFormat="1" x14ac:dyDescent="0.35"/>
    <row r="63975" customFormat="1" x14ac:dyDescent="0.35"/>
    <row r="63976" customFormat="1" x14ac:dyDescent="0.35"/>
    <row r="63977" customFormat="1" x14ac:dyDescent="0.35"/>
    <row r="63978" customFormat="1" x14ac:dyDescent="0.35"/>
    <row r="63979" customFormat="1" x14ac:dyDescent="0.35"/>
    <row r="63980" customFormat="1" x14ac:dyDescent="0.35"/>
    <row r="63981" customFormat="1" x14ac:dyDescent="0.35"/>
    <row r="63982" customFormat="1" x14ac:dyDescent="0.35"/>
    <row r="63983" customFormat="1" x14ac:dyDescent="0.35"/>
    <row r="63984" customFormat="1" x14ac:dyDescent="0.35"/>
    <row r="63985" customFormat="1" x14ac:dyDescent="0.35"/>
    <row r="63986" customFormat="1" x14ac:dyDescent="0.35"/>
    <row r="63987" customFormat="1" x14ac:dyDescent="0.35"/>
    <row r="63988" customFormat="1" x14ac:dyDescent="0.35"/>
    <row r="63989" customFormat="1" x14ac:dyDescent="0.35"/>
    <row r="63990" customFormat="1" x14ac:dyDescent="0.35"/>
    <row r="63991" customFormat="1" x14ac:dyDescent="0.35"/>
    <row r="63992" customFormat="1" x14ac:dyDescent="0.35"/>
    <row r="63993" customFormat="1" x14ac:dyDescent="0.35"/>
    <row r="63994" customFormat="1" x14ac:dyDescent="0.35"/>
    <row r="63995" customFormat="1" x14ac:dyDescent="0.35"/>
    <row r="63996" customFormat="1" x14ac:dyDescent="0.35"/>
    <row r="63997" customFormat="1" x14ac:dyDescent="0.35"/>
    <row r="63998" customFormat="1" x14ac:dyDescent="0.35"/>
    <row r="63999" customFormat="1" x14ac:dyDescent="0.35"/>
    <row r="64000" customFormat="1" x14ac:dyDescent="0.35"/>
    <row r="64001" customFormat="1" x14ac:dyDescent="0.35"/>
    <row r="64002" customFormat="1" x14ac:dyDescent="0.35"/>
    <row r="64003" customFormat="1" x14ac:dyDescent="0.35"/>
    <row r="64004" customFormat="1" x14ac:dyDescent="0.35"/>
    <row r="64005" customFormat="1" x14ac:dyDescent="0.35"/>
    <row r="64006" customFormat="1" x14ac:dyDescent="0.35"/>
    <row r="64007" customFormat="1" x14ac:dyDescent="0.35"/>
    <row r="64008" customFormat="1" x14ac:dyDescent="0.35"/>
    <row r="64009" customFormat="1" x14ac:dyDescent="0.35"/>
    <row r="64010" customFormat="1" x14ac:dyDescent="0.35"/>
    <row r="64011" customFormat="1" x14ac:dyDescent="0.35"/>
    <row r="64012" customFormat="1" x14ac:dyDescent="0.35"/>
    <row r="64013" customFormat="1" x14ac:dyDescent="0.35"/>
    <row r="64014" customFormat="1" x14ac:dyDescent="0.35"/>
    <row r="64015" customFormat="1" x14ac:dyDescent="0.35"/>
    <row r="64016" customFormat="1" x14ac:dyDescent="0.35"/>
    <row r="64017" customFormat="1" x14ac:dyDescent="0.35"/>
    <row r="64018" customFormat="1" x14ac:dyDescent="0.35"/>
    <row r="64019" customFormat="1" x14ac:dyDescent="0.35"/>
    <row r="64020" customFormat="1" x14ac:dyDescent="0.35"/>
    <row r="64021" customFormat="1" x14ac:dyDescent="0.35"/>
    <row r="64022" customFormat="1" x14ac:dyDescent="0.35"/>
    <row r="64023" customFormat="1" x14ac:dyDescent="0.35"/>
    <row r="64024" customFormat="1" x14ac:dyDescent="0.35"/>
    <row r="64025" customFormat="1" x14ac:dyDescent="0.35"/>
    <row r="64026" customFormat="1" x14ac:dyDescent="0.35"/>
    <row r="64027" customFormat="1" x14ac:dyDescent="0.35"/>
    <row r="64028" customFormat="1" x14ac:dyDescent="0.35"/>
    <row r="64029" customFormat="1" x14ac:dyDescent="0.35"/>
    <row r="64030" customFormat="1" x14ac:dyDescent="0.35"/>
    <row r="64031" customFormat="1" x14ac:dyDescent="0.35"/>
    <row r="64032" customFormat="1" x14ac:dyDescent="0.35"/>
    <row r="64033" customFormat="1" x14ac:dyDescent="0.35"/>
    <row r="64034" customFormat="1" x14ac:dyDescent="0.35"/>
    <row r="64035" customFormat="1" x14ac:dyDescent="0.35"/>
    <row r="64036" customFormat="1" x14ac:dyDescent="0.35"/>
    <row r="64037" customFormat="1" x14ac:dyDescent="0.35"/>
    <row r="64038" customFormat="1" x14ac:dyDescent="0.35"/>
    <row r="64039" customFormat="1" x14ac:dyDescent="0.35"/>
    <row r="64040" customFormat="1" x14ac:dyDescent="0.35"/>
    <row r="64041" customFormat="1" x14ac:dyDescent="0.35"/>
    <row r="64042" customFormat="1" x14ac:dyDescent="0.35"/>
    <row r="64043" customFormat="1" x14ac:dyDescent="0.35"/>
    <row r="64044" customFormat="1" x14ac:dyDescent="0.35"/>
    <row r="64045" customFormat="1" x14ac:dyDescent="0.35"/>
    <row r="64046" customFormat="1" x14ac:dyDescent="0.35"/>
    <row r="64047" customFormat="1" x14ac:dyDescent="0.35"/>
    <row r="64048" customFormat="1" x14ac:dyDescent="0.35"/>
    <row r="64049" customFormat="1" x14ac:dyDescent="0.35"/>
    <row r="64050" customFormat="1" x14ac:dyDescent="0.35"/>
    <row r="64051" customFormat="1" x14ac:dyDescent="0.35"/>
    <row r="64052" customFormat="1" x14ac:dyDescent="0.35"/>
    <row r="64053" customFormat="1" x14ac:dyDescent="0.35"/>
    <row r="64054" customFormat="1" x14ac:dyDescent="0.35"/>
    <row r="64055" customFormat="1" x14ac:dyDescent="0.35"/>
    <row r="64056" customFormat="1" x14ac:dyDescent="0.35"/>
    <row r="64057" customFormat="1" x14ac:dyDescent="0.35"/>
    <row r="64058" customFormat="1" x14ac:dyDescent="0.35"/>
    <row r="64059" customFormat="1" x14ac:dyDescent="0.35"/>
    <row r="64060" customFormat="1" x14ac:dyDescent="0.35"/>
    <row r="64061" customFormat="1" x14ac:dyDescent="0.35"/>
    <row r="64062" customFormat="1" x14ac:dyDescent="0.35"/>
    <row r="64063" customFormat="1" x14ac:dyDescent="0.35"/>
    <row r="64064" customFormat="1" x14ac:dyDescent="0.35"/>
    <row r="64065" customFormat="1" x14ac:dyDescent="0.35"/>
    <row r="64066" customFormat="1" x14ac:dyDescent="0.35"/>
    <row r="64067" customFormat="1" x14ac:dyDescent="0.35"/>
    <row r="64068" customFormat="1" x14ac:dyDescent="0.35"/>
    <row r="64069" customFormat="1" x14ac:dyDescent="0.35"/>
    <row r="64070" customFormat="1" x14ac:dyDescent="0.35"/>
    <row r="64071" customFormat="1" x14ac:dyDescent="0.35"/>
    <row r="64072" customFormat="1" x14ac:dyDescent="0.35"/>
    <row r="64073" customFormat="1" x14ac:dyDescent="0.35"/>
    <row r="64074" customFormat="1" x14ac:dyDescent="0.35"/>
    <row r="64075" customFormat="1" x14ac:dyDescent="0.35"/>
    <row r="64076" customFormat="1" x14ac:dyDescent="0.35"/>
    <row r="64077" customFormat="1" x14ac:dyDescent="0.35"/>
    <row r="64078" customFormat="1" x14ac:dyDescent="0.35"/>
    <row r="64079" customFormat="1" x14ac:dyDescent="0.35"/>
    <row r="64080" customFormat="1" x14ac:dyDescent="0.35"/>
    <row r="64081" customFormat="1" x14ac:dyDescent="0.35"/>
    <row r="64082" customFormat="1" x14ac:dyDescent="0.35"/>
    <row r="64083" customFormat="1" x14ac:dyDescent="0.35"/>
    <row r="64084" customFormat="1" x14ac:dyDescent="0.35"/>
    <row r="64085" customFormat="1" x14ac:dyDescent="0.35"/>
    <row r="64086" customFormat="1" x14ac:dyDescent="0.35"/>
    <row r="64087" customFormat="1" x14ac:dyDescent="0.35"/>
    <row r="64088" customFormat="1" x14ac:dyDescent="0.35"/>
    <row r="64089" customFormat="1" x14ac:dyDescent="0.35"/>
    <row r="64090" customFormat="1" x14ac:dyDescent="0.35"/>
    <row r="64091" customFormat="1" x14ac:dyDescent="0.35"/>
    <row r="64092" customFormat="1" x14ac:dyDescent="0.35"/>
    <row r="64093" customFormat="1" x14ac:dyDescent="0.35"/>
    <row r="64094" customFormat="1" x14ac:dyDescent="0.35"/>
    <row r="64095" customFormat="1" x14ac:dyDescent="0.35"/>
    <row r="64096" customFormat="1" x14ac:dyDescent="0.35"/>
    <row r="64097" customFormat="1" x14ac:dyDescent="0.35"/>
    <row r="64098" customFormat="1" x14ac:dyDescent="0.35"/>
    <row r="64099" customFormat="1" x14ac:dyDescent="0.35"/>
    <row r="64100" customFormat="1" x14ac:dyDescent="0.35"/>
    <row r="64101" customFormat="1" x14ac:dyDescent="0.35"/>
    <row r="64102" customFormat="1" x14ac:dyDescent="0.35"/>
    <row r="64103" customFormat="1" x14ac:dyDescent="0.35"/>
    <row r="64104" customFormat="1" x14ac:dyDescent="0.35"/>
    <row r="64105" customFormat="1" x14ac:dyDescent="0.35"/>
    <row r="64106" customFormat="1" x14ac:dyDescent="0.35"/>
    <row r="64107" customFormat="1" x14ac:dyDescent="0.35"/>
    <row r="64108" customFormat="1" x14ac:dyDescent="0.35"/>
    <row r="64109" customFormat="1" x14ac:dyDescent="0.35"/>
    <row r="64110" customFormat="1" x14ac:dyDescent="0.35"/>
    <row r="64111" customFormat="1" x14ac:dyDescent="0.35"/>
    <row r="64112" customFormat="1" x14ac:dyDescent="0.35"/>
    <row r="64113" customFormat="1" x14ac:dyDescent="0.35"/>
    <row r="64114" customFormat="1" x14ac:dyDescent="0.35"/>
    <row r="64115" customFormat="1" x14ac:dyDescent="0.35"/>
    <row r="64116" customFormat="1" x14ac:dyDescent="0.35"/>
    <row r="64117" customFormat="1" x14ac:dyDescent="0.35"/>
    <row r="64118" customFormat="1" x14ac:dyDescent="0.35"/>
    <row r="64119" customFormat="1" x14ac:dyDescent="0.35"/>
    <row r="64120" customFormat="1" x14ac:dyDescent="0.35"/>
    <row r="64121" customFormat="1" x14ac:dyDescent="0.35"/>
    <row r="64122" customFormat="1" x14ac:dyDescent="0.35"/>
    <row r="64123" customFormat="1" x14ac:dyDescent="0.35"/>
    <row r="64124" customFormat="1" x14ac:dyDescent="0.35"/>
    <row r="64125" customFormat="1" x14ac:dyDescent="0.35"/>
    <row r="64126" customFormat="1" x14ac:dyDescent="0.35"/>
    <row r="64127" customFormat="1" x14ac:dyDescent="0.35"/>
    <row r="64128" customFormat="1" x14ac:dyDescent="0.35"/>
    <row r="64129" customFormat="1" x14ac:dyDescent="0.35"/>
    <row r="64130" customFormat="1" x14ac:dyDescent="0.35"/>
    <row r="64131" customFormat="1" x14ac:dyDescent="0.35"/>
    <row r="64132" customFormat="1" x14ac:dyDescent="0.35"/>
    <row r="64133" customFormat="1" x14ac:dyDescent="0.35"/>
    <row r="64134" customFormat="1" x14ac:dyDescent="0.35"/>
    <row r="64135" customFormat="1" x14ac:dyDescent="0.35"/>
    <row r="64136" customFormat="1" x14ac:dyDescent="0.35"/>
    <row r="64137" customFormat="1" x14ac:dyDescent="0.35"/>
    <row r="64138" customFormat="1" x14ac:dyDescent="0.35"/>
    <row r="64139" customFormat="1" x14ac:dyDescent="0.35"/>
    <row r="64140" customFormat="1" x14ac:dyDescent="0.35"/>
    <row r="64141" customFormat="1" x14ac:dyDescent="0.35"/>
    <row r="64142" customFormat="1" x14ac:dyDescent="0.35"/>
    <row r="64143" customFormat="1" x14ac:dyDescent="0.35"/>
    <row r="64144" customFormat="1" x14ac:dyDescent="0.35"/>
    <row r="64145" customFormat="1" x14ac:dyDescent="0.35"/>
    <row r="64146" customFormat="1" x14ac:dyDescent="0.35"/>
    <row r="64147" customFormat="1" x14ac:dyDescent="0.35"/>
    <row r="64148" customFormat="1" x14ac:dyDescent="0.35"/>
    <row r="64149" customFormat="1" x14ac:dyDescent="0.35"/>
    <row r="64150" customFormat="1" x14ac:dyDescent="0.35"/>
    <row r="64151" customFormat="1" x14ac:dyDescent="0.35"/>
    <row r="64152" customFormat="1" x14ac:dyDescent="0.35"/>
    <row r="64153" customFormat="1" x14ac:dyDescent="0.35"/>
    <row r="64154" customFormat="1" x14ac:dyDescent="0.35"/>
    <row r="64155" customFormat="1" x14ac:dyDescent="0.35"/>
    <row r="64156" customFormat="1" x14ac:dyDescent="0.35"/>
    <row r="64157" customFormat="1" x14ac:dyDescent="0.35"/>
    <row r="64158" customFormat="1" x14ac:dyDescent="0.35"/>
    <row r="64159" customFormat="1" x14ac:dyDescent="0.35"/>
    <row r="64160" customFormat="1" x14ac:dyDescent="0.35"/>
    <row r="64161" customFormat="1" x14ac:dyDescent="0.35"/>
    <row r="64162" customFormat="1" x14ac:dyDescent="0.35"/>
    <row r="64163" customFormat="1" x14ac:dyDescent="0.35"/>
    <row r="64164" customFormat="1" x14ac:dyDescent="0.35"/>
    <row r="64165" customFormat="1" x14ac:dyDescent="0.35"/>
    <row r="64166" customFormat="1" x14ac:dyDescent="0.35"/>
    <row r="64167" customFormat="1" x14ac:dyDescent="0.35"/>
    <row r="64168" customFormat="1" x14ac:dyDescent="0.35"/>
    <row r="64169" customFormat="1" x14ac:dyDescent="0.35"/>
    <row r="64170" customFormat="1" x14ac:dyDescent="0.35"/>
    <row r="64171" customFormat="1" x14ac:dyDescent="0.35"/>
    <row r="64172" customFormat="1" x14ac:dyDescent="0.35"/>
    <row r="64173" customFormat="1" x14ac:dyDescent="0.35"/>
    <row r="64174" customFormat="1" x14ac:dyDescent="0.35"/>
    <row r="64175" customFormat="1" x14ac:dyDescent="0.35"/>
    <row r="64176" customFormat="1" x14ac:dyDescent="0.35"/>
    <row r="64177" customFormat="1" x14ac:dyDescent="0.35"/>
    <row r="64178" customFormat="1" x14ac:dyDescent="0.35"/>
    <row r="64179" customFormat="1" x14ac:dyDescent="0.35"/>
    <row r="64180" customFormat="1" x14ac:dyDescent="0.35"/>
    <row r="64181" customFormat="1" x14ac:dyDescent="0.35"/>
    <row r="64182" customFormat="1" x14ac:dyDescent="0.35"/>
    <row r="64183" customFormat="1" x14ac:dyDescent="0.35"/>
    <row r="64184" customFormat="1" x14ac:dyDescent="0.35"/>
    <row r="64185" customFormat="1" x14ac:dyDescent="0.35"/>
    <row r="64186" customFormat="1" x14ac:dyDescent="0.35"/>
    <row r="64187" customFormat="1" x14ac:dyDescent="0.35"/>
    <row r="64188" customFormat="1" x14ac:dyDescent="0.35"/>
    <row r="64189" customFormat="1" x14ac:dyDescent="0.35"/>
    <row r="64190" customFormat="1" x14ac:dyDescent="0.35"/>
    <row r="64191" customFormat="1" x14ac:dyDescent="0.35"/>
    <row r="64192" customFormat="1" x14ac:dyDescent="0.35"/>
    <row r="64193" customFormat="1" x14ac:dyDescent="0.35"/>
    <row r="64194" customFormat="1" x14ac:dyDescent="0.35"/>
    <row r="64195" customFormat="1" x14ac:dyDescent="0.35"/>
    <row r="64196" customFormat="1" x14ac:dyDescent="0.35"/>
    <row r="64197" customFormat="1" x14ac:dyDescent="0.35"/>
    <row r="64198" customFormat="1" x14ac:dyDescent="0.35"/>
    <row r="64199" customFormat="1" x14ac:dyDescent="0.35"/>
    <row r="64200" customFormat="1" x14ac:dyDescent="0.35"/>
    <row r="64201" customFormat="1" x14ac:dyDescent="0.35"/>
    <row r="64202" customFormat="1" x14ac:dyDescent="0.35"/>
    <row r="64203" customFormat="1" x14ac:dyDescent="0.35"/>
    <row r="64204" customFormat="1" x14ac:dyDescent="0.35"/>
    <row r="64205" customFormat="1" x14ac:dyDescent="0.35"/>
    <row r="64206" customFormat="1" x14ac:dyDescent="0.35"/>
    <row r="64207" customFormat="1" x14ac:dyDescent="0.35"/>
    <row r="64208" customFormat="1" x14ac:dyDescent="0.35"/>
    <row r="64209" customFormat="1" x14ac:dyDescent="0.35"/>
    <row r="64210" customFormat="1" x14ac:dyDescent="0.35"/>
    <row r="64211" customFormat="1" x14ac:dyDescent="0.35"/>
    <row r="64212" customFormat="1" x14ac:dyDescent="0.35"/>
    <row r="64213" customFormat="1" x14ac:dyDescent="0.35"/>
    <row r="64214" customFormat="1" x14ac:dyDescent="0.35"/>
    <row r="64215" customFormat="1" x14ac:dyDescent="0.35"/>
    <row r="64216" customFormat="1" x14ac:dyDescent="0.35"/>
    <row r="64217" customFormat="1" x14ac:dyDescent="0.35"/>
    <row r="64218" customFormat="1" x14ac:dyDescent="0.35"/>
    <row r="64219" customFormat="1" x14ac:dyDescent="0.35"/>
    <row r="64220" customFormat="1" x14ac:dyDescent="0.35"/>
    <row r="64221" customFormat="1" x14ac:dyDescent="0.35"/>
    <row r="64222" customFormat="1" x14ac:dyDescent="0.35"/>
    <row r="64223" customFormat="1" x14ac:dyDescent="0.35"/>
    <row r="64224" customFormat="1" x14ac:dyDescent="0.35"/>
    <row r="64225" customFormat="1" x14ac:dyDescent="0.35"/>
    <row r="64226" customFormat="1" x14ac:dyDescent="0.35"/>
    <row r="64227" customFormat="1" x14ac:dyDescent="0.35"/>
    <row r="64228" customFormat="1" x14ac:dyDescent="0.35"/>
    <row r="64229" customFormat="1" x14ac:dyDescent="0.35"/>
    <row r="64230" customFormat="1" x14ac:dyDescent="0.35"/>
    <row r="64231" customFormat="1" x14ac:dyDescent="0.35"/>
    <row r="64232" customFormat="1" x14ac:dyDescent="0.35"/>
    <row r="64233" customFormat="1" x14ac:dyDescent="0.35"/>
    <row r="64234" customFormat="1" x14ac:dyDescent="0.35"/>
    <row r="64235" customFormat="1" x14ac:dyDescent="0.35"/>
    <row r="64236" customFormat="1" x14ac:dyDescent="0.35"/>
    <row r="64237" customFormat="1" x14ac:dyDescent="0.35"/>
    <row r="64238" customFormat="1" x14ac:dyDescent="0.35"/>
    <row r="64239" customFormat="1" x14ac:dyDescent="0.35"/>
    <row r="64240" customFormat="1" x14ac:dyDescent="0.35"/>
    <row r="64241" customFormat="1" x14ac:dyDescent="0.35"/>
    <row r="64242" customFormat="1" x14ac:dyDescent="0.35"/>
    <row r="64243" customFormat="1" x14ac:dyDescent="0.35"/>
    <row r="64244" customFormat="1" x14ac:dyDescent="0.35"/>
    <row r="64245" customFormat="1" x14ac:dyDescent="0.35"/>
    <row r="64246" customFormat="1" x14ac:dyDescent="0.35"/>
    <row r="64247" customFormat="1" x14ac:dyDescent="0.35"/>
    <row r="64248" customFormat="1" x14ac:dyDescent="0.35"/>
    <row r="64249" customFormat="1" x14ac:dyDescent="0.35"/>
    <row r="64250" customFormat="1" x14ac:dyDescent="0.35"/>
    <row r="64251" customFormat="1" x14ac:dyDescent="0.35"/>
    <row r="64252" customFormat="1" x14ac:dyDescent="0.35"/>
    <row r="64253" customFormat="1" x14ac:dyDescent="0.35"/>
    <row r="64254" customFormat="1" x14ac:dyDescent="0.35"/>
    <row r="64255" customFormat="1" x14ac:dyDescent="0.35"/>
    <row r="64256" customFormat="1" x14ac:dyDescent="0.35"/>
    <row r="64257" customFormat="1" x14ac:dyDescent="0.35"/>
    <row r="64258" customFormat="1" x14ac:dyDescent="0.35"/>
    <row r="64259" customFormat="1" x14ac:dyDescent="0.35"/>
    <row r="64260" customFormat="1" x14ac:dyDescent="0.35"/>
    <row r="64261" customFormat="1" x14ac:dyDescent="0.35"/>
    <row r="64262" customFormat="1" x14ac:dyDescent="0.35"/>
    <row r="64263" customFormat="1" x14ac:dyDescent="0.35"/>
    <row r="64264" customFormat="1" x14ac:dyDescent="0.35"/>
    <row r="64265" customFormat="1" x14ac:dyDescent="0.35"/>
    <row r="64266" customFormat="1" x14ac:dyDescent="0.35"/>
    <row r="64267" customFormat="1" x14ac:dyDescent="0.35"/>
    <row r="64268" customFormat="1" x14ac:dyDescent="0.35"/>
    <row r="64269" customFormat="1" x14ac:dyDescent="0.35"/>
    <row r="64270" customFormat="1" x14ac:dyDescent="0.35"/>
    <row r="64271" customFormat="1" x14ac:dyDescent="0.35"/>
    <row r="64272" customFormat="1" x14ac:dyDescent="0.35"/>
    <row r="64273" customFormat="1" x14ac:dyDescent="0.35"/>
    <row r="64274" customFormat="1" x14ac:dyDescent="0.35"/>
    <row r="64275" customFormat="1" x14ac:dyDescent="0.35"/>
    <row r="64276" customFormat="1" x14ac:dyDescent="0.35"/>
    <row r="64277" customFormat="1" x14ac:dyDescent="0.35"/>
    <row r="64278" customFormat="1" x14ac:dyDescent="0.35"/>
    <row r="64279" customFormat="1" x14ac:dyDescent="0.35"/>
    <row r="64280" customFormat="1" x14ac:dyDescent="0.35"/>
    <row r="64281" customFormat="1" x14ac:dyDescent="0.35"/>
    <row r="64282" customFormat="1" x14ac:dyDescent="0.35"/>
    <row r="64283" customFormat="1" x14ac:dyDescent="0.35"/>
    <row r="64284" customFormat="1" x14ac:dyDescent="0.35"/>
    <row r="64285" customFormat="1" x14ac:dyDescent="0.35"/>
    <row r="64286" customFormat="1" x14ac:dyDescent="0.35"/>
    <row r="64287" customFormat="1" x14ac:dyDescent="0.35"/>
    <row r="64288" customFormat="1" x14ac:dyDescent="0.35"/>
    <row r="64289" customFormat="1" x14ac:dyDescent="0.35"/>
    <row r="64290" customFormat="1" x14ac:dyDescent="0.35"/>
    <row r="64291" customFormat="1" x14ac:dyDescent="0.35"/>
    <row r="64292" customFormat="1" x14ac:dyDescent="0.35"/>
    <row r="64293" customFormat="1" x14ac:dyDescent="0.35"/>
    <row r="64294" customFormat="1" x14ac:dyDescent="0.35"/>
    <row r="64295" customFormat="1" x14ac:dyDescent="0.35"/>
    <row r="64296" customFormat="1" x14ac:dyDescent="0.35"/>
    <row r="64297" customFormat="1" x14ac:dyDescent="0.35"/>
    <row r="64298" customFormat="1" x14ac:dyDescent="0.35"/>
    <row r="64299" customFormat="1" x14ac:dyDescent="0.35"/>
    <row r="64300" customFormat="1" x14ac:dyDescent="0.35"/>
    <row r="64301" customFormat="1" x14ac:dyDescent="0.35"/>
    <row r="64302" customFormat="1" x14ac:dyDescent="0.35"/>
    <row r="64303" customFormat="1" x14ac:dyDescent="0.35"/>
    <row r="64304" customFormat="1" x14ac:dyDescent="0.35"/>
    <row r="64305" customFormat="1" x14ac:dyDescent="0.35"/>
    <row r="64306" customFormat="1" x14ac:dyDescent="0.35"/>
    <row r="64307" customFormat="1" x14ac:dyDescent="0.35"/>
    <row r="64308" customFormat="1" x14ac:dyDescent="0.35"/>
    <row r="64309" customFormat="1" x14ac:dyDescent="0.35"/>
    <row r="64310" customFormat="1" x14ac:dyDescent="0.35"/>
    <row r="64311" customFormat="1" x14ac:dyDescent="0.35"/>
    <row r="64312" customFormat="1" x14ac:dyDescent="0.35"/>
    <row r="64313" customFormat="1" x14ac:dyDescent="0.35"/>
    <row r="64314" customFormat="1" x14ac:dyDescent="0.35"/>
    <row r="64315" customFormat="1" x14ac:dyDescent="0.35"/>
    <row r="64316" customFormat="1" x14ac:dyDescent="0.35"/>
    <row r="64317" customFormat="1" x14ac:dyDescent="0.35"/>
    <row r="64318" customFormat="1" x14ac:dyDescent="0.35"/>
    <row r="64319" customFormat="1" x14ac:dyDescent="0.35"/>
    <row r="64320" customFormat="1" x14ac:dyDescent="0.35"/>
    <row r="64321" customFormat="1" x14ac:dyDescent="0.35"/>
    <row r="64322" customFormat="1" x14ac:dyDescent="0.35"/>
    <row r="64323" customFormat="1" x14ac:dyDescent="0.35"/>
    <row r="64324" customFormat="1" x14ac:dyDescent="0.35"/>
    <row r="64325" customFormat="1" x14ac:dyDescent="0.35"/>
    <row r="64326" customFormat="1" x14ac:dyDescent="0.35"/>
    <row r="64327" customFormat="1" x14ac:dyDescent="0.35"/>
    <row r="64328" customFormat="1" x14ac:dyDescent="0.35"/>
    <row r="64329" customFormat="1" x14ac:dyDescent="0.35"/>
    <row r="64330" customFormat="1" x14ac:dyDescent="0.35"/>
    <row r="64331" customFormat="1" x14ac:dyDescent="0.35"/>
    <row r="64332" customFormat="1" x14ac:dyDescent="0.35"/>
    <row r="64333" customFormat="1" x14ac:dyDescent="0.35"/>
    <row r="64334" customFormat="1" x14ac:dyDescent="0.35"/>
    <row r="64335" customFormat="1" x14ac:dyDescent="0.35"/>
    <row r="64336" customFormat="1" x14ac:dyDescent="0.35"/>
    <row r="64337" customFormat="1" x14ac:dyDescent="0.35"/>
    <row r="64338" customFormat="1" x14ac:dyDescent="0.35"/>
    <row r="64339" customFormat="1" x14ac:dyDescent="0.35"/>
    <row r="64340" customFormat="1" x14ac:dyDescent="0.35"/>
    <row r="64341" customFormat="1" x14ac:dyDescent="0.35"/>
    <row r="64342" customFormat="1" x14ac:dyDescent="0.35"/>
    <row r="64343" customFormat="1" x14ac:dyDescent="0.35"/>
    <row r="64344" customFormat="1" x14ac:dyDescent="0.35"/>
    <row r="64345" customFormat="1" x14ac:dyDescent="0.35"/>
    <row r="64346" customFormat="1" x14ac:dyDescent="0.35"/>
    <row r="64347" customFormat="1" x14ac:dyDescent="0.35"/>
    <row r="64348" customFormat="1" x14ac:dyDescent="0.35"/>
    <row r="64349" customFormat="1" x14ac:dyDescent="0.35"/>
    <row r="64350" customFormat="1" x14ac:dyDescent="0.35"/>
    <row r="64351" customFormat="1" x14ac:dyDescent="0.35"/>
    <row r="64352" customFormat="1" x14ac:dyDescent="0.35"/>
    <row r="64353" customFormat="1" x14ac:dyDescent="0.35"/>
    <row r="64354" customFormat="1" x14ac:dyDescent="0.35"/>
    <row r="64355" customFormat="1" x14ac:dyDescent="0.35"/>
    <row r="64356" customFormat="1" x14ac:dyDescent="0.35"/>
    <row r="64357" customFormat="1" x14ac:dyDescent="0.35"/>
    <row r="64358" customFormat="1" x14ac:dyDescent="0.35"/>
    <row r="64359" customFormat="1" x14ac:dyDescent="0.35"/>
    <row r="64360" customFormat="1" x14ac:dyDescent="0.35"/>
    <row r="64361" customFormat="1" x14ac:dyDescent="0.35"/>
    <row r="64362" customFormat="1" x14ac:dyDescent="0.35"/>
    <row r="64363" customFormat="1" x14ac:dyDescent="0.35"/>
    <row r="64364" customFormat="1" x14ac:dyDescent="0.35"/>
    <row r="64365" customFormat="1" x14ac:dyDescent="0.35"/>
    <row r="64366" customFormat="1" x14ac:dyDescent="0.35"/>
    <row r="64367" customFormat="1" x14ac:dyDescent="0.35"/>
    <row r="64368" customFormat="1" x14ac:dyDescent="0.35"/>
    <row r="64369" customFormat="1" x14ac:dyDescent="0.35"/>
    <row r="64370" customFormat="1" x14ac:dyDescent="0.35"/>
    <row r="64371" customFormat="1" x14ac:dyDescent="0.35"/>
    <row r="64372" customFormat="1" x14ac:dyDescent="0.35"/>
    <row r="64373" customFormat="1" x14ac:dyDescent="0.35"/>
    <row r="64374" customFormat="1" x14ac:dyDescent="0.35"/>
    <row r="64375" customFormat="1" x14ac:dyDescent="0.35"/>
    <row r="64376" customFormat="1" x14ac:dyDescent="0.35"/>
    <row r="64377" customFormat="1" x14ac:dyDescent="0.35"/>
    <row r="64378" customFormat="1" x14ac:dyDescent="0.35"/>
    <row r="64379" customFormat="1" x14ac:dyDescent="0.35"/>
    <row r="64380" customFormat="1" x14ac:dyDescent="0.35"/>
    <row r="64381" customFormat="1" x14ac:dyDescent="0.35"/>
    <row r="64382" customFormat="1" x14ac:dyDescent="0.35"/>
    <row r="64383" customFormat="1" x14ac:dyDescent="0.35"/>
    <row r="64384" customFormat="1" x14ac:dyDescent="0.35"/>
    <row r="64385" customFormat="1" x14ac:dyDescent="0.35"/>
    <row r="64386" customFormat="1" x14ac:dyDescent="0.35"/>
    <row r="64387" customFormat="1" x14ac:dyDescent="0.35"/>
    <row r="64388" customFormat="1" x14ac:dyDescent="0.35"/>
    <row r="64389" customFormat="1" x14ac:dyDescent="0.35"/>
    <row r="64390" customFormat="1" x14ac:dyDescent="0.35"/>
    <row r="64391" customFormat="1" x14ac:dyDescent="0.35"/>
    <row r="64392" customFormat="1" x14ac:dyDescent="0.35"/>
    <row r="64393" customFormat="1" x14ac:dyDescent="0.35"/>
    <row r="64394" customFormat="1" x14ac:dyDescent="0.35"/>
    <row r="64395" customFormat="1" x14ac:dyDescent="0.35"/>
    <row r="64396" customFormat="1" x14ac:dyDescent="0.35"/>
    <row r="64397" customFormat="1" x14ac:dyDescent="0.35"/>
    <row r="64398" customFormat="1" x14ac:dyDescent="0.35"/>
    <row r="64399" customFormat="1" x14ac:dyDescent="0.35"/>
    <row r="64400" customFormat="1" x14ac:dyDescent="0.35"/>
    <row r="64401" customFormat="1" x14ac:dyDescent="0.35"/>
    <row r="64402" customFormat="1" x14ac:dyDescent="0.35"/>
    <row r="64403" customFormat="1" x14ac:dyDescent="0.35"/>
    <row r="64404" customFormat="1" x14ac:dyDescent="0.35"/>
    <row r="64405" customFormat="1" x14ac:dyDescent="0.35"/>
    <row r="64406" customFormat="1" x14ac:dyDescent="0.35"/>
    <row r="64407" customFormat="1" x14ac:dyDescent="0.35"/>
    <row r="64408" customFormat="1" x14ac:dyDescent="0.35"/>
    <row r="64409" customFormat="1" x14ac:dyDescent="0.35"/>
    <row r="64410" customFormat="1" x14ac:dyDescent="0.35"/>
    <row r="64411" customFormat="1" x14ac:dyDescent="0.35"/>
    <row r="64412" customFormat="1" x14ac:dyDescent="0.35"/>
    <row r="64413" customFormat="1" x14ac:dyDescent="0.35"/>
    <row r="64414" customFormat="1" x14ac:dyDescent="0.35"/>
    <row r="64415" customFormat="1" x14ac:dyDescent="0.35"/>
    <row r="64416" customFormat="1" x14ac:dyDescent="0.35"/>
    <row r="64417" customFormat="1" x14ac:dyDescent="0.35"/>
    <row r="64418" customFormat="1" x14ac:dyDescent="0.35"/>
    <row r="64419" customFormat="1" x14ac:dyDescent="0.35"/>
    <row r="64420" customFormat="1" x14ac:dyDescent="0.35"/>
    <row r="64421" customFormat="1" x14ac:dyDescent="0.35"/>
    <row r="64422" customFormat="1" x14ac:dyDescent="0.35"/>
    <row r="64423" customFormat="1" x14ac:dyDescent="0.35"/>
    <row r="64424" customFormat="1" x14ac:dyDescent="0.35"/>
    <row r="64425" customFormat="1" x14ac:dyDescent="0.35"/>
    <row r="64426" customFormat="1" x14ac:dyDescent="0.35"/>
    <row r="64427" customFormat="1" x14ac:dyDescent="0.35"/>
    <row r="64428" customFormat="1" x14ac:dyDescent="0.35"/>
    <row r="64429" customFormat="1" x14ac:dyDescent="0.35"/>
    <row r="64430" customFormat="1" x14ac:dyDescent="0.35"/>
    <row r="64431" customFormat="1" x14ac:dyDescent="0.35"/>
    <row r="64432" customFormat="1" x14ac:dyDescent="0.35"/>
    <row r="64433" customFormat="1" x14ac:dyDescent="0.35"/>
    <row r="64434" customFormat="1" x14ac:dyDescent="0.35"/>
    <row r="64435" customFormat="1" x14ac:dyDescent="0.35"/>
    <row r="64436" customFormat="1" x14ac:dyDescent="0.35"/>
    <row r="64437" customFormat="1" x14ac:dyDescent="0.35"/>
    <row r="64438" customFormat="1" x14ac:dyDescent="0.35"/>
    <row r="64439" customFormat="1" x14ac:dyDescent="0.35"/>
    <row r="64440" customFormat="1" x14ac:dyDescent="0.35"/>
    <row r="64441" customFormat="1" x14ac:dyDescent="0.35"/>
    <row r="64442" customFormat="1" x14ac:dyDescent="0.35"/>
    <row r="64443" customFormat="1" x14ac:dyDescent="0.35"/>
    <row r="64444" customFormat="1" x14ac:dyDescent="0.35"/>
    <row r="64445" customFormat="1" x14ac:dyDescent="0.35"/>
    <row r="64446" customFormat="1" x14ac:dyDescent="0.35"/>
    <row r="64447" customFormat="1" x14ac:dyDescent="0.35"/>
    <row r="64448" customFormat="1" x14ac:dyDescent="0.35"/>
    <row r="64449" customFormat="1" x14ac:dyDescent="0.35"/>
    <row r="64450" customFormat="1" x14ac:dyDescent="0.35"/>
    <row r="64451" customFormat="1" x14ac:dyDescent="0.35"/>
    <row r="64452" customFormat="1" x14ac:dyDescent="0.35"/>
    <row r="64453" customFormat="1" x14ac:dyDescent="0.35"/>
    <row r="64454" customFormat="1" x14ac:dyDescent="0.35"/>
    <row r="64455" customFormat="1" x14ac:dyDescent="0.35"/>
    <row r="64456" customFormat="1" x14ac:dyDescent="0.35"/>
    <row r="64457" customFormat="1" x14ac:dyDescent="0.35"/>
    <row r="64458" customFormat="1" x14ac:dyDescent="0.35"/>
    <row r="64459" customFormat="1" x14ac:dyDescent="0.35"/>
    <row r="64460" customFormat="1" x14ac:dyDescent="0.35"/>
    <row r="64461" customFormat="1" x14ac:dyDescent="0.35"/>
    <row r="64462" customFormat="1" x14ac:dyDescent="0.35"/>
    <row r="64463" customFormat="1" x14ac:dyDescent="0.35"/>
    <row r="64464" customFormat="1" x14ac:dyDescent="0.35"/>
    <row r="64465" customFormat="1" x14ac:dyDescent="0.35"/>
    <row r="64466" customFormat="1" x14ac:dyDescent="0.35"/>
    <row r="64467" customFormat="1" x14ac:dyDescent="0.35"/>
    <row r="64468" customFormat="1" x14ac:dyDescent="0.35"/>
    <row r="64469" customFormat="1" x14ac:dyDescent="0.35"/>
    <row r="64470" customFormat="1" x14ac:dyDescent="0.35"/>
    <row r="64471" customFormat="1" x14ac:dyDescent="0.35"/>
    <row r="64472" customFormat="1" x14ac:dyDescent="0.35"/>
    <row r="64473" customFormat="1" x14ac:dyDescent="0.35"/>
    <row r="64474" customFormat="1" x14ac:dyDescent="0.35"/>
    <row r="64475" customFormat="1" x14ac:dyDescent="0.35"/>
    <row r="64476" customFormat="1" x14ac:dyDescent="0.35"/>
    <row r="64477" customFormat="1" x14ac:dyDescent="0.35"/>
    <row r="64478" customFormat="1" x14ac:dyDescent="0.35"/>
    <row r="64479" customFormat="1" x14ac:dyDescent="0.35"/>
    <row r="64480" customFormat="1" x14ac:dyDescent="0.35"/>
    <row r="64481" customFormat="1" x14ac:dyDescent="0.35"/>
    <row r="64482" customFormat="1" x14ac:dyDescent="0.35"/>
    <row r="64483" customFormat="1" x14ac:dyDescent="0.35"/>
    <row r="64484" customFormat="1" x14ac:dyDescent="0.35"/>
    <row r="64485" customFormat="1" x14ac:dyDescent="0.35"/>
    <row r="64486" customFormat="1" x14ac:dyDescent="0.35"/>
    <row r="64487" customFormat="1" x14ac:dyDescent="0.35"/>
    <row r="64488" customFormat="1" x14ac:dyDescent="0.35"/>
    <row r="64489" customFormat="1" x14ac:dyDescent="0.35"/>
    <row r="64490" customFormat="1" x14ac:dyDescent="0.35"/>
    <row r="64491" customFormat="1" x14ac:dyDescent="0.35"/>
    <row r="64492" customFormat="1" x14ac:dyDescent="0.35"/>
    <row r="64493" customFormat="1" x14ac:dyDescent="0.35"/>
    <row r="64494" customFormat="1" x14ac:dyDescent="0.35"/>
    <row r="64495" customFormat="1" x14ac:dyDescent="0.35"/>
    <row r="64496" customFormat="1" x14ac:dyDescent="0.35"/>
    <row r="64497" customFormat="1" x14ac:dyDescent="0.35"/>
    <row r="64498" customFormat="1" x14ac:dyDescent="0.35"/>
    <row r="64499" customFormat="1" x14ac:dyDescent="0.35"/>
    <row r="64500" customFormat="1" x14ac:dyDescent="0.35"/>
    <row r="64501" customFormat="1" x14ac:dyDescent="0.35"/>
    <row r="64502" customFormat="1" x14ac:dyDescent="0.35"/>
    <row r="64503" customFormat="1" x14ac:dyDescent="0.35"/>
    <row r="64504" customFormat="1" x14ac:dyDescent="0.35"/>
    <row r="64505" customFormat="1" x14ac:dyDescent="0.35"/>
    <row r="64506" customFormat="1" x14ac:dyDescent="0.35"/>
    <row r="64507" customFormat="1" x14ac:dyDescent="0.35"/>
    <row r="64508" customFormat="1" x14ac:dyDescent="0.35"/>
    <row r="64509" customFormat="1" x14ac:dyDescent="0.35"/>
    <row r="64510" customFormat="1" x14ac:dyDescent="0.35"/>
    <row r="64511" customFormat="1" x14ac:dyDescent="0.35"/>
    <row r="64512" customFormat="1" x14ac:dyDescent="0.35"/>
    <row r="64513" customFormat="1" x14ac:dyDescent="0.35"/>
    <row r="64514" customFormat="1" x14ac:dyDescent="0.35"/>
    <row r="64515" customFormat="1" x14ac:dyDescent="0.35"/>
    <row r="64516" customFormat="1" x14ac:dyDescent="0.35"/>
    <row r="64517" customFormat="1" x14ac:dyDescent="0.35"/>
    <row r="64518" customFormat="1" x14ac:dyDescent="0.35"/>
    <row r="64519" customFormat="1" x14ac:dyDescent="0.35"/>
    <row r="64520" customFormat="1" x14ac:dyDescent="0.35"/>
    <row r="64521" customFormat="1" x14ac:dyDescent="0.35"/>
    <row r="64522" customFormat="1" x14ac:dyDescent="0.35"/>
    <row r="64523" customFormat="1" x14ac:dyDescent="0.35"/>
    <row r="64524" customFormat="1" x14ac:dyDescent="0.35"/>
    <row r="64525" customFormat="1" x14ac:dyDescent="0.35"/>
    <row r="64526" customFormat="1" x14ac:dyDescent="0.35"/>
    <row r="64527" customFormat="1" x14ac:dyDescent="0.35"/>
    <row r="64528" customFormat="1" x14ac:dyDescent="0.35"/>
    <row r="64529" customFormat="1" x14ac:dyDescent="0.35"/>
    <row r="64530" customFormat="1" x14ac:dyDescent="0.35"/>
    <row r="64531" customFormat="1" x14ac:dyDescent="0.35"/>
    <row r="64532" customFormat="1" x14ac:dyDescent="0.35"/>
    <row r="64533" customFormat="1" x14ac:dyDescent="0.35"/>
    <row r="64534" customFormat="1" x14ac:dyDescent="0.35"/>
    <row r="64535" customFormat="1" x14ac:dyDescent="0.35"/>
    <row r="64536" customFormat="1" x14ac:dyDescent="0.35"/>
    <row r="64537" customFormat="1" x14ac:dyDescent="0.35"/>
    <row r="64538" customFormat="1" x14ac:dyDescent="0.35"/>
    <row r="64539" customFormat="1" x14ac:dyDescent="0.35"/>
    <row r="64540" customFormat="1" x14ac:dyDescent="0.35"/>
    <row r="64541" customFormat="1" x14ac:dyDescent="0.35"/>
    <row r="64542" customFormat="1" x14ac:dyDescent="0.35"/>
    <row r="64543" customFormat="1" x14ac:dyDescent="0.35"/>
    <row r="64544" customFormat="1" x14ac:dyDescent="0.35"/>
    <row r="64545" customFormat="1" x14ac:dyDescent="0.35"/>
    <row r="64546" customFormat="1" x14ac:dyDescent="0.35"/>
    <row r="64547" customFormat="1" x14ac:dyDescent="0.35"/>
    <row r="64548" customFormat="1" x14ac:dyDescent="0.35"/>
    <row r="64549" customFormat="1" x14ac:dyDescent="0.35"/>
    <row r="64550" customFormat="1" x14ac:dyDescent="0.35"/>
    <row r="64551" customFormat="1" x14ac:dyDescent="0.35"/>
    <row r="64552" customFormat="1" x14ac:dyDescent="0.35"/>
    <row r="64553" customFormat="1" x14ac:dyDescent="0.35"/>
    <row r="64554" customFormat="1" x14ac:dyDescent="0.35"/>
    <row r="64555" customFormat="1" x14ac:dyDescent="0.35"/>
    <row r="64556" customFormat="1" x14ac:dyDescent="0.35"/>
    <row r="64557" customFormat="1" x14ac:dyDescent="0.35"/>
    <row r="64558" customFormat="1" x14ac:dyDescent="0.35"/>
    <row r="64559" customFormat="1" x14ac:dyDescent="0.35"/>
    <row r="64560" customFormat="1" x14ac:dyDescent="0.35"/>
    <row r="64561" customFormat="1" x14ac:dyDescent="0.35"/>
    <row r="64562" customFormat="1" x14ac:dyDescent="0.35"/>
    <row r="64563" customFormat="1" x14ac:dyDescent="0.35"/>
    <row r="64564" customFormat="1" x14ac:dyDescent="0.35"/>
    <row r="64565" customFormat="1" x14ac:dyDescent="0.35"/>
    <row r="64566" customFormat="1" x14ac:dyDescent="0.35"/>
    <row r="64567" customFormat="1" x14ac:dyDescent="0.35"/>
    <row r="64568" customFormat="1" x14ac:dyDescent="0.35"/>
    <row r="64569" customFormat="1" x14ac:dyDescent="0.35"/>
    <row r="64570" customFormat="1" x14ac:dyDescent="0.35"/>
    <row r="64571" customFormat="1" x14ac:dyDescent="0.35"/>
    <row r="64572" customFormat="1" x14ac:dyDescent="0.35"/>
    <row r="64573" customFormat="1" x14ac:dyDescent="0.35"/>
    <row r="64574" customFormat="1" x14ac:dyDescent="0.35"/>
    <row r="64575" customFormat="1" x14ac:dyDescent="0.35"/>
    <row r="64576" customFormat="1" x14ac:dyDescent="0.35"/>
    <row r="64577" customFormat="1" x14ac:dyDescent="0.35"/>
    <row r="64578" customFormat="1" x14ac:dyDescent="0.35"/>
    <row r="64579" customFormat="1" x14ac:dyDescent="0.35"/>
    <row r="64580" customFormat="1" x14ac:dyDescent="0.35"/>
    <row r="64581" customFormat="1" x14ac:dyDescent="0.35"/>
    <row r="64582" customFormat="1" x14ac:dyDescent="0.35"/>
    <row r="64583" customFormat="1" x14ac:dyDescent="0.35"/>
    <row r="64584" customFormat="1" x14ac:dyDescent="0.35"/>
    <row r="64585" customFormat="1" x14ac:dyDescent="0.35"/>
    <row r="64586" customFormat="1" x14ac:dyDescent="0.35"/>
    <row r="64587" customFormat="1" x14ac:dyDescent="0.35"/>
    <row r="64588" customFormat="1" x14ac:dyDescent="0.35"/>
    <row r="64589" customFormat="1" x14ac:dyDescent="0.35"/>
    <row r="64590" customFormat="1" x14ac:dyDescent="0.35"/>
    <row r="64591" customFormat="1" x14ac:dyDescent="0.35"/>
    <row r="64592" customFormat="1" x14ac:dyDescent="0.35"/>
    <row r="64593" customFormat="1" x14ac:dyDescent="0.35"/>
    <row r="64594" customFormat="1" x14ac:dyDescent="0.35"/>
    <row r="64595" customFormat="1" x14ac:dyDescent="0.35"/>
    <row r="64596" customFormat="1" x14ac:dyDescent="0.35"/>
    <row r="64597" customFormat="1" x14ac:dyDescent="0.35"/>
    <row r="64598" customFormat="1" x14ac:dyDescent="0.35"/>
    <row r="64599" customFormat="1" x14ac:dyDescent="0.35"/>
    <row r="64600" customFormat="1" x14ac:dyDescent="0.35"/>
    <row r="64601" customFormat="1" x14ac:dyDescent="0.35"/>
    <row r="64602" customFormat="1" x14ac:dyDescent="0.35"/>
    <row r="64603" customFormat="1" x14ac:dyDescent="0.35"/>
    <row r="64604" customFormat="1" x14ac:dyDescent="0.35"/>
    <row r="64605" customFormat="1" x14ac:dyDescent="0.35"/>
    <row r="64606" customFormat="1" x14ac:dyDescent="0.35"/>
    <row r="64607" customFormat="1" x14ac:dyDescent="0.35"/>
    <row r="64608" customFormat="1" x14ac:dyDescent="0.35"/>
    <row r="64609" customFormat="1" x14ac:dyDescent="0.35"/>
    <row r="64610" customFormat="1" x14ac:dyDescent="0.35"/>
    <row r="64611" customFormat="1" x14ac:dyDescent="0.35"/>
    <row r="64612" customFormat="1" x14ac:dyDescent="0.35"/>
    <row r="64613" customFormat="1" x14ac:dyDescent="0.35"/>
    <row r="64614" customFormat="1" x14ac:dyDescent="0.35"/>
    <row r="64615" customFormat="1" x14ac:dyDescent="0.35"/>
    <row r="64616" customFormat="1" x14ac:dyDescent="0.35"/>
    <row r="64617" customFormat="1" x14ac:dyDescent="0.35"/>
    <row r="64618" customFormat="1" x14ac:dyDescent="0.35"/>
    <row r="64619" customFormat="1" x14ac:dyDescent="0.35"/>
    <row r="64620" customFormat="1" x14ac:dyDescent="0.35"/>
    <row r="64621" customFormat="1" x14ac:dyDescent="0.35"/>
    <row r="64622" customFormat="1" x14ac:dyDescent="0.35"/>
    <row r="64623" customFormat="1" x14ac:dyDescent="0.35"/>
    <row r="64624" customFormat="1" x14ac:dyDescent="0.35"/>
    <row r="64625" customFormat="1" x14ac:dyDescent="0.35"/>
    <row r="64626" customFormat="1" x14ac:dyDescent="0.35"/>
    <row r="64627" customFormat="1" x14ac:dyDescent="0.35"/>
    <row r="64628" customFormat="1" x14ac:dyDescent="0.35"/>
    <row r="64629" customFormat="1" x14ac:dyDescent="0.35"/>
    <row r="64630" customFormat="1" x14ac:dyDescent="0.35"/>
    <row r="64631" customFormat="1" x14ac:dyDescent="0.35"/>
    <row r="64632" customFormat="1" x14ac:dyDescent="0.35"/>
    <row r="64633" customFormat="1" x14ac:dyDescent="0.35"/>
    <row r="64634" customFormat="1" x14ac:dyDescent="0.35"/>
    <row r="64635" customFormat="1" x14ac:dyDescent="0.35"/>
    <row r="64636" customFormat="1" x14ac:dyDescent="0.35"/>
    <row r="64637" customFormat="1" x14ac:dyDescent="0.35"/>
    <row r="64638" customFormat="1" x14ac:dyDescent="0.35"/>
    <row r="64639" customFormat="1" x14ac:dyDescent="0.35"/>
    <row r="64640" customFormat="1" x14ac:dyDescent="0.35"/>
    <row r="64641" customFormat="1" x14ac:dyDescent="0.35"/>
    <row r="64642" customFormat="1" x14ac:dyDescent="0.35"/>
    <row r="64643" customFormat="1" x14ac:dyDescent="0.35"/>
    <row r="64644" customFormat="1" x14ac:dyDescent="0.35"/>
    <row r="64645" customFormat="1" x14ac:dyDescent="0.35"/>
    <row r="64646" customFormat="1" x14ac:dyDescent="0.35"/>
    <row r="64647" customFormat="1" x14ac:dyDescent="0.35"/>
    <row r="64648" customFormat="1" x14ac:dyDescent="0.35"/>
    <row r="64649" customFormat="1" x14ac:dyDescent="0.35"/>
    <row r="64650" customFormat="1" x14ac:dyDescent="0.35"/>
    <row r="64651" customFormat="1" x14ac:dyDescent="0.35"/>
    <row r="64652" customFormat="1" x14ac:dyDescent="0.35"/>
    <row r="64653" customFormat="1" x14ac:dyDescent="0.35"/>
    <row r="64654" customFormat="1" x14ac:dyDescent="0.35"/>
    <row r="64655" customFormat="1" x14ac:dyDescent="0.35"/>
    <row r="64656" customFormat="1" x14ac:dyDescent="0.35"/>
    <row r="64657" customFormat="1" x14ac:dyDescent="0.35"/>
    <row r="64658" customFormat="1" x14ac:dyDescent="0.35"/>
    <row r="64659" customFormat="1" x14ac:dyDescent="0.35"/>
    <row r="64660" customFormat="1" x14ac:dyDescent="0.35"/>
    <row r="64661" customFormat="1" x14ac:dyDescent="0.35"/>
    <row r="64662" customFormat="1" x14ac:dyDescent="0.35"/>
    <row r="64663" customFormat="1" x14ac:dyDescent="0.35"/>
    <row r="64664" customFormat="1" x14ac:dyDescent="0.35"/>
    <row r="64665" customFormat="1" x14ac:dyDescent="0.35"/>
    <row r="64666" customFormat="1" x14ac:dyDescent="0.35"/>
    <row r="64667" customFormat="1" x14ac:dyDescent="0.35"/>
    <row r="64668" customFormat="1" x14ac:dyDescent="0.35"/>
    <row r="64669" customFormat="1" x14ac:dyDescent="0.35"/>
    <row r="64670" customFormat="1" x14ac:dyDescent="0.35"/>
    <row r="64671" customFormat="1" x14ac:dyDescent="0.35"/>
    <row r="64672" customFormat="1" x14ac:dyDescent="0.35"/>
    <row r="64673" customFormat="1" x14ac:dyDescent="0.35"/>
    <row r="64674" customFormat="1" x14ac:dyDescent="0.35"/>
    <row r="64675" customFormat="1" x14ac:dyDescent="0.35"/>
    <row r="64676" customFormat="1" x14ac:dyDescent="0.35"/>
    <row r="64677" customFormat="1" x14ac:dyDescent="0.35"/>
    <row r="64678" customFormat="1" x14ac:dyDescent="0.35"/>
    <row r="64679" customFormat="1" x14ac:dyDescent="0.35"/>
    <row r="64680" customFormat="1" x14ac:dyDescent="0.35"/>
    <row r="64681" customFormat="1" x14ac:dyDescent="0.35"/>
    <row r="64682" customFormat="1" x14ac:dyDescent="0.35"/>
    <row r="64683" customFormat="1" x14ac:dyDescent="0.35"/>
    <row r="64684" customFormat="1" x14ac:dyDescent="0.35"/>
    <row r="64685" customFormat="1" x14ac:dyDescent="0.35"/>
    <row r="64686" customFormat="1" x14ac:dyDescent="0.35"/>
    <row r="64687" customFormat="1" x14ac:dyDescent="0.35"/>
    <row r="64688" customFormat="1" x14ac:dyDescent="0.35"/>
    <row r="64689" customFormat="1" x14ac:dyDescent="0.35"/>
    <row r="64690" customFormat="1" x14ac:dyDescent="0.35"/>
    <row r="64691" customFormat="1" x14ac:dyDescent="0.35"/>
    <row r="64692" customFormat="1" x14ac:dyDescent="0.35"/>
    <row r="64693" customFormat="1" x14ac:dyDescent="0.35"/>
    <row r="64694" customFormat="1" x14ac:dyDescent="0.35"/>
    <row r="64695" customFormat="1" x14ac:dyDescent="0.35"/>
    <row r="64696" customFormat="1" x14ac:dyDescent="0.35"/>
    <row r="64697" customFormat="1" x14ac:dyDescent="0.35"/>
    <row r="64698" customFormat="1" x14ac:dyDescent="0.35"/>
    <row r="64699" customFormat="1" x14ac:dyDescent="0.35"/>
    <row r="64700" customFormat="1" x14ac:dyDescent="0.35"/>
    <row r="64701" customFormat="1" x14ac:dyDescent="0.35"/>
    <row r="64702" customFormat="1" x14ac:dyDescent="0.35"/>
    <row r="64703" customFormat="1" x14ac:dyDescent="0.35"/>
    <row r="64704" customFormat="1" x14ac:dyDescent="0.35"/>
    <row r="64705" customFormat="1" x14ac:dyDescent="0.35"/>
    <row r="64706" customFormat="1" x14ac:dyDescent="0.35"/>
    <row r="64707" customFormat="1" x14ac:dyDescent="0.35"/>
    <row r="64708" customFormat="1" x14ac:dyDescent="0.35"/>
    <row r="64709" customFormat="1" x14ac:dyDescent="0.35"/>
    <row r="64710" customFormat="1" x14ac:dyDescent="0.35"/>
    <row r="64711" customFormat="1" x14ac:dyDescent="0.35"/>
    <row r="64712" customFormat="1" x14ac:dyDescent="0.35"/>
    <row r="64713" customFormat="1" x14ac:dyDescent="0.35"/>
    <row r="64714" customFormat="1" x14ac:dyDescent="0.35"/>
    <row r="64715" customFormat="1" x14ac:dyDescent="0.35"/>
    <row r="64716" customFormat="1" x14ac:dyDescent="0.35"/>
    <row r="64717" customFormat="1" x14ac:dyDescent="0.35"/>
    <row r="64718" customFormat="1" x14ac:dyDescent="0.35"/>
    <row r="64719" customFormat="1" x14ac:dyDescent="0.35"/>
    <row r="64720" customFormat="1" x14ac:dyDescent="0.35"/>
    <row r="64721" customFormat="1" x14ac:dyDescent="0.35"/>
    <row r="64722" customFormat="1" x14ac:dyDescent="0.35"/>
    <row r="64723" customFormat="1" x14ac:dyDescent="0.35"/>
    <row r="64724" customFormat="1" x14ac:dyDescent="0.35"/>
    <row r="64725" customFormat="1" x14ac:dyDescent="0.35"/>
    <row r="64726" customFormat="1" x14ac:dyDescent="0.35"/>
    <row r="64727" customFormat="1" x14ac:dyDescent="0.35"/>
    <row r="64728" customFormat="1" x14ac:dyDescent="0.35"/>
    <row r="64729" customFormat="1" x14ac:dyDescent="0.35"/>
    <row r="64730" customFormat="1" x14ac:dyDescent="0.35"/>
    <row r="64731" customFormat="1" x14ac:dyDescent="0.35"/>
    <row r="64732" customFormat="1" x14ac:dyDescent="0.35"/>
    <row r="64733" customFormat="1" x14ac:dyDescent="0.35"/>
    <row r="64734" customFormat="1" x14ac:dyDescent="0.35"/>
    <row r="64735" customFormat="1" x14ac:dyDescent="0.35"/>
    <row r="64736" customFormat="1" x14ac:dyDescent="0.35"/>
    <row r="64737" customFormat="1" x14ac:dyDescent="0.35"/>
    <row r="64738" customFormat="1" x14ac:dyDescent="0.35"/>
    <row r="64739" customFormat="1" x14ac:dyDescent="0.35"/>
    <row r="64740" customFormat="1" x14ac:dyDescent="0.35"/>
    <row r="64741" customFormat="1" x14ac:dyDescent="0.35"/>
    <row r="64742" customFormat="1" x14ac:dyDescent="0.35"/>
    <row r="64743" customFormat="1" x14ac:dyDescent="0.35"/>
    <row r="64744" customFormat="1" x14ac:dyDescent="0.35"/>
    <row r="64745" customFormat="1" x14ac:dyDescent="0.35"/>
    <row r="64746" customFormat="1" x14ac:dyDescent="0.35"/>
    <row r="64747" customFormat="1" x14ac:dyDescent="0.35"/>
    <row r="64748" customFormat="1" x14ac:dyDescent="0.35"/>
    <row r="64749" customFormat="1" x14ac:dyDescent="0.35"/>
    <row r="64750" customFormat="1" x14ac:dyDescent="0.35"/>
    <row r="64751" customFormat="1" x14ac:dyDescent="0.35"/>
    <row r="64752" customFormat="1" x14ac:dyDescent="0.35"/>
    <row r="64753" customFormat="1" x14ac:dyDescent="0.35"/>
    <row r="64754" customFormat="1" x14ac:dyDescent="0.35"/>
    <row r="64755" customFormat="1" x14ac:dyDescent="0.35"/>
    <row r="64756" customFormat="1" x14ac:dyDescent="0.35"/>
    <row r="64757" customFormat="1" x14ac:dyDescent="0.35"/>
    <row r="64758" customFormat="1" x14ac:dyDescent="0.35"/>
    <row r="64759" customFormat="1" x14ac:dyDescent="0.35"/>
    <row r="64760" customFormat="1" x14ac:dyDescent="0.35"/>
    <row r="64761" customFormat="1" x14ac:dyDescent="0.35"/>
    <row r="64762" customFormat="1" x14ac:dyDescent="0.35"/>
    <row r="64763" customFormat="1" x14ac:dyDescent="0.35"/>
    <row r="64764" customFormat="1" x14ac:dyDescent="0.35"/>
    <row r="64765" customFormat="1" x14ac:dyDescent="0.35"/>
    <row r="64766" customFormat="1" x14ac:dyDescent="0.35"/>
    <row r="64767" customFormat="1" x14ac:dyDescent="0.35"/>
    <row r="64768" customFormat="1" x14ac:dyDescent="0.35"/>
    <row r="64769" customFormat="1" x14ac:dyDescent="0.35"/>
    <row r="64770" customFormat="1" x14ac:dyDescent="0.35"/>
    <row r="64771" customFormat="1" x14ac:dyDescent="0.35"/>
    <row r="64772" customFormat="1" x14ac:dyDescent="0.35"/>
    <row r="64773" customFormat="1" x14ac:dyDescent="0.35"/>
    <row r="64774" customFormat="1" x14ac:dyDescent="0.35"/>
    <row r="64775" customFormat="1" x14ac:dyDescent="0.35"/>
    <row r="64776" customFormat="1" x14ac:dyDescent="0.35"/>
    <row r="64777" customFormat="1" x14ac:dyDescent="0.35"/>
    <row r="64778" customFormat="1" x14ac:dyDescent="0.35"/>
    <row r="64779" customFormat="1" x14ac:dyDescent="0.35"/>
    <row r="64780" customFormat="1" x14ac:dyDescent="0.35"/>
    <row r="64781" customFormat="1" x14ac:dyDescent="0.35"/>
    <row r="64782" customFormat="1" x14ac:dyDescent="0.35"/>
    <row r="64783" customFormat="1" x14ac:dyDescent="0.35"/>
    <row r="64784" customFormat="1" x14ac:dyDescent="0.35"/>
    <row r="64785" customFormat="1" x14ac:dyDescent="0.35"/>
    <row r="64786" customFormat="1" x14ac:dyDescent="0.35"/>
    <row r="64787" customFormat="1" x14ac:dyDescent="0.35"/>
    <row r="64788" customFormat="1" x14ac:dyDescent="0.35"/>
    <row r="64789" customFormat="1" x14ac:dyDescent="0.35"/>
    <row r="64790" customFormat="1" x14ac:dyDescent="0.35"/>
    <row r="64791" customFormat="1" x14ac:dyDescent="0.35"/>
    <row r="64792" customFormat="1" x14ac:dyDescent="0.35"/>
    <row r="64793" customFormat="1" x14ac:dyDescent="0.35"/>
    <row r="64794" customFormat="1" x14ac:dyDescent="0.35"/>
    <row r="64795" customFormat="1" x14ac:dyDescent="0.35"/>
    <row r="64796" customFormat="1" x14ac:dyDescent="0.35"/>
    <row r="64797" customFormat="1" x14ac:dyDescent="0.35"/>
    <row r="64798" customFormat="1" x14ac:dyDescent="0.35"/>
    <row r="64799" customFormat="1" x14ac:dyDescent="0.35"/>
    <row r="64800" customFormat="1" x14ac:dyDescent="0.35"/>
    <row r="64801" customFormat="1" x14ac:dyDescent="0.35"/>
    <row r="64802" customFormat="1" x14ac:dyDescent="0.35"/>
    <row r="64803" customFormat="1" x14ac:dyDescent="0.35"/>
    <row r="64804" customFormat="1" x14ac:dyDescent="0.35"/>
    <row r="64805" customFormat="1" x14ac:dyDescent="0.35"/>
    <row r="64806" customFormat="1" x14ac:dyDescent="0.35"/>
    <row r="64807" customFormat="1" x14ac:dyDescent="0.35"/>
    <row r="64808" customFormat="1" x14ac:dyDescent="0.35"/>
    <row r="64809" customFormat="1" x14ac:dyDescent="0.35"/>
    <row r="64810" customFormat="1" x14ac:dyDescent="0.35"/>
    <row r="64811" customFormat="1" x14ac:dyDescent="0.35"/>
    <row r="64812" customFormat="1" x14ac:dyDescent="0.35"/>
    <row r="64813" customFormat="1" x14ac:dyDescent="0.35"/>
    <row r="64814" customFormat="1" x14ac:dyDescent="0.35"/>
    <row r="64815" customFormat="1" x14ac:dyDescent="0.35"/>
    <row r="64816" customFormat="1" x14ac:dyDescent="0.35"/>
    <row r="64817" customFormat="1" x14ac:dyDescent="0.35"/>
    <row r="64818" customFormat="1" x14ac:dyDescent="0.35"/>
    <row r="64819" customFormat="1" x14ac:dyDescent="0.35"/>
    <row r="64820" customFormat="1" x14ac:dyDescent="0.35"/>
    <row r="64821" customFormat="1" x14ac:dyDescent="0.35"/>
    <row r="64822" customFormat="1" x14ac:dyDescent="0.35"/>
    <row r="64823" customFormat="1" x14ac:dyDescent="0.35"/>
    <row r="64824" customFormat="1" x14ac:dyDescent="0.35"/>
    <row r="64825" customFormat="1" x14ac:dyDescent="0.35"/>
    <row r="64826" customFormat="1" x14ac:dyDescent="0.35"/>
    <row r="64827" customFormat="1" x14ac:dyDescent="0.35"/>
    <row r="64828" customFormat="1" x14ac:dyDescent="0.35"/>
    <row r="64829" customFormat="1" x14ac:dyDescent="0.35"/>
    <row r="64830" customFormat="1" x14ac:dyDescent="0.35"/>
    <row r="64831" customFormat="1" x14ac:dyDescent="0.35"/>
    <row r="64832" customFormat="1" x14ac:dyDescent="0.35"/>
    <row r="64833" customFormat="1" x14ac:dyDescent="0.35"/>
    <row r="64834" customFormat="1" x14ac:dyDescent="0.35"/>
    <row r="64835" customFormat="1" x14ac:dyDescent="0.35"/>
    <row r="64836" customFormat="1" x14ac:dyDescent="0.35"/>
    <row r="64837" customFormat="1" x14ac:dyDescent="0.35"/>
    <row r="64838" customFormat="1" x14ac:dyDescent="0.35"/>
    <row r="64839" customFormat="1" x14ac:dyDescent="0.35"/>
    <row r="64840" customFormat="1" x14ac:dyDescent="0.35"/>
    <row r="64841" customFormat="1" x14ac:dyDescent="0.35"/>
    <row r="64842" customFormat="1" x14ac:dyDescent="0.35"/>
    <row r="64843" customFormat="1" x14ac:dyDescent="0.35"/>
    <row r="64844" customFormat="1" x14ac:dyDescent="0.35"/>
    <row r="64845" customFormat="1" x14ac:dyDescent="0.35"/>
    <row r="64846" customFormat="1" x14ac:dyDescent="0.35"/>
    <row r="64847" customFormat="1" x14ac:dyDescent="0.35"/>
    <row r="64848" customFormat="1" x14ac:dyDescent="0.35"/>
    <row r="64849" customFormat="1" x14ac:dyDescent="0.35"/>
    <row r="64850" customFormat="1" x14ac:dyDescent="0.35"/>
    <row r="64851" customFormat="1" x14ac:dyDescent="0.35"/>
    <row r="64852" customFormat="1" x14ac:dyDescent="0.35"/>
    <row r="64853" customFormat="1" x14ac:dyDescent="0.35"/>
    <row r="64854" customFormat="1" x14ac:dyDescent="0.35"/>
    <row r="64855" customFormat="1" x14ac:dyDescent="0.35"/>
    <row r="64856" customFormat="1" x14ac:dyDescent="0.35"/>
    <row r="64857" customFormat="1" x14ac:dyDescent="0.35"/>
    <row r="64858" customFormat="1" x14ac:dyDescent="0.35"/>
    <row r="64859" customFormat="1" x14ac:dyDescent="0.35"/>
    <row r="64860" customFormat="1" x14ac:dyDescent="0.35"/>
    <row r="64861" customFormat="1" x14ac:dyDescent="0.35"/>
    <row r="64862" customFormat="1" x14ac:dyDescent="0.35"/>
    <row r="64863" customFormat="1" x14ac:dyDescent="0.35"/>
    <row r="64864" customFormat="1" x14ac:dyDescent="0.35"/>
    <row r="64865" customFormat="1" x14ac:dyDescent="0.35"/>
    <row r="64866" customFormat="1" x14ac:dyDescent="0.35"/>
    <row r="64867" customFormat="1" x14ac:dyDescent="0.35"/>
    <row r="64868" customFormat="1" x14ac:dyDescent="0.35"/>
    <row r="64869" customFormat="1" x14ac:dyDescent="0.35"/>
    <row r="64870" customFormat="1" x14ac:dyDescent="0.35"/>
    <row r="64871" customFormat="1" x14ac:dyDescent="0.35"/>
    <row r="64872" customFormat="1" x14ac:dyDescent="0.35"/>
    <row r="64873" customFormat="1" x14ac:dyDescent="0.35"/>
    <row r="64874" customFormat="1" x14ac:dyDescent="0.35"/>
    <row r="64875" customFormat="1" x14ac:dyDescent="0.35"/>
    <row r="64876" customFormat="1" x14ac:dyDescent="0.35"/>
    <row r="64877" customFormat="1" x14ac:dyDescent="0.35"/>
    <row r="64878" customFormat="1" x14ac:dyDescent="0.35"/>
    <row r="64879" customFormat="1" x14ac:dyDescent="0.35"/>
    <row r="64880" customFormat="1" x14ac:dyDescent="0.35"/>
    <row r="64881" customFormat="1" x14ac:dyDescent="0.35"/>
    <row r="64882" customFormat="1" x14ac:dyDescent="0.35"/>
    <row r="64883" customFormat="1" x14ac:dyDescent="0.35"/>
    <row r="64884" customFormat="1" x14ac:dyDescent="0.35"/>
    <row r="64885" customFormat="1" x14ac:dyDescent="0.35"/>
    <row r="64886" customFormat="1" x14ac:dyDescent="0.35"/>
    <row r="64887" customFormat="1" x14ac:dyDescent="0.35"/>
    <row r="64888" customFormat="1" x14ac:dyDescent="0.35"/>
    <row r="64889" customFormat="1" x14ac:dyDescent="0.35"/>
    <row r="64890" customFormat="1" x14ac:dyDescent="0.35"/>
    <row r="64891" customFormat="1" x14ac:dyDescent="0.35"/>
    <row r="64892" customFormat="1" x14ac:dyDescent="0.35"/>
    <row r="64893" customFormat="1" x14ac:dyDescent="0.35"/>
    <row r="64894" customFormat="1" x14ac:dyDescent="0.35"/>
    <row r="64895" customFormat="1" x14ac:dyDescent="0.35"/>
    <row r="64896" customFormat="1" x14ac:dyDescent="0.35"/>
    <row r="64897" customFormat="1" x14ac:dyDescent="0.35"/>
    <row r="64898" customFormat="1" x14ac:dyDescent="0.35"/>
    <row r="64899" customFormat="1" x14ac:dyDescent="0.35"/>
    <row r="64900" customFormat="1" x14ac:dyDescent="0.35"/>
    <row r="64901" customFormat="1" x14ac:dyDescent="0.35"/>
    <row r="64902" customFormat="1" x14ac:dyDescent="0.35"/>
    <row r="64903" customFormat="1" x14ac:dyDescent="0.35"/>
    <row r="64904" customFormat="1" x14ac:dyDescent="0.35"/>
    <row r="64905" customFormat="1" x14ac:dyDescent="0.35"/>
    <row r="64906" customFormat="1" x14ac:dyDescent="0.35"/>
    <row r="64907" customFormat="1" x14ac:dyDescent="0.35"/>
    <row r="64908" customFormat="1" x14ac:dyDescent="0.35"/>
    <row r="64909" customFormat="1" x14ac:dyDescent="0.35"/>
    <row r="64910" customFormat="1" x14ac:dyDescent="0.35"/>
    <row r="64911" customFormat="1" x14ac:dyDescent="0.35"/>
    <row r="64912" customFormat="1" x14ac:dyDescent="0.35"/>
    <row r="64913" customFormat="1" x14ac:dyDescent="0.35"/>
    <row r="64914" customFormat="1" x14ac:dyDescent="0.35"/>
    <row r="64915" customFormat="1" x14ac:dyDescent="0.35"/>
    <row r="64916" customFormat="1" x14ac:dyDescent="0.35"/>
    <row r="64917" customFormat="1" x14ac:dyDescent="0.35"/>
    <row r="64918" customFormat="1" x14ac:dyDescent="0.35"/>
    <row r="64919" customFormat="1" x14ac:dyDescent="0.35"/>
    <row r="64920" customFormat="1" x14ac:dyDescent="0.35"/>
    <row r="64921" customFormat="1" x14ac:dyDescent="0.35"/>
    <row r="64922" customFormat="1" x14ac:dyDescent="0.35"/>
    <row r="64923" customFormat="1" x14ac:dyDescent="0.35"/>
    <row r="64924" customFormat="1" x14ac:dyDescent="0.35"/>
    <row r="64925" customFormat="1" x14ac:dyDescent="0.35"/>
    <row r="64926" customFormat="1" x14ac:dyDescent="0.35"/>
    <row r="64927" customFormat="1" x14ac:dyDescent="0.35"/>
    <row r="64928" customFormat="1" x14ac:dyDescent="0.35"/>
    <row r="64929" customFormat="1" x14ac:dyDescent="0.35"/>
    <row r="64930" customFormat="1" x14ac:dyDescent="0.35"/>
    <row r="64931" customFormat="1" x14ac:dyDescent="0.35"/>
    <row r="64932" customFormat="1" x14ac:dyDescent="0.35"/>
    <row r="64933" customFormat="1" x14ac:dyDescent="0.35"/>
    <row r="64934" customFormat="1" x14ac:dyDescent="0.35"/>
    <row r="64935" customFormat="1" x14ac:dyDescent="0.35"/>
    <row r="64936" customFormat="1" x14ac:dyDescent="0.35"/>
    <row r="64937" customFormat="1" x14ac:dyDescent="0.35"/>
    <row r="64938" customFormat="1" x14ac:dyDescent="0.35"/>
    <row r="64939" customFormat="1" x14ac:dyDescent="0.35"/>
    <row r="64940" customFormat="1" x14ac:dyDescent="0.35"/>
    <row r="64941" customFormat="1" x14ac:dyDescent="0.35"/>
    <row r="64942" customFormat="1" x14ac:dyDescent="0.35"/>
    <row r="64943" customFormat="1" x14ac:dyDescent="0.35"/>
    <row r="64944" customFormat="1" x14ac:dyDescent="0.35"/>
    <row r="64945" customFormat="1" x14ac:dyDescent="0.35"/>
    <row r="64946" customFormat="1" x14ac:dyDescent="0.35"/>
    <row r="64947" customFormat="1" x14ac:dyDescent="0.35"/>
    <row r="64948" customFormat="1" x14ac:dyDescent="0.35"/>
    <row r="64949" customFormat="1" x14ac:dyDescent="0.35"/>
    <row r="64950" customFormat="1" x14ac:dyDescent="0.35"/>
    <row r="64951" customFormat="1" x14ac:dyDescent="0.35"/>
    <row r="64952" customFormat="1" x14ac:dyDescent="0.35"/>
    <row r="64953" customFormat="1" x14ac:dyDescent="0.35"/>
    <row r="64954" customFormat="1" x14ac:dyDescent="0.35"/>
    <row r="64955" customFormat="1" x14ac:dyDescent="0.35"/>
    <row r="64956" customFormat="1" x14ac:dyDescent="0.35"/>
    <row r="64957" customFormat="1" x14ac:dyDescent="0.35"/>
    <row r="64958" customFormat="1" x14ac:dyDescent="0.35"/>
    <row r="64959" customFormat="1" x14ac:dyDescent="0.35"/>
    <row r="64960" customFormat="1" x14ac:dyDescent="0.35"/>
    <row r="64961" customFormat="1" x14ac:dyDescent="0.35"/>
    <row r="64962" customFormat="1" x14ac:dyDescent="0.35"/>
    <row r="64963" customFormat="1" x14ac:dyDescent="0.35"/>
    <row r="64964" customFormat="1" x14ac:dyDescent="0.35"/>
    <row r="64965" customFormat="1" x14ac:dyDescent="0.35"/>
    <row r="64966" customFormat="1" x14ac:dyDescent="0.35"/>
    <row r="64967" customFormat="1" x14ac:dyDescent="0.35"/>
    <row r="64968" customFormat="1" x14ac:dyDescent="0.35"/>
    <row r="64969" customFormat="1" x14ac:dyDescent="0.35"/>
    <row r="64970" customFormat="1" x14ac:dyDescent="0.35"/>
    <row r="64971" customFormat="1" x14ac:dyDescent="0.35"/>
    <row r="64972" customFormat="1" x14ac:dyDescent="0.35"/>
    <row r="64973" customFormat="1" x14ac:dyDescent="0.35"/>
    <row r="64974" customFormat="1" x14ac:dyDescent="0.35"/>
    <row r="64975" customFormat="1" x14ac:dyDescent="0.35"/>
    <row r="64976" customFormat="1" x14ac:dyDescent="0.35"/>
    <row r="64977" customFormat="1" x14ac:dyDescent="0.35"/>
    <row r="64978" customFormat="1" x14ac:dyDescent="0.35"/>
    <row r="64979" customFormat="1" x14ac:dyDescent="0.35"/>
    <row r="64980" customFormat="1" x14ac:dyDescent="0.35"/>
    <row r="64981" customFormat="1" x14ac:dyDescent="0.35"/>
    <row r="64982" customFormat="1" x14ac:dyDescent="0.35"/>
    <row r="64983" customFormat="1" x14ac:dyDescent="0.35"/>
    <row r="64984" customFormat="1" x14ac:dyDescent="0.35"/>
    <row r="64985" customFormat="1" x14ac:dyDescent="0.35"/>
    <row r="64986" customFormat="1" x14ac:dyDescent="0.35"/>
    <row r="64987" customFormat="1" x14ac:dyDescent="0.35"/>
    <row r="64988" customFormat="1" x14ac:dyDescent="0.35"/>
    <row r="64989" customFormat="1" x14ac:dyDescent="0.35"/>
    <row r="64990" customFormat="1" x14ac:dyDescent="0.35"/>
    <row r="64991" customFormat="1" x14ac:dyDescent="0.35"/>
    <row r="64992" customFormat="1" x14ac:dyDescent="0.35"/>
    <row r="64993" customFormat="1" x14ac:dyDescent="0.35"/>
    <row r="64994" customFormat="1" x14ac:dyDescent="0.35"/>
    <row r="64995" customFormat="1" x14ac:dyDescent="0.35"/>
    <row r="64996" customFormat="1" x14ac:dyDescent="0.35"/>
    <row r="64997" customFormat="1" x14ac:dyDescent="0.35"/>
    <row r="64998" customFormat="1" x14ac:dyDescent="0.35"/>
    <row r="64999" customFormat="1" x14ac:dyDescent="0.35"/>
    <row r="65000" customFormat="1" x14ac:dyDescent="0.35"/>
    <row r="65001" customFormat="1" x14ac:dyDescent="0.35"/>
    <row r="65002" customFormat="1" x14ac:dyDescent="0.35"/>
    <row r="65003" customFormat="1" x14ac:dyDescent="0.35"/>
    <row r="65004" customFormat="1" x14ac:dyDescent="0.35"/>
    <row r="65005" customFormat="1" x14ac:dyDescent="0.35"/>
    <row r="65006" customFormat="1" x14ac:dyDescent="0.35"/>
    <row r="65007" customFormat="1" x14ac:dyDescent="0.35"/>
    <row r="65008" customFormat="1" x14ac:dyDescent="0.35"/>
    <row r="65009" customFormat="1" x14ac:dyDescent="0.35"/>
    <row r="65010" customFormat="1" x14ac:dyDescent="0.35"/>
    <row r="65011" customFormat="1" x14ac:dyDescent="0.35"/>
    <row r="65012" customFormat="1" x14ac:dyDescent="0.35"/>
    <row r="65013" customFormat="1" x14ac:dyDescent="0.35"/>
    <row r="65014" customFormat="1" x14ac:dyDescent="0.35"/>
    <row r="65015" customFormat="1" x14ac:dyDescent="0.35"/>
    <row r="65016" customFormat="1" x14ac:dyDescent="0.35"/>
    <row r="65017" customFormat="1" x14ac:dyDescent="0.35"/>
    <row r="65018" customFormat="1" x14ac:dyDescent="0.35"/>
    <row r="65019" customFormat="1" x14ac:dyDescent="0.35"/>
    <row r="65020" customFormat="1" x14ac:dyDescent="0.35"/>
    <row r="65021" customFormat="1" x14ac:dyDescent="0.35"/>
    <row r="65022" customFormat="1" x14ac:dyDescent="0.35"/>
    <row r="65023" customFormat="1" x14ac:dyDescent="0.35"/>
    <row r="65024" customFormat="1" x14ac:dyDescent="0.35"/>
    <row r="65025" customFormat="1" x14ac:dyDescent="0.35"/>
    <row r="65026" customFormat="1" x14ac:dyDescent="0.35"/>
    <row r="65027" customFormat="1" x14ac:dyDescent="0.35"/>
    <row r="65028" customFormat="1" x14ac:dyDescent="0.35"/>
    <row r="65029" customFormat="1" x14ac:dyDescent="0.35"/>
    <row r="65030" customFormat="1" x14ac:dyDescent="0.35"/>
    <row r="65031" customFormat="1" x14ac:dyDescent="0.35"/>
    <row r="65032" customFormat="1" x14ac:dyDescent="0.35"/>
    <row r="65033" customFormat="1" x14ac:dyDescent="0.35"/>
    <row r="65034" customFormat="1" x14ac:dyDescent="0.35"/>
    <row r="65035" customFormat="1" x14ac:dyDescent="0.35"/>
    <row r="65036" customFormat="1" x14ac:dyDescent="0.35"/>
    <row r="65037" customFormat="1" x14ac:dyDescent="0.35"/>
    <row r="65038" customFormat="1" x14ac:dyDescent="0.35"/>
    <row r="65039" customFormat="1" x14ac:dyDescent="0.35"/>
    <row r="65040" customFormat="1" x14ac:dyDescent="0.35"/>
    <row r="65041" customFormat="1" x14ac:dyDescent="0.35"/>
    <row r="65042" customFormat="1" x14ac:dyDescent="0.35"/>
    <row r="65043" customFormat="1" x14ac:dyDescent="0.35"/>
    <row r="65044" customFormat="1" x14ac:dyDescent="0.35"/>
    <row r="65045" customFormat="1" x14ac:dyDescent="0.35"/>
    <row r="65046" customFormat="1" x14ac:dyDescent="0.35"/>
    <row r="65047" customFormat="1" x14ac:dyDescent="0.35"/>
    <row r="65048" customFormat="1" x14ac:dyDescent="0.35"/>
    <row r="65049" customFormat="1" x14ac:dyDescent="0.35"/>
    <row r="65050" customFormat="1" x14ac:dyDescent="0.35"/>
    <row r="65051" customFormat="1" x14ac:dyDescent="0.35"/>
    <row r="65052" customFormat="1" x14ac:dyDescent="0.35"/>
    <row r="65053" customFormat="1" x14ac:dyDescent="0.35"/>
    <row r="65054" customFormat="1" x14ac:dyDescent="0.35"/>
    <row r="65055" customFormat="1" x14ac:dyDescent="0.35"/>
    <row r="65056" customFormat="1" x14ac:dyDescent="0.35"/>
    <row r="65057" customFormat="1" x14ac:dyDescent="0.35"/>
    <row r="65058" customFormat="1" x14ac:dyDescent="0.35"/>
    <row r="65059" customFormat="1" x14ac:dyDescent="0.35"/>
    <row r="65060" customFormat="1" x14ac:dyDescent="0.35"/>
    <row r="65061" customFormat="1" x14ac:dyDescent="0.35"/>
    <row r="65062" customFormat="1" x14ac:dyDescent="0.35"/>
    <row r="65063" customFormat="1" x14ac:dyDescent="0.35"/>
    <row r="65064" customFormat="1" x14ac:dyDescent="0.35"/>
    <row r="65065" customFormat="1" x14ac:dyDescent="0.35"/>
    <row r="65066" customFormat="1" x14ac:dyDescent="0.35"/>
    <row r="65067" customFormat="1" x14ac:dyDescent="0.35"/>
    <row r="65068" customFormat="1" x14ac:dyDescent="0.35"/>
    <row r="65069" customFormat="1" x14ac:dyDescent="0.35"/>
    <row r="65070" customFormat="1" x14ac:dyDescent="0.35"/>
    <row r="65071" customFormat="1" x14ac:dyDescent="0.35"/>
    <row r="65072" customFormat="1" x14ac:dyDescent="0.35"/>
    <row r="65073" customFormat="1" x14ac:dyDescent="0.35"/>
    <row r="65074" customFormat="1" x14ac:dyDescent="0.35"/>
    <row r="65075" customFormat="1" x14ac:dyDescent="0.35"/>
    <row r="65076" customFormat="1" x14ac:dyDescent="0.35"/>
    <row r="65077" customFormat="1" x14ac:dyDescent="0.35"/>
    <row r="65078" customFormat="1" x14ac:dyDescent="0.35"/>
    <row r="65079" customFormat="1" x14ac:dyDescent="0.35"/>
    <row r="65080" customFormat="1" x14ac:dyDescent="0.35"/>
    <row r="65081" customFormat="1" x14ac:dyDescent="0.35"/>
    <row r="65082" customFormat="1" x14ac:dyDescent="0.35"/>
    <row r="65083" customFormat="1" x14ac:dyDescent="0.35"/>
    <row r="65084" customFormat="1" x14ac:dyDescent="0.35"/>
    <row r="65085" customFormat="1" x14ac:dyDescent="0.35"/>
    <row r="65086" customFormat="1" x14ac:dyDescent="0.35"/>
    <row r="65087" customFormat="1" x14ac:dyDescent="0.35"/>
    <row r="65088" customFormat="1" x14ac:dyDescent="0.35"/>
    <row r="65089" customFormat="1" x14ac:dyDescent="0.35"/>
    <row r="65090" customFormat="1" x14ac:dyDescent="0.35"/>
    <row r="65091" customFormat="1" x14ac:dyDescent="0.35"/>
    <row r="65092" customFormat="1" x14ac:dyDescent="0.35"/>
    <row r="65093" customFormat="1" x14ac:dyDescent="0.35"/>
    <row r="65094" customFormat="1" x14ac:dyDescent="0.35"/>
    <row r="65095" customFormat="1" x14ac:dyDescent="0.35"/>
    <row r="65096" customFormat="1" x14ac:dyDescent="0.35"/>
    <row r="65097" customFormat="1" x14ac:dyDescent="0.35"/>
    <row r="65098" customFormat="1" x14ac:dyDescent="0.35"/>
    <row r="65099" customFormat="1" x14ac:dyDescent="0.35"/>
    <row r="65100" customFormat="1" x14ac:dyDescent="0.35"/>
    <row r="65101" customFormat="1" x14ac:dyDescent="0.35"/>
    <row r="65102" customFormat="1" x14ac:dyDescent="0.35"/>
    <row r="65103" customFormat="1" x14ac:dyDescent="0.35"/>
    <row r="65104" customFormat="1" x14ac:dyDescent="0.35"/>
    <row r="65105" customFormat="1" x14ac:dyDescent="0.35"/>
    <row r="65106" customFormat="1" x14ac:dyDescent="0.35"/>
    <row r="65107" customFormat="1" x14ac:dyDescent="0.35"/>
    <row r="65108" customFormat="1" x14ac:dyDescent="0.35"/>
    <row r="65109" customFormat="1" x14ac:dyDescent="0.35"/>
    <row r="65110" customFormat="1" x14ac:dyDescent="0.35"/>
    <row r="65111" customFormat="1" x14ac:dyDescent="0.35"/>
    <row r="65112" customFormat="1" x14ac:dyDescent="0.35"/>
    <row r="65113" customFormat="1" x14ac:dyDescent="0.35"/>
    <row r="65114" customFormat="1" x14ac:dyDescent="0.35"/>
    <row r="65115" customFormat="1" x14ac:dyDescent="0.35"/>
    <row r="65116" customFormat="1" x14ac:dyDescent="0.35"/>
    <row r="65117" customFormat="1" x14ac:dyDescent="0.35"/>
    <row r="65118" customFormat="1" x14ac:dyDescent="0.35"/>
    <row r="65119" customFormat="1" x14ac:dyDescent="0.35"/>
    <row r="65120" customFormat="1" x14ac:dyDescent="0.35"/>
    <row r="65121" customFormat="1" x14ac:dyDescent="0.35"/>
    <row r="65122" customFormat="1" x14ac:dyDescent="0.35"/>
    <row r="65123" customFormat="1" x14ac:dyDescent="0.35"/>
    <row r="65124" customFormat="1" x14ac:dyDescent="0.35"/>
    <row r="65125" customFormat="1" x14ac:dyDescent="0.35"/>
    <row r="65126" customFormat="1" x14ac:dyDescent="0.35"/>
    <row r="65127" customFormat="1" x14ac:dyDescent="0.35"/>
    <row r="65128" customFormat="1" x14ac:dyDescent="0.35"/>
    <row r="65129" customFormat="1" x14ac:dyDescent="0.35"/>
    <row r="65130" customFormat="1" x14ac:dyDescent="0.35"/>
    <row r="65131" customFormat="1" x14ac:dyDescent="0.35"/>
    <row r="65132" customFormat="1" x14ac:dyDescent="0.35"/>
    <row r="65133" customFormat="1" x14ac:dyDescent="0.35"/>
    <row r="65134" customFormat="1" x14ac:dyDescent="0.35"/>
    <row r="65135" customFormat="1" x14ac:dyDescent="0.35"/>
    <row r="65136" customFormat="1" x14ac:dyDescent="0.35"/>
    <row r="65137" customFormat="1" x14ac:dyDescent="0.35"/>
    <row r="65138" customFormat="1" x14ac:dyDescent="0.35"/>
    <row r="65139" customFormat="1" x14ac:dyDescent="0.35"/>
    <row r="65140" customFormat="1" x14ac:dyDescent="0.35"/>
    <row r="65141" customFormat="1" x14ac:dyDescent="0.35"/>
    <row r="65142" customFormat="1" x14ac:dyDescent="0.35"/>
    <row r="65143" customFormat="1" x14ac:dyDescent="0.35"/>
    <row r="65144" customFormat="1" x14ac:dyDescent="0.35"/>
    <row r="65145" customFormat="1" x14ac:dyDescent="0.35"/>
    <row r="65146" customFormat="1" x14ac:dyDescent="0.35"/>
    <row r="65147" customFormat="1" x14ac:dyDescent="0.35"/>
    <row r="65148" customFormat="1" x14ac:dyDescent="0.35"/>
    <row r="65149" customFormat="1" x14ac:dyDescent="0.35"/>
    <row r="65150" customFormat="1" x14ac:dyDescent="0.35"/>
    <row r="65151" customFormat="1" x14ac:dyDescent="0.35"/>
    <row r="65152" customFormat="1" x14ac:dyDescent="0.35"/>
    <row r="65153" customFormat="1" x14ac:dyDescent="0.35"/>
    <row r="65154" customFormat="1" x14ac:dyDescent="0.35"/>
    <row r="65155" customFormat="1" x14ac:dyDescent="0.35"/>
    <row r="65156" customFormat="1" x14ac:dyDescent="0.35"/>
    <row r="65157" customFormat="1" x14ac:dyDescent="0.35"/>
    <row r="65158" customFormat="1" x14ac:dyDescent="0.35"/>
    <row r="65159" customFormat="1" x14ac:dyDescent="0.35"/>
    <row r="65160" customFormat="1" x14ac:dyDescent="0.35"/>
    <row r="65161" customFormat="1" x14ac:dyDescent="0.35"/>
    <row r="65162" customFormat="1" x14ac:dyDescent="0.35"/>
    <row r="65163" customFormat="1" x14ac:dyDescent="0.35"/>
    <row r="65164" customFormat="1" x14ac:dyDescent="0.35"/>
    <row r="65165" customFormat="1" x14ac:dyDescent="0.35"/>
    <row r="65166" customFormat="1" x14ac:dyDescent="0.35"/>
    <row r="65167" customFormat="1" x14ac:dyDescent="0.35"/>
    <row r="65168" customFormat="1" x14ac:dyDescent="0.35"/>
    <row r="65169" customFormat="1" x14ac:dyDescent="0.35"/>
    <row r="65170" customFormat="1" x14ac:dyDescent="0.35"/>
    <row r="65171" customFormat="1" x14ac:dyDescent="0.35"/>
    <row r="65172" customFormat="1" x14ac:dyDescent="0.35"/>
    <row r="65173" customFormat="1" x14ac:dyDescent="0.35"/>
    <row r="65174" customFormat="1" x14ac:dyDescent="0.35"/>
    <row r="65175" customFormat="1" x14ac:dyDescent="0.35"/>
    <row r="65176" customFormat="1" x14ac:dyDescent="0.35"/>
    <row r="65177" customFormat="1" x14ac:dyDescent="0.35"/>
    <row r="65178" customFormat="1" x14ac:dyDescent="0.35"/>
    <row r="65179" customFormat="1" x14ac:dyDescent="0.35"/>
    <row r="65180" customFormat="1" x14ac:dyDescent="0.35"/>
    <row r="65181" customFormat="1" x14ac:dyDescent="0.35"/>
    <row r="65182" customFormat="1" x14ac:dyDescent="0.35"/>
    <row r="65183" customFormat="1" x14ac:dyDescent="0.35"/>
    <row r="65184" customFormat="1" x14ac:dyDescent="0.35"/>
    <row r="65185" customFormat="1" x14ac:dyDescent="0.35"/>
    <row r="65186" customFormat="1" x14ac:dyDescent="0.35"/>
    <row r="65187" customFormat="1" x14ac:dyDescent="0.35"/>
    <row r="65188" customFormat="1" x14ac:dyDescent="0.35"/>
    <row r="65189" customFormat="1" x14ac:dyDescent="0.35"/>
    <row r="65190" customFormat="1" x14ac:dyDescent="0.35"/>
    <row r="65191" customFormat="1" x14ac:dyDescent="0.35"/>
    <row r="65192" customFormat="1" x14ac:dyDescent="0.35"/>
    <row r="65193" customFormat="1" x14ac:dyDescent="0.35"/>
    <row r="65194" customFormat="1" x14ac:dyDescent="0.35"/>
    <row r="65195" customFormat="1" x14ac:dyDescent="0.35"/>
    <row r="65196" customFormat="1" x14ac:dyDescent="0.35"/>
    <row r="65197" customFormat="1" x14ac:dyDescent="0.35"/>
    <row r="65198" customFormat="1" x14ac:dyDescent="0.35"/>
    <row r="65199" customFormat="1" x14ac:dyDescent="0.35"/>
    <row r="65200" customFormat="1" x14ac:dyDescent="0.35"/>
    <row r="65201" customFormat="1" x14ac:dyDescent="0.35"/>
    <row r="65202" customFormat="1" x14ac:dyDescent="0.35"/>
    <row r="65203" customFormat="1" x14ac:dyDescent="0.35"/>
    <row r="65204" customFormat="1" x14ac:dyDescent="0.35"/>
    <row r="65205" customFormat="1" x14ac:dyDescent="0.35"/>
    <row r="65206" customFormat="1" x14ac:dyDescent="0.35"/>
    <row r="65207" customFormat="1" x14ac:dyDescent="0.35"/>
    <row r="65208" customFormat="1" x14ac:dyDescent="0.35"/>
    <row r="65209" customFormat="1" x14ac:dyDescent="0.35"/>
    <row r="65210" customFormat="1" x14ac:dyDescent="0.35"/>
    <row r="65211" customFormat="1" x14ac:dyDescent="0.35"/>
    <row r="65212" customFormat="1" x14ac:dyDescent="0.35"/>
    <row r="65213" customFormat="1" x14ac:dyDescent="0.35"/>
    <row r="65214" customFormat="1" x14ac:dyDescent="0.35"/>
    <row r="65215" customFormat="1" x14ac:dyDescent="0.35"/>
    <row r="65216" customFormat="1" x14ac:dyDescent="0.35"/>
    <row r="65217" customFormat="1" x14ac:dyDescent="0.35"/>
    <row r="65218" customFormat="1" x14ac:dyDescent="0.35"/>
    <row r="65219" customFormat="1" x14ac:dyDescent="0.35"/>
    <row r="65220" customFormat="1" x14ac:dyDescent="0.35"/>
    <row r="65221" customFormat="1" x14ac:dyDescent="0.35"/>
    <row r="65222" customFormat="1" x14ac:dyDescent="0.35"/>
    <row r="65223" customFormat="1" x14ac:dyDescent="0.35"/>
    <row r="65224" customFormat="1" x14ac:dyDescent="0.35"/>
    <row r="65225" customFormat="1" x14ac:dyDescent="0.35"/>
    <row r="65226" customFormat="1" x14ac:dyDescent="0.35"/>
    <row r="65227" customFormat="1" x14ac:dyDescent="0.35"/>
    <row r="65228" customFormat="1" x14ac:dyDescent="0.35"/>
    <row r="65229" customFormat="1" x14ac:dyDescent="0.35"/>
    <row r="65230" customFormat="1" x14ac:dyDescent="0.35"/>
    <row r="65231" customFormat="1" x14ac:dyDescent="0.35"/>
    <row r="65232" customFormat="1" x14ac:dyDescent="0.35"/>
    <row r="65233" customFormat="1" x14ac:dyDescent="0.35"/>
    <row r="65234" customFormat="1" x14ac:dyDescent="0.35"/>
    <row r="65235" customFormat="1" x14ac:dyDescent="0.35"/>
    <row r="65236" customFormat="1" x14ac:dyDescent="0.35"/>
    <row r="65237" customFormat="1" x14ac:dyDescent="0.35"/>
    <row r="65238" customFormat="1" x14ac:dyDescent="0.35"/>
    <row r="65239" customFormat="1" x14ac:dyDescent="0.35"/>
    <row r="65240" customFormat="1" x14ac:dyDescent="0.35"/>
    <row r="65241" customFormat="1" x14ac:dyDescent="0.35"/>
    <row r="65242" customFormat="1" x14ac:dyDescent="0.35"/>
    <row r="65243" customFormat="1" x14ac:dyDescent="0.35"/>
    <row r="65244" customFormat="1" x14ac:dyDescent="0.35"/>
    <row r="65245" customFormat="1" x14ac:dyDescent="0.35"/>
    <row r="65246" customFormat="1" x14ac:dyDescent="0.35"/>
    <row r="65247" customFormat="1" x14ac:dyDescent="0.35"/>
    <row r="65248" customFormat="1" x14ac:dyDescent="0.35"/>
    <row r="65249" customFormat="1" x14ac:dyDescent="0.35"/>
    <row r="65250" customFormat="1" x14ac:dyDescent="0.35"/>
    <row r="65251" customFormat="1" x14ac:dyDescent="0.35"/>
    <row r="65252" customFormat="1" x14ac:dyDescent="0.35"/>
    <row r="65253" customFormat="1" x14ac:dyDescent="0.35"/>
    <row r="65254" customFormat="1" x14ac:dyDescent="0.35"/>
    <row r="65255" customFormat="1" x14ac:dyDescent="0.35"/>
    <row r="65256" customFormat="1" x14ac:dyDescent="0.35"/>
    <row r="65257" customFormat="1" x14ac:dyDescent="0.35"/>
    <row r="65258" customFormat="1" x14ac:dyDescent="0.35"/>
    <row r="65259" customFormat="1" x14ac:dyDescent="0.35"/>
    <row r="65260" customFormat="1" x14ac:dyDescent="0.35"/>
    <row r="65261" customFormat="1" x14ac:dyDescent="0.35"/>
    <row r="65262" customFormat="1" x14ac:dyDescent="0.35"/>
    <row r="65263" customFormat="1" x14ac:dyDescent="0.35"/>
    <row r="65264" customFormat="1" x14ac:dyDescent="0.35"/>
    <row r="65265" customFormat="1" x14ac:dyDescent="0.35"/>
    <row r="65266" customFormat="1" x14ac:dyDescent="0.35"/>
    <row r="65267" customFormat="1" x14ac:dyDescent="0.35"/>
    <row r="65268" customFormat="1" x14ac:dyDescent="0.35"/>
    <row r="65269" customFormat="1" x14ac:dyDescent="0.35"/>
    <row r="65270" customFormat="1" x14ac:dyDescent="0.35"/>
    <row r="65271" customFormat="1" x14ac:dyDescent="0.35"/>
    <row r="65272" customFormat="1" x14ac:dyDescent="0.35"/>
    <row r="65273" customFormat="1" x14ac:dyDescent="0.35"/>
    <row r="65274" customFormat="1" x14ac:dyDescent="0.35"/>
    <row r="65275" customFormat="1" x14ac:dyDescent="0.35"/>
    <row r="65276" customFormat="1" x14ac:dyDescent="0.35"/>
    <row r="65277" customFormat="1" x14ac:dyDescent="0.35"/>
    <row r="65278" customFormat="1" x14ac:dyDescent="0.35"/>
    <row r="65279" customFormat="1" x14ac:dyDescent="0.35"/>
    <row r="65280" customFormat="1" x14ac:dyDescent="0.35"/>
    <row r="65281" customFormat="1" x14ac:dyDescent="0.35"/>
    <row r="65282" customFormat="1" x14ac:dyDescent="0.35"/>
    <row r="65283" customFormat="1" x14ac:dyDescent="0.35"/>
    <row r="65284" customFormat="1" x14ac:dyDescent="0.35"/>
    <row r="65285" customFormat="1" x14ac:dyDescent="0.35"/>
    <row r="65286" customFormat="1" x14ac:dyDescent="0.35"/>
    <row r="65287" customFormat="1" x14ac:dyDescent="0.35"/>
    <row r="65288" customFormat="1" x14ac:dyDescent="0.35"/>
    <row r="65289" customFormat="1" x14ac:dyDescent="0.35"/>
    <row r="65290" customFormat="1" x14ac:dyDescent="0.35"/>
    <row r="65291" customFormat="1" x14ac:dyDescent="0.35"/>
    <row r="65292" customFormat="1" x14ac:dyDescent="0.35"/>
    <row r="65293" customFormat="1" x14ac:dyDescent="0.35"/>
    <row r="65294" customFormat="1" x14ac:dyDescent="0.35"/>
    <row r="65295" customFormat="1" x14ac:dyDescent="0.35"/>
    <row r="65296" customFormat="1" x14ac:dyDescent="0.35"/>
    <row r="65297" customFormat="1" x14ac:dyDescent="0.35"/>
    <row r="65298" customFormat="1" x14ac:dyDescent="0.35"/>
    <row r="65299" customFormat="1" x14ac:dyDescent="0.35"/>
    <row r="65300" customFormat="1" x14ac:dyDescent="0.35"/>
    <row r="65301" customFormat="1" x14ac:dyDescent="0.35"/>
    <row r="65302" customFormat="1" x14ac:dyDescent="0.35"/>
    <row r="65303" customFormat="1" x14ac:dyDescent="0.35"/>
    <row r="65304" customFormat="1" x14ac:dyDescent="0.35"/>
    <row r="65305" customFormat="1" x14ac:dyDescent="0.35"/>
    <row r="65306" customFormat="1" x14ac:dyDescent="0.35"/>
    <row r="65307" customFormat="1" x14ac:dyDescent="0.35"/>
    <row r="65308" customFormat="1" x14ac:dyDescent="0.35"/>
    <row r="65309" customFormat="1" x14ac:dyDescent="0.35"/>
    <row r="65310" customFormat="1" x14ac:dyDescent="0.35"/>
    <row r="65311" customFormat="1" x14ac:dyDescent="0.35"/>
    <row r="65312" customFormat="1" x14ac:dyDescent="0.35"/>
    <row r="65313" customFormat="1" x14ac:dyDescent="0.35"/>
    <row r="65314" customFormat="1" x14ac:dyDescent="0.35"/>
    <row r="65315" customFormat="1" x14ac:dyDescent="0.35"/>
    <row r="65316" customFormat="1" x14ac:dyDescent="0.35"/>
    <row r="65317" customFormat="1" x14ac:dyDescent="0.35"/>
    <row r="65318" customFormat="1" x14ac:dyDescent="0.35"/>
    <row r="65319" customFormat="1" x14ac:dyDescent="0.35"/>
    <row r="65320" customFormat="1" x14ac:dyDescent="0.35"/>
    <row r="65321" customFormat="1" x14ac:dyDescent="0.35"/>
    <row r="65322" customFormat="1" x14ac:dyDescent="0.35"/>
    <row r="65323" customFormat="1" x14ac:dyDescent="0.35"/>
    <row r="65324" customFormat="1" x14ac:dyDescent="0.35"/>
    <row r="65325" customFormat="1" x14ac:dyDescent="0.35"/>
    <row r="65326" customFormat="1" x14ac:dyDescent="0.35"/>
    <row r="65327" customFormat="1" x14ac:dyDescent="0.35"/>
    <row r="65328" customFormat="1" x14ac:dyDescent="0.35"/>
    <row r="65329" customFormat="1" x14ac:dyDescent="0.35"/>
    <row r="65330" customFormat="1" x14ac:dyDescent="0.35"/>
    <row r="65331" customFormat="1" x14ac:dyDescent="0.35"/>
    <row r="65332" customFormat="1" x14ac:dyDescent="0.35"/>
    <row r="65333" customFormat="1" x14ac:dyDescent="0.35"/>
    <row r="65334" customFormat="1" x14ac:dyDescent="0.35"/>
    <row r="65335" customFormat="1" x14ac:dyDescent="0.35"/>
    <row r="65336" customFormat="1" x14ac:dyDescent="0.35"/>
    <row r="65337" customFormat="1" x14ac:dyDescent="0.35"/>
    <row r="65338" customFormat="1" x14ac:dyDescent="0.35"/>
    <row r="65339" customFormat="1" x14ac:dyDescent="0.35"/>
    <row r="65340" customFormat="1" x14ac:dyDescent="0.35"/>
    <row r="65341" customFormat="1" x14ac:dyDescent="0.35"/>
    <row r="65342" customFormat="1" x14ac:dyDescent="0.35"/>
    <row r="65343" customFormat="1" x14ac:dyDescent="0.35"/>
    <row r="65344" customFormat="1" x14ac:dyDescent="0.35"/>
    <row r="65345" customFormat="1" x14ac:dyDescent="0.35"/>
    <row r="65346" customFormat="1" x14ac:dyDescent="0.35"/>
    <row r="65347" customFormat="1" x14ac:dyDescent="0.35"/>
    <row r="65348" customFormat="1" x14ac:dyDescent="0.35"/>
    <row r="65349" customFormat="1" x14ac:dyDescent="0.35"/>
    <row r="65350" customFormat="1" x14ac:dyDescent="0.35"/>
    <row r="65351" customFormat="1" x14ac:dyDescent="0.35"/>
    <row r="65352" customFormat="1" x14ac:dyDescent="0.35"/>
    <row r="65353" customFormat="1" x14ac:dyDescent="0.35"/>
    <row r="65354" customFormat="1" x14ac:dyDescent="0.35"/>
    <row r="65355" customFormat="1" x14ac:dyDescent="0.35"/>
    <row r="65356" customFormat="1" x14ac:dyDescent="0.35"/>
    <row r="65357" customFormat="1" x14ac:dyDescent="0.35"/>
    <row r="65358" customFormat="1" x14ac:dyDescent="0.35"/>
    <row r="65359" customFormat="1" x14ac:dyDescent="0.35"/>
    <row r="65360" customFormat="1" x14ac:dyDescent="0.35"/>
    <row r="65361" customFormat="1" x14ac:dyDescent="0.35"/>
    <row r="65362" customFormat="1" x14ac:dyDescent="0.35"/>
    <row r="65363" customFormat="1" x14ac:dyDescent="0.35"/>
    <row r="65364" customFormat="1" x14ac:dyDescent="0.35"/>
    <row r="65365" customFormat="1" x14ac:dyDescent="0.35"/>
    <row r="65366" customFormat="1" x14ac:dyDescent="0.35"/>
    <row r="65367" customFormat="1" x14ac:dyDescent="0.35"/>
    <row r="65368" customFormat="1" x14ac:dyDescent="0.35"/>
    <row r="65369" customFormat="1" x14ac:dyDescent="0.35"/>
    <row r="65370" customFormat="1" x14ac:dyDescent="0.35"/>
    <row r="65371" customFormat="1" x14ac:dyDescent="0.35"/>
    <row r="65372" customFormat="1" x14ac:dyDescent="0.35"/>
    <row r="65373" customFormat="1" x14ac:dyDescent="0.35"/>
    <row r="65374" customFormat="1" x14ac:dyDescent="0.35"/>
    <row r="65375" customFormat="1" x14ac:dyDescent="0.35"/>
    <row r="65376" customFormat="1" x14ac:dyDescent="0.35"/>
    <row r="65377" customFormat="1" x14ac:dyDescent="0.35"/>
    <row r="65378" customFormat="1" x14ac:dyDescent="0.35"/>
    <row r="65379" customFormat="1" x14ac:dyDescent="0.35"/>
    <row r="65380" customFormat="1" x14ac:dyDescent="0.35"/>
    <row r="65381" customFormat="1" x14ac:dyDescent="0.35"/>
    <row r="65382" customFormat="1" x14ac:dyDescent="0.35"/>
    <row r="65383" customFormat="1" x14ac:dyDescent="0.35"/>
    <row r="65384" customFormat="1" x14ac:dyDescent="0.35"/>
    <row r="65385" customFormat="1" x14ac:dyDescent="0.35"/>
    <row r="65386" customFormat="1" x14ac:dyDescent="0.35"/>
    <row r="65387" customFormat="1" x14ac:dyDescent="0.35"/>
    <row r="65388" customFormat="1" x14ac:dyDescent="0.35"/>
    <row r="65389" customFormat="1" x14ac:dyDescent="0.35"/>
    <row r="65390" customFormat="1" x14ac:dyDescent="0.35"/>
    <row r="65391" customFormat="1" x14ac:dyDescent="0.35"/>
    <row r="65392" customFormat="1" x14ac:dyDescent="0.35"/>
    <row r="65393" customFormat="1" x14ac:dyDescent="0.35"/>
    <row r="65394" customFormat="1" x14ac:dyDescent="0.35"/>
    <row r="65395" customFormat="1" x14ac:dyDescent="0.35"/>
    <row r="65396" customFormat="1" x14ac:dyDescent="0.35"/>
    <row r="65397" customFormat="1" x14ac:dyDescent="0.35"/>
    <row r="65398" customFormat="1" x14ac:dyDescent="0.35"/>
    <row r="65399" customFormat="1" x14ac:dyDescent="0.35"/>
    <row r="65400" customFormat="1" x14ac:dyDescent="0.35"/>
    <row r="65401" customFormat="1" x14ac:dyDescent="0.35"/>
    <row r="65402" customFormat="1" x14ac:dyDescent="0.35"/>
    <row r="65403" customFormat="1" x14ac:dyDescent="0.35"/>
    <row r="65404" customFormat="1" x14ac:dyDescent="0.35"/>
    <row r="65405" customFormat="1" x14ac:dyDescent="0.35"/>
    <row r="65406" customFormat="1" x14ac:dyDescent="0.35"/>
    <row r="65407" customFormat="1" x14ac:dyDescent="0.35"/>
    <row r="65408" customFormat="1" x14ac:dyDescent="0.35"/>
    <row r="65409" customFormat="1" x14ac:dyDescent="0.35"/>
    <row r="65410" customFormat="1" x14ac:dyDescent="0.35"/>
    <row r="65411" customFormat="1" x14ac:dyDescent="0.35"/>
    <row r="65412" customFormat="1" x14ac:dyDescent="0.35"/>
    <row r="65413" customFormat="1" x14ac:dyDescent="0.35"/>
    <row r="65414" customFormat="1" x14ac:dyDescent="0.35"/>
    <row r="65415" customFormat="1" x14ac:dyDescent="0.35"/>
    <row r="65416" customFormat="1" x14ac:dyDescent="0.35"/>
    <row r="65417" customFormat="1" x14ac:dyDescent="0.35"/>
    <row r="65418" customFormat="1" x14ac:dyDescent="0.35"/>
    <row r="65419" customFormat="1" x14ac:dyDescent="0.35"/>
    <row r="65420" customFormat="1" x14ac:dyDescent="0.35"/>
    <row r="65421" customFormat="1" x14ac:dyDescent="0.35"/>
    <row r="65422" customFormat="1" x14ac:dyDescent="0.35"/>
    <row r="65423" customFormat="1" x14ac:dyDescent="0.35"/>
    <row r="65424" customFormat="1" x14ac:dyDescent="0.35"/>
    <row r="65425" customFormat="1" x14ac:dyDescent="0.35"/>
    <row r="65426" customFormat="1" x14ac:dyDescent="0.35"/>
    <row r="65427" customFormat="1" x14ac:dyDescent="0.35"/>
    <row r="65428" customFormat="1" x14ac:dyDescent="0.35"/>
    <row r="65429" customFormat="1" x14ac:dyDescent="0.35"/>
    <row r="65430" customFormat="1" x14ac:dyDescent="0.35"/>
    <row r="65431" customFormat="1" x14ac:dyDescent="0.35"/>
    <row r="65432" customFormat="1" x14ac:dyDescent="0.35"/>
    <row r="65433" customFormat="1" x14ac:dyDescent="0.35"/>
    <row r="65434" customFormat="1" x14ac:dyDescent="0.35"/>
    <row r="65435" customFormat="1" x14ac:dyDescent="0.35"/>
    <row r="65436" customFormat="1" x14ac:dyDescent="0.35"/>
    <row r="65437" customFormat="1" x14ac:dyDescent="0.35"/>
    <row r="65438" customFormat="1" x14ac:dyDescent="0.35"/>
    <row r="65439" customFormat="1" x14ac:dyDescent="0.35"/>
    <row r="65440" customFormat="1" x14ac:dyDescent="0.35"/>
    <row r="65441" customFormat="1" x14ac:dyDescent="0.35"/>
    <row r="65442" customFormat="1" x14ac:dyDescent="0.35"/>
    <row r="65443" customFormat="1" x14ac:dyDescent="0.35"/>
    <row r="65444" customFormat="1" x14ac:dyDescent="0.35"/>
    <row r="65445" customFormat="1" x14ac:dyDescent="0.35"/>
    <row r="65446" customFormat="1" x14ac:dyDescent="0.35"/>
    <row r="65447" customFormat="1" x14ac:dyDescent="0.35"/>
    <row r="65448" customFormat="1" x14ac:dyDescent="0.35"/>
    <row r="65449" customFormat="1" x14ac:dyDescent="0.35"/>
    <row r="65450" customFormat="1" x14ac:dyDescent="0.35"/>
    <row r="65451" customFormat="1" x14ac:dyDescent="0.35"/>
    <row r="65452" customFormat="1" x14ac:dyDescent="0.35"/>
    <row r="65453" customFormat="1" x14ac:dyDescent="0.35"/>
    <row r="65454" customFormat="1" x14ac:dyDescent="0.35"/>
    <row r="65455" customFormat="1" x14ac:dyDescent="0.35"/>
    <row r="65456" customFormat="1" x14ac:dyDescent="0.35"/>
    <row r="65457" customFormat="1" x14ac:dyDescent="0.35"/>
    <row r="65458" customFormat="1" x14ac:dyDescent="0.35"/>
    <row r="65459" customFormat="1" x14ac:dyDescent="0.35"/>
    <row r="65460" customFormat="1" x14ac:dyDescent="0.35"/>
    <row r="65461" customFormat="1" x14ac:dyDescent="0.35"/>
    <row r="65462" customFormat="1" x14ac:dyDescent="0.35"/>
    <row r="65463" customFormat="1" x14ac:dyDescent="0.35"/>
    <row r="65464" customFormat="1" x14ac:dyDescent="0.35"/>
    <row r="65465" customFormat="1" x14ac:dyDescent="0.35"/>
    <row r="65466" customFormat="1" x14ac:dyDescent="0.35"/>
    <row r="65467" customFormat="1" x14ac:dyDescent="0.35"/>
    <row r="65468" customFormat="1" x14ac:dyDescent="0.35"/>
    <row r="65469" customFormat="1" x14ac:dyDescent="0.35"/>
    <row r="65470" customFormat="1" x14ac:dyDescent="0.35"/>
    <row r="65471" customFormat="1" x14ac:dyDescent="0.35"/>
    <row r="65472" customFormat="1" x14ac:dyDescent="0.35"/>
    <row r="65473" customFormat="1" x14ac:dyDescent="0.35"/>
    <row r="65474" customFormat="1" x14ac:dyDescent="0.35"/>
    <row r="65475" customFormat="1" x14ac:dyDescent="0.35"/>
    <row r="65476" customFormat="1" x14ac:dyDescent="0.35"/>
    <row r="65477" customFormat="1" x14ac:dyDescent="0.35"/>
    <row r="65478" customFormat="1" x14ac:dyDescent="0.35"/>
    <row r="65479" customFormat="1" x14ac:dyDescent="0.35"/>
    <row r="65480" customFormat="1" x14ac:dyDescent="0.35"/>
    <row r="65481" customFormat="1" x14ac:dyDescent="0.35"/>
    <row r="65482" customFormat="1" x14ac:dyDescent="0.35"/>
    <row r="65483" customFormat="1" x14ac:dyDescent="0.35"/>
    <row r="65484" customFormat="1" x14ac:dyDescent="0.35"/>
    <row r="65485" customFormat="1" x14ac:dyDescent="0.35"/>
    <row r="65486" customFormat="1" x14ac:dyDescent="0.35"/>
    <row r="65487" customFormat="1" x14ac:dyDescent="0.35"/>
    <row r="65488" customFormat="1" x14ac:dyDescent="0.35"/>
    <row r="65489" customFormat="1" x14ac:dyDescent="0.35"/>
    <row r="65490" customFormat="1" x14ac:dyDescent="0.35"/>
    <row r="65491" customFormat="1" x14ac:dyDescent="0.35"/>
    <row r="65492" customFormat="1" x14ac:dyDescent="0.35"/>
    <row r="65493" customFormat="1" x14ac:dyDescent="0.35"/>
    <row r="65494" customFormat="1" x14ac:dyDescent="0.35"/>
    <row r="65495" customFormat="1" x14ac:dyDescent="0.35"/>
    <row r="65496" customFormat="1" x14ac:dyDescent="0.35"/>
    <row r="65497" customFormat="1" x14ac:dyDescent="0.35"/>
    <row r="65498" customFormat="1" x14ac:dyDescent="0.35"/>
    <row r="65499" customFormat="1" x14ac:dyDescent="0.35"/>
    <row r="65500" customFormat="1" x14ac:dyDescent="0.35"/>
    <row r="65501" customFormat="1" x14ac:dyDescent="0.35"/>
    <row r="65502" customFormat="1" x14ac:dyDescent="0.35"/>
    <row r="65503" customFormat="1" x14ac:dyDescent="0.35"/>
    <row r="65504" customFormat="1" x14ac:dyDescent="0.35"/>
    <row r="65505" customFormat="1" x14ac:dyDescent="0.35"/>
    <row r="65506" customFormat="1" x14ac:dyDescent="0.35"/>
    <row r="65507" customFormat="1" x14ac:dyDescent="0.35"/>
    <row r="65508" customFormat="1" x14ac:dyDescent="0.35"/>
    <row r="65509" customFormat="1" x14ac:dyDescent="0.35"/>
    <row r="65510" customFormat="1" x14ac:dyDescent="0.35"/>
    <row r="65511" customFormat="1" x14ac:dyDescent="0.35"/>
    <row r="65512" customFormat="1" x14ac:dyDescent="0.35"/>
    <row r="65513" customFormat="1" x14ac:dyDescent="0.35"/>
    <row r="65514" customFormat="1" x14ac:dyDescent="0.35"/>
    <row r="65515" customFormat="1" x14ac:dyDescent="0.35"/>
    <row r="65516" customFormat="1" x14ac:dyDescent="0.35"/>
    <row r="65517" customFormat="1" x14ac:dyDescent="0.35"/>
    <row r="65518" customFormat="1" x14ac:dyDescent="0.35"/>
    <row r="65519" customFormat="1" x14ac:dyDescent="0.35"/>
    <row r="65520" customFormat="1" x14ac:dyDescent="0.35"/>
    <row r="65521" customFormat="1" x14ac:dyDescent="0.35"/>
    <row r="65522" customFormat="1" x14ac:dyDescent="0.35"/>
    <row r="65523" customFormat="1" x14ac:dyDescent="0.35"/>
    <row r="65524" customFormat="1" x14ac:dyDescent="0.35"/>
    <row r="65525" customFormat="1" x14ac:dyDescent="0.35"/>
    <row r="65526" customFormat="1" x14ac:dyDescent="0.35"/>
    <row r="65527" customFormat="1" x14ac:dyDescent="0.35"/>
    <row r="65528" customFormat="1" x14ac:dyDescent="0.35"/>
    <row r="65529" customFormat="1" x14ac:dyDescent="0.35"/>
    <row r="65530" customFormat="1" x14ac:dyDescent="0.35"/>
    <row r="65531" customFormat="1" x14ac:dyDescent="0.35"/>
    <row r="65532" customFormat="1" x14ac:dyDescent="0.35"/>
    <row r="65533" customFormat="1" x14ac:dyDescent="0.35"/>
    <row r="65534" customFormat="1" x14ac:dyDescent="0.35"/>
    <row r="65535" customFormat="1" x14ac:dyDescent="0.35"/>
    <row r="65536" customFormat="1" x14ac:dyDescent="0.35"/>
    <row r="65537" customFormat="1" x14ac:dyDescent="0.35"/>
    <row r="65538" customFormat="1" x14ac:dyDescent="0.35"/>
    <row r="65539" customFormat="1" x14ac:dyDescent="0.35"/>
    <row r="65540" customFormat="1" x14ac:dyDescent="0.35"/>
    <row r="65541" customFormat="1" x14ac:dyDescent="0.35"/>
    <row r="65542" customFormat="1" x14ac:dyDescent="0.35"/>
    <row r="65543" customFormat="1" x14ac:dyDescent="0.35"/>
    <row r="65544" customFormat="1" x14ac:dyDescent="0.35"/>
    <row r="65545" customFormat="1" x14ac:dyDescent="0.35"/>
    <row r="65546" customFormat="1" x14ac:dyDescent="0.35"/>
    <row r="65547" customFormat="1" x14ac:dyDescent="0.35"/>
    <row r="65548" customFormat="1" x14ac:dyDescent="0.35"/>
    <row r="65549" customFormat="1" x14ac:dyDescent="0.35"/>
    <row r="65550" customFormat="1" x14ac:dyDescent="0.35"/>
    <row r="65551" customFormat="1" x14ac:dyDescent="0.35"/>
    <row r="65552" customFormat="1" x14ac:dyDescent="0.35"/>
    <row r="65553" customFormat="1" x14ac:dyDescent="0.35"/>
    <row r="65554" customFormat="1" x14ac:dyDescent="0.35"/>
    <row r="65555" customFormat="1" x14ac:dyDescent="0.35"/>
    <row r="65556" customFormat="1" x14ac:dyDescent="0.35"/>
    <row r="65557" customFormat="1" x14ac:dyDescent="0.35"/>
    <row r="65558" customFormat="1" x14ac:dyDescent="0.35"/>
    <row r="65559" customFormat="1" x14ac:dyDescent="0.35"/>
    <row r="65560" customFormat="1" x14ac:dyDescent="0.35"/>
    <row r="65561" customFormat="1" x14ac:dyDescent="0.35"/>
    <row r="65562" customFormat="1" x14ac:dyDescent="0.35"/>
    <row r="65563" customFormat="1" x14ac:dyDescent="0.35"/>
    <row r="65564" customFormat="1" x14ac:dyDescent="0.35"/>
    <row r="65565" customFormat="1" x14ac:dyDescent="0.35"/>
    <row r="65566" customFormat="1" x14ac:dyDescent="0.35"/>
    <row r="65567" customFormat="1" x14ac:dyDescent="0.35"/>
    <row r="65568" customFormat="1" x14ac:dyDescent="0.35"/>
    <row r="65569" customFormat="1" x14ac:dyDescent="0.35"/>
    <row r="65570" customFormat="1" x14ac:dyDescent="0.35"/>
    <row r="65571" customFormat="1" x14ac:dyDescent="0.35"/>
    <row r="65572" customFormat="1" x14ac:dyDescent="0.35"/>
    <row r="65573" customFormat="1" x14ac:dyDescent="0.35"/>
    <row r="65574" customFormat="1" x14ac:dyDescent="0.35"/>
    <row r="65575" customFormat="1" x14ac:dyDescent="0.35"/>
    <row r="65576" customFormat="1" x14ac:dyDescent="0.35"/>
    <row r="65577" customFormat="1" x14ac:dyDescent="0.35"/>
    <row r="65578" customFormat="1" x14ac:dyDescent="0.35"/>
    <row r="65579" customFormat="1" x14ac:dyDescent="0.35"/>
    <row r="65580" customFormat="1" x14ac:dyDescent="0.35"/>
    <row r="65581" customFormat="1" x14ac:dyDescent="0.35"/>
    <row r="65582" customFormat="1" x14ac:dyDescent="0.35"/>
    <row r="65583" customFormat="1" x14ac:dyDescent="0.35"/>
    <row r="65584" customFormat="1" x14ac:dyDescent="0.35"/>
    <row r="65585" customFormat="1" x14ac:dyDescent="0.35"/>
    <row r="65586" customFormat="1" x14ac:dyDescent="0.35"/>
    <row r="65587" customFormat="1" x14ac:dyDescent="0.35"/>
    <row r="65588" customFormat="1" x14ac:dyDescent="0.35"/>
    <row r="65589" customFormat="1" x14ac:dyDescent="0.35"/>
    <row r="65590" customFormat="1" x14ac:dyDescent="0.35"/>
    <row r="65591" customFormat="1" x14ac:dyDescent="0.35"/>
    <row r="65592" customFormat="1" x14ac:dyDescent="0.35"/>
    <row r="65593" customFormat="1" x14ac:dyDescent="0.35"/>
    <row r="65594" customFormat="1" x14ac:dyDescent="0.35"/>
    <row r="65595" customFormat="1" x14ac:dyDescent="0.35"/>
    <row r="65596" customFormat="1" x14ac:dyDescent="0.35"/>
    <row r="65597" customFormat="1" x14ac:dyDescent="0.35"/>
    <row r="65598" customFormat="1" x14ac:dyDescent="0.35"/>
    <row r="65599" customFormat="1" x14ac:dyDescent="0.35"/>
    <row r="65600" customFormat="1" x14ac:dyDescent="0.35"/>
    <row r="65601" customFormat="1" x14ac:dyDescent="0.35"/>
    <row r="65602" customFormat="1" x14ac:dyDescent="0.35"/>
    <row r="65603" customFormat="1" x14ac:dyDescent="0.35"/>
    <row r="65604" customFormat="1" x14ac:dyDescent="0.35"/>
    <row r="65605" customFormat="1" x14ac:dyDescent="0.35"/>
    <row r="65606" customFormat="1" x14ac:dyDescent="0.35"/>
    <row r="65607" customFormat="1" x14ac:dyDescent="0.35"/>
    <row r="65608" customFormat="1" x14ac:dyDescent="0.35"/>
    <row r="65609" customFormat="1" x14ac:dyDescent="0.35"/>
    <row r="65610" customFormat="1" x14ac:dyDescent="0.35"/>
    <row r="65611" customFormat="1" x14ac:dyDescent="0.35"/>
    <row r="65612" customFormat="1" x14ac:dyDescent="0.35"/>
    <row r="65613" customFormat="1" x14ac:dyDescent="0.35"/>
    <row r="65614" customFormat="1" x14ac:dyDescent="0.35"/>
    <row r="65615" customFormat="1" x14ac:dyDescent="0.35"/>
    <row r="65616" customFormat="1" x14ac:dyDescent="0.35"/>
    <row r="65617" customFormat="1" x14ac:dyDescent="0.35"/>
    <row r="65618" customFormat="1" x14ac:dyDescent="0.35"/>
    <row r="65619" customFormat="1" x14ac:dyDescent="0.35"/>
    <row r="65620" customFormat="1" x14ac:dyDescent="0.35"/>
    <row r="65621" customFormat="1" x14ac:dyDescent="0.35"/>
    <row r="65622" customFormat="1" x14ac:dyDescent="0.35"/>
    <row r="65623" customFormat="1" x14ac:dyDescent="0.35"/>
    <row r="65624" customFormat="1" x14ac:dyDescent="0.35"/>
    <row r="65625" customFormat="1" x14ac:dyDescent="0.35"/>
    <row r="65626" customFormat="1" x14ac:dyDescent="0.35"/>
    <row r="65627" customFormat="1" x14ac:dyDescent="0.35"/>
    <row r="65628" customFormat="1" x14ac:dyDescent="0.35"/>
    <row r="65629" customFormat="1" x14ac:dyDescent="0.35"/>
    <row r="65630" customFormat="1" x14ac:dyDescent="0.35"/>
    <row r="65631" customFormat="1" x14ac:dyDescent="0.35"/>
    <row r="65632" customFormat="1" x14ac:dyDescent="0.35"/>
    <row r="65633" customFormat="1" x14ac:dyDescent="0.35"/>
    <row r="65634" customFormat="1" x14ac:dyDescent="0.35"/>
    <row r="65635" customFormat="1" x14ac:dyDescent="0.35"/>
    <row r="65636" customFormat="1" x14ac:dyDescent="0.35"/>
    <row r="65637" customFormat="1" x14ac:dyDescent="0.35"/>
    <row r="65638" customFormat="1" x14ac:dyDescent="0.35"/>
    <row r="65639" customFormat="1" x14ac:dyDescent="0.35"/>
    <row r="65640" customFormat="1" x14ac:dyDescent="0.35"/>
    <row r="65641" customFormat="1" x14ac:dyDescent="0.35"/>
    <row r="65642" customFormat="1" x14ac:dyDescent="0.35"/>
    <row r="65643" customFormat="1" x14ac:dyDescent="0.35"/>
    <row r="65644" customFormat="1" x14ac:dyDescent="0.35"/>
    <row r="65645" customFormat="1" x14ac:dyDescent="0.35"/>
    <row r="65646" customFormat="1" x14ac:dyDescent="0.35"/>
    <row r="65647" customFormat="1" x14ac:dyDescent="0.35"/>
    <row r="65648" customFormat="1" x14ac:dyDescent="0.35"/>
    <row r="65649" customFormat="1" x14ac:dyDescent="0.35"/>
    <row r="65650" customFormat="1" x14ac:dyDescent="0.35"/>
    <row r="65651" customFormat="1" x14ac:dyDescent="0.35"/>
    <row r="65652" customFormat="1" x14ac:dyDescent="0.35"/>
    <row r="65653" customFormat="1" x14ac:dyDescent="0.35"/>
    <row r="65654" customFormat="1" x14ac:dyDescent="0.35"/>
    <row r="65655" customFormat="1" x14ac:dyDescent="0.35"/>
    <row r="65656" customFormat="1" x14ac:dyDescent="0.35"/>
    <row r="65657" customFormat="1" x14ac:dyDescent="0.35"/>
    <row r="65658" customFormat="1" x14ac:dyDescent="0.35"/>
    <row r="65659" customFormat="1" x14ac:dyDescent="0.35"/>
    <row r="65660" customFormat="1" x14ac:dyDescent="0.35"/>
    <row r="65661" customFormat="1" x14ac:dyDescent="0.35"/>
    <row r="65662" customFormat="1" x14ac:dyDescent="0.35"/>
    <row r="65663" customFormat="1" x14ac:dyDescent="0.35"/>
    <row r="65664" customFormat="1" x14ac:dyDescent="0.35"/>
    <row r="65665" customFormat="1" x14ac:dyDescent="0.35"/>
    <row r="65666" customFormat="1" x14ac:dyDescent="0.35"/>
    <row r="65667" customFormat="1" x14ac:dyDescent="0.35"/>
    <row r="65668" customFormat="1" x14ac:dyDescent="0.35"/>
    <row r="65669" customFormat="1" x14ac:dyDescent="0.35"/>
    <row r="65670" customFormat="1" x14ac:dyDescent="0.35"/>
    <row r="65671" customFormat="1" x14ac:dyDescent="0.35"/>
    <row r="65672" customFormat="1" x14ac:dyDescent="0.35"/>
    <row r="65673" customFormat="1" x14ac:dyDescent="0.35"/>
    <row r="65674" customFormat="1" x14ac:dyDescent="0.35"/>
    <row r="65675" customFormat="1" x14ac:dyDescent="0.35"/>
    <row r="65676" customFormat="1" x14ac:dyDescent="0.35"/>
    <row r="65677" customFormat="1" x14ac:dyDescent="0.35"/>
    <row r="65678" customFormat="1" x14ac:dyDescent="0.35"/>
    <row r="65679" customFormat="1" x14ac:dyDescent="0.35"/>
    <row r="65680" customFormat="1" x14ac:dyDescent="0.35"/>
    <row r="65681" customFormat="1" x14ac:dyDescent="0.35"/>
    <row r="65682" customFormat="1" x14ac:dyDescent="0.35"/>
    <row r="65683" customFormat="1" x14ac:dyDescent="0.35"/>
    <row r="65684" customFormat="1" x14ac:dyDescent="0.35"/>
    <row r="65685" customFormat="1" x14ac:dyDescent="0.35"/>
    <row r="65686" customFormat="1" x14ac:dyDescent="0.35"/>
    <row r="65687" customFormat="1" x14ac:dyDescent="0.35"/>
    <row r="65688" customFormat="1" x14ac:dyDescent="0.35"/>
    <row r="65689" customFormat="1" x14ac:dyDescent="0.35"/>
    <row r="65690" customFormat="1" x14ac:dyDescent="0.35"/>
    <row r="65691" customFormat="1" x14ac:dyDescent="0.35"/>
    <row r="65692" customFormat="1" x14ac:dyDescent="0.35"/>
    <row r="65693" customFormat="1" x14ac:dyDescent="0.35"/>
    <row r="65694" customFormat="1" x14ac:dyDescent="0.35"/>
    <row r="65695" customFormat="1" x14ac:dyDescent="0.35"/>
    <row r="65696" customFormat="1" x14ac:dyDescent="0.35"/>
    <row r="65697" customFormat="1" x14ac:dyDescent="0.35"/>
    <row r="65698" customFormat="1" x14ac:dyDescent="0.35"/>
    <row r="65699" customFormat="1" x14ac:dyDescent="0.35"/>
    <row r="65700" customFormat="1" x14ac:dyDescent="0.35"/>
    <row r="65701" customFormat="1" x14ac:dyDescent="0.35"/>
    <row r="65702" customFormat="1" x14ac:dyDescent="0.35"/>
    <row r="65703" customFormat="1" x14ac:dyDescent="0.35"/>
    <row r="65704" customFormat="1" x14ac:dyDescent="0.35"/>
    <row r="65705" customFormat="1" x14ac:dyDescent="0.35"/>
    <row r="65706" customFormat="1" x14ac:dyDescent="0.35"/>
    <row r="65707" customFormat="1" x14ac:dyDescent="0.35"/>
    <row r="65708" customFormat="1" x14ac:dyDescent="0.35"/>
    <row r="65709" customFormat="1" x14ac:dyDescent="0.35"/>
    <row r="65710" customFormat="1" x14ac:dyDescent="0.35"/>
    <row r="65711" customFormat="1" x14ac:dyDescent="0.35"/>
    <row r="65712" customFormat="1" x14ac:dyDescent="0.35"/>
    <row r="65713" customFormat="1" x14ac:dyDescent="0.35"/>
    <row r="65714" customFormat="1" x14ac:dyDescent="0.35"/>
    <row r="65715" customFormat="1" x14ac:dyDescent="0.35"/>
    <row r="65716" customFormat="1" x14ac:dyDescent="0.35"/>
    <row r="65717" customFormat="1" x14ac:dyDescent="0.35"/>
    <row r="65718" customFormat="1" x14ac:dyDescent="0.35"/>
    <row r="65719" customFormat="1" x14ac:dyDescent="0.35"/>
    <row r="65720" customFormat="1" x14ac:dyDescent="0.35"/>
    <row r="65721" customFormat="1" x14ac:dyDescent="0.35"/>
    <row r="65722" customFormat="1" x14ac:dyDescent="0.35"/>
    <row r="65723" customFormat="1" x14ac:dyDescent="0.35"/>
    <row r="65724" customFormat="1" x14ac:dyDescent="0.35"/>
    <row r="65725" customFormat="1" x14ac:dyDescent="0.35"/>
    <row r="65726" customFormat="1" x14ac:dyDescent="0.35"/>
    <row r="65727" customFormat="1" x14ac:dyDescent="0.35"/>
    <row r="65728" customFormat="1" x14ac:dyDescent="0.35"/>
    <row r="65729" customFormat="1" x14ac:dyDescent="0.35"/>
    <row r="65730" customFormat="1" x14ac:dyDescent="0.35"/>
    <row r="65731" customFormat="1" x14ac:dyDescent="0.35"/>
    <row r="65732" customFormat="1" x14ac:dyDescent="0.35"/>
    <row r="65733" customFormat="1" x14ac:dyDescent="0.35"/>
    <row r="65734" customFormat="1" x14ac:dyDescent="0.35"/>
    <row r="65735" customFormat="1" x14ac:dyDescent="0.35"/>
    <row r="65736" customFormat="1" x14ac:dyDescent="0.35"/>
    <row r="65737" customFormat="1" x14ac:dyDescent="0.35"/>
    <row r="65738" customFormat="1" x14ac:dyDescent="0.35"/>
    <row r="65739" customFormat="1" x14ac:dyDescent="0.35"/>
    <row r="65740" customFormat="1" x14ac:dyDescent="0.35"/>
    <row r="65741" customFormat="1" x14ac:dyDescent="0.35"/>
    <row r="65742" customFormat="1" x14ac:dyDescent="0.35"/>
    <row r="65743" customFormat="1" x14ac:dyDescent="0.35"/>
    <row r="65744" customFormat="1" x14ac:dyDescent="0.35"/>
    <row r="65745" customFormat="1" x14ac:dyDescent="0.35"/>
    <row r="65746" customFormat="1" x14ac:dyDescent="0.35"/>
    <row r="65747" customFormat="1" x14ac:dyDescent="0.35"/>
    <row r="65748" customFormat="1" x14ac:dyDescent="0.35"/>
    <row r="65749" customFormat="1" x14ac:dyDescent="0.35"/>
    <row r="65750" customFormat="1" x14ac:dyDescent="0.35"/>
    <row r="65751" customFormat="1" x14ac:dyDescent="0.35"/>
    <row r="65752" customFormat="1" x14ac:dyDescent="0.35"/>
    <row r="65753" customFormat="1" x14ac:dyDescent="0.35"/>
    <row r="65754" customFormat="1" x14ac:dyDescent="0.35"/>
    <row r="65755" customFormat="1" x14ac:dyDescent="0.35"/>
    <row r="65756" customFormat="1" x14ac:dyDescent="0.35"/>
    <row r="65757" customFormat="1" x14ac:dyDescent="0.35"/>
    <row r="65758" customFormat="1" x14ac:dyDescent="0.35"/>
    <row r="65759" customFormat="1" x14ac:dyDescent="0.35"/>
    <row r="65760" customFormat="1" x14ac:dyDescent="0.35"/>
    <row r="65761" customFormat="1" x14ac:dyDescent="0.35"/>
    <row r="65762" customFormat="1" x14ac:dyDescent="0.35"/>
    <row r="65763" customFormat="1" x14ac:dyDescent="0.35"/>
    <row r="65764" customFormat="1" x14ac:dyDescent="0.35"/>
    <row r="65765" customFormat="1" x14ac:dyDescent="0.35"/>
    <row r="65766" customFormat="1" x14ac:dyDescent="0.35"/>
    <row r="65767" customFormat="1" x14ac:dyDescent="0.35"/>
    <row r="65768" customFormat="1" x14ac:dyDescent="0.35"/>
    <row r="65769" customFormat="1" x14ac:dyDescent="0.35"/>
    <row r="65770" customFormat="1" x14ac:dyDescent="0.35"/>
    <row r="65771" customFormat="1" x14ac:dyDescent="0.35"/>
    <row r="65772" customFormat="1" x14ac:dyDescent="0.35"/>
    <row r="65773" customFormat="1" x14ac:dyDescent="0.35"/>
    <row r="65774" customFormat="1" x14ac:dyDescent="0.35"/>
    <row r="65775" customFormat="1" x14ac:dyDescent="0.35"/>
    <row r="65776" customFormat="1" x14ac:dyDescent="0.35"/>
    <row r="65777" customFormat="1" x14ac:dyDescent="0.35"/>
    <row r="65778" customFormat="1" x14ac:dyDescent="0.35"/>
    <row r="65779" customFormat="1" x14ac:dyDescent="0.35"/>
    <row r="65780" customFormat="1" x14ac:dyDescent="0.35"/>
    <row r="65781" customFormat="1" x14ac:dyDescent="0.35"/>
    <row r="65782" customFormat="1" x14ac:dyDescent="0.35"/>
    <row r="65783" customFormat="1" x14ac:dyDescent="0.35"/>
    <row r="65784" customFormat="1" x14ac:dyDescent="0.35"/>
    <row r="65785" customFormat="1" x14ac:dyDescent="0.35"/>
    <row r="65786" customFormat="1" x14ac:dyDescent="0.35"/>
    <row r="65787" customFormat="1" x14ac:dyDescent="0.35"/>
    <row r="65788" customFormat="1" x14ac:dyDescent="0.35"/>
    <row r="65789" customFormat="1" x14ac:dyDescent="0.35"/>
    <row r="65790" customFormat="1" x14ac:dyDescent="0.35"/>
    <row r="65791" customFormat="1" x14ac:dyDescent="0.35"/>
    <row r="65792" customFormat="1" x14ac:dyDescent="0.35"/>
    <row r="65793" customFormat="1" x14ac:dyDescent="0.35"/>
    <row r="65794" customFormat="1" x14ac:dyDescent="0.35"/>
    <row r="65795" customFormat="1" x14ac:dyDescent="0.35"/>
    <row r="65796" customFormat="1" x14ac:dyDescent="0.35"/>
    <row r="65797" customFormat="1" x14ac:dyDescent="0.35"/>
    <row r="65798" customFormat="1" x14ac:dyDescent="0.35"/>
    <row r="65799" customFormat="1" x14ac:dyDescent="0.35"/>
    <row r="65800" customFormat="1" x14ac:dyDescent="0.35"/>
    <row r="65801" customFormat="1" x14ac:dyDescent="0.35"/>
    <row r="65802" customFormat="1" x14ac:dyDescent="0.35"/>
    <row r="65803" customFormat="1" x14ac:dyDescent="0.35"/>
    <row r="65804" customFormat="1" x14ac:dyDescent="0.35"/>
    <row r="65805" customFormat="1" x14ac:dyDescent="0.35"/>
    <row r="65806" customFormat="1" x14ac:dyDescent="0.35"/>
    <row r="65807" customFormat="1" x14ac:dyDescent="0.35"/>
    <row r="65808" customFormat="1" x14ac:dyDescent="0.35"/>
    <row r="65809" customFormat="1" x14ac:dyDescent="0.35"/>
    <row r="65810" customFormat="1" x14ac:dyDescent="0.35"/>
    <row r="65811" customFormat="1" x14ac:dyDescent="0.35"/>
    <row r="65812" customFormat="1" x14ac:dyDescent="0.35"/>
    <row r="65813" customFormat="1" x14ac:dyDescent="0.35"/>
    <row r="65814" customFormat="1" x14ac:dyDescent="0.35"/>
    <row r="65815" customFormat="1" x14ac:dyDescent="0.35"/>
    <row r="65816" customFormat="1" x14ac:dyDescent="0.35"/>
    <row r="65817" customFormat="1" x14ac:dyDescent="0.35"/>
    <row r="65818" customFormat="1" x14ac:dyDescent="0.35"/>
    <row r="65819" customFormat="1" x14ac:dyDescent="0.35"/>
    <row r="65820" customFormat="1" x14ac:dyDescent="0.35"/>
    <row r="65821" customFormat="1" x14ac:dyDescent="0.35"/>
    <row r="65822" customFormat="1" x14ac:dyDescent="0.35"/>
    <row r="65823" customFormat="1" x14ac:dyDescent="0.35"/>
    <row r="65824" customFormat="1" x14ac:dyDescent="0.35"/>
    <row r="65825" customFormat="1" x14ac:dyDescent="0.35"/>
    <row r="65826" customFormat="1" x14ac:dyDescent="0.35"/>
    <row r="65827" customFormat="1" x14ac:dyDescent="0.35"/>
    <row r="65828" customFormat="1" x14ac:dyDescent="0.35"/>
    <row r="65829" customFormat="1" x14ac:dyDescent="0.35"/>
    <row r="65830" customFormat="1" x14ac:dyDescent="0.35"/>
    <row r="65831" customFormat="1" x14ac:dyDescent="0.35"/>
    <row r="65832" customFormat="1" x14ac:dyDescent="0.35"/>
    <row r="65833" customFormat="1" x14ac:dyDescent="0.35"/>
    <row r="65834" customFormat="1" x14ac:dyDescent="0.35"/>
    <row r="65835" customFormat="1" x14ac:dyDescent="0.35"/>
    <row r="65836" customFormat="1" x14ac:dyDescent="0.35"/>
    <row r="65837" customFormat="1" x14ac:dyDescent="0.35"/>
    <row r="65838" customFormat="1" x14ac:dyDescent="0.35"/>
    <row r="65839" customFormat="1" x14ac:dyDescent="0.35"/>
    <row r="65840" customFormat="1" x14ac:dyDescent="0.35"/>
    <row r="65841" customFormat="1" x14ac:dyDescent="0.35"/>
    <row r="65842" customFormat="1" x14ac:dyDescent="0.35"/>
    <row r="65843" customFormat="1" x14ac:dyDescent="0.35"/>
    <row r="65844" customFormat="1" x14ac:dyDescent="0.35"/>
    <row r="65845" customFormat="1" x14ac:dyDescent="0.35"/>
    <row r="65846" customFormat="1" x14ac:dyDescent="0.35"/>
    <row r="65847" customFormat="1" x14ac:dyDescent="0.35"/>
    <row r="65848" customFormat="1" x14ac:dyDescent="0.35"/>
    <row r="65849" customFormat="1" x14ac:dyDescent="0.35"/>
    <row r="65850" customFormat="1" x14ac:dyDescent="0.35"/>
    <row r="65851" customFormat="1" x14ac:dyDescent="0.35"/>
    <row r="65852" customFormat="1" x14ac:dyDescent="0.35"/>
    <row r="65853" customFormat="1" x14ac:dyDescent="0.35"/>
    <row r="65854" customFormat="1" x14ac:dyDescent="0.35"/>
    <row r="65855" customFormat="1" x14ac:dyDescent="0.35"/>
    <row r="65856" customFormat="1" x14ac:dyDescent="0.35"/>
    <row r="65857" customFormat="1" x14ac:dyDescent="0.35"/>
    <row r="65858" customFormat="1" x14ac:dyDescent="0.35"/>
    <row r="65859" customFormat="1" x14ac:dyDescent="0.35"/>
    <row r="65860" customFormat="1" x14ac:dyDescent="0.35"/>
    <row r="65861" customFormat="1" x14ac:dyDescent="0.35"/>
    <row r="65862" customFormat="1" x14ac:dyDescent="0.35"/>
    <row r="65863" customFormat="1" x14ac:dyDescent="0.35"/>
    <row r="65864" customFormat="1" x14ac:dyDescent="0.35"/>
    <row r="65865" customFormat="1" x14ac:dyDescent="0.35"/>
    <row r="65866" customFormat="1" x14ac:dyDescent="0.35"/>
    <row r="65867" customFormat="1" x14ac:dyDescent="0.35"/>
    <row r="65868" customFormat="1" x14ac:dyDescent="0.35"/>
    <row r="65869" customFormat="1" x14ac:dyDescent="0.35"/>
    <row r="65870" customFormat="1" x14ac:dyDescent="0.35"/>
    <row r="65871" customFormat="1" x14ac:dyDescent="0.35"/>
    <row r="65872" customFormat="1" x14ac:dyDescent="0.35"/>
    <row r="65873" customFormat="1" x14ac:dyDescent="0.35"/>
    <row r="65874" customFormat="1" x14ac:dyDescent="0.35"/>
    <row r="65875" customFormat="1" x14ac:dyDescent="0.35"/>
    <row r="65876" customFormat="1" x14ac:dyDescent="0.35"/>
    <row r="65877" customFormat="1" x14ac:dyDescent="0.35"/>
    <row r="65878" customFormat="1" x14ac:dyDescent="0.35"/>
    <row r="65879" customFormat="1" x14ac:dyDescent="0.35"/>
    <row r="65880" customFormat="1" x14ac:dyDescent="0.35"/>
    <row r="65881" customFormat="1" x14ac:dyDescent="0.35"/>
    <row r="65882" customFormat="1" x14ac:dyDescent="0.35"/>
    <row r="65883" customFormat="1" x14ac:dyDescent="0.35"/>
    <row r="65884" customFormat="1" x14ac:dyDescent="0.35"/>
    <row r="65885" customFormat="1" x14ac:dyDescent="0.35"/>
    <row r="65886" customFormat="1" x14ac:dyDescent="0.35"/>
    <row r="65887" customFormat="1" x14ac:dyDescent="0.35"/>
    <row r="65888" customFormat="1" x14ac:dyDescent="0.35"/>
    <row r="65889" customFormat="1" x14ac:dyDescent="0.35"/>
    <row r="65890" customFormat="1" x14ac:dyDescent="0.35"/>
    <row r="65891" customFormat="1" x14ac:dyDescent="0.35"/>
    <row r="65892" customFormat="1" x14ac:dyDescent="0.35"/>
    <row r="65893" customFormat="1" x14ac:dyDescent="0.35"/>
    <row r="65894" customFormat="1" x14ac:dyDescent="0.35"/>
    <row r="65895" customFormat="1" x14ac:dyDescent="0.35"/>
    <row r="65896" customFormat="1" x14ac:dyDescent="0.35"/>
    <row r="65897" customFormat="1" x14ac:dyDescent="0.35"/>
    <row r="65898" customFormat="1" x14ac:dyDescent="0.35"/>
    <row r="65899" customFormat="1" x14ac:dyDescent="0.35"/>
    <row r="65900" customFormat="1" x14ac:dyDescent="0.35"/>
    <row r="65901" customFormat="1" x14ac:dyDescent="0.35"/>
    <row r="65902" customFormat="1" x14ac:dyDescent="0.35"/>
    <row r="65903" customFormat="1" x14ac:dyDescent="0.35"/>
    <row r="65904" customFormat="1" x14ac:dyDescent="0.35"/>
    <row r="65905" customFormat="1" x14ac:dyDescent="0.35"/>
    <row r="65906" customFormat="1" x14ac:dyDescent="0.35"/>
    <row r="65907" customFormat="1" x14ac:dyDescent="0.35"/>
    <row r="65908" customFormat="1" x14ac:dyDescent="0.35"/>
    <row r="65909" customFormat="1" x14ac:dyDescent="0.35"/>
    <row r="65910" customFormat="1" x14ac:dyDescent="0.35"/>
    <row r="65911" customFormat="1" x14ac:dyDescent="0.35"/>
    <row r="65912" customFormat="1" x14ac:dyDescent="0.35"/>
    <row r="65913" customFormat="1" x14ac:dyDescent="0.35"/>
    <row r="65914" customFormat="1" x14ac:dyDescent="0.35"/>
    <row r="65915" customFormat="1" x14ac:dyDescent="0.35"/>
    <row r="65916" customFormat="1" x14ac:dyDescent="0.35"/>
    <row r="65917" customFormat="1" x14ac:dyDescent="0.35"/>
    <row r="65918" customFormat="1" x14ac:dyDescent="0.35"/>
    <row r="65919" customFormat="1" x14ac:dyDescent="0.35"/>
    <row r="65920" customFormat="1" x14ac:dyDescent="0.35"/>
    <row r="65921" customFormat="1" x14ac:dyDescent="0.35"/>
    <row r="65922" customFormat="1" x14ac:dyDescent="0.35"/>
    <row r="65923" customFormat="1" x14ac:dyDescent="0.35"/>
    <row r="65924" customFormat="1" x14ac:dyDescent="0.35"/>
    <row r="65925" customFormat="1" x14ac:dyDescent="0.35"/>
    <row r="65926" customFormat="1" x14ac:dyDescent="0.35"/>
    <row r="65927" customFormat="1" x14ac:dyDescent="0.35"/>
    <row r="65928" customFormat="1" x14ac:dyDescent="0.35"/>
    <row r="65929" customFormat="1" x14ac:dyDescent="0.35"/>
    <row r="65930" customFormat="1" x14ac:dyDescent="0.35"/>
    <row r="65931" customFormat="1" x14ac:dyDescent="0.35"/>
    <row r="65932" customFormat="1" x14ac:dyDescent="0.35"/>
    <row r="65933" customFormat="1" x14ac:dyDescent="0.35"/>
    <row r="65934" customFormat="1" x14ac:dyDescent="0.35"/>
    <row r="65935" customFormat="1" x14ac:dyDescent="0.35"/>
    <row r="65936" customFormat="1" x14ac:dyDescent="0.35"/>
    <row r="65937" customFormat="1" x14ac:dyDescent="0.35"/>
    <row r="65938" customFormat="1" x14ac:dyDescent="0.35"/>
    <row r="65939" customFormat="1" x14ac:dyDescent="0.35"/>
    <row r="65940" customFormat="1" x14ac:dyDescent="0.35"/>
    <row r="65941" customFormat="1" x14ac:dyDescent="0.35"/>
    <row r="65942" customFormat="1" x14ac:dyDescent="0.35"/>
    <row r="65943" customFormat="1" x14ac:dyDescent="0.35"/>
    <row r="65944" customFormat="1" x14ac:dyDescent="0.35"/>
    <row r="65945" customFormat="1" x14ac:dyDescent="0.35"/>
    <row r="65946" customFormat="1" x14ac:dyDescent="0.35"/>
    <row r="65947" customFormat="1" x14ac:dyDescent="0.35"/>
    <row r="65948" customFormat="1" x14ac:dyDescent="0.35"/>
    <row r="65949" customFormat="1" x14ac:dyDescent="0.35"/>
    <row r="65950" customFormat="1" x14ac:dyDescent="0.35"/>
    <row r="65951" customFormat="1" x14ac:dyDescent="0.35"/>
    <row r="65952" customFormat="1" x14ac:dyDescent="0.35"/>
    <row r="65953" customFormat="1" x14ac:dyDescent="0.35"/>
    <row r="65954" customFormat="1" x14ac:dyDescent="0.35"/>
    <row r="65955" customFormat="1" x14ac:dyDescent="0.35"/>
    <row r="65956" customFormat="1" x14ac:dyDescent="0.35"/>
    <row r="65957" customFormat="1" x14ac:dyDescent="0.35"/>
    <row r="65958" customFormat="1" x14ac:dyDescent="0.35"/>
    <row r="65959" customFormat="1" x14ac:dyDescent="0.35"/>
    <row r="65960" customFormat="1" x14ac:dyDescent="0.35"/>
    <row r="65961" customFormat="1" x14ac:dyDescent="0.35"/>
    <row r="65962" customFormat="1" x14ac:dyDescent="0.35"/>
    <row r="65963" customFormat="1" x14ac:dyDescent="0.35"/>
    <row r="65964" customFormat="1" x14ac:dyDescent="0.35"/>
    <row r="65965" customFormat="1" x14ac:dyDescent="0.35"/>
    <row r="65966" customFormat="1" x14ac:dyDescent="0.35"/>
    <row r="65967" customFormat="1" x14ac:dyDescent="0.35"/>
    <row r="65968" customFormat="1" x14ac:dyDescent="0.35"/>
    <row r="65969" customFormat="1" x14ac:dyDescent="0.35"/>
    <row r="65970" customFormat="1" x14ac:dyDescent="0.35"/>
    <row r="65971" customFormat="1" x14ac:dyDescent="0.35"/>
    <row r="65972" customFormat="1" x14ac:dyDescent="0.35"/>
    <row r="65973" customFormat="1" x14ac:dyDescent="0.35"/>
    <row r="65974" customFormat="1" x14ac:dyDescent="0.35"/>
    <row r="65975" customFormat="1" x14ac:dyDescent="0.35"/>
    <row r="65976" customFormat="1" x14ac:dyDescent="0.35"/>
    <row r="65977" customFormat="1" x14ac:dyDescent="0.35"/>
    <row r="65978" customFormat="1" x14ac:dyDescent="0.35"/>
    <row r="65979" customFormat="1" x14ac:dyDescent="0.35"/>
    <row r="65980" customFormat="1" x14ac:dyDescent="0.35"/>
    <row r="65981" customFormat="1" x14ac:dyDescent="0.35"/>
    <row r="65982" customFormat="1" x14ac:dyDescent="0.35"/>
    <row r="65983" customFormat="1" x14ac:dyDescent="0.35"/>
    <row r="65984" customFormat="1" x14ac:dyDescent="0.35"/>
    <row r="65985" customFormat="1" x14ac:dyDescent="0.35"/>
    <row r="65986" customFormat="1" x14ac:dyDescent="0.35"/>
    <row r="65987" customFormat="1" x14ac:dyDescent="0.35"/>
    <row r="65988" customFormat="1" x14ac:dyDescent="0.35"/>
    <row r="65989" customFormat="1" x14ac:dyDescent="0.35"/>
    <row r="65990" customFormat="1" x14ac:dyDescent="0.35"/>
    <row r="65991" customFormat="1" x14ac:dyDescent="0.35"/>
    <row r="65992" customFormat="1" x14ac:dyDescent="0.35"/>
    <row r="65993" customFormat="1" x14ac:dyDescent="0.35"/>
    <row r="65994" customFormat="1" x14ac:dyDescent="0.35"/>
    <row r="65995" customFormat="1" x14ac:dyDescent="0.35"/>
    <row r="65996" customFormat="1" x14ac:dyDescent="0.35"/>
    <row r="65997" customFormat="1" x14ac:dyDescent="0.35"/>
    <row r="65998" customFormat="1" x14ac:dyDescent="0.35"/>
    <row r="65999" customFormat="1" x14ac:dyDescent="0.35"/>
    <row r="66000" customFormat="1" x14ac:dyDescent="0.35"/>
    <row r="66001" customFormat="1" x14ac:dyDescent="0.35"/>
    <row r="66002" customFormat="1" x14ac:dyDescent="0.35"/>
    <row r="66003" customFormat="1" x14ac:dyDescent="0.35"/>
    <row r="66004" customFormat="1" x14ac:dyDescent="0.35"/>
    <row r="66005" customFormat="1" x14ac:dyDescent="0.35"/>
    <row r="66006" customFormat="1" x14ac:dyDescent="0.35"/>
    <row r="66007" customFormat="1" x14ac:dyDescent="0.35"/>
    <row r="66008" customFormat="1" x14ac:dyDescent="0.35"/>
    <row r="66009" customFormat="1" x14ac:dyDescent="0.35"/>
    <row r="66010" customFormat="1" x14ac:dyDescent="0.35"/>
    <row r="66011" customFormat="1" x14ac:dyDescent="0.35"/>
    <row r="66012" customFormat="1" x14ac:dyDescent="0.35"/>
    <row r="66013" customFormat="1" x14ac:dyDescent="0.35"/>
    <row r="66014" customFormat="1" x14ac:dyDescent="0.35"/>
    <row r="66015" customFormat="1" x14ac:dyDescent="0.35"/>
    <row r="66016" customFormat="1" x14ac:dyDescent="0.35"/>
    <row r="66017" customFormat="1" x14ac:dyDescent="0.35"/>
    <row r="66018" customFormat="1" x14ac:dyDescent="0.35"/>
    <row r="66019" customFormat="1" x14ac:dyDescent="0.35"/>
    <row r="66020" customFormat="1" x14ac:dyDescent="0.35"/>
    <row r="66021" customFormat="1" x14ac:dyDescent="0.35"/>
    <row r="66022" customFormat="1" x14ac:dyDescent="0.35"/>
    <row r="66023" customFormat="1" x14ac:dyDescent="0.35"/>
    <row r="66024" customFormat="1" x14ac:dyDescent="0.35"/>
    <row r="66025" customFormat="1" x14ac:dyDescent="0.35"/>
    <row r="66026" customFormat="1" x14ac:dyDescent="0.35"/>
    <row r="66027" customFormat="1" x14ac:dyDescent="0.35"/>
    <row r="66028" customFormat="1" x14ac:dyDescent="0.35"/>
    <row r="66029" customFormat="1" x14ac:dyDescent="0.35"/>
    <row r="66030" customFormat="1" x14ac:dyDescent="0.35"/>
    <row r="66031" customFormat="1" x14ac:dyDescent="0.35"/>
    <row r="66032" customFormat="1" x14ac:dyDescent="0.35"/>
    <row r="66033" customFormat="1" x14ac:dyDescent="0.35"/>
    <row r="66034" customFormat="1" x14ac:dyDescent="0.35"/>
    <row r="66035" customFormat="1" x14ac:dyDescent="0.35"/>
    <row r="66036" customFormat="1" x14ac:dyDescent="0.35"/>
    <row r="66037" customFormat="1" x14ac:dyDescent="0.35"/>
    <row r="66038" customFormat="1" x14ac:dyDescent="0.35"/>
    <row r="66039" customFormat="1" x14ac:dyDescent="0.35"/>
    <row r="66040" customFormat="1" x14ac:dyDescent="0.35"/>
    <row r="66041" customFormat="1" x14ac:dyDescent="0.35"/>
    <row r="66042" customFormat="1" x14ac:dyDescent="0.35"/>
    <row r="66043" customFormat="1" x14ac:dyDescent="0.35"/>
    <row r="66044" customFormat="1" x14ac:dyDescent="0.35"/>
    <row r="66045" customFormat="1" x14ac:dyDescent="0.35"/>
    <row r="66046" customFormat="1" x14ac:dyDescent="0.35"/>
    <row r="66047" customFormat="1" x14ac:dyDescent="0.35"/>
    <row r="66048" customFormat="1" x14ac:dyDescent="0.35"/>
    <row r="66049" customFormat="1" x14ac:dyDescent="0.35"/>
    <row r="66050" customFormat="1" x14ac:dyDescent="0.35"/>
    <row r="66051" customFormat="1" x14ac:dyDescent="0.35"/>
    <row r="66052" customFormat="1" x14ac:dyDescent="0.35"/>
    <row r="66053" customFormat="1" x14ac:dyDescent="0.35"/>
    <row r="66054" customFormat="1" x14ac:dyDescent="0.35"/>
    <row r="66055" customFormat="1" x14ac:dyDescent="0.35"/>
    <row r="66056" customFormat="1" x14ac:dyDescent="0.35"/>
    <row r="66057" customFormat="1" x14ac:dyDescent="0.35"/>
    <row r="66058" customFormat="1" x14ac:dyDescent="0.35"/>
    <row r="66059" customFormat="1" x14ac:dyDescent="0.35"/>
    <row r="66060" customFormat="1" x14ac:dyDescent="0.35"/>
    <row r="66061" customFormat="1" x14ac:dyDescent="0.35"/>
    <row r="66062" customFormat="1" x14ac:dyDescent="0.35"/>
    <row r="66063" customFormat="1" x14ac:dyDescent="0.35"/>
    <row r="66064" customFormat="1" x14ac:dyDescent="0.35"/>
    <row r="66065" customFormat="1" x14ac:dyDescent="0.35"/>
    <row r="66066" customFormat="1" x14ac:dyDescent="0.35"/>
    <row r="66067" customFormat="1" x14ac:dyDescent="0.35"/>
    <row r="66068" customFormat="1" x14ac:dyDescent="0.35"/>
    <row r="66069" customFormat="1" x14ac:dyDescent="0.35"/>
    <row r="66070" customFormat="1" x14ac:dyDescent="0.35"/>
    <row r="66071" customFormat="1" x14ac:dyDescent="0.35"/>
    <row r="66072" customFormat="1" x14ac:dyDescent="0.35"/>
    <row r="66073" customFormat="1" x14ac:dyDescent="0.35"/>
    <row r="66074" customFormat="1" x14ac:dyDescent="0.35"/>
    <row r="66075" customFormat="1" x14ac:dyDescent="0.35"/>
    <row r="66076" customFormat="1" x14ac:dyDescent="0.35"/>
    <row r="66077" customFormat="1" x14ac:dyDescent="0.35"/>
    <row r="66078" customFormat="1" x14ac:dyDescent="0.35"/>
    <row r="66079" customFormat="1" x14ac:dyDescent="0.35"/>
    <row r="66080" customFormat="1" x14ac:dyDescent="0.35"/>
    <row r="66081" customFormat="1" x14ac:dyDescent="0.35"/>
    <row r="66082" customFormat="1" x14ac:dyDescent="0.35"/>
    <row r="66083" customFormat="1" x14ac:dyDescent="0.35"/>
    <row r="66084" customFormat="1" x14ac:dyDescent="0.35"/>
    <row r="66085" customFormat="1" x14ac:dyDescent="0.35"/>
    <row r="66086" customFormat="1" x14ac:dyDescent="0.35"/>
    <row r="66087" customFormat="1" x14ac:dyDescent="0.35"/>
    <row r="66088" customFormat="1" x14ac:dyDescent="0.35"/>
    <row r="66089" customFormat="1" x14ac:dyDescent="0.35"/>
    <row r="66090" customFormat="1" x14ac:dyDescent="0.35"/>
    <row r="66091" customFormat="1" x14ac:dyDescent="0.35"/>
    <row r="66092" customFormat="1" x14ac:dyDescent="0.35"/>
    <row r="66093" customFormat="1" x14ac:dyDescent="0.35"/>
    <row r="66094" customFormat="1" x14ac:dyDescent="0.35"/>
    <row r="66095" customFormat="1" x14ac:dyDescent="0.35"/>
    <row r="66096" customFormat="1" x14ac:dyDescent="0.35"/>
    <row r="66097" customFormat="1" x14ac:dyDescent="0.35"/>
    <row r="66098" customFormat="1" x14ac:dyDescent="0.35"/>
    <row r="66099" customFormat="1" x14ac:dyDescent="0.35"/>
    <row r="66100" customFormat="1" x14ac:dyDescent="0.35"/>
    <row r="66101" customFormat="1" x14ac:dyDescent="0.35"/>
    <row r="66102" customFormat="1" x14ac:dyDescent="0.35"/>
    <row r="66103" customFormat="1" x14ac:dyDescent="0.35"/>
    <row r="66104" customFormat="1" x14ac:dyDescent="0.35"/>
    <row r="66105" customFormat="1" x14ac:dyDescent="0.35"/>
    <row r="66106" customFormat="1" x14ac:dyDescent="0.35"/>
    <row r="66107" customFormat="1" x14ac:dyDescent="0.35"/>
    <row r="66108" customFormat="1" x14ac:dyDescent="0.35"/>
    <row r="66109" customFormat="1" x14ac:dyDescent="0.35"/>
    <row r="66110" customFormat="1" x14ac:dyDescent="0.35"/>
    <row r="66111" customFormat="1" x14ac:dyDescent="0.35"/>
    <row r="66112" customFormat="1" x14ac:dyDescent="0.35"/>
    <row r="66113" customFormat="1" x14ac:dyDescent="0.35"/>
    <row r="66114" customFormat="1" x14ac:dyDescent="0.35"/>
    <row r="66115" customFormat="1" x14ac:dyDescent="0.35"/>
    <row r="66116" customFormat="1" x14ac:dyDescent="0.35"/>
    <row r="66117" customFormat="1" x14ac:dyDescent="0.35"/>
    <row r="66118" customFormat="1" x14ac:dyDescent="0.35"/>
    <row r="66119" customFormat="1" x14ac:dyDescent="0.35"/>
    <row r="66120" customFormat="1" x14ac:dyDescent="0.35"/>
    <row r="66121" customFormat="1" x14ac:dyDescent="0.35"/>
    <row r="66122" customFormat="1" x14ac:dyDescent="0.35"/>
    <row r="66123" customFormat="1" x14ac:dyDescent="0.35"/>
    <row r="66124" customFormat="1" x14ac:dyDescent="0.35"/>
    <row r="66125" customFormat="1" x14ac:dyDescent="0.35"/>
    <row r="66126" customFormat="1" x14ac:dyDescent="0.35"/>
    <row r="66127" customFormat="1" x14ac:dyDescent="0.35"/>
    <row r="66128" customFormat="1" x14ac:dyDescent="0.35"/>
    <row r="66129" customFormat="1" x14ac:dyDescent="0.35"/>
    <row r="66130" customFormat="1" x14ac:dyDescent="0.35"/>
    <row r="66131" customFormat="1" x14ac:dyDescent="0.35"/>
    <row r="66132" customFormat="1" x14ac:dyDescent="0.35"/>
    <row r="66133" customFormat="1" x14ac:dyDescent="0.35"/>
    <row r="66134" customFormat="1" x14ac:dyDescent="0.35"/>
    <row r="66135" customFormat="1" x14ac:dyDescent="0.35"/>
    <row r="66136" customFormat="1" x14ac:dyDescent="0.35"/>
    <row r="66137" customFormat="1" x14ac:dyDescent="0.35"/>
    <row r="66138" customFormat="1" x14ac:dyDescent="0.35"/>
    <row r="66139" customFormat="1" x14ac:dyDescent="0.35"/>
    <row r="66140" customFormat="1" x14ac:dyDescent="0.35"/>
    <row r="66141" customFormat="1" x14ac:dyDescent="0.35"/>
    <row r="66142" customFormat="1" x14ac:dyDescent="0.35"/>
    <row r="66143" customFormat="1" x14ac:dyDescent="0.35"/>
    <row r="66144" customFormat="1" x14ac:dyDescent="0.35"/>
    <row r="66145" customFormat="1" x14ac:dyDescent="0.35"/>
    <row r="66146" customFormat="1" x14ac:dyDescent="0.35"/>
    <row r="66147" customFormat="1" x14ac:dyDescent="0.35"/>
    <row r="66148" customFormat="1" x14ac:dyDescent="0.35"/>
    <row r="66149" customFormat="1" x14ac:dyDescent="0.35"/>
    <row r="66150" customFormat="1" x14ac:dyDescent="0.35"/>
    <row r="66151" customFormat="1" x14ac:dyDescent="0.35"/>
    <row r="66152" customFormat="1" x14ac:dyDescent="0.35"/>
    <row r="66153" customFormat="1" x14ac:dyDescent="0.35"/>
    <row r="66154" customFormat="1" x14ac:dyDescent="0.35"/>
    <row r="66155" customFormat="1" x14ac:dyDescent="0.35"/>
    <row r="66156" customFormat="1" x14ac:dyDescent="0.35"/>
    <row r="66157" customFormat="1" x14ac:dyDescent="0.35"/>
    <row r="66158" customFormat="1" x14ac:dyDescent="0.35"/>
    <row r="66159" customFormat="1" x14ac:dyDescent="0.35"/>
    <row r="66160" customFormat="1" x14ac:dyDescent="0.35"/>
    <row r="66161" customFormat="1" x14ac:dyDescent="0.35"/>
    <row r="66162" customFormat="1" x14ac:dyDescent="0.35"/>
    <row r="66163" customFormat="1" x14ac:dyDescent="0.35"/>
    <row r="66164" customFormat="1" x14ac:dyDescent="0.35"/>
    <row r="66165" customFormat="1" x14ac:dyDescent="0.35"/>
    <row r="66166" customFormat="1" x14ac:dyDescent="0.35"/>
    <row r="66167" customFormat="1" x14ac:dyDescent="0.35"/>
    <row r="66168" customFormat="1" x14ac:dyDescent="0.35"/>
    <row r="66169" customFormat="1" x14ac:dyDescent="0.35"/>
    <row r="66170" customFormat="1" x14ac:dyDescent="0.35"/>
    <row r="66171" customFormat="1" x14ac:dyDescent="0.35"/>
    <row r="66172" customFormat="1" x14ac:dyDescent="0.35"/>
    <row r="66173" customFormat="1" x14ac:dyDescent="0.35"/>
    <row r="66174" customFormat="1" x14ac:dyDescent="0.35"/>
    <row r="66175" customFormat="1" x14ac:dyDescent="0.35"/>
    <row r="66176" customFormat="1" x14ac:dyDescent="0.35"/>
    <row r="66177" customFormat="1" x14ac:dyDescent="0.35"/>
    <row r="66178" customFormat="1" x14ac:dyDescent="0.35"/>
    <row r="66179" customFormat="1" x14ac:dyDescent="0.35"/>
    <row r="66180" customFormat="1" x14ac:dyDescent="0.35"/>
    <row r="66181" customFormat="1" x14ac:dyDescent="0.35"/>
    <row r="66182" customFormat="1" x14ac:dyDescent="0.35"/>
    <row r="66183" customFormat="1" x14ac:dyDescent="0.35"/>
    <row r="66184" customFormat="1" x14ac:dyDescent="0.35"/>
    <row r="66185" customFormat="1" x14ac:dyDescent="0.35"/>
    <row r="66186" customFormat="1" x14ac:dyDescent="0.35"/>
    <row r="66187" customFormat="1" x14ac:dyDescent="0.35"/>
    <row r="66188" customFormat="1" x14ac:dyDescent="0.35"/>
    <row r="66189" customFormat="1" x14ac:dyDescent="0.35"/>
    <row r="66190" customFormat="1" x14ac:dyDescent="0.35"/>
    <row r="66191" customFormat="1" x14ac:dyDescent="0.35"/>
    <row r="66192" customFormat="1" x14ac:dyDescent="0.35"/>
    <row r="66193" customFormat="1" x14ac:dyDescent="0.35"/>
    <row r="66194" customFormat="1" x14ac:dyDescent="0.35"/>
    <row r="66195" customFormat="1" x14ac:dyDescent="0.35"/>
    <row r="66196" customFormat="1" x14ac:dyDescent="0.35"/>
    <row r="66197" customFormat="1" x14ac:dyDescent="0.35"/>
    <row r="66198" customFormat="1" x14ac:dyDescent="0.35"/>
    <row r="66199" customFormat="1" x14ac:dyDescent="0.35"/>
    <row r="66200" customFormat="1" x14ac:dyDescent="0.35"/>
    <row r="66201" customFormat="1" x14ac:dyDescent="0.35"/>
    <row r="66202" customFormat="1" x14ac:dyDescent="0.35"/>
    <row r="66203" customFormat="1" x14ac:dyDescent="0.35"/>
    <row r="66204" customFormat="1" x14ac:dyDescent="0.35"/>
    <row r="66205" customFormat="1" x14ac:dyDescent="0.35"/>
    <row r="66206" customFormat="1" x14ac:dyDescent="0.35"/>
    <row r="66207" customFormat="1" x14ac:dyDescent="0.35"/>
    <row r="66208" customFormat="1" x14ac:dyDescent="0.35"/>
    <row r="66209" customFormat="1" x14ac:dyDescent="0.35"/>
    <row r="66210" customFormat="1" x14ac:dyDescent="0.35"/>
    <row r="66211" customFormat="1" x14ac:dyDescent="0.35"/>
    <row r="66212" customFormat="1" x14ac:dyDescent="0.35"/>
    <row r="66213" customFormat="1" x14ac:dyDescent="0.35"/>
    <row r="66214" customFormat="1" x14ac:dyDescent="0.35"/>
    <row r="66215" customFormat="1" x14ac:dyDescent="0.35"/>
    <row r="66216" customFormat="1" x14ac:dyDescent="0.35"/>
    <row r="66217" customFormat="1" x14ac:dyDescent="0.35"/>
    <row r="66218" customFormat="1" x14ac:dyDescent="0.35"/>
    <row r="66219" customFormat="1" x14ac:dyDescent="0.35"/>
    <row r="66220" customFormat="1" x14ac:dyDescent="0.35"/>
    <row r="66221" customFormat="1" x14ac:dyDescent="0.35"/>
    <row r="66222" customFormat="1" x14ac:dyDescent="0.35"/>
    <row r="66223" customFormat="1" x14ac:dyDescent="0.35"/>
    <row r="66224" customFormat="1" x14ac:dyDescent="0.35"/>
    <row r="66225" customFormat="1" x14ac:dyDescent="0.35"/>
    <row r="66226" customFormat="1" x14ac:dyDescent="0.35"/>
    <row r="66227" customFormat="1" x14ac:dyDescent="0.35"/>
    <row r="66228" customFormat="1" x14ac:dyDescent="0.35"/>
    <row r="66229" customFormat="1" x14ac:dyDescent="0.35"/>
    <row r="66230" customFormat="1" x14ac:dyDescent="0.35"/>
    <row r="66231" customFormat="1" x14ac:dyDescent="0.35"/>
    <row r="66232" customFormat="1" x14ac:dyDescent="0.35"/>
    <row r="66233" customFormat="1" x14ac:dyDescent="0.35"/>
    <row r="66234" customFormat="1" x14ac:dyDescent="0.35"/>
    <row r="66235" customFormat="1" x14ac:dyDescent="0.35"/>
    <row r="66236" customFormat="1" x14ac:dyDescent="0.35"/>
    <row r="66237" customFormat="1" x14ac:dyDescent="0.35"/>
    <row r="66238" customFormat="1" x14ac:dyDescent="0.35"/>
    <row r="66239" customFormat="1" x14ac:dyDescent="0.35"/>
    <row r="66240" customFormat="1" x14ac:dyDescent="0.35"/>
    <row r="66241" customFormat="1" x14ac:dyDescent="0.35"/>
    <row r="66242" customFormat="1" x14ac:dyDescent="0.35"/>
    <row r="66243" customFormat="1" x14ac:dyDescent="0.35"/>
    <row r="66244" customFormat="1" x14ac:dyDescent="0.35"/>
    <row r="66245" customFormat="1" x14ac:dyDescent="0.35"/>
    <row r="66246" customFormat="1" x14ac:dyDescent="0.35"/>
    <row r="66247" customFormat="1" x14ac:dyDescent="0.35"/>
    <row r="66248" customFormat="1" x14ac:dyDescent="0.35"/>
    <row r="66249" customFormat="1" x14ac:dyDescent="0.35"/>
    <row r="66250" customFormat="1" x14ac:dyDescent="0.35"/>
    <row r="66251" customFormat="1" x14ac:dyDescent="0.35"/>
    <row r="66252" customFormat="1" x14ac:dyDescent="0.35"/>
    <row r="66253" customFormat="1" x14ac:dyDescent="0.35"/>
    <row r="66254" customFormat="1" x14ac:dyDescent="0.35"/>
    <row r="66255" customFormat="1" x14ac:dyDescent="0.35"/>
    <row r="66256" customFormat="1" x14ac:dyDescent="0.35"/>
    <row r="66257" customFormat="1" x14ac:dyDescent="0.35"/>
    <row r="66258" customFormat="1" x14ac:dyDescent="0.35"/>
    <row r="66259" customFormat="1" x14ac:dyDescent="0.35"/>
    <row r="66260" customFormat="1" x14ac:dyDescent="0.35"/>
    <row r="66261" customFormat="1" x14ac:dyDescent="0.35"/>
    <row r="66262" customFormat="1" x14ac:dyDescent="0.35"/>
    <row r="66263" customFormat="1" x14ac:dyDescent="0.35"/>
    <row r="66264" customFormat="1" x14ac:dyDescent="0.35"/>
    <row r="66265" customFormat="1" x14ac:dyDescent="0.35"/>
    <row r="66266" customFormat="1" x14ac:dyDescent="0.35"/>
    <row r="66267" customFormat="1" x14ac:dyDescent="0.35"/>
    <row r="66268" customFormat="1" x14ac:dyDescent="0.35"/>
    <row r="66269" customFormat="1" x14ac:dyDescent="0.35"/>
    <row r="66270" customFormat="1" x14ac:dyDescent="0.35"/>
    <row r="66271" customFormat="1" x14ac:dyDescent="0.35"/>
    <row r="66272" customFormat="1" x14ac:dyDescent="0.35"/>
    <row r="66273" customFormat="1" x14ac:dyDescent="0.35"/>
    <row r="66274" customFormat="1" x14ac:dyDescent="0.35"/>
    <row r="66275" customFormat="1" x14ac:dyDescent="0.35"/>
    <row r="66276" customFormat="1" x14ac:dyDescent="0.35"/>
    <row r="66277" customFormat="1" x14ac:dyDescent="0.35"/>
    <row r="66278" customFormat="1" x14ac:dyDescent="0.35"/>
    <row r="66279" customFormat="1" x14ac:dyDescent="0.35"/>
    <row r="66280" customFormat="1" x14ac:dyDescent="0.35"/>
    <row r="66281" customFormat="1" x14ac:dyDescent="0.35"/>
    <row r="66282" customFormat="1" x14ac:dyDescent="0.35"/>
    <row r="66283" customFormat="1" x14ac:dyDescent="0.35"/>
    <row r="66284" customFormat="1" x14ac:dyDescent="0.35"/>
    <row r="66285" customFormat="1" x14ac:dyDescent="0.35"/>
    <row r="66286" customFormat="1" x14ac:dyDescent="0.35"/>
    <row r="66287" customFormat="1" x14ac:dyDescent="0.35"/>
    <row r="66288" customFormat="1" x14ac:dyDescent="0.35"/>
    <row r="66289" customFormat="1" x14ac:dyDescent="0.35"/>
    <row r="66290" customFormat="1" x14ac:dyDescent="0.35"/>
    <row r="66291" customFormat="1" x14ac:dyDescent="0.35"/>
    <row r="66292" customFormat="1" x14ac:dyDescent="0.35"/>
    <row r="66293" customFormat="1" x14ac:dyDescent="0.35"/>
    <row r="66294" customFormat="1" x14ac:dyDescent="0.35"/>
    <row r="66295" customFormat="1" x14ac:dyDescent="0.35"/>
    <row r="66296" customFormat="1" x14ac:dyDescent="0.35"/>
    <row r="66297" customFormat="1" x14ac:dyDescent="0.35"/>
    <row r="66298" customFormat="1" x14ac:dyDescent="0.35"/>
    <row r="66299" customFormat="1" x14ac:dyDescent="0.35"/>
    <row r="66300" customFormat="1" x14ac:dyDescent="0.35"/>
    <row r="66301" customFormat="1" x14ac:dyDescent="0.35"/>
    <row r="66302" customFormat="1" x14ac:dyDescent="0.35"/>
    <row r="66303" customFormat="1" x14ac:dyDescent="0.35"/>
    <row r="66304" customFormat="1" x14ac:dyDescent="0.35"/>
    <row r="66305" customFormat="1" x14ac:dyDescent="0.35"/>
    <row r="66306" customFormat="1" x14ac:dyDescent="0.35"/>
    <row r="66307" customFormat="1" x14ac:dyDescent="0.35"/>
    <row r="66308" customFormat="1" x14ac:dyDescent="0.35"/>
    <row r="66309" customFormat="1" x14ac:dyDescent="0.35"/>
    <row r="66310" customFormat="1" x14ac:dyDescent="0.35"/>
    <row r="66311" customFormat="1" x14ac:dyDescent="0.35"/>
    <row r="66312" customFormat="1" x14ac:dyDescent="0.35"/>
    <row r="66313" customFormat="1" x14ac:dyDescent="0.35"/>
    <row r="66314" customFormat="1" x14ac:dyDescent="0.35"/>
    <row r="66315" customFormat="1" x14ac:dyDescent="0.35"/>
    <row r="66316" customFormat="1" x14ac:dyDescent="0.35"/>
    <row r="66317" customFormat="1" x14ac:dyDescent="0.35"/>
    <row r="66318" customFormat="1" x14ac:dyDescent="0.35"/>
    <row r="66319" customFormat="1" x14ac:dyDescent="0.35"/>
    <row r="66320" customFormat="1" x14ac:dyDescent="0.35"/>
    <row r="66321" customFormat="1" x14ac:dyDescent="0.35"/>
    <row r="66322" customFormat="1" x14ac:dyDescent="0.35"/>
    <row r="66323" customFormat="1" x14ac:dyDescent="0.35"/>
    <row r="66324" customFormat="1" x14ac:dyDescent="0.35"/>
    <row r="66325" customFormat="1" x14ac:dyDescent="0.35"/>
    <row r="66326" customFormat="1" x14ac:dyDescent="0.35"/>
    <row r="66327" customFormat="1" x14ac:dyDescent="0.35"/>
    <row r="66328" customFormat="1" x14ac:dyDescent="0.35"/>
    <row r="66329" customFormat="1" x14ac:dyDescent="0.35"/>
    <row r="66330" customFormat="1" x14ac:dyDescent="0.35"/>
    <row r="66331" customFormat="1" x14ac:dyDescent="0.35"/>
    <row r="66332" customFormat="1" x14ac:dyDescent="0.35"/>
    <row r="66333" customFormat="1" x14ac:dyDescent="0.35"/>
    <row r="66334" customFormat="1" x14ac:dyDescent="0.35"/>
    <row r="66335" customFormat="1" x14ac:dyDescent="0.35"/>
    <row r="66336" customFormat="1" x14ac:dyDescent="0.35"/>
    <row r="66337" customFormat="1" x14ac:dyDescent="0.35"/>
    <row r="66338" customFormat="1" x14ac:dyDescent="0.35"/>
    <row r="66339" customFormat="1" x14ac:dyDescent="0.35"/>
    <row r="66340" customFormat="1" x14ac:dyDescent="0.35"/>
    <row r="66341" customFormat="1" x14ac:dyDescent="0.35"/>
    <row r="66342" customFormat="1" x14ac:dyDescent="0.35"/>
    <row r="66343" customFormat="1" x14ac:dyDescent="0.35"/>
    <row r="66344" customFormat="1" x14ac:dyDescent="0.35"/>
    <row r="66345" customFormat="1" x14ac:dyDescent="0.35"/>
    <row r="66346" customFormat="1" x14ac:dyDescent="0.35"/>
    <row r="66347" customFormat="1" x14ac:dyDescent="0.35"/>
    <row r="66348" customFormat="1" x14ac:dyDescent="0.35"/>
    <row r="66349" customFormat="1" x14ac:dyDescent="0.35"/>
    <row r="66350" customFormat="1" x14ac:dyDescent="0.35"/>
    <row r="66351" customFormat="1" x14ac:dyDescent="0.35"/>
    <row r="66352" customFormat="1" x14ac:dyDescent="0.35"/>
    <row r="66353" customFormat="1" x14ac:dyDescent="0.35"/>
    <row r="66354" customFormat="1" x14ac:dyDescent="0.35"/>
    <row r="66355" customFormat="1" x14ac:dyDescent="0.35"/>
    <row r="66356" customFormat="1" x14ac:dyDescent="0.35"/>
    <row r="66357" customFormat="1" x14ac:dyDescent="0.35"/>
    <row r="66358" customFormat="1" x14ac:dyDescent="0.35"/>
    <row r="66359" customFormat="1" x14ac:dyDescent="0.35"/>
    <row r="66360" customFormat="1" x14ac:dyDescent="0.35"/>
    <row r="66361" customFormat="1" x14ac:dyDescent="0.35"/>
    <row r="66362" customFormat="1" x14ac:dyDescent="0.35"/>
    <row r="66363" customFormat="1" x14ac:dyDescent="0.35"/>
    <row r="66364" customFormat="1" x14ac:dyDescent="0.35"/>
    <row r="66365" customFormat="1" x14ac:dyDescent="0.35"/>
    <row r="66366" customFormat="1" x14ac:dyDescent="0.35"/>
    <row r="66367" customFormat="1" x14ac:dyDescent="0.35"/>
    <row r="66368" customFormat="1" x14ac:dyDescent="0.35"/>
    <row r="66369" customFormat="1" x14ac:dyDescent="0.35"/>
    <row r="66370" customFormat="1" x14ac:dyDescent="0.35"/>
    <row r="66371" customFormat="1" x14ac:dyDescent="0.35"/>
    <row r="66372" customFormat="1" x14ac:dyDescent="0.35"/>
    <row r="66373" customFormat="1" x14ac:dyDescent="0.35"/>
    <row r="66374" customFormat="1" x14ac:dyDescent="0.35"/>
    <row r="66375" customFormat="1" x14ac:dyDescent="0.35"/>
    <row r="66376" customFormat="1" x14ac:dyDescent="0.35"/>
    <row r="66377" customFormat="1" x14ac:dyDescent="0.35"/>
    <row r="66378" customFormat="1" x14ac:dyDescent="0.35"/>
    <row r="66379" customFormat="1" x14ac:dyDescent="0.35"/>
    <row r="66380" customFormat="1" x14ac:dyDescent="0.35"/>
    <row r="66381" customFormat="1" x14ac:dyDescent="0.35"/>
    <row r="66382" customFormat="1" x14ac:dyDescent="0.35"/>
    <row r="66383" customFormat="1" x14ac:dyDescent="0.35"/>
    <row r="66384" customFormat="1" x14ac:dyDescent="0.35"/>
    <row r="66385" customFormat="1" x14ac:dyDescent="0.35"/>
    <row r="66386" customFormat="1" x14ac:dyDescent="0.35"/>
    <row r="66387" customFormat="1" x14ac:dyDescent="0.35"/>
    <row r="66388" customFormat="1" x14ac:dyDescent="0.35"/>
    <row r="66389" customFormat="1" x14ac:dyDescent="0.35"/>
    <row r="66390" customFormat="1" x14ac:dyDescent="0.35"/>
    <row r="66391" customFormat="1" x14ac:dyDescent="0.35"/>
    <row r="66392" customFormat="1" x14ac:dyDescent="0.35"/>
    <row r="66393" customFormat="1" x14ac:dyDescent="0.35"/>
    <row r="66394" customFormat="1" x14ac:dyDescent="0.35"/>
    <row r="66395" customFormat="1" x14ac:dyDescent="0.35"/>
    <row r="66396" customFormat="1" x14ac:dyDescent="0.35"/>
    <row r="66397" customFormat="1" x14ac:dyDescent="0.35"/>
    <row r="66398" customFormat="1" x14ac:dyDescent="0.35"/>
    <row r="66399" customFormat="1" x14ac:dyDescent="0.35"/>
    <row r="66400" customFormat="1" x14ac:dyDescent="0.35"/>
    <row r="66401" customFormat="1" x14ac:dyDescent="0.35"/>
    <row r="66402" customFormat="1" x14ac:dyDescent="0.35"/>
    <row r="66403" customFormat="1" x14ac:dyDescent="0.35"/>
    <row r="66404" customFormat="1" x14ac:dyDescent="0.35"/>
    <row r="66405" customFormat="1" x14ac:dyDescent="0.35"/>
    <row r="66406" customFormat="1" x14ac:dyDescent="0.35"/>
    <row r="66407" customFormat="1" x14ac:dyDescent="0.35"/>
    <row r="66408" customFormat="1" x14ac:dyDescent="0.35"/>
    <row r="66409" customFormat="1" x14ac:dyDescent="0.35"/>
    <row r="66410" customFormat="1" x14ac:dyDescent="0.35"/>
    <row r="66411" customFormat="1" x14ac:dyDescent="0.35"/>
    <row r="66412" customFormat="1" x14ac:dyDescent="0.35"/>
    <row r="66413" customFormat="1" x14ac:dyDescent="0.35"/>
    <row r="66414" customFormat="1" x14ac:dyDescent="0.35"/>
    <row r="66415" customFormat="1" x14ac:dyDescent="0.35"/>
    <row r="66416" customFormat="1" x14ac:dyDescent="0.35"/>
    <row r="66417" customFormat="1" x14ac:dyDescent="0.35"/>
    <row r="66418" customFormat="1" x14ac:dyDescent="0.35"/>
    <row r="66419" customFormat="1" x14ac:dyDescent="0.35"/>
    <row r="66420" customFormat="1" x14ac:dyDescent="0.35"/>
    <row r="66421" customFormat="1" x14ac:dyDescent="0.35"/>
    <row r="66422" customFormat="1" x14ac:dyDescent="0.35"/>
    <row r="66423" customFormat="1" x14ac:dyDescent="0.35"/>
    <row r="66424" customFormat="1" x14ac:dyDescent="0.35"/>
    <row r="66425" customFormat="1" x14ac:dyDescent="0.35"/>
    <row r="66426" customFormat="1" x14ac:dyDescent="0.35"/>
    <row r="66427" customFormat="1" x14ac:dyDescent="0.35"/>
    <row r="66428" customFormat="1" x14ac:dyDescent="0.35"/>
    <row r="66429" customFormat="1" x14ac:dyDescent="0.35"/>
    <row r="66430" customFormat="1" x14ac:dyDescent="0.35"/>
    <row r="66431" customFormat="1" x14ac:dyDescent="0.35"/>
    <row r="66432" customFormat="1" x14ac:dyDescent="0.35"/>
    <row r="66433" customFormat="1" x14ac:dyDescent="0.35"/>
    <row r="66434" customFormat="1" x14ac:dyDescent="0.35"/>
    <row r="66435" customFormat="1" x14ac:dyDescent="0.35"/>
    <row r="66436" customFormat="1" x14ac:dyDescent="0.35"/>
    <row r="66437" customFormat="1" x14ac:dyDescent="0.35"/>
    <row r="66438" customFormat="1" x14ac:dyDescent="0.35"/>
    <row r="66439" customFormat="1" x14ac:dyDescent="0.35"/>
    <row r="66440" customFormat="1" x14ac:dyDescent="0.35"/>
    <row r="66441" customFormat="1" x14ac:dyDescent="0.35"/>
    <row r="66442" customFormat="1" x14ac:dyDescent="0.35"/>
    <row r="66443" customFormat="1" x14ac:dyDescent="0.35"/>
    <row r="66444" customFormat="1" x14ac:dyDescent="0.35"/>
    <row r="66445" customFormat="1" x14ac:dyDescent="0.35"/>
    <row r="66446" customFormat="1" x14ac:dyDescent="0.35"/>
    <row r="66447" customFormat="1" x14ac:dyDescent="0.35"/>
    <row r="66448" customFormat="1" x14ac:dyDescent="0.35"/>
    <row r="66449" customFormat="1" x14ac:dyDescent="0.35"/>
    <row r="66450" customFormat="1" x14ac:dyDescent="0.35"/>
    <row r="66451" customFormat="1" x14ac:dyDescent="0.35"/>
    <row r="66452" customFormat="1" x14ac:dyDescent="0.35"/>
    <row r="66453" customFormat="1" x14ac:dyDescent="0.35"/>
    <row r="66454" customFormat="1" x14ac:dyDescent="0.35"/>
    <row r="66455" customFormat="1" x14ac:dyDescent="0.35"/>
    <row r="66456" customFormat="1" x14ac:dyDescent="0.35"/>
    <row r="66457" customFormat="1" x14ac:dyDescent="0.35"/>
    <row r="66458" customFormat="1" x14ac:dyDescent="0.35"/>
    <row r="66459" customFormat="1" x14ac:dyDescent="0.35"/>
    <row r="66460" customFormat="1" x14ac:dyDescent="0.35"/>
    <row r="66461" customFormat="1" x14ac:dyDescent="0.35"/>
    <row r="66462" customFormat="1" x14ac:dyDescent="0.35"/>
    <row r="66463" customFormat="1" x14ac:dyDescent="0.35"/>
    <row r="66464" customFormat="1" x14ac:dyDescent="0.35"/>
    <row r="66465" customFormat="1" x14ac:dyDescent="0.35"/>
    <row r="66466" customFormat="1" x14ac:dyDescent="0.35"/>
    <row r="66467" customFormat="1" x14ac:dyDescent="0.35"/>
    <row r="66468" customFormat="1" x14ac:dyDescent="0.35"/>
    <row r="66469" customFormat="1" x14ac:dyDescent="0.35"/>
    <row r="66470" customFormat="1" x14ac:dyDescent="0.35"/>
    <row r="66471" customFormat="1" x14ac:dyDescent="0.35"/>
    <row r="66472" customFormat="1" x14ac:dyDescent="0.35"/>
    <row r="66473" customFormat="1" x14ac:dyDescent="0.35"/>
    <row r="66474" customFormat="1" x14ac:dyDescent="0.35"/>
    <row r="66475" customFormat="1" x14ac:dyDescent="0.35"/>
    <row r="66476" customFormat="1" x14ac:dyDescent="0.35"/>
    <row r="66477" customFormat="1" x14ac:dyDescent="0.35"/>
    <row r="66478" customFormat="1" x14ac:dyDescent="0.35"/>
    <row r="66479" customFormat="1" x14ac:dyDescent="0.35"/>
    <row r="66480" customFormat="1" x14ac:dyDescent="0.35"/>
    <row r="66481" customFormat="1" x14ac:dyDescent="0.35"/>
    <row r="66482" customFormat="1" x14ac:dyDescent="0.35"/>
    <row r="66483" customFormat="1" x14ac:dyDescent="0.35"/>
    <row r="66484" customFormat="1" x14ac:dyDescent="0.35"/>
    <row r="66485" customFormat="1" x14ac:dyDescent="0.35"/>
    <row r="66486" customFormat="1" x14ac:dyDescent="0.35"/>
    <row r="66487" customFormat="1" x14ac:dyDescent="0.35"/>
    <row r="66488" customFormat="1" x14ac:dyDescent="0.35"/>
    <row r="66489" customFormat="1" x14ac:dyDescent="0.35"/>
    <row r="66490" customFormat="1" x14ac:dyDescent="0.35"/>
    <row r="66491" customFormat="1" x14ac:dyDescent="0.35"/>
    <row r="66492" customFormat="1" x14ac:dyDescent="0.35"/>
    <row r="66493" customFormat="1" x14ac:dyDescent="0.35"/>
    <row r="66494" customFormat="1" x14ac:dyDescent="0.35"/>
    <row r="66495" customFormat="1" x14ac:dyDescent="0.35"/>
    <row r="66496" customFormat="1" x14ac:dyDescent="0.35"/>
    <row r="66497" customFormat="1" x14ac:dyDescent="0.35"/>
    <row r="66498" customFormat="1" x14ac:dyDescent="0.35"/>
    <row r="66499" customFormat="1" x14ac:dyDescent="0.35"/>
    <row r="66500" customFormat="1" x14ac:dyDescent="0.35"/>
    <row r="66501" customFormat="1" x14ac:dyDescent="0.35"/>
    <row r="66502" customFormat="1" x14ac:dyDescent="0.35"/>
    <row r="66503" customFormat="1" x14ac:dyDescent="0.35"/>
    <row r="66504" customFormat="1" x14ac:dyDescent="0.35"/>
    <row r="66505" customFormat="1" x14ac:dyDescent="0.35"/>
    <row r="66506" customFormat="1" x14ac:dyDescent="0.35"/>
    <row r="66507" customFormat="1" x14ac:dyDescent="0.35"/>
    <row r="66508" customFormat="1" x14ac:dyDescent="0.35"/>
    <row r="66509" customFormat="1" x14ac:dyDescent="0.35"/>
    <row r="66510" customFormat="1" x14ac:dyDescent="0.35"/>
    <row r="66511" customFormat="1" x14ac:dyDescent="0.35"/>
    <row r="66512" customFormat="1" x14ac:dyDescent="0.35"/>
    <row r="66513" customFormat="1" x14ac:dyDescent="0.35"/>
    <row r="66514" customFormat="1" x14ac:dyDescent="0.35"/>
    <row r="66515" customFormat="1" x14ac:dyDescent="0.35"/>
    <row r="66516" customFormat="1" x14ac:dyDescent="0.35"/>
    <row r="66517" customFormat="1" x14ac:dyDescent="0.35"/>
    <row r="66518" customFormat="1" x14ac:dyDescent="0.35"/>
    <row r="66519" customFormat="1" x14ac:dyDescent="0.35"/>
    <row r="66520" customFormat="1" x14ac:dyDescent="0.35"/>
    <row r="66521" customFormat="1" x14ac:dyDescent="0.35"/>
    <row r="66522" customFormat="1" x14ac:dyDescent="0.35"/>
    <row r="66523" customFormat="1" x14ac:dyDescent="0.35"/>
    <row r="66524" customFormat="1" x14ac:dyDescent="0.35"/>
    <row r="66525" customFormat="1" x14ac:dyDescent="0.35"/>
    <row r="66526" customFormat="1" x14ac:dyDescent="0.35"/>
    <row r="66527" customFormat="1" x14ac:dyDescent="0.35"/>
    <row r="66528" customFormat="1" x14ac:dyDescent="0.35"/>
    <row r="66529" customFormat="1" x14ac:dyDescent="0.35"/>
    <row r="66530" customFormat="1" x14ac:dyDescent="0.35"/>
    <row r="66531" customFormat="1" x14ac:dyDescent="0.35"/>
    <row r="66532" customFormat="1" x14ac:dyDescent="0.35"/>
    <row r="66533" customFormat="1" x14ac:dyDescent="0.35"/>
    <row r="66534" customFormat="1" x14ac:dyDescent="0.35"/>
    <row r="66535" customFormat="1" x14ac:dyDescent="0.35"/>
    <row r="66536" customFormat="1" x14ac:dyDescent="0.35"/>
    <row r="66537" customFormat="1" x14ac:dyDescent="0.35"/>
    <row r="66538" customFormat="1" x14ac:dyDescent="0.35"/>
    <row r="66539" customFormat="1" x14ac:dyDescent="0.35"/>
    <row r="66540" customFormat="1" x14ac:dyDescent="0.35"/>
    <row r="66541" customFormat="1" x14ac:dyDescent="0.35"/>
    <row r="66542" customFormat="1" x14ac:dyDescent="0.35"/>
    <row r="66543" customFormat="1" x14ac:dyDescent="0.35"/>
    <row r="66544" customFormat="1" x14ac:dyDescent="0.35"/>
    <row r="66545" customFormat="1" x14ac:dyDescent="0.35"/>
    <row r="66546" customFormat="1" x14ac:dyDescent="0.35"/>
    <row r="66547" customFormat="1" x14ac:dyDescent="0.35"/>
    <row r="66548" customFormat="1" x14ac:dyDescent="0.35"/>
    <row r="66549" customFormat="1" x14ac:dyDescent="0.35"/>
    <row r="66550" customFormat="1" x14ac:dyDescent="0.35"/>
    <row r="66551" customFormat="1" x14ac:dyDescent="0.35"/>
    <row r="66552" customFormat="1" x14ac:dyDescent="0.35"/>
    <row r="66553" customFormat="1" x14ac:dyDescent="0.35"/>
    <row r="66554" customFormat="1" x14ac:dyDescent="0.35"/>
    <row r="66555" customFormat="1" x14ac:dyDescent="0.35"/>
    <row r="66556" customFormat="1" x14ac:dyDescent="0.35"/>
    <row r="66557" customFormat="1" x14ac:dyDescent="0.35"/>
    <row r="66558" customFormat="1" x14ac:dyDescent="0.35"/>
    <row r="66559" customFormat="1" x14ac:dyDescent="0.35"/>
    <row r="66560" customFormat="1" x14ac:dyDescent="0.35"/>
    <row r="66561" customFormat="1" x14ac:dyDescent="0.35"/>
    <row r="66562" customFormat="1" x14ac:dyDescent="0.35"/>
    <row r="66563" customFormat="1" x14ac:dyDescent="0.35"/>
    <row r="66564" customFormat="1" x14ac:dyDescent="0.35"/>
    <row r="66565" customFormat="1" x14ac:dyDescent="0.35"/>
    <row r="66566" customFormat="1" x14ac:dyDescent="0.35"/>
    <row r="66567" customFormat="1" x14ac:dyDescent="0.35"/>
    <row r="66568" customFormat="1" x14ac:dyDescent="0.35"/>
    <row r="66569" customFormat="1" x14ac:dyDescent="0.35"/>
    <row r="66570" customFormat="1" x14ac:dyDescent="0.35"/>
    <row r="66571" customFormat="1" x14ac:dyDescent="0.35"/>
    <row r="66572" customFormat="1" x14ac:dyDescent="0.35"/>
    <row r="66573" customFormat="1" x14ac:dyDescent="0.35"/>
    <row r="66574" customFormat="1" x14ac:dyDescent="0.35"/>
    <row r="66575" customFormat="1" x14ac:dyDescent="0.35"/>
    <row r="66576" customFormat="1" x14ac:dyDescent="0.35"/>
    <row r="66577" customFormat="1" x14ac:dyDescent="0.35"/>
    <row r="66578" customFormat="1" x14ac:dyDescent="0.35"/>
    <row r="66579" customFormat="1" x14ac:dyDescent="0.35"/>
    <row r="66580" customFormat="1" x14ac:dyDescent="0.35"/>
    <row r="66581" customFormat="1" x14ac:dyDescent="0.35"/>
    <row r="66582" customFormat="1" x14ac:dyDescent="0.35"/>
    <row r="66583" customFormat="1" x14ac:dyDescent="0.35"/>
    <row r="66584" customFormat="1" x14ac:dyDescent="0.35"/>
    <row r="66585" customFormat="1" x14ac:dyDescent="0.35"/>
    <row r="66586" customFormat="1" x14ac:dyDescent="0.35"/>
    <row r="66587" customFormat="1" x14ac:dyDescent="0.35"/>
    <row r="66588" customFormat="1" x14ac:dyDescent="0.35"/>
    <row r="66589" customFormat="1" x14ac:dyDescent="0.35"/>
    <row r="66590" customFormat="1" x14ac:dyDescent="0.35"/>
    <row r="66591" customFormat="1" x14ac:dyDescent="0.35"/>
    <row r="66592" customFormat="1" x14ac:dyDescent="0.35"/>
    <row r="66593" customFormat="1" x14ac:dyDescent="0.35"/>
    <row r="66594" customFormat="1" x14ac:dyDescent="0.35"/>
    <row r="66595" customFormat="1" x14ac:dyDescent="0.35"/>
    <row r="66596" customFormat="1" x14ac:dyDescent="0.35"/>
    <row r="66597" customFormat="1" x14ac:dyDescent="0.35"/>
    <row r="66598" customFormat="1" x14ac:dyDescent="0.35"/>
    <row r="66599" customFormat="1" x14ac:dyDescent="0.35"/>
    <row r="66600" customFormat="1" x14ac:dyDescent="0.35"/>
    <row r="66601" customFormat="1" x14ac:dyDescent="0.35"/>
    <row r="66602" customFormat="1" x14ac:dyDescent="0.35"/>
    <row r="66603" customFormat="1" x14ac:dyDescent="0.35"/>
    <row r="66604" customFormat="1" x14ac:dyDescent="0.35"/>
    <row r="66605" customFormat="1" x14ac:dyDescent="0.35"/>
    <row r="66606" customFormat="1" x14ac:dyDescent="0.35"/>
    <row r="66607" customFormat="1" x14ac:dyDescent="0.35"/>
    <row r="66608" customFormat="1" x14ac:dyDescent="0.35"/>
    <row r="66609" customFormat="1" x14ac:dyDescent="0.35"/>
    <row r="66610" customFormat="1" x14ac:dyDescent="0.35"/>
    <row r="66611" customFormat="1" x14ac:dyDescent="0.35"/>
    <row r="66612" customFormat="1" x14ac:dyDescent="0.35"/>
    <row r="66613" customFormat="1" x14ac:dyDescent="0.35"/>
    <row r="66614" customFormat="1" x14ac:dyDescent="0.35"/>
    <row r="66615" customFormat="1" x14ac:dyDescent="0.35"/>
    <row r="66616" customFormat="1" x14ac:dyDescent="0.35"/>
    <row r="66617" customFormat="1" x14ac:dyDescent="0.35"/>
    <row r="66618" customFormat="1" x14ac:dyDescent="0.35"/>
    <row r="66619" customFormat="1" x14ac:dyDescent="0.35"/>
    <row r="66620" customFormat="1" x14ac:dyDescent="0.35"/>
    <row r="66621" customFormat="1" x14ac:dyDescent="0.35"/>
    <row r="66622" customFormat="1" x14ac:dyDescent="0.35"/>
    <row r="66623" customFormat="1" x14ac:dyDescent="0.35"/>
    <row r="66624" customFormat="1" x14ac:dyDescent="0.35"/>
    <row r="66625" customFormat="1" x14ac:dyDescent="0.35"/>
    <row r="66626" customFormat="1" x14ac:dyDescent="0.35"/>
    <row r="66627" customFormat="1" x14ac:dyDescent="0.35"/>
    <row r="66628" customFormat="1" x14ac:dyDescent="0.35"/>
    <row r="66629" customFormat="1" x14ac:dyDescent="0.35"/>
    <row r="66630" customFormat="1" x14ac:dyDescent="0.35"/>
    <row r="66631" customFormat="1" x14ac:dyDescent="0.35"/>
    <row r="66632" customFormat="1" x14ac:dyDescent="0.35"/>
    <row r="66633" customFormat="1" x14ac:dyDescent="0.35"/>
    <row r="66634" customFormat="1" x14ac:dyDescent="0.35"/>
    <row r="66635" customFormat="1" x14ac:dyDescent="0.35"/>
    <row r="66636" customFormat="1" x14ac:dyDescent="0.35"/>
    <row r="66637" customFormat="1" x14ac:dyDescent="0.35"/>
    <row r="66638" customFormat="1" x14ac:dyDescent="0.35"/>
    <row r="66639" customFormat="1" x14ac:dyDescent="0.35"/>
    <row r="66640" customFormat="1" x14ac:dyDescent="0.35"/>
    <row r="66641" customFormat="1" x14ac:dyDescent="0.35"/>
    <row r="66642" customFormat="1" x14ac:dyDescent="0.35"/>
    <row r="66643" customFormat="1" x14ac:dyDescent="0.35"/>
    <row r="66644" customFormat="1" x14ac:dyDescent="0.35"/>
    <row r="66645" customFormat="1" x14ac:dyDescent="0.35"/>
    <row r="66646" customFormat="1" x14ac:dyDescent="0.35"/>
    <row r="66647" customFormat="1" x14ac:dyDescent="0.35"/>
    <row r="66648" customFormat="1" x14ac:dyDescent="0.35"/>
    <row r="66649" customFormat="1" x14ac:dyDescent="0.35"/>
    <row r="66650" customFormat="1" x14ac:dyDescent="0.35"/>
    <row r="66651" customFormat="1" x14ac:dyDescent="0.35"/>
    <row r="66652" customFormat="1" x14ac:dyDescent="0.35"/>
    <row r="66653" customFormat="1" x14ac:dyDescent="0.35"/>
    <row r="66654" customFormat="1" x14ac:dyDescent="0.35"/>
    <row r="66655" customFormat="1" x14ac:dyDescent="0.35"/>
    <row r="66656" customFormat="1" x14ac:dyDescent="0.35"/>
    <row r="66657" customFormat="1" x14ac:dyDescent="0.35"/>
    <row r="66658" customFormat="1" x14ac:dyDescent="0.35"/>
    <row r="66659" customFormat="1" x14ac:dyDescent="0.35"/>
    <row r="66660" customFormat="1" x14ac:dyDescent="0.35"/>
    <row r="66661" customFormat="1" x14ac:dyDescent="0.35"/>
    <row r="66662" customFormat="1" x14ac:dyDescent="0.35"/>
    <row r="66663" customFormat="1" x14ac:dyDescent="0.35"/>
    <row r="66664" customFormat="1" x14ac:dyDescent="0.35"/>
    <row r="66665" customFormat="1" x14ac:dyDescent="0.35"/>
    <row r="66666" customFormat="1" x14ac:dyDescent="0.35"/>
    <row r="66667" customFormat="1" x14ac:dyDescent="0.35"/>
    <row r="66668" customFormat="1" x14ac:dyDescent="0.35"/>
    <row r="66669" customFormat="1" x14ac:dyDescent="0.35"/>
    <row r="66670" customFormat="1" x14ac:dyDescent="0.35"/>
    <row r="66671" customFormat="1" x14ac:dyDescent="0.35"/>
    <row r="66672" customFormat="1" x14ac:dyDescent="0.35"/>
    <row r="66673" customFormat="1" x14ac:dyDescent="0.35"/>
    <row r="66674" customFormat="1" x14ac:dyDescent="0.35"/>
    <row r="66675" customFormat="1" x14ac:dyDescent="0.35"/>
    <row r="66676" customFormat="1" x14ac:dyDescent="0.35"/>
    <row r="66677" customFormat="1" x14ac:dyDescent="0.35"/>
    <row r="66678" customFormat="1" x14ac:dyDescent="0.35"/>
    <row r="66679" customFormat="1" x14ac:dyDescent="0.35"/>
    <row r="66680" customFormat="1" x14ac:dyDescent="0.35"/>
    <row r="66681" customFormat="1" x14ac:dyDescent="0.35"/>
    <row r="66682" customFormat="1" x14ac:dyDescent="0.35"/>
    <row r="66683" customFormat="1" x14ac:dyDescent="0.35"/>
    <row r="66684" customFormat="1" x14ac:dyDescent="0.35"/>
    <row r="66685" customFormat="1" x14ac:dyDescent="0.35"/>
    <row r="66686" customFormat="1" x14ac:dyDescent="0.35"/>
    <row r="66687" customFormat="1" x14ac:dyDescent="0.35"/>
    <row r="66688" customFormat="1" x14ac:dyDescent="0.35"/>
    <row r="66689" customFormat="1" x14ac:dyDescent="0.35"/>
    <row r="66690" customFormat="1" x14ac:dyDescent="0.35"/>
    <row r="66691" customFormat="1" x14ac:dyDescent="0.35"/>
    <row r="66692" customFormat="1" x14ac:dyDescent="0.35"/>
    <row r="66693" customFormat="1" x14ac:dyDescent="0.35"/>
    <row r="66694" customFormat="1" x14ac:dyDescent="0.35"/>
    <row r="66695" customFormat="1" x14ac:dyDescent="0.35"/>
    <row r="66696" customFormat="1" x14ac:dyDescent="0.35"/>
    <row r="66697" customFormat="1" x14ac:dyDescent="0.35"/>
    <row r="66698" customFormat="1" x14ac:dyDescent="0.35"/>
    <row r="66699" customFormat="1" x14ac:dyDescent="0.35"/>
    <row r="66700" customFormat="1" x14ac:dyDescent="0.35"/>
    <row r="66701" customFormat="1" x14ac:dyDescent="0.35"/>
    <row r="66702" customFormat="1" x14ac:dyDescent="0.35"/>
    <row r="66703" customFormat="1" x14ac:dyDescent="0.35"/>
    <row r="66704" customFormat="1" x14ac:dyDescent="0.35"/>
    <row r="66705" customFormat="1" x14ac:dyDescent="0.35"/>
    <row r="66706" customFormat="1" x14ac:dyDescent="0.35"/>
    <row r="66707" customFormat="1" x14ac:dyDescent="0.35"/>
    <row r="66708" customFormat="1" x14ac:dyDescent="0.35"/>
    <row r="66709" customFormat="1" x14ac:dyDescent="0.35"/>
    <row r="66710" customFormat="1" x14ac:dyDescent="0.35"/>
    <row r="66711" customFormat="1" x14ac:dyDescent="0.35"/>
    <row r="66712" customFormat="1" x14ac:dyDescent="0.35"/>
    <row r="66713" customFormat="1" x14ac:dyDescent="0.35"/>
    <row r="66714" customFormat="1" x14ac:dyDescent="0.35"/>
    <row r="66715" customFormat="1" x14ac:dyDescent="0.35"/>
    <row r="66716" customFormat="1" x14ac:dyDescent="0.35"/>
    <row r="66717" customFormat="1" x14ac:dyDescent="0.35"/>
    <row r="66718" customFormat="1" x14ac:dyDescent="0.35"/>
    <row r="66719" customFormat="1" x14ac:dyDescent="0.35"/>
    <row r="66720" customFormat="1" x14ac:dyDescent="0.35"/>
    <row r="66721" customFormat="1" x14ac:dyDescent="0.35"/>
    <row r="66722" customFormat="1" x14ac:dyDescent="0.35"/>
    <row r="66723" customFormat="1" x14ac:dyDescent="0.35"/>
    <row r="66724" customFormat="1" x14ac:dyDescent="0.35"/>
    <row r="66725" customFormat="1" x14ac:dyDescent="0.35"/>
    <row r="66726" customFormat="1" x14ac:dyDescent="0.35"/>
    <row r="66727" customFormat="1" x14ac:dyDescent="0.35"/>
    <row r="66728" customFormat="1" x14ac:dyDescent="0.35"/>
    <row r="66729" customFormat="1" x14ac:dyDescent="0.35"/>
    <row r="66730" customFormat="1" x14ac:dyDescent="0.35"/>
    <row r="66731" customFormat="1" x14ac:dyDescent="0.35"/>
    <row r="66732" customFormat="1" x14ac:dyDescent="0.35"/>
    <row r="66733" customFormat="1" x14ac:dyDescent="0.35"/>
    <row r="66734" customFormat="1" x14ac:dyDescent="0.35"/>
    <row r="66735" customFormat="1" x14ac:dyDescent="0.35"/>
    <row r="66736" customFormat="1" x14ac:dyDescent="0.35"/>
    <row r="66737" customFormat="1" x14ac:dyDescent="0.35"/>
    <row r="66738" customFormat="1" x14ac:dyDescent="0.35"/>
    <row r="66739" customFormat="1" x14ac:dyDescent="0.35"/>
    <row r="66740" customFormat="1" x14ac:dyDescent="0.35"/>
    <row r="66741" customFormat="1" x14ac:dyDescent="0.35"/>
    <row r="66742" customFormat="1" x14ac:dyDescent="0.35"/>
    <row r="66743" customFormat="1" x14ac:dyDescent="0.35"/>
    <row r="66744" customFormat="1" x14ac:dyDescent="0.35"/>
    <row r="66745" customFormat="1" x14ac:dyDescent="0.35"/>
    <row r="66746" customFormat="1" x14ac:dyDescent="0.35"/>
    <row r="66747" customFormat="1" x14ac:dyDescent="0.35"/>
    <row r="66748" customFormat="1" x14ac:dyDescent="0.35"/>
    <row r="66749" customFormat="1" x14ac:dyDescent="0.35"/>
    <row r="66750" customFormat="1" x14ac:dyDescent="0.35"/>
    <row r="66751" customFormat="1" x14ac:dyDescent="0.35"/>
    <row r="66752" customFormat="1" x14ac:dyDescent="0.35"/>
    <row r="66753" customFormat="1" x14ac:dyDescent="0.35"/>
    <row r="66754" customFormat="1" x14ac:dyDescent="0.35"/>
    <row r="66755" customFormat="1" x14ac:dyDescent="0.35"/>
    <row r="66756" customFormat="1" x14ac:dyDescent="0.35"/>
    <row r="66757" customFormat="1" x14ac:dyDescent="0.35"/>
    <row r="66758" customFormat="1" x14ac:dyDescent="0.35"/>
    <row r="66759" customFormat="1" x14ac:dyDescent="0.35"/>
    <row r="66760" customFormat="1" x14ac:dyDescent="0.35"/>
    <row r="66761" customFormat="1" x14ac:dyDescent="0.35"/>
    <row r="66762" customFormat="1" x14ac:dyDescent="0.35"/>
    <row r="66763" customFormat="1" x14ac:dyDescent="0.35"/>
    <row r="66764" customFormat="1" x14ac:dyDescent="0.35"/>
    <row r="66765" customFormat="1" x14ac:dyDescent="0.35"/>
    <row r="66766" customFormat="1" x14ac:dyDescent="0.35"/>
    <row r="66767" customFormat="1" x14ac:dyDescent="0.35"/>
    <row r="66768" customFormat="1" x14ac:dyDescent="0.35"/>
    <row r="66769" customFormat="1" x14ac:dyDescent="0.35"/>
    <row r="66770" customFormat="1" x14ac:dyDescent="0.35"/>
    <row r="66771" customFormat="1" x14ac:dyDescent="0.35"/>
    <row r="66772" customFormat="1" x14ac:dyDescent="0.35"/>
    <row r="66773" customFormat="1" x14ac:dyDescent="0.35"/>
    <row r="66774" customFormat="1" x14ac:dyDescent="0.35"/>
    <row r="66775" customFormat="1" x14ac:dyDescent="0.35"/>
    <row r="66776" customFormat="1" x14ac:dyDescent="0.35"/>
    <row r="66777" customFormat="1" x14ac:dyDescent="0.35"/>
    <row r="66778" customFormat="1" x14ac:dyDescent="0.35"/>
    <row r="66779" customFormat="1" x14ac:dyDescent="0.35"/>
    <row r="66780" customFormat="1" x14ac:dyDescent="0.35"/>
    <row r="66781" customFormat="1" x14ac:dyDescent="0.35"/>
    <row r="66782" customFormat="1" x14ac:dyDescent="0.35"/>
    <row r="66783" customFormat="1" x14ac:dyDescent="0.35"/>
    <row r="66784" customFormat="1" x14ac:dyDescent="0.35"/>
    <row r="66785" customFormat="1" x14ac:dyDescent="0.35"/>
    <row r="66786" customFormat="1" x14ac:dyDescent="0.35"/>
    <row r="66787" customFormat="1" x14ac:dyDescent="0.35"/>
    <row r="66788" customFormat="1" x14ac:dyDescent="0.35"/>
    <row r="66789" customFormat="1" x14ac:dyDescent="0.35"/>
    <row r="66790" customFormat="1" x14ac:dyDescent="0.35"/>
    <row r="66791" customFormat="1" x14ac:dyDescent="0.35"/>
    <row r="66792" customFormat="1" x14ac:dyDescent="0.35"/>
    <row r="66793" customFormat="1" x14ac:dyDescent="0.35"/>
    <row r="66794" customFormat="1" x14ac:dyDescent="0.35"/>
    <row r="66795" customFormat="1" x14ac:dyDescent="0.35"/>
    <row r="66796" customFormat="1" x14ac:dyDescent="0.35"/>
    <row r="66797" customFormat="1" x14ac:dyDescent="0.35"/>
    <row r="66798" customFormat="1" x14ac:dyDescent="0.35"/>
    <row r="66799" customFormat="1" x14ac:dyDescent="0.35"/>
    <row r="66800" customFormat="1" x14ac:dyDescent="0.35"/>
    <row r="66801" customFormat="1" x14ac:dyDescent="0.35"/>
    <row r="66802" customFormat="1" x14ac:dyDescent="0.35"/>
    <row r="66803" customFormat="1" x14ac:dyDescent="0.35"/>
    <row r="66804" customFormat="1" x14ac:dyDescent="0.35"/>
    <row r="66805" customFormat="1" x14ac:dyDescent="0.35"/>
    <row r="66806" customFormat="1" x14ac:dyDescent="0.35"/>
    <row r="66807" customFormat="1" x14ac:dyDescent="0.35"/>
    <row r="66808" customFormat="1" x14ac:dyDescent="0.35"/>
    <row r="66809" customFormat="1" x14ac:dyDescent="0.35"/>
    <row r="66810" customFormat="1" x14ac:dyDescent="0.35"/>
    <row r="66811" customFormat="1" x14ac:dyDescent="0.35"/>
    <row r="66812" customFormat="1" x14ac:dyDescent="0.35"/>
    <row r="66813" customFormat="1" x14ac:dyDescent="0.35"/>
    <row r="66814" customFormat="1" x14ac:dyDescent="0.35"/>
    <row r="66815" customFormat="1" x14ac:dyDescent="0.35"/>
    <row r="66816" customFormat="1" x14ac:dyDescent="0.35"/>
    <row r="66817" customFormat="1" x14ac:dyDescent="0.35"/>
    <row r="66818" customFormat="1" x14ac:dyDescent="0.35"/>
    <row r="66819" customFormat="1" x14ac:dyDescent="0.35"/>
    <row r="66820" customFormat="1" x14ac:dyDescent="0.35"/>
    <row r="66821" customFormat="1" x14ac:dyDescent="0.35"/>
    <row r="66822" customFormat="1" x14ac:dyDescent="0.35"/>
    <row r="66823" customFormat="1" x14ac:dyDescent="0.35"/>
    <row r="66824" customFormat="1" x14ac:dyDescent="0.35"/>
    <row r="66825" customFormat="1" x14ac:dyDescent="0.35"/>
    <row r="66826" customFormat="1" x14ac:dyDescent="0.35"/>
    <row r="66827" customFormat="1" x14ac:dyDescent="0.35"/>
    <row r="66828" customFormat="1" x14ac:dyDescent="0.35"/>
    <row r="66829" customFormat="1" x14ac:dyDescent="0.35"/>
    <row r="66830" customFormat="1" x14ac:dyDescent="0.35"/>
    <row r="66831" customFormat="1" x14ac:dyDescent="0.35"/>
    <row r="66832" customFormat="1" x14ac:dyDescent="0.35"/>
    <row r="66833" customFormat="1" x14ac:dyDescent="0.35"/>
    <row r="66834" customFormat="1" x14ac:dyDescent="0.35"/>
    <row r="66835" customFormat="1" x14ac:dyDescent="0.35"/>
    <row r="66836" customFormat="1" x14ac:dyDescent="0.35"/>
    <row r="66837" customFormat="1" x14ac:dyDescent="0.35"/>
    <row r="66838" customFormat="1" x14ac:dyDescent="0.35"/>
    <row r="66839" customFormat="1" x14ac:dyDescent="0.35"/>
    <row r="66840" customFormat="1" x14ac:dyDescent="0.35"/>
    <row r="66841" customFormat="1" x14ac:dyDescent="0.35"/>
    <row r="66842" customFormat="1" x14ac:dyDescent="0.35"/>
    <row r="66843" customFormat="1" x14ac:dyDescent="0.35"/>
    <row r="66844" customFormat="1" x14ac:dyDescent="0.35"/>
    <row r="66845" customFormat="1" x14ac:dyDescent="0.35"/>
    <row r="66846" customFormat="1" x14ac:dyDescent="0.35"/>
    <row r="66847" customFormat="1" x14ac:dyDescent="0.35"/>
    <row r="66848" customFormat="1" x14ac:dyDescent="0.35"/>
    <row r="66849" customFormat="1" x14ac:dyDescent="0.35"/>
    <row r="66850" customFormat="1" x14ac:dyDescent="0.35"/>
    <row r="66851" customFormat="1" x14ac:dyDescent="0.35"/>
    <row r="66852" customFormat="1" x14ac:dyDescent="0.35"/>
    <row r="66853" customFormat="1" x14ac:dyDescent="0.35"/>
    <row r="66854" customFormat="1" x14ac:dyDescent="0.35"/>
    <row r="66855" customFormat="1" x14ac:dyDescent="0.35"/>
    <row r="66856" customFormat="1" x14ac:dyDescent="0.35"/>
    <row r="66857" customFormat="1" x14ac:dyDescent="0.35"/>
    <row r="66858" customFormat="1" x14ac:dyDescent="0.35"/>
    <row r="66859" customFormat="1" x14ac:dyDescent="0.35"/>
    <row r="66860" customFormat="1" x14ac:dyDescent="0.35"/>
    <row r="66861" customFormat="1" x14ac:dyDescent="0.35"/>
    <row r="66862" customFormat="1" x14ac:dyDescent="0.35"/>
    <row r="66863" customFormat="1" x14ac:dyDescent="0.35"/>
    <row r="66864" customFormat="1" x14ac:dyDescent="0.35"/>
    <row r="66865" customFormat="1" x14ac:dyDescent="0.35"/>
    <row r="66866" customFormat="1" x14ac:dyDescent="0.35"/>
    <row r="66867" customFormat="1" x14ac:dyDescent="0.35"/>
    <row r="66868" customFormat="1" x14ac:dyDescent="0.35"/>
    <row r="66869" customFormat="1" x14ac:dyDescent="0.35"/>
    <row r="66870" customFormat="1" x14ac:dyDescent="0.35"/>
    <row r="66871" customFormat="1" x14ac:dyDescent="0.35"/>
    <row r="66872" customFormat="1" x14ac:dyDescent="0.35"/>
    <row r="66873" customFormat="1" x14ac:dyDescent="0.35"/>
    <row r="66874" customFormat="1" x14ac:dyDescent="0.35"/>
    <row r="66875" customFormat="1" x14ac:dyDescent="0.35"/>
    <row r="66876" customFormat="1" x14ac:dyDescent="0.35"/>
    <row r="66877" customFormat="1" x14ac:dyDescent="0.35"/>
    <row r="66878" customFormat="1" x14ac:dyDescent="0.35"/>
    <row r="66879" customFormat="1" x14ac:dyDescent="0.35"/>
    <row r="66880" customFormat="1" x14ac:dyDescent="0.35"/>
    <row r="66881" customFormat="1" x14ac:dyDescent="0.35"/>
    <row r="66882" customFormat="1" x14ac:dyDescent="0.35"/>
    <row r="66883" customFormat="1" x14ac:dyDescent="0.35"/>
    <row r="66884" customFormat="1" x14ac:dyDescent="0.35"/>
    <row r="66885" customFormat="1" x14ac:dyDescent="0.35"/>
    <row r="66886" customFormat="1" x14ac:dyDescent="0.35"/>
    <row r="66887" customFormat="1" x14ac:dyDescent="0.35"/>
    <row r="66888" customFormat="1" x14ac:dyDescent="0.35"/>
    <row r="66889" customFormat="1" x14ac:dyDescent="0.35"/>
    <row r="66890" customFormat="1" x14ac:dyDescent="0.35"/>
    <row r="66891" customFormat="1" x14ac:dyDescent="0.35"/>
    <row r="66892" customFormat="1" x14ac:dyDescent="0.35"/>
    <row r="66893" customFormat="1" x14ac:dyDescent="0.35"/>
    <row r="66894" customFormat="1" x14ac:dyDescent="0.35"/>
    <row r="66895" customFormat="1" x14ac:dyDescent="0.35"/>
    <row r="66896" customFormat="1" x14ac:dyDescent="0.35"/>
    <row r="66897" customFormat="1" x14ac:dyDescent="0.35"/>
    <row r="66898" customFormat="1" x14ac:dyDescent="0.35"/>
    <row r="66899" customFormat="1" x14ac:dyDescent="0.35"/>
    <row r="66900" customFormat="1" x14ac:dyDescent="0.35"/>
    <row r="66901" customFormat="1" x14ac:dyDescent="0.35"/>
    <row r="66902" customFormat="1" x14ac:dyDescent="0.35"/>
    <row r="66903" customFormat="1" x14ac:dyDescent="0.35"/>
    <row r="66904" customFormat="1" x14ac:dyDescent="0.35"/>
    <row r="66905" customFormat="1" x14ac:dyDescent="0.35"/>
    <row r="66906" customFormat="1" x14ac:dyDescent="0.35"/>
    <row r="66907" customFormat="1" x14ac:dyDescent="0.35"/>
    <row r="66908" customFormat="1" x14ac:dyDescent="0.35"/>
    <row r="66909" customFormat="1" x14ac:dyDescent="0.35"/>
    <row r="66910" customFormat="1" x14ac:dyDescent="0.35"/>
    <row r="66911" customFormat="1" x14ac:dyDescent="0.35"/>
    <row r="66912" customFormat="1" x14ac:dyDescent="0.35"/>
    <row r="66913" customFormat="1" x14ac:dyDescent="0.35"/>
    <row r="66914" customFormat="1" x14ac:dyDescent="0.35"/>
    <row r="66915" customFormat="1" x14ac:dyDescent="0.35"/>
    <row r="66916" customFormat="1" x14ac:dyDescent="0.35"/>
    <row r="66917" customFormat="1" x14ac:dyDescent="0.35"/>
    <row r="66918" customFormat="1" x14ac:dyDescent="0.35"/>
    <row r="66919" customFormat="1" x14ac:dyDescent="0.35"/>
    <row r="66920" customFormat="1" x14ac:dyDescent="0.35"/>
    <row r="66921" customFormat="1" x14ac:dyDescent="0.35"/>
    <row r="66922" customFormat="1" x14ac:dyDescent="0.35"/>
    <row r="66923" customFormat="1" x14ac:dyDescent="0.35"/>
    <row r="66924" customFormat="1" x14ac:dyDescent="0.35"/>
    <row r="66925" customFormat="1" x14ac:dyDescent="0.35"/>
    <row r="66926" customFormat="1" x14ac:dyDescent="0.35"/>
    <row r="66927" customFormat="1" x14ac:dyDescent="0.35"/>
    <row r="66928" customFormat="1" x14ac:dyDescent="0.35"/>
    <row r="66929" customFormat="1" x14ac:dyDescent="0.35"/>
    <row r="66930" customFormat="1" x14ac:dyDescent="0.35"/>
    <row r="66931" customFormat="1" x14ac:dyDescent="0.35"/>
    <row r="66932" customFormat="1" x14ac:dyDescent="0.35"/>
    <row r="66933" customFormat="1" x14ac:dyDescent="0.35"/>
    <row r="66934" customFormat="1" x14ac:dyDescent="0.35"/>
    <row r="66935" customFormat="1" x14ac:dyDescent="0.35"/>
    <row r="66936" customFormat="1" x14ac:dyDescent="0.35"/>
    <row r="66937" customFormat="1" x14ac:dyDescent="0.35"/>
    <row r="66938" customFormat="1" x14ac:dyDescent="0.35"/>
    <row r="66939" customFormat="1" x14ac:dyDescent="0.35"/>
    <row r="66940" customFormat="1" x14ac:dyDescent="0.35"/>
    <row r="66941" customFormat="1" x14ac:dyDescent="0.35"/>
    <row r="66942" customFormat="1" x14ac:dyDescent="0.35"/>
    <row r="66943" customFormat="1" x14ac:dyDescent="0.35"/>
    <row r="66944" customFormat="1" x14ac:dyDescent="0.35"/>
    <row r="66945" customFormat="1" x14ac:dyDescent="0.35"/>
    <row r="66946" customFormat="1" x14ac:dyDescent="0.35"/>
    <row r="66947" customFormat="1" x14ac:dyDescent="0.35"/>
    <row r="66948" customFormat="1" x14ac:dyDescent="0.35"/>
    <row r="66949" customFormat="1" x14ac:dyDescent="0.35"/>
    <row r="66950" customFormat="1" x14ac:dyDescent="0.35"/>
    <row r="66951" customFormat="1" x14ac:dyDescent="0.35"/>
    <row r="66952" customFormat="1" x14ac:dyDescent="0.35"/>
    <row r="66953" customFormat="1" x14ac:dyDescent="0.35"/>
    <row r="66954" customFormat="1" x14ac:dyDescent="0.35"/>
    <row r="66955" customFormat="1" x14ac:dyDescent="0.35"/>
    <row r="66956" customFormat="1" x14ac:dyDescent="0.35"/>
    <row r="66957" customFormat="1" x14ac:dyDescent="0.35"/>
    <row r="66958" customFormat="1" x14ac:dyDescent="0.35"/>
    <row r="66959" customFormat="1" x14ac:dyDescent="0.35"/>
    <row r="66960" customFormat="1" x14ac:dyDescent="0.35"/>
    <row r="66961" customFormat="1" x14ac:dyDescent="0.35"/>
    <row r="66962" customFormat="1" x14ac:dyDescent="0.35"/>
    <row r="66963" customFormat="1" x14ac:dyDescent="0.35"/>
    <row r="66964" customFormat="1" x14ac:dyDescent="0.35"/>
    <row r="66965" customFormat="1" x14ac:dyDescent="0.35"/>
    <row r="66966" customFormat="1" x14ac:dyDescent="0.35"/>
    <row r="66967" customFormat="1" x14ac:dyDescent="0.35"/>
    <row r="66968" customFormat="1" x14ac:dyDescent="0.35"/>
    <row r="66969" customFormat="1" x14ac:dyDescent="0.35"/>
    <row r="66970" customFormat="1" x14ac:dyDescent="0.35"/>
    <row r="66971" customFormat="1" x14ac:dyDescent="0.35"/>
    <row r="66972" customFormat="1" x14ac:dyDescent="0.35"/>
    <row r="66973" customFormat="1" x14ac:dyDescent="0.35"/>
    <row r="66974" customFormat="1" x14ac:dyDescent="0.35"/>
    <row r="66975" customFormat="1" x14ac:dyDescent="0.35"/>
    <row r="66976" customFormat="1" x14ac:dyDescent="0.35"/>
    <row r="66977" customFormat="1" x14ac:dyDescent="0.35"/>
    <row r="66978" customFormat="1" x14ac:dyDescent="0.35"/>
    <row r="66979" customFormat="1" x14ac:dyDescent="0.35"/>
    <row r="66980" customFormat="1" x14ac:dyDescent="0.35"/>
    <row r="66981" customFormat="1" x14ac:dyDescent="0.35"/>
    <row r="66982" customFormat="1" x14ac:dyDescent="0.35"/>
    <row r="66983" customFormat="1" x14ac:dyDescent="0.35"/>
    <row r="66984" customFormat="1" x14ac:dyDescent="0.35"/>
    <row r="66985" customFormat="1" x14ac:dyDescent="0.35"/>
    <row r="66986" customFormat="1" x14ac:dyDescent="0.35"/>
    <row r="66987" customFormat="1" x14ac:dyDescent="0.35"/>
    <row r="66988" customFormat="1" x14ac:dyDescent="0.35"/>
    <row r="66989" customFormat="1" x14ac:dyDescent="0.35"/>
    <row r="66990" customFormat="1" x14ac:dyDescent="0.35"/>
    <row r="66991" customFormat="1" x14ac:dyDescent="0.35"/>
    <row r="66992" customFormat="1" x14ac:dyDescent="0.35"/>
    <row r="66993" customFormat="1" x14ac:dyDescent="0.35"/>
    <row r="66994" customFormat="1" x14ac:dyDescent="0.35"/>
    <row r="66995" customFormat="1" x14ac:dyDescent="0.35"/>
    <row r="66996" customFormat="1" x14ac:dyDescent="0.35"/>
    <row r="66997" customFormat="1" x14ac:dyDescent="0.35"/>
    <row r="66998" customFormat="1" x14ac:dyDescent="0.35"/>
    <row r="66999" customFormat="1" x14ac:dyDescent="0.35"/>
    <row r="67000" customFormat="1" x14ac:dyDescent="0.35"/>
    <row r="67001" customFormat="1" x14ac:dyDescent="0.35"/>
    <row r="67002" customFormat="1" x14ac:dyDescent="0.35"/>
    <row r="67003" customFormat="1" x14ac:dyDescent="0.35"/>
    <row r="67004" customFormat="1" x14ac:dyDescent="0.35"/>
    <row r="67005" customFormat="1" x14ac:dyDescent="0.35"/>
    <row r="67006" customFormat="1" x14ac:dyDescent="0.35"/>
    <row r="67007" customFormat="1" x14ac:dyDescent="0.35"/>
    <row r="67008" customFormat="1" x14ac:dyDescent="0.35"/>
    <row r="67009" customFormat="1" x14ac:dyDescent="0.35"/>
    <row r="67010" customFormat="1" x14ac:dyDescent="0.35"/>
    <row r="67011" customFormat="1" x14ac:dyDescent="0.35"/>
    <row r="67012" customFormat="1" x14ac:dyDescent="0.35"/>
    <row r="67013" customFormat="1" x14ac:dyDescent="0.35"/>
    <row r="67014" customFormat="1" x14ac:dyDescent="0.35"/>
    <row r="67015" customFormat="1" x14ac:dyDescent="0.35"/>
    <row r="67016" customFormat="1" x14ac:dyDescent="0.35"/>
    <row r="67017" customFormat="1" x14ac:dyDescent="0.35"/>
    <row r="67018" customFormat="1" x14ac:dyDescent="0.35"/>
    <row r="67019" customFormat="1" x14ac:dyDescent="0.35"/>
    <row r="67020" customFormat="1" x14ac:dyDescent="0.35"/>
    <row r="67021" customFormat="1" x14ac:dyDescent="0.35"/>
    <row r="67022" customFormat="1" x14ac:dyDescent="0.35"/>
    <row r="67023" customFormat="1" x14ac:dyDescent="0.35"/>
    <row r="67024" customFormat="1" x14ac:dyDescent="0.35"/>
    <row r="67025" customFormat="1" x14ac:dyDescent="0.35"/>
    <row r="67026" customFormat="1" x14ac:dyDescent="0.35"/>
    <row r="67027" customFormat="1" x14ac:dyDescent="0.35"/>
    <row r="67028" customFormat="1" x14ac:dyDescent="0.35"/>
    <row r="67029" customFormat="1" x14ac:dyDescent="0.35"/>
    <row r="67030" customFormat="1" x14ac:dyDescent="0.35"/>
    <row r="67031" customFormat="1" x14ac:dyDescent="0.35"/>
    <row r="67032" customFormat="1" x14ac:dyDescent="0.35"/>
    <row r="67033" customFormat="1" x14ac:dyDescent="0.35"/>
    <row r="67034" customFormat="1" x14ac:dyDescent="0.35"/>
    <row r="67035" customFormat="1" x14ac:dyDescent="0.35"/>
    <row r="67036" customFormat="1" x14ac:dyDescent="0.35"/>
    <row r="67037" customFormat="1" x14ac:dyDescent="0.35"/>
    <row r="67038" customFormat="1" x14ac:dyDescent="0.35"/>
    <row r="67039" customFormat="1" x14ac:dyDescent="0.35"/>
    <row r="67040" customFormat="1" x14ac:dyDescent="0.35"/>
    <row r="67041" customFormat="1" x14ac:dyDescent="0.35"/>
    <row r="67042" customFormat="1" x14ac:dyDescent="0.35"/>
    <row r="67043" customFormat="1" x14ac:dyDescent="0.35"/>
    <row r="67044" customFormat="1" x14ac:dyDescent="0.35"/>
    <row r="67045" customFormat="1" x14ac:dyDescent="0.35"/>
    <row r="67046" customFormat="1" x14ac:dyDescent="0.35"/>
    <row r="67047" customFormat="1" x14ac:dyDescent="0.35"/>
    <row r="67048" customFormat="1" x14ac:dyDescent="0.35"/>
    <row r="67049" customFormat="1" x14ac:dyDescent="0.35"/>
    <row r="67050" customFormat="1" x14ac:dyDescent="0.35"/>
    <row r="67051" customFormat="1" x14ac:dyDescent="0.35"/>
    <row r="67052" customFormat="1" x14ac:dyDescent="0.35"/>
    <row r="67053" customFormat="1" x14ac:dyDescent="0.35"/>
    <row r="67054" customFormat="1" x14ac:dyDescent="0.35"/>
    <row r="67055" customFormat="1" x14ac:dyDescent="0.35"/>
    <row r="67056" customFormat="1" x14ac:dyDescent="0.35"/>
    <row r="67057" customFormat="1" x14ac:dyDescent="0.35"/>
    <row r="67058" customFormat="1" x14ac:dyDescent="0.35"/>
    <row r="67059" customFormat="1" x14ac:dyDescent="0.35"/>
    <row r="67060" customFormat="1" x14ac:dyDescent="0.35"/>
    <row r="67061" customFormat="1" x14ac:dyDescent="0.35"/>
    <row r="67062" customFormat="1" x14ac:dyDescent="0.35"/>
    <row r="67063" customFormat="1" x14ac:dyDescent="0.35"/>
    <row r="67064" customFormat="1" x14ac:dyDescent="0.35"/>
    <row r="67065" customFormat="1" x14ac:dyDescent="0.35"/>
    <row r="67066" customFormat="1" x14ac:dyDescent="0.35"/>
    <row r="67067" customFormat="1" x14ac:dyDescent="0.35"/>
    <row r="67068" customFormat="1" x14ac:dyDescent="0.35"/>
    <row r="67069" customFormat="1" x14ac:dyDescent="0.35"/>
    <row r="67070" customFormat="1" x14ac:dyDescent="0.35"/>
    <row r="67071" customFormat="1" x14ac:dyDescent="0.35"/>
    <row r="67072" customFormat="1" x14ac:dyDescent="0.35"/>
    <row r="67073" customFormat="1" x14ac:dyDescent="0.35"/>
    <row r="67074" customFormat="1" x14ac:dyDescent="0.35"/>
    <row r="67075" customFormat="1" x14ac:dyDescent="0.35"/>
    <row r="67076" customFormat="1" x14ac:dyDescent="0.35"/>
    <row r="67077" customFormat="1" x14ac:dyDescent="0.35"/>
    <row r="67078" customFormat="1" x14ac:dyDescent="0.35"/>
    <row r="67079" customFormat="1" x14ac:dyDescent="0.35"/>
    <row r="67080" customFormat="1" x14ac:dyDescent="0.35"/>
    <row r="67081" customFormat="1" x14ac:dyDescent="0.35"/>
    <row r="67082" customFormat="1" x14ac:dyDescent="0.35"/>
    <row r="67083" customFormat="1" x14ac:dyDescent="0.35"/>
    <row r="67084" customFormat="1" x14ac:dyDescent="0.35"/>
    <row r="67085" customFormat="1" x14ac:dyDescent="0.35"/>
    <row r="67086" customFormat="1" x14ac:dyDescent="0.35"/>
    <row r="67087" customFormat="1" x14ac:dyDescent="0.35"/>
    <row r="67088" customFormat="1" x14ac:dyDescent="0.35"/>
    <row r="67089" customFormat="1" x14ac:dyDescent="0.35"/>
    <row r="67090" customFormat="1" x14ac:dyDescent="0.35"/>
    <row r="67091" customFormat="1" x14ac:dyDescent="0.35"/>
    <row r="67092" customFormat="1" x14ac:dyDescent="0.35"/>
    <row r="67093" customFormat="1" x14ac:dyDescent="0.35"/>
    <row r="67094" customFormat="1" x14ac:dyDescent="0.35"/>
    <row r="67095" customFormat="1" x14ac:dyDescent="0.35"/>
    <row r="67096" customFormat="1" x14ac:dyDescent="0.35"/>
    <row r="67097" customFormat="1" x14ac:dyDescent="0.35"/>
    <row r="67098" customFormat="1" x14ac:dyDescent="0.35"/>
    <row r="67099" customFormat="1" x14ac:dyDescent="0.35"/>
    <row r="67100" customFormat="1" x14ac:dyDescent="0.35"/>
    <row r="67101" customFormat="1" x14ac:dyDescent="0.35"/>
    <row r="67102" customFormat="1" x14ac:dyDescent="0.35"/>
    <row r="67103" customFormat="1" x14ac:dyDescent="0.35"/>
    <row r="67104" customFormat="1" x14ac:dyDescent="0.35"/>
    <row r="67105" customFormat="1" x14ac:dyDescent="0.35"/>
    <row r="67106" customFormat="1" x14ac:dyDescent="0.35"/>
    <row r="67107" customFormat="1" x14ac:dyDescent="0.35"/>
    <row r="67108" customFormat="1" x14ac:dyDescent="0.35"/>
    <row r="67109" customFormat="1" x14ac:dyDescent="0.35"/>
    <row r="67110" customFormat="1" x14ac:dyDescent="0.35"/>
    <row r="67111" customFormat="1" x14ac:dyDescent="0.35"/>
    <row r="67112" customFormat="1" x14ac:dyDescent="0.35"/>
    <row r="67113" customFormat="1" x14ac:dyDescent="0.35"/>
    <row r="67114" customFormat="1" x14ac:dyDescent="0.35"/>
    <row r="67115" customFormat="1" x14ac:dyDescent="0.35"/>
    <row r="67116" customFormat="1" x14ac:dyDescent="0.35"/>
    <row r="67117" customFormat="1" x14ac:dyDescent="0.35"/>
    <row r="67118" customFormat="1" x14ac:dyDescent="0.35"/>
    <row r="67119" customFormat="1" x14ac:dyDescent="0.35"/>
    <row r="67120" customFormat="1" x14ac:dyDescent="0.35"/>
    <row r="67121" customFormat="1" x14ac:dyDescent="0.35"/>
    <row r="67122" customFormat="1" x14ac:dyDescent="0.35"/>
    <row r="67123" customFormat="1" x14ac:dyDescent="0.35"/>
    <row r="67124" customFormat="1" x14ac:dyDescent="0.35"/>
    <row r="67125" customFormat="1" x14ac:dyDescent="0.35"/>
    <row r="67126" customFormat="1" x14ac:dyDescent="0.35"/>
    <row r="67127" customFormat="1" x14ac:dyDescent="0.35"/>
    <row r="67128" customFormat="1" x14ac:dyDescent="0.35"/>
    <row r="67129" customFormat="1" x14ac:dyDescent="0.35"/>
    <row r="67130" customFormat="1" x14ac:dyDescent="0.35"/>
    <row r="67131" customFormat="1" x14ac:dyDescent="0.35"/>
    <row r="67132" customFormat="1" x14ac:dyDescent="0.35"/>
    <row r="67133" customFormat="1" x14ac:dyDescent="0.35"/>
    <row r="67134" customFormat="1" x14ac:dyDescent="0.35"/>
    <row r="67135" customFormat="1" x14ac:dyDescent="0.35"/>
    <row r="67136" customFormat="1" x14ac:dyDescent="0.35"/>
    <row r="67137" customFormat="1" x14ac:dyDescent="0.35"/>
    <row r="67138" customFormat="1" x14ac:dyDescent="0.35"/>
    <row r="67139" customFormat="1" x14ac:dyDescent="0.35"/>
    <row r="67140" customFormat="1" x14ac:dyDescent="0.35"/>
    <row r="67141" customFormat="1" x14ac:dyDescent="0.35"/>
    <row r="67142" customFormat="1" x14ac:dyDescent="0.35"/>
    <row r="67143" customFormat="1" x14ac:dyDescent="0.35"/>
    <row r="67144" customFormat="1" x14ac:dyDescent="0.35"/>
    <row r="67145" customFormat="1" x14ac:dyDescent="0.35"/>
    <row r="67146" customFormat="1" x14ac:dyDescent="0.35"/>
    <row r="67147" customFormat="1" x14ac:dyDescent="0.35"/>
    <row r="67148" customFormat="1" x14ac:dyDescent="0.35"/>
    <row r="67149" customFormat="1" x14ac:dyDescent="0.35"/>
    <row r="67150" customFormat="1" x14ac:dyDescent="0.35"/>
    <row r="67151" customFormat="1" x14ac:dyDescent="0.35"/>
    <row r="67152" customFormat="1" x14ac:dyDescent="0.35"/>
    <row r="67153" customFormat="1" x14ac:dyDescent="0.35"/>
    <row r="67154" customFormat="1" x14ac:dyDescent="0.35"/>
    <row r="67155" customFormat="1" x14ac:dyDescent="0.35"/>
    <row r="67156" customFormat="1" x14ac:dyDescent="0.35"/>
    <row r="67157" customFormat="1" x14ac:dyDescent="0.35"/>
    <row r="67158" customFormat="1" x14ac:dyDescent="0.35"/>
    <row r="67159" customFormat="1" x14ac:dyDescent="0.35"/>
    <row r="67160" customFormat="1" x14ac:dyDescent="0.35"/>
    <row r="67161" customFormat="1" x14ac:dyDescent="0.35"/>
    <row r="67162" customFormat="1" x14ac:dyDescent="0.35"/>
    <row r="67163" customFormat="1" x14ac:dyDescent="0.35"/>
    <row r="67164" customFormat="1" x14ac:dyDescent="0.35"/>
    <row r="67165" customFormat="1" x14ac:dyDescent="0.35"/>
    <row r="67166" customFormat="1" x14ac:dyDescent="0.35"/>
    <row r="67167" customFormat="1" x14ac:dyDescent="0.35"/>
    <row r="67168" customFormat="1" x14ac:dyDescent="0.35"/>
    <row r="67169" customFormat="1" x14ac:dyDescent="0.35"/>
    <row r="67170" customFormat="1" x14ac:dyDescent="0.35"/>
    <row r="67171" customFormat="1" x14ac:dyDescent="0.35"/>
    <row r="67172" customFormat="1" x14ac:dyDescent="0.35"/>
    <row r="67173" customFormat="1" x14ac:dyDescent="0.35"/>
    <row r="67174" customFormat="1" x14ac:dyDescent="0.35"/>
    <row r="67175" customFormat="1" x14ac:dyDescent="0.35"/>
    <row r="67176" customFormat="1" x14ac:dyDescent="0.35"/>
    <row r="67177" customFormat="1" x14ac:dyDescent="0.35"/>
    <row r="67178" customFormat="1" x14ac:dyDescent="0.35"/>
    <row r="67179" customFormat="1" x14ac:dyDescent="0.35"/>
    <row r="67180" customFormat="1" x14ac:dyDescent="0.35"/>
    <row r="67181" customFormat="1" x14ac:dyDescent="0.35"/>
    <row r="67182" customFormat="1" x14ac:dyDescent="0.35"/>
    <row r="67183" customFormat="1" x14ac:dyDescent="0.35"/>
    <row r="67184" customFormat="1" x14ac:dyDescent="0.35"/>
    <row r="67185" customFormat="1" x14ac:dyDescent="0.35"/>
    <row r="67186" customFormat="1" x14ac:dyDescent="0.35"/>
    <row r="67187" customFormat="1" x14ac:dyDescent="0.35"/>
    <row r="67188" customFormat="1" x14ac:dyDescent="0.35"/>
    <row r="67189" customFormat="1" x14ac:dyDescent="0.35"/>
    <row r="67190" customFormat="1" x14ac:dyDescent="0.35"/>
    <row r="67191" customFormat="1" x14ac:dyDescent="0.35"/>
    <row r="67192" customFormat="1" x14ac:dyDescent="0.35"/>
    <row r="67193" customFormat="1" x14ac:dyDescent="0.35"/>
    <row r="67194" customFormat="1" x14ac:dyDescent="0.35"/>
    <row r="67195" customFormat="1" x14ac:dyDescent="0.35"/>
    <row r="67196" customFormat="1" x14ac:dyDescent="0.35"/>
    <row r="67197" customFormat="1" x14ac:dyDescent="0.35"/>
    <row r="67198" customFormat="1" x14ac:dyDescent="0.35"/>
    <row r="67199" customFormat="1" x14ac:dyDescent="0.35"/>
    <row r="67200" customFormat="1" x14ac:dyDescent="0.35"/>
    <row r="67201" customFormat="1" x14ac:dyDescent="0.35"/>
    <row r="67202" customFormat="1" x14ac:dyDescent="0.35"/>
    <row r="67203" customFormat="1" x14ac:dyDescent="0.35"/>
    <row r="67204" customFormat="1" x14ac:dyDescent="0.35"/>
    <row r="67205" customFormat="1" x14ac:dyDescent="0.35"/>
    <row r="67206" customFormat="1" x14ac:dyDescent="0.35"/>
    <row r="67207" customFormat="1" x14ac:dyDescent="0.35"/>
    <row r="67208" customFormat="1" x14ac:dyDescent="0.35"/>
    <row r="67209" customFormat="1" x14ac:dyDescent="0.35"/>
    <row r="67210" customFormat="1" x14ac:dyDescent="0.35"/>
    <row r="67211" customFormat="1" x14ac:dyDescent="0.35"/>
    <row r="67212" customFormat="1" x14ac:dyDescent="0.35"/>
    <row r="67213" customFormat="1" x14ac:dyDescent="0.35"/>
    <row r="67214" customFormat="1" x14ac:dyDescent="0.35"/>
    <row r="67215" customFormat="1" x14ac:dyDescent="0.35"/>
    <row r="67216" customFormat="1" x14ac:dyDescent="0.35"/>
    <row r="67217" customFormat="1" x14ac:dyDescent="0.35"/>
    <row r="67218" customFormat="1" x14ac:dyDescent="0.35"/>
    <row r="67219" customFormat="1" x14ac:dyDescent="0.35"/>
    <row r="67220" customFormat="1" x14ac:dyDescent="0.35"/>
    <row r="67221" customFormat="1" x14ac:dyDescent="0.35"/>
    <row r="67222" customFormat="1" x14ac:dyDescent="0.35"/>
    <row r="67223" customFormat="1" x14ac:dyDescent="0.35"/>
    <row r="67224" customFormat="1" x14ac:dyDescent="0.35"/>
    <row r="67225" customFormat="1" x14ac:dyDescent="0.35"/>
    <row r="67226" customFormat="1" x14ac:dyDescent="0.35"/>
    <row r="67227" customFormat="1" x14ac:dyDescent="0.35"/>
    <row r="67228" customFormat="1" x14ac:dyDescent="0.35"/>
    <row r="67229" customFormat="1" x14ac:dyDescent="0.35"/>
    <row r="67230" customFormat="1" x14ac:dyDescent="0.35"/>
    <row r="67231" customFormat="1" x14ac:dyDescent="0.35"/>
    <row r="67232" customFormat="1" x14ac:dyDescent="0.35"/>
    <row r="67233" customFormat="1" x14ac:dyDescent="0.35"/>
    <row r="67234" customFormat="1" x14ac:dyDescent="0.35"/>
    <row r="67235" customFormat="1" x14ac:dyDescent="0.35"/>
    <row r="67236" customFormat="1" x14ac:dyDescent="0.35"/>
    <row r="67237" customFormat="1" x14ac:dyDescent="0.35"/>
    <row r="67238" customFormat="1" x14ac:dyDescent="0.35"/>
    <row r="67239" customFormat="1" x14ac:dyDescent="0.35"/>
    <row r="67240" customFormat="1" x14ac:dyDescent="0.35"/>
    <row r="67241" customFormat="1" x14ac:dyDescent="0.35"/>
    <row r="67242" customFormat="1" x14ac:dyDescent="0.35"/>
    <row r="67243" customFormat="1" x14ac:dyDescent="0.35"/>
    <row r="67244" customFormat="1" x14ac:dyDescent="0.35"/>
    <row r="67245" customFormat="1" x14ac:dyDescent="0.35"/>
    <row r="67246" customFormat="1" x14ac:dyDescent="0.35"/>
    <row r="67247" customFormat="1" x14ac:dyDescent="0.35"/>
    <row r="67248" customFormat="1" x14ac:dyDescent="0.35"/>
    <row r="67249" customFormat="1" x14ac:dyDescent="0.35"/>
    <row r="67250" customFormat="1" x14ac:dyDescent="0.35"/>
    <row r="67251" customFormat="1" x14ac:dyDescent="0.35"/>
    <row r="67252" customFormat="1" x14ac:dyDescent="0.35"/>
    <row r="67253" customFormat="1" x14ac:dyDescent="0.35"/>
    <row r="67254" customFormat="1" x14ac:dyDescent="0.35"/>
    <row r="67255" customFormat="1" x14ac:dyDescent="0.35"/>
    <row r="67256" customFormat="1" x14ac:dyDescent="0.35"/>
    <row r="67257" customFormat="1" x14ac:dyDescent="0.35"/>
    <row r="67258" customFormat="1" x14ac:dyDescent="0.35"/>
    <row r="67259" customFormat="1" x14ac:dyDescent="0.35"/>
    <row r="67260" customFormat="1" x14ac:dyDescent="0.35"/>
    <row r="67261" customFormat="1" x14ac:dyDescent="0.35"/>
    <row r="67262" customFormat="1" x14ac:dyDescent="0.35"/>
    <row r="67263" customFormat="1" x14ac:dyDescent="0.35"/>
    <row r="67264" customFormat="1" x14ac:dyDescent="0.35"/>
    <row r="67265" customFormat="1" x14ac:dyDescent="0.35"/>
    <row r="67266" customFormat="1" x14ac:dyDescent="0.35"/>
    <row r="67267" customFormat="1" x14ac:dyDescent="0.35"/>
    <row r="67268" customFormat="1" x14ac:dyDescent="0.35"/>
    <row r="67269" customFormat="1" x14ac:dyDescent="0.35"/>
    <row r="67270" customFormat="1" x14ac:dyDescent="0.35"/>
    <row r="67271" customFormat="1" x14ac:dyDescent="0.35"/>
    <row r="67272" customFormat="1" x14ac:dyDescent="0.35"/>
    <row r="67273" customFormat="1" x14ac:dyDescent="0.35"/>
    <row r="67274" customFormat="1" x14ac:dyDescent="0.35"/>
    <row r="67275" customFormat="1" x14ac:dyDescent="0.35"/>
    <row r="67276" customFormat="1" x14ac:dyDescent="0.35"/>
    <row r="67277" customFormat="1" x14ac:dyDescent="0.35"/>
    <row r="67278" customFormat="1" x14ac:dyDescent="0.35"/>
    <row r="67279" customFormat="1" x14ac:dyDescent="0.35"/>
    <row r="67280" customFormat="1" x14ac:dyDescent="0.35"/>
    <row r="67281" customFormat="1" x14ac:dyDescent="0.35"/>
    <row r="67282" customFormat="1" x14ac:dyDescent="0.35"/>
    <row r="67283" customFormat="1" x14ac:dyDescent="0.35"/>
    <row r="67284" customFormat="1" x14ac:dyDescent="0.35"/>
    <row r="67285" customFormat="1" x14ac:dyDescent="0.35"/>
    <row r="67286" customFormat="1" x14ac:dyDescent="0.35"/>
    <row r="67287" customFormat="1" x14ac:dyDescent="0.35"/>
    <row r="67288" customFormat="1" x14ac:dyDescent="0.35"/>
    <row r="67289" customFormat="1" x14ac:dyDescent="0.35"/>
    <row r="67290" customFormat="1" x14ac:dyDescent="0.35"/>
    <row r="67291" customFormat="1" x14ac:dyDescent="0.35"/>
    <row r="67292" customFormat="1" x14ac:dyDescent="0.35"/>
    <row r="67293" customFormat="1" x14ac:dyDescent="0.35"/>
    <row r="67294" customFormat="1" x14ac:dyDescent="0.35"/>
    <row r="67295" customFormat="1" x14ac:dyDescent="0.35"/>
    <row r="67296" customFormat="1" x14ac:dyDescent="0.35"/>
    <row r="67297" customFormat="1" x14ac:dyDescent="0.35"/>
    <row r="67298" customFormat="1" x14ac:dyDescent="0.35"/>
    <row r="67299" customFormat="1" x14ac:dyDescent="0.35"/>
    <row r="67300" customFormat="1" x14ac:dyDescent="0.35"/>
    <row r="67301" customFormat="1" x14ac:dyDescent="0.35"/>
    <row r="67302" customFormat="1" x14ac:dyDescent="0.35"/>
    <row r="67303" customFormat="1" x14ac:dyDescent="0.35"/>
    <row r="67304" customFormat="1" x14ac:dyDescent="0.35"/>
    <row r="67305" customFormat="1" x14ac:dyDescent="0.35"/>
    <row r="67306" customFormat="1" x14ac:dyDescent="0.35"/>
    <row r="67307" customFormat="1" x14ac:dyDescent="0.35"/>
    <row r="67308" customFormat="1" x14ac:dyDescent="0.35"/>
    <row r="67309" customFormat="1" x14ac:dyDescent="0.35"/>
    <row r="67310" customFormat="1" x14ac:dyDescent="0.35"/>
    <row r="67311" customFormat="1" x14ac:dyDescent="0.35"/>
    <row r="67312" customFormat="1" x14ac:dyDescent="0.35"/>
    <row r="67313" customFormat="1" x14ac:dyDescent="0.35"/>
    <row r="67314" customFormat="1" x14ac:dyDescent="0.35"/>
    <row r="67315" customFormat="1" x14ac:dyDescent="0.35"/>
    <row r="67316" customFormat="1" x14ac:dyDescent="0.35"/>
    <row r="67317" customFormat="1" x14ac:dyDescent="0.35"/>
    <row r="67318" customFormat="1" x14ac:dyDescent="0.35"/>
    <row r="67319" customFormat="1" x14ac:dyDescent="0.35"/>
    <row r="67320" customFormat="1" x14ac:dyDescent="0.35"/>
    <row r="67321" customFormat="1" x14ac:dyDescent="0.35"/>
    <row r="67322" customFormat="1" x14ac:dyDescent="0.35"/>
    <row r="67323" customFormat="1" x14ac:dyDescent="0.35"/>
    <row r="67324" customFormat="1" x14ac:dyDescent="0.35"/>
    <row r="67325" customFormat="1" x14ac:dyDescent="0.35"/>
    <row r="67326" customFormat="1" x14ac:dyDescent="0.35"/>
    <row r="67327" customFormat="1" x14ac:dyDescent="0.35"/>
    <row r="67328" customFormat="1" x14ac:dyDescent="0.35"/>
    <row r="67329" customFormat="1" x14ac:dyDescent="0.35"/>
    <row r="67330" customFormat="1" x14ac:dyDescent="0.35"/>
    <row r="67331" customFormat="1" x14ac:dyDescent="0.35"/>
    <row r="67332" customFormat="1" x14ac:dyDescent="0.35"/>
    <row r="67333" customFormat="1" x14ac:dyDescent="0.35"/>
    <row r="67334" customFormat="1" x14ac:dyDescent="0.35"/>
    <row r="67335" customFormat="1" x14ac:dyDescent="0.35"/>
    <row r="67336" customFormat="1" x14ac:dyDescent="0.35"/>
    <row r="67337" customFormat="1" x14ac:dyDescent="0.35"/>
    <row r="67338" customFormat="1" x14ac:dyDescent="0.35"/>
    <row r="67339" customFormat="1" x14ac:dyDescent="0.35"/>
    <row r="67340" customFormat="1" x14ac:dyDescent="0.35"/>
    <row r="67341" customFormat="1" x14ac:dyDescent="0.35"/>
    <row r="67342" customFormat="1" x14ac:dyDescent="0.35"/>
    <row r="67343" customFormat="1" x14ac:dyDescent="0.35"/>
    <row r="67344" customFormat="1" x14ac:dyDescent="0.35"/>
    <row r="67345" customFormat="1" x14ac:dyDescent="0.35"/>
    <row r="67346" customFormat="1" x14ac:dyDescent="0.35"/>
    <row r="67347" customFormat="1" x14ac:dyDescent="0.35"/>
    <row r="67348" customFormat="1" x14ac:dyDescent="0.35"/>
    <row r="67349" customFormat="1" x14ac:dyDescent="0.35"/>
    <row r="67350" customFormat="1" x14ac:dyDescent="0.35"/>
    <row r="67351" customFormat="1" x14ac:dyDescent="0.35"/>
    <row r="67352" customFormat="1" x14ac:dyDescent="0.35"/>
    <row r="67353" customFormat="1" x14ac:dyDescent="0.35"/>
    <row r="67354" customFormat="1" x14ac:dyDescent="0.35"/>
    <row r="67355" customFormat="1" x14ac:dyDescent="0.35"/>
    <row r="67356" customFormat="1" x14ac:dyDescent="0.35"/>
    <row r="67357" customFormat="1" x14ac:dyDescent="0.35"/>
    <row r="67358" customFormat="1" x14ac:dyDescent="0.35"/>
    <row r="67359" customFormat="1" x14ac:dyDescent="0.35"/>
    <row r="67360" customFormat="1" x14ac:dyDescent="0.35"/>
    <row r="67361" customFormat="1" x14ac:dyDescent="0.35"/>
    <row r="67362" customFormat="1" x14ac:dyDescent="0.35"/>
    <row r="67363" customFormat="1" x14ac:dyDescent="0.35"/>
    <row r="67364" customFormat="1" x14ac:dyDescent="0.35"/>
    <row r="67365" customFormat="1" x14ac:dyDescent="0.35"/>
    <row r="67366" customFormat="1" x14ac:dyDescent="0.35"/>
    <row r="67367" customFormat="1" x14ac:dyDescent="0.35"/>
    <row r="67368" customFormat="1" x14ac:dyDescent="0.35"/>
    <row r="67369" customFormat="1" x14ac:dyDescent="0.35"/>
    <row r="67370" customFormat="1" x14ac:dyDescent="0.35"/>
    <row r="67371" customFormat="1" x14ac:dyDescent="0.35"/>
    <row r="67372" customFormat="1" x14ac:dyDescent="0.35"/>
    <row r="67373" customFormat="1" x14ac:dyDescent="0.35"/>
    <row r="67374" customFormat="1" x14ac:dyDescent="0.35"/>
    <row r="67375" customFormat="1" x14ac:dyDescent="0.35"/>
    <row r="67376" customFormat="1" x14ac:dyDescent="0.35"/>
    <row r="67377" customFormat="1" x14ac:dyDescent="0.35"/>
    <row r="67378" customFormat="1" x14ac:dyDescent="0.35"/>
    <row r="67379" customFormat="1" x14ac:dyDescent="0.35"/>
    <row r="67380" customFormat="1" x14ac:dyDescent="0.35"/>
    <row r="67381" customFormat="1" x14ac:dyDescent="0.35"/>
    <row r="67382" customFormat="1" x14ac:dyDescent="0.35"/>
    <row r="67383" customFormat="1" x14ac:dyDescent="0.35"/>
    <row r="67384" customFormat="1" x14ac:dyDescent="0.35"/>
    <row r="67385" customFormat="1" x14ac:dyDescent="0.35"/>
    <row r="67386" customFormat="1" x14ac:dyDescent="0.35"/>
    <row r="67387" customFormat="1" x14ac:dyDescent="0.35"/>
    <row r="67388" customFormat="1" x14ac:dyDescent="0.35"/>
    <row r="67389" customFormat="1" x14ac:dyDescent="0.35"/>
    <row r="67390" customFormat="1" x14ac:dyDescent="0.35"/>
    <row r="67391" customFormat="1" x14ac:dyDescent="0.35"/>
    <row r="67392" customFormat="1" x14ac:dyDescent="0.35"/>
    <row r="67393" customFormat="1" x14ac:dyDescent="0.35"/>
    <row r="67394" customFormat="1" x14ac:dyDescent="0.35"/>
    <row r="67395" customFormat="1" x14ac:dyDescent="0.35"/>
    <row r="67396" customFormat="1" x14ac:dyDescent="0.35"/>
    <row r="67397" customFormat="1" x14ac:dyDescent="0.35"/>
    <row r="67398" customFormat="1" x14ac:dyDescent="0.35"/>
    <row r="67399" customFormat="1" x14ac:dyDescent="0.35"/>
    <row r="67400" customFormat="1" x14ac:dyDescent="0.35"/>
    <row r="67401" customFormat="1" x14ac:dyDescent="0.35"/>
    <row r="67402" customFormat="1" x14ac:dyDescent="0.35"/>
    <row r="67403" customFormat="1" x14ac:dyDescent="0.35"/>
    <row r="67404" customFormat="1" x14ac:dyDescent="0.35"/>
    <row r="67405" customFormat="1" x14ac:dyDescent="0.35"/>
    <row r="67406" customFormat="1" x14ac:dyDescent="0.35"/>
    <row r="67407" customFormat="1" x14ac:dyDescent="0.35"/>
    <row r="67408" customFormat="1" x14ac:dyDescent="0.35"/>
    <row r="67409" customFormat="1" x14ac:dyDescent="0.35"/>
    <row r="67410" customFormat="1" x14ac:dyDescent="0.35"/>
    <row r="67411" customFormat="1" x14ac:dyDescent="0.35"/>
    <row r="67412" customFormat="1" x14ac:dyDescent="0.35"/>
    <row r="67413" customFormat="1" x14ac:dyDescent="0.35"/>
    <row r="67414" customFormat="1" x14ac:dyDescent="0.35"/>
    <row r="67415" customFormat="1" x14ac:dyDescent="0.35"/>
    <row r="67416" customFormat="1" x14ac:dyDescent="0.35"/>
    <row r="67417" customFormat="1" x14ac:dyDescent="0.35"/>
    <row r="67418" customFormat="1" x14ac:dyDescent="0.35"/>
    <row r="67419" customFormat="1" x14ac:dyDescent="0.35"/>
    <row r="67420" customFormat="1" x14ac:dyDescent="0.35"/>
    <row r="67421" customFormat="1" x14ac:dyDescent="0.35"/>
    <row r="67422" customFormat="1" x14ac:dyDescent="0.35"/>
    <row r="67423" customFormat="1" x14ac:dyDescent="0.35"/>
    <row r="67424" customFormat="1" x14ac:dyDescent="0.35"/>
    <row r="67425" customFormat="1" x14ac:dyDescent="0.35"/>
    <row r="67426" customFormat="1" x14ac:dyDescent="0.35"/>
    <row r="67427" customFormat="1" x14ac:dyDescent="0.35"/>
    <row r="67428" customFormat="1" x14ac:dyDescent="0.35"/>
    <row r="67429" customFormat="1" x14ac:dyDescent="0.35"/>
    <row r="67430" customFormat="1" x14ac:dyDescent="0.35"/>
    <row r="67431" customFormat="1" x14ac:dyDescent="0.35"/>
    <row r="67432" customFormat="1" x14ac:dyDescent="0.35"/>
    <row r="67433" customFormat="1" x14ac:dyDescent="0.35"/>
    <row r="67434" customFormat="1" x14ac:dyDescent="0.35"/>
    <row r="67435" customFormat="1" x14ac:dyDescent="0.35"/>
    <row r="67436" customFormat="1" x14ac:dyDescent="0.35"/>
    <row r="67437" customFormat="1" x14ac:dyDescent="0.35"/>
    <row r="67438" customFormat="1" x14ac:dyDescent="0.35"/>
    <row r="67439" customFormat="1" x14ac:dyDescent="0.35"/>
    <row r="67440" customFormat="1" x14ac:dyDescent="0.35"/>
    <row r="67441" customFormat="1" x14ac:dyDescent="0.35"/>
    <row r="67442" customFormat="1" x14ac:dyDescent="0.35"/>
    <row r="67443" customFormat="1" x14ac:dyDescent="0.35"/>
    <row r="67444" customFormat="1" x14ac:dyDescent="0.35"/>
    <row r="67445" customFormat="1" x14ac:dyDescent="0.35"/>
    <row r="67446" customFormat="1" x14ac:dyDescent="0.35"/>
    <row r="67447" customFormat="1" x14ac:dyDescent="0.35"/>
    <row r="67448" customFormat="1" x14ac:dyDescent="0.35"/>
    <row r="67449" customFormat="1" x14ac:dyDescent="0.35"/>
    <row r="67450" customFormat="1" x14ac:dyDescent="0.35"/>
    <row r="67451" customFormat="1" x14ac:dyDescent="0.35"/>
    <row r="67452" customFormat="1" x14ac:dyDescent="0.35"/>
    <row r="67453" customFormat="1" x14ac:dyDescent="0.35"/>
    <row r="67454" customFormat="1" x14ac:dyDescent="0.35"/>
    <row r="67455" customFormat="1" x14ac:dyDescent="0.35"/>
    <row r="67456" customFormat="1" x14ac:dyDescent="0.35"/>
    <row r="67457" customFormat="1" x14ac:dyDescent="0.35"/>
    <row r="67458" customFormat="1" x14ac:dyDescent="0.35"/>
    <row r="67459" customFormat="1" x14ac:dyDescent="0.35"/>
    <row r="67460" customFormat="1" x14ac:dyDescent="0.35"/>
    <row r="67461" customFormat="1" x14ac:dyDescent="0.35"/>
    <row r="67462" customFormat="1" x14ac:dyDescent="0.35"/>
    <row r="67463" customFormat="1" x14ac:dyDescent="0.35"/>
    <row r="67464" customFormat="1" x14ac:dyDescent="0.35"/>
    <row r="67465" customFormat="1" x14ac:dyDescent="0.35"/>
    <row r="67466" customFormat="1" x14ac:dyDescent="0.35"/>
    <row r="67467" customFormat="1" x14ac:dyDescent="0.35"/>
    <row r="67468" customFormat="1" x14ac:dyDescent="0.35"/>
    <row r="67469" customFormat="1" x14ac:dyDescent="0.35"/>
    <row r="67470" customFormat="1" x14ac:dyDescent="0.35"/>
    <row r="67471" customFormat="1" x14ac:dyDescent="0.35"/>
    <row r="67472" customFormat="1" x14ac:dyDescent="0.35"/>
    <row r="67473" customFormat="1" x14ac:dyDescent="0.35"/>
    <row r="67474" customFormat="1" x14ac:dyDescent="0.35"/>
    <row r="67475" customFormat="1" x14ac:dyDescent="0.35"/>
    <row r="67476" customFormat="1" x14ac:dyDescent="0.35"/>
    <row r="67477" customFormat="1" x14ac:dyDescent="0.35"/>
    <row r="67478" customFormat="1" x14ac:dyDescent="0.35"/>
    <row r="67479" customFormat="1" x14ac:dyDescent="0.35"/>
    <row r="67480" customFormat="1" x14ac:dyDescent="0.35"/>
    <row r="67481" customFormat="1" x14ac:dyDescent="0.35"/>
    <row r="67482" customFormat="1" x14ac:dyDescent="0.35"/>
    <row r="67483" customFormat="1" x14ac:dyDescent="0.35"/>
    <row r="67484" customFormat="1" x14ac:dyDescent="0.35"/>
    <row r="67485" customFormat="1" x14ac:dyDescent="0.35"/>
    <row r="67486" customFormat="1" x14ac:dyDescent="0.35"/>
    <row r="67487" customFormat="1" x14ac:dyDescent="0.35"/>
    <row r="67488" customFormat="1" x14ac:dyDescent="0.35"/>
    <row r="67489" customFormat="1" x14ac:dyDescent="0.35"/>
    <row r="67490" customFormat="1" x14ac:dyDescent="0.35"/>
    <row r="67491" customFormat="1" x14ac:dyDescent="0.35"/>
    <row r="67492" customFormat="1" x14ac:dyDescent="0.35"/>
    <row r="67493" customFormat="1" x14ac:dyDescent="0.35"/>
    <row r="67494" customFormat="1" x14ac:dyDescent="0.35"/>
    <row r="67495" customFormat="1" x14ac:dyDescent="0.35"/>
    <row r="67496" customFormat="1" x14ac:dyDescent="0.35"/>
    <row r="67497" customFormat="1" x14ac:dyDescent="0.35"/>
    <row r="67498" customFormat="1" x14ac:dyDescent="0.35"/>
    <row r="67499" customFormat="1" x14ac:dyDescent="0.35"/>
    <row r="67500" customFormat="1" x14ac:dyDescent="0.35"/>
    <row r="67501" customFormat="1" x14ac:dyDescent="0.35"/>
    <row r="67502" customFormat="1" x14ac:dyDescent="0.35"/>
    <row r="67503" customFormat="1" x14ac:dyDescent="0.35"/>
    <row r="67504" customFormat="1" x14ac:dyDescent="0.35"/>
    <row r="67505" customFormat="1" x14ac:dyDescent="0.35"/>
    <row r="67506" customFormat="1" x14ac:dyDescent="0.35"/>
    <row r="67507" customFormat="1" x14ac:dyDescent="0.35"/>
    <row r="67508" customFormat="1" x14ac:dyDescent="0.35"/>
    <row r="67509" customFormat="1" x14ac:dyDescent="0.35"/>
    <row r="67510" customFormat="1" x14ac:dyDescent="0.35"/>
    <row r="67511" customFormat="1" x14ac:dyDescent="0.35"/>
    <row r="67512" customFormat="1" x14ac:dyDescent="0.35"/>
    <row r="67513" customFormat="1" x14ac:dyDescent="0.35"/>
    <row r="67514" customFormat="1" x14ac:dyDescent="0.35"/>
    <row r="67515" customFormat="1" x14ac:dyDescent="0.35"/>
    <row r="67516" customFormat="1" x14ac:dyDescent="0.35"/>
    <row r="67517" customFormat="1" x14ac:dyDescent="0.35"/>
    <row r="67518" customFormat="1" x14ac:dyDescent="0.35"/>
    <row r="67519" customFormat="1" x14ac:dyDescent="0.35"/>
    <row r="67520" customFormat="1" x14ac:dyDescent="0.35"/>
    <row r="67521" customFormat="1" x14ac:dyDescent="0.35"/>
    <row r="67522" customFormat="1" x14ac:dyDescent="0.35"/>
    <row r="67523" customFormat="1" x14ac:dyDescent="0.35"/>
    <row r="67524" customFormat="1" x14ac:dyDescent="0.35"/>
    <row r="67525" customFormat="1" x14ac:dyDescent="0.35"/>
    <row r="67526" customFormat="1" x14ac:dyDescent="0.35"/>
    <row r="67527" customFormat="1" x14ac:dyDescent="0.35"/>
    <row r="67528" customFormat="1" x14ac:dyDescent="0.35"/>
    <row r="67529" customFormat="1" x14ac:dyDescent="0.35"/>
    <row r="67530" customFormat="1" x14ac:dyDescent="0.35"/>
    <row r="67531" customFormat="1" x14ac:dyDescent="0.35"/>
    <row r="67532" customFormat="1" x14ac:dyDescent="0.35"/>
    <row r="67533" customFormat="1" x14ac:dyDescent="0.35"/>
    <row r="67534" customFormat="1" x14ac:dyDescent="0.35"/>
    <row r="67535" customFormat="1" x14ac:dyDescent="0.35"/>
    <row r="67536" customFormat="1" x14ac:dyDescent="0.35"/>
    <row r="67537" customFormat="1" x14ac:dyDescent="0.35"/>
    <row r="67538" customFormat="1" x14ac:dyDescent="0.35"/>
    <row r="67539" customFormat="1" x14ac:dyDescent="0.35"/>
    <row r="67540" customFormat="1" x14ac:dyDescent="0.35"/>
    <row r="67541" customFormat="1" x14ac:dyDescent="0.35"/>
    <row r="67542" customFormat="1" x14ac:dyDescent="0.35"/>
    <row r="67543" customFormat="1" x14ac:dyDescent="0.35"/>
    <row r="67544" customFormat="1" x14ac:dyDescent="0.35"/>
    <row r="67545" customFormat="1" x14ac:dyDescent="0.35"/>
    <row r="67546" customFormat="1" x14ac:dyDescent="0.35"/>
    <row r="67547" customFormat="1" x14ac:dyDescent="0.35"/>
    <row r="67548" customFormat="1" x14ac:dyDescent="0.35"/>
    <row r="67549" customFormat="1" x14ac:dyDescent="0.35"/>
    <row r="67550" customFormat="1" x14ac:dyDescent="0.35"/>
    <row r="67551" customFormat="1" x14ac:dyDescent="0.35"/>
    <row r="67552" customFormat="1" x14ac:dyDescent="0.35"/>
    <row r="67553" customFormat="1" x14ac:dyDescent="0.35"/>
    <row r="67554" customFormat="1" x14ac:dyDescent="0.35"/>
    <row r="67555" customFormat="1" x14ac:dyDescent="0.35"/>
    <row r="67556" customFormat="1" x14ac:dyDescent="0.35"/>
    <row r="67557" customFormat="1" x14ac:dyDescent="0.35"/>
    <row r="67558" customFormat="1" x14ac:dyDescent="0.35"/>
    <row r="67559" customFormat="1" x14ac:dyDescent="0.35"/>
    <row r="67560" customFormat="1" x14ac:dyDescent="0.35"/>
    <row r="67561" customFormat="1" x14ac:dyDescent="0.35"/>
    <row r="67562" customFormat="1" x14ac:dyDescent="0.35"/>
    <row r="67563" customFormat="1" x14ac:dyDescent="0.35"/>
    <row r="67564" customFormat="1" x14ac:dyDescent="0.35"/>
    <row r="67565" customFormat="1" x14ac:dyDescent="0.35"/>
    <row r="67566" customFormat="1" x14ac:dyDescent="0.35"/>
    <row r="67567" customFormat="1" x14ac:dyDescent="0.35"/>
    <row r="67568" customFormat="1" x14ac:dyDescent="0.35"/>
    <row r="67569" customFormat="1" x14ac:dyDescent="0.35"/>
    <row r="67570" customFormat="1" x14ac:dyDescent="0.35"/>
    <row r="67571" customFormat="1" x14ac:dyDescent="0.35"/>
    <row r="67572" customFormat="1" x14ac:dyDescent="0.35"/>
    <row r="67573" customFormat="1" x14ac:dyDescent="0.35"/>
    <row r="67574" customFormat="1" x14ac:dyDescent="0.35"/>
    <row r="67575" customFormat="1" x14ac:dyDescent="0.35"/>
    <row r="67576" customFormat="1" x14ac:dyDescent="0.35"/>
    <row r="67577" customFormat="1" x14ac:dyDescent="0.35"/>
    <row r="67578" customFormat="1" x14ac:dyDescent="0.35"/>
    <row r="67579" customFormat="1" x14ac:dyDescent="0.35"/>
    <row r="67580" customFormat="1" x14ac:dyDescent="0.35"/>
    <row r="67581" customFormat="1" x14ac:dyDescent="0.35"/>
    <row r="67582" customFormat="1" x14ac:dyDescent="0.35"/>
    <row r="67583" customFormat="1" x14ac:dyDescent="0.35"/>
    <row r="67584" customFormat="1" x14ac:dyDescent="0.35"/>
    <row r="67585" customFormat="1" x14ac:dyDescent="0.35"/>
    <row r="67586" customFormat="1" x14ac:dyDescent="0.35"/>
    <row r="67587" customFormat="1" x14ac:dyDescent="0.35"/>
    <row r="67588" customFormat="1" x14ac:dyDescent="0.35"/>
    <row r="67589" customFormat="1" x14ac:dyDescent="0.35"/>
    <row r="67590" customFormat="1" x14ac:dyDescent="0.35"/>
    <row r="67591" customFormat="1" x14ac:dyDescent="0.35"/>
    <row r="67592" customFormat="1" x14ac:dyDescent="0.35"/>
    <row r="67593" customFormat="1" x14ac:dyDescent="0.35"/>
    <row r="67594" customFormat="1" x14ac:dyDescent="0.35"/>
    <row r="67595" customFormat="1" x14ac:dyDescent="0.35"/>
    <row r="67596" customFormat="1" x14ac:dyDescent="0.35"/>
    <row r="67597" customFormat="1" x14ac:dyDescent="0.35"/>
    <row r="67598" customFormat="1" x14ac:dyDescent="0.35"/>
    <row r="67599" customFormat="1" x14ac:dyDescent="0.35"/>
    <row r="67600" customFormat="1" x14ac:dyDescent="0.35"/>
    <row r="67601" customFormat="1" x14ac:dyDescent="0.35"/>
    <row r="67602" customFormat="1" x14ac:dyDescent="0.35"/>
    <row r="67603" customFormat="1" x14ac:dyDescent="0.35"/>
    <row r="67604" customFormat="1" x14ac:dyDescent="0.35"/>
    <row r="67605" customFormat="1" x14ac:dyDescent="0.35"/>
    <row r="67606" customFormat="1" x14ac:dyDescent="0.35"/>
    <row r="67607" customFormat="1" x14ac:dyDescent="0.35"/>
    <row r="67608" customFormat="1" x14ac:dyDescent="0.35"/>
    <row r="67609" customFormat="1" x14ac:dyDescent="0.35"/>
    <row r="67610" customFormat="1" x14ac:dyDescent="0.35"/>
    <row r="67611" customFormat="1" x14ac:dyDescent="0.35"/>
    <row r="67612" customFormat="1" x14ac:dyDescent="0.35"/>
    <row r="67613" customFormat="1" x14ac:dyDescent="0.35"/>
    <row r="67614" customFormat="1" x14ac:dyDescent="0.35"/>
    <row r="67615" customFormat="1" x14ac:dyDescent="0.35"/>
    <row r="67616" customFormat="1" x14ac:dyDescent="0.35"/>
    <row r="67617" customFormat="1" x14ac:dyDescent="0.35"/>
    <row r="67618" customFormat="1" x14ac:dyDescent="0.35"/>
    <row r="67619" customFormat="1" x14ac:dyDescent="0.35"/>
    <row r="67620" customFormat="1" x14ac:dyDescent="0.35"/>
    <row r="67621" customFormat="1" x14ac:dyDescent="0.35"/>
    <row r="67622" customFormat="1" x14ac:dyDescent="0.35"/>
    <row r="67623" customFormat="1" x14ac:dyDescent="0.35"/>
    <row r="67624" customFormat="1" x14ac:dyDescent="0.35"/>
    <row r="67625" customFormat="1" x14ac:dyDescent="0.35"/>
    <row r="67626" customFormat="1" x14ac:dyDescent="0.35"/>
    <row r="67627" customFormat="1" x14ac:dyDescent="0.35"/>
    <row r="67628" customFormat="1" x14ac:dyDescent="0.35"/>
    <row r="67629" customFormat="1" x14ac:dyDescent="0.35"/>
    <row r="67630" customFormat="1" x14ac:dyDescent="0.35"/>
    <row r="67631" customFormat="1" x14ac:dyDescent="0.35"/>
    <row r="67632" customFormat="1" x14ac:dyDescent="0.35"/>
    <row r="67633" customFormat="1" x14ac:dyDescent="0.35"/>
    <row r="67634" customFormat="1" x14ac:dyDescent="0.35"/>
    <row r="67635" customFormat="1" x14ac:dyDescent="0.35"/>
    <row r="67636" customFormat="1" x14ac:dyDescent="0.35"/>
    <row r="67637" customFormat="1" x14ac:dyDescent="0.35"/>
    <row r="67638" customFormat="1" x14ac:dyDescent="0.35"/>
    <row r="67639" customFormat="1" x14ac:dyDescent="0.35"/>
    <row r="67640" customFormat="1" x14ac:dyDescent="0.35"/>
    <row r="67641" customFormat="1" x14ac:dyDescent="0.35"/>
    <row r="67642" customFormat="1" x14ac:dyDescent="0.35"/>
    <row r="67643" customFormat="1" x14ac:dyDescent="0.35"/>
    <row r="67644" customFormat="1" x14ac:dyDescent="0.35"/>
    <row r="67645" customFormat="1" x14ac:dyDescent="0.35"/>
    <row r="67646" customFormat="1" x14ac:dyDescent="0.35"/>
    <row r="67647" customFormat="1" x14ac:dyDescent="0.35"/>
    <row r="67648" customFormat="1" x14ac:dyDescent="0.35"/>
    <row r="67649" customFormat="1" x14ac:dyDescent="0.35"/>
    <row r="67650" customFormat="1" x14ac:dyDescent="0.35"/>
    <row r="67651" customFormat="1" x14ac:dyDescent="0.35"/>
    <row r="67652" customFormat="1" x14ac:dyDescent="0.35"/>
    <row r="67653" customFormat="1" x14ac:dyDescent="0.35"/>
    <row r="67654" customFormat="1" x14ac:dyDescent="0.35"/>
    <row r="67655" customFormat="1" x14ac:dyDescent="0.35"/>
    <row r="67656" customFormat="1" x14ac:dyDescent="0.35"/>
    <row r="67657" customFormat="1" x14ac:dyDescent="0.35"/>
    <row r="67658" customFormat="1" x14ac:dyDescent="0.35"/>
    <row r="67659" customFormat="1" x14ac:dyDescent="0.35"/>
    <row r="67660" customFormat="1" x14ac:dyDescent="0.35"/>
    <row r="67661" customFormat="1" x14ac:dyDescent="0.35"/>
    <row r="67662" customFormat="1" x14ac:dyDescent="0.35"/>
    <row r="67663" customFormat="1" x14ac:dyDescent="0.35"/>
    <row r="67664" customFormat="1" x14ac:dyDescent="0.35"/>
    <row r="67665" customFormat="1" x14ac:dyDescent="0.35"/>
    <row r="67666" customFormat="1" x14ac:dyDescent="0.35"/>
    <row r="67667" customFormat="1" x14ac:dyDescent="0.35"/>
    <row r="67668" customFormat="1" x14ac:dyDescent="0.35"/>
    <row r="67669" customFormat="1" x14ac:dyDescent="0.35"/>
    <row r="67670" customFormat="1" x14ac:dyDescent="0.35"/>
    <row r="67671" customFormat="1" x14ac:dyDescent="0.35"/>
    <row r="67672" customFormat="1" x14ac:dyDescent="0.35"/>
    <row r="67673" customFormat="1" x14ac:dyDescent="0.35"/>
    <row r="67674" customFormat="1" x14ac:dyDescent="0.35"/>
    <row r="67675" customFormat="1" x14ac:dyDescent="0.35"/>
    <row r="67676" customFormat="1" x14ac:dyDescent="0.35"/>
    <row r="67677" customFormat="1" x14ac:dyDescent="0.35"/>
    <row r="67678" customFormat="1" x14ac:dyDescent="0.35"/>
    <row r="67679" customFormat="1" x14ac:dyDescent="0.35"/>
    <row r="67680" customFormat="1" x14ac:dyDescent="0.35"/>
    <row r="67681" customFormat="1" x14ac:dyDescent="0.35"/>
    <row r="67682" customFormat="1" x14ac:dyDescent="0.35"/>
    <row r="67683" customFormat="1" x14ac:dyDescent="0.35"/>
    <row r="67684" customFormat="1" x14ac:dyDescent="0.35"/>
    <row r="67685" customFormat="1" x14ac:dyDescent="0.35"/>
    <row r="67686" customFormat="1" x14ac:dyDescent="0.35"/>
    <row r="67687" customFormat="1" x14ac:dyDescent="0.35"/>
    <row r="67688" customFormat="1" x14ac:dyDescent="0.35"/>
    <row r="67689" customFormat="1" x14ac:dyDescent="0.35"/>
    <row r="67690" customFormat="1" x14ac:dyDescent="0.35"/>
    <row r="67691" customFormat="1" x14ac:dyDescent="0.35"/>
    <row r="67692" customFormat="1" x14ac:dyDescent="0.35"/>
    <row r="67693" customFormat="1" x14ac:dyDescent="0.35"/>
    <row r="67694" customFormat="1" x14ac:dyDescent="0.35"/>
    <row r="67695" customFormat="1" x14ac:dyDescent="0.35"/>
    <row r="67696" customFormat="1" x14ac:dyDescent="0.35"/>
    <row r="67697" customFormat="1" x14ac:dyDescent="0.35"/>
    <row r="67698" customFormat="1" x14ac:dyDescent="0.35"/>
    <row r="67699" customFormat="1" x14ac:dyDescent="0.35"/>
    <row r="67700" customFormat="1" x14ac:dyDescent="0.35"/>
    <row r="67701" customFormat="1" x14ac:dyDescent="0.35"/>
    <row r="67702" customFormat="1" x14ac:dyDescent="0.35"/>
    <row r="67703" customFormat="1" x14ac:dyDescent="0.35"/>
    <row r="67704" customFormat="1" x14ac:dyDescent="0.35"/>
    <row r="67705" customFormat="1" x14ac:dyDescent="0.35"/>
    <row r="67706" customFormat="1" x14ac:dyDescent="0.35"/>
    <row r="67707" customFormat="1" x14ac:dyDescent="0.35"/>
    <row r="67708" customFormat="1" x14ac:dyDescent="0.35"/>
    <row r="67709" customFormat="1" x14ac:dyDescent="0.35"/>
    <row r="67710" customFormat="1" x14ac:dyDescent="0.35"/>
    <row r="67711" customFormat="1" x14ac:dyDescent="0.35"/>
    <row r="67712" customFormat="1" x14ac:dyDescent="0.35"/>
    <row r="67713" customFormat="1" x14ac:dyDescent="0.35"/>
    <row r="67714" customFormat="1" x14ac:dyDescent="0.35"/>
    <row r="67715" customFormat="1" x14ac:dyDescent="0.35"/>
    <row r="67716" customFormat="1" x14ac:dyDescent="0.35"/>
    <row r="67717" customFormat="1" x14ac:dyDescent="0.35"/>
    <row r="67718" customFormat="1" x14ac:dyDescent="0.35"/>
    <row r="67719" customFormat="1" x14ac:dyDescent="0.35"/>
    <row r="67720" customFormat="1" x14ac:dyDescent="0.35"/>
    <row r="67721" customFormat="1" x14ac:dyDescent="0.35"/>
    <row r="67722" customFormat="1" x14ac:dyDescent="0.35"/>
    <row r="67723" customFormat="1" x14ac:dyDescent="0.35"/>
    <row r="67724" customFormat="1" x14ac:dyDescent="0.35"/>
    <row r="67725" customFormat="1" x14ac:dyDescent="0.35"/>
    <row r="67726" customFormat="1" x14ac:dyDescent="0.35"/>
    <row r="67727" customFormat="1" x14ac:dyDescent="0.35"/>
    <row r="67728" customFormat="1" x14ac:dyDescent="0.35"/>
    <row r="67729" customFormat="1" x14ac:dyDescent="0.35"/>
    <row r="67730" customFormat="1" x14ac:dyDescent="0.35"/>
    <row r="67731" customFormat="1" x14ac:dyDescent="0.35"/>
    <row r="67732" customFormat="1" x14ac:dyDescent="0.35"/>
    <row r="67733" customFormat="1" x14ac:dyDescent="0.35"/>
    <row r="67734" customFormat="1" x14ac:dyDescent="0.35"/>
    <row r="67735" customFormat="1" x14ac:dyDescent="0.35"/>
    <row r="67736" customFormat="1" x14ac:dyDescent="0.35"/>
    <row r="67737" customFormat="1" x14ac:dyDescent="0.35"/>
    <row r="67738" customFormat="1" x14ac:dyDescent="0.35"/>
    <row r="67739" customFormat="1" x14ac:dyDescent="0.35"/>
    <row r="67740" customFormat="1" x14ac:dyDescent="0.35"/>
    <row r="67741" customFormat="1" x14ac:dyDescent="0.35"/>
    <row r="67742" customFormat="1" x14ac:dyDescent="0.35"/>
    <row r="67743" customFormat="1" x14ac:dyDescent="0.35"/>
    <row r="67744" customFormat="1" x14ac:dyDescent="0.35"/>
    <row r="67745" customFormat="1" x14ac:dyDescent="0.35"/>
    <row r="67746" customFormat="1" x14ac:dyDescent="0.35"/>
    <row r="67747" customFormat="1" x14ac:dyDescent="0.35"/>
    <row r="67748" customFormat="1" x14ac:dyDescent="0.35"/>
    <row r="67749" customFormat="1" x14ac:dyDescent="0.35"/>
    <row r="67750" customFormat="1" x14ac:dyDescent="0.35"/>
    <row r="67751" customFormat="1" x14ac:dyDescent="0.35"/>
    <row r="67752" customFormat="1" x14ac:dyDescent="0.35"/>
    <row r="67753" customFormat="1" x14ac:dyDescent="0.35"/>
    <row r="67754" customFormat="1" x14ac:dyDescent="0.35"/>
    <row r="67755" customFormat="1" x14ac:dyDescent="0.35"/>
    <row r="67756" customFormat="1" x14ac:dyDescent="0.35"/>
    <row r="67757" customFormat="1" x14ac:dyDescent="0.35"/>
    <row r="67758" customFormat="1" x14ac:dyDescent="0.35"/>
    <row r="67759" customFormat="1" x14ac:dyDescent="0.35"/>
    <row r="67760" customFormat="1" x14ac:dyDescent="0.35"/>
    <row r="67761" customFormat="1" x14ac:dyDescent="0.35"/>
    <row r="67762" customFormat="1" x14ac:dyDescent="0.35"/>
    <row r="67763" customFormat="1" x14ac:dyDescent="0.35"/>
    <row r="67764" customFormat="1" x14ac:dyDescent="0.35"/>
    <row r="67765" customFormat="1" x14ac:dyDescent="0.35"/>
    <row r="67766" customFormat="1" x14ac:dyDescent="0.35"/>
    <row r="67767" customFormat="1" x14ac:dyDescent="0.35"/>
    <row r="67768" customFormat="1" x14ac:dyDescent="0.35"/>
    <row r="67769" customFormat="1" x14ac:dyDescent="0.35"/>
    <row r="67770" customFormat="1" x14ac:dyDescent="0.35"/>
    <row r="67771" customFormat="1" x14ac:dyDescent="0.35"/>
    <row r="67772" customFormat="1" x14ac:dyDescent="0.35"/>
    <row r="67773" customFormat="1" x14ac:dyDescent="0.35"/>
    <row r="67774" customFormat="1" x14ac:dyDescent="0.35"/>
    <row r="67775" customFormat="1" x14ac:dyDescent="0.35"/>
    <row r="67776" customFormat="1" x14ac:dyDescent="0.35"/>
    <row r="67777" customFormat="1" x14ac:dyDescent="0.35"/>
    <row r="67778" customFormat="1" x14ac:dyDescent="0.35"/>
    <row r="67779" customFormat="1" x14ac:dyDescent="0.35"/>
    <row r="67780" customFormat="1" x14ac:dyDescent="0.35"/>
    <row r="67781" customFormat="1" x14ac:dyDescent="0.35"/>
    <row r="67782" customFormat="1" x14ac:dyDescent="0.35"/>
    <row r="67783" customFormat="1" x14ac:dyDescent="0.35"/>
    <row r="67784" customFormat="1" x14ac:dyDescent="0.35"/>
    <row r="67785" customFormat="1" x14ac:dyDescent="0.35"/>
    <row r="67786" customFormat="1" x14ac:dyDescent="0.35"/>
    <row r="67787" customFormat="1" x14ac:dyDescent="0.35"/>
    <row r="67788" customFormat="1" x14ac:dyDescent="0.35"/>
    <row r="67789" customFormat="1" x14ac:dyDescent="0.35"/>
    <row r="67790" customFormat="1" x14ac:dyDescent="0.35"/>
    <row r="67791" customFormat="1" x14ac:dyDescent="0.35"/>
    <row r="67792" customFormat="1" x14ac:dyDescent="0.35"/>
    <row r="67793" customFormat="1" x14ac:dyDescent="0.35"/>
    <row r="67794" customFormat="1" x14ac:dyDescent="0.35"/>
    <row r="67795" customFormat="1" x14ac:dyDescent="0.35"/>
    <row r="67796" customFormat="1" x14ac:dyDescent="0.35"/>
    <row r="67797" customFormat="1" x14ac:dyDescent="0.35"/>
    <row r="67798" customFormat="1" x14ac:dyDescent="0.35"/>
    <row r="67799" customFormat="1" x14ac:dyDescent="0.35"/>
    <row r="67800" customFormat="1" x14ac:dyDescent="0.35"/>
    <row r="67801" customFormat="1" x14ac:dyDescent="0.35"/>
    <row r="67802" customFormat="1" x14ac:dyDescent="0.35"/>
    <row r="67803" customFormat="1" x14ac:dyDescent="0.35"/>
    <row r="67804" customFormat="1" x14ac:dyDescent="0.35"/>
    <row r="67805" customFormat="1" x14ac:dyDescent="0.35"/>
    <row r="67806" customFormat="1" x14ac:dyDescent="0.35"/>
    <row r="67807" customFormat="1" x14ac:dyDescent="0.35"/>
    <row r="67808" customFormat="1" x14ac:dyDescent="0.35"/>
    <row r="67809" customFormat="1" x14ac:dyDescent="0.35"/>
    <row r="67810" customFormat="1" x14ac:dyDescent="0.35"/>
    <row r="67811" customFormat="1" x14ac:dyDescent="0.35"/>
    <row r="67812" customFormat="1" x14ac:dyDescent="0.35"/>
    <row r="67813" customFormat="1" x14ac:dyDescent="0.35"/>
    <row r="67814" customFormat="1" x14ac:dyDescent="0.35"/>
    <row r="67815" customFormat="1" x14ac:dyDescent="0.35"/>
    <row r="67816" customFormat="1" x14ac:dyDescent="0.35"/>
    <row r="67817" customFormat="1" x14ac:dyDescent="0.35"/>
    <row r="67818" customFormat="1" x14ac:dyDescent="0.35"/>
    <row r="67819" customFormat="1" x14ac:dyDescent="0.35"/>
    <row r="67820" customFormat="1" x14ac:dyDescent="0.35"/>
    <row r="67821" customFormat="1" x14ac:dyDescent="0.35"/>
    <row r="67822" customFormat="1" x14ac:dyDescent="0.35"/>
    <row r="67823" customFormat="1" x14ac:dyDescent="0.35"/>
    <row r="67824" customFormat="1" x14ac:dyDescent="0.35"/>
    <row r="67825" customFormat="1" x14ac:dyDescent="0.35"/>
    <row r="67826" customFormat="1" x14ac:dyDescent="0.35"/>
    <row r="67827" customFormat="1" x14ac:dyDescent="0.35"/>
    <row r="67828" customFormat="1" x14ac:dyDescent="0.35"/>
    <row r="67829" customFormat="1" x14ac:dyDescent="0.35"/>
    <row r="67830" customFormat="1" x14ac:dyDescent="0.35"/>
    <row r="67831" customFormat="1" x14ac:dyDescent="0.35"/>
    <row r="67832" customFormat="1" x14ac:dyDescent="0.35"/>
    <row r="67833" customFormat="1" x14ac:dyDescent="0.35"/>
    <row r="67834" customFormat="1" x14ac:dyDescent="0.35"/>
    <row r="67835" customFormat="1" x14ac:dyDescent="0.35"/>
    <row r="67836" customFormat="1" x14ac:dyDescent="0.35"/>
    <row r="67837" customFormat="1" x14ac:dyDescent="0.35"/>
    <row r="67838" customFormat="1" x14ac:dyDescent="0.35"/>
    <row r="67839" customFormat="1" x14ac:dyDescent="0.35"/>
    <row r="67840" customFormat="1" x14ac:dyDescent="0.35"/>
    <row r="67841" customFormat="1" x14ac:dyDescent="0.35"/>
    <row r="67842" customFormat="1" x14ac:dyDescent="0.35"/>
    <row r="67843" customFormat="1" x14ac:dyDescent="0.35"/>
    <row r="67844" customFormat="1" x14ac:dyDescent="0.35"/>
    <row r="67845" customFormat="1" x14ac:dyDescent="0.35"/>
    <row r="67846" customFormat="1" x14ac:dyDescent="0.35"/>
    <row r="67847" customFormat="1" x14ac:dyDescent="0.35"/>
    <row r="67848" customFormat="1" x14ac:dyDescent="0.35"/>
    <row r="67849" customFormat="1" x14ac:dyDescent="0.35"/>
    <row r="67850" customFormat="1" x14ac:dyDescent="0.35"/>
    <row r="67851" customFormat="1" x14ac:dyDescent="0.35"/>
    <row r="67852" customFormat="1" x14ac:dyDescent="0.35"/>
    <row r="67853" customFormat="1" x14ac:dyDescent="0.35"/>
    <row r="67854" customFormat="1" x14ac:dyDescent="0.35"/>
    <row r="67855" customFormat="1" x14ac:dyDescent="0.35"/>
    <row r="67856" customFormat="1" x14ac:dyDescent="0.35"/>
    <row r="67857" customFormat="1" x14ac:dyDescent="0.35"/>
    <row r="67858" customFormat="1" x14ac:dyDescent="0.35"/>
    <row r="67859" customFormat="1" x14ac:dyDescent="0.35"/>
    <row r="67860" customFormat="1" x14ac:dyDescent="0.35"/>
    <row r="67861" customFormat="1" x14ac:dyDescent="0.35"/>
    <row r="67862" customFormat="1" x14ac:dyDescent="0.35"/>
    <row r="67863" customFormat="1" x14ac:dyDescent="0.35"/>
    <row r="67864" customFormat="1" x14ac:dyDescent="0.35"/>
    <row r="67865" customFormat="1" x14ac:dyDescent="0.35"/>
    <row r="67866" customFormat="1" x14ac:dyDescent="0.35"/>
    <row r="67867" customFormat="1" x14ac:dyDescent="0.35"/>
    <row r="67868" customFormat="1" x14ac:dyDescent="0.35"/>
    <row r="67869" customFormat="1" x14ac:dyDescent="0.35"/>
    <row r="67870" customFormat="1" x14ac:dyDescent="0.35"/>
    <row r="67871" customFormat="1" x14ac:dyDescent="0.35"/>
    <row r="67872" customFormat="1" x14ac:dyDescent="0.35"/>
    <row r="67873" customFormat="1" x14ac:dyDescent="0.35"/>
    <row r="67874" customFormat="1" x14ac:dyDescent="0.35"/>
    <row r="67875" customFormat="1" x14ac:dyDescent="0.35"/>
    <row r="67876" customFormat="1" x14ac:dyDescent="0.35"/>
    <row r="67877" customFormat="1" x14ac:dyDescent="0.35"/>
    <row r="67878" customFormat="1" x14ac:dyDescent="0.35"/>
    <row r="67879" customFormat="1" x14ac:dyDescent="0.35"/>
    <row r="67880" customFormat="1" x14ac:dyDescent="0.35"/>
    <row r="67881" customFormat="1" x14ac:dyDescent="0.35"/>
    <row r="67882" customFormat="1" x14ac:dyDescent="0.35"/>
    <row r="67883" customFormat="1" x14ac:dyDescent="0.35"/>
    <row r="67884" customFormat="1" x14ac:dyDescent="0.35"/>
    <row r="67885" customFormat="1" x14ac:dyDescent="0.35"/>
    <row r="67886" customFormat="1" x14ac:dyDescent="0.35"/>
    <row r="67887" customFormat="1" x14ac:dyDescent="0.35"/>
    <row r="67888" customFormat="1" x14ac:dyDescent="0.35"/>
    <row r="67889" customFormat="1" x14ac:dyDescent="0.35"/>
    <row r="67890" customFormat="1" x14ac:dyDescent="0.35"/>
    <row r="67891" customFormat="1" x14ac:dyDescent="0.35"/>
    <row r="67892" customFormat="1" x14ac:dyDescent="0.35"/>
    <row r="67893" customFormat="1" x14ac:dyDescent="0.35"/>
    <row r="67894" customFormat="1" x14ac:dyDescent="0.35"/>
    <row r="67895" customFormat="1" x14ac:dyDescent="0.35"/>
    <row r="67896" customFormat="1" x14ac:dyDescent="0.35"/>
    <row r="67897" customFormat="1" x14ac:dyDescent="0.35"/>
    <row r="67898" customFormat="1" x14ac:dyDescent="0.35"/>
    <row r="67899" customFormat="1" x14ac:dyDescent="0.35"/>
    <row r="67900" customFormat="1" x14ac:dyDescent="0.35"/>
    <row r="67901" customFormat="1" x14ac:dyDescent="0.35"/>
    <row r="67902" customFormat="1" x14ac:dyDescent="0.35"/>
    <row r="67903" customFormat="1" x14ac:dyDescent="0.35"/>
    <row r="67904" customFormat="1" x14ac:dyDescent="0.35"/>
    <row r="67905" customFormat="1" x14ac:dyDescent="0.35"/>
    <row r="67906" customFormat="1" x14ac:dyDescent="0.35"/>
    <row r="67907" customFormat="1" x14ac:dyDescent="0.35"/>
    <row r="67908" customFormat="1" x14ac:dyDescent="0.35"/>
    <row r="67909" customFormat="1" x14ac:dyDescent="0.35"/>
    <row r="67910" customFormat="1" x14ac:dyDescent="0.35"/>
    <row r="67911" customFormat="1" x14ac:dyDescent="0.35"/>
    <row r="67912" customFormat="1" x14ac:dyDescent="0.35"/>
    <row r="67913" customFormat="1" x14ac:dyDescent="0.35"/>
    <row r="67914" customFormat="1" x14ac:dyDescent="0.35"/>
    <row r="67915" customFormat="1" x14ac:dyDescent="0.35"/>
    <row r="67916" customFormat="1" x14ac:dyDescent="0.35"/>
    <row r="67917" customFormat="1" x14ac:dyDescent="0.35"/>
    <row r="67918" customFormat="1" x14ac:dyDescent="0.35"/>
    <row r="67919" customFormat="1" x14ac:dyDescent="0.35"/>
    <row r="67920" customFormat="1" x14ac:dyDescent="0.35"/>
    <row r="67921" customFormat="1" x14ac:dyDescent="0.35"/>
    <row r="67922" customFormat="1" x14ac:dyDescent="0.35"/>
    <row r="67923" customFormat="1" x14ac:dyDescent="0.35"/>
    <row r="67924" customFormat="1" x14ac:dyDescent="0.35"/>
    <row r="67925" customFormat="1" x14ac:dyDescent="0.35"/>
    <row r="67926" customFormat="1" x14ac:dyDescent="0.35"/>
    <row r="67927" customFormat="1" x14ac:dyDescent="0.35"/>
    <row r="67928" customFormat="1" x14ac:dyDescent="0.35"/>
    <row r="67929" customFormat="1" x14ac:dyDescent="0.35"/>
    <row r="67930" customFormat="1" x14ac:dyDescent="0.35"/>
    <row r="67931" customFormat="1" x14ac:dyDescent="0.35"/>
    <row r="67932" customFormat="1" x14ac:dyDescent="0.35"/>
    <row r="67933" customFormat="1" x14ac:dyDescent="0.35"/>
    <row r="67934" customFormat="1" x14ac:dyDescent="0.35"/>
    <row r="67935" customFormat="1" x14ac:dyDescent="0.35"/>
    <row r="67936" customFormat="1" x14ac:dyDescent="0.35"/>
    <row r="67937" customFormat="1" x14ac:dyDescent="0.35"/>
    <row r="67938" customFormat="1" x14ac:dyDescent="0.35"/>
    <row r="67939" customFormat="1" x14ac:dyDescent="0.35"/>
    <row r="67940" customFormat="1" x14ac:dyDescent="0.35"/>
    <row r="67941" customFormat="1" x14ac:dyDescent="0.35"/>
    <row r="67942" customFormat="1" x14ac:dyDescent="0.35"/>
    <row r="67943" customFormat="1" x14ac:dyDescent="0.35"/>
    <row r="67944" customFormat="1" x14ac:dyDescent="0.35"/>
    <row r="67945" customFormat="1" x14ac:dyDescent="0.35"/>
    <row r="67946" customFormat="1" x14ac:dyDescent="0.35"/>
    <row r="67947" customFormat="1" x14ac:dyDescent="0.35"/>
    <row r="67948" customFormat="1" x14ac:dyDescent="0.35"/>
    <row r="67949" customFormat="1" x14ac:dyDescent="0.35"/>
    <row r="67950" customFormat="1" x14ac:dyDescent="0.35"/>
    <row r="67951" customFormat="1" x14ac:dyDescent="0.35"/>
    <row r="67952" customFormat="1" x14ac:dyDescent="0.35"/>
    <row r="67953" customFormat="1" x14ac:dyDescent="0.35"/>
    <row r="67954" customFormat="1" x14ac:dyDescent="0.35"/>
    <row r="67955" customFormat="1" x14ac:dyDescent="0.35"/>
    <row r="67956" customFormat="1" x14ac:dyDescent="0.35"/>
    <row r="67957" customFormat="1" x14ac:dyDescent="0.35"/>
    <row r="67958" customFormat="1" x14ac:dyDescent="0.35"/>
    <row r="67959" customFormat="1" x14ac:dyDescent="0.35"/>
    <row r="67960" customFormat="1" x14ac:dyDescent="0.35"/>
    <row r="67961" customFormat="1" x14ac:dyDescent="0.35"/>
    <row r="67962" customFormat="1" x14ac:dyDescent="0.35"/>
    <row r="67963" customFormat="1" x14ac:dyDescent="0.35"/>
    <row r="67964" customFormat="1" x14ac:dyDescent="0.35"/>
    <row r="67965" customFormat="1" x14ac:dyDescent="0.35"/>
    <row r="67966" customFormat="1" x14ac:dyDescent="0.35"/>
    <row r="67967" customFormat="1" x14ac:dyDescent="0.35"/>
    <row r="67968" customFormat="1" x14ac:dyDescent="0.35"/>
    <row r="67969" customFormat="1" x14ac:dyDescent="0.35"/>
    <row r="67970" customFormat="1" x14ac:dyDescent="0.35"/>
    <row r="67971" customFormat="1" x14ac:dyDescent="0.35"/>
    <row r="67972" customFormat="1" x14ac:dyDescent="0.35"/>
    <row r="67973" customFormat="1" x14ac:dyDescent="0.35"/>
    <row r="67974" customFormat="1" x14ac:dyDescent="0.35"/>
    <row r="67975" customFormat="1" x14ac:dyDescent="0.35"/>
    <row r="67976" customFormat="1" x14ac:dyDescent="0.35"/>
    <row r="67977" customFormat="1" x14ac:dyDescent="0.35"/>
    <row r="67978" customFormat="1" x14ac:dyDescent="0.35"/>
    <row r="67979" customFormat="1" x14ac:dyDescent="0.35"/>
    <row r="67980" customFormat="1" x14ac:dyDescent="0.35"/>
    <row r="67981" customFormat="1" x14ac:dyDescent="0.35"/>
    <row r="67982" customFormat="1" x14ac:dyDescent="0.35"/>
    <row r="67983" customFormat="1" x14ac:dyDescent="0.35"/>
    <row r="67984" customFormat="1" x14ac:dyDescent="0.35"/>
    <row r="67985" customFormat="1" x14ac:dyDescent="0.35"/>
    <row r="67986" customFormat="1" x14ac:dyDescent="0.35"/>
    <row r="67987" customFormat="1" x14ac:dyDescent="0.35"/>
    <row r="67988" customFormat="1" x14ac:dyDescent="0.35"/>
    <row r="67989" customFormat="1" x14ac:dyDescent="0.35"/>
    <row r="67990" customFormat="1" x14ac:dyDescent="0.35"/>
    <row r="67991" customFormat="1" x14ac:dyDescent="0.35"/>
    <row r="67992" customFormat="1" x14ac:dyDescent="0.35"/>
    <row r="67993" customFormat="1" x14ac:dyDescent="0.35"/>
    <row r="67994" customFormat="1" x14ac:dyDescent="0.35"/>
    <row r="67995" customFormat="1" x14ac:dyDescent="0.35"/>
    <row r="67996" customFormat="1" x14ac:dyDescent="0.35"/>
    <row r="67997" customFormat="1" x14ac:dyDescent="0.35"/>
    <row r="67998" customFormat="1" x14ac:dyDescent="0.35"/>
    <row r="67999" customFormat="1" x14ac:dyDescent="0.35"/>
    <row r="68000" customFormat="1" x14ac:dyDescent="0.35"/>
    <row r="68001" customFormat="1" x14ac:dyDescent="0.35"/>
    <row r="68002" customFormat="1" x14ac:dyDescent="0.35"/>
    <row r="68003" customFormat="1" x14ac:dyDescent="0.35"/>
    <row r="68004" customFormat="1" x14ac:dyDescent="0.35"/>
    <row r="68005" customFormat="1" x14ac:dyDescent="0.35"/>
    <row r="68006" customFormat="1" x14ac:dyDescent="0.35"/>
    <row r="68007" customFormat="1" x14ac:dyDescent="0.35"/>
    <row r="68008" customFormat="1" x14ac:dyDescent="0.35"/>
    <row r="68009" customFormat="1" x14ac:dyDescent="0.35"/>
    <row r="68010" customFormat="1" x14ac:dyDescent="0.35"/>
    <row r="68011" customFormat="1" x14ac:dyDescent="0.35"/>
    <row r="68012" customFormat="1" x14ac:dyDescent="0.35"/>
    <row r="68013" customFormat="1" x14ac:dyDescent="0.35"/>
    <row r="68014" customFormat="1" x14ac:dyDescent="0.35"/>
    <row r="68015" customFormat="1" x14ac:dyDescent="0.35"/>
    <row r="68016" customFormat="1" x14ac:dyDescent="0.35"/>
    <row r="68017" customFormat="1" x14ac:dyDescent="0.35"/>
    <row r="68018" customFormat="1" x14ac:dyDescent="0.35"/>
    <row r="68019" customFormat="1" x14ac:dyDescent="0.35"/>
    <row r="68020" customFormat="1" x14ac:dyDescent="0.35"/>
    <row r="68021" customFormat="1" x14ac:dyDescent="0.35"/>
    <row r="68022" customFormat="1" x14ac:dyDescent="0.35"/>
    <row r="68023" customFormat="1" x14ac:dyDescent="0.35"/>
    <row r="68024" customFormat="1" x14ac:dyDescent="0.35"/>
    <row r="68025" customFormat="1" x14ac:dyDescent="0.35"/>
    <row r="68026" customFormat="1" x14ac:dyDescent="0.35"/>
    <row r="68027" customFormat="1" x14ac:dyDescent="0.35"/>
    <row r="68028" customFormat="1" x14ac:dyDescent="0.35"/>
    <row r="68029" customFormat="1" x14ac:dyDescent="0.35"/>
    <row r="68030" customFormat="1" x14ac:dyDescent="0.35"/>
    <row r="68031" customFormat="1" x14ac:dyDescent="0.35"/>
    <row r="68032" customFormat="1" x14ac:dyDescent="0.35"/>
    <row r="68033" customFormat="1" x14ac:dyDescent="0.35"/>
    <row r="68034" customFormat="1" x14ac:dyDescent="0.35"/>
    <row r="68035" customFormat="1" x14ac:dyDescent="0.35"/>
    <row r="68036" customFormat="1" x14ac:dyDescent="0.35"/>
    <row r="68037" customFormat="1" x14ac:dyDescent="0.35"/>
    <row r="68038" customFormat="1" x14ac:dyDescent="0.35"/>
    <row r="68039" customFormat="1" x14ac:dyDescent="0.35"/>
    <row r="68040" customFormat="1" x14ac:dyDescent="0.35"/>
    <row r="68041" customFormat="1" x14ac:dyDescent="0.35"/>
    <row r="68042" customFormat="1" x14ac:dyDescent="0.35"/>
    <row r="68043" customFormat="1" x14ac:dyDescent="0.35"/>
    <row r="68044" customFormat="1" x14ac:dyDescent="0.35"/>
    <row r="68045" customFormat="1" x14ac:dyDescent="0.35"/>
    <row r="68046" customFormat="1" x14ac:dyDescent="0.35"/>
    <row r="68047" customFormat="1" x14ac:dyDescent="0.35"/>
    <row r="68048" customFormat="1" x14ac:dyDescent="0.35"/>
    <row r="68049" customFormat="1" x14ac:dyDescent="0.35"/>
    <row r="68050" customFormat="1" x14ac:dyDescent="0.35"/>
    <row r="68051" customFormat="1" x14ac:dyDescent="0.35"/>
    <row r="68052" customFormat="1" x14ac:dyDescent="0.35"/>
    <row r="68053" customFormat="1" x14ac:dyDescent="0.35"/>
    <row r="68054" customFormat="1" x14ac:dyDescent="0.35"/>
    <row r="68055" customFormat="1" x14ac:dyDescent="0.35"/>
    <row r="68056" customFormat="1" x14ac:dyDescent="0.35"/>
    <row r="68057" customFormat="1" x14ac:dyDescent="0.35"/>
    <row r="68058" customFormat="1" x14ac:dyDescent="0.35"/>
    <row r="68059" customFormat="1" x14ac:dyDescent="0.35"/>
    <row r="68060" customFormat="1" x14ac:dyDescent="0.35"/>
    <row r="68061" customFormat="1" x14ac:dyDescent="0.35"/>
    <row r="68062" customFormat="1" x14ac:dyDescent="0.35"/>
    <row r="68063" customFormat="1" x14ac:dyDescent="0.35"/>
    <row r="68064" customFormat="1" x14ac:dyDescent="0.35"/>
    <row r="68065" customFormat="1" x14ac:dyDescent="0.35"/>
    <row r="68066" customFormat="1" x14ac:dyDescent="0.35"/>
    <row r="68067" customFormat="1" x14ac:dyDescent="0.35"/>
    <row r="68068" customFormat="1" x14ac:dyDescent="0.35"/>
    <row r="68069" customFormat="1" x14ac:dyDescent="0.35"/>
    <row r="68070" customFormat="1" x14ac:dyDescent="0.35"/>
    <row r="68071" customFormat="1" x14ac:dyDescent="0.35"/>
    <row r="68072" customFormat="1" x14ac:dyDescent="0.35"/>
    <row r="68073" customFormat="1" x14ac:dyDescent="0.35"/>
    <row r="68074" customFormat="1" x14ac:dyDescent="0.35"/>
    <row r="68075" customFormat="1" x14ac:dyDescent="0.35"/>
    <row r="68076" customFormat="1" x14ac:dyDescent="0.35"/>
    <row r="68077" customFormat="1" x14ac:dyDescent="0.35"/>
    <row r="68078" customFormat="1" x14ac:dyDescent="0.35"/>
    <row r="68079" customFormat="1" x14ac:dyDescent="0.35"/>
    <row r="68080" customFormat="1" x14ac:dyDescent="0.35"/>
    <row r="68081" customFormat="1" x14ac:dyDescent="0.35"/>
    <row r="68082" customFormat="1" x14ac:dyDescent="0.35"/>
    <row r="68083" customFormat="1" x14ac:dyDescent="0.35"/>
    <row r="68084" customFormat="1" x14ac:dyDescent="0.35"/>
    <row r="68085" customFormat="1" x14ac:dyDescent="0.35"/>
    <row r="68086" customFormat="1" x14ac:dyDescent="0.35"/>
    <row r="68087" customFormat="1" x14ac:dyDescent="0.35"/>
    <row r="68088" customFormat="1" x14ac:dyDescent="0.35"/>
    <row r="68089" customFormat="1" x14ac:dyDescent="0.35"/>
    <row r="68090" customFormat="1" x14ac:dyDescent="0.35"/>
    <row r="68091" customFormat="1" x14ac:dyDescent="0.35"/>
    <row r="68092" customFormat="1" x14ac:dyDescent="0.35"/>
    <row r="68093" customFormat="1" x14ac:dyDescent="0.35"/>
    <row r="68094" customFormat="1" x14ac:dyDescent="0.35"/>
    <row r="68095" customFormat="1" x14ac:dyDescent="0.35"/>
    <row r="68096" customFormat="1" x14ac:dyDescent="0.35"/>
    <row r="68097" customFormat="1" x14ac:dyDescent="0.35"/>
    <row r="68098" customFormat="1" x14ac:dyDescent="0.35"/>
    <row r="68099" customFormat="1" x14ac:dyDescent="0.35"/>
    <row r="68100" customFormat="1" x14ac:dyDescent="0.35"/>
    <row r="68101" customFormat="1" x14ac:dyDescent="0.35"/>
    <row r="68102" customFormat="1" x14ac:dyDescent="0.35"/>
    <row r="68103" customFormat="1" x14ac:dyDescent="0.35"/>
    <row r="68104" customFormat="1" x14ac:dyDescent="0.35"/>
    <row r="68105" customFormat="1" x14ac:dyDescent="0.35"/>
    <row r="68106" customFormat="1" x14ac:dyDescent="0.35"/>
    <row r="68107" customFormat="1" x14ac:dyDescent="0.35"/>
    <row r="68108" customFormat="1" x14ac:dyDescent="0.35"/>
    <row r="68109" customFormat="1" x14ac:dyDescent="0.35"/>
    <row r="68110" customFormat="1" x14ac:dyDescent="0.35"/>
    <row r="68111" customFormat="1" x14ac:dyDescent="0.35"/>
    <row r="68112" customFormat="1" x14ac:dyDescent="0.35"/>
    <row r="68113" customFormat="1" x14ac:dyDescent="0.35"/>
    <row r="68114" customFormat="1" x14ac:dyDescent="0.35"/>
    <row r="68115" customFormat="1" x14ac:dyDescent="0.35"/>
    <row r="68116" customFormat="1" x14ac:dyDescent="0.35"/>
    <row r="68117" customFormat="1" x14ac:dyDescent="0.35"/>
    <row r="68118" customFormat="1" x14ac:dyDescent="0.35"/>
    <row r="68119" customFormat="1" x14ac:dyDescent="0.35"/>
    <row r="68120" customFormat="1" x14ac:dyDescent="0.35"/>
    <row r="68121" customFormat="1" x14ac:dyDescent="0.35"/>
    <row r="68122" customFormat="1" x14ac:dyDescent="0.35"/>
    <row r="68123" customFormat="1" x14ac:dyDescent="0.35"/>
    <row r="68124" customFormat="1" x14ac:dyDescent="0.35"/>
    <row r="68125" customFormat="1" x14ac:dyDescent="0.35"/>
    <row r="68126" customFormat="1" x14ac:dyDescent="0.35"/>
    <row r="68127" customFormat="1" x14ac:dyDescent="0.35"/>
    <row r="68128" customFormat="1" x14ac:dyDescent="0.35"/>
    <row r="68129" customFormat="1" x14ac:dyDescent="0.35"/>
    <row r="68130" customFormat="1" x14ac:dyDescent="0.35"/>
    <row r="68131" customFormat="1" x14ac:dyDescent="0.35"/>
    <row r="68132" customFormat="1" x14ac:dyDescent="0.35"/>
    <row r="68133" customFormat="1" x14ac:dyDescent="0.35"/>
    <row r="68134" customFormat="1" x14ac:dyDescent="0.35"/>
    <row r="68135" customFormat="1" x14ac:dyDescent="0.35"/>
    <row r="68136" customFormat="1" x14ac:dyDescent="0.35"/>
    <row r="68137" customFormat="1" x14ac:dyDescent="0.35"/>
    <row r="68138" customFormat="1" x14ac:dyDescent="0.35"/>
    <row r="68139" customFormat="1" x14ac:dyDescent="0.35"/>
    <row r="68140" customFormat="1" x14ac:dyDescent="0.35"/>
    <row r="68141" customFormat="1" x14ac:dyDescent="0.35"/>
    <row r="68142" customFormat="1" x14ac:dyDescent="0.35"/>
    <row r="68143" customFormat="1" x14ac:dyDescent="0.35"/>
    <row r="68144" customFormat="1" x14ac:dyDescent="0.35"/>
    <row r="68145" customFormat="1" x14ac:dyDescent="0.35"/>
    <row r="68146" customFormat="1" x14ac:dyDescent="0.35"/>
    <row r="68147" customFormat="1" x14ac:dyDescent="0.35"/>
    <row r="68148" customFormat="1" x14ac:dyDescent="0.35"/>
    <row r="68149" customFormat="1" x14ac:dyDescent="0.35"/>
    <row r="68150" customFormat="1" x14ac:dyDescent="0.35"/>
    <row r="68151" customFormat="1" x14ac:dyDescent="0.35"/>
    <row r="68152" customFormat="1" x14ac:dyDescent="0.35"/>
    <row r="68153" customFormat="1" x14ac:dyDescent="0.35"/>
    <row r="68154" customFormat="1" x14ac:dyDescent="0.35"/>
    <row r="68155" customFormat="1" x14ac:dyDescent="0.35"/>
    <row r="68156" customFormat="1" x14ac:dyDescent="0.35"/>
    <row r="68157" customFormat="1" x14ac:dyDescent="0.35"/>
    <row r="68158" customFormat="1" x14ac:dyDescent="0.35"/>
    <row r="68159" customFormat="1" x14ac:dyDescent="0.35"/>
    <row r="68160" customFormat="1" x14ac:dyDescent="0.35"/>
    <row r="68161" customFormat="1" x14ac:dyDescent="0.35"/>
    <row r="68162" customFormat="1" x14ac:dyDescent="0.35"/>
    <row r="68163" customFormat="1" x14ac:dyDescent="0.35"/>
    <row r="68164" customFormat="1" x14ac:dyDescent="0.35"/>
    <row r="68165" customFormat="1" x14ac:dyDescent="0.35"/>
    <row r="68166" customFormat="1" x14ac:dyDescent="0.35"/>
    <row r="68167" customFormat="1" x14ac:dyDescent="0.35"/>
    <row r="68168" customFormat="1" x14ac:dyDescent="0.35"/>
    <row r="68169" customFormat="1" x14ac:dyDescent="0.35"/>
    <row r="68170" customFormat="1" x14ac:dyDescent="0.35"/>
    <row r="68171" customFormat="1" x14ac:dyDescent="0.35"/>
    <row r="68172" customFormat="1" x14ac:dyDescent="0.35"/>
    <row r="68173" customFormat="1" x14ac:dyDescent="0.35"/>
    <row r="68174" customFormat="1" x14ac:dyDescent="0.35"/>
    <row r="68175" customFormat="1" x14ac:dyDescent="0.35"/>
    <row r="68176" customFormat="1" x14ac:dyDescent="0.35"/>
    <row r="68177" customFormat="1" x14ac:dyDescent="0.35"/>
    <row r="68178" customFormat="1" x14ac:dyDescent="0.35"/>
    <row r="68179" customFormat="1" x14ac:dyDescent="0.35"/>
    <row r="68180" customFormat="1" x14ac:dyDescent="0.35"/>
    <row r="68181" customFormat="1" x14ac:dyDescent="0.35"/>
    <row r="68182" customFormat="1" x14ac:dyDescent="0.35"/>
    <row r="68183" customFormat="1" x14ac:dyDescent="0.35"/>
    <row r="68184" customFormat="1" x14ac:dyDescent="0.35"/>
    <row r="68185" customFormat="1" x14ac:dyDescent="0.35"/>
    <row r="68186" customFormat="1" x14ac:dyDescent="0.35"/>
    <row r="68187" customFormat="1" x14ac:dyDescent="0.35"/>
    <row r="68188" customFormat="1" x14ac:dyDescent="0.35"/>
    <row r="68189" customFormat="1" x14ac:dyDescent="0.35"/>
    <row r="68190" customFormat="1" x14ac:dyDescent="0.35"/>
    <row r="68191" customFormat="1" x14ac:dyDescent="0.35"/>
    <row r="68192" customFormat="1" x14ac:dyDescent="0.35"/>
    <row r="68193" customFormat="1" x14ac:dyDescent="0.35"/>
    <row r="68194" customFormat="1" x14ac:dyDescent="0.35"/>
    <row r="68195" customFormat="1" x14ac:dyDescent="0.35"/>
    <row r="68196" customFormat="1" x14ac:dyDescent="0.35"/>
    <row r="68197" customFormat="1" x14ac:dyDescent="0.35"/>
    <row r="68198" customFormat="1" x14ac:dyDescent="0.35"/>
    <row r="68199" customFormat="1" x14ac:dyDescent="0.35"/>
    <row r="68200" customFormat="1" x14ac:dyDescent="0.35"/>
    <row r="68201" customFormat="1" x14ac:dyDescent="0.35"/>
    <row r="68202" customFormat="1" x14ac:dyDescent="0.35"/>
    <row r="68203" customFormat="1" x14ac:dyDescent="0.35"/>
    <row r="68204" customFormat="1" x14ac:dyDescent="0.35"/>
    <row r="68205" customFormat="1" x14ac:dyDescent="0.35"/>
    <row r="68206" customFormat="1" x14ac:dyDescent="0.35"/>
    <row r="68207" customFormat="1" x14ac:dyDescent="0.35"/>
    <row r="68208" customFormat="1" x14ac:dyDescent="0.35"/>
    <row r="68209" customFormat="1" x14ac:dyDescent="0.35"/>
    <row r="68210" customFormat="1" x14ac:dyDescent="0.35"/>
    <row r="68211" customFormat="1" x14ac:dyDescent="0.35"/>
    <row r="68212" customFormat="1" x14ac:dyDescent="0.35"/>
    <row r="68213" customFormat="1" x14ac:dyDescent="0.35"/>
    <row r="68214" customFormat="1" x14ac:dyDescent="0.35"/>
    <row r="68215" customFormat="1" x14ac:dyDescent="0.35"/>
    <row r="68216" customFormat="1" x14ac:dyDescent="0.35"/>
    <row r="68217" customFormat="1" x14ac:dyDescent="0.35"/>
    <row r="68218" customFormat="1" x14ac:dyDescent="0.35"/>
    <row r="68219" customFormat="1" x14ac:dyDescent="0.35"/>
    <row r="68220" customFormat="1" x14ac:dyDescent="0.35"/>
    <row r="68221" customFormat="1" x14ac:dyDescent="0.35"/>
    <row r="68222" customFormat="1" x14ac:dyDescent="0.35"/>
    <row r="68223" customFormat="1" x14ac:dyDescent="0.35"/>
    <row r="68224" customFormat="1" x14ac:dyDescent="0.35"/>
    <row r="68225" customFormat="1" x14ac:dyDescent="0.35"/>
    <row r="68226" customFormat="1" x14ac:dyDescent="0.35"/>
    <row r="68227" customFormat="1" x14ac:dyDescent="0.35"/>
    <row r="68228" customFormat="1" x14ac:dyDescent="0.35"/>
    <row r="68229" customFormat="1" x14ac:dyDescent="0.35"/>
    <row r="68230" customFormat="1" x14ac:dyDescent="0.35"/>
    <row r="68231" customFormat="1" x14ac:dyDescent="0.35"/>
    <row r="68232" customFormat="1" x14ac:dyDescent="0.35"/>
    <row r="68233" customFormat="1" x14ac:dyDescent="0.35"/>
    <row r="68234" customFormat="1" x14ac:dyDescent="0.35"/>
    <row r="68235" customFormat="1" x14ac:dyDescent="0.35"/>
    <row r="68236" customFormat="1" x14ac:dyDescent="0.35"/>
    <row r="68237" customFormat="1" x14ac:dyDescent="0.35"/>
    <row r="68238" customFormat="1" x14ac:dyDescent="0.35"/>
    <row r="68239" customFormat="1" x14ac:dyDescent="0.35"/>
    <row r="68240" customFormat="1" x14ac:dyDescent="0.35"/>
    <row r="68241" customFormat="1" x14ac:dyDescent="0.35"/>
    <row r="68242" customFormat="1" x14ac:dyDescent="0.35"/>
    <row r="68243" customFormat="1" x14ac:dyDescent="0.35"/>
    <row r="68244" customFormat="1" x14ac:dyDescent="0.35"/>
    <row r="68245" customFormat="1" x14ac:dyDescent="0.35"/>
    <row r="68246" customFormat="1" x14ac:dyDescent="0.35"/>
    <row r="68247" customFormat="1" x14ac:dyDescent="0.35"/>
    <row r="68248" customFormat="1" x14ac:dyDescent="0.35"/>
    <row r="68249" customFormat="1" x14ac:dyDescent="0.35"/>
    <row r="68250" customFormat="1" x14ac:dyDescent="0.35"/>
    <row r="68251" customFormat="1" x14ac:dyDescent="0.35"/>
    <row r="68252" customFormat="1" x14ac:dyDescent="0.35"/>
    <row r="68253" customFormat="1" x14ac:dyDescent="0.35"/>
    <row r="68254" customFormat="1" x14ac:dyDescent="0.35"/>
    <row r="68255" customFormat="1" x14ac:dyDescent="0.35"/>
    <row r="68256" customFormat="1" x14ac:dyDescent="0.35"/>
    <row r="68257" customFormat="1" x14ac:dyDescent="0.35"/>
    <row r="68258" customFormat="1" x14ac:dyDescent="0.35"/>
    <row r="68259" customFormat="1" x14ac:dyDescent="0.35"/>
    <row r="68260" customFormat="1" x14ac:dyDescent="0.35"/>
    <row r="68261" customFormat="1" x14ac:dyDescent="0.35"/>
    <row r="68262" customFormat="1" x14ac:dyDescent="0.35"/>
    <row r="68263" customFormat="1" x14ac:dyDescent="0.35"/>
    <row r="68264" customFormat="1" x14ac:dyDescent="0.35"/>
    <row r="68265" customFormat="1" x14ac:dyDescent="0.35"/>
    <row r="68266" customFormat="1" x14ac:dyDescent="0.35"/>
    <row r="68267" customFormat="1" x14ac:dyDescent="0.35"/>
    <row r="68268" customFormat="1" x14ac:dyDescent="0.35"/>
    <row r="68269" customFormat="1" x14ac:dyDescent="0.35"/>
    <row r="68270" customFormat="1" x14ac:dyDescent="0.35"/>
    <row r="68271" customFormat="1" x14ac:dyDescent="0.35"/>
    <row r="68272" customFormat="1" x14ac:dyDescent="0.35"/>
    <row r="68273" customFormat="1" x14ac:dyDescent="0.35"/>
    <row r="68274" customFormat="1" x14ac:dyDescent="0.35"/>
    <row r="68275" customFormat="1" x14ac:dyDescent="0.35"/>
    <row r="68276" customFormat="1" x14ac:dyDescent="0.35"/>
    <row r="68277" customFormat="1" x14ac:dyDescent="0.35"/>
    <row r="68278" customFormat="1" x14ac:dyDescent="0.35"/>
    <row r="68279" customFormat="1" x14ac:dyDescent="0.35"/>
    <row r="68280" customFormat="1" x14ac:dyDescent="0.35"/>
    <row r="68281" customFormat="1" x14ac:dyDescent="0.35"/>
    <row r="68282" customFormat="1" x14ac:dyDescent="0.35"/>
    <row r="68283" customFormat="1" x14ac:dyDescent="0.35"/>
    <row r="68284" customFormat="1" x14ac:dyDescent="0.35"/>
    <row r="68285" customFormat="1" x14ac:dyDescent="0.35"/>
    <row r="68286" customFormat="1" x14ac:dyDescent="0.35"/>
    <row r="68287" customFormat="1" x14ac:dyDescent="0.35"/>
    <row r="68288" customFormat="1" x14ac:dyDescent="0.35"/>
    <row r="68289" customFormat="1" x14ac:dyDescent="0.35"/>
    <row r="68290" customFormat="1" x14ac:dyDescent="0.35"/>
    <row r="68291" customFormat="1" x14ac:dyDescent="0.35"/>
    <row r="68292" customFormat="1" x14ac:dyDescent="0.35"/>
    <row r="68293" customFormat="1" x14ac:dyDescent="0.35"/>
    <row r="68294" customFormat="1" x14ac:dyDescent="0.35"/>
    <row r="68295" customFormat="1" x14ac:dyDescent="0.35"/>
    <row r="68296" customFormat="1" x14ac:dyDescent="0.35"/>
    <row r="68297" customFormat="1" x14ac:dyDescent="0.35"/>
    <row r="68298" customFormat="1" x14ac:dyDescent="0.35"/>
    <row r="68299" customFormat="1" x14ac:dyDescent="0.35"/>
    <row r="68300" customFormat="1" x14ac:dyDescent="0.35"/>
    <row r="68301" customFormat="1" x14ac:dyDescent="0.35"/>
    <row r="68302" customFormat="1" x14ac:dyDescent="0.35"/>
    <row r="68303" customFormat="1" x14ac:dyDescent="0.35"/>
    <row r="68304" customFormat="1" x14ac:dyDescent="0.35"/>
    <row r="68305" customFormat="1" x14ac:dyDescent="0.35"/>
    <row r="68306" customFormat="1" x14ac:dyDescent="0.35"/>
    <row r="68307" customFormat="1" x14ac:dyDescent="0.35"/>
    <row r="68308" customFormat="1" x14ac:dyDescent="0.35"/>
    <row r="68309" customFormat="1" x14ac:dyDescent="0.35"/>
    <row r="68310" customFormat="1" x14ac:dyDescent="0.35"/>
    <row r="68311" customFormat="1" x14ac:dyDescent="0.35"/>
    <row r="68312" customFormat="1" x14ac:dyDescent="0.35"/>
    <row r="68313" customFormat="1" x14ac:dyDescent="0.35"/>
    <row r="68314" customFormat="1" x14ac:dyDescent="0.35"/>
    <row r="68315" customFormat="1" x14ac:dyDescent="0.35"/>
    <row r="68316" customFormat="1" x14ac:dyDescent="0.35"/>
    <row r="68317" customFormat="1" x14ac:dyDescent="0.35"/>
    <row r="68318" customFormat="1" x14ac:dyDescent="0.35"/>
    <row r="68319" customFormat="1" x14ac:dyDescent="0.35"/>
    <row r="68320" customFormat="1" x14ac:dyDescent="0.35"/>
    <row r="68321" customFormat="1" x14ac:dyDescent="0.35"/>
    <row r="68322" customFormat="1" x14ac:dyDescent="0.35"/>
    <row r="68323" customFormat="1" x14ac:dyDescent="0.35"/>
    <row r="68324" customFormat="1" x14ac:dyDescent="0.35"/>
    <row r="68325" customFormat="1" x14ac:dyDescent="0.35"/>
    <row r="68326" customFormat="1" x14ac:dyDescent="0.35"/>
    <row r="68327" customFormat="1" x14ac:dyDescent="0.35"/>
    <row r="68328" customFormat="1" x14ac:dyDescent="0.35"/>
    <row r="68329" customFormat="1" x14ac:dyDescent="0.35"/>
    <row r="68330" customFormat="1" x14ac:dyDescent="0.35"/>
    <row r="68331" customFormat="1" x14ac:dyDescent="0.35"/>
    <row r="68332" customFormat="1" x14ac:dyDescent="0.35"/>
    <row r="68333" customFormat="1" x14ac:dyDescent="0.35"/>
    <row r="68334" customFormat="1" x14ac:dyDescent="0.35"/>
    <row r="68335" customFormat="1" x14ac:dyDescent="0.35"/>
    <row r="68336" customFormat="1" x14ac:dyDescent="0.35"/>
    <row r="68337" customFormat="1" x14ac:dyDescent="0.35"/>
    <row r="68338" customFormat="1" x14ac:dyDescent="0.35"/>
    <row r="68339" customFormat="1" x14ac:dyDescent="0.35"/>
    <row r="68340" customFormat="1" x14ac:dyDescent="0.35"/>
    <row r="68341" customFormat="1" x14ac:dyDescent="0.35"/>
    <row r="68342" customFormat="1" x14ac:dyDescent="0.35"/>
    <row r="68343" customFormat="1" x14ac:dyDescent="0.35"/>
    <row r="68344" customFormat="1" x14ac:dyDescent="0.35"/>
    <row r="68345" customFormat="1" x14ac:dyDescent="0.35"/>
    <row r="68346" customFormat="1" x14ac:dyDescent="0.35"/>
    <row r="68347" customFormat="1" x14ac:dyDescent="0.35"/>
    <row r="68348" customFormat="1" x14ac:dyDescent="0.35"/>
    <row r="68349" customFormat="1" x14ac:dyDescent="0.35"/>
    <row r="68350" customFormat="1" x14ac:dyDescent="0.35"/>
    <row r="68351" customFormat="1" x14ac:dyDescent="0.35"/>
    <row r="68352" customFormat="1" x14ac:dyDescent="0.35"/>
    <row r="68353" customFormat="1" x14ac:dyDescent="0.35"/>
    <row r="68354" customFormat="1" x14ac:dyDescent="0.35"/>
    <row r="68355" customFormat="1" x14ac:dyDescent="0.35"/>
    <row r="68356" customFormat="1" x14ac:dyDescent="0.35"/>
    <row r="68357" customFormat="1" x14ac:dyDescent="0.35"/>
    <row r="68358" customFormat="1" x14ac:dyDescent="0.35"/>
    <row r="68359" customFormat="1" x14ac:dyDescent="0.35"/>
    <row r="68360" customFormat="1" x14ac:dyDescent="0.35"/>
    <row r="68361" customFormat="1" x14ac:dyDescent="0.35"/>
    <row r="68362" customFormat="1" x14ac:dyDescent="0.35"/>
    <row r="68363" customFormat="1" x14ac:dyDescent="0.35"/>
    <row r="68364" customFormat="1" x14ac:dyDescent="0.35"/>
    <row r="68365" customFormat="1" x14ac:dyDescent="0.35"/>
    <row r="68366" customFormat="1" x14ac:dyDescent="0.35"/>
    <row r="68367" customFormat="1" x14ac:dyDescent="0.35"/>
    <row r="68368" customFormat="1" x14ac:dyDescent="0.35"/>
    <row r="68369" customFormat="1" x14ac:dyDescent="0.35"/>
    <row r="68370" customFormat="1" x14ac:dyDescent="0.35"/>
    <row r="68371" customFormat="1" x14ac:dyDescent="0.35"/>
    <row r="68372" customFormat="1" x14ac:dyDescent="0.35"/>
    <row r="68373" customFormat="1" x14ac:dyDescent="0.35"/>
    <row r="68374" customFormat="1" x14ac:dyDescent="0.35"/>
    <row r="68375" customFormat="1" x14ac:dyDescent="0.35"/>
    <row r="68376" customFormat="1" x14ac:dyDescent="0.35"/>
    <row r="68377" customFormat="1" x14ac:dyDescent="0.35"/>
    <row r="68378" customFormat="1" x14ac:dyDescent="0.35"/>
    <row r="68379" customFormat="1" x14ac:dyDescent="0.35"/>
    <row r="68380" customFormat="1" x14ac:dyDescent="0.35"/>
    <row r="68381" customFormat="1" x14ac:dyDescent="0.35"/>
    <row r="68382" customFormat="1" x14ac:dyDescent="0.35"/>
    <row r="68383" customFormat="1" x14ac:dyDescent="0.35"/>
    <row r="68384" customFormat="1" x14ac:dyDescent="0.35"/>
    <row r="68385" customFormat="1" x14ac:dyDescent="0.35"/>
    <row r="68386" customFormat="1" x14ac:dyDescent="0.35"/>
    <row r="68387" customFormat="1" x14ac:dyDescent="0.35"/>
    <row r="68388" customFormat="1" x14ac:dyDescent="0.35"/>
    <row r="68389" customFormat="1" x14ac:dyDescent="0.35"/>
    <row r="68390" customFormat="1" x14ac:dyDescent="0.35"/>
    <row r="68391" customFormat="1" x14ac:dyDescent="0.35"/>
    <row r="68392" customFormat="1" x14ac:dyDescent="0.35"/>
    <row r="68393" customFormat="1" x14ac:dyDescent="0.35"/>
    <row r="68394" customFormat="1" x14ac:dyDescent="0.35"/>
    <row r="68395" customFormat="1" x14ac:dyDescent="0.35"/>
    <row r="68396" customFormat="1" x14ac:dyDescent="0.35"/>
    <row r="68397" customFormat="1" x14ac:dyDescent="0.35"/>
    <row r="68398" customFormat="1" x14ac:dyDescent="0.35"/>
    <row r="68399" customFormat="1" x14ac:dyDescent="0.35"/>
    <row r="68400" customFormat="1" x14ac:dyDescent="0.35"/>
    <row r="68401" customFormat="1" x14ac:dyDescent="0.35"/>
    <row r="68402" customFormat="1" x14ac:dyDescent="0.35"/>
    <row r="68403" customFormat="1" x14ac:dyDescent="0.35"/>
    <row r="68404" customFormat="1" x14ac:dyDescent="0.35"/>
    <row r="68405" customFormat="1" x14ac:dyDescent="0.35"/>
    <row r="68406" customFormat="1" x14ac:dyDescent="0.35"/>
    <row r="68407" customFormat="1" x14ac:dyDescent="0.35"/>
    <row r="68408" customFormat="1" x14ac:dyDescent="0.35"/>
    <row r="68409" customFormat="1" x14ac:dyDescent="0.35"/>
    <row r="68410" customFormat="1" x14ac:dyDescent="0.35"/>
    <row r="68411" customFormat="1" x14ac:dyDescent="0.35"/>
    <row r="68412" customFormat="1" x14ac:dyDescent="0.35"/>
    <row r="68413" customFormat="1" x14ac:dyDescent="0.35"/>
    <row r="68414" customFormat="1" x14ac:dyDescent="0.35"/>
    <row r="68415" customFormat="1" x14ac:dyDescent="0.35"/>
    <row r="68416" customFormat="1" x14ac:dyDescent="0.35"/>
    <row r="68417" customFormat="1" x14ac:dyDescent="0.35"/>
    <row r="68418" customFormat="1" x14ac:dyDescent="0.35"/>
    <row r="68419" customFormat="1" x14ac:dyDescent="0.35"/>
    <row r="68420" customFormat="1" x14ac:dyDescent="0.35"/>
    <row r="68421" customFormat="1" x14ac:dyDescent="0.35"/>
    <row r="68422" customFormat="1" x14ac:dyDescent="0.35"/>
    <row r="68423" customFormat="1" x14ac:dyDescent="0.35"/>
    <row r="68424" customFormat="1" x14ac:dyDescent="0.35"/>
    <row r="68425" customFormat="1" x14ac:dyDescent="0.35"/>
    <row r="68426" customFormat="1" x14ac:dyDescent="0.35"/>
    <row r="68427" customFormat="1" x14ac:dyDescent="0.35"/>
    <row r="68428" customFormat="1" x14ac:dyDescent="0.35"/>
    <row r="68429" customFormat="1" x14ac:dyDescent="0.35"/>
    <row r="68430" customFormat="1" x14ac:dyDescent="0.35"/>
    <row r="68431" customFormat="1" x14ac:dyDescent="0.35"/>
    <row r="68432" customFormat="1" x14ac:dyDescent="0.35"/>
    <row r="68433" customFormat="1" x14ac:dyDescent="0.35"/>
    <row r="68434" customFormat="1" x14ac:dyDescent="0.35"/>
    <row r="68435" customFormat="1" x14ac:dyDescent="0.35"/>
    <row r="68436" customFormat="1" x14ac:dyDescent="0.35"/>
    <row r="68437" customFormat="1" x14ac:dyDescent="0.35"/>
    <row r="68438" customFormat="1" x14ac:dyDescent="0.35"/>
    <row r="68439" customFormat="1" x14ac:dyDescent="0.35"/>
    <row r="68440" customFormat="1" x14ac:dyDescent="0.35"/>
    <row r="68441" customFormat="1" x14ac:dyDescent="0.35"/>
    <row r="68442" customFormat="1" x14ac:dyDescent="0.35"/>
    <row r="68443" customFormat="1" x14ac:dyDescent="0.35"/>
    <row r="68444" customFormat="1" x14ac:dyDescent="0.35"/>
    <row r="68445" customFormat="1" x14ac:dyDescent="0.35"/>
    <row r="68446" customFormat="1" x14ac:dyDescent="0.35"/>
    <row r="68447" customFormat="1" x14ac:dyDescent="0.35"/>
    <row r="68448" customFormat="1" x14ac:dyDescent="0.35"/>
    <row r="68449" customFormat="1" x14ac:dyDescent="0.35"/>
    <row r="68450" customFormat="1" x14ac:dyDescent="0.35"/>
    <row r="68451" customFormat="1" x14ac:dyDescent="0.35"/>
    <row r="68452" customFormat="1" x14ac:dyDescent="0.35"/>
    <row r="68453" customFormat="1" x14ac:dyDescent="0.35"/>
    <row r="68454" customFormat="1" x14ac:dyDescent="0.35"/>
    <row r="68455" customFormat="1" x14ac:dyDescent="0.35"/>
    <row r="68456" customFormat="1" x14ac:dyDescent="0.35"/>
    <row r="68457" customFormat="1" x14ac:dyDescent="0.35"/>
    <row r="68458" customFormat="1" x14ac:dyDescent="0.35"/>
    <row r="68459" customFormat="1" x14ac:dyDescent="0.35"/>
    <row r="68460" customFormat="1" x14ac:dyDescent="0.35"/>
    <row r="68461" customFormat="1" x14ac:dyDescent="0.35"/>
    <row r="68462" customFormat="1" x14ac:dyDescent="0.35"/>
    <row r="68463" customFormat="1" x14ac:dyDescent="0.35"/>
    <row r="68464" customFormat="1" x14ac:dyDescent="0.35"/>
    <row r="68465" customFormat="1" x14ac:dyDescent="0.35"/>
    <row r="68466" customFormat="1" x14ac:dyDescent="0.35"/>
    <row r="68467" customFormat="1" x14ac:dyDescent="0.35"/>
    <row r="68468" customFormat="1" x14ac:dyDescent="0.35"/>
    <row r="68469" customFormat="1" x14ac:dyDescent="0.35"/>
    <row r="68470" customFormat="1" x14ac:dyDescent="0.35"/>
    <row r="68471" customFormat="1" x14ac:dyDescent="0.35"/>
    <row r="68472" customFormat="1" x14ac:dyDescent="0.35"/>
    <row r="68473" customFormat="1" x14ac:dyDescent="0.35"/>
    <row r="68474" customFormat="1" x14ac:dyDescent="0.35"/>
    <row r="68475" customFormat="1" x14ac:dyDescent="0.35"/>
    <row r="68476" customFormat="1" x14ac:dyDescent="0.35"/>
    <row r="68477" customFormat="1" x14ac:dyDescent="0.35"/>
    <row r="68478" customFormat="1" x14ac:dyDescent="0.35"/>
    <row r="68479" customFormat="1" x14ac:dyDescent="0.35"/>
    <row r="68480" customFormat="1" x14ac:dyDescent="0.35"/>
    <row r="68481" customFormat="1" x14ac:dyDescent="0.35"/>
    <row r="68482" customFormat="1" x14ac:dyDescent="0.35"/>
    <row r="68483" customFormat="1" x14ac:dyDescent="0.35"/>
    <row r="68484" customFormat="1" x14ac:dyDescent="0.35"/>
    <row r="68485" customFormat="1" x14ac:dyDescent="0.35"/>
    <row r="68486" customFormat="1" x14ac:dyDescent="0.35"/>
    <row r="68487" customFormat="1" x14ac:dyDescent="0.35"/>
    <row r="68488" customFormat="1" x14ac:dyDescent="0.35"/>
    <row r="68489" customFormat="1" x14ac:dyDescent="0.35"/>
    <row r="68490" customFormat="1" x14ac:dyDescent="0.35"/>
    <row r="68491" customFormat="1" x14ac:dyDescent="0.35"/>
    <row r="68492" customFormat="1" x14ac:dyDescent="0.35"/>
    <row r="68493" customFormat="1" x14ac:dyDescent="0.35"/>
    <row r="68494" customFormat="1" x14ac:dyDescent="0.35"/>
    <row r="68495" customFormat="1" x14ac:dyDescent="0.35"/>
    <row r="68496" customFormat="1" x14ac:dyDescent="0.35"/>
    <row r="68497" customFormat="1" x14ac:dyDescent="0.35"/>
    <row r="68498" customFormat="1" x14ac:dyDescent="0.35"/>
    <row r="68499" customFormat="1" x14ac:dyDescent="0.35"/>
    <row r="68500" customFormat="1" x14ac:dyDescent="0.35"/>
    <row r="68501" customFormat="1" x14ac:dyDescent="0.35"/>
    <row r="68502" customFormat="1" x14ac:dyDescent="0.35"/>
    <row r="68503" customFormat="1" x14ac:dyDescent="0.35"/>
    <row r="68504" customFormat="1" x14ac:dyDescent="0.35"/>
    <row r="68505" customFormat="1" x14ac:dyDescent="0.35"/>
    <row r="68506" customFormat="1" x14ac:dyDescent="0.35"/>
    <row r="68507" customFormat="1" x14ac:dyDescent="0.35"/>
    <row r="68508" customFormat="1" x14ac:dyDescent="0.35"/>
    <row r="68509" customFormat="1" x14ac:dyDescent="0.35"/>
    <row r="68510" customFormat="1" x14ac:dyDescent="0.35"/>
    <row r="68511" customFormat="1" x14ac:dyDescent="0.35"/>
    <row r="68512" customFormat="1" x14ac:dyDescent="0.35"/>
    <row r="68513" customFormat="1" x14ac:dyDescent="0.35"/>
    <row r="68514" customFormat="1" x14ac:dyDescent="0.35"/>
    <row r="68515" customFormat="1" x14ac:dyDescent="0.35"/>
    <row r="68516" customFormat="1" x14ac:dyDescent="0.35"/>
    <row r="68517" customFormat="1" x14ac:dyDescent="0.35"/>
    <row r="68518" customFormat="1" x14ac:dyDescent="0.35"/>
    <row r="68519" customFormat="1" x14ac:dyDescent="0.35"/>
    <row r="68520" customFormat="1" x14ac:dyDescent="0.35"/>
    <row r="68521" customFormat="1" x14ac:dyDescent="0.35"/>
    <row r="68522" customFormat="1" x14ac:dyDescent="0.35"/>
    <row r="68523" customFormat="1" x14ac:dyDescent="0.35"/>
    <row r="68524" customFormat="1" x14ac:dyDescent="0.35"/>
    <row r="68525" customFormat="1" x14ac:dyDescent="0.35"/>
    <row r="68526" customFormat="1" x14ac:dyDescent="0.35"/>
    <row r="68527" customFormat="1" x14ac:dyDescent="0.35"/>
    <row r="68528" customFormat="1" x14ac:dyDescent="0.35"/>
    <row r="68529" customFormat="1" x14ac:dyDescent="0.35"/>
    <row r="68530" customFormat="1" x14ac:dyDescent="0.35"/>
    <row r="68531" customFormat="1" x14ac:dyDescent="0.35"/>
    <row r="68532" customFormat="1" x14ac:dyDescent="0.35"/>
    <row r="68533" customFormat="1" x14ac:dyDescent="0.35"/>
    <row r="68534" customFormat="1" x14ac:dyDescent="0.35"/>
    <row r="68535" customFormat="1" x14ac:dyDescent="0.35"/>
    <row r="68536" customFormat="1" x14ac:dyDescent="0.35"/>
    <row r="68537" customFormat="1" x14ac:dyDescent="0.35"/>
    <row r="68538" customFormat="1" x14ac:dyDescent="0.35"/>
    <row r="68539" customFormat="1" x14ac:dyDescent="0.35"/>
    <row r="68540" customFormat="1" x14ac:dyDescent="0.35"/>
    <row r="68541" customFormat="1" x14ac:dyDescent="0.35"/>
    <row r="68542" customFormat="1" x14ac:dyDescent="0.35"/>
    <row r="68543" customFormat="1" x14ac:dyDescent="0.35"/>
    <row r="68544" customFormat="1" x14ac:dyDescent="0.35"/>
    <row r="68545" customFormat="1" x14ac:dyDescent="0.35"/>
    <row r="68546" customFormat="1" x14ac:dyDescent="0.35"/>
    <row r="68547" customFormat="1" x14ac:dyDescent="0.35"/>
    <row r="68548" customFormat="1" x14ac:dyDescent="0.35"/>
    <row r="68549" customFormat="1" x14ac:dyDescent="0.35"/>
    <row r="68550" customFormat="1" x14ac:dyDescent="0.35"/>
    <row r="68551" customFormat="1" x14ac:dyDescent="0.35"/>
    <row r="68552" customFormat="1" x14ac:dyDescent="0.35"/>
    <row r="68553" customFormat="1" x14ac:dyDescent="0.35"/>
    <row r="68554" customFormat="1" x14ac:dyDescent="0.35"/>
    <row r="68555" customFormat="1" x14ac:dyDescent="0.35"/>
    <row r="68556" customFormat="1" x14ac:dyDescent="0.35"/>
    <row r="68557" customFormat="1" x14ac:dyDescent="0.35"/>
    <row r="68558" customFormat="1" x14ac:dyDescent="0.35"/>
    <row r="68559" customFormat="1" x14ac:dyDescent="0.35"/>
    <row r="68560" customFormat="1" x14ac:dyDescent="0.35"/>
    <row r="68561" customFormat="1" x14ac:dyDescent="0.35"/>
    <row r="68562" customFormat="1" x14ac:dyDescent="0.35"/>
    <row r="68563" customFormat="1" x14ac:dyDescent="0.35"/>
    <row r="68564" customFormat="1" x14ac:dyDescent="0.35"/>
    <row r="68565" customFormat="1" x14ac:dyDescent="0.35"/>
    <row r="68566" customFormat="1" x14ac:dyDescent="0.35"/>
    <row r="68567" customFormat="1" x14ac:dyDescent="0.35"/>
    <row r="68568" customFormat="1" x14ac:dyDescent="0.35"/>
    <row r="68569" customFormat="1" x14ac:dyDescent="0.35"/>
    <row r="68570" customFormat="1" x14ac:dyDescent="0.35"/>
    <row r="68571" customFormat="1" x14ac:dyDescent="0.35"/>
    <row r="68572" customFormat="1" x14ac:dyDescent="0.35"/>
    <row r="68573" customFormat="1" x14ac:dyDescent="0.35"/>
    <row r="68574" customFormat="1" x14ac:dyDescent="0.35"/>
    <row r="68575" customFormat="1" x14ac:dyDescent="0.35"/>
    <row r="68576" customFormat="1" x14ac:dyDescent="0.35"/>
    <row r="68577" customFormat="1" x14ac:dyDescent="0.35"/>
    <row r="68578" customFormat="1" x14ac:dyDescent="0.35"/>
    <row r="68579" customFormat="1" x14ac:dyDescent="0.35"/>
    <row r="68580" customFormat="1" x14ac:dyDescent="0.35"/>
    <row r="68581" customFormat="1" x14ac:dyDescent="0.35"/>
    <row r="68582" customFormat="1" x14ac:dyDescent="0.35"/>
    <row r="68583" customFormat="1" x14ac:dyDescent="0.35"/>
    <row r="68584" customFormat="1" x14ac:dyDescent="0.35"/>
    <row r="68585" customFormat="1" x14ac:dyDescent="0.35"/>
    <row r="68586" customFormat="1" x14ac:dyDescent="0.35"/>
    <row r="68587" customFormat="1" x14ac:dyDescent="0.35"/>
    <row r="68588" customFormat="1" x14ac:dyDescent="0.35"/>
    <row r="68589" customFormat="1" x14ac:dyDescent="0.35"/>
    <row r="68590" customFormat="1" x14ac:dyDescent="0.35"/>
    <row r="68591" customFormat="1" x14ac:dyDescent="0.35"/>
    <row r="68592" customFormat="1" x14ac:dyDescent="0.35"/>
    <row r="68593" customFormat="1" x14ac:dyDescent="0.35"/>
    <row r="68594" customFormat="1" x14ac:dyDescent="0.35"/>
    <row r="68595" customFormat="1" x14ac:dyDescent="0.35"/>
    <row r="68596" customFormat="1" x14ac:dyDescent="0.35"/>
    <row r="68597" customFormat="1" x14ac:dyDescent="0.35"/>
    <row r="68598" customFormat="1" x14ac:dyDescent="0.35"/>
    <row r="68599" customFormat="1" x14ac:dyDescent="0.35"/>
    <row r="68600" customFormat="1" x14ac:dyDescent="0.35"/>
    <row r="68601" customFormat="1" x14ac:dyDescent="0.35"/>
    <row r="68602" customFormat="1" x14ac:dyDescent="0.35"/>
    <row r="68603" customFormat="1" x14ac:dyDescent="0.35"/>
    <row r="68604" customFormat="1" x14ac:dyDescent="0.35"/>
    <row r="68605" customFormat="1" x14ac:dyDescent="0.35"/>
    <row r="68606" customFormat="1" x14ac:dyDescent="0.35"/>
    <row r="68607" customFormat="1" x14ac:dyDescent="0.35"/>
    <row r="68608" customFormat="1" x14ac:dyDescent="0.35"/>
    <row r="68609" customFormat="1" x14ac:dyDescent="0.35"/>
    <row r="68610" customFormat="1" x14ac:dyDescent="0.35"/>
    <row r="68611" customFormat="1" x14ac:dyDescent="0.35"/>
    <row r="68612" customFormat="1" x14ac:dyDescent="0.35"/>
    <row r="68613" customFormat="1" x14ac:dyDescent="0.35"/>
    <row r="68614" customFormat="1" x14ac:dyDescent="0.35"/>
    <row r="68615" customFormat="1" x14ac:dyDescent="0.35"/>
    <row r="68616" customFormat="1" x14ac:dyDescent="0.35"/>
    <row r="68617" customFormat="1" x14ac:dyDescent="0.35"/>
    <row r="68618" customFormat="1" x14ac:dyDescent="0.35"/>
    <row r="68619" customFormat="1" x14ac:dyDescent="0.35"/>
    <row r="68620" customFormat="1" x14ac:dyDescent="0.35"/>
    <row r="68621" customFormat="1" x14ac:dyDescent="0.35"/>
    <row r="68622" customFormat="1" x14ac:dyDescent="0.35"/>
    <row r="68623" customFormat="1" x14ac:dyDescent="0.35"/>
    <row r="68624" customFormat="1" x14ac:dyDescent="0.35"/>
    <row r="68625" customFormat="1" x14ac:dyDescent="0.35"/>
    <row r="68626" customFormat="1" x14ac:dyDescent="0.35"/>
    <row r="68627" customFormat="1" x14ac:dyDescent="0.35"/>
    <row r="68628" customFormat="1" x14ac:dyDescent="0.35"/>
    <row r="68629" customFormat="1" x14ac:dyDescent="0.35"/>
    <row r="68630" customFormat="1" x14ac:dyDescent="0.35"/>
    <row r="68631" customFormat="1" x14ac:dyDescent="0.35"/>
    <row r="68632" customFormat="1" x14ac:dyDescent="0.35"/>
    <row r="68633" customFormat="1" x14ac:dyDescent="0.35"/>
    <row r="68634" customFormat="1" x14ac:dyDescent="0.35"/>
    <row r="68635" customFormat="1" x14ac:dyDescent="0.35"/>
    <row r="68636" customFormat="1" x14ac:dyDescent="0.35"/>
    <row r="68637" customFormat="1" x14ac:dyDescent="0.35"/>
    <row r="68638" customFormat="1" x14ac:dyDescent="0.35"/>
    <row r="68639" customFormat="1" x14ac:dyDescent="0.35"/>
    <row r="68640" customFormat="1" x14ac:dyDescent="0.35"/>
    <row r="68641" customFormat="1" x14ac:dyDescent="0.35"/>
    <row r="68642" customFormat="1" x14ac:dyDescent="0.35"/>
    <row r="68643" customFormat="1" x14ac:dyDescent="0.35"/>
    <row r="68644" customFormat="1" x14ac:dyDescent="0.35"/>
    <row r="68645" customFormat="1" x14ac:dyDescent="0.35"/>
    <row r="68646" customFormat="1" x14ac:dyDescent="0.35"/>
    <row r="68647" customFormat="1" x14ac:dyDescent="0.35"/>
    <row r="68648" customFormat="1" x14ac:dyDescent="0.35"/>
    <row r="68649" customFormat="1" x14ac:dyDescent="0.35"/>
    <row r="68650" customFormat="1" x14ac:dyDescent="0.35"/>
    <row r="68651" customFormat="1" x14ac:dyDescent="0.35"/>
    <row r="68652" customFormat="1" x14ac:dyDescent="0.35"/>
    <row r="68653" customFormat="1" x14ac:dyDescent="0.35"/>
    <row r="68654" customFormat="1" x14ac:dyDescent="0.35"/>
    <row r="68655" customFormat="1" x14ac:dyDescent="0.35"/>
    <row r="68656" customFormat="1" x14ac:dyDescent="0.35"/>
    <row r="68657" customFormat="1" x14ac:dyDescent="0.35"/>
    <row r="68658" customFormat="1" x14ac:dyDescent="0.35"/>
    <row r="68659" customFormat="1" x14ac:dyDescent="0.35"/>
    <row r="68660" customFormat="1" x14ac:dyDescent="0.35"/>
    <row r="68661" customFormat="1" x14ac:dyDescent="0.35"/>
    <row r="68662" customFormat="1" x14ac:dyDescent="0.35"/>
    <row r="68663" customFormat="1" x14ac:dyDescent="0.35"/>
    <row r="68664" customFormat="1" x14ac:dyDescent="0.35"/>
    <row r="68665" customFormat="1" x14ac:dyDescent="0.35"/>
    <row r="68666" customFormat="1" x14ac:dyDescent="0.35"/>
    <row r="68667" customFormat="1" x14ac:dyDescent="0.35"/>
    <row r="68668" customFormat="1" x14ac:dyDescent="0.35"/>
    <row r="68669" customFormat="1" x14ac:dyDescent="0.35"/>
    <row r="68670" customFormat="1" x14ac:dyDescent="0.35"/>
    <row r="68671" customFormat="1" x14ac:dyDescent="0.35"/>
    <row r="68672" customFormat="1" x14ac:dyDescent="0.35"/>
    <row r="68673" customFormat="1" x14ac:dyDescent="0.35"/>
    <row r="68674" customFormat="1" x14ac:dyDescent="0.35"/>
    <row r="68675" customFormat="1" x14ac:dyDescent="0.35"/>
    <row r="68676" customFormat="1" x14ac:dyDescent="0.35"/>
    <row r="68677" customFormat="1" x14ac:dyDescent="0.35"/>
    <row r="68678" customFormat="1" x14ac:dyDescent="0.35"/>
    <row r="68679" customFormat="1" x14ac:dyDescent="0.35"/>
    <row r="68680" customFormat="1" x14ac:dyDescent="0.35"/>
    <row r="68681" customFormat="1" x14ac:dyDescent="0.35"/>
    <row r="68682" customFormat="1" x14ac:dyDescent="0.35"/>
    <row r="68683" customFormat="1" x14ac:dyDescent="0.35"/>
    <row r="68684" customFormat="1" x14ac:dyDescent="0.35"/>
    <row r="68685" customFormat="1" x14ac:dyDescent="0.35"/>
    <row r="68686" customFormat="1" x14ac:dyDescent="0.35"/>
    <row r="68687" customFormat="1" x14ac:dyDescent="0.35"/>
    <row r="68688" customFormat="1" x14ac:dyDescent="0.35"/>
    <row r="68689" customFormat="1" x14ac:dyDescent="0.35"/>
    <row r="68690" customFormat="1" x14ac:dyDescent="0.35"/>
    <row r="68691" customFormat="1" x14ac:dyDescent="0.35"/>
    <row r="68692" customFormat="1" x14ac:dyDescent="0.35"/>
    <row r="68693" customFormat="1" x14ac:dyDescent="0.35"/>
    <row r="68694" customFormat="1" x14ac:dyDescent="0.35"/>
    <row r="68695" customFormat="1" x14ac:dyDescent="0.35"/>
    <row r="68696" customFormat="1" x14ac:dyDescent="0.35"/>
    <row r="68697" customFormat="1" x14ac:dyDescent="0.35"/>
    <row r="68698" customFormat="1" x14ac:dyDescent="0.35"/>
    <row r="68699" customFormat="1" x14ac:dyDescent="0.35"/>
    <row r="68700" customFormat="1" x14ac:dyDescent="0.35"/>
    <row r="68701" customFormat="1" x14ac:dyDescent="0.35"/>
    <row r="68702" customFormat="1" x14ac:dyDescent="0.35"/>
    <row r="68703" customFormat="1" x14ac:dyDescent="0.35"/>
    <row r="68704" customFormat="1" x14ac:dyDescent="0.35"/>
    <row r="68705" customFormat="1" x14ac:dyDescent="0.35"/>
    <row r="68706" customFormat="1" x14ac:dyDescent="0.35"/>
    <row r="68707" customFormat="1" x14ac:dyDescent="0.35"/>
    <row r="68708" customFormat="1" x14ac:dyDescent="0.35"/>
    <row r="68709" customFormat="1" x14ac:dyDescent="0.35"/>
    <row r="68710" customFormat="1" x14ac:dyDescent="0.35"/>
    <row r="68711" customFormat="1" x14ac:dyDescent="0.35"/>
    <row r="68712" customFormat="1" x14ac:dyDescent="0.35"/>
    <row r="68713" customFormat="1" x14ac:dyDescent="0.35"/>
    <row r="68714" customFormat="1" x14ac:dyDescent="0.35"/>
    <row r="68715" customFormat="1" x14ac:dyDescent="0.35"/>
    <row r="68716" customFormat="1" x14ac:dyDescent="0.35"/>
    <row r="68717" customFormat="1" x14ac:dyDescent="0.35"/>
    <row r="68718" customFormat="1" x14ac:dyDescent="0.35"/>
    <row r="68719" customFormat="1" x14ac:dyDescent="0.35"/>
    <row r="68720" customFormat="1" x14ac:dyDescent="0.35"/>
    <row r="68721" customFormat="1" x14ac:dyDescent="0.35"/>
    <row r="68722" customFormat="1" x14ac:dyDescent="0.35"/>
    <row r="68723" customFormat="1" x14ac:dyDescent="0.35"/>
    <row r="68724" customFormat="1" x14ac:dyDescent="0.35"/>
    <row r="68725" customFormat="1" x14ac:dyDescent="0.35"/>
    <row r="68726" customFormat="1" x14ac:dyDescent="0.35"/>
    <row r="68727" customFormat="1" x14ac:dyDescent="0.35"/>
    <row r="68728" customFormat="1" x14ac:dyDescent="0.35"/>
    <row r="68729" customFormat="1" x14ac:dyDescent="0.35"/>
    <row r="68730" customFormat="1" x14ac:dyDescent="0.35"/>
    <row r="68731" customFormat="1" x14ac:dyDescent="0.35"/>
    <row r="68732" customFormat="1" x14ac:dyDescent="0.35"/>
    <row r="68733" customFormat="1" x14ac:dyDescent="0.35"/>
    <row r="68734" customFormat="1" x14ac:dyDescent="0.35"/>
    <row r="68735" customFormat="1" x14ac:dyDescent="0.35"/>
    <row r="68736" customFormat="1" x14ac:dyDescent="0.35"/>
    <row r="68737" customFormat="1" x14ac:dyDescent="0.35"/>
    <row r="68738" customFormat="1" x14ac:dyDescent="0.35"/>
    <row r="68739" customFormat="1" x14ac:dyDescent="0.35"/>
    <row r="68740" customFormat="1" x14ac:dyDescent="0.35"/>
    <row r="68741" customFormat="1" x14ac:dyDescent="0.35"/>
    <row r="68742" customFormat="1" x14ac:dyDescent="0.35"/>
    <row r="68743" customFormat="1" x14ac:dyDescent="0.35"/>
    <row r="68744" customFormat="1" x14ac:dyDescent="0.35"/>
    <row r="68745" customFormat="1" x14ac:dyDescent="0.35"/>
    <row r="68746" customFormat="1" x14ac:dyDescent="0.35"/>
    <row r="68747" customFormat="1" x14ac:dyDescent="0.35"/>
    <row r="68748" customFormat="1" x14ac:dyDescent="0.35"/>
    <row r="68749" customFormat="1" x14ac:dyDescent="0.35"/>
    <row r="68750" customFormat="1" x14ac:dyDescent="0.35"/>
    <row r="68751" customFormat="1" x14ac:dyDescent="0.35"/>
    <row r="68752" customFormat="1" x14ac:dyDescent="0.35"/>
    <row r="68753" customFormat="1" x14ac:dyDescent="0.35"/>
    <row r="68754" customFormat="1" x14ac:dyDescent="0.35"/>
    <row r="68755" customFormat="1" x14ac:dyDescent="0.35"/>
    <row r="68756" customFormat="1" x14ac:dyDescent="0.35"/>
    <row r="68757" customFormat="1" x14ac:dyDescent="0.35"/>
    <row r="68758" customFormat="1" x14ac:dyDescent="0.35"/>
    <row r="68759" customFormat="1" x14ac:dyDescent="0.35"/>
    <row r="68760" customFormat="1" x14ac:dyDescent="0.35"/>
    <row r="68761" customFormat="1" x14ac:dyDescent="0.35"/>
    <row r="68762" customFormat="1" x14ac:dyDescent="0.35"/>
    <row r="68763" customFormat="1" x14ac:dyDescent="0.35"/>
    <row r="68764" customFormat="1" x14ac:dyDescent="0.35"/>
    <row r="68765" customFormat="1" x14ac:dyDescent="0.35"/>
    <row r="68766" customFormat="1" x14ac:dyDescent="0.35"/>
    <row r="68767" customFormat="1" x14ac:dyDescent="0.35"/>
    <row r="68768" customFormat="1" x14ac:dyDescent="0.35"/>
    <row r="68769" customFormat="1" x14ac:dyDescent="0.35"/>
    <row r="68770" customFormat="1" x14ac:dyDescent="0.35"/>
    <row r="68771" customFormat="1" x14ac:dyDescent="0.35"/>
    <row r="68772" customFormat="1" x14ac:dyDescent="0.35"/>
    <row r="68773" customFormat="1" x14ac:dyDescent="0.35"/>
    <row r="68774" customFormat="1" x14ac:dyDescent="0.35"/>
    <row r="68775" customFormat="1" x14ac:dyDescent="0.35"/>
    <row r="68776" customFormat="1" x14ac:dyDescent="0.35"/>
    <row r="68777" customFormat="1" x14ac:dyDescent="0.35"/>
    <row r="68778" customFormat="1" x14ac:dyDescent="0.35"/>
    <row r="68779" customFormat="1" x14ac:dyDescent="0.35"/>
    <row r="68780" customFormat="1" x14ac:dyDescent="0.35"/>
    <row r="68781" customFormat="1" x14ac:dyDescent="0.35"/>
    <row r="68782" customFormat="1" x14ac:dyDescent="0.35"/>
    <row r="68783" customFormat="1" x14ac:dyDescent="0.35"/>
    <row r="68784" customFormat="1" x14ac:dyDescent="0.35"/>
    <row r="68785" customFormat="1" x14ac:dyDescent="0.35"/>
    <row r="68786" customFormat="1" x14ac:dyDescent="0.35"/>
    <row r="68787" customFormat="1" x14ac:dyDescent="0.35"/>
    <row r="68788" customFormat="1" x14ac:dyDescent="0.35"/>
    <row r="68789" customFormat="1" x14ac:dyDescent="0.35"/>
    <row r="68790" customFormat="1" x14ac:dyDescent="0.35"/>
    <row r="68791" customFormat="1" x14ac:dyDescent="0.35"/>
    <row r="68792" customFormat="1" x14ac:dyDescent="0.35"/>
    <row r="68793" customFormat="1" x14ac:dyDescent="0.35"/>
    <row r="68794" customFormat="1" x14ac:dyDescent="0.35"/>
    <row r="68795" customFormat="1" x14ac:dyDescent="0.35"/>
    <row r="68796" customFormat="1" x14ac:dyDescent="0.35"/>
    <row r="68797" customFormat="1" x14ac:dyDescent="0.35"/>
    <row r="68798" customFormat="1" x14ac:dyDescent="0.35"/>
    <row r="68799" customFormat="1" x14ac:dyDescent="0.35"/>
    <row r="68800" customFormat="1" x14ac:dyDescent="0.35"/>
    <row r="68801" customFormat="1" x14ac:dyDescent="0.35"/>
    <row r="68802" customFormat="1" x14ac:dyDescent="0.35"/>
    <row r="68803" customFormat="1" x14ac:dyDescent="0.35"/>
    <row r="68804" customFormat="1" x14ac:dyDescent="0.35"/>
    <row r="68805" customFormat="1" x14ac:dyDescent="0.35"/>
    <row r="68806" customFormat="1" x14ac:dyDescent="0.35"/>
    <row r="68807" customFormat="1" x14ac:dyDescent="0.35"/>
    <row r="68808" customFormat="1" x14ac:dyDescent="0.35"/>
    <row r="68809" customFormat="1" x14ac:dyDescent="0.35"/>
    <row r="68810" customFormat="1" x14ac:dyDescent="0.35"/>
    <row r="68811" customFormat="1" x14ac:dyDescent="0.35"/>
    <row r="68812" customFormat="1" x14ac:dyDescent="0.35"/>
    <row r="68813" customFormat="1" x14ac:dyDescent="0.35"/>
    <row r="68814" customFormat="1" x14ac:dyDescent="0.35"/>
    <row r="68815" customFormat="1" x14ac:dyDescent="0.35"/>
    <row r="68816" customFormat="1" x14ac:dyDescent="0.35"/>
    <row r="68817" customFormat="1" x14ac:dyDescent="0.35"/>
    <row r="68818" customFormat="1" x14ac:dyDescent="0.35"/>
    <row r="68819" customFormat="1" x14ac:dyDescent="0.35"/>
    <row r="68820" customFormat="1" x14ac:dyDescent="0.35"/>
    <row r="68821" customFormat="1" x14ac:dyDescent="0.35"/>
    <row r="68822" customFormat="1" x14ac:dyDescent="0.35"/>
    <row r="68823" customFormat="1" x14ac:dyDescent="0.35"/>
    <row r="68824" customFormat="1" x14ac:dyDescent="0.35"/>
    <row r="68825" customFormat="1" x14ac:dyDescent="0.35"/>
    <row r="68826" customFormat="1" x14ac:dyDescent="0.35"/>
    <row r="68827" customFormat="1" x14ac:dyDescent="0.35"/>
    <row r="68828" customFormat="1" x14ac:dyDescent="0.35"/>
    <row r="68829" customFormat="1" x14ac:dyDescent="0.35"/>
    <row r="68830" customFormat="1" x14ac:dyDescent="0.35"/>
    <row r="68831" customFormat="1" x14ac:dyDescent="0.35"/>
    <row r="68832" customFormat="1" x14ac:dyDescent="0.35"/>
    <row r="68833" customFormat="1" x14ac:dyDescent="0.35"/>
    <row r="68834" customFormat="1" x14ac:dyDescent="0.35"/>
    <row r="68835" customFormat="1" x14ac:dyDescent="0.35"/>
    <row r="68836" customFormat="1" x14ac:dyDescent="0.35"/>
    <row r="68837" customFormat="1" x14ac:dyDescent="0.35"/>
    <row r="68838" customFormat="1" x14ac:dyDescent="0.35"/>
    <row r="68839" customFormat="1" x14ac:dyDescent="0.35"/>
    <row r="68840" customFormat="1" x14ac:dyDescent="0.35"/>
    <row r="68841" customFormat="1" x14ac:dyDescent="0.35"/>
    <row r="68842" customFormat="1" x14ac:dyDescent="0.35"/>
    <row r="68843" customFormat="1" x14ac:dyDescent="0.35"/>
    <row r="68844" customFormat="1" x14ac:dyDescent="0.35"/>
    <row r="68845" customFormat="1" x14ac:dyDescent="0.35"/>
    <row r="68846" customFormat="1" x14ac:dyDescent="0.35"/>
    <row r="68847" customFormat="1" x14ac:dyDescent="0.35"/>
    <row r="68848" customFormat="1" x14ac:dyDescent="0.35"/>
    <row r="68849" customFormat="1" x14ac:dyDescent="0.35"/>
    <row r="68850" customFormat="1" x14ac:dyDescent="0.35"/>
    <row r="68851" customFormat="1" x14ac:dyDescent="0.35"/>
    <row r="68852" customFormat="1" x14ac:dyDescent="0.35"/>
    <row r="68853" customFormat="1" x14ac:dyDescent="0.35"/>
    <row r="68854" customFormat="1" x14ac:dyDescent="0.35"/>
    <row r="68855" customFormat="1" x14ac:dyDescent="0.35"/>
    <row r="68856" customFormat="1" x14ac:dyDescent="0.35"/>
    <row r="68857" customFormat="1" x14ac:dyDescent="0.35"/>
    <row r="68858" customFormat="1" x14ac:dyDescent="0.35"/>
    <row r="68859" customFormat="1" x14ac:dyDescent="0.35"/>
    <row r="68860" customFormat="1" x14ac:dyDescent="0.35"/>
    <row r="68861" customFormat="1" x14ac:dyDescent="0.35"/>
    <row r="68862" customFormat="1" x14ac:dyDescent="0.35"/>
    <row r="68863" customFormat="1" x14ac:dyDescent="0.35"/>
    <row r="68864" customFormat="1" x14ac:dyDescent="0.35"/>
    <row r="68865" customFormat="1" x14ac:dyDescent="0.35"/>
    <row r="68866" customFormat="1" x14ac:dyDescent="0.35"/>
    <row r="68867" customFormat="1" x14ac:dyDescent="0.35"/>
    <row r="68868" customFormat="1" x14ac:dyDescent="0.35"/>
    <row r="68869" customFormat="1" x14ac:dyDescent="0.35"/>
    <row r="68870" customFormat="1" x14ac:dyDescent="0.35"/>
    <row r="68871" customFormat="1" x14ac:dyDescent="0.35"/>
    <row r="68872" customFormat="1" x14ac:dyDescent="0.35"/>
    <row r="68873" customFormat="1" x14ac:dyDescent="0.35"/>
    <row r="68874" customFormat="1" x14ac:dyDescent="0.35"/>
    <row r="68875" customFormat="1" x14ac:dyDescent="0.35"/>
    <row r="68876" customFormat="1" x14ac:dyDescent="0.35"/>
    <row r="68877" customFormat="1" x14ac:dyDescent="0.35"/>
    <row r="68878" customFormat="1" x14ac:dyDescent="0.35"/>
    <row r="68879" customFormat="1" x14ac:dyDescent="0.35"/>
    <row r="68880" customFormat="1" x14ac:dyDescent="0.35"/>
    <row r="68881" customFormat="1" x14ac:dyDescent="0.35"/>
    <row r="68882" customFormat="1" x14ac:dyDescent="0.35"/>
    <row r="68883" customFormat="1" x14ac:dyDescent="0.35"/>
    <row r="68884" customFormat="1" x14ac:dyDescent="0.35"/>
    <row r="68885" customFormat="1" x14ac:dyDescent="0.35"/>
    <row r="68886" customFormat="1" x14ac:dyDescent="0.35"/>
    <row r="68887" customFormat="1" x14ac:dyDescent="0.35"/>
    <row r="68888" customFormat="1" x14ac:dyDescent="0.35"/>
    <row r="68889" customFormat="1" x14ac:dyDescent="0.35"/>
    <row r="68890" customFormat="1" x14ac:dyDescent="0.35"/>
    <row r="68891" customFormat="1" x14ac:dyDescent="0.35"/>
    <row r="68892" customFormat="1" x14ac:dyDescent="0.35"/>
    <row r="68893" customFormat="1" x14ac:dyDescent="0.35"/>
    <row r="68894" customFormat="1" x14ac:dyDescent="0.35"/>
    <row r="68895" customFormat="1" x14ac:dyDescent="0.35"/>
    <row r="68896" customFormat="1" x14ac:dyDescent="0.35"/>
    <row r="68897" customFormat="1" x14ac:dyDescent="0.35"/>
    <row r="68898" customFormat="1" x14ac:dyDescent="0.35"/>
    <row r="68899" customFormat="1" x14ac:dyDescent="0.35"/>
    <row r="68900" customFormat="1" x14ac:dyDescent="0.35"/>
    <row r="68901" customFormat="1" x14ac:dyDescent="0.35"/>
    <row r="68902" customFormat="1" x14ac:dyDescent="0.35"/>
    <row r="68903" customFormat="1" x14ac:dyDescent="0.35"/>
    <row r="68904" customFormat="1" x14ac:dyDescent="0.35"/>
    <row r="68905" customFormat="1" x14ac:dyDescent="0.35"/>
    <row r="68906" customFormat="1" x14ac:dyDescent="0.35"/>
    <row r="68907" customFormat="1" x14ac:dyDescent="0.35"/>
    <row r="68908" customFormat="1" x14ac:dyDescent="0.35"/>
    <row r="68909" customFormat="1" x14ac:dyDescent="0.35"/>
    <row r="68910" customFormat="1" x14ac:dyDescent="0.35"/>
    <row r="68911" customFormat="1" x14ac:dyDescent="0.35"/>
    <row r="68912" customFormat="1" x14ac:dyDescent="0.35"/>
    <row r="68913" customFormat="1" x14ac:dyDescent="0.35"/>
    <row r="68914" customFormat="1" x14ac:dyDescent="0.35"/>
    <row r="68915" customFormat="1" x14ac:dyDescent="0.35"/>
    <row r="68916" customFormat="1" x14ac:dyDescent="0.35"/>
    <row r="68917" customFormat="1" x14ac:dyDescent="0.35"/>
    <row r="68918" customFormat="1" x14ac:dyDescent="0.35"/>
    <row r="68919" customFormat="1" x14ac:dyDescent="0.35"/>
    <row r="68920" customFormat="1" x14ac:dyDescent="0.35"/>
    <row r="68921" customFormat="1" x14ac:dyDescent="0.35"/>
    <row r="68922" customFormat="1" x14ac:dyDescent="0.35"/>
    <row r="68923" customFormat="1" x14ac:dyDescent="0.35"/>
    <row r="68924" customFormat="1" x14ac:dyDescent="0.35"/>
    <row r="68925" customFormat="1" x14ac:dyDescent="0.35"/>
    <row r="68926" customFormat="1" x14ac:dyDescent="0.35"/>
    <row r="68927" customFormat="1" x14ac:dyDescent="0.35"/>
    <row r="68928" customFormat="1" x14ac:dyDescent="0.35"/>
    <row r="68929" customFormat="1" x14ac:dyDescent="0.35"/>
    <row r="68930" customFormat="1" x14ac:dyDescent="0.35"/>
    <row r="68931" customFormat="1" x14ac:dyDescent="0.35"/>
    <row r="68932" customFormat="1" x14ac:dyDescent="0.35"/>
    <row r="68933" customFormat="1" x14ac:dyDescent="0.35"/>
    <row r="68934" customFormat="1" x14ac:dyDescent="0.35"/>
    <row r="68935" customFormat="1" x14ac:dyDescent="0.35"/>
    <row r="68936" customFormat="1" x14ac:dyDescent="0.35"/>
    <row r="68937" customFormat="1" x14ac:dyDescent="0.35"/>
    <row r="68938" customFormat="1" x14ac:dyDescent="0.35"/>
    <row r="68939" customFormat="1" x14ac:dyDescent="0.35"/>
    <row r="68940" customFormat="1" x14ac:dyDescent="0.35"/>
    <row r="68941" customFormat="1" x14ac:dyDescent="0.35"/>
    <row r="68942" customFormat="1" x14ac:dyDescent="0.35"/>
    <row r="68943" customFormat="1" x14ac:dyDescent="0.35"/>
    <row r="68944" customFormat="1" x14ac:dyDescent="0.35"/>
    <row r="68945" customFormat="1" x14ac:dyDescent="0.35"/>
    <row r="68946" customFormat="1" x14ac:dyDescent="0.35"/>
    <row r="68947" customFormat="1" x14ac:dyDescent="0.35"/>
    <row r="68948" customFormat="1" x14ac:dyDescent="0.35"/>
    <row r="68949" customFormat="1" x14ac:dyDescent="0.35"/>
    <row r="68950" customFormat="1" x14ac:dyDescent="0.35"/>
    <row r="68951" customFormat="1" x14ac:dyDescent="0.35"/>
    <row r="68952" customFormat="1" x14ac:dyDescent="0.35"/>
    <row r="68953" customFormat="1" x14ac:dyDescent="0.35"/>
    <row r="68954" customFormat="1" x14ac:dyDescent="0.35"/>
    <row r="68955" customFormat="1" x14ac:dyDescent="0.35"/>
    <row r="68956" customFormat="1" x14ac:dyDescent="0.35"/>
    <row r="68957" customFormat="1" x14ac:dyDescent="0.35"/>
    <row r="68958" customFormat="1" x14ac:dyDescent="0.35"/>
    <row r="68959" customFormat="1" x14ac:dyDescent="0.35"/>
    <row r="68960" customFormat="1" x14ac:dyDescent="0.35"/>
    <row r="68961" customFormat="1" x14ac:dyDescent="0.35"/>
    <row r="68962" customFormat="1" x14ac:dyDescent="0.35"/>
    <row r="68963" customFormat="1" x14ac:dyDescent="0.35"/>
    <row r="68964" customFormat="1" x14ac:dyDescent="0.35"/>
    <row r="68965" customFormat="1" x14ac:dyDescent="0.35"/>
    <row r="68966" customFormat="1" x14ac:dyDescent="0.35"/>
    <row r="68967" customFormat="1" x14ac:dyDescent="0.35"/>
    <row r="68968" customFormat="1" x14ac:dyDescent="0.35"/>
    <row r="68969" customFormat="1" x14ac:dyDescent="0.35"/>
    <row r="68970" customFormat="1" x14ac:dyDescent="0.35"/>
    <row r="68971" customFormat="1" x14ac:dyDescent="0.35"/>
    <row r="68972" customFormat="1" x14ac:dyDescent="0.35"/>
    <row r="68973" customFormat="1" x14ac:dyDescent="0.35"/>
    <row r="68974" customFormat="1" x14ac:dyDescent="0.35"/>
    <row r="68975" customFormat="1" x14ac:dyDescent="0.35"/>
    <row r="68976" customFormat="1" x14ac:dyDescent="0.35"/>
    <row r="68977" customFormat="1" x14ac:dyDescent="0.35"/>
    <row r="68978" customFormat="1" x14ac:dyDescent="0.35"/>
    <row r="68979" customFormat="1" x14ac:dyDescent="0.35"/>
    <row r="68980" customFormat="1" x14ac:dyDescent="0.35"/>
    <row r="68981" customFormat="1" x14ac:dyDescent="0.35"/>
    <row r="68982" customFormat="1" x14ac:dyDescent="0.35"/>
    <row r="68983" customFormat="1" x14ac:dyDescent="0.35"/>
    <row r="68984" customFormat="1" x14ac:dyDescent="0.35"/>
    <row r="68985" customFormat="1" x14ac:dyDescent="0.35"/>
    <row r="68986" customFormat="1" x14ac:dyDescent="0.35"/>
    <row r="68987" customFormat="1" x14ac:dyDescent="0.35"/>
    <row r="68988" customFormat="1" x14ac:dyDescent="0.35"/>
    <row r="68989" customFormat="1" x14ac:dyDescent="0.35"/>
    <row r="68990" customFormat="1" x14ac:dyDescent="0.35"/>
    <row r="68991" customFormat="1" x14ac:dyDescent="0.35"/>
    <row r="68992" customFormat="1" x14ac:dyDescent="0.35"/>
    <row r="68993" customFormat="1" x14ac:dyDescent="0.35"/>
    <row r="68994" customFormat="1" x14ac:dyDescent="0.35"/>
    <row r="68995" customFormat="1" x14ac:dyDescent="0.35"/>
    <row r="68996" customFormat="1" x14ac:dyDescent="0.35"/>
    <row r="68997" customFormat="1" x14ac:dyDescent="0.35"/>
    <row r="68998" customFormat="1" x14ac:dyDescent="0.35"/>
    <row r="68999" customFormat="1" x14ac:dyDescent="0.35"/>
    <row r="69000" customFormat="1" x14ac:dyDescent="0.35"/>
    <row r="69001" customFormat="1" x14ac:dyDescent="0.35"/>
    <row r="69002" customFormat="1" x14ac:dyDescent="0.35"/>
    <row r="69003" customFormat="1" x14ac:dyDescent="0.35"/>
    <row r="69004" customFormat="1" x14ac:dyDescent="0.35"/>
    <row r="69005" customFormat="1" x14ac:dyDescent="0.35"/>
    <row r="69006" customFormat="1" x14ac:dyDescent="0.35"/>
    <row r="69007" customFormat="1" x14ac:dyDescent="0.35"/>
    <row r="69008" customFormat="1" x14ac:dyDescent="0.35"/>
    <row r="69009" customFormat="1" x14ac:dyDescent="0.35"/>
    <row r="69010" customFormat="1" x14ac:dyDescent="0.35"/>
    <row r="69011" customFormat="1" x14ac:dyDescent="0.35"/>
    <row r="69012" customFormat="1" x14ac:dyDescent="0.35"/>
    <row r="69013" customFormat="1" x14ac:dyDescent="0.35"/>
    <row r="69014" customFormat="1" x14ac:dyDescent="0.35"/>
    <row r="69015" customFormat="1" x14ac:dyDescent="0.35"/>
    <row r="69016" customFormat="1" x14ac:dyDescent="0.35"/>
    <row r="69017" customFormat="1" x14ac:dyDescent="0.35"/>
    <row r="69018" customFormat="1" x14ac:dyDescent="0.35"/>
    <row r="69019" customFormat="1" x14ac:dyDescent="0.35"/>
    <row r="69020" customFormat="1" x14ac:dyDescent="0.35"/>
    <row r="69021" customFormat="1" x14ac:dyDescent="0.35"/>
    <row r="69022" customFormat="1" x14ac:dyDescent="0.35"/>
    <row r="69023" customFormat="1" x14ac:dyDescent="0.35"/>
    <row r="69024" customFormat="1" x14ac:dyDescent="0.35"/>
    <row r="69025" customFormat="1" x14ac:dyDescent="0.35"/>
    <row r="69026" customFormat="1" x14ac:dyDescent="0.35"/>
    <row r="69027" customFormat="1" x14ac:dyDescent="0.35"/>
    <row r="69028" customFormat="1" x14ac:dyDescent="0.35"/>
    <row r="69029" customFormat="1" x14ac:dyDescent="0.35"/>
    <row r="69030" customFormat="1" x14ac:dyDescent="0.35"/>
    <row r="69031" customFormat="1" x14ac:dyDescent="0.35"/>
    <row r="69032" customFormat="1" x14ac:dyDescent="0.35"/>
    <row r="69033" customFormat="1" x14ac:dyDescent="0.35"/>
    <row r="69034" customFormat="1" x14ac:dyDescent="0.35"/>
    <row r="69035" customFormat="1" x14ac:dyDescent="0.35"/>
    <row r="69036" customFormat="1" x14ac:dyDescent="0.35"/>
    <row r="69037" customFormat="1" x14ac:dyDescent="0.35"/>
    <row r="69038" customFormat="1" x14ac:dyDescent="0.35"/>
    <row r="69039" customFormat="1" x14ac:dyDescent="0.35"/>
    <row r="69040" customFormat="1" x14ac:dyDescent="0.35"/>
    <row r="69041" customFormat="1" x14ac:dyDescent="0.35"/>
    <row r="69042" customFormat="1" x14ac:dyDescent="0.35"/>
    <row r="69043" customFormat="1" x14ac:dyDescent="0.35"/>
    <row r="69044" customFormat="1" x14ac:dyDescent="0.35"/>
    <row r="69045" customFormat="1" x14ac:dyDescent="0.35"/>
    <row r="69046" customFormat="1" x14ac:dyDescent="0.35"/>
    <row r="69047" customFormat="1" x14ac:dyDescent="0.35"/>
    <row r="69048" customFormat="1" x14ac:dyDescent="0.35"/>
    <row r="69049" customFormat="1" x14ac:dyDescent="0.35"/>
    <row r="69050" customFormat="1" x14ac:dyDescent="0.35"/>
    <row r="69051" customFormat="1" x14ac:dyDescent="0.35"/>
    <row r="69052" customFormat="1" x14ac:dyDescent="0.35"/>
    <row r="69053" customFormat="1" x14ac:dyDescent="0.35"/>
    <row r="69054" customFormat="1" x14ac:dyDescent="0.35"/>
    <row r="69055" customFormat="1" x14ac:dyDescent="0.35"/>
    <row r="69056" customFormat="1" x14ac:dyDescent="0.35"/>
    <row r="69057" customFormat="1" x14ac:dyDescent="0.35"/>
    <row r="69058" customFormat="1" x14ac:dyDescent="0.35"/>
    <row r="69059" customFormat="1" x14ac:dyDescent="0.35"/>
    <row r="69060" customFormat="1" x14ac:dyDescent="0.35"/>
    <row r="69061" customFormat="1" x14ac:dyDescent="0.35"/>
    <row r="69062" customFormat="1" x14ac:dyDescent="0.35"/>
    <row r="69063" customFormat="1" x14ac:dyDescent="0.35"/>
    <row r="69064" customFormat="1" x14ac:dyDescent="0.35"/>
    <row r="69065" customFormat="1" x14ac:dyDescent="0.35"/>
    <row r="69066" customFormat="1" x14ac:dyDescent="0.35"/>
    <row r="69067" customFormat="1" x14ac:dyDescent="0.35"/>
    <row r="69068" customFormat="1" x14ac:dyDescent="0.35"/>
    <row r="69069" customFormat="1" x14ac:dyDescent="0.35"/>
    <row r="69070" customFormat="1" x14ac:dyDescent="0.35"/>
    <row r="69071" customFormat="1" x14ac:dyDescent="0.35"/>
    <row r="69072" customFormat="1" x14ac:dyDescent="0.35"/>
    <row r="69073" customFormat="1" x14ac:dyDescent="0.35"/>
    <row r="69074" customFormat="1" x14ac:dyDescent="0.35"/>
    <row r="69075" customFormat="1" x14ac:dyDescent="0.35"/>
    <row r="69076" customFormat="1" x14ac:dyDescent="0.35"/>
    <row r="69077" customFormat="1" x14ac:dyDescent="0.35"/>
    <row r="69078" customFormat="1" x14ac:dyDescent="0.35"/>
    <row r="69079" customFormat="1" x14ac:dyDescent="0.35"/>
    <row r="69080" customFormat="1" x14ac:dyDescent="0.35"/>
    <row r="69081" customFormat="1" x14ac:dyDescent="0.35"/>
    <row r="69082" customFormat="1" x14ac:dyDescent="0.35"/>
    <row r="69083" customFormat="1" x14ac:dyDescent="0.35"/>
    <row r="69084" customFormat="1" x14ac:dyDescent="0.35"/>
    <row r="69085" customFormat="1" x14ac:dyDescent="0.35"/>
    <row r="69086" customFormat="1" x14ac:dyDescent="0.35"/>
    <row r="69087" customFormat="1" x14ac:dyDescent="0.35"/>
    <row r="69088" customFormat="1" x14ac:dyDescent="0.35"/>
    <row r="69089" customFormat="1" x14ac:dyDescent="0.35"/>
    <row r="69090" customFormat="1" x14ac:dyDescent="0.35"/>
    <row r="69091" customFormat="1" x14ac:dyDescent="0.35"/>
    <row r="69092" customFormat="1" x14ac:dyDescent="0.35"/>
    <row r="69093" customFormat="1" x14ac:dyDescent="0.35"/>
    <row r="69094" customFormat="1" x14ac:dyDescent="0.35"/>
    <row r="69095" customFormat="1" x14ac:dyDescent="0.35"/>
    <row r="69096" customFormat="1" x14ac:dyDescent="0.35"/>
    <row r="69097" customFormat="1" x14ac:dyDescent="0.35"/>
    <row r="69098" customFormat="1" x14ac:dyDescent="0.35"/>
    <row r="69099" customFormat="1" x14ac:dyDescent="0.35"/>
    <row r="69100" customFormat="1" x14ac:dyDescent="0.35"/>
    <row r="69101" customFormat="1" x14ac:dyDescent="0.35"/>
    <row r="69102" customFormat="1" x14ac:dyDescent="0.35"/>
    <row r="69103" customFormat="1" x14ac:dyDescent="0.35"/>
    <row r="69104" customFormat="1" x14ac:dyDescent="0.35"/>
    <row r="69105" customFormat="1" x14ac:dyDescent="0.35"/>
    <row r="69106" customFormat="1" x14ac:dyDescent="0.35"/>
    <row r="69107" customFormat="1" x14ac:dyDescent="0.35"/>
    <row r="69108" customFormat="1" x14ac:dyDescent="0.35"/>
    <row r="69109" customFormat="1" x14ac:dyDescent="0.35"/>
    <row r="69110" customFormat="1" x14ac:dyDescent="0.35"/>
    <row r="69111" customFormat="1" x14ac:dyDescent="0.35"/>
    <row r="69112" customFormat="1" x14ac:dyDescent="0.35"/>
    <row r="69113" customFormat="1" x14ac:dyDescent="0.35"/>
    <row r="69114" customFormat="1" x14ac:dyDescent="0.35"/>
    <row r="69115" customFormat="1" x14ac:dyDescent="0.35"/>
    <row r="69116" customFormat="1" x14ac:dyDescent="0.35"/>
    <row r="69117" customFormat="1" x14ac:dyDescent="0.35"/>
    <row r="69118" customFormat="1" x14ac:dyDescent="0.35"/>
    <row r="69119" customFormat="1" x14ac:dyDescent="0.35"/>
    <row r="69120" customFormat="1" x14ac:dyDescent="0.35"/>
    <row r="69121" customFormat="1" x14ac:dyDescent="0.35"/>
    <row r="69122" customFormat="1" x14ac:dyDescent="0.35"/>
    <row r="69123" customFormat="1" x14ac:dyDescent="0.35"/>
    <row r="69124" customFormat="1" x14ac:dyDescent="0.35"/>
    <row r="69125" customFormat="1" x14ac:dyDescent="0.35"/>
    <row r="69126" customFormat="1" x14ac:dyDescent="0.35"/>
    <row r="69127" customFormat="1" x14ac:dyDescent="0.35"/>
    <row r="69128" customFormat="1" x14ac:dyDescent="0.35"/>
    <row r="69129" customFormat="1" x14ac:dyDescent="0.35"/>
    <row r="69130" customFormat="1" x14ac:dyDescent="0.35"/>
    <row r="69131" customFormat="1" x14ac:dyDescent="0.35"/>
    <row r="69132" customFormat="1" x14ac:dyDescent="0.35"/>
    <row r="69133" customFormat="1" x14ac:dyDescent="0.35"/>
    <row r="69134" customFormat="1" x14ac:dyDescent="0.35"/>
    <row r="69135" customFormat="1" x14ac:dyDescent="0.35"/>
    <row r="69136" customFormat="1" x14ac:dyDescent="0.35"/>
    <row r="69137" customFormat="1" x14ac:dyDescent="0.35"/>
    <row r="69138" customFormat="1" x14ac:dyDescent="0.35"/>
    <row r="69139" customFormat="1" x14ac:dyDescent="0.35"/>
    <row r="69140" customFormat="1" x14ac:dyDescent="0.35"/>
    <row r="69141" customFormat="1" x14ac:dyDescent="0.35"/>
    <row r="69142" customFormat="1" x14ac:dyDescent="0.35"/>
    <row r="69143" customFormat="1" x14ac:dyDescent="0.35"/>
    <row r="69144" customFormat="1" x14ac:dyDescent="0.35"/>
    <row r="69145" customFormat="1" x14ac:dyDescent="0.35"/>
    <row r="69146" customFormat="1" x14ac:dyDescent="0.35"/>
    <row r="69147" customFormat="1" x14ac:dyDescent="0.35"/>
    <row r="69148" customFormat="1" x14ac:dyDescent="0.35"/>
    <row r="69149" customFormat="1" x14ac:dyDescent="0.35"/>
    <row r="69150" customFormat="1" x14ac:dyDescent="0.35"/>
    <row r="69151" customFormat="1" x14ac:dyDescent="0.35"/>
    <row r="69152" customFormat="1" x14ac:dyDescent="0.35"/>
    <row r="69153" customFormat="1" x14ac:dyDescent="0.35"/>
    <row r="69154" customFormat="1" x14ac:dyDescent="0.35"/>
    <row r="69155" customFormat="1" x14ac:dyDescent="0.35"/>
    <row r="69156" customFormat="1" x14ac:dyDescent="0.35"/>
    <row r="69157" customFormat="1" x14ac:dyDescent="0.35"/>
    <row r="69158" customFormat="1" x14ac:dyDescent="0.35"/>
    <row r="69159" customFormat="1" x14ac:dyDescent="0.35"/>
    <row r="69160" customFormat="1" x14ac:dyDescent="0.35"/>
    <row r="69161" customFormat="1" x14ac:dyDescent="0.35"/>
    <row r="69162" customFormat="1" x14ac:dyDescent="0.35"/>
    <row r="69163" customFormat="1" x14ac:dyDescent="0.35"/>
    <row r="69164" customFormat="1" x14ac:dyDescent="0.35"/>
    <row r="69165" customFormat="1" x14ac:dyDescent="0.35"/>
    <row r="69166" customFormat="1" x14ac:dyDescent="0.35"/>
    <row r="69167" customFormat="1" x14ac:dyDescent="0.35"/>
    <row r="69168" customFormat="1" x14ac:dyDescent="0.35"/>
    <row r="69169" customFormat="1" x14ac:dyDescent="0.35"/>
    <row r="69170" customFormat="1" x14ac:dyDescent="0.35"/>
    <row r="69171" customFormat="1" x14ac:dyDescent="0.35"/>
    <row r="69172" customFormat="1" x14ac:dyDescent="0.35"/>
    <row r="69173" customFormat="1" x14ac:dyDescent="0.35"/>
    <row r="69174" customFormat="1" x14ac:dyDescent="0.35"/>
    <row r="69175" customFormat="1" x14ac:dyDescent="0.35"/>
    <row r="69176" customFormat="1" x14ac:dyDescent="0.35"/>
    <row r="69177" customFormat="1" x14ac:dyDescent="0.35"/>
    <row r="69178" customFormat="1" x14ac:dyDescent="0.35"/>
    <row r="69179" customFormat="1" x14ac:dyDescent="0.35"/>
    <row r="69180" customFormat="1" x14ac:dyDescent="0.35"/>
    <row r="69181" customFormat="1" x14ac:dyDescent="0.35"/>
    <row r="69182" customFormat="1" x14ac:dyDescent="0.35"/>
    <row r="69183" customFormat="1" x14ac:dyDescent="0.35"/>
    <row r="69184" customFormat="1" x14ac:dyDescent="0.35"/>
    <row r="69185" customFormat="1" x14ac:dyDescent="0.35"/>
    <row r="69186" customFormat="1" x14ac:dyDescent="0.35"/>
    <row r="69187" customFormat="1" x14ac:dyDescent="0.35"/>
    <row r="69188" customFormat="1" x14ac:dyDescent="0.35"/>
    <row r="69189" customFormat="1" x14ac:dyDescent="0.35"/>
    <row r="69190" customFormat="1" x14ac:dyDescent="0.35"/>
    <row r="69191" customFormat="1" x14ac:dyDescent="0.35"/>
    <row r="69192" customFormat="1" x14ac:dyDescent="0.35"/>
    <row r="69193" customFormat="1" x14ac:dyDescent="0.35"/>
    <row r="69194" customFormat="1" x14ac:dyDescent="0.35"/>
    <row r="69195" customFormat="1" x14ac:dyDescent="0.35"/>
    <row r="69196" customFormat="1" x14ac:dyDescent="0.35"/>
    <row r="69197" customFormat="1" x14ac:dyDescent="0.35"/>
    <row r="69198" customFormat="1" x14ac:dyDescent="0.35"/>
    <row r="69199" customFormat="1" x14ac:dyDescent="0.35"/>
    <row r="69200" customFormat="1" x14ac:dyDescent="0.35"/>
    <row r="69201" customFormat="1" x14ac:dyDescent="0.35"/>
    <row r="69202" customFormat="1" x14ac:dyDescent="0.35"/>
    <row r="69203" customFormat="1" x14ac:dyDescent="0.35"/>
    <row r="69204" customFormat="1" x14ac:dyDescent="0.35"/>
    <row r="69205" customFormat="1" x14ac:dyDescent="0.35"/>
    <row r="69206" customFormat="1" x14ac:dyDescent="0.35"/>
    <row r="69207" customFormat="1" x14ac:dyDescent="0.35"/>
    <row r="69208" customFormat="1" x14ac:dyDescent="0.35"/>
    <row r="69209" customFormat="1" x14ac:dyDescent="0.35"/>
    <row r="69210" customFormat="1" x14ac:dyDescent="0.35"/>
    <row r="69211" customFormat="1" x14ac:dyDescent="0.35"/>
    <row r="69212" customFormat="1" x14ac:dyDescent="0.35"/>
    <row r="69213" customFormat="1" x14ac:dyDescent="0.35"/>
    <row r="69214" customFormat="1" x14ac:dyDescent="0.35"/>
    <row r="69215" customFormat="1" x14ac:dyDescent="0.35"/>
    <row r="69216" customFormat="1" x14ac:dyDescent="0.35"/>
    <row r="69217" customFormat="1" x14ac:dyDescent="0.35"/>
    <row r="69218" customFormat="1" x14ac:dyDescent="0.35"/>
    <row r="69219" customFormat="1" x14ac:dyDescent="0.35"/>
    <row r="69220" customFormat="1" x14ac:dyDescent="0.35"/>
    <row r="69221" customFormat="1" x14ac:dyDescent="0.35"/>
    <row r="69222" customFormat="1" x14ac:dyDescent="0.35"/>
    <row r="69223" customFormat="1" x14ac:dyDescent="0.35"/>
    <row r="69224" customFormat="1" x14ac:dyDescent="0.35"/>
    <row r="69225" customFormat="1" x14ac:dyDescent="0.35"/>
    <row r="69226" customFormat="1" x14ac:dyDescent="0.35"/>
    <row r="69227" customFormat="1" x14ac:dyDescent="0.35"/>
    <row r="69228" customFormat="1" x14ac:dyDescent="0.35"/>
    <row r="69229" customFormat="1" x14ac:dyDescent="0.35"/>
    <row r="69230" customFormat="1" x14ac:dyDescent="0.35"/>
    <row r="69231" customFormat="1" x14ac:dyDescent="0.35"/>
    <row r="69232" customFormat="1" x14ac:dyDescent="0.35"/>
    <row r="69233" customFormat="1" x14ac:dyDescent="0.35"/>
    <row r="69234" customFormat="1" x14ac:dyDescent="0.35"/>
    <row r="69235" customFormat="1" x14ac:dyDescent="0.35"/>
    <row r="69236" customFormat="1" x14ac:dyDescent="0.35"/>
    <row r="69237" customFormat="1" x14ac:dyDescent="0.35"/>
    <row r="69238" customFormat="1" x14ac:dyDescent="0.35"/>
    <row r="69239" customFormat="1" x14ac:dyDescent="0.35"/>
    <row r="69240" customFormat="1" x14ac:dyDescent="0.35"/>
    <row r="69241" customFormat="1" x14ac:dyDescent="0.35"/>
    <row r="69242" customFormat="1" x14ac:dyDescent="0.35"/>
    <row r="69243" customFormat="1" x14ac:dyDescent="0.35"/>
    <row r="69244" customFormat="1" x14ac:dyDescent="0.35"/>
    <row r="69245" customFormat="1" x14ac:dyDescent="0.35"/>
    <row r="69246" customFormat="1" x14ac:dyDescent="0.35"/>
    <row r="69247" customFormat="1" x14ac:dyDescent="0.35"/>
    <row r="69248" customFormat="1" x14ac:dyDescent="0.35"/>
    <row r="69249" customFormat="1" x14ac:dyDescent="0.35"/>
    <row r="69250" customFormat="1" x14ac:dyDescent="0.35"/>
    <row r="69251" customFormat="1" x14ac:dyDescent="0.35"/>
    <row r="69252" customFormat="1" x14ac:dyDescent="0.35"/>
    <row r="69253" customFormat="1" x14ac:dyDescent="0.35"/>
    <row r="69254" customFormat="1" x14ac:dyDescent="0.35"/>
    <row r="69255" customFormat="1" x14ac:dyDescent="0.35"/>
    <row r="69256" customFormat="1" x14ac:dyDescent="0.35"/>
    <row r="69257" customFormat="1" x14ac:dyDescent="0.35"/>
    <row r="69258" customFormat="1" x14ac:dyDescent="0.35"/>
    <row r="69259" customFormat="1" x14ac:dyDescent="0.35"/>
    <row r="69260" customFormat="1" x14ac:dyDescent="0.35"/>
    <row r="69261" customFormat="1" x14ac:dyDescent="0.35"/>
    <row r="69262" customFormat="1" x14ac:dyDescent="0.35"/>
    <row r="69263" customFormat="1" x14ac:dyDescent="0.35"/>
    <row r="69264" customFormat="1" x14ac:dyDescent="0.35"/>
    <row r="69265" customFormat="1" x14ac:dyDescent="0.35"/>
    <row r="69266" customFormat="1" x14ac:dyDescent="0.35"/>
    <row r="69267" customFormat="1" x14ac:dyDescent="0.35"/>
    <row r="69268" customFormat="1" x14ac:dyDescent="0.35"/>
    <row r="69269" customFormat="1" x14ac:dyDescent="0.35"/>
    <row r="69270" customFormat="1" x14ac:dyDescent="0.35"/>
    <row r="69271" customFormat="1" x14ac:dyDescent="0.35"/>
    <row r="69272" customFormat="1" x14ac:dyDescent="0.35"/>
    <row r="69273" customFormat="1" x14ac:dyDescent="0.35"/>
    <row r="69274" customFormat="1" x14ac:dyDescent="0.35"/>
    <row r="69275" customFormat="1" x14ac:dyDescent="0.35"/>
    <row r="69276" customFormat="1" x14ac:dyDescent="0.35"/>
    <row r="69277" customFormat="1" x14ac:dyDescent="0.35"/>
    <row r="69278" customFormat="1" x14ac:dyDescent="0.35"/>
    <row r="69279" customFormat="1" x14ac:dyDescent="0.35"/>
    <row r="69280" customFormat="1" x14ac:dyDescent="0.35"/>
    <row r="69281" customFormat="1" x14ac:dyDescent="0.35"/>
    <row r="69282" customFormat="1" x14ac:dyDescent="0.35"/>
    <row r="69283" customFormat="1" x14ac:dyDescent="0.35"/>
    <row r="69284" customFormat="1" x14ac:dyDescent="0.35"/>
    <row r="69285" customFormat="1" x14ac:dyDescent="0.35"/>
    <row r="69286" customFormat="1" x14ac:dyDescent="0.35"/>
    <row r="69287" customFormat="1" x14ac:dyDescent="0.35"/>
    <row r="69288" customFormat="1" x14ac:dyDescent="0.35"/>
    <row r="69289" customFormat="1" x14ac:dyDescent="0.35"/>
    <row r="69290" customFormat="1" x14ac:dyDescent="0.35"/>
    <row r="69291" customFormat="1" x14ac:dyDescent="0.35"/>
    <row r="69292" customFormat="1" x14ac:dyDescent="0.35"/>
    <row r="69293" customFormat="1" x14ac:dyDescent="0.35"/>
    <row r="69294" customFormat="1" x14ac:dyDescent="0.35"/>
    <row r="69295" customFormat="1" x14ac:dyDescent="0.35"/>
    <row r="69296" customFormat="1" x14ac:dyDescent="0.35"/>
    <row r="69297" customFormat="1" x14ac:dyDescent="0.35"/>
    <row r="69298" customFormat="1" x14ac:dyDescent="0.35"/>
    <row r="69299" customFormat="1" x14ac:dyDescent="0.35"/>
    <row r="69300" customFormat="1" x14ac:dyDescent="0.35"/>
    <row r="69301" customFormat="1" x14ac:dyDescent="0.35"/>
    <row r="69302" customFormat="1" x14ac:dyDescent="0.35"/>
    <row r="69303" customFormat="1" x14ac:dyDescent="0.35"/>
    <row r="69304" customFormat="1" x14ac:dyDescent="0.35"/>
    <row r="69305" customFormat="1" x14ac:dyDescent="0.35"/>
    <row r="69306" customFormat="1" x14ac:dyDescent="0.35"/>
    <row r="69307" customFormat="1" x14ac:dyDescent="0.35"/>
    <row r="69308" customFormat="1" x14ac:dyDescent="0.35"/>
    <row r="69309" customFormat="1" x14ac:dyDescent="0.35"/>
    <row r="69310" customFormat="1" x14ac:dyDescent="0.35"/>
    <row r="69311" customFormat="1" x14ac:dyDescent="0.35"/>
    <row r="69312" customFormat="1" x14ac:dyDescent="0.35"/>
    <row r="69313" customFormat="1" x14ac:dyDescent="0.35"/>
    <row r="69314" customFormat="1" x14ac:dyDescent="0.35"/>
    <row r="69315" customFormat="1" x14ac:dyDescent="0.35"/>
    <row r="69316" customFormat="1" x14ac:dyDescent="0.35"/>
    <row r="69317" customFormat="1" x14ac:dyDescent="0.35"/>
    <row r="69318" customFormat="1" x14ac:dyDescent="0.35"/>
    <row r="69319" customFormat="1" x14ac:dyDescent="0.35"/>
    <row r="69320" customFormat="1" x14ac:dyDescent="0.35"/>
    <row r="69321" customFormat="1" x14ac:dyDescent="0.35"/>
    <row r="69322" customFormat="1" x14ac:dyDescent="0.35"/>
    <row r="69323" customFormat="1" x14ac:dyDescent="0.35"/>
    <row r="69324" customFormat="1" x14ac:dyDescent="0.35"/>
    <row r="69325" customFormat="1" x14ac:dyDescent="0.35"/>
    <row r="69326" customFormat="1" x14ac:dyDescent="0.35"/>
    <row r="69327" customFormat="1" x14ac:dyDescent="0.35"/>
    <row r="69328" customFormat="1" x14ac:dyDescent="0.35"/>
    <row r="69329" customFormat="1" x14ac:dyDescent="0.35"/>
    <row r="69330" customFormat="1" x14ac:dyDescent="0.35"/>
    <row r="69331" customFormat="1" x14ac:dyDescent="0.35"/>
    <row r="69332" customFormat="1" x14ac:dyDescent="0.35"/>
    <row r="69333" customFormat="1" x14ac:dyDescent="0.35"/>
    <row r="69334" customFormat="1" x14ac:dyDescent="0.35"/>
    <row r="69335" customFormat="1" x14ac:dyDescent="0.35"/>
    <row r="69336" customFormat="1" x14ac:dyDescent="0.35"/>
    <row r="69337" customFormat="1" x14ac:dyDescent="0.35"/>
    <row r="69338" customFormat="1" x14ac:dyDescent="0.35"/>
    <row r="69339" customFormat="1" x14ac:dyDescent="0.35"/>
    <row r="69340" customFormat="1" x14ac:dyDescent="0.35"/>
    <row r="69341" customFormat="1" x14ac:dyDescent="0.35"/>
    <row r="69342" customFormat="1" x14ac:dyDescent="0.35"/>
    <row r="69343" customFormat="1" x14ac:dyDescent="0.35"/>
    <row r="69344" customFormat="1" x14ac:dyDescent="0.35"/>
    <row r="69345" customFormat="1" x14ac:dyDescent="0.35"/>
    <row r="69346" customFormat="1" x14ac:dyDescent="0.35"/>
    <row r="69347" customFormat="1" x14ac:dyDescent="0.35"/>
    <row r="69348" customFormat="1" x14ac:dyDescent="0.35"/>
    <row r="69349" customFormat="1" x14ac:dyDescent="0.35"/>
    <row r="69350" customFormat="1" x14ac:dyDescent="0.35"/>
    <row r="69351" customFormat="1" x14ac:dyDescent="0.35"/>
    <row r="69352" customFormat="1" x14ac:dyDescent="0.35"/>
    <row r="69353" customFormat="1" x14ac:dyDescent="0.35"/>
    <row r="69354" customFormat="1" x14ac:dyDescent="0.35"/>
    <row r="69355" customFormat="1" x14ac:dyDescent="0.35"/>
    <row r="69356" customFormat="1" x14ac:dyDescent="0.35"/>
    <row r="69357" customFormat="1" x14ac:dyDescent="0.35"/>
    <row r="69358" customFormat="1" x14ac:dyDescent="0.35"/>
    <row r="69359" customFormat="1" x14ac:dyDescent="0.35"/>
    <row r="69360" customFormat="1" x14ac:dyDescent="0.35"/>
    <row r="69361" customFormat="1" x14ac:dyDescent="0.35"/>
    <row r="69362" customFormat="1" x14ac:dyDescent="0.35"/>
    <row r="69363" customFormat="1" x14ac:dyDescent="0.35"/>
    <row r="69364" customFormat="1" x14ac:dyDescent="0.35"/>
    <row r="69365" customFormat="1" x14ac:dyDescent="0.35"/>
    <row r="69366" customFormat="1" x14ac:dyDescent="0.35"/>
    <row r="69367" customFormat="1" x14ac:dyDescent="0.35"/>
    <row r="69368" customFormat="1" x14ac:dyDescent="0.35"/>
    <row r="69369" customFormat="1" x14ac:dyDescent="0.35"/>
    <row r="69370" customFormat="1" x14ac:dyDescent="0.35"/>
    <row r="69371" customFormat="1" x14ac:dyDescent="0.35"/>
    <row r="69372" customFormat="1" x14ac:dyDescent="0.35"/>
    <row r="69373" customFormat="1" x14ac:dyDescent="0.35"/>
    <row r="69374" customFormat="1" x14ac:dyDescent="0.35"/>
    <row r="69375" customFormat="1" x14ac:dyDescent="0.35"/>
    <row r="69376" customFormat="1" x14ac:dyDescent="0.35"/>
    <row r="69377" customFormat="1" x14ac:dyDescent="0.35"/>
    <row r="69378" customFormat="1" x14ac:dyDescent="0.35"/>
    <row r="69379" customFormat="1" x14ac:dyDescent="0.35"/>
    <row r="69380" customFormat="1" x14ac:dyDescent="0.35"/>
    <row r="69381" customFormat="1" x14ac:dyDescent="0.35"/>
    <row r="69382" customFormat="1" x14ac:dyDescent="0.35"/>
    <row r="69383" customFormat="1" x14ac:dyDescent="0.35"/>
    <row r="69384" customFormat="1" x14ac:dyDescent="0.35"/>
    <row r="69385" customFormat="1" x14ac:dyDescent="0.35"/>
    <row r="69386" customFormat="1" x14ac:dyDescent="0.35"/>
    <row r="69387" customFormat="1" x14ac:dyDescent="0.35"/>
    <row r="69388" customFormat="1" x14ac:dyDescent="0.35"/>
    <row r="69389" customFormat="1" x14ac:dyDescent="0.35"/>
    <row r="69390" customFormat="1" x14ac:dyDescent="0.35"/>
    <row r="69391" customFormat="1" x14ac:dyDescent="0.35"/>
    <row r="69392" customFormat="1" x14ac:dyDescent="0.35"/>
    <row r="69393" customFormat="1" x14ac:dyDescent="0.35"/>
    <row r="69394" customFormat="1" x14ac:dyDescent="0.35"/>
    <row r="69395" customFormat="1" x14ac:dyDescent="0.35"/>
    <row r="69396" customFormat="1" x14ac:dyDescent="0.35"/>
    <row r="69397" customFormat="1" x14ac:dyDescent="0.35"/>
    <row r="69398" customFormat="1" x14ac:dyDescent="0.35"/>
    <row r="69399" customFormat="1" x14ac:dyDescent="0.35"/>
    <row r="69400" customFormat="1" x14ac:dyDescent="0.35"/>
    <row r="69401" customFormat="1" x14ac:dyDescent="0.35"/>
    <row r="69402" customFormat="1" x14ac:dyDescent="0.35"/>
    <row r="69403" customFormat="1" x14ac:dyDescent="0.35"/>
    <row r="69404" customFormat="1" x14ac:dyDescent="0.35"/>
    <row r="69405" customFormat="1" x14ac:dyDescent="0.35"/>
    <row r="69406" customFormat="1" x14ac:dyDescent="0.35"/>
    <row r="69407" customFormat="1" x14ac:dyDescent="0.35"/>
    <row r="69408" customFormat="1" x14ac:dyDescent="0.35"/>
    <row r="69409" customFormat="1" x14ac:dyDescent="0.35"/>
    <row r="69410" customFormat="1" x14ac:dyDescent="0.35"/>
    <row r="69411" customFormat="1" x14ac:dyDescent="0.35"/>
    <row r="69412" customFormat="1" x14ac:dyDescent="0.35"/>
    <row r="69413" customFormat="1" x14ac:dyDescent="0.35"/>
    <row r="69414" customFormat="1" x14ac:dyDescent="0.35"/>
    <row r="69415" customFormat="1" x14ac:dyDescent="0.35"/>
    <row r="69416" customFormat="1" x14ac:dyDescent="0.35"/>
    <row r="69417" customFormat="1" x14ac:dyDescent="0.35"/>
    <row r="69418" customFormat="1" x14ac:dyDescent="0.35"/>
    <row r="69419" customFormat="1" x14ac:dyDescent="0.35"/>
    <row r="69420" customFormat="1" x14ac:dyDescent="0.35"/>
    <row r="69421" customFormat="1" x14ac:dyDescent="0.35"/>
    <row r="69422" customFormat="1" x14ac:dyDescent="0.35"/>
    <row r="69423" customFormat="1" x14ac:dyDescent="0.35"/>
    <row r="69424" customFormat="1" x14ac:dyDescent="0.35"/>
    <row r="69425" customFormat="1" x14ac:dyDescent="0.35"/>
    <row r="69426" customFormat="1" x14ac:dyDescent="0.35"/>
    <row r="69427" customFormat="1" x14ac:dyDescent="0.35"/>
    <row r="69428" customFormat="1" x14ac:dyDescent="0.35"/>
    <row r="69429" customFormat="1" x14ac:dyDescent="0.35"/>
    <row r="69430" customFormat="1" x14ac:dyDescent="0.35"/>
    <row r="69431" customFormat="1" x14ac:dyDescent="0.35"/>
    <row r="69432" customFormat="1" x14ac:dyDescent="0.35"/>
    <row r="69433" customFormat="1" x14ac:dyDescent="0.35"/>
    <row r="69434" customFormat="1" x14ac:dyDescent="0.35"/>
    <row r="69435" customFormat="1" x14ac:dyDescent="0.35"/>
    <row r="69436" customFormat="1" x14ac:dyDescent="0.35"/>
    <row r="69437" customFormat="1" x14ac:dyDescent="0.35"/>
    <row r="69438" customFormat="1" x14ac:dyDescent="0.35"/>
    <row r="69439" customFormat="1" x14ac:dyDescent="0.35"/>
    <row r="69440" customFormat="1" x14ac:dyDescent="0.35"/>
    <row r="69441" customFormat="1" x14ac:dyDescent="0.35"/>
    <row r="69442" customFormat="1" x14ac:dyDescent="0.35"/>
    <row r="69443" customFormat="1" x14ac:dyDescent="0.35"/>
    <row r="69444" customFormat="1" x14ac:dyDescent="0.35"/>
    <row r="69445" customFormat="1" x14ac:dyDescent="0.35"/>
    <row r="69446" customFormat="1" x14ac:dyDescent="0.35"/>
    <row r="69447" customFormat="1" x14ac:dyDescent="0.35"/>
    <row r="69448" customFormat="1" x14ac:dyDescent="0.35"/>
    <row r="69449" customFormat="1" x14ac:dyDescent="0.35"/>
    <row r="69450" customFormat="1" x14ac:dyDescent="0.35"/>
    <row r="69451" customFormat="1" x14ac:dyDescent="0.35"/>
    <row r="69452" customFormat="1" x14ac:dyDescent="0.35"/>
    <row r="69453" customFormat="1" x14ac:dyDescent="0.35"/>
    <row r="69454" customFormat="1" x14ac:dyDescent="0.35"/>
    <row r="69455" customFormat="1" x14ac:dyDescent="0.35"/>
    <row r="69456" customFormat="1" x14ac:dyDescent="0.35"/>
    <row r="69457" customFormat="1" x14ac:dyDescent="0.35"/>
    <row r="69458" customFormat="1" x14ac:dyDescent="0.35"/>
    <row r="69459" customFormat="1" x14ac:dyDescent="0.35"/>
    <row r="69460" customFormat="1" x14ac:dyDescent="0.35"/>
    <row r="69461" customFormat="1" x14ac:dyDescent="0.35"/>
    <row r="69462" customFormat="1" x14ac:dyDescent="0.35"/>
    <row r="69463" customFormat="1" x14ac:dyDescent="0.35"/>
    <row r="69464" customFormat="1" x14ac:dyDescent="0.35"/>
    <row r="69465" customFormat="1" x14ac:dyDescent="0.35"/>
    <row r="69466" customFormat="1" x14ac:dyDescent="0.35"/>
    <row r="69467" customFormat="1" x14ac:dyDescent="0.35"/>
    <row r="69468" customFormat="1" x14ac:dyDescent="0.35"/>
    <row r="69469" customFormat="1" x14ac:dyDescent="0.35"/>
    <row r="69470" customFormat="1" x14ac:dyDescent="0.35"/>
    <row r="69471" customFormat="1" x14ac:dyDescent="0.35"/>
    <row r="69472" customFormat="1" x14ac:dyDescent="0.35"/>
    <row r="69473" customFormat="1" x14ac:dyDescent="0.35"/>
    <row r="69474" customFormat="1" x14ac:dyDescent="0.35"/>
    <row r="69475" customFormat="1" x14ac:dyDescent="0.35"/>
    <row r="69476" customFormat="1" x14ac:dyDescent="0.35"/>
    <row r="69477" customFormat="1" x14ac:dyDescent="0.35"/>
    <row r="69478" customFormat="1" x14ac:dyDescent="0.35"/>
    <row r="69479" customFormat="1" x14ac:dyDescent="0.35"/>
    <row r="69480" customFormat="1" x14ac:dyDescent="0.35"/>
    <row r="69481" customFormat="1" x14ac:dyDescent="0.35"/>
    <row r="69482" customFormat="1" x14ac:dyDescent="0.35"/>
    <row r="69483" customFormat="1" x14ac:dyDescent="0.35"/>
    <row r="69484" customFormat="1" x14ac:dyDescent="0.35"/>
    <row r="69485" customFormat="1" x14ac:dyDescent="0.35"/>
    <row r="69486" customFormat="1" x14ac:dyDescent="0.35"/>
    <row r="69487" customFormat="1" x14ac:dyDescent="0.35"/>
    <row r="69488" customFormat="1" x14ac:dyDescent="0.35"/>
    <row r="69489" customFormat="1" x14ac:dyDescent="0.35"/>
    <row r="69490" customFormat="1" x14ac:dyDescent="0.35"/>
    <row r="69491" customFormat="1" x14ac:dyDescent="0.35"/>
    <row r="69492" customFormat="1" x14ac:dyDescent="0.35"/>
    <row r="69493" customFormat="1" x14ac:dyDescent="0.35"/>
    <row r="69494" customFormat="1" x14ac:dyDescent="0.35"/>
    <row r="69495" customFormat="1" x14ac:dyDescent="0.35"/>
    <row r="69496" customFormat="1" x14ac:dyDescent="0.35"/>
    <row r="69497" customFormat="1" x14ac:dyDescent="0.35"/>
    <row r="69498" customFormat="1" x14ac:dyDescent="0.35"/>
    <row r="69499" customFormat="1" x14ac:dyDescent="0.35"/>
    <row r="69500" customFormat="1" x14ac:dyDescent="0.35"/>
    <row r="69501" customFormat="1" x14ac:dyDescent="0.35"/>
    <row r="69502" customFormat="1" x14ac:dyDescent="0.35"/>
    <row r="69503" customFormat="1" x14ac:dyDescent="0.35"/>
    <row r="69504" customFormat="1" x14ac:dyDescent="0.35"/>
    <row r="69505" customFormat="1" x14ac:dyDescent="0.35"/>
    <row r="69506" customFormat="1" x14ac:dyDescent="0.35"/>
    <row r="69507" customFormat="1" x14ac:dyDescent="0.35"/>
    <row r="69508" customFormat="1" x14ac:dyDescent="0.35"/>
    <row r="69509" customFormat="1" x14ac:dyDescent="0.35"/>
    <row r="69510" customFormat="1" x14ac:dyDescent="0.35"/>
    <row r="69511" customFormat="1" x14ac:dyDescent="0.35"/>
    <row r="69512" customFormat="1" x14ac:dyDescent="0.35"/>
    <row r="69513" customFormat="1" x14ac:dyDescent="0.35"/>
    <row r="69514" customFormat="1" x14ac:dyDescent="0.35"/>
    <row r="69515" customFormat="1" x14ac:dyDescent="0.35"/>
    <row r="69516" customFormat="1" x14ac:dyDescent="0.35"/>
    <row r="69517" customFormat="1" x14ac:dyDescent="0.35"/>
    <row r="69518" customFormat="1" x14ac:dyDescent="0.35"/>
    <row r="69519" customFormat="1" x14ac:dyDescent="0.35"/>
    <row r="69520" customFormat="1" x14ac:dyDescent="0.35"/>
    <row r="69521" customFormat="1" x14ac:dyDescent="0.35"/>
    <row r="69522" customFormat="1" x14ac:dyDescent="0.35"/>
    <row r="69523" customFormat="1" x14ac:dyDescent="0.35"/>
    <row r="69524" customFormat="1" x14ac:dyDescent="0.35"/>
    <row r="69525" customFormat="1" x14ac:dyDescent="0.35"/>
    <row r="69526" customFormat="1" x14ac:dyDescent="0.35"/>
    <row r="69527" customFormat="1" x14ac:dyDescent="0.35"/>
    <row r="69528" customFormat="1" x14ac:dyDescent="0.35"/>
    <row r="69529" customFormat="1" x14ac:dyDescent="0.35"/>
    <row r="69530" customFormat="1" x14ac:dyDescent="0.35"/>
    <row r="69531" customFormat="1" x14ac:dyDescent="0.35"/>
    <row r="69532" customFormat="1" x14ac:dyDescent="0.35"/>
    <row r="69533" customFormat="1" x14ac:dyDescent="0.35"/>
    <row r="69534" customFormat="1" x14ac:dyDescent="0.35"/>
    <row r="69535" customFormat="1" x14ac:dyDescent="0.35"/>
    <row r="69536" customFormat="1" x14ac:dyDescent="0.35"/>
    <row r="69537" customFormat="1" x14ac:dyDescent="0.35"/>
    <row r="69538" customFormat="1" x14ac:dyDescent="0.35"/>
    <row r="69539" customFormat="1" x14ac:dyDescent="0.35"/>
    <row r="69540" customFormat="1" x14ac:dyDescent="0.35"/>
    <row r="69541" customFormat="1" x14ac:dyDescent="0.35"/>
    <row r="69542" customFormat="1" x14ac:dyDescent="0.35"/>
    <row r="69543" customFormat="1" x14ac:dyDescent="0.35"/>
    <row r="69544" customFormat="1" x14ac:dyDescent="0.35"/>
    <row r="69545" customFormat="1" x14ac:dyDescent="0.35"/>
    <row r="69546" customFormat="1" x14ac:dyDescent="0.35"/>
    <row r="69547" customFormat="1" x14ac:dyDescent="0.35"/>
    <row r="69548" customFormat="1" x14ac:dyDescent="0.35"/>
    <row r="69549" customFormat="1" x14ac:dyDescent="0.35"/>
    <row r="69550" customFormat="1" x14ac:dyDescent="0.35"/>
    <row r="69551" customFormat="1" x14ac:dyDescent="0.35"/>
    <row r="69552" customFormat="1" x14ac:dyDescent="0.35"/>
    <row r="69553" customFormat="1" x14ac:dyDescent="0.35"/>
    <row r="69554" customFormat="1" x14ac:dyDescent="0.35"/>
    <row r="69555" customFormat="1" x14ac:dyDescent="0.35"/>
    <row r="69556" customFormat="1" x14ac:dyDescent="0.35"/>
    <row r="69557" customFormat="1" x14ac:dyDescent="0.35"/>
    <row r="69558" customFormat="1" x14ac:dyDescent="0.35"/>
    <row r="69559" customFormat="1" x14ac:dyDescent="0.35"/>
    <row r="69560" customFormat="1" x14ac:dyDescent="0.35"/>
    <row r="69561" customFormat="1" x14ac:dyDescent="0.35"/>
    <row r="69562" customFormat="1" x14ac:dyDescent="0.35"/>
    <row r="69563" customFormat="1" x14ac:dyDescent="0.35"/>
    <row r="69564" customFormat="1" x14ac:dyDescent="0.35"/>
    <row r="69565" customFormat="1" x14ac:dyDescent="0.35"/>
    <row r="69566" customFormat="1" x14ac:dyDescent="0.35"/>
    <row r="69567" customFormat="1" x14ac:dyDescent="0.35"/>
    <row r="69568" customFormat="1" x14ac:dyDescent="0.35"/>
    <row r="69569" customFormat="1" x14ac:dyDescent="0.35"/>
    <row r="69570" customFormat="1" x14ac:dyDescent="0.35"/>
    <row r="69571" customFormat="1" x14ac:dyDescent="0.35"/>
    <row r="69572" customFormat="1" x14ac:dyDescent="0.35"/>
    <row r="69573" customFormat="1" x14ac:dyDescent="0.35"/>
    <row r="69574" customFormat="1" x14ac:dyDescent="0.35"/>
    <row r="69575" customFormat="1" x14ac:dyDescent="0.35"/>
    <row r="69576" customFormat="1" x14ac:dyDescent="0.35"/>
    <row r="69577" customFormat="1" x14ac:dyDescent="0.35"/>
    <row r="69578" customFormat="1" x14ac:dyDescent="0.35"/>
    <row r="69579" customFormat="1" x14ac:dyDescent="0.35"/>
    <row r="69580" customFormat="1" x14ac:dyDescent="0.35"/>
    <row r="69581" customFormat="1" x14ac:dyDescent="0.35"/>
    <row r="69582" customFormat="1" x14ac:dyDescent="0.35"/>
    <row r="69583" customFormat="1" x14ac:dyDescent="0.35"/>
    <row r="69584" customFormat="1" x14ac:dyDescent="0.35"/>
    <row r="69585" customFormat="1" x14ac:dyDescent="0.35"/>
    <row r="69586" customFormat="1" x14ac:dyDescent="0.35"/>
    <row r="69587" customFormat="1" x14ac:dyDescent="0.35"/>
    <row r="69588" customFormat="1" x14ac:dyDescent="0.35"/>
    <row r="69589" customFormat="1" x14ac:dyDescent="0.35"/>
    <row r="69590" customFormat="1" x14ac:dyDescent="0.35"/>
    <row r="69591" customFormat="1" x14ac:dyDescent="0.35"/>
    <row r="69592" customFormat="1" x14ac:dyDescent="0.35"/>
    <row r="69593" customFormat="1" x14ac:dyDescent="0.35"/>
    <row r="69594" customFormat="1" x14ac:dyDescent="0.35"/>
    <row r="69595" customFormat="1" x14ac:dyDescent="0.35"/>
    <row r="69596" customFormat="1" x14ac:dyDescent="0.35"/>
    <row r="69597" customFormat="1" x14ac:dyDescent="0.35"/>
    <row r="69598" customFormat="1" x14ac:dyDescent="0.35"/>
    <row r="69599" customFormat="1" x14ac:dyDescent="0.35"/>
    <row r="69600" customFormat="1" x14ac:dyDescent="0.35"/>
    <row r="69601" customFormat="1" x14ac:dyDescent="0.35"/>
    <row r="69602" customFormat="1" x14ac:dyDescent="0.35"/>
    <row r="69603" customFormat="1" x14ac:dyDescent="0.35"/>
    <row r="69604" customFormat="1" x14ac:dyDescent="0.35"/>
    <row r="69605" customFormat="1" x14ac:dyDescent="0.35"/>
    <row r="69606" customFormat="1" x14ac:dyDescent="0.35"/>
    <row r="69607" customFormat="1" x14ac:dyDescent="0.35"/>
    <row r="69608" customFormat="1" x14ac:dyDescent="0.35"/>
    <row r="69609" customFormat="1" x14ac:dyDescent="0.35"/>
    <row r="69610" customFormat="1" x14ac:dyDescent="0.35"/>
    <row r="69611" customFormat="1" x14ac:dyDescent="0.35"/>
    <row r="69612" customFormat="1" x14ac:dyDescent="0.35"/>
    <row r="69613" customFormat="1" x14ac:dyDescent="0.35"/>
    <row r="69614" customFormat="1" x14ac:dyDescent="0.35"/>
    <row r="69615" customFormat="1" x14ac:dyDescent="0.35"/>
    <row r="69616" customFormat="1" x14ac:dyDescent="0.35"/>
    <row r="69617" customFormat="1" x14ac:dyDescent="0.35"/>
    <row r="69618" customFormat="1" x14ac:dyDescent="0.35"/>
    <row r="69619" customFormat="1" x14ac:dyDescent="0.35"/>
    <row r="69620" customFormat="1" x14ac:dyDescent="0.35"/>
    <row r="69621" customFormat="1" x14ac:dyDescent="0.35"/>
    <row r="69622" customFormat="1" x14ac:dyDescent="0.35"/>
    <row r="69623" customFormat="1" x14ac:dyDescent="0.35"/>
    <row r="69624" customFormat="1" x14ac:dyDescent="0.35"/>
    <row r="69625" customFormat="1" x14ac:dyDescent="0.35"/>
    <row r="69626" customFormat="1" x14ac:dyDescent="0.35"/>
    <row r="69627" customFormat="1" x14ac:dyDescent="0.35"/>
    <row r="69628" customFormat="1" x14ac:dyDescent="0.35"/>
    <row r="69629" customFormat="1" x14ac:dyDescent="0.35"/>
    <row r="69630" customFormat="1" x14ac:dyDescent="0.35"/>
    <row r="69631" customFormat="1" x14ac:dyDescent="0.35"/>
    <row r="69632" customFormat="1" x14ac:dyDescent="0.35"/>
    <row r="69633" customFormat="1" x14ac:dyDescent="0.35"/>
    <row r="69634" customFormat="1" x14ac:dyDescent="0.35"/>
    <row r="69635" customFormat="1" x14ac:dyDescent="0.35"/>
    <row r="69636" customFormat="1" x14ac:dyDescent="0.35"/>
    <row r="69637" customFormat="1" x14ac:dyDescent="0.35"/>
    <row r="69638" customFormat="1" x14ac:dyDescent="0.35"/>
    <row r="69639" customFormat="1" x14ac:dyDescent="0.35"/>
    <row r="69640" customFormat="1" x14ac:dyDescent="0.35"/>
    <row r="69641" customFormat="1" x14ac:dyDescent="0.35"/>
    <row r="69642" customFormat="1" x14ac:dyDescent="0.35"/>
    <row r="69643" customFormat="1" x14ac:dyDescent="0.35"/>
    <row r="69644" customFormat="1" x14ac:dyDescent="0.35"/>
    <row r="69645" customFormat="1" x14ac:dyDescent="0.35"/>
    <row r="69646" customFormat="1" x14ac:dyDescent="0.35"/>
    <row r="69647" customFormat="1" x14ac:dyDescent="0.35"/>
    <row r="69648" customFormat="1" x14ac:dyDescent="0.35"/>
    <row r="69649" customFormat="1" x14ac:dyDescent="0.35"/>
    <row r="69650" customFormat="1" x14ac:dyDescent="0.35"/>
    <row r="69651" customFormat="1" x14ac:dyDescent="0.35"/>
    <row r="69652" customFormat="1" x14ac:dyDescent="0.35"/>
    <row r="69653" customFormat="1" x14ac:dyDescent="0.35"/>
    <row r="69654" customFormat="1" x14ac:dyDescent="0.35"/>
    <row r="69655" customFormat="1" x14ac:dyDescent="0.35"/>
    <row r="69656" customFormat="1" x14ac:dyDescent="0.35"/>
    <row r="69657" customFormat="1" x14ac:dyDescent="0.35"/>
    <row r="69658" customFormat="1" x14ac:dyDescent="0.35"/>
    <row r="69659" customFormat="1" x14ac:dyDescent="0.35"/>
    <row r="69660" customFormat="1" x14ac:dyDescent="0.35"/>
    <row r="69661" customFormat="1" x14ac:dyDescent="0.35"/>
    <row r="69662" customFormat="1" x14ac:dyDescent="0.35"/>
    <row r="69663" customFormat="1" x14ac:dyDescent="0.35"/>
    <row r="69664" customFormat="1" x14ac:dyDescent="0.35"/>
    <row r="69665" customFormat="1" x14ac:dyDescent="0.35"/>
    <row r="69666" customFormat="1" x14ac:dyDescent="0.35"/>
    <row r="69667" customFormat="1" x14ac:dyDescent="0.35"/>
    <row r="69668" customFormat="1" x14ac:dyDescent="0.35"/>
    <row r="69669" customFormat="1" x14ac:dyDescent="0.35"/>
    <row r="69670" customFormat="1" x14ac:dyDescent="0.35"/>
    <row r="69671" customFormat="1" x14ac:dyDescent="0.35"/>
    <row r="69672" customFormat="1" x14ac:dyDescent="0.35"/>
    <row r="69673" customFormat="1" x14ac:dyDescent="0.35"/>
    <row r="69674" customFormat="1" x14ac:dyDescent="0.35"/>
    <row r="69675" customFormat="1" x14ac:dyDescent="0.35"/>
    <row r="69676" customFormat="1" x14ac:dyDescent="0.35"/>
    <row r="69677" customFormat="1" x14ac:dyDescent="0.35"/>
    <row r="69678" customFormat="1" x14ac:dyDescent="0.35"/>
    <row r="69679" customFormat="1" x14ac:dyDescent="0.35"/>
    <row r="69680" customFormat="1" x14ac:dyDescent="0.35"/>
    <row r="69681" customFormat="1" x14ac:dyDescent="0.35"/>
    <row r="69682" customFormat="1" x14ac:dyDescent="0.35"/>
    <row r="69683" customFormat="1" x14ac:dyDescent="0.35"/>
    <row r="69684" customFormat="1" x14ac:dyDescent="0.35"/>
    <row r="69685" customFormat="1" x14ac:dyDescent="0.35"/>
    <row r="69686" customFormat="1" x14ac:dyDescent="0.35"/>
    <row r="69687" customFormat="1" x14ac:dyDescent="0.35"/>
    <row r="69688" customFormat="1" x14ac:dyDescent="0.35"/>
    <row r="69689" customFormat="1" x14ac:dyDescent="0.35"/>
    <row r="69690" customFormat="1" x14ac:dyDescent="0.35"/>
    <row r="69691" customFormat="1" x14ac:dyDescent="0.35"/>
    <row r="69692" customFormat="1" x14ac:dyDescent="0.35"/>
    <row r="69693" customFormat="1" x14ac:dyDescent="0.35"/>
    <row r="69694" customFormat="1" x14ac:dyDescent="0.35"/>
    <row r="69695" customFormat="1" x14ac:dyDescent="0.35"/>
    <row r="69696" customFormat="1" x14ac:dyDescent="0.35"/>
    <row r="69697" customFormat="1" x14ac:dyDescent="0.35"/>
    <row r="69698" customFormat="1" x14ac:dyDescent="0.35"/>
    <row r="69699" customFormat="1" x14ac:dyDescent="0.35"/>
    <row r="69700" customFormat="1" x14ac:dyDescent="0.35"/>
    <row r="69701" customFormat="1" x14ac:dyDescent="0.35"/>
    <row r="69702" customFormat="1" x14ac:dyDescent="0.35"/>
    <row r="69703" customFormat="1" x14ac:dyDescent="0.35"/>
    <row r="69704" customFormat="1" x14ac:dyDescent="0.35"/>
    <row r="69705" customFormat="1" x14ac:dyDescent="0.35"/>
    <row r="69706" customFormat="1" x14ac:dyDescent="0.35"/>
    <row r="69707" customFormat="1" x14ac:dyDescent="0.35"/>
    <row r="69708" customFormat="1" x14ac:dyDescent="0.35"/>
    <row r="69709" customFormat="1" x14ac:dyDescent="0.35"/>
    <row r="69710" customFormat="1" x14ac:dyDescent="0.35"/>
    <row r="69711" customFormat="1" x14ac:dyDescent="0.35"/>
    <row r="69712" customFormat="1" x14ac:dyDescent="0.35"/>
    <row r="69713" customFormat="1" x14ac:dyDescent="0.35"/>
    <row r="69714" customFormat="1" x14ac:dyDescent="0.35"/>
    <row r="69715" customFormat="1" x14ac:dyDescent="0.35"/>
    <row r="69716" customFormat="1" x14ac:dyDescent="0.35"/>
    <row r="69717" customFormat="1" x14ac:dyDescent="0.35"/>
    <row r="69718" customFormat="1" x14ac:dyDescent="0.35"/>
    <row r="69719" customFormat="1" x14ac:dyDescent="0.35"/>
    <row r="69720" customFormat="1" x14ac:dyDescent="0.35"/>
    <row r="69721" customFormat="1" x14ac:dyDescent="0.35"/>
    <row r="69722" customFormat="1" x14ac:dyDescent="0.35"/>
    <row r="69723" customFormat="1" x14ac:dyDescent="0.35"/>
    <row r="69724" customFormat="1" x14ac:dyDescent="0.35"/>
    <row r="69725" customFormat="1" x14ac:dyDescent="0.35"/>
    <row r="69726" customFormat="1" x14ac:dyDescent="0.35"/>
    <row r="69727" customFormat="1" x14ac:dyDescent="0.35"/>
    <row r="69728" customFormat="1" x14ac:dyDescent="0.35"/>
    <row r="69729" customFormat="1" x14ac:dyDescent="0.35"/>
    <row r="69730" customFormat="1" x14ac:dyDescent="0.35"/>
    <row r="69731" customFormat="1" x14ac:dyDescent="0.35"/>
    <row r="69732" customFormat="1" x14ac:dyDescent="0.35"/>
    <row r="69733" customFormat="1" x14ac:dyDescent="0.35"/>
    <row r="69734" customFormat="1" x14ac:dyDescent="0.35"/>
    <row r="69735" customFormat="1" x14ac:dyDescent="0.35"/>
    <row r="69736" customFormat="1" x14ac:dyDescent="0.35"/>
    <row r="69737" customFormat="1" x14ac:dyDescent="0.35"/>
    <row r="69738" customFormat="1" x14ac:dyDescent="0.35"/>
    <row r="69739" customFormat="1" x14ac:dyDescent="0.35"/>
    <row r="69740" customFormat="1" x14ac:dyDescent="0.35"/>
    <row r="69741" customFormat="1" x14ac:dyDescent="0.35"/>
    <row r="69742" customFormat="1" x14ac:dyDescent="0.35"/>
    <row r="69743" customFormat="1" x14ac:dyDescent="0.35"/>
    <row r="69744" customFormat="1" x14ac:dyDescent="0.35"/>
    <row r="69745" customFormat="1" x14ac:dyDescent="0.35"/>
    <row r="69746" customFormat="1" x14ac:dyDescent="0.35"/>
    <row r="69747" customFormat="1" x14ac:dyDescent="0.35"/>
    <row r="69748" customFormat="1" x14ac:dyDescent="0.35"/>
    <row r="69749" customFormat="1" x14ac:dyDescent="0.35"/>
    <row r="69750" customFormat="1" x14ac:dyDescent="0.35"/>
    <row r="69751" customFormat="1" x14ac:dyDescent="0.35"/>
    <row r="69752" customFormat="1" x14ac:dyDescent="0.35"/>
    <row r="69753" customFormat="1" x14ac:dyDescent="0.35"/>
    <row r="69754" customFormat="1" x14ac:dyDescent="0.35"/>
    <row r="69755" customFormat="1" x14ac:dyDescent="0.35"/>
    <row r="69756" customFormat="1" x14ac:dyDescent="0.35"/>
    <row r="69757" customFormat="1" x14ac:dyDescent="0.35"/>
    <row r="69758" customFormat="1" x14ac:dyDescent="0.35"/>
    <row r="69759" customFormat="1" x14ac:dyDescent="0.35"/>
    <row r="69760" customFormat="1" x14ac:dyDescent="0.35"/>
    <row r="69761" customFormat="1" x14ac:dyDescent="0.35"/>
    <row r="69762" customFormat="1" x14ac:dyDescent="0.35"/>
    <row r="69763" customFormat="1" x14ac:dyDescent="0.35"/>
    <row r="69764" customFormat="1" x14ac:dyDescent="0.35"/>
    <row r="69765" customFormat="1" x14ac:dyDescent="0.35"/>
    <row r="69766" customFormat="1" x14ac:dyDescent="0.35"/>
    <row r="69767" customFormat="1" x14ac:dyDescent="0.35"/>
    <row r="69768" customFormat="1" x14ac:dyDescent="0.35"/>
    <row r="69769" customFormat="1" x14ac:dyDescent="0.35"/>
    <row r="69770" customFormat="1" x14ac:dyDescent="0.35"/>
    <row r="69771" customFormat="1" x14ac:dyDescent="0.35"/>
    <row r="69772" customFormat="1" x14ac:dyDescent="0.35"/>
    <row r="69773" customFormat="1" x14ac:dyDescent="0.35"/>
    <row r="69774" customFormat="1" x14ac:dyDescent="0.35"/>
    <row r="69775" customFormat="1" x14ac:dyDescent="0.35"/>
    <row r="69776" customFormat="1" x14ac:dyDescent="0.35"/>
    <row r="69777" customFormat="1" x14ac:dyDescent="0.35"/>
    <row r="69778" customFormat="1" x14ac:dyDescent="0.35"/>
    <row r="69779" customFormat="1" x14ac:dyDescent="0.35"/>
    <row r="69780" customFormat="1" x14ac:dyDescent="0.35"/>
    <row r="69781" customFormat="1" x14ac:dyDescent="0.35"/>
    <row r="69782" customFormat="1" x14ac:dyDescent="0.35"/>
    <row r="69783" customFormat="1" x14ac:dyDescent="0.35"/>
    <row r="69784" customFormat="1" x14ac:dyDescent="0.35"/>
    <row r="69785" customFormat="1" x14ac:dyDescent="0.35"/>
    <row r="69786" customFormat="1" x14ac:dyDescent="0.35"/>
    <row r="69787" customFormat="1" x14ac:dyDescent="0.35"/>
    <row r="69788" customFormat="1" x14ac:dyDescent="0.35"/>
    <row r="69789" customFormat="1" x14ac:dyDescent="0.35"/>
    <row r="69790" customFormat="1" x14ac:dyDescent="0.35"/>
    <row r="69791" customFormat="1" x14ac:dyDescent="0.35"/>
    <row r="69792" customFormat="1" x14ac:dyDescent="0.35"/>
    <row r="69793" customFormat="1" x14ac:dyDescent="0.35"/>
    <row r="69794" customFormat="1" x14ac:dyDescent="0.35"/>
    <row r="69795" customFormat="1" x14ac:dyDescent="0.35"/>
    <row r="69796" customFormat="1" x14ac:dyDescent="0.35"/>
    <row r="69797" customFormat="1" x14ac:dyDescent="0.35"/>
    <row r="69798" customFormat="1" x14ac:dyDescent="0.35"/>
    <row r="69799" customFormat="1" x14ac:dyDescent="0.35"/>
    <row r="69800" customFormat="1" x14ac:dyDescent="0.35"/>
    <row r="69801" customFormat="1" x14ac:dyDescent="0.35"/>
    <row r="69802" customFormat="1" x14ac:dyDescent="0.35"/>
    <row r="69803" customFormat="1" x14ac:dyDescent="0.35"/>
    <row r="69804" customFormat="1" x14ac:dyDescent="0.35"/>
    <row r="69805" customFormat="1" x14ac:dyDescent="0.35"/>
    <row r="69806" customFormat="1" x14ac:dyDescent="0.35"/>
    <row r="69807" customFormat="1" x14ac:dyDescent="0.35"/>
    <row r="69808" customFormat="1" x14ac:dyDescent="0.35"/>
    <row r="69809" customFormat="1" x14ac:dyDescent="0.35"/>
    <row r="69810" customFormat="1" x14ac:dyDescent="0.35"/>
    <row r="69811" customFormat="1" x14ac:dyDescent="0.35"/>
    <row r="69812" customFormat="1" x14ac:dyDescent="0.35"/>
    <row r="69813" customFormat="1" x14ac:dyDescent="0.35"/>
    <row r="69814" customFormat="1" x14ac:dyDescent="0.35"/>
    <row r="69815" customFormat="1" x14ac:dyDescent="0.35"/>
    <row r="69816" customFormat="1" x14ac:dyDescent="0.35"/>
    <row r="69817" customFormat="1" x14ac:dyDescent="0.35"/>
    <row r="69818" customFormat="1" x14ac:dyDescent="0.35"/>
    <row r="69819" customFormat="1" x14ac:dyDescent="0.35"/>
    <row r="69820" customFormat="1" x14ac:dyDescent="0.35"/>
    <row r="69821" customFormat="1" x14ac:dyDescent="0.35"/>
    <row r="69822" customFormat="1" x14ac:dyDescent="0.35"/>
    <row r="69823" customFormat="1" x14ac:dyDescent="0.35"/>
    <row r="69824" customFormat="1" x14ac:dyDescent="0.35"/>
    <row r="69825" customFormat="1" x14ac:dyDescent="0.35"/>
    <row r="69826" customFormat="1" x14ac:dyDescent="0.35"/>
    <row r="69827" customFormat="1" x14ac:dyDescent="0.35"/>
    <row r="69828" customFormat="1" x14ac:dyDescent="0.35"/>
    <row r="69829" customFormat="1" x14ac:dyDescent="0.35"/>
    <row r="69830" customFormat="1" x14ac:dyDescent="0.35"/>
    <row r="69831" customFormat="1" x14ac:dyDescent="0.35"/>
    <row r="69832" customFormat="1" x14ac:dyDescent="0.35"/>
    <row r="69833" customFormat="1" x14ac:dyDescent="0.35"/>
    <row r="69834" customFormat="1" x14ac:dyDescent="0.35"/>
    <row r="69835" customFormat="1" x14ac:dyDescent="0.35"/>
    <row r="69836" customFormat="1" x14ac:dyDescent="0.35"/>
    <row r="69837" customFormat="1" x14ac:dyDescent="0.35"/>
    <row r="69838" customFormat="1" x14ac:dyDescent="0.35"/>
    <row r="69839" customFormat="1" x14ac:dyDescent="0.35"/>
    <row r="69840" customFormat="1" x14ac:dyDescent="0.35"/>
    <row r="69841" customFormat="1" x14ac:dyDescent="0.35"/>
    <row r="69842" customFormat="1" x14ac:dyDescent="0.35"/>
    <row r="69843" customFormat="1" x14ac:dyDescent="0.35"/>
    <row r="69844" customFormat="1" x14ac:dyDescent="0.35"/>
    <row r="69845" customFormat="1" x14ac:dyDescent="0.35"/>
    <row r="69846" customFormat="1" x14ac:dyDescent="0.35"/>
    <row r="69847" customFormat="1" x14ac:dyDescent="0.35"/>
    <row r="69848" customFormat="1" x14ac:dyDescent="0.35"/>
    <row r="69849" customFormat="1" x14ac:dyDescent="0.35"/>
    <row r="69850" customFormat="1" x14ac:dyDescent="0.35"/>
    <row r="69851" customFormat="1" x14ac:dyDescent="0.35"/>
    <row r="69852" customFormat="1" x14ac:dyDescent="0.35"/>
    <row r="69853" customFormat="1" x14ac:dyDescent="0.35"/>
    <row r="69854" customFormat="1" x14ac:dyDescent="0.35"/>
    <row r="69855" customFormat="1" x14ac:dyDescent="0.35"/>
    <row r="69856" customFormat="1" x14ac:dyDescent="0.35"/>
    <row r="69857" customFormat="1" x14ac:dyDescent="0.35"/>
    <row r="69858" customFormat="1" x14ac:dyDescent="0.35"/>
    <row r="69859" customFormat="1" x14ac:dyDescent="0.35"/>
    <row r="69860" customFormat="1" x14ac:dyDescent="0.35"/>
    <row r="69861" customFormat="1" x14ac:dyDescent="0.35"/>
    <row r="69862" customFormat="1" x14ac:dyDescent="0.35"/>
    <row r="69863" customFormat="1" x14ac:dyDescent="0.35"/>
    <row r="69864" customFormat="1" x14ac:dyDescent="0.35"/>
    <row r="69865" customFormat="1" x14ac:dyDescent="0.35"/>
    <row r="69866" customFormat="1" x14ac:dyDescent="0.35"/>
    <row r="69867" customFormat="1" x14ac:dyDescent="0.35"/>
    <row r="69868" customFormat="1" x14ac:dyDescent="0.35"/>
    <row r="69869" customFormat="1" x14ac:dyDescent="0.35"/>
    <row r="69870" customFormat="1" x14ac:dyDescent="0.35"/>
    <row r="69871" customFormat="1" x14ac:dyDescent="0.35"/>
    <row r="69872" customFormat="1" x14ac:dyDescent="0.35"/>
    <row r="69873" customFormat="1" x14ac:dyDescent="0.35"/>
    <row r="69874" customFormat="1" x14ac:dyDescent="0.35"/>
    <row r="69875" customFormat="1" x14ac:dyDescent="0.35"/>
    <row r="69876" customFormat="1" x14ac:dyDescent="0.35"/>
    <row r="69877" customFormat="1" x14ac:dyDescent="0.35"/>
    <row r="69878" customFormat="1" x14ac:dyDescent="0.35"/>
    <row r="69879" customFormat="1" x14ac:dyDescent="0.35"/>
    <row r="69880" customFormat="1" x14ac:dyDescent="0.35"/>
    <row r="69881" customFormat="1" x14ac:dyDescent="0.35"/>
    <row r="69882" customFormat="1" x14ac:dyDescent="0.35"/>
    <row r="69883" customFormat="1" x14ac:dyDescent="0.35"/>
    <row r="69884" customFormat="1" x14ac:dyDescent="0.35"/>
    <row r="69885" customFormat="1" x14ac:dyDescent="0.35"/>
    <row r="69886" customFormat="1" x14ac:dyDescent="0.35"/>
    <row r="69887" customFormat="1" x14ac:dyDescent="0.35"/>
    <row r="69888" customFormat="1" x14ac:dyDescent="0.35"/>
    <row r="69889" customFormat="1" x14ac:dyDescent="0.35"/>
    <row r="69890" customFormat="1" x14ac:dyDescent="0.35"/>
    <row r="69891" customFormat="1" x14ac:dyDescent="0.35"/>
    <row r="69892" customFormat="1" x14ac:dyDescent="0.35"/>
    <row r="69893" customFormat="1" x14ac:dyDescent="0.35"/>
    <row r="69894" customFormat="1" x14ac:dyDescent="0.35"/>
    <row r="69895" customFormat="1" x14ac:dyDescent="0.35"/>
    <row r="69896" customFormat="1" x14ac:dyDescent="0.35"/>
    <row r="69897" customFormat="1" x14ac:dyDescent="0.35"/>
    <row r="69898" customFormat="1" x14ac:dyDescent="0.35"/>
    <row r="69899" customFormat="1" x14ac:dyDescent="0.35"/>
    <row r="69900" customFormat="1" x14ac:dyDescent="0.35"/>
    <row r="69901" customFormat="1" x14ac:dyDescent="0.35"/>
    <row r="69902" customFormat="1" x14ac:dyDescent="0.35"/>
    <row r="69903" customFormat="1" x14ac:dyDescent="0.35"/>
    <row r="69904" customFormat="1" x14ac:dyDescent="0.35"/>
    <row r="69905" customFormat="1" x14ac:dyDescent="0.35"/>
    <row r="69906" customFormat="1" x14ac:dyDescent="0.35"/>
    <row r="69907" customFormat="1" x14ac:dyDescent="0.35"/>
    <row r="69908" customFormat="1" x14ac:dyDescent="0.35"/>
    <row r="69909" customFormat="1" x14ac:dyDescent="0.35"/>
    <row r="69910" customFormat="1" x14ac:dyDescent="0.35"/>
    <row r="69911" customFormat="1" x14ac:dyDescent="0.35"/>
    <row r="69912" customFormat="1" x14ac:dyDescent="0.35"/>
    <row r="69913" customFormat="1" x14ac:dyDescent="0.35"/>
    <row r="69914" customFormat="1" x14ac:dyDescent="0.35"/>
    <row r="69915" customFormat="1" x14ac:dyDescent="0.35"/>
    <row r="69916" customFormat="1" x14ac:dyDescent="0.35"/>
    <row r="69917" customFormat="1" x14ac:dyDescent="0.35"/>
    <row r="69918" customFormat="1" x14ac:dyDescent="0.35"/>
    <row r="69919" customFormat="1" x14ac:dyDescent="0.35"/>
    <row r="69920" customFormat="1" x14ac:dyDescent="0.35"/>
    <row r="69921" customFormat="1" x14ac:dyDescent="0.35"/>
    <row r="69922" customFormat="1" x14ac:dyDescent="0.35"/>
    <row r="69923" customFormat="1" x14ac:dyDescent="0.35"/>
    <row r="69924" customFormat="1" x14ac:dyDescent="0.35"/>
    <row r="69925" customFormat="1" x14ac:dyDescent="0.35"/>
    <row r="69926" customFormat="1" x14ac:dyDescent="0.35"/>
    <row r="69927" customFormat="1" x14ac:dyDescent="0.35"/>
    <row r="69928" customFormat="1" x14ac:dyDescent="0.35"/>
    <row r="69929" customFormat="1" x14ac:dyDescent="0.35"/>
    <row r="69930" customFormat="1" x14ac:dyDescent="0.35"/>
    <row r="69931" customFormat="1" x14ac:dyDescent="0.35"/>
    <row r="69932" customFormat="1" x14ac:dyDescent="0.35"/>
    <row r="69933" customFormat="1" x14ac:dyDescent="0.35"/>
    <row r="69934" customFormat="1" x14ac:dyDescent="0.35"/>
    <row r="69935" customFormat="1" x14ac:dyDescent="0.35"/>
    <row r="69936" customFormat="1" x14ac:dyDescent="0.35"/>
    <row r="69937" customFormat="1" x14ac:dyDescent="0.35"/>
    <row r="69938" customFormat="1" x14ac:dyDescent="0.35"/>
    <row r="69939" customFormat="1" x14ac:dyDescent="0.35"/>
    <row r="69940" customFormat="1" x14ac:dyDescent="0.35"/>
    <row r="69941" customFormat="1" x14ac:dyDescent="0.35"/>
    <row r="69942" customFormat="1" x14ac:dyDescent="0.35"/>
    <row r="69943" customFormat="1" x14ac:dyDescent="0.35"/>
    <row r="69944" customFormat="1" x14ac:dyDescent="0.35"/>
    <row r="69945" customFormat="1" x14ac:dyDescent="0.35"/>
    <row r="69946" customFormat="1" x14ac:dyDescent="0.35"/>
    <row r="69947" customFormat="1" x14ac:dyDescent="0.35"/>
    <row r="69948" customFormat="1" x14ac:dyDescent="0.35"/>
    <row r="69949" customFormat="1" x14ac:dyDescent="0.35"/>
    <row r="69950" customFormat="1" x14ac:dyDescent="0.35"/>
    <row r="69951" customFormat="1" x14ac:dyDescent="0.35"/>
    <row r="69952" customFormat="1" x14ac:dyDescent="0.35"/>
    <row r="69953" customFormat="1" x14ac:dyDescent="0.35"/>
    <row r="69954" customFormat="1" x14ac:dyDescent="0.35"/>
    <row r="69955" customFormat="1" x14ac:dyDescent="0.35"/>
    <row r="69956" customFormat="1" x14ac:dyDescent="0.35"/>
    <row r="69957" customFormat="1" x14ac:dyDescent="0.35"/>
    <row r="69958" customFormat="1" x14ac:dyDescent="0.35"/>
    <row r="69959" customFormat="1" x14ac:dyDescent="0.35"/>
    <row r="69960" customFormat="1" x14ac:dyDescent="0.35"/>
    <row r="69961" customFormat="1" x14ac:dyDescent="0.35"/>
    <row r="69962" customFormat="1" x14ac:dyDescent="0.35"/>
    <row r="69963" customFormat="1" x14ac:dyDescent="0.35"/>
    <row r="69964" customFormat="1" x14ac:dyDescent="0.35"/>
    <row r="69965" customFormat="1" x14ac:dyDescent="0.35"/>
    <row r="69966" customFormat="1" x14ac:dyDescent="0.35"/>
    <row r="69967" customFormat="1" x14ac:dyDescent="0.35"/>
    <row r="69968" customFormat="1" x14ac:dyDescent="0.35"/>
    <row r="69969" customFormat="1" x14ac:dyDescent="0.35"/>
    <row r="69970" customFormat="1" x14ac:dyDescent="0.35"/>
    <row r="69971" customFormat="1" x14ac:dyDescent="0.35"/>
    <row r="69972" customFormat="1" x14ac:dyDescent="0.35"/>
    <row r="69973" customFormat="1" x14ac:dyDescent="0.35"/>
    <row r="69974" customFormat="1" x14ac:dyDescent="0.35"/>
    <row r="69975" customFormat="1" x14ac:dyDescent="0.35"/>
    <row r="69976" customFormat="1" x14ac:dyDescent="0.35"/>
    <row r="69977" customFormat="1" x14ac:dyDescent="0.35"/>
    <row r="69978" customFormat="1" x14ac:dyDescent="0.35"/>
    <row r="69979" customFormat="1" x14ac:dyDescent="0.35"/>
    <row r="69980" customFormat="1" x14ac:dyDescent="0.35"/>
    <row r="69981" customFormat="1" x14ac:dyDescent="0.35"/>
    <row r="69982" customFormat="1" x14ac:dyDescent="0.35"/>
    <row r="69983" customFormat="1" x14ac:dyDescent="0.35"/>
    <row r="69984" customFormat="1" x14ac:dyDescent="0.35"/>
    <row r="69985" customFormat="1" x14ac:dyDescent="0.35"/>
    <row r="69986" customFormat="1" x14ac:dyDescent="0.35"/>
    <row r="69987" customFormat="1" x14ac:dyDescent="0.35"/>
    <row r="69988" customFormat="1" x14ac:dyDescent="0.35"/>
    <row r="69989" customFormat="1" x14ac:dyDescent="0.35"/>
    <row r="69990" customFormat="1" x14ac:dyDescent="0.35"/>
    <row r="69991" customFormat="1" x14ac:dyDescent="0.35"/>
    <row r="69992" customFormat="1" x14ac:dyDescent="0.35"/>
    <row r="69993" customFormat="1" x14ac:dyDescent="0.35"/>
    <row r="69994" customFormat="1" x14ac:dyDescent="0.35"/>
    <row r="69995" customFormat="1" x14ac:dyDescent="0.35"/>
    <row r="69996" customFormat="1" x14ac:dyDescent="0.35"/>
    <row r="69997" customFormat="1" x14ac:dyDescent="0.35"/>
    <row r="69998" customFormat="1" x14ac:dyDescent="0.35"/>
    <row r="69999" customFormat="1" x14ac:dyDescent="0.35"/>
    <row r="70000" customFormat="1" x14ac:dyDescent="0.35"/>
    <row r="70001" customFormat="1" x14ac:dyDescent="0.35"/>
    <row r="70002" customFormat="1" x14ac:dyDescent="0.35"/>
    <row r="70003" customFormat="1" x14ac:dyDescent="0.35"/>
    <row r="70004" customFormat="1" x14ac:dyDescent="0.35"/>
    <row r="70005" customFormat="1" x14ac:dyDescent="0.35"/>
    <row r="70006" customFormat="1" x14ac:dyDescent="0.35"/>
    <row r="70007" customFormat="1" x14ac:dyDescent="0.35"/>
    <row r="70008" customFormat="1" x14ac:dyDescent="0.35"/>
    <row r="70009" customFormat="1" x14ac:dyDescent="0.35"/>
    <row r="70010" customFormat="1" x14ac:dyDescent="0.35"/>
    <row r="70011" customFormat="1" x14ac:dyDescent="0.35"/>
    <row r="70012" customFormat="1" x14ac:dyDescent="0.35"/>
    <row r="70013" customFormat="1" x14ac:dyDescent="0.35"/>
    <row r="70014" customFormat="1" x14ac:dyDescent="0.35"/>
    <row r="70015" customFormat="1" x14ac:dyDescent="0.35"/>
    <row r="70016" customFormat="1" x14ac:dyDescent="0.35"/>
    <row r="70017" customFormat="1" x14ac:dyDescent="0.35"/>
    <row r="70018" customFormat="1" x14ac:dyDescent="0.35"/>
    <row r="70019" customFormat="1" x14ac:dyDescent="0.35"/>
    <row r="70020" customFormat="1" x14ac:dyDescent="0.35"/>
    <row r="70021" customFormat="1" x14ac:dyDescent="0.35"/>
    <row r="70022" customFormat="1" x14ac:dyDescent="0.35"/>
    <row r="70023" customFormat="1" x14ac:dyDescent="0.35"/>
    <row r="70024" customFormat="1" x14ac:dyDescent="0.35"/>
    <row r="70025" customFormat="1" x14ac:dyDescent="0.35"/>
    <row r="70026" customFormat="1" x14ac:dyDescent="0.35"/>
    <row r="70027" customFormat="1" x14ac:dyDescent="0.35"/>
    <row r="70028" customFormat="1" x14ac:dyDescent="0.35"/>
    <row r="70029" customFormat="1" x14ac:dyDescent="0.35"/>
    <row r="70030" customFormat="1" x14ac:dyDescent="0.35"/>
    <row r="70031" customFormat="1" x14ac:dyDescent="0.35"/>
    <row r="70032" customFormat="1" x14ac:dyDescent="0.35"/>
    <row r="70033" customFormat="1" x14ac:dyDescent="0.35"/>
    <row r="70034" customFormat="1" x14ac:dyDescent="0.35"/>
    <row r="70035" customFormat="1" x14ac:dyDescent="0.35"/>
    <row r="70036" customFormat="1" x14ac:dyDescent="0.35"/>
    <row r="70037" customFormat="1" x14ac:dyDescent="0.35"/>
    <row r="70038" customFormat="1" x14ac:dyDescent="0.35"/>
    <row r="70039" customFormat="1" x14ac:dyDescent="0.35"/>
    <row r="70040" customFormat="1" x14ac:dyDescent="0.35"/>
    <row r="70041" customFormat="1" x14ac:dyDescent="0.35"/>
    <row r="70042" customFormat="1" x14ac:dyDescent="0.35"/>
    <row r="70043" customFormat="1" x14ac:dyDescent="0.35"/>
    <row r="70044" customFormat="1" x14ac:dyDescent="0.35"/>
    <row r="70045" customFormat="1" x14ac:dyDescent="0.35"/>
    <row r="70046" customFormat="1" x14ac:dyDescent="0.35"/>
    <row r="70047" customFormat="1" x14ac:dyDescent="0.35"/>
    <row r="70048" customFormat="1" x14ac:dyDescent="0.35"/>
    <row r="70049" customFormat="1" x14ac:dyDescent="0.35"/>
    <row r="70050" customFormat="1" x14ac:dyDescent="0.35"/>
    <row r="70051" customFormat="1" x14ac:dyDescent="0.35"/>
    <row r="70052" customFormat="1" x14ac:dyDescent="0.35"/>
    <row r="70053" customFormat="1" x14ac:dyDescent="0.35"/>
    <row r="70054" customFormat="1" x14ac:dyDescent="0.35"/>
    <row r="70055" customFormat="1" x14ac:dyDescent="0.35"/>
    <row r="70056" customFormat="1" x14ac:dyDescent="0.35"/>
    <row r="70057" customFormat="1" x14ac:dyDescent="0.35"/>
    <row r="70058" customFormat="1" x14ac:dyDescent="0.35"/>
    <row r="70059" customFormat="1" x14ac:dyDescent="0.35"/>
    <row r="70060" customFormat="1" x14ac:dyDescent="0.35"/>
    <row r="70061" customFormat="1" x14ac:dyDescent="0.35"/>
    <row r="70062" customFormat="1" x14ac:dyDescent="0.35"/>
    <row r="70063" customFormat="1" x14ac:dyDescent="0.35"/>
    <row r="70064" customFormat="1" x14ac:dyDescent="0.35"/>
    <row r="70065" customFormat="1" x14ac:dyDescent="0.35"/>
    <row r="70066" customFormat="1" x14ac:dyDescent="0.35"/>
    <row r="70067" customFormat="1" x14ac:dyDescent="0.35"/>
    <row r="70068" customFormat="1" x14ac:dyDescent="0.35"/>
    <row r="70069" customFormat="1" x14ac:dyDescent="0.35"/>
    <row r="70070" customFormat="1" x14ac:dyDescent="0.35"/>
    <row r="70071" customFormat="1" x14ac:dyDescent="0.35"/>
    <row r="70072" customFormat="1" x14ac:dyDescent="0.35"/>
    <row r="70073" customFormat="1" x14ac:dyDescent="0.35"/>
    <row r="70074" customFormat="1" x14ac:dyDescent="0.35"/>
    <row r="70075" customFormat="1" x14ac:dyDescent="0.35"/>
    <row r="70076" customFormat="1" x14ac:dyDescent="0.35"/>
    <row r="70077" customFormat="1" x14ac:dyDescent="0.35"/>
    <row r="70078" customFormat="1" x14ac:dyDescent="0.35"/>
    <row r="70079" customFormat="1" x14ac:dyDescent="0.35"/>
    <row r="70080" customFormat="1" x14ac:dyDescent="0.35"/>
    <row r="70081" customFormat="1" x14ac:dyDescent="0.35"/>
    <row r="70082" customFormat="1" x14ac:dyDescent="0.35"/>
    <row r="70083" customFormat="1" x14ac:dyDescent="0.35"/>
    <row r="70084" customFormat="1" x14ac:dyDescent="0.35"/>
    <row r="70085" customFormat="1" x14ac:dyDescent="0.35"/>
    <row r="70086" customFormat="1" x14ac:dyDescent="0.35"/>
    <row r="70087" customFormat="1" x14ac:dyDescent="0.35"/>
    <row r="70088" customFormat="1" x14ac:dyDescent="0.35"/>
    <row r="70089" customFormat="1" x14ac:dyDescent="0.35"/>
    <row r="70090" customFormat="1" x14ac:dyDescent="0.35"/>
    <row r="70091" customFormat="1" x14ac:dyDescent="0.35"/>
    <row r="70092" customFormat="1" x14ac:dyDescent="0.35"/>
    <row r="70093" customFormat="1" x14ac:dyDescent="0.35"/>
    <row r="70094" customFormat="1" x14ac:dyDescent="0.35"/>
    <row r="70095" customFormat="1" x14ac:dyDescent="0.35"/>
    <row r="70096" customFormat="1" x14ac:dyDescent="0.35"/>
    <row r="70097" customFormat="1" x14ac:dyDescent="0.35"/>
    <row r="70098" customFormat="1" x14ac:dyDescent="0.35"/>
    <row r="70099" customFormat="1" x14ac:dyDescent="0.35"/>
    <row r="70100" customFormat="1" x14ac:dyDescent="0.35"/>
    <row r="70101" customFormat="1" x14ac:dyDescent="0.35"/>
    <row r="70102" customFormat="1" x14ac:dyDescent="0.35"/>
    <row r="70103" customFormat="1" x14ac:dyDescent="0.35"/>
    <row r="70104" customFormat="1" x14ac:dyDescent="0.35"/>
    <row r="70105" customFormat="1" x14ac:dyDescent="0.35"/>
    <row r="70106" customFormat="1" x14ac:dyDescent="0.35"/>
    <row r="70107" customFormat="1" x14ac:dyDescent="0.35"/>
    <row r="70108" customFormat="1" x14ac:dyDescent="0.35"/>
    <row r="70109" customFormat="1" x14ac:dyDescent="0.35"/>
    <row r="70110" customFormat="1" x14ac:dyDescent="0.35"/>
    <row r="70111" customFormat="1" x14ac:dyDescent="0.35"/>
    <row r="70112" customFormat="1" x14ac:dyDescent="0.35"/>
    <row r="70113" customFormat="1" x14ac:dyDescent="0.35"/>
    <row r="70114" customFormat="1" x14ac:dyDescent="0.35"/>
    <row r="70115" customFormat="1" x14ac:dyDescent="0.35"/>
    <row r="70116" customFormat="1" x14ac:dyDescent="0.35"/>
    <row r="70117" customFormat="1" x14ac:dyDescent="0.35"/>
    <row r="70118" customFormat="1" x14ac:dyDescent="0.35"/>
    <row r="70119" customFormat="1" x14ac:dyDescent="0.35"/>
    <row r="70120" customFormat="1" x14ac:dyDescent="0.35"/>
    <row r="70121" customFormat="1" x14ac:dyDescent="0.35"/>
    <row r="70122" customFormat="1" x14ac:dyDescent="0.35"/>
    <row r="70123" customFormat="1" x14ac:dyDescent="0.35"/>
    <row r="70124" customFormat="1" x14ac:dyDescent="0.35"/>
    <row r="70125" customFormat="1" x14ac:dyDescent="0.35"/>
    <row r="70126" customFormat="1" x14ac:dyDescent="0.35"/>
    <row r="70127" customFormat="1" x14ac:dyDescent="0.35"/>
    <row r="70128" customFormat="1" x14ac:dyDescent="0.35"/>
    <row r="70129" customFormat="1" x14ac:dyDescent="0.35"/>
    <row r="70130" customFormat="1" x14ac:dyDescent="0.35"/>
    <row r="70131" customFormat="1" x14ac:dyDescent="0.35"/>
    <row r="70132" customFormat="1" x14ac:dyDescent="0.35"/>
    <row r="70133" customFormat="1" x14ac:dyDescent="0.35"/>
    <row r="70134" customFormat="1" x14ac:dyDescent="0.35"/>
    <row r="70135" customFormat="1" x14ac:dyDescent="0.35"/>
    <row r="70136" customFormat="1" x14ac:dyDescent="0.35"/>
    <row r="70137" customFormat="1" x14ac:dyDescent="0.35"/>
    <row r="70138" customFormat="1" x14ac:dyDescent="0.35"/>
    <row r="70139" customFormat="1" x14ac:dyDescent="0.35"/>
    <row r="70140" customFormat="1" x14ac:dyDescent="0.35"/>
    <row r="70141" customFormat="1" x14ac:dyDescent="0.35"/>
    <row r="70142" customFormat="1" x14ac:dyDescent="0.35"/>
    <row r="70143" customFormat="1" x14ac:dyDescent="0.35"/>
    <row r="70144" customFormat="1" x14ac:dyDescent="0.35"/>
    <row r="70145" customFormat="1" x14ac:dyDescent="0.35"/>
    <row r="70146" customFormat="1" x14ac:dyDescent="0.35"/>
    <row r="70147" customFormat="1" x14ac:dyDescent="0.35"/>
    <row r="70148" customFormat="1" x14ac:dyDescent="0.35"/>
    <row r="70149" customFormat="1" x14ac:dyDescent="0.35"/>
    <row r="70150" customFormat="1" x14ac:dyDescent="0.35"/>
    <row r="70151" customFormat="1" x14ac:dyDescent="0.35"/>
    <row r="70152" customFormat="1" x14ac:dyDescent="0.35"/>
    <row r="70153" customFormat="1" x14ac:dyDescent="0.35"/>
    <row r="70154" customFormat="1" x14ac:dyDescent="0.35"/>
    <row r="70155" customFormat="1" x14ac:dyDescent="0.35"/>
    <row r="70156" customFormat="1" x14ac:dyDescent="0.35"/>
    <row r="70157" customFormat="1" x14ac:dyDescent="0.35"/>
    <row r="70158" customFormat="1" x14ac:dyDescent="0.35"/>
    <row r="70159" customFormat="1" x14ac:dyDescent="0.35"/>
    <row r="70160" customFormat="1" x14ac:dyDescent="0.35"/>
    <row r="70161" customFormat="1" x14ac:dyDescent="0.35"/>
    <row r="70162" customFormat="1" x14ac:dyDescent="0.35"/>
    <row r="70163" customFormat="1" x14ac:dyDescent="0.35"/>
    <row r="70164" customFormat="1" x14ac:dyDescent="0.35"/>
    <row r="70165" customFormat="1" x14ac:dyDescent="0.35"/>
    <row r="70166" customFormat="1" x14ac:dyDescent="0.35"/>
    <row r="70167" customFormat="1" x14ac:dyDescent="0.35"/>
    <row r="70168" customFormat="1" x14ac:dyDescent="0.35"/>
    <row r="70169" customFormat="1" x14ac:dyDescent="0.35"/>
    <row r="70170" customFormat="1" x14ac:dyDescent="0.35"/>
    <row r="70171" customFormat="1" x14ac:dyDescent="0.35"/>
    <row r="70172" customFormat="1" x14ac:dyDescent="0.35"/>
    <row r="70173" customFormat="1" x14ac:dyDescent="0.35"/>
    <row r="70174" customFormat="1" x14ac:dyDescent="0.35"/>
    <row r="70175" customFormat="1" x14ac:dyDescent="0.35"/>
    <row r="70176" customFormat="1" x14ac:dyDescent="0.35"/>
    <row r="70177" customFormat="1" x14ac:dyDescent="0.35"/>
    <row r="70178" customFormat="1" x14ac:dyDescent="0.35"/>
    <row r="70179" customFormat="1" x14ac:dyDescent="0.35"/>
    <row r="70180" customFormat="1" x14ac:dyDescent="0.35"/>
    <row r="70181" customFormat="1" x14ac:dyDescent="0.35"/>
    <row r="70182" customFormat="1" x14ac:dyDescent="0.35"/>
    <row r="70183" customFormat="1" x14ac:dyDescent="0.35"/>
    <row r="70184" customFormat="1" x14ac:dyDescent="0.35"/>
    <row r="70185" customFormat="1" x14ac:dyDescent="0.35"/>
    <row r="70186" customFormat="1" x14ac:dyDescent="0.35"/>
    <row r="70187" customFormat="1" x14ac:dyDescent="0.35"/>
    <row r="70188" customFormat="1" x14ac:dyDescent="0.35"/>
    <row r="70189" customFormat="1" x14ac:dyDescent="0.35"/>
    <row r="70190" customFormat="1" x14ac:dyDescent="0.35"/>
    <row r="70191" customFormat="1" x14ac:dyDescent="0.35"/>
    <row r="70192" customFormat="1" x14ac:dyDescent="0.35"/>
    <row r="70193" customFormat="1" x14ac:dyDescent="0.35"/>
    <row r="70194" customFormat="1" x14ac:dyDescent="0.35"/>
    <row r="70195" customFormat="1" x14ac:dyDescent="0.35"/>
    <row r="70196" customFormat="1" x14ac:dyDescent="0.35"/>
    <row r="70197" customFormat="1" x14ac:dyDescent="0.35"/>
    <row r="70198" customFormat="1" x14ac:dyDescent="0.35"/>
    <row r="70199" customFormat="1" x14ac:dyDescent="0.35"/>
    <row r="70200" customFormat="1" x14ac:dyDescent="0.35"/>
    <row r="70201" customFormat="1" x14ac:dyDescent="0.35"/>
    <row r="70202" customFormat="1" x14ac:dyDescent="0.35"/>
    <row r="70203" customFormat="1" x14ac:dyDescent="0.35"/>
    <row r="70204" customFormat="1" x14ac:dyDescent="0.35"/>
    <row r="70205" customFormat="1" x14ac:dyDescent="0.35"/>
    <row r="70206" customFormat="1" x14ac:dyDescent="0.35"/>
    <row r="70207" customFormat="1" x14ac:dyDescent="0.35"/>
    <row r="70208" customFormat="1" x14ac:dyDescent="0.35"/>
    <row r="70209" customFormat="1" x14ac:dyDescent="0.35"/>
    <row r="70210" customFormat="1" x14ac:dyDescent="0.35"/>
    <row r="70211" customFormat="1" x14ac:dyDescent="0.35"/>
    <row r="70212" customFormat="1" x14ac:dyDescent="0.35"/>
    <row r="70213" customFormat="1" x14ac:dyDescent="0.35"/>
    <row r="70214" customFormat="1" x14ac:dyDescent="0.35"/>
    <row r="70215" customFormat="1" x14ac:dyDescent="0.35"/>
    <row r="70216" customFormat="1" x14ac:dyDescent="0.35"/>
    <row r="70217" customFormat="1" x14ac:dyDescent="0.35"/>
    <row r="70218" customFormat="1" x14ac:dyDescent="0.35"/>
    <row r="70219" customFormat="1" x14ac:dyDescent="0.35"/>
    <row r="70220" customFormat="1" x14ac:dyDescent="0.35"/>
    <row r="70221" customFormat="1" x14ac:dyDescent="0.35"/>
    <row r="70222" customFormat="1" x14ac:dyDescent="0.35"/>
    <row r="70223" customFormat="1" x14ac:dyDescent="0.35"/>
    <row r="70224" customFormat="1" x14ac:dyDescent="0.35"/>
    <row r="70225" customFormat="1" x14ac:dyDescent="0.35"/>
    <row r="70226" customFormat="1" x14ac:dyDescent="0.35"/>
    <row r="70227" customFormat="1" x14ac:dyDescent="0.35"/>
    <row r="70228" customFormat="1" x14ac:dyDescent="0.35"/>
    <row r="70229" customFormat="1" x14ac:dyDescent="0.35"/>
    <row r="70230" customFormat="1" x14ac:dyDescent="0.35"/>
    <row r="70231" customFormat="1" x14ac:dyDescent="0.35"/>
    <row r="70232" customFormat="1" x14ac:dyDescent="0.35"/>
    <row r="70233" customFormat="1" x14ac:dyDescent="0.35"/>
    <row r="70234" customFormat="1" x14ac:dyDescent="0.35"/>
    <row r="70235" customFormat="1" x14ac:dyDescent="0.35"/>
    <row r="70236" customFormat="1" x14ac:dyDescent="0.35"/>
    <row r="70237" customFormat="1" x14ac:dyDescent="0.35"/>
    <row r="70238" customFormat="1" x14ac:dyDescent="0.35"/>
    <row r="70239" customFormat="1" x14ac:dyDescent="0.35"/>
    <row r="70240" customFormat="1" x14ac:dyDescent="0.35"/>
    <row r="70241" customFormat="1" x14ac:dyDescent="0.35"/>
    <row r="70242" customFormat="1" x14ac:dyDescent="0.35"/>
    <row r="70243" customFormat="1" x14ac:dyDescent="0.35"/>
    <row r="70244" customFormat="1" x14ac:dyDescent="0.35"/>
    <row r="70245" customFormat="1" x14ac:dyDescent="0.35"/>
    <row r="70246" customFormat="1" x14ac:dyDescent="0.35"/>
    <row r="70247" customFormat="1" x14ac:dyDescent="0.35"/>
    <row r="70248" customFormat="1" x14ac:dyDescent="0.35"/>
    <row r="70249" customFormat="1" x14ac:dyDescent="0.35"/>
    <row r="70250" customFormat="1" x14ac:dyDescent="0.35"/>
    <row r="70251" customFormat="1" x14ac:dyDescent="0.35"/>
    <row r="70252" customFormat="1" x14ac:dyDescent="0.35"/>
    <row r="70253" customFormat="1" x14ac:dyDescent="0.35"/>
    <row r="70254" customFormat="1" x14ac:dyDescent="0.35"/>
    <row r="70255" customFormat="1" x14ac:dyDescent="0.35"/>
    <row r="70256" customFormat="1" x14ac:dyDescent="0.35"/>
    <row r="70257" customFormat="1" x14ac:dyDescent="0.35"/>
    <row r="70258" customFormat="1" x14ac:dyDescent="0.35"/>
    <row r="70259" customFormat="1" x14ac:dyDescent="0.35"/>
    <row r="70260" customFormat="1" x14ac:dyDescent="0.35"/>
    <row r="70261" customFormat="1" x14ac:dyDescent="0.35"/>
    <row r="70262" customFormat="1" x14ac:dyDescent="0.35"/>
    <row r="70263" customFormat="1" x14ac:dyDescent="0.35"/>
    <row r="70264" customFormat="1" x14ac:dyDescent="0.35"/>
    <row r="70265" customFormat="1" x14ac:dyDescent="0.35"/>
    <row r="70266" customFormat="1" x14ac:dyDescent="0.35"/>
    <row r="70267" customFormat="1" x14ac:dyDescent="0.35"/>
    <row r="70268" customFormat="1" x14ac:dyDescent="0.35"/>
    <row r="70269" customFormat="1" x14ac:dyDescent="0.35"/>
    <row r="70270" customFormat="1" x14ac:dyDescent="0.35"/>
    <row r="70271" customFormat="1" x14ac:dyDescent="0.35"/>
    <row r="70272" customFormat="1" x14ac:dyDescent="0.35"/>
    <row r="70273" customFormat="1" x14ac:dyDescent="0.35"/>
    <row r="70274" customFormat="1" x14ac:dyDescent="0.35"/>
    <row r="70275" customFormat="1" x14ac:dyDescent="0.35"/>
    <row r="70276" customFormat="1" x14ac:dyDescent="0.35"/>
    <row r="70277" customFormat="1" x14ac:dyDescent="0.35"/>
    <row r="70278" customFormat="1" x14ac:dyDescent="0.35"/>
    <row r="70279" customFormat="1" x14ac:dyDescent="0.35"/>
    <row r="70280" customFormat="1" x14ac:dyDescent="0.35"/>
    <row r="70281" customFormat="1" x14ac:dyDescent="0.35"/>
    <row r="70282" customFormat="1" x14ac:dyDescent="0.35"/>
    <row r="70283" customFormat="1" x14ac:dyDescent="0.35"/>
    <row r="70284" customFormat="1" x14ac:dyDescent="0.35"/>
    <row r="70285" customFormat="1" x14ac:dyDescent="0.35"/>
    <row r="70286" customFormat="1" x14ac:dyDescent="0.35"/>
    <row r="70287" customFormat="1" x14ac:dyDescent="0.35"/>
    <row r="70288" customFormat="1" x14ac:dyDescent="0.35"/>
    <row r="70289" customFormat="1" x14ac:dyDescent="0.35"/>
    <row r="70290" customFormat="1" x14ac:dyDescent="0.35"/>
    <row r="70291" customFormat="1" x14ac:dyDescent="0.35"/>
    <row r="70292" customFormat="1" x14ac:dyDescent="0.35"/>
    <row r="70293" customFormat="1" x14ac:dyDescent="0.35"/>
    <row r="70294" customFormat="1" x14ac:dyDescent="0.35"/>
    <row r="70295" customFormat="1" x14ac:dyDescent="0.35"/>
    <row r="70296" customFormat="1" x14ac:dyDescent="0.35"/>
    <row r="70297" customFormat="1" x14ac:dyDescent="0.35"/>
    <row r="70298" customFormat="1" x14ac:dyDescent="0.35"/>
    <row r="70299" customFormat="1" x14ac:dyDescent="0.35"/>
    <row r="70300" customFormat="1" x14ac:dyDescent="0.35"/>
    <row r="70301" customFormat="1" x14ac:dyDescent="0.35"/>
    <row r="70302" customFormat="1" x14ac:dyDescent="0.35"/>
    <row r="70303" customFormat="1" x14ac:dyDescent="0.35"/>
    <row r="70304" customFormat="1" x14ac:dyDescent="0.35"/>
    <row r="70305" customFormat="1" x14ac:dyDescent="0.35"/>
    <row r="70306" customFormat="1" x14ac:dyDescent="0.35"/>
    <row r="70307" customFormat="1" x14ac:dyDescent="0.35"/>
    <row r="70308" customFormat="1" x14ac:dyDescent="0.35"/>
    <row r="70309" customFormat="1" x14ac:dyDescent="0.35"/>
    <row r="70310" customFormat="1" x14ac:dyDescent="0.35"/>
    <row r="70311" customFormat="1" x14ac:dyDescent="0.35"/>
    <row r="70312" customFormat="1" x14ac:dyDescent="0.35"/>
    <row r="70313" customFormat="1" x14ac:dyDescent="0.35"/>
    <row r="70314" customFormat="1" x14ac:dyDescent="0.35"/>
    <row r="70315" customFormat="1" x14ac:dyDescent="0.35"/>
    <row r="70316" customFormat="1" x14ac:dyDescent="0.35"/>
    <row r="70317" customFormat="1" x14ac:dyDescent="0.35"/>
    <row r="70318" customFormat="1" x14ac:dyDescent="0.35"/>
    <row r="70319" customFormat="1" x14ac:dyDescent="0.35"/>
    <row r="70320" customFormat="1" x14ac:dyDescent="0.35"/>
    <row r="70321" customFormat="1" x14ac:dyDescent="0.35"/>
    <row r="70322" customFormat="1" x14ac:dyDescent="0.35"/>
    <row r="70323" customFormat="1" x14ac:dyDescent="0.35"/>
    <row r="70324" customFormat="1" x14ac:dyDescent="0.35"/>
    <row r="70325" customFormat="1" x14ac:dyDescent="0.35"/>
    <row r="70326" customFormat="1" x14ac:dyDescent="0.35"/>
    <row r="70327" customFormat="1" x14ac:dyDescent="0.35"/>
    <row r="70328" customFormat="1" x14ac:dyDescent="0.35"/>
    <row r="70329" customFormat="1" x14ac:dyDescent="0.35"/>
    <row r="70330" customFormat="1" x14ac:dyDescent="0.35"/>
    <row r="70331" customFormat="1" x14ac:dyDescent="0.35"/>
    <row r="70332" customFormat="1" x14ac:dyDescent="0.35"/>
    <row r="70333" customFormat="1" x14ac:dyDescent="0.35"/>
    <row r="70334" customFormat="1" x14ac:dyDescent="0.35"/>
    <row r="70335" customFormat="1" x14ac:dyDescent="0.35"/>
    <row r="70336" customFormat="1" x14ac:dyDescent="0.35"/>
    <row r="70337" customFormat="1" x14ac:dyDescent="0.35"/>
    <row r="70338" customFormat="1" x14ac:dyDescent="0.35"/>
    <row r="70339" customFormat="1" x14ac:dyDescent="0.35"/>
    <row r="70340" customFormat="1" x14ac:dyDescent="0.35"/>
    <row r="70341" customFormat="1" x14ac:dyDescent="0.35"/>
    <row r="70342" customFormat="1" x14ac:dyDescent="0.35"/>
    <row r="70343" customFormat="1" x14ac:dyDescent="0.35"/>
    <row r="70344" customFormat="1" x14ac:dyDescent="0.35"/>
    <row r="70345" customFormat="1" x14ac:dyDescent="0.35"/>
    <row r="70346" customFormat="1" x14ac:dyDescent="0.35"/>
    <row r="70347" customFormat="1" x14ac:dyDescent="0.35"/>
    <row r="70348" customFormat="1" x14ac:dyDescent="0.35"/>
    <row r="70349" customFormat="1" x14ac:dyDescent="0.35"/>
    <row r="70350" customFormat="1" x14ac:dyDescent="0.35"/>
    <row r="70351" customFormat="1" x14ac:dyDescent="0.35"/>
    <row r="70352" customFormat="1" x14ac:dyDescent="0.35"/>
    <row r="70353" customFormat="1" x14ac:dyDescent="0.35"/>
    <row r="70354" customFormat="1" x14ac:dyDescent="0.35"/>
    <row r="70355" customFormat="1" x14ac:dyDescent="0.35"/>
    <row r="70356" customFormat="1" x14ac:dyDescent="0.35"/>
    <row r="70357" customFormat="1" x14ac:dyDescent="0.35"/>
    <row r="70358" customFormat="1" x14ac:dyDescent="0.35"/>
    <row r="70359" customFormat="1" x14ac:dyDescent="0.35"/>
    <row r="70360" customFormat="1" x14ac:dyDescent="0.35"/>
    <row r="70361" customFormat="1" x14ac:dyDescent="0.35"/>
    <row r="70362" customFormat="1" x14ac:dyDescent="0.35"/>
    <row r="70363" customFormat="1" x14ac:dyDescent="0.35"/>
    <row r="70364" customFormat="1" x14ac:dyDescent="0.35"/>
    <row r="70365" customFormat="1" x14ac:dyDescent="0.35"/>
    <row r="70366" customFormat="1" x14ac:dyDescent="0.35"/>
    <row r="70367" customFormat="1" x14ac:dyDescent="0.35"/>
    <row r="70368" customFormat="1" x14ac:dyDescent="0.35"/>
    <row r="70369" customFormat="1" x14ac:dyDescent="0.35"/>
    <row r="70370" customFormat="1" x14ac:dyDescent="0.35"/>
    <row r="70371" customFormat="1" x14ac:dyDescent="0.35"/>
    <row r="70372" customFormat="1" x14ac:dyDescent="0.35"/>
    <row r="70373" customFormat="1" x14ac:dyDescent="0.35"/>
    <row r="70374" customFormat="1" x14ac:dyDescent="0.35"/>
    <row r="70375" customFormat="1" x14ac:dyDescent="0.35"/>
    <row r="70376" customFormat="1" x14ac:dyDescent="0.35"/>
    <row r="70377" customFormat="1" x14ac:dyDescent="0.35"/>
    <row r="70378" customFormat="1" x14ac:dyDescent="0.35"/>
    <row r="70379" customFormat="1" x14ac:dyDescent="0.35"/>
    <row r="70380" customFormat="1" x14ac:dyDescent="0.35"/>
    <row r="70381" customFormat="1" x14ac:dyDescent="0.35"/>
    <row r="70382" customFormat="1" x14ac:dyDescent="0.35"/>
    <row r="70383" customFormat="1" x14ac:dyDescent="0.35"/>
    <row r="70384" customFormat="1" x14ac:dyDescent="0.35"/>
    <row r="70385" customFormat="1" x14ac:dyDescent="0.35"/>
    <row r="70386" customFormat="1" x14ac:dyDescent="0.35"/>
    <row r="70387" customFormat="1" x14ac:dyDescent="0.35"/>
    <row r="70388" customFormat="1" x14ac:dyDescent="0.35"/>
    <row r="70389" customFormat="1" x14ac:dyDescent="0.35"/>
    <row r="70390" customFormat="1" x14ac:dyDescent="0.35"/>
    <row r="70391" customFormat="1" x14ac:dyDescent="0.35"/>
    <row r="70392" customFormat="1" x14ac:dyDescent="0.35"/>
    <row r="70393" customFormat="1" x14ac:dyDescent="0.35"/>
    <row r="70394" customFormat="1" x14ac:dyDescent="0.35"/>
    <row r="70395" customFormat="1" x14ac:dyDescent="0.35"/>
    <row r="70396" customFormat="1" x14ac:dyDescent="0.35"/>
    <row r="70397" customFormat="1" x14ac:dyDescent="0.35"/>
    <row r="70398" customFormat="1" x14ac:dyDescent="0.35"/>
    <row r="70399" customFormat="1" x14ac:dyDescent="0.35"/>
    <row r="70400" customFormat="1" x14ac:dyDescent="0.35"/>
    <row r="70401" customFormat="1" x14ac:dyDescent="0.35"/>
    <row r="70402" customFormat="1" x14ac:dyDescent="0.35"/>
    <row r="70403" customFormat="1" x14ac:dyDescent="0.35"/>
    <row r="70404" customFormat="1" x14ac:dyDescent="0.35"/>
    <row r="70405" customFormat="1" x14ac:dyDescent="0.35"/>
    <row r="70406" customFormat="1" x14ac:dyDescent="0.35"/>
    <row r="70407" customFormat="1" x14ac:dyDescent="0.35"/>
    <row r="70408" customFormat="1" x14ac:dyDescent="0.35"/>
    <row r="70409" customFormat="1" x14ac:dyDescent="0.35"/>
    <row r="70410" customFormat="1" x14ac:dyDescent="0.35"/>
    <row r="70411" customFormat="1" x14ac:dyDescent="0.35"/>
    <row r="70412" customFormat="1" x14ac:dyDescent="0.35"/>
    <row r="70413" customFormat="1" x14ac:dyDescent="0.35"/>
    <row r="70414" customFormat="1" x14ac:dyDescent="0.35"/>
    <row r="70415" customFormat="1" x14ac:dyDescent="0.35"/>
    <row r="70416" customFormat="1" x14ac:dyDescent="0.35"/>
    <row r="70417" customFormat="1" x14ac:dyDescent="0.35"/>
    <row r="70418" customFormat="1" x14ac:dyDescent="0.35"/>
    <row r="70419" customFormat="1" x14ac:dyDescent="0.35"/>
    <row r="70420" customFormat="1" x14ac:dyDescent="0.35"/>
    <row r="70421" customFormat="1" x14ac:dyDescent="0.35"/>
    <row r="70422" customFormat="1" x14ac:dyDescent="0.35"/>
    <row r="70423" customFormat="1" x14ac:dyDescent="0.35"/>
    <row r="70424" customFormat="1" x14ac:dyDescent="0.35"/>
    <row r="70425" customFormat="1" x14ac:dyDescent="0.35"/>
    <row r="70426" customFormat="1" x14ac:dyDescent="0.35"/>
    <row r="70427" customFormat="1" x14ac:dyDescent="0.35"/>
    <row r="70428" customFormat="1" x14ac:dyDescent="0.35"/>
    <row r="70429" customFormat="1" x14ac:dyDescent="0.35"/>
    <row r="70430" customFormat="1" x14ac:dyDescent="0.35"/>
    <row r="70431" customFormat="1" x14ac:dyDescent="0.35"/>
    <row r="70432" customFormat="1" x14ac:dyDescent="0.35"/>
    <row r="70433" customFormat="1" x14ac:dyDescent="0.35"/>
    <row r="70434" customFormat="1" x14ac:dyDescent="0.35"/>
    <row r="70435" customFormat="1" x14ac:dyDescent="0.35"/>
    <row r="70436" customFormat="1" x14ac:dyDescent="0.35"/>
    <row r="70437" customFormat="1" x14ac:dyDescent="0.35"/>
    <row r="70438" customFormat="1" x14ac:dyDescent="0.35"/>
    <row r="70439" customFormat="1" x14ac:dyDescent="0.35"/>
    <row r="70440" customFormat="1" x14ac:dyDescent="0.35"/>
    <row r="70441" customFormat="1" x14ac:dyDescent="0.35"/>
    <row r="70442" customFormat="1" x14ac:dyDescent="0.35"/>
    <row r="70443" customFormat="1" x14ac:dyDescent="0.35"/>
    <row r="70444" customFormat="1" x14ac:dyDescent="0.35"/>
    <row r="70445" customFormat="1" x14ac:dyDescent="0.35"/>
    <row r="70446" customFormat="1" x14ac:dyDescent="0.35"/>
    <row r="70447" customFormat="1" x14ac:dyDescent="0.35"/>
    <row r="70448" customFormat="1" x14ac:dyDescent="0.35"/>
    <row r="70449" customFormat="1" x14ac:dyDescent="0.35"/>
    <row r="70450" customFormat="1" x14ac:dyDescent="0.35"/>
    <row r="70451" customFormat="1" x14ac:dyDescent="0.35"/>
    <row r="70452" customFormat="1" x14ac:dyDescent="0.35"/>
    <row r="70453" customFormat="1" x14ac:dyDescent="0.35"/>
    <row r="70454" customFormat="1" x14ac:dyDescent="0.35"/>
    <row r="70455" customFormat="1" x14ac:dyDescent="0.35"/>
    <row r="70456" customFormat="1" x14ac:dyDescent="0.35"/>
    <row r="70457" customFormat="1" x14ac:dyDescent="0.35"/>
    <row r="70458" customFormat="1" x14ac:dyDescent="0.35"/>
    <row r="70459" customFormat="1" x14ac:dyDescent="0.35"/>
    <row r="70460" customFormat="1" x14ac:dyDescent="0.35"/>
    <row r="70461" customFormat="1" x14ac:dyDescent="0.35"/>
    <row r="70462" customFormat="1" x14ac:dyDescent="0.35"/>
    <row r="70463" customFormat="1" x14ac:dyDescent="0.35"/>
    <row r="70464" customFormat="1" x14ac:dyDescent="0.35"/>
    <row r="70465" customFormat="1" x14ac:dyDescent="0.35"/>
    <row r="70466" customFormat="1" x14ac:dyDescent="0.35"/>
    <row r="70467" customFormat="1" x14ac:dyDescent="0.35"/>
    <row r="70468" customFormat="1" x14ac:dyDescent="0.35"/>
    <row r="70469" customFormat="1" x14ac:dyDescent="0.35"/>
    <row r="70470" customFormat="1" x14ac:dyDescent="0.35"/>
    <row r="70471" customFormat="1" x14ac:dyDescent="0.35"/>
    <row r="70472" customFormat="1" x14ac:dyDescent="0.35"/>
    <row r="70473" customFormat="1" x14ac:dyDescent="0.35"/>
    <row r="70474" customFormat="1" x14ac:dyDescent="0.35"/>
    <row r="70475" customFormat="1" x14ac:dyDescent="0.35"/>
    <row r="70476" customFormat="1" x14ac:dyDescent="0.35"/>
    <row r="70477" customFormat="1" x14ac:dyDescent="0.35"/>
    <row r="70478" customFormat="1" x14ac:dyDescent="0.35"/>
    <row r="70479" customFormat="1" x14ac:dyDescent="0.35"/>
    <row r="70480" customFormat="1" x14ac:dyDescent="0.35"/>
    <row r="70481" customFormat="1" x14ac:dyDescent="0.35"/>
    <row r="70482" customFormat="1" x14ac:dyDescent="0.35"/>
    <row r="70483" customFormat="1" x14ac:dyDescent="0.35"/>
    <row r="70484" customFormat="1" x14ac:dyDescent="0.35"/>
    <row r="70485" customFormat="1" x14ac:dyDescent="0.35"/>
    <row r="70486" customFormat="1" x14ac:dyDescent="0.35"/>
    <row r="70487" customFormat="1" x14ac:dyDescent="0.35"/>
    <row r="70488" customFormat="1" x14ac:dyDescent="0.35"/>
    <row r="70489" customFormat="1" x14ac:dyDescent="0.35"/>
    <row r="70490" customFormat="1" x14ac:dyDescent="0.35"/>
    <row r="70491" customFormat="1" x14ac:dyDescent="0.35"/>
    <row r="70492" customFormat="1" x14ac:dyDescent="0.35"/>
    <row r="70493" customFormat="1" x14ac:dyDescent="0.35"/>
    <row r="70494" customFormat="1" x14ac:dyDescent="0.35"/>
    <row r="70495" customFormat="1" x14ac:dyDescent="0.35"/>
    <row r="70496" customFormat="1" x14ac:dyDescent="0.35"/>
    <row r="70497" customFormat="1" x14ac:dyDescent="0.35"/>
    <row r="70498" customFormat="1" x14ac:dyDescent="0.35"/>
    <row r="70499" customFormat="1" x14ac:dyDescent="0.35"/>
    <row r="70500" customFormat="1" x14ac:dyDescent="0.35"/>
    <row r="70501" customFormat="1" x14ac:dyDescent="0.35"/>
    <row r="70502" customFormat="1" x14ac:dyDescent="0.35"/>
    <row r="70503" customFormat="1" x14ac:dyDescent="0.35"/>
    <row r="70504" customFormat="1" x14ac:dyDescent="0.35"/>
    <row r="70505" customFormat="1" x14ac:dyDescent="0.35"/>
    <row r="70506" customFormat="1" x14ac:dyDescent="0.35"/>
    <row r="70507" customFormat="1" x14ac:dyDescent="0.35"/>
    <row r="70508" customFormat="1" x14ac:dyDescent="0.35"/>
    <row r="70509" customFormat="1" x14ac:dyDescent="0.35"/>
    <row r="70510" customFormat="1" x14ac:dyDescent="0.35"/>
    <row r="70511" customFormat="1" x14ac:dyDescent="0.35"/>
    <row r="70512" customFormat="1" x14ac:dyDescent="0.35"/>
    <row r="70513" customFormat="1" x14ac:dyDescent="0.35"/>
    <row r="70514" customFormat="1" x14ac:dyDescent="0.35"/>
    <row r="70515" customFormat="1" x14ac:dyDescent="0.35"/>
    <row r="70516" customFormat="1" x14ac:dyDescent="0.35"/>
    <row r="70517" customFormat="1" x14ac:dyDescent="0.35"/>
    <row r="70518" customFormat="1" x14ac:dyDescent="0.35"/>
    <row r="70519" customFormat="1" x14ac:dyDescent="0.35"/>
    <row r="70520" customFormat="1" x14ac:dyDescent="0.35"/>
    <row r="70521" customFormat="1" x14ac:dyDescent="0.35"/>
    <row r="70522" customFormat="1" x14ac:dyDescent="0.35"/>
    <row r="70523" customFormat="1" x14ac:dyDescent="0.35"/>
    <row r="70524" customFormat="1" x14ac:dyDescent="0.35"/>
    <row r="70525" customFormat="1" x14ac:dyDescent="0.35"/>
    <row r="70526" customFormat="1" x14ac:dyDescent="0.35"/>
    <row r="70527" customFormat="1" x14ac:dyDescent="0.35"/>
    <row r="70528" customFormat="1" x14ac:dyDescent="0.35"/>
    <row r="70529" customFormat="1" x14ac:dyDescent="0.35"/>
    <row r="70530" customFormat="1" x14ac:dyDescent="0.35"/>
    <row r="70531" customFormat="1" x14ac:dyDescent="0.35"/>
    <row r="70532" customFormat="1" x14ac:dyDescent="0.35"/>
    <row r="70533" customFormat="1" x14ac:dyDescent="0.35"/>
    <row r="70534" customFormat="1" x14ac:dyDescent="0.35"/>
    <row r="70535" customFormat="1" x14ac:dyDescent="0.35"/>
    <row r="70536" customFormat="1" x14ac:dyDescent="0.35"/>
    <row r="70537" customFormat="1" x14ac:dyDescent="0.35"/>
    <row r="70538" customFormat="1" x14ac:dyDescent="0.35"/>
    <row r="70539" customFormat="1" x14ac:dyDescent="0.35"/>
    <row r="70540" customFormat="1" x14ac:dyDescent="0.35"/>
    <row r="70541" customFormat="1" x14ac:dyDescent="0.35"/>
    <row r="70542" customFormat="1" x14ac:dyDescent="0.35"/>
    <row r="70543" customFormat="1" x14ac:dyDescent="0.35"/>
    <row r="70544" customFormat="1" x14ac:dyDescent="0.35"/>
    <row r="70545" customFormat="1" x14ac:dyDescent="0.35"/>
    <row r="70546" customFormat="1" x14ac:dyDescent="0.35"/>
    <row r="70547" customFormat="1" x14ac:dyDescent="0.35"/>
    <row r="70548" customFormat="1" x14ac:dyDescent="0.35"/>
    <row r="70549" customFormat="1" x14ac:dyDescent="0.35"/>
    <row r="70550" customFormat="1" x14ac:dyDescent="0.35"/>
    <row r="70551" customFormat="1" x14ac:dyDescent="0.35"/>
    <row r="70552" customFormat="1" x14ac:dyDescent="0.35"/>
    <row r="70553" customFormat="1" x14ac:dyDescent="0.35"/>
    <row r="70554" customFormat="1" x14ac:dyDescent="0.35"/>
    <row r="70555" customFormat="1" x14ac:dyDescent="0.35"/>
    <row r="70556" customFormat="1" x14ac:dyDescent="0.35"/>
    <row r="70557" customFormat="1" x14ac:dyDescent="0.35"/>
    <row r="70558" customFormat="1" x14ac:dyDescent="0.35"/>
    <row r="70559" customFormat="1" x14ac:dyDescent="0.35"/>
    <row r="70560" customFormat="1" x14ac:dyDescent="0.35"/>
    <row r="70561" customFormat="1" x14ac:dyDescent="0.35"/>
    <row r="70562" customFormat="1" x14ac:dyDescent="0.35"/>
    <row r="70563" customFormat="1" x14ac:dyDescent="0.35"/>
    <row r="70564" customFormat="1" x14ac:dyDescent="0.35"/>
    <row r="70565" customFormat="1" x14ac:dyDescent="0.35"/>
    <row r="70566" customFormat="1" x14ac:dyDescent="0.35"/>
    <row r="70567" customFormat="1" x14ac:dyDescent="0.35"/>
    <row r="70568" customFormat="1" x14ac:dyDescent="0.35"/>
    <row r="70569" customFormat="1" x14ac:dyDescent="0.35"/>
    <row r="70570" customFormat="1" x14ac:dyDescent="0.35"/>
    <row r="70571" customFormat="1" x14ac:dyDescent="0.35"/>
    <row r="70572" customFormat="1" x14ac:dyDescent="0.35"/>
    <row r="70573" customFormat="1" x14ac:dyDescent="0.35"/>
    <row r="70574" customFormat="1" x14ac:dyDescent="0.35"/>
    <row r="70575" customFormat="1" x14ac:dyDescent="0.35"/>
    <row r="70576" customFormat="1" x14ac:dyDescent="0.35"/>
    <row r="70577" customFormat="1" x14ac:dyDescent="0.35"/>
    <row r="70578" customFormat="1" x14ac:dyDescent="0.35"/>
    <row r="70579" customFormat="1" x14ac:dyDescent="0.35"/>
    <row r="70580" customFormat="1" x14ac:dyDescent="0.35"/>
    <row r="70581" customFormat="1" x14ac:dyDescent="0.35"/>
    <row r="70582" customFormat="1" x14ac:dyDescent="0.35"/>
    <row r="70583" customFormat="1" x14ac:dyDescent="0.35"/>
    <row r="70584" customFormat="1" x14ac:dyDescent="0.35"/>
    <row r="70585" customFormat="1" x14ac:dyDescent="0.35"/>
    <row r="70586" customFormat="1" x14ac:dyDescent="0.35"/>
    <row r="70587" customFormat="1" x14ac:dyDescent="0.35"/>
    <row r="70588" customFormat="1" x14ac:dyDescent="0.35"/>
    <row r="70589" customFormat="1" x14ac:dyDescent="0.35"/>
    <row r="70590" customFormat="1" x14ac:dyDescent="0.35"/>
    <row r="70591" customFormat="1" x14ac:dyDescent="0.35"/>
    <row r="70592" customFormat="1" x14ac:dyDescent="0.35"/>
    <row r="70593" customFormat="1" x14ac:dyDescent="0.35"/>
    <row r="70594" customFormat="1" x14ac:dyDescent="0.35"/>
    <row r="70595" customFormat="1" x14ac:dyDescent="0.35"/>
    <row r="70596" customFormat="1" x14ac:dyDescent="0.35"/>
    <row r="70597" customFormat="1" x14ac:dyDescent="0.35"/>
    <row r="70598" customFormat="1" x14ac:dyDescent="0.35"/>
    <row r="70599" customFormat="1" x14ac:dyDescent="0.35"/>
    <row r="70600" customFormat="1" x14ac:dyDescent="0.35"/>
    <row r="70601" customFormat="1" x14ac:dyDescent="0.35"/>
    <row r="70602" customFormat="1" x14ac:dyDescent="0.35"/>
    <row r="70603" customFormat="1" x14ac:dyDescent="0.35"/>
    <row r="70604" customFormat="1" x14ac:dyDescent="0.35"/>
    <row r="70605" customFormat="1" x14ac:dyDescent="0.35"/>
    <row r="70606" customFormat="1" x14ac:dyDescent="0.35"/>
    <row r="70607" customFormat="1" x14ac:dyDescent="0.35"/>
    <row r="70608" customFormat="1" x14ac:dyDescent="0.35"/>
    <row r="70609" customFormat="1" x14ac:dyDescent="0.35"/>
    <row r="70610" customFormat="1" x14ac:dyDescent="0.35"/>
    <row r="70611" customFormat="1" x14ac:dyDescent="0.35"/>
    <row r="70612" customFormat="1" x14ac:dyDescent="0.35"/>
    <row r="70613" customFormat="1" x14ac:dyDescent="0.35"/>
    <row r="70614" customFormat="1" x14ac:dyDescent="0.35"/>
    <row r="70615" customFormat="1" x14ac:dyDescent="0.35"/>
    <row r="70616" customFormat="1" x14ac:dyDescent="0.35"/>
    <row r="70617" customFormat="1" x14ac:dyDescent="0.35"/>
    <row r="70618" customFormat="1" x14ac:dyDescent="0.35"/>
    <row r="70619" customFormat="1" x14ac:dyDescent="0.35"/>
    <row r="70620" customFormat="1" x14ac:dyDescent="0.35"/>
    <row r="70621" customFormat="1" x14ac:dyDescent="0.35"/>
    <row r="70622" customFormat="1" x14ac:dyDescent="0.35"/>
    <row r="70623" customFormat="1" x14ac:dyDescent="0.35"/>
    <row r="70624" customFormat="1" x14ac:dyDescent="0.35"/>
    <row r="70625" customFormat="1" x14ac:dyDescent="0.35"/>
    <row r="70626" customFormat="1" x14ac:dyDescent="0.35"/>
    <row r="70627" customFormat="1" x14ac:dyDescent="0.35"/>
    <row r="70628" customFormat="1" x14ac:dyDescent="0.35"/>
    <row r="70629" customFormat="1" x14ac:dyDescent="0.35"/>
    <row r="70630" customFormat="1" x14ac:dyDescent="0.35"/>
    <row r="70631" customFormat="1" x14ac:dyDescent="0.35"/>
    <row r="70632" customFormat="1" x14ac:dyDescent="0.35"/>
    <row r="70633" customFormat="1" x14ac:dyDescent="0.35"/>
    <row r="70634" customFormat="1" x14ac:dyDescent="0.35"/>
    <row r="70635" customFormat="1" x14ac:dyDescent="0.35"/>
    <row r="70636" customFormat="1" x14ac:dyDescent="0.35"/>
    <row r="70637" customFormat="1" x14ac:dyDescent="0.35"/>
    <row r="70638" customFormat="1" x14ac:dyDescent="0.35"/>
    <row r="70639" customFormat="1" x14ac:dyDescent="0.35"/>
    <row r="70640" customFormat="1" x14ac:dyDescent="0.35"/>
    <row r="70641" customFormat="1" x14ac:dyDescent="0.35"/>
    <row r="70642" customFormat="1" x14ac:dyDescent="0.35"/>
    <row r="70643" customFormat="1" x14ac:dyDescent="0.35"/>
    <row r="70644" customFormat="1" x14ac:dyDescent="0.35"/>
    <row r="70645" customFormat="1" x14ac:dyDescent="0.35"/>
    <row r="70646" customFormat="1" x14ac:dyDescent="0.35"/>
    <row r="70647" customFormat="1" x14ac:dyDescent="0.35"/>
    <row r="70648" customFormat="1" x14ac:dyDescent="0.35"/>
    <row r="70649" customFormat="1" x14ac:dyDescent="0.35"/>
    <row r="70650" customFormat="1" x14ac:dyDescent="0.35"/>
    <row r="70651" customFormat="1" x14ac:dyDescent="0.35"/>
    <row r="70652" customFormat="1" x14ac:dyDescent="0.35"/>
    <row r="70653" customFormat="1" x14ac:dyDescent="0.35"/>
    <row r="70654" customFormat="1" x14ac:dyDescent="0.35"/>
    <row r="70655" customFormat="1" x14ac:dyDescent="0.35"/>
    <row r="70656" customFormat="1" x14ac:dyDescent="0.35"/>
    <row r="70657" customFormat="1" x14ac:dyDescent="0.35"/>
    <row r="70658" customFormat="1" x14ac:dyDescent="0.35"/>
    <row r="70659" customFormat="1" x14ac:dyDescent="0.35"/>
    <row r="70660" customFormat="1" x14ac:dyDescent="0.35"/>
    <row r="70661" customFormat="1" x14ac:dyDescent="0.35"/>
    <row r="70662" customFormat="1" x14ac:dyDescent="0.35"/>
    <row r="70663" customFormat="1" x14ac:dyDescent="0.35"/>
    <row r="70664" customFormat="1" x14ac:dyDescent="0.35"/>
    <row r="70665" customFormat="1" x14ac:dyDescent="0.35"/>
    <row r="70666" customFormat="1" x14ac:dyDescent="0.35"/>
    <row r="70667" customFormat="1" x14ac:dyDescent="0.35"/>
    <row r="70668" customFormat="1" x14ac:dyDescent="0.35"/>
    <row r="70669" customFormat="1" x14ac:dyDescent="0.35"/>
    <row r="70670" customFormat="1" x14ac:dyDescent="0.35"/>
    <row r="70671" customFormat="1" x14ac:dyDescent="0.35"/>
    <row r="70672" customFormat="1" x14ac:dyDescent="0.35"/>
    <row r="70673" customFormat="1" x14ac:dyDescent="0.35"/>
    <row r="70674" customFormat="1" x14ac:dyDescent="0.35"/>
    <row r="70675" customFormat="1" x14ac:dyDescent="0.35"/>
    <row r="70676" customFormat="1" x14ac:dyDescent="0.35"/>
    <row r="70677" customFormat="1" x14ac:dyDescent="0.35"/>
    <row r="70678" customFormat="1" x14ac:dyDescent="0.35"/>
    <row r="70679" customFormat="1" x14ac:dyDescent="0.35"/>
    <row r="70680" customFormat="1" x14ac:dyDescent="0.35"/>
    <row r="70681" customFormat="1" x14ac:dyDescent="0.35"/>
    <row r="70682" customFormat="1" x14ac:dyDescent="0.35"/>
    <row r="70683" customFormat="1" x14ac:dyDescent="0.35"/>
    <row r="70684" customFormat="1" x14ac:dyDescent="0.35"/>
    <row r="70685" customFormat="1" x14ac:dyDescent="0.35"/>
    <row r="70686" customFormat="1" x14ac:dyDescent="0.35"/>
    <row r="70687" customFormat="1" x14ac:dyDescent="0.35"/>
    <row r="70688" customFormat="1" x14ac:dyDescent="0.35"/>
    <row r="70689" customFormat="1" x14ac:dyDescent="0.35"/>
    <row r="70690" customFormat="1" x14ac:dyDescent="0.35"/>
    <row r="70691" customFormat="1" x14ac:dyDescent="0.35"/>
    <row r="70692" customFormat="1" x14ac:dyDescent="0.35"/>
    <row r="70693" customFormat="1" x14ac:dyDescent="0.35"/>
    <row r="70694" customFormat="1" x14ac:dyDescent="0.35"/>
    <row r="70695" customFormat="1" x14ac:dyDescent="0.35"/>
    <row r="70696" customFormat="1" x14ac:dyDescent="0.35"/>
    <row r="70697" customFormat="1" x14ac:dyDescent="0.35"/>
    <row r="70698" customFormat="1" x14ac:dyDescent="0.35"/>
    <row r="70699" customFormat="1" x14ac:dyDescent="0.35"/>
    <row r="70700" customFormat="1" x14ac:dyDescent="0.35"/>
    <row r="70701" customFormat="1" x14ac:dyDescent="0.35"/>
    <row r="70702" customFormat="1" x14ac:dyDescent="0.35"/>
    <row r="70703" customFormat="1" x14ac:dyDescent="0.35"/>
    <row r="70704" customFormat="1" x14ac:dyDescent="0.35"/>
    <row r="70705" customFormat="1" x14ac:dyDescent="0.35"/>
    <row r="70706" customFormat="1" x14ac:dyDescent="0.35"/>
    <row r="70707" customFormat="1" x14ac:dyDescent="0.35"/>
    <row r="70708" customFormat="1" x14ac:dyDescent="0.35"/>
    <row r="70709" customFormat="1" x14ac:dyDescent="0.35"/>
    <row r="70710" customFormat="1" x14ac:dyDescent="0.35"/>
    <row r="70711" customFormat="1" x14ac:dyDescent="0.35"/>
    <row r="70712" customFormat="1" x14ac:dyDescent="0.35"/>
    <row r="70713" customFormat="1" x14ac:dyDescent="0.35"/>
    <row r="70714" customFormat="1" x14ac:dyDescent="0.35"/>
    <row r="70715" customFormat="1" x14ac:dyDescent="0.35"/>
    <row r="70716" customFormat="1" x14ac:dyDescent="0.35"/>
    <row r="70717" customFormat="1" x14ac:dyDescent="0.35"/>
    <row r="70718" customFormat="1" x14ac:dyDescent="0.35"/>
    <row r="70719" customFormat="1" x14ac:dyDescent="0.35"/>
    <row r="70720" customFormat="1" x14ac:dyDescent="0.35"/>
    <row r="70721" customFormat="1" x14ac:dyDescent="0.35"/>
    <row r="70722" customFormat="1" x14ac:dyDescent="0.35"/>
    <row r="70723" customFormat="1" x14ac:dyDescent="0.35"/>
    <row r="70724" customFormat="1" x14ac:dyDescent="0.35"/>
    <row r="70725" customFormat="1" x14ac:dyDescent="0.35"/>
    <row r="70726" customFormat="1" x14ac:dyDescent="0.35"/>
    <row r="70727" customFormat="1" x14ac:dyDescent="0.35"/>
    <row r="70728" customFormat="1" x14ac:dyDescent="0.35"/>
    <row r="70729" customFormat="1" x14ac:dyDescent="0.35"/>
    <row r="70730" customFormat="1" x14ac:dyDescent="0.35"/>
    <row r="70731" customFormat="1" x14ac:dyDescent="0.35"/>
    <row r="70732" customFormat="1" x14ac:dyDescent="0.35"/>
    <row r="70733" customFormat="1" x14ac:dyDescent="0.35"/>
    <row r="70734" customFormat="1" x14ac:dyDescent="0.35"/>
    <row r="70735" customFormat="1" x14ac:dyDescent="0.35"/>
    <row r="70736" customFormat="1" x14ac:dyDescent="0.35"/>
    <row r="70737" customFormat="1" x14ac:dyDescent="0.35"/>
    <row r="70738" customFormat="1" x14ac:dyDescent="0.35"/>
    <row r="70739" customFormat="1" x14ac:dyDescent="0.35"/>
    <row r="70740" customFormat="1" x14ac:dyDescent="0.35"/>
    <row r="70741" customFormat="1" x14ac:dyDescent="0.35"/>
    <row r="70742" customFormat="1" x14ac:dyDescent="0.35"/>
    <row r="70743" customFormat="1" x14ac:dyDescent="0.35"/>
    <row r="70744" customFormat="1" x14ac:dyDescent="0.35"/>
    <row r="70745" customFormat="1" x14ac:dyDescent="0.35"/>
    <row r="70746" customFormat="1" x14ac:dyDescent="0.35"/>
    <row r="70747" customFormat="1" x14ac:dyDescent="0.35"/>
    <row r="70748" customFormat="1" x14ac:dyDescent="0.35"/>
    <row r="70749" customFormat="1" x14ac:dyDescent="0.35"/>
    <row r="70750" customFormat="1" x14ac:dyDescent="0.35"/>
    <row r="70751" customFormat="1" x14ac:dyDescent="0.35"/>
    <row r="70752" customFormat="1" x14ac:dyDescent="0.35"/>
    <row r="70753" customFormat="1" x14ac:dyDescent="0.35"/>
    <row r="70754" customFormat="1" x14ac:dyDescent="0.35"/>
    <row r="70755" customFormat="1" x14ac:dyDescent="0.35"/>
    <row r="70756" customFormat="1" x14ac:dyDescent="0.35"/>
    <row r="70757" customFormat="1" x14ac:dyDescent="0.35"/>
    <row r="70758" customFormat="1" x14ac:dyDescent="0.35"/>
    <row r="70759" customFormat="1" x14ac:dyDescent="0.35"/>
    <row r="70760" customFormat="1" x14ac:dyDescent="0.35"/>
    <row r="70761" customFormat="1" x14ac:dyDescent="0.35"/>
    <row r="70762" customFormat="1" x14ac:dyDescent="0.35"/>
    <row r="70763" customFormat="1" x14ac:dyDescent="0.35"/>
    <row r="70764" customFormat="1" x14ac:dyDescent="0.35"/>
    <row r="70765" customFormat="1" x14ac:dyDescent="0.35"/>
    <row r="70766" customFormat="1" x14ac:dyDescent="0.35"/>
    <row r="70767" customFormat="1" x14ac:dyDescent="0.35"/>
    <row r="70768" customFormat="1" x14ac:dyDescent="0.35"/>
    <row r="70769" customFormat="1" x14ac:dyDescent="0.35"/>
    <row r="70770" customFormat="1" x14ac:dyDescent="0.35"/>
    <row r="70771" customFormat="1" x14ac:dyDescent="0.35"/>
    <row r="70772" customFormat="1" x14ac:dyDescent="0.35"/>
    <row r="70773" customFormat="1" x14ac:dyDescent="0.35"/>
    <row r="70774" customFormat="1" x14ac:dyDescent="0.35"/>
    <row r="70775" customFormat="1" x14ac:dyDescent="0.35"/>
    <row r="70776" customFormat="1" x14ac:dyDescent="0.35"/>
    <row r="70777" customFormat="1" x14ac:dyDescent="0.35"/>
    <row r="70778" customFormat="1" x14ac:dyDescent="0.35"/>
    <row r="70779" customFormat="1" x14ac:dyDescent="0.35"/>
    <row r="70780" customFormat="1" x14ac:dyDescent="0.35"/>
    <row r="70781" customFormat="1" x14ac:dyDescent="0.35"/>
    <row r="70782" customFormat="1" x14ac:dyDescent="0.35"/>
    <row r="70783" customFormat="1" x14ac:dyDescent="0.35"/>
    <row r="70784" customFormat="1" x14ac:dyDescent="0.35"/>
    <row r="70785" customFormat="1" x14ac:dyDescent="0.35"/>
    <row r="70786" customFormat="1" x14ac:dyDescent="0.35"/>
    <row r="70787" customFormat="1" x14ac:dyDescent="0.35"/>
    <row r="70788" customFormat="1" x14ac:dyDescent="0.35"/>
    <row r="70789" customFormat="1" x14ac:dyDescent="0.35"/>
    <row r="70790" customFormat="1" x14ac:dyDescent="0.35"/>
    <row r="70791" customFormat="1" x14ac:dyDescent="0.35"/>
    <row r="70792" customFormat="1" x14ac:dyDescent="0.35"/>
    <row r="70793" customFormat="1" x14ac:dyDescent="0.35"/>
    <row r="70794" customFormat="1" x14ac:dyDescent="0.35"/>
    <row r="70795" customFormat="1" x14ac:dyDescent="0.35"/>
    <row r="70796" customFormat="1" x14ac:dyDescent="0.35"/>
    <row r="70797" customFormat="1" x14ac:dyDescent="0.35"/>
    <row r="70798" customFormat="1" x14ac:dyDescent="0.35"/>
    <row r="70799" customFormat="1" x14ac:dyDescent="0.35"/>
    <row r="70800" customFormat="1" x14ac:dyDescent="0.35"/>
    <row r="70801" customFormat="1" x14ac:dyDescent="0.35"/>
    <row r="70802" customFormat="1" x14ac:dyDescent="0.35"/>
    <row r="70803" customFormat="1" x14ac:dyDescent="0.35"/>
    <row r="70804" customFormat="1" x14ac:dyDescent="0.35"/>
    <row r="70805" customFormat="1" x14ac:dyDescent="0.35"/>
    <row r="70806" customFormat="1" x14ac:dyDescent="0.35"/>
    <row r="70807" customFormat="1" x14ac:dyDescent="0.35"/>
    <row r="70808" customFormat="1" x14ac:dyDescent="0.35"/>
    <row r="70809" customFormat="1" x14ac:dyDescent="0.35"/>
    <row r="70810" customFormat="1" x14ac:dyDescent="0.35"/>
    <row r="70811" customFormat="1" x14ac:dyDescent="0.35"/>
    <row r="70812" customFormat="1" x14ac:dyDescent="0.35"/>
    <row r="70813" customFormat="1" x14ac:dyDescent="0.35"/>
    <row r="70814" customFormat="1" x14ac:dyDescent="0.35"/>
    <row r="70815" customFormat="1" x14ac:dyDescent="0.35"/>
    <row r="70816" customFormat="1" x14ac:dyDescent="0.35"/>
    <row r="70817" customFormat="1" x14ac:dyDescent="0.35"/>
    <row r="70818" customFormat="1" x14ac:dyDescent="0.35"/>
    <row r="70819" customFormat="1" x14ac:dyDescent="0.35"/>
    <row r="70820" customFormat="1" x14ac:dyDescent="0.35"/>
    <row r="70821" customFormat="1" x14ac:dyDescent="0.35"/>
    <row r="70822" customFormat="1" x14ac:dyDescent="0.35"/>
    <row r="70823" customFormat="1" x14ac:dyDescent="0.35"/>
    <row r="70824" customFormat="1" x14ac:dyDescent="0.35"/>
    <row r="70825" customFormat="1" x14ac:dyDescent="0.35"/>
    <row r="70826" customFormat="1" x14ac:dyDescent="0.35"/>
    <row r="70827" customFormat="1" x14ac:dyDescent="0.35"/>
    <row r="70828" customFormat="1" x14ac:dyDescent="0.35"/>
    <row r="70829" customFormat="1" x14ac:dyDescent="0.35"/>
    <row r="70830" customFormat="1" x14ac:dyDescent="0.35"/>
    <row r="70831" customFormat="1" x14ac:dyDescent="0.35"/>
    <row r="70832" customFormat="1" x14ac:dyDescent="0.35"/>
    <row r="70833" customFormat="1" x14ac:dyDescent="0.35"/>
    <row r="70834" customFormat="1" x14ac:dyDescent="0.35"/>
    <row r="70835" customFormat="1" x14ac:dyDescent="0.35"/>
    <row r="70836" customFormat="1" x14ac:dyDescent="0.35"/>
    <row r="70837" customFormat="1" x14ac:dyDescent="0.35"/>
    <row r="70838" customFormat="1" x14ac:dyDescent="0.35"/>
    <row r="70839" customFormat="1" x14ac:dyDescent="0.35"/>
    <row r="70840" customFormat="1" x14ac:dyDescent="0.35"/>
    <row r="70841" customFormat="1" x14ac:dyDescent="0.35"/>
    <row r="70842" customFormat="1" x14ac:dyDescent="0.35"/>
    <row r="70843" customFormat="1" x14ac:dyDescent="0.35"/>
    <row r="70844" customFormat="1" x14ac:dyDescent="0.35"/>
    <row r="70845" customFormat="1" x14ac:dyDescent="0.35"/>
    <row r="70846" customFormat="1" x14ac:dyDescent="0.35"/>
    <row r="70847" customFormat="1" x14ac:dyDescent="0.35"/>
    <row r="70848" customFormat="1" x14ac:dyDescent="0.35"/>
    <row r="70849" customFormat="1" x14ac:dyDescent="0.35"/>
    <row r="70850" customFormat="1" x14ac:dyDescent="0.35"/>
    <row r="70851" customFormat="1" x14ac:dyDescent="0.35"/>
    <row r="70852" customFormat="1" x14ac:dyDescent="0.35"/>
    <row r="70853" customFormat="1" x14ac:dyDescent="0.35"/>
    <row r="70854" customFormat="1" x14ac:dyDescent="0.35"/>
    <row r="70855" customFormat="1" x14ac:dyDescent="0.35"/>
    <row r="70856" customFormat="1" x14ac:dyDescent="0.35"/>
    <row r="70857" customFormat="1" x14ac:dyDescent="0.35"/>
    <row r="70858" customFormat="1" x14ac:dyDescent="0.35"/>
    <row r="70859" customFormat="1" x14ac:dyDescent="0.35"/>
    <row r="70860" customFormat="1" x14ac:dyDescent="0.35"/>
    <row r="70861" customFormat="1" x14ac:dyDescent="0.35"/>
    <row r="70862" customFormat="1" x14ac:dyDescent="0.35"/>
    <row r="70863" customFormat="1" x14ac:dyDescent="0.35"/>
    <row r="70864" customFormat="1" x14ac:dyDescent="0.35"/>
    <row r="70865" customFormat="1" x14ac:dyDescent="0.35"/>
    <row r="70866" customFormat="1" x14ac:dyDescent="0.35"/>
    <row r="70867" customFormat="1" x14ac:dyDescent="0.35"/>
    <row r="70868" customFormat="1" x14ac:dyDescent="0.35"/>
    <row r="70869" customFormat="1" x14ac:dyDescent="0.35"/>
    <row r="70870" customFormat="1" x14ac:dyDescent="0.35"/>
    <row r="70871" customFormat="1" x14ac:dyDescent="0.35"/>
    <row r="70872" customFormat="1" x14ac:dyDescent="0.35"/>
    <row r="70873" customFormat="1" x14ac:dyDescent="0.35"/>
    <row r="70874" customFormat="1" x14ac:dyDescent="0.35"/>
    <row r="70875" customFormat="1" x14ac:dyDescent="0.35"/>
    <row r="70876" customFormat="1" x14ac:dyDescent="0.35"/>
    <row r="70877" customFormat="1" x14ac:dyDescent="0.35"/>
    <row r="70878" customFormat="1" x14ac:dyDescent="0.35"/>
    <row r="70879" customFormat="1" x14ac:dyDescent="0.35"/>
    <row r="70880" customFormat="1" x14ac:dyDescent="0.35"/>
    <row r="70881" customFormat="1" x14ac:dyDescent="0.35"/>
    <row r="70882" customFormat="1" x14ac:dyDescent="0.35"/>
    <row r="70883" customFormat="1" x14ac:dyDescent="0.35"/>
    <row r="70884" customFormat="1" x14ac:dyDescent="0.35"/>
    <row r="70885" customFormat="1" x14ac:dyDescent="0.35"/>
    <row r="70886" customFormat="1" x14ac:dyDescent="0.35"/>
    <row r="70887" customFormat="1" x14ac:dyDescent="0.35"/>
    <row r="70888" customFormat="1" x14ac:dyDescent="0.35"/>
    <row r="70889" customFormat="1" x14ac:dyDescent="0.35"/>
    <row r="70890" customFormat="1" x14ac:dyDescent="0.35"/>
    <row r="70891" customFormat="1" x14ac:dyDescent="0.35"/>
    <row r="70892" customFormat="1" x14ac:dyDescent="0.35"/>
    <row r="70893" customFormat="1" x14ac:dyDescent="0.35"/>
    <row r="70894" customFormat="1" x14ac:dyDescent="0.35"/>
    <row r="70895" customFormat="1" x14ac:dyDescent="0.35"/>
    <row r="70896" customFormat="1" x14ac:dyDescent="0.35"/>
    <row r="70897" customFormat="1" x14ac:dyDescent="0.35"/>
    <row r="70898" customFormat="1" x14ac:dyDescent="0.35"/>
    <row r="70899" customFormat="1" x14ac:dyDescent="0.35"/>
    <row r="70900" customFormat="1" x14ac:dyDescent="0.35"/>
    <row r="70901" customFormat="1" x14ac:dyDescent="0.35"/>
    <row r="70902" customFormat="1" x14ac:dyDescent="0.35"/>
    <row r="70903" customFormat="1" x14ac:dyDescent="0.35"/>
    <row r="70904" customFormat="1" x14ac:dyDescent="0.35"/>
    <row r="70905" customFormat="1" x14ac:dyDescent="0.35"/>
    <row r="70906" customFormat="1" x14ac:dyDescent="0.35"/>
    <row r="70907" customFormat="1" x14ac:dyDescent="0.35"/>
    <row r="70908" customFormat="1" x14ac:dyDescent="0.35"/>
    <row r="70909" customFormat="1" x14ac:dyDescent="0.35"/>
    <row r="70910" customFormat="1" x14ac:dyDescent="0.35"/>
    <row r="70911" customFormat="1" x14ac:dyDescent="0.35"/>
    <row r="70912" customFormat="1" x14ac:dyDescent="0.35"/>
    <row r="70913" customFormat="1" x14ac:dyDescent="0.35"/>
    <row r="70914" customFormat="1" x14ac:dyDescent="0.35"/>
    <row r="70915" customFormat="1" x14ac:dyDescent="0.35"/>
    <row r="70916" customFormat="1" x14ac:dyDescent="0.35"/>
    <row r="70917" customFormat="1" x14ac:dyDescent="0.35"/>
    <row r="70918" customFormat="1" x14ac:dyDescent="0.35"/>
    <row r="70919" customFormat="1" x14ac:dyDescent="0.35"/>
    <row r="70920" customFormat="1" x14ac:dyDescent="0.35"/>
    <row r="70921" customFormat="1" x14ac:dyDescent="0.35"/>
    <row r="70922" customFormat="1" x14ac:dyDescent="0.35"/>
    <row r="70923" customFormat="1" x14ac:dyDescent="0.35"/>
    <row r="70924" customFormat="1" x14ac:dyDescent="0.35"/>
    <row r="70925" customFormat="1" x14ac:dyDescent="0.35"/>
    <row r="70926" customFormat="1" x14ac:dyDescent="0.35"/>
    <row r="70927" customFormat="1" x14ac:dyDescent="0.35"/>
    <row r="70928" customFormat="1" x14ac:dyDescent="0.35"/>
    <row r="70929" customFormat="1" x14ac:dyDescent="0.35"/>
    <row r="70930" customFormat="1" x14ac:dyDescent="0.35"/>
    <row r="70931" customFormat="1" x14ac:dyDescent="0.35"/>
    <row r="70932" customFormat="1" x14ac:dyDescent="0.35"/>
    <row r="70933" customFormat="1" x14ac:dyDescent="0.35"/>
    <row r="70934" customFormat="1" x14ac:dyDescent="0.35"/>
    <row r="70935" customFormat="1" x14ac:dyDescent="0.35"/>
    <row r="70936" customFormat="1" x14ac:dyDescent="0.35"/>
    <row r="70937" customFormat="1" x14ac:dyDescent="0.35"/>
    <row r="70938" customFormat="1" x14ac:dyDescent="0.35"/>
    <row r="70939" customFormat="1" x14ac:dyDescent="0.35"/>
    <row r="70940" customFormat="1" x14ac:dyDescent="0.35"/>
    <row r="70941" customFormat="1" x14ac:dyDescent="0.35"/>
    <row r="70942" customFormat="1" x14ac:dyDescent="0.35"/>
    <row r="70943" customFormat="1" x14ac:dyDescent="0.35"/>
    <row r="70944" customFormat="1" x14ac:dyDescent="0.35"/>
    <row r="70945" customFormat="1" x14ac:dyDescent="0.35"/>
    <row r="70946" customFormat="1" x14ac:dyDescent="0.35"/>
    <row r="70947" customFormat="1" x14ac:dyDescent="0.35"/>
    <row r="70948" customFormat="1" x14ac:dyDescent="0.35"/>
    <row r="70949" customFormat="1" x14ac:dyDescent="0.35"/>
    <row r="70950" customFormat="1" x14ac:dyDescent="0.35"/>
    <row r="70951" customFormat="1" x14ac:dyDescent="0.35"/>
    <row r="70952" customFormat="1" x14ac:dyDescent="0.35"/>
    <row r="70953" customFormat="1" x14ac:dyDescent="0.35"/>
    <row r="70954" customFormat="1" x14ac:dyDescent="0.35"/>
    <row r="70955" customFormat="1" x14ac:dyDescent="0.35"/>
    <row r="70956" customFormat="1" x14ac:dyDescent="0.35"/>
    <row r="70957" customFormat="1" x14ac:dyDescent="0.35"/>
    <row r="70958" customFormat="1" x14ac:dyDescent="0.35"/>
    <row r="70959" customFormat="1" x14ac:dyDescent="0.35"/>
    <row r="70960" customFormat="1" x14ac:dyDescent="0.35"/>
    <row r="70961" customFormat="1" x14ac:dyDescent="0.35"/>
    <row r="70962" customFormat="1" x14ac:dyDescent="0.35"/>
    <row r="70963" customFormat="1" x14ac:dyDescent="0.35"/>
    <row r="70964" customFormat="1" x14ac:dyDescent="0.35"/>
    <row r="70965" customFormat="1" x14ac:dyDescent="0.35"/>
    <row r="70966" customFormat="1" x14ac:dyDescent="0.35"/>
    <row r="70967" customFormat="1" x14ac:dyDescent="0.35"/>
    <row r="70968" customFormat="1" x14ac:dyDescent="0.35"/>
    <row r="70969" customFormat="1" x14ac:dyDescent="0.35"/>
    <row r="70970" customFormat="1" x14ac:dyDescent="0.35"/>
    <row r="70971" customFormat="1" x14ac:dyDescent="0.35"/>
    <row r="70972" customFormat="1" x14ac:dyDescent="0.35"/>
    <row r="70973" customFormat="1" x14ac:dyDescent="0.35"/>
    <row r="70974" customFormat="1" x14ac:dyDescent="0.35"/>
    <row r="70975" customFormat="1" x14ac:dyDescent="0.35"/>
    <row r="70976" customFormat="1" x14ac:dyDescent="0.35"/>
    <row r="70977" customFormat="1" x14ac:dyDescent="0.35"/>
    <row r="70978" customFormat="1" x14ac:dyDescent="0.35"/>
    <row r="70979" customFormat="1" x14ac:dyDescent="0.35"/>
    <row r="70980" customFormat="1" x14ac:dyDescent="0.35"/>
    <row r="70981" customFormat="1" x14ac:dyDescent="0.35"/>
    <row r="70982" customFormat="1" x14ac:dyDescent="0.35"/>
    <row r="70983" customFormat="1" x14ac:dyDescent="0.35"/>
    <row r="70984" customFormat="1" x14ac:dyDescent="0.35"/>
    <row r="70985" customFormat="1" x14ac:dyDescent="0.35"/>
    <row r="70986" customFormat="1" x14ac:dyDescent="0.35"/>
    <row r="70987" customFormat="1" x14ac:dyDescent="0.35"/>
    <row r="70988" customFormat="1" x14ac:dyDescent="0.35"/>
    <row r="70989" customFormat="1" x14ac:dyDescent="0.35"/>
    <row r="70990" customFormat="1" x14ac:dyDescent="0.35"/>
    <row r="70991" customFormat="1" x14ac:dyDescent="0.35"/>
    <row r="70992" customFormat="1" x14ac:dyDescent="0.35"/>
    <row r="70993" customFormat="1" x14ac:dyDescent="0.35"/>
    <row r="70994" customFormat="1" x14ac:dyDescent="0.35"/>
    <row r="70995" customFormat="1" x14ac:dyDescent="0.35"/>
    <row r="70996" customFormat="1" x14ac:dyDescent="0.35"/>
    <row r="70997" customFormat="1" x14ac:dyDescent="0.35"/>
    <row r="70998" customFormat="1" x14ac:dyDescent="0.35"/>
    <row r="70999" customFormat="1" x14ac:dyDescent="0.35"/>
    <row r="71000" customFormat="1" x14ac:dyDescent="0.35"/>
    <row r="71001" customFormat="1" x14ac:dyDescent="0.35"/>
    <row r="71002" customFormat="1" x14ac:dyDescent="0.35"/>
    <row r="71003" customFormat="1" x14ac:dyDescent="0.35"/>
    <row r="71004" customFormat="1" x14ac:dyDescent="0.35"/>
    <row r="71005" customFormat="1" x14ac:dyDescent="0.35"/>
    <row r="71006" customFormat="1" x14ac:dyDescent="0.35"/>
    <row r="71007" customFormat="1" x14ac:dyDescent="0.35"/>
    <row r="71008" customFormat="1" x14ac:dyDescent="0.35"/>
    <row r="71009" customFormat="1" x14ac:dyDescent="0.35"/>
    <row r="71010" customFormat="1" x14ac:dyDescent="0.35"/>
    <row r="71011" customFormat="1" x14ac:dyDescent="0.35"/>
    <row r="71012" customFormat="1" x14ac:dyDescent="0.35"/>
    <row r="71013" customFormat="1" x14ac:dyDescent="0.35"/>
    <row r="71014" customFormat="1" x14ac:dyDescent="0.35"/>
    <row r="71015" customFormat="1" x14ac:dyDescent="0.35"/>
    <row r="71016" customFormat="1" x14ac:dyDescent="0.35"/>
    <row r="71017" customFormat="1" x14ac:dyDescent="0.35"/>
    <row r="71018" customFormat="1" x14ac:dyDescent="0.35"/>
    <row r="71019" customFormat="1" x14ac:dyDescent="0.35"/>
    <row r="71020" customFormat="1" x14ac:dyDescent="0.35"/>
    <row r="71021" customFormat="1" x14ac:dyDescent="0.35"/>
    <row r="71022" customFormat="1" x14ac:dyDescent="0.35"/>
    <row r="71023" customFormat="1" x14ac:dyDescent="0.35"/>
    <row r="71024" customFormat="1" x14ac:dyDescent="0.35"/>
    <row r="71025" customFormat="1" x14ac:dyDescent="0.35"/>
    <row r="71026" customFormat="1" x14ac:dyDescent="0.35"/>
    <row r="71027" customFormat="1" x14ac:dyDescent="0.35"/>
    <row r="71028" customFormat="1" x14ac:dyDescent="0.35"/>
    <row r="71029" customFormat="1" x14ac:dyDescent="0.35"/>
    <row r="71030" customFormat="1" x14ac:dyDescent="0.35"/>
    <row r="71031" customFormat="1" x14ac:dyDescent="0.35"/>
    <row r="71032" customFormat="1" x14ac:dyDescent="0.35"/>
    <row r="71033" customFormat="1" x14ac:dyDescent="0.35"/>
    <row r="71034" customFormat="1" x14ac:dyDescent="0.35"/>
    <row r="71035" customFormat="1" x14ac:dyDescent="0.35"/>
    <row r="71036" customFormat="1" x14ac:dyDescent="0.35"/>
    <row r="71037" customFormat="1" x14ac:dyDescent="0.35"/>
    <row r="71038" customFormat="1" x14ac:dyDescent="0.35"/>
    <row r="71039" customFormat="1" x14ac:dyDescent="0.35"/>
    <row r="71040" customFormat="1" x14ac:dyDescent="0.35"/>
    <row r="71041" customFormat="1" x14ac:dyDescent="0.35"/>
    <row r="71042" customFormat="1" x14ac:dyDescent="0.35"/>
    <row r="71043" customFormat="1" x14ac:dyDescent="0.35"/>
    <row r="71044" customFormat="1" x14ac:dyDescent="0.35"/>
    <row r="71045" customFormat="1" x14ac:dyDescent="0.35"/>
    <row r="71046" customFormat="1" x14ac:dyDescent="0.35"/>
    <row r="71047" customFormat="1" x14ac:dyDescent="0.35"/>
    <row r="71048" customFormat="1" x14ac:dyDescent="0.35"/>
    <row r="71049" customFormat="1" x14ac:dyDescent="0.35"/>
    <row r="71050" customFormat="1" x14ac:dyDescent="0.35"/>
    <row r="71051" customFormat="1" x14ac:dyDescent="0.35"/>
    <row r="71052" customFormat="1" x14ac:dyDescent="0.35"/>
    <row r="71053" customFormat="1" x14ac:dyDescent="0.35"/>
    <row r="71054" customFormat="1" x14ac:dyDescent="0.35"/>
    <row r="71055" customFormat="1" x14ac:dyDescent="0.35"/>
    <row r="71056" customFormat="1" x14ac:dyDescent="0.35"/>
    <row r="71057" customFormat="1" x14ac:dyDescent="0.35"/>
    <row r="71058" customFormat="1" x14ac:dyDescent="0.35"/>
    <row r="71059" customFormat="1" x14ac:dyDescent="0.35"/>
    <row r="71060" customFormat="1" x14ac:dyDescent="0.35"/>
    <row r="71061" customFormat="1" x14ac:dyDescent="0.35"/>
    <row r="71062" customFormat="1" x14ac:dyDescent="0.35"/>
    <row r="71063" customFormat="1" x14ac:dyDescent="0.35"/>
    <row r="71064" customFormat="1" x14ac:dyDescent="0.35"/>
    <row r="71065" customFormat="1" x14ac:dyDescent="0.35"/>
    <row r="71066" customFormat="1" x14ac:dyDescent="0.35"/>
    <row r="71067" customFormat="1" x14ac:dyDescent="0.35"/>
    <row r="71068" customFormat="1" x14ac:dyDescent="0.35"/>
    <row r="71069" customFormat="1" x14ac:dyDescent="0.35"/>
    <row r="71070" customFormat="1" x14ac:dyDescent="0.35"/>
    <row r="71071" customFormat="1" x14ac:dyDescent="0.35"/>
    <row r="71072" customFormat="1" x14ac:dyDescent="0.35"/>
    <row r="71073" customFormat="1" x14ac:dyDescent="0.35"/>
    <row r="71074" customFormat="1" x14ac:dyDescent="0.35"/>
    <row r="71075" customFormat="1" x14ac:dyDescent="0.35"/>
    <row r="71076" customFormat="1" x14ac:dyDescent="0.35"/>
    <row r="71077" customFormat="1" x14ac:dyDescent="0.35"/>
    <row r="71078" customFormat="1" x14ac:dyDescent="0.35"/>
    <row r="71079" customFormat="1" x14ac:dyDescent="0.35"/>
    <row r="71080" customFormat="1" x14ac:dyDescent="0.35"/>
    <row r="71081" customFormat="1" x14ac:dyDescent="0.35"/>
    <row r="71082" customFormat="1" x14ac:dyDescent="0.35"/>
    <row r="71083" customFormat="1" x14ac:dyDescent="0.35"/>
    <row r="71084" customFormat="1" x14ac:dyDescent="0.35"/>
    <row r="71085" customFormat="1" x14ac:dyDescent="0.35"/>
    <row r="71086" customFormat="1" x14ac:dyDescent="0.35"/>
    <row r="71087" customFormat="1" x14ac:dyDescent="0.35"/>
    <row r="71088" customFormat="1" x14ac:dyDescent="0.35"/>
    <row r="71089" customFormat="1" x14ac:dyDescent="0.35"/>
    <row r="71090" customFormat="1" x14ac:dyDescent="0.35"/>
    <row r="71091" customFormat="1" x14ac:dyDescent="0.35"/>
    <row r="71092" customFormat="1" x14ac:dyDescent="0.35"/>
    <row r="71093" customFormat="1" x14ac:dyDescent="0.35"/>
    <row r="71094" customFormat="1" x14ac:dyDescent="0.35"/>
    <row r="71095" customFormat="1" x14ac:dyDescent="0.35"/>
    <row r="71096" customFormat="1" x14ac:dyDescent="0.35"/>
    <row r="71097" customFormat="1" x14ac:dyDescent="0.35"/>
    <row r="71098" customFormat="1" x14ac:dyDescent="0.35"/>
    <row r="71099" customFormat="1" x14ac:dyDescent="0.35"/>
    <row r="71100" customFormat="1" x14ac:dyDescent="0.35"/>
    <row r="71101" customFormat="1" x14ac:dyDescent="0.35"/>
    <row r="71102" customFormat="1" x14ac:dyDescent="0.35"/>
    <row r="71103" customFormat="1" x14ac:dyDescent="0.35"/>
    <row r="71104" customFormat="1" x14ac:dyDescent="0.35"/>
    <row r="71105" customFormat="1" x14ac:dyDescent="0.35"/>
    <row r="71106" customFormat="1" x14ac:dyDescent="0.35"/>
    <row r="71107" customFormat="1" x14ac:dyDescent="0.35"/>
    <row r="71108" customFormat="1" x14ac:dyDescent="0.35"/>
    <row r="71109" customFormat="1" x14ac:dyDescent="0.35"/>
    <row r="71110" customFormat="1" x14ac:dyDescent="0.35"/>
    <row r="71111" customFormat="1" x14ac:dyDescent="0.35"/>
    <row r="71112" customFormat="1" x14ac:dyDescent="0.35"/>
    <row r="71113" customFormat="1" x14ac:dyDescent="0.35"/>
    <row r="71114" customFormat="1" x14ac:dyDescent="0.35"/>
    <row r="71115" customFormat="1" x14ac:dyDescent="0.35"/>
    <row r="71116" customFormat="1" x14ac:dyDescent="0.35"/>
    <row r="71117" customFormat="1" x14ac:dyDescent="0.35"/>
    <row r="71118" customFormat="1" x14ac:dyDescent="0.35"/>
    <row r="71119" customFormat="1" x14ac:dyDescent="0.35"/>
    <row r="71120" customFormat="1" x14ac:dyDescent="0.35"/>
    <row r="71121" customFormat="1" x14ac:dyDescent="0.35"/>
    <row r="71122" customFormat="1" x14ac:dyDescent="0.35"/>
    <row r="71123" customFormat="1" x14ac:dyDescent="0.35"/>
    <row r="71124" customFormat="1" x14ac:dyDescent="0.35"/>
    <row r="71125" customFormat="1" x14ac:dyDescent="0.35"/>
    <row r="71126" customFormat="1" x14ac:dyDescent="0.35"/>
    <row r="71127" customFormat="1" x14ac:dyDescent="0.35"/>
    <row r="71128" customFormat="1" x14ac:dyDescent="0.35"/>
    <row r="71129" customFormat="1" x14ac:dyDescent="0.35"/>
    <row r="71130" customFormat="1" x14ac:dyDescent="0.35"/>
    <row r="71131" customFormat="1" x14ac:dyDescent="0.35"/>
    <row r="71132" customFormat="1" x14ac:dyDescent="0.35"/>
    <row r="71133" customFormat="1" x14ac:dyDescent="0.35"/>
    <row r="71134" customFormat="1" x14ac:dyDescent="0.35"/>
    <row r="71135" customFormat="1" x14ac:dyDescent="0.35"/>
    <row r="71136" customFormat="1" x14ac:dyDescent="0.35"/>
    <row r="71137" customFormat="1" x14ac:dyDescent="0.35"/>
    <row r="71138" customFormat="1" x14ac:dyDescent="0.35"/>
    <row r="71139" customFormat="1" x14ac:dyDescent="0.35"/>
    <row r="71140" customFormat="1" x14ac:dyDescent="0.35"/>
    <row r="71141" customFormat="1" x14ac:dyDescent="0.35"/>
    <row r="71142" customFormat="1" x14ac:dyDescent="0.35"/>
    <row r="71143" customFormat="1" x14ac:dyDescent="0.35"/>
    <row r="71144" customFormat="1" x14ac:dyDescent="0.35"/>
    <row r="71145" customFormat="1" x14ac:dyDescent="0.35"/>
    <row r="71146" customFormat="1" x14ac:dyDescent="0.35"/>
    <row r="71147" customFormat="1" x14ac:dyDescent="0.35"/>
    <row r="71148" customFormat="1" x14ac:dyDescent="0.35"/>
    <row r="71149" customFormat="1" x14ac:dyDescent="0.35"/>
    <row r="71150" customFormat="1" x14ac:dyDescent="0.35"/>
    <row r="71151" customFormat="1" x14ac:dyDescent="0.35"/>
    <row r="71152" customFormat="1" x14ac:dyDescent="0.35"/>
    <row r="71153" customFormat="1" x14ac:dyDescent="0.35"/>
    <row r="71154" customFormat="1" x14ac:dyDescent="0.35"/>
    <row r="71155" customFormat="1" x14ac:dyDescent="0.35"/>
    <row r="71156" customFormat="1" x14ac:dyDescent="0.35"/>
    <row r="71157" customFormat="1" x14ac:dyDescent="0.35"/>
    <row r="71158" customFormat="1" x14ac:dyDescent="0.35"/>
    <row r="71159" customFormat="1" x14ac:dyDescent="0.35"/>
    <row r="71160" customFormat="1" x14ac:dyDescent="0.35"/>
    <row r="71161" customFormat="1" x14ac:dyDescent="0.35"/>
    <row r="71162" customFormat="1" x14ac:dyDescent="0.35"/>
    <row r="71163" customFormat="1" x14ac:dyDescent="0.35"/>
    <row r="71164" customFormat="1" x14ac:dyDescent="0.35"/>
    <row r="71165" customFormat="1" x14ac:dyDescent="0.35"/>
    <row r="71166" customFormat="1" x14ac:dyDescent="0.35"/>
    <row r="71167" customFormat="1" x14ac:dyDescent="0.35"/>
    <row r="71168" customFormat="1" x14ac:dyDescent="0.35"/>
    <row r="71169" customFormat="1" x14ac:dyDescent="0.35"/>
    <row r="71170" customFormat="1" x14ac:dyDescent="0.35"/>
    <row r="71171" customFormat="1" x14ac:dyDescent="0.35"/>
    <row r="71172" customFormat="1" x14ac:dyDescent="0.35"/>
    <row r="71173" customFormat="1" x14ac:dyDescent="0.35"/>
    <row r="71174" customFormat="1" x14ac:dyDescent="0.35"/>
    <row r="71175" customFormat="1" x14ac:dyDescent="0.35"/>
    <row r="71176" customFormat="1" x14ac:dyDescent="0.35"/>
    <row r="71177" customFormat="1" x14ac:dyDescent="0.35"/>
    <row r="71178" customFormat="1" x14ac:dyDescent="0.35"/>
    <row r="71179" customFormat="1" x14ac:dyDescent="0.35"/>
    <row r="71180" customFormat="1" x14ac:dyDescent="0.35"/>
    <row r="71181" customFormat="1" x14ac:dyDescent="0.35"/>
    <row r="71182" customFormat="1" x14ac:dyDescent="0.35"/>
    <row r="71183" customFormat="1" x14ac:dyDescent="0.35"/>
    <row r="71184" customFormat="1" x14ac:dyDescent="0.35"/>
    <row r="71185" customFormat="1" x14ac:dyDescent="0.35"/>
    <row r="71186" customFormat="1" x14ac:dyDescent="0.35"/>
    <row r="71187" customFormat="1" x14ac:dyDescent="0.35"/>
    <row r="71188" customFormat="1" x14ac:dyDescent="0.35"/>
    <row r="71189" customFormat="1" x14ac:dyDescent="0.35"/>
    <row r="71190" customFormat="1" x14ac:dyDescent="0.35"/>
    <row r="71191" customFormat="1" x14ac:dyDescent="0.35"/>
    <row r="71192" customFormat="1" x14ac:dyDescent="0.35"/>
    <row r="71193" customFormat="1" x14ac:dyDescent="0.35"/>
    <row r="71194" customFormat="1" x14ac:dyDescent="0.35"/>
    <row r="71195" customFormat="1" x14ac:dyDescent="0.35"/>
    <row r="71196" customFormat="1" x14ac:dyDescent="0.35"/>
    <row r="71197" customFormat="1" x14ac:dyDescent="0.35"/>
    <row r="71198" customFormat="1" x14ac:dyDescent="0.35"/>
    <row r="71199" customFormat="1" x14ac:dyDescent="0.35"/>
    <row r="71200" customFormat="1" x14ac:dyDescent="0.35"/>
    <row r="71201" customFormat="1" x14ac:dyDescent="0.35"/>
    <row r="71202" customFormat="1" x14ac:dyDescent="0.35"/>
    <row r="71203" customFormat="1" x14ac:dyDescent="0.35"/>
    <row r="71204" customFormat="1" x14ac:dyDescent="0.35"/>
    <row r="71205" customFormat="1" x14ac:dyDescent="0.35"/>
    <row r="71206" customFormat="1" x14ac:dyDescent="0.35"/>
    <row r="71207" customFormat="1" x14ac:dyDescent="0.35"/>
    <row r="71208" customFormat="1" x14ac:dyDescent="0.35"/>
    <row r="71209" customFormat="1" x14ac:dyDescent="0.35"/>
    <row r="71210" customFormat="1" x14ac:dyDescent="0.35"/>
    <row r="71211" customFormat="1" x14ac:dyDescent="0.35"/>
    <row r="71212" customFormat="1" x14ac:dyDescent="0.35"/>
    <row r="71213" customFormat="1" x14ac:dyDescent="0.35"/>
    <row r="71214" customFormat="1" x14ac:dyDescent="0.35"/>
    <row r="71215" customFormat="1" x14ac:dyDescent="0.35"/>
    <row r="71216" customFormat="1" x14ac:dyDescent="0.35"/>
    <row r="71217" customFormat="1" x14ac:dyDescent="0.35"/>
    <row r="71218" customFormat="1" x14ac:dyDescent="0.35"/>
    <row r="71219" customFormat="1" x14ac:dyDescent="0.35"/>
    <row r="71220" customFormat="1" x14ac:dyDescent="0.35"/>
    <row r="71221" customFormat="1" x14ac:dyDescent="0.35"/>
    <row r="71222" customFormat="1" x14ac:dyDescent="0.35"/>
    <row r="71223" customFormat="1" x14ac:dyDescent="0.35"/>
    <row r="71224" customFormat="1" x14ac:dyDescent="0.35"/>
    <row r="71225" customFormat="1" x14ac:dyDescent="0.35"/>
    <row r="71226" customFormat="1" x14ac:dyDescent="0.35"/>
    <row r="71227" customFormat="1" x14ac:dyDescent="0.35"/>
    <row r="71228" customFormat="1" x14ac:dyDescent="0.35"/>
    <row r="71229" customFormat="1" x14ac:dyDescent="0.35"/>
    <row r="71230" customFormat="1" x14ac:dyDescent="0.35"/>
    <row r="71231" customFormat="1" x14ac:dyDescent="0.35"/>
    <row r="71232" customFormat="1" x14ac:dyDescent="0.35"/>
    <row r="71233" customFormat="1" x14ac:dyDescent="0.35"/>
    <row r="71234" customFormat="1" x14ac:dyDescent="0.35"/>
    <row r="71235" customFormat="1" x14ac:dyDescent="0.35"/>
    <row r="71236" customFormat="1" x14ac:dyDescent="0.35"/>
    <row r="71237" customFormat="1" x14ac:dyDescent="0.35"/>
    <row r="71238" customFormat="1" x14ac:dyDescent="0.35"/>
    <row r="71239" customFormat="1" x14ac:dyDescent="0.35"/>
    <row r="71240" customFormat="1" x14ac:dyDescent="0.35"/>
    <row r="71241" customFormat="1" x14ac:dyDescent="0.35"/>
    <row r="71242" customFormat="1" x14ac:dyDescent="0.35"/>
    <row r="71243" customFormat="1" x14ac:dyDescent="0.35"/>
    <row r="71244" customFormat="1" x14ac:dyDescent="0.35"/>
    <row r="71245" customFormat="1" x14ac:dyDescent="0.35"/>
    <row r="71246" customFormat="1" x14ac:dyDescent="0.35"/>
    <row r="71247" customFormat="1" x14ac:dyDescent="0.35"/>
    <row r="71248" customFormat="1" x14ac:dyDescent="0.35"/>
    <row r="71249" customFormat="1" x14ac:dyDescent="0.35"/>
    <row r="71250" customFormat="1" x14ac:dyDescent="0.35"/>
    <row r="71251" customFormat="1" x14ac:dyDescent="0.35"/>
    <row r="71252" customFormat="1" x14ac:dyDescent="0.35"/>
    <row r="71253" customFormat="1" x14ac:dyDescent="0.35"/>
    <row r="71254" customFormat="1" x14ac:dyDescent="0.35"/>
    <row r="71255" customFormat="1" x14ac:dyDescent="0.35"/>
    <row r="71256" customFormat="1" x14ac:dyDescent="0.35"/>
    <row r="71257" customFormat="1" x14ac:dyDescent="0.35"/>
    <row r="71258" customFormat="1" x14ac:dyDescent="0.35"/>
    <row r="71259" customFormat="1" x14ac:dyDescent="0.35"/>
    <row r="71260" customFormat="1" x14ac:dyDescent="0.35"/>
    <row r="71261" customFormat="1" x14ac:dyDescent="0.35"/>
    <row r="71262" customFormat="1" x14ac:dyDescent="0.35"/>
    <row r="71263" customFormat="1" x14ac:dyDescent="0.35"/>
    <row r="71264" customFormat="1" x14ac:dyDescent="0.35"/>
    <row r="71265" customFormat="1" x14ac:dyDescent="0.35"/>
    <row r="71266" customFormat="1" x14ac:dyDescent="0.35"/>
    <row r="71267" customFormat="1" x14ac:dyDescent="0.35"/>
    <row r="71268" customFormat="1" x14ac:dyDescent="0.35"/>
    <row r="71269" customFormat="1" x14ac:dyDescent="0.35"/>
    <row r="71270" customFormat="1" x14ac:dyDescent="0.35"/>
    <row r="71271" customFormat="1" x14ac:dyDescent="0.35"/>
    <row r="71272" customFormat="1" x14ac:dyDescent="0.35"/>
    <row r="71273" customFormat="1" x14ac:dyDescent="0.35"/>
    <row r="71274" customFormat="1" x14ac:dyDescent="0.35"/>
    <row r="71275" customFormat="1" x14ac:dyDescent="0.35"/>
    <row r="71276" customFormat="1" x14ac:dyDescent="0.35"/>
    <row r="71277" customFormat="1" x14ac:dyDescent="0.35"/>
    <row r="71278" customFormat="1" x14ac:dyDescent="0.35"/>
    <row r="71279" customFormat="1" x14ac:dyDescent="0.35"/>
    <row r="71280" customFormat="1" x14ac:dyDescent="0.35"/>
    <row r="71281" customFormat="1" x14ac:dyDescent="0.35"/>
    <row r="71282" customFormat="1" x14ac:dyDescent="0.35"/>
    <row r="71283" customFormat="1" x14ac:dyDescent="0.35"/>
    <row r="71284" customFormat="1" x14ac:dyDescent="0.35"/>
    <row r="71285" customFormat="1" x14ac:dyDescent="0.35"/>
    <row r="71286" customFormat="1" x14ac:dyDescent="0.35"/>
    <row r="71287" customFormat="1" x14ac:dyDescent="0.35"/>
    <row r="71288" customFormat="1" x14ac:dyDescent="0.35"/>
    <row r="71289" customFormat="1" x14ac:dyDescent="0.35"/>
    <row r="71290" customFormat="1" x14ac:dyDescent="0.35"/>
    <row r="71291" customFormat="1" x14ac:dyDescent="0.35"/>
    <row r="71292" customFormat="1" x14ac:dyDescent="0.35"/>
    <row r="71293" customFormat="1" x14ac:dyDescent="0.35"/>
    <row r="71294" customFormat="1" x14ac:dyDescent="0.35"/>
    <row r="71295" customFormat="1" x14ac:dyDescent="0.35"/>
    <row r="71296" customFormat="1" x14ac:dyDescent="0.35"/>
    <row r="71297" customFormat="1" x14ac:dyDescent="0.35"/>
    <row r="71298" customFormat="1" x14ac:dyDescent="0.35"/>
    <row r="71299" customFormat="1" x14ac:dyDescent="0.35"/>
    <row r="71300" customFormat="1" x14ac:dyDescent="0.35"/>
    <row r="71301" customFormat="1" x14ac:dyDescent="0.35"/>
    <row r="71302" customFormat="1" x14ac:dyDescent="0.35"/>
    <row r="71303" customFormat="1" x14ac:dyDescent="0.35"/>
    <row r="71304" customFormat="1" x14ac:dyDescent="0.35"/>
    <row r="71305" customFormat="1" x14ac:dyDescent="0.35"/>
    <row r="71306" customFormat="1" x14ac:dyDescent="0.35"/>
    <row r="71307" customFormat="1" x14ac:dyDescent="0.35"/>
    <row r="71308" customFormat="1" x14ac:dyDescent="0.35"/>
    <row r="71309" customFormat="1" x14ac:dyDescent="0.35"/>
    <row r="71310" customFormat="1" x14ac:dyDescent="0.35"/>
    <row r="71311" customFormat="1" x14ac:dyDescent="0.35"/>
    <row r="71312" customFormat="1" x14ac:dyDescent="0.35"/>
    <row r="71313" customFormat="1" x14ac:dyDescent="0.35"/>
    <row r="71314" customFormat="1" x14ac:dyDescent="0.35"/>
    <row r="71315" customFormat="1" x14ac:dyDescent="0.35"/>
    <row r="71316" customFormat="1" x14ac:dyDescent="0.35"/>
    <row r="71317" customFormat="1" x14ac:dyDescent="0.35"/>
    <row r="71318" customFormat="1" x14ac:dyDescent="0.35"/>
    <row r="71319" customFormat="1" x14ac:dyDescent="0.35"/>
    <row r="71320" customFormat="1" x14ac:dyDescent="0.35"/>
    <row r="71321" customFormat="1" x14ac:dyDescent="0.35"/>
    <row r="71322" customFormat="1" x14ac:dyDescent="0.35"/>
    <row r="71323" customFormat="1" x14ac:dyDescent="0.35"/>
    <row r="71324" customFormat="1" x14ac:dyDescent="0.35"/>
    <row r="71325" customFormat="1" x14ac:dyDescent="0.35"/>
    <row r="71326" customFormat="1" x14ac:dyDescent="0.35"/>
    <row r="71327" customFormat="1" x14ac:dyDescent="0.35"/>
    <row r="71328" customFormat="1" x14ac:dyDescent="0.35"/>
    <row r="71329" customFormat="1" x14ac:dyDescent="0.35"/>
    <row r="71330" customFormat="1" x14ac:dyDescent="0.35"/>
    <row r="71331" customFormat="1" x14ac:dyDescent="0.35"/>
    <row r="71332" customFormat="1" x14ac:dyDescent="0.35"/>
    <row r="71333" customFormat="1" x14ac:dyDescent="0.35"/>
    <row r="71334" customFormat="1" x14ac:dyDescent="0.35"/>
    <row r="71335" customFormat="1" x14ac:dyDescent="0.35"/>
    <row r="71336" customFormat="1" x14ac:dyDescent="0.35"/>
    <row r="71337" customFormat="1" x14ac:dyDescent="0.35"/>
    <row r="71338" customFormat="1" x14ac:dyDescent="0.35"/>
    <row r="71339" customFormat="1" x14ac:dyDescent="0.35"/>
    <row r="71340" customFormat="1" x14ac:dyDescent="0.35"/>
    <row r="71341" customFormat="1" x14ac:dyDescent="0.35"/>
    <row r="71342" customFormat="1" x14ac:dyDescent="0.35"/>
    <row r="71343" customFormat="1" x14ac:dyDescent="0.35"/>
    <row r="71344" customFormat="1" x14ac:dyDescent="0.35"/>
    <row r="71345" customFormat="1" x14ac:dyDescent="0.35"/>
    <row r="71346" customFormat="1" x14ac:dyDescent="0.35"/>
    <row r="71347" customFormat="1" x14ac:dyDescent="0.35"/>
    <row r="71348" customFormat="1" x14ac:dyDescent="0.35"/>
    <row r="71349" customFormat="1" x14ac:dyDescent="0.35"/>
    <row r="71350" customFormat="1" x14ac:dyDescent="0.35"/>
    <row r="71351" customFormat="1" x14ac:dyDescent="0.35"/>
    <row r="71352" customFormat="1" x14ac:dyDescent="0.35"/>
    <row r="71353" customFormat="1" x14ac:dyDescent="0.35"/>
    <row r="71354" customFormat="1" x14ac:dyDescent="0.35"/>
    <row r="71355" customFormat="1" x14ac:dyDescent="0.35"/>
    <row r="71356" customFormat="1" x14ac:dyDescent="0.35"/>
    <row r="71357" customFormat="1" x14ac:dyDescent="0.35"/>
    <row r="71358" customFormat="1" x14ac:dyDescent="0.35"/>
    <row r="71359" customFormat="1" x14ac:dyDescent="0.35"/>
    <row r="71360" customFormat="1" x14ac:dyDescent="0.35"/>
    <row r="71361" customFormat="1" x14ac:dyDescent="0.35"/>
    <row r="71362" customFormat="1" x14ac:dyDescent="0.35"/>
    <row r="71363" customFormat="1" x14ac:dyDescent="0.35"/>
    <row r="71364" customFormat="1" x14ac:dyDescent="0.35"/>
    <row r="71365" customFormat="1" x14ac:dyDescent="0.35"/>
    <row r="71366" customFormat="1" x14ac:dyDescent="0.35"/>
    <row r="71367" customFormat="1" x14ac:dyDescent="0.35"/>
    <row r="71368" customFormat="1" x14ac:dyDescent="0.35"/>
    <row r="71369" customFormat="1" x14ac:dyDescent="0.35"/>
    <row r="71370" customFormat="1" x14ac:dyDescent="0.35"/>
    <row r="71371" customFormat="1" x14ac:dyDescent="0.35"/>
    <row r="71372" customFormat="1" x14ac:dyDescent="0.35"/>
    <row r="71373" customFormat="1" x14ac:dyDescent="0.35"/>
    <row r="71374" customFormat="1" x14ac:dyDescent="0.35"/>
    <row r="71375" customFormat="1" x14ac:dyDescent="0.35"/>
    <row r="71376" customFormat="1" x14ac:dyDescent="0.35"/>
    <row r="71377" customFormat="1" x14ac:dyDescent="0.35"/>
    <row r="71378" customFormat="1" x14ac:dyDescent="0.35"/>
    <row r="71379" customFormat="1" x14ac:dyDescent="0.35"/>
    <row r="71380" customFormat="1" x14ac:dyDescent="0.35"/>
    <row r="71381" customFormat="1" x14ac:dyDescent="0.35"/>
    <row r="71382" customFormat="1" x14ac:dyDescent="0.35"/>
    <row r="71383" customFormat="1" x14ac:dyDescent="0.35"/>
    <row r="71384" customFormat="1" x14ac:dyDescent="0.35"/>
    <row r="71385" customFormat="1" x14ac:dyDescent="0.35"/>
    <row r="71386" customFormat="1" x14ac:dyDescent="0.35"/>
    <row r="71387" customFormat="1" x14ac:dyDescent="0.35"/>
    <row r="71388" customFormat="1" x14ac:dyDescent="0.35"/>
    <row r="71389" customFormat="1" x14ac:dyDescent="0.35"/>
    <row r="71390" customFormat="1" x14ac:dyDescent="0.35"/>
    <row r="71391" customFormat="1" x14ac:dyDescent="0.35"/>
    <row r="71392" customFormat="1" x14ac:dyDescent="0.35"/>
    <row r="71393" customFormat="1" x14ac:dyDescent="0.35"/>
    <row r="71394" customFormat="1" x14ac:dyDescent="0.35"/>
    <row r="71395" customFormat="1" x14ac:dyDescent="0.35"/>
    <row r="71396" customFormat="1" x14ac:dyDescent="0.35"/>
    <row r="71397" customFormat="1" x14ac:dyDescent="0.35"/>
    <row r="71398" customFormat="1" x14ac:dyDescent="0.35"/>
    <row r="71399" customFormat="1" x14ac:dyDescent="0.35"/>
    <row r="71400" customFormat="1" x14ac:dyDescent="0.35"/>
    <row r="71401" customFormat="1" x14ac:dyDescent="0.35"/>
    <row r="71402" customFormat="1" x14ac:dyDescent="0.35"/>
    <row r="71403" customFormat="1" x14ac:dyDescent="0.35"/>
    <row r="71404" customFormat="1" x14ac:dyDescent="0.35"/>
    <row r="71405" customFormat="1" x14ac:dyDescent="0.35"/>
    <row r="71406" customFormat="1" x14ac:dyDescent="0.35"/>
    <row r="71407" customFormat="1" x14ac:dyDescent="0.35"/>
    <row r="71408" customFormat="1" x14ac:dyDescent="0.35"/>
    <row r="71409" customFormat="1" x14ac:dyDescent="0.35"/>
    <row r="71410" customFormat="1" x14ac:dyDescent="0.35"/>
    <row r="71411" customFormat="1" x14ac:dyDescent="0.35"/>
    <row r="71412" customFormat="1" x14ac:dyDescent="0.35"/>
    <row r="71413" customFormat="1" x14ac:dyDescent="0.35"/>
    <row r="71414" customFormat="1" x14ac:dyDescent="0.35"/>
    <row r="71415" customFormat="1" x14ac:dyDescent="0.35"/>
    <row r="71416" customFormat="1" x14ac:dyDescent="0.35"/>
    <row r="71417" customFormat="1" x14ac:dyDescent="0.35"/>
    <row r="71418" customFormat="1" x14ac:dyDescent="0.35"/>
    <row r="71419" customFormat="1" x14ac:dyDescent="0.35"/>
    <row r="71420" customFormat="1" x14ac:dyDescent="0.35"/>
    <row r="71421" customFormat="1" x14ac:dyDescent="0.35"/>
    <row r="71422" customFormat="1" x14ac:dyDescent="0.35"/>
    <row r="71423" customFormat="1" x14ac:dyDescent="0.35"/>
    <row r="71424" customFormat="1" x14ac:dyDescent="0.35"/>
    <row r="71425" customFormat="1" x14ac:dyDescent="0.35"/>
    <row r="71426" customFormat="1" x14ac:dyDescent="0.35"/>
    <row r="71427" customFormat="1" x14ac:dyDescent="0.35"/>
    <row r="71428" customFormat="1" x14ac:dyDescent="0.35"/>
    <row r="71429" customFormat="1" x14ac:dyDescent="0.35"/>
    <row r="71430" customFormat="1" x14ac:dyDescent="0.35"/>
    <row r="71431" customFormat="1" x14ac:dyDescent="0.35"/>
    <row r="71432" customFormat="1" x14ac:dyDescent="0.35"/>
    <row r="71433" customFormat="1" x14ac:dyDescent="0.35"/>
    <row r="71434" customFormat="1" x14ac:dyDescent="0.35"/>
    <row r="71435" customFormat="1" x14ac:dyDescent="0.35"/>
    <row r="71436" customFormat="1" x14ac:dyDescent="0.35"/>
    <row r="71437" customFormat="1" x14ac:dyDescent="0.35"/>
    <row r="71438" customFormat="1" x14ac:dyDescent="0.35"/>
    <row r="71439" customFormat="1" x14ac:dyDescent="0.35"/>
    <row r="71440" customFormat="1" x14ac:dyDescent="0.35"/>
    <row r="71441" customFormat="1" x14ac:dyDescent="0.35"/>
    <row r="71442" customFormat="1" x14ac:dyDescent="0.35"/>
    <row r="71443" customFormat="1" x14ac:dyDescent="0.35"/>
    <row r="71444" customFormat="1" x14ac:dyDescent="0.35"/>
    <row r="71445" customFormat="1" x14ac:dyDescent="0.35"/>
    <row r="71446" customFormat="1" x14ac:dyDescent="0.35"/>
    <row r="71447" customFormat="1" x14ac:dyDescent="0.35"/>
    <row r="71448" customFormat="1" x14ac:dyDescent="0.35"/>
    <row r="71449" customFormat="1" x14ac:dyDescent="0.35"/>
    <row r="71450" customFormat="1" x14ac:dyDescent="0.35"/>
    <row r="71451" customFormat="1" x14ac:dyDescent="0.35"/>
    <row r="71452" customFormat="1" x14ac:dyDescent="0.35"/>
    <row r="71453" customFormat="1" x14ac:dyDescent="0.35"/>
    <row r="71454" customFormat="1" x14ac:dyDescent="0.35"/>
    <row r="71455" customFormat="1" x14ac:dyDescent="0.35"/>
    <row r="71456" customFormat="1" x14ac:dyDescent="0.35"/>
    <row r="71457" customFormat="1" x14ac:dyDescent="0.35"/>
    <row r="71458" customFormat="1" x14ac:dyDescent="0.35"/>
    <row r="71459" customFormat="1" x14ac:dyDescent="0.35"/>
    <row r="71460" customFormat="1" x14ac:dyDescent="0.35"/>
    <row r="71461" customFormat="1" x14ac:dyDescent="0.35"/>
    <row r="71462" customFormat="1" x14ac:dyDescent="0.35"/>
    <row r="71463" customFormat="1" x14ac:dyDescent="0.35"/>
    <row r="71464" customFormat="1" x14ac:dyDescent="0.35"/>
    <row r="71465" customFormat="1" x14ac:dyDescent="0.35"/>
    <row r="71466" customFormat="1" x14ac:dyDescent="0.35"/>
    <row r="71467" customFormat="1" x14ac:dyDescent="0.35"/>
    <row r="71468" customFormat="1" x14ac:dyDescent="0.35"/>
    <row r="71469" customFormat="1" x14ac:dyDescent="0.35"/>
    <row r="71470" customFormat="1" x14ac:dyDescent="0.35"/>
    <row r="71471" customFormat="1" x14ac:dyDescent="0.35"/>
    <row r="71472" customFormat="1" x14ac:dyDescent="0.35"/>
    <row r="71473" customFormat="1" x14ac:dyDescent="0.35"/>
    <row r="71474" customFormat="1" x14ac:dyDescent="0.35"/>
    <row r="71475" customFormat="1" x14ac:dyDescent="0.35"/>
    <row r="71476" customFormat="1" x14ac:dyDescent="0.35"/>
    <row r="71477" customFormat="1" x14ac:dyDescent="0.35"/>
    <row r="71478" customFormat="1" x14ac:dyDescent="0.35"/>
    <row r="71479" customFormat="1" x14ac:dyDescent="0.35"/>
    <row r="71480" customFormat="1" x14ac:dyDescent="0.35"/>
    <row r="71481" customFormat="1" x14ac:dyDescent="0.35"/>
    <row r="71482" customFormat="1" x14ac:dyDescent="0.35"/>
    <row r="71483" customFormat="1" x14ac:dyDescent="0.35"/>
    <row r="71484" customFormat="1" x14ac:dyDescent="0.35"/>
    <row r="71485" customFormat="1" x14ac:dyDescent="0.35"/>
    <row r="71486" customFormat="1" x14ac:dyDescent="0.35"/>
    <row r="71487" customFormat="1" x14ac:dyDescent="0.35"/>
    <row r="71488" customFormat="1" x14ac:dyDescent="0.35"/>
    <row r="71489" customFormat="1" x14ac:dyDescent="0.35"/>
    <row r="71490" customFormat="1" x14ac:dyDescent="0.35"/>
    <row r="71491" customFormat="1" x14ac:dyDescent="0.35"/>
    <row r="71492" customFormat="1" x14ac:dyDescent="0.35"/>
    <row r="71493" customFormat="1" x14ac:dyDescent="0.35"/>
    <row r="71494" customFormat="1" x14ac:dyDescent="0.35"/>
    <row r="71495" customFormat="1" x14ac:dyDescent="0.35"/>
    <row r="71496" customFormat="1" x14ac:dyDescent="0.35"/>
    <row r="71497" customFormat="1" x14ac:dyDescent="0.35"/>
    <row r="71498" customFormat="1" x14ac:dyDescent="0.35"/>
    <row r="71499" customFormat="1" x14ac:dyDescent="0.35"/>
    <row r="71500" customFormat="1" x14ac:dyDescent="0.35"/>
    <row r="71501" customFormat="1" x14ac:dyDescent="0.35"/>
    <row r="71502" customFormat="1" x14ac:dyDescent="0.35"/>
    <row r="71503" customFormat="1" x14ac:dyDescent="0.35"/>
    <row r="71504" customFormat="1" x14ac:dyDescent="0.35"/>
    <row r="71505" customFormat="1" x14ac:dyDescent="0.35"/>
    <row r="71506" customFormat="1" x14ac:dyDescent="0.35"/>
    <row r="71507" customFormat="1" x14ac:dyDescent="0.35"/>
    <row r="71508" customFormat="1" x14ac:dyDescent="0.35"/>
    <row r="71509" customFormat="1" x14ac:dyDescent="0.35"/>
    <row r="71510" customFormat="1" x14ac:dyDescent="0.35"/>
    <row r="71511" customFormat="1" x14ac:dyDescent="0.35"/>
    <row r="71512" customFormat="1" x14ac:dyDescent="0.35"/>
    <row r="71513" customFormat="1" x14ac:dyDescent="0.35"/>
    <row r="71514" customFormat="1" x14ac:dyDescent="0.35"/>
    <row r="71515" customFormat="1" x14ac:dyDescent="0.35"/>
    <row r="71516" customFormat="1" x14ac:dyDescent="0.35"/>
    <row r="71517" customFormat="1" x14ac:dyDescent="0.35"/>
    <row r="71518" customFormat="1" x14ac:dyDescent="0.35"/>
    <row r="71519" customFormat="1" x14ac:dyDescent="0.35"/>
    <row r="71520" customFormat="1" x14ac:dyDescent="0.35"/>
    <row r="71521" customFormat="1" x14ac:dyDescent="0.35"/>
    <row r="71522" customFormat="1" x14ac:dyDescent="0.35"/>
    <row r="71523" customFormat="1" x14ac:dyDescent="0.35"/>
    <row r="71524" customFormat="1" x14ac:dyDescent="0.35"/>
    <row r="71525" customFormat="1" x14ac:dyDescent="0.35"/>
    <row r="71526" customFormat="1" x14ac:dyDescent="0.35"/>
    <row r="71527" customFormat="1" x14ac:dyDescent="0.35"/>
    <row r="71528" customFormat="1" x14ac:dyDescent="0.35"/>
    <row r="71529" customFormat="1" x14ac:dyDescent="0.35"/>
    <row r="71530" customFormat="1" x14ac:dyDescent="0.35"/>
    <row r="71531" customFormat="1" x14ac:dyDescent="0.35"/>
    <row r="71532" customFormat="1" x14ac:dyDescent="0.35"/>
    <row r="71533" customFormat="1" x14ac:dyDescent="0.35"/>
    <row r="71534" customFormat="1" x14ac:dyDescent="0.35"/>
    <row r="71535" customFormat="1" x14ac:dyDescent="0.35"/>
    <row r="71536" customFormat="1" x14ac:dyDescent="0.35"/>
    <row r="71537" customFormat="1" x14ac:dyDescent="0.35"/>
    <row r="71538" customFormat="1" x14ac:dyDescent="0.35"/>
    <row r="71539" customFormat="1" x14ac:dyDescent="0.35"/>
    <row r="71540" customFormat="1" x14ac:dyDescent="0.35"/>
    <row r="71541" customFormat="1" x14ac:dyDescent="0.35"/>
    <row r="71542" customFormat="1" x14ac:dyDescent="0.35"/>
    <row r="71543" customFormat="1" x14ac:dyDescent="0.35"/>
    <row r="71544" customFormat="1" x14ac:dyDescent="0.35"/>
    <row r="71545" customFormat="1" x14ac:dyDescent="0.35"/>
    <row r="71546" customFormat="1" x14ac:dyDescent="0.35"/>
    <row r="71547" customFormat="1" x14ac:dyDescent="0.35"/>
    <row r="71548" customFormat="1" x14ac:dyDescent="0.35"/>
    <row r="71549" customFormat="1" x14ac:dyDescent="0.35"/>
    <row r="71550" customFormat="1" x14ac:dyDescent="0.35"/>
    <row r="71551" customFormat="1" x14ac:dyDescent="0.35"/>
    <row r="71552" customFormat="1" x14ac:dyDescent="0.35"/>
    <row r="71553" customFormat="1" x14ac:dyDescent="0.35"/>
    <row r="71554" customFormat="1" x14ac:dyDescent="0.35"/>
    <row r="71555" customFormat="1" x14ac:dyDescent="0.35"/>
    <row r="71556" customFormat="1" x14ac:dyDescent="0.35"/>
    <row r="71557" customFormat="1" x14ac:dyDescent="0.35"/>
    <row r="71558" customFormat="1" x14ac:dyDescent="0.35"/>
    <row r="71559" customFormat="1" x14ac:dyDescent="0.35"/>
    <row r="71560" customFormat="1" x14ac:dyDescent="0.35"/>
    <row r="71561" customFormat="1" x14ac:dyDescent="0.35"/>
    <row r="71562" customFormat="1" x14ac:dyDescent="0.35"/>
    <row r="71563" customFormat="1" x14ac:dyDescent="0.35"/>
    <row r="71564" customFormat="1" x14ac:dyDescent="0.35"/>
    <row r="71565" customFormat="1" x14ac:dyDescent="0.35"/>
    <row r="71566" customFormat="1" x14ac:dyDescent="0.35"/>
    <row r="71567" customFormat="1" x14ac:dyDescent="0.35"/>
    <row r="71568" customFormat="1" x14ac:dyDescent="0.35"/>
    <row r="71569" customFormat="1" x14ac:dyDescent="0.35"/>
    <row r="71570" customFormat="1" x14ac:dyDescent="0.35"/>
    <row r="71571" customFormat="1" x14ac:dyDescent="0.35"/>
    <row r="71572" customFormat="1" x14ac:dyDescent="0.35"/>
    <row r="71573" customFormat="1" x14ac:dyDescent="0.35"/>
    <row r="71574" customFormat="1" x14ac:dyDescent="0.35"/>
    <row r="71575" customFormat="1" x14ac:dyDescent="0.35"/>
    <row r="71576" customFormat="1" x14ac:dyDescent="0.35"/>
    <row r="71577" customFormat="1" x14ac:dyDescent="0.35"/>
    <row r="71578" customFormat="1" x14ac:dyDescent="0.35"/>
    <row r="71579" customFormat="1" x14ac:dyDescent="0.35"/>
    <row r="71580" customFormat="1" x14ac:dyDescent="0.35"/>
    <row r="71581" customFormat="1" x14ac:dyDescent="0.35"/>
    <row r="71582" customFormat="1" x14ac:dyDescent="0.35"/>
    <row r="71583" customFormat="1" x14ac:dyDescent="0.35"/>
    <row r="71584" customFormat="1" x14ac:dyDescent="0.35"/>
    <row r="71585" customFormat="1" x14ac:dyDescent="0.35"/>
    <row r="71586" customFormat="1" x14ac:dyDescent="0.35"/>
    <row r="71587" customFormat="1" x14ac:dyDescent="0.35"/>
    <row r="71588" customFormat="1" x14ac:dyDescent="0.35"/>
    <row r="71589" customFormat="1" x14ac:dyDescent="0.35"/>
    <row r="71590" customFormat="1" x14ac:dyDescent="0.35"/>
    <row r="71591" customFormat="1" x14ac:dyDescent="0.35"/>
    <row r="71592" customFormat="1" x14ac:dyDescent="0.35"/>
    <row r="71593" customFormat="1" x14ac:dyDescent="0.35"/>
    <row r="71594" customFormat="1" x14ac:dyDescent="0.35"/>
    <row r="71595" customFormat="1" x14ac:dyDescent="0.35"/>
    <row r="71596" customFormat="1" x14ac:dyDescent="0.35"/>
    <row r="71597" customFormat="1" x14ac:dyDescent="0.35"/>
    <row r="71598" customFormat="1" x14ac:dyDescent="0.35"/>
    <row r="71599" customFormat="1" x14ac:dyDescent="0.35"/>
    <row r="71600" customFormat="1" x14ac:dyDescent="0.35"/>
    <row r="71601" customFormat="1" x14ac:dyDescent="0.35"/>
    <row r="71602" customFormat="1" x14ac:dyDescent="0.35"/>
    <row r="71603" customFormat="1" x14ac:dyDescent="0.35"/>
    <row r="71604" customFormat="1" x14ac:dyDescent="0.35"/>
    <row r="71605" customFormat="1" x14ac:dyDescent="0.35"/>
    <row r="71606" customFormat="1" x14ac:dyDescent="0.35"/>
    <row r="71607" customFormat="1" x14ac:dyDescent="0.35"/>
    <row r="71608" customFormat="1" x14ac:dyDescent="0.35"/>
    <row r="71609" customFormat="1" x14ac:dyDescent="0.35"/>
    <row r="71610" customFormat="1" x14ac:dyDescent="0.35"/>
    <row r="71611" customFormat="1" x14ac:dyDescent="0.35"/>
    <row r="71612" customFormat="1" x14ac:dyDescent="0.35"/>
    <row r="71613" customFormat="1" x14ac:dyDescent="0.35"/>
    <row r="71614" customFormat="1" x14ac:dyDescent="0.35"/>
    <row r="71615" customFormat="1" x14ac:dyDescent="0.35"/>
    <row r="71616" customFormat="1" x14ac:dyDescent="0.35"/>
    <row r="71617" customFormat="1" x14ac:dyDescent="0.35"/>
    <row r="71618" customFormat="1" x14ac:dyDescent="0.35"/>
    <row r="71619" customFormat="1" x14ac:dyDescent="0.35"/>
    <row r="71620" customFormat="1" x14ac:dyDescent="0.35"/>
    <row r="71621" customFormat="1" x14ac:dyDescent="0.35"/>
    <row r="71622" customFormat="1" x14ac:dyDescent="0.35"/>
    <row r="71623" customFormat="1" x14ac:dyDescent="0.35"/>
    <row r="71624" customFormat="1" x14ac:dyDescent="0.35"/>
    <row r="71625" customFormat="1" x14ac:dyDescent="0.35"/>
    <row r="71626" customFormat="1" x14ac:dyDescent="0.35"/>
    <row r="71627" customFormat="1" x14ac:dyDescent="0.35"/>
    <row r="71628" customFormat="1" x14ac:dyDescent="0.35"/>
    <row r="71629" customFormat="1" x14ac:dyDescent="0.35"/>
    <row r="71630" customFormat="1" x14ac:dyDescent="0.35"/>
    <row r="71631" customFormat="1" x14ac:dyDescent="0.35"/>
    <row r="71632" customFormat="1" x14ac:dyDescent="0.35"/>
    <row r="71633" customFormat="1" x14ac:dyDescent="0.35"/>
    <row r="71634" customFormat="1" x14ac:dyDescent="0.35"/>
    <row r="71635" customFormat="1" x14ac:dyDescent="0.35"/>
    <row r="71636" customFormat="1" x14ac:dyDescent="0.35"/>
    <row r="71637" customFormat="1" x14ac:dyDescent="0.35"/>
    <row r="71638" customFormat="1" x14ac:dyDescent="0.35"/>
    <row r="71639" customFormat="1" x14ac:dyDescent="0.35"/>
    <row r="71640" customFormat="1" x14ac:dyDescent="0.35"/>
    <row r="71641" customFormat="1" x14ac:dyDescent="0.35"/>
    <row r="71642" customFormat="1" x14ac:dyDescent="0.35"/>
    <row r="71643" customFormat="1" x14ac:dyDescent="0.35"/>
    <row r="71644" customFormat="1" x14ac:dyDescent="0.35"/>
    <row r="71645" customFormat="1" x14ac:dyDescent="0.35"/>
    <row r="71646" customFormat="1" x14ac:dyDescent="0.35"/>
    <row r="71647" customFormat="1" x14ac:dyDescent="0.35"/>
    <row r="71648" customFormat="1" x14ac:dyDescent="0.35"/>
    <row r="71649" customFormat="1" x14ac:dyDescent="0.35"/>
    <row r="71650" customFormat="1" x14ac:dyDescent="0.35"/>
    <row r="71651" customFormat="1" x14ac:dyDescent="0.35"/>
    <row r="71652" customFormat="1" x14ac:dyDescent="0.35"/>
    <row r="71653" customFormat="1" x14ac:dyDescent="0.35"/>
    <row r="71654" customFormat="1" x14ac:dyDescent="0.35"/>
    <row r="71655" customFormat="1" x14ac:dyDescent="0.35"/>
    <row r="71656" customFormat="1" x14ac:dyDescent="0.35"/>
    <row r="71657" customFormat="1" x14ac:dyDescent="0.35"/>
    <row r="71658" customFormat="1" x14ac:dyDescent="0.35"/>
    <row r="71659" customFormat="1" x14ac:dyDescent="0.35"/>
    <row r="71660" customFormat="1" x14ac:dyDescent="0.35"/>
    <row r="71661" customFormat="1" x14ac:dyDescent="0.35"/>
    <row r="71662" customFormat="1" x14ac:dyDescent="0.35"/>
    <row r="71663" customFormat="1" x14ac:dyDescent="0.35"/>
    <row r="71664" customFormat="1" x14ac:dyDescent="0.35"/>
    <row r="71665" customFormat="1" x14ac:dyDescent="0.35"/>
    <row r="71666" customFormat="1" x14ac:dyDescent="0.35"/>
    <row r="71667" customFormat="1" x14ac:dyDescent="0.35"/>
    <row r="71668" customFormat="1" x14ac:dyDescent="0.35"/>
    <row r="71669" customFormat="1" x14ac:dyDescent="0.35"/>
    <row r="71670" customFormat="1" x14ac:dyDescent="0.35"/>
    <row r="71671" customFormat="1" x14ac:dyDescent="0.35"/>
    <row r="71672" customFormat="1" x14ac:dyDescent="0.35"/>
    <row r="71673" customFormat="1" x14ac:dyDescent="0.35"/>
    <row r="71674" customFormat="1" x14ac:dyDescent="0.35"/>
    <row r="71675" customFormat="1" x14ac:dyDescent="0.35"/>
    <row r="71676" customFormat="1" x14ac:dyDescent="0.35"/>
    <row r="71677" customFormat="1" x14ac:dyDescent="0.35"/>
    <row r="71678" customFormat="1" x14ac:dyDescent="0.35"/>
    <row r="71679" customFormat="1" x14ac:dyDescent="0.35"/>
    <row r="71680" customFormat="1" x14ac:dyDescent="0.35"/>
    <row r="71681" customFormat="1" x14ac:dyDescent="0.35"/>
    <row r="71682" customFormat="1" x14ac:dyDescent="0.35"/>
    <row r="71683" customFormat="1" x14ac:dyDescent="0.35"/>
    <row r="71684" customFormat="1" x14ac:dyDescent="0.35"/>
    <row r="71685" customFormat="1" x14ac:dyDescent="0.35"/>
    <row r="71686" customFormat="1" x14ac:dyDescent="0.35"/>
    <row r="71687" customFormat="1" x14ac:dyDescent="0.35"/>
    <row r="71688" customFormat="1" x14ac:dyDescent="0.35"/>
    <row r="71689" customFormat="1" x14ac:dyDescent="0.35"/>
    <row r="71690" customFormat="1" x14ac:dyDescent="0.35"/>
    <row r="71691" customFormat="1" x14ac:dyDescent="0.35"/>
    <row r="71692" customFormat="1" x14ac:dyDescent="0.35"/>
    <row r="71693" customFormat="1" x14ac:dyDescent="0.35"/>
    <row r="71694" customFormat="1" x14ac:dyDescent="0.35"/>
    <row r="71695" customFormat="1" x14ac:dyDescent="0.35"/>
    <row r="71696" customFormat="1" x14ac:dyDescent="0.35"/>
    <row r="71697" customFormat="1" x14ac:dyDescent="0.35"/>
    <row r="71698" customFormat="1" x14ac:dyDescent="0.35"/>
    <row r="71699" customFormat="1" x14ac:dyDescent="0.35"/>
    <row r="71700" customFormat="1" x14ac:dyDescent="0.35"/>
    <row r="71701" customFormat="1" x14ac:dyDescent="0.35"/>
    <row r="71702" customFormat="1" x14ac:dyDescent="0.35"/>
    <row r="71703" customFormat="1" x14ac:dyDescent="0.35"/>
    <row r="71704" customFormat="1" x14ac:dyDescent="0.35"/>
    <row r="71705" customFormat="1" x14ac:dyDescent="0.35"/>
    <row r="71706" customFormat="1" x14ac:dyDescent="0.35"/>
    <row r="71707" customFormat="1" x14ac:dyDescent="0.35"/>
    <row r="71708" customFormat="1" x14ac:dyDescent="0.35"/>
    <row r="71709" customFormat="1" x14ac:dyDescent="0.35"/>
    <row r="71710" customFormat="1" x14ac:dyDescent="0.35"/>
    <row r="71711" customFormat="1" x14ac:dyDescent="0.35"/>
    <row r="71712" customFormat="1" x14ac:dyDescent="0.35"/>
    <row r="71713" customFormat="1" x14ac:dyDescent="0.35"/>
    <row r="71714" customFormat="1" x14ac:dyDescent="0.35"/>
    <row r="71715" customFormat="1" x14ac:dyDescent="0.35"/>
    <row r="71716" customFormat="1" x14ac:dyDescent="0.35"/>
    <row r="71717" customFormat="1" x14ac:dyDescent="0.35"/>
    <row r="71718" customFormat="1" x14ac:dyDescent="0.35"/>
    <row r="71719" customFormat="1" x14ac:dyDescent="0.35"/>
    <row r="71720" customFormat="1" x14ac:dyDescent="0.35"/>
    <row r="71721" customFormat="1" x14ac:dyDescent="0.35"/>
    <row r="71722" customFormat="1" x14ac:dyDescent="0.35"/>
    <row r="71723" customFormat="1" x14ac:dyDescent="0.35"/>
    <row r="71724" customFormat="1" x14ac:dyDescent="0.35"/>
    <row r="71725" customFormat="1" x14ac:dyDescent="0.35"/>
    <row r="71726" customFormat="1" x14ac:dyDescent="0.35"/>
    <row r="71727" customFormat="1" x14ac:dyDescent="0.35"/>
    <row r="71728" customFormat="1" x14ac:dyDescent="0.35"/>
    <row r="71729" customFormat="1" x14ac:dyDescent="0.35"/>
    <row r="71730" customFormat="1" x14ac:dyDescent="0.35"/>
    <row r="71731" customFormat="1" x14ac:dyDescent="0.35"/>
    <row r="71732" customFormat="1" x14ac:dyDescent="0.35"/>
    <row r="71733" customFormat="1" x14ac:dyDescent="0.35"/>
    <row r="71734" customFormat="1" x14ac:dyDescent="0.35"/>
    <row r="71735" customFormat="1" x14ac:dyDescent="0.35"/>
    <row r="71736" customFormat="1" x14ac:dyDescent="0.35"/>
    <row r="71737" customFormat="1" x14ac:dyDescent="0.35"/>
    <row r="71738" customFormat="1" x14ac:dyDescent="0.35"/>
    <row r="71739" customFormat="1" x14ac:dyDescent="0.35"/>
    <row r="71740" customFormat="1" x14ac:dyDescent="0.35"/>
    <row r="71741" customFormat="1" x14ac:dyDescent="0.35"/>
    <row r="71742" customFormat="1" x14ac:dyDescent="0.35"/>
    <row r="71743" customFormat="1" x14ac:dyDescent="0.35"/>
    <row r="71744" customFormat="1" x14ac:dyDescent="0.35"/>
    <row r="71745" customFormat="1" x14ac:dyDescent="0.35"/>
    <row r="71746" customFormat="1" x14ac:dyDescent="0.35"/>
    <row r="71747" customFormat="1" x14ac:dyDescent="0.35"/>
    <row r="71748" customFormat="1" x14ac:dyDescent="0.35"/>
    <row r="71749" customFormat="1" x14ac:dyDescent="0.35"/>
    <row r="71750" customFormat="1" x14ac:dyDescent="0.35"/>
    <row r="71751" customFormat="1" x14ac:dyDescent="0.35"/>
    <row r="71752" customFormat="1" x14ac:dyDescent="0.35"/>
    <row r="71753" customFormat="1" x14ac:dyDescent="0.35"/>
    <row r="71754" customFormat="1" x14ac:dyDescent="0.35"/>
    <row r="71755" customFormat="1" x14ac:dyDescent="0.35"/>
    <row r="71756" customFormat="1" x14ac:dyDescent="0.35"/>
    <row r="71757" customFormat="1" x14ac:dyDescent="0.35"/>
    <row r="71758" customFormat="1" x14ac:dyDescent="0.35"/>
    <row r="71759" customFormat="1" x14ac:dyDescent="0.35"/>
    <row r="71760" customFormat="1" x14ac:dyDescent="0.35"/>
    <row r="71761" customFormat="1" x14ac:dyDescent="0.35"/>
    <row r="71762" customFormat="1" x14ac:dyDescent="0.35"/>
    <row r="71763" customFormat="1" x14ac:dyDescent="0.35"/>
    <row r="71764" customFormat="1" x14ac:dyDescent="0.35"/>
    <row r="71765" customFormat="1" x14ac:dyDescent="0.35"/>
    <row r="71766" customFormat="1" x14ac:dyDescent="0.35"/>
    <row r="71767" customFormat="1" x14ac:dyDescent="0.35"/>
    <row r="71768" customFormat="1" x14ac:dyDescent="0.35"/>
    <row r="71769" customFormat="1" x14ac:dyDescent="0.35"/>
    <row r="71770" customFormat="1" x14ac:dyDescent="0.35"/>
    <row r="71771" customFormat="1" x14ac:dyDescent="0.35"/>
    <row r="71772" customFormat="1" x14ac:dyDescent="0.35"/>
    <row r="71773" customFormat="1" x14ac:dyDescent="0.35"/>
    <row r="71774" customFormat="1" x14ac:dyDescent="0.35"/>
    <row r="71775" customFormat="1" x14ac:dyDescent="0.35"/>
    <row r="71776" customFormat="1" x14ac:dyDescent="0.35"/>
    <row r="71777" customFormat="1" x14ac:dyDescent="0.35"/>
    <row r="71778" customFormat="1" x14ac:dyDescent="0.35"/>
    <row r="71779" customFormat="1" x14ac:dyDescent="0.35"/>
    <row r="71780" customFormat="1" x14ac:dyDescent="0.35"/>
    <row r="71781" customFormat="1" x14ac:dyDescent="0.35"/>
    <row r="71782" customFormat="1" x14ac:dyDescent="0.35"/>
    <row r="71783" customFormat="1" x14ac:dyDescent="0.35"/>
    <row r="71784" customFormat="1" x14ac:dyDescent="0.35"/>
    <row r="71785" customFormat="1" x14ac:dyDescent="0.35"/>
    <row r="71786" customFormat="1" x14ac:dyDescent="0.35"/>
    <row r="71787" customFormat="1" x14ac:dyDescent="0.35"/>
    <row r="71788" customFormat="1" x14ac:dyDescent="0.35"/>
    <row r="71789" customFormat="1" x14ac:dyDescent="0.35"/>
    <row r="71790" customFormat="1" x14ac:dyDescent="0.35"/>
    <row r="71791" customFormat="1" x14ac:dyDescent="0.35"/>
    <row r="71792" customFormat="1" x14ac:dyDescent="0.35"/>
    <row r="71793" customFormat="1" x14ac:dyDescent="0.35"/>
    <row r="71794" customFormat="1" x14ac:dyDescent="0.35"/>
    <row r="71795" customFormat="1" x14ac:dyDescent="0.35"/>
    <row r="71796" customFormat="1" x14ac:dyDescent="0.35"/>
    <row r="71797" customFormat="1" x14ac:dyDescent="0.35"/>
    <row r="71798" customFormat="1" x14ac:dyDescent="0.35"/>
    <row r="71799" customFormat="1" x14ac:dyDescent="0.35"/>
    <row r="71800" customFormat="1" x14ac:dyDescent="0.35"/>
    <row r="71801" customFormat="1" x14ac:dyDescent="0.35"/>
    <row r="71802" customFormat="1" x14ac:dyDescent="0.35"/>
    <row r="71803" customFormat="1" x14ac:dyDescent="0.35"/>
    <row r="71804" customFormat="1" x14ac:dyDescent="0.35"/>
    <row r="71805" customFormat="1" x14ac:dyDescent="0.35"/>
    <row r="71806" customFormat="1" x14ac:dyDescent="0.35"/>
    <row r="71807" customFormat="1" x14ac:dyDescent="0.35"/>
    <row r="71808" customFormat="1" x14ac:dyDescent="0.35"/>
    <row r="71809" customFormat="1" x14ac:dyDescent="0.35"/>
    <row r="71810" customFormat="1" x14ac:dyDescent="0.35"/>
    <row r="71811" customFormat="1" x14ac:dyDescent="0.35"/>
    <row r="71812" customFormat="1" x14ac:dyDescent="0.35"/>
    <row r="71813" customFormat="1" x14ac:dyDescent="0.35"/>
    <row r="71814" customFormat="1" x14ac:dyDescent="0.35"/>
    <row r="71815" customFormat="1" x14ac:dyDescent="0.35"/>
    <row r="71816" customFormat="1" x14ac:dyDescent="0.35"/>
    <row r="71817" customFormat="1" x14ac:dyDescent="0.35"/>
    <row r="71818" customFormat="1" x14ac:dyDescent="0.35"/>
    <row r="71819" customFormat="1" x14ac:dyDescent="0.35"/>
    <row r="71820" customFormat="1" x14ac:dyDescent="0.35"/>
    <row r="71821" customFormat="1" x14ac:dyDescent="0.35"/>
    <row r="71822" customFormat="1" x14ac:dyDescent="0.35"/>
    <row r="71823" customFormat="1" x14ac:dyDescent="0.35"/>
    <row r="71824" customFormat="1" x14ac:dyDescent="0.35"/>
    <row r="71825" customFormat="1" x14ac:dyDescent="0.35"/>
    <row r="71826" customFormat="1" x14ac:dyDescent="0.35"/>
    <row r="71827" customFormat="1" x14ac:dyDescent="0.35"/>
    <row r="71828" customFormat="1" x14ac:dyDescent="0.35"/>
    <row r="71829" customFormat="1" x14ac:dyDescent="0.35"/>
    <row r="71830" customFormat="1" x14ac:dyDescent="0.35"/>
    <row r="71831" customFormat="1" x14ac:dyDescent="0.35"/>
    <row r="71832" customFormat="1" x14ac:dyDescent="0.35"/>
    <row r="71833" customFormat="1" x14ac:dyDescent="0.35"/>
    <row r="71834" customFormat="1" x14ac:dyDescent="0.35"/>
    <row r="71835" customFormat="1" x14ac:dyDescent="0.35"/>
    <row r="71836" customFormat="1" x14ac:dyDescent="0.35"/>
    <row r="71837" customFormat="1" x14ac:dyDescent="0.35"/>
    <row r="71838" customFormat="1" x14ac:dyDescent="0.35"/>
    <row r="71839" customFormat="1" x14ac:dyDescent="0.35"/>
    <row r="71840" customFormat="1" x14ac:dyDescent="0.35"/>
    <row r="71841" customFormat="1" x14ac:dyDescent="0.35"/>
    <row r="71842" customFormat="1" x14ac:dyDescent="0.35"/>
    <row r="71843" customFormat="1" x14ac:dyDescent="0.35"/>
    <row r="71844" customFormat="1" x14ac:dyDescent="0.35"/>
    <row r="71845" customFormat="1" x14ac:dyDescent="0.35"/>
    <row r="71846" customFormat="1" x14ac:dyDescent="0.35"/>
    <row r="71847" customFormat="1" x14ac:dyDescent="0.35"/>
    <row r="71848" customFormat="1" x14ac:dyDescent="0.35"/>
    <row r="71849" customFormat="1" x14ac:dyDescent="0.35"/>
    <row r="71850" customFormat="1" x14ac:dyDescent="0.35"/>
    <row r="71851" customFormat="1" x14ac:dyDescent="0.35"/>
    <row r="71852" customFormat="1" x14ac:dyDescent="0.35"/>
    <row r="71853" customFormat="1" x14ac:dyDescent="0.35"/>
    <row r="71854" customFormat="1" x14ac:dyDescent="0.35"/>
    <row r="71855" customFormat="1" x14ac:dyDescent="0.35"/>
    <row r="71856" customFormat="1" x14ac:dyDescent="0.35"/>
    <row r="71857" customFormat="1" x14ac:dyDescent="0.35"/>
    <row r="71858" customFormat="1" x14ac:dyDescent="0.35"/>
    <row r="71859" customFormat="1" x14ac:dyDescent="0.35"/>
    <row r="71860" customFormat="1" x14ac:dyDescent="0.35"/>
    <row r="71861" customFormat="1" x14ac:dyDescent="0.35"/>
    <row r="71862" customFormat="1" x14ac:dyDescent="0.35"/>
    <row r="71863" customFormat="1" x14ac:dyDescent="0.35"/>
    <row r="71864" customFormat="1" x14ac:dyDescent="0.35"/>
    <row r="71865" customFormat="1" x14ac:dyDescent="0.35"/>
    <row r="71866" customFormat="1" x14ac:dyDescent="0.35"/>
    <row r="71867" customFormat="1" x14ac:dyDescent="0.35"/>
    <row r="71868" customFormat="1" x14ac:dyDescent="0.35"/>
    <row r="71869" customFormat="1" x14ac:dyDescent="0.35"/>
    <row r="71870" customFormat="1" x14ac:dyDescent="0.35"/>
    <row r="71871" customFormat="1" x14ac:dyDescent="0.35"/>
    <row r="71872" customFormat="1" x14ac:dyDescent="0.35"/>
    <row r="71873" customFormat="1" x14ac:dyDescent="0.35"/>
    <row r="71874" customFormat="1" x14ac:dyDescent="0.35"/>
    <row r="71875" customFormat="1" x14ac:dyDescent="0.35"/>
    <row r="71876" customFormat="1" x14ac:dyDescent="0.35"/>
    <row r="71877" customFormat="1" x14ac:dyDescent="0.35"/>
    <row r="71878" customFormat="1" x14ac:dyDescent="0.35"/>
    <row r="71879" customFormat="1" x14ac:dyDescent="0.35"/>
    <row r="71880" customFormat="1" x14ac:dyDescent="0.35"/>
    <row r="71881" customFormat="1" x14ac:dyDescent="0.35"/>
    <row r="71882" customFormat="1" x14ac:dyDescent="0.35"/>
    <row r="71883" customFormat="1" x14ac:dyDescent="0.35"/>
    <row r="71884" customFormat="1" x14ac:dyDescent="0.35"/>
    <row r="71885" customFormat="1" x14ac:dyDescent="0.35"/>
    <row r="71886" customFormat="1" x14ac:dyDescent="0.35"/>
    <row r="71887" customFormat="1" x14ac:dyDescent="0.35"/>
    <row r="71888" customFormat="1" x14ac:dyDescent="0.35"/>
    <row r="71889" customFormat="1" x14ac:dyDescent="0.35"/>
    <row r="71890" customFormat="1" x14ac:dyDescent="0.35"/>
    <row r="71891" customFormat="1" x14ac:dyDescent="0.35"/>
    <row r="71892" customFormat="1" x14ac:dyDescent="0.35"/>
    <row r="71893" customFormat="1" x14ac:dyDescent="0.35"/>
    <row r="71894" customFormat="1" x14ac:dyDescent="0.35"/>
    <row r="71895" customFormat="1" x14ac:dyDescent="0.35"/>
    <row r="71896" customFormat="1" x14ac:dyDescent="0.35"/>
    <row r="71897" customFormat="1" x14ac:dyDescent="0.35"/>
    <row r="71898" customFormat="1" x14ac:dyDescent="0.35"/>
    <row r="71899" customFormat="1" x14ac:dyDescent="0.35"/>
    <row r="71900" customFormat="1" x14ac:dyDescent="0.35"/>
    <row r="71901" customFormat="1" x14ac:dyDescent="0.35"/>
    <row r="71902" customFormat="1" x14ac:dyDescent="0.35"/>
    <row r="71903" customFormat="1" x14ac:dyDescent="0.35"/>
    <row r="71904" customFormat="1" x14ac:dyDescent="0.35"/>
    <row r="71905" customFormat="1" x14ac:dyDescent="0.35"/>
    <row r="71906" customFormat="1" x14ac:dyDescent="0.35"/>
    <row r="71907" customFormat="1" x14ac:dyDescent="0.35"/>
    <row r="71908" customFormat="1" x14ac:dyDescent="0.35"/>
    <row r="71909" customFormat="1" x14ac:dyDescent="0.35"/>
    <row r="71910" customFormat="1" x14ac:dyDescent="0.35"/>
    <row r="71911" customFormat="1" x14ac:dyDescent="0.35"/>
    <row r="71912" customFormat="1" x14ac:dyDescent="0.35"/>
    <row r="71913" customFormat="1" x14ac:dyDescent="0.35"/>
    <row r="71914" customFormat="1" x14ac:dyDescent="0.35"/>
    <row r="71915" customFormat="1" x14ac:dyDescent="0.35"/>
    <row r="71916" customFormat="1" x14ac:dyDescent="0.35"/>
    <row r="71917" customFormat="1" x14ac:dyDescent="0.35"/>
    <row r="71918" customFormat="1" x14ac:dyDescent="0.35"/>
    <row r="71919" customFormat="1" x14ac:dyDescent="0.35"/>
    <row r="71920" customFormat="1" x14ac:dyDescent="0.35"/>
    <row r="71921" customFormat="1" x14ac:dyDescent="0.35"/>
    <row r="71922" customFormat="1" x14ac:dyDescent="0.35"/>
    <row r="71923" customFormat="1" x14ac:dyDescent="0.35"/>
    <row r="71924" customFormat="1" x14ac:dyDescent="0.35"/>
    <row r="71925" customFormat="1" x14ac:dyDescent="0.35"/>
    <row r="71926" customFormat="1" x14ac:dyDescent="0.35"/>
    <row r="71927" customFormat="1" x14ac:dyDescent="0.35"/>
    <row r="71928" customFormat="1" x14ac:dyDescent="0.35"/>
    <row r="71929" customFormat="1" x14ac:dyDescent="0.35"/>
    <row r="71930" customFormat="1" x14ac:dyDescent="0.35"/>
    <row r="71931" customFormat="1" x14ac:dyDescent="0.35"/>
    <row r="71932" customFormat="1" x14ac:dyDescent="0.35"/>
    <row r="71933" customFormat="1" x14ac:dyDescent="0.35"/>
    <row r="71934" customFormat="1" x14ac:dyDescent="0.35"/>
    <row r="71935" customFormat="1" x14ac:dyDescent="0.35"/>
    <row r="71936" customFormat="1" x14ac:dyDescent="0.35"/>
    <row r="71937" customFormat="1" x14ac:dyDescent="0.35"/>
    <row r="71938" customFormat="1" x14ac:dyDescent="0.35"/>
    <row r="71939" customFormat="1" x14ac:dyDescent="0.35"/>
    <row r="71940" customFormat="1" x14ac:dyDescent="0.35"/>
    <row r="71941" customFormat="1" x14ac:dyDescent="0.35"/>
    <row r="71942" customFormat="1" x14ac:dyDescent="0.35"/>
    <row r="71943" customFormat="1" x14ac:dyDescent="0.35"/>
    <row r="71944" customFormat="1" x14ac:dyDescent="0.35"/>
    <row r="71945" customFormat="1" x14ac:dyDescent="0.35"/>
    <row r="71946" customFormat="1" x14ac:dyDescent="0.35"/>
    <row r="71947" customFormat="1" x14ac:dyDescent="0.35"/>
    <row r="71948" customFormat="1" x14ac:dyDescent="0.35"/>
    <row r="71949" customFormat="1" x14ac:dyDescent="0.35"/>
    <row r="71950" customFormat="1" x14ac:dyDescent="0.35"/>
    <row r="71951" customFormat="1" x14ac:dyDescent="0.35"/>
    <row r="71952" customFormat="1" x14ac:dyDescent="0.35"/>
    <row r="71953" customFormat="1" x14ac:dyDescent="0.35"/>
    <row r="71954" customFormat="1" x14ac:dyDescent="0.35"/>
    <row r="71955" customFormat="1" x14ac:dyDescent="0.35"/>
    <row r="71956" customFormat="1" x14ac:dyDescent="0.35"/>
    <row r="71957" customFormat="1" x14ac:dyDescent="0.35"/>
    <row r="71958" customFormat="1" x14ac:dyDescent="0.35"/>
    <row r="71959" customFormat="1" x14ac:dyDescent="0.35"/>
    <row r="71960" customFormat="1" x14ac:dyDescent="0.35"/>
    <row r="71961" customFormat="1" x14ac:dyDescent="0.35"/>
    <row r="71962" customFormat="1" x14ac:dyDescent="0.35"/>
    <row r="71963" customFormat="1" x14ac:dyDescent="0.35"/>
    <row r="71964" customFormat="1" x14ac:dyDescent="0.35"/>
    <row r="71965" customFormat="1" x14ac:dyDescent="0.35"/>
    <row r="71966" customFormat="1" x14ac:dyDescent="0.35"/>
    <row r="71967" customFormat="1" x14ac:dyDescent="0.35"/>
    <row r="71968" customFormat="1" x14ac:dyDescent="0.35"/>
    <row r="71969" customFormat="1" x14ac:dyDescent="0.35"/>
    <row r="71970" customFormat="1" x14ac:dyDescent="0.35"/>
    <row r="71971" customFormat="1" x14ac:dyDescent="0.35"/>
    <row r="71972" customFormat="1" x14ac:dyDescent="0.35"/>
    <row r="71973" customFormat="1" x14ac:dyDescent="0.35"/>
    <row r="71974" customFormat="1" x14ac:dyDescent="0.35"/>
    <row r="71975" customFormat="1" x14ac:dyDescent="0.35"/>
    <row r="71976" customFormat="1" x14ac:dyDescent="0.35"/>
    <row r="71977" customFormat="1" x14ac:dyDescent="0.35"/>
    <row r="71978" customFormat="1" x14ac:dyDescent="0.35"/>
    <row r="71979" customFormat="1" x14ac:dyDescent="0.35"/>
    <row r="71980" customFormat="1" x14ac:dyDescent="0.35"/>
    <row r="71981" customFormat="1" x14ac:dyDescent="0.35"/>
    <row r="71982" customFormat="1" x14ac:dyDescent="0.35"/>
    <row r="71983" customFormat="1" x14ac:dyDescent="0.35"/>
    <row r="71984" customFormat="1" x14ac:dyDescent="0.35"/>
    <row r="71985" customFormat="1" x14ac:dyDescent="0.35"/>
    <row r="71986" customFormat="1" x14ac:dyDescent="0.35"/>
    <row r="71987" customFormat="1" x14ac:dyDescent="0.35"/>
    <row r="71988" customFormat="1" x14ac:dyDescent="0.35"/>
    <row r="71989" customFormat="1" x14ac:dyDescent="0.35"/>
    <row r="71990" customFormat="1" x14ac:dyDescent="0.35"/>
    <row r="71991" customFormat="1" x14ac:dyDescent="0.35"/>
    <row r="71992" customFormat="1" x14ac:dyDescent="0.35"/>
    <row r="71993" customFormat="1" x14ac:dyDescent="0.35"/>
    <row r="71994" customFormat="1" x14ac:dyDescent="0.35"/>
    <row r="71995" customFormat="1" x14ac:dyDescent="0.35"/>
    <row r="71996" customFormat="1" x14ac:dyDescent="0.35"/>
    <row r="71997" customFormat="1" x14ac:dyDescent="0.35"/>
    <row r="71998" customFormat="1" x14ac:dyDescent="0.35"/>
    <row r="71999" customFormat="1" x14ac:dyDescent="0.35"/>
    <row r="72000" customFormat="1" x14ac:dyDescent="0.35"/>
    <row r="72001" customFormat="1" x14ac:dyDescent="0.35"/>
    <row r="72002" customFormat="1" x14ac:dyDescent="0.35"/>
    <row r="72003" customFormat="1" x14ac:dyDescent="0.35"/>
    <row r="72004" customFormat="1" x14ac:dyDescent="0.35"/>
    <row r="72005" customFormat="1" x14ac:dyDescent="0.35"/>
    <row r="72006" customFormat="1" x14ac:dyDescent="0.35"/>
    <row r="72007" customFormat="1" x14ac:dyDescent="0.35"/>
    <row r="72008" customFormat="1" x14ac:dyDescent="0.35"/>
    <row r="72009" customFormat="1" x14ac:dyDescent="0.35"/>
    <row r="72010" customFormat="1" x14ac:dyDescent="0.35"/>
    <row r="72011" customFormat="1" x14ac:dyDescent="0.35"/>
    <row r="72012" customFormat="1" x14ac:dyDescent="0.35"/>
    <row r="72013" customFormat="1" x14ac:dyDescent="0.35"/>
    <row r="72014" customFormat="1" x14ac:dyDescent="0.35"/>
    <row r="72015" customFormat="1" x14ac:dyDescent="0.35"/>
    <row r="72016" customFormat="1" x14ac:dyDescent="0.35"/>
    <row r="72017" customFormat="1" x14ac:dyDescent="0.35"/>
    <row r="72018" customFormat="1" x14ac:dyDescent="0.35"/>
    <row r="72019" customFormat="1" x14ac:dyDescent="0.35"/>
    <row r="72020" customFormat="1" x14ac:dyDescent="0.35"/>
    <row r="72021" customFormat="1" x14ac:dyDescent="0.35"/>
    <row r="72022" customFormat="1" x14ac:dyDescent="0.35"/>
    <row r="72023" customFormat="1" x14ac:dyDescent="0.35"/>
    <row r="72024" customFormat="1" x14ac:dyDescent="0.35"/>
    <row r="72025" customFormat="1" x14ac:dyDescent="0.35"/>
    <row r="72026" customFormat="1" x14ac:dyDescent="0.35"/>
    <row r="72027" customFormat="1" x14ac:dyDescent="0.35"/>
    <row r="72028" customFormat="1" x14ac:dyDescent="0.35"/>
    <row r="72029" customFormat="1" x14ac:dyDescent="0.35"/>
    <row r="72030" customFormat="1" x14ac:dyDescent="0.35"/>
    <row r="72031" customFormat="1" x14ac:dyDescent="0.35"/>
    <row r="72032" customFormat="1" x14ac:dyDescent="0.35"/>
    <row r="72033" customFormat="1" x14ac:dyDescent="0.35"/>
    <row r="72034" customFormat="1" x14ac:dyDescent="0.35"/>
    <row r="72035" customFormat="1" x14ac:dyDescent="0.35"/>
    <row r="72036" customFormat="1" x14ac:dyDescent="0.35"/>
    <row r="72037" customFormat="1" x14ac:dyDescent="0.35"/>
    <row r="72038" customFormat="1" x14ac:dyDescent="0.35"/>
    <row r="72039" customFormat="1" x14ac:dyDescent="0.35"/>
    <row r="72040" customFormat="1" x14ac:dyDescent="0.35"/>
    <row r="72041" customFormat="1" x14ac:dyDescent="0.35"/>
    <row r="72042" customFormat="1" x14ac:dyDescent="0.35"/>
    <row r="72043" customFormat="1" x14ac:dyDescent="0.35"/>
    <row r="72044" customFormat="1" x14ac:dyDescent="0.35"/>
    <row r="72045" customFormat="1" x14ac:dyDescent="0.35"/>
    <row r="72046" customFormat="1" x14ac:dyDescent="0.35"/>
    <row r="72047" customFormat="1" x14ac:dyDescent="0.35"/>
    <row r="72048" customFormat="1" x14ac:dyDescent="0.35"/>
    <row r="72049" customFormat="1" x14ac:dyDescent="0.35"/>
    <row r="72050" customFormat="1" x14ac:dyDescent="0.35"/>
    <row r="72051" customFormat="1" x14ac:dyDescent="0.35"/>
    <row r="72052" customFormat="1" x14ac:dyDescent="0.35"/>
    <row r="72053" customFormat="1" x14ac:dyDescent="0.35"/>
    <row r="72054" customFormat="1" x14ac:dyDescent="0.35"/>
    <row r="72055" customFormat="1" x14ac:dyDescent="0.35"/>
    <row r="72056" customFormat="1" x14ac:dyDescent="0.35"/>
    <row r="72057" customFormat="1" x14ac:dyDescent="0.35"/>
    <row r="72058" customFormat="1" x14ac:dyDescent="0.35"/>
    <row r="72059" customFormat="1" x14ac:dyDescent="0.35"/>
    <row r="72060" customFormat="1" x14ac:dyDescent="0.35"/>
    <row r="72061" customFormat="1" x14ac:dyDescent="0.35"/>
    <row r="72062" customFormat="1" x14ac:dyDescent="0.35"/>
    <row r="72063" customFormat="1" x14ac:dyDescent="0.35"/>
    <row r="72064" customFormat="1" x14ac:dyDescent="0.35"/>
    <row r="72065" customFormat="1" x14ac:dyDescent="0.35"/>
    <row r="72066" customFormat="1" x14ac:dyDescent="0.35"/>
    <row r="72067" customFormat="1" x14ac:dyDescent="0.35"/>
    <row r="72068" customFormat="1" x14ac:dyDescent="0.35"/>
    <row r="72069" customFormat="1" x14ac:dyDescent="0.35"/>
    <row r="72070" customFormat="1" x14ac:dyDescent="0.35"/>
    <row r="72071" customFormat="1" x14ac:dyDescent="0.35"/>
    <row r="72072" customFormat="1" x14ac:dyDescent="0.35"/>
    <row r="72073" customFormat="1" x14ac:dyDescent="0.35"/>
    <row r="72074" customFormat="1" x14ac:dyDescent="0.35"/>
    <row r="72075" customFormat="1" x14ac:dyDescent="0.35"/>
    <row r="72076" customFormat="1" x14ac:dyDescent="0.35"/>
    <row r="72077" customFormat="1" x14ac:dyDescent="0.35"/>
    <row r="72078" customFormat="1" x14ac:dyDescent="0.35"/>
    <row r="72079" customFormat="1" x14ac:dyDescent="0.35"/>
    <row r="72080" customFormat="1" x14ac:dyDescent="0.35"/>
    <row r="72081" customFormat="1" x14ac:dyDescent="0.35"/>
    <row r="72082" customFormat="1" x14ac:dyDescent="0.35"/>
    <row r="72083" customFormat="1" x14ac:dyDescent="0.35"/>
    <row r="72084" customFormat="1" x14ac:dyDescent="0.35"/>
    <row r="72085" customFormat="1" x14ac:dyDescent="0.35"/>
    <row r="72086" customFormat="1" x14ac:dyDescent="0.35"/>
    <row r="72087" customFormat="1" x14ac:dyDescent="0.35"/>
    <row r="72088" customFormat="1" x14ac:dyDescent="0.35"/>
    <row r="72089" customFormat="1" x14ac:dyDescent="0.35"/>
    <row r="72090" customFormat="1" x14ac:dyDescent="0.35"/>
    <row r="72091" customFormat="1" x14ac:dyDescent="0.35"/>
    <row r="72092" customFormat="1" x14ac:dyDescent="0.35"/>
    <row r="72093" customFormat="1" x14ac:dyDescent="0.35"/>
    <row r="72094" customFormat="1" x14ac:dyDescent="0.35"/>
    <row r="72095" customFormat="1" x14ac:dyDescent="0.35"/>
    <row r="72096" customFormat="1" x14ac:dyDescent="0.35"/>
    <row r="72097" customFormat="1" x14ac:dyDescent="0.35"/>
    <row r="72098" customFormat="1" x14ac:dyDescent="0.35"/>
    <row r="72099" customFormat="1" x14ac:dyDescent="0.35"/>
    <row r="72100" customFormat="1" x14ac:dyDescent="0.35"/>
    <row r="72101" customFormat="1" x14ac:dyDescent="0.35"/>
    <row r="72102" customFormat="1" x14ac:dyDescent="0.35"/>
    <row r="72103" customFormat="1" x14ac:dyDescent="0.35"/>
    <row r="72104" customFormat="1" x14ac:dyDescent="0.35"/>
    <row r="72105" customFormat="1" x14ac:dyDescent="0.35"/>
    <row r="72106" customFormat="1" x14ac:dyDescent="0.35"/>
    <row r="72107" customFormat="1" x14ac:dyDescent="0.35"/>
    <row r="72108" customFormat="1" x14ac:dyDescent="0.35"/>
    <row r="72109" customFormat="1" x14ac:dyDescent="0.35"/>
    <row r="72110" customFormat="1" x14ac:dyDescent="0.35"/>
    <row r="72111" customFormat="1" x14ac:dyDescent="0.35"/>
    <row r="72112" customFormat="1" x14ac:dyDescent="0.35"/>
    <row r="72113" customFormat="1" x14ac:dyDescent="0.35"/>
    <row r="72114" customFormat="1" x14ac:dyDescent="0.35"/>
    <row r="72115" customFormat="1" x14ac:dyDescent="0.35"/>
    <row r="72116" customFormat="1" x14ac:dyDescent="0.35"/>
    <row r="72117" customFormat="1" x14ac:dyDescent="0.35"/>
    <row r="72118" customFormat="1" x14ac:dyDescent="0.35"/>
    <row r="72119" customFormat="1" x14ac:dyDescent="0.35"/>
    <row r="72120" customFormat="1" x14ac:dyDescent="0.35"/>
    <row r="72121" customFormat="1" x14ac:dyDescent="0.35"/>
    <row r="72122" customFormat="1" x14ac:dyDescent="0.35"/>
    <row r="72123" customFormat="1" x14ac:dyDescent="0.35"/>
    <row r="72124" customFormat="1" x14ac:dyDescent="0.35"/>
    <row r="72125" customFormat="1" x14ac:dyDescent="0.35"/>
    <row r="72126" customFormat="1" x14ac:dyDescent="0.35"/>
    <row r="72127" customFormat="1" x14ac:dyDescent="0.35"/>
    <row r="72128" customFormat="1" x14ac:dyDescent="0.35"/>
    <row r="72129" customFormat="1" x14ac:dyDescent="0.35"/>
    <row r="72130" customFormat="1" x14ac:dyDescent="0.35"/>
    <row r="72131" customFormat="1" x14ac:dyDescent="0.35"/>
    <row r="72132" customFormat="1" x14ac:dyDescent="0.35"/>
    <row r="72133" customFormat="1" x14ac:dyDescent="0.35"/>
    <row r="72134" customFormat="1" x14ac:dyDescent="0.35"/>
    <row r="72135" customFormat="1" x14ac:dyDescent="0.35"/>
    <row r="72136" customFormat="1" x14ac:dyDescent="0.35"/>
    <row r="72137" customFormat="1" x14ac:dyDescent="0.35"/>
    <row r="72138" customFormat="1" x14ac:dyDescent="0.35"/>
    <row r="72139" customFormat="1" x14ac:dyDescent="0.35"/>
    <row r="72140" customFormat="1" x14ac:dyDescent="0.35"/>
    <row r="72141" customFormat="1" x14ac:dyDescent="0.35"/>
    <row r="72142" customFormat="1" x14ac:dyDescent="0.35"/>
    <row r="72143" customFormat="1" x14ac:dyDescent="0.35"/>
    <row r="72144" customFormat="1" x14ac:dyDescent="0.35"/>
    <row r="72145" customFormat="1" x14ac:dyDescent="0.35"/>
    <row r="72146" customFormat="1" x14ac:dyDescent="0.35"/>
    <row r="72147" customFormat="1" x14ac:dyDescent="0.35"/>
    <row r="72148" customFormat="1" x14ac:dyDescent="0.35"/>
    <row r="72149" customFormat="1" x14ac:dyDescent="0.35"/>
    <row r="72150" customFormat="1" x14ac:dyDescent="0.35"/>
    <row r="72151" customFormat="1" x14ac:dyDescent="0.35"/>
    <row r="72152" customFormat="1" x14ac:dyDescent="0.35"/>
    <row r="72153" customFormat="1" x14ac:dyDescent="0.35"/>
    <row r="72154" customFormat="1" x14ac:dyDescent="0.35"/>
    <row r="72155" customFormat="1" x14ac:dyDescent="0.35"/>
    <row r="72156" customFormat="1" x14ac:dyDescent="0.35"/>
    <row r="72157" customFormat="1" x14ac:dyDescent="0.35"/>
    <row r="72158" customFormat="1" x14ac:dyDescent="0.35"/>
    <row r="72159" customFormat="1" x14ac:dyDescent="0.35"/>
    <row r="72160" customFormat="1" x14ac:dyDescent="0.35"/>
    <row r="72161" customFormat="1" x14ac:dyDescent="0.35"/>
    <row r="72162" customFormat="1" x14ac:dyDescent="0.35"/>
    <row r="72163" customFormat="1" x14ac:dyDescent="0.35"/>
    <row r="72164" customFormat="1" x14ac:dyDescent="0.35"/>
    <row r="72165" customFormat="1" x14ac:dyDescent="0.35"/>
    <row r="72166" customFormat="1" x14ac:dyDescent="0.35"/>
    <row r="72167" customFormat="1" x14ac:dyDescent="0.35"/>
    <row r="72168" customFormat="1" x14ac:dyDescent="0.35"/>
    <row r="72169" customFormat="1" x14ac:dyDescent="0.35"/>
    <row r="72170" customFormat="1" x14ac:dyDescent="0.35"/>
    <row r="72171" customFormat="1" x14ac:dyDescent="0.35"/>
    <row r="72172" customFormat="1" x14ac:dyDescent="0.35"/>
    <row r="72173" customFormat="1" x14ac:dyDescent="0.35"/>
    <row r="72174" customFormat="1" x14ac:dyDescent="0.35"/>
    <row r="72175" customFormat="1" x14ac:dyDescent="0.35"/>
    <row r="72176" customFormat="1" x14ac:dyDescent="0.35"/>
    <row r="72177" customFormat="1" x14ac:dyDescent="0.35"/>
    <row r="72178" customFormat="1" x14ac:dyDescent="0.35"/>
    <row r="72179" customFormat="1" x14ac:dyDescent="0.35"/>
    <row r="72180" customFormat="1" x14ac:dyDescent="0.35"/>
    <row r="72181" customFormat="1" x14ac:dyDescent="0.35"/>
    <row r="72182" customFormat="1" x14ac:dyDescent="0.35"/>
    <row r="72183" customFormat="1" x14ac:dyDescent="0.35"/>
    <row r="72184" customFormat="1" x14ac:dyDescent="0.35"/>
    <row r="72185" customFormat="1" x14ac:dyDescent="0.35"/>
    <row r="72186" customFormat="1" x14ac:dyDescent="0.35"/>
    <row r="72187" customFormat="1" x14ac:dyDescent="0.35"/>
    <row r="72188" customFormat="1" x14ac:dyDescent="0.35"/>
    <row r="72189" customFormat="1" x14ac:dyDescent="0.35"/>
    <row r="72190" customFormat="1" x14ac:dyDescent="0.35"/>
    <row r="72191" customFormat="1" x14ac:dyDescent="0.35"/>
    <row r="72192" customFormat="1" x14ac:dyDescent="0.35"/>
    <row r="72193" customFormat="1" x14ac:dyDescent="0.35"/>
    <row r="72194" customFormat="1" x14ac:dyDescent="0.35"/>
    <row r="72195" customFormat="1" x14ac:dyDescent="0.35"/>
    <row r="72196" customFormat="1" x14ac:dyDescent="0.35"/>
    <row r="72197" customFormat="1" x14ac:dyDescent="0.35"/>
    <row r="72198" customFormat="1" x14ac:dyDescent="0.35"/>
    <row r="72199" customFormat="1" x14ac:dyDescent="0.35"/>
    <row r="72200" customFormat="1" x14ac:dyDescent="0.35"/>
    <row r="72201" customFormat="1" x14ac:dyDescent="0.35"/>
    <row r="72202" customFormat="1" x14ac:dyDescent="0.35"/>
    <row r="72203" customFormat="1" x14ac:dyDescent="0.35"/>
    <row r="72204" customFormat="1" x14ac:dyDescent="0.35"/>
    <row r="72205" customFormat="1" x14ac:dyDescent="0.35"/>
    <row r="72206" customFormat="1" x14ac:dyDescent="0.35"/>
    <row r="72207" customFormat="1" x14ac:dyDescent="0.35"/>
    <row r="72208" customFormat="1" x14ac:dyDescent="0.35"/>
    <row r="72209" customFormat="1" x14ac:dyDescent="0.35"/>
    <row r="72210" customFormat="1" x14ac:dyDescent="0.35"/>
    <row r="72211" customFormat="1" x14ac:dyDescent="0.35"/>
    <row r="72212" customFormat="1" x14ac:dyDescent="0.35"/>
    <row r="72213" customFormat="1" x14ac:dyDescent="0.35"/>
    <row r="72214" customFormat="1" x14ac:dyDescent="0.35"/>
    <row r="72215" customFormat="1" x14ac:dyDescent="0.35"/>
    <row r="72216" customFormat="1" x14ac:dyDescent="0.35"/>
    <row r="72217" customFormat="1" x14ac:dyDescent="0.35"/>
    <row r="72218" customFormat="1" x14ac:dyDescent="0.35"/>
    <row r="72219" customFormat="1" x14ac:dyDescent="0.35"/>
    <row r="72220" customFormat="1" x14ac:dyDescent="0.35"/>
    <row r="72221" customFormat="1" x14ac:dyDescent="0.35"/>
    <row r="72222" customFormat="1" x14ac:dyDescent="0.35"/>
    <row r="72223" customFormat="1" x14ac:dyDescent="0.35"/>
    <row r="72224" customFormat="1" x14ac:dyDescent="0.35"/>
    <row r="72225" customFormat="1" x14ac:dyDescent="0.35"/>
    <row r="72226" customFormat="1" x14ac:dyDescent="0.35"/>
    <row r="72227" customFormat="1" x14ac:dyDescent="0.35"/>
    <row r="72228" customFormat="1" x14ac:dyDescent="0.35"/>
    <row r="72229" customFormat="1" x14ac:dyDescent="0.35"/>
    <row r="72230" customFormat="1" x14ac:dyDescent="0.35"/>
    <row r="72231" customFormat="1" x14ac:dyDescent="0.35"/>
    <row r="72232" customFormat="1" x14ac:dyDescent="0.35"/>
    <row r="72233" customFormat="1" x14ac:dyDescent="0.35"/>
    <row r="72234" customFormat="1" x14ac:dyDescent="0.35"/>
    <row r="72235" customFormat="1" x14ac:dyDescent="0.35"/>
    <row r="72236" customFormat="1" x14ac:dyDescent="0.35"/>
    <row r="72237" customFormat="1" x14ac:dyDescent="0.35"/>
    <row r="72238" customFormat="1" x14ac:dyDescent="0.35"/>
    <row r="72239" customFormat="1" x14ac:dyDescent="0.35"/>
    <row r="72240" customFormat="1" x14ac:dyDescent="0.35"/>
    <row r="72241" customFormat="1" x14ac:dyDescent="0.35"/>
    <row r="72242" customFormat="1" x14ac:dyDescent="0.35"/>
    <row r="72243" customFormat="1" x14ac:dyDescent="0.35"/>
    <row r="72244" customFormat="1" x14ac:dyDescent="0.35"/>
    <row r="72245" customFormat="1" x14ac:dyDescent="0.35"/>
    <row r="72246" customFormat="1" x14ac:dyDescent="0.35"/>
    <row r="72247" customFormat="1" x14ac:dyDescent="0.35"/>
    <row r="72248" customFormat="1" x14ac:dyDescent="0.35"/>
    <row r="72249" customFormat="1" x14ac:dyDescent="0.35"/>
    <row r="72250" customFormat="1" x14ac:dyDescent="0.35"/>
    <row r="72251" customFormat="1" x14ac:dyDescent="0.35"/>
    <row r="72252" customFormat="1" x14ac:dyDescent="0.35"/>
    <row r="72253" customFormat="1" x14ac:dyDescent="0.35"/>
    <row r="72254" customFormat="1" x14ac:dyDescent="0.35"/>
    <row r="72255" customFormat="1" x14ac:dyDescent="0.35"/>
    <row r="72256" customFormat="1" x14ac:dyDescent="0.35"/>
    <row r="72257" customFormat="1" x14ac:dyDescent="0.35"/>
    <row r="72258" customFormat="1" x14ac:dyDescent="0.35"/>
    <row r="72259" customFormat="1" x14ac:dyDescent="0.35"/>
    <row r="72260" customFormat="1" x14ac:dyDescent="0.35"/>
    <row r="72261" customFormat="1" x14ac:dyDescent="0.35"/>
    <row r="72262" customFormat="1" x14ac:dyDescent="0.35"/>
    <row r="72263" customFormat="1" x14ac:dyDescent="0.35"/>
    <row r="72264" customFormat="1" x14ac:dyDescent="0.35"/>
    <row r="72265" customFormat="1" x14ac:dyDescent="0.35"/>
    <row r="72266" customFormat="1" x14ac:dyDescent="0.35"/>
    <row r="72267" customFormat="1" x14ac:dyDescent="0.35"/>
    <row r="72268" customFormat="1" x14ac:dyDescent="0.35"/>
    <row r="72269" customFormat="1" x14ac:dyDescent="0.35"/>
    <row r="72270" customFormat="1" x14ac:dyDescent="0.35"/>
    <row r="72271" customFormat="1" x14ac:dyDescent="0.35"/>
    <row r="72272" customFormat="1" x14ac:dyDescent="0.35"/>
    <row r="72273" customFormat="1" x14ac:dyDescent="0.35"/>
    <row r="72274" customFormat="1" x14ac:dyDescent="0.35"/>
    <row r="72275" customFormat="1" x14ac:dyDescent="0.35"/>
    <row r="72276" customFormat="1" x14ac:dyDescent="0.35"/>
    <row r="72277" customFormat="1" x14ac:dyDescent="0.35"/>
    <row r="72278" customFormat="1" x14ac:dyDescent="0.35"/>
    <row r="72279" customFormat="1" x14ac:dyDescent="0.35"/>
    <row r="72280" customFormat="1" x14ac:dyDescent="0.35"/>
    <row r="72281" customFormat="1" x14ac:dyDescent="0.35"/>
    <row r="72282" customFormat="1" x14ac:dyDescent="0.35"/>
    <row r="72283" customFormat="1" x14ac:dyDescent="0.35"/>
    <row r="72284" customFormat="1" x14ac:dyDescent="0.35"/>
    <row r="72285" customFormat="1" x14ac:dyDescent="0.35"/>
    <row r="72286" customFormat="1" x14ac:dyDescent="0.35"/>
    <row r="72287" customFormat="1" x14ac:dyDescent="0.35"/>
    <row r="72288" customFormat="1" x14ac:dyDescent="0.35"/>
    <row r="72289" customFormat="1" x14ac:dyDescent="0.35"/>
    <row r="72290" customFormat="1" x14ac:dyDescent="0.35"/>
    <row r="72291" customFormat="1" x14ac:dyDescent="0.35"/>
    <row r="72292" customFormat="1" x14ac:dyDescent="0.35"/>
    <row r="72293" customFormat="1" x14ac:dyDescent="0.35"/>
    <row r="72294" customFormat="1" x14ac:dyDescent="0.35"/>
    <row r="72295" customFormat="1" x14ac:dyDescent="0.35"/>
    <row r="72296" customFormat="1" x14ac:dyDescent="0.35"/>
    <row r="72297" customFormat="1" x14ac:dyDescent="0.35"/>
    <row r="72298" customFormat="1" x14ac:dyDescent="0.35"/>
    <row r="72299" customFormat="1" x14ac:dyDescent="0.35"/>
    <row r="72300" customFormat="1" x14ac:dyDescent="0.35"/>
    <row r="72301" customFormat="1" x14ac:dyDescent="0.35"/>
    <row r="72302" customFormat="1" x14ac:dyDescent="0.35"/>
    <row r="72303" customFormat="1" x14ac:dyDescent="0.35"/>
    <row r="72304" customFormat="1" x14ac:dyDescent="0.35"/>
    <row r="72305" customFormat="1" x14ac:dyDescent="0.35"/>
    <row r="72306" customFormat="1" x14ac:dyDescent="0.35"/>
    <row r="72307" customFormat="1" x14ac:dyDescent="0.35"/>
    <row r="72308" customFormat="1" x14ac:dyDescent="0.35"/>
    <row r="72309" customFormat="1" x14ac:dyDescent="0.35"/>
    <row r="72310" customFormat="1" x14ac:dyDescent="0.35"/>
    <row r="72311" customFormat="1" x14ac:dyDescent="0.35"/>
    <row r="72312" customFormat="1" x14ac:dyDescent="0.35"/>
    <row r="72313" customFormat="1" x14ac:dyDescent="0.35"/>
    <row r="72314" customFormat="1" x14ac:dyDescent="0.35"/>
    <row r="72315" customFormat="1" x14ac:dyDescent="0.35"/>
    <row r="72316" customFormat="1" x14ac:dyDescent="0.35"/>
    <row r="72317" customFormat="1" x14ac:dyDescent="0.35"/>
    <row r="72318" customFormat="1" x14ac:dyDescent="0.35"/>
    <row r="72319" customFormat="1" x14ac:dyDescent="0.35"/>
    <row r="72320" customFormat="1" x14ac:dyDescent="0.35"/>
    <row r="72321" customFormat="1" x14ac:dyDescent="0.35"/>
    <row r="72322" customFormat="1" x14ac:dyDescent="0.35"/>
    <row r="72323" customFormat="1" x14ac:dyDescent="0.35"/>
    <row r="72324" customFormat="1" x14ac:dyDescent="0.35"/>
    <row r="72325" customFormat="1" x14ac:dyDescent="0.35"/>
    <row r="72326" customFormat="1" x14ac:dyDescent="0.35"/>
    <row r="72327" customFormat="1" x14ac:dyDescent="0.35"/>
    <row r="72328" customFormat="1" x14ac:dyDescent="0.35"/>
    <row r="72329" customFormat="1" x14ac:dyDescent="0.35"/>
    <row r="72330" customFormat="1" x14ac:dyDescent="0.35"/>
    <row r="72331" customFormat="1" x14ac:dyDescent="0.35"/>
    <row r="72332" customFormat="1" x14ac:dyDescent="0.35"/>
    <row r="72333" customFormat="1" x14ac:dyDescent="0.35"/>
    <row r="72334" customFormat="1" x14ac:dyDescent="0.35"/>
    <row r="72335" customFormat="1" x14ac:dyDescent="0.35"/>
    <row r="72336" customFormat="1" x14ac:dyDescent="0.35"/>
    <row r="72337" customFormat="1" x14ac:dyDescent="0.35"/>
    <row r="72338" customFormat="1" x14ac:dyDescent="0.35"/>
    <row r="72339" customFormat="1" x14ac:dyDescent="0.35"/>
    <row r="72340" customFormat="1" x14ac:dyDescent="0.35"/>
    <row r="72341" customFormat="1" x14ac:dyDescent="0.35"/>
    <row r="72342" customFormat="1" x14ac:dyDescent="0.35"/>
    <row r="72343" customFormat="1" x14ac:dyDescent="0.35"/>
    <row r="72344" customFormat="1" x14ac:dyDescent="0.35"/>
    <row r="72345" customFormat="1" x14ac:dyDescent="0.35"/>
    <row r="72346" customFormat="1" x14ac:dyDescent="0.35"/>
    <row r="72347" customFormat="1" x14ac:dyDescent="0.35"/>
    <row r="72348" customFormat="1" x14ac:dyDescent="0.35"/>
    <row r="72349" customFormat="1" x14ac:dyDescent="0.35"/>
    <row r="72350" customFormat="1" x14ac:dyDescent="0.35"/>
    <row r="72351" customFormat="1" x14ac:dyDescent="0.35"/>
    <row r="72352" customFormat="1" x14ac:dyDescent="0.35"/>
    <row r="72353" customFormat="1" x14ac:dyDescent="0.35"/>
    <row r="72354" customFormat="1" x14ac:dyDescent="0.35"/>
    <row r="72355" customFormat="1" x14ac:dyDescent="0.35"/>
    <row r="72356" customFormat="1" x14ac:dyDescent="0.35"/>
    <row r="72357" customFormat="1" x14ac:dyDescent="0.35"/>
    <row r="72358" customFormat="1" x14ac:dyDescent="0.35"/>
    <row r="72359" customFormat="1" x14ac:dyDescent="0.35"/>
    <row r="72360" customFormat="1" x14ac:dyDescent="0.35"/>
    <row r="72361" customFormat="1" x14ac:dyDescent="0.35"/>
    <row r="72362" customFormat="1" x14ac:dyDescent="0.35"/>
    <row r="72363" customFormat="1" x14ac:dyDescent="0.35"/>
    <row r="72364" customFormat="1" x14ac:dyDescent="0.35"/>
    <row r="72365" customFormat="1" x14ac:dyDescent="0.35"/>
    <row r="72366" customFormat="1" x14ac:dyDescent="0.35"/>
    <row r="72367" customFormat="1" x14ac:dyDescent="0.35"/>
    <row r="72368" customFormat="1" x14ac:dyDescent="0.35"/>
    <row r="72369" customFormat="1" x14ac:dyDescent="0.35"/>
    <row r="72370" customFormat="1" x14ac:dyDescent="0.35"/>
    <row r="72371" customFormat="1" x14ac:dyDescent="0.35"/>
    <row r="72372" customFormat="1" x14ac:dyDescent="0.35"/>
    <row r="72373" customFormat="1" x14ac:dyDescent="0.35"/>
    <row r="72374" customFormat="1" x14ac:dyDescent="0.35"/>
    <row r="72375" customFormat="1" x14ac:dyDescent="0.35"/>
    <row r="72376" customFormat="1" x14ac:dyDescent="0.35"/>
    <row r="72377" customFormat="1" x14ac:dyDescent="0.35"/>
    <row r="72378" customFormat="1" x14ac:dyDescent="0.35"/>
    <row r="72379" customFormat="1" x14ac:dyDescent="0.35"/>
    <row r="72380" customFormat="1" x14ac:dyDescent="0.35"/>
    <row r="72381" customFormat="1" x14ac:dyDescent="0.35"/>
    <row r="72382" customFormat="1" x14ac:dyDescent="0.35"/>
    <row r="72383" customFormat="1" x14ac:dyDescent="0.35"/>
    <row r="72384" customFormat="1" x14ac:dyDescent="0.35"/>
    <row r="72385" customFormat="1" x14ac:dyDescent="0.35"/>
    <row r="72386" customFormat="1" x14ac:dyDescent="0.35"/>
    <row r="72387" customFormat="1" x14ac:dyDescent="0.35"/>
    <row r="72388" customFormat="1" x14ac:dyDescent="0.35"/>
    <row r="72389" customFormat="1" x14ac:dyDescent="0.35"/>
    <row r="72390" customFormat="1" x14ac:dyDescent="0.35"/>
    <row r="72391" customFormat="1" x14ac:dyDescent="0.35"/>
    <row r="72392" customFormat="1" x14ac:dyDescent="0.35"/>
    <row r="72393" customFormat="1" x14ac:dyDescent="0.35"/>
    <row r="72394" customFormat="1" x14ac:dyDescent="0.35"/>
    <row r="72395" customFormat="1" x14ac:dyDescent="0.35"/>
    <row r="72396" customFormat="1" x14ac:dyDescent="0.35"/>
    <row r="72397" customFormat="1" x14ac:dyDescent="0.35"/>
    <row r="72398" customFormat="1" x14ac:dyDescent="0.35"/>
    <row r="72399" customFormat="1" x14ac:dyDescent="0.35"/>
    <row r="72400" customFormat="1" x14ac:dyDescent="0.35"/>
    <row r="72401" customFormat="1" x14ac:dyDescent="0.35"/>
    <row r="72402" customFormat="1" x14ac:dyDescent="0.35"/>
    <row r="72403" customFormat="1" x14ac:dyDescent="0.35"/>
    <row r="72404" customFormat="1" x14ac:dyDescent="0.35"/>
    <row r="72405" customFormat="1" x14ac:dyDescent="0.35"/>
    <row r="72406" customFormat="1" x14ac:dyDescent="0.35"/>
    <row r="72407" customFormat="1" x14ac:dyDescent="0.35"/>
    <row r="72408" customFormat="1" x14ac:dyDescent="0.35"/>
    <row r="72409" customFormat="1" x14ac:dyDescent="0.35"/>
    <row r="72410" customFormat="1" x14ac:dyDescent="0.35"/>
    <row r="72411" customFormat="1" x14ac:dyDescent="0.35"/>
    <row r="72412" customFormat="1" x14ac:dyDescent="0.35"/>
    <row r="72413" customFormat="1" x14ac:dyDescent="0.35"/>
    <row r="72414" customFormat="1" x14ac:dyDescent="0.35"/>
    <row r="72415" customFormat="1" x14ac:dyDescent="0.35"/>
    <row r="72416" customFormat="1" x14ac:dyDescent="0.35"/>
    <row r="72417" customFormat="1" x14ac:dyDescent="0.35"/>
    <row r="72418" customFormat="1" x14ac:dyDescent="0.35"/>
    <row r="72419" customFormat="1" x14ac:dyDescent="0.35"/>
    <row r="72420" customFormat="1" x14ac:dyDescent="0.35"/>
    <row r="72421" customFormat="1" x14ac:dyDescent="0.35"/>
    <row r="72422" customFormat="1" x14ac:dyDescent="0.35"/>
    <row r="72423" customFormat="1" x14ac:dyDescent="0.35"/>
    <row r="72424" customFormat="1" x14ac:dyDescent="0.35"/>
    <row r="72425" customFormat="1" x14ac:dyDescent="0.35"/>
    <row r="72426" customFormat="1" x14ac:dyDescent="0.35"/>
    <row r="72427" customFormat="1" x14ac:dyDescent="0.35"/>
    <row r="72428" customFormat="1" x14ac:dyDescent="0.35"/>
    <row r="72429" customFormat="1" x14ac:dyDescent="0.35"/>
    <row r="72430" customFormat="1" x14ac:dyDescent="0.35"/>
    <row r="72431" customFormat="1" x14ac:dyDescent="0.35"/>
    <row r="72432" customFormat="1" x14ac:dyDescent="0.35"/>
    <row r="72433" customFormat="1" x14ac:dyDescent="0.35"/>
    <row r="72434" customFormat="1" x14ac:dyDescent="0.35"/>
    <row r="72435" customFormat="1" x14ac:dyDescent="0.35"/>
    <row r="72436" customFormat="1" x14ac:dyDescent="0.35"/>
    <row r="72437" customFormat="1" x14ac:dyDescent="0.35"/>
    <row r="72438" customFormat="1" x14ac:dyDescent="0.35"/>
    <row r="72439" customFormat="1" x14ac:dyDescent="0.35"/>
    <row r="72440" customFormat="1" x14ac:dyDescent="0.35"/>
    <row r="72441" customFormat="1" x14ac:dyDescent="0.35"/>
    <row r="72442" customFormat="1" x14ac:dyDescent="0.35"/>
    <row r="72443" customFormat="1" x14ac:dyDescent="0.35"/>
    <row r="72444" customFormat="1" x14ac:dyDescent="0.35"/>
    <row r="72445" customFormat="1" x14ac:dyDescent="0.35"/>
    <row r="72446" customFormat="1" x14ac:dyDescent="0.35"/>
    <row r="72447" customFormat="1" x14ac:dyDescent="0.35"/>
    <row r="72448" customFormat="1" x14ac:dyDescent="0.35"/>
    <row r="72449" customFormat="1" x14ac:dyDescent="0.35"/>
    <row r="72450" customFormat="1" x14ac:dyDescent="0.35"/>
    <row r="72451" customFormat="1" x14ac:dyDescent="0.35"/>
    <row r="72452" customFormat="1" x14ac:dyDescent="0.35"/>
    <row r="72453" customFormat="1" x14ac:dyDescent="0.35"/>
    <row r="72454" customFormat="1" x14ac:dyDescent="0.35"/>
    <row r="72455" customFormat="1" x14ac:dyDescent="0.35"/>
    <row r="72456" customFormat="1" x14ac:dyDescent="0.35"/>
    <row r="72457" customFormat="1" x14ac:dyDescent="0.35"/>
    <row r="72458" customFormat="1" x14ac:dyDescent="0.35"/>
    <row r="72459" customFormat="1" x14ac:dyDescent="0.35"/>
    <row r="72460" customFormat="1" x14ac:dyDescent="0.35"/>
    <row r="72461" customFormat="1" x14ac:dyDescent="0.35"/>
    <row r="72462" customFormat="1" x14ac:dyDescent="0.35"/>
    <row r="72463" customFormat="1" x14ac:dyDescent="0.35"/>
    <row r="72464" customFormat="1" x14ac:dyDescent="0.35"/>
    <row r="72465" customFormat="1" x14ac:dyDescent="0.35"/>
    <row r="72466" customFormat="1" x14ac:dyDescent="0.35"/>
    <row r="72467" customFormat="1" x14ac:dyDescent="0.35"/>
    <row r="72468" customFormat="1" x14ac:dyDescent="0.35"/>
    <row r="72469" customFormat="1" x14ac:dyDescent="0.35"/>
    <row r="72470" customFormat="1" x14ac:dyDescent="0.35"/>
    <row r="72471" customFormat="1" x14ac:dyDescent="0.35"/>
    <row r="72472" customFormat="1" x14ac:dyDescent="0.35"/>
    <row r="72473" customFormat="1" x14ac:dyDescent="0.35"/>
    <row r="72474" customFormat="1" x14ac:dyDescent="0.35"/>
    <row r="72475" customFormat="1" x14ac:dyDescent="0.35"/>
    <row r="72476" customFormat="1" x14ac:dyDescent="0.35"/>
    <row r="72477" customFormat="1" x14ac:dyDescent="0.35"/>
    <row r="72478" customFormat="1" x14ac:dyDescent="0.35"/>
    <row r="72479" customFormat="1" x14ac:dyDescent="0.35"/>
    <row r="72480" customFormat="1" x14ac:dyDescent="0.35"/>
    <row r="72481" customFormat="1" x14ac:dyDescent="0.35"/>
    <row r="72482" customFormat="1" x14ac:dyDescent="0.35"/>
    <row r="72483" customFormat="1" x14ac:dyDescent="0.35"/>
    <row r="72484" customFormat="1" x14ac:dyDescent="0.35"/>
    <row r="72485" customFormat="1" x14ac:dyDescent="0.35"/>
    <row r="72486" customFormat="1" x14ac:dyDescent="0.35"/>
    <row r="72487" customFormat="1" x14ac:dyDescent="0.35"/>
    <row r="72488" customFormat="1" x14ac:dyDescent="0.35"/>
    <row r="72489" customFormat="1" x14ac:dyDescent="0.35"/>
    <row r="72490" customFormat="1" x14ac:dyDescent="0.35"/>
    <row r="72491" customFormat="1" x14ac:dyDescent="0.35"/>
    <row r="72492" customFormat="1" x14ac:dyDescent="0.35"/>
    <row r="72493" customFormat="1" x14ac:dyDescent="0.35"/>
    <row r="72494" customFormat="1" x14ac:dyDescent="0.35"/>
    <row r="72495" customFormat="1" x14ac:dyDescent="0.35"/>
    <row r="72496" customFormat="1" x14ac:dyDescent="0.35"/>
    <row r="72497" customFormat="1" x14ac:dyDescent="0.35"/>
    <row r="72498" customFormat="1" x14ac:dyDescent="0.35"/>
    <row r="72499" customFormat="1" x14ac:dyDescent="0.35"/>
    <row r="72500" customFormat="1" x14ac:dyDescent="0.35"/>
    <row r="72501" customFormat="1" x14ac:dyDescent="0.35"/>
    <row r="72502" customFormat="1" x14ac:dyDescent="0.35"/>
    <row r="72503" customFormat="1" x14ac:dyDescent="0.35"/>
    <row r="72504" customFormat="1" x14ac:dyDescent="0.35"/>
    <row r="72505" customFormat="1" x14ac:dyDescent="0.35"/>
    <row r="72506" customFormat="1" x14ac:dyDescent="0.35"/>
    <row r="72507" customFormat="1" x14ac:dyDescent="0.35"/>
    <row r="72508" customFormat="1" x14ac:dyDescent="0.35"/>
    <row r="72509" customFormat="1" x14ac:dyDescent="0.35"/>
    <row r="72510" customFormat="1" x14ac:dyDescent="0.35"/>
    <row r="72511" customFormat="1" x14ac:dyDescent="0.35"/>
    <row r="72512" customFormat="1" x14ac:dyDescent="0.35"/>
    <row r="72513" customFormat="1" x14ac:dyDescent="0.35"/>
    <row r="72514" customFormat="1" x14ac:dyDescent="0.35"/>
    <row r="72515" customFormat="1" x14ac:dyDescent="0.35"/>
    <row r="72516" customFormat="1" x14ac:dyDescent="0.35"/>
    <row r="72517" customFormat="1" x14ac:dyDescent="0.35"/>
    <row r="72518" customFormat="1" x14ac:dyDescent="0.35"/>
    <row r="72519" customFormat="1" x14ac:dyDescent="0.35"/>
    <row r="72520" customFormat="1" x14ac:dyDescent="0.35"/>
    <row r="72521" customFormat="1" x14ac:dyDescent="0.35"/>
    <row r="72522" customFormat="1" x14ac:dyDescent="0.35"/>
    <row r="72523" customFormat="1" x14ac:dyDescent="0.35"/>
    <row r="72524" customFormat="1" x14ac:dyDescent="0.35"/>
    <row r="72525" customFormat="1" x14ac:dyDescent="0.35"/>
    <row r="72526" customFormat="1" x14ac:dyDescent="0.35"/>
    <row r="72527" customFormat="1" x14ac:dyDescent="0.35"/>
    <row r="72528" customFormat="1" x14ac:dyDescent="0.35"/>
    <row r="72529" customFormat="1" x14ac:dyDescent="0.35"/>
    <row r="72530" customFormat="1" x14ac:dyDescent="0.35"/>
    <row r="72531" customFormat="1" x14ac:dyDescent="0.35"/>
    <row r="72532" customFormat="1" x14ac:dyDescent="0.35"/>
    <row r="72533" customFormat="1" x14ac:dyDescent="0.35"/>
    <row r="72534" customFormat="1" x14ac:dyDescent="0.35"/>
    <row r="72535" customFormat="1" x14ac:dyDescent="0.35"/>
    <row r="72536" customFormat="1" x14ac:dyDescent="0.35"/>
    <row r="72537" customFormat="1" x14ac:dyDescent="0.35"/>
    <row r="72538" customFormat="1" x14ac:dyDescent="0.35"/>
    <row r="72539" customFormat="1" x14ac:dyDescent="0.35"/>
    <row r="72540" customFormat="1" x14ac:dyDescent="0.35"/>
    <row r="72541" customFormat="1" x14ac:dyDescent="0.35"/>
    <row r="72542" customFormat="1" x14ac:dyDescent="0.35"/>
    <row r="72543" customFormat="1" x14ac:dyDescent="0.35"/>
    <row r="72544" customFormat="1" x14ac:dyDescent="0.35"/>
    <row r="72545" customFormat="1" x14ac:dyDescent="0.35"/>
    <row r="72546" customFormat="1" x14ac:dyDescent="0.35"/>
    <row r="72547" customFormat="1" x14ac:dyDescent="0.35"/>
    <row r="72548" customFormat="1" x14ac:dyDescent="0.35"/>
    <row r="72549" customFormat="1" x14ac:dyDescent="0.35"/>
    <row r="72550" customFormat="1" x14ac:dyDescent="0.35"/>
    <row r="72551" customFormat="1" x14ac:dyDescent="0.35"/>
    <row r="72552" customFormat="1" x14ac:dyDescent="0.35"/>
    <row r="72553" customFormat="1" x14ac:dyDescent="0.35"/>
    <row r="72554" customFormat="1" x14ac:dyDescent="0.35"/>
    <row r="72555" customFormat="1" x14ac:dyDescent="0.35"/>
    <row r="72556" customFormat="1" x14ac:dyDescent="0.35"/>
    <row r="72557" customFormat="1" x14ac:dyDescent="0.35"/>
    <row r="72558" customFormat="1" x14ac:dyDescent="0.35"/>
    <row r="72559" customFormat="1" x14ac:dyDescent="0.35"/>
    <row r="72560" customFormat="1" x14ac:dyDescent="0.35"/>
    <row r="72561" customFormat="1" x14ac:dyDescent="0.35"/>
    <row r="72562" customFormat="1" x14ac:dyDescent="0.35"/>
    <row r="72563" customFormat="1" x14ac:dyDescent="0.35"/>
    <row r="72564" customFormat="1" x14ac:dyDescent="0.35"/>
    <row r="72565" customFormat="1" x14ac:dyDescent="0.35"/>
    <row r="72566" customFormat="1" x14ac:dyDescent="0.35"/>
    <row r="72567" customFormat="1" x14ac:dyDescent="0.35"/>
    <row r="72568" customFormat="1" x14ac:dyDescent="0.35"/>
    <row r="72569" customFormat="1" x14ac:dyDescent="0.35"/>
    <row r="72570" customFormat="1" x14ac:dyDescent="0.35"/>
    <row r="72571" customFormat="1" x14ac:dyDescent="0.35"/>
    <row r="72572" customFormat="1" x14ac:dyDescent="0.35"/>
    <row r="72573" customFormat="1" x14ac:dyDescent="0.35"/>
    <row r="72574" customFormat="1" x14ac:dyDescent="0.35"/>
    <row r="72575" customFormat="1" x14ac:dyDescent="0.35"/>
    <row r="72576" customFormat="1" x14ac:dyDescent="0.35"/>
    <row r="72577" customFormat="1" x14ac:dyDescent="0.35"/>
    <row r="72578" customFormat="1" x14ac:dyDescent="0.35"/>
    <row r="72579" customFormat="1" x14ac:dyDescent="0.35"/>
    <row r="72580" customFormat="1" x14ac:dyDescent="0.35"/>
    <row r="72581" customFormat="1" x14ac:dyDescent="0.35"/>
    <row r="72582" customFormat="1" x14ac:dyDescent="0.35"/>
    <row r="72583" customFormat="1" x14ac:dyDescent="0.35"/>
    <row r="72584" customFormat="1" x14ac:dyDescent="0.35"/>
    <row r="72585" customFormat="1" x14ac:dyDescent="0.35"/>
    <row r="72586" customFormat="1" x14ac:dyDescent="0.35"/>
    <row r="72587" customFormat="1" x14ac:dyDescent="0.35"/>
    <row r="72588" customFormat="1" x14ac:dyDescent="0.35"/>
    <row r="72589" customFormat="1" x14ac:dyDescent="0.35"/>
    <row r="72590" customFormat="1" x14ac:dyDescent="0.35"/>
    <row r="72591" customFormat="1" x14ac:dyDescent="0.35"/>
    <row r="72592" customFormat="1" x14ac:dyDescent="0.35"/>
    <row r="72593" customFormat="1" x14ac:dyDescent="0.35"/>
    <row r="72594" customFormat="1" x14ac:dyDescent="0.35"/>
    <row r="72595" customFormat="1" x14ac:dyDescent="0.35"/>
    <row r="72596" customFormat="1" x14ac:dyDescent="0.35"/>
    <row r="72597" customFormat="1" x14ac:dyDescent="0.35"/>
    <row r="72598" customFormat="1" x14ac:dyDescent="0.35"/>
    <row r="72599" customFormat="1" x14ac:dyDescent="0.35"/>
    <row r="72600" customFormat="1" x14ac:dyDescent="0.35"/>
    <row r="72601" customFormat="1" x14ac:dyDescent="0.35"/>
    <row r="72602" customFormat="1" x14ac:dyDescent="0.35"/>
    <row r="72603" customFormat="1" x14ac:dyDescent="0.35"/>
    <row r="72604" customFormat="1" x14ac:dyDescent="0.35"/>
    <row r="72605" customFormat="1" x14ac:dyDescent="0.35"/>
    <row r="72606" customFormat="1" x14ac:dyDescent="0.35"/>
    <row r="72607" customFormat="1" x14ac:dyDescent="0.35"/>
    <row r="72608" customFormat="1" x14ac:dyDescent="0.35"/>
    <row r="72609" customFormat="1" x14ac:dyDescent="0.35"/>
    <row r="72610" customFormat="1" x14ac:dyDescent="0.35"/>
    <row r="72611" customFormat="1" x14ac:dyDescent="0.35"/>
    <row r="72612" customFormat="1" x14ac:dyDescent="0.35"/>
    <row r="72613" customFormat="1" x14ac:dyDescent="0.35"/>
    <row r="72614" customFormat="1" x14ac:dyDescent="0.35"/>
    <row r="72615" customFormat="1" x14ac:dyDescent="0.35"/>
    <row r="72616" customFormat="1" x14ac:dyDescent="0.35"/>
    <row r="72617" customFormat="1" x14ac:dyDescent="0.35"/>
    <row r="72618" customFormat="1" x14ac:dyDescent="0.35"/>
    <row r="72619" customFormat="1" x14ac:dyDescent="0.35"/>
    <row r="72620" customFormat="1" x14ac:dyDescent="0.35"/>
    <row r="72621" customFormat="1" x14ac:dyDescent="0.35"/>
    <row r="72622" customFormat="1" x14ac:dyDescent="0.35"/>
    <row r="72623" customFormat="1" x14ac:dyDescent="0.35"/>
    <row r="72624" customFormat="1" x14ac:dyDescent="0.35"/>
    <row r="72625" customFormat="1" x14ac:dyDescent="0.35"/>
    <row r="72626" customFormat="1" x14ac:dyDescent="0.35"/>
    <row r="72627" customFormat="1" x14ac:dyDescent="0.35"/>
    <row r="72628" customFormat="1" x14ac:dyDescent="0.35"/>
    <row r="72629" customFormat="1" x14ac:dyDescent="0.35"/>
    <row r="72630" customFormat="1" x14ac:dyDescent="0.35"/>
    <row r="72631" customFormat="1" x14ac:dyDescent="0.35"/>
    <row r="72632" customFormat="1" x14ac:dyDescent="0.35"/>
    <row r="72633" customFormat="1" x14ac:dyDescent="0.35"/>
    <row r="72634" customFormat="1" x14ac:dyDescent="0.35"/>
    <row r="72635" customFormat="1" x14ac:dyDescent="0.35"/>
    <row r="72636" customFormat="1" x14ac:dyDescent="0.35"/>
    <row r="72637" customFormat="1" x14ac:dyDescent="0.35"/>
    <row r="72638" customFormat="1" x14ac:dyDescent="0.35"/>
    <row r="72639" customFormat="1" x14ac:dyDescent="0.35"/>
    <row r="72640" customFormat="1" x14ac:dyDescent="0.35"/>
    <row r="72641" customFormat="1" x14ac:dyDescent="0.35"/>
    <row r="72642" customFormat="1" x14ac:dyDescent="0.35"/>
    <row r="72643" customFormat="1" x14ac:dyDescent="0.35"/>
    <row r="72644" customFormat="1" x14ac:dyDescent="0.35"/>
    <row r="72645" customFormat="1" x14ac:dyDescent="0.35"/>
    <row r="72646" customFormat="1" x14ac:dyDescent="0.35"/>
    <row r="72647" customFormat="1" x14ac:dyDescent="0.35"/>
    <row r="72648" customFormat="1" x14ac:dyDescent="0.35"/>
    <row r="72649" customFormat="1" x14ac:dyDescent="0.35"/>
    <row r="72650" customFormat="1" x14ac:dyDescent="0.35"/>
    <row r="72651" customFormat="1" x14ac:dyDescent="0.35"/>
    <row r="72652" customFormat="1" x14ac:dyDescent="0.35"/>
    <row r="72653" customFormat="1" x14ac:dyDescent="0.35"/>
    <row r="72654" customFormat="1" x14ac:dyDescent="0.35"/>
    <row r="72655" customFormat="1" x14ac:dyDescent="0.35"/>
    <row r="72656" customFormat="1" x14ac:dyDescent="0.35"/>
    <row r="72657" customFormat="1" x14ac:dyDescent="0.35"/>
    <row r="72658" customFormat="1" x14ac:dyDescent="0.35"/>
    <row r="72659" customFormat="1" x14ac:dyDescent="0.35"/>
    <row r="72660" customFormat="1" x14ac:dyDescent="0.35"/>
    <row r="72661" customFormat="1" x14ac:dyDescent="0.35"/>
    <row r="72662" customFormat="1" x14ac:dyDescent="0.35"/>
    <row r="72663" customFormat="1" x14ac:dyDescent="0.35"/>
    <row r="72664" customFormat="1" x14ac:dyDescent="0.35"/>
    <row r="72665" customFormat="1" x14ac:dyDescent="0.35"/>
    <row r="72666" customFormat="1" x14ac:dyDescent="0.35"/>
    <row r="72667" customFormat="1" x14ac:dyDescent="0.35"/>
    <row r="72668" customFormat="1" x14ac:dyDescent="0.35"/>
    <row r="72669" customFormat="1" x14ac:dyDescent="0.35"/>
    <row r="72670" customFormat="1" x14ac:dyDescent="0.35"/>
    <row r="72671" customFormat="1" x14ac:dyDescent="0.35"/>
    <row r="72672" customFormat="1" x14ac:dyDescent="0.35"/>
    <row r="72673" customFormat="1" x14ac:dyDescent="0.35"/>
    <row r="72674" customFormat="1" x14ac:dyDescent="0.35"/>
    <row r="72675" customFormat="1" x14ac:dyDescent="0.35"/>
    <row r="72676" customFormat="1" x14ac:dyDescent="0.35"/>
    <row r="72677" customFormat="1" x14ac:dyDescent="0.35"/>
    <row r="72678" customFormat="1" x14ac:dyDescent="0.35"/>
    <row r="72679" customFormat="1" x14ac:dyDescent="0.35"/>
    <row r="72680" customFormat="1" x14ac:dyDescent="0.35"/>
    <row r="72681" customFormat="1" x14ac:dyDescent="0.35"/>
    <row r="72682" customFormat="1" x14ac:dyDescent="0.35"/>
    <row r="72683" customFormat="1" x14ac:dyDescent="0.35"/>
    <row r="72684" customFormat="1" x14ac:dyDescent="0.35"/>
    <row r="72685" customFormat="1" x14ac:dyDescent="0.35"/>
    <row r="72686" customFormat="1" x14ac:dyDescent="0.35"/>
    <row r="72687" customFormat="1" x14ac:dyDescent="0.35"/>
    <row r="72688" customFormat="1" x14ac:dyDescent="0.35"/>
    <row r="72689" customFormat="1" x14ac:dyDescent="0.35"/>
    <row r="72690" customFormat="1" x14ac:dyDescent="0.35"/>
    <row r="72691" customFormat="1" x14ac:dyDescent="0.35"/>
    <row r="72692" customFormat="1" x14ac:dyDescent="0.35"/>
    <row r="72693" customFormat="1" x14ac:dyDescent="0.35"/>
    <row r="72694" customFormat="1" x14ac:dyDescent="0.35"/>
    <row r="72695" customFormat="1" x14ac:dyDescent="0.35"/>
    <row r="72696" customFormat="1" x14ac:dyDescent="0.35"/>
    <row r="72697" customFormat="1" x14ac:dyDescent="0.35"/>
    <row r="72698" customFormat="1" x14ac:dyDescent="0.35"/>
    <row r="72699" customFormat="1" x14ac:dyDescent="0.35"/>
    <row r="72700" customFormat="1" x14ac:dyDescent="0.35"/>
    <row r="72701" customFormat="1" x14ac:dyDescent="0.35"/>
    <row r="72702" customFormat="1" x14ac:dyDescent="0.35"/>
    <row r="72703" customFormat="1" x14ac:dyDescent="0.35"/>
    <row r="72704" customFormat="1" x14ac:dyDescent="0.35"/>
    <row r="72705" customFormat="1" x14ac:dyDescent="0.35"/>
    <row r="72706" customFormat="1" x14ac:dyDescent="0.35"/>
    <row r="72707" customFormat="1" x14ac:dyDescent="0.35"/>
    <row r="72708" customFormat="1" x14ac:dyDescent="0.35"/>
    <row r="72709" customFormat="1" x14ac:dyDescent="0.35"/>
    <row r="72710" customFormat="1" x14ac:dyDescent="0.35"/>
    <row r="72711" customFormat="1" x14ac:dyDescent="0.35"/>
    <row r="72712" customFormat="1" x14ac:dyDescent="0.35"/>
    <row r="72713" customFormat="1" x14ac:dyDescent="0.35"/>
    <row r="72714" customFormat="1" x14ac:dyDescent="0.35"/>
    <row r="72715" customFormat="1" x14ac:dyDescent="0.35"/>
    <row r="72716" customFormat="1" x14ac:dyDescent="0.35"/>
    <row r="72717" customFormat="1" x14ac:dyDescent="0.35"/>
    <row r="72718" customFormat="1" x14ac:dyDescent="0.35"/>
    <row r="72719" customFormat="1" x14ac:dyDescent="0.35"/>
    <row r="72720" customFormat="1" x14ac:dyDescent="0.35"/>
    <row r="72721" customFormat="1" x14ac:dyDescent="0.35"/>
    <row r="72722" customFormat="1" x14ac:dyDescent="0.35"/>
    <row r="72723" customFormat="1" x14ac:dyDescent="0.35"/>
    <row r="72724" customFormat="1" x14ac:dyDescent="0.35"/>
    <row r="72725" customFormat="1" x14ac:dyDescent="0.35"/>
    <row r="72726" customFormat="1" x14ac:dyDescent="0.35"/>
    <row r="72727" customFormat="1" x14ac:dyDescent="0.35"/>
    <row r="72728" customFormat="1" x14ac:dyDescent="0.35"/>
    <row r="72729" customFormat="1" x14ac:dyDescent="0.35"/>
    <row r="72730" customFormat="1" x14ac:dyDescent="0.35"/>
    <row r="72731" customFormat="1" x14ac:dyDescent="0.35"/>
    <row r="72732" customFormat="1" x14ac:dyDescent="0.35"/>
    <row r="72733" customFormat="1" x14ac:dyDescent="0.35"/>
    <row r="72734" customFormat="1" x14ac:dyDescent="0.35"/>
    <row r="72735" customFormat="1" x14ac:dyDescent="0.35"/>
    <row r="72736" customFormat="1" x14ac:dyDescent="0.35"/>
    <row r="72737" customFormat="1" x14ac:dyDescent="0.35"/>
    <row r="72738" customFormat="1" x14ac:dyDescent="0.35"/>
    <row r="72739" customFormat="1" x14ac:dyDescent="0.35"/>
    <row r="72740" customFormat="1" x14ac:dyDescent="0.35"/>
    <row r="72741" customFormat="1" x14ac:dyDescent="0.35"/>
    <row r="72742" customFormat="1" x14ac:dyDescent="0.35"/>
    <row r="72743" customFormat="1" x14ac:dyDescent="0.35"/>
    <row r="72744" customFormat="1" x14ac:dyDescent="0.35"/>
    <row r="72745" customFormat="1" x14ac:dyDescent="0.35"/>
    <row r="72746" customFormat="1" x14ac:dyDescent="0.35"/>
    <row r="72747" customFormat="1" x14ac:dyDescent="0.35"/>
    <row r="72748" customFormat="1" x14ac:dyDescent="0.35"/>
    <row r="72749" customFormat="1" x14ac:dyDescent="0.35"/>
    <row r="72750" customFormat="1" x14ac:dyDescent="0.35"/>
    <row r="72751" customFormat="1" x14ac:dyDescent="0.35"/>
    <row r="72752" customFormat="1" x14ac:dyDescent="0.35"/>
    <row r="72753" customFormat="1" x14ac:dyDescent="0.35"/>
    <row r="72754" customFormat="1" x14ac:dyDescent="0.35"/>
    <row r="72755" customFormat="1" x14ac:dyDescent="0.35"/>
    <row r="72756" customFormat="1" x14ac:dyDescent="0.35"/>
    <row r="72757" customFormat="1" x14ac:dyDescent="0.35"/>
    <row r="72758" customFormat="1" x14ac:dyDescent="0.35"/>
    <row r="72759" customFormat="1" x14ac:dyDescent="0.35"/>
    <row r="72760" customFormat="1" x14ac:dyDescent="0.35"/>
    <row r="72761" customFormat="1" x14ac:dyDescent="0.35"/>
    <row r="72762" customFormat="1" x14ac:dyDescent="0.35"/>
    <row r="72763" customFormat="1" x14ac:dyDescent="0.35"/>
    <row r="72764" customFormat="1" x14ac:dyDescent="0.35"/>
    <row r="72765" customFormat="1" x14ac:dyDescent="0.35"/>
    <row r="72766" customFormat="1" x14ac:dyDescent="0.35"/>
    <row r="72767" customFormat="1" x14ac:dyDescent="0.35"/>
    <row r="72768" customFormat="1" x14ac:dyDescent="0.35"/>
    <row r="72769" customFormat="1" x14ac:dyDescent="0.35"/>
    <row r="72770" customFormat="1" x14ac:dyDescent="0.35"/>
    <row r="72771" customFormat="1" x14ac:dyDescent="0.35"/>
    <row r="72772" customFormat="1" x14ac:dyDescent="0.35"/>
    <row r="72773" customFormat="1" x14ac:dyDescent="0.35"/>
    <row r="72774" customFormat="1" x14ac:dyDescent="0.35"/>
    <row r="72775" customFormat="1" x14ac:dyDescent="0.35"/>
    <row r="72776" customFormat="1" x14ac:dyDescent="0.35"/>
    <row r="72777" customFormat="1" x14ac:dyDescent="0.35"/>
    <row r="72778" customFormat="1" x14ac:dyDescent="0.35"/>
    <row r="72779" customFormat="1" x14ac:dyDescent="0.35"/>
    <row r="72780" customFormat="1" x14ac:dyDescent="0.35"/>
    <row r="72781" customFormat="1" x14ac:dyDescent="0.35"/>
    <row r="72782" customFormat="1" x14ac:dyDescent="0.35"/>
    <row r="72783" customFormat="1" x14ac:dyDescent="0.35"/>
    <row r="72784" customFormat="1" x14ac:dyDescent="0.35"/>
    <row r="72785" customFormat="1" x14ac:dyDescent="0.35"/>
    <row r="72786" customFormat="1" x14ac:dyDescent="0.35"/>
    <row r="72787" customFormat="1" x14ac:dyDescent="0.35"/>
    <row r="72788" customFormat="1" x14ac:dyDescent="0.35"/>
    <row r="72789" customFormat="1" x14ac:dyDescent="0.35"/>
    <row r="72790" customFormat="1" x14ac:dyDescent="0.35"/>
    <row r="72791" customFormat="1" x14ac:dyDescent="0.35"/>
    <row r="72792" customFormat="1" x14ac:dyDescent="0.35"/>
    <row r="72793" customFormat="1" x14ac:dyDescent="0.35"/>
    <row r="72794" customFormat="1" x14ac:dyDescent="0.35"/>
    <row r="72795" customFormat="1" x14ac:dyDescent="0.35"/>
    <row r="72796" customFormat="1" x14ac:dyDescent="0.35"/>
    <row r="72797" customFormat="1" x14ac:dyDescent="0.35"/>
    <row r="72798" customFormat="1" x14ac:dyDescent="0.35"/>
    <row r="72799" customFormat="1" x14ac:dyDescent="0.35"/>
    <row r="72800" customFormat="1" x14ac:dyDescent="0.35"/>
    <row r="72801" customFormat="1" x14ac:dyDescent="0.35"/>
    <row r="72802" customFormat="1" x14ac:dyDescent="0.35"/>
    <row r="72803" customFormat="1" x14ac:dyDescent="0.35"/>
    <row r="72804" customFormat="1" x14ac:dyDescent="0.35"/>
    <row r="72805" customFormat="1" x14ac:dyDescent="0.35"/>
    <row r="72806" customFormat="1" x14ac:dyDescent="0.35"/>
    <row r="72807" customFormat="1" x14ac:dyDescent="0.35"/>
    <row r="72808" customFormat="1" x14ac:dyDescent="0.35"/>
    <row r="72809" customFormat="1" x14ac:dyDescent="0.35"/>
    <row r="72810" customFormat="1" x14ac:dyDescent="0.35"/>
    <row r="72811" customFormat="1" x14ac:dyDescent="0.35"/>
    <row r="72812" customFormat="1" x14ac:dyDescent="0.35"/>
    <row r="72813" customFormat="1" x14ac:dyDescent="0.35"/>
    <row r="72814" customFormat="1" x14ac:dyDescent="0.35"/>
    <row r="72815" customFormat="1" x14ac:dyDescent="0.35"/>
    <row r="72816" customFormat="1" x14ac:dyDescent="0.35"/>
    <row r="72817" customFormat="1" x14ac:dyDescent="0.35"/>
    <row r="72818" customFormat="1" x14ac:dyDescent="0.35"/>
    <row r="72819" customFormat="1" x14ac:dyDescent="0.35"/>
    <row r="72820" customFormat="1" x14ac:dyDescent="0.35"/>
    <row r="72821" customFormat="1" x14ac:dyDescent="0.35"/>
    <row r="72822" customFormat="1" x14ac:dyDescent="0.35"/>
    <row r="72823" customFormat="1" x14ac:dyDescent="0.35"/>
    <row r="72824" customFormat="1" x14ac:dyDescent="0.35"/>
    <row r="72825" customFormat="1" x14ac:dyDescent="0.35"/>
    <row r="72826" customFormat="1" x14ac:dyDescent="0.35"/>
    <row r="72827" customFormat="1" x14ac:dyDescent="0.35"/>
    <row r="72828" customFormat="1" x14ac:dyDescent="0.35"/>
    <row r="72829" customFormat="1" x14ac:dyDescent="0.35"/>
    <row r="72830" customFormat="1" x14ac:dyDescent="0.35"/>
    <row r="72831" customFormat="1" x14ac:dyDescent="0.35"/>
    <row r="72832" customFormat="1" x14ac:dyDescent="0.35"/>
    <row r="72833" customFormat="1" x14ac:dyDescent="0.35"/>
    <row r="72834" customFormat="1" x14ac:dyDescent="0.35"/>
    <row r="72835" customFormat="1" x14ac:dyDescent="0.35"/>
    <row r="72836" customFormat="1" x14ac:dyDescent="0.35"/>
    <row r="72837" customFormat="1" x14ac:dyDescent="0.35"/>
    <row r="72838" customFormat="1" x14ac:dyDescent="0.35"/>
    <row r="72839" customFormat="1" x14ac:dyDescent="0.35"/>
    <row r="72840" customFormat="1" x14ac:dyDescent="0.35"/>
    <row r="72841" customFormat="1" x14ac:dyDescent="0.35"/>
    <row r="72842" customFormat="1" x14ac:dyDescent="0.35"/>
    <row r="72843" customFormat="1" x14ac:dyDescent="0.35"/>
    <row r="72844" customFormat="1" x14ac:dyDescent="0.35"/>
    <row r="72845" customFormat="1" x14ac:dyDescent="0.35"/>
    <row r="72846" customFormat="1" x14ac:dyDescent="0.35"/>
    <row r="72847" customFormat="1" x14ac:dyDescent="0.35"/>
    <row r="72848" customFormat="1" x14ac:dyDescent="0.35"/>
    <row r="72849" customFormat="1" x14ac:dyDescent="0.35"/>
    <row r="72850" customFormat="1" x14ac:dyDescent="0.35"/>
    <row r="72851" customFormat="1" x14ac:dyDescent="0.35"/>
    <row r="72852" customFormat="1" x14ac:dyDescent="0.35"/>
    <row r="72853" customFormat="1" x14ac:dyDescent="0.35"/>
    <row r="72854" customFormat="1" x14ac:dyDescent="0.35"/>
    <row r="72855" customFormat="1" x14ac:dyDescent="0.35"/>
    <row r="72856" customFormat="1" x14ac:dyDescent="0.35"/>
    <row r="72857" customFormat="1" x14ac:dyDescent="0.35"/>
    <row r="72858" customFormat="1" x14ac:dyDescent="0.35"/>
    <row r="72859" customFormat="1" x14ac:dyDescent="0.35"/>
    <row r="72860" customFormat="1" x14ac:dyDescent="0.35"/>
    <row r="72861" customFormat="1" x14ac:dyDescent="0.35"/>
    <row r="72862" customFormat="1" x14ac:dyDescent="0.35"/>
    <row r="72863" customFormat="1" x14ac:dyDescent="0.35"/>
    <row r="72864" customFormat="1" x14ac:dyDescent="0.35"/>
    <row r="72865" customFormat="1" x14ac:dyDescent="0.35"/>
    <row r="72866" customFormat="1" x14ac:dyDescent="0.35"/>
    <row r="72867" customFormat="1" x14ac:dyDescent="0.35"/>
    <row r="72868" customFormat="1" x14ac:dyDescent="0.35"/>
    <row r="72869" customFormat="1" x14ac:dyDescent="0.35"/>
    <row r="72870" customFormat="1" x14ac:dyDescent="0.35"/>
    <row r="72871" customFormat="1" x14ac:dyDescent="0.35"/>
    <row r="72872" customFormat="1" x14ac:dyDescent="0.35"/>
    <row r="72873" customFormat="1" x14ac:dyDescent="0.35"/>
    <row r="72874" customFormat="1" x14ac:dyDescent="0.35"/>
    <row r="72875" customFormat="1" x14ac:dyDescent="0.35"/>
    <row r="72876" customFormat="1" x14ac:dyDescent="0.35"/>
    <row r="72877" customFormat="1" x14ac:dyDescent="0.35"/>
    <row r="72878" customFormat="1" x14ac:dyDescent="0.35"/>
    <row r="72879" customFormat="1" x14ac:dyDescent="0.35"/>
    <row r="72880" customFormat="1" x14ac:dyDescent="0.35"/>
    <row r="72881" customFormat="1" x14ac:dyDescent="0.35"/>
    <row r="72882" customFormat="1" x14ac:dyDescent="0.35"/>
    <row r="72883" customFormat="1" x14ac:dyDescent="0.35"/>
    <row r="72884" customFormat="1" x14ac:dyDescent="0.35"/>
    <row r="72885" customFormat="1" x14ac:dyDescent="0.35"/>
    <row r="72886" customFormat="1" x14ac:dyDescent="0.35"/>
    <row r="72887" customFormat="1" x14ac:dyDescent="0.35"/>
    <row r="72888" customFormat="1" x14ac:dyDescent="0.35"/>
    <row r="72889" customFormat="1" x14ac:dyDescent="0.35"/>
    <row r="72890" customFormat="1" x14ac:dyDescent="0.35"/>
    <row r="72891" customFormat="1" x14ac:dyDescent="0.35"/>
    <row r="72892" customFormat="1" x14ac:dyDescent="0.35"/>
    <row r="72893" customFormat="1" x14ac:dyDescent="0.35"/>
    <row r="72894" customFormat="1" x14ac:dyDescent="0.35"/>
    <row r="72895" customFormat="1" x14ac:dyDescent="0.35"/>
    <row r="72896" customFormat="1" x14ac:dyDescent="0.35"/>
    <row r="72897" customFormat="1" x14ac:dyDescent="0.35"/>
    <row r="72898" customFormat="1" x14ac:dyDescent="0.35"/>
    <row r="72899" customFormat="1" x14ac:dyDescent="0.35"/>
    <row r="72900" customFormat="1" x14ac:dyDescent="0.35"/>
    <row r="72901" customFormat="1" x14ac:dyDescent="0.35"/>
    <row r="72902" customFormat="1" x14ac:dyDescent="0.35"/>
    <row r="72903" customFormat="1" x14ac:dyDescent="0.35"/>
    <row r="72904" customFormat="1" x14ac:dyDescent="0.35"/>
    <row r="72905" customFormat="1" x14ac:dyDescent="0.35"/>
    <row r="72906" customFormat="1" x14ac:dyDescent="0.35"/>
    <row r="72907" customFormat="1" x14ac:dyDescent="0.35"/>
    <row r="72908" customFormat="1" x14ac:dyDescent="0.35"/>
    <row r="72909" customFormat="1" x14ac:dyDescent="0.35"/>
    <row r="72910" customFormat="1" x14ac:dyDescent="0.35"/>
    <row r="72911" customFormat="1" x14ac:dyDescent="0.35"/>
    <row r="72912" customFormat="1" x14ac:dyDescent="0.35"/>
    <row r="72913" customFormat="1" x14ac:dyDescent="0.35"/>
    <row r="72914" customFormat="1" x14ac:dyDescent="0.35"/>
    <row r="72915" customFormat="1" x14ac:dyDescent="0.35"/>
    <row r="72916" customFormat="1" x14ac:dyDescent="0.35"/>
    <row r="72917" customFormat="1" x14ac:dyDescent="0.35"/>
    <row r="72918" customFormat="1" x14ac:dyDescent="0.35"/>
    <row r="72919" customFormat="1" x14ac:dyDescent="0.35"/>
    <row r="72920" customFormat="1" x14ac:dyDescent="0.35"/>
    <row r="72921" customFormat="1" x14ac:dyDescent="0.35"/>
    <row r="72922" customFormat="1" x14ac:dyDescent="0.35"/>
    <row r="72923" customFormat="1" x14ac:dyDescent="0.35"/>
    <row r="72924" customFormat="1" x14ac:dyDescent="0.35"/>
    <row r="72925" customFormat="1" x14ac:dyDescent="0.35"/>
    <row r="72926" customFormat="1" x14ac:dyDescent="0.35"/>
    <row r="72927" customFormat="1" x14ac:dyDescent="0.35"/>
    <row r="72928" customFormat="1" x14ac:dyDescent="0.35"/>
    <row r="72929" customFormat="1" x14ac:dyDescent="0.35"/>
    <row r="72930" customFormat="1" x14ac:dyDescent="0.35"/>
    <row r="72931" customFormat="1" x14ac:dyDescent="0.35"/>
    <row r="72932" customFormat="1" x14ac:dyDescent="0.35"/>
    <row r="72933" customFormat="1" x14ac:dyDescent="0.35"/>
    <row r="72934" customFormat="1" x14ac:dyDescent="0.35"/>
    <row r="72935" customFormat="1" x14ac:dyDescent="0.35"/>
    <row r="72936" customFormat="1" x14ac:dyDescent="0.35"/>
    <row r="72937" customFormat="1" x14ac:dyDescent="0.35"/>
    <row r="72938" customFormat="1" x14ac:dyDescent="0.35"/>
    <row r="72939" customFormat="1" x14ac:dyDescent="0.35"/>
    <row r="72940" customFormat="1" x14ac:dyDescent="0.35"/>
    <row r="72941" customFormat="1" x14ac:dyDescent="0.35"/>
    <row r="72942" customFormat="1" x14ac:dyDescent="0.35"/>
    <row r="72943" customFormat="1" x14ac:dyDescent="0.35"/>
    <row r="72944" customFormat="1" x14ac:dyDescent="0.35"/>
    <row r="72945" customFormat="1" x14ac:dyDescent="0.35"/>
    <row r="72946" customFormat="1" x14ac:dyDescent="0.35"/>
    <row r="72947" customFormat="1" x14ac:dyDescent="0.35"/>
    <row r="72948" customFormat="1" x14ac:dyDescent="0.35"/>
    <row r="72949" customFormat="1" x14ac:dyDescent="0.35"/>
    <row r="72950" customFormat="1" x14ac:dyDescent="0.35"/>
    <row r="72951" customFormat="1" x14ac:dyDescent="0.35"/>
    <row r="72952" customFormat="1" x14ac:dyDescent="0.35"/>
    <row r="72953" customFormat="1" x14ac:dyDescent="0.35"/>
    <row r="72954" customFormat="1" x14ac:dyDescent="0.35"/>
    <row r="72955" customFormat="1" x14ac:dyDescent="0.35"/>
    <row r="72956" customFormat="1" x14ac:dyDescent="0.35"/>
    <row r="72957" customFormat="1" x14ac:dyDescent="0.35"/>
    <row r="72958" customFormat="1" x14ac:dyDescent="0.35"/>
    <row r="72959" customFormat="1" x14ac:dyDescent="0.35"/>
    <row r="72960" customFormat="1" x14ac:dyDescent="0.35"/>
    <row r="72961" customFormat="1" x14ac:dyDescent="0.35"/>
    <row r="72962" customFormat="1" x14ac:dyDescent="0.35"/>
    <row r="72963" customFormat="1" x14ac:dyDescent="0.35"/>
    <row r="72964" customFormat="1" x14ac:dyDescent="0.35"/>
    <row r="72965" customFormat="1" x14ac:dyDescent="0.35"/>
    <row r="72966" customFormat="1" x14ac:dyDescent="0.35"/>
    <row r="72967" customFormat="1" x14ac:dyDescent="0.35"/>
    <row r="72968" customFormat="1" x14ac:dyDescent="0.35"/>
    <row r="72969" customFormat="1" x14ac:dyDescent="0.35"/>
    <row r="72970" customFormat="1" x14ac:dyDescent="0.35"/>
    <row r="72971" customFormat="1" x14ac:dyDescent="0.35"/>
    <row r="72972" customFormat="1" x14ac:dyDescent="0.35"/>
    <row r="72973" customFormat="1" x14ac:dyDescent="0.35"/>
    <row r="72974" customFormat="1" x14ac:dyDescent="0.35"/>
    <row r="72975" customFormat="1" x14ac:dyDescent="0.35"/>
    <row r="72976" customFormat="1" x14ac:dyDescent="0.35"/>
    <row r="72977" customFormat="1" x14ac:dyDescent="0.35"/>
    <row r="72978" customFormat="1" x14ac:dyDescent="0.35"/>
    <row r="72979" customFormat="1" x14ac:dyDescent="0.35"/>
    <row r="72980" customFormat="1" x14ac:dyDescent="0.35"/>
    <row r="72981" customFormat="1" x14ac:dyDescent="0.35"/>
    <row r="72982" customFormat="1" x14ac:dyDescent="0.35"/>
    <row r="72983" customFormat="1" x14ac:dyDescent="0.35"/>
    <row r="72984" customFormat="1" x14ac:dyDescent="0.35"/>
    <row r="72985" customFormat="1" x14ac:dyDescent="0.35"/>
    <row r="72986" customFormat="1" x14ac:dyDescent="0.35"/>
    <row r="72987" customFormat="1" x14ac:dyDescent="0.35"/>
    <row r="72988" customFormat="1" x14ac:dyDescent="0.35"/>
    <row r="72989" customFormat="1" x14ac:dyDescent="0.35"/>
    <row r="72990" customFormat="1" x14ac:dyDescent="0.35"/>
    <row r="72991" customFormat="1" x14ac:dyDescent="0.35"/>
    <row r="72992" customFormat="1" x14ac:dyDescent="0.35"/>
    <row r="72993" customFormat="1" x14ac:dyDescent="0.35"/>
    <row r="72994" customFormat="1" x14ac:dyDescent="0.35"/>
    <row r="72995" customFormat="1" x14ac:dyDescent="0.35"/>
    <row r="72996" customFormat="1" x14ac:dyDescent="0.35"/>
    <row r="72997" customFormat="1" x14ac:dyDescent="0.35"/>
    <row r="72998" customFormat="1" x14ac:dyDescent="0.35"/>
    <row r="72999" customFormat="1" x14ac:dyDescent="0.35"/>
    <row r="73000" customFormat="1" x14ac:dyDescent="0.35"/>
    <row r="73001" customFormat="1" x14ac:dyDescent="0.35"/>
    <row r="73002" customFormat="1" x14ac:dyDescent="0.35"/>
    <row r="73003" customFormat="1" x14ac:dyDescent="0.35"/>
    <row r="73004" customFormat="1" x14ac:dyDescent="0.35"/>
    <row r="73005" customFormat="1" x14ac:dyDescent="0.35"/>
    <row r="73006" customFormat="1" x14ac:dyDescent="0.35"/>
    <row r="73007" customFormat="1" x14ac:dyDescent="0.35"/>
    <row r="73008" customFormat="1" x14ac:dyDescent="0.35"/>
    <row r="73009" customFormat="1" x14ac:dyDescent="0.35"/>
    <row r="73010" customFormat="1" x14ac:dyDescent="0.35"/>
    <row r="73011" customFormat="1" x14ac:dyDescent="0.35"/>
    <row r="73012" customFormat="1" x14ac:dyDescent="0.35"/>
    <row r="73013" customFormat="1" x14ac:dyDescent="0.35"/>
    <row r="73014" customFormat="1" x14ac:dyDescent="0.35"/>
    <row r="73015" customFormat="1" x14ac:dyDescent="0.35"/>
    <row r="73016" customFormat="1" x14ac:dyDescent="0.35"/>
    <row r="73017" customFormat="1" x14ac:dyDescent="0.35"/>
    <row r="73018" customFormat="1" x14ac:dyDescent="0.35"/>
    <row r="73019" customFormat="1" x14ac:dyDescent="0.35"/>
    <row r="73020" customFormat="1" x14ac:dyDescent="0.35"/>
    <row r="73021" customFormat="1" x14ac:dyDescent="0.35"/>
    <row r="73022" customFormat="1" x14ac:dyDescent="0.35"/>
    <row r="73023" customFormat="1" x14ac:dyDescent="0.35"/>
    <row r="73024" customFormat="1" x14ac:dyDescent="0.35"/>
    <row r="73025" customFormat="1" x14ac:dyDescent="0.35"/>
    <row r="73026" customFormat="1" x14ac:dyDescent="0.35"/>
    <row r="73027" customFormat="1" x14ac:dyDescent="0.35"/>
    <row r="73028" customFormat="1" x14ac:dyDescent="0.35"/>
    <row r="73029" customFormat="1" x14ac:dyDescent="0.35"/>
    <row r="73030" customFormat="1" x14ac:dyDescent="0.35"/>
    <row r="73031" customFormat="1" x14ac:dyDescent="0.35"/>
    <row r="73032" customFormat="1" x14ac:dyDescent="0.35"/>
    <row r="73033" customFormat="1" x14ac:dyDescent="0.35"/>
    <row r="73034" customFormat="1" x14ac:dyDescent="0.35"/>
    <row r="73035" customFormat="1" x14ac:dyDescent="0.35"/>
    <row r="73036" customFormat="1" x14ac:dyDescent="0.35"/>
    <row r="73037" customFormat="1" x14ac:dyDescent="0.35"/>
    <row r="73038" customFormat="1" x14ac:dyDescent="0.35"/>
    <row r="73039" customFormat="1" x14ac:dyDescent="0.35"/>
    <row r="73040" customFormat="1" x14ac:dyDescent="0.35"/>
    <row r="73041" customFormat="1" x14ac:dyDescent="0.35"/>
    <row r="73042" customFormat="1" x14ac:dyDescent="0.35"/>
    <row r="73043" customFormat="1" x14ac:dyDescent="0.35"/>
    <row r="73044" customFormat="1" x14ac:dyDescent="0.35"/>
    <row r="73045" customFormat="1" x14ac:dyDescent="0.35"/>
    <row r="73046" customFormat="1" x14ac:dyDescent="0.35"/>
    <row r="73047" customFormat="1" x14ac:dyDescent="0.35"/>
    <row r="73048" customFormat="1" x14ac:dyDescent="0.35"/>
    <row r="73049" customFormat="1" x14ac:dyDescent="0.35"/>
    <row r="73050" customFormat="1" x14ac:dyDescent="0.35"/>
    <row r="73051" customFormat="1" x14ac:dyDescent="0.35"/>
    <row r="73052" customFormat="1" x14ac:dyDescent="0.35"/>
    <row r="73053" customFormat="1" x14ac:dyDescent="0.35"/>
    <row r="73054" customFormat="1" x14ac:dyDescent="0.35"/>
    <row r="73055" customFormat="1" x14ac:dyDescent="0.35"/>
    <row r="73056" customFormat="1" x14ac:dyDescent="0.35"/>
    <row r="73057" customFormat="1" x14ac:dyDescent="0.35"/>
    <row r="73058" customFormat="1" x14ac:dyDescent="0.35"/>
    <row r="73059" customFormat="1" x14ac:dyDescent="0.35"/>
    <row r="73060" customFormat="1" x14ac:dyDescent="0.35"/>
    <row r="73061" customFormat="1" x14ac:dyDescent="0.35"/>
    <row r="73062" customFormat="1" x14ac:dyDescent="0.35"/>
    <row r="73063" customFormat="1" x14ac:dyDescent="0.35"/>
    <row r="73064" customFormat="1" x14ac:dyDescent="0.35"/>
    <row r="73065" customFormat="1" x14ac:dyDescent="0.35"/>
    <row r="73066" customFormat="1" x14ac:dyDescent="0.35"/>
    <row r="73067" customFormat="1" x14ac:dyDescent="0.35"/>
    <row r="73068" customFormat="1" x14ac:dyDescent="0.35"/>
    <row r="73069" customFormat="1" x14ac:dyDescent="0.35"/>
    <row r="73070" customFormat="1" x14ac:dyDescent="0.35"/>
    <row r="73071" customFormat="1" x14ac:dyDescent="0.35"/>
    <row r="73072" customFormat="1" x14ac:dyDescent="0.35"/>
    <row r="73073" customFormat="1" x14ac:dyDescent="0.35"/>
    <row r="73074" customFormat="1" x14ac:dyDescent="0.35"/>
    <row r="73075" customFormat="1" x14ac:dyDescent="0.35"/>
    <row r="73076" customFormat="1" x14ac:dyDescent="0.35"/>
    <row r="73077" customFormat="1" x14ac:dyDescent="0.35"/>
    <row r="73078" customFormat="1" x14ac:dyDescent="0.35"/>
    <row r="73079" customFormat="1" x14ac:dyDescent="0.35"/>
    <row r="73080" customFormat="1" x14ac:dyDescent="0.35"/>
    <row r="73081" customFormat="1" x14ac:dyDescent="0.35"/>
    <row r="73082" customFormat="1" x14ac:dyDescent="0.35"/>
    <row r="73083" customFormat="1" x14ac:dyDescent="0.35"/>
    <row r="73084" customFormat="1" x14ac:dyDescent="0.35"/>
    <row r="73085" customFormat="1" x14ac:dyDescent="0.35"/>
    <row r="73086" customFormat="1" x14ac:dyDescent="0.35"/>
    <row r="73087" customFormat="1" x14ac:dyDescent="0.35"/>
    <row r="73088" customFormat="1" x14ac:dyDescent="0.35"/>
    <row r="73089" customFormat="1" x14ac:dyDescent="0.35"/>
    <row r="73090" customFormat="1" x14ac:dyDescent="0.35"/>
    <row r="73091" customFormat="1" x14ac:dyDescent="0.35"/>
    <row r="73092" customFormat="1" x14ac:dyDescent="0.35"/>
    <row r="73093" customFormat="1" x14ac:dyDescent="0.35"/>
    <row r="73094" customFormat="1" x14ac:dyDescent="0.35"/>
    <row r="73095" customFormat="1" x14ac:dyDescent="0.35"/>
    <row r="73096" customFormat="1" x14ac:dyDescent="0.35"/>
    <row r="73097" customFormat="1" x14ac:dyDescent="0.35"/>
    <row r="73098" customFormat="1" x14ac:dyDescent="0.35"/>
    <row r="73099" customFormat="1" x14ac:dyDescent="0.35"/>
    <row r="73100" customFormat="1" x14ac:dyDescent="0.35"/>
    <row r="73101" customFormat="1" x14ac:dyDescent="0.35"/>
    <row r="73102" customFormat="1" x14ac:dyDescent="0.35"/>
    <row r="73103" customFormat="1" x14ac:dyDescent="0.35"/>
    <row r="73104" customFormat="1" x14ac:dyDescent="0.35"/>
    <row r="73105" customFormat="1" x14ac:dyDescent="0.35"/>
    <row r="73106" customFormat="1" x14ac:dyDescent="0.35"/>
    <row r="73107" customFormat="1" x14ac:dyDescent="0.35"/>
    <row r="73108" customFormat="1" x14ac:dyDescent="0.35"/>
    <row r="73109" customFormat="1" x14ac:dyDescent="0.35"/>
    <row r="73110" customFormat="1" x14ac:dyDescent="0.35"/>
    <row r="73111" customFormat="1" x14ac:dyDescent="0.35"/>
    <row r="73112" customFormat="1" x14ac:dyDescent="0.35"/>
    <row r="73113" customFormat="1" x14ac:dyDescent="0.35"/>
    <row r="73114" customFormat="1" x14ac:dyDescent="0.35"/>
    <row r="73115" customFormat="1" x14ac:dyDescent="0.35"/>
    <row r="73116" customFormat="1" x14ac:dyDescent="0.35"/>
    <row r="73117" customFormat="1" x14ac:dyDescent="0.35"/>
    <row r="73118" customFormat="1" x14ac:dyDescent="0.35"/>
    <row r="73119" customFormat="1" x14ac:dyDescent="0.35"/>
    <row r="73120" customFormat="1" x14ac:dyDescent="0.35"/>
    <row r="73121" customFormat="1" x14ac:dyDescent="0.35"/>
    <row r="73122" customFormat="1" x14ac:dyDescent="0.35"/>
    <row r="73123" customFormat="1" x14ac:dyDescent="0.35"/>
    <row r="73124" customFormat="1" x14ac:dyDescent="0.35"/>
    <row r="73125" customFormat="1" x14ac:dyDescent="0.35"/>
    <row r="73126" customFormat="1" x14ac:dyDescent="0.35"/>
    <row r="73127" customFormat="1" x14ac:dyDescent="0.35"/>
    <row r="73128" customFormat="1" x14ac:dyDescent="0.35"/>
    <row r="73129" customFormat="1" x14ac:dyDescent="0.35"/>
    <row r="73130" customFormat="1" x14ac:dyDescent="0.35"/>
    <row r="73131" customFormat="1" x14ac:dyDescent="0.35"/>
    <row r="73132" customFormat="1" x14ac:dyDescent="0.35"/>
    <row r="73133" customFormat="1" x14ac:dyDescent="0.35"/>
    <row r="73134" customFormat="1" x14ac:dyDescent="0.35"/>
    <row r="73135" customFormat="1" x14ac:dyDescent="0.35"/>
    <row r="73136" customFormat="1" x14ac:dyDescent="0.35"/>
    <row r="73137" customFormat="1" x14ac:dyDescent="0.35"/>
    <row r="73138" customFormat="1" x14ac:dyDescent="0.35"/>
    <row r="73139" customFormat="1" x14ac:dyDescent="0.35"/>
    <row r="73140" customFormat="1" x14ac:dyDescent="0.35"/>
    <row r="73141" customFormat="1" x14ac:dyDescent="0.35"/>
    <row r="73142" customFormat="1" x14ac:dyDescent="0.35"/>
    <row r="73143" customFormat="1" x14ac:dyDescent="0.35"/>
    <row r="73144" customFormat="1" x14ac:dyDescent="0.35"/>
    <row r="73145" customFormat="1" x14ac:dyDescent="0.35"/>
    <row r="73146" customFormat="1" x14ac:dyDescent="0.35"/>
    <row r="73147" customFormat="1" x14ac:dyDescent="0.35"/>
    <row r="73148" customFormat="1" x14ac:dyDescent="0.35"/>
    <row r="73149" customFormat="1" x14ac:dyDescent="0.35"/>
    <row r="73150" customFormat="1" x14ac:dyDescent="0.35"/>
    <row r="73151" customFormat="1" x14ac:dyDescent="0.35"/>
    <row r="73152" customFormat="1" x14ac:dyDescent="0.35"/>
    <row r="73153" customFormat="1" x14ac:dyDescent="0.35"/>
    <row r="73154" customFormat="1" x14ac:dyDescent="0.35"/>
    <row r="73155" customFormat="1" x14ac:dyDescent="0.35"/>
    <row r="73156" customFormat="1" x14ac:dyDescent="0.35"/>
    <row r="73157" customFormat="1" x14ac:dyDescent="0.35"/>
    <row r="73158" customFormat="1" x14ac:dyDescent="0.35"/>
    <row r="73159" customFormat="1" x14ac:dyDescent="0.35"/>
    <row r="73160" customFormat="1" x14ac:dyDescent="0.35"/>
    <row r="73161" customFormat="1" x14ac:dyDescent="0.35"/>
    <row r="73162" customFormat="1" x14ac:dyDescent="0.35"/>
    <row r="73163" customFormat="1" x14ac:dyDescent="0.35"/>
    <row r="73164" customFormat="1" x14ac:dyDescent="0.35"/>
    <row r="73165" customFormat="1" x14ac:dyDescent="0.35"/>
    <row r="73166" customFormat="1" x14ac:dyDescent="0.35"/>
    <row r="73167" customFormat="1" x14ac:dyDescent="0.35"/>
    <row r="73168" customFormat="1" x14ac:dyDescent="0.35"/>
    <row r="73169" customFormat="1" x14ac:dyDescent="0.35"/>
    <row r="73170" customFormat="1" x14ac:dyDescent="0.35"/>
    <row r="73171" customFormat="1" x14ac:dyDescent="0.35"/>
    <row r="73172" customFormat="1" x14ac:dyDescent="0.35"/>
    <row r="73173" customFormat="1" x14ac:dyDescent="0.35"/>
    <row r="73174" customFormat="1" x14ac:dyDescent="0.35"/>
    <row r="73175" customFormat="1" x14ac:dyDescent="0.35"/>
    <row r="73176" customFormat="1" x14ac:dyDescent="0.35"/>
    <row r="73177" customFormat="1" x14ac:dyDescent="0.35"/>
    <row r="73178" customFormat="1" x14ac:dyDescent="0.35"/>
    <row r="73179" customFormat="1" x14ac:dyDescent="0.35"/>
    <row r="73180" customFormat="1" x14ac:dyDescent="0.35"/>
    <row r="73181" customFormat="1" x14ac:dyDescent="0.35"/>
    <row r="73182" customFormat="1" x14ac:dyDescent="0.35"/>
    <row r="73183" customFormat="1" x14ac:dyDescent="0.35"/>
    <row r="73184" customFormat="1" x14ac:dyDescent="0.35"/>
    <row r="73185" customFormat="1" x14ac:dyDescent="0.35"/>
    <row r="73186" customFormat="1" x14ac:dyDescent="0.35"/>
    <row r="73187" customFormat="1" x14ac:dyDescent="0.35"/>
    <row r="73188" customFormat="1" x14ac:dyDescent="0.35"/>
    <row r="73189" customFormat="1" x14ac:dyDescent="0.35"/>
    <row r="73190" customFormat="1" x14ac:dyDescent="0.35"/>
    <row r="73191" customFormat="1" x14ac:dyDescent="0.35"/>
    <row r="73192" customFormat="1" x14ac:dyDescent="0.35"/>
    <row r="73193" customFormat="1" x14ac:dyDescent="0.35"/>
    <row r="73194" customFormat="1" x14ac:dyDescent="0.35"/>
    <row r="73195" customFormat="1" x14ac:dyDescent="0.35"/>
    <row r="73196" customFormat="1" x14ac:dyDescent="0.35"/>
    <row r="73197" customFormat="1" x14ac:dyDescent="0.35"/>
    <row r="73198" customFormat="1" x14ac:dyDescent="0.35"/>
    <row r="73199" customFormat="1" x14ac:dyDescent="0.35"/>
    <row r="73200" customFormat="1" x14ac:dyDescent="0.35"/>
    <row r="73201" customFormat="1" x14ac:dyDescent="0.35"/>
    <row r="73202" customFormat="1" x14ac:dyDescent="0.35"/>
    <row r="73203" customFormat="1" x14ac:dyDescent="0.35"/>
    <row r="73204" customFormat="1" x14ac:dyDescent="0.35"/>
    <row r="73205" customFormat="1" x14ac:dyDescent="0.35"/>
    <row r="73206" customFormat="1" x14ac:dyDescent="0.35"/>
    <row r="73207" customFormat="1" x14ac:dyDescent="0.35"/>
    <row r="73208" customFormat="1" x14ac:dyDescent="0.35"/>
    <row r="73209" customFormat="1" x14ac:dyDescent="0.35"/>
    <row r="73210" customFormat="1" x14ac:dyDescent="0.35"/>
    <row r="73211" customFormat="1" x14ac:dyDescent="0.35"/>
    <row r="73212" customFormat="1" x14ac:dyDescent="0.35"/>
    <row r="73213" customFormat="1" x14ac:dyDescent="0.35"/>
    <row r="73214" customFormat="1" x14ac:dyDescent="0.35"/>
    <row r="73215" customFormat="1" x14ac:dyDescent="0.35"/>
    <row r="73216" customFormat="1" x14ac:dyDescent="0.35"/>
    <row r="73217" customFormat="1" x14ac:dyDescent="0.35"/>
    <row r="73218" customFormat="1" x14ac:dyDescent="0.35"/>
    <row r="73219" customFormat="1" x14ac:dyDescent="0.35"/>
    <row r="73220" customFormat="1" x14ac:dyDescent="0.35"/>
    <row r="73221" customFormat="1" x14ac:dyDescent="0.35"/>
    <row r="73222" customFormat="1" x14ac:dyDescent="0.35"/>
    <row r="73223" customFormat="1" x14ac:dyDescent="0.35"/>
    <row r="73224" customFormat="1" x14ac:dyDescent="0.35"/>
    <row r="73225" customFormat="1" x14ac:dyDescent="0.35"/>
    <row r="73226" customFormat="1" x14ac:dyDescent="0.35"/>
    <row r="73227" customFormat="1" x14ac:dyDescent="0.35"/>
    <row r="73228" customFormat="1" x14ac:dyDescent="0.35"/>
    <row r="73229" customFormat="1" x14ac:dyDescent="0.35"/>
    <row r="73230" customFormat="1" x14ac:dyDescent="0.35"/>
    <row r="73231" customFormat="1" x14ac:dyDescent="0.35"/>
    <row r="73232" customFormat="1" x14ac:dyDescent="0.35"/>
    <row r="73233" customFormat="1" x14ac:dyDescent="0.35"/>
    <row r="73234" customFormat="1" x14ac:dyDescent="0.35"/>
    <row r="73235" customFormat="1" x14ac:dyDescent="0.35"/>
    <row r="73236" customFormat="1" x14ac:dyDescent="0.35"/>
    <row r="73237" customFormat="1" x14ac:dyDescent="0.35"/>
    <row r="73238" customFormat="1" x14ac:dyDescent="0.35"/>
    <row r="73239" customFormat="1" x14ac:dyDescent="0.35"/>
    <row r="73240" customFormat="1" x14ac:dyDescent="0.35"/>
    <row r="73241" customFormat="1" x14ac:dyDescent="0.35"/>
    <row r="73242" customFormat="1" x14ac:dyDescent="0.35"/>
    <row r="73243" customFormat="1" x14ac:dyDescent="0.35"/>
    <row r="73244" customFormat="1" x14ac:dyDescent="0.35"/>
    <row r="73245" customFormat="1" x14ac:dyDescent="0.35"/>
    <row r="73246" customFormat="1" x14ac:dyDescent="0.35"/>
    <row r="73247" customFormat="1" x14ac:dyDescent="0.35"/>
    <row r="73248" customFormat="1" x14ac:dyDescent="0.35"/>
    <row r="73249" customFormat="1" x14ac:dyDescent="0.35"/>
    <row r="73250" customFormat="1" x14ac:dyDescent="0.35"/>
    <row r="73251" customFormat="1" x14ac:dyDescent="0.35"/>
    <row r="73252" customFormat="1" x14ac:dyDescent="0.35"/>
    <row r="73253" customFormat="1" x14ac:dyDescent="0.35"/>
    <row r="73254" customFormat="1" x14ac:dyDescent="0.35"/>
    <row r="73255" customFormat="1" x14ac:dyDescent="0.35"/>
    <row r="73256" customFormat="1" x14ac:dyDescent="0.35"/>
    <row r="73257" customFormat="1" x14ac:dyDescent="0.35"/>
    <row r="73258" customFormat="1" x14ac:dyDescent="0.35"/>
    <row r="73259" customFormat="1" x14ac:dyDescent="0.35"/>
    <row r="73260" customFormat="1" x14ac:dyDescent="0.35"/>
    <row r="73261" customFormat="1" x14ac:dyDescent="0.35"/>
    <row r="73262" customFormat="1" x14ac:dyDescent="0.35"/>
    <row r="73263" customFormat="1" x14ac:dyDescent="0.35"/>
    <row r="73264" customFormat="1" x14ac:dyDescent="0.35"/>
    <row r="73265" customFormat="1" x14ac:dyDescent="0.35"/>
    <row r="73266" customFormat="1" x14ac:dyDescent="0.35"/>
    <row r="73267" customFormat="1" x14ac:dyDescent="0.35"/>
    <row r="73268" customFormat="1" x14ac:dyDescent="0.35"/>
    <row r="73269" customFormat="1" x14ac:dyDescent="0.35"/>
    <row r="73270" customFormat="1" x14ac:dyDescent="0.35"/>
    <row r="73271" customFormat="1" x14ac:dyDescent="0.35"/>
    <row r="73272" customFormat="1" x14ac:dyDescent="0.35"/>
    <row r="73273" customFormat="1" x14ac:dyDescent="0.35"/>
    <row r="73274" customFormat="1" x14ac:dyDescent="0.35"/>
    <row r="73275" customFormat="1" x14ac:dyDescent="0.35"/>
    <row r="73276" customFormat="1" x14ac:dyDescent="0.35"/>
    <row r="73277" customFormat="1" x14ac:dyDescent="0.35"/>
    <row r="73278" customFormat="1" x14ac:dyDescent="0.35"/>
    <row r="73279" customFormat="1" x14ac:dyDescent="0.35"/>
    <row r="73280" customFormat="1" x14ac:dyDescent="0.35"/>
    <row r="73281" customFormat="1" x14ac:dyDescent="0.35"/>
    <row r="73282" customFormat="1" x14ac:dyDescent="0.35"/>
    <row r="73283" customFormat="1" x14ac:dyDescent="0.35"/>
    <row r="73284" customFormat="1" x14ac:dyDescent="0.35"/>
    <row r="73285" customFormat="1" x14ac:dyDescent="0.35"/>
    <row r="73286" customFormat="1" x14ac:dyDescent="0.35"/>
    <row r="73287" customFormat="1" x14ac:dyDescent="0.35"/>
    <row r="73288" customFormat="1" x14ac:dyDescent="0.35"/>
    <row r="73289" customFormat="1" x14ac:dyDescent="0.35"/>
    <row r="73290" customFormat="1" x14ac:dyDescent="0.35"/>
    <row r="73291" customFormat="1" x14ac:dyDescent="0.35"/>
    <row r="73292" customFormat="1" x14ac:dyDescent="0.35"/>
    <row r="73293" customFormat="1" x14ac:dyDescent="0.35"/>
    <row r="73294" customFormat="1" x14ac:dyDescent="0.35"/>
    <row r="73295" customFormat="1" x14ac:dyDescent="0.35"/>
    <row r="73296" customFormat="1" x14ac:dyDescent="0.35"/>
    <row r="73297" customFormat="1" x14ac:dyDescent="0.35"/>
    <row r="73298" customFormat="1" x14ac:dyDescent="0.35"/>
    <row r="73299" customFormat="1" x14ac:dyDescent="0.35"/>
    <row r="73300" customFormat="1" x14ac:dyDescent="0.35"/>
    <row r="73301" customFormat="1" x14ac:dyDescent="0.35"/>
    <row r="73302" customFormat="1" x14ac:dyDescent="0.35"/>
    <row r="73303" customFormat="1" x14ac:dyDescent="0.35"/>
    <row r="73304" customFormat="1" x14ac:dyDescent="0.35"/>
    <row r="73305" customFormat="1" x14ac:dyDescent="0.35"/>
    <row r="73306" customFormat="1" x14ac:dyDescent="0.35"/>
    <row r="73307" customFormat="1" x14ac:dyDescent="0.35"/>
    <row r="73308" customFormat="1" x14ac:dyDescent="0.35"/>
    <row r="73309" customFormat="1" x14ac:dyDescent="0.35"/>
    <row r="73310" customFormat="1" x14ac:dyDescent="0.35"/>
    <row r="73311" customFormat="1" x14ac:dyDescent="0.35"/>
    <row r="73312" customFormat="1" x14ac:dyDescent="0.35"/>
    <row r="73313" customFormat="1" x14ac:dyDescent="0.35"/>
    <row r="73314" customFormat="1" x14ac:dyDescent="0.35"/>
    <row r="73315" customFormat="1" x14ac:dyDescent="0.35"/>
    <row r="73316" customFormat="1" x14ac:dyDescent="0.35"/>
    <row r="73317" customFormat="1" x14ac:dyDescent="0.35"/>
    <row r="73318" customFormat="1" x14ac:dyDescent="0.35"/>
    <row r="73319" customFormat="1" x14ac:dyDescent="0.35"/>
    <row r="73320" customFormat="1" x14ac:dyDescent="0.35"/>
    <row r="73321" customFormat="1" x14ac:dyDescent="0.35"/>
    <row r="73322" customFormat="1" x14ac:dyDescent="0.35"/>
    <row r="73323" customFormat="1" x14ac:dyDescent="0.35"/>
    <row r="73324" customFormat="1" x14ac:dyDescent="0.35"/>
    <row r="73325" customFormat="1" x14ac:dyDescent="0.35"/>
    <row r="73326" customFormat="1" x14ac:dyDescent="0.35"/>
    <row r="73327" customFormat="1" x14ac:dyDescent="0.35"/>
    <row r="73328" customFormat="1" x14ac:dyDescent="0.35"/>
    <row r="73329" customFormat="1" x14ac:dyDescent="0.35"/>
    <row r="73330" customFormat="1" x14ac:dyDescent="0.35"/>
    <row r="73331" customFormat="1" x14ac:dyDescent="0.35"/>
    <row r="73332" customFormat="1" x14ac:dyDescent="0.35"/>
    <row r="73333" customFormat="1" x14ac:dyDescent="0.35"/>
    <row r="73334" customFormat="1" x14ac:dyDescent="0.35"/>
    <row r="73335" customFormat="1" x14ac:dyDescent="0.35"/>
    <row r="73336" customFormat="1" x14ac:dyDescent="0.35"/>
    <row r="73337" customFormat="1" x14ac:dyDescent="0.35"/>
    <row r="73338" customFormat="1" x14ac:dyDescent="0.35"/>
    <row r="73339" customFormat="1" x14ac:dyDescent="0.35"/>
    <row r="73340" customFormat="1" x14ac:dyDescent="0.35"/>
    <row r="73341" customFormat="1" x14ac:dyDescent="0.35"/>
    <row r="73342" customFormat="1" x14ac:dyDescent="0.35"/>
    <row r="73343" customFormat="1" x14ac:dyDescent="0.35"/>
    <row r="73344" customFormat="1" x14ac:dyDescent="0.35"/>
    <row r="73345" customFormat="1" x14ac:dyDescent="0.35"/>
    <row r="73346" customFormat="1" x14ac:dyDescent="0.35"/>
    <row r="73347" customFormat="1" x14ac:dyDescent="0.35"/>
    <row r="73348" customFormat="1" x14ac:dyDescent="0.35"/>
    <row r="73349" customFormat="1" x14ac:dyDescent="0.35"/>
    <row r="73350" customFormat="1" x14ac:dyDescent="0.35"/>
    <row r="73351" customFormat="1" x14ac:dyDescent="0.35"/>
    <row r="73352" customFormat="1" x14ac:dyDescent="0.35"/>
    <row r="73353" customFormat="1" x14ac:dyDescent="0.35"/>
    <row r="73354" customFormat="1" x14ac:dyDescent="0.35"/>
    <row r="73355" customFormat="1" x14ac:dyDescent="0.35"/>
    <row r="73356" customFormat="1" x14ac:dyDescent="0.35"/>
    <row r="73357" customFormat="1" x14ac:dyDescent="0.35"/>
    <row r="73358" customFormat="1" x14ac:dyDescent="0.35"/>
    <row r="73359" customFormat="1" x14ac:dyDescent="0.35"/>
    <row r="73360" customFormat="1" x14ac:dyDescent="0.35"/>
    <row r="73361" customFormat="1" x14ac:dyDescent="0.35"/>
    <row r="73362" customFormat="1" x14ac:dyDescent="0.35"/>
    <row r="73363" customFormat="1" x14ac:dyDescent="0.35"/>
    <row r="73364" customFormat="1" x14ac:dyDescent="0.35"/>
    <row r="73365" customFormat="1" x14ac:dyDescent="0.35"/>
    <row r="73366" customFormat="1" x14ac:dyDescent="0.35"/>
    <row r="73367" customFormat="1" x14ac:dyDescent="0.35"/>
    <row r="73368" customFormat="1" x14ac:dyDescent="0.35"/>
    <row r="73369" customFormat="1" x14ac:dyDescent="0.35"/>
    <row r="73370" customFormat="1" x14ac:dyDescent="0.35"/>
    <row r="73371" customFormat="1" x14ac:dyDescent="0.35"/>
    <row r="73372" customFormat="1" x14ac:dyDescent="0.35"/>
    <row r="73373" customFormat="1" x14ac:dyDescent="0.35"/>
    <row r="73374" customFormat="1" x14ac:dyDescent="0.35"/>
    <row r="73375" customFormat="1" x14ac:dyDescent="0.35"/>
    <row r="73376" customFormat="1" x14ac:dyDescent="0.35"/>
    <row r="73377" customFormat="1" x14ac:dyDescent="0.35"/>
    <row r="73378" customFormat="1" x14ac:dyDescent="0.35"/>
    <row r="73379" customFormat="1" x14ac:dyDescent="0.35"/>
    <row r="73380" customFormat="1" x14ac:dyDescent="0.35"/>
    <row r="73381" customFormat="1" x14ac:dyDescent="0.35"/>
    <row r="73382" customFormat="1" x14ac:dyDescent="0.35"/>
    <row r="73383" customFormat="1" x14ac:dyDescent="0.35"/>
    <row r="73384" customFormat="1" x14ac:dyDescent="0.35"/>
    <row r="73385" customFormat="1" x14ac:dyDescent="0.35"/>
    <row r="73386" customFormat="1" x14ac:dyDescent="0.35"/>
    <row r="73387" customFormat="1" x14ac:dyDescent="0.35"/>
    <row r="73388" customFormat="1" x14ac:dyDescent="0.35"/>
    <row r="73389" customFormat="1" x14ac:dyDescent="0.35"/>
    <row r="73390" customFormat="1" x14ac:dyDescent="0.35"/>
    <row r="73391" customFormat="1" x14ac:dyDescent="0.35"/>
    <row r="73392" customFormat="1" x14ac:dyDescent="0.35"/>
    <row r="73393" customFormat="1" x14ac:dyDescent="0.35"/>
    <row r="73394" customFormat="1" x14ac:dyDescent="0.35"/>
    <row r="73395" customFormat="1" x14ac:dyDescent="0.35"/>
    <row r="73396" customFormat="1" x14ac:dyDescent="0.35"/>
    <row r="73397" customFormat="1" x14ac:dyDescent="0.35"/>
    <row r="73398" customFormat="1" x14ac:dyDescent="0.35"/>
    <row r="73399" customFormat="1" x14ac:dyDescent="0.35"/>
    <row r="73400" customFormat="1" x14ac:dyDescent="0.35"/>
    <row r="73401" customFormat="1" x14ac:dyDescent="0.35"/>
    <row r="73402" customFormat="1" x14ac:dyDescent="0.35"/>
    <row r="73403" customFormat="1" x14ac:dyDescent="0.35"/>
    <row r="73404" customFormat="1" x14ac:dyDescent="0.35"/>
    <row r="73405" customFormat="1" x14ac:dyDescent="0.35"/>
    <row r="73406" customFormat="1" x14ac:dyDescent="0.35"/>
    <row r="73407" customFormat="1" x14ac:dyDescent="0.35"/>
    <row r="73408" customFormat="1" x14ac:dyDescent="0.35"/>
    <row r="73409" customFormat="1" x14ac:dyDescent="0.35"/>
    <row r="73410" customFormat="1" x14ac:dyDescent="0.35"/>
    <row r="73411" customFormat="1" x14ac:dyDescent="0.35"/>
    <row r="73412" customFormat="1" x14ac:dyDescent="0.35"/>
    <row r="73413" customFormat="1" x14ac:dyDescent="0.35"/>
    <row r="73414" customFormat="1" x14ac:dyDescent="0.35"/>
    <row r="73415" customFormat="1" x14ac:dyDescent="0.35"/>
    <row r="73416" customFormat="1" x14ac:dyDescent="0.35"/>
    <row r="73417" customFormat="1" x14ac:dyDescent="0.35"/>
    <row r="73418" customFormat="1" x14ac:dyDescent="0.35"/>
    <row r="73419" customFormat="1" x14ac:dyDescent="0.35"/>
    <row r="73420" customFormat="1" x14ac:dyDescent="0.35"/>
    <row r="73421" customFormat="1" x14ac:dyDescent="0.35"/>
    <row r="73422" customFormat="1" x14ac:dyDescent="0.35"/>
    <row r="73423" customFormat="1" x14ac:dyDescent="0.35"/>
    <row r="73424" customFormat="1" x14ac:dyDescent="0.35"/>
    <row r="73425" customFormat="1" x14ac:dyDescent="0.35"/>
    <row r="73426" customFormat="1" x14ac:dyDescent="0.35"/>
    <row r="73427" customFormat="1" x14ac:dyDescent="0.35"/>
    <row r="73428" customFormat="1" x14ac:dyDescent="0.35"/>
    <row r="73429" customFormat="1" x14ac:dyDescent="0.35"/>
    <row r="73430" customFormat="1" x14ac:dyDescent="0.35"/>
    <row r="73431" customFormat="1" x14ac:dyDescent="0.35"/>
    <row r="73432" customFormat="1" x14ac:dyDescent="0.35"/>
    <row r="73433" customFormat="1" x14ac:dyDescent="0.35"/>
    <row r="73434" customFormat="1" x14ac:dyDescent="0.35"/>
    <row r="73435" customFormat="1" x14ac:dyDescent="0.35"/>
    <row r="73436" customFormat="1" x14ac:dyDescent="0.35"/>
    <row r="73437" customFormat="1" x14ac:dyDescent="0.35"/>
    <row r="73438" customFormat="1" x14ac:dyDescent="0.35"/>
    <row r="73439" customFormat="1" x14ac:dyDescent="0.35"/>
    <row r="73440" customFormat="1" x14ac:dyDescent="0.35"/>
    <row r="73441" customFormat="1" x14ac:dyDescent="0.35"/>
    <row r="73442" customFormat="1" x14ac:dyDescent="0.35"/>
    <row r="73443" customFormat="1" x14ac:dyDescent="0.35"/>
    <row r="73444" customFormat="1" x14ac:dyDescent="0.35"/>
    <row r="73445" customFormat="1" x14ac:dyDescent="0.35"/>
    <row r="73446" customFormat="1" x14ac:dyDescent="0.35"/>
    <row r="73447" customFormat="1" x14ac:dyDescent="0.35"/>
    <row r="73448" customFormat="1" x14ac:dyDescent="0.35"/>
    <row r="73449" customFormat="1" x14ac:dyDescent="0.35"/>
    <row r="73450" customFormat="1" x14ac:dyDescent="0.35"/>
    <row r="73451" customFormat="1" x14ac:dyDescent="0.35"/>
    <row r="73452" customFormat="1" x14ac:dyDescent="0.35"/>
    <row r="73453" customFormat="1" x14ac:dyDescent="0.35"/>
    <row r="73454" customFormat="1" x14ac:dyDescent="0.35"/>
    <row r="73455" customFormat="1" x14ac:dyDescent="0.35"/>
    <row r="73456" customFormat="1" x14ac:dyDescent="0.35"/>
    <row r="73457" customFormat="1" x14ac:dyDescent="0.35"/>
    <row r="73458" customFormat="1" x14ac:dyDescent="0.35"/>
    <row r="73459" customFormat="1" x14ac:dyDescent="0.35"/>
    <row r="73460" customFormat="1" x14ac:dyDescent="0.35"/>
    <row r="73461" customFormat="1" x14ac:dyDescent="0.35"/>
    <row r="73462" customFormat="1" x14ac:dyDescent="0.35"/>
    <row r="73463" customFormat="1" x14ac:dyDescent="0.35"/>
    <row r="73464" customFormat="1" x14ac:dyDescent="0.35"/>
    <row r="73465" customFormat="1" x14ac:dyDescent="0.35"/>
    <row r="73466" customFormat="1" x14ac:dyDescent="0.35"/>
    <row r="73467" customFormat="1" x14ac:dyDescent="0.35"/>
    <row r="73468" customFormat="1" x14ac:dyDescent="0.35"/>
    <row r="73469" customFormat="1" x14ac:dyDescent="0.35"/>
    <row r="73470" customFormat="1" x14ac:dyDescent="0.35"/>
    <row r="73471" customFormat="1" x14ac:dyDescent="0.35"/>
    <row r="73472" customFormat="1" x14ac:dyDescent="0.35"/>
    <row r="73473" customFormat="1" x14ac:dyDescent="0.35"/>
    <row r="73474" customFormat="1" x14ac:dyDescent="0.35"/>
    <row r="73475" customFormat="1" x14ac:dyDescent="0.35"/>
    <row r="73476" customFormat="1" x14ac:dyDescent="0.35"/>
    <row r="73477" customFormat="1" x14ac:dyDescent="0.35"/>
    <row r="73478" customFormat="1" x14ac:dyDescent="0.35"/>
    <row r="73479" customFormat="1" x14ac:dyDescent="0.35"/>
    <row r="73480" customFormat="1" x14ac:dyDescent="0.35"/>
    <row r="73481" customFormat="1" x14ac:dyDescent="0.35"/>
    <row r="73482" customFormat="1" x14ac:dyDescent="0.35"/>
    <row r="73483" customFormat="1" x14ac:dyDescent="0.35"/>
    <row r="73484" customFormat="1" x14ac:dyDescent="0.35"/>
    <row r="73485" customFormat="1" x14ac:dyDescent="0.35"/>
    <row r="73486" customFormat="1" x14ac:dyDescent="0.35"/>
    <row r="73487" customFormat="1" x14ac:dyDescent="0.35"/>
    <row r="73488" customFormat="1" x14ac:dyDescent="0.35"/>
    <row r="73489" customFormat="1" x14ac:dyDescent="0.35"/>
    <row r="73490" customFormat="1" x14ac:dyDescent="0.35"/>
    <row r="73491" customFormat="1" x14ac:dyDescent="0.35"/>
    <row r="73492" customFormat="1" x14ac:dyDescent="0.35"/>
    <row r="73493" customFormat="1" x14ac:dyDescent="0.35"/>
    <row r="73494" customFormat="1" x14ac:dyDescent="0.35"/>
    <row r="73495" customFormat="1" x14ac:dyDescent="0.35"/>
    <row r="73496" customFormat="1" x14ac:dyDescent="0.35"/>
    <row r="73497" customFormat="1" x14ac:dyDescent="0.35"/>
    <row r="73498" customFormat="1" x14ac:dyDescent="0.35"/>
    <row r="73499" customFormat="1" x14ac:dyDescent="0.35"/>
    <row r="73500" customFormat="1" x14ac:dyDescent="0.35"/>
    <row r="73501" customFormat="1" x14ac:dyDescent="0.35"/>
    <row r="73502" customFormat="1" x14ac:dyDescent="0.35"/>
    <row r="73503" customFormat="1" x14ac:dyDescent="0.35"/>
    <row r="73504" customFormat="1" x14ac:dyDescent="0.35"/>
    <row r="73505" customFormat="1" x14ac:dyDescent="0.35"/>
    <row r="73506" customFormat="1" x14ac:dyDescent="0.35"/>
    <row r="73507" customFormat="1" x14ac:dyDescent="0.35"/>
    <row r="73508" customFormat="1" x14ac:dyDescent="0.35"/>
    <row r="73509" customFormat="1" x14ac:dyDescent="0.35"/>
    <row r="73510" customFormat="1" x14ac:dyDescent="0.35"/>
    <row r="73511" customFormat="1" x14ac:dyDescent="0.35"/>
    <row r="73512" customFormat="1" x14ac:dyDescent="0.35"/>
    <row r="73513" customFormat="1" x14ac:dyDescent="0.35"/>
    <row r="73514" customFormat="1" x14ac:dyDescent="0.35"/>
    <row r="73515" customFormat="1" x14ac:dyDescent="0.35"/>
    <row r="73516" customFormat="1" x14ac:dyDescent="0.35"/>
    <row r="73517" customFormat="1" x14ac:dyDescent="0.35"/>
    <row r="73518" customFormat="1" x14ac:dyDescent="0.35"/>
    <row r="73519" customFormat="1" x14ac:dyDescent="0.35"/>
    <row r="73520" customFormat="1" x14ac:dyDescent="0.35"/>
    <row r="73521" customFormat="1" x14ac:dyDescent="0.35"/>
    <row r="73522" customFormat="1" x14ac:dyDescent="0.35"/>
    <row r="73523" customFormat="1" x14ac:dyDescent="0.35"/>
    <row r="73524" customFormat="1" x14ac:dyDescent="0.35"/>
    <row r="73525" customFormat="1" x14ac:dyDescent="0.35"/>
    <row r="73526" customFormat="1" x14ac:dyDescent="0.35"/>
    <row r="73527" customFormat="1" x14ac:dyDescent="0.35"/>
    <row r="73528" customFormat="1" x14ac:dyDescent="0.35"/>
    <row r="73529" customFormat="1" x14ac:dyDescent="0.35"/>
    <row r="73530" customFormat="1" x14ac:dyDescent="0.35"/>
    <row r="73531" customFormat="1" x14ac:dyDescent="0.35"/>
    <row r="73532" customFormat="1" x14ac:dyDescent="0.35"/>
    <row r="73533" customFormat="1" x14ac:dyDescent="0.35"/>
    <row r="73534" customFormat="1" x14ac:dyDescent="0.35"/>
    <row r="73535" customFormat="1" x14ac:dyDescent="0.35"/>
    <row r="73536" customFormat="1" x14ac:dyDescent="0.35"/>
    <row r="73537" customFormat="1" x14ac:dyDescent="0.35"/>
    <row r="73538" customFormat="1" x14ac:dyDescent="0.35"/>
    <row r="73539" customFormat="1" x14ac:dyDescent="0.35"/>
    <row r="73540" customFormat="1" x14ac:dyDescent="0.35"/>
    <row r="73541" customFormat="1" x14ac:dyDescent="0.35"/>
    <row r="73542" customFormat="1" x14ac:dyDescent="0.35"/>
    <row r="73543" customFormat="1" x14ac:dyDescent="0.35"/>
    <row r="73544" customFormat="1" x14ac:dyDescent="0.35"/>
    <row r="73545" customFormat="1" x14ac:dyDescent="0.35"/>
    <row r="73546" customFormat="1" x14ac:dyDescent="0.35"/>
    <row r="73547" customFormat="1" x14ac:dyDescent="0.35"/>
    <row r="73548" customFormat="1" x14ac:dyDescent="0.35"/>
    <row r="73549" customFormat="1" x14ac:dyDescent="0.35"/>
    <row r="73550" customFormat="1" x14ac:dyDescent="0.35"/>
    <row r="73551" customFormat="1" x14ac:dyDescent="0.35"/>
    <row r="73552" customFormat="1" x14ac:dyDescent="0.35"/>
    <row r="73553" customFormat="1" x14ac:dyDescent="0.35"/>
    <row r="73554" customFormat="1" x14ac:dyDescent="0.35"/>
    <row r="73555" customFormat="1" x14ac:dyDescent="0.35"/>
    <row r="73556" customFormat="1" x14ac:dyDescent="0.35"/>
    <row r="73557" customFormat="1" x14ac:dyDescent="0.35"/>
    <row r="73558" customFormat="1" x14ac:dyDescent="0.35"/>
    <row r="73559" customFormat="1" x14ac:dyDescent="0.35"/>
    <row r="73560" customFormat="1" x14ac:dyDescent="0.35"/>
    <row r="73561" customFormat="1" x14ac:dyDescent="0.35"/>
    <row r="73562" customFormat="1" x14ac:dyDescent="0.35"/>
    <row r="73563" customFormat="1" x14ac:dyDescent="0.35"/>
    <row r="73564" customFormat="1" x14ac:dyDescent="0.35"/>
    <row r="73565" customFormat="1" x14ac:dyDescent="0.35"/>
    <row r="73566" customFormat="1" x14ac:dyDescent="0.35"/>
    <row r="73567" customFormat="1" x14ac:dyDescent="0.35"/>
    <row r="73568" customFormat="1" x14ac:dyDescent="0.35"/>
    <row r="73569" customFormat="1" x14ac:dyDescent="0.35"/>
    <row r="73570" customFormat="1" x14ac:dyDescent="0.35"/>
    <row r="73571" customFormat="1" x14ac:dyDescent="0.35"/>
    <row r="73572" customFormat="1" x14ac:dyDescent="0.35"/>
    <row r="73573" customFormat="1" x14ac:dyDescent="0.35"/>
    <row r="73574" customFormat="1" x14ac:dyDescent="0.35"/>
    <row r="73575" customFormat="1" x14ac:dyDescent="0.35"/>
    <row r="73576" customFormat="1" x14ac:dyDescent="0.35"/>
    <row r="73577" customFormat="1" x14ac:dyDescent="0.35"/>
    <row r="73578" customFormat="1" x14ac:dyDescent="0.35"/>
    <row r="73579" customFormat="1" x14ac:dyDescent="0.35"/>
    <row r="73580" customFormat="1" x14ac:dyDescent="0.35"/>
    <row r="73581" customFormat="1" x14ac:dyDescent="0.35"/>
    <row r="73582" customFormat="1" x14ac:dyDescent="0.35"/>
    <row r="73583" customFormat="1" x14ac:dyDescent="0.35"/>
    <row r="73584" customFormat="1" x14ac:dyDescent="0.35"/>
    <row r="73585" customFormat="1" x14ac:dyDescent="0.35"/>
    <row r="73586" customFormat="1" x14ac:dyDescent="0.35"/>
    <row r="73587" customFormat="1" x14ac:dyDescent="0.35"/>
    <row r="73588" customFormat="1" x14ac:dyDescent="0.35"/>
    <row r="73589" customFormat="1" x14ac:dyDescent="0.35"/>
    <row r="73590" customFormat="1" x14ac:dyDescent="0.35"/>
    <row r="73591" customFormat="1" x14ac:dyDescent="0.35"/>
    <row r="73592" customFormat="1" x14ac:dyDescent="0.35"/>
    <row r="73593" customFormat="1" x14ac:dyDescent="0.35"/>
    <row r="73594" customFormat="1" x14ac:dyDescent="0.35"/>
    <row r="73595" customFormat="1" x14ac:dyDescent="0.35"/>
    <row r="73596" customFormat="1" x14ac:dyDescent="0.35"/>
    <row r="73597" customFormat="1" x14ac:dyDescent="0.35"/>
    <row r="73598" customFormat="1" x14ac:dyDescent="0.35"/>
    <row r="73599" customFormat="1" x14ac:dyDescent="0.35"/>
    <row r="73600" customFormat="1" x14ac:dyDescent="0.35"/>
    <row r="73601" customFormat="1" x14ac:dyDescent="0.35"/>
    <row r="73602" customFormat="1" x14ac:dyDescent="0.35"/>
    <row r="73603" customFormat="1" x14ac:dyDescent="0.35"/>
    <row r="73604" customFormat="1" x14ac:dyDescent="0.35"/>
    <row r="73605" customFormat="1" x14ac:dyDescent="0.35"/>
    <row r="73606" customFormat="1" x14ac:dyDescent="0.35"/>
    <row r="73607" customFormat="1" x14ac:dyDescent="0.35"/>
    <row r="73608" customFormat="1" x14ac:dyDescent="0.35"/>
    <row r="73609" customFormat="1" x14ac:dyDescent="0.35"/>
    <row r="73610" customFormat="1" x14ac:dyDescent="0.35"/>
    <row r="73611" customFormat="1" x14ac:dyDescent="0.35"/>
    <row r="73612" customFormat="1" x14ac:dyDescent="0.35"/>
    <row r="73613" customFormat="1" x14ac:dyDescent="0.35"/>
    <row r="73614" customFormat="1" x14ac:dyDescent="0.35"/>
    <row r="73615" customFormat="1" x14ac:dyDescent="0.35"/>
    <row r="73616" customFormat="1" x14ac:dyDescent="0.35"/>
    <row r="73617" customFormat="1" x14ac:dyDescent="0.35"/>
    <row r="73618" customFormat="1" x14ac:dyDescent="0.35"/>
    <row r="73619" customFormat="1" x14ac:dyDescent="0.35"/>
    <row r="73620" customFormat="1" x14ac:dyDescent="0.35"/>
    <row r="73621" customFormat="1" x14ac:dyDescent="0.35"/>
    <row r="73622" customFormat="1" x14ac:dyDescent="0.35"/>
    <row r="73623" customFormat="1" x14ac:dyDescent="0.35"/>
    <row r="73624" customFormat="1" x14ac:dyDescent="0.35"/>
    <row r="73625" customFormat="1" x14ac:dyDescent="0.35"/>
    <row r="73626" customFormat="1" x14ac:dyDescent="0.35"/>
    <row r="73627" customFormat="1" x14ac:dyDescent="0.35"/>
    <row r="73628" customFormat="1" x14ac:dyDescent="0.35"/>
    <row r="73629" customFormat="1" x14ac:dyDescent="0.35"/>
    <row r="73630" customFormat="1" x14ac:dyDescent="0.35"/>
    <row r="73631" customFormat="1" x14ac:dyDescent="0.35"/>
    <row r="73632" customFormat="1" x14ac:dyDescent="0.35"/>
    <row r="73633" customFormat="1" x14ac:dyDescent="0.35"/>
    <row r="73634" customFormat="1" x14ac:dyDescent="0.35"/>
    <row r="73635" customFormat="1" x14ac:dyDescent="0.35"/>
    <row r="73636" customFormat="1" x14ac:dyDescent="0.35"/>
    <row r="73637" customFormat="1" x14ac:dyDescent="0.35"/>
    <row r="73638" customFormat="1" x14ac:dyDescent="0.35"/>
    <row r="73639" customFormat="1" x14ac:dyDescent="0.35"/>
    <row r="73640" customFormat="1" x14ac:dyDescent="0.35"/>
    <row r="73641" customFormat="1" x14ac:dyDescent="0.35"/>
    <row r="73642" customFormat="1" x14ac:dyDescent="0.35"/>
    <row r="73643" customFormat="1" x14ac:dyDescent="0.35"/>
    <row r="73644" customFormat="1" x14ac:dyDescent="0.35"/>
    <row r="73645" customFormat="1" x14ac:dyDescent="0.35"/>
    <row r="73646" customFormat="1" x14ac:dyDescent="0.35"/>
    <row r="73647" customFormat="1" x14ac:dyDescent="0.35"/>
    <row r="73648" customFormat="1" x14ac:dyDescent="0.35"/>
    <row r="73649" customFormat="1" x14ac:dyDescent="0.35"/>
    <row r="73650" customFormat="1" x14ac:dyDescent="0.35"/>
    <row r="73651" customFormat="1" x14ac:dyDescent="0.35"/>
    <row r="73652" customFormat="1" x14ac:dyDescent="0.35"/>
    <row r="73653" customFormat="1" x14ac:dyDescent="0.35"/>
    <row r="73654" customFormat="1" x14ac:dyDescent="0.35"/>
    <row r="73655" customFormat="1" x14ac:dyDescent="0.35"/>
    <row r="73656" customFormat="1" x14ac:dyDescent="0.35"/>
    <row r="73657" customFormat="1" x14ac:dyDescent="0.35"/>
    <row r="73658" customFormat="1" x14ac:dyDescent="0.35"/>
    <row r="73659" customFormat="1" x14ac:dyDescent="0.35"/>
    <row r="73660" customFormat="1" x14ac:dyDescent="0.35"/>
    <row r="73661" customFormat="1" x14ac:dyDescent="0.35"/>
    <row r="73662" customFormat="1" x14ac:dyDescent="0.35"/>
    <row r="73663" customFormat="1" x14ac:dyDescent="0.35"/>
    <row r="73664" customFormat="1" x14ac:dyDescent="0.35"/>
    <row r="73665" customFormat="1" x14ac:dyDescent="0.35"/>
    <row r="73666" customFormat="1" x14ac:dyDescent="0.35"/>
    <row r="73667" customFormat="1" x14ac:dyDescent="0.35"/>
    <row r="73668" customFormat="1" x14ac:dyDescent="0.35"/>
    <row r="73669" customFormat="1" x14ac:dyDescent="0.35"/>
    <row r="73670" customFormat="1" x14ac:dyDescent="0.35"/>
    <row r="73671" customFormat="1" x14ac:dyDescent="0.35"/>
    <row r="73672" customFormat="1" x14ac:dyDescent="0.35"/>
    <row r="73673" customFormat="1" x14ac:dyDescent="0.35"/>
    <row r="73674" customFormat="1" x14ac:dyDescent="0.35"/>
    <row r="73675" customFormat="1" x14ac:dyDescent="0.35"/>
    <row r="73676" customFormat="1" x14ac:dyDescent="0.35"/>
    <row r="73677" customFormat="1" x14ac:dyDescent="0.35"/>
    <row r="73678" customFormat="1" x14ac:dyDescent="0.35"/>
    <row r="73679" customFormat="1" x14ac:dyDescent="0.35"/>
    <row r="73680" customFormat="1" x14ac:dyDescent="0.35"/>
    <row r="73681" customFormat="1" x14ac:dyDescent="0.35"/>
    <row r="73682" customFormat="1" x14ac:dyDescent="0.35"/>
    <row r="73683" customFormat="1" x14ac:dyDescent="0.35"/>
    <row r="73684" customFormat="1" x14ac:dyDescent="0.35"/>
    <row r="73685" customFormat="1" x14ac:dyDescent="0.35"/>
    <row r="73686" customFormat="1" x14ac:dyDescent="0.35"/>
    <row r="73687" customFormat="1" x14ac:dyDescent="0.35"/>
    <row r="73688" customFormat="1" x14ac:dyDescent="0.35"/>
    <row r="73689" customFormat="1" x14ac:dyDescent="0.35"/>
    <row r="73690" customFormat="1" x14ac:dyDescent="0.35"/>
    <row r="73691" customFormat="1" x14ac:dyDescent="0.35"/>
    <row r="73692" customFormat="1" x14ac:dyDescent="0.35"/>
    <row r="73693" customFormat="1" x14ac:dyDescent="0.35"/>
    <row r="73694" customFormat="1" x14ac:dyDescent="0.35"/>
    <row r="73695" customFormat="1" x14ac:dyDescent="0.35"/>
    <row r="73696" customFormat="1" x14ac:dyDescent="0.35"/>
    <row r="73697" customFormat="1" x14ac:dyDescent="0.35"/>
    <row r="73698" customFormat="1" x14ac:dyDescent="0.35"/>
    <row r="73699" customFormat="1" x14ac:dyDescent="0.35"/>
    <row r="73700" customFormat="1" x14ac:dyDescent="0.35"/>
    <row r="73701" customFormat="1" x14ac:dyDescent="0.35"/>
    <row r="73702" customFormat="1" x14ac:dyDescent="0.35"/>
    <row r="73703" customFormat="1" x14ac:dyDescent="0.35"/>
    <row r="73704" customFormat="1" x14ac:dyDescent="0.35"/>
    <row r="73705" customFormat="1" x14ac:dyDescent="0.35"/>
    <row r="73706" customFormat="1" x14ac:dyDescent="0.35"/>
    <row r="73707" customFormat="1" x14ac:dyDescent="0.35"/>
    <row r="73708" customFormat="1" x14ac:dyDescent="0.35"/>
    <row r="73709" customFormat="1" x14ac:dyDescent="0.35"/>
    <row r="73710" customFormat="1" x14ac:dyDescent="0.35"/>
    <row r="73711" customFormat="1" x14ac:dyDescent="0.35"/>
    <row r="73712" customFormat="1" x14ac:dyDescent="0.35"/>
    <row r="73713" customFormat="1" x14ac:dyDescent="0.35"/>
    <row r="73714" customFormat="1" x14ac:dyDescent="0.35"/>
    <row r="73715" customFormat="1" x14ac:dyDescent="0.35"/>
    <row r="73716" customFormat="1" x14ac:dyDescent="0.35"/>
    <row r="73717" customFormat="1" x14ac:dyDescent="0.35"/>
    <row r="73718" customFormat="1" x14ac:dyDescent="0.35"/>
    <row r="73719" customFormat="1" x14ac:dyDescent="0.35"/>
    <row r="73720" customFormat="1" x14ac:dyDescent="0.35"/>
    <row r="73721" customFormat="1" x14ac:dyDescent="0.35"/>
    <row r="73722" customFormat="1" x14ac:dyDescent="0.35"/>
    <row r="73723" customFormat="1" x14ac:dyDescent="0.35"/>
    <row r="73724" customFormat="1" x14ac:dyDescent="0.35"/>
    <row r="73725" customFormat="1" x14ac:dyDescent="0.35"/>
    <row r="73726" customFormat="1" x14ac:dyDescent="0.35"/>
    <row r="73727" customFormat="1" x14ac:dyDescent="0.35"/>
    <row r="73728" customFormat="1" x14ac:dyDescent="0.35"/>
    <row r="73729" customFormat="1" x14ac:dyDescent="0.35"/>
    <row r="73730" customFormat="1" x14ac:dyDescent="0.35"/>
    <row r="73731" customFormat="1" x14ac:dyDescent="0.35"/>
    <row r="73732" customFormat="1" x14ac:dyDescent="0.35"/>
    <row r="73733" customFormat="1" x14ac:dyDescent="0.35"/>
    <row r="73734" customFormat="1" x14ac:dyDescent="0.35"/>
    <row r="73735" customFormat="1" x14ac:dyDescent="0.35"/>
    <row r="73736" customFormat="1" x14ac:dyDescent="0.35"/>
    <row r="73737" customFormat="1" x14ac:dyDescent="0.35"/>
    <row r="73738" customFormat="1" x14ac:dyDescent="0.35"/>
    <row r="73739" customFormat="1" x14ac:dyDescent="0.35"/>
    <row r="73740" customFormat="1" x14ac:dyDescent="0.35"/>
    <row r="73741" customFormat="1" x14ac:dyDescent="0.35"/>
    <row r="73742" customFormat="1" x14ac:dyDescent="0.35"/>
    <row r="73743" customFormat="1" x14ac:dyDescent="0.35"/>
    <row r="73744" customFormat="1" x14ac:dyDescent="0.35"/>
    <row r="73745" customFormat="1" x14ac:dyDescent="0.35"/>
    <row r="73746" customFormat="1" x14ac:dyDescent="0.35"/>
    <row r="73747" customFormat="1" x14ac:dyDescent="0.35"/>
    <row r="73748" customFormat="1" x14ac:dyDescent="0.35"/>
    <row r="73749" customFormat="1" x14ac:dyDescent="0.35"/>
    <row r="73750" customFormat="1" x14ac:dyDescent="0.35"/>
    <row r="73751" customFormat="1" x14ac:dyDescent="0.35"/>
    <row r="73752" customFormat="1" x14ac:dyDescent="0.35"/>
    <row r="73753" customFormat="1" x14ac:dyDescent="0.35"/>
    <row r="73754" customFormat="1" x14ac:dyDescent="0.35"/>
    <row r="73755" customFormat="1" x14ac:dyDescent="0.35"/>
    <row r="73756" customFormat="1" x14ac:dyDescent="0.35"/>
    <row r="73757" customFormat="1" x14ac:dyDescent="0.35"/>
    <row r="73758" customFormat="1" x14ac:dyDescent="0.35"/>
    <row r="73759" customFormat="1" x14ac:dyDescent="0.35"/>
    <row r="73760" customFormat="1" x14ac:dyDescent="0.35"/>
    <row r="73761" customFormat="1" x14ac:dyDescent="0.35"/>
    <row r="73762" customFormat="1" x14ac:dyDescent="0.35"/>
    <row r="73763" customFormat="1" x14ac:dyDescent="0.35"/>
    <row r="73764" customFormat="1" x14ac:dyDescent="0.35"/>
    <row r="73765" customFormat="1" x14ac:dyDescent="0.35"/>
    <row r="73766" customFormat="1" x14ac:dyDescent="0.35"/>
    <row r="73767" customFormat="1" x14ac:dyDescent="0.35"/>
    <row r="73768" customFormat="1" x14ac:dyDescent="0.35"/>
    <row r="73769" customFormat="1" x14ac:dyDescent="0.35"/>
    <row r="73770" customFormat="1" x14ac:dyDescent="0.35"/>
    <row r="73771" customFormat="1" x14ac:dyDescent="0.35"/>
    <row r="73772" customFormat="1" x14ac:dyDescent="0.35"/>
    <row r="73773" customFormat="1" x14ac:dyDescent="0.35"/>
    <row r="73774" customFormat="1" x14ac:dyDescent="0.35"/>
    <row r="73775" customFormat="1" x14ac:dyDescent="0.35"/>
    <row r="73776" customFormat="1" x14ac:dyDescent="0.35"/>
    <row r="73777" customFormat="1" x14ac:dyDescent="0.35"/>
    <row r="73778" customFormat="1" x14ac:dyDescent="0.35"/>
    <row r="73779" customFormat="1" x14ac:dyDescent="0.35"/>
    <row r="73780" customFormat="1" x14ac:dyDescent="0.35"/>
    <row r="73781" customFormat="1" x14ac:dyDescent="0.35"/>
    <row r="73782" customFormat="1" x14ac:dyDescent="0.35"/>
    <row r="73783" customFormat="1" x14ac:dyDescent="0.35"/>
    <row r="73784" customFormat="1" x14ac:dyDescent="0.35"/>
    <row r="73785" customFormat="1" x14ac:dyDescent="0.35"/>
    <row r="73786" customFormat="1" x14ac:dyDescent="0.35"/>
    <row r="73787" customFormat="1" x14ac:dyDescent="0.35"/>
    <row r="73788" customFormat="1" x14ac:dyDescent="0.35"/>
    <row r="73789" customFormat="1" x14ac:dyDescent="0.35"/>
    <row r="73790" customFormat="1" x14ac:dyDescent="0.35"/>
    <row r="73791" customFormat="1" x14ac:dyDescent="0.35"/>
    <row r="73792" customFormat="1" x14ac:dyDescent="0.35"/>
    <row r="73793" customFormat="1" x14ac:dyDescent="0.35"/>
    <row r="73794" customFormat="1" x14ac:dyDescent="0.35"/>
    <row r="73795" customFormat="1" x14ac:dyDescent="0.35"/>
    <row r="73796" customFormat="1" x14ac:dyDescent="0.35"/>
    <row r="73797" customFormat="1" x14ac:dyDescent="0.35"/>
    <row r="73798" customFormat="1" x14ac:dyDescent="0.35"/>
    <row r="73799" customFormat="1" x14ac:dyDescent="0.35"/>
    <row r="73800" customFormat="1" x14ac:dyDescent="0.35"/>
    <row r="73801" customFormat="1" x14ac:dyDescent="0.35"/>
    <row r="73802" customFormat="1" x14ac:dyDescent="0.35"/>
    <row r="73803" customFormat="1" x14ac:dyDescent="0.35"/>
    <row r="73804" customFormat="1" x14ac:dyDescent="0.35"/>
    <row r="73805" customFormat="1" x14ac:dyDescent="0.35"/>
    <row r="73806" customFormat="1" x14ac:dyDescent="0.35"/>
    <row r="73807" customFormat="1" x14ac:dyDescent="0.35"/>
    <row r="73808" customFormat="1" x14ac:dyDescent="0.35"/>
    <row r="73809" customFormat="1" x14ac:dyDescent="0.35"/>
    <row r="73810" customFormat="1" x14ac:dyDescent="0.35"/>
    <row r="73811" customFormat="1" x14ac:dyDescent="0.35"/>
    <row r="73812" customFormat="1" x14ac:dyDescent="0.35"/>
    <row r="73813" customFormat="1" x14ac:dyDescent="0.35"/>
    <row r="73814" customFormat="1" x14ac:dyDescent="0.35"/>
    <row r="73815" customFormat="1" x14ac:dyDescent="0.35"/>
    <row r="73816" customFormat="1" x14ac:dyDescent="0.35"/>
    <row r="73817" customFormat="1" x14ac:dyDescent="0.35"/>
    <row r="73818" customFormat="1" x14ac:dyDescent="0.35"/>
    <row r="73819" customFormat="1" x14ac:dyDescent="0.35"/>
    <row r="73820" customFormat="1" x14ac:dyDescent="0.35"/>
    <row r="73821" customFormat="1" x14ac:dyDescent="0.35"/>
    <row r="73822" customFormat="1" x14ac:dyDescent="0.35"/>
    <row r="73823" customFormat="1" x14ac:dyDescent="0.35"/>
    <row r="73824" customFormat="1" x14ac:dyDescent="0.35"/>
    <row r="73825" customFormat="1" x14ac:dyDescent="0.35"/>
    <row r="73826" customFormat="1" x14ac:dyDescent="0.35"/>
    <row r="73827" customFormat="1" x14ac:dyDescent="0.35"/>
    <row r="73828" customFormat="1" x14ac:dyDescent="0.35"/>
    <row r="73829" customFormat="1" x14ac:dyDescent="0.35"/>
    <row r="73830" customFormat="1" x14ac:dyDescent="0.35"/>
    <row r="73831" customFormat="1" x14ac:dyDescent="0.35"/>
    <row r="73832" customFormat="1" x14ac:dyDescent="0.35"/>
    <row r="73833" customFormat="1" x14ac:dyDescent="0.35"/>
    <row r="73834" customFormat="1" x14ac:dyDescent="0.35"/>
    <row r="73835" customFormat="1" x14ac:dyDescent="0.35"/>
    <row r="73836" customFormat="1" x14ac:dyDescent="0.35"/>
    <row r="73837" customFormat="1" x14ac:dyDescent="0.35"/>
    <row r="73838" customFormat="1" x14ac:dyDescent="0.35"/>
    <row r="73839" customFormat="1" x14ac:dyDescent="0.35"/>
    <row r="73840" customFormat="1" x14ac:dyDescent="0.35"/>
    <row r="73841" customFormat="1" x14ac:dyDescent="0.35"/>
    <row r="73842" customFormat="1" x14ac:dyDescent="0.35"/>
    <row r="73843" customFormat="1" x14ac:dyDescent="0.35"/>
    <row r="73844" customFormat="1" x14ac:dyDescent="0.35"/>
    <row r="73845" customFormat="1" x14ac:dyDescent="0.35"/>
    <row r="73846" customFormat="1" x14ac:dyDescent="0.35"/>
    <row r="73847" customFormat="1" x14ac:dyDescent="0.35"/>
    <row r="73848" customFormat="1" x14ac:dyDescent="0.35"/>
    <row r="73849" customFormat="1" x14ac:dyDescent="0.35"/>
    <row r="73850" customFormat="1" x14ac:dyDescent="0.35"/>
    <row r="73851" customFormat="1" x14ac:dyDescent="0.35"/>
    <row r="73852" customFormat="1" x14ac:dyDescent="0.35"/>
    <row r="73853" customFormat="1" x14ac:dyDescent="0.35"/>
    <row r="73854" customFormat="1" x14ac:dyDescent="0.35"/>
    <row r="73855" customFormat="1" x14ac:dyDescent="0.35"/>
    <row r="73856" customFormat="1" x14ac:dyDescent="0.35"/>
    <row r="73857" customFormat="1" x14ac:dyDescent="0.35"/>
    <row r="73858" customFormat="1" x14ac:dyDescent="0.35"/>
    <row r="73859" customFormat="1" x14ac:dyDescent="0.35"/>
    <row r="73860" customFormat="1" x14ac:dyDescent="0.35"/>
    <row r="73861" customFormat="1" x14ac:dyDescent="0.35"/>
    <row r="73862" customFormat="1" x14ac:dyDescent="0.35"/>
    <row r="73863" customFormat="1" x14ac:dyDescent="0.35"/>
    <row r="73864" customFormat="1" x14ac:dyDescent="0.35"/>
    <row r="73865" customFormat="1" x14ac:dyDescent="0.35"/>
    <row r="73866" customFormat="1" x14ac:dyDescent="0.35"/>
    <row r="73867" customFormat="1" x14ac:dyDescent="0.35"/>
    <row r="73868" customFormat="1" x14ac:dyDescent="0.35"/>
    <row r="73869" customFormat="1" x14ac:dyDescent="0.35"/>
    <row r="73870" customFormat="1" x14ac:dyDescent="0.35"/>
    <row r="73871" customFormat="1" x14ac:dyDescent="0.35"/>
    <row r="73872" customFormat="1" x14ac:dyDescent="0.35"/>
    <row r="73873" customFormat="1" x14ac:dyDescent="0.35"/>
    <row r="73874" customFormat="1" x14ac:dyDescent="0.35"/>
    <row r="73875" customFormat="1" x14ac:dyDescent="0.35"/>
    <row r="73876" customFormat="1" x14ac:dyDescent="0.35"/>
    <row r="73877" customFormat="1" x14ac:dyDescent="0.35"/>
    <row r="73878" customFormat="1" x14ac:dyDescent="0.35"/>
    <row r="73879" customFormat="1" x14ac:dyDescent="0.35"/>
    <row r="73880" customFormat="1" x14ac:dyDescent="0.35"/>
    <row r="73881" customFormat="1" x14ac:dyDescent="0.35"/>
    <row r="73882" customFormat="1" x14ac:dyDescent="0.35"/>
    <row r="73883" customFormat="1" x14ac:dyDescent="0.35"/>
    <row r="73884" customFormat="1" x14ac:dyDescent="0.35"/>
    <row r="73885" customFormat="1" x14ac:dyDescent="0.35"/>
    <row r="73886" customFormat="1" x14ac:dyDescent="0.35"/>
    <row r="73887" customFormat="1" x14ac:dyDescent="0.35"/>
    <row r="73888" customFormat="1" x14ac:dyDescent="0.35"/>
    <row r="73889" customFormat="1" x14ac:dyDescent="0.35"/>
    <row r="73890" customFormat="1" x14ac:dyDescent="0.35"/>
    <row r="73891" customFormat="1" x14ac:dyDescent="0.35"/>
    <row r="73892" customFormat="1" x14ac:dyDescent="0.35"/>
    <row r="73893" customFormat="1" x14ac:dyDescent="0.35"/>
    <row r="73894" customFormat="1" x14ac:dyDescent="0.35"/>
    <row r="73895" customFormat="1" x14ac:dyDescent="0.35"/>
    <row r="73896" customFormat="1" x14ac:dyDescent="0.35"/>
    <row r="73897" customFormat="1" x14ac:dyDescent="0.35"/>
    <row r="73898" customFormat="1" x14ac:dyDescent="0.35"/>
    <row r="73899" customFormat="1" x14ac:dyDescent="0.35"/>
    <row r="73900" customFormat="1" x14ac:dyDescent="0.35"/>
    <row r="73901" customFormat="1" x14ac:dyDescent="0.35"/>
    <row r="73902" customFormat="1" x14ac:dyDescent="0.35"/>
    <row r="73903" customFormat="1" x14ac:dyDescent="0.35"/>
    <row r="73904" customFormat="1" x14ac:dyDescent="0.35"/>
    <row r="73905" customFormat="1" x14ac:dyDescent="0.35"/>
    <row r="73906" customFormat="1" x14ac:dyDescent="0.35"/>
    <row r="73907" customFormat="1" x14ac:dyDescent="0.35"/>
    <row r="73908" customFormat="1" x14ac:dyDescent="0.35"/>
    <row r="73909" customFormat="1" x14ac:dyDescent="0.35"/>
    <row r="73910" customFormat="1" x14ac:dyDescent="0.35"/>
    <row r="73911" customFormat="1" x14ac:dyDescent="0.35"/>
    <row r="73912" customFormat="1" x14ac:dyDescent="0.35"/>
    <row r="73913" customFormat="1" x14ac:dyDescent="0.35"/>
    <row r="73914" customFormat="1" x14ac:dyDescent="0.35"/>
    <row r="73915" customFormat="1" x14ac:dyDescent="0.35"/>
    <row r="73916" customFormat="1" x14ac:dyDescent="0.35"/>
    <row r="73917" customFormat="1" x14ac:dyDescent="0.35"/>
    <row r="73918" customFormat="1" x14ac:dyDescent="0.35"/>
    <row r="73919" customFormat="1" x14ac:dyDescent="0.35"/>
    <row r="73920" customFormat="1" x14ac:dyDescent="0.35"/>
    <row r="73921" customFormat="1" x14ac:dyDescent="0.35"/>
    <row r="73922" customFormat="1" x14ac:dyDescent="0.35"/>
    <row r="73923" customFormat="1" x14ac:dyDescent="0.35"/>
    <row r="73924" customFormat="1" x14ac:dyDescent="0.35"/>
    <row r="73925" customFormat="1" x14ac:dyDescent="0.35"/>
    <row r="73926" customFormat="1" x14ac:dyDescent="0.35"/>
    <row r="73927" customFormat="1" x14ac:dyDescent="0.35"/>
    <row r="73928" customFormat="1" x14ac:dyDescent="0.35"/>
    <row r="73929" customFormat="1" x14ac:dyDescent="0.35"/>
    <row r="73930" customFormat="1" x14ac:dyDescent="0.35"/>
    <row r="73931" customFormat="1" x14ac:dyDescent="0.35"/>
    <row r="73932" customFormat="1" x14ac:dyDescent="0.35"/>
    <row r="73933" customFormat="1" x14ac:dyDescent="0.35"/>
    <row r="73934" customFormat="1" x14ac:dyDescent="0.35"/>
    <row r="73935" customFormat="1" x14ac:dyDescent="0.35"/>
    <row r="73936" customFormat="1" x14ac:dyDescent="0.35"/>
    <row r="73937" customFormat="1" x14ac:dyDescent="0.35"/>
    <row r="73938" customFormat="1" x14ac:dyDescent="0.35"/>
    <row r="73939" customFormat="1" x14ac:dyDescent="0.35"/>
    <row r="73940" customFormat="1" x14ac:dyDescent="0.35"/>
    <row r="73941" customFormat="1" x14ac:dyDescent="0.35"/>
    <row r="73942" customFormat="1" x14ac:dyDescent="0.35"/>
    <row r="73943" customFormat="1" x14ac:dyDescent="0.35"/>
    <row r="73944" customFormat="1" x14ac:dyDescent="0.35"/>
    <row r="73945" customFormat="1" x14ac:dyDescent="0.35"/>
    <row r="73946" customFormat="1" x14ac:dyDescent="0.35"/>
    <row r="73947" customFormat="1" x14ac:dyDescent="0.35"/>
    <row r="73948" customFormat="1" x14ac:dyDescent="0.35"/>
    <row r="73949" customFormat="1" x14ac:dyDescent="0.35"/>
    <row r="73950" customFormat="1" x14ac:dyDescent="0.35"/>
    <row r="73951" customFormat="1" x14ac:dyDescent="0.35"/>
    <row r="73952" customFormat="1" x14ac:dyDescent="0.35"/>
    <row r="73953" customFormat="1" x14ac:dyDescent="0.35"/>
    <row r="73954" customFormat="1" x14ac:dyDescent="0.35"/>
    <row r="73955" customFormat="1" x14ac:dyDescent="0.35"/>
    <row r="73956" customFormat="1" x14ac:dyDescent="0.35"/>
    <row r="73957" customFormat="1" x14ac:dyDescent="0.35"/>
    <row r="73958" customFormat="1" x14ac:dyDescent="0.35"/>
    <row r="73959" customFormat="1" x14ac:dyDescent="0.35"/>
    <row r="73960" customFormat="1" x14ac:dyDescent="0.35"/>
    <row r="73961" customFormat="1" x14ac:dyDescent="0.35"/>
    <row r="73962" customFormat="1" x14ac:dyDescent="0.35"/>
    <row r="73963" customFormat="1" x14ac:dyDescent="0.35"/>
    <row r="73964" customFormat="1" x14ac:dyDescent="0.35"/>
    <row r="73965" customFormat="1" x14ac:dyDescent="0.35"/>
    <row r="73966" customFormat="1" x14ac:dyDescent="0.35"/>
    <row r="73967" customFormat="1" x14ac:dyDescent="0.35"/>
    <row r="73968" customFormat="1" x14ac:dyDescent="0.35"/>
    <row r="73969" customFormat="1" x14ac:dyDescent="0.35"/>
    <row r="73970" customFormat="1" x14ac:dyDescent="0.35"/>
    <row r="73971" customFormat="1" x14ac:dyDescent="0.35"/>
    <row r="73972" customFormat="1" x14ac:dyDescent="0.35"/>
    <row r="73973" customFormat="1" x14ac:dyDescent="0.35"/>
    <row r="73974" customFormat="1" x14ac:dyDescent="0.35"/>
    <row r="73975" customFormat="1" x14ac:dyDescent="0.35"/>
    <row r="73976" customFormat="1" x14ac:dyDescent="0.35"/>
    <row r="73977" customFormat="1" x14ac:dyDescent="0.35"/>
    <row r="73978" customFormat="1" x14ac:dyDescent="0.35"/>
    <row r="73979" customFormat="1" x14ac:dyDescent="0.35"/>
    <row r="73980" customFormat="1" x14ac:dyDescent="0.35"/>
    <row r="73981" customFormat="1" x14ac:dyDescent="0.35"/>
    <row r="73982" customFormat="1" x14ac:dyDescent="0.35"/>
    <row r="73983" customFormat="1" x14ac:dyDescent="0.35"/>
    <row r="73984" customFormat="1" x14ac:dyDescent="0.35"/>
    <row r="73985" customFormat="1" x14ac:dyDescent="0.35"/>
    <row r="73986" customFormat="1" x14ac:dyDescent="0.35"/>
    <row r="73987" customFormat="1" x14ac:dyDescent="0.35"/>
    <row r="73988" customFormat="1" x14ac:dyDescent="0.35"/>
    <row r="73989" customFormat="1" x14ac:dyDescent="0.35"/>
    <row r="73990" customFormat="1" x14ac:dyDescent="0.35"/>
    <row r="73991" customFormat="1" x14ac:dyDescent="0.35"/>
    <row r="73992" customFormat="1" x14ac:dyDescent="0.35"/>
    <row r="73993" customFormat="1" x14ac:dyDescent="0.35"/>
    <row r="73994" customFormat="1" x14ac:dyDescent="0.35"/>
    <row r="73995" customFormat="1" x14ac:dyDescent="0.35"/>
    <row r="73996" customFormat="1" x14ac:dyDescent="0.35"/>
    <row r="73997" customFormat="1" x14ac:dyDescent="0.35"/>
    <row r="73998" customFormat="1" x14ac:dyDescent="0.35"/>
    <row r="73999" customFormat="1" x14ac:dyDescent="0.35"/>
    <row r="74000" customFormat="1" x14ac:dyDescent="0.35"/>
    <row r="74001" customFormat="1" x14ac:dyDescent="0.35"/>
    <row r="74002" customFormat="1" x14ac:dyDescent="0.35"/>
    <row r="74003" customFormat="1" x14ac:dyDescent="0.35"/>
    <row r="74004" customFormat="1" x14ac:dyDescent="0.35"/>
    <row r="74005" customFormat="1" x14ac:dyDescent="0.35"/>
    <row r="74006" customFormat="1" x14ac:dyDescent="0.35"/>
    <row r="74007" customFormat="1" x14ac:dyDescent="0.35"/>
    <row r="74008" customFormat="1" x14ac:dyDescent="0.35"/>
    <row r="74009" customFormat="1" x14ac:dyDescent="0.35"/>
    <row r="74010" customFormat="1" x14ac:dyDescent="0.35"/>
    <row r="74011" customFormat="1" x14ac:dyDescent="0.35"/>
    <row r="74012" customFormat="1" x14ac:dyDescent="0.35"/>
    <row r="74013" customFormat="1" x14ac:dyDescent="0.35"/>
    <row r="74014" customFormat="1" x14ac:dyDescent="0.35"/>
    <row r="74015" customFormat="1" x14ac:dyDescent="0.35"/>
    <row r="74016" customFormat="1" x14ac:dyDescent="0.35"/>
    <row r="74017" customFormat="1" x14ac:dyDescent="0.35"/>
    <row r="74018" customFormat="1" x14ac:dyDescent="0.35"/>
    <row r="74019" customFormat="1" x14ac:dyDescent="0.35"/>
    <row r="74020" customFormat="1" x14ac:dyDescent="0.35"/>
    <row r="74021" customFormat="1" x14ac:dyDescent="0.35"/>
    <row r="74022" customFormat="1" x14ac:dyDescent="0.35"/>
    <row r="74023" customFormat="1" x14ac:dyDescent="0.35"/>
    <row r="74024" customFormat="1" x14ac:dyDescent="0.35"/>
    <row r="74025" customFormat="1" x14ac:dyDescent="0.35"/>
    <row r="74026" customFormat="1" x14ac:dyDescent="0.35"/>
    <row r="74027" customFormat="1" x14ac:dyDescent="0.35"/>
    <row r="74028" customFormat="1" x14ac:dyDescent="0.35"/>
    <row r="74029" customFormat="1" x14ac:dyDescent="0.35"/>
    <row r="74030" customFormat="1" x14ac:dyDescent="0.35"/>
    <row r="74031" customFormat="1" x14ac:dyDescent="0.35"/>
    <row r="74032" customFormat="1" x14ac:dyDescent="0.35"/>
    <row r="74033" customFormat="1" x14ac:dyDescent="0.35"/>
    <row r="74034" customFormat="1" x14ac:dyDescent="0.35"/>
    <row r="74035" customFormat="1" x14ac:dyDescent="0.35"/>
    <row r="74036" customFormat="1" x14ac:dyDescent="0.35"/>
    <row r="74037" customFormat="1" x14ac:dyDescent="0.35"/>
    <row r="74038" customFormat="1" x14ac:dyDescent="0.35"/>
    <row r="74039" customFormat="1" x14ac:dyDescent="0.35"/>
    <row r="74040" customFormat="1" x14ac:dyDescent="0.35"/>
    <row r="74041" customFormat="1" x14ac:dyDescent="0.35"/>
    <row r="74042" customFormat="1" x14ac:dyDescent="0.35"/>
    <row r="74043" customFormat="1" x14ac:dyDescent="0.35"/>
    <row r="74044" customFormat="1" x14ac:dyDescent="0.35"/>
    <row r="74045" customFormat="1" x14ac:dyDescent="0.35"/>
    <row r="74046" customFormat="1" x14ac:dyDescent="0.35"/>
    <row r="74047" customFormat="1" x14ac:dyDescent="0.35"/>
    <row r="74048" customFormat="1" x14ac:dyDescent="0.35"/>
    <row r="74049" customFormat="1" x14ac:dyDescent="0.35"/>
    <row r="74050" customFormat="1" x14ac:dyDescent="0.35"/>
    <row r="74051" customFormat="1" x14ac:dyDescent="0.35"/>
    <row r="74052" customFormat="1" x14ac:dyDescent="0.35"/>
    <row r="74053" customFormat="1" x14ac:dyDescent="0.35"/>
    <row r="74054" customFormat="1" x14ac:dyDescent="0.35"/>
    <row r="74055" customFormat="1" x14ac:dyDescent="0.35"/>
    <row r="74056" customFormat="1" x14ac:dyDescent="0.35"/>
    <row r="74057" customFormat="1" x14ac:dyDescent="0.35"/>
    <row r="74058" customFormat="1" x14ac:dyDescent="0.35"/>
    <row r="74059" customFormat="1" x14ac:dyDescent="0.35"/>
    <row r="74060" customFormat="1" x14ac:dyDescent="0.35"/>
    <row r="74061" customFormat="1" x14ac:dyDescent="0.35"/>
    <row r="74062" customFormat="1" x14ac:dyDescent="0.35"/>
    <row r="74063" customFormat="1" x14ac:dyDescent="0.35"/>
    <row r="74064" customFormat="1" x14ac:dyDescent="0.35"/>
    <row r="74065" customFormat="1" x14ac:dyDescent="0.35"/>
    <row r="74066" customFormat="1" x14ac:dyDescent="0.35"/>
    <row r="74067" customFormat="1" x14ac:dyDescent="0.35"/>
    <row r="74068" customFormat="1" x14ac:dyDescent="0.35"/>
    <row r="74069" customFormat="1" x14ac:dyDescent="0.35"/>
    <row r="74070" customFormat="1" x14ac:dyDescent="0.35"/>
    <row r="74071" customFormat="1" x14ac:dyDescent="0.35"/>
    <row r="74072" customFormat="1" x14ac:dyDescent="0.35"/>
    <row r="74073" customFormat="1" x14ac:dyDescent="0.35"/>
    <row r="74074" customFormat="1" x14ac:dyDescent="0.35"/>
    <row r="74075" customFormat="1" x14ac:dyDescent="0.35"/>
    <row r="74076" customFormat="1" x14ac:dyDescent="0.35"/>
    <row r="74077" customFormat="1" x14ac:dyDescent="0.35"/>
    <row r="74078" customFormat="1" x14ac:dyDescent="0.35"/>
    <row r="74079" customFormat="1" x14ac:dyDescent="0.35"/>
    <row r="74080" customFormat="1" x14ac:dyDescent="0.35"/>
    <row r="74081" customFormat="1" x14ac:dyDescent="0.35"/>
    <row r="74082" customFormat="1" x14ac:dyDescent="0.35"/>
    <row r="74083" customFormat="1" x14ac:dyDescent="0.35"/>
    <row r="74084" customFormat="1" x14ac:dyDescent="0.35"/>
    <row r="74085" customFormat="1" x14ac:dyDescent="0.35"/>
    <row r="74086" customFormat="1" x14ac:dyDescent="0.35"/>
    <row r="74087" customFormat="1" x14ac:dyDescent="0.35"/>
    <row r="74088" customFormat="1" x14ac:dyDescent="0.35"/>
    <row r="74089" customFormat="1" x14ac:dyDescent="0.35"/>
    <row r="74090" customFormat="1" x14ac:dyDescent="0.35"/>
    <row r="74091" customFormat="1" x14ac:dyDescent="0.35"/>
    <row r="74092" customFormat="1" x14ac:dyDescent="0.35"/>
    <row r="74093" customFormat="1" x14ac:dyDescent="0.35"/>
    <row r="74094" customFormat="1" x14ac:dyDescent="0.35"/>
    <row r="74095" customFormat="1" x14ac:dyDescent="0.35"/>
    <row r="74096" customFormat="1" x14ac:dyDescent="0.35"/>
    <row r="74097" customFormat="1" x14ac:dyDescent="0.35"/>
    <row r="74098" customFormat="1" x14ac:dyDescent="0.35"/>
    <row r="74099" customFormat="1" x14ac:dyDescent="0.35"/>
    <row r="74100" customFormat="1" x14ac:dyDescent="0.35"/>
    <row r="74101" customFormat="1" x14ac:dyDescent="0.35"/>
    <row r="74102" customFormat="1" x14ac:dyDescent="0.35"/>
    <row r="74103" customFormat="1" x14ac:dyDescent="0.35"/>
    <row r="74104" customFormat="1" x14ac:dyDescent="0.35"/>
    <row r="74105" customFormat="1" x14ac:dyDescent="0.35"/>
    <row r="74106" customFormat="1" x14ac:dyDescent="0.35"/>
    <row r="74107" customFormat="1" x14ac:dyDescent="0.35"/>
    <row r="74108" customFormat="1" x14ac:dyDescent="0.35"/>
    <row r="74109" customFormat="1" x14ac:dyDescent="0.35"/>
    <row r="74110" customFormat="1" x14ac:dyDescent="0.35"/>
    <row r="74111" customFormat="1" x14ac:dyDescent="0.35"/>
    <row r="74112" customFormat="1" x14ac:dyDescent="0.35"/>
    <row r="74113" customFormat="1" x14ac:dyDescent="0.35"/>
    <row r="74114" customFormat="1" x14ac:dyDescent="0.35"/>
    <row r="74115" customFormat="1" x14ac:dyDescent="0.35"/>
    <row r="74116" customFormat="1" x14ac:dyDescent="0.35"/>
    <row r="74117" customFormat="1" x14ac:dyDescent="0.35"/>
    <row r="74118" customFormat="1" x14ac:dyDescent="0.35"/>
    <row r="74119" customFormat="1" x14ac:dyDescent="0.35"/>
    <row r="74120" customFormat="1" x14ac:dyDescent="0.35"/>
    <row r="74121" customFormat="1" x14ac:dyDescent="0.35"/>
    <row r="74122" customFormat="1" x14ac:dyDescent="0.35"/>
    <row r="74123" customFormat="1" x14ac:dyDescent="0.35"/>
    <row r="74124" customFormat="1" x14ac:dyDescent="0.35"/>
    <row r="74125" customFormat="1" x14ac:dyDescent="0.35"/>
    <row r="74126" customFormat="1" x14ac:dyDescent="0.35"/>
    <row r="74127" customFormat="1" x14ac:dyDescent="0.35"/>
    <row r="74128" customFormat="1" x14ac:dyDescent="0.35"/>
    <row r="74129" customFormat="1" x14ac:dyDescent="0.35"/>
    <row r="74130" customFormat="1" x14ac:dyDescent="0.35"/>
    <row r="74131" customFormat="1" x14ac:dyDescent="0.35"/>
    <row r="74132" customFormat="1" x14ac:dyDescent="0.35"/>
    <row r="74133" customFormat="1" x14ac:dyDescent="0.35"/>
    <row r="74134" customFormat="1" x14ac:dyDescent="0.35"/>
    <row r="74135" customFormat="1" x14ac:dyDescent="0.35"/>
    <row r="74136" customFormat="1" x14ac:dyDescent="0.35"/>
    <row r="74137" customFormat="1" x14ac:dyDescent="0.35"/>
    <row r="74138" customFormat="1" x14ac:dyDescent="0.35"/>
    <row r="74139" customFormat="1" x14ac:dyDescent="0.35"/>
    <row r="74140" customFormat="1" x14ac:dyDescent="0.35"/>
    <row r="74141" customFormat="1" x14ac:dyDescent="0.35"/>
    <row r="74142" customFormat="1" x14ac:dyDescent="0.35"/>
    <row r="74143" customFormat="1" x14ac:dyDescent="0.35"/>
    <row r="74144" customFormat="1" x14ac:dyDescent="0.35"/>
    <row r="74145" customFormat="1" x14ac:dyDescent="0.35"/>
    <row r="74146" customFormat="1" x14ac:dyDescent="0.35"/>
    <row r="74147" customFormat="1" x14ac:dyDescent="0.35"/>
    <row r="74148" customFormat="1" x14ac:dyDescent="0.35"/>
    <row r="74149" customFormat="1" x14ac:dyDescent="0.35"/>
    <row r="74150" customFormat="1" x14ac:dyDescent="0.35"/>
    <row r="74151" customFormat="1" x14ac:dyDescent="0.35"/>
    <row r="74152" customFormat="1" x14ac:dyDescent="0.35"/>
    <row r="74153" customFormat="1" x14ac:dyDescent="0.35"/>
    <row r="74154" customFormat="1" x14ac:dyDescent="0.35"/>
    <row r="74155" customFormat="1" x14ac:dyDescent="0.35"/>
    <row r="74156" customFormat="1" x14ac:dyDescent="0.35"/>
    <row r="74157" customFormat="1" x14ac:dyDescent="0.35"/>
    <row r="74158" customFormat="1" x14ac:dyDescent="0.35"/>
    <row r="74159" customFormat="1" x14ac:dyDescent="0.35"/>
    <row r="74160" customFormat="1" x14ac:dyDescent="0.35"/>
    <row r="74161" customFormat="1" x14ac:dyDescent="0.35"/>
    <row r="74162" customFormat="1" x14ac:dyDescent="0.35"/>
    <row r="74163" customFormat="1" x14ac:dyDescent="0.35"/>
    <row r="74164" customFormat="1" x14ac:dyDescent="0.35"/>
    <row r="74165" customFormat="1" x14ac:dyDescent="0.35"/>
    <row r="74166" customFormat="1" x14ac:dyDescent="0.35"/>
    <row r="74167" customFormat="1" x14ac:dyDescent="0.35"/>
    <row r="74168" customFormat="1" x14ac:dyDescent="0.35"/>
    <row r="74169" customFormat="1" x14ac:dyDescent="0.35"/>
    <row r="74170" customFormat="1" x14ac:dyDescent="0.35"/>
    <row r="74171" customFormat="1" x14ac:dyDescent="0.35"/>
    <row r="74172" customFormat="1" x14ac:dyDescent="0.35"/>
    <row r="74173" customFormat="1" x14ac:dyDescent="0.35"/>
    <row r="74174" customFormat="1" x14ac:dyDescent="0.35"/>
    <row r="74175" customFormat="1" x14ac:dyDescent="0.35"/>
    <row r="74176" customFormat="1" x14ac:dyDescent="0.35"/>
    <row r="74177" customFormat="1" x14ac:dyDescent="0.35"/>
    <row r="74178" customFormat="1" x14ac:dyDescent="0.35"/>
    <row r="74179" customFormat="1" x14ac:dyDescent="0.35"/>
    <row r="74180" customFormat="1" x14ac:dyDescent="0.35"/>
    <row r="74181" customFormat="1" x14ac:dyDescent="0.35"/>
    <row r="74182" customFormat="1" x14ac:dyDescent="0.35"/>
    <row r="74183" customFormat="1" x14ac:dyDescent="0.35"/>
    <row r="74184" customFormat="1" x14ac:dyDescent="0.35"/>
    <row r="74185" customFormat="1" x14ac:dyDescent="0.35"/>
    <row r="74186" customFormat="1" x14ac:dyDescent="0.35"/>
    <row r="74187" customFormat="1" x14ac:dyDescent="0.35"/>
    <row r="74188" customFormat="1" x14ac:dyDescent="0.35"/>
    <row r="74189" customFormat="1" x14ac:dyDescent="0.35"/>
    <row r="74190" customFormat="1" x14ac:dyDescent="0.35"/>
    <row r="74191" customFormat="1" x14ac:dyDescent="0.35"/>
    <row r="74192" customFormat="1" x14ac:dyDescent="0.35"/>
    <row r="74193" customFormat="1" x14ac:dyDescent="0.35"/>
    <row r="74194" customFormat="1" x14ac:dyDescent="0.35"/>
    <row r="74195" customFormat="1" x14ac:dyDescent="0.35"/>
    <row r="74196" customFormat="1" x14ac:dyDescent="0.35"/>
    <row r="74197" customFormat="1" x14ac:dyDescent="0.35"/>
    <row r="74198" customFormat="1" x14ac:dyDescent="0.35"/>
    <row r="74199" customFormat="1" x14ac:dyDescent="0.35"/>
    <row r="74200" customFormat="1" x14ac:dyDescent="0.35"/>
    <row r="74201" customFormat="1" x14ac:dyDescent="0.35"/>
    <row r="74202" customFormat="1" x14ac:dyDescent="0.35"/>
    <row r="74203" customFormat="1" x14ac:dyDescent="0.35"/>
    <row r="74204" customFormat="1" x14ac:dyDescent="0.35"/>
    <row r="74205" customFormat="1" x14ac:dyDescent="0.35"/>
    <row r="74206" customFormat="1" x14ac:dyDescent="0.35"/>
    <row r="74207" customFormat="1" x14ac:dyDescent="0.35"/>
    <row r="74208" customFormat="1" x14ac:dyDescent="0.35"/>
    <row r="74209" customFormat="1" x14ac:dyDescent="0.35"/>
    <row r="74210" customFormat="1" x14ac:dyDescent="0.35"/>
    <row r="74211" customFormat="1" x14ac:dyDescent="0.35"/>
    <row r="74212" customFormat="1" x14ac:dyDescent="0.35"/>
    <row r="74213" customFormat="1" x14ac:dyDescent="0.35"/>
    <row r="74214" customFormat="1" x14ac:dyDescent="0.35"/>
    <row r="74215" customFormat="1" x14ac:dyDescent="0.35"/>
    <row r="74216" customFormat="1" x14ac:dyDescent="0.35"/>
    <row r="74217" customFormat="1" x14ac:dyDescent="0.35"/>
    <row r="74218" customFormat="1" x14ac:dyDescent="0.35"/>
    <row r="74219" customFormat="1" x14ac:dyDescent="0.35"/>
    <row r="74220" customFormat="1" x14ac:dyDescent="0.35"/>
    <row r="74221" customFormat="1" x14ac:dyDescent="0.35"/>
    <row r="74222" customFormat="1" x14ac:dyDescent="0.35"/>
    <row r="74223" customFormat="1" x14ac:dyDescent="0.35"/>
    <row r="74224" customFormat="1" x14ac:dyDescent="0.35"/>
    <row r="74225" customFormat="1" x14ac:dyDescent="0.35"/>
    <row r="74226" customFormat="1" x14ac:dyDescent="0.35"/>
    <row r="74227" customFormat="1" x14ac:dyDescent="0.35"/>
    <row r="74228" customFormat="1" x14ac:dyDescent="0.35"/>
    <row r="74229" customFormat="1" x14ac:dyDescent="0.35"/>
    <row r="74230" customFormat="1" x14ac:dyDescent="0.35"/>
    <row r="74231" customFormat="1" x14ac:dyDescent="0.35"/>
    <row r="74232" customFormat="1" x14ac:dyDescent="0.35"/>
    <row r="74233" customFormat="1" x14ac:dyDescent="0.35"/>
    <row r="74234" customFormat="1" x14ac:dyDescent="0.35"/>
    <row r="74235" customFormat="1" x14ac:dyDescent="0.35"/>
    <row r="74236" customFormat="1" x14ac:dyDescent="0.35"/>
    <row r="74237" customFormat="1" x14ac:dyDescent="0.35"/>
    <row r="74238" customFormat="1" x14ac:dyDescent="0.35"/>
    <row r="74239" customFormat="1" x14ac:dyDescent="0.35"/>
    <row r="74240" customFormat="1" x14ac:dyDescent="0.35"/>
    <row r="74241" customFormat="1" x14ac:dyDescent="0.35"/>
    <row r="74242" customFormat="1" x14ac:dyDescent="0.35"/>
    <row r="74243" customFormat="1" x14ac:dyDescent="0.35"/>
    <row r="74244" customFormat="1" x14ac:dyDescent="0.35"/>
    <row r="74245" customFormat="1" x14ac:dyDescent="0.35"/>
    <row r="74246" customFormat="1" x14ac:dyDescent="0.35"/>
    <row r="74247" customFormat="1" x14ac:dyDescent="0.35"/>
    <row r="74248" customFormat="1" x14ac:dyDescent="0.35"/>
    <row r="74249" customFormat="1" x14ac:dyDescent="0.35"/>
    <row r="74250" customFormat="1" x14ac:dyDescent="0.35"/>
    <row r="74251" customFormat="1" x14ac:dyDescent="0.35"/>
    <row r="74252" customFormat="1" x14ac:dyDescent="0.35"/>
    <row r="74253" customFormat="1" x14ac:dyDescent="0.35"/>
    <row r="74254" customFormat="1" x14ac:dyDescent="0.35"/>
    <row r="74255" customFormat="1" x14ac:dyDescent="0.35"/>
    <row r="74256" customFormat="1" x14ac:dyDescent="0.35"/>
    <row r="74257" customFormat="1" x14ac:dyDescent="0.35"/>
    <row r="74258" customFormat="1" x14ac:dyDescent="0.35"/>
    <row r="74259" customFormat="1" x14ac:dyDescent="0.35"/>
    <row r="74260" customFormat="1" x14ac:dyDescent="0.35"/>
    <row r="74261" customFormat="1" x14ac:dyDescent="0.35"/>
    <row r="74262" customFormat="1" x14ac:dyDescent="0.35"/>
    <row r="74263" customFormat="1" x14ac:dyDescent="0.35"/>
    <row r="74264" customFormat="1" x14ac:dyDescent="0.35"/>
    <row r="74265" customFormat="1" x14ac:dyDescent="0.35"/>
    <row r="74266" customFormat="1" x14ac:dyDescent="0.35"/>
    <row r="74267" customFormat="1" x14ac:dyDescent="0.35"/>
    <row r="74268" customFormat="1" x14ac:dyDescent="0.35"/>
    <row r="74269" customFormat="1" x14ac:dyDescent="0.35"/>
    <row r="74270" customFormat="1" x14ac:dyDescent="0.35"/>
    <row r="74271" customFormat="1" x14ac:dyDescent="0.35"/>
    <row r="74272" customFormat="1" x14ac:dyDescent="0.35"/>
    <row r="74273" customFormat="1" x14ac:dyDescent="0.35"/>
    <row r="74274" customFormat="1" x14ac:dyDescent="0.35"/>
    <row r="74275" customFormat="1" x14ac:dyDescent="0.35"/>
    <row r="74276" customFormat="1" x14ac:dyDescent="0.35"/>
    <row r="74277" customFormat="1" x14ac:dyDescent="0.35"/>
    <row r="74278" customFormat="1" x14ac:dyDescent="0.35"/>
    <row r="74279" customFormat="1" x14ac:dyDescent="0.35"/>
    <row r="74280" customFormat="1" x14ac:dyDescent="0.35"/>
    <row r="74281" customFormat="1" x14ac:dyDescent="0.35"/>
    <row r="74282" customFormat="1" x14ac:dyDescent="0.35"/>
    <row r="74283" customFormat="1" x14ac:dyDescent="0.35"/>
    <row r="74284" customFormat="1" x14ac:dyDescent="0.35"/>
    <row r="74285" customFormat="1" x14ac:dyDescent="0.35"/>
    <row r="74286" customFormat="1" x14ac:dyDescent="0.35"/>
    <row r="74287" customFormat="1" x14ac:dyDescent="0.35"/>
    <row r="74288" customFormat="1" x14ac:dyDescent="0.35"/>
    <row r="74289" customFormat="1" x14ac:dyDescent="0.35"/>
    <row r="74290" customFormat="1" x14ac:dyDescent="0.35"/>
    <row r="74291" customFormat="1" x14ac:dyDescent="0.35"/>
    <row r="74292" customFormat="1" x14ac:dyDescent="0.35"/>
    <row r="74293" customFormat="1" x14ac:dyDescent="0.35"/>
    <row r="74294" customFormat="1" x14ac:dyDescent="0.35"/>
    <row r="74295" customFormat="1" x14ac:dyDescent="0.35"/>
    <row r="74296" customFormat="1" x14ac:dyDescent="0.35"/>
    <row r="74297" customFormat="1" x14ac:dyDescent="0.35"/>
    <row r="74298" customFormat="1" x14ac:dyDescent="0.35"/>
    <row r="74299" customFormat="1" x14ac:dyDescent="0.35"/>
    <row r="74300" customFormat="1" x14ac:dyDescent="0.35"/>
    <row r="74301" customFormat="1" x14ac:dyDescent="0.35"/>
    <row r="74302" customFormat="1" x14ac:dyDescent="0.35"/>
    <row r="74303" customFormat="1" x14ac:dyDescent="0.35"/>
    <row r="74304" customFormat="1" x14ac:dyDescent="0.35"/>
    <row r="74305" customFormat="1" x14ac:dyDescent="0.35"/>
    <row r="74306" customFormat="1" x14ac:dyDescent="0.35"/>
    <row r="74307" customFormat="1" x14ac:dyDescent="0.35"/>
    <row r="74308" customFormat="1" x14ac:dyDescent="0.35"/>
    <row r="74309" customFormat="1" x14ac:dyDescent="0.35"/>
    <row r="74310" customFormat="1" x14ac:dyDescent="0.35"/>
    <row r="74311" customFormat="1" x14ac:dyDescent="0.35"/>
    <row r="74312" customFormat="1" x14ac:dyDescent="0.35"/>
    <row r="74313" customFormat="1" x14ac:dyDescent="0.35"/>
    <row r="74314" customFormat="1" x14ac:dyDescent="0.35"/>
    <row r="74315" customFormat="1" x14ac:dyDescent="0.35"/>
    <row r="74316" customFormat="1" x14ac:dyDescent="0.35"/>
    <row r="74317" customFormat="1" x14ac:dyDescent="0.35"/>
    <row r="74318" customFormat="1" x14ac:dyDescent="0.35"/>
    <row r="74319" customFormat="1" x14ac:dyDescent="0.35"/>
    <row r="74320" customFormat="1" x14ac:dyDescent="0.35"/>
    <row r="74321" customFormat="1" x14ac:dyDescent="0.35"/>
    <row r="74322" customFormat="1" x14ac:dyDescent="0.35"/>
    <row r="74323" customFormat="1" x14ac:dyDescent="0.35"/>
    <row r="74324" customFormat="1" x14ac:dyDescent="0.35"/>
    <row r="74325" customFormat="1" x14ac:dyDescent="0.35"/>
    <row r="74326" customFormat="1" x14ac:dyDescent="0.35"/>
    <row r="74327" customFormat="1" x14ac:dyDescent="0.35"/>
    <row r="74328" customFormat="1" x14ac:dyDescent="0.35"/>
    <row r="74329" customFormat="1" x14ac:dyDescent="0.35"/>
    <row r="74330" customFormat="1" x14ac:dyDescent="0.35"/>
    <row r="74331" customFormat="1" x14ac:dyDescent="0.35"/>
    <row r="74332" customFormat="1" x14ac:dyDescent="0.35"/>
    <row r="74333" customFormat="1" x14ac:dyDescent="0.35"/>
    <row r="74334" customFormat="1" x14ac:dyDescent="0.35"/>
    <row r="74335" customFormat="1" x14ac:dyDescent="0.35"/>
    <row r="74336" customFormat="1" x14ac:dyDescent="0.35"/>
    <row r="74337" customFormat="1" x14ac:dyDescent="0.35"/>
    <row r="74338" customFormat="1" x14ac:dyDescent="0.35"/>
    <row r="74339" customFormat="1" x14ac:dyDescent="0.35"/>
    <row r="74340" customFormat="1" x14ac:dyDescent="0.35"/>
    <row r="74341" customFormat="1" x14ac:dyDescent="0.35"/>
    <row r="74342" customFormat="1" x14ac:dyDescent="0.35"/>
    <row r="74343" customFormat="1" x14ac:dyDescent="0.35"/>
    <row r="74344" customFormat="1" x14ac:dyDescent="0.35"/>
    <row r="74345" customFormat="1" x14ac:dyDescent="0.35"/>
    <row r="74346" customFormat="1" x14ac:dyDescent="0.35"/>
    <row r="74347" customFormat="1" x14ac:dyDescent="0.35"/>
    <row r="74348" customFormat="1" x14ac:dyDescent="0.35"/>
    <row r="74349" customFormat="1" x14ac:dyDescent="0.35"/>
    <row r="74350" customFormat="1" x14ac:dyDescent="0.35"/>
    <row r="74351" customFormat="1" x14ac:dyDescent="0.35"/>
    <row r="74352" customFormat="1" x14ac:dyDescent="0.35"/>
    <row r="74353" customFormat="1" x14ac:dyDescent="0.35"/>
    <row r="74354" customFormat="1" x14ac:dyDescent="0.35"/>
    <row r="74355" customFormat="1" x14ac:dyDescent="0.35"/>
    <row r="74356" customFormat="1" x14ac:dyDescent="0.35"/>
    <row r="74357" customFormat="1" x14ac:dyDescent="0.35"/>
    <row r="74358" customFormat="1" x14ac:dyDescent="0.35"/>
    <row r="74359" customFormat="1" x14ac:dyDescent="0.35"/>
    <row r="74360" customFormat="1" x14ac:dyDescent="0.35"/>
    <row r="74361" customFormat="1" x14ac:dyDescent="0.35"/>
    <row r="74362" customFormat="1" x14ac:dyDescent="0.35"/>
    <row r="74363" customFormat="1" x14ac:dyDescent="0.35"/>
    <row r="74364" customFormat="1" x14ac:dyDescent="0.35"/>
    <row r="74365" customFormat="1" x14ac:dyDescent="0.35"/>
    <row r="74366" customFormat="1" x14ac:dyDescent="0.35"/>
    <row r="74367" customFormat="1" x14ac:dyDescent="0.35"/>
    <row r="74368" customFormat="1" x14ac:dyDescent="0.35"/>
    <row r="74369" customFormat="1" x14ac:dyDescent="0.35"/>
    <row r="74370" customFormat="1" x14ac:dyDescent="0.35"/>
    <row r="74371" customFormat="1" x14ac:dyDescent="0.35"/>
    <row r="74372" customFormat="1" x14ac:dyDescent="0.35"/>
    <row r="74373" customFormat="1" x14ac:dyDescent="0.35"/>
    <row r="74374" customFormat="1" x14ac:dyDescent="0.35"/>
    <row r="74375" customFormat="1" x14ac:dyDescent="0.35"/>
    <row r="74376" customFormat="1" x14ac:dyDescent="0.35"/>
    <row r="74377" customFormat="1" x14ac:dyDescent="0.35"/>
    <row r="74378" customFormat="1" x14ac:dyDescent="0.35"/>
    <row r="74379" customFormat="1" x14ac:dyDescent="0.35"/>
    <row r="74380" customFormat="1" x14ac:dyDescent="0.35"/>
    <row r="74381" customFormat="1" x14ac:dyDescent="0.35"/>
    <row r="74382" customFormat="1" x14ac:dyDescent="0.35"/>
    <row r="74383" customFormat="1" x14ac:dyDescent="0.35"/>
    <row r="74384" customFormat="1" x14ac:dyDescent="0.35"/>
    <row r="74385" customFormat="1" x14ac:dyDescent="0.35"/>
    <row r="74386" customFormat="1" x14ac:dyDescent="0.35"/>
    <row r="74387" customFormat="1" x14ac:dyDescent="0.35"/>
    <row r="74388" customFormat="1" x14ac:dyDescent="0.35"/>
    <row r="74389" customFormat="1" x14ac:dyDescent="0.35"/>
    <row r="74390" customFormat="1" x14ac:dyDescent="0.35"/>
    <row r="74391" customFormat="1" x14ac:dyDescent="0.35"/>
    <row r="74392" customFormat="1" x14ac:dyDescent="0.35"/>
    <row r="74393" customFormat="1" x14ac:dyDescent="0.35"/>
    <row r="74394" customFormat="1" x14ac:dyDescent="0.35"/>
    <row r="74395" customFormat="1" x14ac:dyDescent="0.35"/>
    <row r="74396" customFormat="1" x14ac:dyDescent="0.35"/>
    <row r="74397" customFormat="1" x14ac:dyDescent="0.35"/>
    <row r="74398" customFormat="1" x14ac:dyDescent="0.35"/>
    <row r="74399" customFormat="1" x14ac:dyDescent="0.35"/>
    <row r="74400" customFormat="1" x14ac:dyDescent="0.35"/>
    <row r="74401" customFormat="1" x14ac:dyDescent="0.35"/>
    <row r="74402" customFormat="1" x14ac:dyDescent="0.35"/>
    <row r="74403" customFormat="1" x14ac:dyDescent="0.35"/>
    <row r="74404" customFormat="1" x14ac:dyDescent="0.35"/>
    <row r="74405" customFormat="1" x14ac:dyDescent="0.35"/>
    <row r="74406" customFormat="1" x14ac:dyDescent="0.35"/>
    <row r="74407" customFormat="1" x14ac:dyDescent="0.35"/>
    <row r="74408" customFormat="1" x14ac:dyDescent="0.35"/>
    <row r="74409" customFormat="1" x14ac:dyDescent="0.35"/>
    <row r="74410" customFormat="1" x14ac:dyDescent="0.35"/>
    <row r="74411" customFormat="1" x14ac:dyDescent="0.35"/>
    <row r="74412" customFormat="1" x14ac:dyDescent="0.35"/>
    <row r="74413" customFormat="1" x14ac:dyDescent="0.35"/>
    <row r="74414" customFormat="1" x14ac:dyDescent="0.35"/>
    <row r="74415" customFormat="1" x14ac:dyDescent="0.35"/>
    <row r="74416" customFormat="1" x14ac:dyDescent="0.35"/>
    <row r="74417" customFormat="1" x14ac:dyDescent="0.35"/>
    <row r="74418" customFormat="1" x14ac:dyDescent="0.35"/>
    <row r="74419" customFormat="1" x14ac:dyDescent="0.35"/>
    <row r="74420" customFormat="1" x14ac:dyDescent="0.35"/>
    <row r="74421" customFormat="1" x14ac:dyDescent="0.35"/>
    <row r="74422" customFormat="1" x14ac:dyDescent="0.35"/>
    <row r="74423" customFormat="1" x14ac:dyDescent="0.35"/>
    <row r="74424" customFormat="1" x14ac:dyDescent="0.35"/>
    <row r="74425" customFormat="1" x14ac:dyDescent="0.35"/>
    <row r="74426" customFormat="1" x14ac:dyDescent="0.35"/>
    <row r="74427" customFormat="1" x14ac:dyDescent="0.35"/>
    <row r="74428" customFormat="1" x14ac:dyDescent="0.35"/>
    <row r="74429" customFormat="1" x14ac:dyDescent="0.35"/>
    <row r="74430" customFormat="1" x14ac:dyDescent="0.35"/>
    <row r="74431" customFormat="1" x14ac:dyDescent="0.35"/>
    <row r="74432" customFormat="1" x14ac:dyDescent="0.35"/>
    <row r="74433" customFormat="1" x14ac:dyDescent="0.35"/>
    <row r="74434" customFormat="1" x14ac:dyDescent="0.35"/>
    <row r="74435" customFormat="1" x14ac:dyDescent="0.35"/>
    <row r="74436" customFormat="1" x14ac:dyDescent="0.35"/>
    <row r="74437" customFormat="1" x14ac:dyDescent="0.35"/>
    <row r="74438" customFormat="1" x14ac:dyDescent="0.35"/>
    <row r="74439" customFormat="1" x14ac:dyDescent="0.35"/>
    <row r="74440" customFormat="1" x14ac:dyDescent="0.35"/>
    <row r="74441" customFormat="1" x14ac:dyDescent="0.35"/>
    <row r="74442" customFormat="1" x14ac:dyDescent="0.35"/>
    <row r="74443" customFormat="1" x14ac:dyDescent="0.35"/>
    <row r="74444" customFormat="1" x14ac:dyDescent="0.35"/>
    <row r="74445" customFormat="1" x14ac:dyDescent="0.35"/>
    <row r="74446" customFormat="1" x14ac:dyDescent="0.35"/>
    <row r="74447" customFormat="1" x14ac:dyDescent="0.35"/>
    <row r="74448" customFormat="1" x14ac:dyDescent="0.35"/>
    <row r="74449" customFormat="1" x14ac:dyDescent="0.35"/>
    <row r="74450" customFormat="1" x14ac:dyDescent="0.35"/>
    <row r="74451" customFormat="1" x14ac:dyDescent="0.35"/>
    <row r="74452" customFormat="1" x14ac:dyDescent="0.35"/>
    <row r="74453" customFormat="1" x14ac:dyDescent="0.35"/>
    <row r="74454" customFormat="1" x14ac:dyDescent="0.35"/>
    <row r="74455" customFormat="1" x14ac:dyDescent="0.35"/>
    <row r="74456" customFormat="1" x14ac:dyDescent="0.35"/>
    <row r="74457" customFormat="1" x14ac:dyDescent="0.35"/>
    <row r="74458" customFormat="1" x14ac:dyDescent="0.35"/>
    <row r="74459" customFormat="1" x14ac:dyDescent="0.35"/>
    <row r="74460" customFormat="1" x14ac:dyDescent="0.35"/>
    <row r="74461" customFormat="1" x14ac:dyDescent="0.35"/>
    <row r="74462" customFormat="1" x14ac:dyDescent="0.35"/>
    <row r="74463" customFormat="1" x14ac:dyDescent="0.35"/>
    <row r="74464" customFormat="1" x14ac:dyDescent="0.35"/>
    <row r="74465" customFormat="1" x14ac:dyDescent="0.35"/>
    <row r="74466" customFormat="1" x14ac:dyDescent="0.35"/>
    <row r="74467" customFormat="1" x14ac:dyDescent="0.35"/>
    <row r="74468" customFormat="1" x14ac:dyDescent="0.35"/>
    <row r="74469" customFormat="1" x14ac:dyDescent="0.35"/>
    <row r="74470" customFormat="1" x14ac:dyDescent="0.35"/>
    <row r="74471" customFormat="1" x14ac:dyDescent="0.35"/>
    <row r="74472" customFormat="1" x14ac:dyDescent="0.35"/>
    <row r="74473" customFormat="1" x14ac:dyDescent="0.35"/>
    <row r="74474" customFormat="1" x14ac:dyDescent="0.35"/>
    <row r="74475" customFormat="1" x14ac:dyDescent="0.35"/>
    <row r="74476" customFormat="1" x14ac:dyDescent="0.35"/>
    <row r="74477" customFormat="1" x14ac:dyDescent="0.35"/>
    <row r="74478" customFormat="1" x14ac:dyDescent="0.35"/>
    <row r="74479" customFormat="1" x14ac:dyDescent="0.35"/>
    <row r="74480" customFormat="1" x14ac:dyDescent="0.35"/>
    <row r="74481" customFormat="1" x14ac:dyDescent="0.35"/>
    <row r="74482" customFormat="1" x14ac:dyDescent="0.35"/>
    <row r="74483" customFormat="1" x14ac:dyDescent="0.35"/>
    <row r="74484" customFormat="1" x14ac:dyDescent="0.35"/>
    <row r="74485" customFormat="1" x14ac:dyDescent="0.35"/>
    <row r="74486" customFormat="1" x14ac:dyDescent="0.35"/>
    <row r="74487" customFormat="1" x14ac:dyDescent="0.35"/>
    <row r="74488" customFormat="1" x14ac:dyDescent="0.35"/>
    <row r="74489" customFormat="1" x14ac:dyDescent="0.35"/>
    <row r="74490" customFormat="1" x14ac:dyDescent="0.35"/>
    <row r="74491" customFormat="1" x14ac:dyDescent="0.35"/>
    <row r="74492" customFormat="1" x14ac:dyDescent="0.35"/>
    <row r="74493" customFormat="1" x14ac:dyDescent="0.35"/>
    <row r="74494" customFormat="1" x14ac:dyDescent="0.35"/>
    <row r="74495" customFormat="1" x14ac:dyDescent="0.35"/>
    <row r="74496" customFormat="1" x14ac:dyDescent="0.35"/>
    <row r="74497" customFormat="1" x14ac:dyDescent="0.35"/>
    <row r="74498" customFormat="1" x14ac:dyDescent="0.35"/>
    <row r="74499" customFormat="1" x14ac:dyDescent="0.35"/>
    <row r="74500" customFormat="1" x14ac:dyDescent="0.35"/>
    <row r="74501" customFormat="1" x14ac:dyDescent="0.35"/>
    <row r="74502" customFormat="1" x14ac:dyDescent="0.35"/>
    <row r="74503" customFormat="1" x14ac:dyDescent="0.35"/>
    <row r="74504" customFormat="1" x14ac:dyDescent="0.35"/>
    <row r="74505" customFormat="1" x14ac:dyDescent="0.35"/>
    <row r="74506" customFormat="1" x14ac:dyDescent="0.35"/>
    <row r="74507" customFormat="1" x14ac:dyDescent="0.35"/>
    <row r="74508" customFormat="1" x14ac:dyDescent="0.35"/>
    <row r="74509" customFormat="1" x14ac:dyDescent="0.35"/>
    <row r="74510" customFormat="1" x14ac:dyDescent="0.35"/>
    <row r="74511" customFormat="1" x14ac:dyDescent="0.35"/>
    <row r="74512" customFormat="1" x14ac:dyDescent="0.35"/>
    <row r="74513" customFormat="1" x14ac:dyDescent="0.35"/>
    <row r="74514" customFormat="1" x14ac:dyDescent="0.35"/>
    <row r="74515" customFormat="1" x14ac:dyDescent="0.35"/>
    <row r="74516" customFormat="1" x14ac:dyDescent="0.35"/>
    <row r="74517" customFormat="1" x14ac:dyDescent="0.35"/>
    <row r="74518" customFormat="1" x14ac:dyDescent="0.35"/>
    <row r="74519" customFormat="1" x14ac:dyDescent="0.35"/>
    <row r="74520" customFormat="1" x14ac:dyDescent="0.35"/>
    <row r="74521" customFormat="1" x14ac:dyDescent="0.35"/>
    <row r="74522" customFormat="1" x14ac:dyDescent="0.35"/>
    <row r="74523" customFormat="1" x14ac:dyDescent="0.35"/>
    <row r="74524" customFormat="1" x14ac:dyDescent="0.35"/>
    <row r="74525" customFormat="1" x14ac:dyDescent="0.35"/>
    <row r="74526" customFormat="1" x14ac:dyDescent="0.35"/>
    <row r="74527" customFormat="1" x14ac:dyDescent="0.35"/>
    <row r="74528" customFormat="1" x14ac:dyDescent="0.35"/>
    <row r="74529" customFormat="1" x14ac:dyDescent="0.35"/>
    <row r="74530" customFormat="1" x14ac:dyDescent="0.35"/>
    <row r="74531" customFormat="1" x14ac:dyDescent="0.35"/>
    <row r="74532" customFormat="1" x14ac:dyDescent="0.35"/>
    <row r="74533" customFormat="1" x14ac:dyDescent="0.35"/>
    <row r="74534" customFormat="1" x14ac:dyDescent="0.35"/>
    <row r="74535" customFormat="1" x14ac:dyDescent="0.35"/>
    <row r="74536" customFormat="1" x14ac:dyDescent="0.35"/>
    <row r="74537" customFormat="1" x14ac:dyDescent="0.35"/>
    <row r="74538" customFormat="1" x14ac:dyDescent="0.35"/>
    <row r="74539" customFormat="1" x14ac:dyDescent="0.35"/>
    <row r="74540" customFormat="1" x14ac:dyDescent="0.35"/>
    <row r="74541" customFormat="1" x14ac:dyDescent="0.35"/>
    <row r="74542" customFormat="1" x14ac:dyDescent="0.35"/>
    <row r="74543" customFormat="1" x14ac:dyDescent="0.35"/>
    <row r="74544" customFormat="1" x14ac:dyDescent="0.35"/>
    <row r="74545" customFormat="1" x14ac:dyDescent="0.35"/>
    <row r="74546" customFormat="1" x14ac:dyDescent="0.35"/>
    <row r="74547" customFormat="1" x14ac:dyDescent="0.35"/>
    <row r="74548" customFormat="1" x14ac:dyDescent="0.35"/>
    <row r="74549" customFormat="1" x14ac:dyDescent="0.35"/>
    <row r="74550" customFormat="1" x14ac:dyDescent="0.35"/>
    <row r="74551" customFormat="1" x14ac:dyDescent="0.35"/>
    <row r="74552" customFormat="1" x14ac:dyDescent="0.35"/>
    <row r="74553" customFormat="1" x14ac:dyDescent="0.35"/>
    <row r="74554" customFormat="1" x14ac:dyDescent="0.35"/>
    <row r="74555" customFormat="1" x14ac:dyDescent="0.35"/>
    <row r="74556" customFormat="1" x14ac:dyDescent="0.35"/>
    <row r="74557" customFormat="1" x14ac:dyDescent="0.35"/>
    <row r="74558" customFormat="1" x14ac:dyDescent="0.35"/>
    <row r="74559" customFormat="1" x14ac:dyDescent="0.35"/>
    <row r="74560" customFormat="1" x14ac:dyDescent="0.35"/>
    <row r="74561" customFormat="1" x14ac:dyDescent="0.35"/>
    <row r="74562" customFormat="1" x14ac:dyDescent="0.35"/>
    <row r="74563" customFormat="1" x14ac:dyDescent="0.35"/>
    <row r="74564" customFormat="1" x14ac:dyDescent="0.35"/>
    <row r="74565" customFormat="1" x14ac:dyDescent="0.35"/>
    <row r="74566" customFormat="1" x14ac:dyDescent="0.35"/>
    <row r="74567" customFormat="1" x14ac:dyDescent="0.35"/>
    <row r="74568" customFormat="1" x14ac:dyDescent="0.35"/>
    <row r="74569" customFormat="1" x14ac:dyDescent="0.35"/>
    <row r="74570" customFormat="1" x14ac:dyDescent="0.35"/>
    <row r="74571" customFormat="1" x14ac:dyDescent="0.35"/>
    <row r="74572" customFormat="1" x14ac:dyDescent="0.35"/>
    <row r="74573" customFormat="1" x14ac:dyDescent="0.35"/>
    <row r="74574" customFormat="1" x14ac:dyDescent="0.35"/>
    <row r="74575" customFormat="1" x14ac:dyDescent="0.35"/>
    <row r="74576" customFormat="1" x14ac:dyDescent="0.35"/>
    <row r="74577" customFormat="1" x14ac:dyDescent="0.35"/>
    <row r="74578" customFormat="1" x14ac:dyDescent="0.35"/>
    <row r="74579" customFormat="1" x14ac:dyDescent="0.35"/>
    <row r="74580" customFormat="1" x14ac:dyDescent="0.35"/>
    <row r="74581" customFormat="1" x14ac:dyDescent="0.35"/>
    <row r="74582" customFormat="1" x14ac:dyDescent="0.35"/>
    <row r="74583" customFormat="1" x14ac:dyDescent="0.35"/>
    <row r="74584" customFormat="1" x14ac:dyDescent="0.35"/>
    <row r="74585" customFormat="1" x14ac:dyDescent="0.35"/>
    <row r="74586" customFormat="1" x14ac:dyDescent="0.35"/>
    <row r="74587" customFormat="1" x14ac:dyDescent="0.35"/>
    <row r="74588" customFormat="1" x14ac:dyDescent="0.35"/>
    <row r="74589" customFormat="1" x14ac:dyDescent="0.35"/>
    <row r="74590" customFormat="1" x14ac:dyDescent="0.35"/>
    <row r="74591" customFormat="1" x14ac:dyDescent="0.35"/>
    <row r="74592" customFormat="1" x14ac:dyDescent="0.35"/>
    <row r="74593" customFormat="1" x14ac:dyDescent="0.35"/>
    <row r="74594" customFormat="1" x14ac:dyDescent="0.35"/>
    <row r="74595" customFormat="1" x14ac:dyDescent="0.35"/>
    <row r="74596" customFormat="1" x14ac:dyDescent="0.35"/>
    <row r="74597" customFormat="1" x14ac:dyDescent="0.35"/>
    <row r="74598" customFormat="1" x14ac:dyDescent="0.35"/>
    <row r="74599" customFormat="1" x14ac:dyDescent="0.35"/>
    <row r="74600" customFormat="1" x14ac:dyDescent="0.35"/>
    <row r="74601" customFormat="1" x14ac:dyDescent="0.35"/>
    <row r="74602" customFormat="1" x14ac:dyDescent="0.35"/>
    <row r="74603" customFormat="1" x14ac:dyDescent="0.35"/>
    <row r="74604" customFormat="1" x14ac:dyDescent="0.35"/>
    <row r="74605" customFormat="1" x14ac:dyDescent="0.35"/>
    <row r="74606" customFormat="1" x14ac:dyDescent="0.35"/>
    <row r="74607" customFormat="1" x14ac:dyDescent="0.35"/>
    <row r="74608" customFormat="1" x14ac:dyDescent="0.35"/>
    <row r="74609" customFormat="1" x14ac:dyDescent="0.35"/>
    <row r="74610" customFormat="1" x14ac:dyDescent="0.35"/>
    <row r="74611" customFormat="1" x14ac:dyDescent="0.35"/>
    <row r="74612" customFormat="1" x14ac:dyDescent="0.35"/>
    <row r="74613" customFormat="1" x14ac:dyDescent="0.35"/>
    <row r="74614" customFormat="1" x14ac:dyDescent="0.35"/>
    <row r="74615" customFormat="1" x14ac:dyDescent="0.35"/>
    <row r="74616" customFormat="1" x14ac:dyDescent="0.35"/>
    <row r="74617" customFormat="1" x14ac:dyDescent="0.35"/>
    <row r="74618" customFormat="1" x14ac:dyDescent="0.35"/>
    <row r="74619" customFormat="1" x14ac:dyDescent="0.35"/>
    <row r="74620" customFormat="1" x14ac:dyDescent="0.35"/>
    <row r="74621" customFormat="1" x14ac:dyDescent="0.35"/>
    <row r="74622" customFormat="1" x14ac:dyDescent="0.35"/>
    <row r="74623" customFormat="1" x14ac:dyDescent="0.35"/>
    <row r="74624" customFormat="1" x14ac:dyDescent="0.35"/>
    <row r="74625" customFormat="1" x14ac:dyDescent="0.35"/>
    <row r="74626" customFormat="1" x14ac:dyDescent="0.35"/>
    <row r="74627" customFormat="1" x14ac:dyDescent="0.35"/>
    <row r="74628" customFormat="1" x14ac:dyDescent="0.35"/>
    <row r="74629" customFormat="1" x14ac:dyDescent="0.35"/>
    <row r="74630" customFormat="1" x14ac:dyDescent="0.35"/>
    <row r="74631" customFormat="1" x14ac:dyDescent="0.35"/>
    <row r="74632" customFormat="1" x14ac:dyDescent="0.35"/>
    <row r="74633" customFormat="1" x14ac:dyDescent="0.35"/>
    <row r="74634" customFormat="1" x14ac:dyDescent="0.35"/>
    <row r="74635" customFormat="1" x14ac:dyDescent="0.35"/>
    <row r="74636" customFormat="1" x14ac:dyDescent="0.35"/>
    <row r="74637" customFormat="1" x14ac:dyDescent="0.35"/>
    <row r="74638" customFormat="1" x14ac:dyDescent="0.35"/>
    <row r="74639" customFormat="1" x14ac:dyDescent="0.35"/>
    <row r="74640" customFormat="1" x14ac:dyDescent="0.35"/>
    <row r="74641" customFormat="1" x14ac:dyDescent="0.35"/>
    <row r="74642" customFormat="1" x14ac:dyDescent="0.35"/>
    <row r="74643" customFormat="1" x14ac:dyDescent="0.35"/>
    <row r="74644" customFormat="1" x14ac:dyDescent="0.35"/>
    <row r="74645" customFormat="1" x14ac:dyDescent="0.35"/>
    <row r="74646" customFormat="1" x14ac:dyDescent="0.35"/>
    <row r="74647" customFormat="1" x14ac:dyDescent="0.35"/>
    <row r="74648" customFormat="1" x14ac:dyDescent="0.35"/>
    <row r="74649" customFormat="1" x14ac:dyDescent="0.35"/>
    <row r="74650" customFormat="1" x14ac:dyDescent="0.35"/>
    <row r="74651" customFormat="1" x14ac:dyDescent="0.35"/>
    <row r="74652" customFormat="1" x14ac:dyDescent="0.35"/>
    <row r="74653" customFormat="1" x14ac:dyDescent="0.35"/>
    <row r="74654" customFormat="1" x14ac:dyDescent="0.35"/>
    <row r="74655" customFormat="1" x14ac:dyDescent="0.35"/>
    <row r="74656" customFormat="1" x14ac:dyDescent="0.35"/>
    <row r="74657" customFormat="1" x14ac:dyDescent="0.35"/>
    <row r="74658" customFormat="1" x14ac:dyDescent="0.35"/>
    <row r="74659" customFormat="1" x14ac:dyDescent="0.35"/>
    <row r="74660" customFormat="1" x14ac:dyDescent="0.35"/>
    <row r="74661" customFormat="1" x14ac:dyDescent="0.35"/>
    <row r="74662" customFormat="1" x14ac:dyDescent="0.35"/>
    <row r="74663" customFormat="1" x14ac:dyDescent="0.35"/>
    <row r="74664" customFormat="1" x14ac:dyDescent="0.35"/>
    <row r="74665" customFormat="1" x14ac:dyDescent="0.35"/>
    <row r="74666" customFormat="1" x14ac:dyDescent="0.35"/>
    <row r="74667" customFormat="1" x14ac:dyDescent="0.35"/>
    <row r="74668" customFormat="1" x14ac:dyDescent="0.35"/>
    <row r="74669" customFormat="1" x14ac:dyDescent="0.35"/>
    <row r="74670" customFormat="1" x14ac:dyDescent="0.35"/>
    <row r="74671" customFormat="1" x14ac:dyDescent="0.35"/>
    <row r="74672" customFormat="1" x14ac:dyDescent="0.35"/>
    <row r="74673" customFormat="1" x14ac:dyDescent="0.35"/>
    <row r="74674" customFormat="1" x14ac:dyDescent="0.35"/>
    <row r="74675" customFormat="1" x14ac:dyDescent="0.35"/>
    <row r="74676" customFormat="1" x14ac:dyDescent="0.35"/>
    <row r="74677" customFormat="1" x14ac:dyDescent="0.35"/>
    <row r="74678" customFormat="1" x14ac:dyDescent="0.35"/>
    <row r="74679" customFormat="1" x14ac:dyDescent="0.35"/>
    <row r="74680" customFormat="1" x14ac:dyDescent="0.35"/>
    <row r="74681" customFormat="1" x14ac:dyDescent="0.35"/>
    <row r="74682" customFormat="1" x14ac:dyDescent="0.35"/>
    <row r="74683" customFormat="1" x14ac:dyDescent="0.35"/>
    <row r="74684" customFormat="1" x14ac:dyDescent="0.35"/>
    <row r="74685" customFormat="1" x14ac:dyDescent="0.35"/>
    <row r="74686" customFormat="1" x14ac:dyDescent="0.35"/>
    <row r="74687" customFormat="1" x14ac:dyDescent="0.35"/>
    <row r="74688" customFormat="1" x14ac:dyDescent="0.35"/>
    <row r="74689" customFormat="1" x14ac:dyDescent="0.35"/>
    <row r="74690" customFormat="1" x14ac:dyDescent="0.35"/>
    <row r="74691" customFormat="1" x14ac:dyDescent="0.35"/>
    <row r="74692" customFormat="1" x14ac:dyDescent="0.35"/>
    <row r="74693" customFormat="1" x14ac:dyDescent="0.35"/>
    <row r="74694" customFormat="1" x14ac:dyDescent="0.35"/>
    <row r="74695" customFormat="1" x14ac:dyDescent="0.35"/>
    <row r="74696" customFormat="1" x14ac:dyDescent="0.35"/>
    <row r="74697" customFormat="1" x14ac:dyDescent="0.35"/>
    <row r="74698" customFormat="1" x14ac:dyDescent="0.35"/>
    <row r="74699" customFormat="1" x14ac:dyDescent="0.35"/>
    <row r="74700" customFormat="1" x14ac:dyDescent="0.35"/>
    <row r="74701" customFormat="1" x14ac:dyDescent="0.35"/>
    <row r="74702" customFormat="1" x14ac:dyDescent="0.35"/>
    <row r="74703" customFormat="1" x14ac:dyDescent="0.35"/>
    <row r="74704" customFormat="1" x14ac:dyDescent="0.35"/>
    <row r="74705" customFormat="1" x14ac:dyDescent="0.35"/>
    <row r="74706" customFormat="1" x14ac:dyDescent="0.35"/>
    <row r="74707" customFormat="1" x14ac:dyDescent="0.35"/>
    <row r="74708" customFormat="1" x14ac:dyDescent="0.35"/>
    <row r="74709" customFormat="1" x14ac:dyDescent="0.35"/>
    <row r="74710" customFormat="1" x14ac:dyDescent="0.35"/>
    <row r="74711" customFormat="1" x14ac:dyDescent="0.35"/>
    <row r="74712" customFormat="1" x14ac:dyDescent="0.35"/>
    <row r="74713" customFormat="1" x14ac:dyDescent="0.35"/>
    <row r="74714" customFormat="1" x14ac:dyDescent="0.35"/>
    <row r="74715" customFormat="1" x14ac:dyDescent="0.35"/>
    <row r="74716" customFormat="1" x14ac:dyDescent="0.35"/>
    <row r="74717" customFormat="1" x14ac:dyDescent="0.35"/>
    <row r="74718" customFormat="1" x14ac:dyDescent="0.35"/>
    <row r="74719" customFormat="1" x14ac:dyDescent="0.35"/>
    <row r="74720" customFormat="1" x14ac:dyDescent="0.35"/>
    <row r="74721" customFormat="1" x14ac:dyDescent="0.35"/>
    <row r="74722" customFormat="1" x14ac:dyDescent="0.35"/>
    <row r="74723" customFormat="1" x14ac:dyDescent="0.35"/>
    <row r="74724" customFormat="1" x14ac:dyDescent="0.35"/>
    <row r="74725" customFormat="1" x14ac:dyDescent="0.35"/>
    <row r="74726" customFormat="1" x14ac:dyDescent="0.35"/>
    <row r="74727" customFormat="1" x14ac:dyDescent="0.35"/>
    <row r="74728" customFormat="1" x14ac:dyDescent="0.35"/>
    <row r="74729" customFormat="1" x14ac:dyDescent="0.35"/>
    <row r="74730" customFormat="1" x14ac:dyDescent="0.35"/>
    <row r="74731" customFormat="1" x14ac:dyDescent="0.35"/>
    <row r="74732" customFormat="1" x14ac:dyDescent="0.35"/>
    <row r="74733" customFormat="1" x14ac:dyDescent="0.35"/>
    <row r="74734" customFormat="1" x14ac:dyDescent="0.35"/>
    <row r="74735" customFormat="1" x14ac:dyDescent="0.35"/>
    <row r="74736" customFormat="1" x14ac:dyDescent="0.35"/>
    <row r="74737" customFormat="1" x14ac:dyDescent="0.35"/>
    <row r="74738" customFormat="1" x14ac:dyDescent="0.35"/>
    <row r="74739" customFormat="1" x14ac:dyDescent="0.35"/>
    <row r="74740" customFormat="1" x14ac:dyDescent="0.35"/>
    <row r="74741" customFormat="1" x14ac:dyDescent="0.35"/>
    <row r="74742" customFormat="1" x14ac:dyDescent="0.35"/>
    <row r="74743" customFormat="1" x14ac:dyDescent="0.35"/>
    <row r="74744" customFormat="1" x14ac:dyDescent="0.35"/>
    <row r="74745" customFormat="1" x14ac:dyDescent="0.35"/>
    <row r="74746" customFormat="1" x14ac:dyDescent="0.35"/>
    <row r="74747" customFormat="1" x14ac:dyDescent="0.35"/>
    <row r="74748" customFormat="1" x14ac:dyDescent="0.35"/>
    <row r="74749" customFormat="1" x14ac:dyDescent="0.35"/>
    <row r="74750" customFormat="1" x14ac:dyDescent="0.35"/>
    <row r="74751" customFormat="1" x14ac:dyDescent="0.35"/>
    <row r="74752" customFormat="1" x14ac:dyDescent="0.35"/>
    <row r="74753" customFormat="1" x14ac:dyDescent="0.35"/>
    <row r="74754" customFormat="1" x14ac:dyDescent="0.35"/>
    <row r="74755" customFormat="1" x14ac:dyDescent="0.35"/>
    <row r="74756" customFormat="1" x14ac:dyDescent="0.35"/>
    <row r="74757" customFormat="1" x14ac:dyDescent="0.35"/>
    <row r="74758" customFormat="1" x14ac:dyDescent="0.35"/>
    <row r="74759" customFormat="1" x14ac:dyDescent="0.35"/>
    <row r="74760" customFormat="1" x14ac:dyDescent="0.35"/>
    <row r="74761" customFormat="1" x14ac:dyDescent="0.35"/>
    <row r="74762" customFormat="1" x14ac:dyDescent="0.35"/>
    <row r="74763" customFormat="1" x14ac:dyDescent="0.35"/>
    <row r="74764" customFormat="1" x14ac:dyDescent="0.35"/>
    <row r="74765" customFormat="1" x14ac:dyDescent="0.35"/>
    <row r="74766" customFormat="1" x14ac:dyDescent="0.35"/>
    <row r="74767" customFormat="1" x14ac:dyDescent="0.35"/>
    <row r="74768" customFormat="1" x14ac:dyDescent="0.35"/>
    <row r="74769" customFormat="1" x14ac:dyDescent="0.35"/>
    <row r="74770" customFormat="1" x14ac:dyDescent="0.35"/>
    <row r="74771" customFormat="1" x14ac:dyDescent="0.35"/>
    <row r="74772" customFormat="1" x14ac:dyDescent="0.35"/>
    <row r="74773" customFormat="1" x14ac:dyDescent="0.35"/>
    <row r="74774" customFormat="1" x14ac:dyDescent="0.35"/>
    <row r="74775" customFormat="1" x14ac:dyDescent="0.35"/>
    <row r="74776" customFormat="1" x14ac:dyDescent="0.35"/>
    <row r="74777" customFormat="1" x14ac:dyDescent="0.35"/>
    <row r="74778" customFormat="1" x14ac:dyDescent="0.35"/>
    <row r="74779" customFormat="1" x14ac:dyDescent="0.35"/>
    <row r="74780" customFormat="1" x14ac:dyDescent="0.35"/>
    <row r="74781" customFormat="1" x14ac:dyDescent="0.35"/>
    <row r="74782" customFormat="1" x14ac:dyDescent="0.35"/>
    <row r="74783" customFormat="1" x14ac:dyDescent="0.35"/>
    <row r="74784" customFormat="1" x14ac:dyDescent="0.35"/>
    <row r="74785" customFormat="1" x14ac:dyDescent="0.35"/>
    <row r="74786" customFormat="1" x14ac:dyDescent="0.35"/>
    <row r="74787" customFormat="1" x14ac:dyDescent="0.35"/>
    <row r="74788" customFormat="1" x14ac:dyDescent="0.35"/>
    <row r="74789" customFormat="1" x14ac:dyDescent="0.35"/>
    <row r="74790" customFormat="1" x14ac:dyDescent="0.35"/>
    <row r="74791" customFormat="1" x14ac:dyDescent="0.35"/>
    <row r="74792" customFormat="1" x14ac:dyDescent="0.35"/>
    <row r="74793" customFormat="1" x14ac:dyDescent="0.35"/>
    <row r="74794" customFormat="1" x14ac:dyDescent="0.35"/>
    <row r="74795" customFormat="1" x14ac:dyDescent="0.35"/>
    <row r="74796" customFormat="1" x14ac:dyDescent="0.35"/>
    <row r="74797" customFormat="1" x14ac:dyDescent="0.35"/>
    <row r="74798" customFormat="1" x14ac:dyDescent="0.35"/>
    <row r="74799" customFormat="1" x14ac:dyDescent="0.35"/>
    <row r="74800" customFormat="1" x14ac:dyDescent="0.35"/>
    <row r="74801" customFormat="1" x14ac:dyDescent="0.35"/>
    <row r="74802" customFormat="1" x14ac:dyDescent="0.35"/>
    <row r="74803" customFormat="1" x14ac:dyDescent="0.35"/>
    <row r="74804" customFormat="1" x14ac:dyDescent="0.35"/>
    <row r="74805" customFormat="1" x14ac:dyDescent="0.35"/>
    <row r="74806" customFormat="1" x14ac:dyDescent="0.35"/>
    <row r="74807" customFormat="1" x14ac:dyDescent="0.35"/>
    <row r="74808" customFormat="1" x14ac:dyDescent="0.35"/>
    <row r="74809" customFormat="1" x14ac:dyDescent="0.35"/>
    <row r="74810" customFormat="1" x14ac:dyDescent="0.35"/>
    <row r="74811" customFormat="1" x14ac:dyDescent="0.35"/>
    <row r="74812" customFormat="1" x14ac:dyDescent="0.35"/>
    <row r="74813" customFormat="1" x14ac:dyDescent="0.35"/>
    <row r="74814" customFormat="1" x14ac:dyDescent="0.35"/>
    <row r="74815" customFormat="1" x14ac:dyDescent="0.35"/>
    <row r="74816" customFormat="1" x14ac:dyDescent="0.35"/>
    <row r="74817" customFormat="1" x14ac:dyDescent="0.35"/>
    <row r="74818" customFormat="1" x14ac:dyDescent="0.35"/>
    <row r="74819" customFormat="1" x14ac:dyDescent="0.35"/>
    <row r="74820" customFormat="1" x14ac:dyDescent="0.35"/>
    <row r="74821" customFormat="1" x14ac:dyDescent="0.35"/>
    <row r="74822" customFormat="1" x14ac:dyDescent="0.35"/>
    <row r="74823" customFormat="1" x14ac:dyDescent="0.35"/>
    <row r="74824" customFormat="1" x14ac:dyDescent="0.35"/>
    <row r="74825" customFormat="1" x14ac:dyDescent="0.35"/>
    <row r="74826" customFormat="1" x14ac:dyDescent="0.35"/>
    <row r="74827" customFormat="1" x14ac:dyDescent="0.35"/>
    <row r="74828" customFormat="1" x14ac:dyDescent="0.35"/>
    <row r="74829" customFormat="1" x14ac:dyDescent="0.35"/>
    <row r="74830" customFormat="1" x14ac:dyDescent="0.35"/>
    <row r="74831" customFormat="1" x14ac:dyDescent="0.35"/>
    <row r="74832" customFormat="1" x14ac:dyDescent="0.35"/>
    <row r="74833" customFormat="1" x14ac:dyDescent="0.35"/>
    <row r="74834" customFormat="1" x14ac:dyDescent="0.35"/>
    <row r="74835" customFormat="1" x14ac:dyDescent="0.35"/>
    <row r="74836" customFormat="1" x14ac:dyDescent="0.35"/>
    <row r="74837" customFormat="1" x14ac:dyDescent="0.35"/>
    <row r="74838" customFormat="1" x14ac:dyDescent="0.35"/>
    <row r="74839" customFormat="1" x14ac:dyDescent="0.35"/>
    <row r="74840" customFormat="1" x14ac:dyDescent="0.35"/>
    <row r="74841" customFormat="1" x14ac:dyDescent="0.35"/>
    <row r="74842" customFormat="1" x14ac:dyDescent="0.35"/>
    <row r="74843" customFormat="1" x14ac:dyDescent="0.35"/>
    <row r="74844" customFormat="1" x14ac:dyDescent="0.35"/>
    <row r="74845" customFormat="1" x14ac:dyDescent="0.35"/>
    <row r="74846" customFormat="1" x14ac:dyDescent="0.35"/>
    <row r="74847" customFormat="1" x14ac:dyDescent="0.35"/>
    <row r="74848" customFormat="1" x14ac:dyDescent="0.35"/>
    <row r="74849" customFormat="1" x14ac:dyDescent="0.35"/>
    <row r="74850" customFormat="1" x14ac:dyDescent="0.35"/>
    <row r="74851" customFormat="1" x14ac:dyDescent="0.35"/>
    <row r="74852" customFormat="1" x14ac:dyDescent="0.35"/>
    <row r="74853" customFormat="1" x14ac:dyDescent="0.35"/>
    <row r="74854" customFormat="1" x14ac:dyDescent="0.35"/>
    <row r="74855" customFormat="1" x14ac:dyDescent="0.35"/>
    <row r="74856" customFormat="1" x14ac:dyDescent="0.35"/>
    <row r="74857" customFormat="1" x14ac:dyDescent="0.35"/>
    <row r="74858" customFormat="1" x14ac:dyDescent="0.35"/>
    <row r="74859" customFormat="1" x14ac:dyDescent="0.35"/>
    <row r="74860" customFormat="1" x14ac:dyDescent="0.35"/>
    <row r="74861" customFormat="1" x14ac:dyDescent="0.35"/>
    <row r="74862" customFormat="1" x14ac:dyDescent="0.35"/>
    <row r="74863" customFormat="1" x14ac:dyDescent="0.35"/>
    <row r="74864" customFormat="1" x14ac:dyDescent="0.35"/>
    <row r="74865" customFormat="1" x14ac:dyDescent="0.35"/>
    <row r="74866" customFormat="1" x14ac:dyDescent="0.35"/>
    <row r="74867" customFormat="1" x14ac:dyDescent="0.35"/>
    <row r="74868" customFormat="1" x14ac:dyDescent="0.35"/>
    <row r="74869" customFormat="1" x14ac:dyDescent="0.35"/>
    <row r="74870" customFormat="1" x14ac:dyDescent="0.35"/>
    <row r="74871" customFormat="1" x14ac:dyDescent="0.35"/>
    <row r="74872" customFormat="1" x14ac:dyDescent="0.35"/>
    <row r="74873" customFormat="1" x14ac:dyDescent="0.35"/>
    <row r="74874" customFormat="1" x14ac:dyDescent="0.35"/>
    <row r="74875" customFormat="1" x14ac:dyDescent="0.35"/>
    <row r="74876" customFormat="1" x14ac:dyDescent="0.35"/>
    <row r="74877" customFormat="1" x14ac:dyDescent="0.35"/>
    <row r="74878" customFormat="1" x14ac:dyDescent="0.35"/>
    <row r="74879" customFormat="1" x14ac:dyDescent="0.35"/>
    <row r="74880" customFormat="1" x14ac:dyDescent="0.35"/>
    <row r="74881" customFormat="1" x14ac:dyDescent="0.35"/>
    <row r="74882" customFormat="1" x14ac:dyDescent="0.35"/>
    <row r="74883" customFormat="1" x14ac:dyDescent="0.35"/>
    <row r="74884" customFormat="1" x14ac:dyDescent="0.35"/>
    <row r="74885" customFormat="1" x14ac:dyDescent="0.35"/>
    <row r="74886" customFormat="1" x14ac:dyDescent="0.35"/>
    <row r="74887" customFormat="1" x14ac:dyDescent="0.35"/>
    <row r="74888" customFormat="1" x14ac:dyDescent="0.35"/>
    <row r="74889" customFormat="1" x14ac:dyDescent="0.35"/>
    <row r="74890" customFormat="1" x14ac:dyDescent="0.35"/>
    <row r="74891" customFormat="1" x14ac:dyDescent="0.35"/>
    <row r="74892" customFormat="1" x14ac:dyDescent="0.35"/>
    <row r="74893" customFormat="1" x14ac:dyDescent="0.35"/>
    <row r="74894" customFormat="1" x14ac:dyDescent="0.35"/>
    <row r="74895" customFormat="1" x14ac:dyDescent="0.35"/>
    <row r="74896" customFormat="1" x14ac:dyDescent="0.35"/>
    <row r="74897" customFormat="1" x14ac:dyDescent="0.35"/>
    <row r="74898" customFormat="1" x14ac:dyDescent="0.35"/>
    <row r="74899" customFormat="1" x14ac:dyDescent="0.35"/>
    <row r="74900" customFormat="1" x14ac:dyDescent="0.35"/>
    <row r="74901" customFormat="1" x14ac:dyDescent="0.35"/>
    <row r="74902" customFormat="1" x14ac:dyDescent="0.35"/>
    <row r="74903" customFormat="1" x14ac:dyDescent="0.35"/>
    <row r="74904" customFormat="1" x14ac:dyDescent="0.35"/>
    <row r="74905" customFormat="1" x14ac:dyDescent="0.35"/>
    <row r="74906" customFormat="1" x14ac:dyDescent="0.35"/>
    <row r="74907" customFormat="1" x14ac:dyDescent="0.35"/>
    <row r="74908" customFormat="1" x14ac:dyDescent="0.35"/>
    <row r="74909" customFormat="1" x14ac:dyDescent="0.35"/>
    <row r="74910" customFormat="1" x14ac:dyDescent="0.35"/>
    <row r="74911" customFormat="1" x14ac:dyDescent="0.35"/>
    <row r="74912" customFormat="1" x14ac:dyDescent="0.35"/>
    <row r="74913" customFormat="1" x14ac:dyDescent="0.35"/>
    <row r="74914" customFormat="1" x14ac:dyDescent="0.35"/>
    <row r="74915" customFormat="1" x14ac:dyDescent="0.35"/>
    <row r="74916" customFormat="1" x14ac:dyDescent="0.35"/>
    <row r="74917" customFormat="1" x14ac:dyDescent="0.35"/>
    <row r="74918" customFormat="1" x14ac:dyDescent="0.35"/>
    <row r="74919" customFormat="1" x14ac:dyDescent="0.35"/>
    <row r="74920" customFormat="1" x14ac:dyDescent="0.35"/>
    <row r="74921" customFormat="1" x14ac:dyDescent="0.35"/>
    <row r="74922" customFormat="1" x14ac:dyDescent="0.35"/>
    <row r="74923" customFormat="1" x14ac:dyDescent="0.35"/>
    <row r="74924" customFormat="1" x14ac:dyDescent="0.35"/>
    <row r="74925" customFormat="1" x14ac:dyDescent="0.35"/>
    <row r="74926" customFormat="1" x14ac:dyDescent="0.35"/>
    <row r="74927" customFormat="1" x14ac:dyDescent="0.35"/>
    <row r="74928" customFormat="1" x14ac:dyDescent="0.35"/>
    <row r="74929" customFormat="1" x14ac:dyDescent="0.35"/>
    <row r="74930" customFormat="1" x14ac:dyDescent="0.35"/>
    <row r="74931" customFormat="1" x14ac:dyDescent="0.35"/>
    <row r="74932" customFormat="1" x14ac:dyDescent="0.35"/>
    <row r="74933" customFormat="1" x14ac:dyDescent="0.35"/>
    <row r="74934" customFormat="1" x14ac:dyDescent="0.35"/>
    <row r="74935" customFormat="1" x14ac:dyDescent="0.35"/>
    <row r="74936" customFormat="1" x14ac:dyDescent="0.35"/>
    <row r="74937" customFormat="1" x14ac:dyDescent="0.35"/>
    <row r="74938" customFormat="1" x14ac:dyDescent="0.35"/>
    <row r="74939" customFormat="1" x14ac:dyDescent="0.35"/>
    <row r="74940" customFormat="1" x14ac:dyDescent="0.35"/>
    <row r="74941" customFormat="1" x14ac:dyDescent="0.35"/>
    <row r="74942" customFormat="1" x14ac:dyDescent="0.35"/>
    <row r="74943" customFormat="1" x14ac:dyDescent="0.35"/>
    <row r="74944" customFormat="1" x14ac:dyDescent="0.35"/>
    <row r="74945" customFormat="1" x14ac:dyDescent="0.35"/>
    <row r="74946" customFormat="1" x14ac:dyDescent="0.35"/>
    <row r="74947" customFormat="1" x14ac:dyDescent="0.35"/>
    <row r="74948" customFormat="1" x14ac:dyDescent="0.35"/>
    <row r="74949" customFormat="1" x14ac:dyDescent="0.35"/>
    <row r="74950" customFormat="1" x14ac:dyDescent="0.35"/>
    <row r="74951" customFormat="1" x14ac:dyDescent="0.35"/>
    <row r="74952" customFormat="1" x14ac:dyDescent="0.35"/>
    <row r="74953" customFormat="1" x14ac:dyDescent="0.35"/>
    <row r="74954" customFormat="1" x14ac:dyDescent="0.35"/>
    <row r="74955" customFormat="1" x14ac:dyDescent="0.35"/>
    <row r="74956" customFormat="1" x14ac:dyDescent="0.35"/>
    <row r="74957" customFormat="1" x14ac:dyDescent="0.35"/>
    <row r="74958" customFormat="1" x14ac:dyDescent="0.35"/>
    <row r="74959" customFormat="1" x14ac:dyDescent="0.35"/>
    <row r="74960" customFormat="1" x14ac:dyDescent="0.35"/>
    <row r="74961" customFormat="1" x14ac:dyDescent="0.35"/>
    <row r="74962" customFormat="1" x14ac:dyDescent="0.35"/>
    <row r="74963" customFormat="1" x14ac:dyDescent="0.35"/>
    <row r="74964" customFormat="1" x14ac:dyDescent="0.35"/>
    <row r="74965" customFormat="1" x14ac:dyDescent="0.35"/>
    <row r="74966" customFormat="1" x14ac:dyDescent="0.35"/>
    <row r="74967" customFormat="1" x14ac:dyDescent="0.35"/>
    <row r="74968" customFormat="1" x14ac:dyDescent="0.35"/>
    <row r="74969" customFormat="1" x14ac:dyDescent="0.35"/>
    <row r="74970" customFormat="1" x14ac:dyDescent="0.35"/>
    <row r="74971" customFormat="1" x14ac:dyDescent="0.35"/>
    <row r="74972" customFormat="1" x14ac:dyDescent="0.35"/>
    <row r="74973" customFormat="1" x14ac:dyDescent="0.35"/>
    <row r="74974" customFormat="1" x14ac:dyDescent="0.35"/>
    <row r="74975" customFormat="1" x14ac:dyDescent="0.35"/>
    <row r="74976" customFormat="1" x14ac:dyDescent="0.35"/>
    <row r="74977" customFormat="1" x14ac:dyDescent="0.35"/>
    <row r="74978" customFormat="1" x14ac:dyDescent="0.35"/>
    <row r="74979" customFormat="1" x14ac:dyDescent="0.35"/>
    <row r="74980" customFormat="1" x14ac:dyDescent="0.35"/>
    <row r="74981" customFormat="1" x14ac:dyDescent="0.35"/>
    <row r="74982" customFormat="1" x14ac:dyDescent="0.35"/>
    <row r="74983" customFormat="1" x14ac:dyDescent="0.35"/>
    <row r="74984" customFormat="1" x14ac:dyDescent="0.35"/>
    <row r="74985" customFormat="1" x14ac:dyDescent="0.35"/>
    <row r="74986" customFormat="1" x14ac:dyDescent="0.35"/>
    <row r="74987" customFormat="1" x14ac:dyDescent="0.35"/>
    <row r="74988" customFormat="1" x14ac:dyDescent="0.35"/>
    <row r="74989" customFormat="1" x14ac:dyDescent="0.35"/>
    <row r="74990" customFormat="1" x14ac:dyDescent="0.35"/>
    <row r="74991" customFormat="1" x14ac:dyDescent="0.35"/>
    <row r="74992" customFormat="1" x14ac:dyDescent="0.35"/>
    <row r="74993" customFormat="1" x14ac:dyDescent="0.35"/>
    <row r="74994" customFormat="1" x14ac:dyDescent="0.35"/>
    <row r="74995" customFormat="1" x14ac:dyDescent="0.35"/>
    <row r="74996" customFormat="1" x14ac:dyDescent="0.35"/>
    <row r="74997" customFormat="1" x14ac:dyDescent="0.35"/>
    <row r="74998" customFormat="1" x14ac:dyDescent="0.35"/>
    <row r="74999" customFormat="1" x14ac:dyDescent="0.35"/>
    <row r="75000" customFormat="1" x14ac:dyDescent="0.35"/>
    <row r="75001" customFormat="1" x14ac:dyDescent="0.35"/>
    <row r="75002" customFormat="1" x14ac:dyDescent="0.35"/>
    <row r="75003" customFormat="1" x14ac:dyDescent="0.35"/>
    <row r="75004" customFormat="1" x14ac:dyDescent="0.35"/>
    <row r="75005" customFormat="1" x14ac:dyDescent="0.35"/>
    <row r="75006" customFormat="1" x14ac:dyDescent="0.35"/>
    <row r="75007" customFormat="1" x14ac:dyDescent="0.35"/>
    <row r="75008" customFormat="1" x14ac:dyDescent="0.35"/>
    <row r="75009" customFormat="1" x14ac:dyDescent="0.35"/>
    <row r="75010" customFormat="1" x14ac:dyDescent="0.35"/>
    <row r="75011" customFormat="1" x14ac:dyDescent="0.35"/>
    <row r="75012" customFormat="1" x14ac:dyDescent="0.35"/>
    <row r="75013" customFormat="1" x14ac:dyDescent="0.35"/>
    <row r="75014" customFormat="1" x14ac:dyDescent="0.35"/>
    <row r="75015" customFormat="1" x14ac:dyDescent="0.35"/>
    <row r="75016" customFormat="1" x14ac:dyDescent="0.35"/>
    <row r="75017" customFormat="1" x14ac:dyDescent="0.35"/>
    <row r="75018" customFormat="1" x14ac:dyDescent="0.35"/>
    <row r="75019" customFormat="1" x14ac:dyDescent="0.35"/>
    <row r="75020" customFormat="1" x14ac:dyDescent="0.35"/>
    <row r="75021" customFormat="1" x14ac:dyDescent="0.35"/>
    <row r="75022" customFormat="1" x14ac:dyDescent="0.35"/>
    <row r="75023" customFormat="1" x14ac:dyDescent="0.35"/>
    <row r="75024" customFormat="1" x14ac:dyDescent="0.35"/>
    <row r="75025" customFormat="1" x14ac:dyDescent="0.35"/>
    <row r="75026" customFormat="1" x14ac:dyDescent="0.35"/>
    <row r="75027" customFormat="1" x14ac:dyDescent="0.35"/>
    <row r="75028" customFormat="1" x14ac:dyDescent="0.35"/>
    <row r="75029" customFormat="1" x14ac:dyDescent="0.35"/>
    <row r="75030" customFormat="1" x14ac:dyDescent="0.35"/>
    <row r="75031" customFormat="1" x14ac:dyDescent="0.35"/>
    <row r="75032" customFormat="1" x14ac:dyDescent="0.35"/>
    <row r="75033" customFormat="1" x14ac:dyDescent="0.35"/>
    <row r="75034" customFormat="1" x14ac:dyDescent="0.35"/>
    <row r="75035" customFormat="1" x14ac:dyDescent="0.35"/>
    <row r="75036" customFormat="1" x14ac:dyDescent="0.35"/>
    <row r="75037" customFormat="1" x14ac:dyDescent="0.35"/>
    <row r="75038" customFormat="1" x14ac:dyDescent="0.35"/>
    <row r="75039" customFormat="1" x14ac:dyDescent="0.35"/>
    <row r="75040" customFormat="1" x14ac:dyDescent="0.35"/>
    <row r="75041" customFormat="1" x14ac:dyDescent="0.35"/>
    <row r="75042" customFormat="1" x14ac:dyDescent="0.35"/>
    <row r="75043" customFormat="1" x14ac:dyDescent="0.35"/>
    <row r="75044" customFormat="1" x14ac:dyDescent="0.35"/>
    <row r="75045" customFormat="1" x14ac:dyDescent="0.35"/>
    <row r="75046" customFormat="1" x14ac:dyDescent="0.35"/>
    <row r="75047" customFormat="1" x14ac:dyDescent="0.35"/>
    <row r="75048" customFormat="1" x14ac:dyDescent="0.35"/>
    <row r="75049" customFormat="1" x14ac:dyDescent="0.35"/>
    <row r="75050" customFormat="1" x14ac:dyDescent="0.35"/>
    <row r="75051" customFormat="1" x14ac:dyDescent="0.35"/>
    <row r="75052" customFormat="1" x14ac:dyDescent="0.35"/>
    <row r="75053" customFormat="1" x14ac:dyDescent="0.35"/>
    <row r="75054" customFormat="1" x14ac:dyDescent="0.35"/>
    <row r="75055" customFormat="1" x14ac:dyDescent="0.35"/>
    <row r="75056" customFormat="1" x14ac:dyDescent="0.35"/>
    <row r="75057" customFormat="1" x14ac:dyDescent="0.35"/>
    <row r="75058" customFormat="1" x14ac:dyDescent="0.35"/>
    <row r="75059" customFormat="1" x14ac:dyDescent="0.35"/>
    <row r="75060" customFormat="1" x14ac:dyDescent="0.35"/>
    <row r="75061" customFormat="1" x14ac:dyDescent="0.35"/>
    <row r="75062" customFormat="1" x14ac:dyDescent="0.35"/>
    <row r="75063" customFormat="1" x14ac:dyDescent="0.35"/>
    <row r="75064" customFormat="1" x14ac:dyDescent="0.35"/>
    <row r="75065" customFormat="1" x14ac:dyDescent="0.35"/>
    <row r="75066" customFormat="1" x14ac:dyDescent="0.35"/>
    <row r="75067" customFormat="1" x14ac:dyDescent="0.35"/>
    <row r="75068" customFormat="1" x14ac:dyDescent="0.35"/>
    <row r="75069" customFormat="1" x14ac:dyDescent="0.35"/>
    <row r="75070" customFormat="1" x14ac:dyDescent="0.35"/>
    <row r="75071" customFormat="1" x14ac:dyDescent="0.35"/>
    <row r="75072" customFormat="1" x14ac:dyDescent="0.35"/>
    <row r="75073" customFormat="1" x14ac:dyDescent="0.35"/>
    <row r="75074" customFormat="1" x14ac:dyDescent="0.35"/>
    <row r="75075" customFormat="1" x14ac:dyDescent="0.35"/>
    <row r="75076" customFormat="1" x14ac:dyDescent="0.35"/>
    <row r="75077" customFormat="1" x14ac:dyDescent="0.35"/>
    <row r="75078" customFormat="1" x14ac:dyDescent="0.35"/>
    <row r="75079" customFormat="1" x14ac:dyDescent="0.35"/>
    <row r="75080" customFormat="1" x14ac:dyDescent="0.35"/>
    <row r="75081" customFormat="1" x14ac:dyDescent="0.35"/>
    <row r="75082" customFormat="1" x14ac:dyDescent="0.35"/>
    <row r="75083" customFormat="1" x14ac:dyDescent="0.35"/>
    <row r="75084" customFormat="1" x14ac:dyDescent="0.35"/>
    <row r="75085" customFormat="1" x14ac:dyDescent="0.35"/>
    <row r="75086" customFormat="1" x14ac:dyDescent="0.35"/>
    <row r="75087" customFormat="1" x14ac:dyDescent="0.35"/>
    <row r="75088" customFormat="1" x14ac:dyDescent="0.35"/>
    <row r="75089" customFormat="1" x14ac:dyDescent="0.35"/>
    <row r="75090" customFormat="1" x14ac:dyDescent="0.35"/>
    <row r="75091" customFormat="1" x14ac:dyDescent="0.35"/>
    <row r="75092" customFormat="1" x14ac:dyDescent="0.35"/>
    <row r="75093" customFormat="1" x14ac:dyDescent="0.35"/>
    <row r="75094" customFormat="1" x14ac:dyDescent="0.35"/>
    <row r="75095" customFormat="1" x14ac:dyDescent="0.35"/>
    <row r="75096" customFormat="1" x14ac:dyDescent="0.35"/>
    <row r="75097" customFormat="1" x14ac:dyDescent="0.35"/>
    <row r="75098" customFormat="1" x14ac:dyDescent="0.35"/>
    <row r="75099" customFormat="1" x14ac:dyDescent="0.35"/>
    <row r="75100" customFormat="1" x14ac:dyDescent="0.35"/>
    <row r="75101" customFormat="1" x14ac:dyDescent="0.35"/>
    <row r="75102" customFormat="1" x14ac:dyDescent="0.35"/>
    <row r="75103" customFormat="1" x14ac:dyDescent="0.35"/>
    <row r="75104" customFormat="1" x14ac:dyDescent="0.35"/>
    <row r="75105" customFormat="1" x14ac:dyDescent="0.35"/>
    <row r="75106" customFormat="1" x14ac:dyDescent="0.35"/>
    <row r="75107" customFormat="1" x14ac:dyDescent="0.35"/>
    <row r="75108" customFormat="1" x14ac:dyDescent="0.35"/>
    <row r="75109" customFormat="1" x14ac:dyDescent="0.35"/>
    <row r="75110" customFormat="1" x14ac:dyDescent="0.35"/>
    <row r="75111" customFormat="1" x14ac:dyDescent="0.35"/>
    <row r="75112" customFormat="1" x14ac:dyDescent="0.35"/>
    <row r="75113" customFormat="1" x14ac:dyDescent="0.35"/>
    <row r="75114" customFormat="1" x14ac:dyDescent="0.35"/>
    <row r="75115" customFormat="1" x14ac:dyDescent="0.35"/>
    <row r="75116" customFormat="1" x14ac:dyDescent="0.35"/>
    <row r="75117" customFormat="1" x14ac:dyDescent="0.35"/>
    <row r="75118" customFormat="1" x14ac:dyDescent="0.35"/>
    <row r="75119" customFormat="1" x14ac:dyDescent="0.35"/>
    <row r="75120" customFormat="1" x14ac:dyDescent="0.35"/>
    <row r="75121" customFormat="1" x14ac:dyDescent="0.35"/>
    <row r="75122" customFormat="1" x14ac:dyDescent="0.35"/>
    <row r="75123" customFormat="1" x14ac:dyDescent="0.35"/>
    <row r="75124" customFormat="1" x14ac:dyDescent="0.35"/>
    <row r="75125" customFormat="1" x14ac:dyDescent="0.35"/>
    <row r="75126" customFormat="1" x14ac:dyDescent="0.35"/>
    <row r="75127" customFormat="1" x14ac:dyDescent="0.35"/>
    <row r="75128" customFormat="1" x14ac:dyDescent="0.35"/>
    <row r="75129" customFormat="1" x14ac:dyDescent="0.35"/>
    <row r="75130" customFormat="1" x14ac:dyDescent="0.35"/>
    <row r="75131" customFormat="1" x14ac:dyDescent="0.35"/>
    <row r="75132" customFormat="1" x14ac:dyDescent="0.35"/>
    <row r="75133" customFormat="1" x14ac:dyDescent="0.35"/>
    <row r="75134" customFormat="1" x14ac:dyDescent="0.35"/>
    <row r="75135" customFormat="1" x14ac:dyDescent="0.35"/>
    <row r="75136" customFormat="1" x14ac:dyDescent="0.35"/>
    <row r="75137" customFormat="1" x14ac:dyDescent="0.35"/>
    <row r="75138" customFormat="1" x14ac:dyDescent="0.35"/>
    <row r="75139" customFormat="1" x14ac:dyDescent="0.35"/>
    <row r="75140" customFormat="1" x14ac:dyDescent="0.35"/>
    <row r="75141" customFormat="1" x14ac:dyDescent="0.35"/>
    <row r="75142" customFormat="1" x14ac:dyDescent="0.35"/>
    <row r="75143" customFormat="1" x14ac:dyDescent="0.35"/>
    <row r="75144" customFormat="1" x14ac:dyDescent="0.35"/>
    <row r="75145" customFormat="1" x14ac:dyDescent="0.35"/>
    <row r="75146" customFormat="1" x14ac:dyDescent="0.35"/>
    <row r="75147" customFormat="1" x14ac:dyDescent="0.35"/>
    <row r="75148" customFormat="1" x14ac:dyDescent="0.35"/>
    <row r="75149" customFormat="1" x14ac:dyDescent="0.35"/>
    <row r="75150" customFormat="1" x14ac:dyDescent="0.35"/>
    <row r="75151" customFormat="1" x14ac:dyDescent="0.35"/>
    <row r="75152" customFormat="1" x14ac:dyDescent="0.35"/>
    <row r="75153" customFormat="1" x14ac:dyDescent="0.35"/>
    <row r="75154" customFormat="1" x14ac:dyDescent="0.35"/>
    <row r="75155" customFormat="1" x14ac:dyDescent="0.35"/>
    <row r="75156" customFormat="1" x14ac:dyDescent="0.35"/>
    <row r="75157" customFormat="1" x14ac:dyDescent="0.35"/>
    <row r="75158" customFormat="1" x14ac:dyDescent="0.35"/>
    <row r="75159" customFormat="1" x14ac:dyDescent="0.35"/>
    <row r="75160" customFormat="1" x14ac:dyDescent="0.35"/>
    <row r="75161" customFormat="1" x14ac:dyDescent="0.35"/>
    <row r="75162" customFormat="1" x14ac:dyDescent="0.35"/>
    <row r="75163" customFormat="1" x14ac:dyDescent="0.35"/>
    <row r="75164" customFormat="1" x14ac:dyDescent="0.35"/>
    <row r="75165" customFormat="1" x14ac:dyDescent="0.35"/>
    <row r="75166" customFormat="1" x14ac:dyDescent="0.35"/>
    <row r="75167" customFormat="1" x14ac:dyDescent="0.35"/>
    <row r="75168" customFormat="1" x14ac:dyDescent="0.35"/>
    <row r="75169" customFormat="1" x14ac:dyDescent="0.35"/>
    <row r="75170" customFormat="1" x14ac:dyDescent="0.35"/>
    <row r="75171" customFormat="1" x14ac:dyDescent="0.35"/>
    <row r="75172" customFormat="1" x14ac:dyDescent="0.35"/>
    <row r="75173" customFormat="1" x14ac:dyDescent="0.35"/>
    <row r="75174" customFormat="1" x14ac:dyDescent="0.35"/>
    <row r="75175" customFormat="1" x14ac:dyDescent="0.35"/>
    <row r="75176" customFormat="1" x14ac:dyDescent="0.35"/>
    <row r="75177" customFormat="1" x14ac:dyDescent="0.35"/>
    <row r="75178" customFormat="1" x14ac:dyDescent="0.35"/>
    <row r="75179" customFormat="1" x14ac:dyDescent="0.35"/>
    <row r="75180" customFormat="1" x14ac:dyDescent="0.35"/>
    <row r="75181" customFormat="1" x14ac:dyDescent="0.35"/>
    <row r="75182" customFormat="1" x14ac:dyDescent="0.35"/>
    <row r="75183" customFormat="1" x14ac:dyDescent="0.35"/>
    <row r="75184" customFormat="1" x14ac:dyDescent="0.35"/>
    <row r="75185" customFormat="1" x14ac:dyDescent="0.35"/>
    <row r="75186" customFormat="1" x14ac:dyDescent="0.35"/>
    <row r="75187" customFormat="1" x14ac:dyDescent="0.35"/>
    <row r="75188" customFormat="1" x14ac:dyDescent="0.35"/>
    <row r="75189" customFormat="1" x14ac:dyDescent="0.35"/>
    <row r="75190" customFormat="1" x14ac:dyDescent="0.35"/>
    <row r="75191" customFormat="1" x14ac:dyDescent="0.35"/>
    <row r="75192" customFormat="1" x14ac:dyDescent="0.35"/>
    <row r="75193" customFormat="1" x14ac:dyDescent="0.35"/>
    <row r="75194" customFormat="1" x14ac:dyDescent="0.35"/>
    <row r="75195" customFormat="1" x14ac:dyDescent="0.35"/>
    <row r="75196" customFormat="1" x14ac:dyDescent="0.35"/>
    <row r="75197" customFormat="1" x14ac:dyDescent="0.35"/>
    <row r="75198" customFormat="1" x14ac:dyDescent="0.35"/>
    <row r="75199" customFormat="1" x14ac:dyDescent="0.35"/>
    <row r="75200" customFormat="1" x14ac:dyDescent="0.35"/>
    <row r="75201" customFormat="1" x14ac:dyDescent="0.35"/>
    <row r="75202" customFormat="1" x14ac:dyDescent="0.35"/>
    <row r="75203" customFormat="1" x14ac:dyDescent="0.35"/>
    <row r="75204" customFormat="1" x14ac:dyDescent="0.35"/>
    <row r="75205" customFormat="1" x14ac:dyDescent="0.35"/>
    <row r="75206" customFormat="1" x14ac:dyDescent="0.35"/>
    <row r="75207" customFormat="1" x14ac:dyDescent="0.35"/>
    <row r="75208" customFormat="1" x14ac:dyDescent="0.35"/>
    <row r="75209" customFormat="1" x14ac:dyDescent="0.35"/>
    <row r="75210" customFormat="1" x14ac:dyDescent="0.35"/>
    <row r="75211" customFormat="1" x14ac:dyDescent="0.35"/>
    <row r="75212" customFormat="1" x14ac:dyDescent="0.35"/>
    <row r="75213" customFormat="1" x14ac:dyDescent="0.35"/>
    <row r="75214" customFormat="1" x14ac:dyDescent="0.35"/>
    <row r="75215" customFormat="1" x14ac:dyDescent="0.35"/>
    <row r="75216" customFormat="1" x14ac:dyDescent="0.35"/>
    <row r="75217" customFormat="1" x14ac:dyDescent="0.35"/>
    <row r="75218" customFormat="1" x14ac:dyDescent="0.35"/>
    <row r="75219" customFormat="1" x14ac:dyDescent="0.35"/>
    <row r="75220" customFormat="1" x14ac:dyDescent="0.35"/>
    <row r="75221" customFormat="1" x14ac:dyDescent="0.35"/>
    <row r="75222" customFormat="1" x14ac:dyDescent="0.35"/>
    <row r="75223" customFormat="1" x14ac:dyDescent="0.35"/>
    <row r="75224" customFormat="1" x14ac:dyDescent="0.35"/>
    <row r="75225" customFormat="1" x14ac:dyDescent="0.35"/>
    <row r="75226" customFormat="1" x14ac:dyDescent="0.35"/>
    <row r="75227" customFormat="1" x14ac:dyDescent="0.35"/>
    <row r="75228" customFormat="1" x14ac:dyDescent="0.35"/>
    <row r="75229" customFormat="1" x14ac:dyDescent="0.35"/>
    <row r="75230" customFormat="1" x14ac:dyDescent="0.35"/>
    <row r="75231" customFormat="1" x14ac:dyDescent="0.35"/>
    <row r="75232" customFormat="1" x14ac:dyDescent="0.35"/>
    <row r="75233" customFormat="1" x14ac:dyDescent="0.35"/>
    <row r="75234" customFormat="1" x14ac:dyDescent="0.35"/>
    <row r="75235" customFormat="1" x14ac:dyDescent="0.35"/>
    <row r="75236" customFormat="1" x14ac:dyDescent="0.35"/>
    <row r="75237" customFormat="1" x14ac:dyDescent="0.35"/>
    <row r="75238" customFormat="1" x14ac:dyDescent="0.35"/>
    <row r="75239" customFormat="1" x14ac:dyDescent="0.35"/>
    <row r="75240" customFormat="1" x14ac:dyDescent="0.35"/>
    <row r="75241" customFormat="1" x14ac:dyDescent="0.35"/>
    <row r="75242" customFormat="1" x14ac:dyDescent="0.35"/>
    <row r="75243" customFormat="1" x14ac:dyDescent="0.35"/>
    <row r="75244" customFormat="1" x14ac:dyDescent="0.35"/>
    <row r="75245" customFormat="1" x14ac:dyDescent="0.35"/>
    <row r="75246" customFormat="1" x14ac:dyDescent="0.35"/>
    <row r="75247" customFormat="1" x14ac:dyDescent="0.35"/>
    <row r="75248" customFormat="1" x14ac:dyDescent="0.35"/>
    <row r="75249" customFormat="1" x14ac:dyDescent="0.35"/>
    <row r="75250" customFormat="1" x14ac:dyDescent="0.35"/>
    <row r="75251" customFormat="1" x14ac:dyDescent="0.35"/>
    <row r="75252" customFormat="1" x14ac:dyDescent="0.35"/>
    <row r="75253" customFormat="1" x14ac:dyDescent="0.35"/>
    <row r="75254" customFormat="1" x14ac:dyDescent="0.35"/>
    <row r="75255" customFormat="1" x14ac:dyDescent="0.35"/>
    <row r="75256" customFormat="1" x14ac:dyDescent="0.35"/>
    <row r="75257" customFormat="1" x14ac:dyDescent="0.35"/>
    <row r="75258" customFormat="1" x14ac:dyDescent="0.35"/>
    <row r="75259" customFormat="1" x14ac:dyDescent="0.35"/>
    <row r="75260" customFormat="1" x14ac:dyDescent="0.35"/>
    <row r="75261" customFormat="1" x14ac:dyDescent="0.35"/>
    <row r="75262" customFormat="1" x14ac:dyDescent="0.35"/>
    <row r="75263" customFormat="1" x14ac:dyDescent="0.35"/>
    <row r="75264" customFormat="1" x14ac:dyDescent="0.35"/>
    <row r="75265" customFormat="1" x14ac:dyDescent="0.35"/>
    <row r="75266" customFormat="1" x14ac:dyDescent="0.35"/>
    <row r="75267" customFormat="1" x14ac:dyDescent="0.35"/>
    <row r="75268" customFormat="1" x14ac:dyDescent="0.35"/>
    <row r="75269" customFormat="1" x14ac:dyDescent="0.35"/>
    <row r="75270" customFormat="1" x14ac:dyDescent="0.35"/>
    <row r="75271" customFormat="1" x14ac:dyDescent="0.35"/>
    <row r="75272" customFormat="1" x14ac:dyDescent="0.35"/>
    <row r="75273" customFormat="1" x14ac:dyDescent="0.35"/>
    <row r="75274" customFormat="1" x14ac:dyDescent="0.35"/>
    <row r="75275" customFormat="1" x14ac:dyDescent="0.35"/>
    <row r="75276" customFormat="1" x14ac:dyDescent="0.35"/>
    <row r="75277" customFormat="1" x14ac:dyDescent="0.35"/>
    <row r="75278" customFormat="1" x14ac:dyDescent="0.35"/>
    <row r="75279" customFormat="1" x14ac:dyDescent="0.35"/>
    <row r="75280" customFormat="1" x14ac:dyDescent="0.35"/>
    <row r="75281" customFormat="1" x14ac:dyDescent="0.35"/>
    <row r="75282" customFormat="1" x14ac:dyDescent="0.35"/>
    <row r="75283" customFormat="1" x14ac:dyDescent="0.35"/>
    <row r="75284" customFormat="1" x14ac:dyDescent="0.35"/>
    <row r="75285" customFormat="1" x14ac:dyDescent="0.35"/>
    <row r="75286" customFormat="1" x14ac:dyDescent="0.35"/>
    <row r="75287" customFormat="1" x14ac:dyDescent="0.35"/>
    <row r="75288" customFormat="1" x14ac:dyDescent="0.35"/>
    <row r="75289" customFormat="1" x14ac:dyDescent="0.35"/>
    <row r="75290" customFormat="1" x14ac:dyDescent="0.35"/>
    <row r="75291" customFormat="1" x14ac:dyDescent="0.35"/>
    <row r="75292" customFormat="1" x14ac:dyDescent="0.35"/>
    <row r="75293" customFormat="1" x14ac:dyDescent="0.35"/>
    <row r="75294" customFormat="1" x14ac:dyDescent="0.35"/>
    <row r="75295" customFormat="1" x14ac:dyDescent="0.35"/>
    <row r="75296" customFormat="1" x14ac:dyDescent="0.35"/>
    <row r="75297" customFormat="1" x14ac:dyDescent="0.35"/>
    <row r="75298" customFormat="1" x14ac:dyDescent="0.35"/>
    <row r="75299" customFormat="1" x14ac:dyDescent="0.35"/>
    <row r="75300" customFormat="1" x14ac:dyDescent="0.35"/>
    <row r="75301" customFormat="1" x14ac:dyDescent="0.35"/>
    <row r="75302" customFormat="1" x14ac:dyDescent="0.35"/>
    <row r="75303" customFormat="1" x14ac:dyDescent="0.35"/>
    <row r="75304" customFormat="1" x14ac:dyDescent="0.35"/>
    <row r="75305" customFormat="1" x14ac:dyDescent="0.35"/>
    <row r="75306" customFormat="1" x14ac:dyDescent="0.35"/>
    <row r="75307" customFormat="1" x14ac:dyDescent="0.35"/>
    <row r="75308" customFormat="1" x14ac:dyDescent="0.35"/>
    <row r="75309" customFormat="1" x14ac:dyDescent="0.35"/>
    <row r="75310" customFormat="1" x14ac:dyDescent="0.35"/>
    <row r="75311" customFormat="1" x14ac:dyDescent="0.35"/>
    <row r="75312" customFormat="1" x14ac:dyDescent="0.35"/>
    <row r="75313" customFormat="1" x14ac:dyDescent="0.35"/>
    <row r="75314" customFormat="1" x14ac:dyDescent="0.35"/>
    <row r="75315" customFormat="1" x14ac:dyDescent="0.35"/>
    <row r="75316" customFormat="1" x14ac:dyDescent="0.35"/>
    <row r="75317" customFormat="1" x14ac:dyDescent="0.35"/>
    <row r="75318" customFormat="1" x14ac:dyDescent="0.35"/>
    <row r="75319" customFormat="1" x14ac:dyDescent="0.35"/>
    <row r="75320" customFormat="1" x14ac:dyDescent="0.35"/>
    <row r="75321" customFormat="1" x14ac:dyDescent="0.35"/>
    <row r="75322" customFormat="1" x14ac:dyDescent="0.35"/>
    <row r="75323" customFormat="1" x14ac:dyDescent="0.35"/>
    <row r="75324" customFormat="1" x14ac:dyDescent="0.35"/>
    <row r="75325" customFormat="1" x14ac:dyDescent="0.35"/>
    <row r="75326" customFormat="1" x14ac:dyDescent="0.35"/>
    <row r="75327" customFormat="1" x14ac:dyDescent="0.35"/>
    <row r="75328" customFormat="1" x14ac:dyDescent="0.35"/>
    <row r="75329" customFormat="1" x14ac:dyDescent="0.35"/>
    <row r="75330" customFormat="1" x14ac:dyDescent="0.35"/>
    <row r="75331" customFormat="1" x14ac:dyDescent="0.35"/>
    <row r="75332" customFormat="1" x14ac:dyDescent="0.35"/>
    <row r="75333" customFormat="1" x14ac:dyDescent="0.35"/>
    <row r="75334" customFormat="1" x14ac:dyDescent="0.35"/>
    <row r="75335" customFormat="1" x14ac:dyDescent="0.35"/>
    <row r="75336" customFormat="1" x14ac:dyDescent="0.35"/>
    <row r="75337" customFormat="1" x14ac:dyDescent="0.35"/>
    <row r="75338" customFormat="1" x14ac:dyDescent="0.35"/>
    <row r="75339" customFormat="1" x14ac:dyDescent="0.35"/>
    <row r="75340" customFormat="1" x14ac:dyDescent="0.35"/>
    <row r="75341" customFormat="1" x14ac:dyDescent="0.35"/>
    <row r="75342" customFormat="1" x14ac:dyDescent="0.35"/>
    <row r="75343" customFormat="1" x14ac:dyDescent="0.35"/>
    <row r="75344" customFormat="1" x14ac:dyDescent="0.35"/>
    <row r="75345" customFormat="1" x14ac:dyDescent="0.35"/>
    <row r="75346" customFormat="1" x14ac:dyDescent="0.35"/>
    <row r="75347" customFormat="1" x14ac:dyDescent="0.35"/>
    <row r="75348" customFormat="1" x14ac:dyDescent="0.35"/>
    <row r="75349" customFormat="1" x14ac:dyDescent="0.35"/>
    <row r="75350" customFormat="1" x14ac:dyDescent="0.35"/>
    <row r="75351" customFormat="1" x14ac:dyDescent="0.35"/>
    <row r="75352" customFormat="1" x14ac:dyDescent="0.35"/>
    <row r="75353" customFormat="1" x14ac:dyDescent="0.35"/>
    <row r="75354" customFormat="1" x14ac:dyDescent="0.35"/>
    <row r="75355" customFormat="1" x14ac:dyDescent="0.35"/>
    <row r="75356" customFormat="1" x14ac:dyDescent="0.35"/>
    <row r="75357" customFormat="1" x14ac:dyDescent="0.35"/>
    <row r="75358" customFormat="1" x14ac:dyDescent="0.35"/>
    <row r="75359" customFormat="1" x14ac:dyDescent="0.35"/>
    <row r="75360" customFormat="1" x14ac:dyDescent="0.35"/>
    <row r="75361" customFormat="1" x14ac:dyDescent="0.35"/>
    <row r="75362" customFormat="1" x14ac:dyDescent="0.35"/>
    <row r="75363" customFormat="1" x14ac:dyDescent="0.35"/>
    <row r="75364" customFormat="1" x14ac:dyDescent="0.35"/>
    <row r="75365" customFormat="1" x14ac:dyDescent="0.35"/>
    <row r="75366" customFormat="1" x14ac:dyDescent="0.35"/>
    <row r="75367" customFormat="1" x14ac:dyDescent="0.35"/>
    <row r="75368" customFormat="1" x14ac:dyDescent="0.35"/>
    <row r="75369" customFormat="1" x14ac:dyDescent="0.35"/>
    <row r="75370" customFormat="1" x14ac:dyDescent="0.35"/>
    <row r="75371" customFormat="1" x14ac:dyDescent="0.35"/>
    <row r="75372" customFormat="1" x14ac:dyDescent="0.35"/>
    <row r="75373" customFormat="1" x14ac:dyDescent="0.35"/>
    <row r="75374" customFormat="1" x14ac:dyDescent="0.35"/>
    <row r="75375" customFormat="1" x14ac:dyDescent="0.35"/>
    <row r="75376" customFormat="1" x14ac:dyDescent="0.35"/>
    <row r="75377" customFormat="1" x14ac:dyDescent="0.35"/>
    <row r="75378" customFormat="1" x14ac:dyDescent="0.35"/>
    <row r="75379" customFormat="1" x14ac:dyDescent="0.35"/>
    <row r="75380" customFormat="1" x14ac:dyDescent="0.35"/>
    <row r="75381" customFormat="1" x14ac:dyDescent="0.35"/>
    <row r="75382" customFormat="1" x14ac:dyDescent="0.35"/>
    <row r="75383" customFormat="1" x14ac:dyDescent="0.35"/>
    <row r="75384" customFormat="1" x14ac:dyDescent="0.35"/>
    <row r="75385" customFormat="1" x14ac:dyDescent="0.35"/>
    <row r="75386" customFormat="1" x14ac:dyDescent="0.35"/>
    <row r="75387" customFormat="1" x14ac:dyDescent="0.35"/>
    <row r="75388" customFormat="1" x14ac:dyDescent="0.35"/>
    <row r="75389" customFormat="1" x14ac:dyDescent="0.35"/>
    <row r="75390" customFormat="1" x14ac:dyDescent="0.35"/>
    <row r="75391" customFormat="1" x14ac:dyDescent="0.35"/>
    <row r="75392" customFormat="1" x14ac:dyDescent="0.35"/>
    <row r="75393" customFormat="1" x14ac:dyDescent="0.35"/>
    <row r="75394" customFormat="1" x14ac:dyDescent="0.35"/>
    <row r="75395" customFormat="1" x14ac:dyDescent="0.35"/>
    <row r="75396" customFormat="1" x14ac:dyDescent="0.35"/>
    <row r="75397" customFormat="1" x14ac:dyDescent="0.35"/>
    <row r="75398" customFormat="1" x14ac:dyDescent="0.35"/>
    <row r="75399" customFormat="1" x14ac:dyDescent="0.35"/>
    <row r="75400" customFormat="1" x14ac:dyDescent="0.35"/>
    <row r="75401" customFormat="1" x14ac:dyDescent="0.35"/>
    <row r="75402" customFormat="1" x14ac:dyDescent="0.35"/>
    <row r="75403" customFormat="1" x14ac:dyDescent="0.35"/>
    <row r="75404" customFormat="1" x14ac:dyDescent="0.35"/>
    <row r="75405" customFormat="1" x14ac:dyDescent="0.35"/>
    <row r="75406" customFormat="1" x14ac:dyDescent="0.35"/>
    <row r="75407" customFormat="1" x14ac:dyDescent="0.35"/>
    <row r="75408" customFormat="1" x14ac:dyDescent="0.35"/>
    <row r="75409" customFormat="1" x14ac:dyDescent="0.35"/>
    <row r="75410" customFormat="1" x14ac:dyDescent="0.35"/>
    <row r="75411" customFormat="1" x14ac:dyDescent="0.35"/>
    <row r="75412" customFormat="1" x14ac:dyDescent="0.35"/>
    <row r="75413" customFormat="1" x14ac:dyDescent="0.35"/>
    <row r="75414" customFormat="1" x14ac:dyDescent="0.35"/>
    <row r="75415" customFormat="1" x14ac:dyDescent="0.35"/>
    <row r="75416" customFormat="1" x14ac:dyDescent="0.35"/>
    <row r="75417" customFormat="1" x14ac:dyDescent="0.35"/>
    <row r="75418" customFormat="1" x14ac:dyDescent="0.35"/>
    <row r="75419" customFormat="1" x14ac:dyDescent="0.35"/>
    <row r="75420" customFormat="1" x14ac:dyDescent="0.35"/>
    <row r="75421" customFormat="1" x14ac:dyDescent="0.35"/>
    <row r="75422" customFormat="1" x14ac:dyDescent="0.35"/>
    <row r="75423" customFormat="1" x14ac:dyDescent="0.35"/>
    <row r="75424" customFormat="1" x14ac:dyDescent="0.35"/>
    <row r="75425" customFormat="1" x14ac:dyDescent="0.35"/>
    <row r="75426" customFormat="1" x14ac:dyDescent="0.35"/>
    <row r="75427" customFormat="1" x14ac:dyDescent="0.35"/>
    <row r="75428" customFormat="1" x14ac:dyDescent="0.35"/>
    <row r="75429" customFormat="1" x14ac:dyDescent="0.35"/>
    <row r="75430" customFormat="1" x14ac:dyDescent="0.35"/>
    <row r="75431" customFormat="1" x14ac:dyDescent="0.35"/>
    <row r="75432" customFormat="1" x14ac:dyDescent="0.35"/>
    <row r="75433" customFormat="1" x14ac:dyDescent="0.35"/>
    <row r="75434" customFormat="1" x14ac:dyDescent="0.35"/>
    <row r="75435" customFormat="1" x14ac:dyDescent="0.35"/>
    <row r="75436" customFormat="1" x14ac:dyDescent="0.35"/>
    <row r="75437" customFormat="1" x14ac:dyDescent="0.35"/>
    <row r="75438" customFormat="1" x14ac:dyDescent="0.35"/>
    <row r="75439" customFormat="1" x14ac:dyDescent="0.35"/>
    <row r="75440" customFormat="1" x14ac:dyDescent="0.35"/>
    <row r="75441" customFormat="1" x14ac:dyDescent="0.35"/>
    <row r="75442" customFormat="1" x14ac:dyDescent="0.35"/>
    <row r="75443" customFormat="1" x14ac:dyDescent="0.35"/>
    <row r="75444" customFormat="1" x14ac:dyDescent="0.35"/>
    <row r="75445" customFormat="1" x14ac:dyDescent="0.35"/>
    <row r="75446" customFormat="1" x14ac:dyDescent="0.35"/>
    <row r="75447" customFormat="1" x14ac:dyDescent="0.35"/>
    <row r="75448" customFormat="1" x14ac:dyDescent="0.35"/>
    <row r="75449" customFormat="1" x14ac:dyDescent="0.35"/>
    <row r="75450" customFormat="1" x14ac:dyDescent="0.35"/>
    <row r="75451" customFormat="1" x14ac:dyDescent="0.35"/>
    <row r="75452" customFormat="1" x14ac:dyDescent="0.35"/>
    <row r="75453" customFormat="1" x14ac:dyDescent="0.35"/>
    <row r="75454" customFormat="1" x14ac:dyDescent="0.35"/>
    <row r="75455" customFormat="1" x14ac:dyDescent="0.35"/>
    <row r="75456" customFormat="1" x14ac:dyDescent="0.35"/>
    <row r="75457" customFormat="1" x14ac:dyDescent="0.35"/>
    <row r="75458" customFormat="1" x14ac:dyDescent="0.35"/>
    <row r="75459" customFormat="1" x14ac:dyDescent="0.35"/>
    <row r="75460" customFormat="1" x14ac:dyDescent="0.35"/>
    <row r="75461" customFormat="1" x14ac:dyDescent="0.35"/>
    <row r="75462" customFormat="1" x14ac:dyDescent="0.35"/>
    <row r="75463" customFormat="1" x14ac:dyDescent="0.35"/>
    <row r="75464" customFormat="1" x14ac:dyDescent="0.35"/>
    <row r="75465" customFormat="1" x14ac:dyDescent="0.35"/>
    <row r="75466" customFormat="1" x14ac:dyDescent="0.35"/>
    <row r="75467" customFormat="1" x14ac:dyDescent="0.35"/>
    <row r="75468" customFormat="1" x14ac:dyDescent="0.35"/>
    <row r="75469" customFormat="1" x14ac:dyDescent="0.35"/>
    <row r="75470" customFormat="1" x14ac:dyDescent="0.35"/>
    <row r="75471" customFormat="1" x14ac:dyDescent="0.35"/>
    <row r="75472" customFormat="1" x14ac:dyDescent="0.35"/>
    <row r="75473" customFormat="1" x14ac:dyDescent="0.35"/>
    <row r="75474" customFormat="1" x14ac:dyDescent="0.35"/>
    <row r="75475" customFormat="1" x14ac:dyDescent="0.35"/>
    <row r="75476" customFormat="1" x14ac:dyDescent="0.35"/>
    <row r="75477" customFormat="1" x14ac:dyDescent="0.35"/>
    <row r="75478" customFormat="1" x14ac:dyDescent="0.35"/>
    <row r="75479" customFormat="1" x14ac:dyDescent="0.35"/>
    <row r="75480" customFormat="1" x14ac:dyDescent="0.35"/>
    <row r="75481" customFormat="1" x14ac:dyDescent="0.35"/>
    <row r="75482" customFormat="1" x14ac:dyDescent="0.35"/>
    <row r="75483" customFormat="1" x14ac:dyDescent="0.35"/>
    <row r="75484" customFormat="1" x14ac:dyDescent="0.35"/>
    <row r="75485" customFormat="1" x14ac:dyDescent="0.35"/>
    <row r="75486" customFormat="1" x14ac:dyDescent="0.35"/>
    <row r="75487" customFormat="1" x14ac:dyDescent="0.35"/>
    <row r="75488" customFormat="1" x14ac:dyDescent="0.35"/>
    <row r="75489" customFormat="1" x14ac:dyDescent="0.35"/>
    <row r="75490" customFormat="1" x14ac:dyDescent="0.35"/>
    <row r="75491" customFormat="1" x14ac:dyDescent="0.35"/>
    <row r="75492" customFormat="1" x14ac:dyDescent="0.35"/>
    <row r="75493" customFormat="1" x14ac:dyDescent="0.35"/>
    <row r="75494" customFormat="1" x14ac:dyDescent="0.35"/>
    <row r="75495" customFormat="1" x14ac:dyDescent="0.35"/>
    <row r="75496" customFormat="1" x14ac:dyDescent="0.35"/>
    <row r="75497" customFormat="1" x14ac:dyDescent="0.35"/>
    <row r="75498" customFormat="1" x14ac:dyDescent="0.35"/>
    <row r="75499" customFormat="1" x14ac:dyDescent="0.35"/>
    <row r="75500" customFormat="1" x14ac:dyDescent="0.35"/>
    <row r="75501" customFormat="1" x14ac:dyDescent="0.35"/>
    <row r="75502" customFormat="1" x14ac:dyDescent="0.35"/>
    <row r="75503" customFormat="1" x14ac:dyDescent="0.35"/>
    <row r="75504" customFormat="1" x14ac:dyDescent="0.35"/>
    <row r="75505" customFormat="1" x14ac:dyDescent="0.35"/>
    <row r="75506" customFormat="1" x14ac:dyDescent="0.35"/>
    <row r="75507" customFormat="1" x14ac:dyDescent="0.35"/>
    <row r="75508" customFormat="1" x14ac:dyDescent="0.35"/>
    <row r="75509" customFormat="1" x14ac:dyDescent="0.35"/>
    <row r="75510" customFormat="1" x14ac:dyDescent="0.35"/>
    <row r="75511" customFormat="1" x14ac:dyDescent="0.35"/>
    <row r="75512" customFormat="1" x14ac:dyDescent="0.35"/>
    <row r="75513" customFormat="1" x14ac:dyDescent="0.35"/>
    <row r="75514" customFormat="1" x14ac:dyDescent="0.35"/>
    <row r="75515" customFormat="1" x14ac:dyDescent="0.35"/>
    <row r="75516" customFormat="1" x14ac:dyDescent="0.35"/>
    <row r="75517" customFormat="1" x14ac:dyDescent="0.35"/>
    <row r="75518" customFormat="1" x14ac:dyDescent="0.35"/>
    <row r="75519" customFormat="1" x14ac:dyDescent="0.35"/>
    <row r="75520" customFormat="1" x14ac:dyDescent="0.35"/>
    <row r="75521" customFormat="1" x14ac:dyDescent="0.35"/>
    <row r="75522" customFormat="1" x14ac:dyDescent="0.35"/>
    <row r="75523" customFormat="1" x14ac:dyDescent="0.35"/>
    <row r="75524" customFormat="1" x14ac:dyDescent="0.35"/>
    <row r="75525" customFormat="1" x14ac:dyDescent="0.35"/>
    <row r="75526" customFormat="1" x14ac:dyDescent="0.35"/>
    <row r="75527" customFormat="1" x14ac:dyDescent="0.35"/>
    <row r="75528" customFormat="1" x14ac:dyDescent="0.35"/>
    <row r="75529" customFormat="1" x14ac:dyDescent="0.35"/>
    <row r="75530" customFormat="1" x14ac:dyDescent="0.35"/>
    <row r="75531" customFormat="1" x14ac:dyDescent="0.35"/>
    <row r="75532" customFormat="1" x14ac:dyDescent="0.35"/>
    <row r="75533" customFormat="1" x14ac:dyDescent="0.35"/>
    <row r="75534" customFormat="1" x14ac:dyDescent="0.35"/>
    <row r="75535" customFormat="1" x14ac:dyDescent="0.35"/>
    <row r="75536" customFormat="1" x14ac:dyDescent="0.35"/>
    <row r="75537" customFormat="1" x14ac:dyDescent="0.35"/>
    <row r="75538" customFormat="1" x14ac:dyDescent="0.35"/>
    <row r="75539" customFormat="1" x14ac:dyDescent="0.35"/>
    <row r="75540" customFormat="1" x14ac:dyDescent="0.35"/>
    <row r="75541" customFormat="1" x14ac:dyDescent="0.35"/>
    <row r="75542" customFormat="1" x14ac:dyDescent="0.35"/>
    <row r="75543" customFormat="1" x14ac:dyDescent="0.35"/>
    <row r="75544" customFormat="1" x14ac:dyDescent="0.35"/>
    <row r="75545" customFormat="1" x14ac:dyDescent="0.35"/>
    <row r="75546" customFormat="1" x14ac:dyDescent="0.35"/>
    <row r="75547" customFormat="1" x14ac:dyDescent="0.35"/>
    <row r="75548" customFormat="1" x14ac:dyDescent="0.35"/>
    <row r="75549" customFormat="1" x14ac:dyDescent="0.35"/>
    <row r="75550" customFormat="1" x14ac:dyDescent="0.35"/>
    <row r="75551" customFormat="1" x14ac:dyDescent="0.35"/>
    <row r="75552" customFormat="1" x14ac:dyDescent="0.35"/>
    <row r="75553" customFormat="1" x14ac:dyDescent="0.35"/>
    <row r="75554" customFormat="1" x14ac:dyDescent="0.35"/>
    <row r="75555" customFormat="1" x14ac:dyDescent="0.35"/>
    <row r="75556" customFormat="1" x14ac:dyDescent="0.35"/>
    <row r="75557" customFormat="1" x14ac:dyDescent="0.35"/>
    <row r="75558" customFormat="1" x14ac:dyDescent="0.35"/>
    <row r="75559" customFormat="1" x14ac:dyDescent="0.35"/>
    <row r="75560" customFormat="1" x14ac:dyDescent="0.35"/>
    <row r="75561" customFormat="1" x14ac:dyDescent="0.35"/>
    <row r="75562" customFormat="1" x14ac:dyDescent="0.35"/>
    <row r="75563" customFormat="1" x14ac:dyDescent="0.35"/>
    <row r="75564" customFormat="1" x14ac:dyDescent="0.35"/>
    <row r="75565" customFormat="1" x14ac:dyDescent="0.35"/>
    <row r="75566" customFormat="1" x14ac:dyDescent="0.35"/>
    <row r="75567" customFormat="1" x14ac:dyDescent="0.35"/>
    <row r="75568" customFormat="1" x14ac:dyDescent="0.35"/>
    <row r="75569" customFormat="1" x14ac:dyDescent="0.35"/>
    <row r="75570" customFormat="1" x14ac:dyDescent="0.35"/>
    <row r="75571" customFormat="1" x14ac:dyDescent="0.35"/>
    <row r="75572" customFormat="1" x14ac:dyDescent="0.35"/>
    <row r="75573" customFormat="1" x14ac:dyDescent="0.35"/>
    <row r="75574" customFormat="1" x14ac:dyDescent="0.35"/>
    <row r="75575" customFormat="1" x14ac:dyDescent="0.35"/>
    <row r="75576" customFormat="1" x14ac:dyDescent="0.35"/>
    <row r="75577" customFormat="1" x14ac:dyDescent="0.35"/>
    <row r="75578" customFormat="1" x14ac:dyDescent="0.35"/>
    <row r="75579" customFormat="1" x14ac:dyDescent="0.35"/>
    <row r="75580" customFormat="1" x14ac:dyDescent="0.35"/>
    <row r="75581" customFormat="1" x14ac:dyDescent="0.35"/>
    <row r="75582" customFormat="1" x14ac:dyDescent="0.35"/>
    <row r="75583" customFormat="1" x14ac:dyDescent="0.35"/>
    <row r="75584" customFormat="1" x14ac:dyDescent="0.35"/>
    <row r="75585" customFormat="1" x14ac:dyDescent="0.35"/>
    <row r="75586" customFormat="1" x14ac:dyDescent="0.35"/>
    <row r="75587" customFormat="1" x14ac:dyDescent="0.35"/>
    <row r="75588" customFormat="1" x14ac:dyDescent="0.35"/>
    <row r="75589" customFormat="1" x14ac:dyDescent="0.35"/>
    <row r="75590" customFormat="1" x14ac:dyDescent="0.35"/>
    <row r="75591" customFormat="1" x14ac:dyDescent="0.35"/>
    <row r="75592" customFormat="1" x14ac:dyDescent="0.35"/>
    <row r="75593" customFormat="1" x14ac:dyDescent="0.35"/>
    <row r="75594" customFormat="1" x14ac:dyDescent="0.35"/>
    <row r="75595" customFormat="1" x14ac:dyDescent="0.35"/>
    <row r="75596" customFormat="1" x14ac:dyDescent="0.35"/>
    <row r="75597" customFormat="1" x14ac:dyDescent="0.35"/>
    <row r="75598" customFormat="1" x14ac:dyDescent="0.35"/>
    <row r="75599" customFormat="1" x14ac:dyDescent="0.35"/>
    <row r="75600" customFormat="1" x14ac:dyDescent="0.35"/>
    <row r="75601" customFormat="1" x14ac:dyDescent="0.35"/>
    <row r="75602" customFormat="1" x14ac:dyDescent="0.35"/>
    <row r="75603" customFormat="1" x14ac:dyDescent="0.35"/>
    <row r="75604" customFormat="1" x14ac:dyDescent="0.35"/>
    <row r="75605" customFormat="1" x14ac:dyDescent="0.35"/>
    <row r="75606" customFormat="1" x14ac:dyDescent="0.35"/>
    <row r="75607" customFormat="1" x14ac:dyDescent="0.35"/>
    <row r="75608" customFormat="1" x14ac:dyDescent="0.35"/>
    <row r="75609" customFormat="1" x14ac:dyDescent="0.35"/>
    <row r="75610" customFormat="1" x14ac:dyDescent="0.35"/>
    <row r="75611" customFormat="1" x14ac:dyDescent="0.35"/>
    <row r="75612" customFormat="1" x14ac:dyDescent="0.35"/>
    <row r="75613" customFormat="1" x14ac:dyDescent="0.35"/>
    <row r="75614" customFormat="1" x14ac:dyDescent="0.35"/>
    <row r="75615" customFormat="1" x14ac:dyDescent="0.35"/>
    <row r="75616" customFormat="1" x14ac:dyDescent="0.35"/>
    <row r="75617" customFormat="1" x14ac:dyDescent="0.35"/>
    <row r="75618" customFormat="1" x14ac:dyDescent="0.35"/>
    <row r="75619" customFormat="1" x14ac:dyDescent="0.35"/>
    <row r="75620" customFormat="1" x14ac:dyDescent="0.35"/>
    <row r="75621" customFormat="1" x14ac:dyDescent="0.35"/>
    <row r="75622" customFormat="1" x14ac:dyDescent="0.35"/>
    <row r="75623" customFormat="1" x14ac:dyDescent="0.35"/>
    <row r="75624" customFormat="1" x14ac:dyDescent="0.35"/>
    <row r="75625" customFormat="1" x14ac:dyDescent="0.35"/>
    <row r="75626" customFormat="1" x14ac:dyDescent="0.35"/>
    <row r="75627" customFormat="1" x14ac:dyDescent="0.35"/>
    <row r="75628" customFormat="1" x14ac:dyDescent="0.35"/>
    <row r="75629" customFormat="1" x14ac:dyDescent="0.35"/>
    <row r="75630" customFormat="1" x14ac:dyDescent="0.35"/>
    <row r="75631" customFormat="1" x14ac:dyDescent="0.35"/>
    <row r="75632" customFormat="1" x14ac:dyDescent="0.35"/>
    <row r="75633" customFormat="1" x14ac:dyDescent="0.35"/>
    <row r="75634" customFormat="1" x14ac:dyDescent="0.35"/>
    <row r="75635" customFormat="1" x14ac:dyDescent="0.35"/>
    <row r="75636" customFormat="1" x14ac:dyDescent="0.35"/>
    <row r="75637" customFormat="1" x14ac:dyDescent="0.35"/>
    <row r="75638" customFormat="1" x14ac:dyDescent="0.35"/>
    <row r="75639" customFormat="1" x14ac:dyDescent="0.35"/>
    <row r="75640" customFormat="1" x14ac:dyDescent="0.35"/>
    <row r="75641" customFormat="1" x14ac:dyDescent="0.35"/>
    <row r="75642" customFormat="1" x14ac:dyDescent="0.35"/>
    <row r="75643" customFormat="1" x14ac:dyDescent="0.35"/>
    <row r="75644" customFormat="1" x14ac:dyDescent="0.35"/>
    <row r="75645" customFormat="1" x14ac:dyDescent="0.35"/>
    <row r="75646" customFormat="1" x14ac:dyDescent="0.35"/>
    <row r="75647" customFormat="1" x14ac:dyDescent="0.35"/>
    <row r="75648" customFormat="1" x14ac:dyDescent="0.35"/>
    <row r="75649" customFormat="1" x14ac:dyDescent="0.35"/>
    <row r="75650" customFormat="1" x14ac:dyDescent="0.35"/>
    <row r="75651" customFormat="1" x14ac:dyDescent="0.35"/>
    <row r="75652" customFormat="1" x14ac:dyDescent="0.35"/>
    <row r="75653" customFormat="1" x14ac:dyDescent="0.35"/>
    <row r="75654" customFormat="1" x14ac:dyDescent="0.35"/>
    <row r="75655" customFormat="1" x14ac:dyDescent="0.35"/>
    <row r="75656" customFormat="1" x14ac:dyDescent="0.35"/>
    <row r="75657" customFormat="1" x14ac:dyDescent="0.35"/>
    <row r="75658" customFormat="1" x14ac:dyDescent="0.35"/>
    <row r="75659" customFormat="1" x14ac:dyDescent="0.35"/>
    <row r="75660" customFormat="1" x14ac:dyDescent="0.35"/>
    <row r="75661" customFormat="1" x14ac:dyDescent="0.35"/>
    <row r="75662" customFormat="1" x14ac:dyDescent="0.35"/>
    <row r="75663" customFormat="1" x14ac:dyDescent="0.35"/>
    <row r="75664" customFormat="1" x14ac:dyDescent="0.35"/>
    <row r="75665" customFormat="1" x14ac:dyDescent="0.35"/>
    <row r="75666" customFormat="1" x14ac:dyDescent="0.35"/>
    <row r="75667" customFormat="1" x14ac:dyDescent="0.35"/>
    <row r="75668" customFormat="1" x14ac:dyDescent="0.35"/>
    <row r="75669" customFormat="1" x14ac:dyDescent="0.35"/>
    <row r="75670" customFormat="1" x14ac:dyDescent="0.35"/>
    <row r="75671" customFormat="1" x14ac:dyDescent="0.35"/>
    <row r="75672" customFormat="1" x14ac:dyDescent="0.35"/>
    <row r="75673" customFormat="1" x14ac:dyDescent="0.35"/>
    <row r="75674" customFormat="1" x14ac:dyDescent="0.35"/>
    <row r="75675" customFormat="1" x14ac:dyDescent="0.35"/>
    <row r="75676" customFormat="1" x14ac:dyDescent="0.35"/>
    <row r="75677" customFormat="1" x14ac:dyDescent="0.35"/>
    <row r="75678" customFormat="1" x14ac:dyDescent="0.35"/>
    <row r="75679" customFormat="1" x14ac:dyDescent="0.35"/>
    <row r="75680" customFormat="1" x14ac:dyDescent="0.35"/>
    <row r="75681" customFormat="1" x14ac:dyDescent="0.35"/>
    <row r="75682" customFormat="1" x14ac:dyDescent="0.35"/>
    <row r="75683" customFormat="1" x14ac:dyDescent="0.35"/>
    <row r="75684" customFormat="1" x14ac:dyDescent="0.35"/>
    <row r="75685" customFormat="1" x14ac:dyDescent="0.35"/>
    <row r="75686" customFormat="1" x14ac:dyDescent="0.35"/>
    <row r="75687" customFormat="1" x14ac:dyDescent="0.35"/>
    <row r="75688" customFormat="1" x14ac:dyDescent="0.35"/>
    <row r="75689" customFormat="1" x14ac:dyDescent="0.35"/>
    <row r="75690" customFormat="1" x14ac:dyDescent="0.35"/>
    <row r="75691" customFormat="1" x14ac:dyDescent="0.35"/>
    <row r="75692" customFormat="1" x14ac:dyDescent="0.35"/>
    <row r="75693" customFormat="1" x14ac:dyDescent="0.35"/>
    <row r="75694" customFormat="1" x14ac:dyDescent="0.35"/>
    <row r="75695" customFormat="1" x14ac:dyDescent="0.35"/>
    <row r="75696" customFormat="1" x14ac:dyDescent="0.35"/>
    <row r="75697" customFormat="1" x14ac:dyDescent="0.35"/>
    <row r="75698" customFormat="1" x14ac:dyDescent="0.35"/>
    <row r="75699" customFormat="1" x14ac:dyDescent="0.35"/>
    <row r="75700" customFormat="1" x14ac:dyDescent="0.35"/>
    <row r="75701" customFormat="1" x14ac:dyDescent="0.35"/>
    <row r="75702" customFormat="1" x14ac:dyDescent="0.35"/>
    <row r="75703" customFormat="1" x14ac:dyDescent="0.35"/>
    <row r="75704" customFormat="1" x14ac:dyDescent="0.35"/>
    <row r="75705" customFormat="1" x14ac:dyDescent="0.35"/>
    <row r="75706" customFormat="1" x14ac:dyDescent="0.35"/>
    <row r="75707" customFormat="1" x14ac:dyDescent="0.35"/>
    <row r="75708" customFormat="1" x14ac:dyDescent="0.35"/>
    <row r="75709" customFormat="1" x14ac:dyDescent="0.35"/>
    <row r="75710" customFormat="1" x14ac:dyDescent="0.35"/>
    <row r="75711" customFormat="1" x14ac:dyDescent="0.35"/>
    <row r="75712" customFormat="1" x14ac:dyDescent="0.35"/>
    <row r="75713" customFormat="1" x14ac:dyDescent="0.35"/>
    <row r="75714" customFormat="1" x14ac:dyDescent="0.35"/>
    <row r="75715" customFormat="1" x14ac:dyDescent="0.35"/>
    <row r="75716" customFormat="1" x14ac:dyDescent="0.35"/>
    <row r="75717" customFormat="1" x14ac:dyDescent="0.35"/>
    <row r="75718" customFormat="1" x14ac:dyDescent="0.35"/>
    <row r="75719" customFormat="1" x14ac:dyDescent="0.35"/>
    <row r="75720" customFormat="1" x14ac:dyDescent="0.35"/>
    <row r="75721" customFormat="1" x14ac:dyDescent="0.35"/>
    <row r="75722" customFormat="1" x14ac:dyDescent="0.35"/>
    <row r="75723" customFormat="1" x14ac:dyDescent="0.35"/>
    <row r="75724" customFormat="1" x14ac:dyDescent="0.35"/>
    <row r="75725" customFormat="1" x14ac:dyDescent="0.35"/>
    <row r="75726" customFormat="1" x14ac:dyDescent="0.35"/>
    <row r="75727" customFormat="1" x14ac:dyDescent="0.35"/>
    <row r="75728" customFormat="1" x14ac:dyDescent="0.35"/>
    <row r="75729" customFormat="1" x14ac:dyDescent="0.35"/>
    <row r="75730" customFormat="1" x14ac:dyDescent="0.35"/>
    <row r="75731" customFormat="1" x14ac:dyDescent="0.35"/>
    <row r="75732" customFormat="1" x14ac:dyDescent="0.35"/>
    <row r="75733" customFormat="1" x14ac:dyDescent="0.35"/>
    <row r="75734" customFormat="1" x14ac:dyDescent="0.35"/>
    <row r="75735" customFormat="1" x14ac:dyDescent="0.35"/>
    <row r="75736" customFormat="1" x14ac:dyDescent="0.35"/>
    <row r="75737" customFormat="1" x14ac:dyDescent="0.35"/>
    <row r="75738" customFormat="1" x14ac:dyDescent="0.35"/>
    <row r="75739" customFormat="1" x14ac:dyDescent="0.35"/>
    <row r="75740" customFormat="1" x14ac:dyDescent="0.35"/>
    <row r="75741" customFormat="1" x14ac:dyDescent="0.35"/>
    <row r="75742" customFormat="1" x14ac:dyDescent="0.35"/>
    <row r="75743" customFormat="1" x14ac:dyDescent="0.35"/>
    <row r="75744" customFormat="1" x14ac:dyDescent="0.35"/>
    <row r="75745" customFormat="1" x14ac:dyDescent="0.35"/>
    <row r="75746" customFormat="1" x14ac:dyDescent="0.35"/>
    <row r="75747" customFormat="1" x14ac:dyDescent="0.35"/>
    <row r="75748" customFormat="1" x14ac:dyDescent="0.35"/>
    <row r="75749" customFormat="1" x14ac:dyDescent="0.35"/>
    <row r="75750" customFormat="1" x14ac:dyDescent="0.35"/>
    <row r="75751" customFormat="1" x14ac:dyDescent="0.35"/>
    <row r="75752" customFormat="1" x14ac:dyDescent="0.35"/>
    <row r="75753" customFormat="1" x14ac:dyDescent="0.35"/>
    <row r="75754" customFormat="1" x14ac:dyDescent="0.35"/>
    <row r="75755" customFormat="1" x14ac:dyDescent="0.35"/>
    <row r="75756" customFormat="1" x14ac:dyDescent="0.35"/>
    <row r="75757" customFormat="1" x14ac:dyDescent="0.35"/>
    <row r="75758" customFormat="1" x14ac:dyDescent="0.35"/>
    <row r="75759" customFormat="1" x14ac:dyDescent="0.35"/>
    <row r="75760" customFormat="1" x14ac:dyDescent="0.35"/>
    <row r="75761" customFormat="1" x14ac:dyDescent="0.35"/>
    <row r="75762" customFormat="1" x14ac:dyDescent="0.35"/>
    <row r="75763" customFormat="1" x14ac:dyDescent="0.35"/>
    <row r="75764" customFormat="1" x14ac:dyDescent="0.35"/>
    <row r="75765" customFormat="1" x14ac:dyDescent="0.35"/>
    <row r="75766" customFormat="1" x14ac:dyDescent="0.35"/>
    <row r="75767" customFormat="1" x14ac:dyDescent="0.35"/>
    <row r="75768" customFormat="1" x14ac:dyDescent="0.35"/>
    <row r="75769" customFormat="1" x14ac:dyDescent="0.35"/>
    <row r="75770" customFormat="1" x14ac:dyDescent="0.35"/>
    <row r="75771" customFormat="1" x14ac:dyDescent="0.35"/>
    <row r="75772" customFormat="1" x14ac:dyDescent="0.35"/>
    <row r="75773" customFormat="1" x14ac:dyDescent="0.35"/>
    <row r="75774" customFormat="1" x14ac:dyDescent="0.35"/>
    <row r="75775" customFormat="1" x14ac:dyDescent="0.35"/>
    <row r="75776" customFormat="1" x14ac:dyDescent="0.35"/>
    <row r="75777" customFormat="1" x14ac:dyDescent="0.35"/>
    <row r="75778" customFormat="1" x14ac:dyDescent="0.35"/>
    <row r="75779" customFormat="1" x14ac:dyDescent="0.35"/>
    <row r="75780" customFormat="1" x14ac:dyDescent="0.35"/>
    <row r="75781" customFormat="1" x14ac:dyDescent="0.35"/>
    <row r="75782" customFormat="1" x14ac:dyDescent="0.35"/>
    <row r="75783" customFormat="1" x14ac:dyDescent="0.35"/>
    <row r="75784" customFormat="1" x14ac:dyDescent="0.35"/>
    <row r="75785" customFormat="1" x14ac:dyDescent="0.35"/>
    <row r="75786" customFormat="1" x14ac:dyDescent="0.35"/>
    <row r="75787" customFormat="1" x14ac:dyDescent="0.35"/>
    <row r="75788" customFormat="1" x14ac:dyDescent="0.35"/>
    <row r="75789" customFormat="1" x14ac:dyDescent="0.35"/>
    <row r="75790" customFormat="1" x14ac:dyDescent="0.35"/>
    <row r="75791" customFormat="1" x14ac:dyDescent="0.35"/>
    <row r="75792" customFormat="1" x14ac:dyDescent="0.35"/>
    <row r="75793" customFormat="1" x14ac:dyDescent="0.35"/>
    <row r="75794" customFormat="1" x14ac:dyDescent="0.35"/>
    <row r="75795" customFormat="1" x14ac:dyDescent="0.35"/>
    <row r="75796" customFormat="1" x14ac:dyDescent="0.35"/>
    <row r="75797" customFormat="1" x14ac:dyDescent="0.35"/>
    <row r="75798" customFormat="1" x14ac:dyDescent="0.35"/>
    <row r="75799" customFormat="1" x14ac:dyDescent="0.35"/>
    <row r="75800" customFormat="1" x14ac:dyDescent="0.35"/>
    <row r="75801" customFormat="1" x14ac:dyDescent="0.35"/>
    <row r="75802" customFormat="1" x14ac:dyDescent="0.35"/>
    <row r="75803" customFormat="1" x14ac:dyDescent="0.35"/>
    <row r="75804" customFormat="1" x14ac:dyDescent="0.35"/>
    <row r="75805" customFormat="1" x14ac:dyDescent="0.35"/>
    <row r="75806" customFormat="1" x14ac:dyDescent="0.35"/>
    <row r="75807" customFormat="1" x14ac:dyDescent="0.35"/>
    <row r="75808" customFormat="1" x14ac:dyDescent="0.35"/>
    <row r="75809" customFormat="1" x14ac:dyDescent="0.35"/>
    <row r="75810" customFormat="1" x14ac:dyDescent="0.35"/>
    <row r="75811" customFormat="1" x14ac:dyDescent="0.35"/>
    <row r="75812" customFormat="1" x14ac:dyDescent="0.35"/>
    <row r="75813" customFormat="1" x14ac:dyDescent="0.35"/>
    <row r="75814" customFormat="1" x14ac:dyDescent="0.35"/>
    <row r="75815" customFormat="1" x14ac:dyDescent="0.35"/>
    <row r="75816" customFormat="1" x14ac:dyDescent="0.35"/>
    <row r="75817" customFormat="1" x14ac:dyDescent="0.35"/>
    <row r="75818" customFormat="1" x14ac:dyDescent="0.35"/>
    <row r="75819" customFormat="1" x14ac:dyDescent="0.35"/>
    <row r="75820" customFormat="1" x14ac:dyDescent="0.35"/>
    <row r="75821" customFormat="1" x14ac:dyDescent="0.35"/>
    <row r="75822" customFormat="1" x14ac:dyDescent="0.35"/>
    <row r="75823" customFormat="1" x14ac:dyDescent="0.35"/>
    <row r="75824" customFormat="1" x14ac:dyDescent="0.35"/>
    <row r="75825" customFormat="1" x14ac:dyDescent="0.35"/>
    <row r="75826" customFormat="1" x14ac:dyDescent="0.35"/>
    <row r="75827" customFormat="1" x14ac:dyDescent="0.35"/>
    <row r="75828" customFormat="1" x14ac:dyDescent="0.35"/>
    <row r="75829" customFormat="1" x14ac:dyDescent="0.35"/>
    <row r="75830" customFormat="1" x14ac:dyDescent="0.35"/>
    <row r="75831" customFormat="1" x14ac:dyDescent="0.35"/>
    <row r="75832" customFormat="1" x14ac:dyDescent="0.35"/>
    <row r="75833" customFormat="1" x14ac:dyDescent="0.35"/>
    <row r="75834" customFormat="1" x14ac:dyDescent="0.35"/>
    <row r="75835" customFormat="1" x14ac:dyDescent="0.35"/>
    <row r="75836" customFormat="1" x14ac:dyDescent="0.35"/>
    <row r="75837" customFormat="1" x14ac:dyDescent="0.35"/>
    <row r="75838" customFormat="1" x14ac:dyDescent="0.35"/>
    <row r="75839" customFormat="1" x14ac:dyDescent="0.35"/>
    <row r="75840" customFormat="1" x14ac:dyDescent="0.35"/>
    <row r="75841" customFormat="1" x14ac:dyDescent="0.35"/>
    <row r="75842" customFormat="1" x14ac:dyDescent="0.35"/>
    <row r="75843" customFormat="1" x14ac:dyDescent="0.35"/>
    <row r="75844" customFormat="1" x14ac:dyDescent="0.35"/>
    <row r="75845" customFormat="1" x14ac:dyDescent="0.35"/>
    <row r="75846" customFormat="1" x14ac:dyDescent="0.35"/>
    <row r="75847" customFormat="1" x14ac:dyDescent="0.35"/>
    <row r="75848" customFormat="1" x14ac:dyDescent="0.35"/>
    <row r="75849" customFormat="1" x14ac:dyDescent="0.35"/>
    <row r="75850" customFormat="1" x14ac:dyDescent="0.35"/>
    <row r="75851" customFormat="1" x14ac:dyDescent="0.35"/>
    <row r="75852" customFormat="1" x14ac:dyDescent="0.35"/>
    <row r="75853" customFormat="1" x14ac:dyDescent="0.35"/>
    <row r="75854" customFormat="1" x14ac:dyDescent="0.35"/>
    <row r="75855" customFormat="1" x14ac:dyDescent="0.35"/>
    <row r="75856" customFormat="1" x14ac:dyDescent="0.35"/>
    <row r="75857" customFormat="1" x14ac:dyDescent="0.35"/>
    <row r="75858" customFormat="1" x14ac:dyDescent="0.35"/>
    <row r="75859" customFormat="1" x14ac:dyDescent="0.35"/>
    <row r="75860" customFormat="1" x14ac:dyDescent="0.35"/>
    <row r="75861" customFormat="1" x14ac:dyDescent="0.35"/>
    <row r="75862" customFormat="1" x14ac:dyDescent="0.35"/>
    <row r="75863" customFormat="1" x14ac:dyDescent="0.35"/>
    <row r="75864" customFormat="1" x14ac:dyDescent="0.35"/>
    <row r="75865" customFormat="1" x14ac:dyDescent="0.35"/>
    <row r="75866" customFormat="1" x14ac:dyDescent="0.35"/>
    <row r="75867" customFormat="1" x14ac:dyDescent="0.35"/>
    <row r="75868" customFormat="1" x14ac:dyDescent="0.35"/>
    <row r="75869" customFormat="1" x14ac:dyDescent="0.35"/>
    <row r="75870" customFormat="1" x14ac:dyDescent="0.35"/>
    <row r="75871" customFormat="1" x14ac:dyDescent="0.35"/>
    <row r="75872" customFormat="1" x14ac:dyDescent="0.35"/>
    <row r="75873" customFormat="1" x14ac:dyDescent="0.35"/>
    <row r="75874" customFormat="1" x14ac:dyDescent="0.35"/>
    <row r="75875" customFormat="1" x14ac:dyDescent="0.35"/>
    <row r="75876" customFormat="1" x14ac:dyDescent="0.35"/>
    <row r="75877" customFormat="1" x14ac:dyDescent="0.35"/>
    <row r="75878" customFormat="1" x14ac:dyDescent="0.35"/>
    <row r="75879" customFormat="1" x14ac:dyDescent="0.35"/>
    <row r="75880" customFormat="1" x14ac:dyDescent="0.35"/>
    <row r="75881" customFormat="1" x14ac:dyDescent="0.35"/>
    <row r="75882" customFormat="1" x14ac:dyDescent="0.35"/>
    <row r="75883" customFormat="1" x14ac:dyDescent="0.35"/>
    <row r="75884" customFormat="1" x14ac:dyDescent="0.35"/>
    <row r="75885" customFormat="1" x14ac:dyDescent="0.35"/>
    <row r="75886" customFormat="1" x14ac:dyDescent="0.35"/>
    <row r="75887" customFormat="1" x14ac:dyDescent="0.35"/>
    <row r="75888" customFormat="1" x14ac:dyDescent="0.35"/>
    <row r="75889" customFormat="1" x14ac:dyDescent="0.35"/>
    <row r="75890" customFormat="1" x14ac:dyDescent="0.35"/>
    <row r="75891" customFormat="1" x14ac:dyDescent="0.35"/>
    <row r="75892" customFormat="1" x14ac:dyDescent="0.35"/>
    <row r="75893" customFormat="1" x14ac:dyDescent="0.35"/>
    <row r="75894" customFormat="1" x14ac:dyDescent="0.35"/>
    <row r="75895" customFormat="1" x14ac:dyDescent="0.35"/>
    <row r="75896" customFormat="1" x14ac:dyDescent="0.35"/>
    <row r="75897" customFormat="1" x14ac:dyDescent="0.35"/>
    <row r="75898" customFormat="1" x14ac:dyDescent="0.35"/>
    <row r="75899" customFormat="1" x14ac:dyDescent="0.35"/>
    <row r="75900" customFormat="1" x14ac:dyDescent="0.35"/>
    <row r="75901" customFormat="1" x14ac:dyDescent="0.35"/>
    <row r="75902" customFormat="1" x14ac:dyDescent="0.35"/>
    <row r="75903" customFormat="1" x14ac:dyDescent="0.35"/>
    <row r="75904" customFormat="1" x14ac:dyDescent="0.35"/>
    <row r="75905" customFormat="1" x14ac:dyDescent="0.35"/>
    <row r="75906" customFormat="1" x14ac:dyDescent="0.35"/>
    <row r="75907" customFormat="1" x14ac:dyDescent="0.35"/>
    <row r="75908" customFormat="1" x14ac:dyDescent="0.35"/>
    <row r="75909" customFormat="1" x14ac:dyDescent="0.35"/>
    <row r="75910" customFormat="1" x14ac:dyDescent="0.35"/>
    <row r="75911" customFormat="1" x14ac:dyDescent="0.35"/>
    <row r="75912" customFormat="1" x14ac:dyDescent="0.35"/>
    <row r="75913" customFormat="1" x14ac:dyDescent="0.35"/>
    <row r="75914" customFormat="1" x14ac:dyDescent="0.35"/>
    <row r="75915" customFormat="1" x14ac:dyDescent="0.35"/>
    <row r="75916" customFormat="1" x14ac:dyDescent="0.35"/>
    <row r="75917" customFormat="1" x14ac:dyDescent="0.35"/>
    <row r="75918" customFormat="1" x14ac:dyDescent="0.35"/>
    <row r="75919" customFormat="1" x14ac:dyDescent="0.35"/>
    <row r="75920" customFormat="1" x14ac:dyDescent="0.35"/>
    <row r="75921" customFormat="1" x14ac:dyDescent="0.35"/>
    <row r="75922" customFormat="1" x14ac:dyDescent="0.35"/>
    <row r="75923" customFormat="1" x14ac:dyDescent="0.35"/>
    <row r="75924" customFormat="1" x14ac:dyDescent="0.35"/>
    <row r="75925" customFormat="1" x14ac:dyDescent="0.35"/>
    <row r="75926" customFormat="1" x14ac:dyDescent="0.35"/>
    <row r="75927" customFormat="1" x14ac:dyDescent="0.35"/>
    <row r="75928" customFormat="1" x14ac:dyDescent="0.35"/>
    <row r="75929" customFormat="1" x14ac:dyDescent="0.35"/>
    <row r="75930" customFormat="1" x14ac:dyDescent="0.35"/>
    <row r="75931" customFormat="1" x14ac:dyDescent="0.35"/>
    <row r="75932" customFormat="1" x14ac:dyDescent="0.35"/>
    <row r="75933" customFormat="1" x14ac:dyDescent="0.35"/>
    <row r="75934" customFormat="1" x14ac:dyDescent="0.35"/>
    <row r="75935" customFormat="1" x14ac:dyDescent="0.35"/>
    <row r="75936" customFormat="1" x14ac:dyDescent="0.35"/>
    <row r="75937" customFormat="1" x14ac:dyDescent="0.35"/>
    <row r="75938" customFormat="1" x14ac:dyDescent="0.35"/>
    <row r="75939" customFormat="1" x14ac:dyDescent="0.35"/>
    <row r="75940" customFormat="1" x14ac:dyDescent="0.35"/>
    <row r="75941" customFormat="1" x14ac:dyDescent="0.35"/>
    <row r="75942" customFormat="1" x14ac:dyDescent="0.35"/>
    <row r="75943" customFormat="1" x14ac:dyDescent="0.35"/>
    <row r="75944" customFormat="1" x14ac:dyDescent="0.35"/>
    <row r="75945" customFormat="1" x14ac:dyDescent="0.35"/>
    <row r="75946" customFormat="1" x14ac:dyDescent="0.35"/>
    <row r="75947" customFormat="1" x14ac:dyDescent="0.35"/>
    <row r="75948" customFormat="1" x14ac:dyDescent="0.35"/>
    <row r="75949" customFormat="1" x14ac:dyDescent="0.35"/>
    <row r="75950" customFormat="1" x14ac:dyDescent="0.35"/>
    <row r="75951" customFormat="1" x14ac:dyDescent="0.35"/>
    <row r="75952" customFormat="1" x14ac:dyDescent="0.35"/>
    <row r="75953" customFormat="1" x14ac:dyDescent="0.35"/>
    <row r="75954" customFormat="1" x14ac:dyDescent="0.35"/>
    <row r="75955" customFormat="1" x14ac:dyDescent="0.35"/>
    <row r="75956" customFormat="1" x14ac:dyDescent="0.35"/>
    <row r="75957" customFormat="1" x14ac:dyDescent="0.35"/>
    <row r="75958" customFormat="1" x14ac:dyDescent="0.35"/>
    <row r="75959" customFormat="1" x14ac:dyDescent="0.35"/>
    <row r="75960" customFormat="1" x14ac:dyDescent="0.35"/>
    <row r="75961" customFormat="1" x14ac:dyDescent="0.35"/>
    <row r="75962" customFormat="1" x14ac:dyDescent="0.35"/>
    <row r="75963" customFormat="1" x14ac:dyDescent="0.35"/>
    <row r="75964" customFormat="1" x14ac:dyDescent="0.35"/>
    <row r="75965" customFormat="1" x14ac:dyDescent="0.35"/>
    <row r="75966" customFormat="1" x14ac:dyDescent="0.35"/>
    <row r="75967" customFormat="1" x14ac:dyDescent="0.35"/>
    <row r="75968" customFormat="1" x14ac:dyDescent="0.35"/>
    <row r="75969" customFormat="1" x14ac:dyDescent="0.35"/>
    <row r="75970" customFormat="1" x14ac:dyDescent="0.35"/>
    <row r="75971" customFormat="1" x14ac:dyDescent="0.35"/>
    <row r="75972" customFormat="1" x14ac:dyDescent="0.35"/>
    <row r="75973" customFormat="1" x14ac:dyDescent="0.35"/>
    <row r="75974" customFormat="1" x14ac:dyDescent="0.35"/>
    <row r="75975" customFormat="1" x14ac:dyDescent="0.35"/>
    <row r="75976" customFormat="1" x14ac:dyDescent="0.35"/>
    <row r="75977" customFormat="1" x14ac:dyDescent="0.35"/>
    <row r="75978" customFormat="1" x14ac:dyDescent="0.35"/>
    <row r="75979" customFormat="1" x14ac:dyDescent="0.35"/>
    <row r="75980" customFormat="1" x14ac:dyDescent="0.35"/>
    <row r="75981" customFormat="1" x14ac:dyDescent="0.35"/>
    <row r="75982" customFormat="1" x14ac:dyDescent="0.35"/>
    <row r="75983" customFormat="1" x14ac:dyDescent="0.35"/>
    <row r="75984" customFormat="1" x14ac:dyDescent="0.35"/>
    <row r="75985" customFormat="1" x14ac:dyDescent="0.35"/>
    <row r="75986" customFormat="1" x14ac:dyDescent="0.35"/>
    <row r="75987" customFormat="1" x14ac:dyDescent="0.35"/>
    <row r="75988" customFormat="1" x14ac:dyDescent="0.35"/>
    <row r="75989" customFormat="1" x14ac:dyDescent="0.35"/>
    <row r="75990" customFormat="1" x14ac:dyDescent="0.35"/>
    <row r="75991" customFormat="1" x14ac:dyDescent="0.35"/>
    <row r="75992" customFormat="1" x14ac:dyDescent="0.35"/>
    <row r="75993" customFormat="1" x14ac:dyDescent="0.35"/>
    <row r="75994" customFormat="1" x14ac:dyDescent="0.35"/>
    <row r="75995" customFormat="1" x14ac:dyDescent="0.35"/>
    <row r="75996" customFormat="1" x14ac:dyDescent="0.35"/>
    <row r="75997" customFormat="1" x14ac:dyDescent="0.35"/>
    <row r="75998" customFormat="1" x14ac:dyDescent="0.35"/>
    <row r="75999" customFormat="1" x14ac:dyDescent="0.35"/>
    <row r="76000" customFormat="1" x14ac:dyDescent="0.35"/>
    <row r="76001" customFormat="1" x14ac:dyDescent="0.35"/>
    <row r="76002" customFormat="1" x14ac:dyDescent="0.35"/>
    <row r="76003" customFormat="1" x14ac:dyDescent="0.35"/>
    <row r="76004" customFormat="1" x14ac:dyDescent="0.35"/>
    <row r="76005" customFormat="1" x14ac:dyDescent="0.35"/>
    <row r="76006" customFormat="1" x14ac:dyDescent="0.35"/>
    <row r="76007" customFormat="1" x14ac:dyDescent="0.35"/>
    <row r="76008" customFormat="1" x14ac:dyDescent="0.35"/>
    <row r="76009" customFormat="1" x14ac:dyDescent="0.35"/>
    <row r="76010" customFormat="1" x14ac:dyDescent="0.35"/>
    <row r="76011" customFormat="1" x14ac:dyDescent="0.35"/>
    <row r="76012" customFormat="1" x14ac:dyDescent="0.35"/>
    <row r="76013" customFormat="1" x14ac:dyDescent="0.35"/>
    <row r="76014" customFormat="1" x14ac:dyDescent="0.35"/>
    <row r="76015" customFormat="1" x14ac:dyDescent="0.35"/>
    <row r="76016" customFormat="1" x14ac:dyDescent="0.35"/>
    <row r="76017" customFormat="1" x14ac:dyDescent="0.35"/>
    <row r="76018" customFormat="1" x14ac:dyDescent="0.35"/>
    <row r="76019" customFormat="1" x14ac:dyDescent="0.35"/>
    <row r="76020" customFormat="1" x14ac:dyDescent="0.35"/>
    <row r="76021" customFormat="1" x14ac:dyDescent="0.35"/>
    <row r="76022" customFormat="1" x14ac:dyDescent="0.35"/>
    <row r="76023" customFormat="1" x14ac:dyDescent="0.35"/>
    <row r="76024" customFormat="1" x14ac:dyDescent="0.35"/>
    <row r="76025" customFormat="1" x14ac:dyDescent="0.35"/>
    <row r="76026" customFormat="1" x14ac:dyDescent="0.35"/>
    <row r="76027" customFormat="1" x14ac:dyDescent="0.35"/>
    <row r="76028" customFormat="1" x14ac:dyDescent="0.35"/>
    <row r="76029" customFormat="1" x14ac:dyDescent="0.35"/>
    <row r="76030" customFormat="1" x14ac:dyDescent="0.35"/>
    <row r="76031" customFormat="1" x14ac:dyDescent="0.35"/>
    <row r="76032" customFormat="1" x14ac:dyDescent="0.35"/>
    <row r="76033" customFormat="1" x14ac:dyDescent="0.35"/>
    <row r="76034" customFormat="1" x14ac:dyDescent="0.35"/>
    <row r="76035" customFormat="1" x14ac:dyDescent="0.35"/>
    <row r="76036" customFormat="1" x14ac:dyDescent="0.35"/>
    <row r="76037" customFormat="1" x14ac:dyDescent="0.35"/>
    <row r="76038" customFormat="1" x14ac:dyDescent="0.35"/>
    <row r="76039" customFormat="1" x14ac:dyDescent="0.35"/>
    <row r="76040" customFormat="1" x14ac:dyDescent="0.35"/>
    <row r="76041" customFormat="1" x14ac:dyDescent="0.35"/>
    <row r="76042" customFormat="1" x14ac:dyDescent="0.35"/>
    <row r="76043" customFormat="1" x14ac:dyDescent="0.35"/>
    <row r="76044" customFormat="1" x14ac:dyDescent="0.35"/>
    <row r="76045" customFormat="1" x14ac:dyDescent="0.35"/>
    <row r="76046" customFormat="1" x14ac:dyDescent="0.35"/>
    <row r="76047" customFormat="1" x14ac:dyDescent="0.35"/>
    <row r="76048" customFormat="1" x14ac:dyDescent="0.35"/>
    <row r="76049" customFormat="1" x14ac:dyDescent="0.35"/>
    <row r="76050" customFormat="1" x14ac:dyDescent="0.35"/>
    <row r="76051" customFormat="1" x14ac:dyDescent="0.35"/>
    <row r="76052" customFormat="1" x14ac:dyDescent="0.35"/>
    <row r="76053" customFormat="1" x14ac:dyDescent="0.35"/>
    <row r="76054" customFormat="1" x14ac:dyDescent="0.35"/>
    <row r="76055" customFormat="1" x14ac:dyDescent="0.35"/>
    <row r="76056" customFormat="1" x14ac:dyDescent="0.35"/>
    <row r="76057" customFormat="1" x14ac:dyDescent="0.35"/>
    <row r="76058" customFormat="1" x14ac:dyDescent="0.35"/>
    <row r="76059" customFormat="1" x14ac:dyDescent="0.35"/>
    <row r="76060" customFormat="1" x14ac:dyDescent="0.35"/>
    <row r="76061" customFormat="1" x14ac:dyDescent="0.35"/>
    <row r="76062" customFormat="1" x14ac:dyDescent="0.35"/>
    <row r="76063" customFormat="1" x14ac:dyDescent="0.35"/>
    <row r="76064" customFormat="1" x14ac:dyDescent="0.35"/>
    <row r="76065" customFormat="1" x14ac:dyDescent="0.35"/>
    <row r="76066" customFormat="1" x14ac:dyDescent="0.35"/>
    <row r="76067" customFormat="1" x14ac:dyDescent="0.35"/>
    <row r="76068" customFormat="1" x14ac:dyDescent="0.35"/>
    <row r="76069" customFormat="1" x14ac:dyDescent="0.35"/>
    <row r="76070" customFormat="1" x14ac:dyDescent="0.35"/>
    <row r="76071" customFormat="1" x14ac:dyDescent="0.35"/>
    <row r="76072" customFormat="1" x14ac:dyDescent="0.35"/>
    <row r="76073" customFormat="1" x14ac:dyDescent="0.35"/>
    <row r="76074" customFormat="1" x14ac:dyDescent="0.35"/>
    <row r="76075" customFormat="1" x14ac:dyDescent="0.35"/>
    <row r="76076" customFormat="1" x14ac:dyDescent="0.35"/>
    <row r="76077" customFormat="1" x14ac:dyDescent="0.35"/>
    <row r="76078" customFormat="1" x14ac:dyDescent="0.35"/>
    <row r="76079" customFormat="1" x14ac:dyDescent="0.35"/>
    <row r="76080" customFormat="1" x14ac:dyDescent="0.35"/>
    <row r="76081" customFormat="1" x14ac:dyDescent="0.35"/>
    <row r="76082" customFormat="1" x14ac:dyDescent="0.35"/>
    <row r="76083" customFormat="1" x14ac:dyDescent="0.35"/>
    <row r="76084" customFormat="1" x14ac:dyDescent="0.35"/>
    <row r="76085" customFormat="1" x14ac:dyDescent="0.35"/>
    <row r="76086" customFormat="1" x14ac:dyDescent="0.35"/>
    <row r="76087" customFormat="1" x14ac:dyDescent="0.35"/>
    <row r="76088" customFormat="1" x14ac:dyDescent="0.35"/>
    <row r="76089" customFormat="1" x14ac:dyDescent="0.35"/>
    <row r="76090" customFormat="1" x14ac:dyDescent="0.35"/>
    <row r="76091" customFormat="1" x14ac:dyDescent="0.35"/>
    <row r="76092" customFormat="1" x14ac:dyDescent="0.35"/>
    <row r="76093" customFormat="1" x14ac:dyDescent="0.35"/>
    <row r="76094" customFormat="1" x14ac:dyDescent="0.35"/>
    <row r="76095" customFormat="1" x14ac:dyDescent="0.35"/>
    <row r="76096" customFormat="1" x14ac:dyDescent="0.35"/>
    <row r="76097" customFormat="1" x14ac:dyDescent="0.35"/>
    <row r="76098" customFormat="1" x14ac:dyDescent="0.35"/>
    <row r="76099" customFormat="1" x14ac:dyDescent="0.35"/>
    <row r="76100" customFormat="1" x14ac:dyDescent="0.35"/>
    <row r="76101" customFormat="1" x14ac:dyDescent="0.35"/>
    <row r="76102" customFormat="1" x14ac:dyDescent="0.35"/>
    <row r="76103" customFormat="1" x14ac:dyDescent="0.35"/>
    <row r="76104" customFormat="1" x14ac:dyDescent="0.35"/>
    <row r="76105" customFormat="1" x14ac:dyDescent="0.35"/>
    <row r="76106" customFormat="1" x14ac:dyDescent="0.35"/>
    <row r="76107" customFormat="1" x14ac:dyDescent="0.35"/>
    <row r="76108" customFormat="1" x14ac:dyDescent="0.35"/>
    <row r="76109" customFormat="1" x14ac:dyDescent="0.35"/>
    <row r="76110" customFormat="1" x14ac:dyDescent="0.35"/>
    <row r="76111" customFormat="1" x14ac:dyDescent="0.35"/>
    <row r="76112" customFormat="1" x14ac:dyDescent="0.35"/>
    <row r="76113" customFormat="1" x14ac:dyDescent="0.35"/>
    <row r="76114" customFormat="1" x14ac:dyDescent="0.35"/>
    <row r="76115" customFormat="1" x14ac:dyDescent="0.35"/>
    <row r="76116" customFormat="1" x14ac:dyDescent="0.35"/>
    <row r="76117" customFormat="1" x14ac:dyDescent="0.35"/>
    <row r="76118" customFormat="1" x14ac:dyDescent="0.35"/>
    <row r="76119" customFormat="1" x14ac:dyDescent="0.35"/>
    <row r="76120" customFormat="1" x14ac:dyDescent="0.35"/>
    <row r="76121" customFormat="1" x14ac:dyDescent="0.35"/>
    <row r="76122" customFormat="1" x14ac:dyDescent="0.35"/>
    <row r="76123" customFormat="1" x14ac:dyDescent="0.35"/>
    <row r="76124" customFormat="1" x14ac:dyDescent="0.35"/>
    <row r="76125" customFormat="1" x14ac:dyDescent="0.35"/>
    <row r="76126" customFormat="1" x14ac:dyDescent="0.35"/>
    <row r="76127" customFormat="1" x14ac:dyDescent="0.35"/>
    <row r="76128" customFormat="1" x14ac:dyDescent="0.35"/>
    <row r="76129" customFormat="1" x14ac:dyDescent="0.35"/>
    <row r="76130" customFormat="1" x14ac:dyDescent="0.35"/>
    <row r="76131" customFormat="1" x14ac:dyDescent="0.35"/>
    <row r="76132" customFormat="1" x14ac:dyDescent="0.35"/>
    <row r="76133" customFormat="1" x14ac:dyDescent="0.35"/>
    <row r="76134" customFormat="1" x14ac:dyDescent="0.35"/>
    <row r="76135" customFormat="1" x14ac:dyDescent="0.35"/>
    <row r="76136" customFormat="1" x14ac:dyDescent="0.35"/>
    <row r="76137" customFormat="1" x14ac:dyDescent="0.35"/>
    <row r="76138" customFormat="1" x14ac:dyDescent="0.35"/>
    <row r="76139" customFormat="1" x14ac:dyDescent="0.35"/>
    <row r="76140" customFormat="1" x14ac:dyDescent="0.35"/>
    <row r="76141" customFormat="1" x14ac:dyDescent="0.35"/>
    <row r="76142" customFormat="1" x14ac:dyDescent="0.35"/>
    <row r="76143" customFormat="1" x14ac:dyDescent="0.35"/>
    <row r="76144" customFormat="1" x14ac:dyDescent="0.35"/>
    <row r="76145" customFormat="1" x14ac:dyDescent="0.35"/>
    <row r="76146" customFormat="1" x14ac:dyDescent="0.35"/>
    <row r="76147" customFormat="1" x14ac:dyDescent="0.35"/>
    <row r="76148" customFormat="1" x14ac:dyDescent="0.35"/>
    <row r="76149" customFormat="1" x14ac:dyDescent="0.35"/>
    <row r="76150" customFormat="1" x14ac:dyDescent="0.35"/>
    <row r="76151" customFormat="1" x14ac:dyDescent="0.35"/>
    <row r="76152" customFormat="1" x14ac:dyDescent="0.35"/>
    <row r="76153" customFormat="1" x14ac:dyDescent="0.35"/>
    <row r="76154" customFormat="1" x14ac:dyDescent="0.35"/>
    <row r="76155" customFormat="1" x14ac:dyDescent="0.35"/>
    <row r="76156" customFormat="1" x14ac:dyDescent="0.35"/>
    <row r="76157" customFormat="1" x14ac:dyDescent="0.35"/>
    <row r="76158" customFormat="1" x14ac:dyDescent="0.35"/>
    <row r="76159" customFormat="1" x14ac:dyDescent="0.35"/>
    <row r="76160" customFormat="1" x14ac:dyDescent="0.35"/>
    <row r="76161" customFormat="1" x14ac:dyDescent="0.35"/>
    <row r="76162" customFormat="1" x14ac:dyDescent="0.35"/>
    <row r="76163" customFormat="1" x14ac:dyDescent="0.35"/>
    <row r="76164" customFormat="1" x14ac:dyDescent="0.35"/>
    <row r="76165" customFormat="1" x14ac:dyDescent="0.35"/>
    <row r="76166" customFormat="1" x14ac:dyDescent="0.35"/>
    <row r="76167" customFormat="1" x14ac:dyDescent="0.35"/>
    <row r="76168" customFormat="1" x14ac:dyDescent="0.35"/>
    <row r="76169" customFormat="1" x14ac:dyDescent="0.35"/>
    <row r="76170" customFormat="1" x14ac:dyDescent="0.35"/>
    <row r="76171" customFormat="1" x14ac:dyDescent="0.35"/>
    <row r="76172" customFormat="1" x14ac:dyDescent="0.35"/>
    <row r="76173" customFormat="1" x14ac:dyDescent="0.35"/>
    <row r="76174" customFormat="1" x14ac:dyDescent="0.35"/>
    <row r="76175" customFormat="1" x14ac:dyDescent="0.35"/>
    <row r="76176" customFormat="1" x14ac:dyDescent="0.35"/>
    <row r="76177" customFormat="1" x14ac:dyDescent="0.35"/>
    <row r="76178" customFormat="1" x14ac:dyDescent="0.35"/>
    <row r="76179" customFormat="1" x14ac:dyDescent="0.35"/>
    <row r="76180" customFormat="1" x14ac:dyDescent="0.35"/>
    <row r="76181" customFormat="1" x14ac:dyDescent="0.35"/>
    <row r="76182" customFormat="1" x14ac:dyDescent="0.35"/>
    <row r="76183" customFormat="1" x14ac:dyDescent="0.35"/>
    <row r="76184" customFormat="1" x14ac:dyDescent="0.35"/>
    <row r="76185" customFormat="1" x14ac:dyDescent="0.35"/>
    <row r="76186" customFormat="1" x14ac:dyDescent="0.35"/>
    <row r="76187" customFormat="1" x14ac:dyDescent="0.35"/>
    <row r="76188" customFormat="1" x14ac:dyDescent="0.35"/>
    <row r="76189" customFormat="1" x14ac:dyDescent="0.35"/>
    <row r="76190" customFormat="1" x14ac:dyDescent="0.35"/>
    <row r="76191" customFormat="1" x14ac:dyDescent="0.35"/>
    <row r="76192" customFormat="1" x14ac:dyDescent="0.35"/>
    <row r="76193" customFormat="1" x14ac:dyDescent="0.35"/>
    <row r="76194" customFormat="1" x14ac:dyDescent="0.35"/>
    <row r="76195" customFormat="1" x14ac:dyDescent="0.35"/>
    <row r="76196" customFormat="1" x14ac:dyDescent="0.35"/>
    <row r="76197" customFormat="1" x14ac:dyDescent="0.35"/>
    <row r="76198" customFormat="1" x14ac:dyDescent="0.35"/>
    <row r="76199" customFormat="1" x14ac:dyDescent="0.35"/>
    <row r="76200" customFormat="1" x14ac:dyDescent="0.35"/>
    <row r="76201" customFormat="1" x14ac:dyDescent="0.35"/>
    <row r="76202" customFormat="1" x14ac:dyDescent="0.35"/>
    <row r="76203" customFormat="1" x14ac:dyDescent="0.35"/>
    <row r="76204" customFormat="1" x14ac:dyDescent="0.35"/>
    <row r="76205" customFormat="1" x14ac:dyDescent="0.35"/>
    <row r="76206" customFormat="1" x14ac:dyDescent="0.35"/>
    <row r="76207" customFormat="1" x14ac:dyDescent="0.35"/>
    <row r="76208" customFormat="1" x14ac:dyDescent="0.35"/>
    <row r="76209" customFormat="1" x14ac:dyDescent="0.35"/>
    <row r="76210" customFormat="1" x14ac:dyDescent="0.35"/>
    <row r="76211" customFormat="1" x14ac:dyDescent="0.35"/>
    <row r="76212" customFormat="1" x14ac:dyDescent="0.35"/>
    <row r="76213" customFormat="1" x14ac:dyDescent="0.35"/>
    <row r="76214" customFormat="1" x14ac:dyDescent="0.35"/>
    <row r="76215" customFormat="1" x14ac:dyDescent="0.35"/>
    <row r="76216" customFormat="1" x14ac:dyDescent="0.35"/>
    <row r="76217" customFormat="1" x14ac:dyDescent="0.35"/>
    <row r="76218" customFormat="1" x14ac:dyDescent="0.35"/>
    <row r="76219" customFormat="1" x14ac:dyDescent="0.35"/>
    <row r="76220" customFormat="1" x14ac:dyDescent="0.35"/>
    <row r="76221" customFormat="1" x14ac:dyDescent="0.35"/>
    <row r="76222" customFormat="1" x14ac:dyDescent="0.35"/>
    <row r="76223" customFormat="1" x14ac:dyDescent="0.35"/>
    <row r="76224" customFormat="1" x14ac:dyDescent="0.35"/>
    <row r="76225" customFormat="1" x14ac:dyDescent="0.35"/>
    <row r="76226" customFormat="1" x14ac:dyDescent="0.35"/>
    <row r="76227" customFormat="1" x14ac:dyDescent="0.35"/>
    <row r="76228" customFormat="1" x14ac:dyDescent="0.35"/>
    <row r="76229" customFormat="1" x14ac:dyDescent="0.35"/>
    <row r="76230" customFormat="1" x14ac:dyDescent="0.35"/>
    <row r="76231" customFormat="1" x14ac:dyDescent="0.35"/>
    <row r="76232" customFormat="1" x14ac:dyDescent="0.35"/>
    <row r="76233" customFormat="1" x14ac:dyDescent="0.35"/>
    <row r="76234" customFormat="1" x14ac:dyDescent="0.35"/>
    <row r="76235" customFormat="1" x14ac:dyDescent="0.35"/>
    <row r="76236" customFormat="1" x14ac:dyDescent="0.35"/>
    <row r="76237" customFormat="1" x14ac:dyDescent="0.35"/>
    <row r="76238" customFormat="1" x14ac:dyDescent="0.35"/>
    <row r="76239" customFormat="1" x14ac:dyDescent="0.35"/>
    <row r="76240" customFormat="1" x14ac:dyDescent="0.35"/>
    <row r="76241" customFormat="1" x14ac:dyDescent="0.35"/>
    <row r="76242" customFormat="1" x14ac:dyDescent="0.35"/>
    <row r="76243" customFormat="1" x14ac:dyDescent="0.35"/>
    <row r="76244" customFormat="1" x14ac:dyDescent="0.35"/>
    <row r="76245" customFormat="1" x14ac:dyDescent="0.35"/>
    <row r="76246" customFormat="1" x14ac:dyDescent="0.35"/>
    <row r="76247" customFormat="1" x14ac:dyDescent="0.35"/>
    <row r="76248" customFormat="1" x14ac:dyDescent="0.35"/>
    <row r="76249" customFormat="1" x14ac:dyDescent="0.35"/>
    <row r="76250" customFormat="1" x14ac:dyDescent="0.35"/>
    <row r="76251" customFormat="1" x14ac:dyDescent="0.35"/>
    <row r="76252" customFormat="1" x14ac:dyDescent="0.35"/>
    <row r="76253" customFormat="1" x14ac:dyDescent="0.35"/>
    <row r="76254" customFormat="1" x14ac:dyDescent="0.35"/>
    <row r="76255" customFormat="1" x14ac:dyDescent="0.35"/>
    <row r="76256" customFormat="1" x14ac:dyDescent="0.35"/>
    <row r="76257" customFormat="1" x14ac:dyDescent="0.35"/>
    <row r="76258" customFormat="1" x14ac:dyDescent="0.35"/>
    <row r="76259" customFormat="1" x14ac:dyDescent="0.35"/>
    <row r="76260" customFormat="1" x14ac:dyDescent="0.35"/>
    <row r="76261" customFormat="1" x14ac:dyDescent="0.35"/>
    <row r="76262" customFormat="1" x14ac:dyDescent="0.35"/>
    <row r="76263" customFormat="1" x14ac:dyDescent="0.35"/>
    <row r="76264" customFormat="1" x14ac:dyDescent="0.35"/>
    <row r="76265" customFormat="1" x14ac:dyDescent="0.35"/>
    <row r="76266" customFormat="1" x14ac:dyDescent="0.35"/>
    <row r="76267" customFormat="1" x14ac:dyDescent="0.35"/>
    <row r="76268" customFormat="1" x14ac:dyDescent="0.35"/>
    <row r="76269" customFormat="1" x14ac:dyDescent="0.35"/>
    <row r="76270" customFormat="1" x14ac:dyDescent="0.35"/>
    <row r="76271" customFormat="1" x14ac:dyDescent="0.35"/>
    <row r="76272" customFormat="1" x14ac:dyDescent="0.35"/>
    <row r="76273" customFormat="1" x14ac:dyDescent="0.35"/>
    <row r="76274" customFormat="1" x14ac:dyDescent="0.35"/>
    <row r="76275" customFormat="1" x14ac:dyDescent="0.35"/>
    <row r="76276" customFormat="1" x14ac:dyDescent="0.35"/>
    <row r="76277" customFormat="1" x14ac:dyDescent="0.35"/>
    <row r="76278" customFormat="1" x14ac:dyDescent="0.35"/>
    <row r="76279" customFormat="1" x14ac:dyDescent="0.35"/>
    <row r="76280" customFormat="1" x14ac:dyDescent="0.35"/>
    <row r="76281" customFormat="1" x14ac:dyDescent="0.35"/>
    <row r="76282" customFormat="1" x14ac:dyDescent="0.35"/>
    <row r="76283" customFormat="1" x14ac:dyDescent="0.35"/>
    <row r="76284" customFormat="1" x14ac:dyDescent="0.35"/>
    <row r="76285" customFormat="1" x14ac:dyDescent="0.35"/>
    <row r="76286" customFormat="1" x14ac:dyDescent="0.35"/>
    <row r="76287" customFormat="1" x14ac:dyDescent="0.35"/>
    <row r="76288" customFormat="1" x14ac:dyDescent="0.35"/>
    <row r="76289" customFormat="1" x14ac:dyDescent="0.35"/>
    <row r="76290" customFormat="1" x14ac:dyDescent="0.35"/>
    <row r="76291" customFormat="1" x14ac:dyDescent="0.35"/>
    <row r="76292" customFormat="1" x14ac:dyDescent="0.35"/>
    <row r="76293" customFormat="1" x14ac:dyDescent="0.35"/>
    <row r="76294" customFormat="1" x14ac:dyDescent="0.35"/>
    <row r="76295" customFormat="1" x14ac:dyDescent="0.35"/>
    <row r="76296" customFormat="1" x14ac:dyDescent="0.35"/>
    <row r="76297" customFormat="1" x14ac:dyDescent="0.35"/>
    <row r="76298" customFormat="1" x14ac:dyDescent="0.35"/>
    <row r="76299" customFormat="1" x14ac:dyDescent="0.35"/>
    <row r="76300" customFormat="1" x14ac:dyDescent="0.35"/>
    <row r="76301" customFormat="1" x14ac:dyDescent="0.35"/>
    <row r="76302" customFormat="1" x14ac:dyDescent="0.35"/>
    <row r="76303" customFormat="1" x14ac:dyDescent="0.35"/>
    <row r="76304" customFormat="1" x14ac:dyDescent="0.35"/>
    <row r="76305" customFormat="1" x14ac:dyDescent="0.35"/>
    <row r="76306" customFormat="1" x14ac:dyDescent="0.35"/>
    <row r="76307" customFormat="1" x14ac:dyDescent="0.35"/>
    <row r="76308" customFormat="1" x14ac:dyDescent="0.35"/>
    <row r="76309" customFormat="1" x14ac:dyDescent="0.35"/>
    <row r="76310" customFormat="1" x14ac:dyDescent="0.35"/>
    <row r="76311" customFormat="1" x14ac:dyDescent="0.35"/>
    <row r="76312" customFormat="1" x14ac:dyDescent="0.35"/>
    <row r="76313" customFormat="1" x14ac:dyDescent="0.35"/>
    <row r="76314" customFormat="1" x14ac:dyDescent="0.35"/>
    <row r="76315" customFormat="1" x14ac:dyDescent="0.35"/>
    <row r="76316" customFormat="1" x14ac:dyDescent="0.35"/>
    <row r="76317" customFormat="1" x14ac:dyDescent="0.35"/>
    <row r="76318" customFormat="1" x14ac:dyDescent="0.35"/>
    <row r="76319" customFormat="1" x14ac:dyDescent="0.35"/>
    <row r="76320" customFormat="1" x14ac:dyDescent="0.35"/>
    <row r="76321" customFormat="1" x14ac:dyDescent="0.35"/>
    <row r="76322" customFormat="1" x14ac:dyDescent="0.35"/>
    <row r="76323" customFormat="1" x14ac:dyDescent="0.35"/>
    <row r="76324" customFormat="1" x14ac:dyDescent="0.35"/>
    <row r="76325" customFormat="1" x14ac:dyDescent="0.35"/>
    <row r="76326" customFormat="1" x14ac:dyDescent="0.35"/>
    <row r="76327" customFormat="1" x14ac:dyDescent="0.35"/>
    <row r="76328" customFormat="1" x14ac:dyDescent="0.35"/>
    <row r="76329" customFormat="1" x14ac:dyDescent="0.35"/>
    <row r="76330" customFormat="1" x14ac:dyDescent="0.35"/>
    <row r="76331" customFormat="1" x14ac:dyDescent="0.35"/>
    <row r="76332" customFormat="1" x14ac:dyDescent="0.35"/>
    <row r="76333" customFormat="1" x14ac:dyDescent="0.35"/>
    <row r="76334" customFormat="1" x14ac:dyDescent="0.35"/>
    <row r="76335" customFormat="1" x14ac:dyDescent="0.35"/>
    <row r="76336" customFormat="1" x14ac:dyDescent="0.35"/>
    <row r="76337" customFormat="1" x14ac:dyDescent="0.35"/>
    <row r="76338" customFormat="1" x14ac:dyDescent="0.35"/>
    <row r="76339" customFormat="1" x14ac:dyDescent="0.35"/>
    <row r="76340" customFormat="1" x14ac:dyDescent="0.35"/>
    <row r="76341" customFormat="1" x14ac:dyDescent="0.35"/>
    <row r="76342" customFormat="1" x14ac:dyDescent="0.35"/>
    <row r="76343" customFormat="1" x14ac:dyDescent="0.35"/>
    <row r="76344" customFormat="1" x14ac:dyDescent="0.35"/>
    <row r="76345" customFormat="1" x14ac:dyDescent="0.35"/>
    <row r="76346" customFormat="1" x14ac:dyDescent="0.35"/>
    <row r="76347" customFormat="1" x14ac:dyDescent="0.35"/>
    <row r="76348" customFormat="1" x14ac:dyDescent="0.35"/>
    <row r="76349" customFormat="1" x14ac:dyDescent="0.35"/>
    <row r="76350" customFormat="1" x14ac:dyDescent="0.35"/>
    <row r="76351" customFormat="1" x14ac:dyDescent="0.35"/>
    <row r="76352" customFormat="1" x14ac:dyDescent="0.35"/>
    <row r="76353" customFormat="1" x14ac:dyDescent="0.35"/>
    <row r="76354" customFormat="1" x14ac:dyDescent="0.35"/>
    <row r="76355" customFormat="1" x14ac:dyDescent="0.35"/>
    <row r="76356" customFormat="1" x14ac:dyDescent="0.35"/>
    <row r="76357" customFormat="1" x14ac:dyDescent="0.35"/>
    <row r="76358" customFormat="1" x14ac:dyDescent="0.35"/>
    <row r="76359" customFormat="1" x14ac:dyDescent="0.35"/>
    <row r="76360" customFormat="1" x14ac:dyDescent="0.35"/>
    <row r="76361" customFormat="1" x14ac:dyDescent="0.35"/>
    <row r="76362" customFormat="1" x14ac:dyDescent="0.35"/>
    <row r="76363" customFormat="1" x14ac:dyDescent="0.35"/>
    <row r="76364" customFormat="1" x14ac:dyDescent="0.35"/>
    <row r="76365" customFormat="1" x14ac:dyDescent="0.35"/>
    <row r="76366" customFormat="1" x14ac:dyDescent="0.35"/>
    <row r="76367" customFormat="1" x14ac:dyDescent="0.35"/>
    <row r="76368" customFormat="1" x14ac:dyDescent="0.35"/>
    <row r="76369" customFormat="1" x14ac:dyDescent="0.35"/>
    <row r="76370" customFormat="1" x14ac:dyDescent="0.35"/>
    <row r="76371" customFormat="1" x14ac:dyDescent="0.35"/>
    <row r="76372" customFormat="1" x14ac:dyDescent="0.35"/>
    <row r="76373" customFormat="1" x14ac:dyDescent="0.35"/>
    <row r="76374" customFormat="1" x14ac:dyDescent="0.35"/>
    <row r="76375" customFormat="1" x14ac:dyDescent="0.35"/>
    <row r="76376" customFormat="1" x14ac:dyDescent="0.35"/>
    <row r="76377" customFormat="1" x14ac:dyDescent="0.35"/>
    <row r="76378" customFormat="1" x14ac:dyDescent="0.35"/>
    <row r="76379" customFormat="1" x14ac:dyDescent="0.35"/>
    <row r="76380" customFormat="1" x14ac:dyDescent="0.35"/>
    <row r="76381" customFormat="1" x14ac:dyDescent="0.35"/>
    <row r="76382" customFormat="1" x14ac:dyDescent="0.35"/>
    <row r="76383" customFormat="1" x14ac:dyDescent="0.35"/>
    <row r="76384" customFormat="1" x14ac:dyDescent="0.35"/>
    <row r="76385" customFormat="1" x14ac:dyDescent="0.35"/>
    <row r="76386" customFormat="1" x14ac:dyDescent="0.35"/>
    <row r="76387" customFormat="1" x14ac:dyDescent="0.35"/>
    <row r="76388" customFormat="1" x14ac:dyDescent="0.35"/>
    <row r="76389" customFormat="1" x14ac:dyDescent="0.35"/>
    <row r="76390" customFormat="1" x14ac:dyDescent="0.35"/>
    <row r="76391" customFormat="1" x14ac:dyDescent="0.35"/>
    <row r="76392" customFormat="1" x14ac:dyDescent="0.35"/>
    <row r="76393" customFormat="1" x14ac:dyDescent="0.35"/>
    <row r="76394" customFormat="1" x14ac:dyDescent="0.35"/>
    <row r="76395" customFormat="1" x14ac:dyDescent="0.35"/>
    <row r="76396" customFormat="1" x14ac:dyDescent="0.35"/>
    <row r="76397" customFormat="1" x14ac:dyDescent="0.35"/>
    <row r="76398" customFormat="1" x14ac:dyDescent="0.35"/>
    <row r="76399" customFormat="1" x14ac:dyDescent="0.35"/>
    <row r="76400" customFormat="1" x14ac:dyDescent="0.35"/>
    <row r="76401" customFormat="1" x14ac:dyDescent="0.35"/>
    <row r="76402" customFormat="1" x14ac:dyDescent="0.35"/>
    <row r="76403" customFormat="1" x14ac:dyDescent="0.35"/>
    <row r="76404" customFormat="1" x14ac:dyDescent="0.35"/>
    <row r="76405" customFormat="1" x14ac:dyDescent="0.35"/>
    <row r="76406" customFormat="1" x14ac:dyDescent="0.35"/>
    <row r="76407" customFormat="1" x14ac:dyDescent="0.35"/>
    <row r="76408" customFormat="1" x14ac:dyDescent="0.35"/>
    <row r="76409" customFormat="1" x14ac:dyDescent="0.35"/>
    <row r="76410" customFormat="1" x14ac:dyDescent="0.35"/>
    <row r="76411" customFormat="1" x14ac:dyDescent="0.35"/>
    <row r="76412" customFormat="1" x14ac:dyDescent="0.35"/>
    <row r="76413" customFormat="1" x14ac:dyDescent="0.35"/>
    <row r="76414" customFormat="1" x14ac:dyDescent="0.35"/>
    <row r="76415" customFormat="1" x14ac:dyDescent="0.35"/>
    <row r="76416" customFormat="1" x14ac:dyDescent="0.35"/>
    <row r="76417" customFormat="1" x14ac:dyDescent="0.35"/>
    <row r="76418" customFormat="1" x14ac:dyDescent="0.35"/>
    <row r="76419" customFormat="1" x14ac:dyDescent="0.35"/>
    <row r="76420" customFormat="1" x14ac:dyDescent="0.35"/>
    <row r="76421" customFormat="1" x14ac:dyDescent="0.35"/>
    <row r="76422" customFormat="1" x14ac:dyDescent="0.35"/>
    <row r="76423" customFormat="1" x14ac:dyDescent="0.35"/>
    <row r="76424" customFormat="1" x14ac:dyDescent="0.35"/>
    <row r="76425" customFormat="1" x14ac:dyDescent="0.35"/>
    <row r="76426" customFormat="1" x14ac:dyDescent="0.35"/>
    <row r="76427" customFormat="1" x14ac:dyDescent="0.35"/>
    <row r="76428" customFormat="1" x14ac:dyDescent="0.35"/>
    <row r="76429" customFormat="1" x14ac:dyDescent="0.35"/>
    <row r="76430" customFormat="1" x14ac:dyDescent="0.35"/>
    <row r="76431" customFormat="1" x14ac:dyDescent="0.35"/>
    <row r="76432" customFormat="1" x14ac:dyDescent="0.35"/>
    <row r="76433" customFormat="1" x14ac:dyDescent="0.35"/>
    <row r="76434" customFormat="1" x14ac:dyDescent="0.35"/>
    <row r="76435" customFormat="1" x14ac:dyDescent="0.35"/>
    <row r="76436" customFormat="1" x14ac:dyDescent="0.35"/>
    <row r="76437" customFormat="1" x14ac:dyDescent="0.35"/>
    <row r="76438" customFormat="1" x14ac:dyDescent="0.35"/>
    <row r="76439" customFormat="1" x14ac:dyDescent="0.35"/>
    <row r="76440" customFormat="1" x14ac:dyDescent="0.35"/>
    <row r="76441" customFormat="1" x14ac:dyDescent="0.35"/>
    <row r="76442" customFormat="1" x14ac:dyDescent="0.35"/>
    <row r="76443" customFormat="1" x14ac:dyDescent="0.35"/>
    <row r="76444" customFormat="1" x14ac:dyDescent="0.35"/>
    <row r="76445" customFormat="1" x14ac:dyDescent="0.35"/>
    <row r="76446" customFormat="1" x14ac:dyDescent="0.35"/>
    <row r="76447" customFormat="1" x14ac:dyDescent="0.35"/>
    <row r="76448" customFormat="1" x14ac:dyDescent="0.35"/>
    <row r="76449" customFormat="1" x14ac:dyDescent="0.35"/>
    <row r="76450" customFormat="1" x14ac:dyDescent="0.35"/>
    <row r="76451" customFormat="1" x14ac:dyDescent="0.35"/>
    <row r="76452" customFormat="1" x14ac:dyDescent="0.35"/>
    <row r="76453" customFormat="1" x14ac:dyDescent="0.35"/>
    <row r="76454" customFormat="1" x14ac:dyDescent="0.35"/>
    <row r="76455" customFormat="1" x14ac:dyDescent="0.35"/>
    <row r="76456" customFormat="1" x14ac:dyDescent="0.35"/>
    <row r="76457" customFormat="1" x14ac:dyDescent="0.35"/>
    <row r="76458" customFormat="1" x14ac:dyDescent="0.35"/>
    <row r="76459" customFormat="1" x14ac:dyDescent="0.35"/>
    <row r="76460" customFormat="1" x14ac:dyDescent="0.35"/>
    <row r="76461" customFormat="1" x14ac:dyDescent="0.35"/>
    <row r="76462" customFormat="1" x14ac:dyDescent="0.35"/>
    <row r="76463" customFormat="1" x14ac:dyDescent="0.35"/>
    <row r="76464" customFormat="1" x14ac:dyDescent="0.35"/>
    <row r="76465" customFormat="1" x14ac:dyDescent="0.35"/>
    <row r="76466" customFormat="1" x14ac:dyDescent="0.35"/>
    <row r="76467" customFormat="1" x14ac:dyDescent="0.35"/>
    <row r="76468" customFormat="1" x14ac:dyDescent="0.35"/>
    <row r="76469" customFormat="1" x14ac:dyDescent="0.35"/>
    <row r="76470" customFormat="1" x14ac:dyDescent="0.35"/>
    <row r="76471" customFormat="1" x14ac:dyDescent="0.35"/>
    <row r="76472" customFormat="1" x14ac:dyDescent="0.35"/>
    <row r="76473" customFormat="1" x14ac:dyDescent="0.35"/>
    <row r="76474" customFormat="1" x14ac:dyDescent="0.35"/>
    <row r="76475" customFormat="1" x14ac:dyDescent="0.35"/>
    <row r="76476" customFormat="1" x14ac:dyDescent="0.35"/>
    <row r="76477" customFormat="1" x14ac:dyDescent="0.35"/>
    <row r="76478" customFormat="1" x14ac:dyDescent="0.35"/>
    <row r="76479" customFormat="1" x14ac:dyDescent="0.35"/>
    <row r="76480" customFormat="1" x14ac:dyDescent="0.35"/>
    <row r="76481" customFormat="1" x14ac:dyDescent="0.35"/>
    <row r="76482" customFormat="1" x14ac:dyDescent="0.35"/>
    <row r="76483" customFormat="1" x14ac:dyDescent="0.35"/>
    <row r="76484" customFormat="1" x14ac:dyDescent="0.35"/>
    <row r="76485" customFormat="1" x14ac:dyDescent="0.35"/>
    <row r="76486" customFormat="1" x14ac:dyDescent="0.35"/>
    <row r="76487" customFormat="1" x14ac:dyDescent="0.35"/>
    <row r="76488" customFormat="1" x14ac:dyDescent="0.35"/>
    <row r="76489" customFormat="1" x14ac:dyDescent="0.35"/>
    <row r="76490" customFormat="1" x14ac:dyDescent="0.35"/>
    <row r="76491" customFormat="1" x14ac:dyDescent="0.35"/>
    <row r="76492" customFormat="1" x14ac:dyDescent="0.35"/>
    <row r="76493" customFormat="1" x14ac:dyDescent="0.35"/>
    <row r="76494" customFormat="1" x14ac:dyDescent="0.35"/>
    <row r="76495" customFormat="1" x14ac:dyDescent="0.35"/>
    <row r="76496" customFormat="1" x14ac:dyDescent="0.35"/>
    <row r="76497" customFormat="1" x14ac:dyDescent="0.35"/>
    <row r="76498" customFormat="1" x14ac:dyDescent="0.35"/>
    <row r="76499" customFormat="1" x14ac:dyDescent="0.35"/>
    <row r="76500" customFormat="1" x14ac:dyDescent="0.35"/>
    <row r="76501" customFormat="1" x14ac:dyDescent="0.35"/>
    <row r="76502" customFormat="1" x14ac:dyDescent="0.35"/>
    <row r="76503" customFormat="1" x14ac:dyDescent="0.35"/>
    <row r="76504" customFormat="1" x14ac:dyDescent="0.35"/>
    <row r="76505" customFormat="1" x14ac:dyDescent="0.35"/>
    <row r="76506" customFormat="1" x14ac:dyDescent="0.35"/>
    <row r="76507" customFormat="1" x14ac:dyDescent="0.35"/>
    <row r="76508" customFormat="1" x14ac:dyDescent="0.35"/>
    <row r="76509" customFormat="1" x14ac:dyDescent="0.35"/>
    <row r="76510" customFormat="1" x14ac:dyDescent="0.35"/>
    <row r="76511" customFormat="1" x14ac:dyDescent="0.35"/>
    <row r="76512" customFormat="1" x14ac:dyDescent="0.35"/>
    <row r="76513" customFormat="1" x14ac:dyDescent="0.35"/>
    <row r="76514" customFormat="1" x14ac:dyDescent="0.35"/>
    <row r="76515" customFormat="1" x14ac:dyDescent="0.35"/>
    <row r="76516" customFormat="1" x14ac:dyDescent="0.35"/>
    <row r="76517" customFormat="1" x14ac:dyDescent="0.35"/>
    <row r="76518" customFormat="1" x14ac:dyDescent="0.35"/>
    <row r="76519" customFormat="1" x14ac:dyDescent="0.35"/>
    <row r="76520" customFormat="1" x14ac:dyDescent="0.35"/>
    <row r="76521" customFormat="1" x14ac:dyDescent="0.35"/>
    <row r="76522" customFormat="1" x14ac:dyDescent="0.35"/>
    <row r="76523" customFormat="1" x14ac:dyDescent="0.35"/>
    <row r="76524" customFormat="1" x14ac:dyDescent="0.35"/>
    <row r="76525" customFormat="1" x14ac:dyDescent="0.35"/>
    <row r="76526" customFormat="1" x14ac:dyDescent="0.35"/>
    <row r="76527" customFormat="1" x14ac:dyDescent="0.35"/>
    <row r="76528" customFormat="1" x14ac:dyDescent="0.35"/>
    <row r="76529" customFormat="1" x14ac:dyDescent="0.35"/>
    <row r="76530" customFormat="1" x14ac:dyDescent="0.35"/>
    <row r="76531" customFormat="1" x14ac:dyDescent="0.35"/>
    <row r="76532" customFormat="1" x14ac:dyDescent="0.35"/>
    <row r="76533" customFormat="1" x14ac:dyDescent="0.35"/>
    <row r="76534" customFormat="1" x14ac:dyDescent="0.35"/>
    <row r="76535" customFormat="1" x14ac:dyDescent="0.35"/>
    <row r="76536" customFormat="1" x14ac:dyDescent="0.35"/>
    <row r="76537" customFormat="1" x14ac:dyDescent="0.35"/>
    <row r="76538" customFormat="1" x14ac:dyDescent="0.35"/>
    <row r="76539" customFormat="1" x14ac:dyDescent="0.35"/>
    <row r="76540" customFormat="1" x14ac:dyDescent="0.35"/>
    <row r="76541" customFormat="1" x14ac:dyDescent="0.35"/>
    <row r="76542" customFormat="1" x14ac:dyDescent="0.35"/>
    <row r="76543" customFormat="1" x14ac:dyDescent="0.35"/>
    <row r="76544" customFormat="1" x14ac:dyDescent="0.35"/>
    <row r="76545" customFormat="1" x14ac:dyDescent="0.35"/>
    <row r="76546" customFormat="1" x14ac:dyDescent="0.35"/>
    <row r="76547" customFormat="1" x14ac:dyDescent="0.35"/>
    <row r="76548" customFormat="1" x14ac:dyDescent="0.35"/>
    <row r="76549" customFormat="1" x14ac:dyDescent="0.35"/>
    <row r="76550" customFormat="1" x14ac:dyDescent="0.35"/>
    <row r="76551" customFormat="1" x14ac:dyDescent="0.35"/>
    <row r="76552" customFormat="1" x14ac:dyDescent="0.35"/>
    <row r="76553" customFormat="1" x14ac:dyDescent="0.35"/>
    <row r="76554" customFormat="1" x14ac:dyDescent="0.35"/>
    <row r="76555" customFormat="1" x14ac:dyDescent="0.35"/>
    <row r="76556" customFormat="1" x14ac:dyDescent="0.35"/>
    <row r="76557" customFormat="1" x14ac:dyDescent="0.35"/>
    <row r="76558" customFormat="1" x14ac:dyDescent="0.35"/>
    <row r="76559" customFormat="1" x14ac:dyDescent="0.35"/>
    <row r="76560" customFormat="1" x14ac:dyDescent="0.35"/>
    <row r="76561" customFormat="1" x14ac:dyDescent="0.35"/>
    <row r="76562" customFormat="1" x14ac:dyDescent="0.35"/>
    <row r="76563" customFormat="1" x14ac:dyDescent="0.35"/>
    <row r="76564" customFormat="1" x14ac:dyDescent="0.35"/>
    <row r="76565" customFormat="1" x14ac:dyDescent="0.35"/>
    <row r="76566" customFormat="1" x14ac:dyDescent="0.35"/>
    <row r="76567" customFormat="1" x14ac:dyDescent="0.35"/>
    <row r="76568" customFormat="1" x14ac:dyDescent="0.35"/>
    <row r="76569" customFormat="1" x14ac:dyDescent="0.35"/>
    <row r="76570" customFormat="1" x14ac:dyDescent="0.35"/>
    <row r="76571" customFormat="1" x14ac:dyDescent="0.35"/>
    <row r="76572" customFormat="1" x14ac:dyDescent="0.35"/>
    <row r="76573" customFormat="1" x14ac:dyDescent="0.35"/>
    <row r="76574" customFormat="1" x14ac:dyDescent="0.35"/>
    <row r="76575" customFormat="1" x14ac:dyDescent="0.35"/>
    <row r="76576" customFormat="1" x14ac:dyDescent="0.35"/>
    <row r="76577" customFormat="1" x14ac:dyDescent="0.35"/>
    <row r="76578" customFormat="1" x14ac:dyDescent="0.35"/>
    <row r="76579" customFormat="1" x14ac:dyDescent="0.35"/>
    <row r="76580" customFormat="1" x14ac:dyDescent="0.35"/>
    <row r="76581" customFormat="1" x14ac:dyDescent="0.35"/>
    <row r="76582" customFormat="1" x14ac:dyDescent="0.35"/>
    <row r="76583" customFormat="1" x14ac:dyDescent="0.35"/>
    <row r="76584" customFormat="1" x14ac:dyDescent="0.35"/>
    <row r="76585" customFormat="1" x14ac:dyDescent="0.35"/>
    <row r="76586" customFormat="1" x14ac:dyDescent="0.35"/>
    <row r="76587" customFormat="1" x14ac:dyDescent="0.35"/>
    <row r="76588" customFormat="1" x14ac:dyDescent="0.35"/>
    <row r="76589" customFormat="1" x14ac:dyDescent="0.35"/>
    <row r="76590" customFormat="1" x14ac:dyDescent="0.35"/>
    <row r="76591" customFormat="1" x14ac:dyDescent="0.35"/>
    <row r="76592" customFormat="1" x14ac:dyDescent="0.35"/>
    <row r="76593" customFormat="1" x14ac:dyDescent="0.35"/>
    <row r="76594" customFormat="1" x14ac:dyDescent="0.35"/>
    <row r="76595" customFormat="1" x14ac:dyDescent="0.35"/>
    <row r="76596" customFormat="1" x14ac:dyDescent="0.35"/>
    <row r="76597" customFormat="1" x14ac:dyDescent="0.35"/>
    <row r="76598" customFormat="1" x14ac:dyDescent="0.35"/>
    <row r="76599" customFormat="1" x14ac:dyDescent="0.35"/>
    <row r="76600" customFormat="1" x14ac:dyDescent="0.35"/>
    <row r="76601" customFormat="1" x14ac:dyDescent="0.35"/>
    <row r="76602" customFormat="1" x14ac:dyDescent="0.35"/>
    <row r="76603" customFormat="1" x14ac:dyDescent="0.35"/>
    <row r="76604" customFormat="1" x14ac:dyDescent="0.35"/>
    <row r="76605" customFormat="1" x14ac:dyDescent="0.35"/>
    <row r="76606" customFormat="1" x14ac:dyDescent="0.35"/>
    <row r="76607" customFormat="1" x14ac:dyDescent="0.35"/>
    <row r="76608" customFormat="1" x14ac:dyDescent="0.35"/>
    <row r="76609" customFormat="1" x14ac:dyDescent="0.35"/>
    <row r="76610" customFormat="1" x14ac:dyDescent="0.35"/>
    <row r="76611" customFormat="1" x14ac:dyDescent="0.35"/>
    <row r="76612" customFormat="1" x14ac:dyDescent="0.35"/>
    <row r="76613" customFormat="1" x14ac:dyDescent="0.35"/>
    <row r="76614" customFormat="1" x14ac:dyDescent="0.35"/>
    <row r="76615" customFormat="1" x14ac:dyDescent="0.35"/>
    <row r="76616" customFormat="1" x14ac:dyDescent="0.35"/>
    <row r="76617" customFormat="1" x14ac:dyDescent="0.35"/>
    <row r="76618" customFormat="1" x14ac:dyDescent="0.35"/>
    <row r="76619" customFormat="1" x14ac:dyDescent="0.35"/>
    <row r="76620" customFormat="1" x14ac:dyDescent="0.35"/>
    <row r="76621" customFormat="1" x14ac:dyDescent="0.35"/>
    <row r="76622" customFormat="1" x14ac:dyDescent="0.35"/>
    <row r="76623" customFormat="1" x14ac:dyDescent="0.35"/>
    <row r="76624" customFormat="1" x14ac:dyDescent="0.35"/>
    <row r="76625" customFormat="1" x14ac:dyDescent="0.35"/>
    <row r="76626" customFormat="1" x14ac:dyDescent="0.35"/>
    <row r="76627" customFormat="1" x14ac:dyDescent="0.35"/>
    <row r="76628" customFormat="1" x14ac:dyDescent="0.35"/>
    <row r="76629" customFormat="1" x14ac:dyDescent="0.35"/>
    <row r="76630" customFormat="1" x14ac:dyDescent="0.35"/>
    <row r="76631" customFormat="1" x14ac:dyDescent="0.35"/>
    <row r="76632" customFormat="1" x14ac:dyDescent="0.35"/>
    <row r="76633" customFormat="1" x14ac:dyDescent="0.35"/>
    <row r="76634" customFormat="1" x14ac:dyDescent="0.35"/>
    <row r="76635" customFormat="1" x14ac:dyDescent="0.35"/>
    <row r="76636" customFormat="1" x14ac:dyDescent="0.35"/>
    <row r="76637" customFormat="1" x14ac:dyDescent="0.35"/>
    <row r="76638" customFormat="1" x14ac:dyDescent="0.35"/>
    <row r="76639" customFormat="1" x14ac:dyDescent="0.35"/>
    <row r="76640" customFormat="1" x14ac:dyDescent="0.35"/>
    <row r="76641" customFormat="1" x14ac:dyDescent="0.35"/>
    <row r="76642" customFormat="1" x14ac:dyDescent="0.35"/>
    <row r="76643" customFormat="1" x14ac:dyDescent="0.35"/>
    <row r="76644" customFormat="1" x14ac:dyDescent="0.35"/>
    <row r="76645" customFormat="1" x14ac:dyDescent="0.35"/>
    <row r="76646" customFormat="1" x14ac:dyDescent="0.35"/>
    <row r="76647" customFormat="1" x14ac:dyDescent="0.35"/>
    <row r="76648" customFormat="1" x14ac:dyDescent="0.35"/>
    <row r="76649" customFormat="1" x14ac:dyDescent="0.35"/>
    <row r="76650" customFormat="1" x14ac:dyDescent="0.35"/>
    <row r="76651" customFormat="1" x14ac:dyDescent="0.35"/>
    <row r="76652" customFormat="1" x14ac:dyDescent="0.35"/>
    <row r="76653" customFormat="1" x14ac:dyDescent="0.35"/>
    <row r="76654" customFormat="1" x14ac:dyDescent="0.35"/>
    <row r="76655" customFormat="1" x14ac:dyDescent="0.35"/>
    <row r="76656" customFormat="1" x14ac:dyDescent="0.35"/>
    <row r="76657" customFormat="1" x14ac:dyDescent="0.35"/>
    <row r="76658" customFormat="1" x14ac:dyDescent="0.35"/>
    <row r="76659" customFormat="1" x14ac:dyDescent="0.35"/>
    <row r="76660" customFormat="1" x14ac:dyDescent="0.35"/>
    <row r="76661" customFormat="1" x14ac:dyDescent="0.35"/>
    <row r="76662" customFormat="1" x14ac:dyDescent="0.35"/>
    <row r="76663" customFormat="1" x14ac:dyDescent="0.35"/>
    <row r="76664" customFormat="1" x14ac:dyDescent="0.35"/>
    <row r="76665" customFormat="1" x14ac:dyDescent="0.35"/>
    <row r="76666" customFormat="1" x14ac:dyDescent="0.35"/>
    <row r="76667" customFormat="1" x14ac:dyDescent="0.35"/>
    <row r="76668" customFormat="1" x14ac:dyDescent="0.35"/>
    <row r="76669" customFormat="1" x14ac:dyDescent="0.35"/>
    <row r="76670" customFormat="1" x14ac:dyDescent="0.35"/>
    <row r="76671" customFormat="1" x14ac:dyDescent="0.35"/>
    <row r="76672" customFormat="1" x14ac:dyDescent="0.35"/>
    <row r="76673" customFormat="1" x14ac:dyDescent="0.35"/>
    <row r="76674" customFormat="1" x14ac:dyDescent="0.35"/>
    <row r="76675" customFormat="1" x14ac:dyDescent="0.35"/>
    <row r="76676" customFormat="1" x14ac:dyDescent="0.35"/>
    <row r="76677" customFormat="1" x14ac:dyDescent="0.35"/>
    <row r="76678" customFormat="1" x14ac:dyDescent="0.35"/>
    <row r="76679" customFormat="1" x14ac:dyDescent="0.35"/>
    <row r="76680" customFormat="1" x14ac:dyDescent="0.35"/>
    <row r="76681" customFormat="1" x14ac:dyDescent="0.35"/>
    <row r="76682" customFormat="1" x14ac:dyDescent="0.35"/>
    <row r="76683" customFormat="1" x14ac:dyDescent="0.35"/>
    <row r="76684" customFormat="1" x14ac:dyDescent="0.35"/>
    <row r="76685" customFormat="1" x14ac:dyDescent="0.35"/>
    <row r="76686" customFormat="1" x14ac:dyDescent="0.35"/>
    <row r="76687" customFormat="1" x14ac:dyDescent="0.35"/>
    <row r="76688" customFormat="1" x14ac:dyDescent="0.35"/>
    <row r="76689" customFormat="1" x14ac:dyDescent="0.35"/>
    <row r="76690" customFormat="1" x14ac:dyDescent="0.35"/>
    <row r="76691" customFormat="1" x14ac:dyDescent="0.35"/>
    <row r="76692" customFormat="1" x14ac:dyDescent="0.35"/>
    <row r="76693" customFormat="1" x14ac:dyDescent="0.35"/>
    <row r="76694" customFormat="1" x14ac:dyDescent="0.35"/>
    <row r="76695" customFormat="1" x14ac:dyDescent="0.35"/>
    <row r="76696" customFormat="1" x14ac:dyDescent="0.35"/>
    <row r="76697" customFormat="1" x14ac:dyDescent="0.35"/>
    <row r="76698" customFormat="1" x14ac:dyDescent="0.35"/>
    <row r="76699" customFormat="1" x14ac:dyDescent="0.35"/>
    <row r="76700" customFormat="1" x14ac:dyDescent="0.35"/>
    <row r="76701" customFormat="1" x14ac:dyDescent="0.35"/>
    <row r="76702" customFormat="1" x14ac:dyDescent="0.35"/>
    <row r="76703" customFormat="1" x14ac:dyDescent="0.35"/>
    <row r="76704" customFormat="1" x14ac:dyDescent="0.35"/>
    <row r="76705" customFormat="1" x14ac:dyDescent="0.35"/>
    <row r="76706" customFormat="1" x14ac:dyDescent="0.35"/>
    <row r="76707" customFormat="1" x14ac:dyDescent="0.35"/>
    <row r="76708" customFormat="1" x14ac:dyDescent="0.35"/>
    <row r="76709" customFormat="1" x14ac:dyDescent="0.35"/>
    <row r="76710" customFormat="1" x14ac:dyDescent="0.35"/>
    <row r="76711" customFormat="1" x14ac:dyDescent="0.35"/>
    <row r="76712" customFormat="1" x14ac:dyDescent="0.35"/>
    <row r="76713" customFormat="1" x14ac:dyDescent="0.35"/>
    <row r="76714" customFormat="1" x14ac:dyDescent="0.35"/>
    <row r="76715" customFormat="1" x14ac:dyDescent="0.35"/>
    <row r="76716" customFormat="1" x14ac:dyDescent="0.35"/>
    <row r="76717" customFormat="1" x14ac:dyDescent="0.35"/>
    <row r="76718" customFormat="1" x14ac:dyDescent="0.35"/>
    <row r="76719" customFormat="1" x14ac:dyDescent="0.35"/>
    <row r="76720" customFormat="1" x14ac:dyDescent="0.35"/>
    <row r="76721" customFormat="1" x14ac:dyDescent="0.35"/>
    <row r="76722" customFormat="1" x14ac:dyDescent="0.35"/>
    <row r="76723" customFormat="1" x14ac:dyDescent="0.35"/>
    <row r="76724" customFormat="1" x14ac:dyDescent="0.35"/>
    <row r="76725" customFormat="1" x14ac:dyDescent="0.35"/>
    <row r="76726" customFormat="1" x14ac:dyDescent="0.35"/>
    <row r="76727" customFormat="1" x14ac:dyDescent="0.35"/>
    <row r="76728" customFormat="1" x14ac:dyDescent="0.35"/>
    <row r="76729" customFormat="1" x14ac:dyDescent="0.35"/>
    <row r="76730" customFormat="1" x14ac:dyDescent="0.35"/>
    <row r="76731" customFormat="1" x14ac:dyDescent="0.35"/>
    <row r="76732" customFormat="1" x14ac:dyDescent="0.35"/>
    <row r="76733" customFormat="1" x14ac:dyDescent="0.35"/>
    <row r="76734" customFormat="1" x14ac:dyDescent="0.35"/>
    <row r="76735" customFormat="1" x14ac:dyDescent="0.35"/>
    <row r="76736" customFormat="1" x14ac:dyDescent="0.35"/>
    <row r="76737" customFormat="1" x14ac:dyDescent="0.35"/>
    <row r="76738" customFormat="1" x14ac:dyDescent="0.35"/>
    <row r="76739" customFormat="1" x14ac:dyDescent="0.35"/>
    <row r="76740" customFormat="1" x14ac:dyDescent="0.35"/>
    <row r="76741" customFormat="1" x14ac:dyDescent="0.35"/>
    <row r="76742" customFormat="1" x14ac:dyDescent="0.35"/>
    <row r="76743" customFormat="1" x14ac:dyDescent="0.35"/>
    <row r="76744" customFormat="1" x14ac:dyDescent="0.35"/>
    <row r="76745" customFormat="1" x14ac:dyDescent="0.35"/>
    <row r="76746" customFormat="1" x14ac:dyDescent="0.35"/>
    <row r="76747" customFormat="1" x14ac:dyDescent="0.35"/>
    <row r="76748" customFormat="1" x14ac:dyDescent="0.35"/>
    <row r="76749" customFormat="1" x14ac:dyDescent="0.35"/>
    <row r="76750" customFormat="1" x14ac:dyDescent="0.35"/>
    <row r="76751" customFormat="1" x14ac:dyDescent="0.35"/>
    <row r="76752" customFormat="1" x14ac:dyDescent="0.35"/>
    <row r="76753" customFormat="1" x14ac:dyDescent="0.35"/>
    <row r="76754" customFormat="1" x14ac:dyDescent="0.35"/>
    <row r="76755" customFormat="1" x14ac:dyDescent="0.35"/>
    <row r="76756" customFormat="1" x14ac:dyDescent="0.35"/>
    <row r="76757" customFormat="1" x14ac:dyDescent="0.35"/>
    <row r="76758" customFormat="1" x14ac:dyDescent="0.35"/>
    <row r="76759" customFormat="1" x14ac:dyDescent="0.35"/>
    <row r="76760" customFormat="1" x14ac:dyDescent="0.35"/>
    <row r="76761" customFormat="1" x14ac:dyDescent="0.35"/>
    <row r="76762" customFormat="1" x14ac:dyDescent="0.35"/>
    <row r="76763" customFormat="1" x14ac:dyDescent="0.35"/>
    <row r="76764" customFormat="1" x14ac:dyDescent="0.35"/>
    <row r="76765" customFormat="1" x14ac:dyDescent="0.35"/>
    <row r="76766" customFormat="1" x14ac:dyDescent="0.35"/>
    <row r="76767" customFormat="1" x14ac:dyDescent="0.35"/>
    <row r="76768" customFormat="1" x14ac:dyDescent="0.35"/>
    <row r="76769" customFormat="1" x14ac:dyDescent="0.35"/>
    <row r="76770" customFormat="1" x14ac:dyDescent="0.35"/>
    <row r="76771" customFormat="1" x14ac:dyDescent="0.35"/>
    <row r="76772" customFormat="1" x14ac:dyDescent="0.35"/>
    <row r="76773" customFormat="1" x14ac:dyDescent="0.35"/>
    <row r="76774" customFormat="1" x14ac:dyDescent="0.35"/>
    <row r="76775" customFormat="1" x14ac:dyDescent="0.35"/>
    <row r="76776" customFormat="1" x14ac:dyDescent="0.35"/>
    <row r="76777" customFormat="1" x14ac:dyDescent="0.35"/>
    <row r="76778" customFormat="1" x14ac:dyDescent="0.35"/>
    <row r="76779" customFormat="1" x14ac:dyDescent="0.35"/>
    <row r="76780" customFormat="1" x14ac:dyDescent="0.35"/>
    <row r="76781" customFormat="1" x14ac:dyDescent="0.35"/>
    <row r="76782" customFormat="1" x14ac:dyDescent="0.35"/>
    <row r="76783" customFormat="1" x14ac:dyDescent="0.35"/>
    <row r="76784" customFormat="1" x14ac:dyDescent="0.35"/>
    <row r="76785" customFormat="1" x14ac:dyDescent="0.35"/>
    <row r="76786" customFormat="1" x14ac:dyDescent="0.35"/>
    <row r="76787" customFormat="1" x14ac:dyDescent="0.35"/>
    <row r="76788" customFormat="1" x14ac:dyDescent="0.35"/>
    <row r="76789" customFormat="1" x14ac:dyDescent="0.35"/>
    <row r="76790" customFormat="1" x14ac:dyDescent="0.35"/>
    <row r="76791" customFormat="1" x14ac:dyDescent="0.35"/>
    <row r="76792" customFormat="1" x14ac:dyDescent="0.35"/>
    <row r="76793" customFormat="1" x14ac:dyDescent="0.35"/>
    <row r="76794" customFormat="1" x14ac:dyDescent="0.35"/>
    <row r="76795" customFormat="1" x14ac:dyDescent="0.35"/>
    <row r="76796" customFormat="1" x14ac:dyDescent="0.35"/>
    <row r="76797" customFormat="1" x14ac:dyDescent="0.35"/>
    <row r="76798" customFormat="1" x14ac:dyDescent="0.35"/>
    <row r="76799" customFormat="1" x14ac:dyDescent="0.35"/>
    <row r="76800" customFormat="1" x14ac:dyDescent="0.35"/>
    <row r="76801" customFormat="1" x14ac:dyDescent="0.35"/>
    <row r="76802" customFormat="1" x14ac:dyDescent="0.35"/>
    <row r="76803" customFormat="1" x14ac:dyDescent="0.35"/>
    <row r="76804" customFormat="1" x14ac:dyDescent="0.35"/>
    <row r="76805" customFormat="1" x14ac:dyDescent="0.35"/>
    <row r="76806" customFormat="1" x14ac:dyDescent="0.35"/>
    <row r="76807" customFormat="1" x14ac:dyDescent="0.35"/>
    <row r="76808" customFormat="1" x14ac:dyDescent="0.35"/>
    <row r="76809" customFormat="1" x14ac:dyDescent="0.35"/>
    <row r="76810" customFormat="1" x14ac:dyDescent="0.35"/>
    <row r="76811" customFormat="1" x14ac:dyDescent="0.35"/>
    <row r="76812" customFormat="1" x14ac:dyDescent="0.35"/>
    <row r="76813" customFormat="1" x14ac:dyDescent="0.35"/>
    <row r="76814" customFormat="1" x14ac:dyDescent="0.35"/>
    <row r="76815" customFormat="1" x14ac:dyDescent="0.35"/>
    <row r="76816" customFormat="1" x14ac:dyDescent="0.35"/>
    <row r="76817" customFormat="1" x14ac:dyDescent="0.35"/>
    <row r="76818" customFormat="1" x14ac:dyDescent="0.35"/>
    <row r="76819" customFormat="1" x14ac:dyDescent="0.35"/>
    <row r="76820" customFormat="1" x14ac:dyDescent="0.35"/>
    <row r="76821" customFormat="1" x14ac:dyDescent="0.35"/>
    <row r="76822" customFormat="1" x14ac:dyDescent="0.35"/>
    <row r="76823" customFormat="1" x14ac:dyDescent="0.35"/>
    <row r="76824" customFormat="1" x14ac:dyDescent="0.35"/>
    <row r="76825" customFormat="1" x14ac:dyDescent="0.35"/>
    <row r="76826" customFormat="1" x14ac:dyDescent="0.35"/>
    <row r="76827" customFormat="1" x14ac:dyDescent="0.35"/>
    <row r="76828" customFormat="1" x14ac:dyDescent="0.35"/>
    <row r="76829" customFormat="1" x14ac:dyDescent="0.35"/>
    <row r="76830" customFormat="1" x14ac:dyDescent="0.35"/>
    <row r="76831" customFormat="1" x14ac:dyDescent="0.35"/>
    <row r="76832" customFormat="1" x14ac:dyDescent="0.35"/>
    <row r="76833" customFormat="1" x14ac:dyDescent="0.35"/>
    <row r="76834" customFormat="1" x14ac:dyDescent="0.35"/>
    <row r="76835" customFormat="1" x14ac:dyDescent="0.35"/>
    <row r="76836" customFormat="1" x14ac:dyDescent="0.35"/>
    <row r="76837" customFormat="1" x14ac:dyDescent="0.35"/>
    <row r="76838" customFormat="1" x14ac:dyDescent="0.35"/>
    <row r="76839" customFormat="1" x14ac:dyDescent="0.35"/>
    <row r="76840" customFormat="1" x14ac:dyDescent="0.35"/>
    <row r="76841" customFormat="1" x14ac:dyDescent="0.35"/>
    <row r="76842" customFormat="1" x14ac:dyDescent="0.35"/>
    <row r="76843" customFormat="1" x14ac:dyDescent="0.35"/>
    <row r="76844" customFormat="1" x14ac:dyDescent="0.35"/>
    <row r="76845" customFormat="1" x14ac:dyDescent="0.35"/>
    <row r="76846" customFormat="1" x14ac:dyDescent="0.35"/>
    <row r="76847" customFormat="1" x14ac:dyDescent="0.35"/>
    <row r="76848" customFormat="1" x14ac:dyDescent="0.35"/>
    <row r="76849" customFormat="1" x14ac:dyDescent="0.35"/>
    <row r="76850" customFormat="1" x14ac:dyDescent="0.35"/>
    <row r="76851" customFormat="1" x14ac:dyDescent="0.35"/>
    <row r="76852" customFormat="1" x14ac:dyDescent="0.35"/>
    <row r="76853" customFormat="1" x14ac:dyDescent="0.35"/>
    <row r="76854" customFormat="1" x14ac:dyDescent="0.35"/>
    <row r="76855" customFormat="1" x14ac:dyDescent="0.35"/>
    <row r="76856" customFormat="1" x14ac:dyDescent="0.35"/>
    <row r="76857" customFormat="1" x14ac:dyDescent="0.35"/>
    <row r="76858" customFormat="1" x14ac:dyDescent="0.35"/>
    <row r="76859" customFormat="1" x14ac:dyDescent="0.35"/>
    <row r="76860" customFormat="1" x14ac:dyDescent="0.35"/>
    <row r="76861" customFormat="1" x14ac:dyDescent="0.35"/>
    <row r="76862" customFormat="1" x14ac:dyDescent="0.35"/>
    <row r="76863" customFormat="1" x14ac:dyDescent="0.35"/>
    <row r="76864" customFormat="1" x14ac:dyDescent="0.35"/>
    <row r="76865" customFormat="1" x14ac:dyDescent="0.35"/>
    <row r="76866" customFormat="1" x14ac:dyDescent="0.35"/>
    <row r="76867" customFormat="1" x14ac:dyDescent="0.35"/>
    <row r="76868" customFormat="1" x14ac:dyDescent="0.35"/>
    <row r="76869" customFormat="1" x14ac:dyDescent="0.35"/>
    <row r="76870" customFormat="1" x14ac:dyDescent="0.35"/>
    <row r="76871" customFormat="1" x14ac:dyDescent="0.35"/>
    <row r="76872" customFormat="1" x14ac:dyDescent="0.35"/>
    <row r="76873" customFormat="1" x14ac:dyDescent="0.35"/>
    <row r="76874" customFormat="1" x14ac:dyDescent="0.35"/>
    <row r="76875" customFormat="1" x14ac:dyDescent="0.35"/>
    <row r="76876" customFormat="1" x14ac:dyDescent="0.35"/>
    <row r="76877" customFormat="1" x14ac:dyDescent="0.35"/>
    <row r="76878" customFormat="1" x14ac:dyDescent="0.35"/>
    <row r="76879" customFormat="1" x14ac:dyDescent="0.35"/>
    <row r="76880" customFormat="1" x14ac:dyDescent="0.35"/>
    <row r="76881" customFormat="1" x14ac:dyDescent="0.35"/>
    <row r="76882" customFormat="1" x14ac:dyDescent="0.35"/>
    <row r="76883" customFormat="1" x14ac:dyDescent="0.35"/>
    <row r="76884" customFormat="1" x14ac:dyDescent="0.35"/>
    <row r="76885" customFormat="1" x14ac:dyDescent="0.35"/>
    <row r="76886" customFormat="1" x14ac:dyDescent="0.35"/>
    <row r="76887" customFormat="1" x14ac:dyDescent="0.35"/>
    <row r="76888" customFormat="1" x14ac:dyDescent="0.35"/>
    <row r="76889" customFormat="1" x14ac:dyDescent="0.35"/>
    <row r="76890" customFormat="1" x14ac:dyDescent="0.35"/>
    <row r="76891" customFormat="1" x14ac:dyDescent="0.35"/>
    <row r="76892" customFormat="1" x14ac:dyDescent="0.35"/>
    <row r="76893" customFormat="1" x14ac:dyDescent="0.35"/>
    <row r="76894" customFormat="1" x14ac:dyDescent="0.35"/>
    <row r="76895" customFormat="1" x14ac:dyDescent="0.35"/>
    <row r="76896" customFormat="1" x14ac:dyDescent="0.35"/>
    <row r="76897" customFormat="1" x14ac:dyDescent="0.35"/>
    <row r="76898" customFormat="1" x14ac:dyDescent="0.35"/>
    <row r="76899" customFormat="1" x14ac:dyDescent="0.35"/>
    <row r="76900" customFormat="1" x14ac:dyDescent="0.35"/>
    <row r="76901" customFormat="1" x14ac:dyDescent="0.35"/>
    <row r="76902" customFormat="1" x14ac:dyDescent="0.35"/>
    <row r="76903" customFormat="1" x14ac:dyDescent="0.35"/>
    <row r="76904" customFormat="1" x14ac:dyDescent="0.35"/>
    <row r="76905" customFormat="1" x14ac:dyDescent="0.35"/>
    <row r="76906" customFormat="1" x14ac:dyDescent="0.35"/>
    <row r="76907" customFormat="1" x14ac:dyDescent="0.35"/>
    <row r="76908" customFormat="1" x14ac:dyDescent="0.35"/>
    <row r="76909" customFormat="1" x14ac:dyDescent="0.35"/>
    <row r="76910" customFormat="1" x14ac:dyDescent="0.35"/>
    <row r="76911" customFormat="1" x14ac:dyDescent="0.35"/>
    <row r="76912" customFormat="1" x14ac:dyDescent="0.35"/>
    <row r="76913" customFormat="1" x14ac:dyDescent="0.35"/>
    <row r="76914" customFormat="1" x14ac:dyDescent="0.35"/>
    <row r="76915" customFormat="1" x14ac:dyDescent="0.35"/>
    <row r="76916" customFormat="1" x14ac:dyDescent="0.35"/>
    <row r="76917" customFormat="1" x14ac:dyDescent="0.35"/>
    <row r="76918" customFormat="1" x14ac:dyDescent="0.35"/>
    <row r="76919" customFormat="1" x14ac:dyDescent="0.35"/>
    <row r="76920" customFormat="1" x14ac:dyDescent="0.35"/>
    <row r="76921" customFormat="1" x14ac:dyDescent="0.35"/>
    <row r="76922" customFormat="1" x14ac:dyDescent="0.35"/>
    <row r="76923" customFormat="1" x14ac:dyDescent="0.35"/>
    <row r="76924" customFormat="1" x14ac:dyDescent="0.35"/>
    <row r="76925" customFormat="1" x14ac:dyDescent="0.35"/>
    <row r="76926" customFormat="1" x14ac:dyDescent="0.35"/>
    <row r="76927" customFormat="1" x14ac:dyDescent="0.35"/>
    <row r="76928" customFormat="1" x14ac:dyDescent="0.35"/>
    <row r="76929" customFormat="1" x14ac:dyDescent="0.35"/>
    <row r="76930" customFormat="1" x14ac:dyDescent="0.35"/>
    <row r="76931" customFormat="1" x14ac:dyDescent="0.35"/>
    <row r="76932" customFormat="1" x14ac:dyDescent="0.35"/>
    <row r="76933" customFormat="1" x14ac:dyDescent="0.35"/>
    <row r="76934" customFormat="1" x14ac:dyDescent="0.35"/>
    <row r="76935" customFormat="1" x14ac:dyDescent="0.35"/>
    <row r="76936" customFormat="1" x14ac:dyDescent="0.35"/>
    <row r="76937" customFormat="1" x14ac:dyDescent="0.35"/>
    <row r="76938" customFormat="1" x14ac:dyDescent="0.35"/>
    <row r="76939" customFormat="1" x14ac:dyDescent="0.35"/>
    <row r="76940" customFormat="1" x14ac:dyDescent="0.35"/>
    <row r="76941" customFormat="1" x14ac:dyDescent="0.35"/>
    <row r="76942" customFormat="1" x14ac:dyDescent="0.35"/>
    <row r="76943" customFormat="1" x14ac:dyDescent="0.35"/>
    <row r="76944" customFormat="1" x14ac:dyDescent="0.35"/>
    <row r="76945" customFormat="1" x14ac:dyDescent="0.35"/>
    <row r="76946" customFormat="1" x14ac:dyDescent="0.35"/>
    <row r="76947" customFormat="1" x14ac:dyDescent="0.35"/>
    <row r="76948" customFormat="1" x14ac:dyDescent="0.35"/>
    <row r="76949" customFormat="1" x14ac:dyDescent="0.35"/>
    <row r="76950" customFormat="1" x14ac:dyDescent="0.35"/>
    <row r="76951" customFormat="1" x14ac:dyDescent="0.35"/>
    <row r="76952" customFormat="1" x14ac:dyDescent="0.35"/>
    <row r="76953" customFormat="1" x14ac:dyDescent="0.35"/>
    <row r="76954" customFormat="1" x14ac:dyDescent="0.35"/>
    <row r="76955" customFormat="1" x14ac:dyDescent="0.35"/>
    <row r="76956" customFormat="1" x14ac:dyDescent="0.35"/>
    <row r="76957" customFormat="1" x14ac:dyDescent="0.35"/>
    <row r="76958" customFormat="1" x14ac:dyDescent="0.35"/>
    <row r="76959" customFormat="1" x14ac:dyDescent="0.35"/>
    <row r="76960" customFormat="1" x14ac:dyDescent="0.35"/>
    <row r="76961" customFormat="1" x14ac:dyDescent="0.35"/>
    <row r="76962" customFormat="1" x14ac:dyDescent="0.35"/>
    <row r="76963" customFormat="1" x14ac:dyDescent="0.35"/>
    <row r="76964" customFormat="1" x14ac:dyDescent="0.35"/>
    <row r="76965" customFormat="1" x14ac:dyDescent="0.35"/>
    <row r="76966" customFormat="1" x14ac:dyDescent="0.35"/>
    <row r="76967" customFormat="1" x14ac:dyDescent="0.35"/>
    <row r="76968" customFormat="1" x14ac:dyDescent="0.35"/>
    <row r="76969" customFormat="1" x14ac:dyDescent="0.35"/>
    <row r="76970" customFormat="1" x14ac:dyDescent="0.35"/>
    <row r="76971" customFormat="1" x14ac:dyDescent="0.35"/>
    <row r="76972" customFormat="1" x14ac:dyDescent="0.35"/>
    <row r="76973" customFormat="1" x14ac:dyDescent="0.35"/>
    <row r="76974" customFormat="1" x14ac:dyDescent="0.35"/>
    <row r="76975" customFormat="1" x14ac:dyDescent="0.35"/>
    <row r="76976" customFormat="1" x14ac:dyDescent="0.35"/>
    <row r="76977" customFormat="1" x14ac:dyDescent="0.35"/>
    <row r="76978" customFormat="1" x14ac:dyDescent="0.35"/>
    <row r="76979" customFormat="1" x14ac:dyDescent="0.35"/>
    <row r="76980" customFormat="1" x14ac:dyDescent="0.35"/>
    <row r="76981" customFormat="1" x14ac:dyDescent="0.35"/>
    <row r="76982" customFormat="1" x14ac:dyDescent="0.35"/>
    <row r="76983" customFormat="1" x14ac:dyDescent="0.35"/>
    <row r="76984" customFormat="1" x14ac:dyDescent="0.35"/>
    <row r="76985" customFormat="1" x14ac:dyDescent="0.35"/>
    <row r="76986" customFormat="1" x14ac:dyDescent="0.35"/>
    <row r="76987" customFormat="1" x14ac:dyDescent="0.35"/>
    <row r="76988" customFormat="1" x14ac:dyDescent="0.35"/>
    <row r="76989" customFormat="1" x14ac:dyDescent="0.35"/>
    <row r="76990" customFormat="1" x14ac:dyDescent="0.35"/>
    <row r="76991" customFormat="1" x14ac:dyDescent="0.35"/>
    <row r="76992" customFormat="1" x14ac:dyDescent="0.35"/>
    <row r="76993" customFormat="1" x14ac:dyDescent="0.35"/>
    <row r="76994" customFormat="1" x14ac:dyDescent="0.35"/>
    <row r="76995" customFormat="1" x14ac:dyDescent="0.35"/>
    <row r="76996" customFormat="1" x14ac:dyDescent="0.35"/>
    <row r="76997" customFormat="1" x14ac:dyDescent="0.35"/>
    <row r="76998" customFormat="1" x14ac:dyDescent="0.35"/>
    <row r="76999" customFormat="1" x14ac:dyDescent="0.35"/>
    <row r="77000" customFormat="1" x14ac:dyDescent="0.35"/>
    <row r="77001" customFormat="1" x14ac:dyDescent="0.35"/>
    <row r="77002" customFormat="1" x14ac:dyDescent="0.35"/>
    <row r="77003" customFormat="1" x14ac:dyDescent="0.35"/>
    <row r="77004" customFormat="1" x14ac:dyDescent="0.35"/>
    <row r="77005" customFormat="1" x14ac:dyDescent="0.35"/>
    <row r="77006" customFormat="1" x14ac:dyDescent="0.35"/>
    <row r="77007" customFormat="1" x14ac:dyDescent="0.35"/>
    <row r="77008" customFormat="1" x14ac:dyDescent="0.35"/>
    <row r="77009" customFormat="1" x14ac:dyDescent="0.35"/>
    <row r="77010" customFormat="1" x14ac:dyDescent="0.35"/>
    <row r="77011" customFormat="1" x14ac:dyDescent="0.35"/>
    <row r="77012" customFormat="1" x14ac:dyDescent="0.35"/>
    <row r="77013" customFormat="1" x14ac:dyDescent="0.35"/>
    <row r="77014" customFormat="1" x14ac:dyDescent="0.35"/>
    <row r="77015" customFormat="1" x14ac:dyDescent="0.35"/>
    <row r="77016" customFormat="1" x14ac:dyDescent="0.35"/>
    <row r="77017" customFormat="1" x14ac:dyDescent="0.35"/>
    <row r="77018" customFormat="1" x14ac:dyDescent="0.35"/>
    <row r="77019" customFormat="1" x14ac:dyDescent="0.35"/>
    <row r="77020" customFormat="1" x14ac:dyDescent="0.35"/>
    <row r="77021" customFormat="1" x14ac:dyDescent="0.35"/>
    <row r="77022" customFormat="1" x14ac:dyDescent="0.35"/>
    <row r="77023" customFormat="1" x14ac:dyDescent="0.35"/>
    <row r="77024" customFormat="1" x14ac:dyDescent="0.35"/>
    <row r="77025" customFormat="1" x14ac:dyDescent="0.35"/>
    <row r="77026" customFormat="1" x14ac:dyDescent="0.35"/>
    <row r="77027" customFormat="1" x14ac:dyDescent="0.35"/>
    <row r="77028" customFormat="1" x14ac:dyDescent="0.35"/>
    <row r="77029" customFormat="1" x14ac:dyDescent="0.35"/>
    <row r="77030" customFormat="1" x14ac:dyDescent="0.35"/>
    <row r="77031" customFormat="1" x14ac:dyDescent="0.35"/>
    <row r="77032" customFormat="1" x14ac:dyDescent="0.35"/>
    <row r="77033" customFormat="1" x14ac:dyDescent="0.35"/>
    <row r="77034" customFormat="1" x14ac:dyDescent="0.35"/>
    <row r="77035" customFormat="1" x14ac:dyDescent="0.35"/>
    <row r="77036" customFormat="1" x14ac:dyDescent="0.35"/>
    <row r="77037" customFormat="1" x14ac:dyDescent="0.35"/>
    <row r="77038" customFormat="1" x14ac:dyDescent="0.35"/>
    <row r="77039" customFormat="1" x14ac:dyDescent="0.35"/>
    <row r="77040" customFormat="1" x14ac:dyDescent="0.35"/>
    <row r="77041" customFormat="1" x14ac:dyDescent="0.35"/>
    <row r="77042" customFormat="1" x14ac:dyDescent="0.35"/>
    <row r="77043" customFormat="1" x14ac:dyDescent="0.35"/>
    <row r="77044" customFormat="1" x14ac:dyDescent="0.35"/>
    <row r="77045" customFormat="1" x14ac:dyDescent="0.35"/>
    <row r="77046" customFormat="1" x14ac:dyDescent="0.35"/>
    <row r="77047" customFormat="1" x14ac:dyDescent="0.35"/>
    <row r="77048" customFormat="1" x14ac:dyDescent="0.35"/>
    <row r="77049" customFormat="1" x14ac:dyDescent="0.35"/>
    <row r="77050" customFormat="1" x14ac:dyDescent="0.35"/>
    <row r="77051" customFormat="1" x14ac:dyDescent="0.35"/>
    <row r="77052" customFormat="1" x14ac:dyDescent="0.35"/>
    <row r="77053" customFormat="1" x14ac:dyDescent="0.35"/>
    <row r="77054" customFormat="1" x14ac:dyDescent="0.35"/>
    <row r="77055" customFormat="1" x14ac:dyDescent="0.35"/>
    <row r="77056" customFormat="1" x14ac:dyDescent="0.35"/>
    <row r="77057" customFormat="1" x14ac:dyDescent="0.35"/>
    <row r="77058" customFormat="1" x14ac:dyDescent="0.35"/>
    <row r="77059" customFormat="1" x14ac:dyDescent="0.35"/>
    <row r="77060" customFormat="1" x14ac:dyDescent="0.35"/>
    <row r="77061" customFormat="1" x14ac:dyDescent="0.35"/>
    <row r="77062" customFormat="1" x14ac:dyDescent="0.35"/>
    <row r="77063" customFormat="1" x14ac:dyDescent="0.35"/>
    <row r="77064" customFormat="1" x14ac:dyDescent="0.35"/>
    <row r="77065" customFormat="1" x14ac:dyDescent="0.35"/>
    <row r="77066" customFormat="1" x14ac:dyDescent="0.35"/>
    <row r="77067" customFormat="1" x14ac:dyDescent="0.35"/>
    <row r="77068" customFormat="1" x14ac:dyDescent="0.35"/>
    <row r="77069" customFormat="1" x14ac:dyDescent="0.35"/>
    <row r="77070" customFormat="1" x14ac:dyDescent="0.35"/>
    <row r="77071" customFormat="1" x14ac:dyDescent="0.35"/>
    <row r="77072" customFormat="1" x14ac:dyDescent="0.35"/>
    <row r="77073" customFormat="1" x14ac:dyDescent="0.35"/>
    <row r="77074" customFormat="1" x14ac:dyDescent="0.35"/>
    <row r="77075" customFormat="1" x14ac:dyDescent="0.35"/>
    <row r="77076" customFormat="1" x14ac:dyDescent="0.35"/>
    <row r="77077" customFormat="1" x14ac:dyDescent="0.35"/>
    <row r="77078" customFormat="1" x14ac:dyDescent="0.35"/>
    <row r="77079" customFormat="1" x14ac:dyDescent="0.35"/>
    <row r="77080" customFormat="1" x14ac:dyDescent="0.35"/>
    <row r="77081" customFormat="1" x14ac:dyDescent="0.35"/>
    <row r="77082" customFormat="1" x14ac:dyDescent="0.35"/>
    <row r="77083" customFormat="1" x14ac:dyDescent="0.35"/>
    <row r="77084" customFormat="1" x14ac:dyDescent="0.35"/>
    <row r="77085" customFormat="1" x14ac:dyDescent="0.35"/>
    <row r="77086" customFormat="1" x14ac:dyDescent="0.35"/>
    <row r="77087" customFormat="1" x14ac:dyDescent="0.35"/>
    <row r="77088" customFormat="1" x14ac:dyDescent="0.35"/>
    <row r="77089" customFormat="1" x14ac:dyDescent="0.35"/>
    <row r="77090" customFormat="1" x14ac:dyDescent="0.35"/>
    <row r="77091" customFormat="1" x14ac:dyDescent="0.35"/>
    <row r="77092" customFormat="1" x14ac:dyDescent="0.35"/>
    <row r="77093" customFormat="1" x14ac:dyDescent="0.35"/>
    <row r="77094" customFormat="1" x14ac:dyDescent="0.35"/>
    <row r="77095" customFormat="1" x14ac:dyDescent="0.35"/>
    <row r="77096" customFormat="1" x14ac:dyDescent="0.35"/>
    <row r="77097" customFormat="1" x14ac:dyDescent="0.35"/>
    <row r="77098" customFormat="1" x14ac:dyDescent="0.35"/>
    <row r="77099" customFormat="1" x14ac:dyDescent="0.35"/>
    <row r="77100" customFormat="1" x14ac:dyDescent="0.35"/>
    <row r="77101" customFormat="1" x14ac:dyDescent="0.35"/>
    <row r="77102" customFormat="1" x14ac:dyDescent="0.35"/>
    <row r="77103" customFormat="1" x14ac:dyDescent="0.35"/>
    <row r="77104" customFormat="1" x14ac:dyDescent="0.35"/>
    <row r="77105" customFormat="1" x14ac:dyDescent="0.35"/>
    <row r="77106" customFormat="1" x14ac:dyDescent="0.35"/>
    <row r="77107" customFormat="1" x14ac:dyDescent="0.35"/>
    <row r="77108" customFormat="1" x14ac:dyDescent="0.35"/>
    <row r="77109" customFormat="1" x14ac:dyDescent="0.35"/>
    <row r="77110" customFormat="1" x14ac:dyDescent="0.35"/>
    <row r="77111" customFormat="1" x14ac:dyDescent="0.35"/>
    <row r="77112" customFormat="1" x14ac:dyDescent="0.35"/>
    <row r="77113" customFormat="1" x14ac:dyDescent="0.35"/>
    <row r="77114" customFormat="1" x14ac:dyDescent="0.35"/>
    <row r="77115" customFormat="1" x14ac:dyDescent="0.35"/>
    <row r="77116" customFormat="1" x14ac:dyDescent="0.35"/>
    <row r="77117" customFormat="1" x14ac:dyDescent="0.35"/>
    <row r="77118" customFormat="1" x14ac:dyDescent="0.35"/>
    <row r="77119" customFormat="1" x14ac:dyDescent="0.35"/>
    <row r="77120" customFormat="1" x14ac:dyDescent="0.35"/>
    <row r="77121" customFormat="1" x14ac:dyDescent="0.35"/>
    <row r="77122" customFormat="1" x14ac:dyDescent="0.35"/>
    <row r="77123" customFormat="1" x14ac:dyDescent="0.35"/>
    <row r="77124" customFormat="1" x14ac:dyDescent="0.35"/>
    <row r="77125" customFormat="1" x14ac:dyDescent="0.35"/>
    <row r="77126" customFormat="1" x14ac:dyDescent="0.35"/>
    <row r="77127" customFormat="1" x14ac:dyDescent="0.35"/>
    <row r="77128" customFormat="1" x14ac:dyDescent="0.35"/>
    <row r="77129" customFormat="1" x14ac:dyDescent="0.35"/>
    <row r="77130" customFormat="1" x14ac:dyDescent="0.35"/>
    <row r="77131" customFormat="1" x14ac:dyDescent="0.35"/>
    <row r="77132" customFormat="1" x14ac:dyDescent="0.35"/>
    <row r="77133" customFormat="1" x14ac:dyDescent="0.35"/>
    <row r="77134" customFormat="1" x14ac:dyDescent="0.35"/>
    <row r="77135" customFormat="1" x14ac:dyDescent="0.35"/>
    <row r="77136" customFormat="1" x14ac:dyDescent="0.35"/>
    <row r="77137" customFormat="1" x14ac:dyDescent="0.35"/>
    <row r="77138" customFormat="1" x14ac:dyDescent="0.35"/>
    <row r="77139" customFormat="1" x14ac:dyDescent="0.35"/>
    <row r="77140" customFormat="1" x14ac:dyDescent="0.35"/>
    <row r="77141" customFormat="1" x14ac:dyDescent="0.35"/>
    <row r="77142" customFormat="1" x14ac:dyDescent="0.35"/>
    <row r="77143" customFormat="1" x14ac:dyDescent="0.35"/>
    <row r="77144" customFormat="1" x14ac:dyDescent="0.35"/>
    <row r="77145" customFormat="1" x14ac:dyDescent="0.35"/>
    <row r="77146" customFormat="1" x14ac:dyDescent="0.35"/>
    <row r="77147" customFormat="1" x14ac:dyDescent="0.35"/>
    <row r="77148" customFormat="1" x14ac:dyDescent="0.35"/>
    <row r="77149" customFormat="1" x14ac:dyDescent="0.35"/>
    <row r="77150" customFormat="1" x14ac:dyDescent="0.35"/>
    <row r="77151" customFormat="1" x14ac:dyDescent="0.35"/>
    <row r="77152" customFormat="1" x14ac:dyDescent="0.35"/>
    <row r="77153" customFormat="1" x14ac:dyDescent="0.35"/>
    <row r="77154" customFormat="1" x14ac:dyDescent="0.35"/>
    <row r="77155" customFormat="1" x14ac:dyDescent="0.35"/>
    <row r="77156" customFormat="1" x14ac:dyDescent="0.35"/>
    <row r="77157" customFormat="1" x14ac:dyDescent="0.35"/>
    <row r="77158" customFormat="1" x14ac:dyDescent="0.35"/>
    <row r="77159" customFormat="1" x14ac:dyDescent="0.35"/>
    <row r="77160" customFormat="1" x14ac:dyDescent="0.35"/>
    <row r="77161" customFormat="1" x14ac:dyDescent="0.35"/>
    <row r="77162" customFormat="1" x14ac:dyDescent="0.35"/>
    <row r="77163" customFormat="1" x14ac:dyDescent="0.35"/>
    <row r="77164" customFormat="1" x14ac:dyDescent="0.35"/>
    <row r="77165" customFormat="1" x14ac:dyDescent="0.35"/>
    <row r="77166" customFormat="1" x14ac:dyDescent="0.35"/>
    <row r="77167" customFormat="1" x14ac:dyDescent="0.35"/>
    <row r="77168" customFormat="1" x14ac:dyDescent="0.35"/>
    <row r="77169" customFormat="1" x14ac:dyDescent="0.35"/>
    <row r="77170" customFormat="1" x14ac:dyDescent="0.35"/>
    <row r="77171" customFormat="1" x14ac:dyDescent="0.35"/>
    <row r="77172" customFormat="1" x14ac:dyDescent="0.35"/>
    <row r="77173" customFormat="1" x14ac:dyDescent="0.35"/>
    <row r="77174" customFormat="1" x14ac:dyDescent="0.35"/>
    <row r="77175" customFormat="1" x14ac:dyDescent="0.35"/>
    <row r="77176" customFormat="1" x14ac:dyDescent="0.35"/>
    <row r="77177" customFormat="1" x14ac:dyDescent="0.35"/>
    <row r="77178" customFormat="1" x14ac:dyDescent="0.35"/>
    <row r="77179" customFormat="1" x14ac:dyDescent="0.35"/>
    <row r="77180" customFormat="1" x14ac:dyDescent="0.35"/>
    <row r="77181" customFormat="1" x14ac:dyDescent="0.35"/>
    <row r="77182" customFormat="1" x14ac:dyDescent="0.35"/>
    <row r="77183" customFormat="1" x14ac:dyDescent="0.35"/>
    <row r="77184" customFormat="1" x14ac:dyDescent="0.35"/>
    <row r="77185" customFormat="1" x14ac:dyDescent="0.35"/>
    <row r="77186" customFormat="1" x14ac:dyDescent="0.35"/>
    <row r="77187" customFormat="1" x14ac:dyDescent="0.35"/>
    <row r="77188" customFormat="1" x14ac:dyDescent="0.35"/>
    <row r="77189" customFormat="1" x14ac:dyDescent="0.35"/>
    <row r="77190" customFormat="1" x14ac:dyDescent="0.35"/>
    <row r="77191" customFormat="1" x14ac:dyDescent="0.35"/>
    <row r="77192" customFormat="1" x14ac:dyDescent="0.35"/>
    <row r="77193" customFormat="1" x14ac:dyDescent="0.35"/>
    <row r="77194" customFormat="1" x14ac:dyDescent="0.35"/>
    <row r="77195" customFormat="1" x14ac:dyDescent="0.35"/>
    <row r="77196" customFormat="1" x14ac:dyDescent="0.35"/>
    <row r="77197" customFormat="1" x14ac:dyDescent="0.35"/>
    <row r="77198" customFormat="1" x14ac:dyDescent="0.35"/>
    <row r="77199" customFormat="1" x14ac:dyDescent="0.35"/>
    <row r="77200" customFormat="1" x14ac:dyDescent="0.35"/>
    <row r="77201" customFormat="1" x14ac:dyDescent="0.35"/>
    <row r="77202" customFormat="1" x14ac:dyDescent="0.35"/>
    <row r="77203" customFormat="1" x14ac:dyDescent="0.35"/>
    <row r="77204" customFormat="1" x14ac:dyDescent="0.35"/>
    <row r="77205" customFormat="1" x14ac:dyDescent="0.35"/>
    <row r="77206" customFormat="1" x14ac:dyDescent="0.35"/>
    <row r="77207" customFormat="1" x14ac:dyDescent="0.35"/>
    <row r="77208" customFormat="1" x14ac:dyDescent="0.35"/>
    <row r="77209" customFormat="1" x14ac:dyDescent="0.35"/>
    <row r="77210" customFormat="1" x14ac:dyDescent="0.35"/>
    <row r="77211" customFormat="1" x14ac:dyDescent="0.35"/>
    <row r="77212" customFormat="1" x14ac:dyDescent="0.35"/>
    <row r="77213" customFormat="1" x14ac:dyDescent="0.35"/>
    <row r="77214" customFormat="1" x14ac:dyDescent="0.35"/>
    <row r="77215" customFormat="1" x14ac:dyDescent="0.35"/>
    <row r="77216" customFormat="1" x14ac:dyDescent="0.35"/>
    <row r="77217" customFormat="1" x14ac:dyDescent="0.35"/>
    <row r="77218" customFormat="1" x14ac:dyDescent="0.35"/>
    <row r="77219" customFormat="1" x14ac:dyDescent="0.35"/>
    <row r="77220" customFormat="1" x14ac:dyDescent="0.35"/>
    <row r="77221" customFormat="1" x14ac:dyDescent="0.35"/>
    <row r="77222" customFormat="1" x14ac:dyDescent="0.35"/>
    <row r="77223" customFormat="1" x14ac:dyDescent="0.35"/>
    <row r="77224" customFormat="1" x14ac:dyDescent="0.35"/>
    <row r="77225" customFormat="1" x14ac:dyDescent="0.35"/>
    <row r="77226" customFormat="1" x14ac:dyDescent="0.35"/>
    <row r="77227" customFormat="1" x14ac:dyDescent="0.35"/>
    <row r="77228" customFormat="1" x14ac:dyDescent="0.35"/>
    <row r="77229" customFormat="1" x14ac:dyDescent="0.35"/>
    <row r="77230" customFormat="1" x14ac:dyDescent="0.35"/>
    <row r="77231" customFormat="1" x14ac:dyDescent="0.35"/>
    <row r="77232" customFormat="1" x14ac:dyDescent="0.35"/>
    <row r="77233" customFormat="1" x14ac:dyDescent="0.35"/>
    <row r="77234" customFormat="1" x14ac:dyDescent="0.35"/>
    <row r="77235" customFormat="1" x14ac:dyDescent="0.35"/>
    <row r="77236" customFormat="1" x14ac:dyDescent="0.35"/>
    <row r="77237" customFormat="1" x14ac:dyDescent="0.35"/>
    <row r="77238" customFormat="1" x14ac:dyDescent="0.35"/>
    <row r="77239" customFormat="1" x14ac:dyDescent="0.35"/>
    <row r="77240" customFormat="1" x14ac:dyDescent="0.35"/>
    <row r="77241" customFormat="1" x14ac:dyDescent="0.35"/>
    <row r="77242" customFormat="1" x14ac:dyDescent="0.35"/>
    <row r="77243" customFormat="1" x14ac:dyDescent="0.35"/>
    <row r="77244" customFormat="1" x14ac:dyDescent="0.35"/>
    <row r="77245" customFormat="1" x14ac:dyDescent="0.35"/>
    <row r="77246" customFormat="1" x14ac:dyDescent="0.35"/>
    <row r="77247" customFormat="1" x14ac:dyDescent="0.35"/>
    <row r="77248" customFormat="1" x14ac:dyDescent="0.35"/>
    <row r="77249" customFormat="1" x14ac:dyDescent="0.35"/>
    <row r="77250" customFormat="1" x14ac:dyDescent="0.35"/>
    <row r="77251" customFormat="1" x14ac:dyDescent="0.35"/>
    <row r="77252" customFormat="1" x14ac:dyDescent="0.35"/>
    <row r="77253" customFormat="1" x14ac:dyDescent="0.35"/>
    <row r="77254" customFormat="1" x14ac:dyDescent="0.35"/>
    <row r="77255" customFormat="1" x14ac:dyDescent="0.35"/>
    <row r="77256" customFormat="1" x14ac:dyDescent="0.35"/>
    <row r="77257" customFormat="1" x14ac:dyDescent="0.35"/>
    <row r="77258" customFormat="1" x14ac:dyDescent="0.35"/>
    <row r="77259" customFormat="1" x14ac:dyDescent="0.35"/>
    <row r="77260" customFormat="1" x14ac:dyDescent="0.35"/>
    <row r="77261" customFormat="1" x14ac:dyDescent="0.35"/>
    <row r="77262" customFormat="1" x14ac:dyDescent="0.35"/>
    <row r="77263" customFormat="1" x14ac:dyDescent="0.35"/>
    <row r="77264" customFormat="1" x14ac:dyDescent="0.35"/>
    <row r="77265" customFormat="1" x14ac:dyDescent="0.35"/>
    <row r="77266" customFormat="1" x14ac:dyDescent="0.35"/>
    <row r="77267" customFormat="1" x14ac:dyDescent="0.35"/>
    <row r="77268" customFormat="1" x14ac:dyDescent="0.35"/>
    <row r="77269" customFormat="1" x14ac:dyDescent="0.35"/>
    <row r="77270" customFormat="1" x14ac:dyDescent="0.35"/>
    <row r="77271" customFormat="1" x14ac:dyDescent="0.35"/>
    <row r="77272" customFormat="1" x14ac:dyDescent="0.35"/>
    <row r="77273" customFormat="1" x14ac:dyDescent="0.35"/>
    <row r="77274" customFormat="1" x14ac:dyDescent="0.35"/>
    <row r="77275" customFormat="1" x14ac:dyDescent="0.35"/>
    <row r="77276" customFormat="1" x14ac:dyDescent="0.35"/>
    <row r="77277" customFormat="1" x14ac:dyDescent="0.35"/>
    <row r="77278" customFormat="1" x14ac:dyDescent="0.35"/>
    <row r="77279" customFormat="1" x14ac:dyDescent="0.35"/>
    <row r="77280" customFormat="1" x14ac:dyDescent="0.35"/>
    <row r="77281" customFormat="1" x14ac:dyDescent="0.35"/>
    <row r="77282" customFormat="1" x14ac:dyDescent="0.35"/>
    <row r="77283" customFormat="1" x14ac:dyDescent="0.35"/>
    <row r="77284" customFormat="1" x14ac:dyDescent="0.35"/>
    <row r="77285" customFormat="1" x14ac:dyDescent="0.35"/>
    <row r="77286" customFormat="1" x14ac:dyDescent="0.35"/>
    <row r="77287" customFormat="1" x14ac:dyDescent="0.35"/>
    <row r="77288" customFormat="1" x14ac:dyDescent="0.35"/>
    <row r="77289" customFormat="1" x14ac:dyDescent="0.35"/>
    <row r="77290" customFormat="1" x14ac:dyDescent="0.35"/>
    <row r="77291" customFormat="1" x14ac:dyDescent="0.35"/>
    <row r="77292" customFormat="1" x14ac:dyDescent="0.35"/>
    <row r="77293" customFormat="1" x14ac:dyDescent="0.35"/>
    <row r="77294" customFormat="1" x14ac:dyDescent="0.35"/>
    <row r="77295" customFormat="1" x14ac:dyDescent="0.35"/>
    <row r="77296" customFormat="1" x14ac:dyDescent="0.35"/>
    <row r="77297" customFormat="1" x14ac:dyDescent="0.35"/>
    <row r="77298" customFormat="1" x14ac:dyDescent="0.35"/>
    <row r="77299" customFormat="1" x14ac:dyDescent="0.35"/>
    <row r="77300" customFormat="1" x14ac:dyDescent="0.35"/>
    <row r="77301" customFormat="1" x14ac:dyDescent="0.35"/>
    <row r="77302" customFormat="1" x14ac:dyDescent="0.35"/>
    <row r="77303" customFormat="1" x14ac:dyDescent="0.35"/>
    <row r="77304" customFormat="1" x14ac:dyDescent="0.35"/>
    <row r="77305" customFormat="1" x14ac:dyDescent="0.35"/>
    <row r="77306" customFormat="1" x14ac:dyDescent="0.35"/>
    <row r="77307" customFormat="1" x14ac:dyDescent="0.35"/>
    <row r="77308" customFormat="1" x14ac:dyDescent="0.35"/>
    <row r="77309" customFormat="1" x14ac:dyDescent="0.35"/>
    <row r="77310" customFormat="1" x14ac:dyDescent="0.35"/>
    <row r="77311" customFormat="1" x14ac:dyDescent="0.35"/>
    <row r="77312" customFormat="1" x14ac:dyDescent="0.35"/>
    <row r="77313" customFormat="1" x14ac:dyDescent="0.35"/>
    <row r="77314" customFormat="1" x14ac:dyDescent="0.35"/>
    <row r="77315" customFormat="1" x14ac:dyDescent="0.35"/>
    <row r="77316" customFormat="1" x14ac:dyDescent="0.35"/>
    <row r="77317" customFormat="1" x14ac:dyDescent="0.35"/>
    <row r="77318" customFormat="1" x14ac:dyDescent="0.35"/>
    <row r="77319" customFormat="1" x14ac:dyDescent="0.35"/>
    <row r="77320" customFormat="1" x14ac:dyDescent="0.35"/>
    <row r="77321" customFormat="1" x14ac:dyDescent="0.35"/>
    <row r="77322" customFormat="1" x14ac:dyDescent="0.35"/>
    <row r="77323" customFormat="1" x14ac:dyDescent="0.35"/>
    <row r="77324" customFormat="1" x14ac:dyDescent="0.35"/>
    <row r="77325" customFormat="1" x14ac:dyDescent="0.35"/>
    <row r="77326" customFormat="1" x14ac:dyDescent="0.35"/>
    <row r="77327" customFormat="1" x14ac:dyDescent="0.35"/>
    <row r="77328" customFormat="1" x14ac:dyDescent="0.35"/>
    <row r="77329" customFormat="1" x14ac:dyDescent="0.35"/>
    <row r="77330" customFormat="1" x14ac:dyDescent="0.35"/>
    <row r="77331" customFormat="1" x14ac:dyDescent="0.35"/>
    <row r="77332" customFormat="1" x14ac:dyDescent="0.35"/>
    <row r="77333" customFormat="1" x14ac:dyDescent="0.35"/>
    <row r="77334" customFormat="1" x14ac:dyDescent="0.35"/>
    <row r="77335" customFormat="1" x14ac:dyDescent="0.35"/>
    <row r="77336" customFormat="1" x14ac:dyDescent="0.35"/>
    <row r="77337" customFormat="1" x14ac:dyDescent="0.35"/>
    <row r="77338" customFormat="1" x14ac:dyDescent="0.35"/>
    <row r="77339" customFormat="1" x14ac:dyDescent="0.35"/>
    <row r="77340" customFormat="1" x14ac:dyDescent="0.35"/>
    <row r="77341" customFormat="1" x14ac:dyDescent="0.35"/>
    <row r="77342" customFormat="1" x14ac:dyDescent="0.35"/>
    <row r="77343" customFormat="1" x14ac:dyDescent="0.35"/>
    <row r="77344" customFormat="1" x14ac:dyDescent="0.35"/>
    <row r="77345" customFormat="1" x14ac:dyDescent="0.35"/>
    <row r="77346" customFormat="1" x14ac:dyDescent="0.35"/>
    <row r="77347" customFormat="1" x14ac:dyDescent="0.35"/>
    <row r="77348" customFormat="1" x14ac:dyDescent="0.35"/>
    <row r="77349" customFormat="1" x14ac:dyDescent="0.35"/>
    <row r="77350" customFormat="1" x14ac:dyDescent="0.35"/>
    <row r="77351" customFormat="1" x14ac:dyDescent="0.35"/>
    <row r="77352" customFormat="1" x14ac:dyDescent="0.35"/>
    <row r="77353" customFormat="1" x14ac:dyDescent="0.35"/>
    <row r="77354" customFormat="1" x14ac:dyDescent="0.35"/>
    <row r="77355" customFormat="1" x14ac:dyDescent="0.35"/>
    <row r="77356" customFormat="1" x14ac:dyDescent="0.35"/>
    <row r="77357" customFormat="1" x14ac:dyDescent="0.35"/>
    <row r="77358" customFormat="1" x14ac:dyDescent="0.35"/>
    <row r="77359" customFormat="1" x14ac:dyDescent="0.35"/>
    <row r="77360" customFormat="1" x14ac:dyDescent="0.35"/>
    <row r="77361" customFormat="1" x14ac:dyDescent="0.35"/>
    <row r="77362" customFormat="1" x14ac:dyDescent="0.35"/>
    <row r="77363" customFormat="1" x14ac:dyDescent="0.35"/>
    <row r="77364" customFormat="1" x14ac:dyDescent="0.35"/>
    <row r="77365" customFormat="1" x14ac:dyDescent="0.35"/>
    <row r="77366" customFormat="1" x14ac:dyDescent="0.35"/>
    <row r="77367" customFormat="1" x14ac:dyDescent="0.35"/>
    <row r="77368" customFormat="1" x14ac:dyDescent="0.35"/>
    <row r="77369" customFormat="1" x14ac:dyDescent="0.35"/>
    <row r="77370" customFormat="1" x14ac:dyDescent="0.35"/>
    <row r="77371" customFormat="1" x14ac:dyDescent="0.35"/>
    <row r="77372" customFormat="1" x14ac:dyDescent="0.35"/>
    <row r="77373" customFormat="1" x14ac:dyDescent="0.35"/>
    <row r="77374" customFormat="1" x14ac:dyDescent="0.35"/>
    <row r="77375" customFormat="1" x14ac:dyDescent="0.35"/>
    <row r="77376" customFormat="1" x14ac:dyDescent="0.35"/>
    <row r="77377" customFormat="1" x14ac:dyDescent="0.35"/>
    <row r="77378" customFormat="1" x14ac:dyDescent="0.35"/>
    <row r="77379" customFormat="1" x14ac:dyDescent="0.35"/>
    <row r="77380" customFormat="1" x14ac:dyDescent="0.35"/>
    <row r="77381" customFormat="1" x14ac:dyDescent="0.35"/>
    <row r="77382" customFormat="1" x14ac:dyDescent="0.35"/>
    <row r="77383" customFormat="1" x14ac:dyDescent="0.35"/>
    <row r="77384" customFormat="1" x14ac:dyDescent="0.35"/>
    <row r="77385" customFormat="1" x14ac:dyDescent="0.35"/>
    <row r="77386" customFormat="1" x14ac:dyDescent="0.35"/>
    <row r="77387" customFormat="1" x14ac:dyDescent="0.35"/>
    <row r="77388" customFormat="1" x14ac:dyDescent="0.35"/>
    <row r="77389" customFormat="1" x14ac:dyDescent="0.35"/>
    <row r="77390" customFormat="1" x14ac:dyDescent="0.35"/>
    <row r="77391" customFormat="1" x14ac:dyDescent="0.35"/>
    <row r="77392" customFormat="1" x14ac:dyDescent="0.35"/>
    <row r="77393" customFormat="1" x14ac:dyDescent="0.35"/>
    <row r="77394" customFormat="1" x14ac:dyDescent="0.35"/>
    <row r="77395" customFormat="1" x14ac:dyDescent="0.35"/>
    <row r="77396" customFormat="1" x14ac:dyDescent="0.35"/>
    <row r="77397" customFormat="1" x14ac:dyDescent="0.35"/>
    <row r="77398" customFormat="1" x14ac:dyDescent="0.35"/>
    <row r="77399" customFormat="1" x14ac:dyDescent="0.35"/>
    <row r="77400" customFormat="1" x14ac:dyDescent="0.35"/>
    <row r="77401" customFormat="1" x14ac:dyDescent="0.35"/>
    <row r="77402" customFormat="1" x14ac:dyDescent="0.35"/>
    <row r="77403" customFormat="1" x14ac:dyDescent="0.35"/>
    <row r="77404" customFormat="1" x14ac:dyDescent="0.35"/>
    <row r="77405" customFormat="1" x14ac:dyDescent="0.35"/>
    <row r="77406" customFormat="1" x14ac:dyDescent="0.35"/>
    <row r="77407" customFormat="1" x14ac:dyDescent="0.35"/>
    <row r="77408" customFormat="1" x14ac:dyDescent="0.35"/>
    <row r="77409" customFormat="1" x14ac:dyDescent="0.35"/>
    <row r="77410" customFormat="1" x14ac:dyDescent="0.35"/>
    <row r="77411" customFormat="1" x14ac:dyDescent="0.35"/>
    <row r="77412" customFormat="1" x14ac:dyDescent="0.35"/>
    <row r="77413" customFormat="1" x14ac:dyDescent="0.35"/>
    <row r="77414" customFormat="1" x14ac:dyDescent="0.35"/>
    <row r="77415" customFormat="1" x14ac:dyDescent="0.35"/>
    <row r="77416" customFormat="1" x14ac:dyDescent="0.35"/>
    <row r="77417" customFormat="1" x14ac:dyDescent="0.35"/>
    <row r="77418" customFormat="1" x14ac:dyDescent="0.35"/>
    <row r="77419" customFormat="1" x14ac:dyDescent="0.35"/>
    <row r="77420" customFormat="1" x14ac:dyDescent="0.35"/>
    <row r="77421" customFormat="1" x14ac:dyDescent="0.35"/>
    <row r="77422" customFormat="1" x14ac:dyDescent="0.35"/>
    <row r="77423" customFormat="1" x14ac:dyDescent="0.35"/>
    <row r="77424" customFormat="1" x14ac:dyDescent="0.35"/>
    <row r="77425" customFormat="1" x14ac:dyDescent="0.35"/>
    <row r="77426" customFormat="1" x14ac:dyDescent="0.35"/>
    <row r="77427" customFormat="1" x14ac:dyDescent="0.35"/>
    <row r="77428" customFormat="1" x14ac:dyDescent="0.35"/>
    <row r="77429" customFormat="1" x14ac:dyDescent="0.35"/>
    <row r="77430" customFormat="1" x14ac:dyDescent="0.35"/>
    <row r="77431" customFormat="1" x14ac:dyDescent="0.35"/>
    <row r="77432" customFormat="1" x14ac:dyDescent="0.35"/>
    <row r="77433" customFormat="1" x14ac:dyDescent="0.35"/>
    <row r="77434" customFormat="1" x14ac:dyDescent="0.35"/>
    <row r="77435" customFormat="1" x14ac:dyDescent="0.35"/>
    <row r="77436" customFormat="1" x14ac:dyDescent="0.35"/>
    <row r="77437" customFormat="1" x14ac:dyDescent="0.35"/>
    <row r="77438" customFormat="1" x14ac:dyDescent="0.35"/>
    <row r="77439" customFormat="1" x14ac:dyDescent="0.35"/>
    <row r="77440" customFormat="1" x14ac:dyDescent="0.35"/>
    <row r="77441" customFormat="1" x14ac:dyDescent="0.35"/>
    <row r="77442" customFormat="1" x14ac:dyDescent="0.35"/>
    <row r="77443" customFormat="1" x14ac:dyDescent="0.35"/>
    <row r="77444" customFormat="1" x14ac:dyDescent="0.35"/>
    <row r="77445" customFormat="1" x14ac:dyDescent="0.35"/>
    <row r="77446" customFormat="1" x14ac:dyDescent="0.35"/>
    <row r="77447" customFormat="1" x14ac:dyDescent="0.35"/>
    <row r="77448" customFormat="1" x14ac:dyDescent="0.35"/>
    <row r="77449" customFormat="1" x14ac:dyDescent="0.35"/>
    <row r="77450" customFormat="1" x14ac:dyDescent="0.35"/>
    <row r="77451" customFormat="1" x14ac:dyDescent="0.35"/>
    <row r="77452" customFormat="1" x14ac:dyDescent="0.35"/>
    <row r="77453" customFormat="1" x14ac:dyDescent="0.35"/>
    <row r="77454" customFormat="1" x14ac:dyDescent="0.35"/>
    <row r="77455" customFormat="1" x14ac:dyDescent="0.35"/>
    <row r="77456" customFormat="1" x14ac:dyDescent="0.35"/>
    <row r="77457" customFormat="1" x14ac:dyDescent="0.35"/>
    <row r="77458" customFormat="1" x14ac:dyDescent="0.35"/>
    <row r="77459" customFormat="1" x14ac:dyDescent="0.35"/>
    <row r="77460" customFormat="1" x14ac:dyDescent="0.35"/>
    <row r="77461" customFormat="1" x14ac:dyDescent="0.35"/>
    <row r="77462" customFormat="1" x14ac:dyDescent="0.35"/>
    <row r="77463" customFormat="1" x14ac:dyDescent="0.35"/>
    <row r="77464" customFormat="1" x14ac:dyDescent="0.35"/>
    <row r="77465" customFormat="1" x14ac:dyDescent="0.35"/>
    <row r="77466" customFormat="1" x14ac:dyDescent="0.35"/>
    <row r="77467" customFormat="1" x14ac:dyDescent="0.35"/>
    <row r="77468" customFormat="1" x14ac:dyDescent="0.35"/>
    <row r="77469" customFormat="1" x14ac:dyDescent="0.35"/>
    <row r="77470" customFormat="1" x14ac:dyDescent="0.35"/>
    <row r="77471" customFormat="1" x14ac:dyDescent="0.35"/>
    <row r="77472" customFormat="1" x14ac:dyDescent="0.35"/>
    <row r="77473" customFormat="1" x14ac:dyDescent="0.35"/>
    <row r="77474" customFormat="1" x14ac:dyDescent="0.35"/>
    <row r="77475" customFormat="1" x14ac:dyDescent="0.35"/>
    <row r="77476" customFormat="1" x14ac:dyDescent="0.35"/>
    <row r="77477" customFormat="1" x14ac:dyDescent="0.35"/>
    <row r="77478" customFormat="1" x14ac:dyDescent="0.35"/>
    <row r="77479" customFormat="1" x14ac:dyDescent="0.35"/>
    <row r="77480" customFormat="1" x14ac:dyDescent="0.35"/>
    <row r="77481" customFormat="1" x14ac:dyDescent="0.35"/>
    <row r="77482" customFormat="1" x14ac:dyDescent="0.35"/>
    <row r="77483" customFormat="1" x14ac:dyDescent="0.35"/>
    <row r="77484" customFormat="1" x14ac:dyDescent="0.35"/>
    <row r="77485" customFormat="1" x14ac:dyDescent="0.35"/>
    <row r="77486" customFormat="1" x14ac:dyDescent="0.35"/>
    <row r="77487" customFormat="1" x14ac:dyDescent="0.35"/>
    <row r="77488" customFormat="1" x14ac:dyDescent="0.35"/>
    <row r="77489" customFormat="1" x14ac:dyDescent="0.35"/>
    <row r="77490" customFormat="1" x14ac:dyDescent="0.35"/>
    <row r="77491" customFormat="1" x14ac:dyDescent="0.35"/>
    <row r="77492" customFormat="1" x14ac:dyDescent="0.35"/>
    <row r="77493" customFormat="1" x14ac:dyDescent="0.35"/>
    <row r="77494" customFormat="1" x14ac:dyDescent="0.35"/>
    <row r="77495" customFormat="1" x14ac:dyDescent="0.35"/>
    <row r="77496" customFormat="1" x14ac:dyDescent="0.35"/>
    <row r="77497" customFormat="1" x14ac:dyDescent="0.35"/>
    <row r="77498" customFormat="1" x14ac:dyDescent="0.35"/>
    <row r="77499" customFormat="1" x14ac:dyDescent="0.35"/>
    <row r="77500" customFormat="1" x14ac:dyDescent="0.35"/>
    <row r="77501" customFormat="1" x14ac:dyDescent="0.35"/>
    <row r="77502" customFormat="1" x14ac:dyDescent="0.35"/>
    <row r="77503" customFormat="1" x14ac:dyDescent="0.35"/>
    <row r="77504" customFormat="1" x14ac:dyDescent="0.35"/>
    <row r="77505" customFormat="1" x14ac:dyDescent="0.35"/>
    <row r="77506" customFormat="1" x14ac:dyDescent="0.35"/>
    <row r="77507" customFormat="1" x14ac:dyDescent="0.35"/>
    <row r="77508" customFormat="1" x14ac:dyDescent="0.35"/>
    <row r="77509" customFormat="1" x14ac:dyDescent="0.35"/>
    <row r="77510" customFormat="1" x14ac:dyDescent="0.35"/>
    <row r="77511" customFormat="1" x14ac:dyDescent="0.35"/>
    <row r="77512" customFormat="1" x14ac:dyDescent="0.35"/>
    <row r="77513" customFormat="1" x14ac:dyDescent="0.35"/>
    <row r="77514" customFormat="1" x14ac:dyDescent="0.35"/>
    <row r="77515" customFormat="1" x14ac:dyDescent="0.35"/>
    <row r="77516" customFormat="1" x14ac:dyDescent="0.35"/>
    <row r="77517" customFormat="1" x14ac:dyDescent="0.35"/>
    <row r="77518" customFormat="1" x14ac:dyDescent="0.35"/>
    <row r="77519" customFormat="1" x14ac:dyDescent="0.35"/>
    <row r="77520" customFormat="1" x14ac:dyDescent="0.35"/>
    <row r="77521" customFormat="1" x14ac:dyDescent="0.35"/>
    <row r="77522" customFormat="1" x14ac:dyDescent="0.35"/>
    <row r="77523" customFormat="1" x14ac:dyDescent="0.35"/>
    <row r="77524" customFormat="1" x14ac:dyDescent="0.35"/>
    <row r="77525" customFormat="1" x14ac:dyDescent="0.35"/>
    <row r="77526" customFormat="1" x14ac:dyDescent="0.35"/>
    <row r="77527" customFormat="1" x14ac:dyDescent="0.35"/>
    <row r="77528" customFormat="1" x14ac:dyDescent="0.35"/>
    <row r="77529" customFormat="1" x14ac:dyDescent="0.35"/>
    <row r="77530" customFormat="1" x14ac:dyDescent="0.35"/>
    <row r="77531" customFormat="1" x14ac:dyDescent="0.35"/>
    <row r="77532" customFormat="1" x14ac:dyDescent="0.35"/>
    <row r="77533" customFormat="1" x14ac:dyDescent="0.35"/>
    <row r="77534" customFormat="1" x14ac:dyDescent="0.35"/>
    <row r="77535" customFormat="1" x14ac:dyDescent="0.35"/>
    <row r="77536" customFormat="1" x14ac:dyDescent="0.35"/>
    <row r="77537" customFormat="1" x14ac:dyDescent="0.35"/>
    <row r="77538" customFormat="1" x14ac:dyDescent="0.35"/>
    <row r="77539" customFormat="1" x14ac:dyDescent="0.35"/>
    <row r="77540" customFormat="1" x14ac:dyDescent="0.35"/>
    <row r="77541" customFormat="1" x14ac:dyDescent="0.35"/>
    <row r="77542" customFormat="1" x14ac:dyDescent="0.35"/>
    <row r="77543" customFormat="1" x14ac:dyDescent="0.35"/>
    <row r="77544" customFormat="1" x14ac:dyDescent="0.35"/>
    <row r="77545" customFormat="1" x14ac:dyDescent="0.35"/>
    <row r="77546" customFormat="1" x14ac:dyDescent="0.35"/>
    <row r="77547" customFormat="1" x14ac:dyDescent="0.35"/>
    <row r="77548" customFormat="1" x14ac:dyDescent="0.35"/>
    <row r="77549" customFormat="1" x14ac:dyDescent="0.35"/>
    <row r="77550" customFormat="1" x14ac:dyDescent="0.35"/>
    <row r="77551" customFormat="1" x14ac:dyDescent="0.35"/>
    <row r="77552" customFormat="1" x14ac:dyDescent="0.35"/>
    <row r="77553" customFormat="1" x14ac:dyDescent="0.35"/>
    <row r="77554" customFormat="1" x14ac:dyDescent="0.35"/>
    <row r="77555" customFormat="1" x14ac:dyDescent="0.35"/>
    <row r="77556" customFormat="1" x14ac:dyDescent="0.35"/>
    <row r="77557" customFormat="1" x14ac:dyDescent="0.35"/>
    <row r="77558" customFormat="1" x14ac:dyDescent="0.35"/>
    <row r="77559" customFormat="1" x14ac:dyDescent="0.35"/>
    <row r="77560" customFormat="1" x14ac:dyDescent="0.35"/>
    <row r="77561" customFormat="1" x14ac:dyDescent="0.35"/>
    <row r="77562" customFormat="1" x14ac:dyDescent="0.35"/>
    <row r="77563" customFormat="1" x14ac:dyDescent="0.35"/>
    <row r="77564" customFormat="1" x14ac:dyDescent="0.35"/>
    <row r="77565" customFormat="1" x14ac:dyDescent="0.35"/>
    <row r="77566" customFormat="1" x14ac:dyDescent="0.35"/>
    <row r="77567" customFormat="1" x14ac:dyDescent="0.35"/>
    <row r="77568" customFormat="1" x14ac:dyDescent="0.35"/>
    <row r="77569" customFormat="1" x14ac:dyDescent="0.35"/>
    <row r="77570" customFormat="1" x14ac:dyDescent="0.35"/>
    <row r="77571" customFormat="1" x14ac:dyDescent="0.35"/>
    <row r="77572" customFormat="1" x14ac:dyDescent="0.35"/>
    <row r="77573" customFormat="1" x14ac:dyDescent="0.35"/>
    <row r="77574" customFormat="1" x14ac:dyDescent="0.35"/>
    <row r="77575" customFormat="1" x14ac:dyDescent="0.35"/>
    <row r="77576" customFormat="1" x14ac:dyDescent="0.35"/>
    <row r="77577" customFormat="1" x14ac:dyDescent="0.35"/>
    <row r="77578" customFormat="1" x14ac:dyDescent="0.35"/>
    <row r="77579" customFormat="1" x14ac:dyDescent="0.35"/>
    <row r="77580" customFormat="1" x14ac:dyDescent="0.35"/>
    <row r="77581" customFormat="1" x14ac:dyDescent="0.35"/>
    <row r="77582" customFormat="1" x14ac:dyDescent="0.35"/>
    <row r="77583" customFormat="1" x14ac:dyDescent="0.35"/>
    <row r="77584" customFormat="1" x14ac:dyDescent="0.35"/>
    <row r="77585" customFormat="1" x14ac:dyDescent="0.35"/>
    <row r="77586" customFormat="1" x14ac:dyDescent="0.35"/>
    <row r="77587" customFormat="1" x14ac:dyDescent="0.35"/>
    <row r="77588" customFormat="1" x14ac:dyDescent="0.35"/>
    <row r="77589" customFormat="1" x14ac:dyDescent="0.35"/>
    <row r="77590" customFormat="1" x14ac:dyDescent="0.35"/>
    <row r="77591" customFormat="1" x14ac:dyDescent="0.35"/>
    <row r="77592" customFormat="1" x14ac:dyDescent="0.35"/>
    <row r="77593" customFormat="1" x14ac:dyDescent="0.35"/>
    <row r="77594" customFormat="1" x14ac:dyDescent="0.35"/>
    <row r="77595" customFormat="1" x14ac:dyDescent="0.35"/>
    <row r="77596" customFormat="1" x14ac:dyDescent="0.35"/>
    <row r="77597" customFormat="1" x14ac:dyDescent="0.35"/>
    <row r="77598" customFormat="1" x14ac:dyDescent="0.35"/>
    <row r="77599" customFormat="1" x14ac:dyDescent="0.35"/>
    <row r="77600" customFormat="1" x14ac:dyDescent="0.35"/>
    <row r="77601" customFormat="1" x14ac:dyDescent="0.35"/>
    <row r="77602" customFormat="1" x14ac:dyDescent="0.35"/>
    <row r="77603" customFormat="1" x14ac:dyDescent="0.35"/>
    <row r="77604" customFormat="1" x14ac:dyDescent="0.35"/>
    <row r="77605" customFormat="1" x14ac:dyDescent="0.35"/>
    <row r="77606" customFormat="1" x14ac:dyDescent="0.35"/>
    <row r="77607" customFormat="1" x14ac:dyDescent="0.35"/>
    <row r="77608" customFormat="1" x14ac:dyDescent="0.35"/>
    <row r="77609" customFormat="1" x14ac:dyDescent="0.35"/>
    <row r="77610" customFormat="1" x14ac:dyDescent="0.35"/>
    <row r="77611" customFormat="1" x14ac:dyDescent="0.35"/>
    <row r="77612" customFormat="1" x14ac:dyDescent="0.35"/>
    <row r="77613" customFormat="1" x14ac:dyDescent="0.35"/>
    <row r="77614" customFormat="1" x14ac:dyDescent="0.35"/>
    <row r="77615" customFormat="1" x14ac:dyDescent="0.35"/>
    <row r="77616" customFormat="1" x14ac:dyDescent="0.35"/>
    <row r="77617" customFormat="1" x14ac:dyDescent="0.35"/>
    <row r="77618" customFormat="1" x14ac:dyDescent="0.35"/>
    <row r="77619" customFormat="1" x14ac:dyDescent="0.35"/>
    <row r="77620" customFormat="1" x14ac:dyDescent="0.35"/>
    <row r="77621" customFormat="1" x14ac:dyDescent="0.35"/>
    <row r="77622" customFormat="1" x14ac:dyDescent="0.35"/>
    <row r="77623" customFormat="1" x14ac:dyDescent="0.35"/>
    <row r="77624" customFormat="1" x14ac:dyDescent="0.35"/>
    <row r="77625" customFormat="1" x14ac:dyDescent="0.35"/>
    <row r="77626" customFormat="1" x14ac:dyDescent="0.35"/>
    <row r="77627" customFormat="1" x14ac:dyDescent="0.35"/>
    <row r="77628" customFormat="1" x14ac:dyDescent="0.35"/>
    <row r="77629" customFormat="1" x14ac:dyDescent="0.35"/>
    <row r="77630" customFormat="1" x14ac:dyDescent="0.35"/>
    <row r="77631" customFormat="1" x14ac:dyDescent="0.35"/>
    <row r="77632" customFormat="1" x14ac:dyDescent="0.35"/>
    <row r="77633" customFormat="1" x14ac:dyDescent="0.35"/>
    <row r="77634" customFormat="1" x14ac:dyDescent="0.35"/>
    <row r="77635" customFormat="1" x14ac:dyDescent="0.35"/>
    <row r="77636" customFormat="1" x14ac:dyDescent="0.35"/>
    <row r="77637" customFormat="1" x14ac:dyDescent="0.35"/>
    <row r="77638" customFormat="1" x14ac:dyDescent="0.35"/>
    <row r="77639" customFormat="1" x14ac:dyDescent="0.35"/>
    <row r="77640" customFormat="1" x14ac:dyDescent="0.35"/>
    <row r="77641" customFormat="1" x14ac:dyDescent="0.35"/>
    <row r="77642" customFormat="1" x14ac:dyDescent="0.35"/>
    <row r="77643" customFormat="1" x14ac:dyDescent="0.35"/>
    <row r="77644" customFormat="1" x14ac:dyDescent="0.35"/>
    <row r="77645" customFormat="1" x14ac:dyDescent="0.35"/>
    <row r="77646" customFormat="1" x14ac:dyDescent="0.35"/>
    <row r="77647" customFormat="1" x14ac:dyDescent="0.35"/>
    <row r="77648" customFormat="1" x14ac:dyDescent="0.35"/>
    <row r="77649" customFormat="1" x14ac:dyDescent="0.35"/>
    <row r="77650" customFormat="1" x14ac:dyDescent="0.35"/>
    <row r="77651" customFormat="1" x14ac:dyDescent="0.35"/>
    <row r="77652" customFormat="1" x14ac:dyDescent="0.35"/>
    <row r="77653" customFormat="1" x14ac:dyDescent="0.35"/>
    <row r="77654" customFormat="1" x14ac:dyDescent="0.35"/>
    <row r="77655" customFormat="1" x14ac:dyDescent="0.35"/>
    <row r="77656" customFormat="1" x14ac:dyDescent="0.35"/>
    <row r="77657" customFormat="1" x14ac:dyDescent="0.35"/>
    <row r="77658" customFormat="1" x14ac:dyDescent="0.35"/>
    <row r="77659" customFormat="1" x14ac:dyDescent="0.35"/>
    <row r="77660" customFormat="1" x14ac:dyDescent="0.35"/>
    <row r="77661" customFormat="1" x14ac:dyDescent="0.35"/>
    <row r="77662" customFormat="1" x14ac:dyDescent="0.35"/>
    <row r="77663" customFormat="1" x14ac:dyDescent="0.35"/>
    <row r="77664" customFormat="1" x14ac:dyDescent="0.35"/>
    <row r="77665" customFormat="1" x14ac:dyDescent="0.35"/>
    <row r="77666" customFormat="1" x14ac:dyDescent="0.35"/>
    <row r="77667" customFormat="1" x14ac:dyDescent="0.35"/>
    <row r="77668" customFormat="1" x14ac:dyDescent="0.35"/>
    <row r="77669" customFormat="1" x14ac:dyDescent="0.35"/>
    <row r="77670" customFormat="1" x14ac:dyDescent="0.35"/>
    <row r="77671" customFormat="1" x14ac:dyDescent="0.35"/>
    <row r="77672" customFormat="1" x14ac:dyDescent="0.35"/>
    <row r="77673" customFormat="1" x14ac:dyDescent="0.35"/>
    <row r="77674" customFormat="1" x14ac:dyDescent="0.35"/>
    <row r="77675" customFormat="1" x14ac:dyDescent="0.35"/>
    <row r="77676" customFormat="1" x14ac:dyDescent="0.35"/>
    <row r="77677" customFormat="1" x14ac:dyDescent="0.35"/>
    <row r="77678" customFormat="1" x14ac:dyDescent="0.35"/>
    <row r="77679" customFormat="1" x14ac:dyDescent="0.35"/>
    <row r="77680" customFormat="1" x14ac:dyDescent="0.35"/>
    <row r="77681" customFormat="1" x14ac:dyDescent="0.35"/>
    <row r="77682" customFormat="1" x14ac:dyDescent="0.35"/>
    <row r="77683" customFormat="1" x14ac:dyDescent="0.35"/>
    <row r="77684" customFormat="1" x14ac:dyDescent="0.35"/>
    <row r="77685" customFormat="1" x14ac:dyDescent="0.35"/>
    <row r="77686" customFormat="1" x14ac:dyDescent="0.35"/>
    <row r="77687" customFormat="1" x14ac:dyDescent="0.35"/>
    <row r="77688" customFormat="1" x14ac:dyDescent="0.35"/>
    <row r="77689" customFormat="1" x14ac:dyDescent="0.35"/>
    <row r="77690" customFormat="1" x14ac:dyDescent="0.35"/>
    <row r="77691" customFormat="1" x14ac:dyDescent="0.35"/>
    <row r="77692" customFormat="1" x14ac:dyDescent="0.35"/>
    <row r="77693" customFormat="1" x14ac:dyDescent="0.35"/>
    <row r="77694" customFormat="1" x14ac:dyDescent="0.35"/>
    <row r="77695" customFormat="1" x14ac:dyDescent="0.35"/>
    <row r="77696" customFormat="1" x14ac:dyDescent="0.35"/>
    <row r="77697" customFormat="1" x14ac:dyDescent="0.35"/>
    <row r="77698" customFormat="1" x14ac:dyDescent="0.35"/>
    <row r="77699" customFormat="1" x14ac:dyDescent="0.35"/>
    <row r="77700" customFormat="1" x14ac:dyDescent="0.35"/>
    <row r="77701" customFormat="1" x14ac:dyDescent="0.35"/>
    <row r="77702" customFormat="1" x14ac:dyDescent="0.35"/>
    <row r="77703" customFormat="1" x14ac:dyDescent="0.35"/>
    <row r="77704" customFormat="1" x14ac:dyDescent="0.35"/>
    <row r="77705" customFormat="1" x14ac:dyDescent="0.35"/>
    <row r="77706" customFormat="1" x14ac:dyDescent="0.35"/>
    <row r="77707" customFormat="1" x14ac:dyDescent="0.35"/>
    <row r="77708" customFormat="1" x14ac:dyDescent="0.35"/>
    <row r="77709" customFormat="1" x14ac:dyDescent="0.35"/>
    <row r="77710" customFormat="1" x14ac:dyDescent="0.35"/>
    <row r="77711" customFormat="1" x14ac:dyDescent="0.35"/>
    <row r="77712" customFormat="1" x14ac:dyDescent="0.35"/>
    <row r="77713" customFormat="1" x14ac:dyDescent="0.35"/>
    <row r="77714" customFormat="1" x14ac:dyDescent="0.35"/>
    <row r="77715" customFormat="1" x14ac:dyDescent="0.35"/>
    <row r="77716" customFormat="1" x14ac:dyDescent="0.35"/>
    <row r="77717" customFormat="1" x14ac:dyDescent="0.35"/>
    <row r="77718" customFormat="1" x14ac:dyDescent="0.35"/>
    <row r="77719" customFormat="1" x14ac:dyDescent="0.35"/>
    <row r="77720" customFormat="1" x14ac:dyDescent="0.35"/>
    <row r="77721" customFormat="1" x14ac:dyDescent="0.35"/>
    <row r="77722" customFormat="1" x14ac:dyDescent="0.35"/>
    <row r="77723" customFormat="1" x14ac:dyDescent="0.35"/>
    <row r="77724" customFormat="1" x14ac:dyDescent="0.35"/>
    <row r="77725" customFormat="1" x14ac:dyDescent="0.35"/>
    <row r="77726" customFormat="1" x14ac:dyDescent="0.35"/>
    <row r="77727" customFormat="1" x14ac:dyDescent="0.35"/>
    <row r="77728" customFormat="1" x14ac:dyDescent="0.35"/>
    <row r="77729" customFormat="1" x14ac:dyDescent="0.35"/>
    <row r="77730" customFormat="1" x14ac:dyDescent="0.35"/>
    <row r="77731" customFormat="1" x14ac:dyDescent="0.35"/>
    <row r="77732" customFormat="1" x14ac:dyDescent="0.35"/>
    <row r="77733" customFormat="1" x14ac:dyDescent="0.35"/>
    <row r="77734" customFormat="1" x14ac:dyDescent="0.35"/>
    <row r="77735" customFormat="1" x14ac:dyDescent="0.35"/>
    <row r="77736" customFormat="1" x14ac:dyDescent="0.35"/>
    <row r="77737" customFormat="1" x14ac:dyDescent="0.35"/>
    <row r="77738" customFormat="1" x14ac:dyDescent="0.35"/>
    <row r="77739" customFormat="1" x14ac:dyDescent="0.35"/>
    <row r="77740" customFormat="1" x14ac:dyDescent="0.35"/>
    <row r="77741" customFormat="1" x14ac:dyDescent="0.35"/>
    <row r="77742" customFormat="1" x14ac:dyDescent="0.35"/>
    <row r="77743" customFormat="1" x14ac:dyDescent="0.35"/>
    <row r="77744" customFormat="1" x14ac:dyDescent="0.35"/>
    <row r="77745" customFormat="1" x14ac:dyDescent="0.35"/>
    <row r="77746" customFormat="1" x14ac:dyDescent="0.35"/>
    <row r="77747" customFormat="1" x14ac:dyDescent="0.35"/>
    <row r="77748" customFormat="1" x14ac:dyDescent="0.35"/>
    <row r="77749" customFormat="1" x14ac:dyDescent="0.35"/>
    <row r="77750" customFormat="1" x14ac:dyDescent="0.35"/>
    <row r="77751" customFormat="1" x14ac:dyDescent="0.35"/>
    <row r="77752" customFormat="1" x14ac:dyDescent="0.35"/>
    <row r="77753" customFormat="1" x14ac:dyDescent="0.35"/>
    <row r="77754" customFormat="1" x14ac:dyDescent="0.35"/>
    <row r="77755" customFormat="1" x14ac:dyDescent="0.35"/>
    <row r="77756" customFormat="1" x14ac:dyDescent="0.35"/>
    <row r="77757" customFormat="1" x14ac:dyDescent="0.35"/>
    <row r="77758" customFormat="1" x14ac:dyDescent="0.35"/>
    <row r="77759" customFormat="1" x14ac:dyDescent="0.35"/>
    <row r="77760" customFormat="1" x14ac:dyDescent="0.35"/>
    <row r="77761" customFormat="1" x14ac:dyDescent="0.35"/>
    <row r="77762" customFormat="1" x14ac:dyDescent="0.35"/>
    <row r="77763" customFormat="1" x14ac:dyDescent="0.35"/>
    <row r="77764" customFormat="1" x14ac:dyDescent="0.35"/>
    <row r="77765" customFormat="1" x14ac:dyDescent="0.35"/>
    <row r="77766" customFormat="1" x14ac:dyDescent="0.35"/>
    <row r="77767" customFormat="1" x14ac:dyDescent="0.35"/>
    <row r="77768" customFormat="1" x14ac:dyDescent="0.35"/>
    <row r="77769" customFormat="1" x14ac:dyDescent="0.35"/>
    <row r="77770" customFormat="1" x14ac:dyDescent="0.35"/>
    <row r="77771" customFormat="1" x14ac:dyDescent="0.35"/>
    <row r="77772" customFormat="1" x14ac:dyDescent="0.35"/>
    <row r="77773" customFormat="1" x14ac:dyDescent="0.35"/>
    <row r="77774" customFormat="1" x14ac:dyDescent="0.35"/>
    <row r="77775" customFormat="1" x14ac:dyDescent="0.35"/>
    <row r="77776" customFormat="1" x14ac:dyDescent="0.35"/>
    <row r="77777" customFormat="1" x14ac:dyDescent="0.35"/>
    <row r="77778" customFormat="1" x14ac:dyDescent="0.35"/>
    <row r="77779" customFormat="1" x14ac:dyDescent="0.35"/>
    <row r="77780" customFormat="1" x14ac:dyDescent="0.35"/>
    <row r="77781" customFormat="1" x14ac:dyDescent="0.35"/>
    <row r="77782" customFormat="1" x14ac:dyDescent="0.35"/>
    <row r="77783" customFormat="1" x14ac:dyDescent="0.35"/>
    <row r="77784" customFormat="1" x14ac:dyDescent="0.35"/>
    <row r="77785" customFormat="1" x14ac:dyDescent="0.35"/>
    <row r="77786" customFormat="1" x14ac:dyDescent="0.35"/>
    <row r="77787" customFormat="1" x14ac:dyDescent="0.35"/>
    <row r="77788" customFormat="1" x14ac:dyDescent="0.35"/>
    <row r="77789" customFormat="1" x14ac:dyDescent="0.35"/>
    <row r="77790" customFormat="1" x14ac:dyDescent="0.35"/>
    <row r="77791" customFormat="1" x14ac:dyDescent="0.35"/>
    <row r="77792" customFormat="1" x14ac:dyDescent="0.35"/>
    <row r="77793" customFormat="1" x14ac:dyDescent="0.35"/>
    <row r="77794" customFormat="1" x14ac:dyDescent="0.35"/>
    <row r="77795" customFormat="1" x14ac:dyDescent="0.35"/>
    <row r="77796" customFormat="1" x14ac:dyDescent="0.35"/>
    <row r="77797" customFormat="1" x14ac:dyDescent="0.35"/>
    <row r="77798" customFormat="1" x14ac:dyDescent="0.35"/>
    <row r="77799" customFormat="1" x14ac:dyDescent="0.35"/>
    <row r="77800" customFormat="1" x14ac:dyDescent="0.35"/>
    <row r="77801" customFormat="1" x14ac:dyDescent="0.35"/>
    <row r="77802" customFormat="1" x14ac:dyDescent="0.35"/>
    <row r="77803" customFormat="1" x14ac:dyDescent="0.35"/>
    <row r="77804" customFormat="1" x14ac:dyDescent="0.35"/>
    <row r="77805" customFormat="1" x14ac:dyDescent="0.35"/>
    <row r="77806" customFormat="1" x14ac:dyDescent="0.35"/>
    <row r="77807" customFormat="1" x14ac:dyDescent="0.35"/>
    <row r="77808" customFormat="1" x14ac:dyDescent="0.35"/>
    <row r="77809" customFormat="1" x14ac:dyDescent="0.35"/>
    <row r="77810" customFormat="1" x14ac:dyDescent="0.35"/>
    <row r="77811" customFormat="1" x14ac:dyDescent="0.35"/>
    <row r="77812" customFormat="1" x14ac:dyDescent="0.35"/>
    <row r="77813" customFormat="1" x14ac:dyDescent="0.35"/>
    <row r="77814" customFormat="1" x14ac:dyDescent="0.35"/>
    <row r="77815" customFormat="1" x14ac:dyDescent="0.35"/>
    <row r="77816" customFormat="1" x14ac:dyDescent="0.35"/>
    <row r="77817" customFormat="1" x14ac:dyDescent="0.35"/>
    <row r="77818" customFormat="1" x14ac:dyDescent="0.35"/>
    <row r="77819" customFormat="1" x14ac:dyDescent="0.35"/>
    <row r="77820" customFormat="1" x14ac:dyDescent="0.35"/>
    <row r="77821" customFormat="1" x14ac:dyDescent="0.35"/>
    <row r="77822" customFormat="1" x14ac:dyDescent="0.35"/>
    <row r="77823" customFormat="1" x14ac:dyDescent="0.35"/>
    <row r="77824" customFormat="1" x14ac:dyDescent="0.35"/>
    <row r="77825" customFormat="1" x14ac:dyDescent="0.35"/>
    <row r="77826" customFormat="1" x14ac:dyDescent="0.35"/>
    <row r="77827" customFormat="1" x14ac:dyDescent="0.35"/>
    <row r="77828" customFormat="1" x14ac:dyDescent="0.35"/>
    <row r="77829" customFormat="1" x14ac:dyDescent="0.35"/>
    <row r="77830" customFormat="1" x14ac:dyDescent="0.35"/>
    <row r="77831" customFormat="1" x14ac:dyDescent="0.35"/>
    <row r="77832" customFormat="1" x14ac:dyDescent="0.35"/>
    <row r="77833" customFormat="1" x14ac:dyDescent="0.35"/>
    <row r="77834" customFormat="1" x14ac:dyDescent="0.35"/>
    <row r="77835" customFormat="1" x14ac:dyDescent="0.35"/>
    <row r="77836" customFormat="1" x14ac:dyDescent="0.35"/>
    <row r="77837" customFormat="1" x14ac:dyDescent="0.35"/>
    <row r="77838" customFormat="1" x14ac:dyDescent="0.35"/>
    <row r="77839" customFormat="1" x14ac:dyDescent="0.35"/>
    <row r="77840" customFormat="1" x14ac:dyDescent="0.35"/>
    <row r="77841" customFormat="1" x14ac:dyDescent="0.35"/>
    <row r="77842" customFormat="1" x14ac:dyDescent="0.35"/>
    <row r="77843" customFormat="1" x14ac:dyDescent="0.35"/>
    <row r="77844" customFormat="1" x14ac:dyDescent="0.35"/>
    <row r="77845" customFormat="1" x14ac:dyDescent="0.35"/>
    <row r="77846" customFormat="1" x14ac:dyDescent="0.35"/>
    <row r="77847" customFormat="1" x14ac:dyDescent="0.35"/>
    <row r="77848" customFormat="1" x14ac:dyDescent="0.35"/>
    <row r="77849" customFormat="1" x14ac:dyDescent="0.35"/>
    <row r="77850" customFormat="1" x14ac:dyDescent="0.35"/>
    <row r="77851" customFormat="1" x14ac:dyDescent="0.35"/>
    <row r="77852" customFormat="1" x14ac:dyDescent="0.35"/>
    <row r="77853" customFormat="1" x14ac:dyDescent="0.35"/>
    <row r="77854" customFormat="1" x14ac:dyDescent="0.35"/>
    <row r="77855" customFormat="1" x14ac:dyDescent="0.35"/>
    <row r="77856" customFormat="1" x14ac:dyDescent="0.35"/>
    <row r="77857" customFormat="1" x14ac:dyDescent="0.35"/>
    <row r="77858" customFormat="1" x14ac:dyDescent="0.35"/>
    <row r="77859" customFormat="1" x14ac:dyDescent="0.35"/>
    <row r="77860" customFormat="1" x14ac:dyDescent="0.35"/>
    <row r="77861" customFormat="1" x14ac:dyDescent="0.35"/>
    <row r="77862" customFormat="1" x14ac:dyDescent="0.35"/>
    <row r="77863" customFormat="1" x14ac:dyDescent="0.35"/>
    <row r="77864" customFormat="1" x14ac:dyDescent="0.35"/>
    <row r="77865" customFormat="1" x14ac:dyDescent="0.35"/>
    <row r="77866" customFormat="1" x14ac:dyDescent="0.35"/>
    <row r="77867" customFormat="1" x14ac:dyDescent="0.35"/>
    <row r="77868" customFormat="1" x14ac:dyDescent="0.35"/>
    <row r="77869" customFormat="1" x14ac:dyDescent="0.35"/>
    <row r="77870" customFormat="1" x14ac:dyDescent="0.35"/>
    <row r="77871" customFormat="1" x14ac:dyDescent="0.35"/>
    <row r="77872" customFormat="1" x14ac:dyDescent="0.35"/>
    <row r="77873" customFormat="1" x14ac:dyDescent="0.35"/>
    <row r="77874" customFormat="1" x14ac:dyDescent="0.35"/>
    <row r="77875" customFormat="1" x14ac:dyDescent="0.35"/>
    <row r="77876" customFormat="1" x14ac:dyDescent="0.35"/>
    <row r="77877" customFormat="1" x14ac:dyDescent="0.35"/>
    <row r="77878" customFormat="1" x14ac:dyDescent="0.35"/>
    <row r="77879" customFormat="1" x14ac:dyDescent="0.35"/>
    <row r="77880" customFormat="1" x14ac:dyDescent="0.35"/>
    <row r="77881" customFormat="1" x14ac:dyDescent="0.35"/>
    <row r="77882" customFormat="1" x14ac:dyDescent="0.35"/>
    <row r="77883" customFormat="1" x14ac:dyDescent="0.35"/>
    <row r="77884" customFormat="1" x14ac:dyDescent="0.35"/>
    <row r="77885" customFormat="1" x14ac:dyDescent="0.35"/>
    <row r="77886" customFormat="1" x14ac:dyDescent="0.35"/>
    <row r="77887" customFormat="1" x14ac:dyDescent="0.35"/>
    <row r="77888" customFormat="1" x14ac:dyDescent="0.35"/>
    <row r="77889" customFormat="1" x14ac:dyDescent="0.35"/>
    <row r="77890" customFormat="1" x14ac:dyDescent="0.35"/>
    <row r="77891" customFormat="1" x14ac:dyDescent="0.35"/>
    <row r="77892" customFormat="1" x14ac:dyDescent="0.35"/>
    <row r="77893" customFormat="1" x14ac:dyDescent="0.35"/>
    <row r="77894" customFormat="1" x14ac:dyDescent="0.35"/>
    <row r="77895" customFormat="1" x14ac:dyDescent="0.35"/>
    <row r="77896" customFormat="1" x14ac:dyDescent="0.35"/>
    <row r="77897" customFormat="1" x14ac:dyDescent="0.35"/>
    <row r="77898" customFormat="1" x14ac:dyDescent="0.35"/>
    <row r="77899" customFormat="1" x14ac:dyDescent="0.35"/>
    <row r="77900" customFormat="1" x14ac:dyDescent="0.35"/>
    <row r="77901" customFormat="1" x14ac:dyDescent="0.35"/>
    <row r="77902" customFormat="1" x14ac:dyDescent="0.35"/>
    <row r="77903" customFormat="1" x14ac:dyDescent="0.35"/>
    <row r="77904" customFormat="1" x14ac:dyDescent="0.35"/>
    <row r="77905" customFormat="1" x14ac:dyDescent="0.35"/>
    <row r="77906" customFormat="1" x14ac:dyDescent="0.35"/>
    <row r="77907" customFormat="1" x14ac:dyDescent="0.35"/>
    <row r="77908" customFormat="1" x14ac:dyDescent="0.35"/>
    <row r="77909" customFormat="1" x14ac:dyDescent="0.35"/>
    <row r="77910" customFormat="1" x14ac:dyDescent="0.35"/>
    <row r="77911" customFormat="1" x14ac:dyDescent="0.35"/>
    <row r="77912" customFormat="1" x14ac:dyDescent="0.35"/>
    <row r="77913" customFormat="1" x14ac:dyDescent="0.35"/>
    <row r="77914" customFormat="1" x14ac:dyDescent="0.35"/>
    <row r="77915" customFormat="1" x14ac:dyDescent="0.35"/>
    <row r="77916" customFormat="1" x14ac:dyDescent="0.35"/>
    <row r="77917" customFormat="1" x14ac:dyDescent="0.35"/>
    <row r="77918" customFormat="1" x14ac:dyDescent="0.35"/>
    <row r="77919" customFormat="1" x14ac:dyDescent="0.35"/>
    <row r="77920" customFormat="1" x14ac:dyDescent="0.35"/>
    <row r="77921" customFormat="1" x14ac:dyDescent="0.35"/>
    <row r="77922" customFormat="1" x14ac:dyDescent="0.35"/>
    <row r="77923" customFormat="1" x14ac:dyDescent="0.35"/>
    <row r="77924" customFormat="1" x14ac:dyDescent="0.35"/>
    <row r="77925" customFormat="1" x14ac:dyDescent="0.35"/>
    <row r="77926" customFormat="1" x14ac:dyDescent="0.35"/>
    <row r="77927" customFormat="1" x14ac:dyDescent="0.35"/>
    <row r="77928" customFormat="1" x14ac:dyDescent="0.35"/>
    <row r="77929" customFormat="1" x14ac:dyDescent="0.35"/>
    <row r="77930" customFormat="1" x14ac:dyDescent="0.35"/>
    <row r="77931" customFormat="1" x14ac:dyDescent="0.35"/>
    <row r="77932" customFormat="1" x14ac:dyDescent="0.35"/>
    <row r="77933" customFormat="1" x14ac:dyDescent="0.35"/>
    <row r="77934" customFormat="1" x14ac:dyDescent="0.35"/>
    <row r="77935" customFormat="1" x14ac:dyDescent="0.35"/>
    <row r="77936" customFormat="1" x14ac:dyDescent="0.35"/>
    <row r="77937" customFormat="1" x14ac:dyDescent="0.35"/>
    <row r="77938" customFormat="1" x14ac:dyDescent="0.35"/>
    <row r="77939" customFormat="1" x14ac:dyDescent="0.35"/>
    <row r="77940" customFormat="1" x14ac:dyDescent="0.35"/>
    <row r="77941" customFormat="1" x14ac:dyDescent="0.35"/>
    <row r="77942" customFormat="1" x14ac:dyDescent="0.35"/>
    <row r="77943" customFormat="1" x14ac:dyDescent="0.35"/>
    <row r="77944" customFormat="1" x14ac:dyDescent="0.35"/>
    <row r="77945" customFormat="1" x14ac:dyDescent="0.35"/>
    <row r="77946" customFormat="1" x14ac:dyDescent="0.35"/>
    <row r="77947" customFormat="1" x14ac:dyDescent="0.35"/>
    <row r="77948" customFormat="1" x14ac:dyDescent="0.35"/>
    <row r="77949" customFormat="1" x14ac:dyDescent="0.35"/>
    <row r="77950" customFormat="1" x14ac:dyDescent="0.35"/>
    <row r="77951" customFormat="1" x14ac:dyDescent="0.35"/>
    <row r="77952" customFormat="1" x14ac:dyDescent="0.35"/>
    <row r="77953" customFormat="1" x14ac:dyDescent="0.35"/>
    <row r="77954" customFormat="1" x14ac:dyDescent="0.35"/>
    <row r="77955" customFormat="1" x14ac:dyDescent="0.35"/>
    <row r="77956" customFormat="1" x14ac:dyDescent="0.35"/>
    <row r="77957" customFormat="1" x14ac:dyDescent="0.35"/>
    <row r="77958" customFormat="1" x14ac:dyDescent="0.35"/>
    <row r="77959" customFormat="1" x14ac:dyDescent="0.35"/>
    <row r="77960" customFormat="1" x14ac:dyDescent="0.35"/>
    <row r="77961" customFormat="1" x14ac:dyDescent="0.35"/>
    <row r="77962" customFormat="1" x14ac:dyDescent="0.35"/>
    <row r="77963" customFormat="1" x14ac:dyDescent="0.35"/>
    <row r="77964" customFormat="1" x14ac:dyDescent="0.35"/>
    <row r="77965" customFormat="1" x14ac:dyDescent="0.35"/>
    <row r="77966" customFormat="1" x14ac:dyDescent="0.35"/>
    <row r="77967" customFormat="1" x14ac:dyDescent="0.35"/>
    <row r="77968" customFormat="1" x14ac:dyDescent="0.35"/>
    <row r="77969" customFormat="1" x14ac:dyDescent="0.35"/>
    <row r="77970" customFormat="1" x14ac:dyDescent="0.35"/>
    <row r="77971" customFormat="1" x14ac:dyDescent="0.35"/>
    <row r="77972" customFormat="1" x14ac:dyDescent="0.35"/>
    <row r="77973" customFormat="1" x14ac:dyDescent="0.35"/>
    <row r="77974" customFormat="1" x14ac:dyDescent="0.35"/>
    <row r="77975" customFormat="1" x14ac:dyDescent="0.35"/>
    <row r="77976" customFormat="1" x14ac:dyDescent="0.35"/>
    <row r="77977" customFormat="1" x14ac:dyDescent="0.35"/>
    <row r="77978" customFormat="1" x14ac:dyDescent="0.35"/>
    <row r="77979" customFormat="1" x14ac:dyDescent="0.35"/>
    <row r="77980" customFormat="1" x14ac:dyDescent="0.35"/>
    <row r="77981" customFormat="1" x14ac:dyDescent="0.35"/>
    <row r="77982" customFormat="1" x14ac:dyDescent="0.35"/>
    <row r="77983" customFormat="1" x14ac:dyDescent="0.35"/>
    <row r="77984" customFormat="1" x14ac:dyDescent="0.35"/>
    <row r="77985" customFormat="1" x14ac:dyDescent="0.35"/>
    <row r="77986" customFormat="1" x14ac:dyDescent="0.35"/>
    <row r="77987" customFormat="1" x14ac:dyDescent="0.35"/>
    <row r="77988" customFormat="1" x14ac:dyDescent="0.35"/>
    <row r="77989" customFormat="1" x14ac:dyDescent="0.35"/>
    <row r="77990" customFormat="1" x14ac:dyDescent="0.35"/>
    <row r="77991" customFormat="1" x14ac:dyDescent="0.35"/>
    <row r="77992" customFormat="1" x14ac:dyDescent="0.35"/>
    <row r="77993" customFormat="1" x14ac:dyDescent="0.35"/>
    <row r="77994" customFormat="1" x14ac:dyDescent="0.35"/>
    <row r="77995" customFormat="1" x14ac:dyDescent="0.35"/>
    <row r="77996" customFormat="1" x14ac:dyDescent="0.35"/>
    <row r="77997" customFormat="1" x14ac:dyDescent="0.35"/>
    <row r="77998" customFormat="1" x14ac:dyDescent="0.35"/>
    <row r="77999" customFormat="1" x14ac:dyDescent="0.35"/>
    <row r="78000" customFormat="1" x14ac:dyDescent="0.35"/>
    <row r="78001" customFormat="1" x14ac:dyDescent="0.35"/>
    <row r="78002" customFormat="1" x14ac:dyDescent="0.35"/>
    <row r="78003" customFormat="1" x14ac:dyDescent="0.35"/>
    <row r="78004" customFormat="1" x14ac:dyDescent="0.35"/>
    <row r="78005" customFormat="1" x14ac:dyDescent="0.35"/>
    <row r="78006" customFormat="1" x14ac:dyDescent="0.35"/>
    <row r="78007" customFormat="1" x14ac:dyDescent="0.35"/>
    <row r="78008" customFormat="1" x14ac:dyDescent="0.35"/>
    <row r="78009" customFormat="1" x14ac:dyDescent="0.35"/>
    <row r="78010" customFormat="1" x14ac:dyDescent="0.35"/>
    <row r="78011" customFormat="1" x14ac:dyDescent="0.35"/>
    <row r="78012" customFormat="1" x14ac:dyDescent="0.35"/>
    <row r="78013" customFormat="1" x14ac:dyDescent="0.35"/>
    <row r="78014" customFormat="1" x14ac:dyDescent="0.35"/>
    <row r="78015" customFormat="1" x14ac:dyDescent="0.35"/>
    <row r="78016" customFormat="1" x14ac:dyDescent="0.35"/>
    <row r="78017" customFormat="1" x14ac:dyDescent="0.35"/>
    <row r="78018" customFormat="1" x14ac:dyDescent="0.35"/>
    <row r="78019" customFormat="1" x14ac:dyDescent="0.35"/>
    <row r="78020" customFormat="1" x14ac:dyDescent="0.35"/>
    <row r="78021" customFormat="1" x14ac:dyDescent="0.35"/>
    <row r="78022" customFormat="1" x14ac:dyDescent="0.35"/>
    <row r="78023" customFormat="1" x14ac:dyDescent="0.35"/>
    <row r="78024" customFormat="1" x14ac:dyDescent="0.35"/>
    <row r="78025" customFormat="1" x14ac:dyDescent="0.35"/>
    <row r="78026" customFormat="1" x14ac:dyDescent="0.35"/>
    <row r="78027" customFormat="1" x14ac:dyDescent="0.35"/>
    <row r="78028" customFormat="1" x14ac:dyDescent="0.35"/>
    <row r="78029" customFormat="1" x14ac:dyDescent="0.35"/>
    <row r="78030" customFormat="1" x14ac:dyDescent="0.35"/>
    <row r="78031" customFormat="1" x14ac:dyDescent="0.35"/>
    <row r="78032" customFormat="1" x14ac:dyDescent="0.35"/>
    <row r="78033" customFormat="1" x14ac:dyDescent="0.35"/>
    <row r="78034" customFormat="1" x14ac:dyDescent="0.35"/>
    <row r="78035" customFormat="1" x14ac:dyDescent="0.35"/>
    <row r="78036" customFormat="1" x14ac:dyDescent="0.35"/>
    <row r="78037" customFormat="1" x14ac:dyDescent="0.35"/>
    <row r="78038" customFormat="1" x14ac:dyDescent="0.35"/>
    <row r="78039" customFormat="1" x14ac:dyDescent="0.35"/>
    <row r="78040" customFormat="1" x14ac:dyDescent="0.35"/>
    <row r="78041" customFormat="1" x14ac:dyDescent="0.35"/>
    <row r="78042" customFormat="1" x14ac:dyDescent="0.35"/>
    <row r="78043" customFormat="1" x14ac:dyDescent="0.35"/>
    <row r="78044" customFormat="1" x14ac:dyDescent="0.35"/>
    <row r="78045" customFormat="1" x14ac:dyDescent="0.35"/>
    <row r="78046" customFormat="1" x14ac:dyDescent="0.35"/>
    <row r="78047" customFormat="1" x14ac:dyDescent="0.35"/>
    <row r="78048" customFormat="1" x14ac:dyDescent="0.35"/>
    <row r="78049" customFormat="1" x14ac:dyDescent="0.35"/>
    <row r="78050" customFormat="1" x14ac:dyDescent="0.35"/>
    <row r="78051" customFormat="1" x14ac:dyDescent="0.35"/>
    <row r="78052" customFormat="1" x14ac:dyDescent="0.35"/>
    <row r="78053" customFormat="1" x14ac:dyDescent="0.35"/>
    <row r="78054" customFormat="1" x14ac:dyDescent="0.35"/>
    <row r="78055" customFormat="1" x14ac:dyDescent="0.35"/>
    <row r="78056" customFormat="1" x14ac:dyDescent="0.35"/>
    <row r="78057" customFormat="1" x14ac:dyDescent="0.35"/>
    <row r="78058" customFormat="1" x14ac:dyDescent="0.35"/>
    <row r="78059" customFormat="1" x14ac:dyDescent="0.35"/>
    <row r="78060" customFormat="1" x14ac:dyDescent="0.35"/>
    <row r="78061" customFormat="1" x14ac:dyDescent="0.35"/>
    <row r="78062" customFormat="1" x14ac:dyDescent="0.35"/>
    <row r="78063" customFormat="1" x14ac:dyDescent="0.35"/>
    <row r="78064" customFormat="1" x14ac:dyDescent="0.35"/>
    <row r="78065" customFormat="1" x14ac:dyDescent="0.35"/>
    <row r="78066" customFormat="1" x14ac:dyDescent="0.35"/>
    <row r="78067" customFormat="1" x14ac:dyDescent="0.35"/>
    <row r="78068" customFormat="1" x14ac:dyDescent="0.35"/>
    <row r="78069" customFormat="1" x14ac:dyDescent="0.35"/>
    <row r="78070" customFormat="1" x14ac:dyDescent="0.35"/>
    <row r="78071" customFormat="1" x14ac:dyDescent="0.35"/>
    <row r="78072" customFormat="1" x14ac:dyDescent="0.35"/>
    <row r="78073" customFormat="1" x14ac:dyDescent="0.35"/>
    <row r="78074" customFormat="1" x14ac:dyDescent="0.35"/>
    <row r="78075" customFormat="1" x14ac:dyDescent="0.35"/>
    <row r="78076" customFormat="1" x14ac:dyDescent="0.35"/>
    <row r="78077" customFormat="1" x14ac:dyDescent="0.35"/>
    <row r="78078" customFormat="1" x14ac:dyDescent="0.35"/>
    <row r="78079" customFormat="1" x14ac:dyDescent="0.35"/>
    <row r="78080" customFormat="1" x14ac:dyDescent="0.35"/>
    <row r="78081" customFormat="1" x14ac:dyDescent="0.35"/>
    <row r="78082" customFormat="1" x14ac:dyDescent="0.35"/>
    <row r="78083" customFormat="1" x14ac:dyDescent="0.35"/>
    <row r="78084" customFormat="1" x14ac:dyDescent="0.35"/>
    <row r="78085" customFormat="1" x14ac:dyDescent="0.35"/>
    <row r="78086" customFormat="1" x14ac:dyDescent="0.35"/>
    <row r="78087" customFormat="1" x14ac:dyDescent="0.35"/>
    <row r="78088" customFormat="1" x14ac:dyDescent="0.35"/>
    <row r="78089" customFormat="1" x14ac:dyDescent="0.35"/>
    <row r="78090" customFormat="1" x14ac:dyDescent="0.35"/>
    <row r="78091" customFormat="1" x14ac:dyDescent="0.35"/>
    <row r="78092" customFormat="1" x14ac:dyDescent="0.35"/>
    <row r="78093" customFormat="1" x14ac:dyDescent="0.35"/>
    <row r="78094" customFormat="1" x14ac:dyDescent="0.35"/>
    <row r="78095" customFormat="1" x14ac:dyDescent="0.35"/>
    <row r="78096" customFormat="1" x14ac:dyDescent="0.35"/>
    <row r="78097" customFormat="1" x14ac:dyDescent="0.35"/>
    <row r="78098" customFormat="1" x14ac:dyDescent="0.35"/>
    <row r="78099" customFormat="1" x14ac:dyDescent="0.35"/>
    <row r="78100" customFormat="1" x14ac:dyDescent="0.35"/>
    <row r="78101" customFormat="1" x14ac:dyDescent="0.35"/>
    <row r="78102" customFormat="1" x14ac:dyDescent="0.35"/>
    <row r="78103" customFormat="1" x14ac:dyDescent="0.35"/>
    <row r="78104" customFormat="1" x14ac:dyDescent="0.35"/>
    <row r="78105" customFormat="1" x14ac:dyDescent="0.35"/>
    <row r="78106" customFormat="1" x14ac:dyDescent="0.35"/>
    <row r="78107" customFormat="1" x14ac:dyDescent="0.35"/>
    <row r="78108" customFormat="1" x14ac:dyDescent="0.35"/>
    <row r="78109" customFormat="1" x14ac:dyDescent="0.35"/>
    <row r="78110" customFormat="1" x14ac:dyDescent="0.35"/>
    <row r="78111" customFormat="1" x14ac:dyDescent="0.35"/>
    <row r="78112" customFormat="1" x14ac:dyDescent="0.35"/>
    <row r="78113" customFormat="1" x14ac:dyDescent="0.35"/>
    <row r="78114" customFormat="1" x14ac:dyDescent="0.35"/>
    <row r="78115" customFormat="1" x14ac:dyDescent="0.35"/>
    <row r="78116" customFormat="1" x14ac:dyDescent="0.35"/>
    <row r="78117" customFormat="1" x14ac:dyDescent="0.35"/>
    <row r="78118" customFormat="1" x14ac:dyDescent="0.35"/>
    <row r="78119" customFormat="1" x14ac:dyDescent="0.35"/>
    <row r="78120" customFormat="1" x14ac:dyDescent="0.35"/>
    <row r="78121" customFormat="1" x14ac:dyDescent="0.35"/>
    <row r="78122" customFormat="1" x14ac:dyDescent="0.35"/>
    <row r="78123" customFormat="1" x14ac:dyDescent="0.35"/>
    <row r="78124" customFormat="1" x14ac:dyDescent="0.35"/>
    <row r="78125" customFormat="1" x14ac:dyDescent="0.35"/>
    <row r="78126" customFormat="1" x14ac:dyDescent="0.35"/>
    <row r="78127" customFormat="1" x14ac:dyDescent="0.35"/>
    <row r="78128" customFormat="1" x14ac:dyDescent="0.35"/>
    <row r="78129" customFormat="1" x14ac:dyDescent="0.35"/>
    <row r="78130" customFormat="1" x14ac:dyDescent="0.35"/>
    <row r="78131" customFormat="1" x14ac:dyDescent="0.35"/>
    <row r="78132" customFormat="1" x14ac:dyDescent="0.35"/>
    <row r="78133" customFormat="1" x14ac:dyDescent="0.35"/>
    <row r="78134" customFormat="1" x14ac:dyDescent="0.35"/>
    <row r="78135" customFormat="1" x14ac:dyDescent="0.35"/>
    <row r="78136" customFormat="1" x14ac:dyDescent="0.35"/>
    <row r="78137" customFormat="1" x14ac:dyDescent="0.35"/>
    <row r="78138" customFormat="1" x14ac:dyDescent="0.35"/>
    <row r="78139" customFormat="1" x14ac:dyDescent="0.35"/>
    <row r="78140" customFormat="1" x14ac:dyDescent="0.35"/>
    <row r="78141" customFormat="1" x14ac:dyDescent="0.35"/>
    <row r="78142" customFormat="1" x14ac:dyDescent="0.35"/>
    <row r="78143" customFormat="1" x14ac:dyDescent="0.35"/>
    <row r="78144" customFormat="1" x14ac:dyDescent="0.35"/>
    <row r="78145" customFormat="1" x14ac:dyDescent="0.35"/>
    <row r="78146" customFormat="1" x14ac:dyDescent="0.35"/>
    <row r="78147" customFormat="1" x14ac:dyDescent="0.35"/>
    <row r="78148" customFormat="1" x14ac:dyDescent="0.35"/>
    <row r="78149" customFormat="1" x14ac:dyDescent="0.35"/>
    <row r="78150" customFormat="1" x14ac:dyDescent="0.35"/>
    <row r="78151" customFormat="1" x14ac:dyDescent="0.35"/>
    <row r="78152" customFormat="1" x14ac:dyDescent="0.35"/>
    <row r="78153" customFormat="1" x14ac:dyDescent="0.35"/>
    <row r="78154" customFormat="1" x14ac:dyDescent="0.35"/>
    <row r="78155" customFormat="1" x14ac:dyDescent="0.35"/>
    <row r="78156" customFormat="1" x14ac:dyDescent="0.35"/>
    <row r="78157" customFormat="1" x14ac:dyDescent="0.35"/>
    <row r="78158" customFormat="1" x14ac:dyDescent="0.35"/>
    <row r="78159" customFormat="1" x14ac:dyDescent="0.35"/>
    <row r="78160" customFormat="1" x14ac:dyDescent="0.35"/>
    <row r="78161" customFormat="1" x14ac:dyDescent="0.35"/>
    <row r="78162" customFormat="1" x14ac:dyDescent="0.35"/>
    <row r="78163" customFormat="1" x14ac:dyDescent="0.35"/>
    <row r="78164" customFormat="1" x14ac:dyDescent="0.35"/>
    <row r="78165" customFormat="1" x14ac:dyDescent="0.35"/>
    <row r="78166" customFormat="1" x14ac:dyDescent="0.35"/>
    <row r="78167" customFormat="1" x14ac:dyDescent="0.35"/>
    <row r="78168" customFormat="1" x14ac:dyDescent="0.35"/>
    <row r="78169" customFormat="1" x14ac:dyDescent="0.35"/>
    <row r="78170" customFormat="1" x14ac:dyDescent="0.35"/>
    <row r="78171" customFormat="1" x14ac:dyDescent="0.35"/>
    <row r="78172" customFormat="1" x14ac:dyDescent="0.35"/>
    <row r="78173" customFormat="1" x14ac:dyDescent="0.35"/>
    <row r="78174" customFormat="1" x14ac:dyDescent="0.35"/>
    <row r="78175" customFormat="1" x14ac:dyDescent="0.35"/>
    <row r="78176" customFormat="1" x14ac:dyDescent="0.35"/>
    <row r="78177" customFormat="1" x14ac:dyDescent="0.35"/>
    <row r="78178" customFormat="1" x14ac:dyDescent="0.35"/>
    <row r="78179" customFormat="1" x14ac:dyDescent="0.35"/>
    <row r="78180" customFormat="1" x14ac:dyDescent="0.35"/>
    <row r="78181" customFormat="1" x14ac:dyDescent="0.35"/>
    <row r="78182" customFormat="1" x14ac:dyDescent="0.35"/>
    <row r="78183" customFormat="1" x14ac:dyDescent="0.35"/>
    <row r="78184" customFormat="1" x14ac:dyDescent="0.35"/>
    <row r="78185" customFormat="1" x14ac:dyDescent="0.35"/>
    <row r="78186" customFormat="1" x14ac:dyDescent="0.35"/>
    <row r="78187" customFormat="1" x14ac:dyDescent="0.35"/>
    <row r="78188" customFormat="1" x14ac:dyDescent="0.35"/>
    <row r="78189" customFormat="1" x14ac:dyDescent="0.35"/>
    <row r="78190" customFormat="1" x14ac:dyDescent="0.35"/>
    <row r="78191" customFormat="1" x14ac:dyDescent="0.35"/>
    <row r="78192" customFormat="1" x14ac:dyDescent="0.35"/>
    <row r="78193" customFormat="1" x14ac:dyDescent="0.35"/>
    <row r="78194" customFormat="1" x14ac:dyDescent="0.35"/>
    <row r="78195" customFormat="1" x14ac:dyDescent="0.35"/>
    <row r="78196" customFormat="1" x14ac:dyDescent="0.35"/>
    <row r="78197" customFormat="1" x14ac:dyDescent="0.35"/>
    <row r="78198" customFormat="1" x14ac:dyDescent="0.35"/>
    <row r="78199" customFormat="1" x14ac:dyDescent="0.35"/>
    <row r="78200" customFormat="1" x14ac:dyDescent="0.35"/>
    <row r="78201" customFormat="1" x14ac:dyDescent="0.35"/>
    <row r="78202" customFormat="1" x14ac:dyDescent="0.35"/>
    <row r="78203" customFormat="1" x14ac:dyDescent="0.35"/>
    <row r="78204" customFormat="1" x14ac:dyDescent="0.35"/>
    <row r="78205" customFormat="1" x14ac:dyDescent="0.35"/>
    <row r="78206" customFormat="1" x14ac:dyDescent="0.35"/>
    <row r="78207" customFormat="1" x14ac:dyDescent="0.35"/>
    <row r="78208" customFormat="1" x14ac:dyDescent="0.35"/>
    <row r="78209" customFormat="1" x14ac:dyDescent="0.35"/>
    <row r="78210" customFormat="1" x14ac:dyDescent="0.35"/>
    <row r="78211" customFormat="1" x14ac:dyDescent="0.35"/>
    <row r="78212" customFormat="1" x14ac:dyDescent="0.35"/>
    <row r="78213" customFormat="1" x14ac:dyDescent="0.35"/>
    <row r="78214" customFormat="1" x14ac:dyDescent="0.35"/>
    <row r="78215" customFormat="1" x14ac:dyDescent="0.35"/>
    <row r="78216" customFormat="1" x14ac:dyDescent="0.35"/>
    <row r="78217" customFormat="1" x14ac:dyDescent="0.35"/>
    <row r="78218" customFormat="1" x14ac:dyDescent="0.35"/>
    <row r="78219" customFormat="1" x14ac:dyDescent="0.35"/>
    <row r="78220" customFormat="1" x14ac:dyDescent="0.35"/>
    <row r="78221" customFormat="1" x14ac:dyDescent="0.35"/>
    <row r="78222" customFormat="1" x14ac:dyDescent="0.35"/>
    <row r="78223" customFormat="1" x14ac:dyDescent="0.35"/>
    <row r="78224" customFormat="1" x14ac:dyDescent="0.35"/>
    <row r="78225" customFormat="1" x14ac:dyDescent="0.35"/>
    <row r="78226" customFormat="1" x14ac:dyDescent="0.35"/>
    <row r="78227" customFormat="1" x14ac:dyDescent="0.35"/>
    <row r="78228" customFormat="1" x14ac:dyDescent="0.35"/>
    <row r="78229" customFormat="1" x14ac:dyDescent="0.35"/>
    <row r="78230" customFormat="1" x14ac:dyDescent="0.35"/>
    <row r="78231" customFormat="1" x14ac:dyDescent="0.35"/>
    <row r="78232" customFormat="1" x14ac:dyDescent="0.35"/>
    <row r="78233" customFormat="1" x14ac:dyDescent="0.35"/>
    <row r="78234" customFormat="1" x14ac:dyDescent="0.35"/>
    <row r="78235" customFormat="1" x14ac:dyDescent="0.35"/>
    <row r="78236" customFormat="1" x14ac:dyDescent="0.35"/>
    <row r="78237" customFormat="1" x14ac:dyDescent="0.35"/>
    <row r="78238" customFormat="1" x14ac:dyDescent="0.35"/>
    <row r="78239" customFormat="1" x14ac:dyDescent="0.35"/>
    <row r="78240" customFormat="1" x14ac:dyDescent="0.35"/>
    <row r="78241" customFormat="1" x14ac:dyDescent="0.35"/>
    <row r="78242" customFormat="1" x14ac:dyDescent="0.35"/>
    <row r="78243" customFormat="1" x14ac:dyDescent="0.35"/>
    <row r="78244" customFormat="1" x14ac:dyDescent="0.35"/>
    <row r="78245" customFormat="1" x14ac:dyDescent="0.35"/>
    <row r="78246" customFormat="1" x14ac:dyDescent="0.35"/>
    <row r="78247" customFormat="1" x14ac:dyDescent="0.35"/>
    <row r="78248" customFormat="1" x14ac:dyDescent="0.35"/>
    <row r="78249" customFormat="1" x14ac:dyDescent="0.35"/>
    <row r="78250" customFormat="1" x14ac:dyDescent="0.35"/>
    <row r="78251" customFormat="1" x14ac:dyDescent="0.35"/>
    <row r="78252" customFormat="1" x14ac:dyDescent="0.35"/>
    <row r="78253" customFormat="1" x14ac:dyDescent="0.35"/>
    <row r="78254" customFormat="1" x14ac:dyDescent="0.35"/>
    <row r="78255" customFormat="1" x14ac:dyDescent="0.35"/>
    <row r="78256" customFormat="1" x14ac:dyDescent="0.35"/>
    <row r="78257" customFormat="1" x14ac:dyDescent="0.35"/>
    <row r="78258" customFormat="1" x14ac:dyDescent="0.35"/>
    <row r="78259" customFormat="1" x14ac:dyDescent="0.35"/>
    <row r="78260" customFormat="1" x14ac:dyDescent="0.35"/>
    <row r="78261" customFormat="1" x14ac:dyDescent="0.35"/>
    <row r="78262" customFormat="1" x14ac:dyDescent="0.35"/>
    <row r="78263" customFormat="1" x14ac:dyDescent="0.35"/>
    <row r="78264" customFormat="1" x14ac:dyDescent="0.35"/>
    <row r="78265" customFormat="1" x14ac:dyDescent="0.35"/>
    <row r="78266" customFormat="1" x14ac:dyDescent="0.35"/>
    <row r="78267" customFormat="1" x14ac:dyDescent="0.35"/>
    <row r="78268" customFormat="1" x14ac:dyDescent="0.35"/>
    <row r="78269" customFormat="1" x14ac:dyDescent="0.35"/>
    <row r="78270" customFormat="1" x14ac:dyDescent="0.35"/>
    <row r="78271" customFormat="1" x14ac:dyDescent="0.35"/>
    <row r="78272" customFormat="1" x14ac:dyDescent="0.35"/>
    <row r="78273" customFormat="1" x14ac:dyDescent="0.35"/>
    <row r="78274" customFormat="1" x14ac:dyDescent="0.35"/>
    <row r="78275" customFormat="1" x14ac:dyDescent="0.35"/>
    <row r="78276" customFormat="1" x14ac:dyDescent="0.35"/>
    <row r="78277" customFormat="1" x14ac:dyDescent="0.35"/>
    <row r="78278" customFormat="1" x14ac:dyDescent="0.35"/>
    <row r="78279" customFormat="1" x14ac:dyDescent="0.35"/>
    <row r="78280" customFormat="1" x14ac:dyDescent="0.35"/>
    <row r="78281" customFormat="1" x14ac:dyDescent="0.35"/>
    <row r="78282" customFormat="1" x14ac:dyDescent="0.35"/>
    <row r="78283" customFormat="1" x14ac:dyDescent="0.35"/>
    <row r="78284" customFormat="1" x14ac:dyDescent="0.35"/>
    <row r="78285" customFormat="1" x14ac:dyDescent="0.35"/>
    <row r="78286" customFormat="1" x14ac:dyDescent="0.35"/>
    <row r="78287" customFormat="1" x14ac:dyDescent="0.35"/>
    <row r="78288" customFormat="1" x14ac:dyDescent="0.35"/>
    <row r="78289" customFormat="1" x14ac:dyDescent="0.35"/>
    <row r="78290" customFormat="1" x14ac:dyDescent="0.35"/>
    <row r="78291" customFormat="1" x14ac:dyDescent="0.35"/>
    <row r="78292" customFormat="1" x14ac:dyDescent="0.35"/>
    <row r="78293" customFormat="1" x14ac:dyDescent="0.35"/>
    <row r="78294" customFormat="1" x14ac:dyDescent="0.35"/>
    <row r="78295" customFormat="1" x14ac:dyDescent="0.35"/>
    <row r="78296" customFormat="1" x14ac:dyDescent="0.35"/>
    <row r="78297" customFormat="1" x14ac:dyDescent="0.35"/>
    <row r="78298" customFormat="1" x14ac:dyDescent="0.35"/>
    <row r="78299" customFormat="1" x14ac:dyDescent="0.35"/>
    <row r="78300" customFormat="1" x14ac:dyDescent="0.35"/>
    <row r="78301" customFormat="1" x14ac:dyDescent="0.35"/>
    <row r="78302" customFormat="1" x14ac:dyDescent="0.35"/>
    <row r="78303" customFormat="1" x14ac:dyDescent="0.35"/>
    <row r="78304" customFormat="1" x14ac:dyDescent="0.35"/>
    <row r="78305" customFormat="1" x14ac:dyDescent="0.35"/>
    <row r="78306" customFormat="1" x14ac:dyDescent="0.35"/>
    <row r="78307" customFormat="1" x14ac:dyDescent="0.35"/>
    <row r="78308" customFormat="1" x14ac:dyDescent="0.35"/>
    <row r="78309" customFormat="1" x14ac:dyDescent="0.35"/>
    <row r="78310" customFormat="1" x14ac:dyDescent="0.35"/>
    <row r="78311" customFormat="1" x14ac:dyDescent="0.35"/>
    <row r="78312" customFormat="1" x14ac:dyDescent="0.35"/>
    <row r="78313" customFormat="1" x14ac:dyDescent="0.35"/>
    <row r="78314" customFormat="1" x14ac:dyDescent="0.35"/>
    <row r="78315" customFormat="1" x14ac:dyDescent="0.35"/>
    <row r="78316" customFormat="1" x14ac:dyDescent="0.35"/>
    <row r="78317" customFormat="1" x14ac:dyDescent="0.35"/>
    <row r="78318" customFormat="1" x14ac:dyDescent="0.35"/>
    <row r="78319" customFormat="1" x14ac:dyDescent="0.35"/>
    <row r="78320" customFormat="1" x14ac:dyDescent="0.35"/>
    <row r="78321" customFormat="1" x14ac:dyDescent="0.35"/>
    <row r="78322" customFormat="1" x14ac:dyDescent="0.35"/>
    <row r="78323" customFormat="1" x14ac:dyDescent="0.35"/>
    <row r="78324" customFormat="1" x14ac:dyDescent="0.35"/>
    <row r="78325" customFormat="1" x14ac:dyDescent="0.35"/>
    <row r="78326" customFormat="1" x14ac:dyDescent="0.35"/>
    <row r="78327" customFormat="1" x14ac:dyDescent="0.35"/>
    <row r="78328" customFormat="1" x14ac:dyDescent="0.35"/>
    <row r="78329" customFormat="1" x14ac:dyDescent="0.35"/>
    <row r="78330" customFormat="1" x14ac:dyDescent="0.35"/>
    <row r="78331" customFormat="1" x14ac:dyDescent="0.35"/>
    <row r="78332" customFormat="1" x14ac:dyDescent="0.35"/>
    <row r="78333" customFormat="1" x14ac:dyDescent="0.35"/>
    <row r="78334" customFormat="1" x14ac:dyDescent="0.35"/>
    <row r="78335" customFormat="1" x14ac:dyDescent="0.35"/>
    <row r="78336" customFormat="1" x14ac:dyDescent="0.35"/>
    <row r="78337" customFormat="1" x14ac:dyDescent="0.35"/>
    <row r="78338" customFormat="1" x14ac:dyDescent="0.35"/>
    <row r="78339" customFormat="1" x14ac:dyDescent="0.35"/>
    <row r="78340" customFormat="1" x14ac:dyDescent="0.35"/>
    <row r="78341" customFormat="1" x14ac:dyDescent="0.35"/>
    <row r="78342" customFormat="1" x14ac:dyDescent="0.35"/>
    <row r="78343" customFormat="1" x14ac:dyDescent="0.35"/>
    <row r="78344" customFormat="1" x14ac:dyDescent="0.35"/>
    <row r="78345" customFormat="1" x14ac:dyDescent="0.35"/>
    <row r="78346" customFormat="1" x14ac:dyDescent="0.35"/>
    <row r="78347" customFormat="1" x14ac:dyDescent="0.35"/>
    <row r="78348" customFormat="1" x14ac:dyDescent="0.35"/>
    <row r="78349" customFormat="1" x14ac:dyDescent="0.35"/>
    <row r="78350" customFormat="1" x14ac:dyDescent="0.35"/>
    <row r="78351" customFormat="1" x14ac:dyDescent="0.35"/>
    <row r="78352" customFormat="1" x14ac:dyDescent="0.35"/>
    <row r="78353" customFormat="1" x14ac:dyDescent="0.35"/>
    <row r="78354" customFormat="1" x14ac:dyDescent="0.35"/>
    <row r="78355" customFormat="1" x14ac:dyDescent="0.35"/>
    <row r="78356" customFormat="1" x14ac:dyDescent="0.35"/>
    <row r="78357" customFormat="1" x14ac:dyDescent="0.35"/>
    <row r="78358" customFormat="1" x14ac:dyDescent="0.35"/>
    <row r="78359" customFormat="1" x14ac:dyDescent="0.35"/>
    <row r="78360" customFormat="1" x14ac:dyDescent="0.35"/>
    <row r="78361" customFormat="1" x14ac:dyDescent="0.35"/>
    <row r="78362" customFormat="1" x14ac:dyDescent="0.35"/>
    <row r="78363" customFormat="1" x14ac:dyDescent="0.35"/>
    <row r="78364" customFormat="1" x14ac:dyDescent="0.35"/>
    <row r="78365" customFormat="1" x14ac:dyDescent="0.35"/>
    <row r="78366" customFormat="1" x14ac:dyDescent="0.35"/>
    <row r="78367" customFormat="1" x14ac:dyDescent="0.35"/>
    <row r="78368" customFormat="1" x14ac:dyDescent="0.35"/>
    <row r="78369" customFormat="1" x14ac:dyDescent="0.35"/>
    <row r="78370" customFormat="1" x14ac:dyDescent="0.35"/>
    <row r="78371" customFormat="1" x14ac:dyDescent="0.35"/>
    <row r="78372" customFormat="1" x14ac:dyDescent="0.35"/>
    <row r="78373" customFormat="1" x14ac:dyDescent="0.35"/>
    <row r="78374" customFormat="1" x14ac:dyDescent="0.35"/>
    <row r="78375" customFormat="1" x14ac:dyDescent="0.35"/>
    <row r="78376" customFormat="1" x14ac:dyDescent="0.35"/>
    <row r="78377" customFormat="1" x14ac:dyDescent="0.35"/>
    <row r="78378" customFormat="1" x14ac:dyDescent="0.35"/>
    <row r="78379" customFormat="1" x14ac:dyDescent="0.35"/>
    <row r="78380" customFormat="1" x14ac:dyDescent="0.35"/>
    <row r="78381" customFormat="1" x14ac:dyDescent="0.35"/>
    <row r="78382" customFormat="1" x14ac:dyDescent="0.35"/>
    <row r="78383" customFormat="1" x14ac:dyDescent="0.35"/>
    <row r="78384" customFormat="1" x14ac:dyDescent="0.35"/>
    <row r="78385" customFormat="1" x14ac:dyDescent="0.35"/>
    <row r="78386" customFormat="1" x14ac:dyDescent="0.35"/>
    <row r="78387" customFormat="1" x14ac:dyDescent="0.35"/>
    <row r="78388" customFormat="1" x14ac:dyDescent="0.35"/>
    <row r="78389" customFormat="1" x14ac:dyDescent="0.35"/>
    <row r="78390" customFormat="1" x14ac:dyDescent="0.35"/>
    <row r="78391" customFormat="1" x14ac:dyDescent="0.35"/>
    <row r="78392" customFormat="1" x14ac:dyDescent="0.35"/>
    <row r="78393" customFormat="1" x14ac:dyDescent="0.35"/>
    <row r="78394" customFormat="1" x14ac:dyDescent="0.35"/>
    <row r="78395" customFormat="1" x14ac:dyDescent="0.35"/>
    <row r="78396" customFormat="1" x14ac:dyDescent="0.35"/>
    <row r="78397" customFormat="1" x14ac:dyDescent="0.35"/>
    <row r="78398" customFormat="1" x14ac:dyDescent="0.35"/>
    <row r="78399" customFormat="1" x14ac:dyDescent="0.35"/>
    <row r="78400" customFormat="1" x14ac:dyDescent="0.35"/>
    <row r="78401" customFormat="1" x14ac:dyDescent="0.35"/>
    <row r="78402" customFormat="1" x14ac:dyDescent="0.35"/>
    <row r="78403" customFormat="1" x14ac:dyDescent="0.35"/>
    <row r="78404" customFormat="1" x14ac:dyDescent="0.35"/>
    <row r="78405" customFormat="1" x14ac:dyDescent="0.35"/>
    <row r="78406" customFormat="1" x14ac:dyDescent="0.35"/>
    <row r="78407" customFormat="1" x14ac:dyDescent="0.35"/>
    <row r="78408" customFormat="1" x14ac:dyDescent="0.35"/>
    <row r="78409" customFormat="1" x14ac:dyDescent="0.35"/>
    <row r="78410" customFormat="1" x14ac:dyDescent="0.35"/>
    <row r="78411" customFormat="1" x14ac:dyDescent="0.35"/>
    <row r="78412" customFormat="1" x14ac:dyDescent="0.35"/>
    <row r="78413" customFormat="1" x14ac:dyDescent="0.35"/>
    <row r="78414" customFormat="1" x14ac:dyDescent="0.35"/>
    <row r="78415" customFormat="1" x14ac:dyDescent="0.35"/>
    <row r="78416" customFormat="1" x14ac:dyDescent="0.35"/>
    <row r="78417" customFormat="1" x14ac:dyDescent="0.35"/>
    <row r="78418" customFormat="1" x14ac:dyDescent="0.35"/>
    <row r="78419" customFormat="1" x14ac:dyDescent="0.35"/>
    <row r="78420" customFormat="1" x14ac:dyDescent="0.35"/>
    <row r="78421" customFormat="1" x14ac:dyDescent="0.35"/>
    <row r="78422" customFormat="1" x14ac:dyDescent="0.35"/>
    <row r="78423" customFormat="1" x14ac:dyDescent="0.35"/>
    <row r="78424" customFormat="1" x14ac:dyDescent="0.35"/>
    <row r="78425" customFormat="1" x14ac:dyDescent="0.35"/>
    <row r="78426" customFormat="1" x14ac:dyDescent="0.35"/>
    <row r="78427" customFormat="1" x14ac:dyDescent="0.35"/>
    <row r="78428" customFormat="1" x14ac:dyDescent="0.35"/>
    <row r="78429" customFormat="1" x14ac:dyDescent="0.35"/>
    <row r="78430" customFormat="1" x14ac:dyDescent="0.35"/>
    <row r="78431" customFormat="1" x14ac:dyDescent="0.35"/>
    <row r="78432" customFormat="1" x14ac:dyDescent="0.35"/>
    <row r="78433" customFormat="1" x14ac:dyDescent="0.35"/>
    <row r="78434" customFormat="1" x14ac:dyDescent="0.35"/>
    <row r="78435" customFormat="1" x14ac:dyDescent="0.35"/>
    <row r="78436" customFormat="1" x14ac:dyDescent="0.35"/>
    <row r="78437" customFormat="1" x14ac:dyDescent="0.35"/>
    <row r="78438" customFormat="1" x14ac:dyDescent="0.35"/>
    <row r="78439" customFormat="1" x14ac:dyDescent="0.35"/>
    <row r="78440" customFormat="1" x14ac:dyDescent="0.35"/>
    <row r="78441" customFormat="1" x14ac:dyDescent="0.35"/>
    <row r="78442" customFormat="1" x14ac:dyDescent="0.35"/>
    <row r="78443" customFormat="1" x14ac:dyDescent="0.35"/>
    <row r="78444" customFormat="1" x14ac:dyDescent="0.35"/>
    <row r="78445" customFormat="1" x14ac:dyDescent="0.35"/>
    <row r="78446" customFormat="1" x14ac:dyDescent="0.35"/>
    <row r="78447" customFormat="1" x14ac:dyDescent="0.35"/>
    <row r="78448" customFormat="1" x14ac:dyDescent="0.35"/>
    <row r="78449" customFormat="1" x14ac:dyDescent="0.35"/>
    <row r="78450" customFormat="1" x14ac:dyDescent="0.35"/>
    <row r="78451" customFormat="1" x14ac:dyDescent="0.35"/>
    <row r="78452" customFormat="1" x14ac:dyDescent="0.35"/>
    <row r="78453" customFormat="1" x14ac:dyDescent="0.35"/>
    <row r="78454" customFormat="1" x14ac:dyDescent="0.35"/>
    <row r="78455" customFormat="1" x14ac:dyDescent="0.35"/>
    <row r="78456" customFormat="1" x14ac:dyDescent="0.35"/>
    <row r="78457" customFormat="1" x14ac:dyDescent="0.35"/>
    <row r="78458" customFormat="1" x14ac:dyDescent="0.35"/>
    <row r="78459" customFormat="1" x14ac:dyDescent="0.35"/>
    <row r="78460" customFormat="1" x14ac:dyDescent="0.35"/>
    <row r="78461" customFormat="1" x14ac:dyDescent="0.35"/>
    <row r="78462" customFormat="1" x14ac:dyDescent="0.35"/>
    <row r="78463" customFormat="1" x14ac:dyDescent="0.35"/>
    <row r="78464" customFormat="1" x14ac:dyDescent="0.35"/>
    <row r="78465" customFormat="1" x14ac:dyDescent="0.35"/>
    <row r="78466" customFormat="1" x14ac:dyDescent="0.35"/>
    <row r="78467" customFormat="1" x14ac:dyDescent="0.35"/>
    <row r="78468" customFormat="1" x14ac:dyDescent="0.35"/>
    <row r="78469" customFormat="1" x14ac:dyDescent="0.35"/>
    <row r="78470" customFormat="1" x14ac:dyDescent="0.35"/>
    <row r="78471" customFormat="1" x14ac:dyDescent="0.35"/>
    <row r="78472" customFormat="1" x14ac:dyDescent="0.35"/>
    <row r="78473" customFormat="1" x14ac:dyDescent="0.35"/>
    <row r="78474" customFormat="1" x14ac:dyDescent="0.35"/>
    <row r="78475" customFormat="1" x14ac:dyDescent="0.35"/>
    <row r="78476" customFormat="1" x14ac:dyDescent="0.35"/>
    <row r="78477" customFormat="1" x14ac:dyDescent="0.35"/>
    <row r="78478" customFormat="1" x14ac:dyDescent="0.35"/>
    <row r="78479" customFormat="1" x14ac:dyDescent="0.35"/>
    <row r="78480" customFormat="1" x14ac:dyDescent="0.35"/>
    <row r="78481" customFormat="1" x14ac:dyDescent="0.35"/>
    <row r="78482" customFormat="1" x14ac:dyDescent="0.35"/>
    <row r="78483" customFormat="1" x14ac:dyDescent="0.35"/>
    <row r="78484" customFormat="1" x14ac:dyDescent="0.35"/>
    <row r="78485" customFormat="1" x14ac:dyDescent="0.35"/>
    <row r="78486" customFormat="1" x14ac:dyDescent="0.35"/>
    <row r="78487" customFormat="1" x14ac:dyDescent="0.35"/>
    <row r="78488" customFormat="1" x14ac:dyDescent="0.35"/>
    <row r="78489" customFormat="1" x14ac:dyDescent="0.35"/>
    <row r="78490" customFormat="1" x14ac:dyDescent="0.35"/>
    <row r="78491" customFormat="1" x14ac:dyDescent="0.35"/>
    <row r="78492" customFormat="1" x14ac:dyDescent="0.35"/>
    <row r="78493" customFormat="1" x14ac:dyDescent="0.35"/>
    <row r="78494" customFormat="1" x14ac:dyDescent="0.35"/>
    <row r="78495" customFormat="1" x14ac:dyDescent="0.35"/>
    <row r="78496" customFormat="1" x14ac:dyDescent="0.35"/>
    <row r="78497" customFormat="1" x14ac:dyDescent="0.35"/>
    <row r="78498" customFormat="1" x14ac:dyDescent="0.35"/>
    <row r="78499" customFormat="1" x14ac:dyDescent="0.35"/>
    <row r="78500" customFormat="1" x14ac:dyDescent="0.35"/>
    <row r="78501" customFormat="1" x14ac:dyDescent="0.35"/>
    <row r="78502" customFormat="1" x14ac:dyDescent="0.35"/>
    <row r="78503" customFormat="1" x14ac:dyDescent="0.35"/>
    <row r="78504" customFormat="1" x14ac:dyDescent="0.35"/>
    <row r="78505" customFormat="1" x14ac:dyDescent="0.35"/>
    <row r="78506" customFormat="1" x14ac:dyDescent="0.35"/>
    <row r="78507" customFormat="1" x14ac:dyDescent="0.35"/>
    <row r="78508" customFormat="1" x14ac:dyDescent="0.35"/>
    <row r="78509" customFormat="1" x14ac:dyDescent="0.35"/>
    <row r="78510" customFormat="1" x14ac:dyDescent="0.35"/>
    <row r="78511" customFormat="1" x14ac:dyDescent="0.35"/>
    <row r="78512" customFormat="1" x14ac:dyDescent="0.35"/>
    <row r="78513" customFormat="1" x14ac:dyDescent="0.35"/>
    <row r="78514" customFormat="1" x14ac:dyDescent="0.35"/>
    <row r="78515" customFormat="1" x14ac:dyDescent="0.35"/>
    <row r="78516" customFormat="1" x14ac:dyDescent="0.35"/>
    <row r="78517" customFormat="1" x14ac:dyDescent="0.35"/>
    <row r="78518" customFormat="1" x14ac:dyDescent="0.35"/>
    <row r="78519" customFormat="1" x14ac:dyDescent="0.35"/>
    <row r="78520" customFormat="1" x14ac:dyDescent="0.35"/>
    <row r="78521" customFormat="1" x14ac:dyDescent="0.35"/>
    <row r="78522" customFormat="1" x14ac:dyDescent="0.35"/>
    <row r="78523" customFormat="1" x14ac:dyDescent="0.35"/>
    <row r="78524" customFormat="1" x14ac:dyDescent="0.35"/>
    <row r="78525" customFormat="1" x14ac:dyDescent="0.35"/>
    <row r="78526" customFormat="1" x14ac:dyDescent="0.35"/>
    <row r="78527" customFormat="1" x14ac:dyDescent="0.35"/>
    <row r="78528" customFormat="1" x14ac:dyDescent="0.35"/>
    <row r="78529" customFormat="1" x14ac:dyDescent="0.35"/>
    <row r="78530" customFormat="1" x14ac:dyDescent="0.35"/>
    <row r="78531" customFormat="1" x14ac:dyDescent="0.35"/>
    <row r="78532" customFormat="1" x14ac:dyDescent="0.35"/>
    <row r="78533" customFormat="1" x14ac:dyDescent="0.35"/>
    <row r="78534" customFormat="1" x14ac:dyDescent="0.35"/>
    <row r="78535" customFormat="1" x14ac:dyDescent="0.35"/>
    <row r="78536" customFormat="1" x14ac:dyDescent="0.35"/>
    <row r="78537" customFormat="1" x14ac:dyDescent="0.35"/>
    <row r="78538" customFormat="1" x14ac:dyDescent="0.35"/>
    <row r="78539" customFormat="1" x14ac:dyDescent="0.35"/>
    <row r="78540" customFormat="1" x14ac:dyDescent="0.35"/>
    <row r="78541" customFormat="1" x14ac:dyDescent="0.35"/>
    <row r="78542" customFormat="1" x14ac:dyDescent="0.35"/>
    <row r="78543" customFormat="1" x14ac:dyDescent="0.35"/>
    <row r="78544" customFormat="1" x14ac:dyDescent="0.35"/>
    <row r="78545" customFormat="1" x14ac:dyDescent="0.35"/>
    <row r="78546" customFormat="1" x14ac:dyDescent="0.35"/>
    <row r="78547" customFormat="1" x14ac:dyDescent="0.35"/>
    <row r="78548" customFormat="1" x14ac:dyDescent="0.35"/>
    <row r="78549" customFormat="1" x14ac:dyDescent="0.35"/>
    <row r="78550" customFormat="1" x14ac:dyDescent="0.35"/>
    <row r="78551" customFormat="1" x14ac:dyDescent="0.35"/>
    <row r="78552" customFormat="1" x14ac:dyDescent="0.35"/>
    <row r="78553" customFormat="1" x14ac:dyDescent="0.35"/>
    <row r="78554" customFormat="1" x14ac:dyDescent="0.35"/>
    <row r="78555" customFormat="1" x14ac:dyDescent="0.35"/>
    <row r="78556" customFormat="1" x14ac:dyDescent="0.35"/>
    <row r="78557" customFormat="1" x14ac:dyDescent="0.35"/>
    <row r="78558" customFormat="1" x14ac:dyDescent="0.35"/>
    <row r="78559" customFormat="1" x14ac:dyDescent="0.35"/>
    <row r="78560" customFormat="1" x14ac:dyDescent="0.35"/>
    <row r="78561" customFormat="1" x14ac:dyDescent="0.35"/>
    <row r="78562" customFormat="1" x14ac:dyDescent="0.35"/>
    <row r="78563" customFormat="1" x14ac:dyDescent="0.35"/>
    <row r="78564" customFormat="1" x14ac:dyDescent="0.35"/>
    <row r="78565" customFormat="1" x14ac:dyDescent="0.35"/>
    <row r="78566" customFormat="1" x14ac:dyDescent="0.35"/>
    <row r="78567" customFormat="1" x14ac:dyDescent="0.35"/>
    <row r="78568" customFormat="1" x14ac:dyDescent="0.35"/>
    <row r="78569" customFormat="1" x14ac:dyDescent="0.35"/>
    <row r="78570" customFormat="1" x14ac:dyDescent="0.35"/>
    <row r="78571" customFormat="1" x14ac:dyDescent="0.35"/>
    <row r="78572" customFormat="1" x14ac:dyDescent="0.35"/>
    <row r="78573" customFormat="1" x14ac:dyDescent="0.35"/>
    <row r="78574" customFormat="1" x14ac:dyDescent="0.35"/>
    <row r="78575" customFormat="1" x14ac:dyDescent="0.35"/>
    <row r="78576" customFormat="1" x14ac:dyDescent="0.35"/>
    <row r="78577" customFormat="1" x14ac:dyDescent="0.35"/>
    <row r="78578" customFormat="1" x14ac:dyDescent="0.35"/>
    <row r="78579" customFormat="1" x14ac:dyDescent="0.35"/>
    <row r="78580" customFormat="1" x14ac:dyDescent="0.35"/>
    <row r="78581" customFormat="1" x14ac:dyDescent="0.35"/>
    <row r="78582" customFormat="1" x14ac:dyDescent="0.35"/>
    <row r="78583" customFormat="1" x14ac:dyDescent="0.35"/>
    <row r="78584" customFormat="1" x14ac:dyDescent="0.35"/>
    <row r="78585" customFormat="1" x14ac:dyDescent="0.35"/>
    <row r="78586" customFormat="1" x14ac:dyDescent="0.35"/>
    <row r="78587" customFormat="1" x14ac:dyDescent="0.35"/>
    <row r="78588" customFormat="1" x14ac:dyDescent="0.35"/>
    <row r="78589" customFormat="1" x14ac:dyDescent="0.35"/>
    <row r="78590" customFormat="1" x14ac:dyDescent="0.35"/>
    <row r="78591" customFormat="1" x14ac:dyDescent="0.35"/>
    <row r="78592" customFormat="1" x14ac:dyDescent="0.35"/>
    <row r="78593" customFormat="1" x14ac:dyDescent="0.35"/>
    <row r="78594" customFormat="1" x14ac:dyDescent="0.35"/>
    <row r="78595" customFormat="1" x14ac:dyDescent="0.35"/>
    <row r="78596" customFormat="1" x14ac:dyDescent="0.35"/>
    <row r="78597" customFormat="1" x14ac:dyDescent="0.35"/>
    <row r="78598" customFormat="1" x14ac:dyDescent="0.35"/>
    <row r="78599" customFormat="1" x14ac:dyDescent="0.35"/>
    <row r="78600" customFormat="1" x14ac:dyDescent="0.35"/>
    <row r="78601" customFormat="1" x14ac:dyDescent="0.35"/>
    <row r="78602" customFormat="1" x14ac:dyDescent="0.35"/>
    <row r="78603" customFormat="1" x14ac:dyDescent="0.35"/>
    <row r="78604" customFormat="1" x14ac:dyDescent="0.35"/>
    <row r="78605" customFormat="1" x14ac:dyDescent="0.35"/>
    <row r="78606" customFormat="1" x14ac:dyDescent="0.35"/>
    <row r="78607" customFormat="1" x14ac:dyDescent="0.35"/>
    <row r="78608" customFormat="1" x14ac:dyDescent="0.35"/>
    <row r="78609" customFormat="1" x14ac:dyDescent="0.35"/>
    <row r="78610" customFormat="1" x14ac:dyDescent="0.35"/>
    <row r="78611" customFormat="1" x14ac:dyDescent="0.35"/>
    <row r="78612" customFormat="1" x14ac:dyDescent="0.35"/>
    <row r="78613" customFormat="1" x14ac:dyDescent="0.35"/>
    <row r="78614" customFormat="1" x14ac:dyDescent="0.35"/>
    <row r="78615" customFormat="1" x14ac:dyDescent="0.35"/>
    <row r="78616" customFormat="1" x14ac:dyDescent="0.35"/>
    <row r="78617" customFormat="1" x14ac:dyDescent="0.35"/>
    <row r="78618" customFormat="1" x14ac:dyDescent="0.35"/>
    <row r="78619" customFormat="1" x14ac:dyDescent="0.35"/>
    <row r="78620" customFormat="1" x14ac:dyDescent="0.35"/>
    <row r="78621" customFormat="1" x14ac:dyDescent="0.35"/>
    <row r="78622" customFormat="1" x14ac:dyDescent="0.35"/>
    <row r="78623" customFormat="1" x14ac:dyDescent="0.35"/>
    <row r="78624" customFormat="1" x14ac:dyDescent="0.35"/>
    <row r="78625" customFormat="1" x14ac:dyDescent="0.35"/>
    <row r="78626" customFormat="1" x14ac:dyDescent="0.35"/>
    <row r="78627" customFormat="1" x14ac:dyDescent="0.35"/>
    <row r="78628" customFormat="1" x14ac:dyDescent="0.35"/>
    <row r="78629" customFormat="1" x14ac:dyDescent="0.35"/>
    <row r="78630" customFormat="1" x14ac:dyDescent="0.35"/>
    <row r="78631" customFormat="1" x14ac:dyDescent="0.35"/>
    <row r="78632" customFormat="1" x14ac:dyDescent="0.35"/>
    <row r="78633" customFormat="1" x14ac:dyDescent="0.35"/>
    <row r="78634" customFormat="1" x14ac:dyDescent="0.35"/>
    <row r="78635" customFormat="1" x14ac:dyDescent="0.35"/>
    <row r="78636" customFormat="1" x14ac:dyDescent="0.35"/>
    <row r="78637" customFormat="1" x14ac:dyDescent="0.35"/>
    <row r="78638" customFormat="1" x14ac:dyDescent="0.35"/>
    <row r="78639" customFormat="1" x14ac:dyDescent="0.35"/>
    <row r="78640" customFormat="1" x14ac:dyDescent="0.35"/>
    <row r="78641" customFormat="1" x14ac:dyDescent="0.35"/>
    <row r="78642" customFormat="1" x14ac:dyDescent="0.35"/>
    <row r="78643" customFormat="1" x14ac:dyDescent="0.35"/>
    <row r="78644" customFormat="1" x14ac:dyDescent="0.35"/>
    <row r="78645" customFormat="1" x14ac:dyDescent="0.35"/>
    <row r="78646" customFormat="1" x14ac:dyDescent="0.35"/>
    <row r="78647" customFormat="1" x14ac:dyDescent="0.35"/>
    <row r="78648" customFormat="1" x14ac:dyDescent="0.35"/>
    <row r="78649" customFormat="1" x14ac:dyDescent="0.35"/>
    <row r="78650" customFormat="1" x14ac:dyDescent="0.35"/>
    <row r="78651" customFormat="1" x14ac:dyDescent="0.35"/>
    <row r="78652" customFormat="1" x14ac:dyDescent="0.35"/>
    <row r="78653" customFormat="1" x14ac:dyDescent="0.35"/>
    <row r="78654" customFormat="1" x14ac:dyDescent="0.35"/>
    <row r="78655" customFormat="1" x14ac:dyDescent="0.35"/>
    <row r="78656" customFormat="1" x14ac:dyDescent="0.35"/>
    <row r="78657" customFormat="1" x14ac:dyDescent="0.35"/>
    <row r="78658" customFormat="1" x14ac:dyDescent="0.35"/>
    <row r="78659" customFormat="1" x14ac:dyDescent="0.35"/>
    <row r="78660" customFormat="1" x14ac:dyDescent="0.35"/>
    <row r="78661" customFormat="1" x14ac:dyDescent="0.35"/>
    <row r="78662" customFormat="1" x14ac:dyDescent="0.35"/>
    <row r="78663" customFormat="1" x14ac:dyDescent="0.35"/>
    <row r="78664" customFormat="1" x14ac:dyDescent="0.35"/>
    <row r="78665" customFormat="1" x14ac:dyDescent="0.35"/>
    <row r="78666" customFormat="1" x14ac:dyDescent="0.35"/>
    <row r="78667" customFormat="1" x14ac:dyDescent="0.35"/>
    <row r="78668" customFormat="1" x14ac:dyDescent="0.35"/>
    <row r="78669" customFormat="1" x14ac:dyDescent="0.35"/>
    <row r="78670" customFormat="1" x14ac:dyDescent="0.35"/>
    <row r="78671" customFormat="1" x14ac:dyDescent="0.35"/>
    <row r="78672" customFormat="1" x14ac:dyDescent="0.35"/>
    <row r="78673" customFormat="1" x14ac:dyDescent="0.35"/>
    <row r="78674" customFormat="1" x14ac:dyDescent="0.35"/>
    <row r="78675" customFormat="1" x14ac:dyDescent="0.35"/>
    <row r="78676" customFormat="1" x14ac:dyDescent="0.35"/>
    <row r="78677" customFormat="1" x14ac:dyDescent="0.35"/>
    <row r="78678" customFormat="1" x14ac:dyDescent="0.35"/>
    <row r="78679" customFormat="1" x14ac:dyDescent="0.35"/>
    <row r="78680" customFormat="1" x14ac:dyDescent="0.35"/>
    <row r="78681" customFormat="1" x14ac:dyDescent="0.35"/>
    <row r="78682" customFormat="1" x14ac:dyDescent="0.35"/>
    <row r="78683" customFormat="1" x14ac:dyDescent="0.35"/>
    <row r="78684" customFormat="1" x14ac:dyDescent="0.35"/>
    <row r="78685" customFormat="1" x14ac:dyDescent="0.35"/>
    <row r="78686" customFormat="1" x14ac:dyDescent="0.35"/>
    <row r="78687" customFormat="1" x14ac:dyDescent="0.35"/>
    <row r="78688" customFormat="1" x14ac:dyDescent="0.35"/>
    <row r="78689" customFormat="1" x14ac:dyDescent="0.35"/>
    <row r="78690" customFormat="1" x14ac:dyDescent="0.35"/>
    <row r="78691" customFormat="1" x14ac:dyDescent="0.35"/>
    <row r="78692" customFormat="1" x14ac:dyDescent="0.35"/>
    <row r="78693" customFormat="1" x14ac:dyDescent="0.35"/>
    <row r="78694" customFormat="1" x14ac:dyDescent="0.35"/>
    <row r="78695" customFormat="1" x14ac:dyDescent="0.35"/>
    <row r="78696" customFormat="1" x14ac:dyDescent="0.35"/>
    <row r="78697" customFormat="1" x14ac:dyDescent="0.35"/>
    <row r="78698" customFormat="1" x14ac:dyDescent="0.35"/>
    <row r="78699" customFormat="1" x14ac:dyDescent="0.35"/>
    <row r="78700" customFormat="1" x14ac:dyDescent="0.35"/>
    <row r="78701" customFormat="1" x14ac:dyDescent="0.35"/>
    <row r="78702" customFormat="1" x14ac:dyDescent="0.35"/>
    <row r="78703" customFormat="1" x14ac:dyDescent="0.35"/>
    <row r="78704" customFormat="1" x14ac:dyDescent="0.35"/>
    <row r="78705" customFormat="1" x14ac:dyDescent="0.35"/>
    <row r="78706" customFormat="1" x14ac:dyDescent="0.35"/>
    <row r="78707" customFormat="1" x14ac:dyDescent="0.35"/>
    <row r="78708" customFormat="1" x14ac:dyDescent="0.35"/>
    <row r="78709" customFormat="1" x14ac:dyDescent="0.35"/>
    <row r="78710" customFormat="1" x14ac:dyDescent="0.35"/>
    <row r="78711" customFormat="1" x14ac:dyDescent="0.35"/>
    <row r="78712" customFormat="1" x14ac:dyDescent="0.35"/>
    <row r="78713" customFormat="1" x14ac:dyDescent="0.35"/>
    <row r="78714" customFormat="1" x14ac:dyDescent="0.35"/>
    <row r="78715" customFormat="1" x14ac:dyDescent="0.35"/>
    <row r="78716" customFormat="1" x14ac:dyDescent="0.35"/>
    <row r="78717" customFormat="1" x14ac:dyDescent="0.35"/>
    <row r="78718" customFormat="1" x14ac:dyDescent="0.35"/>
    <row r="78719" customFormat="1" x14ac:dyDescent="0.35"/>
    <row r="78720" customFormat="1" x14ac:dyDescent="0.35"/>
    <row r="78721" customFormat="1" x14ac:dyDescent="0.35"/>
    <row r="78722" customFormat="1" x14ac:dyDescent="0.35"/>
    <row r="78723" customFormat="1" x14ac:dyDescent="0.35"/>
    <row r="78724" customFormat="1" x14ac:dyDescent="0.35"/>
    <row r="78725" customFormat="1" x14ac:dyDescent="0.35"/>
    <row r="78726" customFormat="1" x14ac:dyDescent="0.35"/>
    <row r="78727" customFormat="1" x14ac:dyDescent="0.35"/>
    <row r="78728" customFormat="1" x14ac:dyDescent="0.35"/>
    <row r="78729" customFormat="1" x14ac:dyDescent="0.35"/>
    <row r="78730" customFormat="1" x14ac:dyDescent="0.35"/>
    <row r="78731" customFormat="1" x14ac:dyDescent="0.35"/>
    <row r="78732" customFormat="1" x14ac:dyDescent="0.35"/>
    <row r="78733" customFormat="1" x14ac:dyDescent="0.35"/>
    <row r="78734" customFormat="1" x14ac:dyDescent="0.35"/>
    <row r="78735" customFormat="1" x14ac:dyDescent="0.35"/>
    <row r="78736" customFormat="1" x14ac:dyDescent="0.35"/>
    <row r="78737" customFormat="1" x14ac:dyDescent="0.35"/>
    <row r="78738" customFormat="1" x14ac:dyDescent="0.35"/>
    <row r="78739" customFormat="1" x14ac:dyDescent="0.35"/>
    <row r="78740" customFormat="1" x14ac:dyDescent="0.35"/>
    <row r="78741" customFormat="1" x14ac:dyDescent="0.35"/>
    <row r="78742" customFormat="1" x14ac:dyDescent="0.35"/>
    <row r="78743" customFormat="1" x14ac:dyDescent="0.35"/>
    <row r="78744" customFormat="1" x14ac:dyDescent="0.35"/>
    <row r="78745" customFormat="1" x14ac:dyDescent="0.35"/>
    <row r="78746" customFormat="1" x14ac:dyDescent="0.35"/>
    <row r="78747" customFormat="1" x14ac:dyDescent="0.35"/>
    <row r="78748" customFormat="1" x14ac:dyDescent="0.35"/>
    <row r="78749" customFormat="1" x14ac:dyDescent="0.35"/>
    <row r="78750" customFormat="1" x14ac:dyDescent="0.35"/>
    <row r="78751" customFormat="1" x14ac:dyDescent="0.35"/>
    <row r="78752" customFormat="1" x14ac:dyDescent="0.35"/>
    <row r="78753" customFormat="1" x14ac:dyDescent="0.35"/>
    <row r="78754" customFormat="1" x14ac:dyDescent="0.35"/>
    <row r="78755" customFormat="1" x14ac:dyDescent="0.35"/>
    <row r="78756" customFormat="1" x14ac:dyDescent="0.35"/>
    <row r="78757" customFormat="1" x14ac:dyDescent="0.35"/>
    <row r="78758" customFormat="1" x14ac:dyDescent="0.35"/>
    <row r="78759" customFormat="1" x14ac:dyDescent="0.35"/>
    <row r="78760" customFormat="1" x14ac:dyDescent="0.35"/>
    <row r="78761" customFormat="1" x14ac:dyDescent="0.35"/>
    <row r="78762" customFormat="1" x14ac:dyDescent="0.35"/>
    <row r="78763" customFormat="1" x14ac:dyDescent="0.35"/>
    <row r="78764" customFormat="1" x14ac:dyDescent="0.35"/>
    <row r="78765" customFormat="1" x14ac:dyDescent="0.35"/>
    <row r="78766" customFormat="1" x14ac:dyDescent="0.35"/>
    <row r="78767" customFormat="1" x14ac:dyDescent="0.35"/>
    <row r="78768" customFormat="1" x14ac:dyDescent="0.35"/>
    <row r="78769" customFormat="1" x14ac:dyDescent="0.35"/>
    <row r="78770" customFormat="1" x14ac:dyDescent="0.35"/>
    <row r="78771" customFormat="1" x14ac:dyDescent="0.35"/>
    <row r="78772" customFormat="1" x14ac:dyDescent="0.35"/>
    <row r="78773" customFormat="1" x14ac:dyDescent="0.35"/>
    <row r="78774" customFormat="1" x14ac:dyDescent="0.35"/>
    <row r="78775" customFormat="1" x14ac:dyDescent="0.35"/>
    <row r="78776" customFormat="1" x14ac:dyDescent="0.35"/>
    <row r="78777" customFormat="1" x14ac:dyDescent="0.35"/>
    <row r="78778" customFormat="1" x14ac:dyDescent="0.35"/>
    <row r="78779" customFormat="1" x14ac:dyDescent="0.35"/>
    <row r="78780" customFormat="1" x14ac:dyDescent="0.35"/>
    <row r="78781" customFormat="1" x14ac:dyDescent="0.35"/>
    <row r="78782" customFormat="1" x14ac:dyDescent="0.35"/>
    <row r="78783" customFormat="1" x14ac:dyDescent="0.35"/>
    <row r="78784" customFormat="1" x14ac:dyDescent="0.35"/>
    <row r="78785" customFormat="1" x14ac:dyDescent="0.35"/>
    <row r="78786" customFormat="1" x14ac:dyDescent="0.35"/>
    <row r="78787" customFormat="1" x14ac:dyDescent="0.35"/>
    <row r="78788" customFormat="1" x14ac:dyDescent="0.35"/>
    <row r="78789" customFormat="1" x14ac:dyDescent="0.35"/>
    <row r="78790" customFormat="1" x14ac:dyDescent="0.35"/>
    <row r="78791" customFormat="1" x14ac:dyDescent="0.35"/>
    <row r="78792" customFormat="1" x14ac:dyDescent="0.35"/>
    <row r="78793" customFormat="1" x14ac:dyDescent="0.35"/>
    <row r="78794" customFormat="1" x14ac:dyDescent="0.35"/>
    <row r="78795" customFormat="1" x14ac:dyDescent="0.35"/>
    <row r="78796" customFormat="1" x14ac:dyDescent="0.35"/>
    <row r="78797" customFormat="1" x14ac:dyDescent="0.35"/>
    <row r="78798" customFormat="1" x14ac:dyDescent="0.35"/>
    <row r="78799" customFormat="1" x14ac:dyDescent="0.35"/>
    <row r="78800" customFormat="1" x14ac:dyDescent="0.35"/>
    <row r="78801" customFormat="1" x14ac:dyDescent="0.35"/>
    <row r="78802" customFormat="1" x14ac:dyDescent="0.35"/>
    <row r="78803" customFormat="1" x14ac:dyDescent="0.35"/>
    <row r="78804" customFormat="1" x14ac:dyDescent="0.35"/>
    <row r="78805" customFormat="1" x14ac:dyDescent="0.35"/>
    <row r="78806" customFormat="1" x14ac:dyDescent="0.35"/>
    <row r="78807" customFormat="1" x14ac:dyDescent="0.35"/>
    <row r="78808" customFormat="1" x14ac:dyDescent="0.35"/>
    <row r="78809" customFormat="1" x14ac:dyDescent="0.35"/>
    <row r="78810" customFormat="1" x14ac:dyDescent="0.35"/>
    <row r="78811" customFormat="1" x14ac:dyDescent="0.35"/>
    <row r="78812" customFormat="1" x14ac:dyDescent="0.35"/>
    <row r="78813" customFormat="1" x14ac:dyDescent="0.35"/>
    <row r="78814" customFormat="1" x14ac:dyDescent="0.35"/>
    <row r="78815" customFormat="1" x14ac:dyDescent="0.35"/>
    <row r="78816" customFormat="1" x14ac:dyDescent="0.35"/>
    <row r="78817" customFormat="1" x14ac:dyDescent="0.35"/>
    <row r="78818" customFormat="1" x14ac:dyDescent="0.35"/>
    <row r="78819" customFormat="1" x14ac:dyDescent="0.35"/>
    <row r="78820" customFormat="1" x14ac:dyDescent="0.35"/>
    <row r="78821" customFormat="1" x14ac:dyDescent="0.35"/>
    <row r="78822" customFormat="1" x14ac:dyDescent="0.35"/>
    <row r="78823" customFormat="1" x14ac:dyDescent="0.35"/>
    <row r="78824" customFormat="1" x14ac:dyDescent="0.35"/>
    <row r="78825" customFormat="1" x14ac:dyDescent="0.35"/>
    <row r="78826" customFormat="1" x14ac:dyDescent="0.35"/>
    <row r="78827" customFormat="1" x14ac:dyDescent="0.35"/>
    <row r="78828" customFormat="1" x14ac:dyDescent="0.35"/>
    <row r="78829" customFormat="1" x14ac:dyDescent="0.35"/>
    <row r="78830" customFormat="1" x14ac:dyDescent="0.35"/>
    <row r="78831" customFormat="1" x14ac:dyDescent="0.35"/>
    <row r="78832" customFormat="1" x14ac:dyDescent="0.35"/>
    <row r="78833" customFormat="1" x14ac:dyDescent="0.35"/>
    <row r="78834" customFormat="1" x14ac:dyDescent="0.35"/>
    <row r="78835" customFormat="1" x14ac:dyDescent="0.35"/>
    <row r="78836" customFormat="1" x14ac:dyDescent="0.35"/>
    <row r="78837" customFormat="1" x14ac:dyDescent="0.35"/>
    <row r="78838" customFormat="1" x14ac:dyDescent="0.35"/>
    <row r="78839" customFormat="1" x14ac:dyDescent="0.35"/>
    <row r="78840" customFormat="1" x14ac:dyDescent="0.35"/>
    <row r="78841" customFormat="1" x14ac:dyDescent="0.35"/>
    <row r="78842" customFormat="1" x14ac:dyDescent="0.35"/>
    <row r="78843" customFormat="1" x14ac:dyDescent="0.35"/>
    <row r="78844" customFormat="1" x14ac:dyDescent="0.35"/>
    <row r="78845" customFormat="1" x14ac:dyDescent="0.35"/>
    <row r="78846" customFormat="1" x14ac:dyDescent="0.35"/>
    <row r="78847" customFormat="1" x14ac:dyDescent="0.35"/>
    <row r="78848" customFormat="1" x14ac:dyDescent="0.35"/>
    <row r="78849" customFormat="1" x14ac:dyDescent="0.35"/>
    <row r="78850" customFormat="1" x14ac:dyDescent="0.35"/>
    <row r="78851" customFormat="1" x14ac:dyDescent="0.35"/>
    <row r="78852" customFormat="1" x14ac:dyDescent="0.35"/>
    <row r="78853" customFormat="1" x14ac:dyDescent="0.35"/>
    <row r="78854" customFormat="1" x14ac:dyDescent="0.35"/>
    <row r="78855" customFormat="1" x14ac:dyDescent="0.35"/>
    <row r="78856" customFormat="1" x14ac:dyDescent="0.35"/>
    <row r="78857" customFormat="1" x14ac:dyDescent="0.35"/>
    <row r="78858" customFormat="1" x14ac:dyDescent="0.35"/>
    <row r="78859" customFormat="1" x14ac:dyDescent="0.35"/>
    <row r="78860" customFormat="1" x14ac:dyDescent="0.35"/>
    <row r="78861" customFormat="1" x14ac:dyDescent="0.35"/>
    <row r="78862" customFormat="1" x14ac:dyDescent="0.35"/>
    <row r="78863" customFormat="1" x14ac:dyDescent="0.35"/>
    <row r="78864" customFormat="1" x14ac:dyDescent="0.35"/>
    <row r="78865" customFormat="1" x14ac:dyDescent="0.35"/>
    <row r="78866" customFormat="1" x14ac:dyDescent="0.35"/>
    <row r="78867" customFormat="1" x14ac:dyDescent="0.35"/>
    <row r="78868" customFormat="1" x14ac:dyDescent="0.35"/>
    <row r="78869" customFormat="1" x14ac:dyDescent="0.35"/>
    <row r="78870" customFormat="1" x14ac:dyDescent="0.35"/>
    <row r="78871" customFormat="1" x14ac:dyDescent="0.35"/>
    <row r="78872" customFormat="1" x14ac:dyDescent="0.35"/>
    <row r="78873" customFormat="1" x14ac:dyDescent="0.35"/>
    <row r="78874" customFormat="1" x14ac:dyDescent="0.35"/>
    <row r="78875" customFormat="1" x14ac:dyDescent="0.35"/>
    <row r="78876" customFormat="1" x14ac:dyDescent="0.35"/>
    <row r="78877" customFormat="1" x14ac:dyDescent="0.35"/>
    <row r="78878" customFormat="1" x14ac:dyDescent="0.35"/>
    <row r="78879" customFormat="1" x14ac:dyDescent="0.35"/>
    <row r="78880" customFormat="1" x14ac:dyDescent="0.35"/>
    <row r="78881" customFormat="1" x14ac:dyDescent="0.35"/>
    <row r="78882" customFormat="1" x14ac:dyDescent="0.35"/>
    <row r="78883" customFormat="1" x14ac:dyDescent="0.35"/>
    <row r="78884" customFormat="1" x14ac:dyDescent="0.35"/>
    <row r="78885" customFormat="1" x14ac:dyDescent="0.35"/>
    <row r="78886" customFormat="1" x14ac:dyDescent="0.35"/>
    <row r="78887" customFormat="1" x14ac:dyDescent="0.35"/>
    <row r="78888" customFormat="1" x14ac:dyDescent="0.35"/>
    <row r="78889" customFormat="1" x14ac:dyDescent="0.35"/>
    <row r="78890" customFormat="1" x14ac:dyDescent="0.35"/>
    <row r="78891" customFormat="1" x14ac:dyDescent="0.35"/>
    <row r="78892" customFormat="1" x14ac:dyDescent="0.35"/>
    <row r="78893" customFormat="1" x14ac:dyDescent="0.35"/>
    <row r="78894" customFormat="1" x14ac:dyDescent="0.35"/>
    <row r="78895" customFormat="1" x14ac:dyDescent="0.35"/>
    <row r="78896" customFormat="1" x14ac:dyDescent="0.35"/>
    <row r="78897" customFormat="1" x14ac:dyDescent="0.35"/>
    <row r="78898" customFormat="1" x14ac:dyDescent="0.35"/>
    <row r="78899" customFormat="1" x14ac:dyDescent="0.35"/>
    <row r="78900" customFormat="1" x14ac:dyDescent="0.35"/>
    <row r="78901" customFormat="1" x14ac:dyDescent="0.35"/>
    <row r="78902" customFormat="1" x14ac:dyDescent="0.35"/>
    <row r="78903" customFormat="1" x14ac:dyDescent="0.35"/>
    <row r="78904" customFormat="1" x14ac:dyDescent="0.35"/>
    <row r="78905" customFormat="1" x14ac:dyDescent="0.35"/>
    <row r="78906" customFormat="1" x14ac:dyDescent="0.35"/>
    <row r="78907" customFormat="1" x14ac:dyDescent="0.35"/>
    <row r="78908" customFormat="1" x14ac:dyDescent="0.35"/>
    <row r="78909" customFormat="1" x14ac:dyDescent="0.35"/>
    <row r="78910" customFormat="1" x14ac:dyDescent="0.35"/>
    <row r="78911" customFormat="1" x14ac:dyDescent="0.35"/>
    <row r="78912" customFormat="1" x14ac:dyDescent="0.35"/>
    <row r="78913" customFormat="1" x14ac:dyDescent="0.35"/>
    <row r="78914" customFormat="1" x14ac:dyDescent="0.35"/>
    <row r="78915" customFormat="1" x14ac:dyDescent="0.35"/>
    <row r="78916" customFormat="1" x14ac:dyDescent="0.35"/>
    <row r="78917" customFormat="1" x14ac:dyDescent="0.35"/>
    <row r="78918" customFormat="1" x14ac:dyDescent="0.35"/>
    <row r="78919" customFormat="1" x14ac:dyDescent="0.35"/>
    <row r="78920" customFormat="1" x14ac:dyDescent="0.35"/>
    <row r="78921" customFormat="1" x14ac:dyDescent="0.35"/>
    <row r="78922" customFormat="1" x14ac:dyDescent="0.35"/>
    <row r="78923" customFormat="1" x14ac:dyDescent="0.35"/>
    <row r="78924" customFormat="1" x14ac:dyDescent="0.35"/>
    <row r="78925" customFormat="1" x14ac:dyDescent="0.35"/>
    <row r="78926" customFormat="1" x14ac:dyDescent="0.35"/>
    <row r="78927" customFormat="1" x14ac:dyDescent="0.35"/>
    <row r="78928" customFormat="1" x14ac:dyDescent="0.35"/>
    <row r="78929" customFormat="1" x14ac:dyDescent="0.35"/>
    <row r="78930" customFormat="1" x14ac:dyDescent="0.35"/>
    <row r="78931" customFormat="1" x14ac:dyDescent="0.35"/>
    <row r="78932" customFormat="1" x14ac:dyDescent="0.35"/>
    <row r="78933" customFormat="1" x14ac:dyDescent="0.35"/>
    <row r="78934" customFormat="1" x14ac:dyDescent="0.35"/>
    <row r="78935" customFormat="1" x14ac:dyDescent="0.35"/>
    <row r="78936" customFormat="1" x14ac:dyDescent="0.35"/>
    <row r="78937" customFormat="1" x14ac:dyDescent="0.35"/>
    <row r="78938" customFormat="1" x14ac:dyDescent="0.35"/>
    <row r="78939" customFormat="1" x14ac:dyDescent="0.35"/>
    <row r="78940" customFormat="1" x14ac:dyDescent="0.35"/>
    <row r="78941" customFormat="1" x14ac:dyDescent="0.35"/>
    <row r="78942" customFormat="1" x14ac:dyDescent="0.35"/>
    <row r="78943" customFormat="1" x14ac:dyDescent="0.35"/>
    <row r="78944" customFormat="1" x14ac:dyDescent="0.35"/>
    <row r="78945" customFormat="1" x14ac:dyDescent="0.35"/>
    <row r="78946" customFormat="1" x14ac:dyDescent="0.35"/>
    <row r="78947" customFormat="1" x14ac:dyDescent="0.35"/>
    <row r="78948" customFormat="1" x14ac:dyDescent="0.35"/>
    <row r="78949" customFormat="1" x14ac:dyDescent="0.35"/>
    <row r="78950" customFormat="1" x14ac:dyDescent="0.35"/>
    <row r="78951" customFormat="1" x14ac:dyDescent="0.35"/>
    <row r="78952" customFormat="1" x14ac:dyDescent="0.35"/>
    <row r="78953" customFormat="1" x14ac:dyDescent="0.35"/>
    <row r="78954" customFormat="1" x14ac:dyDescent="0.35"/>
    <row r="78955" customFormat="1" x14ac:dyDescent="0.35"/>
    <row r="78956" customFormat="1" x14ac:dyDescent="0.35"/>
    <row r="78957" customFormat="1" x14ac:dyDescent="0.35"/>
    <row r="78958" customFormat="1" x14ac:dyDescent="0.35"/>
    <row r="78959" customFormat="1" x14ac:dyDescent="0.35"/>
    <row r="78960" customFormat="1" x14ac:dyDescent="0.35"/>
    <row r="78961" customFormat="1" x14ac:dyDescent="0.35"/>
    <row r="78962" customFormat="1" x14ac:dyDescent="0.35"/>
    <row r="78963" customFormat="1" x14ac:dyDescent="0.35"/>
    <row r="78964" customFormat="1" x14ac:dyDescent="0.35"/>
    <row r="78965" customFormat="1" x14ac:dyDescent="0.35"/>
    <row r="78966" customFormat="1" x14ac:dyDescent="0.35"/>
    <row r="78967" customFormat="1" x14ac:dyDescent="0.35"/>
    <row r="78968" customFormat="1" x14ac:dyDescent="0.35"/>
    <row r="78969" customFormat="1" x14ac:dyDescent="0.35"/>
    <row r="78970" customFormat="1" x14ac:dyDescent="0.35"/>
    <row r="78971" customFormat="1" x14ac:dyDescent="0.35"/>
    <row r="78972" customFormat="1" x14ac:dyDescent="0.35"/>
    <row r="78973" customFormat="1" x14ac:dyDescent="0.35"/>
    <row r="78974" customFormat="1" x14ac:dyDescent="0.35"/>
    <row r="78975" customFormat="1" x14ac:dyDescent="0.35"/>
    <row r="78976" customFormat="1" x14ac:dyDescent="0.35"/>
    <row r="78977" customFormat="1" x14ac:dyDescent="0.35"/>
    <row r="78978" customFormat="1" x14ac:dyDescent="0.35"/>
    <row r="78979" customFormat="1" x14ac:dyDescent="0.35"/>
    <row r="78980" customFormat="1" x14ac:dyDescent="0.35"/>
    <row r="78981" customFormat="1" x14ac:dyDescent="0.35"/>
    <row r="78982" customFormat="1" x14ac:dyDescent="0.35"/>
    <row r="78983" customFormat="1" x14ac:dyDescent="0.35"/>
    <row r="78984" customFormat="1" x14ac:dyDescent="0.35"/>
    <row r="78985" customFormat="1" x14ac:dyDescent="0.35"/>
    <row r="78986" customFormat="1" x14ac:dyDescent="0.35"/>
    <row r="78987" customFormat="1" x14ac:dyDescent="0.35"/>
    <row r="78988" customFormat="1" x14ac:dyDescent="0.35"/>
    <row r="78989" customFormat="1" x14ac:dyDescent="0.35"/>
    <row r="78990" customFormat="1" x14ac:dyDescent="0.35"/>
    <row r="78991" customFormat="1" x14ac:dyDescent="0.35"/>
    <row r="78992" customFormat="1" x14ac:dyDescent="0.35"/>
    <row r="78993" customFormat="1" x14ac:dyDescent="0.35"/>
    <row r="78994" customFormat="1" x14ac:dyDescent="0.35"/>
    <row r="78995" customFormat="1" x14ac:dyDescent="0.35"/>
    <row r="78996" customFormat="1" x14ac:dyDescent="0.35"/>
    <row r="78997" customFormat="1" x14ac:dyDescent="0.35"/>
    <row r="78998" customFormat="1" x14ac:dyDescent="0.35"/>
    <row r="78999" customFormat="1" x14ac:dyDescent="0.35"/>
    <row r="79000" customFormat="1" x14ac:dyDescent="0.35"/>
    <row r="79001" customFormat="1" x14ac:dyDescent="0.35"/>
    <row r="79002" customFormat="1" x14ac:dyDescent="0.35"/>
    <row r="79003" customFormat="1" x14ac:dyDescent="0.35"/>
    <row r="79004" customFormat="1" x14ac:dyDescent="0.35"/>
    <row r="79005" customFormat="1" x14ac:dyDescent="0.35"/>
    <row r="79006" customFormat="1" x14ac:dyDescent="0.35"/>
    <row r="79007" customFormat="1" x14ac:dyDescent="0.35"/>
    <row r="79008" customFormat="1" x14ac:dyDescent="0.35"/>
    <row r="79009" customFormat="1" x14ac:dyDescent="0.35"/>
    <row r="79010" customFormat="1" x14ac:dyDescent="0.35"/>
    <row r="79011" customFormat="1" x14ac:dyDescent="0.35"/>
    <row r="79012" customFormat="1" x14ac:dyDescent="0.35"/>
    <row r="79013" customFormat="1" x14ac:dyDescent="0.35"/>
    <row r="79014" customFormat="1" x14ac:dyDescent="0.35"/>
    <row r="79015" customFormat="1" x14ac:dyDescent="0.35"/>
    <row r="79016" customFormat="1" x14ac:dyDescent="0.35"/>
    <row r="79017" customFormat="1" x14ac:dyDescent="0.35"/>
    <row r="79018" customFormat="1" x14ac:dyDescent="0.35"/>
    <row r="79019" customFormat="1" x14ac:dyDescent="0.35"/>
    <row r="79020" customFormat="1" x14ac:dyDescent="0.35"/>
    <row r="79021" customFormat="1" x14ac:dyDescent="0.35"/>
    <row r="79022" customFormat="1" x14ac:dyDescent="0.35"/>
    <row r="79023" customFormat="1" x14ac:dyDescent="0.35"/>
    <row r="79024" customFormat="1" x14ac:dyDescent="0.35"/>
    <row r="79025" customFormat="1" x14ac:dyDescent="0.35"/>
    <row r="79026" customFormat="1" x14ac:dyDescent="0.35"/>
    <row r="79027" customFormat="1" x14ac:dyDescent="0.35"/>
    <row r="79028" customFormat="1" x14ac:dyDescent="0.35"/>
    <row r="79029" customFormat="1" x14ac:dyDescent="0.35"/>
    <row r="79030" customFormat="1" x14ac:dyDescent="0.35"/>
    <row r="79031" customFormat="1" x14ac:dyDescent="0.35"/>
    <row r="79032" customFormat="1" x14ac:dyDescent="0.35"/>
    <row r="79033" customFormat="1" x14ac:dyDescent="0.35"/>
    <row r="79034" customFormat="1" x14ac:dyDescent="0.35"/>
    <row r="79035" customFormat="1" x14ac:dyDescent="0.35"/>
    <row r="79036" customFormat="1" x14ac:dyDescent="0.35"/>
    <row r="79037" customFormat="1" x14ac:dyDescent="0.35"/>
    <row r="79038" customFormat="1" x14ac:dyDescent="0.35"/>
    <row r="79039" customFormat="1" x14ac:dyDescent="0.35"/>
    <row r="79040" customFormat="1" x14ac:dyDescent="0.35"/>
    <row r="79041" customFormat="1" x14ac:dyDescent="0.35"/>
    <row r="79042" customFormat="1" x14ac:dyDescent="0.35"/>
    <row r="79043" customFormat="1" x14ac:dyDescent="0.35"/>
    <row r="79044" customFormat="1" x14ac:dyDescent="0.35"/>
    <row r="79045" customFormat="1" x14ac:dyDescent="0.35"/>
    <row r="79046" customFormat="1" x14ac:dyDescent="0.35"/>
    <row r="79047" customFormat="1" x14ac:dyDescent="0.35"/>
    <row r="79048" customFormat="1" x14ac:dyDescent="0.35"/>
    <row r="79049" customFormat="1" x14ac:dyDescent="0.35"/>
    <row r="79050" customFormat="1" x14ac:dyDescent="0.35"/>
    <row r="79051" customFormat="1" x14ac:dyDescent="0.35"/>
    <row r="79052" customFormat="1" x14ac:dyDescent="0.35"/>
    <row r="79053" customFormat="1" x14ac:dyDescent="0.35"/>
    <row r="79054" customFormat="1" x14ac:dyDescent="0.35"/>
    <row r="79055" customFormat="1" x14ac:dyDescent="0.35"/>
    <row r="79056" customFormat="1" x14ac:dyDescent="0.35"/>
    <row r="79057" customFormat="1" x14ac:dyDescent="0.35"/>
    <row r="79058" customFormat="1" x14ac:dyDescent="0.35"/>
    <row r="79059" customFormat="1" x14ac:dyDescent="0.35"/>
    <row r="79060" customFormat="1" x14ac:dyDescent="0.35"/>
    <row r="79061" customFormat="1" x14ac:dyDescent="0.35"/>
    <row r="79062" customFormat="1" x14ac:dyDescent="0.35"/>
    <row r="79063" customFormat="1" x14ac:dyDescent="0.35"/>
    <row r="79064" customFormat="1" x14ac:dyDescent="0.35"/>
    <row r="79065" customFormat="1" x14ac:dyDescent="0.35"/>
    <row r="79066" customFormat="1" x14ac:dyDescent="0.35"/>
    <row r="79067" customFormat="1" x14ac:dyDescent="0.35"/>
    <row r="79068" customFormat="1" x14ac:dyDescent="0.35"/>
    <row r="79069" customFormat="1" x14ac:dyDescent="0.35"/>
    <row r="79070" customFormat="1" x14ac:dyDescent="0.35"/>
    <row r="79071" customFormat="1" x14ac:dyDescent="0.35"/>
    <row r="79072" customFormat="1" x14ac:dyDescent="0.35"/>
    <row r="79073" customFormat="1" x14ac:dyDescent="0.35"/>
    <row r="79074" customFormat="1" x14ac:dyDescent="0.35"/>
    <row r="79075" customFormat="1" x14ac:dyDescent="0.35"/>
    <row r="79076" customFormat="1" x14ac:dyDescent="0.35"/>
    <row r="79077" customFormat="1" x14ac:dyDescent="0.35"/>
    <row r="79078" customFormat="1" x14ac:dyDescent="0.35"/>
    <row r="79079" customFormat="1" x14ac:dyDescent="0.35"/>
    <row r="79080" customFormat="1" x14ac:dyDescent="0.35"/>
    <row r="79081" customFormat="1" x14ac:dyDescent="0.35"/>
    <row r="79082" customFormat="1" x14ac:dyDescent="0.35"/>
    <row r="79083" customFormat="1" x14ac:dyDescent="0.35"/>
    <row r="79084" customFormat="1" x14ac:dyDescent="0.35"/>
    <row r="79085" customFormat="1" x14ac:dyDescent="0.35"/>
    <row r="79086" customFormat="1" x14ac:dyDescent="0.35"/>
    <row r="79087" customFormat="1" x14ac:dyDescent="0.35"/>
    <row r="79088" customFormat="1" x14ac:dyDescent="0.35"/>
    <row r="79089" customFormat="1" x14ac:dyDescent="0.35"/>
    <row r="79090" customFormat="1" x14ac:dyDescent="0.35"/>
    <row r="79091" customFormat="1" x14ac:dyDescent="0.35"/>
    <row r="79092" customFormat="1" x14ac:dyDescent="0.35"/>
    <row r="79093" customFormat="1" x14ac:dyDescent="0.35"/>
    <row r="79094" customFormat="1" x14ac:dyDescent="0.35"/>
    <row r="79095" customFormat="1" x14ac:dyDescent="0.35"/>
    <row r="79096" customFormat="1" x14ac:dyDescent="0.35"/>
    <row r="79097" customFormat="1" x14ac:dyDescent="0.35"/>
    <row r="79098" customFormat="1" x14ac:dyDescent="0.35"/>
    <row r="79099" customFormat="1" x14ac:dyDescent="0.35"/>
    <row r="79100" customFormat="1" x14ac:dyDescent="0.35"/>
    <row r="79101" customFormat="1" x14ac:dyDescent="0.35"/>
    <row r="79102" customFormat="1" x14ac:dyDescent="0.35"/>
    <row r="79103" customFormat="1" x14ac:dyDescent="0.35"/>
    <row r="79104" customFormat="1" x14ac:dyDescent="0.35"/>
    <row r="79105" customFormat="1" x14ac:dyDescent="0.35"/>
    <row r="79106" customFormat="1" x14ac:dyDescent="0.35"/>
    <row r="79107" customFormat="1" x14ac:dyDescent="0.35"/>
    <row r="79108" customFormat="1" x14ac:dyDescent="0.35"/>
    <row r="79109" customFormat="1" x14ac:dyDescent="0.35"/>
    <row r="79110" customFormat="1" x14ac:dyDescent="0.35"/>
    <row r="79111" customFormat="1" x14ac:dyDescent="0.35"/>
    <row r="79112" customFormat="1" x14ac:dyDescent="0.35"/>
    <row r="79113" customFormat="1" x14ac:dyDescent="0.35"/>
    <row r="79114" customFormat="1" x14ac:dyDescent="0.35"/>
    <row r="79115" customFormat="1" x14ac:dyDescent="0.35"/>
    <row r="79116" customFormat="1" x14ac:dyDescent="0.35"/>
    <row r="79117" customFormat="1" x14ac:dyDescent="0.35"/>
    <row r="79118" customFormat="1" x14ac:dyDescent="0.35"/>
    <row r="79119" customFormat="1" x14ac:dyDescent="0.35"/>
    <row r="79120" customFormat="1" x14ac:dyDescent="0.35"/>
    <row r="79121" customFormat="1" x14ac:dyDescent="0.35"/>
    <row r="79122" customFormat="1" x14ac:dyDescent="0.35"/>
    <row r="79123" customFormat="1" x14ac:dyDescent="0.35"/>
    <row r="79124" customFormat="1" x14ac:dyDescent="0.35"/>
    <row r="79125" customFormat="1" x14ac:dyDescent="0.35"/>
    <row r="79126" customFormat="1" x14ac:dyDescent="0.35"/>
    <row r="79127" customFormat="1" x14ac:dyDescent="0.35"/>
    <row r="79128" customFormat="1" x14ac:dyDescent="0.35"/>
    <row r="79129" customFormat="1" x14ac:dyDescent="0.35"/>
    <row r="79130" customFormat="1" x14ac:dyDescent="0.35"/>
    <row r="79131" customFormat="1" x14ac:dyDescent="0.35"/>
    <row r="79132" customFormat="1" x14ac:dyDescent="0.35"/>
    <row r="79133" customFormat="1" x14ac:dyDescent="0.35"/>
    <row r="79134" customFormat="1" x14ac:dyDescent="0.35"/>
    <row r="79135" customFormat="1" x14ac:dyDescent="0.35"/>
    <row r="79136" customFormat="1" x14ac:dyDescent="0.35"/>
    <row r="79137" customFormat="1" x14ac:dyDescent="0.35"/>
    <row r="79138" customFormat="1" x14ac:dyDescent="0.35"/>
    <row r="79139" customFormat="1" x14ac:dyDescent="0.35"/>
    <row r="79140" customFormat="1" x14ac:dyDescent="0.35"/>
    <row r="79141" customFormat="1" x14ac:dyDescent="0.35"/>
    <row r="79142" customFormat="1" x14ac:dyDescent="0.35"/>
    <row r="79143" customFormat="1" x14ac:dyDescent="0.35"/>
    <row r="79144" customFormat="1" x14ac:dyDescent="0.35"/>
    <row r="79145" customFormat="1" x14ac:dyDescent="0.35"/>
    <row r="79146" customFormat="1" x14ac:dyDescent="0.35"/>
    <row r="79147" customFormat="1" x14ac:dyDescent="0.35"/>
    <row r="79148" customFormat="1" x14ac:dyDescent="0.35"/>
    <row r="79149" customFormat="1" x14ac:dyDescent="0.35"/>
    <row r="79150" customFormat="1" x14ac:dyDescent="0.35"/>
    <row r="79151" customFormat="1" x14ac:dyDescent="0.35"/>
    <row r="79152" customFormat="1" x14ac:dyDescent="0.35"/>
    <row r="79153" customFormat="1" x14ac:dyDescent="0.35"/>
    <row r="79154" customFormat="1" x14ac:dyDescent="0.35"/>
    <row r="79155" customFormat="1" x14ac:dyDescent="0.35"/>
    <row r="79156" customFormat="1" x14ac:dyDescent="0.35"/>
    <row r="79157" customFormat="1" x14ac:dyDescent="0.35"/>
    <row r="79158" customFormat="1" x14ac:dyDescent="0.35"/>
    <row r="79159" customFormat="1" x14ac:dyDescent="0.35"/>
    <row r="79160" customFormat="1" x14ac:dyDescent="0.35"/>
    <row r="79161" customFormat="1" x14ac:dyDescent="0.35"/>
    <row r="79162" customFormat="1" x14ac:dyDescent="0.35"/>
    <row r="79163" customFormat="1" x14ac:dyDescent="0.35"/>
    <row r="79164" customFormat="1" x14ac:dyDescent="0.35"/>
    <row r="79165" customFormat="1" x14ac:dyDescent="0.35"/>
    <row r="79166" customFormat="1" x14ac:dyDescent="0.35"/>
    <row r="79167" customFormat="1" x14ac:dyDescent="0.35"/>
    <row r="79168" customFormat="1" x14ac:dyDescent="0.35"/>
    <row r="79169" customFormat="1" x14ac:dyDescent="0.35"/>
    <row r="79170" customFormat="1" x14ac:dyDescent="0.35"/>
    <row r="79171" customFormat="1" x14ac:dyDescent="0.35"/>
    <row r="79172" customFormat="1" x14ac:dyDescent="0.35"/>
    <row r="79173" customFormat="1" x14ac:dyDescent="0.35"/>
    <row r="79174" customFormat="1" x14ac:dyDescent="0.35"/>
    <row r="79175" customFormat="1" x14ac:dyDescent="0.35"/>
    <row r="79176" customFormat="1" x14ac:dyDescent="0.35"/>
    <row r="79177" customFormat="1" x14ac:dyDescent="0.35"/>
    <row r="79178" customFormat="1" x14ac:dyDescent="0.35"/>
    <row r="79179" customFormat="1" x14ac:dyDescent="0.35"/>
    <row r="79180" customFormat="1" x14ac:dyDescent="0.35"/>
    <row r="79181" customFormat="1" x14ac:dyDescent="0.35"/>
    <row r="79182" customFormat="1" x14ac:dyDescent="0.35"/>
    <row r="79183" customFormat="1" x14ac:dyDescent="0.35"/>
    <row r="79184" customFormat="1" x14ac:dyDescent="0.35"/>
    <row r="79185" customFormat="1" x14ac:dyDescent="0.35"/>
    <row r="79186" customFormat="1" x14ac:dyDescent="0.35"/>
    <row r="79187" customFormat="1" x14ac:dyDescent="0.35"/>
    <row r="79188" customFormat="1" x14ac:dyDescent="0.35"/>
    <row r="79189" customFormat="1" x14ac:dyDescent="0.35"/>
    <row r="79190" customFormat="1" x14ac:dyDescent="0.35"/>
    <row r="79191" customFormat="1" x14ac:dyDescent="0.35"/>
    <row r="79192" customFormat="1" x14ac:dyDescent="0.35"/>
    <row r="79193" customFormat="1" x14ac:dyDescent="0.35"/>
    <row r="79194" customFormat="1" x14ac:dyDescent="0.35"/>
    <row r="79195" customFormat="1" x14ac:dyDescent="0.35"/>
    <row r="79196" customFormat="1" x14ac:dyDescent="0.35"/>
    <row r="79197" customFormat="1" x14ac:dyDescent="0.35"/>
    <row r="79198" customFormat="1" x14ac:dyDescent="0.35"/>
    <row r="79199" customFormat="1" x14ac:dyDescent="0.35"/>
    <row r="79200" customFormat="1" x14ac:dyDescent="0.35"/>
    <row r="79201" customFormat="1" x14ac:dyDescent="0.35"/>
    <row r="79202" customFormat="1" x14ac:dyDescent="0.35"/>
    <row r="79203" customFormat="1" x14ac:dyDescent="0.35"/>
    <row r="79204" customFormat="1" x14ac:dyDescent="0.35"/>
    <row r="79205" customFormat="1" x14ac:dyDescent="0.35"/>
    <row r="79206" customFormat="1" x14ac:dyDescent="0.35"/>
    <row r="79207" customFormat="1" x14ac:dyDescent="0.35"/>
    <row r="79208" customFormat="1" x14ac:dyDescent="0.35"/>
    <row r="79209" customFormat="1" x14ac:dyDescent="0.35"/>
    <row r="79210" customFormat="1" x14ac:dyDescent="0.35"/>
    <row r="79211" customFormat="1" x14ac:dyDescent="0.35"/>
    <row r="79212" customFormat="1" x14ac:dyDescent="0.35"/>
    <row r="79213" customFormat="1" x14ac:dyDescent="0.35"/>
    <row r="79214" customFormat="1" x14ac:dyDescent="0.35"/>
    <row r="79215" customFormat="1" x14ac:dyDescent="0.35"/>
    <row r="79216" customFormat="1" x14ac:dyDescent="0.35"/>
    <row r="79217" customFormat="1" x14ac:dyDescent="0.35"/>
    <row r="79218" customFormat="1" x14ac:dyDescent="0.35"/>
    <row r="79219" customFormat="1" x14ac:dyDescent="0.35"/>
    <row r="79220" customFormat="1" x14ac:dyDescent="0.35"/>
    <row r="79221" customFormat="1" x14ac:dyDescent="0.35"/>
    <row r="79222" customFormat="1" x14ac:dyDescent="0.35"/>
    <row r="79223" customFormat="1" x14ac:dyDescent="0.35"/>
    <row r="79224" customFormat="1" x14ac:dyDescent="0.35"/>
    <row r="79225" customFormat="1" x14ac:dyDescent="0.35"/>
    <row r="79226" customFormat="1" x14ac:dyDescent="0.35"/>
    <row r="79227" customFormat="1" x14ac:dyDescent="0.35"/>
    <row r="79228" customFormat="1" x14ac:dyDescent="0.35"/>
    <row r="79229" customFormat="1" x14ac:dyDescent="0.35"/>
    <row r="79230" customFormat="1" x14ac:dyDescent="0.35"/>
    <row r="79231" customFormat="1" x14ac:dyDescent="0.35"/>
    <row r="79232" customFormat="1" x14ac:dyDescent="0.35"/>
    <row r="79233" customFormat="1" x14ac:dyDescent="0.35"/>
    <row r="79234" customFormat="1" x14ac:dyDescent="0.35"/>
    <row r="79235" customFormat="1" x14ac:dyDescent="0.35"/>
    <row r="79236" customFormat="1" x14ac:dyDescent="0.35"/>
    <row r="79237" customFormat="1" x14ac:dyDescent="0.35"/>
    <row r="79238" customFormat="1" x14ac:dyDescent="0.35"/>
    <row r="79239" customFormat="1" x14ac:dyDescent="0.35"/>
    <row r="79240" customFormat="1" x14ac:dyDescent="0.35"/>
    <row r="79241" customFormat="1" x14ac:dyDescent="0.35"/>
    <row r="79242" customFormat="1" x14ac:dyDescent="0.35"/>
    <row r="79243" customFormat="1" x14ac:dyDescent="0.35"/>
    <row r="79244" customFormat="1" x14ac:dyDescent="0.35"/>
    <row r="79245" customFormat="1" x14ac:dyDescent="0.35"/>
    <row r="79246" customFormat="1" x14ac:dyDescent="0.35"/>
    <row r="79247" customFormat="1" x14ac:dyDescent="0.35"/>
    <row r="79248" customFormat="1" x14ac:dyDescent="0.35"/>
    <row r="79249" customFormat="1" x14ac:dyDescent="0.35"/>
    <row r="79250" customFormat="1" x14ac:dyDescent="0.35"/>
    <row r="79251" customFormat="1" x14ac:dyDescent="0.35"/>
    <row r="79252" customFormat="1" x14ac:dyDescent="0.35"/>
    <row r="79253" customFormat="1" x14ac:dyDescent="0.35"/>
    <row r="79254" customFormat="1" x14ac:dyDescent="0.35"/>
    <row r="79255" customFormat="1" x14ac:dyDescent="0.35"/>
    <row r="79256" customFormat="1" x14ac:dyDescent="0.35"/>
    <row r="79257" customFormat="1" x14ac:dyDescent="0.35"/>
    <row r="79258" customFormat="1" x14ac:dyDescent="0.35"/>
    <row r="79259" customFormat="1" x14ac:dyDescent="0.35"/>
    <row r="79260" customFormat="1" x14ac:dyDescent="0.35"/>
    <row r="79261" customFormat="1" x14ac:dyDescent="0.35"/>
    <row r="79262" customFormat="1" x14ac:dyDescent="0.35"/>
    <row r="79263" customFormat="1" x14ac:dyDescent="0.35"/>
    <row r="79264" customFormat="1" x14ac:dyDescent="0.35"/>
    <row r="79265" customFormat="1" x14ac:dyDescent="0.35"/>
    <row r="79266" customFormat="1" x14ac:dyDescent="0.35"/>
    <row r="79267" customFormat="1" x14ac:dyDescent="0.35"/>
    <row r="79268" customFormat="1" x14ac:dyDescent="0.35"/>
    <row r="79269" customFormat="1" x14ac:dyDescent="0.35"/>
    <row r="79270" customFormat="1" x14ac:dyDescent="0.35"/>
    <row r="79271" customFormat="1" x14ac:dyDescent="0.35"/>
    <row r="79272" customFormat="1" x14ac:dyDescent="0.35"/>
    <row r="79273" customFormat="1" x14ac:dyDescent="0.35"/>
    <row r="79274" customFormat="1" x14ac:dyDescent="0.35"/>
    <row r="79275" customFormat="1" x14ac:dyDescent="0.35"/>
    <row r="79276" customFormat="1" x14ac:dyDescent="0.35"/>
    <row r="79277" customFormat="1" x14ac:dyDescent="0.35"/>
    <row r="79278" customFormat="1" x14ac:dyDescent="0.35"/>
    <row r="79279" customFormat="1" x14ac:dyDescent="0.35"/>
    <row r="79280" customFormat="1" x14ac:dyDescent="0.35"/>
    <row r="79281" customFormat="1" x14ac:dyDescent="0.35"/>
    <row r="79282" customFormat="1" x14ac:dyDescent="0.35"/>
    <row r="79283" customFormat="1" x14ac:dyDescent="0.35"/>
    <row r="79284" customFormat="1" x14ac:dyDescent="0.35"/>
    <row r="79285" customFormat="1" x14ac:dyDescent="0.35"/>
    <row r="79286" customFormat="1" x14ac:dyDescent="0.35"/>
    <row r="79287" customFormat="1" x14ac:dyDescent="0.35"/>
    <row r="79288" customFormat="1" x14ac:dyDescent="0.35"/>
    <row r="79289" customFormat="1" x14ac:dyDescent="0.35"/>
    <row r="79290" customFormat="1" x14ac:dyDescent="0.35"/>
    <row r="79291" customFormat="1" x14ac:dyDescent="0.35"/>
    <row r="79292" customFormat="1" x14ac:dyDescent="0.35"/>
    <row r="79293" customFormat="1" x14ac:dyDescent="0.35"/>
    <row r="79294" customFormat="1" x14ac:dyDescent="0.35"/>
    <row r="79295" customFormat="1" x14ac:dyDescent="0.35"/>
    <row r="79296" customFormat="1" x14ac:dyDescent="0.35"/>
    <row r="79297" customFormat="1" x14ac:dyDescent="0.35"/>
    <row r="79298" customFormat="1" x14ac:dyDescent="0.35"/>
    <row r="79299" customFormat="1" x14ac:dyDescent="0.35"/>
    <row r="79300" customFormat="1" x14ac:dyDescent="0.35"/>
    <row r="79301" customFormat="1" x14ac:dyDescent="0.35"/>
    <row r="79302" customFormat="1" x14ac:dyDescent="0.35"/>
    <row r="79303" customFormat="1" x14ac:dyDescent="0.35"/>
    <row r="79304" customFormat="1" x14ac:dyDescent="0.35"/>
    <row r="79305" customFormat="1" x14ac:dyDescent="0.35"/>
    <row r="79306" customFormat="1" x14ac:dyDescent="0.35"/>
    <row r="79307" customFormat="1" x14ac:dyDescent="0.35"/>
    <row r="79308" customFormat="1" x14ac:dyDescent="0.35"/>
    <row r="79309" customFormat="1" x14ac:dyDescent="0.35"/>
    <row r="79310" customFormat="1" x14ac:dyDescent="0.35"/>
    <row r="79311" customFormat="1" x14ac:dyDescent="0.35"/>
    <row r="79312" customFormat="1" x14ac:dyDescent="0.35"/>
    <row r="79313" customFormat="1" x14ac:dyDescent="0.35"/>
    <row r="79314" customFormat="1" x14ac:dyDescent="0.35"/>
    <row r="79315" customFormat="1" x14ac:dyDescent="0.35"/>
    <row r="79316" customFormat="1" x14ac:dyDescent="0.35"/>
    <row r="79317" customFormat="1" x14ac:dyDescent="0.35"/>
    <row r="79318" customFormat="1" x14ac:dyDescent="0.35"/>
    <row r="79319" customFormat="1" x14ac:dyDescent="0.35"/>
    <row r="79320" customFormat="1" x14ac:dyDescent="0.35"/>
    <row r="79321" customFormat="1" x14ac:dyDescent="0.35"/>
    <row r="79322" customFormat="1" x14ac:dyDescent="0.35"/>
    <row r="79323" customFormat="1" x14ac:dyDescent="0.35"/>
    <row r="79324" customFormat="1" x14ac:dyDescent="0.35"/>
    <row r="79325" customFormat="1" x14ac:dyDescent="0.35"/>
    <row r="79326" customFormat="1" x14ac:dyDescent="0.35"/>
    <row r="79327" customFormat="1" x14ac:dyDescent="0.35"/>
    <row r="79328" customFormat="1" x14ac:dyDescent="0.35"/>
    <row r="79329" customFormat="1" x14ac:dyDescent="0.35"/>
    <row r="79330" customFormat="1" x14ac:dyDescent="0.35"/>
    <row r="79331" customFormat="1" x14ac:dyDescent="0.35"/>
    <row r="79332" customFormat="1" x14ac:dyDescent="0.35"/>
    <row r="79333" customFormat="1" x14ac:dyDescent="0.35"/>
    <row r="79334" customFormat="1" x14ac:dyDescent="0.35"/>
    <row r="79335" customFormat="1" x14ac:dyDescent="0.35"/>
    <row r="79336" customFormat="1" x14ac:dyDescent="0.35"/>
    <row r="79337" customFormat="1" x14ac:dyDescent="0.35"/>
    <row r="79338" customFormat="1" x14ac:dyDescent="0.35"/>
    <row r="79339" customFormat="1" x14ac:dyDescent="0.35"/>
    <row r="79340" customFormat="1" x14ac:dyDescent="0.35"/>
    <row r="79341" customFormat="1" x14ac:dyDescent="0.35"/>
    <row r="79342" customFormat="1" x14ac:dyDescent="0.35"/>
    <row r="79343" customFormat="1" x14ac:dyDescent="0.35"/>
    <row r="79344" customFormat="1" x14ac:dyDescent="0.35"/>
    <row r="79345" customFormat="1" x14ac:dyDescent="0.35"/>
    <row r="79346" customFormat="1" x14ac:dyDescent="0.35"/>
    <row r="79347" customFormat="1" x14ac:dyDescent="0.35"/>
    <row r="79348" customFormat="1" x14ac:dyDescent="0.35"/>
    <row r="79349" customFormat="1" x14ac:dyDescent="0.35"/>
    <row r="79350" customFormat="1" x14ac:dyDescent="0.35"/>
    <row r="79351" customFormat="1" x14ac:dyDescent="0.35"/>
    <row r="79352" customFormat="1" x14ac:dyDescent="0.35"/>
    <row r="79353" customFormat="1" x14ac:dyDescent="0.35"/>
    <row r="79354" customFormat="1" x14ac:dyDescent="0.35"/>
    <row r="79355" customFormat="1" x14ac:dyDescent="0.35"/>
    <row r="79356" customFormat="1" x14ac:dyDescent="0.35"/>
    <row r="79357" customFormat="1" x14ac:dyDescent="0.35"/>
    <row r="79358" customFormat="1" x14ac:dyDescent="0.35"/>
    <row r="79359" customFormat="1" x14ac:dyDescent="0.35"/>
    <row r="79360" customFormat="1" x14ac:dyDescent="0.35"/>
    <row r="79361" customFormat="1" x14ac:dyDescent="0.35"/>
    <row r="79362" customFormat="1" x14ac:dyDescent="0.35"/>
    <row r="79363" customFormat="1" x14ac:dyDescent="0.35"/>
    <row r="79364" customFormat="1" x14ac:dyDescent="0.35"/>
    <row r="79365" customFormat="1" x14ac:dyDescent="0.35"/>
    <row r="79366" customFormat="1" x14ac:dyDescent="0.35"/>
    <row r="79367" customFormat="1" x14ac:dyDescent="0.35"/>
    <row r="79368" customFormat="1" x14ac:dyDescent="0.35"/>
    <row r="79369" customFormat="1" x14ac:dyDescent="0.35"/>
    <row r="79370" customFormat="1" x14ac:dyDescent="0.35"/>
    <row r="79371" customFormat="1" x14ac:dyDescent="0.35"/>
    <row r="79372" customFormat="1" x14ac:dyDescent="0.35"/>
    <row r="79373" customFormat="1" x14ac:dyDescent="0.35"/>
    <row r="79374" customFormat="1" x14ac:dyDescent="0.35"/>
    <row r="79375" customFormat="1" x14ac:dyDescent="0.35"/>
    <row r="79376" customFormat="1" x14ac:dyDescent="0.35"/>
    <row r="79377" customFormat="1" x14ac:dyDescent="0.35"/>
    <row r="79378" customFormat="1" x14ac:dyDescent="0.35"/>
    <row r="79379" customFormat="1" x14ac:dyDescent="0.35"/>
    <row r="79380" customFormat="1" x14ac:dyDescent="0.35"/>
    <row r="79381" customFormat="1" x14ac:dyDescent="0.35"/>
    <row r="79382" customFormat="1" x14ac:dyDescent="0.35"/>
    <row r="79383" customFormat="1" x14ac:dyDescent="0.35"/>
    <row r="79384" customFormat="1" x14ac:dyDescent="0.35"/>
    <row r="79385" customFormat="1" x14ac:dyDescent="0.35"/>
    <row r="79386" customFormat="1" x14ac:dyDescent="0.35"/>
    <row r="79387" customFormat="1" x14ac:dyDescent="0.35"/>
    <row r="79388" customFormat="1" x14ac:dyDescent="0.35"/>
    <row r="79389" customFormat="1" x14ac:dyDescent="0.35"/>
    <row r="79390" customFormat="1" x14ac:dyDescent="0.35"/>
    <row r="79391" customFormat="1" x14ac:dyDescent="0.35"/>
    <row r="79392" customFormat="1" x14ac:dyDescent="0.35"/>
    <row r="79393" customFormat="1" x14ac:dyDescent="0.35"/>
    <row r="79394" customFormat="1" x14ac:dyDescent="0.35"/>
    <row r="79395" customFormat="1" x14ac:dyDescent="0.35"/>
    <row r="79396" customFormat="1" x14ac:dyDescent="0.35"/>
    <row r="79397" customFormat="1" x14ac:dyDescent="0.35"/>
    <row r="79398" customFormat="1" x14ac:dyDescent="0.35"/>
    <row r="79399" customFormat="1" x14ac:dyDescent="0.35"/>
    <row r="79400" customFormat="1" x14ac:dyDescent="0.35"/>
    <row r="79401" customFormat="1" x14ac:dyDescent="0.35"/>
    <row r="79402" customFormat="1" x14ac:dyDescent="0.35"/>
    <row r="79403" customFormat="1" x14ac:dyDescent="0.35"/>
    <row r="79404" customFormat="1" x14ac:dyDescent="0.35"/>
    <row r="79405" customFormat="1" x14ac:dyDescent="0.35"/>
    <row r="79406" customFormat="1" x14ac:dyDescent="0.35"/>
    <row r="79407" customFormat="1" x14ac:dyDescent="0.35"/>
    <row r="79408" customFormat="1" x14ac:dyDescent="0.35"/>
    <row r="79409" customFormat="1" x14ac:dyDescent="0.35"/>
    <row r="79410" customFormat="1" x14ac:dyDescent="0.35"/>
    <row r="79411" customFormat="1" x14ac:dyDescent="0.35"/>
    <row r="79412" customFormat="1" x14ac:dyDescent="0.35"/>
    <row r="79413" customFormat="1" x14ac:dyDescent="0.35"/>
    <row r="79414" customFormat="1" x14ac:dyDescent="0.35"/>
    <row r="79415" customFormat="1" x14ac:dyDescent="0.35"/>
    <row r="79416" customFormat="1" x14ac:dyDescent="0.35"/>
    <row r="79417" customFormat="1" x14ac:dyDescent="0.35"/>
    <row r="79418" customFormat="1" x14ac:dyDescent="0.35"/>
    <row r="79419" customFormat="1" x14ac:dyDescent="0.35"/>
    <row r="79420" customFormat="1" x14ac:dyDescent="0.35"/>
    <row r="79421" customFormat="1" x14ac:dyDescent="0.35"/>
    <row r="79422" customFormat="1" x14ac:dyDescent="0.35"/>
    <row r="79423" customFormat="1" x14ac:dyDescent="0.35"/>
    <row r="79424" customFormat="1" x14ac:dyDescent="0.35"/>
    <row r="79425" customFormat="1" x14ac:dyDescent="0.35"/>
    <row r="79426" customFormat="1" x14ac:dyDescent="0.35"/>
    <row r="79427" customFormat="1" x14ac:dyDescent="0.35"/>
    <row r="79428" customFormat="1" x14ac:dyDescent="0.35"/>
    <row r="79429" customFormat="1" x14ac:dyDescent="0.35"/>
    <row r="79430" customFormat="1" x14ac:dyDescent="0.35"/>
    <row r="79431" customFormat="1" x14ac:dyDescent="0.35"/>
    <row r="79432" customFormat="1" x14ac:dyDescent="0.35"/>
    <row r="79433" customFormat="1" x14ac:dyDescent="0.35"/>
    <row r="79434" customFormat="1" x14ac:dyDescent="0.35"/>
    <row r="79435" customFormat="1" x14ac:dyDescent="0.35"/>
    <row r="79436" customFormat="1" x14ac:dyDescent="0.35"/>
    <row r="79437" customFormat="1" x14ac:dyDescent="0.35"/>
    <row r="79438" customFormat="1" x14ac:dyDescent="0.35"/>
    <row r="79439" customFormat="1" x14ac:dyDescent="0.35"/>
    <row r="79440" customFormat="1" x14ac:dyDescent="0.35"/>
    <row r="79441" customFormat="1" x14ac:dyDescent="0.35"/>
    <row r="79442" customFormat="1" x14ac:dyDescent="0.35"/>
    <row r="79443" customFormat="1" x14ac:dyDescent="0.35"/>
    <row r="79444" customFormat="1" x14ac:dyDescent="0.35"/>
    <row r="79445" customFormat="1" x14ac:dyDescent="0.35"/>
    <row r="79446" customFormat="1" x14ac:dyDescent="0.35"/>
    <row r="79447" customFormat="1" x14ac:dyDescent="0.35"/>
    <row r="79448" customFormat="1" x14ac:dyDescent="0.35"/>
    <row r="79449" customFormat="1" x14ac:dyDescent="0.35"/>
    <row r="79450" customFormat="1" x14ac:dyDescent="0.35"/>
    <row r="79451" customFormat="1" x14ac:dyDescent="0.35"/>
    <row r="79452" customFormat="1" x14ac:dyDescent="0.35"/>
    <row r="79453" customFormat="1" x14ac:dyDescent="0.35"/>
    <row r="79454" customFormat="1" x14ac:dyDescent="0.35"/>
    <row r="79455" customFormat="1" x14ac:dyDescent="0.35"/>
    <row r="79456" customFormat="1" x14ac:dyDescent="0.35"/>
    <row r="79457" customFormat="1" x14ac:dyDescent="0.35"/>
    <row r="79458" customFormat="1" x14ac:dyDescent="0.35"/>
    <row r="79459" customFormat="1" x14ac:dyDescent="0.35"/>
    <row r="79460" customFormat="1" x14ac:dyDescent="0.35"/>
    <row r="79461" customFormat="1" x14ac:dyDescent="0.35"/>
    <row r="79462" customFormat="1" x14ac:dyDescent="0.35"/>
    <row r="79463" customFormat="1" x14ac:dyDescent="0.35"/>
    <row r="79464" customFormat="1" x14ac:dyDescent="0.35"/>
    <row r="79465" customFormat="1" x14ac:dyDescent="0.35"/>
    <row r="79466" customFormat="1" x14ac:dyDescent="0.35"/>
    <row r="79467" customFormat="1" x14ac:dyDescent="0.35"/>
    <row r="79468" customFormat="1" x14ac:dyDescent="0.35"/>
    <row r="79469" customFormat="1" x14ac:dyDescent="0.35"/>
    <row r="79470" customFormat="1" x14ac:dyDescent="0.35"/>
    <row r="79471" customFormat="1" x14ac:dyDescent="0.35"/>
    <row r="79472" customFormat="1" x14ac:dyDescent="0.35"/>
    <row r="79473" customFormat="1" x14ac:dyDescent="0.35"/>
    <row r="79474" customFormat="1" x14ac:dyDescent="0.35"/>
    <row r="79475" customFormat="1" x14ac:dyDescent="0.35"/>
    <row r="79476" customFormat="1" x14ac:dyDescent="0.35"/>
    <row r="79477" customFormat="1" x14ac:dyDescent="0.35"/>
    <row r="79478" customFormat="1" x14ac:dyDescent="0.35"/>
    <row r="79479" customFormat="1" x14ac:dyDescent="0.35"/>
    <row r="79480" customFormat="1" x14ac:dyDescent="0.35"/>
    <row r="79481" customFormat="1" x14ac:dyDescent="0.35"/>
    <row r="79482" customFormat="1" x14ac:dyDescent="0.35"/>
    <row r="79483" customFormat="1" x14ac:dyDescent="0.35"/>
    <row r="79484" customFormat="1" x14ac:dyDescent="0.35"/>
    <row r="79485" customFormat="1" x14ac:dyDescent="0.35"/>
    <row r="79486" customFormat="1" x14ac:dyDescent="0.35"/>
    <row r="79487" customFormat="1" x14ac:dyDescent="0.35"/>
    <row r="79488" customFormat="1" x14ac:dyDescent="0.35"/>
    <row r="79489" customFormat="1" x14ac:dyDescent="0.35"/>
    <row r="79490" customFormat="1" x14ac:dyDescent="0.35"/>
    <row r="79491" customFormat="1" x14ac:dyDescent="0.35"/>
    <row r="79492" customFormat="1" x14ac:dyDescent="0.35"/>
    <row r="79493" customFormat="1" x14ac:dyDescent="0.35"/>
    <row r="79494" customFormat="1" x14ac:dyDescent="0.35"/>
    <row r="79495" customFormat="1" x14ac:dyDescent="0.35"/>
    <row r="79496" customFormat="1" x14ac:dyDescent="0.35"/>
    <row r="79497" customFormat="1" x14ac:dyDescent="0.35"/>
    <row r="79498" customFormat="1" x14ac:dyDescent="0.35"/>
    <row r="79499" customFormat="1" x14ac:dyDescent="0.35"/>
    <row r="79500" customFormat="1" x14ac:dyDescent="0.35"/>
    <row r="79501" customFormat="1" x14ac:dyDescent="0.35"/>
    <row r="79502" customFormat="1" x14ac:dyDescent="0.35"/>
    <row r="79503" customFormat="1" x14ac:dyDescent="0.35"/>
    <row r="79504" customFormat="1" x14ac:dyDescent="0.35"/>
    <row r="79505" customFormat="1" x14ac:dyDescent="0.35"/>
    <row r="79506" customFormat="1" x14ac:dyDescent="0.35"/>
    <row r="79507" customFormat="1" x14ac:dyDescent="0.35"/>
    <row r="79508" customFormat="1" x14ac:dyDescent="0.35"/>
    <row r="79509" customFormat="1" x14ac:dyDescent="0.35"/>
    <row r="79510" customFormat="1" x14ac:dyDescent="0.35"/>
    <row r="79511" customFormat="1" x14ac:dyDescent="0.35"/>
    <row r="79512" customFormat="1" x14ac:dyDescent="0.35"/>
    <row r="79513" customFormat="1" x14ac:dyDescent="0.35"/>
    <row r="79514" customFormat="1" x14ac:dyDescent="0.35"/>
    <row r="79515" customFormat="1" x14ac:dyDescent="0.35"/>
    <row r="79516" customFormat="1" x14ac:dyDescent="0.35"/>
    <row r="79517" customFormat="1" x14ac:dyDescent="0.35"/>
    <row r="79518" customFormat="1" x14ac:dyDescent="0.35"/>
    <row r="79519" customFormat="1" x14ac:dyDescent="0.35"/>
    <row r="79520" customFormat="1" x14ac:dyDescent="0.35"/>
    <row r="79521" customFormat="1" x14ac:dyDescent="0.35"/>
    <row r="79522" customFormat="1" x14ac:dyDescent="0.35"/>
    <row r="79523" customFormat="1" x14ac:dyDescent="0.35"/>
    <row r="79524" customFormat="1" x14ac:dyDescent="0.35"/>
    <row r="79525" customFormat="1" x14ac:dyDescent="0.35"/>
    <row r="79526" customFormat="1" x14ac:dyDescent="0.35"/>
    <row r="79527" customFormat="1" x14ac:dyDescent="0.35"/>
    <row r="79528" customFormat="1" x14ac:dyDescent="0.35"/>
    <row r="79529" customFormat="1" x14ac:dyDescent="0.35"/>
    <row r="79530" customFormat="1" x14ac:dyDescent="0.35"/>
    <row r="79531" customFormat="1" x14ac:dyDescent="0.35"/>
    <row r="79532" customFormat="1" x14ac:dyDescent="0.35"/>
    <row r="79533" customFormat="1" x14ac:dyDescent="0.35"/>
    <row r="79534" customFormat="1" x14ac:dyDescent="0.35"/>
    <row r="79535" customFormat="1" x14ac:dyDescent="0.35"/>
    <row r="79536" customFormat="1" x14ac:dyDescent="0.35"/>
    <row r="79537" customFormat="1" x14ac:dyDescent="0.35"/>
    <row r="79538" customFormat="1" x14ac:dyDescent="0.35"/>
    <row r="79539" customFormat="1" x14ac:dyDescent="0.35"/>
    <row r="79540" customFormat="1" x14ac:dyDescent="0.35"/>
    <row r="79541" customFormat="1" x14ac:dyDescent="0.35"/>
    <row r="79542" customFormat="1" x14ac:dyDescent="0.35"/>
    <row r="79543" customFormat="1" x14ac:dyDescent="0.35"/>
    <row r="79544" customFormat="1" x14ac:dyDescent="0.35"/>
    <row r="79545" customFormat="1" x14ac:dyDescent="0.35"/>
    <row r="79546" customFormat="1" x14ac:dyDescent="0.35"/>
    <row r="79547" customFormat="1" x14ac:dyDescent="0.35"/>
    <row r="79548" customFormat="1" x14ac:dyDescent="0.35"/>
    <row r="79549" customFormat="1" x14ac:dyDescent="0.35"/>
    <row r="79550" customFormat="1" x14ac:dyDescent="0.35"/>
    <row r="79551" customFormat="1" x14ac:dyDescent="0.35"/>
    <row r="79552" customFormat="1" x14ac:dyDescent="0.35"/>
    <row r="79553" customFormat="1" x14ac:dyDescent="0.35"/>
    <row r="79554" customFormat="1" x14ac:dyDescent="0.35"/>
    <row r="79555" customFormat="1" x14ac:dyDescent="0.35"/>
    <row r="79556" customFormat="1" x14ac:dyDescent="0.35"/>
    <row r="79557" customFormat="1" x14ac:dyDescent="0.35"/>
    <row r="79558" customFormat="1" x14ac:dyDescent="0.35"/>
    <row r="79559" customFormat="1" x14ac:dyDescent="0.35"/>
    <row r="79560" customFormat="1" x14ac:dyDescent="0.35"/>
    <row r="79561" customFormat="1" x14ac:dyDescent="0.35"/>
    <row r="79562" customFormat="1" x14ac:dyDescent="0.35"/>
    <row r="79563" customFormat="1" x14ac:dyDescent="0.35"/>
    <row r="79564" customFormat="1" x14ac:dyDescent="0.35"/>
    <row r="79565" customFormat="1" x14ac:dyDescent="0.35"/>
    <row r="79566" customFormat="1" x14ac:dyDescent="0.35"/>
    <row r="79567" customFormat="1" x14ac:dyDescent="0.35"/>
    <row r="79568" customFormat="1" x14ac:dyDescent="0.35"/>
    <row r="79569" customFormat="1" x14ac:dyDescent="0.35"/>
    <row r="79570" customFormat="1" x14ac:dyDescent="0.35"/>
    <row r="79571" customFormat="1" x14ac:dyDescent="0.35"/>
    <row r="79572" customFormat="1" x14ac:dyDescent="0.35"/>
    <row r="79573" customFormat="1" x14ac:dyDescent="0.35"/>
    <row r="79574" customFormat="1" x14ac:dyDescent="0.35"/>
    <row r="79575" customFormat="1" x14ac:dyDescent="0.35"/>
    <row r="79576" customFormat="1" x14ac:dyDescent="0.35"/>
    <row r="79577" customFormat="1" x14ac:dyDescent="0.35"/>
    <row r="79578" customFormat="1" x14ac:dyDescent="0.35"/>
    <row r="79579" customFormat="1" x14ac:dyDescent="0.35"/>
    <row r="79580" customFormat="1" x14ac:dyDescent="0.35"/>
    <row r="79581" customFormat="1" x14ac:dyDescent="0.35"/>
    <row r="79582" customFormat="1" x14ac:dyDescent="0.35"/>
    <row r="79583" customFormat="1" x14ac:dyDescent="0.35"/>
    <row r="79584" customFormat="1" x14ac:dyDescent="0.35"/>
    <row r="79585" customFormat="1" x14ac:dyDescent="0.35"/>
    <row r="79586" customFormat="1" x14ac:dyDescent="0.35"/>
    <row r="79587" customFormat="1" x14ac:dyDescent="0.35"/>
    <row r="79588" customFormat="1" x14ac:dyDescent="0.35"/>
    <row r="79589" customFormat="1" x14ac:dyDescent="0.35"/>
    <row r="79590" customFormat="1" x14ac:dyDescent="0.35"/>
    <row r="79591" customFormat="1" x14ac:dyDescent="0.35"/>
    <row r="79592" customFormat="1" x14ac:dyDescent="0.35"/>
    <row r="79593" customFormat="1" x14ac:dyDescent="0.35"/>
    <row r="79594" customFormat="1" x14ac:dyDescent="0.35"/>
    <row r="79595" customFormat="1" x14ac:dyDescent="0.35"/>
    <row r="79596" customFormat="1" x14ac:dyDescent="0.35"/>
    <row r="79597" customFormat="1" x14ac:dyDescent="0.35"/>
    <row r="79598" customFormat="1" x14ac:dyDescent="0.35"/>
    <row r="79599" customFormat="1" x14ac:dyDescent="0.35"/>
    <row r="79600" customFormat="1" x14ac:dyDescent="0.35"/>
    <row r="79601" customFormat="1" x14ac:dyDescent="0.35"/>
    <row r="79602" customFormat="1" x14ac:dyDescent="0.35"/>
    <row r="79603" customFormat="1" x14ac:dyDescent="0.35"/>
    <row r="79604" customFormat="1" x14ac:dyDescent="0.35"/>
    <row r="79605" customFormat="1" x14ac:dyDescent="0.35"/>
    <row r="79606" customFormat="1" x14ac:dyDescent="0.35"/>
    <row r="79607" customFormat="1" x14ac:dyDescent="0.35"/>
    <row r="79608" customFormat="1" x14ac:dyDescent="0.35"/>
    <row r="79609" customFormat="1" x14ac:dyDescent="0.35"/>
    <row r="79610" customFormat="1" x14ac:dyDescent="0.35"/>
    <row r="79611" customFormat="1" x14ac:dyDescent="0.35"/>
    <row r="79612" customFormat="1" x14ac:dyDescent="0.35"/>
    <row r="79613" customFormat="1" x14ac:dyDescent="0.35"/>
    <row r="79614" customFormat="1" x14ac:dyDescent="0.35"/>
    <row r="79615" customFormat="1" x14ac:dyDescent="0.35"/>
    <row r="79616" customFormat="1" x14ac:dyDescent="0.35"/>
    <row r="79617" customFormat="1" x14ac:dyDescent="0.35"/>
    <row r="79618" customFormat="1" x14ac:dyDescent="0.35"/>
    <row r="79619" customFormat="1" x14ac:dyDescent="0.35"/>
    <row r="79620" customFormat="1" x14ac:dyDescent="0.35"/>
    <row r="79621" customFormat="1" x14ac:dyDescent="0.35"/>
    <row r="79622" customFormat="1" x14ac:dyDescent="0.35"/>
    <row r="79623" customFormat="1" x14ac:dyDescent="0.35"/>
    <row r="79624" customFormat="1" x14ac:dyDescent="0.35"/>
    <row r="79625" customFormat="1" x14ac:dyDescent="0.35"/>
    <row r="79626" customFormat="1" x14ac:dyDescent="0.35"/>
    <row r="79627" customFormat="1" x14ac:dyDescent="0.35"/>
    <row r="79628" customFormat="1" x14ac:dyDescent="0.35"/>
    <row r="79629" customFormat="1" x14ac:dyDescent="0.35"/>
    <row r="79630" customFormat="1" x14ac:dyDescent="0.35"/>
    <row r="79631" customFormat="1" x14ac:dyDescent="0.35"/>
    <row r="79632" customFormat="1" x14ac:dyDescent="0.35"/>
    <row r="79633" customFormat="1" x14ac:dyDescent="0.35"/>
    <row r="79634" customFormat="1" x14ac:dyDescent="0.35"/>
    <row r="79635" customFormat="1" x14ac:dyDescent="0.35"/>
    <row r="79636" customFormat="1" x14ac:dyDescent="0.35"/>
    <row r="79637" customFormat="1" x14ac:dyDescent="0.35"/>
    <row r="79638" customFormat="1" x14ac:dyDescent="0.35"/>
    <row r="79639" customFormat="1" x14ac:dyDescent="0.35"/>
    <row r="79640" customFormat="1" x14ac:dyDescent="0.35"/>
    <row r="79641" customFormat="1" x14ac:dyDescent="0.35"/>
    <row r="79642" customFormat="1" x14ac:dyDescent="0.35"/>
    <row r="79643" customFormat="1" x14ac:dyDescent="0.35"/>
    <row r="79644" customFormat="1" x14ac:dyDescent="0.35"/>
    <row r="79645" customFormat="1" x14ac:dyDescent="0.35"/>
    <row r="79646" customFormat="1" x14ac:dyDescent="0.35"/>
    <row r="79647" customFormat="1" x14ac:dyDescent="0.35"/>
    <row r="79648" customFormat="1" x14ac:dyDescent="0.35"/>
    <row r="79649" customFormat="1" x14ac:dyDescent="0.35"/>
    <row r="79650" customFormat="1" x14ac:dyDescent="0.35"/>
    <row r="79651" customFormat="1" x14ac:dyDescent="0.35"/>
    <row r="79652" customFormat="1" x14ac:dyDescent="0.35"/>
    <row r="79653" customFormat="1" x14ac:dyDescent="0.35"/>
    <row r="79654" customFormat="1" x14ac:dyDescent="0.35"/>
    <row r="79655" customFormat="1" x14ac:dyDescent="0.35"/>
    <row r="79656" customFormat="1" x14ac:dyDescent="0.35"/>
    <row r="79657" customFormat="1" x14ac:dyDescent="0.35"/>
    <row r="79658" customFormat="1" x14ac:dyDescent="0.35"/>
    <row r="79659" customFormat="1" x14ac:dyDescent="0.35"/>
    <row r="79660" customFormat="1" x14ac:dyDescent="0.35"/>
    <row r="79661" customFormat="1" x14ac:dyDescent="0.35"/>
    <row r="79662" customFormat="1" x14ac:dyDescent="0.35"/>
    <row r="79663" customFormat="1" x14ac:dyDescent="0.35"/>
    <row r="79664" customFormat="1" x14ac:dyDescent="0.35"/>
    <row r="79665" customFormat="1" x14ac:dyDescent="0.35"/>
    <row r="79666" customFormat="1" x14ac:dyDescent="0.35"/>
    <row r="79667" customFormat="1" x14ac:dyDescent="0.35"/>
    <row r="79668" customFormat="1" x14ac:dyDescent="0.35"/>
    <row r="79669" customFormat="1" x14ac:dyDescent="0.35"/>
    <row r="79670" customFormat="1" x14ac:dyDescent="0.35"/>
    <row r="79671" customFormat="1" x14ac:dyDescent="0.35"/>
    <row r="79672" customFormat="1" x14ac:dyDescent="0.35"/>
    <row r="79673" customFormat="1" x14ac:dyDescent="0.35"/>
    <row r="79674" customFormat="1" x14ac:dyDescent="0.35"/>
    <row r="79675" customFormat="1" x14ac:dyDescent="0.35"/>
    <row r="79676" customFormat="1" x14ac:dyDescent="0.35"/>
    <row r="79677" customFormat="1" x14ac:dyDescent="0.35"/>
    <row r="79678" customFormat="1" x14ac:dyDescent="0.35"/>
    <row r="79679" customFormat="1" x14ac:dyDescent="0.35"/>
    <row r="79680" customFormat="1" x14ac:dyDescent="0.35"/>
    <row r="79681" customFormat="1" x14ac:dyDescent="0.35"/>
    <row r="79682" customFormat="1" x14ac:dyDescent="0.35"/>
    <row r="79683" customFormat="1" x14ac:dyDescent="0.35"/>
    <row r="79684" customFormat="1" x14ac:dyDescent="0.35"/>
    <row r="79685" customFormat="1" x14ac:dyDescent="0.35"/>
    <row r="79686" customFormat="1" x14ac:dyDescent="0.35"/>
    <row r="79687" customFormat="1" x14ac:dyDescent="0.35"/>
    <row r="79688" customFormat="1" x14ac:dyDescent="0.35"/>
    <row r="79689" customFormat="1" x14ac:dyDescent="0.35"/>
    <row r="79690" customFormat="1" x14ac:dyDescent="0.35"/>
    <row r="79691" customFormat="1" x14ac:dyDescent="0.35"/>
    <row r="79692" customFormat="1" x14ac:dyDescent="0.35"/>
    <row r="79693" customFormat="1" x14ac:dyDescent="0.35"/>
    <row r="79694" customFormat="1" x14ac:dyDescent="0.35"/>
    <row r="79695" customFormat="1" x14ac:dyDescent="0.35"/>
    <row r="79696" customFormat="1" x14ac:dyDescent="0.35"/>
    <row r="79697" customFormat="1" x14ac:dyDescent="0.35"/>
    <row r="79698" customFormat="1" x14ac:dyDescent="0.35"/>
    <row r="79699" customFormat="1" x14ac:dyDescent="0.35"/>
    <row r="79700" customFormat="1" x14ac:dyDescent="0.35"/>
    <row r="79701" customFormat="1" x14ac:dyDescent="0.35"/>
    <row r="79702" customFormat="1" x14ac:dyDescent="0.35"/>
    <row r="79703" customFormat="1" x14ac:dyDescent="0.35"/>
    <row r="79704" customFormat="1" x14ac:dyDescent="0.35"/>
    <row r="79705" customFormat="1" x14ac:dyDescent="0.35"/>
    <row r="79706" customFormat="1" x14ac:dyDescent="0.35"/>
    <row r="79707" customFormat="1" x14ac:dyDescent="0.35"/>
    <row r="79708" customFormat="1" x14ac:dyDescent="0.35"/>
    <row r="79709" customFormat="1" x14ac:dyDescent="0.35"/>
    <row r="79710" customFormat="1" x14ac:dyDescent="0.35"/>
    <row r="79711" customFormat="1" x14ac:dyDescent="0.35"/>
    <row r="79712" customFormat="1" x14ac:dyDescent="0.35"/>
    <row r="79713" customFormat="1" x14ac:dyDescent="0.35"/>
    <row r="79714" customFormat="1" x14ac:dyDescent="0.35"/>
    <row r="79715" customFormat="1" x14ac:dyDescent="0.35"/>
    <row r="79716" customFormat="1" x14ac:dyDescent="0.35"/>
    <row r="79717" customFormat="1" x14ac:dyDescent="0.35"/>
    <row r="79718" customFormat="1" x14ac:dyDescent="0.35"/>
    <row r="79719" customFormat="1" x14ac:dyDescent="0.35"/>
    <row r="79720" customFormat="1" x14ac:dyDescent="0.35"/>
    <row r="79721" customFormat="1" x14ac:dyDescent="0.35"/>
    <row r="79722" customFormat="1" x14ac:dyDescent="0.35"/>
    <row r="79723" customFormat="1" x14ac:dyDescent="0.35"/>
    <row r="79724" customFormat="1" x14ac:dyDescent="0.35"/>
    <row r="79725" customFormat="1" x14ac:dyDescent="0.35"/>
    <row r="79726" customFormat="1" x14ac:dyDescent="0.35"/>
    <row r="79727" customFormat="1" x14ac:dyDescent="0.35"/>
    <row r="79728" customFormat="1" x14ac:dyDescent="0.35"/>
    <row r="79729" customFormat="1" x14ac:dyDescent="0.35"/>
    <row r="79730" customFormat="1" x14ac:dyDescent="0.35"/>
    <row r="79731" customFormat="1" x14ac:dyDescent="0.35"/>
    <row r="79732" customFormat="1" x14ac:dyDescent="0.35"/>
    <row r="79733" customFormat="1" x14ac:dyDescent="0.35"/>
    <row r="79734" customFormat="1" x14ac:dyDescent="0.35"/>
    <row r="79735" customFormat="1" x14ac:dyDescent="0.35"/>
    <row r="79736" customFormat="1" x14ac:dyDescent="0.35"/>
    <row r="79737" customFormat="1" x14ac:dyDescent="0.35"/>
    <row r="79738" customFormat="1" x14ac:dyDescent="0.35"/>
    <row r="79739" customFormat="1" x14ac:dyDescent="0.35"/>
    <row r="79740" customFormat="1" x14ac:dyDescent="0.35"/>
    <row r="79741" customFormat="1" x14ac:dyDescent="0.35"/>
    <row r="79742" customFormat="1" x14ac:dyDescent="0.35"/>
    <row r="79743" customFormat="1" x14ac:dyDescent="0.35"/>
    <row r="79744" customFormat="1" x14ac:dyDescent="0.35"/>
    <row r="79745" customFormat="1" x14ac:dyDescent="0.35"/>
    <row r="79746" customFormat="1" x14ac:dyDescent="0.35"/>
    <row r="79747" customFormat="1" x14ac:dyDescent="0.35"/>
    <row r="79748" customFormat="1" x14ac:dyDescent="0.35"/>
    <row r="79749" customFormat="1" x14ac:dyDescent="0.35"/>
    <row r="79750" customFormat="1" x14ac:dyDescent="0.35"/>
    <row r="79751" customFormat="1" x14ac:dyDescent="0.35"/>
    <row r="79752" customFormat="1" x14ac:dyDescent="0.35"/>
    <row r="79753" customFormat="1" x14ac:dyDescent="0.35"/>
    <row r="79754" customFormat="1" x14ac:dyDescent="0.35"/>
    <row r="79755" customFormat="1" x14ac:dyDescent="0.35"/>
    <row r="79756" customFormat="1" x14ac:dyDescent="0.35"/>
    <row r="79757" customFormat="1" x14ac:dyDescent="0.35"/>
    <row r="79758" customFormat="1" x14ac:dyDescent="0.35"/>
    <row r="79759" customFormat="1" x14ac:dyDescent="0.35"/>
    <row r="79760" customFormat="1" x14ac:dyDescent="0.35"/>
    <row r="79761" customFormat="1" x14ac:dyDescent="0.35"/>
    <row r="79762" customFormat="1" x14ac:dyDescent="0.35"/>
    <row r="79763" customFormat="1" x14ac:dyDescent="0.35"/>
    <row r="79764" customFormat="1" x14ac:dyDescent="0.35"/>
    <row r="79765" customFormat="1" x14ac:dyDescent="0.35"/>
    <row r="79766" customFormat="1" x14ac:dyDescent="0.35"/>
    <row r="79767" customFormat="1" x14ac:dyDescent="0.35"/>
    <row r="79768" customFormat="1" x14ac:dyDescent="0.35"/>
    <row r="79769" customFormat="1" x14ac:dyDescent="0.35"/>
    <row r="79770" customFormat="1" x14ac:dyDescent="0.35"/>
    <row r="79771" customFormat="1" x14ac:dyDescent="0.35"/>
    <row r="79772" customFormat="1" x14ac:dyDescent="0.35"/>
    <row r="79773" customFormat="1" x14ac:dyDescent="0.35"/>
    <row r="79774" customFormat="1" x14ac:dyDescent="0.35"/>
    <row r="79775" customFormat="1" x14ac:dyDescent="0.35"/>
    <row r="79776" customFormat="1" x14ac:dyDescent="0.35"/>
    <row r="79777" customFormat="1" x14ac:dyDescent="0.35"/>
    <row r="79778" customFormat="1" x14ac:dyDescent="0.35"/>
    <row r="79779" customFormat="1" x14ac:dyDescent="0.35"/>
    <row r="79780" customFormat="1" x14ac:dyDescent="0.35"/>
    <row r="79781" customFormat="1" x14ac:dyDescent="0.35"/>
    <row r="79782" customFormat="1" x14ac:dyDescent="0.35"/>
    <row r="79783" customFormat="1" x14ac:dyDescent="0.35"/>
    <row r="79784" customFormat="1" x14ac:dyDescent="0.35"/>
    <row r="79785" customFormat="1" x14ac:dyDescent="0.35"/>
    <row r="79786" customFormat="1" x14ac:dyDescent="0.35"/>
    <row r="79787" customFormat="1" x14ac:dyDescent="0.35"/>
    <row r="79788" customFormat="1" x14ac:dyDescent="0.35"/>
    <row r="79789" customFormat="1" x14ac:dyDescent="0.35"/>
    <row r="79790" customFormat="1" x14ac:dyDescent="0.35"/>
    <row r="79791" customFormat="1" x14ac:dyDescent="0.35"/>
    <row r="79792" customFormat="1" x14ac:dyDescent="0.35"/>
    <row r="79793" customFormat="1" x14ac:dyDescent="0.35"/>
    <row r="79794" customFormat="1" x14ac:dyDescent="0.35"/>
    <row r="79795" customFormat="1" x14ac:dyDescent="0.35"/>
    <row r="79796" customFormat="1" x14ac:dyDescent="0.35"/>
    <row r="79797" customFormat="1" x14ac:dyDescent="0.35"/>
    <row r="79798" customFormat="1" x14ac:dyDescent="0.35"/>
    <row r="79799" customFormat="1" x14ac:dyDescent="0.35"/>
    <row r="79800" customFormat="1" x14ac:dyDescent="0.35"/>
    <row r="79801" customFormat="1" x14ac:dyDescent="0.35"/>
    <row r="79802" customFormat="1" x14ac:dyDescent="0.35"/>
    <row r="79803" customFormat="1" x14ac:dyDescent="0.35"/>
    <row r="79804" customFormat="1" x14ac:dyDescent="0.35"/>
    <row r="79805" customFormat="1" x14ac:dyDescent="0.35"/>
    <row r="79806" customFormat="1" x14ac:dyDescent="0.35"/>
    <row r="79807" customFormat="1" x14ac:dyDescent="0.35"/>
    <row r="79808" customFormat="1" x14ac:dyDescent="0.35"/>
    <row r="79809" customFormat="1" x14ac:dyDescent="0.35"/>
    <row r="79810" customFormat="1" x14ac:dyDescent="0.35"/>
    <row r="79811" customFormat="1" x14ac:dyDescent="0.35"/>
    <row r="79812" customFormat="1" x14ac:dyDescent="0.35"/>
    <row r="79813" customFormat="1" x14ac:dyDescent="0.35"/>
    <row r="79814" customFormat="1" x14ac:dyDescent="0.35"/>
    <row r="79815" customFormat="1" x14ac:dyDescent="0.35"/>
    <row r="79816" customFormat="1" x14ac:dyDescent="0.35"/>
    <row r="79817" customFormat="1" x14ac:dyDescent="0.35"/>
    <row r="79818" customFormat="1" x14ac:dyDescent="0.35"/>
    <row r="79819" customFormat="1" x14ac:dyDescent="0.35"/>
    <row r="79820" customFormat="1" x14ac:dyDescent="0.35"/>
    <row r="79821" customFormat="1" x14ac:dyDescent="0.35"/>
    <row r="79822" customFormat="1" x14ac:dyDescent="0.35"/>
    <row r="79823" customFormat="1" x14ac:dyDescent="0.35"/>
    <row r="79824" customFormat="1" x14ac:dyDescent="0.35"/>
    <row r="79825" customFormat="1" x14ac:dyDescent="0.35"/>
    <row r="79826" customFormat="1" x14ac:dyDescent="0.35"/>
    <row r="79827" customFormat="1" x14ac:dyDescent="0.35"/>
    <row r="79828" customFormat="1" x14ac:dyDescent="0.35"/>
    <row r="79829" customFormat="1" x14ac:dyDescent="0.35"/>
    <row r="79830" customFormat="1" x14ac:dyDescent="0.35"/>
    <row r="79831" customFormat="1" x14ac:dyDescent="0.35"/>
    <row r="79832" customFormat="1" x14ac:dyDescent="0.35"/>
    <row r="79833" customFormat="1" x14ac:dyDescent="0.35"/>
    <row r="79834" customFormat="1" x14ac:dyDescent="0.35"/>
    <row r="79835" customFormat="1" x14ac:dyDescent="0.35"/>
    <row r="79836" customFormat="1" x14ac:dyDescent="0.35"/>
    <row r="79837" customFormat="1" x14ac:dyDescent="0.35"/>
    <row r="79838" customFormat="1" x14ac:dyDescent="0.35"/>
    <row r="79839" customFormat="1" x14ac:dyDescent="0.35"/>
    <row r="79840" customFormat="1" x14ac:dyDescent="0.35"/>
    <row r="79841" customFormat="1" x14ac:dyDescent="0.35"/>
    <row r="79842" customFormat="1" x14ac:dyDescent="0.35"/>
    <row r="79843" customFormat="1" x14ac:dyDescent="0.35"/>
    <row r="79844" customFormat="1" x14ac:dyDescent="0.35"/>
    <row r="79845" customFormat="1" x14ac:dyDescent="0.35"/>
    <row r="79846" customFormat="1" x14ac:dyDescent="0.35"/>
    <row r="79847" customFormat="1" x14ac:dyDescent="0.35"/>
    <row r="79848" customFormat="1" x14ac:dyDescent="0.35"/>
    <row r="79849" customFormat="1" x14ac:dyDescent="0.35"/>
    <row r="79850" customFormat="1" x14ac:dyDescent="0.35"/>
    <row r="79851" customFormat="1" x14ac:dyDescent="0.35"/>
    <row r="79852" customFormat="1" x14ac:dyDescent="0.35"/>
    <row r="79853" customFormat="1" x14ac:dyDescent="0.35"/>
    <row r="79854" customFormat="1" x14ac:dyDescent="0.35"/>
    <row r="79855" customFormat="1" x14ac:dyDescent="0.35"/>
    <row r="79856" customFormat="1" x14ac:dyDescent="0.35"/>
    <row r="79857" customFormat="1" x14ac:dyDescent="0.35"/>
    <row r="79858" customFormat="1" x14ac:dyDescent="0.35"/>
    <row r="79859" customFormat="1" x14ac:dyDescent="0.35"/>
    <row r="79860" customFormat="1" x14ac:dyDescent="0.35"/>
    <row r="79861" customFormat="1" x14ac:dyDescent="0.35"/>
    <row r="79862" customFormat="1" x14ac:dyDescent="0.35"/>
    <row r="79863" customFormat="1" x14ac:dyDescent="0.35"/>
    <row r="79864" customFormat="1" x14ac:dyDescent="0.35"/>
    <row r="79865" customFormat="1" x14ac:dyDescent="0.35"/>
    <row r="79866" customFormat="1" x14ac:dyDescent="0.35"/>
    <row r="79867" customFormat="1" x14ac:dyDescent="0.35"/>
    <row r="79868" customFormat="1" x14ac:dyDescent="0.35"/>
    <row r="79869" customFormat="1" x14ac:dyDescent="0.35"/>
    <row r="79870" customFormat="1" x14ac:dyDescent="0.35"/>
    <row r="79871" customFormat="1" x14ac:dyDescent="0.35"/>
    <row r="79872" customFormat="1" x14ac:dyDescent="0.35"/>
    <row r="79873" customFormat="1" x14ac:dyDescent="0.35"/>
    <row r="79874" customFormat="1" x14ac:dyDescent="0.35"/>
    <row r="79875" customFormat="1" x14ac:dyDescent="0.35"/>
    <row r="79876" customFormat="1" x14ac:dyDescent="0.35"/>
    <row r="79877" customFormat="1" x14ac:dyDescent="0.35"/>
    <row r="79878" customFormat="1" x14ac:dyDescent="0.35"/>
    <row r="79879" customFormat="1" x14ac:dyDescent="0.35"/>
    <row r="79880" customFormat="1" x14ac:dyDescent="0.35"/>
    <row r="79881" customFormat="1" x14ac:dyDescent="0.35"/>
    <row r="79882" customFormat="1" x14ac:dyDescent="0.35"/>
    <row r="79883" customFormat="1" x14ac:dyDescent="0.35"/>
    <row r="79884" customFormat="1" x14ac:dyDescent="0.35"/>
    <row r="79885" customFormat="1" x14ac:dyDescent="0.35"/>
    <row r="79886" customFormat="1" x14ac:dyDescent="0.35"/>
    <row r="79887" customFormat="1" x14ac:dyDescent="0.35"/>
    <row r="79888" customFormat="1" x14ac:dyDescent="0.35"/>
    <row r="79889" customFormat="1" x14ac:dyDescent="0.35"/>
    <row r="79890" customFormat="1" x14ac:dyDescent="0.35"/>
    <row r="79891" customFormat="1" x14ac:dyDescent="0.35"/>
    <row r="79892" customFormat="1" x14ac:dyDescent="0.35"/>
    <row r="79893" customFormat="1" x14ac:dyDescent="0.35"/>
    <row r="79894" customFormat="1" x14ac:dyDescent="0.35"/>
    <row r="79895" customFormat="1" x14ac:dyDescent="0.35"/>
    <row r="79896" customFormat="1" x14ac:dyDescent="0.35"/>
    <row r="79897" customFormat="1" x14ac:dyDescent="0.35"/>
    <row r="79898" customFormat="1" x14ac:dyDescent="0.35"/>
    <row r="79899" customFormat="1" x14ac:dyDescent="0.35"/>
    <row r="79900" customFormat="1" x14ac:dyDescent="0.35"/>
    <row r="79901" customFormat="1" x14ac:dyDescent="0.35"/>
    <row r="79902" customFormat="1" x14ac:dyDescent="0.35"/>
    <row r="79903" customFormat="1" x14ac:dyDescent="0.35"/>
    <row r="79904" customFormat="1" x14ac:dyDescent="0.35"/>
    <row r="79905" customFormat="1" x14ac:dyDescent="0.35"/>
    <row r="79906" customFormat="1" x14ac:dyDescent="0.35"/>
    <row r="79907" customFormat="1" x14ac:dyDescent="0.35"/>
    <row r="79908" customFormat="1" x14ac:dyDescent="0.35"/>
    <row r="79909" customFormat="1" x14ac:dyDescent="0.35"/>
    <row r="79910" customFormat="1" x14ac:dyDescent="0.35"/>
    <row r="79911" customFormat="1" x14ac:dyDescent="0.35"/>
    <row r="79912" customFormat="1" x14ac:dyDescent="0.35"/>
    <row r="79913" customFormat="1" x14ac:dyDescent="0.35"/>
    <row r="79914" customFormat="1" x14ac:dyDescent="0.35"/>
    <row r="79915" customFormat="1" x14ac:dyDescent="0.35"/>
    <row r="79916" customFormat="1" x14ac:dyDescent="0.35"/>
    <row r="79917" customFormat="1" x14ac:dyDescent="0.35"/>
    <row r="79918" customFormat="1" x14ac:dyDescent="0.35"/>
    <row r="79919" customFormat="1" x14ac:dyDescent="0.35"/>
    <row r="79920" customFormat="1" x14ac:dyDescent="0.35"/>
    <row r="79921" customFormat="1" x14ac:dyDescent="0.35"/>
    <row r="79922" customFormat="1" x14ac:dyDescent="0.35"/>
    <row r="79923" customFormat="1" x14ac:dyDescent="0.35"/>
    <row r="79924" customFormat="1" x14ac:dyDescent="0.35"/>
    <row r="79925" customFormat="1" x14ac:dyDescent="0.35"/>
    <row r="79926" customFormat="1" x14ac:dyDescent="0.35"/>
    <row r="79927" customFormat="1" x14ac:dyDescent="0.35"/>
    <row r="79928" customFormat="1" x14ac:dyDescent="0.35"/>
    <row r="79929" customFormat="1" x14ac:dyDescent="0.35"/>
    <row r="79930" customFormat="1" x14ac:dyDescent="0.35"/>
    <row r="79931" customFormat="1" x14ac:dyDescent="0.35"/>
    <row r="79932" customFormat="1" x14ac:dyDescent="0.35"/>
    <row r="79933" customFormat="1" x14ac:dyDescent="0.35"/>
    <row r="79934" customFormat="1" x14ac:dyDescent="0.35"/>
    <row r="79935" customFormat="1" x14ac:dyDescent="0.35"/>
    <row r="79936" customFormat="1" x14ac:dyDescent="0.35"/>
    <row r="79937" customFormat="1" x14ac:dyDescent="0.35"/>
    <row r="79938" customFormat="1" x14ac:dyDescent="0.35"/>
    <row r="79939" customFormat="1" x14ac:dyDescent="0.35"/>
    <row r="79940" customFormat="1" x14ac:dyDescent="0.35"/>
    <row r="79941" customFormat="1" x14ac:dyDescent="0.35"/>
    <row r="79942" customFormat="1" x14ac:dyDescent="0.35"/>
    <row r="79943" customFormat="1" x14ac:dyDescent="0.35"/>
    <row r="79944" customFormat="1" x14ac:dyDescent="0.35"/>
    <row r="79945" customFormat="1" x14ac:dyDescent="0.35"/>
    <row r="79946" customFormat="1" x14ac:dyDescent="0.35"/>
    <row r="79947" customFormat="1" x14ac:dyDescent="0.35"/>
    <row r="79948" customFormat="1" x14ac:dyDescent="0.35"/>
    <row r="79949" customFormat="1" x14ac:dyDescent="0.35"/>
    <row r="79950" customFormat="1" x14ac:dyDescent="0.35"/>
    <row r="79951" customFormat="1" x14ac:dyDescent="0.35"/>
    <row r="79952" customFormat="1" x14ac:dyDescent="0.35"/>
    <row r="79953" customFormat="1" x14ac:dyDescent="0.35"/>
    <row r="79954" customFormat="1" x14ac:dyDescent="0.35"/>
    <row r="79955" customFormat="1" x14ac:dyDescent="0.35"/>
    <row r="79956" customFormat="1" x14ac:dyDescent="0.35"/>
    <row r="79957" customFormat="1" x14ac:dyDescent="0.35"/>
    <row r="79958" customFormat="1" x14ac:dyDescent="0.35"/>
    <row r="79959" customFormat="1" x14ac:dyDescent="0.35"/>
    <row r="79960" customFormat="1" x14ac:dyDescent="0.35"/>
    <row r="79961" customFormat="1" x14ac:dyDescent="0.35"/>
    <row r="79962" customFormat="1" x14ac:dyDescent="0.35"/>
    <row r="79963" customFormat="1" x14ac:dyDescent="0.35"/>
    <row r="79964" customFormat="1" x14ac:dyDescent="0.35"/>
    <row r="79965" customFormat="1" x14ac:dyDescent="0.35"/>
    <row r="79966" customFormat="1" x14ac:dyDescent="0.35"/>
    <row r="79967" customFormat="1" x14ac:dyDescent="0.35"/>
    <row r="79968" customFormat="1" x14ac:dyDescent="0.35"/>
    <row r="79969" customFormat="1" x14ac:dyDescent="0.35"/>
    <row r="79970" customFormat="1" x14ac:dyDescent="0.35"/>
    <row r="79971" customFormat="1" x14ac:dyDescent="0.35"/>
    <row r="79972" customFormat="1" x14ac:dyDescent="0.35"/>
    <row r="79973" customFormat="1" x14ac:dyDescent="0.35"/>
    <row r="79974" customFormat="1" x14ac:dyDescent="0.35"/>
    <row r="79975" customFormat="1" x14ac:dyDescent="0.35"/>
    <row r="79976" customFormat="1" x14ac:dyDescent="0.35"/>
    <row r="79977" customFormat="1" x14ac:dyDescent="0.35"/>
    <row r="79978" customFormat="1" x14ac:dyDescent="0.35"/>
    <row r="79979" customFormat="1" x14ac:dyDescent="0.35"/>
    <row r="79980" customFormat="1" x14ac:dyDescent="0.35"/>
    <row r="79981" customFormat="1" x14ac:dyDescent="0.35"/>
    <row r="79982" customFormat="1" x14ac:dyDescent="0.35"/>
    <row r="79983" customFormat="1" x14ac:dyDescent="0.35"/>
    <row r="79984" customFormat="1" x14ac:dyDescent="0.35"/>
    <row r="79985" customFormat="1" x14ac:dyDescent="0.35"/>
    <row r="79986" customFormat="1" x14ac:dyDescent="0.35"/>
    <row r="79987" customFormat="1" x14ac:dyDescent="0.35"/>
    <row r="79988" customFormat="1" x14ac:dyDescent="0.35"/>
    <row r="79989" customFormat="1" x14ac:dyDescent="0.35"/>
    <row r="79990" customFormat="1" x14ac:dyDescent="0.35"/>
    <row r="79991" customFormat="1" x14ac:dyDescent="0.35"/>
    <row r="79992" customFormat="1" x14ac:dyDescent="0.35"/>
    <row r="79993" customFormat="1" x14ac:dyDescent="0.35"/>
    <row r="79994" customFormat="1" x14ac:dyDescent="0.35"/>
    <row r="79995" customFormat="1" x14ac:dyDescent="0.35"/>
    <row r="79996" customFormat="1" x14ac:dyDescent="0.35"/>
    <row r="79997" customFormat="1" x14ac:dyDescent="0.35"/>
    <row r="79998" customFormat="1" x14ac:dyDescent="0.35"/>
    <row r="79999" customFormat="1" x14ac:dyDescent="0.35"/>
    <row r="80000" customFormat="1" x14ac:dyDescent="0.35"/>
    <row r="80001" customFormat="1" x14ac:dyDescent="0.35"/>
    <row r="80002" customFormat="1" x14ac:dyDescent="0.35"/>
    <row r="80003" customFormat="1" x14ac:dyDescent="0.35"/>
    <row r="80004" customFormat="1" x14ac:dyDescent="0.35"/>
    <row r="80005" customFormat="1" x14ac:dyDescent="0.35"/>
    <row r="80006" customFormat="1" x14ac:dyDescent="0.35"/>
    <row r="80007" customFormat="1" x14ac:dyDescent="0.35"/>
    <row r="80008" customFormat="1" x14ac:dyDescent="0.35"/>
    <row r="80009" customFormat="1" x14ac:dyDescent="0.35"/>
    <row r="80010" customFormat="1" x14ac:dyDescent="0.35"/>
    <row r="80011" customFormat="1" x14ac:dyDescent="0.35"/>
    <row r="80012" customFormat="1" x14ac:dyDescent="0.35"/>
    <row r="80013" customFormat="1" x14ac:dyDescent="0.35"/>
    <row r="80014" customFormat="1" x14ac:dyDescent="0.35"/>
    <row r="80015" customFormat="1" x14ac:dyDescent="0.35"/>
    <row r="80016" customFormat="1" x14ac:dyDescent="0.35"/>
    <row r="80017" customFormat="1" x14ac:dyDescent="0.35"/>
    <row r="80018" customFormat="1" x14ac:dyDescent="0.35"/>
    <row r="80019" customFormat="1" x14ac:dyDescent="0.35"/>
    <row r="80020" customFormat="1" x14ac:dyDescent="0.35"/>
    <row r="80021" customFormat="1" x14ac:dyDescent="0.35"/>
    <row r="80022" customFormat="1" x14ac:dyDescent="0.35"/>
    <row r="80023" customFormat="1" x14ac:dyDescent="0.35"/>
    <row r="80024" customFormat="1" x14ac:dyDescent="0.35"/>
    <row r="80025" customFormat="1" x14ac:dyDescent="0.35"/>
    <row r="80026" customFormat="1" x14ac:dyDescent="0.35"/>
    <row r="80027" customFormat="1" x14ac:dyDescent="0.35"/>
    <row r="80028" customFormat="1" x14ac:dyDescent="0.35"/>
    <row r="80029" customFormat="1" x14ac:dyDescent="0.35"/>
    <row r="80030" customFormat="1" x14ac:dyDescent="0.35"/>
    <row r="80031" customFormat="1" x14ac:dyDescent="0.35"/>
    <row r="80032" customFormat="1" x14ac:dyDescent="0.35"/>
    <row r="80033" customFormat="1" x14ac:dyDescent="0.35"/>
    <row r="80034" customFormat="1" x14ac:dyDescent="0.35"/>
    <row r="80035" customFormat="1" x14ac:dyDescent="0.35"/>
    <row r="80036" customFormat="1" x14ac:dyDescent="0.35"/>
    <row r="80037" customFormat="1" x14ac:dyDescent="0.35"/>
    <row r="80038" customFormat="1" x14ac:dyDescent="0.35"/>
    <row r="80039" customFormat="1" x14ac:dyDescent="0.35"/>
    <row r="80040" customFormat="1" x14ac:dyDescent="0.35"/>
    <row r="80041" customFormat="1" x14ac:dyDescent="0.35"/>
    <row r="80042" customFormat="1" x14ac:dyDescent="0.35"/>
    <row r="80043" customFormat="1" x14ac:dyDescent="0.35"/>
    <row r="80044" customFormat="1" x14ac:dyDescent="0.35"/>
    <row r="80045" customFormat="1" x14ac:dyDescent="0.35"/>
    <row r="80046" customFormat="1" x14ac:dyDescent="0.35"/>
    <row r="80047" customFormat="1" x14ac:dyDescent="0.35"/>
    <row r="80048" customFormat="1" x14ac:dyDescent="0.35"/>
    <row r="80049" customFormat="1" x14ac:dyDescent="0.35"/>
    <row r="80050" customFormat="1" x14ac:dyDescent="0.35"/>
    <row r="80051" customFormat="1" x14ac:dyDescent="0.35"/>
    <row r="80052" customFormat="1" x14ac:dyDescent="0.35"/>
    <row r="80053" customFormat="1" x14ac:dyDescent="0.35"/>
    <row r="80054" customFormat="1" x14ac:dyDescent="0.35"/>
    <row r="80055" customFormat="1" x14ac:dyDescent="0.35"/>
    <row r="80056" customFormat="1" x14ac:dyDescent="0.35"/>
    <row r="80057" customFormat="1" x14ac:dyDescent="0.35"/>
    <row r="80058" customFormat="1" x14ac:dyDescent="0.35"/>
    <row r="80059" customFormat="1" x14ac:dyDescent="0.35"/>
    <row r="80060" customFormat="1" x14ac:dyDescent="0.35"/>
    <row r="80061" customFormat="1" x14ac:dyDescent="0.35"/>
    <row r="80062" customFormat="1" x14ac:dyDescent="0.35"/>
    <row r="80063" customFormat="1" x14ac:dyDescent="0.35"/>
    <row r="80064" customFormat="1" x14ac:dyDescent="0.35"/>
    <row r="80065" customFormat="1" x14ac:dyDescent="0.35"/>
    <row r="80066" customFormat="1" x14ac:dyDescent="0.35"/>
    <row r="80067" customFormat="1" x14ac:dyDescent="0.35"/>
    <row r="80068" customFormat="1" x14ac:dyDescent="0.35"/>
    <row r="80069" customFormat="1" x14ac:dyDescent="0.35"/>
    <row r="80070" customFormat="1" x14ac:dyDescent="0.35"/>
    <row r="80071" customFormat="1" x14ac:dyDescent="0.35"/>
    <row r="80072" customFormat="1" x14ac:dyDescent="0.35"/>
    <row r="80073" customFormat="1" x14ac:dyDescent="0.35"/>
    <row r="80074" customFormat="1" x14ac:dyDescent="0.35"/>
    <row r="80075" customFormat="1" x14ac:dyDescent="0.35"/>
    <row r="80076" customFormat="1" x14ac:dyDescent="0.35"/>
    <row r="80077" customFormat="1" x14ac:dyDescent="0.35"/>
    <row r="80078" customFormat="1" x14ac:dyDescent="0.35"/>
    <row r="80079" customFormat="1" x14ac:dyDescent="0.35"/>
    <row r="80080" customFormat="1" x14ac:dyDescent="0.35"/>
    <row r="80081" customFormat="1" x14ac:dyDescent="0.35"/>
    <row r="80082" customFormat="1" x14ac:dyDescent="0.35"/>
    <row r="80083" customFormat="1" x14ac:dyDescent="0.35"/>
    <row r="80084" customFormat="1" x14ac:dyDescent="0.35"/>
    <row r="80085" customFormat="1" x14ac:dyDescent="0.35"/>
    <row r="80086" customFormat="1" x14ac:dyDescent="0.35"/>
    <row r="80087" customFormat="1" x14ac:dyDescent="0.35"/>
    <row r="80088" customFormat="1" x14ac:dyDescent="0.35"/>
    <row r="80089" customFormat="1" x14ac:dyDescent="0.35"/>
    <row r="80090" customFormat="1" x14ac:dyDescent="0.35"/>
    <row r="80091" customFormat="1" x14ac:dyDescent="0.35"/>
    <row r="80092" customFormat="1" x14ac:dyDescent="0.35"/>
    <row r="80093" customFormat="1" x14ac:dyDescent="0.35"/>
    <row r="80094" customFormat="1" x14ac:dyDescent="0.35"/>
    <row r="80095" customFormat="1" x14ac:dyDescent="0.35"/>
    <row r="80096" customFormat="1" x14ac:dyDescent="0.35"/>
    <row r="80097" customFormat="1" x14ac:dyDescent="0.35"/>
    <row r="80098" customFormat="1" x14ac:dyDescent="0.35"/>
    <row r="80099" customFormat="1" x14ac:dyDescent="0.35"/>
    <row r="80100" customFormat="1" x14ac:dyDescent="0.35"/>
    <row r="80101" customFormat="1" x14ac:dyDescent="0.35"/>
    <row r="80102" customFormat="1" x14ac:dyDescent="0.35"/>
    <row r="80103" customFormat="1" x14ac:dyDescent="0.35"/>
    <row r="80104" customFormat="1" x14ac:dyDescent="0.35"/>
    <row r="80105" customFormat="1" x14ac:dyDescent="0.35"/>
    <row r="80106" customFormat="1" x14ac:dyDescent="0.35"/>
    <row r="80107" customFormat="1" x14ac:dyDescent="0.35"/>
    <row r="80108" customFormat="1" x14ac:dyDescent="0.35"/>
    <row r="80109" customFormat="1" x14ac:dyDescent="0.35"/>
    <row r="80110" customFormat="1" x14ac:dyDescent="0.35"/>
    <row r="80111" customFormat="1" x14ac:dyDescent="0.35"/>
    <row r="80112" customFormat="1" x14ac:dyDescent="0.35"/>
    <row r="80113" customFormat="1" x14ac:dyDescent="0.35"/>
    <row r="80114" customFormat="1" x14ac:dyDescent="0.35"/>
    <row r="80115" customFormat="1" x14ac:dyDescent="0.35"/>
    <row r="80116" customFormat="1" x14ac:dyDescent="0.35"/>
    <row r="80117" customFormat="1" x14ac:dyDescent="0.35"/>
    <row r="80118" customFormat="1" x14ac:dyDescent="0.35"/>
    <row r="80119" customFormat="1" x14ac:dyDescent="0.35"/>
    <row r="80120" customFormat="1" x14ac:dyDescent="0.35"/>
    <row r="80121" customFormat="1" x14ac:dyDescent="0.35"/>
    <row r="80122" customFormat="1" x14ac:dyDescent="0.35"/>
    <row r="80123" customFormat="1" x14ac:dyDescent="0.35"/>
    <row r="80124" customFormat="1" x14ac:dyDescent="0.35"/>
    <row r="80125" customFormat="1" x14ac:dyDescent="0.35"/>
    <row r="80126" customFormat="1" x14ac:dyDescent="0.35"/>
    <row r="80127" customFormat="1" x14ac:dyDescent="0.35"/>
    <row r="80128" customFormat="1" x14ac:dyDescent="0.35"/>
    <row r="80129" customFormat="1" x14ac:dyDescent="0.35"/>
    <row r="80130" customFormat="1" x14ac:dyDescent="0.35"/>
    <row r="80131" customFormat="1" x14ac:dyDescent="0.35"/>
    <row r="80132" customFormat="1" x14ac:dyDescent="0.35"/>
    <row r="80133" customFormat="1" x14ac:dyDescent="0.35"/>
    <row r="80134" customFormat="1" x14ac:dyDescent="0.35"/>
    <row r="80135" customFormat="1" x14ac:dyDescent="0.35"/>
    <row r="80136" customFormat="1" x14ac:dyDescent="0.35"/>
    <row r="80137" customFormat="1" x14ac:dyDescent="0.35"/>
    <row r="80138" customFormat="1" x14ac:dyDescent="0.35"/>
    <row r="80139" customFormat="1" x14ac:dyDescent="0.35"/>
    <row r="80140" customFormat="1" x14ac:dyDescent="0.35"/>
    <row r="80141" customFormat="1" x14ac:dyDescent="0.35"/>
    <row r="80142" customFormat="1" x14ac:dyDescent="0.35"/>
    <row r="80143" customFormat="1" x14ac:dyDescent="0.35"/>
    <row r="80144" customFormat="1" x14ac:dyDescent="0.35"/>
    <row r="80145" customFormat="1" x14ac:dyDescent="0.35"/>
    <row r="80146" customFormat="1" x14ac:dyDescent="0.35"/>
    <row r="80147" customFormat="1" x14ac:dyDescent="0.35"/>
    <row r="80148" customFormat="1" x14ac:dyDescent="0.35"/>
    <row r="80149" customFormat="1" x14ac:dyDescent="0.35"/>
    <row r="80150" customFormat="1" x14ac:dyDescent="0.35"/>
    <row r="80151" customFormat="1" x14ac:dyDescent="0.35"/>
    <row r="80152" customFormat="1" x14ac:dyDescent="0.35"/>
    <row r="80153" customFormat="1" x14ac:dyDescent="0.35"/>
    <row r="80154" customFormat="1" x14ac:dyDescent="0.35"/>
    <row r="80155" customFormat="1" x14ac:dyDescent="0.35"/>
    <row r="80156" customFormat="1" x14ac:dyDescent="0.35"/>
    <row r="80157" customFormat="1" x14ac:dyDescent="0.35"/>
    <row r="80158" customFormat="1" x14ac:dyDescent="0.35"/>
    <row r="80159" customFormat="1" x14ac:dyDescent="0.35"/>
    <row r="80160" customFormat="1" x14ac:dyDescent="0.35"/>
    <row r="80161" customFormat="1" x14ac:dyDescent="0.35"/>
    <row r="80162" customFormat="1" x14ac:dyDescent="0.35"/>
    <row r="80163" customFormat="1" x14ac:dyDescent="0.35"/>
    <row r="80164" customFormat="1" x14ac:dyDescent="0.35"/>
    <row r="80165" customFormat="1" x14ac:dyDescent="0.35"/>
    <row r="80166" customFormat="1" x14ac:dyDescent="0.35"/>
    <row r="80167" customFormat="1" x14ac:dyDescent="0.35"/>
    <row r="80168" customFormat="1" x14ac:dyDescent="0.35"/>
    <row r="80169" customFormat="1" x14ac:dyDescent="0.35"/>
    <row r="80170" customFormat="1" x14ac:dyDescent="0.35"/>
    <row r="80171" customFormat="1" x14ac:dyDescent="0.35"/>
    <row r="80172" customFormat="1" x14ac:dyDescent="0.35"/>
    <row r="80173" customFormat="1" x14ac:dyDescent="0.35"/>
    <row r="80174" customFormat="1" x14ac:dyDescent="0.35"/>
    <row r="80175" customFormat="1" x14ac:dyDescent="0.35"/>
    <row r="80176" customFormat="1" x14ac:dyDescent="0.35"/>
    <row r="80177" customFormat="1" x14ac:dyDescent="0.35"/>
    <row r="80178" customFormat="1" x14ac:dyDescent="0.35"/>
    <row r="80179" customFormat="1" x14ac:dyDescent="0.35"/>
    <row r="80180" customFormat="1" x14ac:dyDescent="0.35"/>
    <row r="80181" customFormat="1" x14ac:dyDescent="0.35"/>
    <row r="80182" customFormat="1" x14ac:dyDescent="0.35"/>
    <row r="80183" customFormat="1" x14ac:dyDescent="0.35"/>
    <row r="80184" customFormat="1" x14ac:dyDescent="0.35"/>
    <row r="80185" customFormat="1" x14ac:dyDescent="0.35"/>
    <row r="80186" customFormat="1" x14ac:dyDescent="0.35"/>
    <row r="80187" customFormat="1" x14ac:dyDescent="0.35"/>
    <row r="80188" customFormat="1" x14ac:dyDescent="0.35"/>
    <row r="80189" customFormat="1" x14ac:dyDescent="0.35"/>
    <row r="80190" customFormat="1" x14ac:dyDescent="0.35"/>
    <row r="80191" customFormat="1" x14ac:dyDescent="0.35"/>
    <row r="80192" customFormat="1" x14ac:dyDescent="0.35"/>
    <row r="80193" customFormat="1" x14ac:dyDescent="0.35"/>
    <row r="80194" customFormat="1" x14ac:dyDescent="0.35"/>
    <row r="80195" customFormat="1" x14ac:dyDescent="0.35"/>
    <row r="80196" customFormat="1" x14ac:dyDescent="0.35"/>
    <row r="80197" customFormat="1" x14ac:dyDescent="0.35"/>
    <row r="80198" customFormat="1" x14ac:dyDescent="0.35"/>
    <row r="80199" customFormat="1" x14ac:dyDescent="0.35"/>
    <row r="80200" customFormat="1" x14ac:dyDescent="0.35"/>
    <row r="80201" customFormat="1" x14ac:dyDescent="0.35"/>
    <row r="80202" customFormat="1" x14ac:dyDescent="0.35"/>
    <row r="80203" customFormat="1" x14ac:dyDescent="0.35"/>
    <row r="80204" customFormat="1" x14ac:dyDescent="0.35"/>
    <row r="80205" customFormat="1" x14ac:dyDescent="0.35"/>
    <row r="80206" customFormat="1" x14ac:dyDescent="0.35"/>
    <row r="80207" customFormat="1" x14ac:dyDescent="0.35"/>
    <row r="80208" customFormat="1" x14ac:dyDescent="0.35"/>
    <row r="80209" customFormat="1" x14ac:dyDescent="0.35"/>
    <row r="80210" customFormat="1" x14ac:dyDescent="0.35"/>
    <row r="80211" customFormat="1" x14ac:dyDescent="0.35"/>
    <row r="80212" customFormat="1" x14ac:dyDescent="0.35"/>
    <row r="80213" customFormat="1" x14ac:dyDescent="0.35"/>
    <row r="80214" customFormat="1" x14ac:dyDescent="0.35"/>
    <row r="80215" customFormat="1" x14ac:dyDescent="0.35"/>
    <row r="80216" customFormat="1" x14ac:dyDescent="0.35"/>
    <row r="80217" customFormat="1" x14ac:dyDescent="0.35"/>
    <row r="80218" customFormat="1" x14ac:dyDescent="0.35"/>
    <row r="80219" customFormat="1" x14ac:dyDescent="0.35"/>
    <row r="80220" customFormat="1" x14ac:dyDescent="0.35"/>
    <row r="80221" customFormat="1" x14ac:dyDescent="0.35"/>
    <row r="80222" customFormat="1" x14ac:dyDescent="0.35"/>
    <row r="80223" customFormat="1" x14ac:dyDescent="0.35"/>
    <row r="80224" customFormat="1" x14ac:dyDescent="0.35"/>
    <row r="80225" customFormat="1" x14ac:dyDescent="0.35"/>
    <row r="80226" customFormat="1" x14ac:dyDescent="0.35"/>
    <row r="80227" customFormat="1" x14ac:dyDescent="0.35"/>
    <row r="80228" customFormat="1" x14ac:dyDescent="0.35"/>
    <row r="80229" customFormat="1" x14ac:dyDescent="0.35"/>
    <row r="80230" customFormat="1" x14ac:dyDescent="0.35"/>
    <row r="80231" customFormat="1" x14ac:dyDescent="0.35"/>
    <row r="80232" customFormat="1" x14ac:dyDescent="0.35"/>
    <row r="80233" customFormat="1" x14ac:dyDescent="0.35"/>
    <row r="80234" customFormat="1" x14ac:dyDescent="0.35"/>
    <row r="80235" customFormat="1" x14ac:dyDescent="0.35"/>
    <row r="80236" customFormat="1" x14ac:dyDescent="0.35"/>
    <row r="80237" customFormat="1" x14ac:dyDescent="0.35"/>
    <row r="80238" customFormat="1" x14ac:dyDescent="0.35"/>
    <row r="80239" customFormat="1" x14ac:dyDescent="0.35"/>
    <row r="80240" customFormat="1" x14ac:dyDescent="0.35"/>
    <row r="80241" customFormat="1" x14ac:dyDescent="0.35"/>
    <row r="80242" customFormat="1" x14ac:dyDescent="0.35"/>
    <row r="80243" customFormat="1" x14ac:dyDescent="0.35"/>
    <row r="80244" customFormat="1" x14ac:dyDescent="0.35"/>
    <row r="80245" customFormat="1" x14ac:dyDescent="0.35"/>
    <row r="80246" customFormat="1" x14ac:dyDescent="0.35"/>
    <row r="80247" customFormat="1" x14ac:dyDescent="0.35"/>
    <row r="80248" customFormat="1" x14ac:dyDescent="0.35"/>
    <row r="80249" customFormat="1" x14ac:dyDescent="0.35"/>
    <row r="80250" customFormat="1" x14ac:dyDescent="0.35"/>
    <row r="80251" customFormat="1" x14ac:dyDescent="0.35"/>
    <row r="80252" customFormat="1" x14ac:dyDescent="0.35"/>
    <row r="80253" customFormat="1" x14ac:dyDescent="0.35"/>
    <row r="80254" customFormat="1" x14ac:dyDescent="0.35"/>
    <row r="80255" customFormat="1" x14ac:dyDescent="0.35"/>
    <row r="80256" customFormat="1" x14ac:dyDescent="0.35"/>
    <row r="80257" customFormat="1" x14ac:dyDescent="0.35"/>
    <row r="80258" customFormat="1" x14ac:dyDescent="0.35"/>
    <row r="80259" customFormat="1" x14ac:dyDescent="0.35"/>
    <row r="80260" customFormat="1" x14ac:dyDescent="0.35"/>
    <row r="80261" customFormat="1" x14ac:dyDescent="0.35"/>
    <row r="80262" customFormat="1" x14ac:dyDescent="0.35"/>
    <row r="80263" customFormat="1" x14ac:dyDescent="0.35"/>
    <row r="80264" customFormat="1" x14ac:dyDescent="0.35"/>
    <row r="80265" customFormat="1" x14ac:dyDescent="0.35"/>
    <row r="80266" customFormat="1" x14ac:dyDescent="0.35"/>
    <row r="80267" customFormat="1" x14ac:dyDescent="0.35"/>
    <row r="80268" customFormat="1" x14ac:dyDescent="0.35"/>
    <row r="80269" customFormat="1" x14ac:dyDescent="0.35"/>
    <row r="80270" customFormat="1" x14ac:dyDescent="0.35"/>
    <row r="80271" customFormat="1" x14ac:dyDescent="0.35"/>
    <row r="80272" customFormat="1" x14ac:dyDescent="0.35"/>
    <row r="80273" customFormat="1" x14ac:dyDescent="0.35"/>
    <row r="80274" customFormat="1" x14ac:dyDescent="0.35"/>
    <row r="80275" customFormat="1" x14ac:dyDescent="0.35"/>
    <row r="80276" customFormat="1" x14ac:dyDescent="0.35"/>
    <row r="80277" customFormat="1" x14ac:dyDescent="0.35"/>
    <row r="80278" customFormat="1" x14ac:dyDescent="0.35"/>
    <row r="80279" customFormat="1" x14ac:dyDescent="0.35"/>
    <row r="80280" customFormat="1" x14ac:dyDescent="0.35"/>
    <row r="80281" customFormat="1" x14ac:dyDescent="0.35"/>
    <row r="80282" customFormat="1" x14ac:dyDescent="0.35"/>
    <row r="80283" customFormat="1" x14ac:dyDescent="0.35"/>
    <row r="80284" customFormat="1" x14ac:dyDescent="0.35"/>
    <row r="80285" customFormat="1" x14ac:dyDescent="0.35"/>
    <row r="80286" customFormat="1" x14ac:dyDescent="0.35"/>
    <row r="80287" customFormat="1" x14ac:dyDescent="0.35"/>
    <row r="80288" customFormat="1" x14ac:dyDescent="0.35"/>
    <row r="80289" customFormat="1" x14ac:dyDescent="0.35"/>
    <row r="80290" customFormat="1" x14ac:dyDescent="0.35"/>
    <row r="80291" customFormat="1" x14ac:dyDescent="0.35"/>
    <row r="80292" customFormat="1" x14ac:dyDescent="0.35"/>
    <row r="80293" customFormat="1" x14ac:dyDescent="0.35"/>
    <row r="80294" customFormat="1" x14ac:dyDescent="0.35"/>
    <row r="80295" customFormat="1" x14ac:dyDescent="0.35"/>
    <row r="80296" customFormat="1" x14ac:dyDescent="0.35"/>
    <row r="80297" customFormat="1" x14ac:dyDescent="0.35"/>
    <row r="80298" customFormat="1" x14ac:dyDescent="0.35"/>
    <row r="80299" customFormat="1" x14ac:dyDescent="0.35"/>
    <row r="80300" customFormat="1" x14ac:dyDescent="0.35"/>
    <row r="80301" customFormat="1" x14ac:dyDescent="0.35"/>
    <row r="80302" customFormat="1" x14ac:dyDescent="0.35"/>
    <row r="80303" customFormat="1" x14ac:dyDescent="0.35"/>
    <row r="80304" customFormat="1" x14ac:dyDescent="0.35"/>
    <row r="80305" customFormat="1" x14ac:dyDescent="0.35"/>
    <row r="80306" customFormat="1" x14ac:dyDescent="0.35"/>
    <row r="80307" customFormat="1" x14ac:dyDescent="0.35"/>
    <row r="80308" customFormat="1" x14ac:dyDescent="0.35"/>
    <row r="80309" customFormat="1" x14ac:dyDescent="0.35"/>
    <row r="80310" customFormat="1" x14ac:dyDescent="0.35"/>
    <row r="80311" customFormat="1" x14ac:dyDescent="0.35"/>
    <row r="80312" customFormat="1" x14ac:dyDescent="0.35"/>
    <row r="80313" customFormat="1" x14ac:dyDescent="0.35"/>
    <row r="80314" customFormat="1" x14ac:dyDescent="0.35"/>
    <row r="80315" customFormat="1" x14ac:dyDescent="0.35"/>
    <row r="80316" customFormat="1" x14ac:dyDescent="0.35"/>
    <row r="80317" customFormat="1" x14ac:dyDescent="0.35"/>
    <row r="80318" customFormat="1" x14ac:dyDescent="0.35"/>
    <row r="80319" customFormat="1" x14ac:dyDescent="0.35"/>
    <row r="80320" customFormat="1" x14ac:dyDescent="0.35"/>
    <row r="80321" customFormat="1" x14ac:dyDescent="0.35"/>
    <row r="80322" customFormat="1" x14ac:dyDescent="0.35"/>
    <row r="80323" customFormat="1" x14ac:dyDescent="0.35"/>
    <row r="80324" customFormat="1" x14ac:dyDescent="0.35"/>
    <row r="80325" customFormat="1" x14ac:dyDescent="0.35"/>
    <row r="80326" customFormat="1" x14ac:dyDescent="0.35"/>
    <row r="80327" customFormat="1" x14ac:dyDescent="0.35"/>
    <row r="80328" customFormat="1" x14ac:dyDescent="0.35"/>
    <row r="80329" customFormat="1" x14ac:dyDescent="0.35"/>
    <row r="80330" customFormat="1" x14ac:dyDescent="0.35"/>
    <row r="80331" customFormat="1" x14ac:dyDescent="0.35"/>
    <row r="80332" customFormat="1" x14ac:dyDescent="0.35"/>
    <row r="80333" customFormat="1" x14ac:dyDescent="0.35"/>
    <row r="80334" customFormat="1" x14ac:dyDescent="0.35"/>
    <row r="80335" customFormat="1" x14ac:dyDescent="0.35"/>
    <row r="80336" customFormat="1" x14ac:dyDescent="0.35"/>
    <row r="80337" customFormat="1" x14ac:dyDescent="0.35"/>
    <row r="80338" customFormat="1" x14ac:dyDescent="0.35"/>
    <row r="80339" customFormat="1" x14ac:dyDescent="0.35"/>
    <row r="80340" customFormat="1" x14ac:dyDescent="0.35"/>
    <row r="80341" customFormat="1" x14ac:dyDescent="0.35"/>
    <row r="80342" customFormat="1" x14ac:dyDescent="0.35"/>
    <row r="80343" customFormat="1" x14ac:dyDescent="0.35"/>
    <row r="80344" customFormat="1" x14ac:dyDescent="0.35"/>
    <row r="80345" customFormat="1" x14ac:dyDescent="0.35"/>
    <row r="80346" customFormat="1" x14ac:dyDescent="0.35"/>
    <row r="80347" customFormat="1" x14ac:dyDescent="0.35"/>
    <row r="80348" customFormat="1" x14ac:dyDescent="0.35"/>
    <row r="80349" customFormat="1" x14ac:dyDescent="0.35"/>
    <row r="80350" customFormat="1" x14ac:dyDescent="0.35"/>
    <row r="80351" customFormat="1" x14ac:dyDescent="0.35"/>
    <row r="80352" customFormat="1" x14ac:dyDescent="0.35"/>
    <row r="80353" customFormat="1" x14ac:dyDescent="0.35"/>
    <row r="80354" customFormat="1" x14ac:dyDescent="0.35"/>
    <row r="80355" customFormat="1" x14ac:dyDescent="0.35"/>
    <row r="80356" customFormat="1" x14ac:dyDescent="0.35"/>
    <row r="80357" customFormat="1" x14ac:dyDescent="0.35"/>
    <row r="80358" customFormat="1" x14ac:dyDescent="0.35"/>
    <row r="80359" customFormat="1" x14ac:dyDescent="0.35"/>
    <row r="80360" customFormat="1" x14ac:dyDescent="0.35"/>
    <row r="80361" customFormat="1" x14ac:dyDescent="0.35"/>
    <row r="80362" customFormat="1" x14ac:dyDescent="0.35"/>
    <row r="80363" customFormat="1" x14ac:dyDescent="0.35"/>
    <row r="80364" customFormat="1" x14ac:dyDescent="0.35"/>
    <row r="80365" customFormat="1" x14ac:dyDescent="0.35"/>
    <row r="80366" customFormat="1" x14ac:dyDescent="0.35"/>
    <row r="80367" customFormat="1" x14ac:dyDescent="0.35"/>
    <row r="80368" customFormat="1" x14ac:dyDescent="0.35"/>
    <row r="80369" customFormat="1" x14ac:dyDescent="0.35"/>
    <row r="80370" customFormat="1" x14ac:dyDescent="0.35"/>
    <row r="80371" customFormat="1" x14ac:dyDescent="0.35"/>
    <row r="80372" customFormat="1" x14ac:dyDescent="0.35"/>
    <row r="80373" customFormat="1" x14ac:dyDescent="0.35"/>
    <row r="80374" customFormat="1" x14ac:dyDescent="0.35"/>
    <row r="80375" customFormat="1" x14ac:dyDescent="0.35"/>
    <row r="80376" customFormat="1" x14ac:dyDescent="0.35"/>
    <row r="80377" customFormat="1" x14ac:dyDescent="0.35"/>
    <row r="80378" customFormat="1" x14ac:dyDescent="0.35"/>
    <row r="80379" customFormat="1" x14ac:dyDescent="0.35"/>
    <row r="80380" customFormat="1" x14ac:dyDescent="0.35"/>
    <row r="80381" customFormat="1" x14ac:dyDescent="0.35"/>
    <row r="80382" customFormat="1" x14ac:dyDescent="0.35"/>
    <row r="80383" customFormat="1" x14ac:dyDescent="0.35"/>
    <row r="80384" customFormat="1" x14ac:dyDescent="0.35"/>
    <row r="80385" customFormat="1" x14ac:dyDescent="0.35"/>
    <row r="80386" customFormat="1" x14ac:dyDescent="0.35"/>
    <row r="80387" customFormat="1" x14ac:dyDescent="0.35"/>
    <row r="80388" customFormat="1" x14ac:dyDescent="0.35"/>
    <row r="80389" customFormat="1" x14ac:dyDescent="0.35"/>
    <row r="80390" customFormat="1" x14ac:dyDescent="0.35"/>
    <row r="80391" customFormat="1" x14ac:dyDescent="0.35"/>
    <row r="80392" customFormat="1" x14ac:dyDescent="0.35"/>
    <row r="80393" customFormat="1" x14ac:dyDescent="0.35"/>
    <row r="80394" customFormat="1" x14ac:dyDescent="0.35"/>
    <row r="80395" customFormat="1" x14ac:dyDescent="0.35"/>
    <row r="80396" customFormat="1" x14ac:dyDescent="0.35"/>
    <row r="80397" customFormat="1" x14ac:dyDescent="0.35"/>
    <row r="80398" customFormat="1" x14ac:dyDescent="0.35"/>
    <row r="80399" customFormat="1" x14ac:dyDescent="0.35"/>
    <row r="80400" customFormat="1" x14ac:dyDescent="0.35"/>
    <row r="80401" customFormat="1" x14ac:dyDescent="0.35"/>
    <row r="80402" customFormat="1" x14ac:dyDescent="0.35"/>
    <row r="80403" customFormat="1" x14ac:dyDescent="0.35"/>
    <row r="80404" customFormat="1" x14ac:dyDescent="0.35"/>
    <row r="80405" customFormat="1" x14ac:dyDescent="0.35"/>
    <row r="80406" customFormat="1" x14ac:dyDescent="0.35"/>
    <row r="80407" customFormat="1" x14ac:dyDescent="0.35"/>
    <row r="80408" customFormat="1" x14ac:dyDescent="0.35"/>
    <row r="80409" customFormat="1" x14ac:dyDescent="0.35"/>
    <row r="80410" customFormat="1" x14ac:dyDescent="0.35"/>
    <row r="80411" customFormat="1" x14ac:dyDescent="0.35"/>
    <row r="80412" customFormat="1" x14ac:dyDescent="0.35"/>
    <row r="80413" customFormat="1" x14ac:dyDescent="0.35"/>
    <row r="80414" customFormat="1" x14ac:dyDescent="0.35"/>
    <row r="80415" customFormat="1" x14ac:dyDescent="0.35"/>
    <row r="80416" customFormat="1" x14ac:dyDescent="0.35"/>
    <row r="80417" customFormat="1" x14ac:dyDescent="0.35"/>
    <row r="80418" customFormat="1" x14ac:dyDescent="0.35"/>
    <row r="80419" customFormat="1" x14ac:dyDescent="0.35"/>
    <row r="80420" customFormat="1" x14ac:dyDescent="0.35"/>
    <row r="80421" customFormat="1" x14ac:dyDescent="0.35"/>
    <row r="80422" customFormat="1" x14ac:dyDescent="0.35"/>
    <row r="80423" customFormat="1" x14ac:dyDescent="0.35"/>
    <row r="80424" customFormat="1" x14ac:dyDescent="0.35"/>
    <row r="80425" customFormat="1" x14ac:dyDescent="0.35"/>
    <row r="80426" customFormat="1" x14ac:dyDescent="0.35"/>
    <row r="80427" customFormat="1" x14ac:dyDescent="0.35"/>
    <row r="80428" customFormat="1" x14ac:dyDescent="0.35"/>
    <row r="80429" customFormat="1" x14ac:dyDescent="0.35"/>
    <row r="80430" customFormat="1" x14ac:dyDescent="0.35"/>
    <row r="80431" customFormat="1" x14ac:dyDescent="0.35"/>
    <row r="80432" customFormat="1" x14ac:dyDescent="0.35"/>
    <row r="80433" customFormat="1" x14ac:dyDescent="0.35"/>
    <row r="80434" customFormat="1" x14ac:dyDescent="0.35"/>
    <row r="80435" customFormat="1" x14ac:dyDescent="0.35"/>
    <row r="80436" customFormat="1" x14ac:dyDescent="0.35"/>
    <row r="80437" customFormat="1" x14ac:dyDescent="0.35"/>
    <row r="80438" customFormat="1" x14ac:dyDescent="0.35"/>
    <row r="80439" customFormat="1" x14ac:dyDescent="0.35"/>
    <row r="80440" customFormat="1" x14ac:dyDescent="0.35"/>
    <row r="80441" customFormat="1" x14ac:dyDescent="0.35"/>
    <row r="80442" customFormat="1" x14ac:dyDescent="0.35"/>
    <row r="80443" customFormat="1" x14ac:dyDescent="0.35"/>
    <row r="80444" customFormat="1" x14ac:dyDescent="0.35"/>
    <row r="80445" customFormat="1" x14ac:dyDescent="0.35"/>
    <row r="80446" customFormat="1" x14ac:dyDescent="0.35"/>
    <row r="80447" customFormat="1" x14ac:dyDescent="0.35"/>
    <row r="80448" customFormat="1" x14ac:dyDescent="0.35"/>
    <row r="80449" customFormat="1" x14ac:dyDescent="0.35"/>
    <row r="80450" customFormat="1" x14ac:dyDescent="0.35"/>
    <row r="80451" customFormat="1" x14ac:dyDescent="0.35"/>
    <row r="80452" customFormat="1" x14ac:dyDescent="0.35"/>
    <row r="80453" customFormat="1" x14ac:dyDescent="0.35"/>
    <row r="80454" customFormat="1" x14ac:dyDescent="0.35"/>
    <row r="80455" customFormat="1" x14ac:dyDescent="0.35"/>
    <row r="80456" customFormat="1" x14ac:dyDescent="0.35"/>
    <row r="80457" customFormat="1" x14ac:dyDescent="0.35"/>
    <row r="80458" customFormat="1" x14ac:dyDescent="0.35"/>
    <row r="80459" customFormat="1" x14ac:dyDescent="0.35"/>
    <row r="80460" customFormat="1" x14ac:dyDescent="0.35"/>
    <row r="80461" customFormat="1" x14ac:dyDescent="0.35"/>
    <row r="80462" customFormat="1" x14ac:dyDescent="0.35"/>
    <row r="80463" customFormat="1" x14ac:dyDescent="0.35"/>
    <row r="80464" customFormat="1" x14ac:dyDescent="0.35"/>
    <row r="80465" customFormat="1" x14ac:dyDescent="0.35"/>
    <row r="80466" customFormat="1" x14ac:dyDescent="0.35"/>
    <row r="80467" customFormat="1" x14ac:dyDescent="0.35"/>
    <row r="80468" customFormat="1" x14ac:dyDescent="0.35"/>
    <row r="80469" customFormat="1" x14ac:dyDescent="0.35"/>
    <row r="80470" customFormat="1" x14ac:dyDescent="0.35"/>
    <row r="80471" customFormat="1" x14ac:dyDescent="0.35"/>
    <row r="80472" customFormat="1" x14ac:dyDescent="0.35"/>
    <row r="80473" customFormat="1" x14ac:dyDescent="0.35"/>
    <row r="80474" customFormat="1" x14ac:dyDescent="0.35"/>
    <row r="80475" customFormat="1" x14ac:dyDescent="0.35"/>
    <row r="80476" customFormat="1" x14ac:dyDescent="0.35"/>
    <row r="80477" customFormat="1" x14ac:dyDescent="0.35"/>
    <row r="80478" customFormat="1" x14ac:dyDescent="0.35"/>
    <row r="80479" customFormat="1" x14ac:dyDescent="0.35"/>
    <row r="80480" customFormat="1" x14ac:dyDescent="0.35"/>
    <row r="80481" customFormat="1" x14ac:dyDescent="0.35"/>
    <row r="80482" customFormat="1" x14ac:dyDescent="0.35"/>
    <row r="80483" customFormat="1" x14ac:dyDescent="0.35"/>
    <row r="80484" customFormat="1" x14ac:dyDescent="0.35"/>
    <row r="80485" customFormat="1" x14ac:dyDescent="0.35"/>
    <row r="80486" customFormat="1" x14ac:dyDescent="0.35"/>
    <row r="80487" customFormat="1" x14ac:dyDescent="0.35"/>
    <row r="80488" customFormat="1" x14ac:dyDescent="0.35"/>
    <row r="80489" customFormat="1" x14ac:dyDescent="0.35"/>
    <row r="80490" customFormat="1" x14ac:dyDescent="0.35"/>
    <row r="80491" customFormat="1" x14ac:dyDescent="0.35"/>
    <row r="80492" customFormat="1" x14ac:dyDescent="0.35"/>
    <row r="80493" customFormat="1" x14ac:dyDescent="0.35"/>
    <row r="80494" customFormat="1" x14ac:dyDescent="0.35"/>
    <row r="80495" customFormat="1" x14ac:dyDescent="0.35"/>
    <row r="80496" customFormat="1" x14ac:dyDescent="0.35"/>
    <row r="80497" customFormat="1" x14ac:dyDescent="0.35"/>
    <row r="80498" customFormat="1" x14ac:dyDescent="0.35"/>
    <row r="80499" customFormat="1" x14ac:dyDescent="0.35"/>
    <row r="80500" customFormat="1" x14ac:dyDescent="0.35"/>
    <row r="80501" customFormat="1" x14ac:dyDescent="0.35"/>
    <row r="80502" customFormat="1" x14ac:dyDescent="0.35"/>
    <row r="80503" customFormat="1" x14ac:dyDescent="0.35"/>
    <row r="80504" customFormat="1" x14ac:dyDescent="0.35"/>
    <row r="80505" customFormat="1" x14ac:dyDescent="0.35"/>
    <row r="80506" customFormat="1" x14ac:dyDescent="0.35"/>
    <row r="80507" customFormat="1" x14ac:dyDescent="0.35"/>
    <row r="80508" customFormat="1" x14ac:dyDescent="0.35"/>
    <row r="80509" customFormat="1" x14ac:dyDescent="0.35"/>
    <row r="80510" customFormat="1" x14ac:dyDescent="0.35"/>
    <row r="80511" customFormat="1" x14ac:dyDescent="0.35"/>
    <row r="80512" customFormat="1" x14ac:dyDescent="0.35"/>
    <row r="80513" customFormat="1" x14ac:dyDescent="0.35"/>
    <row r="80514" customFormat="1" x14ac:dyDescent="0.35"/>
    <row r="80515" customFormat="1" x14ac:dyDescent="0.35"/>
    <row r="80516" customFormat="1" x14ac:dyDescent="0.35"/>
    <row r="80517" customFormat="1" x14ac:dyDescent="0.35"/>
    <row r="80518" customFormat="1" x14ac:dyDescent="0.35"/>
    <row r="80519" customFormat="1" x14ac:dyDescent="0.35"/>
    <row r="80520" customFormat="1" x14ac:dyDescent="0.35"/>
    <row r="80521" customFormat="1" x14ac:dyDescent="0.35"/>
    <row r="80522" customFormat="1" x14ac:dyDescent="0.35"/>
    <row r="80523" customFormat="1" x14ac:dyDescent="0.35"/>
    <row r="80524" customFormat="1" x14ac:dyDescent="0.35"/>
    <row r="80525" customFormat="1" x14ac:dyDescent="0.35"/>
    <row r="80526" customFormat="1" x14ac:dyDescent="0.35"/>
    <row r="80527" customFormat="1" x14ac:dyDescent="0.35"/>
    <row r="80528" customFormat="1" x14ac:dyDescent="0.35"/>
    <row r="80529" customFormat="1" x14ac:dyDescent="0.35"/>
    <row r="80530" customFormat="1" x14ac:dyDescent="0.35"/>
    <row r="80531" customFormat="1" x14ac:dyDescent="0.35"/>
    <row r="80532" customFormat="1" x14ac:dyDescent="0.35"/>
    <row r="80533" customFormat="1" x14ac:dyDescent="0.35"/>
    <row r="80534" customFormat="1" x14ac:dyDescent="0.35"/>
    <row r="80535" customFormat="1" x14ac:dyDescent="0.35"/>
    <row r="80536" customFormat="1" x14ac:dyDescent="0.35"/>
    <row r="80537" customFormat="1" x14ac:dyDescent="0.35"/>
    <row r="80538" customFormat="1" x14ac:dyDescent="0.35"/>
    <row r="80539" customFormat="1" x14ac:dyDescent="0.35"/>
    <row r="80540" customFormat="1" x14ac:dyDescent="0.35"/>
    <row r="80541" customFormat="1" x14ac:dyDescent="0.35"/>
    <row r="80542" customFormat="1" x14ac:dyDescent="0.35"/>
    <row r="80543" customFormat="1" x14ac:dyDescent="0.35"/>
    <row r="80544" customFormat="1" x14ac:dyDescent="0.35"/>
    <row r="80545" customFormat="1" x14ac:dyDescent="0.35"/>
    <row r="80546" customFormat="1" x14ac:dyDescent="0.35"/>
    <row r="80547" customFormat="1" x14ac:dyDescent="0.35"/>
    <row r="80548" customFormat="1" x14ac:dyDescent="0.35"/>
    <row r="80549" customFormat="1" x14ac:dyDescent="0.35"/>
    <row r="80550" customFormat="1" x14ac:dyDescent="0.35"/>
    <row r="80551" customFormat="1" x14ac:dyDescent="0.35"/>
    <row r="80552" customFormat="1" x14ac:dyDescent="0.35"/>
    <row r="80553" customFormat="1" x14ac:dyDescent="0.35"/>
    <row r="80554" customFormat="1" x14ac:dyDescent="0.35"/>
    <row r="80555" customFormat="1" x14ac:dyDescent="0.35"/>
    <row r="80556" customFormat="1" x14ac:dyDescent="0.35"/>
    <row r="80557" customFormat="1" x14ac:dyDescent="0.35"/>
    <row r="80558" customFormat="1" x14ac:dyDescent="0.35"/>
    <row r="80559" customFormat="1" x14ac:dyDescent="0.35"/>
    <row r="80560" customFormat="1" x14ac:dyDescent="0.35"/>
    <row r="80561" customFormat="1" x14ac:dyDescent="0.35"/>
    <row r="80562" customFormat="1" x14ac:dyDescent="0.35"/>
    <row r="80563" customFormat="1" x14ac:dyDescent="0.35"/>
    <row r="80564" customFormat="1" x14ac:dyDescent="0.35"/>
    <row r="80565" customFormat="1" x14ac:dyDescent="0.35"/>
    <row r="80566" customFormat="1" x14ac:dyDescent="0.35"/>
    <row r="80567" customFormat="1" x14ac:dyDescent="0.35"/>
    <row r="80568" customFormat="1" x14ac:dyDescent="0.35"/>
    <row r="80569" customFormat="1" x14ac:dyDescent="0.35"/>
    <row r="80570" customFormat="1" x14ac:dyDescent="0.35"/>
    <row r="80571" customFormat="1" x14ac:dyDescent="0.35"/>
    <row r="80572" customFormat="1" x14ac:dyDescent="0.35"/>
    <row r="80573" customFormat="1" x14ac:dyDescent="0.35"/>
    <row r="80574" customFormat="1" x14ac:dyDescent="0.35"/>
    <row r="80575" customFormat="1" x14ac:dyDescent="0.35"/>
    <row r="80576" customFormat="1" x14ac:dyDescent="0.35"/>
    <row r="80577" customFormat="1" x14ac:dyDescent="0.35"/>
    <row r="80578" customFormat="1" x14ac:dyDescent="0.35"/>
    <row r="80579" customFormat="1" x14ac:dyDescent="0.35"/>
    <row r="80580" customFormat="1" x14ac:dyDescent="0.35"/>
    <row r="80581" customFormat="1" x14ac:dyDescent="0.35"/>
    <row r="80582" customFormat="1" x14ac:dyDescent="0.35"/>
    <row r="80583" customFormat="1" x14ac:dyDescent="0.35"/>
    <row r="80584" customFormat="1" x14ac:dyDescent="0.35"/>
    <row r="80585" customFormat="1" x14ac:dyDescent="0.35"/>
    <row r="80586" customFormat="1" x14ac:dyDescent="0.35"/>
    <row r="80587" customFormat="1" x14ac:dyDescent="0.35"/>
    <row r="80588" customFormat="1" x14ac:dyDescent="0.35"/>
    <row r="80589" customFormat="1" x14ac:dyDescent="0.35"/>
    <row r="80590" customFormat="1" x14ac:dyDescent="0.35"/>
    <row r="80591" customFormat="1" x14ac:dyDescent="0.35"/>
    <row r="80592" customFormat="1" x14ac:dyDescent="0.35"/>
    <row r="80593" customFormat="1" x14ac:dyDescent="0.35"/>
    <row r="80594" customFormat="1" x14ac:dyDescent="0.35"/>
    <row r="80595" customFormat="1" x14ac:dyDescent="0.35"/>
    <row r="80596" customFormat="1" x14ac:dyDescent="0.35"/>
    <row r="80597" customFormat="1" x14ac:dyDescent="0.35"/>
    <row r="80598" customFormat="1" x14ac:dyDescent="0.35"/>
    <row r="80599" customFormat="1" x14ac:dyDescent="0.35"/>
    <row r="80600" customFormat="1" x14ac:dyDescent="0.35"/>
    <row r="80601" customFormat="1" x14ac:dyDescent="0.35"/>
    <row r="80602" customFormat="1" x14ac:dyDescent="0.35"/>
    <row r="80603" customFormat="1" x14ac:dyDescent="0.35"/>
    <row r="80604" customFormat="1" x14ac:dyDescent="0.35"/>
    <row r="80605" customFormat="1" x14ac:dyDescent="0.35"/>
    <row r="80606" customFormat="1" x14ac:dyDescent="0.35"/>
    <row r="80607" customFormat="1" x14ac:dyDescent="0.35"/>
    <row r="80608" customFormat="1" x14ac:dyDescent="0.35"/>
    <row r="80609" customFormat="1" x14ac:dyDescent="0.35"/>
    <row r="80610" customFormat="1" x14ac:dyDescent="0.35"/>
    <row r="80611" customFormat="1" x14ac:dyDescent="0.35"/>
    <row r="80612" customFormat="1" x14ac:dyDescent="0.35"/>
    <row r="80613" customFormat="1" x14ac:dyDescent="0.35"/>
    <row r="80614" customFormat="1" x14ac:dyDescent="0.35"/>
    <row r="80615" customFormat="1" x14ac:dyDescent="0.35"/>
    <row r="80616" customFormat="1" x14ac:dyDescent="0.35"/>
    <row r="80617" customFormat="1" x14ac:dyDescent="0.35"/>
    <row r="80618" customFormat="1" x14ac:dyDescent="0.35"/>
    <row r="80619" customFormat="1" x14ac:dyDescent="0.35"/>
    <row r="80620" customFormat="1" x14ac:dyDescent="0.35"/>
    <row r="80621" customFormat="1" x14ac:dyDescent="0.35"/>
    <row r="80622" customFormat="1" x14ac:dyDescent="0.35"/>
    <row r="80623" customFormat="1" x14ac:dyDescent="0.35"/>
    <row r="80624" customFormat="1" x14ac:dyDescent="0.35"/>
    <row r="80625" customFormat="1" x14ac:dyDescent="0.35"/>
    <row r="80626" customFormat="1" x14ac:dyDescent="0.35"/>
    <row r="80627" customFormat="1" x14ac:dyDescent="0.35"/>
    <row r="80628" customFormat="1" x14ac:dyDescent="0.35"/>
    <row r="80629" customFormat="1" x14ac:dyDescent="0.35"/>
    <row r="80630" customFormat="1" x14ac:dyDescent="0.35"/>
    <row r="80631" customFormat="1" x14ac:dyDescent="0.35"/>
    <row r="80632" customFormat="1" x14ac:dyDescent="0.35"/>
    <row r="80633" customFormat="1" x14ac:dyDescent="0.35"/>
    <row r="80634" customFormat="1" x14ac:dyDescent="0.35"/>
    <row r="80635" customFormat="1" x14ac:dyDescent="0.35"/>
    <row r="80636" customFormat="1" x14ac:dyDescent="0.35"/>
    <row r="80637" customFormat="1" x14ac:dyDescent="0.35"/>
    <row r="80638" customFormat="1" x14ac:dyDescent="0.35"/>
    <row r="80639" customFormat="1" x14ac:dyDescent="0.35"/>
    <row r="80640" customFormat="1" x14ac:dyDescent="0.35"/>
    <row r="80641" customFormat="1" x14ac:dyDescent="0.35"/>
    <row r="80642" customFormat="1" x14ac:dyDescent="0.35"/>
    <row r="80643" customFormat="1" x14ac:dyDescent="0.35"/>
    <row r="80644" customFormat="1" x14ac:dyDescent="0.35"/>
    <row r="80645" customFormat="1" x14ac:dyDescent="0.35"/>
    <row r="80646" customFormat="1" x14ac:dyDescent="0.35"/>
    <row r="80647" customFormat="1" x14ac:dyDescent="0.35"/>
    <row r="80648" customFormat="1" x14ac:dyDescent="0.35"/>
    <row r="80649" customFormat="1" x14ac:dyDescent="0.35"/>
    <row r="80650" customFormat="1" x14ac:dyDescent="0.35"/>
    <row r="80651" customFormat="1" x14ac:dyDescent="0.35"/>
    <row r="80652" customFormat="1" x14ac:dyDescent="0.35"/>
    <row r="80653" customFormat="1" x14ac:dyDescent="0.35"/>
    <row r="80654" customFormat="1" x14ac:dyDescent="0.35"/>
    <row r="80655" customFormat="1" x14ac:dyDescent="0.35"/>
    <row r="80656" customFormat="1" x14ac:dyDescent="0.35"/>
    <row r="80657" customFormat="1" x14ac:dyDescent="0.35"/>
    <row r="80658" customFormat="1" x14ac:dyDescent="0.35"/>
    <row r="80659" customFormat="1" x14ac:dyDescent="0.35"/>
    <row r="80660" customFormat="1" x14ac:dyDescent="0.35"/>
    <row r="80661" customFormat="1" x14ac:dyDescent="0.35"/>
    <row r="80662" customFormat="1" x14ac:dyDescent="0.35"/>
    <row r="80663" customFormat="1" x14ac:dyDescent="0.35"/>
    <row r="80664" customFormat="1" x14ac:dyDescent="0.35"/>
    <row r="80665" customFormat="1" x14ac:dyDescent="0.35"/>
    <row r="80666" customFormat="1" x14ac:dyDescent="0.35"/>
    <row r="80667" customFormat="1" x14ac:dyDescent="0.35"/>
    <row r="80668" customFormat="1" x14ac:dyDescent="0.35"/>
    <row r="80669" customFormat="1" x14ac:dyDescent="0.35"/>
    <row r="80670" customFormat="1" x14ac:dyDescent="0.35"/>
    <row r="80671" customFormat="1" x14ac:dyDescent="0.35"/>
    <row r="80672" customFormat="1" x14ac:dyDescent="0.35"/>
    <row r="80673" customFormat="1" x14ac:dyDescent="0.35"/>
    <row r="80674" customFormat="1" x14ac:dyDescent="0.35"/>
    <row r="80675" customFormat="1" x14ac:dyDescent="0.35"/>
    <row r="80676" customFormat="1" x14ac:dyDescent="0.35"/>
    <row r="80677" customFormat="1" x14ac:dyDescent="0.35"/>
    <row r="80678" customFormat="1" x14ac:dyDescent="0.35"/>
    <row r="80679" customFormat="1" x14ac:dyDescent="0.35"/>
    <row r="80680" customFormat="1" x14ac:dyDescent="0.35"/>
    <row r="80681" customFormat="1" x14ac:dyDescent="0.35"/>
    <row r="80682" customFormat="1" x14ac:dyDescent="0.35"/>
    <row r="80683" customFormat="1" x14ac:dyDescent="0.35"/>
    <row r="80684" customFormat="1" x14ac:dyDescent="0.35"/>
    <row r="80685" customFormat="1" x14ac:dyDescent="0.35"/>
    <row r="80686" customFormat="1" x14ac:dyDescent="0.35"/>
    <row r="80687" customFormat="1" x14ac:dyDescent="0.35"/>
    <row r="80688" customFormat="1" x14ac:dyDescent="0.35"/>
    <row r="80689" customFormat="1" x14ac:dyDescent="0.35"/>
    <row r="80690" customFormat="1" x14ac:dyDescent="0.35"/>
    <row r="80691" customFormat="1" x14ac:dyDescent="0.35"/>
    <row r="80692" customFormat="1" x14ac:dyDescent="0.35"/>
    <row r="80693" customFormat="1" x14ac:dyDescent="0.35"/>
    <row r="80694" customFormat="1" x14ac:dyDescent="0.35"/>
    <row r="80695" customFormat="1" x14ac:dyDescent="0.35"/>
    <row r="80696" customFormat="1" x14ac:dyDescent="0.35"/>
    <row r="80697" customFormat="1" x14ac:dyDescent="0.35"/>
    <row r="80698" customFormat="1" x14ac:dyDescent="0.35"/>
    <row r="80699" customFormat="1" x14ac:dyDescent="0.35"/>
    <row r="80700" customFormat="1" x14ac:dyDescent="0.35"/>
    <row r="80701" customFormat="1" x14ac:dyDescent="0.35"/>
    <row r="80702" customFormat="1" x14ac:dyDescent="0.35"/>
    <row r="80703" customFormat="1" x14ac:dyDescent="0.35"/>
    <row r="80704" customFormat="1" x14ac:dyDescent="0.35"/>
    <row r="80705" customFormat="1" x14ac:dyDescent="0.35"/>
    <row r="80706" customFormat="1" x14ac:dyDescent="0.35"/>
    <row r="80707" customFormat="1" x14ac:dyDescent="0.35"/>
    <row r="80708" customFormat="1" x14ac:dyDescent="0.35"/>
    <row r="80709" customFormat="1" x14ac:dyDescent="0.35"/>
    <row r="80710" customFormat="1" x14ac:dyDescent="0.35"/>
    <row r="80711" customFormat="1" x14ac:dyDescent="0.35"/>
    <row r="80712" customFormat="1" x14ac:dyDescent="0.35"/>
    <row r="80713" customFormat="1" x14ac:dyDescent="0.35"/>
    <row r="80714" customFormat="1" x14ac:dyDescent="0.35"/>
    <row r="80715" customFormat="1" x14ac:dyDescent="0.35"/>
    <row r="80716" customFormat="1" x14ac:dyDescent="0.35"/>
    <row r="80717" customFormat="1" x14ac:dyDescent="0.35"/>
    <row r="80718" customFormat="1" x14ac:dyDescent="0.35"/>
    <row r="80719" customFormat="1" x14ac:dyDescent="0.35"/>
    <row r="80720" customFormat="1" x14ac:dyDescent="0.35"/>
    <row r="80721" customFormat="1" x14ac:dyDescent="0.35"/>
    <row r="80722" customFormat="1" x14ac:dyDescent="0.35"/>
    <row r="80723" customFormat="1" x14ac:dyDescent="0.35"/>
    <row r="80724" customFormat="1" x14ac:dyDescent="0.35"/>
    <row r="80725" customFormat="1" x14ac:dyDescent="0.35"/>
    <row r="80726" customFormat="1" x14ac:dyDescent="0.35"/>
    <row r="80727" customFormat="1" x14ac:dyDescent="0.35"/>
    <row r="80728" customFormat="1" x14ac:dyDescent="0.35"/>
    <row r="80729" customFormat="1" x14ac:dyDescent="0.35"/>
    <row r="80730" customFormat="1" x14ac:dyDescent="0.35"/>
    <row r="80731" customFormat="1" x14ac:dyDescent="0.35"/>
    <row r="80732" customFormat="1" x14ac:dyDescent="0.35"/>
    <row r="80733" customFormat="1" x14ac:dyDescent="0.35"/>
    <row r="80734" customFormat="1" x14ac:dyDescent="0.35"/>
    <row r="80735" customFormat="1" x14ac:dyDescent="0.35"/>
    <row r="80736" customFormat="1" x14ac:dyDescent="0.35"/>
    <row r="80737" customFormat="1" x14ac:dyDescent="0.35"/>
    <row r="80738" customFormat="1" x14ac:dyDescent="0.35"/>
    <row r="80739" customFormat="1" x14ac:dyDescent="0.35"/>
    <row r="80740" customFormat="1" x14ac:dyDescent="0.35"/>
    <row r="80741" customFormat="1" x14ac:dyDescent="0.35"/>
    <row r="80742" customFormat="1" x14ac:dyDescent="0.35"/>
    <row r="80743" customFormat="1" x14ac:dyDescent="0.35"/>
    <row r="80744" customFormat="1" x14ac:dyDescent="0.35"/>
    <row r="80745" customFormat="1" x14ac:dyDescent="0.35"/>
    <row r="80746" customFormat="1" x14ac:dyDescent="0.35"/>
    <row r="80747" customFormat="1" x14ac:dyDescent="0.35"/>
    <row r="80748" customFormat="1" x14ac:dyDescent="0.35"/>
    <row r="80749" customFormat="1" x14ac:dyDescent="0.35"/>
    <row r="80750" customFormat="1" x14ac:dyDescent="0.35"/>
    <row r="80751" customFormat="1" x14ac:dyDescent="0.35"/>
    <row r="80752" customFormat="1" x14ac:dyDescent="0.35"/>
    <row r="80753" customFormat="1" x14ac:dyDescent="0.35"/>
    <row r="80754" customFormat="1" x14ac:dyDescent="0.35"/>
    <row r="80755" customFormat="1" x14ac:dyDescent="0.35"/>
    <row r="80756" customFormat="1" x14ac:dyDescent="0.35"/>
    <row r="80757" customFormat="1" x14ac:dyDescent="0.35"/>
    <row r="80758" customFormat="1" x14ac:dyDescent="0.35"/>
    <row r="80759" customFormat="1" x14ac:dyDescent="0.35"/>
    <row r="80760" customFormat="1" x14ac:dyDescent="0.35"/>
    <row r="80761" customFormat="1" x14ac:dyDescent="0.35"/>
    <row r="80762" customFormat="1" x14ac:dyDescent="0.35"/>
    <row r="80763" customFormat="1" x14ac:dyDescent="0.35"/>
    <row r="80764" customFormat="1" x14ac:dyDescent="0.35"/>
    <row r="80765" customFormat="1" x14ac:dyDescent="0.35"/>
    <row r="80766" customFormat="1" x14ac:dyDescent="0.35"/>
    <row r="80767" customFormat="1" x14ac:dyDescent="0.35"/>
    <row r="80768" customFormat="1" x14ac:dyDescent="0.35"/>
    <row r="80769" customFormat="1" x14ac:dyDescent="0.35"/>
    <row r="80770" customFormat="1" x14ac:dyDescent="0.35"/>
    <row r="80771" customFormat="1" x14ac:dyDescent="0.35"/>
    <row r="80772" customFormat="1" x14ac:dyDescent="0.35"/>
    <row r="80773" customFormat="1" x14ac:dyDescent="0.35"/>
    <row r="80774" customFormat="1" x14ac:dyDescent="0.35"/>
    <row r="80775" customFormat="1" x14ac:dyDescent="0.35"/>
    <row r="80776" customFormat="1" x14ac:dyDescent="0.35"/>
    <row r="80777" customFormat="1" x14ac:dyDescent="0.35"/>
    <row r="80778" customFormat="1" x14ac:dyDescent="0.35"/>
    <row r="80779" customFormat="1" x14ac:dyDescent="0.35"/>
    <row r="80780" customFormat="1" x14ac:dyDescent="0.35"/>
    <row r="80781" customFormat="1" x14ac:dyDescent="0.35"/>
    <row r="80782" customFormat="1" x14ac:dyDescent="0.35"/>
    <row r="80783" customFormat="1" x14ac:dyDescent="0.35"/>
    <row r="80784" customFormat="1" x14ac:dyDescent="0.35"/>
    <row r="80785" customFormat="1" x14ac:dyDescent="0.35"/>
    <row r="80786" customFormat="1" x14ac:dyDescent="0.35"/>
    <row r="80787" customFormat="1" x14ac:dyDescent="0.35"/>
    <row r="80788" customFormat="1" x14ac:dyDescent="0.35"/>
    <row r="80789" customFormat="1" x14ac:dyDescent="0.35"/>
    <row r="80790" customFormat="1" x14ac:dyDescent="0.35"/>
    <row r="80791" customFormat="1" x14ac:dyDescent="0.35"/>
    <row r="80792" customFormat="1" x14ac:dyDescent="0.35"/>
    <row r="80793" customFormat="1" x14ac:dyDescent="0.35"/>
    <row r="80794" customFormat="1" x14ac:dyDescent="0.35"/>
    <row r="80795" customFormat="1" x14ac:dyDescent="0.35"/>
    <row r="80796" customFormat="1" x14ac:dyDescent="0.35"/>
    <row r="80797" customFormat="1" x14ac:dyDescent="0.35"/>
    <row r="80798" customFormat="1" x14ac:dyDescent="0.35"/>
    <row r="80799" customFormat="1" x14ac:dyDescent="0.35"/>
    <row r="80800" customFormat="1" x14ac:dyDescent="0.35"/>
    <row r="80801" customFormat="1" x14ac:dyDescent="0.35"/>
    <row r="80802" customFormat="1" x14ac:dyDescent="0.35"/>
    <row r="80803" customFormat="1" x14ac:dyDescent="0.35"/>
    <row r="80804" customFormat="1" x14ac:dyDescent="0.35"/>
    <row r="80805" customFormat="1" x14ac:dyDescent="0.35"/>
    <row r="80806" customFormat="1" x14ac:dyDescent="0.35"/>
    <row r="80807" customFormat="1" x14ac:dyDescent="0.35"/>
    <row r="80808" customFormat="1" x14ac:dyDescent="0.35"/>
    <row r="80809" customFormat="1" x14ac:dyDescent="0.35"/>
    <row r="80810" customFormat="1" x14ac:dyDescent="0.35"/>
    <row r="80811" customFormat="1" x14ac:dyDescent="0.35"/>
    <row r="80812" customFormat="1" x14ac:dyDescent="0.35"/>
    <row r="80813" customFormat="1" x14ac:dyDescent="0.35"/>
    <row r="80814" customFormat="1" x14ac:dyDescent="0.35"/>
    <row r="80815" customFormat="1" x14ac:dyDescent="0.35"/>
    <row r="80816" customFormat="1" x14ac:dyDescent="0.35"/>
    <row r="80817" customFormat="1" x14ac:dyDescent="0.35"/>
    <row r="80818" customFormat="1" x14ac:dyDescent="0.35"/>
    <row r="80819" customFormat="1" x14ac:dyDescent="0.35"/>
    <row r="80820" customFormat="1" x14ac:dyDescent="0.35"/>
    <row r="80821" customFormat="1" x14ac:dyDescent="0.35"/>
    <row r="80822" customFormat="1" x14ac:dyDescent="0.35"/>
    <row r="80823" customFormat="1" x14ac:dyDescent="0.35"/>
    <row r="80824" customFormat="1" x14ac:dyDescent="0.35"/>
    <row r="80825" customFormat="1" x14ac:dyDescent="0.35"/>
    <row r="80826" customFormat="1" x14ac:dyDescent="0.35"/>
    <row r="80827" customFormat="1" x14ac:dyDescent="0.35"/>
    <row r="80828" customFormat="1" x14ac:dyDescent="0.35"/>
    <row r="80829" customFormat="1" x14ac:dyDescent="0.35"/>
    <row r="80830" customFormat="1" x14ac:dyDescent="0.35"/>
    <row r="80831" customFormat="1" x14ac:dyDescent="0.35"/>
    <row r="80832" customFormat="1" x14ac:dyDescent="0.35"/>
    <row r="80833" customFormat="1" x14ac:dyDescent="0.35"/>
    <row r="80834" customFormat="1" x14ac:dyDescent="0.35"/>
    <row r="80835" customFormat="1" x14ac:dyDescent="0.35"/>
    <row r="80836" customFormat="1" x14ac:dyDescent="0.35"/>
    <row r="80837" customFormat="1" x14ac:dyDescent="0.35"/>
    <row r="80838" customFormat="1" x14ac:dyDescent="0.35"/>
    <row r="80839" customFormat="1" x14ac:dyDescent="0.35"/>
    <row r="80840" customFormat="1" x14ac:dyDescent="0.35"/>
    <row r="80841" customFormat="1" x14ac:dyDescent="0.35"/>
    <row r="80842" customFormat="1" x14ac:dyDescent="0.35"/>
    <row r="80843" customFormat="1" x14ac:dyDescent="0.35"/>
    <row r="80844" customFormat="1" x14ac:dyDescent="0.35"/>
    <row r="80845" customFormat="1" x14ac:dyDescent="0.35"/>
    <row r="80846" customFormat="1" x14ac:dyDescent="0.35"/>
    <row r="80847" customFormat="1" x14ac:dyDescent="0.35"/>
    <row r="80848" customFormat="1" x14ac:dyDescent="0.35"/>
    <row r="80849" customFormat="1" x14ac:dyDescent="0.35"/>
    <row r="80850" customFormat="1" x14ac:dyDescent="0.35"/>
    <row r="80851" customFormat="1" x14ac:dyDescent="0.35"/>
    <row r="80852" customFormat="1" x14ac:dyDescent="0.35"/>
    <row r="80853" customFormat="1" x14ac:dyDescent="0.35"/>
    <row r="80854" customFormat="1" x14ac:dyDescent="0.35"/>
    <row r="80855" customFormat="1" x14ac:dyDescent="0.35"/>
    <row r="80856" customFormat="1" x14ac:dyDescent="0.35"/>
    <row r="80857" customFormat="1" x14ac:dyDescent="0.35"/>
    <row r="80858" customFormat="1" x14ac:dyDescent="0.35"/>
    <row r="80859" customFormat="1" x14ac:dyDescent="0.35"/>
    <row r="80860" customFormat="1" x14ac:dyDescent="0.35"/>
    <row r="80861" customFormat="1" x14ac:dyDescent="0.35"/>
    <row r="80862" customFormat="1" x14ac:dyDescent="0.35"/>
    <row r="80863" customFormat="1" x14ac:dyDescent="0.35"/>
    <row r="80864" customFormat="1" x14ac:dyDescent="0.35"/>
    <row r="80865" customFormat="1" x14ac:dyDescent="0.35"/>
    <row r="80866" customFormat="1" x14ac:dyDescent="0.35"/>
    <row r="80867" customFormat="1" x14ac:dyDescent="0.35"/>
    <row r="80868" customFormat="1" x14ac:dyDescent="0.35"/>
    <row r="80869" customFormat="1" x14ac:dyDescent="0.35"/>
    <row r="80870" customFormat="1" x14ac:dyDescent="0.35"/>
    <row r="80871" customFormat="1" x14ac:dyDescent="0.35"/>
    <row r="80872" customFormat="1" x14ac:dyDescent="0.35"/>
    <row r="80873" customFormat="1" x14ac:dyDescent="0.35"/>
    <row r="80874" customFormat="1" x14ac:dyDescent="0.35"/>
    <row r="80875" customFormat="1" x14ac:dyDescent="0.35"/>
    <row r="80876" customFormat="1" x14ac:dyDescent="0.35"/>
    <row r="80877" customFormat="1" x14ac:dyDescent="0.35"/>
    <row r="80878" customFormat="1" x14ac:dyDescent="0.35"/>
    <row r="80879" customFormat="1" x14ac:dyDescent="0.35"/>
    <row r="80880" customFormat="1" x14ac:dyDescent="0.35"/>
    <row r="80881" customFormat="1" x14ac:dyDescent="0.35"/>
    <row r="80882" customFormat="1" x14ac:dyDescent="0.35"/>
    <row r="80883" customFormat="1" x14ac:dyDescent="0.35"/>
    <row r="80884" customFormat="1" x14ac:dyDescent="0.35"/>
    <row r="80885" customFormat="1" x14ac:dyDescent="0.35"/>
    <row r="80886" customFormat="1" x14ac:dyDescent="0.35"/>
    <row r="80887" customFormat="1" x14ac:dyDescent="0.35"/>
    <row r="80888" customFormat="1" x14ac:dyDescent="0.35"/>
    <row r="80889" customFormat="1" x14ac:dyDescent="0.35"/>
    <row r="80890" customFormat="1" x14ac:dyDescent="0.35"/>
    <row r="80891" customFormat="1" x14ac:dyDescent="0.35"/>
    <row r="80892" customFormat="1" x14ac:dyDescent="0.35"/>
    <row r="80893" customFormat="1" x14ac:dyDescent="0.35"/>
    <row r="80894" customFormat="1" x14ac:dyDescent="0.35"/>
    <row r="80895" customFormat="1" x14ac:dyDescent="0.35"/>
    <row r="80896" customFormat="1" x14ac:dyDescent="0.35"/>
    <row r="80897" customFormat="1" x14ac:dyDescent="0.35"/>
    <row r="80898" customFormat="1" x14ac:dyDescent="0.35"/>
    <row r="80899" customFormat="1" x14ac:dyDescent="0.35"/>
    <row r="80900" customFormat="1" x14ac:dyDescent="0.35"/>
    <row r="80901" customFormat="1" x14ac:dyDescent="0.35"/>
    <row r="80902" customFormat="1" x14ac:dyDescent="0.35"/>
    <row r="80903" customFormat="1" x14ac:dyDescent="0.35"/>
    <row r="80904" customFormat="1" x14ac:dyDescent="0.35"/>
    <row r="80905" customFormat="1" x14ac:dyDescent="0.35"/>
    <row r="80906" customFormat="1" x14ac:dyDescent="0.35"/>
    <row r="80907" customFormat="1" x14ac:dyDescent="0.35"/>
    <row r="80908" customFormat="1" x14ac:dyDescent="0.35"/>
    <row r="80909" customFormat="1" x14ac:dyDescent="0.35"/>
    <row r="80910" customFormat="1" x14ac:dyDescent="0.35"/>
    <row r="80911" customFormat="1" x14ac:dyDescent="0.35"/>
    <row r="80912" customFormat="1" x14ac:dyDescent="0.35"/>
    <row r="80913" customFormat="1" x14ac:dyDescent="0.35"/>
    <row r="80914" customFormat="1" x14ac:dyDescent="0.35"/>
    <row r="80915" customFormat="1" x14ac:dyDescent="0.35"/>
    <row r="80916" customFormat="1" x14ac:dyDescent="0.35"/>
    <row r="80917" customFormat="1" x14ac:dyDescent="0.35"/>
    <row r="80918" customFormat="1" x14ac:dyDescent="0.35"/>
    <row r="80919" customFormat="1" x14ac:dyDescent="0.35"/>
    <row r="80920" customFormat="1" x14ac:dyDescent="0.35"/>
    <row r="80921" customFormat="1" x14ac:dyDescent="0.35"/>
    <row r="80922" customFormat="1" x14ac:dyDescent="0.35"/>
    <row r="80923" customFormat="1" x14ac:dyDescent="0.35"/>
    <row r="80924" customFormat="1" x14ac:dyDescent="0.35"/>
    <row r="80925" customFormat="1" x14ac:dyDescent="0.35"/>
    <row r="80926" customFormat="1" x14ac:dyDescent="0.35"/>
    <row r="80927" customFormat="1" x14ac:dyDescent="0.35"/>
    <row r="80928" customFormat="1" x14ac:dyDescent="0.35"/>
    <row r="80929" customFormat="1" x14ac:dyDescent="0.35"/>
    <row r="80930" customFormat="1" x14ac:dyDescent="0.35"/>
    <row r="80931" customFormat="1" x14ac:dyDescent="0.35"/>
    <row r="80932" customFormat="1" x14ac:dyDescent="0.35"/>
    <row r="80933" customFormat="1" x14ac:dyDescent="0.35"/>
    <row r="80934" customFormat="1" x14ac:dyDescent="0.35"/>
    <row r="80935" customFormat="1" x14ac:dyDescent="0.35"/>
    <row r="80936" customFormat="1" x14ac:dyDescent="0.35"/>
    <row r="80937" customFormat="1" x14ac:dyDescent="0.35"/>
    <row r="80938" customFormat="1" x14ac:dyDescent="0.35"/>
    <row r="80939" customFormat="1" x14ac:dyDescent="0.35"/>
    <row r="80940" customFormat="1" x14ac:dyDescent="0.35"/>
    <row r="80941" customFormat="1" x14ac:dyDescent="0.35"/>
    <row r="80942" customFormat="1" x14ac:dyDescent="0.35"/>
    <row r="80943" customFormat="1" x14ac:dyDescent="0.35"/>
    <row r="80944" customFormat="1" x14ac:dyDescent="0.35"/>
    <row r="80945" customFormat="1" x14ac:dyDescent="0.35"/>
    <row r="80946" customFormat="1" x14ac:dyDescent="0.35"/>
    <row r="80947" customFormat="1" x14ac:dyDescent="0.35"/>
    <row r="80948" customFormat="1" x14ac:dyDescent="0.35"/>
    <row r="80949" customFormat="1" x14ac:dyDescent="0.35"/>
    <row r="80950" customFormat="1" x14ac:dyDescent="0.35"/>
    <row r="80951" customFormat="1" x14ac:dyDescent="0.35"/>
    <row r="80952" customFormat="1" x14ac:dyDescent="0.35"/>
    <row r="80953" customFormat="1" x14ac:dyDescent="0.35"/>
    <row r="80954" customFormat="1" x14ac:dyDescent="0.35"/>
    <row r="80955" customFormat="1" x14ac:dyDescent="0.35"/>
    <row r="80956" customFormat="1" x14ac:dyDescent="0.35"/>
    <row r="80957" customFormat="1" x14ac:dyDescent="0.35"/>
    <row r="80958" customFormat="1" x14ac:dyDescent="0.35"/>
    <row r="80959" customFormat="1" x14ac:dyDescent="0.35"/>
    <row r="80960" customFormat="1" x14ac:dyDescent="0.35"/>
    <row r="80961" customFormat="1" x14ac:dyDescent="0.35"/>
    <row r="80962" customFormat="1" x14ac:dyDescent="0.35"/>
    <row r="80963" customFormat="1" x14ac:dyDescent="0.35"/>
    <row r="80964" customFormat="1" x14ac:dyDescent="0.35"/>
    <row r="80965" customFormat="1" x14ac:dyDescent="0.35"/>
    <row r="80966" customFormat="1" x14ac:dyDescent="0.35"/>
    <row r="80967" customFormat="1" x14ac:dyDescent="0.35"/>
    <row r="80968" customFormat="1" x14ac:dyDescent="0.35"/>
    <row r="80969" customFormat="1" x14ac:dyDescent="0.35"/>
    <row r="80970" customFormat="1" x14ac:dyDescent="0.35"/>
    <row r="80971" customFormat="1" x14ac:dyDescent="0.35"/>
    <row r="80972" customFormat="1" x14ac:dyDescent="0.35"/>
    <row r="80973" customFormat="1" x14ac:dyDescent="0.35"/>
    <row r="80974" customFormat="1" x14ac:dyDescent="0.35"/>
    <row r="80975" customFormat="1" x14ac:dyDescent="0.35"/>
    <row r="80976" customFormat="1" x14ac:dyDescent="0.35"/>
    <row r="80977" customFormat="1" x14ac:dyDescent="0.35"/>
    <row r="80978" customFormat="1" x14ac:dyDescent="0.35"/>
    <row r="80979" customFormat="1" x14ac:dyDescent="0.35"/>
    <row r="80980" customFormat="1" x14ac:dyDescent="0.35"/>
    <row r="80981" customFormat="1" x14ac:dyDescent="0.35"/>
    <row r="80982" customFormat="1" x14ac:dyDescent="0.35"/>
    <row r="80983" customFormat="1" x14ac:dyDescent="0.35"/>
    <row r="80984" customFormat="1" x14ac:dyDescent="0.35"/>
    <row r="80985" customFormat="1" x14ac:dyDescent="0.35"/>
    <row r="80986" customFormat="1" x14ac:dyDescent="0.35"/>
    <row r="80987" customFormat="1" x14ac:dyDescent="0.35"/>
    <row r="80988" customFormat="1" x14ac:dyDescent="0.35"/>
    <row r="80989" customFormat="1" x14ac:dyDescent="0.35"/>
    <row r="80990" customFormat="1" x14ac:dyDescent="0.35"/>
    <row r="80991" customFormat="1" x14ac:dyDescent="0.35"/>
    <row r="80992" customFormat="1" x14ac:dyDescent="0.35"/>
    <row r="80993" customFormat="1" x14ac:dyDescent="0.35"/>
    <row r="80994" customFormat="1" x14ac:dyDescent="0.35"/>
    <row r="80995" customFormat="1" x14ac:dyDescent="0.35"/>
    <row r="80996" customFormat="1" x14ac:dyDescent="0.35"/>
    <row r="80997" customFormat="1" x14ac:dyDescent="0.35"/>
    <row r="80998" customFormat="1" x14ac:dyDescent="0.35"/>
    <row r="80999" customFormat="1" x14ac:dyDescent="0.35"/>
    <row r="81000" customFormat="1" x14ac:dyDescent="0.35"/>
    <row r="81001" customFormat="1" x14ac:dyDescent="0.35"/>
    <row r="81002" customFormat="1" x14ac:dyDescent="0.35"/>
    <row r="81003" customFormat="1" x14ac:dyDescent="0.35"/>
    <row r="81004" customFormat="1" x14ac:dyDescent="0.35"/>
    <row r="81005" customFormat="1" x14ac:dyDescent="0.35"/>
    <row r="81006" customFormat="1" x14ac:dyDescent="0.35"/>
    <row r="81007" customFormat="1" x14ac:dyDescent="0.35"/>
    <row r="81008" customFormat="1" x14ac:dyDescent="0.35"/>
    <row r="81009" customFormat="1" x14ac:dyDescent="0.35"/>
    <row r="81010" customFormat="1" x14ac:dyDescent="0.35"/>
    <row r="81011" customFormat="1" x14ac:dyDescent="0.35"/>
    <row r="81012" customFormat="1" x14ac:dyDescent="0.35"/>
    <row r="81013" customFormat="1" x14ac:dyDescent="0.35"/>
    <row r="81014" customFormat="1" x14ac:dyDescent="0.35"/>
    <row r="81015" customFormat="1" x14ac:dyDescent="0.35"/>
    <row r="81016" customFormat="1" x14ac:dyDescent="0.35"/>
    <row r="81017" customFormat="1" x14ac:dyDescent="0.35"/>
    <row r="81018" customFormat="1" x14ac:dyDescent="0.35"/>
    <row r="81019" customFormat="1" x14ac:dyDescent="0.35"/>
    <row r="81020" customFormat="1" x14ac:dyDescent="0.35"/>
    <row r="81021" customFormat="1" x14ac:dyDescent="0.35"/>
    <row r="81022" customFormat="1" x14ac:dyDescent="0.35"/>
    <row r="81023" customFormat="1" x14ac:dyDescent="0.35"/>
    <row r="81024" customFormat="1" x14ac:dyDescent="0.35"/>
    <row r="81025" customFormat="1" x14ac:dyDescent="0.35"/>
    <row r="81026" customFormat="1" x14ac:dyDescent="0.35"/>
    <row r="81027" customFormat="1" x14ac:dyDescent="0.35"/>
    <row r="81028" customFormat="1" x14ac:dyDescent="0.35"/>
    <row r="81029" customFormat="1" x14ac:dyDescent="0.35"/>
    <row r="81030" customFormat="1" x14ac:dyDescent="0.35"/>
    <row r="81031" customFormat="1" x14ac:dyDescent="0.35"/>
    <row r="81032" customFormat="1" x14ac:dyDescent="0.35"/>
    <row r="81033" customFormat="1" x14ac:dyDescent="0.35"/>
    <row r="81034" customFormat="1" x14ac:dyDescent="0.35"/>
    <row r="81035" customFormat="1" x14ac:dyDescent="0.35"/>
    <row r="81036" customFormat="1" x14ac:dyDescent="0.35"/>
    <row r="81037" customFormat="1" x14ac:dyDescent="0.35"/>
    <row r="81038" customFormat="1" x14ac:dyDescent="0.35"/>
    <row r="81039" customFormat="1" x14ac:dyDescent="0.35"/>
    <row r="81040" customFormat="1" x14ac:dyDescent="0.35"/>
    <row r="81041" customFormat="1" x14ac:dyDescent="0.35"/>
    <row r="81042" customFormat="1" x14ac:dyDescent="0.35"/>
    <row r="81043" customFormat="1" x14ac:dyDescent="0.35"/>
    <row r="81044" customFormat="1" x14ac:dyDescent="0.35"/>
    <row r="81045" customFormat="1" x14ac:dyDescent="0.35"/>
    <row r="81046" customFormat="1" x14ac:dyDescent="0.35"/>
    <row r="81047" customFormat="1" x14ac:dyDescent="0.35"/>
    <row r="81048" customFormat="1" x14ac:dyDescent="0.35"/>
    <row r="81049" customFormat="1" x14ac:dyDescent="0.35"/>
    <row r="81050" customFormat="1" x14ac:dyDescent="0.35"/>
    <row r="81051" customFormat="1" x14ac:dyDescent="0.35"/>
    <row r="81052" customFormat="1" x14ac:dyDescent="0.35"/>
    <row r="81053" customFormat="1" x14ac:dyDescent="0.35"/>
    <row r="81054" customFormat="1" x14ac:dyDescent="0.35"/>
    <row r="81055" customFormat="1" x14ac:dyDescent="0.35"/>
    <row r="81056" customFormat="1" x14ac:dyDescent="0.35"/>
    <row r="81057" customFormat="1" x14ac:dyDescent="0.35"/>
    <row r="81058" customFormat="1" x14ac:dyDescent="0.35"/>
    <row r="81059" customFormat="1" x14ac:dyDescent="0.35"/>
    <row r="81060" customFormat="1" x14ac:dyDescent="0.35"/>
    <row r="81061" customFormat="1" x14ac:dyDescent="0.35"/>
    <row r="81062" customFormat="1" x14ac:dyDescent="0.35"/>
    <row r="81063" customFormat="1" x14ac:dyDescent="0.35"/>
    <row r="81064" customFormat="1" x14ac:dyDescent="0.35"/>
    <row r="81065" customFormat="1" x14ac:dyDescent="0.35"/>
    <row r="81066" customFormat="1" x14ac:dyDescent="0.35"/>
    <row r="81067" customFormat="1" x14ac:dyDescent="0.35"/>
    <row r="81068" customFormat="1" x14ac:dyDescent="0.35"/>
    <row r="81069" customFormat="1" x14ac:dyDescent="0.35"/>
    <row r="81070" customFormat="1" x14ac:dyDescent="0.35"/>
    <row r="81071" customFormat="1" x14ac:dyDescent="0.35"/>
    <row r="81072" customFormat="1" x14ac:dyDescent="0.35"/>
    <row r="81073" customFormat="1" x14ac:dyDescent="0.35"/>
    <row r="81074" customFormat="1" x14ac:dyDescent="0.35"/>
    <row r="81075" customFormat="1" x14ac:dyDescent="0.35"/>
    <row r="81076" customFormat="1" x14ac:dyDescent="0.35"/>
    <row r="81077" customFormat="1" x14ac:dyDescent="0.35"/>
    <row r="81078" customFormat="1" x14ac:dyDescent="0.35"/>
    <row r="81079" customFormat="1" x14ac:dyDescent="0.35"/>
    <row r="81080" customFormat="1" x14ac:dyDescent="0.35"/>
    <row r="81081" customFormat="1" x14ac:dyDescent="0.35"/>
    <row r="81082" customFormat="1" x14ac:dyDescent="0.35"/>
    <row r="81083" customFormat="1" x14ac:dyDescent="0.35"/>
    <row r="81084" customFormat="1" x14ac:dyDescent="0.35"/>
    <row r="81085" customFormat="1" x14ac:dyDescent="0.35"/>
    <row r="81086" customFormat="1" x14ac:dyDescent="0.35"/>
    <row r="81087" customFormat="1" x14ac:dyDescent="0.35"/>
    <row r="81088" customFormat="1" x14ac:dyDescent="0.35"/>
    <row r="81089" customFormat="1" x14ac:dyDescent="0.35"/>
    <row r="81090" customFormat="1" x14ac:dyDescent="0.35"/>
    <row r="81091" customFormat="1" x14ac:dyDescent="0.35"/>
    <row r="81092" customFormat="1" x14ac:dyDescent="0.35"/>
    <row r="81093" customFormat="1" x14ac:dyDescent="0.35"/>
    <row r="81094" customFormat="1" x14ac:dyDescent="0.35"/>
    <row r="81095" customFormat="1" x14ac:dyDescent="0.35"/>
    <row r="81096" customFormat="1" x14ac:dyDescent="0.35"/>
    <row r="81097" customFormat="1" x14ac:dyDescent="0.35"/>
    <row r="81098" customFormat="1" x14ac:dyDescent="0.35"/>
    <row r="81099" customFormat="1" x14ac:dyDescent="0.35"/>
    <row r="81100" customFormat="1" x14ac:dyDescent="0.35"/>
    <row r="81101" customFormat="1" x14ac:dyDescent="0.35"/>
    <row r="81102" customFormat="1" x14ac:dyDescent="0.35"/>
    <row r="81103" customFormat="1" x14ac:dyDescent="0.35"/>
    <row r="81104" customFormat="1" x14ac:dyDescent="0.35"/>
    <row r="81105" customFormat="1" x14ac:dyDescent="0.35"/>
    <row r="81106" customFormat="1" x14ac:dyDescent="0.35"/>
    <row r="81107" customFormat="1" x14ac:dyDescent="0.35"/>
    <row r="81108" customFormat="1" x14ac:dyDescent="0.35"/>
    <row r="81109" customFormat="1" x14ac:dyDescent="0.35"/>
    <row r="81110" customFormat="1" x14ac:dyDescent="0.35"/>
    <row r="81111" customFormat="1" x14ac:dyDescent="0.35"/>
    <row r="81112" customFormat="1" x14ac:dyDescent="0.35"/>
    <row r="81113" customFormat="1" x14ac:dyDescent="0.35"/>
    <row r="81114" customFormat="1" x14ac:dyDescent="0.35"/>
    <row r="81115" customFormat="1" x14ac:dyDescent="0.35"/>
    <row r="81116" customFormat="1" x14ac:dyDescent="0.35"/>
    <row r="81117" customFormat="1" x14ac:dyDescent="0.35"/>
    <row r="81118" customFormat="1" x14ac:dyDescent="0.35"/>
    <row r="81119" customFormat="1" x14ac:dyDescent="0.35"/>
    <row r="81120" customFormat="1" x14ac:dyDescent="0.35"/>
    <row r="81121" customFormat="1" x14ac:dyDescent="0.35"/>
    <row r="81122" customFormat="1" x14ac:dyDescent="0.35"/>
    <row r="81123" customFormat="1" x14ac:dyDescent="0.35"/>
    <row r="81124" customFormat="1" x14ac:dyDescent="0.35"/>
    <row r="81125" customFormat="1" x14ac:dyDescent="0.35"/>
    <row r="81126" customFormat="1" x14ac:dyDescent="0.35"/>
    <row r="81127" customFormat="1" x14ac:dyDescent="0.35"/>
    <row r="81128" customFormat="1" x14ac:dyDescent="0.35"/>
    <row r="81129" customFormat="1" x14ac:dyDescent="0.35"/>
    <row r="81130" customFormat="1" x14ac:dyDescent="0.35"/>
    <row r="81131" customFormat="1" x14ac:dyDescent="0.35"/>
    <row r="81132" customFormat="1" x14ac:dyDescent="0.35"/>
    <row r="81133" customFormat="1" x14ac:dyDescent="0.35"/>
    <row r="81134" customFormat="1" x14ac:dyDescent="0.35"/>
    <row r="81135" customFormat="1" x14ac:dyDescent="0.35"/>
    <row r="81136" customFormat="1" x14ac:dyDescent="0.35"/>
    <row r="81137" customFormat="1" x14ac:dyDescent="0.35"/>
    <row r="81138" customFormat="1" x14ac:dyDescent="0.35"/>
    <row r="81139" customFormat="1" x14ac:dyDescent="0.35"/>
    <row r="81140" customFormat="1" x14ac:dyDescent="0.35"/>
    <row r="81141" customFormat="1" x14ac:dyDescent="0.35"/>
    <row r="81142" customFormat="1" x14ac:dyDescent="0.35"/>
    <row r="81143" customFormat="1" x14ac:dyDescent="0.35"/>
    <row r="81144" customFormat="1" x14ac:dyDescent="0.35"/>
    <row r="81145" customFormat="1" x14ac:dyDescent="0.35"/>
    <row r="81146" customFormat="1" x14ac:dyDescent="0.35"/>
    <row r="81147" customFormat="1" x14ac:dyDescent="0.35"/>
    <row r="81148" customFormat="1" x14ac:dyDescent="0.35"/>
    <row r="81149" customFormat="1" x14ac:dyDescent="0.35"/>
    <row r="81150" customFormat="1" x14ac:dyDescent="0.35"/>
    <row r="81151" customFormat="1" x14ac:dyDescent="0.35"/>
    <row r="81152" customFormat="1" x14ac:dyDescent="0.35"/>
    <row r="81153" customFormat="1" x14ac:dyDescent="0.35"/>
    <row r="81154" customFormat="1" x14ac:dyDescent="0.35"/>
    <row r="81155" customFormat="1" x14ac:dyDescent="0.35"/>
    <row r="81156" customFormat="1" x14ac:dyDescent="0.35"/>
    <row r="81157" customFormat="1" x14ac:dyDescent="0.35"/>
    <row r="81158" customFormat="1" x14ac:dyDescent="0.35"/>
    <row r="81159" customFormat="1" x14ac:dyDescent="0.35"/>
    <row r="81160" customFormat="1" x14ac:dyDescent="0.35"/>
    <row r="81161" customFormat="1" x14ac:dyDescent="0.35"/>
    <row r="81162" customFormat="1" x14ac:dyDescent="0.35"/>
    <row r="81163" customFormat="1" x14ac:dyDescent="0.35"/>
    <row r="81164" customFormat="1" x14ac:dyDescent="0.35"/>
    <row r="81165" customFormat="1" x14ac:dyDescent="0.35"/>
    <row r="81166" customFormat="1" x14ac:dyDescent="0.35"/>
    <row r="81167" customFormat="1" x14ac:dyDescent="0.35"/>
    <row r="81168" customFormat="1" x14ac:dyDescent="0.35"/>
    <row r="81169" customFormat="1" x14ac:dyDescent="0.35"/>
    <row r="81170" customFormat="1" x14ac:dyDescent="0.35"/>
    <row r="81171" customFormat="1" x14ac:dyDescent="0.35"/>
    <row r="81172" customFormat="1" x14ac:dyDescent="0.35"/>
    <row r="81173" customFormat="1" x14ac:dyDescent="0.35"/>
    <row r="81174" customFormat="1" x14ac:dyDescent="0.35"/>
    <row r="81175" customFormat="1" x14ac:dyDescent="0.35"/>
    <row r="81176" customFormat="1" x14ac:dyDescent="0.35"/>
    <row r="81177" customFormat="1" x14ac:dyDescent="0.35"/>
    <row r="81178" customFormat="1" x14ac:dyDescent="0.35"/>
    <row r="81179" customFormat="1" x14ac:dyDescent="0.35"/>
    <row r="81180" customFormat="1" x14ac:dyDescent="0.35"/>
    <row r="81181" customFormat="1" x14ac:dyDescent="0.35"/>
    <row r="81182" customFormat="1" x14ac:dyDescent="0.35"/>
    <row r="81183" customFormat="1" x14ac:dyDescent="0.35"/>
    <row r="81184" customFormat="1" x14ac:dyDescent="0.35"/>
    <row r="81185" customFormat="1" x14ac:dyDescent="0.35"/>
    <row r="81186" customFormat="1" x14ac:dyDescent="0.35"/>
    <row r="81187" customFormat="1" x14ac:dyDescent="0.35"/>
    <row r="81188" customFormat="1" x14ac:dyDescent="0.35"/>
    <row r="81189" customFormat="1" x14ac:dyDescent="0.35"/>
    <row r="81190" customFormat="1" x14ac:dyDescent="0.35"/>
    <row r="81191" customFormat="1" x14ac:dyDescent="0.35"/>
    <row r="81192" customFormat="1" x14ac:dyDescent="0.35"/>
    <row r="81193" customFormat="1" x14ac:dyDescent="0.35"/>
    <row r="81194" customFormat="1" x14ac:dyDescent="0.35"/>
    <row r="81195" customFormat="1" x14ac:dyDescent="0.35"/>
    <row r="81196" customFormat="1" x14ac:dyDescent="0.35"/>
    <row r="81197" customFormat="1" x14ac:dyDescent="0.35"/>
    <row r="81198" customFormat="1" x14ac:dyDescent="0.35"/>
    <row r="81199" customFormat="1" x14ac:dyDescent="0.35"/>
    <row r="81200" customFormat="1" x14ac:dyDescent="0.35"/>
    <row r="81201" customFormat="1" x14ac:dyDescent="0.35"/>
    <row r="81202" customFormat="1" x14ac:dyDescent="0.35"/>
    <row r="81203" customFormat="1" x14ac:dyDescent="0.35"/>
    <row r="81204" customFormat="1" x14ac:dyDescent="0.35"/>
    <row r="81205" customFormat="1" x14ac:dyDescent="0.35"/>
    <row r="81206" customFormat="1" x14ac:dyDescent="0.35"/>
    <row r="81207" customFormat="1" x14ac:dyDescent="0.35"/>
    <row r="81208" customFormat="1" x14ac:dyDescent="0.35"/>
    <row r="81209" customFormat="1" x14ac:dyDescent="0.35"/>
    <row r="81210" customFormat="1" x14ac:dyDescent="0.35"/>
    <row r="81211" customFormat="1" x14ac:dyDescent="0.35"/>
    <row r="81212" customFormat="1" x14ac:dyDescent="0.35"/>
    <row r="81213" customFormat="1" x14ac:dyDescent="0.35"/>
    <row r="81214" customFormat="1" x14ac:dyDescent="0.35"/>
    <row r="81215" customFormat="1" x14ac:dyDescent="0.35"/>
    <row r="81216" customFormat="1" x14ac:dyDescent="0.35"/>
    <row r="81217" customFormat="1" x14ac:dyDescent="0.35"/>
    <row r="81218" customFormat="1" x14ac:dyDescent="0.35"/>
    <row r="81219" customFormat="1" x14ac:dyDescent="0.35"/>
    <row r="81220" customFormat="1" x14ac:dyDescent="0.35"/>
    <row r="81221" customFormat="1" x14ac:dyDescent="0.35"/>
    <row r="81222" customFormat="1" x14ac:dyDescent="0.35"/>
    <row r="81223" customFormat="1" x14ac:dyDescent="0.35"/>
    <row r="81224" customFormat="1" x14ac:dyDescent="0.35"/>
    <row r="81225" customFormat="1" x14ac:dyDescent="0.35"/>
    <row r="81226" customFormat="1" x14ac:dyDescent="0.35"/>
    <row r="81227" customFormat="1" x14ac:dyDescent="0.35"/>
    <row r="81228" customFormat="1" x14ac:dyDescent="0.35"/>
    <row r="81229" customFormat="1" x14ac:dyDescent="0.35"/>
    <row r="81230" customFormat="1" x14ac:dyDescent="0.35"/>
    <row r="81231" customFormat="1" x14ac:dyDescent="0.35"/>
    <row r="81232" customFormat="1" x14ac:dyDescent="0.35"/>
    <row r="81233" customFormat="1" x14ac:dyDescent="0.35"/>
    <row r="81234" customFormat="1" x14ac:dyDescent="0.35"/>
    <row r="81235" customFormat="1" x14ac:dyDescent="0.35"/>
    <row r="81236" customFormat="1" x14ac:dyDescent="0.35"/>
    <row r="81237" customFormat="1" x14ac:dyDescent="0.35"/>
    <row r="81238" customFormat="1" x14ac:dyDescent="0.35"/>
    <row r="81239" customFormat="1" x14ac:dyDescent="0.35"/>
    <row r="81240" customFormat="1" x14ac:dyDescent="0.35"/>
    <row r="81241" customFormat="1" x14ac:dyDescent="0.35"/>
    <row r="81242" customFormat="1" x14ac:dyDescent="0.35"/>
    <row r="81243" customFormat="1" x14ac:dyDescent="0.35"/>
    <row r="81244" customFormat="1" x14ac:dyDescent="0.35"/>
    <row r="81245" customFormat="1" x14ac:dyDescent="0.35"/>
    <row r="81246" customFormat="1" x14ac:dyDescent="0.35"/>
    <row r="81247" customFormat="1" x14ac:dyDescent="0.35"/>
    <row r="81248" customFormat="1" x14ac:dyDescent="0.35"/>
    <row r="81249" customFormat="1" x14ac:dyDescent="0.35"/>
    <row r="81250" customFormat="1" x14ac:dyDescent="0.35"/>
    <row r="81251" customFormat="1" x14ac:dyDescent="0.35"/>
    <row r="81252" customFormat="1" x14ac:dyDescent="0.35"/>
    <row r="81253" customFormat="1" x14ac:dyDescent="0.35"/>
    <row r="81254" customFormat="1" x14ac:dyDescent="0.35"/>
    <row r="81255" customFormat="1" x14ac:dyDescent="0.35"/>
    <row r="81256" customFormat="1" x14ac:dyDescent="0.35"/>
    <row r="81257" customFormat="1" x14ac:dyDescent="0.35"/>
    <row r="81258" customFormat="1" x14ac:dyDescent="0.35"/>
    <row r="81259" customFormat="1" x14ac:dyDescent="0.35"/>
    <row r="81260" customFormat="1" x14ac:dyDescent="0.35"/>
    <row r="81261" customFormat="1" x14ac:dyDescent="0.35"/>
    <row r="81262" customFormat="1" x14ac:dyDescent="0.35"/>
    <row r="81263" customFormat="1" x14ac:dyDescent="0.35"/>
    <row r="81264" customFormat="1" x14ac:dyDescent="0.35"/>
    <row r="81265" customFormat="1" x14ac:dyDescent="0.35"/>
    <row r="81266" customFormat="1" x14ac:dyDescent="0.35"/>
    <row r="81267" customFormat="1" x14ac:dyDescent="0.35"/>
    <row r="81268" customFormat="1" x14ac:dyDescent="0.35"/>
    <row r="81269" customFormat="1" x14ac:dyDescent="0.35"/>
    <row r="81270" customFormat="1" x14ac:dyDescent="0.35"/>
    <row r="81271" customFormat="1" x14ac:dyDescent="0.35"/>
    <row r="81272" customFormat="1" x14ac:dyDescent="0.35"/>
    <row r="81273" customFormat="1" x14ac:dyDescent="0.35"/>
    <row r="81274" customFormat="1" x14ac:dyDescent="0.35"/>
    <row r="81275" customFormat="1" x14ac:dyDescent="0.35"/>
    <row r="81276" customFormat="1" x14ac:dyDescent="0.35"/>
    <row r="81277" customFormat="1" x14ac:dyDescent="0.35"/>
    <row r="81278" customFormat="1" x14ac:dyDescent="0.35"/>
    <row r="81279" customFormat="1" x14ac:dyDescent="0.35"/>
    <row r="81280" customFormat="1" x14ac:dyDescent="0.35"/>
    <row r="81281" customFormat="1" x14ac:dyDescent="0.35"/>
    <row r="81282" customFormat="1" x14ac:dyDescent="0.35"/>
    <row r="81283" customFormat="1" x14ac:dyDescent="0.35"/>
    <row r="81284" customFormat="1" x14ac:dyDescent="0.35"/>
    <row r="81285" customFormat="1" x14ac:dyDescent="0.35"/>
    <row r="81286" customFormat="1" x14ac:dyDescent="0.35"/>
    <row r="81287" customFormat="1" x14ac:dyDescent="0.35"/>
    <row r="81288" customFormat="1" x14ac:dyDescent="0.35"/>
    <row r="81289" customFormat="1" x14ac:dyDescent="0.35"/>
    <row r="81290" customFormat="1" x14ac:dyDescent="0.35"/>
    <row r="81291" customFormat="1" x14ac:dyDescent="0.35"/>
    <row r="81292" customFormat="1" x14ac:dyDescent="0.35"/>
    <row r="81293" customFormat="1" x14ac:dyDescent="0.35"/>
    <row r="81294" customFormat="1" x14ac:dyDescent="0.35"/>
    <row r="81295" customFormat="1" x14ac:dyDescent="0.35"/>
    <row r="81296" customFormat="1" x14ac:dyDescent="0.35"/>
    <row r="81297" customFormat="1" x14ac:dyDescent="0.35"/>
    <row r="81298" customFormat="1" x14ac:dyDescent="0.35"/>
    <row r="81299" customFormat="1" x14ac:dyDescent="0.35"/>
    <row r="81300" customFormat="1" x14ac:dyDescent="0.35"/>
    <row r="81301" customFormat="1" x14ac:dyDescent="0.35"/>
    <row r="81302" customFormat="1" x14ac:dyDescent="0.35"/>
    <row r="81303" customFormat="1" x14ac:dyDescent="0.35"/>
    <row r="81304" customFormat="1" x14ac:dyDescent="0.35"/>
    <row r="81305" customFormat="1" x14ac:dyDescent="0.35"/>
    <row r="81306" customFormat="1" x14ac:dyDescent="0.35"/>
    <row r="81307" customFormat="1" x14ac:dyDescent="0.35"/>
    <row r="81308" customFormat="1" x14ac:dyDescent="0.35"/>
    <row r="81309" customFormat="1" x14ac:dyDescent="0.35"/>
    <row r="81310" customFormat="1" x14ac:dyDescent="0.35"/>
    <row r="81311" customFormat="1" x14ac:dyDescent="0.35"/>
    <row r="81312" customFormat="1" x14ac:dyDescent="0.35"/>
    <row r="81313" customFormat="1" x14ac:dyDescent="0.35"/>
    <row r="81314" customFormat="1" x14ac:dyDescent="0.35"/>
    <row r="81315" customFormat="1" x14ac:dyDescent="0.35"/>
    <row r="81316" customFormat="1" x14ac:dyDescent="0.35"/>
    <row r="81317" customFormat="1" x14ac:dyDescent="0.35"/>
    <row r="81318" customFormat="1" x14ac:dyDescent="0.35"/>
    <row r="81319" customFormat="1" x14ac:dyDescent="0.35"/>
    <row r="81320" customFormat="1" x14ac:dyDescent="0.35"/>
    <row r="81321" customFormat="1" x14ac:dyDescent="0.35"/>
    <row r="81322" customFormat="1" x14ac:dyDescent="0.35"/>
    <row r="81323" customFormat="1" x14ac:dyDescent="0.35"/>
    <row r="81324" customFormat="1" x14ac:dyDescent="0.35"/>
    <row r="81325" customFormat="1" x14ac:dyDescent="0.35"/>
    <row r="81326" customFormat="1" x14ac:dyDescent="0.35"/>
    <row r="81327" customFormat="1" x14ac:dyDescent="0.35"/>
    <row r="81328" customFormat="1" x14ac:dyDescent="0.35"/>
    <row r="81329" customFormat="1" x14ac:dyDescent="0.35"/>
    <row r="81330" customFormat="1" x14ac:dyDescent="0.35"/>
    <row r="81331" customFormat="1" x14ac:dyDescent="0.35"/>
    <row r="81332" customFormat="1" x14ac:dyDescent="0.35"/>
    <row r="81333" customFormat="1" x14ac:dyDescent="0.35"/>
    <row r="81334" customFormat="1" x14ac:dyDescent="0.35"/>
    <row r="81335" customFormat="1" x14ac:dyDescent="0.35"/>
    <row r="81336" customFormat="1" x14ac:dyDescent="0.35"/>
    <row r="81337" customFormat="1" x14ac:dyDescent="0.35"/>
    <row r="81338" customFormat="1" x14ac:dyDescent="0.35"/>
    <row r="81339" customFormat="1" x14ac:dyDescent="0.35"/>
    <row r="81340" customFormat="1" x14ac:dyDescent="0.35"/>
    <row r="81341" customFormat="1" x14ac:dyDescent="0.35"/>
    <row r="81342" customFormat="1" x14ac:dyDescent="0.35"/>
    <row r="81343" customFormat="1" x14ac:dyDescent="0.35"/>
    <row r="81344" customFormat="1" x14ac:dyDescent="0.35"/>
    <row r="81345" customFormat="1" x14ac:dyDescent="0.35"/>
    <row r="81346" customFormat="1" x14ac:dyDescent="0.35"/>
    <row r="81347" customFormat="1" x14ac:dyDescent="0.35"/>
    <row r="81348" customFormat="1" x14ac:dyDescent="0.35"/>
    <row r="81349" customFormat="1" x14ac:dyDescent="0.35"/>
    <row r="81350" customFormat="1" x14ac:dyDescent="0.35"/>
    <row r="81351" customFormat="1" x14ac:dyDescent="0.35"/>
    <row r="81352" customFormat="1" x14ac:dyDescent="0.35"/>
    <row r="81353" customFormat="1" x14ac:dyDescent="0.35"/>
    <row r="81354" customFormat="1" x14ac:dyDescent="0.35"/>
    <row r="81355" customFormat="1" x14ac:dyDescent="0.35"/>
    <row r="81356" customFormat="1" x14ac:dyDescent="0.35"/>
    <row r="81357" customFormat="1" x14ac:dyDescent="0.35"/>
    <row r="81358" customFormat="1" x14ac:dyDescent="0.35"/>
    <row r="81359" customFormat="1" x14ac:dyDescent="0.35"/>
    <row r="81360" customFormat="1" x14ac:dyDescent="0.35"/>
    <row r="81361" customFormat="1" x14ac:dyDescent="0.35"/>
    <row r="81362" customFormat="1" x14ac:dyDescent="0.35"/>
    <row r="81363" customFormat="1" x14ac:dyDescent="0.35"/>
    <row r="81364" customFormat="1" x14ac:dyDescent="0.35"/>
    <row r="81365" customFormat="1" x14ac:dyDescent="0.35"/>
    <row r="81366" customFormat="1" x14ac:dyDescent="0.35"/>
    <row r="81367" customFormat="1" x14ac:dyDescent="0.35"/>
    <row r="81368" customFormat="1" x14ac:dyDescent="0.35"/>
    <row r="81369" customFormat="1" x14ac:dyDescent="0.35"/>
    <row r="81370" customFormat="1" x14ac:dyDescent="0.35"/>
    <row r="81371" customFormat="1" x14ac:dyDescent="0.35"/>
    <row r="81372" customFormat="1" x14ac:dyDescent="0.35"/>
    <row r="81373" customFormat="1" x14ac:dyDescent="0.35"/>
    <row r="81374" customFormat="1" x14ac:dyDescent="0.35"/>
    <row r="81375" customFormat="1" x14ac:dyDescent="0.35"/>
    <row r="81376" customFormat="1" x14ac:dyDescent="0.35"/>
    <row r="81377" customFormat="1" x14ac:dyDescent="0.35"/>
    <row r="81378" customFormat="1" x14ac:dyDescent="0.35"/>
    <row r="81379" customFormat="1" x14ac:dyDescent="0.35"/>
    <row r="81380" customFormat="1" x14ac:dyDescent="0.35"/>
    <row r="81381" customFormat="1" x14ac:dyDescent="0.35"/>
    <row r="81382" customFormat="1" x14ac:dyDescent="0.35"/>
    <row r="81383" customFormat="1" x14ac:dyDescent="0.35"/>
    <row r="81384" customFormat="1" x14ac:dyDescent="0.35"/>
    <row r="81385" customFormat="1" x14ac:dyDescent="0.35"/>
    <row r="81386" customFormat="1" x14ac:dyDescent="0.35"/>
    <row r="81387" customFormat="1" x14ac:dyDescent="0.35"/>
    <row r="81388" customFormat="1" x14ac:dyDescent="0.35"/>
    <row r="81389" customFormat="1" x14ac:dyDescent="0.35"/>
    <row r="81390" customFormat="1" x14ac:dyDescent="0.35"/>
    <row r="81391" customFormat="1" x14ac:dyDescent="0.35"/>
    <row r="81392" customFormat="1" x14ac:dyDescent="0.35"/>
    <row r="81393" customFormat="1" x14ac:dyDescent="0.35"/>
    <row r="81394" customFormat="1" x14ac:dyDescent="0.35"/>
    <row r="81395" customFormat="1" x14ac:dyDescent="0.35"/>
    <row r="81396" customFormat="1" x14ac:dyDescent="0.35"/>
    <row r="81397" customFormat="1" x14ac:dyDescent="0.35"/>
    <row r="81398" customFormat="1" x14ac:dyDescent="0.35"/>
    <row r="81399" customFormat="1" x14ac:dyDescent="0.35"/>
    <row r="81400" customFormat="1" x14ac:dyDescent="0.35"/>
    <row r="81401" customFormat="1" x14ac:dyDescent="0.35"/>
    <row r="81402" customFormat="1" x14ac:dyDescent="0.35"/>
    <row r="81403" customFormat="1" x14ac:dyDescent="0.35"/>
    <row r="81404" customFormat="1" x14ac:dyDescent="0.35"/>
    <row r="81405" customFormat="1" x14ac:dyDescent="0.35"/>
    <row r="81406" customFormat="1" x14ac:dyDescent="0.35"/>
    <row r="81407" customFormat="1" x14ac:dyDescent="0.35"/>
    <row r="81408" customFormat="1" x14ac:dyDescent="0.35"/>
    <row r="81409" customFormat="1" x14ac:dyDescent="0.35"/>
    <row r="81410" customFormat="1" x14ac:dyDescent="0.35"/>
    <row r="81411" customFormat="1" x14ac:dyDescent="0.35"/>
    <row r="81412" customFormat="1" x14ac:dyDescent="0.35"/>
    <row r="81413" customFormat="1" x14ac:dyDescent="0.35"/>
    <row r="81414" customFormat="1" x14ac:dyDescent="0.35"/>
    <row r="81415" customFormat="1" x14ac:dyDescent="0.35"/>
    <row r="81416" customFormat="1" x14ac:dyDescent="0.35"/>
    <row r="81417" customFormat="1" x14ac:dyDescent="0.35"/>
    <row r="81418" customFormat="1" x14ac:dyDescent="0.35"/>
    <row r="81419" customFormat="1" x14ac:dyDescent="0.35"/>
    <row r="81420" customFormat="1" x14ac:dyDescent="0.35"/>
    <row r="81421" customFormat="1" x14ac:dyDescent="0.35"/>
    <row r="81422" customFormat="1" x14ac:dyDescent="0.35"/>
    <row r="81423" customFormat="1" x14ac:dyDescent="0.35"/>
    <row r="81424" customFormat="1" x14ac:dyDescent="0.35"/>
    <row r="81425" customFormat="1" x14ac:dyDescent="0.35"/>
    <row r="81426" customFormat="1" x14ac:dyDescent="0.35"/>
    <row r="81427" customFormat="1" x14ac:dyDescent="0.35"/>
    <row r="81428" customFormat="1" x14ac:dyDescent="0.35"/>
    <row r="81429" customFormat="1" x14ac:dyDescent="0.35"/>
    <row r="81430" customFormat="1" x14ac:dyDescent="0.35"/>
    <row r="81431" customFormat="1" x14ac:dyDescent="0.35"/>
    <row r="81432" customFormat="1" x14ac:dyDescent="0.35"/>
    <row r="81433" customFormat="1" x14ac:dyDescent="0.35"/>
    <row r="81434" customFormat="1" x14ac:dyDescent="0.35"/>
    <row r="81435" customFormat="1" x14ac:dyDescent="0.35"/>
    <row r="81436" customFormat="1" x14ac:dyDescent="0.35"/>
    <row r="81437" customFormat="1" x14ac:dyDescent="0.35"/>
    <row r="81438" customFormat="1" x14ac:dyDescent="0.35"/>
    <row r="81439" customFormat="1" x14ac:dyDescent="0.35"/>
    <row r="81440" customFormat="1" x14ac:dyDescent="0.35"/>
    <row r="81441" customFormat="1" x14ac:dyDescent="0.35"/>
    <row r="81442" customFormat="1" x14ac:dyDescent="0.35"/>
    <row r="81443" customFormat="1" x14ac:dyDescent="0.35"/>
    <row r="81444" customFormat="1" x14ac:dyDescent="0.35"/>
    <row r="81445" customFormat="1" x14ac:dyDescent="0.35"/>
    <row r="81446" customFormat="1" x14ac:dyDescent="0.35"/>
    <row r="81447" customFormat="1" x14ac:dyDescent="0.35"/>
    <row r="81448" customFormat="1" x14ac:dyDescent="0.35"/>
    <row r="81449" customFormat="1" x14ac:dyDescent="0.35"/>
    <row r="81450" customFormat="1" x14ac:dyDescent="0.35"/>
    <row r="81451" customFormat="1" x14ac:dyDescent="0.35"/>
    <row r="81452" customFormat="1" x14ac:dyDescent="0.35"/>
    <row r="81453" customFormat="1" x14ac:dyDescent="0.35"/>
    <row r="81454" customFormat="1" x14ac:dyDescent="0.35"/>
    <row r="81455" customFormat="1" x14ac:dyDescent="0.35"/>
    <row r="81456" customFormat="1" x14ac:dyDescent="0.35"/>
    <row r="81457" customFormat="1" x14ac:dyDescent="0.35"/>
    <row r="81458" customFormat="1" x14ac:dyDescent="0.35"/>
    <row r="81459" customFormat="1" x14ac:dyDescent="0.35"/>
    <row r="81460" customFormat="1" x14ac:dyDescent="0.35"/>
    <row r="81461" customFormat="1" x14ac:dyDescent="0.35"/>
    <row r="81462" customFormat="1" x14ac:dyDescent="0.35"/>
    <row r="81463" customFormat="1" x14ac:dyDescent="0.35"/>
    <row r="81464" customFormat="1" x14ac:dyDescent="0.35"/>
    <row r="81465" customFormat="1" x14ac:dyDescent="0.35"/>
    <row r="81466" customFormat="1" x14ac:dyDescent="0.35"/>
    <row r="81467" customFormat="1" x14ac:dyDescent="0.35"/>
    <row r="81468" customFormat="1" x14ac:dyDescent="0.35"/>
    <row r="81469" customFormat="1" x14ac:dyDescent="0.35"/>
    <row r="81470" customFormat="1" x14ac:dyDescent="0.35"/>
    <row r="81471" customFormat="1" x14ac:dyDescent="0.35"/>
    <row r="81472" customFormat="1" x14ac:dyDescent="0.35"/>
    <row r="81473" customFormat="1" x14ac:dyDescent="0.35"/>
    <row r="81474" customFormat="1" x14ac:dyDescent="0.35"/>
    <row r="81475" customFormat="1" x14ac:dyDescent="0.35"/>
    <row r="81476" customFormat="1" x14ac:dyDescent="0.35"/>
    <row r="81477" customFormat="1" x14ac:dyDescent="0.35"/>
    <row r="81478" customFormat="1" x14ac:dyDescent="0.35"/>
    <row r="81479" customFormat="1" x14ac:dyDescent="0.35"/>
    <row r="81480" customFormat="1" x14ac:dyDescent="0.35"/>
    <row r="81481" customFormat="1" x14ac:dyDescent="0.35"/>
    <row r="81482" customFormat="1" x14ac:dyDescent="0.35"/>
    <row r="81483" customFormat="1" x14ac:dyDescent="0.35"/>
    <row r="81484" customFormat="1" x14ac:dyDescent="0.35"/>
    <row r="81485" customFormat="1" x14ac:dyDescent="0.35"/>
    <row r="81486" customFormat="1" x14ac:dyDescent="0.35"/>
    <row r="81487" customFormat="1" x14ac:dyDescent="0.35"/>
    <row r="81488" customFormat="1" x14ac:dyDescent="0.35"/>
    <row r="81489" customFormat="1" x14ac:dyDescent="0.35"/>
    <row r="81490" customFormat="1" x14ac:dyDescent="0.35"/>
    <row r="81491" customFormat="1" x14ac:dyDescent="0.35"/>
    <row r="81492" customFormat="1" x14ac:dyDescent="0.35"/>
    <row r="81493" customFormat="1" x14ac:dyDescent="0.35"/>
    <row r="81494" customFormat="1" x14ac:dyDescent="0.35"/>
    <row r="81495" customFormat="1" x14ac:dyDescent="0.35"/>
    <row r="81496" customFormat="1" x14ac:dyDescent="0.35"/>
    <row r="81497" customFormat="1" x14ac:dyDescent="0.35"/>
    <row r="81498" customFormat="1" x14ac:dyDescent="0.35"/>
    <row r="81499" customFormat="1" x14ac:dyDescent="0.35"/>
    <row r="81500" customFormat="1" x14ac:dyDescent="0.35"/>
    <row r="81501" customFormat="1" x14ac:dyDescent="0.35"/>
    <row r="81502" customFormat="1" x14ac:dyDescent="0.35"/>
    <row r="81503" customFormat="1" x14ac:dyDescent="0.35"/>
    <row r="81504" customFormat="1" x14ac:dyDescent="0.35"/>
    <row r="81505" customFormat="1" x14ac:dyDescent="0.35"/>
    <row r="81506" customFormat="1" x14ac:dyDescent="0.35"/>
    <row r="81507" customFormat="1" x14ac:dyDescent="0.35"/>
    <row r="81508" customFormat="1" x14ac:dyDescent="0.35"/>
    <row r="81509" customFormat="1" x14ac:dyDescent="0.35"/>
    <row r="81510" customFormat="1" x14ac:dyDescent="0.35"/>
    <row r="81511" customFormat="1" x14ac:dyDescent="0.35"/>
    <row r="81512" customFormat="1" x14ac:dyDescent="0.35"/>
    <row r="81513" customFormat="1" x14ac:dyDescent="0.35"/>
    <row r="81514" customFormat="1" x14ac:dyDescent="0.35"/>
    <row r="81515" customFormat="1" x14ac:dyDescent="0.35"/>
    <row r="81516" customFormat="1" x14ac:dyDescent="0.35"/>
    <row r="81517" customFormat="1" x14ac:dyDescent="0.35"/>
    <row r="81518" customFormat="1" x14ac:dyDescent="0.35"/>
    <row r="81519" customFormat="1" x14ac:dyDescent="0.35"/>
    <row r="81520" customFormat="1" x14ac:dyDescent="0.35"/>
    <row r="81521" customFormat="1" x14ac:dyDescent="0.35"/>
    <row r="81522" customFormat="1" x14ac:dyDescent="0.35"/>
    <row r="81523" customFormat="1" x14ac:dyDescent="0.35"/>
    <row r="81524" customFormat="1" x14ac:dyDescent="0.35"/>
    <row r="81525" customFormat="1" x14ac:dyDescent="0.35"/>
    <row r="81526" customFormat="1" x14ac:dyDescent="0.35"/>
    <row r="81527" customFormat="1" x14ac:dyDescent="0.35"/>
    <row r="81528" customFormat="1" x14ac:dyDescent="0.35"/>
    <row r="81529" customFormat="1" x14ac:dyDescent="0.35"/>
    <row r="81530" customFormat="1" x14ac:dyDescent="0.35"/>
    <row r="81531" customFormat="1" x14ac:dyDescent="0.35"/>
    <row r="81532" customFormat="1" x14ac:dyDescent="0.35"/>
    <row r="81533" customFormat="1" x14ac:dyDescent="0.35"/>
    <row r="81534" customFormat="1" x14ac:dyDescent="0.35"/>
    <row r="81535" customFormat="1" x14ac:dyDescent="0.35"/>
    <row r="81536" customFormat="1" x14ac:dyDescent="0.35"/>
    <row r="81537" customFormat="1" x14ac:dyDescent="0.35"/>
    <row r="81538" customFormat="1" x14ac:dyDescent="0.35"/>
    <row r="81539" customFormat="1" x14ac:dyDescent="0.35"/>
    <row r="81540" customFormat="1" x14ac:dyDescent="0.35"/>
    <row r="81541" customFormat="1" x14ac:dyDescent="0.35"/>
    <row r="81542" customFormat="1" x14ac:dyDescent="0.35"/>
    <row r="81543" customFormat="1" x14ac:dyDescent="0.35"/>
    <row r="81544" customFormat="1" x14ac:dyDescent="0.35"/>
    <row r="81545" customFormat="1" x14ac:dyDescent="0.35"/>
    <row r="81546" customFormat="1" x14ac:dyDescent="0.35"/>
    <row r="81547" customFormat="1" x14ac:dyDescent="0.35"/>
    <row r="81548" customFormat="1" x14ac:dyDescent="0.35"/>
    <row r="81549" customFormat="1" x14ac:dyDescent="0.35"/>
    <row r="81550" customFormat="1" x14ac:dyDescent="0.35"/>
    <row r="81551" customFormat="1" x14ac:dyDescent="0.35"/>
    <row r="81552" customFormat="1" x14ac:dyDescent="0.35"/>
    <row r="81553" customFormat="1" x14ac:dyDescent="0.35"/>
    <row r="81554" customFormat="1" x14ac:dyDescent="0.35"/>
    <row r="81555" customFormat="1" x14ac:dyDescent="0.35"/>
    <row r="81556" customFormat="1" x14ac:dyDescent="0.35"/>
    <row r="81557" customFormat="1" x14ac:dyDescent="0.35"/>
    <row r="81558" customFormat="1" x14ac:dyDescent="0.35"/>
    <row r="81559" customFormat="1" x14ac:dyDescent="0.35"/>
    <row r="81560" customFormat="1" x14ac:dyDescent="0.35"/>
    <row r="81561" customFormat="1" x14ac:dyDescent="0.35"/>
    <row r="81562" customFormat="1" x14ac:dyDescent="0.35"/>
    <row r="81563" customFormat="1" x14ac:dyDescent="0.35"/>
    <row r="81564" customFormat="1" x14ac:dyDescent="0.35"/>
    <row r="81565" customFormat="1" x14ac:dyDescent="0.35"/>
    <row r="81566" customFormat="1" x14ac:dyDescent="0.35"/>
    <row r="81567" customFormat="1" x14ac:dyDescent="0.35"/>
    <row r="81568" customFormat="1" x14ac:dyDescent="0.35"/>
    <row r="81569" customFormat="1" x14ac:dyDescent="0.35"/>
    <row r="81570" customFormat="1" x14ac:dyDescent="0.35"/>
    <row r="81571" customFormat="1" x14ac:dyDescent="0.35"/>
    <row r="81572" customFormat="1" x14ac:dyDescent="0.35"/>
    <row r="81573" customFormat="1" x14ac:dyDescent="0.35"/>
    <row r="81574" customFormat="1" x14ac:dyDescent="0.35"/>
    <row r="81575" customFormat="1" x14ac:dyDescent="0.35"/>
    <row r="81576" customFormat="1" x14ac:dyDescent="0.35"/>
    <row r="81577" customFormat="1" x14ac:dyDescent="0.35"/>
    <row r="81578" customFormat="1" x14ac:dyDescent="0.35"/>
    <row r="81579" customFormat="1" x14ac:dyDescent="0.35"/>
    <row r="81580" customFormat="1" x14ac:dyDescent="0.35"/>
    <row r="81581" customFormat="1" x14ac:dyDescent="0.35"/>
    <row r="81582" customFormat="1" x14ac:dyDescent="0.35"/>
    <row r="81583" customFormat="1" x14ac:dyDescent="0.35"/>
    <row r="81584" customFormat="1" x14ac:dyDescent="0.35"/>
    <row r="81585" customFormat="1" x14ac:dyDescent="0.35"/>
    <row r="81586" customFormat="1" x14ac:dyDescent="0.35"/>
    <row r="81587" customFormat="1" x14ac:dyDescent="0.35"/>
    <row r="81588" customFormat="1" x14ac:dyDescent="0.35"/>
    <row r="81589" customFormat="1" x14ac:dyDescent="0.35"/>
    <row r="81590" customFormat="1" x14ac:dyDescent="0.35"/>
    <row r="81591" customFormat="1" x14ac:dyDescent="0.35"/>
    <row r="81592" customFormat="1" x14ac:dyDescent="0.35"/>
    <row r="81593" customFormat="1" x14ac:dyDescent="0.35"/>
    <row r="81594" customFormat="1" x14ac:dyDescent="0.35"/>
    <row r="81595" customFormat="1" x14ac:dyDescent="0.35"/>
    <row r="81596" customFormat="1" x14ac:dyDescent="0.35"/>
    <row r="81597" customFormat="1" x14ac:dyDescent="0.35"/>
    <row r="81598" customFormat="1" x14ac:dyDescent="0.35"/>
    <row r="81599" customFormat="1" x14ac:dyDescent="0.35"/>
    <row r="81600" customFormat="1" x14ac:dyDescent="0.35"/>
    <row r="81601" customFormat="1" x14ac:dyDescent="0.35"/>
    <row r="81602" customFormat="1" x14ac:dyDescent="0.35"/>
    <row r="81603" customFormat="1" x14ac:dyDescent="0.35"/>
    <row r="81604" customFormat="1" x14ac:dyDescent="0.35"/>
    <row r="81605" customFormat="1" x14ac:dyDescent="0.35"/>
    <row r="81606" customFormat="1" x14ac:dyDescent="0.35"/>
    <row r="81607" customFormat="1" x14ac:dyDescent="0.35"/>
    <row r="81608" customFormat="1" x14ac:dyDescent="0.35"/>
    <row r="81609" customFormat="1" x14ac:dyDescent="0.35"/>
    <row r="81610" customFormat="1" x14ac:dyDescent="0.35"/>
    <row r="81611" customFormat="1" x14ac:dyDescent="0.35"/>
    <row r="81612" customFormat="1" x14ac:dyDescent="0.35"/>
    <row r="81613" customFormat="1" x14ac:dyDescent="0.35"/>
    <row r="81614" customFormat="1" x14ac:dyDescent="0.35"/>
    <row r="81615" customFormat="1" x14ac:dyDescent="0.35"/>
    <row r="81616" customFormat="1" x14ac:dyDescent="0.35"/>
    <row r="81617" customFormat="1" x14ac:dyDescent="0.35"/>
    <row r="81618" customFormat="1" x14ac:dyDescent="0.35"/>
    <row r="81619" customFormat="1" x14ac:dyDescent="0.35"/>
    <row r="81620" customFormat="1" x14ac:dyDescent="0.35"/>
    <row r="81621" customFormat="1" x14ac:dyDescent="0.35"/>
    <row r="81622" customFormat="1" x14ac:dyDescent="0.35"/>
    <row r="81623" customFormat="1" x14ac:dyDescent="0.35"/>
    <row r="81624" customFormat="1" x14ac:dyDescent="0.35"/>
    <row r="81625" customFormat="1" x14ac:dyDescent="0.35"/>
    <row r="81626" customFormat="1" x14ac:dyDescent="0.35"/>
    <row r="81627" customFormat="1" x14ac:dyDescent="0.35"/>
    <row r="81628" customFormat="1" x14ac:dyDescent="0.35"/>
    <row r="81629" customFormat="1" x14ac:dyDescent="0.35"/>
    <row r="81630" customFormat="1" x14ac:dyDescent="0.35"/>
    <row r="81631" customFormat="1" x14ac:dyDescent="0.35"/>
    <row r="81632" customFormat="1" x14ac:dyDescent="0.35"/>
    <row r="81633" customFormat="1" x14ac:dyDescent="0.35"/>
    <row r="81634" customFormat="1" x14ac:dyDescent="0.35"/>
    <row r="81635" customFormat="1" x14ac:dyDescent="0.35"/>
    <row r="81636" customFormat="1" x14ac:dyDescent="0.35"/>
    <row r="81637" customFormat="1" x14ac:dyDescent="0.35"/>
    <row r="81638" customFormat="1" x14ac:dyDescent="0.35"/>
    <row r="81639" customFormat="1" x14ac:dyDescent="0.35"/>
    <row r="81640" customFormat="1" x14ac:dyDescent="0.35"/>
    <row r="81641" customFormat="1" x14ac:dyDescent="0.35"/>
    <row r="81642" customFormat="1" x14ac:dyDescent="0.35"/>
    <row r="81643" customFormat="1" x14ac:dyDescent="0.35"/>
    <row r="81644" customFormat="1" x14ac:dyDescent="0.35"/>
    <row r="81645" customFormat="1" x14ac:dyDescent="0.35"/>
    <row r="81646" customFormat="1" x14ac:dyDescent="0.35"/>
    <row r="81647" customFormat="1" x14ac:dyDescent="0.35"/>
    <row r="81648" customFormat="1" x14ac:dyDescent="0.35"/>
    <row r="81649" customFormat="1" x14ac:dyDescent="0.35"/>
    <row r="81650" customFormat="1" x14ac:dyDescent="0.35"/>
    <row r="81651" customFormat="1" x14ac:dyDescent="0.35"/>
    <row r="81652" customFormat="1" x14ac:dyDescent="0.35"/>
    <row r="81653" customFormat="1" x14ac:dyDescent="0.35"/>
    <row r="81654" customFormat="1" x14ac:dyDescent="0.35"/>
    <row r="81655" customFormat="1" x14ac:dyDescent="0.35"/>
    <row r="81656" customFormat="1" x14ac:dyDescent="0.35"/>
    <row r="81657" customFormat="1" x14ac:dyDescent="0.35"/>
    <row r="81658" customFormat="1" x14ac:dyDescent="0.35"/>
    <row r="81659" customFormat="1" x14ac:dyDescent="0.35"/>
    <row r="81660" customFormat="1" x14ac:dyDescent="0.35"/>
    <row r="81661" customFormat="1" x14ac:dyDescent="0.35"/>
    <row r="81662" customFormat="1" x14ac:dyDescent="0.35"/>
    <row r="81663" customFormat="1" x14ac:dyDescent="0.35"/>
    <row r="81664" customFormat="1" x14ac:dyDescent="0.35"/>
    <row r="81665" customFormat="1" x14ac:dyDescent="0.35"/>
    <row r="81666" customFormat="1" x14ac:dyDescent="0.35"/>
    <row r="81667" customFormat="1" x14ac:dyDescent="0.35"/>
    <row r="81668" customFormat="1" x14ac:dyDescent="0.35"/>
    <row r="81669" customFormat="1" x14ac:dyDescent="0.35"/>
    <row r="81670" customFormat="1" x14ac:dyDescent="0.35"/>
    <row r="81671" customFormat="1" x14ac:dyDescent="0.35"/>
    <row r="81672" customFormat="1" x14ac:dyDescent="0.35"/>
    <row r="81673" customFormat="1" x14ac:dyDescent="0.35"/>
    <row r="81674" customFormat="1" x14ac:dyDescent="0.35"/>
    <row r="81675" customFormat="1" x14ac:dyDescent="0.35"/>
    <row r="81676" customFormat="1" x14ac:dyDescent="0.35"/>
    <row r="81677" customFormat="1" x14ac:dyDescent="0.35"/>
    <row r="81678" customFormat="1" x14ac:dyDescent="0.35"/>
    <row r="81679" customFormat="1" x14ac:dyDescent="0.35"/>
    <row r="81680" customFormat="1" x14ac:dyDescent="0.35"/>
    <row r="81681" customFormat="1" x14ac:dyDescent="0.35"/>
    <row r="81682" customFormat="1" x14ac:dyDescent="0.35"/>
    <row r="81683" customFormat="1" x14ac:dyDescent="0.35"/>
    <row r="81684" customFormat="1" x14ac:dyDescent="0.35"/>
    <row r="81685" customFormat="1" x14ac:dyDescent="0.35"/>
    <row r="81686" customFormat="1" x14ac:dyDescent="0.35"/>
    <row r="81687" customFormat="1" x14ac:dyDescent="0.35"/>
    <row r="81688" customFormat="1" x14ac:dyDescent="0.35"/>
    <row r="81689" customFormat="1" x14ac:dyDescent="0.35"/>
    <row r="81690" customFormat="1" x14ac:dyDescent="0.35"/>
    <row r="81691" customFormat="1" x14ac:dyDescent="0.35"/>
    <row r="81692" customFormat="1" x14ac:dyDescent="0.35"/>
    <row r="81693" customFormat="1" x14ac:dyDescent="0.35"/>
    <row r="81694" customFormat="1" x14ac:dyDescent="0.35"/>
    <row r="81695" customFormat="1" x14ac:dyDescent="0.35"/>
    <row r="81696" customFormat="1" x14ac:dyDescent="0.35"/>
    <row r="81697" customFormat="1" x14ac:dyDescent="0.35"/>
    <row r="81698" customFormat="1" x14ac:dyDescent="0.35"/>
    <row r="81699" customFormat="1" x14ac:dyDescent="0.35"/>
    <row r="81700" customFormat="1" x14ac:dyDescent="0.35"/>
    <row r="81701" customFormat="1" x14ac:dyDescent="0.35"/>
    <row r="81702" customFormat="1" x14ac:dyDescent="0.35"/>
    <row r="81703" customFormat="1" x14ac:dyDescent="0.35"/>
    <row r="81704" customFormat="1" x14ac:dyDescent="0.35"/>
    <row r="81705" customFormat="1" x14ac:dyDescent="0.35"/>
    <row r="81706" customFormat="1" x14ac:dyDescent="0.35"/>
    <row r="81707" customFormat="1" x14ac:dyDescent="0.35"/>
    <row r="81708" customFormat="1" x14ac:dyDescent="0.35"/>
    <row r="81709" customFormat="1" x14ac:dyDescent="0.35"/>
    <row r="81710" customFormat="1" x14ac:dyDescent="0.35"/>
    <row r="81711" customFormat="1" x14ac:dyDescent="0.35"/>
    <row r="81712" customFormat="1" x14ac:dyDescent="0.35"/>
    <row r="81713" customFormat="1" x14ac:dyDescent="0.35"/>
    <row r="81714" customFormat="1" x14ac:dyDescent="0.35"/>
    <row r="81715" customFormat="1" x14ac:dyDescent="0.35"/>
    <row r="81716" customFormat="1" x14ac:dyDescent="0.35"/>
    <row r="81717" customFormat="1" x14ac:dyDescent="0.35"/>
    <row r="81718" customFormat="1" x14ac:dyDescent="0.35"/>
    <row r="81719" customFormat="1" x14ac:dyDescent="0.35"/>
    <row r="81720" customFormat="1" x14ac:dyDescent="0.35"/>
    <row r="81721" customFormat="1" x14ac:dyDescent="0.35"/>
    <row r="81722" customFormat="1" x14ac:dyDescent="0.35"/>
    <row r="81723" customFormat="1" x14ac:dyDescent="0.35"/>
    <row r="81724" customFormat="1" x14ac:dyDescent="0.35"/>
    <row r="81725" customFormat="1" x14ac:dyDescent="0.35"/>
    <row r="81726" customFormat="1" x14ac:dyDescent="0.35"/>
    <row r="81727" customFormat="1" x14ac:dyDescent="0.35"/>
    <row r="81728" customFormat="1" x14ac:dyDescent="0.35"/>
    <row r="81729" customFormat="1" x14ac:dyDescent="0.35"/>
    <row r="81730" customFormat="1" x14ac:dyDescent="0.35"/>
    <row r="81731" customFormat="1" x14ac:dyDescent="0.35"/>
    <row r="81732" customFormat="1" x14ac:dyDescent="0.35"/>
    <row r="81733" customFormat="1" x14ac:dyDescent="0.35"/>
    <row r="81734" customFormat="1" x14ac:dyDescent="0.35"/>
    <row r="81735" customFormat="1" x14ac:dyDescent="0.35"/>
    <row r="81736" customFormat="1" x14ac:dyDescent="0.35"/>
    <row r="81737" customFormat="1" x14ac:dyDescent="0.35"/>
    <row r="81738" customFormat="1" x14ac:dyDescent="0.35"/>
    <row r="81739" customFormat="1" x14ac:dyDescent="0.35"/>
    <row r="81740" customFormat="1" x14ac:dyDescent="0.35"/>
    <row r="81741" customFormat="1" x14ac:dyDescent="0.35"/>
    <row r="81742" customFormat="1" x14ac:dyDescent="0.35"/>
    <row r="81743" customFormat="1" x14ac:dyDescent="0.35"/>
    <row r="81744" customFormat="1" x14ac:dyDescent="0.35"/>
    <row r="81745" customFormat="1" x14ac:dyDescent="0.35"/>
    <row r="81746" customFormat="1" x14ac:dyDescent="0.35"/>
    <row r="81747" customFormat="1" x14ac:dyDescent="0.35"/>
    <row r="81748" customFormat="1" x14ac:dyDescent="0.35"/>
    <row r="81749" customFormat="1" x14ac:dyDescent="0.35"/>
    <row r="81750" customFormat="1" x14ac:dyDescent="0.35"/>
    <row r="81751" customFormat="1" x14ac:dyDescent="0.35"/>
    <row r="81752" customFormat="1" x14ac:dyDescent="0.35"/>
    <row r="81753" customFormat="1" x14ac:dyDescent="0.35"/>
    <row r="81754" customFormat="1" x14ac:dyDescent="0.35"/>
    <row r="81755" customFormat="1" x14ac:dyDescent="0.35"/>
    <row r="81756" customFormat="1" x14ac:dyDescent="0.35"/>
    <row r="81757" customFormat="1" x14ac:dyDescent="0.35"/>
    <row r="81758" customFormat="1" x14ac:dyDescent="0.35"/>
    <row r="81759" customFormat="1" x14ac:dyDescent="0.35"/>
    <row r="81760" customFormat="1" x14ac:dyDescent="0.35"/>
    <row r="81761" customFormat="1" x14ac:dyDescent="0.35"/>
    <row r="81762" customFormat="1" x14ac:dyDescent="0.35"/>
    <row r="81763" customFormat="1" x14ac:dyDescent="0.35"/>
    <row r="81764" customFormat="1" x14ac:dyDescent="0.35"/>
    <row r="81765" customFormat="1" x14ac:dyDescent="0.35"/>
    <row r="81766" customFormat="1" x14ac:dyDescent="0.35"/>
    <row r="81767" customFormat="1" x14ac:dyDescent="0.35"/>
    <row r="81768" customFormat="1" x14ac:dyDescent="0.35"/>
    <row r="81769" customFormat="1" x14ac:dyDescent="0.35"/>
    <row r="81770" customFormat="1" x14ac:dyDescent="0.35"/>
    <row r="81771" customFormat="1" x14ac:dyDescent="0.35"/>
    <row r="81772" customFormat="1" x14ac:dyDescent="0.35"/>
    <row r="81773" customFormat="1" x14ac:dyDescent="0.35"/>
    <row r="81774" customFormat="1" x14ac:dyDescent="0.35"/>
    <row r="81775" customFormat="1" x14ac:dyDescent="0.35"/>
    <row r="81776" customFormat="1" x14ac:dyDescent="0.35"/>
    <row r="81777" customFormat="1" x14ac:dyDescent="0.35"/>
    <row r="81778" customFormat="1" x14ac:dyDescent="0.35"/>
    <row r="81779" customFormat="1" x14ac:dyDescent="0.35"/>
    <row r="81780" customFormat="1" x14ac:dyDescent="0.35"/>
    <row r="81781" customFormat="1" x14ac:dyDescent="0.35"/>
    <row r="81782" customFormat="1" x14ac:dyDescent="0.35"/>
    <row r="81783" customFormat="1" x14ac:dyDescent="0.35"/>
    <row r="81784" customFormat="1" x14ac:dyDescent="0.35"/>
    <row r="81785" customFormat="1" x14ac:dyDescent="0.35"/>
    <row r="81786" customFormat="1" x14ac:dyDescent="0.35"/>
    <row r="81787" customFormat="1" x14ac:dyDescent="0.35"/>
    <row r="81788" customFormat="1" x14ac:dyDescent="0.35"/>
    <row r="81789" customFormat="1" x14ac:dyDescent="0.35"/>
    <row r="81790" customFormat="1" x14ac:dyDescent="0.35"/>
    <row r="81791" customFormat="1" x14ac:dyDescent="0.35"/>
    <row r="81792" customFormat="1" x14ac:dyDescent="0.35"/>
    <row r="81793" customFormat="1" x14ac:dyDescent="0.35"/>
    <row r="81794" customFormat="1" x14ac:dyDescent="0.35"/>
    <row r="81795" customFormat="1" x14ac:dyDescent="0.35"/>
    <row r="81796" customFormat="1" x14ac:dyDescent="0.35"/>
    <row r="81797" customFormat="1" x14ac:dyDescent="0.35"/>
    <row r="81798" customFormat="1" x14ac:dyDescent="0.35"/>
    <row r="81799" customFormat="1" x14ac:dyDescent="0.35"/>
    <row r="81800" customFormat="1" x14ac:dyDescent="0.35"/>
    <row r="81801" customFormat="1" x14ac:dyDescent="0.35"/>
    <row r="81802" customFormat="1" x14ac:dyDescent="0.35"/>
    <row r="81803" customFormat="1" x14ac:dyDescent="0.35"/>
    <row r="81804" customFormat="1" x14ac:dyDescent="0.35"/>
    <row r="81805" customFormat="1" x14ac:dyDescent="0.35"/>
    <row r="81806" customFormat="1" x14ac:dyDescent="0.35"/>
    <row r="81807" customFormat="1" x14ac:dyDescent="0.35"/>
    <row r="81808" customFormat="1" x14ac:dyDescent="0.35"/>
    <row r="81809" customFormat="1" x14ac:dyDescent="0.35"/>
    <row r="81810" customFormat="1" x14ac:dyDescent="0.35"/>
    <row r="81811" customFormat="1" x14ac:dyDescent="0.35"/>
    <row r="81812" customFormat="1" x14ac:dyDescent="0.35"/>
    <row r="81813" customFormat="1" x14ac:dyDescent="0.35"/>
    <row r="81814" customFormat="1" x14ac:dyDescent="0.35"/>
    <row r="81815" customFormat="1" x14ac:dyDescent="0.35"/>
    <row r="81816" customFormat="1" x14ac:dyDescent="0.35"/>
    <row r="81817" customFormat="1" x14ac:dyDescent="0.35"/>
    <row r="81818" customFormat="1" x14ac:dyDescent="0.35"/>
    <row r="81819" customFormat="1" x14ac:dyDescent="0.35"/>
    <row r="81820" customFormat="1" x14ac:dyDescent="0.35"/>
    <row r="81821" customFormat="1" x14ac:dyDescent="0.35"/>
    <row r="81822" customFormat="1" x14ac:dyDescent="0.35"/>
    <row r="81823" customFormat="1" x14ac:dyDescent="0.35"/>
    <row r="81824" customFormat="1" x14ac:dyDescent="0.35"/>
    <row r="81825" customFormat="1" x14ac:dyDescent="0.35"/>
    <row r="81826" customFormat="1" x14ac:dyDescent="0.35"/>
    <row r="81827" customFormat="1" x14ac:dyDescent="0.35"/>
    <row r="81828" customFormat="1" x14ac:dyDescent="0.35"/>
    <row r="81829" customFormat="1" x14ac:dyDescent="0.35"/>
    <row r="81830" customFormat="1" x14ac:dyDescent="0.35"/>
    <row r="81831" customFormat="1" x14ac:dyDescent="0.35"/>
    <row r="81832" customFormat="1" x14ac:dyDescent="0.35"/>
    <row r="81833" customFormat="1" x14ac:dyDescent="0.35"/>
    <row r="81834" customFormat="1" x14ac:dyDescent="0.35"/>
    <row r="81835" customFormat="1" x14ac:dyDescent="0.35"/>
    <row r="81836" customFormat="1" x14ac:dyDescent="0.35"/>
    <row r="81837" customFormat="1" x14ac:dyDescent="0.35"/>
    <row r="81838" customFormat="1" x14ac:dyDescent="0.35"/>
    <row r="81839" customFormat="1" x14ac:dyDescent="0.35"/>
    <row r="81840" customFormat="1" x14ac:dyDescent="0.35"/>
    <row r="81841" customFormat="1" x14ac:dyDescent="0.35"/>
    <row r="81842" customFormat="1" x14ac:dyDescent="0.35"/>
    <row r="81843" customFormat="1" x14ac:dyDescent="0.35"/>
    <row r="81844" customFormat="1" x14ac:dyDescent="0.35"/>
    <row r="81845" customFormat="1" x14ac:dyDescent="0.35"/>
    <row r="81846" customFormat="1" x14ac:dyDescent="0.35"/>
    <row r="81847" customFormat="1" x14ac:dyDescent="0.35"/>
    <row r="81848" customFormat="1" x14ac:dyDescent="0.35"/>
    <row r="81849" customFormat="1" x14ac:dyDescent="0.35"/>
    <row r="81850" customFormat="1" x14ac:dyDescent="0.35"/>
    <row r="81851" customFormat="1" x14ac:dyDescent="0.35"/>
    <row r="81852" customFormat="1" x14ac:dyDescent="0.35"/>
    <row r="81853" customFormat="1" x14ac:dyDescent="0.35"/>
    <row r="81854" customFormat="1" x14ac:dyDescent="0.35"/>
    <row r="81855" customFormat="1" x14ac:dyDescent="0.35"/>
    <row r="81856" customFormat="1" x14ac:dyDescent="0.35"/>
    <row r="81857" customFormat="1" x14ac:dyDescent="0.35"/>
    <row r="81858" customFormat="1" x14ac:dyDescent="0.35"/>
    <row r="81859" customFormat="1" x14ac:dyDescent="0.35"/>
    <row r="81860" customFormat="1" x14ac:dyDescent="0.35"/>
    <row r="81861" customFormat="1" x14ac:dyDescent="0.35"/>
    <row r="81862" customFormat="1" x14ac:dyDescent="0.35"/>
    <row r="81863" customFormat="1" x14ac:dyDescent="0.35"/>
    <row r="81864" customFormat="1" x14ac:dyDescent="0.35"/>
    <row r="81865" customFormat="1" x14ac:dyDescent="0.35"/>
    <row r="81866" customFormat="1" x14ac:dyDescent="0.35"/>
    <row r="81867" customFormat="1" x14ac:dyDescent="0.35"/>
    <row r="81868" customFormat="1" x14ac:dyDescent="0.35"/>
    <row r="81869" customFormat="1" x14ac:dyDescent="0.35"/>
    <row r="81870" customFormat="1" x14ac:dyDescent="0.35"/>
    <row r="81871" customFormat="1" x14ac:dyDescent="0.35"/>
    <row r="81872" customFormat="1" x14ac:dyDescent="0.35"/>
    <row r="81873" customFormat="1" x14ac:dyDescent="0.35"/>
    <row r="81874" customFormat="1" x14ac:dyDescent="0.35"/>
    <row r="81875" customFormat="1" x14ac:dyDescent="0.35"/>
    <row r="81876" customFormat="1" x14ac:dyDescent="0.35"/>
    <row r="81877" customFormat="1" x14ac:dyDescent="0.35"/>
    <row r="81878" customFormat="1" x14ac:dyDescent="0.35"/>
    <row r="81879" customFormat="1" x14ac:dyDescent="0.35"/>
    <row r="81880" customFormat="1" x14ac:dyDescent="0.35"/>
    <row r="81881" customFormat="1" x14ac:dyDescent="0.35"/>
    <row r="81882" customFormat="1" x14ac:dyDescent="0.35"/>
    <row r="81883" customFormat="1" x14ac:dyDescent="0.35"/>
    <row r="81884" customFormat="1" x14ac:dyDescent="0.35"/>
    <row r="81885" customFormat="1" x14ac:dyDescent="0.35"/>
    <row r="81886" customFormat="1" x14ac:dyDescent="0.35"/>
    <row r="81887" customFormat="1" x14ac:dyDescent="0.35"/>
    <row r="81888" customFormat="1" x14ac:dyDescent="0.35"/>
    <row r="81889" customFormat="1" x14ac:dyDescent="0.35"/>
    <row r="81890" customFormat="1" x14ac:dyDescent="0.35"/>
    <row r="81891" customFormat="1" x14ac:dyDescent="0.35"/>
    <row r="81892" customFormat="1" x14ac:dyDescent="0.35"/>
    <row r="81893" customFormat="1" x14ac:dyDescent="0.35"/>
    <row r="81894" customFormat="1" x14ac:dyDescent="0.35"/>
    <row r="81895" customFormat="1" x14ac:dyDescent="0.35"/>
    <row r="81896" customFormat="1" x14ac:dyDescent="0.35"/>
    <row r="81897" customFormat="1" x14ac:dyDescent="0.35"/>
    <row r="81898" customFormat="1" x14ac:dyDescent="0.35"/>
    <row r="81899" customFormat="1" x14ac:dyDescent="0.35"/>
    <row r="81900" customFormat="1" x14ac:dyDescent="0.35"/>
    <row r="81901" customFormat="1" x14ac:dyDescent="0.35"/>
    <row r="81902" customFormat="1" x14ac:dyDescent="0.35"/>
    <row r="81903" customFormat="1" x14ac:dyDescent="0.35"/>
    <row r="81904" customFormat="1" x14ac:dyDescent="0.35"/>
    <row r="81905" customFormat="1" x14ac:dyDescent="0.35"/>
    <row r="81906" customFormat="1" x14ac:dyDescent="0.35"/>
    <row r="81907" customFormat="1" x14ac:dyDescent="0.35"/>
    <row r="81908" customFormat="1" x14ac:dyDescent="0.35"/>
    <row r="81909" customFormat="1" x14ac:dyDescent="0.35"/>
    <row r="81910" customFormat="1" x14ac:dyDescent="0.35"/>
    <row r="81911" customFormat="1" x14ac:dyDescent="0.35"/>
    <row r="81912" customFormat="1" x14ac:dyDescent="0.35"/>
    <row r="81913" customFormat="1" x14ac:dyDescent="0.35"/>
    <row r="81914" customFormat="1" x14ac:dyDescent="0.35"/>
    <row r="81915" customFormat="1" x14ac:dyDescent="0.35"/>
    <row r="81916" customFormat="1" x14ac:dyDescent="0.35"/>
    <row r="81917" customFormat="1" x14ac:dyDescent="0.35"/>
    <row r="81918" customFormat="1" x14ac:dyDescent="0.35"/>
    <row r="81919" customFormat="1" x14ac:dyDescent="0.35"/>
    <row r="81920" customFormat="1" x14ac:dyDescent="0.35"/>
    <row r="81921" customFormat="1" x14ac:dyDescent="0.35"/>
    <row r="81922" customFormat="1" x14ac:dyDescent="0.35"/>
    <row r="81923" customFormat="1" x14ac:dyDescent="0.35"/>
    <row r="81924" customFormat="1" x14ac:dyDescent="0.35"/>
    <row r="81925" customFormat="1" x14ac:dyDescent="0.35"/>
    <row r="81926" customFormat="1" x14ac:dyDescent="0.35"/>
    <row r="81927" customFormat="1" x14ac:dyDescent="0.35"/>
    <row r="81928" customFormat="1" x14ac:dyDescent="0.35"/>
    <row r="81929" customFormat="1" x14ac:dyDescent="0.35"/>
    <row r="81930" customFormat="1" x14ac:dyDescent="0.35"/>
    <row r="81931" customFormat="1" x14ac:dyDescent="0.35"/>
    <row r="81932" customFormat="1" x14ac:dyDescent="0.35"/>
    <row r="81933" customFormat="1" x14ac:dyDescent="0.35"/>
    <row r="81934" customFormat="1" x14ac:dyDescent="0.35"/>
    <row r="81935" customFormat="1" x14ac:dyDescent="0.35"/>
    <row r="81936" customFormat="1" x14ac:dyDescent="0.35"/>
    <row r="81937" customFormat="1" x14ac:dyDescent="0.35"/>
    <row r="81938" customFormat="1" x14ac:dyDescent="0.35"/>
    <row r="81939" customFormat="1" x14ac:dyDescent="0.35"/>
    <row r="81940" customFormat="1" x14ac:dyDescent="0.35"/>
    <row r="81941" customFormat="1" x14ac:dyDescent="0.35"/>
    <row r="81942" customFormat="1" x14ac:dyDescent="0.35"/>
    <row r="81943" customFormat="1" x14ac:dyDescent="0.35"/>
    <row r="81944" customFormat="1" x14ac:dyDescent="0.35"/>
    <row r="81945" customFormat="1" x14ac:dyDescent="0.35"/>
    <row r="81946" customFormat="1" x14ac:dyDescent="0.35"/>
    <row r="81947" customFormat="1" x14ac:dyDescent="0.35"/>
    <row r="81948" customFormat="1" x14ac:dyDescent="0.35"/>
    <row r="81949" customFormat="1" x14ac:dyDescent="0.35"/>
    <row r="81950" customFormat="1" x14ac:dyDescent="0.35"/>
    <row r="81951" customFormat="1" x14ac:dyDescent="0.35"/>
    <row r="81952" customFormat="1" x14ac:dyDescent="0.35"/>
    <row r="81953" customFormat="1" x14ac:dyDescent="0.35"/>
    <row r="81954" customFormat="1" x14ac:dyDescent="0.35"/>
    <row r="81955" customFormat="1" x14ac:dyDescent="0.35"/>
    <row r="81956" customFormat="1" x14ac:dyDescent="0.35"/>
    <row r="81957" customFormat="1" x14ac:dyDescent="0.35"/>
    <row r="81958" customFormat="1" x14ac:dyDescent="0.35"/>
    <row r="81959" customFormat="1" x14ac:dyDescent="0.35"/>
    <row r="81960" customFormat="1" x14ac:dyDescent="0.35"/>
    <row r="81961" customFormat="1" x14ac:dyDescent="0.35"/>
    <row r="81962" customFormat="1" x14ac:dyDescent="0.35"/>
    <row r="81963" customFormat="1" x14ac:dyDescent="0.35"/>
    <row r="81964" customFormat="1" x14ac:dyDescent="0.35"/>
    <row r="81965" customFormat="1" x14ac:dyDescent="0.35"/>
    <row r="81966" customFormat="1" x14ac:dyDescent="0.35"/>
    <row r="81967" customFormat="1" x14ac:dyDescent="0.35"/>
    <row r="81968" customFormat="1" x14ac:dyDescent="0.35"/>
    <row r="81969" customFormat="1" x14ac:dyDescent="0.35"/>
    <row r="81970" customFormat="1" x14ac:dyDescent="0.35"/>
    <row r="81971" customFormat="1" x14ac:dyDescent="0.35"/>
    <row r="81972" customFormat="1" x14ac:dyDescent="0.35"/>
    <row r="81973" customFormat="1" x14ac:dyDescent="0.35"/>
    <row r="81974" customFormat="1" x14ac:dyDescent="0.35"/>
    <row r="81975" customFormat="1" x14ac:dyDescent="0.35"/>
    <row r="81976" customFormat="1" x14ac:dyDescent="0.35"/>
    <row r="81977" customFormat="1" x14ac:dyDescent="0.35"/>
    <row r="81978" customFormat="1" x14ac:dyDescent="0.35"/>
    <row r="81979" customFormat="1" x14ac:dyDescent="0.35"/>
    <row r="81980" customFormat="1" x14ac:dyDescent="0.35"/>
    <row r="81981" customFormat="1" x14ac:dyDescent="0.35"/>
    <row r="81982" customFormat="1" x14ac:dyDescent="0.35"/>
    <row r="81983" customFormat="1" x14ac:dyDescent="0.35"/>
    <row r="81984" customFormat="1" x14ac:dyDescent="0.35"/>
    <row r="81985" customFormat="1" x14ac:dyDescent="0.35"/>
    <row r="81986" customFormat="1" x14ac:dyDescent="0.35"/>
    <row r="81987" customFormat="1" x14ac:dyDescent="0.35"/>
    <row r="81988" customFormat="1" x14ac:dyDescent="0.35"/>
    <row r="81989" customFormat="1" x14ac:dyDescent="0.35"/>
    <row r="81990" customFormat="1" x14ac:dyDescent="0.35"/>
    <row r="81991" customFormat="1" x14ac:dyDescent="0.35"/>
    <row r="81992" customFormat="1" x14ac:dyDescent="0.35"/>
    <row r="81993" customFormat="1" x14ac:dyDescent="0.35"/>
    <row r="81994" customFormat="1" x14ac:dyDescent="0.35"/>
    <row r="81995" customFormat="1" x14ac:dyDescent="0.35"/>
    <row r="81996" customFormat="1" x14ac:dyDescent="0.35"/>
    <row r="81997" customFormat="1" x14ac:dyDescent="0.35"/>
    <row r="81998" customFormat="1" x14ac:dyDescent="0.35"/>
    <row r="81999" customFormat="1" x14ac:dyDescent="0.35"/>
    <row r="82000" customFormat="1" x14ac:dyDescent="0.35"/>
    <row r="82001" customFormat="1" x14ac:dyDescent="0.35"/>
    <row r="82002" customFormat="1" x14ac:dyDescent="0.35"/>
    <row r="82003" customFormat="1" x14ac:dyDescent="0.35"/>
    <row r="82004" customFormat="1" x14ac:dyDescent="0.35"/>
    <row r="82005" customFormat="1" x14ac:dyDescent="0.35"/>
    <row r="82006" customFormat="1" x14ac:dyDescent="0.35"/>
    <row r="82007" customFormat="1" x14ac:dyDescent="0.35"/>
    <row r="82008" customFormat="1" x14ac:dyDescent="0.35"/>
    <row r="82009" customFormat="1" x14ac:dyDescent="0.35"/>
    <row r="82010" customFormat="1" x14ac:dyDescent="0.35"/>
    <row r="82011" customFormat="1" x14ac:dyDescent="0.35"/>
    <row r="82012" customFormat="1" x14ac:dyDescent="0.35"/>
    <row r="82013" customFormat="1" x14ac:dyDescent="0.35"/>
    <row r="82014" customFormat="1" x14ac:dyDescent="0.35"/>
    <row r="82015" customFormat="1" x14ac:dyDescent="0.35"/>
    <row r="82016" customFormat="1" x14ac:dyDescent="0.35"/>
    <row r="82017" customFormat="1" x14ac:dyDescent="0.35"/>
    <row r="82018" customFormat="1" x14ac:dyDescent="0.35"/>
    <row r="82019" customFormat="1" x14ac:dyDescent="0.35"/>
    <row r="82020" customFormat="1" x14ac:dyDescent="0.35"/>
    <row r="82021" customFormat="1" x14ac:dyDescent="0.35"/>
    <row r="82022" customFormat="1" x14ac:dyDescent="0.35"/>
    <row r="82023" customFormat="1" x14ac:dyDescent="0.35"/>
    <row r="82024" customFormat="1" x14ac:dyDescent="0.35"/>
    <row r="82025" customFormat="1" x14ac:dyDescent="0.35"/>
    <row r="82026" customFormat="1" x14ac:dyDescent="0.35"/>
    <row r="82027" customFormat="1" x14ac:dyDescent="0.35"/>
    <row r="82028" customFormat="1" x14ac:dyDescent="0.35"/>
    <row r="82029" customFormat="1" x14ac:dyDescent="0.35"/>
    <row r="82030" customFormat="1" x14ac:dyDescent="0.35"/>
    <row r="82031" customFormat="1" x14ac:dyDescent="0.35"/>
    <row r="82032" customFormat="1" x14ac:dyDescent="0.35"/>
    <row r="82033" customFormat="1" x14ac:dyDescent="0.35"/>
    <row r="82034" customFormat="1" x14ac:dyDescent="0.35"/>
    <row r="82035" customFormat="1" x14ac:dyDescent="0.35"/>
    <row r="82036" customFormat="1" x14ac:dyDescent="0.35"/>
    <row r="82037" customFormat="1" x14ac:dyDescent="0.35"/>
    <row r="82038" customFormat="1" x14ac:dyDescent="0.35"/>
    <row r="82039" customFormat="1" x14ac:dyDescent="0.35"/>
    <row r="82040" customFormat="1" x14ac:dyDescent="0.35"/>
    <row r="82041" customFormat="1" x14ac:dyDescent="0.35"/>
    <row r="82042" customFormat="1" x14ac:dyDescent="0.35"/>
    <row r="82043" customFormat="1" x14ac:dyDescent="0.35"/>
    <row r="82044" customFormat="1" x14ac:dyDescent="0.35"/>
    <row r="82045" customFormat="1" x14ac:dyDescent="0.35"/>
    <row r="82046" customFormat="1" x14ac:dyDescent="0.35"/>
    <row r="82047" customFormat="1" x14ac:dyDescent="0.35"/>
    <row r="82048" customFormat="1" x14ac:dyDescent="0.35"/>
    <row r="82049" customFormat="1" x14ac:dyDescent="0.35"/>
    <row r="82050" customFormat="1" x14ac:dyDescent="0.35"/>
    <row r="82051" customFormat="1" x14ac:dyDescent="0.35"/>
    <row r="82052" customFormat="1" x14ac:dyDescent="0.35"/>
    <row r="82053" customFormat="1" x14ac:dyDescent="0.35"/>
    <row r="82054" customFormat="1" x14ac:dyDescent="0.35"/>
    <row r="82055" customFormat="1" x14ac:dyDescent="0.35"/>
    <row r="82056" customFormat="1" x14ac:dyDescent="0.35"/>
    <row r="82057" customFormat="1" x14ac:dyDescent="0.35"/>
    <row r="82058" customFormat="1" x14ac:dyDescent="0.35"/>
    <row r="82059" customFormat="1" x14ac:dyDescent="0.35"/>
    <row r="82060" customFormat="1" x14ac:dyDescent="0.35"/>
    <row r="82061" customFormat="1" x14ac:dyDescent="0.35"/>
    <row r="82062" customFormat="1" x14ac:dyDescent="0.35"/>
    <row r="82063" customFormat="1" x14ac:dyDescent="0.35"/>
    <row r="82064" customFormat="1" x14ac:dyDescent="0.35"/>
    <row r="82065" customFormat="1" x14ac:dyDescent="0.35"/>
    <row r="82066" customFormat="1" x14ac:dyDescent="0.35"/>
    <row r="82067" customFormat="1" x14ac:dyDescent="0.35"/>
    <row r="82068" customFormat="1" x14ac:dyDescent="0.35"/>
    <row r="82069" customFormat="1" x14ac:dyDescent="0.35"/>
    <row r="82070" customFormat="1" x14ac:dyDescent="0.35"/>
    <row r="82071" customFormat="1" x14ac:dyDescent="0.35"/>
    <row r="82072" customFormat="1" x14ac:dyDescent="0.35"/>
    <row r="82073" customFormat="1" x14ac:dyDescent="0.35"/>
    <row r="82074" customFormat="1" x14ac:dyDescent="0.35"/>
    <row r="82075" customFormat="1" x14ac:dyDescent="0.35"/>
    <row r="82076" customFormat="1" x14ac:dyDescent="0.35"/>
    <row r="82077" customFormat="1" x14ac:dyDescent="0.35"/>
    <row r="82078" customFormat="1" x14ac:dyDescent="0.35"/>
    <row r="82079" customFormat="1" x14ac:dyDescent="0.35"/>
    <row r="82080" customFormat="1" x14ac:dyDescent="0.35"/>
    <row r="82081" customFormat="1" x14ac:dyDescent="0.35"/>
    <row r="82082" customFormat="1" x14ac:dyDescent="0.35"/>
    <row r="82083" customFormat="1" x14ac:dyDescent="0.35"/>
    <row r="82084" customFormat="1" x14ac:dyDescent="0.35"/>
    <row r="82085" customFormat="1" x14ac:dyDescent="0.35"/>
    <row r="82086" customFormat="1" x14ac:dyDescent="0.35"/>
    <row r="82087" customFormat="1" x14ac:dyDescent="0.35"/>
    <row r="82088" customFormat="1" x14ac:dyDescent="0.35"/>
    <row r="82089" customFormat="1" x14ac:dyDescent="0.35"/>
    <row r="82090" customFormat="1" x14ac:dyDescent="0.35"/>
    <row r="82091" customFormat="1" x14ac:dyDescent="0.35"/>
    <row r="82092" customFormat="1" x14ac:dyDescent="0.35"/>
    <row r="82093" customFormat="1" x14ac:dyDescent="0.35"/>
    <row r="82094" customFormat="1" x14ac:dyDescent="0.35"/>
    <row r="82095" customFormat="1" x14ac:dyDescent="0.35"/>
    <row r="82096" customFormat="1" x14ac:dyDescent="0.35"/>
    <row r="82097" customFormat="1" x14ac:dyDescent="0.35"/>
    <row r="82098" customFormat="1" x14ac:dyDescent="0.35"/>
    <row r="82099" customFormat="1" x14ac:dyDescent="0.35"/>
    <row r="82100" customFormat="1" x14ac:dyDescent="0.35"/>
    <row r="82101" customFormat="1" x14ac:dyDescent="0.35"/>
    <row r="82102" customFormat="1" x14ac:dyDescent="0.35"/>
    <row r="82103" customFormat="1" x14ac:dyDescent="0.35"/>
    <row r="82104" customFormat="1" x14ac:dyDescent="0.35"/>
    <row r="82105" customFormat="1" x14ac:dyDescent="0.35"/>
    <row r="82106" customFormat="1" x14ac:dyDescent="0.35"/>
    <row r="82107" customFormat="1" x14ac:dyDescent="0.35"/>
    <row r="82108" customFormat="1" x14ac:dyDescent="0.35"/>
    <row r="82109" customFormat="1" x14ac:dyDescent="0.35"/>
    <row r="82110" customFormat="1" x14ac:dyDescent="0.35"/>
    <row r="82111" customFormat="1" x14ac:dyDescent="0.35"/>
    <row r="82112" customFormat="1" x14ac:dyDescent="0.35"/>
    <row r="82113" customFormat="1" x14ac:dyDescent="0.35"/>
    <row r="82114" customFormat="1" x14ac:dyDescent="0.35"/>
    <row r="82115" customFormat="1" x14ac:dyDescent="0.35"/>
    <row r="82116" customFormat="1" x14ac:dyDescent="0.35"/>
    <row r="82117" customFormat="1" x14ac:dyDescent="0.35"/>
    <row r="82118" customFormat="1" x14ac:dyDescent="0.35"/>
    <row r="82119" customFormat="1" x14ac:dyDescent="0.35"/>
    <row r="82120" customFormat="1" x14ac:dyDescent="0.35"/>
    <row r="82121" customFormat="1" x14ac:dyDescent="0.35"/>
    <row r="82122" customFormat="1" x14ac:dyDescent="0.35"/>
    <row r="82123" customFormat="1" x14ac:dyDescent="0.35"/>
    <row r="82124" customFormat="1" x14ac:dyDescent="0.35"/>
    <row r="82125" customFormat="1" x14ac:dyDescent="0.35"/>
    <row r="82126" customFormat="1" x14ac:dyDescent="0.35"/>
    <row r="82127" customFormat="1" x14ac:dyDescent="0.35"/>
    <row r="82128" customFormat="1" x14ac:dyDescent="0.35"/>
    <row r="82129" customFormat="1" x14ac:dyDescent="0.35"/>
    <row r="82130" customFormat="1" x14ac:dyDescent="0.35"/>
    <row r="82131" customFormat="1" x14ac:dyDescent="0.35"/>
    <row r="82132" customFormat="1" x14ac:dyDescent="0.35"/>
    <row r="82133" customFormat="1" x14ac:dyDescent="0.35"/>
    <row r="82134" customFormat="1" x14ac:dyDescent="0.35"/>
    <row r="82135" customFormat="1" x14ac:dyDescent="0.35"/>
    <row r="82136" customFormat="1" x14ac:dyDescent="0.35"/>
    <row r="82137" customFormat="1" x14ac:dyDescent="0.35"/>
    <row r="82138" customFormat="1" x14ac:dyDescent="0.35"/>
    <row r="82139" customFormat="1" x14ac:dyDescent="0.35"/>
    <row r="82140" customFormat="1" x14ac:dyDescent="0.35"/>
    <row r="82141" customFormat="1" x14ac:dyDescent="0.35"/>
    <row r="82142" customFormat="1" x14ac:dyDescent="0.35"/>
    <row r="82143" customFormat="1" x14ac:dyDescent="0.35"/>
    <row r="82144" customFormat="1" x14ac:dyDescent="0.35"/>
    <row r="82145" customFormat="1" x14ac:dyDescent="0.35"/>
    <row r="82146" customFormat="1" x14ac:dyDescent="0.35"/>
    <row r="82147" customFormat="1" x14ac:dyDescent="0.35"/>
    <row r="82148" customFormat="1" x14ac:dyDescent="0.35"/>
    <row r="82149" customFormat="1" x14ac:dyDescent="0.35"/>
    <row r="82150" customFormat="1" x14ac:dyDescent="0.35"/>
    <row r="82151" customFormat="1" x14ac:dyDescent="0.35"/>
    <row r="82152" customFormat="1" x14ac:dyDescent="0.35"/>
    <row r="82153" customFormat="1" x14ac:dyDescent="0.35"/>
    <row r="82154" customFormat="1" x14ac:dyDescent="0.35"/>
    <row r="82155" customFormat="1" x14ac:dyDescent="0.35"/>
    <row r="82156" customFormat="1" x14ac:dyDescent="0.35"/>
    <row r="82157" customFormat="1" x14ac:dyDescent="0.35"/>
    <row r="82158" customFormat="1" x14ac:dyDescent="0.35"/>
    <row r="82159" customFormat="1" x14ac:dyDescent="0.35"/>
    <row r="82160" customFormat="1" x14ac:dyDescent="0.35"/>
    <row r="82161" customFormat="1" x14ac:dyDescent="0.35"/>
    <row r="82162" customFormat="1" x14ac:dyDescent="0.35"/>
    <row r="82163" customFormat="1" x14ac:dyDescent="0.35"/>
    <row r="82164" customFormat="1" x14ac:dyDescent="0.35"/>
    <row r="82165" customFormat="1" x14ac:dyDescent="0.35"/>
    <row r="82166" customFormat="1" x14ac:dyDescent="0.35"/>
    <row r="82167" customFormat="1" x14ac:dyDescent="0.35"/>
    <row r="82168" customFormat="1" x14ac:dyDescent="0.35"/>
    <row r="82169" customFormat="1" x14ac:dyDescent="0.35"/>
    <row r="82170" customFormat="1" x14ac:dyDescent="0.35"/>
    <row r="82171" customFormat="1" x14ac:dyDescent="0.35"/>
    <row r="82172" customFormat="1" x14ac:dyDescent="0.35"/>
    <row r="82173" customFormat="1" x14ac:dyDescent="0.35"/>
    <row r="82174" customFormat="1" x14ac:dyDescent="0.35"/>
    <row r="82175" customFormat="1" x14ac:dyDescent="0.35"/>
    <row r="82176" customFormat="1" x14ac:dyDescent="0.35"/>
    <row r="82177" customFormat="1" x14ac:dyDescent="0.35"/>
    <row r="82178" customFormat="1" x14ac:dyDescent="0.35"/>
    <row r="82179" customFormat="1" x14ac:dyDescent="0.35"/>
    <row r="82180" customFormat="1" x14ac:dyDescent="0.35"/>
    <row r="82181" customFormat="1" x14ac:dyDescent="0.35"/>
    <row r="82182" customFormat="1" x14ac:dyDescent="0.35"/>
    <row r="82183" customFormat="1" x14ac:dyDescent="0.35"/>
    <row r="82184" customFormat="1" x14ac:dyDescent="0.35"/>
    <row r="82185" customFormat="1" x14ac:dyDescent="0.35"/>
    <row r="82186" customFormat="1" x14ac:dyDescent="0.35"/>
    <row r="82187" customFormat="1" x14ac:dyDescent="0.35"/>
    <row r="82188" customFormat="1" x14ac:dyDescent="0.35"/>
    <row r="82189" customFormat="1" x14ac:dyDescent="0.35"/>
    <row r="82190" customFormat="1" x14ac:dyDescent="0.35"/>
    <row r="82191" customFormat="1" x14ac:dyDescent="0.35"/>
    <row r="82192" customFormat="1" x14ac:dyDescent="0.35"/>
    <row r="82193" customFormat="1" x14ac:dyDescent="0.35"/>
    <row r="82194" customFormat="1" x14ac:dyDescent="0.35"/>
    <row r="82195" customFormat="1" x14ac:dyDescent="0.35"/>
    <row r="82196" customFormat="1" x14ac:dyDescent="0.35"/>
    <row r="82197" customFormat="1" x14ac:dyDescent="0.35"/>
    <row r="82198" customFormat="1" x14ac:dyDescent="0.35"/>
    <row r="82199" customFormat="1" x14ac:dyDescent="0.35"/>
    <row r="82200" customFormat="1" x14ac:dyDescent="0.35"/>
    <row r="82201" customFormat="1" x14ac:dyDescent="0.35"/>
    <row r="82202" customFormat="1" x14ac:dyDescent="0.35"/>
    <row r="82203" customFormat="1" x14ac:dyDescent="0.35"/>
    <row r="82204" customFormat="1" x14ac:dyDescent="0.35"/>
    <row r="82205" customFormat="1" x14ac:dyDescent="0.35"/>
    <row r="82206" customFormat="1" x14ac:dyDescent="0.35"/>
    <row r="82207" customFormat="1" x14ac:dyDescent="0.35"/>
    <row r="82208" customFormat="1" x14ac:dyDescent="0.35"/>
    <row r="82209" customFormat="1" x14ac:dyDescent="0.35"/>
    <row r="82210" customFormat="1" x14ac:dyDescent="0.35"/>
    <row r="82211" customFormat="1" x14ac:dyDescent="0.35"/>
    <row r="82212" customFormat="1" x14ac:dyDescent="0.35"/>
    <row r="82213" customFormat="1" x14ac:dyDescent="0.35"/>
    <row r="82214" customFormat="1" x14ac:dyDescent="0.35"/>
    <row r="82215" customFormat="1" x14ac:dyDescent="0.35"/>
    <row r="82216" customFormat="1" x14ac:dyDescent="0.35"/>
    <row r="82217" customFormat="1" x14ac:dyDescent="0.35"/>
    <row r="82218" customFormat="1" x14ac:dyDescent="0.35"/>
    <row r="82219" customFormat="1" x14ac:dyDescent="0.35"/>
    <row r="82220" customFormat="1" x14ac:dyDescent="0.35"/>
    <row r="82221" customFormat="1" x14ac:dyDescent="0.35"/>
    <row r="82222" customFormat="1" x14ac:dyDescent="0.35"/>
    <row r="82223" customFormat="1" x14ac:dyDescent="0.35"/>
    <row r="82224" customFormat="1" x14ac:dyDescent="0.35"/>
    <row r="82225" customFormat="1" x14ac:dyDescent="0.35"/>
    <row r="82226" customFormat="1" x14ac:dyDescent="0.35"/>
    <row r="82227" customFormat="1" x14ac:dyDescent="0.35"/>
    <row r="82228" customFormat="1" x14ac:dyDescent="0.35"/>
    <row r="82229" customFormat="1" x14ac:dyDescent="0.35"/>
    <row r="82230" customFormat="1" x14ac:dyDescent="0.35"/>
    <row r="82231" customFormat="1" x14ac:dyDescent="0.35"/>
    <row r="82232" customFormat="1" x14ac:dyDescent="0.35"/>
    <row r="82233" customFormat="1" x14ac:dyDescent="0.35"/>
    <row r="82234" customFormat="1" x14ac:dyDescent="0.35"/>
    <row r="82235" customFormat="1" x14ac:dyDescent="0.35"/>
    <row r="82236" customFormat="1" x14ac:dyDescent="0.35"/>
    <row r="82237" customFormat="1" x14ac:dyDescent="0.35"/>
    <row r="82238" customFormat="1" x14ac:dyDescent="0.35"/>
    <row r="82239" customFormat="1" x14ac:dyDescent="0.35"/>
    <row r="82240" customFormat="1" x14ac:dyDescent="0.35"/>
    <row r="82241" customFormat="1" x14ac:dyDescent="0.35"/>
    <row r="82242" customFormat="1" x14ac:dyDescent="0.35"/>
    <row r="82243" customFormat="1" x14ac:dyDescent="0.35"/>
    <row r="82244" customFormat="1" x14ac:dyDescent="0.35"/>
    <row r="82245" customFormat="1" x14ac:dyDescent="0.35"/>
    <row r="82246" customFormat="1" x14ac:dyDescent="0.35"/>
    <row r="82247" customFormat="1" x14ac:dyDescent="0.35"/>
    <row r="82248" customFormat="1" x14ac:dyDescent="0.35"/>
    <row r="82249" customFormat="1" x14ac:dyDescent="0.35"/>
    <row r="82250" customFormat="1" x14ac:dyDescent="0.35"/>
    <row r="82251" customFormat="1" x14ac:dyDescent="0.35"/>
    <row r="82252" customFormat="1" x14ac:dyDescent="0.35"/>
    <row r="82253" customFormat="1" x14ac:dyDescent="0.35"/>
    <row r="82254" customFormat="1" x14ac:dyDescent="0.35"/>
    <row r="82255" customFormat="1" x14ac:dyDescent="0.35"/>
    <row r="82256" customFormat="1" x14ac:dyDescent="0.35"/>
    <row r="82257" customFormat="1" x14ac:dyDescent="0.35"/>
    <row r="82258" customFormat="1" x14ac:dyDescent="0.35"/>
    <row r="82259" customFormat="1" x14ac:dyDescent="0.35"/>
    <row r="82260" customFormat="1" x14ac:dyDescent="0.35"/>
    <row r="82261" customFormat="1" x14ac:dyDescent="0.35"/>
    <row r="82262" customFormat="1" x14ac:dyDescent="0.35"/>
    <row r="82263" customFormat="1" x14ac:dyDescent="0.35"/>
    <row r="82264" customFormat="1" x14ac:dyDescent="0.35"/>
    <row r="82265" customFormat="1" x14ac:dyDescent="0.35"/>
    <row r="82266" customFormat="1" x14ac:dyDescent="0.35"/>
    <row r="82267" customFormat="1" x14ac:dyDescent="0.35"/>
    <row r="82268" customFormat="1" x14ac:dyDescent="0.35"/>
    <row r="82269" customFormat="1" x14ac:dyDescent="0.35"/>
    <row r="82270" customFormat="1" x14ac:dyDescent="0.35"/>
    <row r="82271" customFormat="1" x14ac:dyDescent="0.35"/>
    <row r="82272" customFormat="1" x14ac:dyDescent="0.35"/>
    <row r="82273" customFormat="1" x14ac:dyDescent="0.35"/>
    <row r="82274" customFormat="1" x14ac:dyDescent="0.35"/>
    <row r="82275" customFormat="1" x14ac:dyDescent="0.35"/>
    <row r="82276" customFormat="1" x14ac:dyDescent="0.35"/>
    <row r="82277" customFormat="1" x14ac:dyDescent="0.35"/>
    <row r="82278" customFormat="1" x14ac:dyDescent="0.35"/>
    <row r="82279" customFormat="1" x14ac:dyDescent="0.35"/>
    <row r="82280" customFormat="1" x14ac:dyDescent="0.35"/>
    <row r="82281" customFormat="1" x14ac:dyDescent="0.35"/>
    <row r="82282" customFormat="1" x14ac:dyDescent="0.35"/>
    <row r="82283" customFormat="1" x14ac:dyDescent="0.35"/>
    <row r="82284" customFormat="1" x14ac:dyDescent="0.35"/>
    <row r="82285" customFormat="1" x14ac:dyDescent="0.35"/>
    <row r="82286" customFormat="1" x14ac:dyDescent="0.35"/>
    <row r="82287" customFormat="1" x14ac:dyDescent="0.35"/>
    <row r="82288" customFormat="1" x14ac:dyDescent="0.35"/>
    <row r="82289" customFormat="1" x14ac:dyDescent="0.35"/>
    <row r="82290" customFormat="1" x14ac:dyDescent="0.35"/>
    <row r="82291" customFormat="1" x14ac:dyDescent="0.35"/>
    <row r="82292" customFormat="1" x14ac:dyDescent="0.35"/>
    <row r="82293" customFormat="1" x14ac:dyDescent="0.35"/>
    <row r="82294" customFormat="1" x14ac:dyDescent="0.35"/>
    <row r="82295" customFormat="1" x14ac:dyDescent="0.35"/>
    <row r="82296" customFormat="1" x14ac:dyDescent="0.35"/>
    <row r="82297" customFormat="1" x14ac:dyDescent="0.35"/>
    <row r="82298" customFormat="1" x14ac:dyDescent="0.35"/>
    <row r="82299" customFormat="1" x14ac:dyDescent="0.35"/>
    <row r="82300" customFormat="1" x14ac:dyDescent="0.35"/>
    <row r="82301" customFormat="1" x14ac:dyDescent="0.35"/>
    <row r="82302" customFormat="1" x14ac:dyDescent="0.35"/>
    <row r="82303" customFormat="1" x14ac:dyDescent="0.35"/>
    <row r="82304" customFormat="1" x14ac:dyDescent="0.35"/>
    <row r="82305" customFormat="1" x14ac:dyDescent="0.35"/>
    <row r="82306" customFormat="1" x14ac:dyDescent="0.35"/>
    <row r="82307" customFormat="1" x14ac:dyDescent="0.35"/>
    <row r="82308" customFormat="1" x14ac:dyDescent="0.35"/>
    <row r="82309" customFormat="1" x14ac:dyDescent="0.35"/>
    <row r="82310" customFormat="1" x14ac:dyDescent="0.35"/>
    <row r="82311" customFormat="1" x14ac:dyDescent="0.35"/>
    <row r="82312" customFormat="1" x14ac:dyDescent="0.35"/>
    <row r="82313" customFormat="1" x14ac:dyDescent="0.35"/>
    <row r="82314" customFormat="1" x14ac:dyDescent="0.35"/>
    <row r="82315" customFormat="1" x14ac:dyDescent="0.35"/>
    <row r="82316" customFormat="1" x14ac:dyDescent="0.35"/>
    <row r="82317" customFormat="1" x14ac:dyDescent="0.35"/>
    <row r="82318" customFormat="1" x14ac:dyDescent="0.35"/>
    <row r="82319" customFormat="1" x14ac:dyDescent="0.35"/>
    <row r="82320" customFormat="1" x14ac:dyDescent="0.35"/>
    <row r="82321" customFormat="1" x14ac:dyDescent="0.35"/>
    <row r="82322" customFormat="1" x14ac:dyDescent="0.35"/>
    <row r="82323" customFormat="1" x14ac:dyDescent="0.35"/>
    <row r="82324" customFormat="1" x14ac:dyDescent="0.35"/>
    <row r="82325" customFormat="1" x14ac:dyDescent="0.35"/>
    <row r="82326" customFormat="1" x14ac:dyDescent="0.35"/>
    <row r="82327" customFormat="1" x14ac:dyDescent="0.35"/>
    <row r="82328" customFormat="1" x14ac:dyDescent="0.35"/>
    <row r="82329" customFormat="1" x14ac:dyDescent="0.35"/>
    <row r="82330" customFormat="1" x14ac:dyDescent="0.35"/>
    <row r="82331" customFormat="1" x14ac:dyDescent="0.35"/>
    <row r="82332" customFormat="1" x14ac:dyDescent="0.35"/>
    <row r="82333" customFormat="1" x14ac:dyDescent="0.35"/>
    <row r="82334" customFormat="1" x14ac:dyDescent="0.35"/>
    <row r="82335" customFormat="1" x14ac:dyDescent="0.35"/>
    <row r="82336" customFormat="1" x14ac:dyDescent="0.35"/>
    <row r="82337" customFormat="1" x14ac:dyDescent="0.35"/>
    <row r="82338" customFormat="1" x14ac:dyDescent="0.35"/>
    <row r="82339" customFormat="1" x14ac:dyDescent="0.35"/>
    <row r="82340" customFormat="1" x14ac:dyDescent="0.35"/>
    <row r="82341" customFormat="1" x14ac:dyDescent="0.35"/>
    <row r="82342" customFormat="1" x14ac:dyDescent="0.35"/>
    <row r="82343" customFormat="1" x14ac:dyDescent="0.35"/>
    <row r="82344" customFormat="1" x14ac:dyDescent="0.35"/>
    <row r="82345" customFormat="1" x14ac:dyDescent="0.35"/>
    <row r="82346" customFormat="1" x14ac:dyDescent="0.35"/>
    <row r="82347" customFormat="1" x14ac:dyDescent="0.35"/>
    <row r="82348" customFormat="1" x14ac:dyDescent="0.35"/>
    <row r="82349" customFormat="1" x14ac:dyDescent="0.35"/>
    <row r="82350" customFormat="1" x14ac:dyDescent="0.35"/>
    <row r="82351" customFormat="1" x14ac:dyDescent="0.35"/>
    <row r="82352" customFormat="1" x14ac:dyDescent="0.35"/>
    <row r="82353" customFormat="1" x14ac:dyDescent="0.35"/>
    <row r="82354" customFormat="1" x14ac:dyDescent="0.35"/>
    <row r="82355" customFormat="1" x14ac:dyDescent="0.35"/>
    <row r="82356" customFormat="1" x14ac:dyDescent="0.35"/>
    <row r="82357" customFormat="1" x14ac:dyDescent="0.35"/>
    <row r="82358" customFormat="1" x14ac:dyDescent="0.35"/>
    <row r="82359" customFormat="1" x14ac:dyDescent="0.35"/>
    <row r="82360" customFormat="1" x14ac:dyDescent="0.35"/>
    <row r="82361" customFormat="1" x14ac:dyDescent="0.35"/>
    <row r="82362" customFormat="1" x14ac:dyDescent="0.35"/>
    <row r="82363" customFormat="1" x14ac:dyDescent="0.35"/>
    <row r="82364" customFormat="1" x14ac:dyDescent="0.35"/>
    <row r="82365" customFormat="1" x14ac:dyDescent="0.35"/>
    <row r="82366" customFormat="1" x14ac:dyDescent="0.35"/>
    <row r="82367" customFormat="1" x14ac:dyDescent="0.35"/>
    <row r="82368" customFormat="1" x14ac:dyDescent="0.35"/>
    <row r="82369" customFormat="1" x14ac:dyDescent="0.35"/>
    <row r="82370" customFormat="1" x14ac:dyDescent="0.35"/>
    <row r="82371" customFormat="1" x14ac:dyDescent="0.35"/>
    <row r="82372" customFormat="1" x14ac:dyDescent="0.35"/>
    <row r="82373" customFormat="1" x14ac:dyDescent="0.35"/>
    <row r="82374" customFormat="1" x14ac:dyDescent="0.35"/>
    <row r="82375" customFormat="1" x14ac:dyDescent="0.35"/>
    <row r="82376" customFormat="1" x14ac:dyDescent="0.35"/>
    <row r="82377" customFormat="1" x14ac:dyDescent="0.35"/>
    <row r="82378" customFormat="1" x14ac:dyDescent="0.35"/>
    <row r="82379" customFormat="1" x14ac:dyDescent="0.35"/>
    <row r="82380" customFormat="1" x14ac:dyDescent="0.35"/>
    <row r="82381" customFormat="1" x14ac:dyDescent="0.35"/>
    <row r="82382" customFormat="1" x14ac:dyDescent="0.35"/>
    <row r="82383" customFormat="1" x14ac:dyDescent="0.35"/>
    <row r="82384" customFormat="1" x14ac:dyDescent="0.35"/>
    <row r="82385" customFormat="1" x14ac:dyDescent="0.35"/>
    <row r="82386" customFormat="1" x14ac:dyDescent="0.35"/>
    <row r="82387" customFormat="1" x14ac:dyDescent="0.35"/>
    <row r="82388" customFormat="1" x14ac:dyDescent="0.35"/>
    <row r="82389" customFormat="1" x14ac:dyDescent="0.35"/>
    <row r="82390" customFormat="1" x14ac:dyDescent="0.35"/>
    <row r="82391" customFormat="1" x14ac:dyDescent="0.35"/>
    <row r="82392" customFormat="1" x14ac:dyDescent="0.35"/>
    <row r="82393" customFormat="1" x14ac:dyDescent="0.35"/>
    <row r="82394" customFormat="1" x14ac:dyDescent="0.35"/>
    <row r="82395" customFormat="1" x14ac:dyDescent="0.35"/>
    <row r="82396" customFormat="1" x14ac:dyDescent="0.35"/>
    <row r="82397" customFormat="1" x14ac:dyDescent="0.35"/>
    <row r="82398" customFormat="1" x14ac:dyDescent="0.35"/>
    <row r="82399" customFormat="1" x14ac:dyDescent="0.35"/>
    <row r="82400" customFormat="1" x14ac:dyDescent="0.35"/>
    <row r="82401" customFormat="1" x14ac:dyDescent="0.35"/>
    <row r="82402" customFormat="1" x14ac:dyDescent="0.35"/>
    <row r="82403" customFormat="1" x14ac:dyDescent="0.35"/>
    <row r="82404" customFormat="1" x14ac:dyDescent="0.35"/>
    <row r="82405" customFormat="1" x14ac:dyDescent="0.35"/>
    <row r="82406" customFormat="1" x14ac:dyDescent="0.35"/>
    <row r="82407" customFormat="1" x14ac:dyDescent="0.35"/>
    <row r="82408" customFormat="1" x14ac:dyDescent="0.35"/>
    <row r="82409" customFormat="1" x14ac:dyDescent="0.35"/>
    <row r="82410" customFormat="1" x14ac:dyDescent="0.35"/>
    <row r="82411" customFormat="1" x14ac:dyDescent="0.35"/>
    <row r="82412" customFormat="1" x14ac:dyDescent="0.35"/>
    <row r="82413" customFormat="1" x14ac:dyDescent="0.35"/>
    <row r="82414" customFormat="1" x14ac:dyDescent="0.35"/>
    <row r="82415" customFormat="1" x14ac:dyDescent="0.35"/>
    <row r="82416" customFormat="1" x14ac:dyDescent="0.35"/>
    <row r="82417" customFormat="1" x14ac:dyDescent="0.35"/>
    <row r="82418" customFormat="1" x14ac:dyDescent="0.35"/>
    <row r="82419" customFormat="1" x14ac:dyDescent="0.35"/>
    <row r="82420" customFormat="1" x14ac:dyDescent="0.35"/>
    <row r="82421" customFormat="1" x14ac:dyDescent="0.35"/>
    <row r="82422" customFormat="1" x14ac:dyDescent="0.35"/>
    <row r="82423" customFormat="1" x14ac:dyDescent="0.35"/>
    <row r="82424" customFormat="1" x14ac:dyDescent="0.35"/>
    <row r="82425" customFormat="1" x14ac:dyDescent="0.35"/>
    <row r="82426" customFormat="1" x14ac:dyDescent="0.35"/>
    <row r="82427" customFormat="1" x14ac:dyDescent="0.35"/>
    <row r="82428" customFormat="1" x14ac:dyDescent="0.35"/>
    <row r="82429" customFormat="1" x14ac:dyDescent="0.35"/>
    <row r="82430" customFormat="1" x14ac:dyDescent="0.35"/>
    <row r="82431" customFormat="1" x14ac:dyDescent="0.35"/>
    <row r="82432" customFormat="1" x14ac:dyDescent="0.35"/>
    <row r="82433" customFormat="1" x14ac:dyDescent="0.35"/>
    <row r="82434" customFormat="1" x14ac:dyDescent="0.35"/>
    <row r="82435" customFormat="1" x14ac:dyDescent="0.35"/>
    <row r="82436" customFormat="1" x14ac:dyDescent="0.35"/>
    <row r="82437" customFormat="1" x14ac:dyDescent="0.35"/>
    <row r="82438" customFormat="1" x14ac:dyDescent="0.35"/>
    <row r="82439" customFormat="1" x14ac:dyDescent="0.35"/>
    <row r="82440" customFormat="1" x14ac:dyDescent="0.35"/>
    <row r="82441" customFormat="1" x14ac:dyDescent="0.35"/>
    <row r="82442" customFormat="1" x14ac:dyDescent="0.35"/>
    <row r="82443" customFormat="1" x14ac:dyDescent="0.35"/>
    <row r="82444" customFormat="1" x14ac:dyDescent="0.35"/>
    <row r="82445" customFormat="1" x14ac:dyDescent="0.35"/>
    <row r="82446" customFormat="1" x14ac:dyDescent="0.35"/>
    <row r="82447" customFormat="1" x14ac:dyDescent="0.35"/>
    <row r="82448" customFormat="1" x14ac:dyDescent="0.35"/>
    <row r="82449" customFormat="1" x14ac:dyDescent="0.35"/>
    <row r="82450" customFormat="1" x14ac:dyDescent="0.35"/>
    <row r="82451" customFormat="1" x14ac:dyDescent="0.35"/>
    <row r="82452" customFormat="1" x14ac:dyDescent="0.35"/>
    <row r="82453" customFormat="1" x14ac:dyDescent="0.35"/>
    <row r="82454" customFormat="1" x14ac:dyDescent="0.35"/>
    <row r="82455" customFormat="1" x14ac:dyDescent="0.35"/>
    <row r="82456" customFormat="1" x14ac:dyDescent="0.35"/>
    <row r="82457" customFormat="1" x14ac:dyDescent="0.35"/>
    <row r="82458" customFormat="1" x14ac:dyDescent="0.35"/>
    <row r="82459" customFormat="1" x14ac:dyDescent="0.35"/>
    <row r="82460" customFormat="1" x14ac:dyDescent="0.35"/>
    <row r="82461" customFormat="1" x14ac:dyDescent="0.35"/>
    <row r="82462" customFormat="1" x14ac:dyDescent="0.35"/>
    <row r="82463" customFormat="1" x14ac:dyDescent="0.35"/>
    <row r="82464" customFormat="1" x14ac:dyDescent="0.35"/>
    <row r="82465" customFormat="1" x14ac:dyDescent="0.35"/>
    <row r="82466" customFormat="1" x14ac:dyDescent="0.35"/>
    <row r="82467" customFormat="1" x14ac:dyDescent="0.35"/>
    <row r="82468" customFormat="1" x14ac:dyDescent="0.35"/>
    <row r="82469" customFormat="1" x14ac:dyDescent="0.35"/>
    <row r="82470" customFormat="1" x14ac:dyDescent="0.35"/>
    <row r="82471" customFormat="1" x14ac:dyDescent="0.35"/>
    <row r="82472" customFormat="1" x14ac:dyDescent="0.35"/>
    <row r="82473" customFormat="1" x14ac:dyDescent="0.35"/>
    <row r="82474" customFormat="1" x14ac:dyDescent="0.35"/>
    <row r="82475" customFormat="1" x14ac:dyDescent="0.35"/>
    <row r="82476" customFormat="1" x14ac:dyDescent="0.35"/>
    <row r="82477" customFormat="1" x14ac:dyDescent="0.35"/>
    <row r="82478" customFormat="1" x14ac:dyDescent="0.35"/>
    <row r="82479" customFormat="1" x14ac:dyDescent="0.35"/>
    <row r="82480" customFormat="1" x14ac:dyDescent="0.35"/>
    <row r="82481" customFormat="1" x14ac:dyDescent="0.35"/>
    <row r="82482" customFormat="1" x14ac:dyDescent="0.35"/>
    <row r="82483" customFormat="1" x14ac:dyDescent="0.35"/>
    <row r="82484" customFormat="1" x14ac:dyDescent="0.35"/>
    <row r="82485" customFormat="1" x14ac:dyDescent="0.35"/>
    <row r="82486" customFormat="1" x14ac:dyDescent="0.35"/>
    <row r="82487" customFormat="1" x14ac:dyDescent="0.35"/>
    <row r="82488" customFormat="1" x14ac:dyDescent="0.35"/>
    <row r="82489" customFormat="1" x14ac:dyDescent="0.35"/>
    <row r="82490" customFormat="1" x14ac:dyDescent="0.35"/>
    <row r="82491" customFormat="1" x14ac:dyDescent="0.35"/>
    <row r="82492" customFormat="1" x14ac:dyDescent="0.35"/>
    <row r="82493" customFormat="1" x14ac:dyDescent="0.35"/>
    <row r="82494" customFormat="1" x14ac:dyDescent="0.35"/>
    <row r="82495" customFormat="1" x14ac:dyDescent="0.35"/>
    <row r="82496" customFormat="1" x14ac:dyDescent="0.35"/>
    <row r="82497" customFormat="1" x14ac:dyDescent="0.35"/>
    <row r="82498" customFormat="1" x14ac:dyDescent="0.35"/>
    <row r="82499" customFormat="1" x14ac:dyDescent="0.35"/>
    <row r="82500" customFormat="1" x14ac:dyDescent="0.35"/>
    <row r="82501" customFormat="1" x14ac:dyDescent="0.35"/>
    <row r="82502" customFormat="1" x14ac:dyDescent="0.35"/>
    <row r="82503" customFormat="1" x14ac:dyDescent="0.35"/>
    <row r="82504" customFormat="1" x14ac:dyDescent="0.35"/>
    <row r="82505" customFormat="1" x14ac:dyDescent="0.35"/>
    <row r="82506" customFormat="1" x14ac:dyDescent="0.35"/>
    <row r="82507" customFormat="1" x14ac:dyDescent="0.35"/>
    <row r="82508" customFormat="1" x14ac:dyDescent="0.35"/>
    <row r="82509" customFormat="1" x14ac:dyDescent="0.35"/>
    <row r="82510" customFormat="1" x14ac:dyDescent="0.35"/>
    <row r="82511" customFormat="1" x14ac:dyDescent="0.35"/>
    <row r="82512" customFormat="1" x14ac:dyDescent="0.35"/>
    <row r="82513" customFormat="1" x14ac:dyDescent="0.35"/>
    <row r="82514" customFormat="1" x14ac:dyDescent="0.35"/>
    <row r="82515" customFormat="1" x14ac:dyDescent="0.35"/>
    <row r="82516" customFormat="1" x14ac:dyDescent="0.35"/>
    <row r="82517" customFormat="1" x14ac:dyDescent="0.35"/>
    <row r="82518" customFormat="1" x14ac:dyDescent="0.35"/>
    <row r="82519" customFormat="1" x14ac:dyDescent="0.35"/>
    <row r="82520" customFormat="1" x14ac:dyDescent="0.35"/>
    <row r="82521" customFormat="1" x14ac:dyDescent="0.35"/>
    <row r="82522" customFormat="1" x14ac:dyDescent="0.35"/>
    <row r="82523" customFormat="1" x14ac:dyDescent="0.35"/>
    <row r="82524" customFormat="1" x14ac:dyDescent="0.35"/>
    <row r="82525" customFormat="1" x14ac:dyDescent="0.35"/>
    <row r="82526" customFormat="1" x14ac:dyDescent="0.35"/>
    <row r="82527" customFormat="1" x14ac:dyDescent="0.35"/>
    <row r="82528" customFormat="1" x14ac:dyDescent="0.35"/>
    <row r="82529" customFormat="1" x14ac:dyDescent="0.35"/>
    <row r="82530" customFormat="1" x14ac:dyDescent="0.35"/>
    <row r="82531" customFormat="1" x14ac:dyDescent="0.35"/>
    <row r="82532" customFormat="1" x14ac:dyDescent="0.35"/>
    <row r="82533" customFormat="1" x14ac:dyDescent="0.35"/>
    <row r="82534" customFormat="1" x14ac:dyDescent="0.35"/>
    <row r="82535" customFormat="1" x14ac:dyDescent="0.35"/>
    <row r="82536" customFormat="1" x14ac:dyDescent="0.35"/>
    <row r="82537" customFormat="1" x14ac:dyDescent="0.35"/>
    <row r="82538" customFormat="1" x14ac:dyDescent="0.35"/>
    <row r="82539" customFormat="1" x14ac:dyDescent="0.35"/>
    <row r="82540" customFormat="1" x14ac:dyDescent="0.35"/>
    <row r="82541" customFormat="1" x14ac:dyDescent="0.35"/>
    <row r="82542" customFormat="1" x14ac:dyDescent="0.35"/>
    <row r="82543" customFormat="1" x14ac:dyDescent="0.35"/>
    <row r="82544" customFormat="1" x14ac:dyDescent="0.35"/>
    <row r="82545" customFormat="1" x14ac:dyDescent="0.35"/>
    <row r="82546" customFormat="1" x14ac:dyDescent="0.35"/>
    <row r="82547" customFormat="1" x14ac:dyDescent="0.35"/>
    <row r="82548" customFormat="1" x14ac:dyDescent="0.35"/>
    <row r="82549" customFormat="1" x14ac:dyDescent="0.35"/>
    <row r="82550" customFormat="1" x14ac:dyDescent="0.35"/>
    <row r="82551" customFormat="1" x14ac:dyDescent="0.35"/>
    <row r="82552" customFormat="1" x14ac:dyDescent="0.35"/>
    <row r="82553" customFormat="1" x14ac:dyDescent="0.35"/>
    <row r="82554" customFormat="1" x14ac:dyDescent="0.35"/>
    <row r="82555" customFormat="1" x14ac:dyDescent="0.35"/>
    <row r="82556" customFormat="1" x14ac:dyDescent="0.35"/>
    <row r="82557" customFormat="1" x14ac:dyDescent="0.35"/>
    <row r="82558" customFormat="1" x14ac:dyDescent="0.35"/>
    <row r="82559" customFormat="1" x14ac:dyDescent="0.35"/>
    <row r="82560" customFormat="1" x14ac:dyDescent="0.35"/>
    <row r="82561" customFormat="1" x14ac:dyDescent="0.35"/>
    <row r="82562" customFormat="1" x14ac:dyDescent="0.35"/>
    <row r="82563" customFormat="1" x14ac:dyDescent="0.35"/>
    <row r="82564" customFormat="1" x14ac:dyDescent="0.35"/>
    <row r="82565" customFormat="1" x14ac:dyDescent="0.35"/>
    <row r="82566" customFormat="1" x14ac:dyDescent="0.35"/>
    <row r="82567" customFormat="1" x14ac:dyDescent="0.35"/>
    <row r="82568" customFormat="1" x14ac:dyDescent="0.35"/>
    <row r="82569" customFormat="1" x14ac:dyDescent="0.35"/>
    <row r="82570" customFormat="1" x14ac:dyDescent="0.35"/>
    <row r="82571" customFormat="1" x14ac:dyDescent="0.35"/>
    <row r="82572" customFormat="1" x14ac:dyDescent="0.35"/>
    <row r="82573" customFormat="1" x14ac:dyDescent="0.35"/>
    <row r="82574" customFormat="1" x14ac:dyDescent="0.35"/>
    <row r="82575" customFormat="1" x14ac:dyDescent="0.35"/>
    <row r="82576" customFormat="1" x14ac:dyDescent="0.35"/>
    <row r="82577" customFormat="1" x14ac:dyDescent="0.35"/>
    <row r="82578" customFormat="1" x14ac:dyDescent="0.35"/>
    <row r="82579" customFormat="1" x14ac:dyDescent="0.35"/>
    <row r="82580" customFormat="1" x14ac:dyDescent="0.35"/>
    <row r="82581" customFormat="1" x14ac:dyDescent="0.35"/>
    <row r="82582" customFormat="1" x14ac:dyDescent="0.35"/>
    <row r="82583" customFormat="1" x14ac:dyDescent="0.35"/>
    <row r="82584" customFormat="1" x14ac:dyDescent="0.35"/>
    <row r="82585" customFormat="1" x14ac:dyDescent="0.35"/>
    <row r="82586" customFormat="1" x14ac:dyDescent="0.35"/>
    <row r="82587" customFormat="1" x14ac:dyDescent="0.35"/>
    <row r="82588" customFormat="1" x14ac:dyDescent="0.35"/>
    <row r="82589" customFormat="1" x14ac:dyDescent="0.35"/>
    <row r="82590" customFormat="1" x14ac:dyDescent="0.35"/>
    <row r="82591" customFormat="1" x14ac:dyDescent="0.35"/>
    <row r="82592" customFormat="1" x14ac:dyDescent="0.35"/>
    <row r="82593" customFormat="1" x14ac:dyDescent="0.35"/>
    <row r="82594" customFormat="1" x14ac:dyDescent="0.35"/>
    <row r="82595" customFormat="1" x14ac:dyDescent="0.35"/>
    <row r="82596" customFormat="1" x14ac:dyDescent="0.35"/>
    <row r="82597" customFormat="1" x14ac:dyDescent="0.35"/>
    <row r="82598" customFormat="1" x14ac:dyDescent="0.35"/>
    <row r="82599" customFormat="1" x14ac:dyDescent="0.35"/>
    <row r="82600" customFormat="1" x14ac:dyDescent="0.35"/>
    <row r="82601" customFormat="1" x14ac:dyDescent="0.35"/>
    <row r="82602" customFormat="1" x14ac:dyDescent="0.35"/>
    <row r="82603" customFormat="1" x14ac:dyDescent="0.35"/>
    <row r="82604" customFormat="1" x14ac:dyDescent="0.35"/>
    <row r="82605" customFormat="1" x14ac:dyDescent="0.35"/>
    <row r="82606" customFormat="1" x14ac:dyDescent="0.35"/>
    <row r="82607" customFormat="1" x14ac:dyDescent="0.35"/>
    <row r="82608" customFormat="1" x14ac:dyDescent="0.35"/>
    <row r="82609" customFormat="1" x14ac:dyDescent="0.35"/>
    <row r="82610" customFormat="1" x14ac:dyDescent="0.35"/>
    <row r="82611" customFormat="1" x14ac:dyDescent="0.35"/>
    <row r="82612" customFormat="1" x14ac:dyDescent="0.35"/>
    <row r="82613" customFormat="1" x14ac:dyDescent="0.35"/>
    <row r="82614" customFormat="1" x14ac:dyDescent="0.35"/>
    <row r="82615" customFormat="1" x14ac:dyDescent="0.35"/>
    <row r="82616" customFormat="1" x14ac:dyDescent="0.35"/>
    <row r="82617" customFormat="1" x14ac:dyDescent="0.35"/>
    <row r="82618" customFormat="1" x14ac:dyDescent="0.35"/>
    <row r="82619" customFormat="1" x14ac:dyDescent="0.35"/>
    <row r="82620" customFormat="1" x14ac:dyDescent="0.35"/>
    <row r="82621" customFormat="1" x14ac:dyDescent="0.35"/>
    <row r="82622" customFormat="1" x14ac:dyDescent="0.35"/>
    <row r="82623" customFormat="1" x14ac:dyDescent="0.35"/>
    <row r="82624" customFormat="1" x14ac:dyDescent="0.35"/>
    <row r="82625" customFormat="1" x14ac:dyDescent="0.35"/>
    <row r="82626" customFormat="1" x14ac:dyDescent="0.35"/>
    <row r="82627" customFormat="1" x14ac:dyDescent="0.35"/>
    <row r="82628" customFormat="1" x14ac:dyDescent="0.35"/>
    <row r="82629" customFormat="1" x14ac:dyDescent="0.35"/>
    <row r="82630" customFormat="1" x14ac:dyDescent="0.35"/>
    <row r="82631" customFormat="1" x14ac:dyDescent="0.35"/>
    <row r="82632" customFormat="1" x14ac:dyDescent="0.35"/>
    <row r="82633" customFormat="1" x14ac:dyDescent="0.35"/>
    <row r="82634" customFormat="1" x14ac:dyDescent="0.35"/>
    <row r="82635" customFormat="1" x14ac:dyDescent="0.35"/>
    <row r="82636" customFormat="1" x14ac:dyDescent="0.35"/>
    <row r="82637" customFormat="1" x14ac:dyDescent="0.35"/>
    <row r="82638" customFormat="1" x14ac:dyDescent="0.35"/>
    <row r="82639" customFormat="1" x14ac:dyDescent="0.35"/>
    <row r="82640" customFormat="1" x14ac:dyDescent="0.35"/>
    <row r="82641" customFormat="1" x14ac:dyDescent="0.35"/>
    <row r="82642" customFormat="1" x14ac:dyDescent="0.35"/>
    <row r="82643" customFormat="1" x14ac:dyDescent="0.35"/>
    <row r="82644" customFormat="1" x14ac:dyDescent="0.35"/>
    <row r="82645" customFormat="1" x14ac:dyDescent="0.35"/>
    <row r="82646" customFormat="1" x14ac:dyDescent="0.35"/>
    <row r="82647" customFormat="1" x14ac:dyDescent="0.35"/>
    <row r="82648" customFormat="1" x14ac:dyDescent="0.35"/>
    <row r="82649" customFormat="1" x14ac:dyDescent="0.35"/>
    <row r="82650" customFormat="1" x14ac:dyDescent="0.35"/>
    <row r="82651" customFormat="1" x14ac:dyDescent="0.35"/>
    <row r="82652" customFormat="1" x14ac:dyDescent="0.35"/>
    <row r="82653" customFormat="1" x14ac:dyDescent="0.35"/>
    <row r="82654" customFormat="1" x14ac:dyDescent="0.35"/>
    <row r="82655" customFormat="1" x14ac:dyDescent="0.35"/>
    <row r="82656" customFormat="1" x14ac:dyDescent="0.35"/>
    <row r="82657" customFormat="1" x14ac:dyDescent="0.35"/>
    <row r="82658" customFormat="1" x14ac:dyDescent="0.35"/>
    <row r="82659" customFormat="1" x14ac:dyDescent="0.35"/>
    <row r="82660" customFormat="1" x14ac:dyDescent="0.35"/>
    <row r="82661" customFormat="1" x14ac:dyDescent="0.35"/>
    <row r="82662" customFormat="1" x14ac:dyDescent="0.35"/>
    <row r="82663" customFormat="1" x14ac:dyDescent="0.35"/>
    <row r="82664" customFormat="1" x14ac:dyDescent="0.35"/>
    <row r="82665" customFormat="1" x14ac:dyDescent="0.35"/>
    <row r="82666" customFormat="1" x14ac:dyDescent="0.35"/>
    <row r="82667" customFormat="1" x14ac:dyDescent="0.35"/>
    <row r="82668" customFormat="1" x14ac:dyDescent="0.35"/>
    <row r="82669" customFormat="1" x14ac:dyDescent="0.35"/>
    <row r="82670" customFormat="1" x14ac:dyDescent="0.35"/>
    <row r="82671" customFormat="1" x14ac:dyDescent="0.35"/>
    <row r="82672" customFormat="1" x14ac:dyDescent="0.35"/>
    <row r="82673" customFormat="1" x14ac:dyDescent="0.35"/>
    <row r="82674" customFormat="1" x14ac:dyDescent="0.35"/>
    <row r="82675" customFormat="1" x14ac:dyDescent="0.35"/>
    <row r="82676" customFormat="1" x14ac:dyDescent="0.35"/>
    <row r="82677" customFormat="1" x14ac:dyDescent="0.35"/>
    <row r="82678" customFormat="1" x14ac:dyDescent="0.35"/>
    <row r="82679" customFormat="1" x14ac:dyDescent="0.35"/>
    <row r="82680" customFormat="1" x14ac:dyDescent="0.35"/>
    <row r="82681" customFormat="1" x14ac:dyDescent="0.35"/>
    <row r="82682" customFormat="1" x14ac:dyDescent="0.35"/>
    <row r="82683" customFormat="1" x14ac:dyDescent="0.35"/>
    <row r="82684" customFormat="1" x14ac:dyDescent="0.35"/>
    <row r="82685" customFormat="1" x14ac:dyDescent="0.35"/>
    <row r="82686" customFormat="1" x14ac:dyDescent="0.35"/>
    <row r="82687" customFormat="1" x14ac:dyDescent="0.35"/>
    <row r="82688" customFormat="1" x14ac:dyDescent="0.35"/>
    <row r="82689" customFormat="1" x14ac:dyDescent="0.35"/>
    <row r="82690" customFormat="1" x14ac:dyDescent="0.35"/>
    <row r="82691" customFormat="1" x14ac:dyDescent="0.35"/>
    <row r="82692" customFormat="1" x14ac:dyDescent="0.35"/>
    <row r="82693" customFormat="1" x14ac:dyDescent="0.35"/>
    <row r="82694" customFormat="1" x14ac:dyDescent="0.35"/>
    <row r="82695" customFormat="1" x14ac:dyDescent="0.35"/>
    <row r="82696" customFormat="1" x14ac:dyDescent="0.35"/>
    <row r="82697" customFormat="1" x14ac:dyDescent="0.35"/>
    <row r="82698" customFormat="1" x14ac:dyDescent="0.35"/>
    <row r="82699" customFormat="1" x14ac:dyDescent="0.35"/>
    <row r="82700" customFormat="1" x14ac:dyDescent="0.35"/>
    <row r="82701" customFormat="1" x14ac:dyDescent="0.35"/>
    <row r="82702" customFormat="1" x14ac:dyDescent="0.35"/>
    <row r="82703" customFormat="1" x14ac:dyDescent="0.35"/>
    <row r="82704" customFormat="1" x14ac:dyDescent="0.35"/>
    <row r="82705" customFormat="1" x14ac:dyDescent="0.35"/>
    <row r="82706" customFormat="1" x14ac:dyDescent="0.35"/>
    <row r="82707" customFormat="1" x14ac:dyDescent="0.35"/>
    <row r="82708" customFormat="1" x14ac:dyDescent="0.35"/>
    <row r="82709" customFormat="1" x14ac:dyDescent="0.35"/>
    <row r="82710" customFormat="1" x14ac:dyDescent="0.35"/>
    <row r="82711" customFormat="1" x14ac:dyDescent="0.35"/>
    <row r="82712" customFormat="1" x14ac:dyDescent="0.35"/>
    <row r="82713" customFormat="1" x14ac:dyDescent="0.35"/>
    <row r="82714" customFormat="1" x14ac:dyDescent="0.35"/>
    <row r="82715" customFormat="1" x14ac:dyDescent="0.35"/>
    <row r="82716" customFormat="1" x14ac:dyDescent="0.35"/>
    <row r="82717" customFormat="1" x14ac:dyDescent="0.35"/>
    <row r="82718" customFormat="1" x14ac:dyDescent="0.35"/>
    <row r="82719" customFormat="1" x14ac:dyDescent="0.35"/>
    <row r="82720" customFormat="1" x14ac:dyDescent="0.35"/>
    <row r="82721" customFormat="1" x14ac:dyDescent="0.35"/>
    <row r="82722" customFormat="1" x14ac:dyDescent="0.35"/>
    <row r="82723" customFormat="1" x14ac:dyDescent="0.35"/>
    <row r="82724" customFormat="1" x14ac:dyDescent="0.35"/>
    <row r="82725" customFormat="1" x14ac:dyDescent="0.35"/>
    <row r="82726" customFormat="1" x14ac:dyDescent="0.35"/>
    <row r="82727" customFormat="1" x14ac:dyDescent="0.35"/>
    <row r="82728" customFormat="1" x14ac:dyDescent="0.35"/>
    <row r="82729" customFormat="1" x14ac:dyDescent="0.35"/>
    <row r="82730" customFormat="1" x14ac:dyDescent="0.35"/>
    <row r="82731" customFormat="1" x14ac:dyDescent="0.35"/>
    <row r="82732" customFormat="1" x14ac:dyDescent="0.35"/>
    <row r="82733" customFormat="1" x14ac:dyDescent="0.35"/>
    <row r="82734" customFormat="1" x14ac:dyDescent="0.35"/>
    <row r="82735" customFormat="1" x14ac:dyDescent="0.35"/>
    <row r="82736" customFormat="1" x14ac:dyDescent="0.35"/>
    <row r="82737" customFormat="1" x14ac:dyDescent="0.35"/>
    <row r="82738" customFormat="1" x14ac:dyDescent="0.35"/>
    <row r="82739" customFormat="1" x14ac:dyDescent="0.35"/>
    <row r="82740" customFormat="1" x14ac:dyDescent="0.35"/>
    <row r="82741" customFormat="1" x14ac:dyDescent="0.35"/>
    <row r="82742" customFormat="1" x14ac:dyDescent="0.35"/>
    <row r="82743" customFormat="1" x14ac:dyDescent="0.35"/>
    <row r="82744" customFormat="1" x14ac:dyDescent="0.35"/>
    <row r="82745" customFormat="1" x14ac:dyDescent="0.35"/>
    <row r="82746" customFormat="1" x14ac:dyDescent="0.35"/>
    <row r="82747" customFormat="1" x14ac:dyDescent="0.35"/>
    <row r="82748" customFormat="1" x14ac:dyDescent="0.35"/>
    <row r="82749" customFormat="1" x14ac:dyDescent="0.35"/>
    <row r="82750" customFormat="1" x14ac:dyDescent="0.35"/>
    <row r="82751" customFormat="1" x14ac:dyDescent="0.35"/>
    <row r="82752" customFormat="1" x14ac:dyDescent="0.35"/>
    <row r="82753" customFormat="1" x14ac:dyDescent="0.35"/>
    <row r="82754" customFormat="1" x14ac:dyDescent="0.35"/>
    <row r="82755" customFormat="1" x14ac:dyDescent="0.35"/>
    <row r="82756" customFormat="1" x14ac:dyDescent="0.35"/>
    <row r="82757" customFormat="1" x14ac:dyDescent="0.35"/>
    <row r="82758" customFormat="1" x14ac:dyDescent="0.35"/>
    <row r="82759" customFormat="1" x14ac:dyDescent="0.35"/>
    <row r="82760" customFormat="1" x14ac:dyDescent="0.35"/>
    <row r="82761" customFormat="1" x14ac:dyDescent="0.35"/>
    <row r="82762" customFormat="1" x14ac:dyDescent="0.35"/>
    <row r="82763" customFormat="1" x14ac:dyDescent="0.35"/>
    <row r="82764" customFormat="1" x14ac:dyDescent="0.35"/>
    <row r="82765" customFormat="1" x14ac:dyDescent="0.35"/>
    <row r="82766" customFormat="1" x14ac:dyDescent="0.35"/>
    <row r="82767" customFormat="1" x14ac:dyDescent="0.35"/>
    <row r="82768" customFormat="1" x14ac:dyDescent="0.35"/>
    <row r="82769" customFormat="1" x14ac:dyDescent="0.35"/>
    <row r="82770" customFormat="1" x14ac:dyDescent="0.35"/>
    <row r="82771" customFormat="1" x14ac:dyDescent="0.35"/>
    <row r="82772" customFormat="1" x14ac:dyDescent="0.35"/>
    <row r="82773" customFormat="1" x14ac:dyDescent="0.35"/>
    <row r="82774" customFormat="1" x14ac:dyDescent="0.35"/>
    <row r="82775" customFormat="1" x14ac:dyDescent="0.35"/>
    <row r="82776" customFormat="1" x14ac:dyDescent="0.35"/>
    <row r="82777" customFormat="1" x14ac:dyDescent="0.35"/>
    <row r="82778" customFormat="1" x14ac:dyDescent="0.35"/>
    <row r="82779" customFormat="1" x14ac:dyDescent="0.35"/>
    <row r="82780" customFormat="1" x14ac:dyDescent="0.35"/>
    <row r="82781" customFormat="1" x14ac:dyDescent="0.35"/>
    <row r="82782" customFormat="1" x14ac:dyDescent="0.35"/>
    <row r="82783" customFormat="1" x14ac:dyDescent="0.35"/>
    <row r="82784" customFormat="1" x14ac:dyDescent="0.35"/>
    <row r="82785" customFormat="1" x14ac:dyDescent="0.35"/>
    <row r="82786" customFormat="1" x14ac:dyDescent="0.35"/>
    <row r="82787" customFormat="1" x14ac:dyDescent="0.35"/>
    <row r="82788" customFormat="1" x14ac:dyDescent="0.35"/>
    <row r="82789" customFormat="1" x14ac:dyDescent="0.35"/>
    <row r="82790" customFormat="1" x14ac:dyDescent="0.35"/>
    <row r="82791" customFormat="1" x14ac:dyDescent="0.35"/>
    <row r="82792" customFormat="1" x14ac:dyDescent="0.35"/>
    <row r="82793" customFormat="1" x14ac:dyDescent="0.35"/>
    <row r="82794" customFormat="1" x14ac:dyDescent="0.35"/>
    <row r="82795" customFormat="1" x14ac:dyDescent="0.35"/>
    <row r="82796" customFormat="1" x14ac:dyDescent="0.35"/>
    <row r="82797" customFormat="1" x14ac:dyDescent="0.35"/>
    <row r="82798" customFormat="1" x14ac:dyDescent="0.35"/>
    <row r="82799" customFormat="1" x14ac:dyDescent="0.35"/>
    <row r="82800" customFormat="1" x14ac:dyDescent="0.35"/>
    <row r="82801" customFormat="1" x14ac:dyDescent="0.35"/>
    <row r="82802" customFormat="1" x14ac:dyDescent="0.35"/>
    <row r="82803" customFormat="1" x14ac:dyDescent="0.35"/>
    <row r="82804" customFormat="1" x14ac:dyDescent="0.35"/>
    <row r="82805" customFormat="1" x14ac:dyDescent="0.35"/>
    <row r="82806" customFormat="1" x14ac:dyDescent="0.35"/>
    <row r="82807" customFormat="1" x14ac:dyDescent="0.35"/>
    <row r="82808" customFormat="1" x14ac:dyDescent="0.35"/>
    <row r="82809" customFormat="1" x14ac:dyDescent="0.35"/>
    <row r="82810" customFormat="1" x14ac:dyDescent="0.35"/>
    <row r="82811" customFormat="1" x14ac:dyDescent="0.35"/>
    <row r="82812" customFormat="1" x14ac:dyDescent="0.35"/>
    <row r="82813" customFormat="1" x14ac:dyDescent="0.35"/>
    <row r="82814" customFormat="1" x14ac:dyDescent="0.35"/>
    <row r="82815" customFormat="1" x14ac:dyDescent="0.35"/>
    <row r="82816" customFormat="1" x14ac:dyDescent="0.35"/>
    <row r="82817" customFormat="1" x14ac:dyDescent="0.35"/>
    <row r="82818" customFormat="1" x14ac:dyDescent="0.35"/>
    <row r="82819" customFormat="1" x14ac:dyDescent="0.35"/>
    <row r="82820" customFormat="1" x14ac:dyDescent="0.35"/>
    <row r="82821" customFormat="1" x14ac:dyDescent="0.35"/>
    <row r="82822" customFormat="1" x14ac:dyDescent="0.35"/>
    <row r="82823" customFormat="1" x14ac:dyDescent="0.35"/>
    <row r="82824" customFormat="1" x14ac:dyDescent="0.35"/>
    <row r="82825" customFormat="1" x14ac:dyDescent="0.35"/>
    <row r="82826" customFormat="1" x14ac:dyDescent="0.35"/>
    <row r="82827" customFormat="1" x14ac:dyDescent="0.35"/>
    <row r="82828" customFormat="1" x14ac:dyDescent="0.35"/>
    <row r="82829" customFormat="1" x14ac:dyDescent="0.35"/>
    <row r="82830" customFormat="1" x14ac:dyDescent="0.35"/>
    <row r="82831" customFormat="1" x14ac:dyDescent="0.35"/>
    <row r="82832" customFormat="1" x14ac:dyDescent="0.35"/>
    <row r="82833" customFormat="1" x14ac:dyDescent="0.35"/>
    <row r="82834" customFormat="1" x14ac:dyDescent="0.35"/>
    <row r="82835" customFormat="1" x14ac:dyDescent="0.35"/>
    <row r="82836" customFormat="1" x14ac:dyDescent="0.35"/>
    <row r="82837" customFormat="1" x14ac:dyDescent="0.35"/>
    <row r="82838" customFormat="1" x14ac:dyDescent="0.35"/>
    <row r="82839" customFormat="1" x14ac:dyDescent="0.35"/>
    <row r="82840" customFormat="1" x14ac:dyDescent="0.35"/>
    <row r="82841" customFormat="1" x14ac:dyDescent="0.35"/>
    <row r="82842" customFormat="1" x14ac:dyDescent="0.35"/>
    <row r="82843" customFormat="1" x14ac:dyDescent="0.35"/>
    <row r="82844" customFormat="1" x14ac:dyDescent="0.35"/>
    <row r="82845" customFormat="1" x14ac:dyDescent="0.35"/>
    <row r="82846" customFormat="1" x14ac:dyDescent="0.35"/>
    <row r="82847" customFormat="1" x14ac:dyDescent="0.35"/>
    <row r="82848" customFormat="1" x14ac:dyDescent="0.35"/>
    <row r="82849" customFormat="1" x14ac:dyDescent="0.35"/>
    <row r="82850" customFormat="1" x14ac:dyDescent="0.35"/>
    <row r="82851" customFormat="1" x14ac:dyDescent="0.35"/>
    <row r="82852" customFormat="1" x14ac:dyDescent="0.35"/>
    <row r="82853" customFormat="1" x14ac:dyDescent="0.35"/>
    <row r="82854" customFormat="1" x14ac:dyDescent="0.35"/>
    <row r="82855" customFormat="1" x14ac:dyDescent="0.35"/>
    <row r="82856" customFormat="1" x14ac:dyDescent="0.35"/>
    <row r="82857" customFormat="1" x14ac:dyDescent="0.35"/>
    <row r="82858" customFormat="1" x14ac:dyDescent="0.35"/>
    <row r="82859" customFormat="1" x14ac:dyDescent="0.35"/>
    <row r="82860" customFormat="1" x14ac:dyDescent="0.35"/>
    <row r="82861" customFormat="1" x14ac:dyDescent="0.35"/>
    <row r="82862" customFormat="1" x14ac:dyDescent="0.35"/>
    <row r="82863" customFormat="1" x14ac:dyDescent="0.35"/>
    <row r="82864" customFormat="1" x14ac:dyDescent="0.35"/>
    <row r="82865" customFormat="1" x14ac:dyDescent="0.35"/>
    <row r="82866" customFormat="1" x14ac:dyDescent="0.35"/>
    <row r="82867" customFormat="1" x14ac:dyDescent="0.35"/>
    <row r="82868" customFormat="1" x14ac:dyDescent="0.35"/>
    <row r="82869" customFormat="1" x14ac:dyDescent="0.35"/>
    <row r="82870" customFormat="1" x14ac:dyDescent="0.35"/>
    <row r="82871" customFormat="1" x14ac:dyDescent="0.35"/>
    <row r="82872" customFormat="1" x14ac:dyDescent="0.35"/>
    <row r="82873" customFormat="1" x14ac:dyDescent="0.35"/>
    <row r="82874" customFormat="1" x14ac:dyDescent="0.35"/>
    <row r="82875" customFormat="1" x14ac:dyDescent="0.35"/>
    <row r="82876" customFormat="1" x14ac:dyDescent="0.35"/>
    <row r="82877" customFormat="1" x14ac:dyDescent="0.35"/>
    <row r="82878" customFormat="1" x14ac:dyDescent="0.35"/>
    <row r="82879" customFormat="1" x14ac:dyDescent="0.35"/>
    <row r="82880" customFormat="1" x14ac:dyDescent="0.35"/>
    <row r="82881" customFormat="1" x14ac:dyDescent="0.35"/>
    <row r="82882" customFormat="1" x14ac:dyDescent="0.35"/>
    <row r="82883" customFormat="1" x14ac:dyDescent="0.35"/>
    <row r="82884" customFormat="1" x14ac:dyDescent="0.35"/>
    <row r="82885" customFormat="1" x14ac:dyDescent="0.35"/>
    <row r="82886" customFormat="1" x14ac:dyDescent="0.35"/>
    <row r="82887" customFormat="1" x14ac:dyDescent="0.35"/>
    <row r="82888" customFormat="1" x14ac:dyDescent="0.35"/>
    <row r="82889" customFormat="1" x14ac:dyDescent="0.35"/>
    <row r="82890" customFormat="1" x14ac:dyDescent="0.35"/>
    <row r="82891" customFormat="1" x14ac:dyDescent="0.35"/>
    <row r="82892" customFormat="1" x14ac:dyDescent="0.35"/>
    <row r="82893" customFormat="1" x14ac:dyDescent="0.35"/>
    <row r="82894" customFormat="1" x14ac:dyDescent="0.35"/>
    <row r="82895" customFormat="1" x14ac:dyDescent="0.35"/>
    <row r="82896" customFormat="1" x14ac:dyDescent="0.35"/>
    <row r="82897" customFormat="1" x14ac:dyDescent="0.35"/>
    <row r="82898" customFormat="1" x14ac:dyDescent="0.35"/>
    <row r="82899" customFormat="1" x14ac:dyDescent="0.35"/>
    <row r="82900" customFormat="1" x14ac:dyDescent="0.35"/>
    <row r="82901" customFormat="1" x14ac:dyDescent="0.35"/>
    <row r="82902" customFormat="1" x14ac:dyDescent="0.35"/>
    <row r="82903" customFormat="1" x14ac:dyDescent="0.35"/>
    <row r="82904" customFormat="1" x14ac:dyDescent="0.35"/>
    <row r="82905" customFormat="1" x14ac:dyDescent="0.35"/>
    <row r="82906" customFormat="1" x14ac:dyDescent="0.35"/>
    <row r="82907" customFormat="1" x14ac:dyDescent="0.35"/>
    <row r="82908" customFormat="1" x14ac:dyDescent="0.35"/>
    <row r="82909" customFormat="1" x14ac:dyDescent="0.35"/>
    <row r="82910" customFormat="1" x14ac:dyDescent="0.35"/>
    <row r="82911" customFormat="1" x14ac:dyDescent="0.35"/>
    <row r="82912" customFormat="1" x14ac:dyDescent="0.35"/>
    <row r="82913" customFormat="1" x14ac:dyDescent="0.35"/>
    <row r="82914" customFormat="1" x14ac:dyDescent="0.35"/>
    <row r="82915" customFormat="1" x14ac:dyDescent="0.35"/>
    <row r="82916" customFormat="1" x14ac:dyDescent="0.35"/>
    <row r="82917" customFormat="1" x14ac:dyDescent="0.35"/>
    <row r="82918" customFormat="1" x14ac:dyDescent="0.35"/>
    <row r="82919" customFormat="1" x14ac:dyDescent="0.35"/>
    <row r="82920" customFormat="1" x14ac:dyDescent="0.35"/>
    <row r="82921" customFormat="1" x14ac:dyDescent="0.35"/>
    <row r="82922" customFormat="1" x14ac:dyDescent="0.35"/>
    <row r="82923" customFormat="1" x14ac:dyDescent="0.35"/>
    <row r="82924" customFormat="1" x14ac:dyDescent="0.35"/>
    <row r="82925" customFormat="1" x14ac:dyDescent="0.35"/>
    <row r="82926" customFormat="1" x14ac:dyDescent="0.35"/>
    <row r="82927" customFormat="1" x14ac:dyDescent="0.35"/>
    <row r="82928" customFormat="1" x14ac:dyDescent="0.35"/>
    <row r="82929" customFormat="1" x14ac:dyDescent="0.35"/>
    <row r="82930" customFormat="1" x14ac:dyDescent="0.35"/>
    <row r="82931" customFormat="1" x14ac:dyDescent="0.35"/>
    <row r="82932" customFormat="1" x14ac:dyDescent="0.35"/>
    <row r="82933" customFormat="1" x14ac:dyDescent="0.35"/>
    <row r="82934" customFormat="1" x14ac:dyDescent="0.35"/>
    <row r="82935" customFormat="1" x14ac:dyDescent="0.35"/>
    <row r="82936" customFormat="1" x14ac:dyDescent="0.35"/>
    <row r="82937" customFormat="1" x14ac:dyDescent="0.35"/>
    <row r="82938" customFormat="1" x14ac:dyDescent="0.35"/>
    <row r="82939" customFormat="1" x14ac:dyDescent="0.35"/>
    <row r="82940" customFormat="1" x14ac:dyDescent="0.35"/>
    <row r="82941" customFormat="1" x14ac:dyDescent="0.35"/>
    <row r="82942" customFormat="1" x14ac:dyDescent="0.35"/>
    <row r="82943" customFormat="1" x14ac:dyDescent="0.35"/>
    <row r="82944" customFormat="1" x14ac:dyDescent="0.35"/>
    <row r="82945" customFormat="1" x14ac:dyDescent="0.35"/>
    <row r="82946" customFormat="1" x14ac:dyDescent="0.35"/>
    <row r="82947" customFormat="1" x14ac:dyDescent="0.35"/>
    <row r="82948" customFormat="1" x14ac:dyDescent="0.35"/>
    <row r="82949" customFormat="1" x14ac:dyDescent="0.35"/>
    <row r="82950" customFormat="1" x14ac:dyDescent="0.35"/>
    <row r="82951" customFormat="1" x14ac:dyDescent="0.35"/>
    <row r="82952" customFormat="1" x14ac:dyDescent="0.35"/>
    <row r="82953" customFormat="1" x14ac:dyDescent="0.35"/>
    <row r="82954" customFormat="1" x14ac:dyDescent="0.35"/>
    <row r="82955" customFormat="1" x14ac:dyDescent="0.35"/>
    <row r="82956" customFormat="1" x14ac:dyDescent="0.35"/>
    <row r="82957" customFormat="1" x14ac:dyDescent="0.35"/>
    <row r="82958" customFormat="1" x14ac:dyDescent="0.35"/>
    <row r="82959" customFormat="1" x14ac:dyDescent="0.35"/>
    <row r="82960" customFormat="1" x14ac:dyDescent="0.35"/>
    <row r="82961" customFormat="1" x14ac:dyDescent="0.35"/>
    <row r="82962" customFormat="1" x14ac:dyDescent="0.35"/>
    <row r="82963" customFormat="1" x14ac:dyDescent="0.35"/>
    <row r="82964" customFormat="1" x14ac:dyDescent="0.35"/>
    <row r="82965" customFormat="1" x14ac:dyDescent="0.35"/>
    <row r="82966" customFormat="1" x14ac:dyDescent="0.35"/>
    <row r="82967" customFormat="1" x14ac:dyDescent="0.35"/>
    <row r="82968" customFormat="1" x14ac:dyDescent="0.35"/>
    <row r="82969" customFormat="1" x14ac:dyDescent="0.35"/>
    <row r="82970" customFormat="1" x14ac:dyDescent="0.35"/>
    <row r="82971" customFormat="1" x14ac:dyDescent="0.35"/>
    <row r="82972" customFormat="1" x14ac:dyDescent="0.35"/>
    <row r="82973" customFormat="1" x14ac:dyDescent="0.35"/>
    <row r="82974" customFormat="1" x14ac:dyDescent="0.35"/>
    <row r="82975" customFormat="1" x14ac:dyDescent="0.35"/>
    <row r="82976" customFormat="1" x14ac:dyDescent="0.35"/>
    <row r="82977" customFormat="1" x14ac:dyDescent="0.35"/>
    <row r="82978" customFormat="1" x14ac:dyDescent="0.35"/>
    <row r="82979" customFormat="1" x14ac:dyDescent="0.35"/>
    <row r="82980" customFormat="1" x14ac:dyDescent="0.35"/>
    <row r="82981" customFormat="1" x14ac:dyDescent="0.35"/>
    <row r="82982" customFormat="1" x14ac:dyDescent="0.35"/>
    <row r="82983" customFormat="1" x14ac:dyDescent="0.35"/>
    <row r="82984" customFormat="1" x14ac:dyDescent="0.35"/>
    <row r="82985" customFormat="1" x14ac:dyDescent="0.35"/>
    <row r="82986" customFormat="1" x14ac:dyDescent="0.35"/>
    <row r="82987" customFormat="1" x14ac:dyDescent="0.35"/>
    <row r="82988" customFormat="1" x14ac:dyDescent="0.35"/>
    <row r="82989" customFormat="1" x14ac:dyDescent="0.35"/>
    <row r="82990" customFormat="1" x14ac:dyDescent="0.35"/>
    <row r="82991" customFormat="1" x14ac:dyDescent="0.35"/>
    <row r="82992" customFormat="1" x14ac:dyDescent="0.35"/>
    <row r="82993" customFormat="1" x14ac:dyDescent="0.35"/>
    <row r="82994" customFormat="1" x14ac:dyDescent="0.35"/>
    <row r="82995" customFormat="1" x14ac:dyDescent="0.35"/>
    <row r="82996" customFormat="1" x14ac:dyDescent="0.35"/>
    <row r="82997" customFormat="1" x14ac:dyDescent="0.35"/>
    <row r="82998" customFormat="1" x14ac:dyDescent="0.35"/>
    <row r="82999" customFormat="1" x14ac:dyDescent="0.35"/>
    <row r="83000" customFormat="1" x14ac:dyDescent="0.35"/>
    <row r="83001" customFormat="1" x14ac:dyDescent="0.35"/>
    <row r="83002" customFormat="1" x14ac:dyDescent="0.35"/>
    <row r="83003" customFormat="1" x14ac:dyDescent="0.35"/>
    <row r="83004" customFormat="1" x14ac:dyDescent="0.35"/>
    <row r="83005" customFormat="1" x14ac:dyDescent="0.35"/>
    <row r="83006" customFormat="1" x14ac:dyDescent="0.35"/>
    <row r="83007" customFormat="1" x14ac:dyDescent="0.35"/>
    <row r="83008" customFormat="1" x14ac:dyDescent="0.35"/>
    <row r="83009" customFormat="1" x14ac:dyDescent="0.35"/>
    <row r="83010" customFormat="1" x14ac:dyDescent="0.35"/>
    <row r="83011" customFormat="1" x14ac:dyDescent="0.35"/>
    <row r="83012" customFormat="1" x14ac:dyDescent="0.35"/>
    <row r="83013" customFormat="1" x14ac:dyDescent="0.35"/>
    <row r="83014" customFormat="1" x14ac:dyDescent="0.35"/>
    <row r="83015" customFormat="1" x14ac:dyDescent="0.35"/>
    <row r="83016" customFormat="1" x14ac:dyDescent="0.35"/>
    <row r="83017" customFormat="1" x14ac:dyDescent="0.35"/>
    <row r="83018" customFormat="1" x14ac:dyDescent="0.35"/>
    <row r="83019" customFormat="1" x14ac:dyDescent="0.35"/>
    <row r="83020" customFormat="1" x14ac:dyDescent="0.35"/>
    <row r="83021" customFormat="1" x14ac:dyDescent="0.35"/>
    <row r="83022" customFormat="1" x14ac:dyDescent="0.35"/>
    <row r="83023" customFormat="1" x14ac:dyDescent="0.35"/>
    <row r="83024" customFormat="1" x14ac:dyDescent="0.35"/>
    <row r="83025" customFormat="1" x14ac:dyDescent="0.35"/>
    <row r="83026" customFormat="1" x14ac:dyDescent="0.35"/>
    <row r="83027" customFormat="1" x14ac:dyDescent="0.35"/>
    <row r="83028" customFormat="1" x14ac:dyDescent="0.35"/>
    <row r="83029" customFormat="1" x14ac:dyDescent="0.35"/>
    <row r="83030" customFormat="1" x14ac:dyDescent="0.35"/>
    <row r="83031" customFormat="1" x14ac:dyDescent="0.35"/>
    <row r="83032" customFormat="1" x14ac:dyDescent="0.35"/>
    <row r="83033" customFormat="1" x14ac:dyDescent="0.35"/>
    <row r="83034" customFormat="1" x14ac:dyDescent="0.35"/>
    <row r="83035" customFormat="1" x14ac:dyDescent="0.35"/>
    <row r="83036" customFormat="1" x14ac:dyDescent="0.35"/>
    <row r="83037" customFormat="1" x14ac:dyDescent="0.35"/>
    <row r="83038" customFormat="1" x14ac:dyDescent="0.35"/>
    <row r="83039" customFormat="1" x14ac:dyDescent="0.35"/>
    <row r="83040" customFormat="1" x14ac:dyDescent="0.35"/>
    <row r="83041" customFormat="1" x14ac:dyDescent="0.35"/>
    <row r="83042" customFormat="1" x14ac:dyDescent="0.35"/>
    <row r="83043" customFormat="1" x14ac:dyDescent="0.35"/>
    <row r="83044" customFormat="1" x14ac:dyDescent="0.35"/>
    <row r="83045" customFormat="1" x14ac:dyDescent="0.35"/>
    <row r="83046" customFormat="1" x14ac:dyDescent="0.35"/>
    <row r="83047" customFormat="1" x14ac:dyDescent="0.35"/>
    <row r="83048" customFormat="1" x14ac:dyDescent="0.35"/>
    <row r="83049" customFormat="1" x14ac:dyDescent="0.35"/>
    <row r="83050" customFormat="1" x14ac:dyDescent="0.35"/>
    <row r="83051" customFormat="1" x14ac:dyDescent="0.35"/>
    <row r="83052" customFormat="1" x14ac:dyDescent="0.35"/>
    <row r="83053" customFormat="1" x14ac:dyDescent="0.35"/>
    <row r="83054" customFormat="1" x14ac:dyDescent="0.35"/>
    <row r="83055" customFormat="1" x14ac:dyDescent="0.35"/>
    <row r="83056" customFormat="1" x14ac:dyDescent="0.35"/>
    <row r="83057" customFormat="1" x14ac:dyDescent="0.35"/>
    <row r="83058" customFormat="1" x14ac:dyDescent="0.35"/>
    <row r="83059" customFormat="1" x14ac:dyDescent="0.35"/>
    <row r="83060" customFormat="1" x14ac:dyDescent="0.35"/>
    <row r="83061" customFormat="1" x14ac:dyDescent="0.35"/>
    <row r="83062" customFormat="1" x14ac:dyDescent="0.35"/>
    <row r="83063" customFormat="1" x14ac:dyDescent="0.35"/>
    <row r="83064" customFormat="1" x14ac:dyDescent="0.35"/>
    <row r="83065" customFormat="1" x14ac:dyDescent="0.35"/>
    <row r="83066" customFormat="1" x14ac:dyDescent="0.35"/>
    <row r="83067" customFormat="1" x14ac:dyDescent="0.35"/>
    <row r="83068" customFormat="1" x14ac:dyDescent="0.35"/>
    <row r="83069" customFormat="1" x14ac:dyDescent="0.35"/>
    <row r="83070" customFormat="1" x14ac:dyDescent="0.35"/>
    <row r="83071" customFormat="1" x14ac:dyDescent="0.35"/>
    <row r="83072" customFormat="1" x14ac:dyDescent="0.35"/>
    <row r="83073" customFormat="1" x14ac:dyDescent="0.35"/>
    <row r="83074" customFormat="1" x14ac:dyDescent="0.35"/>
    <row r="83075" customFormat="1" x14ac:dyDescent="0.35"/>
    <row r="83076" customFormat="1" x14ac:dyDescent="0.35"/>
    <row r="83077" customFormat="1" x14ac:dyDescent="0.35"/>
    <row r="83078" customFormat="1" x14ac:dyDescent="0.35"/>
    <row r="83079" customFormat="1" x14ac:dyDescent="0.35"/>
    <row r="83080" customFormat="1" x14ac:dyDescent="0.35"/>
    <row r="83081" customFormat="1" x14ac:dyDescent="0.35"/>
    <row r="83082" customFormat="1" x14ac:dyDescent="0.35"/>
    <row r="83083" customFormat="1" x14ac:dyDescent="0.35"/>
    <row r="83084" customFormat="1" x14ac:dyDescent="0.35"/>
    <row r="83085" customFormat="1" x14ac:dyDescent="0.35"/>
    <row r="83086" customFormat="1" x14ac:dyDescent="0.35"/>
    <row r="83087" customFormat="1" x14ac:dyDescent="0.35"/>
    <row r="83088" customFormat="1" x14ac:dyDescent="0.35"/>
    <row r="83089" customFormat="1" x14ac:dyDescent="0.35"/>
    <row r="83090" customFormat="1" x14ac:dyDescent="0.35"/>
    <row r="83091" customFormat="1" x14ac:dyDescent="0.35"/>
    <row r="83092" customFormat="1" x14ac:dyDescent="0.35"/>
    <row r="83093" customFormat="1" x14ac:dyDescent="0.35"/>
    <row r="83094" customFormat="1" x14ac:dyDescent="0.35"/>
    <row r="83095" customFormat="1" x14ac:dyDescent="0.35"/>
    <row r="83096" customFormat="1" x14ac:dyDescent="0.35"/>
    <row r="83097" customFormat="1" x14ac:dyDescent="0.35"/>
    <row r="83098" customFormat="1" x14ac:dyDescent="0.35"/>
    <row r="83099" customFormat="1" x14ac:dyDescent="0.35"/>
    <row r="83100" customFormat="1" x14ac:dyDescent="0.35"/>
    <row r="83101" customFormat="1" x14ac:dyDescent="0.35"/>
    <row r="83102" customFormat="1" x14ac:dyDescent="0.35"/>
    <row r="83103" customFormat="1" x14ac:dyDescent="0.35"/>
    <row r="83104" customFormat="1" x14ac:dyDescent="0.35"/>
    <row r="83105" customFormat="1" x14ac:dyDescent="0.35"/>
    <row r="83106" customFormat="1" x14ac:dyDescent="0.35"/>
    <row r="83107" customFormat="1" x14ac:dyDescent="0.35"/>
    <row r="83108" customFormat="1" x14ac:dyDescent="0.35"/>
    <row r="83109" customFormat="1" x14ac:dyDescent="0.35"/>
    <row r="83110" customFormat="1" x14ac:dyDescent="0.35"/>
    <row r="83111" customFormat="1" x14ac:dyDescent="0.35"/>
    <row r="83112" customFormat="1" x14ac:dyDescent="0.35"/>
    <row r="83113" customFormat="1" x14ac:dyDescent="0.35"/>
    <row r="83114" customFormat="1" x14ac:dyDescent="0.35"/>
    <row r="83115" customFormat="1" x14ac:dyDescent="0.35"/>
    <row r="83116" customFormat="1" x14ac:dyDescent="0.35"/>
    <row r="83117" customFormat="1" x14ac:dyDescent="0.35"/>
    <row r="83118" customFormat="1" x14ac:dyDescent="0.35"/>
    <row r="83119" customFormat="1" x14ac:dyDescent="0.35"/>
    <row r="83120" customFormat="1" x14ac:dyDescent="0.35"/>
    <row r="83121" customFormat="1" x14ac:dyDescent="0.35"/>
    <row r="83122" customFormat="1" x14ac:dyDescent="0.35"/>
    <row r="83123" customFormat="1" x14ac:dyDescent="0.35"/>
    <row r="83124" customFormat="1" x14ac:dyDescent="0.35"/>
    <row r="83125" customFormat="1" x14ac:dyDescent="0.35"/>
    <row r="83126" customFormat="1" x14ac:dyDescent="0.35"/>
    <row r="83127" customFormat="1" x14ac:dyDescent="0.35"/>
    <row r="83128" customFormat="1" x14ac:dyDescent="0.35"/>
    <row r="83129" customFormat="1" x14ac:dyDescent="0.35"/>
    <row r="83130" customFormat="1" x14ac:dyDescent="0.35"/>
    <row r="83131" customFormat="1" x14ac:dyDescent="0.35"/>
    <row r="83132" customFormat="1" x14ac:dyDescent="0.35"/>
    <row r="83133" customFormat="1" x14ac:dyDescent="0.35"/>
    <row r="83134" customFormat="1" x14ac:dyDescent="0.35"/>
    <row r="83135" customFormat="1" x14ac:dyDescent="0.35"/>
    <row r="83136" customFormat="1" x14ac:dyDescent="0.35"/>
    <row r="83137" customFormat="1" x14ac:dyDescent="0.35"/>
    <row r="83138" customFormat="1" x14ac:dyDescent="0.35"/>
    <row r="83139" customFormat="1" x14ac:dyDescent="0.35"/>
    <row r="83140" customFormat="1" x14ac:dyDescent="0.35"/>
    <row r="83141" customFormat="1" x14ac:dyDescent="0.35"/>
    <row r="83142" customFormat="1" x14ac:dyDescent="0.35"/>
    <row r="83143" customFormat="1" x14ac:dyDescent="0.35"/>
    <row r="83144" customFormat="1" x14ac:dyDescent="0.35"/>
    <row r="83145" customFormat="1" x14ac:dyDescent="0.35"/>
    <row r="83146" customFormat="1" x14ac:dyDescent="0.35"/>
    <row r="83147" customFormat="1" x14ac:dyDescent="0.35"/>
    <row r="83148" customFormat="1" x14ac:dyDescent="0.35"/>
    <row r="83149" customFormat="1" x14ac:dyDescent="0.35"/>
    <row r="83150" customFormat="1" x14ac:dyDescent="0.35"/>
    <row r="83151" customFormat="1" x14ac:dyDescent="0.35"/>
    <row r="83152" customFormat="1" x14ac:dyDescent="0.35"/>
    <row r="83153" customFormat="1" x14ac:dyDescent="0.35"/>
    <row r="83154" customFormat="1" x14ac:dyDescent="0.35"/>
    <row r="83155" customFormat="1" x14ac:dyDescent="0.35"/>
    <row r="83156" customFormat="1" x14ac:dyDescent="0.35"/>
    <row r="83157" customFormat="1" x14ac:dyDescent="0.35"/>
    <row r="83158" customFormat="1" x14ac:dyDescent="0.35"/>
    <row r="83159" customFormat="1" x14ac:dyDescent="0.35"/>
    <row r="83160" customFormat="1" x14ac:dyDescent="0.35"/>
    <row r="83161" customFormat="1" x14ac:dyDescent="0.35"/>
    <row r="83162" customFormat="1" x14ac:dyDescent="0.35"/>
    <row r="83163" customFormat="1" x14ac:dyDescent="0.35"/>
    <row r="83164" customFormat="1" x14ac:dyDescent="0.35"/>
    <row r="83165" customFormat="1" x14ac:dyDescent="0.35"/>
    <row r="83166" customFormat="1" x14ac:dyDescent="0.35"/>
    <row r="83167" customFormat="1" x14ac:dyDescent="0.35"/>
    <row r="83168" customFormat="1" x14ac:dyDescent="0.35"/>
    <row r="83169" customFormat="1" x14ac:dyDescent="0.35"/>
    <row r="83170" customFormat="1" x14ac:dyDescent="0.35"/>
    <row r="83171" customFormat="1" x14ac:dyDescent="0.35"/>
    <row r="83172" customFormat="1" x14ac:dyDescent="0.35"/>
    <row r="83173" customFormat="1" x14ac:dyDescent="0.35"/>
    <row r="83174" customFormat="1" x14ac:dyDescent="0.35"/>
    <row r="83175" customFormat="1" x14ac:dyDescent="0.35"/>
    <row r="83176" customFormat="1" x14ac:dyDescent="0.35"/>
    <row r="83177" customFormat="1" x14ac:dyDescent="0.35"/>
    <row r="83178" customFormat="1" x14ac:dyDescent="0.35"/>
    <row r="83179" customFormat="1" x14ac:dyDescent="0.35"/>
    <row r="83180" customFormat="1" x14ac:dyDescent="0.35"/>
    <row r="83181" customFormat="1" x14ac:dyDescent="0.35"/>
    <row r="83182" customFormat="1" x14ac:dyDescent="0.35"/>
    <row r="83183" customFormat="1" x14ac:dyDescent="0.35"/>
    <row r="83184" customFormat="1" x14ac:dyDescent="0.35"/>
    <row r="83185" customFormat="1" x14ac:dyDescent="0.35"/>
    <row r="83186" customFormat="1" x14ac:dyDescent="0.35"/>
    <row r="83187" customFormat="1" x14ac:dyDescent="0.35"/>
    <row r="83188" customFormat="1" x14ac:dyDescent="0.35"/>
    <row r="83189" customFormat="1" x14ac:dyDescent="0.35"/>
    <row r="83190" customFormat="1" x14ac:dyDescent="0.35"/>
    <row r="83191" customFormat="1" x14ac:dyDescent="0.35"/>
    <row r="83192" customFormat="1" x14ac:dyDescent="0.35"/>
    <row r="83193" customFormat="1" x14ac:dyDescent="0.35"/>
    <row r="83194" customFormat="1" x14ac:dyDescent="0.35"/>
    <row r="83195" customFormat="1" x14ac:dyDescent="0.35"/>
    <row r="83196" customFormat="1" x14ac:dyDescent="0.35"/>
    <row r="83197" customFormat="1" x14ac:dyDescent="0.35"/>
    <row r="83198" customFormat="1" x14ac:dyDescent="0.35"/>
    <row r="83199" customFormat="1" x14ac:dyDescent="0.35"/>
    <row r="83200" customFormat="1" x14ac:dyDescent="0.35"/>
    <row r="83201" customFormat="1" x14ac:dyDescent="0.35"/>
    <row r="83202" customFormat="1" x14ac:dyDescent="0.35"/>
    <row r="83203" customFormat="1" x14ac:dyDescent="0.35"/>
    <row r="83204" customFormat="1" x14ac:dyDescent="0.35"/>
    <row r="83205" customFormat="1" x14ac:dyDescent="0.35"/>
    <row r="83206" customFormat="1" x14ac:dyDescent="0.35"/>
    <row r="83207" customFormat="1" x14ac:dyDescent="0.35"/>
    <row r="83208" customFormat="1" x14ac:dyDescent="0.35"/>
    <row r="83209" customFormat="1" x14ac:dyDescent="0.35"/>
    <row r="83210" customFormat="1" x14ac:dyDescent="0.35"/>
    <row r="83211" customFormat="1" x14ac:dyDescent="0.35"/>
    <row r="83212" customFormat="1" x14ac:dyDescent="0.35"/>
    <row r="83213" customFormat="1" x14ac:dyDescent="0.35"/>
    <row r="83214" customFormat="1" x14ac:dyDescent="0.35"/>
    <row r="83215" customFormat="1" x14ac:dyDescent="0.35"/>
    <row r="83216" customFormat="1" x14ac:dyDescent="0.35"/>
    <row r="83217" customFormat="1" x14ac:dyDescent="0.35"/>
    <row r="83218" customFormat="1" x14ac:dyDescent="0.35"/>
    <row r="83219" customFormat="1" x14ac:dyDescent="0.35"/>
    <row r="83220" customFormat="1" x14ac:dyDescent="0.35"/>
    <row r="83221" customFormat="1" x14ac:dyDescent="0.35"/>
    <row r="83222" customFormat="1" x14ac:dyDescent="0.35"/>
    <row r="83223" customFormat="1" x14ac:dyDescent="0.35"/>
    <row r="83224" customFormat="1" x14ac:dyDescent="0.35"/>
    <row r="83225" customFormat="1" x14ac:dyDescent="0.35"/>
    <row r="83226" customFormat="1" x14ac:dyDescent="0.35"/>
    <row r="83227" customFormat="1" x14ac:dyDescent="0.35"/>
    <row r="83228" customFormat="1" x14ac:dyDescent="0.35"/>
    <row r="83229" customFormat="1" x14ac:dyDescent="0.35"/>
    <row r="83230" customFormat="1" x14ac:dyDescent="0.35"/>
    <row r="83231" customFormat="1" x14ac:dyDescent="0.35"/>
    <row r="83232" customFormat="1" x14ac:dyDescent="0.35"/>
    <row r="83233" customFormat="1" x14ac:dyDescent="0.35"/>
    <row r="83234" customFormat="1" x14ac:dyDescent="0.35"/>
    <row r="83235" customFormat="1" x14ac:dyDescent="0.35"/>
    <row r="83236" customFormat="1" x14ac:dyDescent="0.35"/>
    <row r="83237" customFormat="1" x14ac:dyDescent="0.35"/>
    <row r="83238" customFormat="1" x14ac:dyDescent="0.35"/>
    <row r="83239" customFormat="1" x14ac:dyDescent="0.35"/>
    <row r="83240" customFormat="1" x14ac:dyDescent="0.35"/>
    <row r="83241" customFormat="1" x14ac:dyDescent="0.35"/>
    <row r="83242" customFormat="1" x14ac:dyDescent="0.35"/>
    <row r="83243" customFormat="1" x14ac:dyDescent="0.35"/>
    <row r="83244" customFormat="1" x14ac:dyDescent="0.35"/>
    <row r="83245" customFormat="1" x14ac:dyDescent="0.35"/>
    <row r="83246" customFormat="1" x14ac:dyDescent="0.35"/>
    <row r="83247" customFormat="1" x14ac:dyDescent="0.35"/>
    <row r="83248" customFormat="1" x14ac:dyDescent="0.35"/>
    <row r="83249" customFormat="1" x14ac:dyDescent="0.35"/>
    <row r="83250" customFormat="1" x14ac:dyDescent="0.35"/>
    <row r="83251" customFormat="1" x14ac:dyDescent="0.35"/>
    <row r="83252" customFormat="1" x14ac:dyDescent="0.35"/>
    <row r="83253" customFormat="1" x14ac:dyDescent="0.35"/>
    <row r="83254" customFormat="1" x14ac:dyDescent="0.35"/>
    <row r="83255" customFormat="1" x14ac:dyDescent="0.35"/>
    <row r="83256" customFormat="1" x14ac:dyDescent="0.35"/>
    <row r="83257" customFormat="1" x14ac:dyDescent="0.35"/>
    <row r="83258" customFormat="1" x14ac:dyDescent="0.35"/>
    <row r="83259" customFormat="1" x14ac:dyDescent="0.35"/>
    <row r="83260" customFormat="1" x14ac:dyDescent="0.35"/>
    <row r="83261" customFormat="1" x14ac:dyDescent="0.35"/>
    <row r="83262" customFormat="1" x14ac:dyDescent="0.35"/>
    <row r="83263" customFormat="1" x14ac:dyDescent="0.35"/>
    <row r="83264" customFormat="1" x14ac:dyDescent="0.35"/>
    <row r="83265" customFormat="1" x14ac:dyDescent="0.35"/>
    <row r="83266" customFormat="1" x14ac:dyDescent="0.35"/>
    <row r="83267" customFormat="1" x14ac:dyDescent="0.35"/>
    <row r="83268" customFormat="1" x14ac:dyDescent="0.35"/>
    <row r="83269" customFormat="1" x14ac:dyDescent="0.35"/>
    <row r="83270" customFormat="1" x14ac:dyDescent="0.35"/>
    <row r="83271" customFormat="1" x14ac:dyDescent="0.35"/>
    <row r="83272" customFormat="1" x14ac:dyDescent="0.35"/>
    <row r="83273" customFormat="1" x14ac:dyDescent="0.35"/>
    <row r="83274" customFormat="1" x14ac:dyDescent="0.35"/>
    <row r="83275" customFormat="1" x14ac:dyDescent="0.35"/>
    <row r="83276" customFormat="1" x14ac:dyDescent="0.35"/>
    <row r="83277" customFormat="1" x14ac:dyDescent="0.35"/>
    <row r="83278" customFormat="1" x14ac:dyDescent="0.35"/>
    <row r="83279" customFormat="1" x14ac:dyDescent="0.35"/>
    <row r="83280" customFormat="1" x14ac:dyDescent="0.35"/>
    <row r="83281" customFormat="1" x14ac:dyDescent="0.35"/>
    <row r="83282" customFormat="1" x14ac:dyDescent="0.35"/>
    <row r="83283" customFormat="1" x14ac:dyDescent="0.35"/>
    <row r="83284" customFormat="1" x14ac:dyDescent="0.35"/>
    <row r="83285" customFormat="1" x14ac:dyDescent="0.35"/>
    <row r="83286" customFormat="1" x14ac:dyDescent="0.35"/>
    <row r="83287" customFormat="1" x14ac:dyDescent="0.35"/>
    <row r="83288" customFormat="1" x14ac:dyDescent="0.35"/>
    <row r="83289" customFormat="1" x14ac:dyDescent="0.35"/>
    <row r="83290" customFormat="1" x14ac:dyDescent="0.35"/>
    <row r="83291" customFormat="1" x14ac:dyDescent="0.35"/>
    <row r="83292" customFormat="1" x14ac:dyDescent="0.35"/>
    <row r="83293" customFormat="1" x14ac:dyDescent="0.35"/>
    <row r="83294" customFormat="1" x14ac:dyDescent="0.35"/>
    <row r="83295" customFormat="1" x14ac:dyDescent="0.35"/>
    <row r="83296" customFormat="1" x14ac:dyDescent="0.35"/>
    <row r="83297" customFormat="1" x14ac:dyDescent="0.35"/>
    <row r="83298" customFormat="1" x14ac:dyDescent="0.35"/>
    <row r="83299" customFormat="1" x14ac:dyDescent="0.35"/>
    <row r="83300" customFormat="1" x14ac:dyDescent="0.35"/>
    <row r="83301" customFormat="1" x14ac:dyDescent="0.35"/>
    <row r="83302" customFormat="1" x14ac:dyDescent="0.35"/>
    <row r="83303" customFormat="1" x14ac:dyDescent="0.35"/>
    <row r="83304" customFormat="1" x14ac:dyDescent="0.35"/>
    <row r="83305" customFormat="1" x14ac:dyDescent="0.35"/>
    <row r="83306" customFormat="1" x14ac:dyDescent="0.35"/>
    <row r="83307" customFormat="1" x14ac:dyDescent="0.35"/>
    <row r="83308" customFormat="1" x14ac:dyDescent="0.35"/>
    <row r="83309" customFormat="1" x14ac:dyDescent="0.35"/>
    <row r="83310" customFormat="1" x14ac:dyDescent="0.35"/>
    <row r="83311" customFormat="1" x14ac:dyDescent="0.35"/>
    <row r="83312" customFormat="1" x14ac:dyDescent="0.35"/>
    <row r="83313" customFormat="1" x14ac:dyDescent="0.35"/>
    <row r="83314" customFormat="1" x14ac:dyDescent="0.35"/>
    <row r="83315" customFormat="1" x14ac:dyDescent="0.35"/>
    <row r="83316" customFormat="1" x14ac:dyDescent="0.35"/>
    <row r="83317" customFormat="1" x14ac:dyDescent="0.35"/>
    <row r="83318" customFormat="1" x14ac:dyDescent="0.35"/>
    <row r="83319" customFormat="1" x14ac:dyDescent="0.35"/>
    <row r="83320" customFormat="1" x14ac:dyDescent="0.35"/>
    <row r="83321" customFormat="1" x14ac:dyDescent="0.35"/>
    <row r="83322" customFormat="1" x14ac:dyDescent="0.35"/>
    <row r="83323" customFormat="1" x14ac:dyDescent="0.35"/>
    <row r="83324" customFormat="1" x14ac:dyDescent="0.35"/>
    <row r="83325" customFormat="1" x14ac:dyDescent="0.35"/>
    <row r="83326" customFormat="1" x14ac:dyDescent="0.35"/>
    <row r="83327" customFormat="1" x14ac:dyDescent="0.35"/>
    <row r="83328" customFormat="1" x14ac:dyDescent="0.35"/>
    <row r="83329" customFormat="1" x14ac:dyDescent="0.35"/>
    <row r="83330" customFormat="1" x14ac:dyDescent="0.35"/>
    <row r="83331" customFormat="1" x14ac:dyDescent="0.35"/>
    <row r="83332" customFormat="1" x14ac:dyDescent="0.35"/>
    <row r="83333" customFormat="1" x14ac:dyDescent="0.35"/>
    <row r="83334" customFormat="1" x14ac:dyDescent="0.35"/>
    <row r="83335" customFormat="1" x14ac:dyDescent="0.35"/>
    <row r="83336" customFormat="1" x14ac:dyDescent="0.35"/>
    <row r="83337" customFormat="1" x14ac:dyDescent="0.35"/>
    <row r="83338" customFormat="1" x14ac:dyDescent="0.35"/>
    <row r="83339" customFormat="1" x14ac:dyDescent="0.35"/>
    <row r="83340" customFormat="1" x14ac:dyDescent="0.35"/>
    <row r="83341" customFormat="1" x14ac:dyDescent="0.35"/>
    <row r="83342" customFormat="1" x14ac:dyDescent="0.35"/>
    <row r="83343" customFormat="1" x14ac:dyDescent="0.35"/>
    <row r="83344" customFormat="1" x14ac:dyDescent="0.35"/>
    <row r="83345" customFormat="1" x14ac:dyDescent="0.35"/>
    <row r="83346" customFormat="1" x14ac:dyDescent="0.35"/>
    <row r="83347" customFormat="1" x14ac:dyDescent="0.35"/>
    <row r="83348" customFormat="1" x14ac:dyDescent="0.35"/>
    <row r="83349" customFormat="1" x14ac:dyDescent="0.35"/>
    <row r="83350" customFormat="1" x14ac:dyDescent="0.35"/>
    <row r="83351" customFormat="1" x14ac:dyDescent="0.35"/>
    <row r="83352" customFormat="1" x14ac:dyDescent="0.35"/>
    <row r="83353" customFormat="1" x14ac:dyDescent="0.35"/>
    <row r="83354" customFormat="1" x14ac:dyDescent="0.35"/>
    <row r="83355" customFormat="1" x14ac:dyDescent="0.35"/>
    <row r="83356" customFormat="1" x14ac:dyDescent="0.35"/>
    <row r="83357" customFormat="1" x14ac:dyDescent="0.35"/>
    <row r="83358" customFormat="1" x14ac:dyDescent="0.35"/>
    <row r="83359" customFormat="1" x14ac:dyDescent="0.35"/>
    <row r="83360" customFormat="1" x14ac:dyDescent="0.35"/>
    <row r="83361" customFormat="1" x14ac:dyDescent="0.35"/>
    <row r="83362" customFormat="1" x14ac:dyDescent="0.35"/>
    <row r="83363" customFormat="1" x14ac:dyDescent="0.35"/>
    <row r="83364" customFormat="1" x14ac:dyDescent="0.35"/>
    <row r="83365" customFormat="1" x14ac:dyDescent="0.35"/>
    <row r="83366" customFormat="1" x14ac:dyDescent="0.35"/>
    <row r="83367" customFormat="1" x14ac:dyDescent="0.35"/>
    <row r="83368" customFormat="1" x14ac:dyDescent="0.35"/>
    <row r="83369" customFormat="1" x14ac:dyDescent="0.35"/>
    <row r="83370" customFormat="1" x14ac:dyDescent="0.35"/>
    <row r="83371" customFormat="1" x14ac:dyDescent="0.35"/>
    <row r="83372" customFormat="1" x14ac:dyDescent="0.35"/>
    <row r="83373" customFormat="1" x14ac:dyDescent="0.35"/>
    <row r="83374" customFormat="1" x14ac:dyDescent="0.35"/>
    <row r="83375" customFormat="1" x14ac:dyDescent="0.35"/>
    <row r="83376" customFormat="1" x14ac:dyDescent="0.35"/>
    <row r="83377" customFormat="1" x14ac:dyDescent="0.35"/>
    <row r="83378" customFormat="1" x14ac:dyDescent="0.35"/>
    <row r="83379" customFormat="1" x14ac:dyDescent="0.35"/>
    <row r="83380" customFormat="1" x14ac:dyDescent="0.35"/>
    <row r="83381" customFormat="1" x14ac:dyDescent="0.35"/>
    <row r="83382" customFormat="1" x14ac:dyDescent="0.35"/>
    <row r="83383" customFormat="1" x14ac:dyDescent="0.35"/>
    <row r="83384" customFormat="1" x14ac:dyDescent="0.35"/>
    <row r="83385" customFormat="1" x14ac:dyDescent="0.35"/>
    <row r="83386" customFormat="1" x14ac:dyDescent="0.35"/>
    <row r="83387" customFormat="1" x14ac:dyDescent="0.35"/>
    <row r="83388" customFormat="1" x14ac:dyDescent="0.35"/>
    <row r="83389" customFormat="1" x14ac:dyDescent="0.35"/>
    <row r="83390" customFormat="1" x14ac:dyDescent="0.35"/>
    <row r="83391" customFormat="1" x14ac:dyDescent="0.35"/>
    <row r="83392" customFormat="1" x14ac:dyDescent="0.35"/>
    <row r="83393" customFormat="1" x14ac:dyDescent="0.35"/>
    <row r="83394" customFormat="1" x14ac:dyDescent="0.35"/>
    <row r="83395" customFormat="1" x14ac:dyDescent="0.35"/>
    <row r="83396" customFormat="1" x14ac:dyDescent="0.35"/>
    <row r="83397" customFormat="1" x14ac:dyDescent="0.35"/>
    <row r="83398" customFormat="1" x14ac:dyDescent="0.35"/>
    <row r="83399" customFormat="1" x14ac:dyDescent="0.35"/>
    <row r="83400" customFormat="1" x14ac:dyDescent="0.35"/>
    <row r="83401" customFormat="1" x14ac:dyDescent="0.35"/>
    <row r="83402" customFormat="1" x14ac:dyDescent="0.35"/>
    <row r="83403" customFormat="1" x14ac:dyDescent="0.35"/>
    <row r="83404" customFormat="1" x14ac:dyDescent="0.35"/>
    <row r="83405" customFormat="1" x14ac:dyDescent="0.35"/>
    <row r="83406" customFormat="1" x14ac:dyDescent="0.35"/>
    <row r="83407" customFormat="1" x14ac:dyDescent="0.35"/>
    <row r="83408" customFormat="1" x14ac:dyDescent="0.35"/>
    <row r="83409" customFormat="1" x14ac:dyDescent="0.35"/>
    <row r="83410" customFormat="1" x14ac:dyDescent="0.35"/>
    <row r="83411" customFormat="1" x14ac:dyDescent="0.35"/>
    <row r="83412" customFormat="1" x14ac:dyDescent="0.35"/>
    <row r="83413" customFormat="1" x14ac:dyDescent="0.35"/>
    <row r="83414" customFormat="1" x14ac:dyDescent="0.35"/>
    <row r="83415" customFormat="1" x14ac:dyDescent="0.35"/>
    <row r="83416" customFormat="1" x14ac:dyDescent="0.35"/>
    <row r="83417" customFormat="1" x14ac:dyDescent="0.35"/>
    <row r="83418" customFormat="1" x14ac:dyDescent="0.35"/>
    <row r="83419" customFormat="1" x14ac:dyDescent="0.35"/>
    <row r="83420" customFormat="1" x14ac:dyDescent="0.35"/>
    <row r="83421" customFormat="1" x14ac:dyDescent="0.35"/>
    <row r="83422" customFormat="1" x14ac:dyDescent="0.35"/>
    <row r="83423" customFormat="1" x14ac:dyDescent="0.35"/>
    <row r="83424" customFormat="1" x14ac:dyDescent="0.35"/>
    <row r="83425" customFormat="1" x14ac:dyDescent="0.35"/>
    <row r="83426" customFormat="1" x14ac:dyDescent="0.35"/>
    <row r="83427" customFormat="1" x14ac:dyDescent="0.35"/>
    <row r="83428" customFormat="1" x14ac:dyDescent="0.35"/>
    <row r="83429" customFormat="1" x14ac:dyDescent="0.35"/>
    <row r="83430" customFormat="1" x14ac:dyDescent="0.35"/>
    <row r="83431" customFormat="1" x14ac:dyDescent="0.35"/>
    <row r="83432" customFormat="1" x14ac:dyDescent="0.35"/>
    <row r="83433" customFormat="1" x14ac:dyDescent="0.35"/>
    <row r="83434" customFormat="1" x14ac:dyDescent="0.35"/>
    <row r="83435" customFormat="1" x14ac:dyDescent="0.35"/>
    <row r="83436" customFormat="1" x14ac:dyDescent="0.35"/>
    <row r="83437" customFormat="1" x14ac:dyDescent="0.35"/>
    <row r="83438" customFormat="1" x14ac:dyDescent="0.35"/>
    <row r="83439" customFormat="1" x14ac:dyDescent="0.35"/>
    <row r="83440" customFormat="1" x14ac:dyDescent="0.35"/>
    <row r="83441" customFormat="1" x14ac:dyDescent="0.35"/>
    <row r="83442" customFormat="1" x14ac:dyDescent="0.35"/>
    <row r="83443" customFormat="1" x14ac:dyDescent="0.35"/>
    <row r="83444" customFormat="1" x14ac:dyDescent="0.35"/>
    <row r="83445" customFormat="1" x14ac:dyDescent="0.35"/>
    <row r="83446" customFormat="1" x14ac:dyDescent="0.35"/>
    <row r="83447" customFormat="1" x14ac:dyDescent="0.35"/>
    <row r="83448" customFormat="1" x14ac:dyDescent="0.35"/>
    <row r="83449" customFormat="1" x14ac:dyDescent="0.35"/>
    <row r="83450" customFormat="1" x14ac:dyDescent="0.35"/>
    <row r="83451" customFormat="1" x14ac:dyDescent="0.35"/>
    <row r="83452" customFormat="1" x14ac:dyDescent="0.35"/>
    <row r="83453" customFormat="1" x14ac:dyDescent="0.35"/>
    <row r="83454" customFormat="1" x14ac:dyDescent="0.35"/>
    <row r="83455" customFormat="1" x14ac:dyDescent="0.35"/>
    <row r="83456" customFormat="1" x14ac:dyDescent="0.35"/>
    <row r="83457" customFormat="1" x14ac:dyDescent="0.35"/>
    <row r="83458" customFormat="1" x14ac:dyDescent="0.35"/>
    <row r="83459" customFormat="1" x14ac:dyDescent="0.35"/>
    <row r="83460" customFormat="1" x14ac:dyDescent="0.35"/>
    <row r="83461" customFormat="1" x14ac:dyDescent="0.35"/>
    <row r="83462" customFormat="1" x14ac:dyDescent="0.35"/>
    <row r="83463" customFormat="1" x14ac:dyDescent="0.35"/>
    <row r="83464" customFormat="1" x14ac:dyDescent="0.35"/>
    <row r="83465" customFormat="1" x14ac:dyDescent="0.35"/>
    <row r="83466" customFormat="1" x14ac:dyDescent="0.35"/>
    <row r="83467" customFormat="1" x14ac:dyDescent="0.35"/>
    <row r="83468" customFormat="1" x14ac:dyDescent="0.35"/>
    <row r="83469" customFormat="1" x14ac:dyDescent="0.35"/>
    <row r="83470" customFormat="1" x14ac:dyDescent="0.35"/>
    <row r="83471" customFormat="1" x14ac:dyDescent="0.35"/>
    <row r="83472" customFormat="1" x14ac:dyDescent="0.35"/>
    <row r="83473" customFormat="1" x14ac:dyDescent="0.35"/>
    <row r="83474" customFormat="1" x14ac:dyDescent="0.35"/>
    <row r="83475" customFormat="1" x14ac:dyDescent="0.35"/>
    <row r="83476" customFormat="1" x14ac:dyDescent="0.35"/>
    <row r="83477" customFormat="1" x14ac:dyDescent="0.35"/>
    <row r="83478" customFormat="1" x14ac:dyDescent="0.35"/>
    <row r="83479" customFormat="1" x14ac:dyDescent="0.35"/>
    <row r="83480" customFormat="1" x14ac:dyDescent="0.35"/>
    <row r="83481" customFormat="1" x14ac:dyDescent="0.35"/>
    <row r="83482" customFormat="1" x14ac:dyDescent="0.35"/>
    <row r="83483" customFormat="1" x14ac:dyDescent="0.35"/>
    <row r="83484" customFormat="1" x14ac:dyDescent="0.35"/>
    <row r="83485" customFormat="1" x14ac:dyDescent="0.35"/>
    <row r="83486" customFormat="1" x14ac:dyDescent="0.35"/>
    <row r="83487" customFormat="1" x14ac:dyDescent="0.35"/>
    <row r="83488" customFormat="1" x14ac:dyDescent="0.35"/>
    <row r="83489" customFormat="1" x14ac:dyDescent="0.35"/>
    <row r="83490" customFormat="1" x14ac:dyDescent="0.35"/>
    <row r="83491" customFormat="1" x14ac:dyDescent="0.35"/>
    <row r="83492" customFormat="1" x14ac:dyDescent="0.35"/>
    <row r="83493" customFormat="1" x14ac:dyDescent="0.35"/>
    <row r="83494" customFormat="1" x14ac:dyDescent="0.35"/>
    <row r="83495" customFormat="1" x14ac:dyDescent="0.35"/>
    <row r="83496" customFormat="1" x14ac:dyDescent="0.35"/>
    <row r="83497" customFormat="1" x14ac:dyDescent="0.35"/>
    <row r="83498" customFormat="1" x14ac:dyDescent="0.35"/>
    <row r="83499" customFormat="1" x14ac:dyDescent="0.35"/>
    <row r="83500" customFormat="1" x14ac:dyDescent="0.35"/>
    <row r="83501" customFormat="1" x14ac:dyDescent="0.35"/>
    <row r="83502" customFormat="1" x14ac:dyDescent="0.35"/>
    <row r="83503" customFormat="1" x14ac:dyDescent="0.35"/>
    <row r="83504" customFormat="1" x14ac:dyDescent="0.35"/>
    <row r="83505" customFormat="1" x14ac:dyDescent="0.35"/>
    <row r="83506" customFormat="1" x14ac:dyDescent="0.35"/>
    <row r="83507" customFormat="1" x14ac:dyDescent="0.35"/>
    <row r="83508" customFormat="1" x14ac:dyDescent="0.35"/>
    <row r="83509" customFormat="1" x14ac:dyDescent="0.35"/>
    <row r="83510" customFormat="1" x14ac:dyDescent="0.35"/>
    <row r="83511" customFormat="1" x14ac:dyDescent="0.35"/>
    <row r="83512" customFormat="1" x14ac:dyDescent="0.35"/>
    <row r="83513" customFormat="1" x14ac:dyDescent="0.35"/>
    <row r="83514" customFormat="1" x14ac:dyDescent="0.35"/>
    <row r="83515" customFormat="1" x14ac:dyDescent="0.35"/>
    <row r="83516" customFormat="1" x14ac:dyDescent="0.35"/>
    <row r="83517" customFormat="1" x14ac:dyDescent="0.35"/>
    <row r="83518" customFormat="1" x14ac:dyDescent="0.35"/>
    <row r="83519" customFormat="1" x14ac:dyDescent="0.35"/>
    <row r="83520" customFormat="1" x14ac:dyDescent="0.35"/>
    <row r="83521" customFormat="1" x14ac:dyDescent="0.35"/>
    <row r="83522" customFormat="1" x14ac:dyDescent="0.35"/>
    <row r="83523" customFormat="1" x14ac:dyDescent="0.35"/>
    <row r="83524" customFormat="1" x14ac:dyDescent="0.35"/>
    <row r="83525" customFormat="1" x14ac:dyDescent="0.35"/>
    <row r="83526" customFormat="1" x14ac:dyDescent="0.35"/>
    <row r="83527" customFormat="1" x14ac:dyDescent="0.35"/>
    <row r="83528" customFormat="1" x14ac:dyDescent="0.35"/>
    <row r="83529" customFormat="1" x14ac:dyDescent="0.35"/>
    <row r="83530" customFormat="1" x14ac:dyDescent="0.35"/>
    <row r="83531" customFormat="1" x14ac:dyDescent="0.35"/>
    <row r="83532" customFormat="1" x14ac:dyDescent="0.35"/>
    <row r="83533" customFormat="1" x14ac:dyDescent="0.35"/>
    <row r="83534" customFormat="1" x14ac:dyDescent="0.35"/>
    <row r="83535" customFormat="1" x14ac:dyDescent="0.35"/>
    <row r="83536" customFormat="1" x14ac:dyDescent="0.35"/>
    <row r="83537" customFormat="1" x14ac:dyDescent="0.35"/>
    <row r="83538" customFormat="1" x14ac:dyDescent="0.35"/>
    <row r="83539" customFormat="1" x14ac:dyDescent="0.35"/>
    <row r="83540" customFormat="1" x14ac:dyDescent="0.35"/>
    <row r="83541" customFormat="1" x14ac:dyDescent="0.35"/>
    <row r="83542" customFormat="1" x14ac:dyDescent="0.35"/>
    <row r="83543" customFormat="1" x14ac:dyDescent="0.35"/>
    <row r="83544" customFormat="1" x14ac:dyDescent="0.35"/>
    <row r="83545" customFormat="1" x14ac:dyDescent="0.35"/>
    <row r="83546" customFormat="1" x14ac:dyDescent="0.35"/>
    <row r="83547" customFormat="1" x14ac:dyDescent="0.35"/>
    <row r="83548" customFormat="1" x14ac:dyDescent="0.35"/>
    <row r="83549" customFormat="1" x14ac:dyDescent="0.35"/>
    <row r="83550" customFormat="1" x14ac:dyDescent="0.35"/>
    <row r="83551" customFormat="1" x14ac:dyDescent="0.35"/>
    <row r="83552" customFormat="1" x14ac:dyDescent="0.35"/>
    <row r="83553" customFormat="1" x14ac:dyDescent="0.35"/>
    <row r="83554" customFormat="1" x14ac:dyDescent="0.35"/>
    <row r="83555" customFormat="1" x14ac:dyDescent="0.35"/>
    <row r="83556" customFormat="1" x14ac:dyDescent="0.35"/>
    <row r="83557" customFormat="1" x14ac:dyDescent="0.35"/>
    <row r="83558" customFormat="1" x14ac:dyDescent="0.35"/>
    <row r="83559" customFormat="1" x14ac:dyDescent="0.35"/>
    <row r="83560" customFormat="1" x14ac:dyDescent="0.35"/>
    <row r="83561" customFormat="1" x14ac:dyDescent="0.35"/>
    <row r="83562" customFormat="1" x14ac:dyDescent="0.35"/>
    <row r="83563" customFormat="1" x14ac:dyDescent="0.35"/>
    <row r="83564" customFormat="1" x14ac:dyDescent="0.35"/>
    <row r="83565" customFormat="1" x14ac:dyDescent="0.35"/>
    <row r="83566" customFormat="1" x14ac:dyDescent="0.35"/>
    <row r="83567" customFormat="1" x14ac:dyDescent="0.35"/>
    <row r="83568" customFormat="1" x14ac:dyDescent="0.35"/>
    <row r="83569" customFormat="1" x14ac:dyDescent="0.35"/>
    <row r="83570" customFormat="1" x14ac:dyDescent="0.35"/>
    <row r="83571" customFormat="1" x14ac:dyDescent="0.35"/>
    <row r="83572" customFormat="1" x14ac:dyDescent="0.35"/>
    <row r="83573" customFormat="1" x14ac:dyDescent="0.35"/>
    <row r="83574" customFormat="1" x14ac:dyDescent="0.35"/>
    <row r="83575" customFormat="1" x14ac:dyDescent="0.35"/>
    <row r="83576" customFormat="1" x14ac:dyDescent="0.35"/>
    <row r="83577" customFormat="1" x14ac:dyDescent="0.35"/>
    <row r="83578" customFormat="1" x14ac:dyDescent="0.35"/>
    <row r="83579" customFormat="1" x14ac:dyDescent="0.35"/>
    <row r="83580" customFormat="1" x14ac:dyDescent="0.35"/>
    <row r="83581" customFormat="1" x14ac:dyDescent="0.35"/>
    <row r="83582" customFormat="1" x14ac:dyDescent="0.35"/>
    <row r="83583" customFormat="1" x14ac:dyDescent="0.35"/>
    <row r="83584" customFormat="1" x14ac:dyDescent="0.35"/>
    <row r="83585" customFormat="1" x14ac:dyDescent="0.35"/>
    <row r="83586" customFormat="1" x14ac:dyDescent="0.35"/>
    <row r="83587" customFormat="1" x14ac:dyDescent="0.35"/>
    <row r="83588" customFormat="1" x14ac:dyDescent="0.35"/>
    <row r="83589" customFormat="1" x14ac:dyDescent="0.35"/>
    <row r="83590" customFormat="1" x14ac:dyDescent="0.35"/>
    <row r="83591" customFormat="1" x14ac:dyDescent="0.35"/>
    <row r="83592" customFormat="1" x14ac:dyDescent="0.35"/>
    <row r="83593" customFormat="1" x14ac:dyDescent="0.35"/>
    <row r="83594" customFormat="1" x14ac:dyDescent="0.35"/>
    <row r="83595" customFormat="1" x14ac:dyDescent="0.35"/>
    <row r="83596" customFormat="1" x14ac:dyDescent="0.35"/>
    <row r="83597" customFormat="1" x14ac:dyDescent="0.35"/>
    <row r="83598" customFormat="1" x14ac:dyDescent="0.35"/>
    <row r="83599" customFormat="1" x14ac:dyDescent="0.35"/>
    <row r="83600" customFormat="1" x14ac:dyDescent="0.35"/>
    <row r="83601" customFormat="1" x14ac:dyDescent="0.35"/>
    <row r="83602" customFormat="1" x14ac:dyDescent="0.35"/>
    <row r="83603" customFormat="1" x14ac:dyDescent="0.35"/>
    <row r="83604" customFormat="1" x14ac:dyDescent="0.35"/>
    <row r="83605" customFormat="1" x14ac:dyDescent="0.35"/>
    <row r="83606" customFormat="1" x14ac:dyDescent="0.35"/>
    <row r="83607" customFormat="1" x14ac:dyDescent="0.35"/>
    <row r="83608" customFormat="1" x14ac:dyDescent="0.35"/>
    <row r="83609" customFormat="1" x14ac:dyDescent="0.35"/>
    <row r="83610" customFormat="1" x14ac:dyDescent="0.35"/>
    <row r="83611" customFormat="1" x14ac:dyDescent="0.35"/>
    <row r="83612" customFormat="1" x14ac:dyDescent="0.35"/>
    <row r="83613" customFormat="1" x14ac:dyDescent="0.35"/>
    <row r="83614" customFormat="1" x14ac:dyDescent="0.35"/>
    <row r="83615" customFormat="1" x14ac:dyDescent="0.35"/>
    <row r="83616" customFormat="1" x14ac:dyDescent="0.35"/>
    <row r="83617" customFormat="1" x14ac:dyDescent="0.35"/>
    <row r="83618" customFormat="1" x14ac:dyDescent="0.35"/>
    <row r="83619" customFormat="1" x14ac:dyDescent="0.35"/>
    <row r="83620" customFormat="1" x14ac:dyDescent="0.35"/>
    <row r="83621" customFormat="1" x14ac:dyDescent="0.35"/>
    <row r="83622" customFormat="1" x14ac:dyDescent="0.35"/>
    <row r="83623" customFormat="1" x14ac:dyDescent="0.35"/>
    <row r="83624" customFormat="1" x14ac:dyDescent="0.35"/>
    <row r="83625" customFormat="1" x14ac:dyDescent="0.35"/>
    <row r="83626" customFormat="1" x14ac:dyDescent="0.35"/>
    <row r="83627" customFormat="1" x14ac:dyDescent="0.35"/>
    <row r="83628" customFormat="1" x14ac:dyDescent="0.35"/>
    <row r="83629" customFormat="1" x14ac:dyDescent="0.35"/>
    <row r="83630" customFormat="1" x14ac:dyDescent="0.35"/>
    <row r="83631" customFormat="1" x14ac:dyDescent="0.35"/>
    <row r="83632" customFormat="1" x14ac:dyDescent="0.35"/>
    <row r="83633" customFormat="1" x14ac:dyDescent="0.35"/>
    <row r="83634" customFormat="1" x14ac:dyDescent="0.35"/>
    <row r="83635" customFormat="1" x14ac:dyDescent="0.35"/>
    <row r="83636" customFormat="1" x14ac:dyDescent="0.35"/>
    <row r="83637" customFormat="1" x14ac:dyDescent="0.35"/>
    <row r="83638" customFormat="1" x14ac:dyDescent="0.35"/>
    <row r="83639" customFormat="1" x14ac:dyDescent="0.35"/>
    <row r="83640" customFormat="1" x14ac:dyDescent="0.35"/>
    <row r="83641" customFormat="1" x14ac:dyDescent="0.35"/>
    <row r="83642" customFormat="1" x14ac:dyDescent="0.35"/>
    <row r="83643" customFormat="1" x14ac:dyDescent="0.35"/>
    <row r="83644" customFormat="1" x14ac:dyDescent="0.35"/>
    <row r="83645" customFormat="1" x14ac:dyDescent="0.35"/>
    <row r="83646" customFormat="1" x14ac:dyDescent="0.35"/>
    <row r="83647" customFormat="1" x14ac:dyDescent="0.35"/>
    <row r="83648" customFormat="1" x14ac:dyDescent="0.35"/>
    <row r="83649" customFormat="1" x14ac:dyDescent="0.35"/>
    <row r="83650" customFormat="1" x14ac:dyDescent="0.35"/>
    <row r="83651" customFormat="1" x14ac:dyDescent="0.35"/>
    <row r="83652" customFormat="1" x14ac:dyDescent="0.35"/>
    <row r="83653" customFormat="1" x14ac:dyDescent="0.35"/>
    <row r="83654" customFormat="1" x14ac:dyDescent="0.35"/>
    <row r="83655" customFormat="1" x14ac:dyDescent="0.35"/>
    <row r="83656" customFormat="1" x14ac:dyDescent="0.35"/>
    <row r="83657" customFormat="1" x14ac:dyDescent="0.35"/>
    <row r="83658" customFormat="1" x14ac:dyDescent="0.35"/>
    <row r="83659" customFormat="1" x14ac:dyDescent="0.35"/>
    <row r="83660" customFormat="1" x14ac:dyDescent="0.35"/>
    <row r="83661" customFormat="1" x14ac:dyDescent="0.35"/>
    <row r="83662" customFormat="1" x14ac:dyDescent="0.35"/>
    <row r="83663" customFormat="1" x14ac:dyDescent="0.35"/>
    <row r="83664" customFormat="1" x14ac:dyDescent="0.35"/>
    <row r="83665" customFormat="1" x14ac:dyDescent="0.35"/>
    <row r="83666" customFormat="1" x14ac:dyDescent="0.35"/>
    <row r="83667" customFormat="1" x14ac:dyDescent="0.35"/>
    <row r="83668" customFormat="1" x14ac:dyDescent="0.35"/>
    <row r="83669" customFormat="1" x14ac:dyDescent="0.35"/>
    <row r="83670" customFormat="1" x14ac:dyDescent="0.35"/>
    <row r="83671" customFormat="1" x14ac:dyDescent="0.35"/>
    <row r="83672" customFormat="1" x14ac:dyDescent="0.35"/>
    <row r="83673" customFormat="1" x14ac:dyDescent="0.35"/>
    <row r="83674" customFormat="1" x14ac:dyDescent="0.35"/>
    <row r="83675" customFormat="1" x14ac:dyDescent="0.35"/>
    <row r="83676" customFormat="1" x14ac:dyDescent="0.35"/>
    <row r="83677" customFormat="1" x14ac:dyDescent="0.35"/>
    <row r="83678" customFormat="1" x14ac:dyDescent="0.35"/>
    <row r="83679" customFormat="1" x14ac:dyDescent="0.35"/>
    <row r="83680" customFormat="1" x14ac:dyDescent="0.35"/>
    <row r="83681" customFormat="1" x14ac:dyDescent="0.35"/>
    <row r="83682" customFormat="1" x14ac:dyDescent="0.35"/>
    <row r="83683" customFormat="1" x14ac:dyDescent="0.35"/>
    <row r="83684" customFormat="1" x14ac:dyDescent="0.35"/>
    <row r="83685" customFormat="1" x14ac:dyDescent="0.35"/>
    <row r="83686" customFormat="1" x14ac:dyDescent="0.35"/>
    <row r="83687" customFormat="1" x14ac:dyDescent="0.35"/>
    <row r="83688" customFormat="1" x14ac:dyDescent="0.35"/>
    <row r="83689" customFormat="1" x14ac:dyDescent="0.35"/>
    <row r="83690" customFormat="1" x14ac:dyDescent="0.35"/>
    <row r="83691" customFormat="1" x14ac:dyDescent="0.35"/>
    <row r="83692" customFormat="1" x14ac:dyDescent="0.35"/>
    <row r="83693" customFormat="1" x14ac:dyDescent="0.35"/>
    <row r="83694" customFormat="1" x14ac:dyDescent="0.35"/>
    <row r="83695" customFormat="1" x14ac:dyDescent="0.35"/>
    <row r="83696" customFormat="1" x14ac:dyDescent="0.35"/>
    <row r="83697" customFormat="1" x14ac:dyDescent="0.35"/>
    <row r="83698" customFormat="1" x14ac:dyDescent="0.35"/>
    <row r="83699" customFormat="1" x14ac:dyDescent="0.35"/>
    <row r="83700" customFormat="1" x14ac:dyDescent="0.35"/>
    <row r="83701" customFormat="1" x14ac:dyDescent="0.35"/>
    <row r="83702" customFormat="1" x14ac:dyDescent="0.35"/>
    <row r="83703" customFormat="1" x14ac:dyDescent="0.35"/>
    <row r="83704" customFormat="1" x14ac:dyDescent="0.35"/>
    <row r="83705" customFormat="1" x14ac:dyDescent="0.35"/>
    <row r="83706" customFormat="1" x14ac:dyDescent="0.35"/>
    <row r="83707" customFormat="1" x14ac:dyDescent="0.35"/>
    <row r="83708" customFormat="1" x14ac:dyDescent="0.35"/>
    <row r="83709" customFormat="1" x14ac:dyDescent="0.35"/>
    <row r="83710" customFormat="1" x14ac:dyDescent="0.35"/>
    <row r="83711" customFormat="1" x14ac:dyDescent="0.35"/>
    <row r="83712" customFormat="1" x14ac:dyDescent="0.35"/>
    <row r="83713" customFormat="1" x14ac:dyDescent="0.35"/>
    <row r="83714" customFormat="1" x14ac:dyDescent="0.35"/>
    <row r="83715" customFormat="1" x14ac:dyDescent="0.35"/>
    <row r="83716" customFormat="1" x14ac:dyDescent="0.35"/>
    <row r="83717" customFormat="1" x14ac:dyDescent="0.35"/>
    <row r="83718" customFormat="1" x14ac:dyDescent="0.35"/>
    <row r="83719" customFormat="1" x14ac:dyDescent="0.35"/>
    <row r="83720" customFormat="1" x14ac:dyDescent="0.35"/>
    <row r="83721" customFormat="1" x14ac:dyDescent="0.35"/>
    <row r="83722" customFormat="1" x14ac:dyDescent="0.35"/>
    <row r="83723" customFormat="1" x14ac:dyDescent="0.35"/>
    <row r="83724" customFormat="1" x14ac:dyDescent="0.35"/>
    <row r="83725" customFormat="1" x14ac:dyDescent="0.35"/>
    <row r="83726" customFormat="1" x14ac:dyDescent="0.35"/>
    <row r="83727" customFormat="1" x14ac:dyDescent="0.35"/>
    <row r="83728" customFormat="1" x14ac:dyDescent="0.35"/>
    <row r="83729" customFormat="1" x14ac:dyDescent="0.35"/>
    <row r="83730" customFormat="1" x14ac:dyDescent="0.35"/>
    <row r="83731" customFormat="1" x14ac:dyDescent="0.35"/>
    <row r="83732" customFormat="1" x14ac:dyDescent="0.35"/>
    <row r="83733" customFormat="1" x14ac:dyDescent="0.35"/>
    <row r="83734" customFormat="1" x14ac:dyDescent="0.35"/>
    <row r="83735" customFormat="1" x14ac:dyDescent="0.35"/>
    <row r="83736" customFormat="1" x14ac:dyDescent="0.35"/>
    <row r="83737" customFormat="1" x14ac:dyDescent="0.35"/>
    <row r="83738" customFormat="1" x14ac:dyDescent="0.35"/>
    <row r="83739" customFormat="1" x14ac:dyDescent="0.35"/>
    <row r="83740" customFormat="1" x14ac:dyDescent="0.35"/>
    <row r="83741" customFormat="1" x14ac:dyDescent="0.35"/>
    <row r="83742" customFormat="1" x14ac:dyDescent="0.35"/>
    <row r="83743" customFormat="1" x14ac:dyDescent="0.35"/>
    <row r="83744" customFormat="1" x14ac:dyDescent="0.35"/>
    <row r="83745" customFormat="1" x14ac:dyDescent="0.35"/>
    <row r="83746" customFormat="1" x14ac:dyDescent="0.35"/>
    <row r="83747" customFormat="1" x14ac:dyDescent="0.35"/>
    <row r="83748" customFormat="1" x14ac:dyDescent="0.35"/>
    <row r="83749" customFormat="1" x14ac:dyDescent="0.35"/>
    <row r="83750" customFormat="1" x14ac:dyDescent="0.35"/>
    <row r="83751" customFormat="1" x14ac:dyDescent="0.35"/>
    <row r="83752" customFormat="1" x14ac:dyDescent="0.35"/>
    <row r="83753" customFormat="1" x14ac:dyDescent="0.35"/>
    <row r="83754" customFormat="1" x14ac:dyDescent="0.35"/>
    <row r="83755" customFormat="1" x14ac:dyDescent="0.35"/>
    <row r="83756" customFormat="1" x14ac:dyDescent="0.35"/>
    <row r="83757" customFormat="1" x14ac:dyDescent="0.35"/>
    <row r="83758" customFormat="1" x14ac:dyDescent="0.35"/>
    <row r="83759" customFormat="1" x14ac:dyDescent="0.35"/>
    <row r="83760" customFormat="1" x14ac:dyDescent="0.35"/>
    <row r="83761" customFormat="1" x14ac:dyDescent="0.35"/>
    <row r="83762" customFormat="1" x14ac:dyDescent="0.35"/>
    <row r="83763" customFormat="1" x14ac:dyDescent="0.35"/>
    <row r="83764" customFormat="1" x14ac:dyDescent="0.35"/>
    <row r="83765" customFormat="1" x14ac:dyDescent="0.35"/>
    <row r="83766" customFormat="1" x14ac:dyDescent="0.35"/>
    <row r="83767" customFormat="1" x14ac:dyDescent="0.35"/>
    <row r="83768" customFormat="1" x14ac:dyDescent="0.35"/>
    <row r="83769" customFormat="1" x14ac:dyDescent="0.35"/>
    <row r="83770" customFormat="1" x14ac:dyDescent="0.35"/>
    <row r="83771" customFormat="1" x14ac:dyDescent="0.35"/>
    <row r="83772" customFormat="1" x14ac:dyDescent="0.35"/>
    <row r="83773" customFormat="1" x14ac:dyDescent="0.35"/>
    <row r="83774" customFormat="1" x14ac:dyDescent="0.35"/>
    <row r="83775" customFormat="1" x14ac:dyDescent="0.35"/>
    <row r="83776" customFormat="1" x14ac:dyDescent="0.35"/>
    <row r="83777" customFormat="1" x14ac:dyDescent="0.35"/>
    <row r="83778" customFormat="1" x14ac:dyDescent="0.35"/>
    <row r="83779" customFormat="1" x14ac:dyDescent="0.35"/>
    <row r="83780" customFormat="1" x14ac:dyDescent="0.35"/>
    <row r="83781" customFormat="1" x14ac:dyDescent="0.35"/>
    <row r="83782" customFormat="1" x14ac:dyDescent="0.35"/>
    <row r="83783" customFormat="1" x14ac:dyDescent="0.35"/>
    <row r="83784" customFormat="1" x14ac:dyDescent="0.35"/>
    <row r="83785" customFormat="1" x14ac:dyDescent="0.35"/>
    <row r="83786" customFormat="1" x14ac:dyDescent="0.35"/>
    <row r="83787" customFormat="1" x14ac:dyDescent="0.35"/>
    <row r="83788" customFormat="1" x14ac:dyDescent="0.35"/>
    <row r="83789" customFormat="1" x14ac:dyDescent="0.35"/>
    <row r="83790" customFormat="1" x14ac:dyDescent="0.35"/>
    <row r="83791" customFormat="1" x14ac:dyDescent="0.35"/>
    <row r="83792" customFormat="1" x14ac:dyDescent="0.35"/>
    <row r="83793" customFormat="1" x14ac:dyDescent="0.35"/>
    <row r="83794" customFormat="1" x14ac:dyDescent="0.35"/>
    <row r="83795" customFormat="1" x14ac:dyDescent="0.35"/>
    <row r="83796" customFormat="1" x14ac:dyDescent="0.35"/>
    <row r="83797" customFormat="1" x14ac:dyDescent="0.35"/>
    <row r="83798" customFormat="1" x14ac:dyDescent="0.35"/>
    <row r="83799" customFormat="1" x14ac:dyDescent="0.35"/>
    <row r="83800" customFormat="1" x14ac:dyDescent="0.35"/>
    <row r="83801" customFormat="1" x14ac:dyDescent="0.35"/>
    <row r="83802" customFormat="1" x14ac:dyDescent="0.35"/>
    <row r="83803" customFormat="1" x14ac:dyDescent="0.35"/>
    <row r="83804" customFormat="1" x14ac:dyDescent="0.35"/>
    <row r="83805" customFormat="1" x14ac:dyDescent="0.35"/>
    <row r="83806" customFormat="1" x14ac:dyDescent="0.35"/>
    <row r="83807" customFormat="1" x14ac:dyDescent="0.35"/>
    <row r="83808" customFormat="1" x14ac:dyDescent="0.35"/>
    <row r="83809" customFormat="1" x14ac:dyDescent="0.35"/>
    <row r="83810" customFormat="1" x14ac:dyDescent="0.35"/>
    <row r="83811" customFormat="1" x14ac:dyDescent="0.35"/>
    <row r="83812" customFormat="1" x14ac:dyDescent="0.35"/>
    <row r="83813" customFormat="1" x14ac:dyDescent="0.35"/>
    <row r="83814" customFormat="1" x14ac:dyDescent="0.35"/>
    <row r="83815" customFormat="1" x14ac:dyDescent="0.35"/>
    <row r="83816" customFormat="1" x14ac:dyDescent="0.35"/>
    <row r="83817" customFormat="1" x14ac:dyDescent="0.35"/>
    <row r="83818" customFormat="1" x14ac:dyDescent="0.35"/>
    <row r="83819" customFormat="1" x14ac:dyDescent="0.35"/>
    <row r="83820" customFormat="1" x14ac:dyDescent="0.35"/>
    <row r="83821" customFormat="1" x14ac:dyDescent="0.35"/>
    <row r="83822" customFormat="1" x14ac:dyDescent="0.35"/>
    <row r="83823" customFormat="1" x14ac:dyDescent="0.35"/>
    <row r="83824" customFormat="1" x14ac:dyDescent="0.35"/>
    <row r="83825" customFormat="1" x14ac:dyDescent="0.35"/>
    <row r="83826" customFormat="1" x14ac:dyDescent="0.35"/>
    <row r="83827" customFormat="1" x14ac:dyDescent="0.35"/>
    <row r="83828" customFormat="1" x14ac:dyDescent="0.35"/>
    <row r="83829" customFormat="1" x14ac:dyDescent="0.35"/>
    <row r="83830" customFormat="1" x14ac:dyDescent="0.35"/>
    <row r="83831" customFormat="1" x14ac:dyDescent="0.35"/>
    <row r="83832" customFormat="1" x14ac:dyDescent="0.35"/>
    <row r="83833" customFormat="1" x14ac:dyDescent="0.35"/>
    <row r="83834" customFormat="1" x14ac:dyDescent="0.35"/>
    <row r="83835" customFormat="1" x14ac:dyDescent="0.35"/>
    <row r="83836" customFormat="1" x14ac:dyDescent="0.35"/>
    <row r="83837" customFormat="1" x14ac:dyDescent="0.35"/>
    <row r="83838" customFormat="1" x14ac:dyDescent="0.35"/>
    <row r="83839" customFormat="1" x14ac:dyDescent="0.35"/>
    <row r="83840" customFormat="1" x14ac:dyDescent="0.35"/>
    <row r="83841" customFormat="1" x14ac:dyDescent="0.35"/>
    <row r="83842" customFormat="1" x14ac:dyDescent="0.35"/>
    <row r="83843" customFormat="1" x14ac:dyDescent="0.35"/>
    <row r="83844" customFormat="1" x14ac:dyDescent="0.35"/>
    <row r="83845" customFormat="1" x14ac:dyDescent="0.35"/>
    <row r="83846" customFormat="1" x14ac:dyDescent="0.35"/>
    <row r="83847" customFormat="1" x14ac:dyDescent="0.35"/>
    <row r="83848" customFormat="1" x14ac:dyDescent="0.35"/>
    <row r="83849" customFormat="1" x14ac:dyDescent="0.35"/>
    <row r="83850" customFormat="1" x14ac:dyDescent="0.35"/>
    <row r="83851" customFormat="1" x14ac:dyDescent="0.35"/>
    <row r="83852" customFormat="1" x14ac:dyDescent="0.35"/>
    <row r="83853" customFormat="1" x14ac:dyDescent="0.35"/>
    <row r="83854" customFormat="1" x14ac:dyDescent="0.35"/>
    <row r="83855" customFormat="1" x14ac:dyDescent="0.35"/>
    <row r="83856" customFormat="1" x14ac:dyDescent="0.35"/>
    <row r="83857" customFormat="1" x14ac:dyDescent="0.35"/>
    <row r="83858" customFormat="1" x14ac:dyDescent="0.35"/>
    <row r="83859" customFormat="1" x14ac:dyDescent="0.35"/>
    <row r="83860" customFormat="1" x14ac:dyDescent="0.35"/>
    <row r="83861" customFormat="1" x14ac:dyDescent="0.35"/>
    <row r="83862" customFormat="1" x14ac:dyDescent="0.35"/>
    <row r="83863" customFormat="1" x14ac:dyDescent="0.35"/>
    <row r="83864" customFormat="1" x14ac:dyDescent="0.35"/>
    <row r="83865" customFormat="1" x14ac:dyDescent="0.35"/>
    <row r="83866" customFormat="1" x14ac:dyDescent="0.35"/>
    <row r="83867" customFormat="1" x14ac:dyDescent="0.35"/>
    <row r="83868" customFormat="1" x14ac:dyDescent="0.35"/>
    <row r="83869" customFormat="1" x14ac:dyDescent="0.35"/>
    <row r="83870" customFormat="1" x14ac:dyDescent="0.35"/>
    <row r="83871" customFormat="1" x14ac:dyDescent="0.35"/>
    <row r="83872" customFormat="1" x14ac:dyDescent="0.35"/>
    <row r="83873" customFormat="1" x14ac:dyDescent="0.35"/>
    <row r="83874" customFormat="1" x14ac:dyDescent="0.35"/>
    <row r="83875" customFormat="1" x14ac:dyDescent="0.35"/>
    <row r="83876" customFormat="1" x14ac:dyDescent="0.35"/>
    <row r="83877" customFormat="1" x14ac:dyDescent="0.35"/>
    <row r="83878" customFormat="1" x14ac:dyDescent="0.35"/>
    <row r="83879" customFormat="1" x14ac:dyDescent="0.35"/>
    <row r="83880" customFormat="1" x14ac:dyDescent="0.35"/>
    <row r="83881" customFormat="1" x14ac:dyDescent="0.35"/>
    <row r="83882" customFormat="1" x14ac:dyDescent="0.35"/>
    <row r="83883" customFormat="1" x14ac:dyDescent="0.35"/>
    <row r="83884" customFormat="1" x14ac:dyDescent="0.35"/>
    <row r="83885" customFormat="1" x14ac:dyDescent="0.35"/>
    <row r="83886" customFormat="1" x14ac:dyDescent="0.35"/>
    <row r="83887" customFormat="1" x14ac:dyDescent="0.35"/>
    <row r="83888" customFormat="1" x14ac:dyDescent="0.35"/>
    <row r="83889" customFormat="1" x14ac:dyDescent="0.35"/>
    <row r="83890" customFormat="1" x14ac:dyDescent="0.35"/>
    <row r="83891" customFormat="1" x14ac:dyDescent="0.35"/>
    <row r="83892" customFormat="1" x14ac:dyDescent="0.35"/>
    <row r="83893" customFormat="1" x14ac:dyDescent="0.35"/>
    <row r="83894" customFormat="1" x14ac:dyDescent="0.35"/>
    <row r="83895" customFormat="1" x14ac:dyDescent="0.35"/>
    <row r="83896" customFormat="1" x14ac:dyDescent="0.35"/>
    <row r="83897" customFormat="1" x14ac:dyDescent="0.35"/>
    <row r="83898" customFormat="1" x14ac:dyDescent="0.35"/>
    <row r="83899" customFormat="1" x14ac:dyDescent="0.35"/>
    <row r="83900" customFormat="1" x14ac:dyDescent="0.35"/>
    <row r="83901" customFormat="1" x14ac:dyDescent="0.35"/>
    <row r="83902" customFormat="1" x14ac:dyDescent="0.35"/>
    <row r="83903" customFormat="1" x14ac:dyDescent="0.35"/>
    <row r="83904" customFormat="1" x14ac:dyDescent="0.35"/>
    <row r="83905" customFormat="1" x14ac:dyDescent="0.35"/>
    <row r="83906" customFormat="1" x14ac:dyDescent="0.35"/>
    <row r="83907" customFormat="1" x14ac:dyDescent="0.35"/>
    <row r="83908" customFormat="1" x14ac:dyDescent="0.35"/>
    <row r="83909" customFormat="1" x14ac:dyDescent="0.35"/>
    <row r="83910" customFormat="1" x14ac:dyDescent="0.35"/>
    <row r="83911" customFormat="1" x14ac:dyDescent="0.35"/>
    <row r="83912" customFormat="1" x14ac:dyDescent="0.35"/>
    <row r="83913" customFormat="1" x14ac:dyDescent="0.35"/>
    <row r="83914" customFormat="1" x14ac:dyDescent="0.35"/>
    <row r="83915" customFormat="1" x14ac:dyDescent="0.35"/>
    <row r="83916" customFormat="1" x14ac:dyDescent="0.35"/>
    <row r="83917" customFormat="1" x14ac:dyDescent="0.35"/>
    <row r="83918" customFormat="1" x14ac:dyDescent="0.35"/>
    <row r="83919" customFormat="1" x14ac:dyDescent="0.35"/>
    <row r="83920" customFormat="1" x14ac:dyDescent="0.35"/>
    <row r="83921" customFormat="1" x14ac:dyDescent="0.35"/>
    <row r="83922" customFormat="1" x14ac:dyDescent="0.35"/>
    <row r="83923" customFormat="1" x14ac:dyDescent="0.35"/>
    <row r="83924" customFormat="1" x14ac:dyDescent="0.35"/>
    <row r="83925" customFormat="1" x14ac:dyDescent="0.35"/>
    <row r="83926" customFormat="1" x14ac:dyDescent="0.35"/>
    <row r="83927" customFormat="1" x14ac:dyDescent="0.35"/>
    <row r="83928" customFormat="1" x14ac:dyDescent="0.35"/>
    <row r="83929" customFormat="1" x14ac:dyDescent="0.35"/>
    <row r="83930" customFormat="1" x14ac:dyDescent="0.35"/>
    <row r="83931" customFormat="1" x14ac:dyDescent="0.35"/>
    <row r="83932" customFormat="1" x14ac:dyDescent="0.35"/>
    <row r="83933" customFormat="1" x14ac:dyDescent="0.35"/>
    <row r="83934" customFormat="1" x14ac:dyDescent="0.35"/>
    <row r="83935" customFormat="1" x14ac:dyDescent="0.35"/>
    <row r="83936" customFormat="1" x14ac:dyDescent="0.35"/>
    <row r="83937" customFormat="1" x14ac:dyDescent="0.35"/>
    <row r="83938" customFormat="1" x14ac:dyDescent="0.35"/>
    <row r="83939" customFormat="1" x14ac:dyDescent="0.35"/>
    <row r="83940" customFormat="1" x14ac:dyDescent="0.35"/>
    <row r="83941" customFormat="1" x14ac:dyDescent="0.35"/>
    <row r="83942" customFormat="1" x14ac:dyDescent="0.35"/>
    <row r="83943" customFormat="1" x14ac:dyDescent="0.35"/>
    <row r="83944" customFormat="1" x14ac:dyDescent="0.35"/>
    <row r="83945" customFormat="1" x14ac:dyDescent="0.35"/>
    <row r="83946" customFormat="1" x14ac:dyDescent="0.35"/>
    <row r="83947" customFormat="1" x14ac:dyDescent="0.35"/>
    <row r="83948" customFormat="1" x14ac:dyDescent="0.35"/>
    <row r="83949" customFormat="1" x14ac:dyDescent="0.35"/>
    <row r="83950" customFormat="1" x14ac:dyDescent="0.35"/>
    <row r="83951" customFormat="1" x14ac:dyDescent="0.35"/>
    <row r="83952" customFormat="1" x14ac:dyDescent="0.35"/>
    <row r="83953" customFormat="1" x14ac:dyDescent="0.35"/>
    <row r="83954" customFormat="1" x14ac:dyDescent="0.35"/>
    <row r="83955" customFormat="1" x14ac:dyDescent="0.35"/>
    <row r="83956" customFormat="1" x14ac:dyDescent="0.35"/>
    <row r="83957" customFormat="1" x14ac:dyDescent="0.35"/>
    <row r="83958" customFormat="1" x14ac:dyDescent="0.35"/>
    <row r="83959" customFormat="1" x14ac:dyDescent="0.35"/>
    <row r="83960" customFormat="1" x14ac:dyDescent="0.35"/>
    <row r="83961" customFormat="1" x14ac:dyDescent="0.35"/>
    <row r="83962" customFormat="1" x14ac:dyDescent="0.35"/>
    <row r="83963" customFormat="1" x14ac:dyDescent="0.35"/>
    <row r="83964" customFormat="1" x14ac:dyDescent="0.35"/>
    <row r="83965" customFormat="1" x14ac:dyDescent="0.35"/>
    <row r="83966" customFormat="1" x14ac:dyDescent="0.35"/>
    <row r="83967" customFormat="1" x14ac:dyDescent="0.35"/>
    <row r="83968" customFormat="1" x14ac:dyDescent="0.35"/>
    <row r="83969" customFormat="1" x14ac:dyDescent="0.35"/>
    <row r="83970" customFormat="1" x14ac:dyDescent="0.35"/>
    <row r="83971" customFormat="1" x14ac:dyDescent="0.35"/>
    <row r="83972" customFormat="1" x14ac:dyDescent="0.35"/>
    <row r="83973" customFormat="1" x14ac:dyDescent="0.35"/>
    <row r="83974" customFormat="1" x14ac:dyDescent="0.35"/>
    <row r="83975" customFormat="1" x14ac:dyDescent="0.35"/>
    <row r="83976" customFormat="1" x14ac:dyDescent="0.35"/>
    <row r="83977" customFormat="1" x14ac:dyDescent="0.35"/>
    <row r="83978" customFormat="1" x14ac:dyDescent="0.35"/>
    <row r="83979" customFormat="1" x14ac:dyDescent="0.35"/>
    <row r="83980" customFormat="1" x14ac:dyDescent="0.35"/>
    <row r="83981" customFormat="1" x14ac:dyDescent="0.35"/>
    <row r="83982" customFormat="1" x14ac:dyDescent="0.35"/>
    <row r="83983" customFormat="1" x14ac:dyDescent="0.35"/>
    <row r="83984" customFormat="1" x14ac:dyDescent="0.35"/>
    <row r="83985" customFormat="1" x14ac:dyDescent="0.35"/>
    <row r="83986" customFormat="1" x14ac:dyDescent="0.35"/>
    <row r="83987" customFormat="1" x14ac:dyDescent="0.35"/>
    <row r="83988" customFormat="1" x14ac:dyDescent="0.35"/>
    <row r="83989" customFormat="1" x14ac:dyDescent="0.35"/>
    <row r="83990" customFormat="1" x14ac:dyDescent="0.35"/>
    <row r="83991" customFormat="1" x14ac:dyDescent="0.35"/>
    <row r="83992" customFormat="1" x14ac:dyDescent="0.35"/>
    <row r="83993" customFormat="1" x14ac:dyDescent="0.35"/>
    <row r="83994" customFormat="1" x14ac:dyDescent="0.35"/>
    <row r="83995" customFormat="1" x14ac:dyDescent="0.35"/>
    <row r="83996" customFormat="1" x14ac:dyDescent="0.35"/>
    <row r="83997" customFormat="1" x14ac:dyDescent="0.35"/>
    <row r="83998" customFormat="1" x14ac:dyDescent="0.35"/>
    <row r="83999" customFormat="1" x14ac:dyDescent="0.35"/>
    <row r="84000" customFormat="1" x14ac:dyDescent="0.35"/>
    <row r="84001" customFormat="1" x14ac:dyDescent="0.35"/>
    <row r="84002" customFormat="1" x14ac:dyDescent="0.35"/>
    <row r="84003" customFormat="1" x14ac:dyDescent="0.35"/>
    <row r="84004" customFormat="1" x14ac:dyDescent="0.35"/>
    <row r="84005" customFormat="1" x14ac:dyDescent="0.35"/>
    <row r="84006" customFormat="1" x14ac:dyDescent="0.35"/>
    <row r="84007" customFormat="1" x14ac:dyDescent="0.35"/>
    <row r="84008" customFormat="1" x14ac:dyDescent="0.35"/>
    <row r="84009" customFormat="1" x14ac:dyDescent="0.35"/>
    <row r="84010" customFormat="1" x14ac:dyDescent="0.35"/>
    <row r="84011" customFormat="1" x14ac:dyDescent="0.35"/>
    <row r="84012" customFormat="1" x14ac:dyDescent="0.35"/>
    <row r="84013" customFormat="1" x14ac:dyDescent="0.35"/>
    <row r="84014" customFormat="1" x14ac:dyDescent="0.35"/>
    <row r="84015" customFormat="1" x14ac:dyDescent="0.35"/>
    <row r="84016" customFormat="1" x14ac:dyDescent="0.35"/>
    <row r="84017" customFormat="1" x14ac:dyDescent="0.35"/>
    <row r="84018" customFormat="1" x14ac:dyDescent="0.35"/>
    <row r="84019" customFormat="1" x14ac:dyDescent="0.35"/>
    <row r="84020" customFormat="1" x14ac:dyDescent="0.35"/>
    <row r="84021" customFormat="1" x14ac:dyDescent="0.35"/>
    <row r="84022" customFormat="1" x14ac:dyDescent="0.35"/>
    <row r="84023" customFormat="1" x14ac:dyDescent="0.35"/>
    <row r="84024" customFormat="1" x14ac:dyDescent="0.35"/>
    <row r="84025" customFormat="1" x14ac:dyDescent="0.35"/>
    <row r="84026" customFormat="1" x14ac:dyDescent="0.35"/>
    <row r="84027" customFormat="1" x14ac:dyDescent="0.35"/>
    <row r="84028" customFormat="1" x14ac:dyDescent="0.35"/>
    <row r="84029" customFormat="1" x14ac:dyDescent="0.35"/>
    <row r="84030" customFormat="1" x14ac:dyDescent="0.35"/>
    <row r="84031" customFormat="1" x14ac:dyDescent="0.35"/>
    <row r="84032" customFormat="1" x14ac:dyDescent="0.35"/>
    <row r="84033" customFormat="1" x14ac:dyDescent="0.35"/>
    <row r="84034" customFormat="1" x14ac:dyDescent="0.35"/>
    <row r="84035" customFormat="1" x14ac:dyDescent="0.35"/>
    <row r="84036" customFormat="1" x14ac:dyDescent="0.35"/>
    <row r="84037" customFormat="1" x14ac:dyDescent="0.35"/>
    <row r="84038" customFormat="1" x14ac:dyDescent="0.35"/>
    <row r="84039" customFormat="1" x14ac:dyDescent="0.35"/>
    <row r="84040" customFormat="1" x14ac:dyDescent="0.35"/>
    <row r="84041" customFormat="1" x14ac:dyDescent="0.35"/>
    <row r="84042" customFormat="1" x14ac:dyDescent="0.35"/>
    <row r="84043" customFormat="1" x14ac:dyDescent="0.35"/>
    <row r="84044" customFormat="1" x14ac:dyDescent="0.35"/>
    <row r="84045" customFormat="1" x14ac:dyDescent="0.35"/>
    <row r="84046" customFormat="1" x14ac:dyDescent="0.35"/>
    <row r="84047" customFormat="1" x14ac:dyDescent="0.35"/>
    <row r="84048" customFormat="1" x14ac:dyDescent="0.35"/>
    <row r="84049" customFormat="1" x14ac:dyDescent="0.35"/>
    <row r="84050" customFormat="1" x14ac:dyDescent="0.35"/>
    <row r="84051" customFormat="1" x14ac:dyDescent="0.35"/>
    <row r="84052" customFormat="1" x14ac:dyDescent="0.35"/>
    <row r="84053" customFormat="1" x14ac:dyDescent="0.35"/>
    <row r="84054" customFormat="1" x14ac:dyDescent="0.35"/>
    <row r="84055" customFormat="1" x14ac:dyDescent="0.35"/>
    <row r="84056" customFormat="1" x14ac:dyDescent="0.35"/>
    <row r="84057" customFormat="1" x14ac:dyDescent="0.35"/>
    <row r="84058" customFormat="1" x14ac:dyDescent="0.35"/>
    <row r="84059" customFormat="1" x14ac:dyDescent="0.35"/>
    <row r="84060" customFormat="1" x14ac:dyDescent="0.35"/>
    <row r="84061" customFormat="1" x14ac:dyDescent="0.35"/>
    <row r="84062" customFormat="1" x14ac:dyDescent="0.35"/>
    <row r="84063" customFormat="1" x14ac:dyDescent="0.35"/>
    <row r="84064" customFormat="1" x14ac:dyDescent="0.35"/>
    <row r="84065" customFormat="1" x14ac:dyDescent="0.35"/>
    <row r="84066" customFormat="1" x14ac:dyDescent="0.35"/>
    <row r="84067" customFormat="1" x14ac:dyDescent="0.35"/>
    <row r="84068" customFormat="1" x14ac:dyDescent="0.35"/>
    <row r="84069" customFormat="1" x14ac:dyDescent="0.35"/>
    <row r="84070" customFormat="1" x14ac:dyDescent="0.35"/>
    <row r="84071" customFormat="1" x14ac:dyDescent="0.35"/>
    <row r="84072" customFormat="1" x14ac:dyDescent="0.35"/>
    <row r="84073" customFormat="1" x14ac:dyDescent="0.35"/>
    <row r="84074" customFormat="1" x14ac:dyDescent="0.35"/>
    <row r="84075" customFormat="1" x14ac:dyDescent="0.35"/>
    <row r="84076" customFormat="1" x14ac:dyDescent="0.35"/>
    <row r="84077" customFormat="1" x14ac:dyDescent="0.35"/>
    <row r="84078" customFormat="1" x14ac:dyDescent="0.35"/>
    <row r="84079" customFormat="1" x14ac:dyDescent="0.35"/>
    <row r="84080" customFormat="1" x14ac:dyDescent="0.35"/>
    <row r="84081" customFormat="1" x14ac:dyDescent="0.35"/>
    <row r="84082" customFormat="1" x14ac:dyDescent="0.35"/>
    <row r="84083" customFormat="1" x14ac:dyDescent="0.35"/>
    <row r="84084" customFormat="1" x14ac:dyDescent="0.35"/>
    <row r="84085" customFormat="1" x14ac:dyDescent="0.35"/>
    <row r="84086" customFormat="1" x14ac:dyDescent="0.35"/>
    <row r="84087" customFormat="1" x14ac:dyDescent="0.35"/>
    <row r="84088" customFormat="1" x14ac:dyDescent="0.35"/>
    <row r="84089" customFormat="1" x14ac:dyDescent="0.35"/>
    <row r="84090" customFormat="1" x14ac:dyDescent="0.35"/>
    <row r="84091" customFormat="1" x14ac:dyDescent="0.35"/>
    <row r="84092" customFormat="1" x14ac:dyDescent="0.35"/>
    <row r="84093" customFormat="1" x14ac:dyDescent="0.35"/>
    <row r="84094" customFormat="1" x14ac:dyDescent="0.35"/>
    <row r="84095" customFormat="1" x14ac:dyDescent="0.35"/>
    <row r="84096" customFormat="1" x14ac:dyDescent="0.35"/>
    <row r="84097" customFormat="1" x14ac:dyDescent="0.35"/>
    <row r="84098" customFormat="1" x14ac:dyDescent="0.35"/>
    <row r="84099" customFormat="1" x14ac:dyDescent="0.35"/>
    <row r="84100" customFormat="1" x14ac:dyDescent="0.35"/>
    <row r="84101" customFormat="1" x14ac:dyDescent="0.35"/>
    <row r="84102" customFormat="1" x14ac:dyDescent="0.35"/>
    <row r="84103" customFormat="1" x14ac:dyDescent="0.35"/>
    <row r="84104" customFormat="1" x14ac:dyDescent="0.35"/>
    <row r="84105" customFormat="1" x14ac:dyDescent="0.35"/>
    <row r="84106" customFormat="1" x14ac:dyDescent="0.35"/>
    <row r="84107" customFormat="1" x14ac:dyDescent="0.35"/>
    <row r="84108" customFormat="1" x14ac:dyDescent="0.35"/>
    <row r="84109" customFormat="1" x14ac:dyDescent="0.35"/>
    <row r="84110" customFormat="1" x14ac:dyDescent="0.35"/>
    <row r="84111" customFormat="1" x14ac:dyDescent="0.35"/>
    <row r="84112" customFormat="1" x14ac:dyDescent="0.35"/>
    <row r="84113" customFormat="1" x14ac:dyDescent="0.35"/>
    <row r="84114" customFormat="1" x14ac:dyDescent="0.35"/>
    <row r="84115" customFormat="1" x14ac:dyDescent="0.35"/>
    <row r="84116" customFormat="1" x14ac:dyDescent="0.35"/>
    <row r="84117" customFormat="1" x14ac:dyDescent="0.35"/>
    <row r="84118" customFormat="1" x14ac:dyDescent="0.35"/>
    <row r="84119" customFormat="1" x14ac:dyDescent="0.35"/>
    <row r="84120" customFormat="1" x14ac:dyDescent="0.35"/>
    <row r="84121" customFormat="1" x14ac:dyDescent="0.35"/>
    <row r="84122" customFormat="1" x14ac:dyDescent="0.35"/>
    <row r="84123" customFormat="1" x14ac:dyDescent="0.35"/>
    <row r="84124" customFormat="1" x14ac:dyDescent="0.35"/>
    <row r="84125" customFormat="1" x14ac:dyDescent="0.35"/>
    <row r="84126" customFormat="1" x14ac:dyDescent="0.35"/>
    <row r="84127" customFormat="1" x14ac:dyDescent="0.35"/>
    <row r="84128" customFormat="1" x14ac:dyDescent="0.35"/>
    <row r="84129" customFormat="1" x14ac:dyDescent="0.35"/>
    <row r="84130" customFormat="1" x14ac:dyDescent="0.35"/>
    <row r="84131" customFormat="1" x14ac:dyDescent="0.35"/>
    <row r="84132" customFormat="1" x14ac:dyDescent="0.35"/>
    <row r="84133" customFormat="1" x14ac:dyDescent="0.35"/>
    <row r="84134" customFormat="1" x14ac:dyDescent="0.35"/>
    <row r="84135" customFormat="1" x14ac:dyDescent="0.35"/>
    <row r="84136" customFormat="1" x14ac:dyDescent="0.35"/>
    <row r="84137" customFormat="1" x14ac:dyDescent="0.35"/>
    <row r="84138" customFormat="1" x14ac:dyDescent="0.35"/>
    <row r="84139" customFormat="1" x14ac:dyDescent="0.35"/>
    <row r="84140" customFormat="1" x14ac:dyDescent="0.35"/>
    <row r="84141" customFormat="1" x14ac:dyDescent="0.35"/>
    <row r="84142" customFormat="1" x14ac:dyDescent="0.35"/>
    <row r="84143" customFormat="1" x14ac:dyDescent="0.35"/>
    <row r="84144" customFormat="1" x14ac:dyDescent="0.35"/>
    <row r="84145" customFormat="1" x14ac:dyDescent="0.35"/>
    <row r="84146" customFormat="1" x14ac:dyDescent="0.35"/>
    <row r="84147" customFormat="1" x14ac:dyDescent="0.35"/>
    <row r="84148" customFormat="1" x14ac:dyDescent="0.35"/>
    <row r="84149" customFormat="1" x14ac:dyDescent="0.35"/>
    <row r="84150" customFormat="1" x14ac:dyDescent="0.35"/>
    <row r="84151" customFormat="1" x14ac:dyDescent="0.35"/>
    <row r="84152" customFormat="1" x14ac:dyDescent="0.35"/>
    <row r="84153" customFormat="1" x14ac:dyDescent="0.35"/>
    <row r="84154" customFormat="1" x14ac:dyDescent="0.35"/>
    <row r="84155" customFormat="1" x14ac:dyDescent="0.35"/>
    <row r="84156" customFormat="1" x14ac:dyDescent="0.35"/>
    <row r="84157" customFormat="1" x14ac:dyDescent="0.35"/>
    <row r="84158" customFormat="1" x14ac:dyDescent="0.35"/>
    <row r="84159" customFormat="1" x14ac:dyDescent="0.35"/>
    <row r="84160" customFormat="1" x14ac:dyDescent="0.35"/>
    <row r="84161" customFormat="1" x14ac:dyDescent="0.35"/>
    <row r="84162" customFormat="1" x14ac:dyDescent="0.35"/>
    <row r="84163" customFormat="1" x14ac:dyDescent="0.35"/>
    <row r="84164" customFormat="1" x14ac:dyDescent="0.35"/>
    <row r="84165" customFormat="1" x14ac:dyDescent="0.35"/>
    <row r="84166" customFormat="1" x14ac:dyDescent="0.35"/>
    <row r="84167" customFormat="1" x14ac:dyDescent="0.35"/>
    <row r="84168" customFormat="1" x14ac:dyDescent="0.35"/>
    <row r="84169" customFormat="1" x14ac:dyDescent="0.35"/>
    <row r="84170" customFormat="1" x14ac:dyDescent="0.35"/>
    <row r="84171" customFormat="1" x14ac:dyDescent="0.35"/>
    <row r="84172" customFormat="1" x14ac:dyDescent="0.35"/>
    <row r="84173" customFormat="1" x14ac:dyDescent="0.35"/>
    <row r="84174" customFormat="1" x14ac:dyDescent="0.35"/>
    <row r="84175" customFormat="1" x14ac:dyDescent="0.35"/>
    <row r="84176" customFormat="1" x14ac:dyDescent="0.35"/>
    <row r="84177" customFormat="1" x14ac:dyDescent="0.35"/>
    <row r="84178" customFormat="1" x14ac:dyDescent="0.35"/>
    <row r="84179" customFormat="1" x14ac:dyDescent="0.35"/>
    <row r="84180" customFormat="1" x14ac:dyDescent="0.35"/>
    <row r="84181" customFormat="1" x14ac:dyDescent="0.35"/>
    <row r="84182" customFormat="1" x14ac:dyDescent="0.35"/>
    <row r="84183" customFormat="1" x14ac:dyDescent="0.35"/>
    <row r="84184" customFormat="1" x14ac:dyDescent="0.35"/>
    <row r="84185" customFormat="1" x14ac:dyDescent="0.35"/>
    <row r="84186" customFormat="1" x14ac:dyDescent="0.35"/>
    <row r="84187" customFormat="1" x14ac:dyDescent="0.35"/>
    <row r="84188" customFormat="1" x14ac:dyDescent="0.35"/>
    <row r="84189" customFormat="1" x14ac:dyDescent="0.35"/>
    <row r="84190" customFormat="1" x14ac:dyDescent="0.35"/>
    <row r="84191" customFormat="1" x14ac:dyDescent="0.35"/>
    <row r="84192" customFormat="1" x14ac:dyDescent="0.35"/>
    <row r="84193" customFormat="1" x14ac:dyDescent="0.35"/>
    <row r="84194" customFormat="1" x14ac:dyDescent="0.35"/>
    <row r="84195" customFormat="1" x14ac:dyDescent="0.35"/>
    <row r="84196" customFormat="1" x14ac:dyDescent="0.35"/>
    <row r="84197" customFormat="1" x14ac:dyDescent="0.35"/>
    <row r="84198" customFormat="1" x14ac:dyDescent="0.35"/>
    <row r="84199" customFormat="1" x14ac:dyDescent="0.35"/>
    <row r="84200" customFormat="1" x14ac:dyDescent="0.35"/>
    <row r="84201" customFormat="1" x14ac:dyDescent="0.35"/>
    <row r="84202" customFormat="1" x14ac:dyDescent="0.35"/>
    <row r="84203" customFormat="1" x14ac:dyDescent="0.35"/>
    <row r="84204" customFormat="1" x14ac:dyDescent="0.35"/>
    <row r="84205" customFormat="1" x14ac:dyDescent="0.35"/>
    <row r="84206" customFormat="1" x14ac:dyDescent="0.35"/>
    <row r="84207" customFormat="1" x14ac:dyDescent="0.35"/>
    <row r="84208" customFormat="1" x14ac:dyDescent="0.35"/>
    <row r="84209" customFormat="1" x14ac:dyDescent="0.35"/>
    <row r="84210" customFormat="1" x14ac:dyDescent="0.35"/>
    <row r="84211" customFormat="1" x14ac:dyDescent="0.35"/>
    <row r="84212" customFormat="1" x14ac:dyDescent="0.35"/>
    <row r="84213" customFormat="1" x14ac:dyDescent="0.35"/>
    <row r="84214" customFormat="1" x14ac:dyDescent="0.35"/>
    <row r="84215" customFormat="1" x14ac:dyDescent="0.35"/>
    <row r="84216" customFormat="1" x14ac:dyDescent="0.35"/>
    <row r="84217" customFormat="1" x14ac:dyDescent="0.35"/>
    <row r="84218" customFormat="1" x14ac:dyDescent="0.35"/>
    <row r="84219" customFormat="1" x14ac:dyDescent="0.35"/>
    <row r="84220" customFormat="1" x14ac:dyDescent="0.35"/>
    <row r="84221" customFormat="1" x14ac:dyDescent="0.35"/>
    <row r="84222" customFormat="1" x14ac:dyDescent="0.35"/>
    <row r="84223" customFormat="1" x14ac:dyDescent="0.35"/>
    <row r="84224" customFormat="1" x14ac:dyDescent="0.35"/>
    <row r="84225" customFormat="1" x14ac:dyDescent="0.35"/>
    <row r="84226" customFormat="1" x14ac:dyDescent="0.35"/>
    <row r="84227" customFormat="1" x14ac:dyDescent="0.35"/>
    <row r="84228" customFormat="1" x14ac:dyDescent="0.35"/>
    <row r="84229" customFormat="1" x14ac:dyDescent="0.35"/>
    <row r="84230" customFormat="1" x14ac:dyDescent="0.35"/>
    <row r="84231" customFormat="1" x14ac:dyDescent="0.35"/>
    <row r="84232" customFormat="1" x14ac:dyDescent="0.35"/>
    <row r="84233" customFormat="1" x14ac:dyDescent="0.35"/>
    <row r="84234" customFormat="1" x14ac:dyDescent="0.35"/>
    <row r="84235" customFormat="1" x14ac:dyDescent="0.35"/>
    <row r="84236" customFormat="1" x14ac:dyDescent="0.35"/>
    <row r="84237" customFormat="1" x14ac:dyDescent="0.35"/>
    <row r="84238" customFormat="1" x14ac:dyDescent="0.35"/>
    <row r="84239" customFormat="1" x14ac:dyDescent="0.35"/>
    <row r="84240" customFormat="1" x14ac:dyDescent="0.35"/>
    <row r="84241" customFormat="1" x14ac:dyDescent="0.35"/>
    <row r="84242" customFormat="1" x14ac:dyDescent="0.35"/>
    <row r="84243" customFormat="1" x14ac:dyDescent="0.35"/>
    <row r="84244" customFormat="1" x14ac:dyDescent="0.35"/>
    <row r="84245" customFormat="1" x14ac:dyDescent="0.35"/>
    <row r="84246" customFormat="1" x14ac:dyDescent="0.35"/>
    <row r="84247" customFormat="1" x14ac:dyDescent="0.35"/>
    <row r="84248" customFormat="1" x14ac:dyDescent="0.35"/>
    <row r="84249" customFormat="1" x14ac:dyDescent="0.35"/>
    <row r="84250" customFormat="1" x14ac:dyDescent="0.35"/>
    <row r="84251" customFormat="1" x14ac:dyDescent="0.35"/>
    <row r="84252" customFormat="1" x14ac:dyDescent="0.35"/>
    <row r="84253" customFormat="1" x14ac:dyDescent="0.35"/>
    <row r="84254" customFormat="1" x14ac:dyDescent="0.35"/>
    <row r="84255" customFormat="1" x14ac:dyDescent="0.35"/>
    <row r="84256" customFormat="1" x14ac:dyDescent="0.35"/>
    <row r="84257" customFormat="1" x14ac:dyDescent="0.35"/>
    <row r="84258" customFormat="1" x14ac:dyDescent="0.35"/>
    <row r="84259" customFormat="1" x14ac:dyDescent="0.35"/>
    <row r="84260" customFormat="1" x14ac:dyDescent="0.35"/>
    <row r="84261" customFormat="1" x14ac:dyDescent="0.35"/>
    <row r="84262" customFormat="1" x14ac:dyDescent="0.35"/>
    <row r="84263" customFormat="1" x14ac:dyDescent="0.35"/>
    <row r="84264" customFormat="1" x14ac:dyDescent="0.35"/>
    <row r="84265" customFormat="1" x14ac:dyDescent="0.35"/>
    <row r="84266" customFormat="1" x14ac:dyDescent="0.35"/>
    <row r="84267" customFormat="1" x14ac:dyDescent="0.35"/>
    <row r="84268" customFormat="1" x14ac:dyDescent="0.35"/>
    <row r="84269" customFormat="1" x14ac:dyDescent="0.35"/>
    <row r="84270" customFormat="1" x14ac:dyDescent="0.35"/>
    <row r="84271" customFormat="1" x14ac:dyDescent="0.35"/>
    <row r="84272" customFormat="1" x14ac:dyDescent="0.35"/>
    <row r="84273" customFormat="1" x14ac:dyDescent="0.35"/>
    <row r="84274" customFormat="1" x14ac:dyDescent="0.35"/>
    <row r="84275" customFormat="1" x14ac:dyDescent="0.35"/>
    <row r="84276" customFormat="1" x14ac:dyDescent="0.35"/>
    <row r="84277" customFormat="1" x14ac:dyDescent="0.35"/>
    <row r="84278" customFormat="1" x14ac:dyDescent="0.35"/>
    <row r="84279" customFormat="1" x14ac:dyDescent="0.35"/>
    <row r="84280" customFormat="1" x14ac:dyDescent="0.35"/>
    <row r="84281" customFormat="1" x14ac:dyDescent="0.35"/>
    <row r="84282" customFormat="1" x14ac:dyDescent="0.35"/>
    <row r="84283" customFormat="1" x14ac:dyDescent="0.35"/>
    <row r="84284" customFormat="1" x14ac:dyDescent="0.35"/>
    <row r="84285" customFormat="1" x14ac:dyDescent="0.35"/>
    <row r="84286" customFormat="1" x14ac:dyDescent="0.35"/>
    <row r="84287" customFormat="1" x14ac:dyDescent="0.35"/>
    <row r="84288" customFormat="1" x14ac:dyDescent="0.35"/>
    <row r="84289" customFormat="1" x14ac:dyDescent="0.35"/>
    <row r="84290" customFormat="1" x14ac:dyDescent="0.35"/>
    <row r="84291" customFormat="1" x14ac:dyDescent="0.35"/>
    <row r="84292" customFormat="1" x14ac:dyDescent="0.35"/>
    <row r="84293" customFormat="1" x14ac:dyDescent="0.35"/>
    <row r="84294" customFormat="1" x14ac:dyDescent="0.35"/>
    <row r="84295" customFormat="1" x14ac:dyDescent="0.35"/>
    <row r="84296" customFormat="1" x14ac:dyDescent="0.35"/>
    <row r="84297" customFormat="1" x14ac:dyDescent="0.35"/>
    <row r="84298" customFormat="1" x14ac:dyDescent="0.35"/>
    <row r="84299" customFormat="1" x14ac:dyDescent="0.35"/>
    <row r="84300" customFormat="1" x14ac:dyDescent="0.35"/>
    <row r="84301" customFormat="1" x14ac:dyDescent="0.35"/>
    <row r="84302" customFormat="1" x14ac:dyDescent="0.35"/>
    <row r="84303" customFormat="1" x14ac:dyDescent="0.35"/>
    <row r="84304" customFormat="1" x14ac:dyDescent="0.35"/>
    <row r="84305" customFormat="1" x14ac:dyDescent="0.35"/>
    <row r="84306" customFormat="1" x14ac:dyDescent="0.35"/>
    <row r="84307" customFormat="1" x14ac:dyDescent="0.35"/>
    <row r="84308" customFormat="1" x14ac:dyDescent="0.35"/>
    <row r="84309" customFormat="1" x14ac:dyDescent="0.35"/>
    <row r="84310" customFormat="1" x14ac:dyDescent="0.35"/>
    <row r="84311" customFormat="1" x14ac:dyDescent="0.35"/>
    <row r="84312" customFormat="1" x14ac:dyDescent="0.35"/>
    <row r="84313" customFormat="1" x14ac:dyDescent="0.35"/>
    <row r="84314" customFormat="1" x14ac:dyDescent="0.35"/>
    <row r="84315" customFormat="1" x14ac:dyDescent="0.35"/>
    <row r="84316" customFormat="1" x14ac:dyDescent="0.35"/>
    <row r="84317" customFormat="1" x14ac:dyDescent="0.35"/>
    <row r="84318" customFormat="1" x14ac:dyDescent="0.35"/>
    <row r="84319" customFormat="1" x14ac:dyDescent="0.35"/>
    <row r="84320" customFormat="1" x14ac:dyDescent="0.35"/>
    <row r="84321" customFormat="1" x14ac:dyDescent="0.35"/>
    <row r="84322" customFormat="1" x14ac:dyDescent="0.35"/>
    <row r="84323" customFormat="1" x14ac:dyDescent="0.35"/>
    <row r="84324" customFormat="1" x14ac:dyDescent="0.35"/>
    <row r="84325" customFormat="1" x14ac:dyDescent="0.35"/>
    <row r="84326" customFormat="1" x14ac:dyDescent="0.35"/>
    <row r="84327" customFormat="1" x14ac:dyDescent="0.35"/>
    <row r="84328" customFormat="1" x14ac:dyDescent="0.35"/>
    <row r="84329" customFormat="1" x14ac:dyDescent="0.35"/>
    <row r="84330" customFormat="1" x14ac:dyDescent="0.35"/>
    <row r="84331" customFormat="1" x14ac:dyDescent="0.35"/>
    <row r="84332" customFormat="1" x14ac:dyDescent="0.35"/>
    <row r="84333" customFormat="1" x14ac:dyDescent="0.35"/>
    <row r="84334" customFormat="1" x14ac:dyDescent="0.35"/>
    <row r="84335" customFormat="1" x14ac:dyDescent="0.35"/>
    <row r="84336" customFormat="1" x14ac:dyDescent="0.35"/>
    <row r="84337" customFormat="1" x14ac:dyDescent="0.35"/>
    <row r="84338" customFormat="1" x14ac:dyDescent="0.35"/>
    <row r="84339" customFormat="1" x14ac:dyDescent="0.35"/>
    <row r="84340" customFormat="1" x14ac:dyDescent="0.35"/>
    <row r="84341" customFormat="1" x14ac:dyDescent="0.35"/>
    <row r="84342" customFormat="1" x14ac:dyDescent="0.35"/>
    <row r="84343" customFormat="1" x14ac:dyDescent="0.35"/>
    <row r="84344" customFormat="1" x14ac:dyDescent="0.35"/>
    <row r="84345" customFormat="1" x14ac:dyDescent="0.35"/>
    <row r="84346" customFormat="1" x14ac:dyDescent="0.35"/>
    <row r="84347" customFormat="1" x14ac:dyDescent="0.35"/>
    <row r="84348" customFormat="1" x14ac:dyDescent="0.35"/>
    <row r="84349" customFormat="1" x14ac:dyDescent="0.35"/>
    <row r="84350" customFormat="1" x14ac:dyDescent="0.35"/>
    <row r="84351" customFormat="1" x14ac:dyDescent="0.35"/>
    <row r="84352" customFormat="1" x14ac:dyDescent="0.35"/>
    <row r="84353" customFormat="1" x14ac:dyDescent="0.35"/>
    <row r="84354" customFormat="1" x14ac:dyDescent="0.35"/>
    <row r="84355" customFormat="1" x14ac:dyDescent="0.35"/>
    <row r="84356" customFormat="1" x14ac:dyDescent="0.35"/>
    <row r="84357" customFormat="1" x14ac:dyDescent="0.35"/>
    <row r="84358" customFormat="1" x14ac:dyDescent="0.35"/>
    <row r="84359" customFormat="1" x14ac:dyDescent="0.35"/>
    <row r="84360" customFormat="1" x14ac:dyDescent="0.35"/>
    <row r="84361" customFormat="1" x14ac:dyDescent="0.35"/>
    <row r="84362" customFormat="1" x14ac:dyDescent="0.35"/>
    <row r="84363" customFormat="1" x14ac:dyDescent="0.35"/>
    <row r="84364" customFormat="1" x14ac:dyDescent="0.35"/>
    <row r="84365" customFormat="1" x14ac:dyDescent="0.35"/>
    <row r="84366" customFormat="1" x14ac:dyDescent="0.35"/>
    <row r="84367" customFormat="1" x14ac:dyDescent="0.35"/>
    <row r="84368" customFormat="1" x14ac:dyDescent="0.35"/>
    <row r="84369" customFormat="1" x14ac:dyDescent="0.35"/>
    <row r="84370" customFormat="1" x14ac:dyDescent="0.35"/>
    <row r="84371" customFormat="1" x14ac:dyDescent="0.35"/>
    <row r="84372" customFormat="1" x14ac:dyDescent="0.35"/>
    <row r="84373" customFormat="1" x14ac:dyDescent="0.35"/>
    <row r="84374" customFormat="1" x14ac:dyDescent="0.35"/>
    <row r="84375" customFormat="1" x14ac:dyDescent="0.35"/>
    <row r="84376" customFormat="1" x14ac:dyDescent="0.35"/>
    <row r="84377" customFormat="1" x14ac:dyDescent="0.35"/>
    <row r="84378" customFormat="1" x14ac:dyDescent="0.35"/>
    <row r="84379" customFormat="1" x14ac:dyDescent="0.35"/>
    <row r="84380" customFormat="1" x14ac:dyDescent="0.35"/>
    <row r="84381" customFormat="1" x14ac:dyDescent="0.35"/>
    <row r="84382" customFormat="1" x14ac:dyDescent="0.35"/>
    <row r="84383" customFormat="1" x14ac:dyDescent="0.35"/>
    <row r="84384" customFormat="1" x14ac:dyDescent="0.35"/>
    <row r="84385" customFormat="1" x14ac:dyDescent="0.35"/>
    <row r="84386" customFormat="1" x14ac:dyDescent="0.35"/>
    <row r="84387" customFormat="1" x14ac:dyDescent="0.35"/>
    <row r="84388" customFormat="1" x14ac:dyDescent="0.35"/>
    <row r="84389" customFormat="1" x14ac:dyDescent="0.35"/>
    <row r="84390" customFormat="1" x14ac:dyDescent="0.35"/>
    <row r="84391" customFormat="1" x14ac:dyDescent="0.35"/>
    <row r="84392" customFormat="1" x14ac:dyDescent="0.35"/>
    <row r="84393" customFormat="1" x14ac:dyDescent="0.35"/>
    <row r="84394" customFormat="1" x14ac:dyDescent="0.35"/>
    <row r="84395" customFormat="1" x14ac:dyDescent="0.35"/>
    <row r="84396" customFormat="1" x14ac:dyDescent="0.35"/>
    <row r="84397" customFormat="1" x14ac:dyDescent="0.35"/>
    <row r="84398" customFormat="1" x14ac:dyDescent="0.35"/>
    <row r="84399" customFormat="1" x14ac:dyDescent="0.35"/>
    <row r="84400" customFormat="1" x14ac:dyDescent="0.35"/>
    <row r="84401" customFormat="1" x14ac:dyDescent="0.35"/>
    <row r="84402" customFormat="1" x14ac:dyDescent="0.35"/>
    <row r="84403" customFormat="1" x14ac:dyDescent="0.35"/>
    <row r="84404" customFormat="1" x14ac:dyDescent="0.35"/>
    <row r="84405" customFormat="1" x14ac:dyDescent="0.35"/>
    <row r="84406" customFormat="1" x14ac:dyDescent="0.35"/>
    <row r="84407" customFormat="1" x14ac:dyDescent="0.35"/>
    <row r="84408" customFormat="1" x14ac:dyDescent="0.35"/>
    <row r="84409" customFormat="1" x14ac:dyDescent="0.35"/>
    <row r="84410" customFormat="1" x14ac:dyDescent="0.35"/>
    <row r="84411" customFormat="1" x14ac:dyDescent="0.35"/>
    <row r="84412" customFormat="1" x14ac:dyDescent="0.35"/>
    <row r="84413" customFormat="1" x14ac:dyDescent="0.35"/>
    <row r="84414" customFormat="1" x14ac:dyDescent="0.35"/>
    <row r="84415" customFormat="1" x14ac:dyDescent="0.35"/>
    <row r="84416" customFormat="1" x14ac:dyDescent="0.35"/>
    <row r="84417" customFormat="1" x14ac:dyDescent="0.35"/>
    <row r="84418" customFormat="1" x14ac:dyDescent="0.35"/>
    <row r="84419" customFormat="1" x14ac:dyDescent="0.35"/>
    <row r="84420" customFormat="1" x14ac:dyDescent="0.35"/>
    <row r="84421" customFormat="1" x14ac:dyDescent="0.35"/>
    <row r="84422" customFormat="1" x14ac:dyDescent="0.35"/>
    <row r="84423" customFormat="1" x14ac:dyDescent="0.35"/>
    <row r="84424" customFormat="1" x14ac:dyDescent="0.35"/>
    <row r="84425" customFormat="1" x14ac:dyDescent="0.35"/>
    <row r="84426" customFormat="1" x14ac:dyDescent="0.35"/>
    <row r="84427" customFormat="1" x14ac:dyDescent="0.35"/>
    <row r="84428" customFormat="1" x14ac:dyDescent="0.35"/>
    <row r="84429" customFormat="1" x14ac:dyDescent="0.35"/>
    <row r="84430" customFormat="1" x14ac:dyDescent="0.35"/>
    <row r="84431" customFormat="1" x14ac:dyDescent="0.35"/>
    <row r="84432" customFormat="1" x14ac:dyDescent="0.35"/>
    <row r="84433" customFormat="1" x14ac:dyDescent="0.35"/>
    <row r="84434" customFormat="1" x14ac:dyDescent="0.35"/>
    <row r="84435" customFormat="1" x14ac:dyDescent="0.35"/>
    <row r="84436" customFormat="1" x14ac:dyDescent="0.35"/>
    <row r="84437" customFormat="1" x14ac:dyDescent="0.35"/>
    <row r="84438" customFormat="1" x14ac:dyDescent="0.35"/>
    <row r="84439" customFormat="1" x14ac:dyDescent="0.35"/>
    <row r="84440" customFormat="1" x14ac:dyDescent="0.35"/>
    <row r="84441" customFormat="1" x14ac:dyDescent="0.35"/>
    <row r="84442" customFormat="1" x14ac:dyDescent="0.35"/>
    <row r="84443" customFormat="1" x14ac:dyDescent="0.35"/>
    <row r="84444" customFormat="1" x14ac:dyDescent="0.35"/>
    <row r="84445" customFormat="1" x14ac:dyDescent="0.35"/>
    <row r="84446" customFormat="1" x14ac:dyDescent="0.35"/>
    <row r="84447" customFormat="1" x14ac:dyDescent="0.35"/>
    <row r="84448" customFormat="1" x14ac:dyDescent="0.35"/>
    <row r="84449" customFormat="1" x14ac:dyDescent="0.35"/>
    <row r="84450" customFormat="1" x14ac:dyDescent="0.35"/>
    <row r="84451" customFormat="1" x14ac:dyDescent="0.35"/>
    <row r="84452" customFormat="1" x14ac:dyDescent="0.35"/>
    <row r="84453" customFormat="1" x14ac:dyDescent="0.35"/>
    <row r="84454" customFormat="1" x14ac:dyDescent="0.35"/>
    <row r="84455" customFormat="1" x14ac:dyDescent="0.35"/>
    <row r="84456" customFormat="1" x14ac:dyDescent="0.35"/>
    <row r="84457" customFormat="1" x14ac:dyDescent="0.35"/>
    <row r="84458" customFormat="1" x14ac:dyDescent="0.35"/>
    <row r="84459" customFormat="1" x14ac:dyDescent="0.35"/>
    <row r="84460" customFormat="1" x14ac:dyDescent="0.35"/>
    <row r="84461" customFormat="1" x14ac:dyDescent="0.35"/>
    <row r="84462" customFormat="1" x14ac:dyDescent="0.35"/>
    <row r="84463" customFormat="1" x14ac:dyDescent="0.35"/>
    <row r="84464" customFormat="1" x14ac:dyDescent="0.35"/>
    <row r="84465" customFormat="1" x14ac:dyDescent="0.35"/>
    <row r="84466" customFormat="1" x14ac:dyDescent="0.35"/>
    <row r="84467" customFormat="1" x14ac:dyDescent="0.35"/>
    <row r="84468" customFormat="1" x14ac:dyDescent="0.35"/>
    <row r="84469" customFormat="1" x14ac:dyDescent="0.35"/>
    <row r="84470" customFormat="1" x14ac:dyDescent="0.35"/>
    <row r="84471" customFormat="1" x14ac:dyDescent="0.35"/>
    <row r="84472" customFormat="1" x14ac:dyDescent="0.35"/>
    <row r="84473" customFormat="1" x14ac:dyDescent="0.35"/>
    <row r="84474" customFormat="1" x14ac:dyDescent="0.35"/>
    <row r="84475" customFormat="1" x14ac:dyDescent="0.35"/>
    <row r="84476" customFormat="1" x14ac:dyDescent="0.35"/>
    <row r="84477" customFormat="1" x14ac:dyDescent="0.35"/>
    <row r="84478" customFormat="1" x14ac:dyDescent="0.35"/>
    <row r="84479" customFormat="1" x14ac:dyDescent="0.35"/>
    <row r="84480" customFormat="1" x14ac:dyDescent="0.35"/>
    <row r="84481" customFormat="1" x14ac:dyDescent="0.35"/>
    <row r="84482" customFormat="1" x14ac:dyDescent="0.35"/>
    <row r="84483" customFormat="1" x14ac:dyDescent="0.35"/>
    <row r="84484" customFormat="1" x14ac:dyDescent="0.35"/>
    <row r="84485" customFormat="1" x14ac:dyDescent="0.35"/>
    <row r="84486" customFormat="1" x14ac:dyDescent="0.35"/>
    <row r="84487" customFormat="1" x14ac:dyDescent="0.35"/>
    <row r="84488" customFormat="1" x14ac:dyDescent="0.35"/>
    <row r="84489" customFormat="1" x14ac:dyDescent="0.35"/>
    <row r="84490" customFormat="1" x14ac:dyDescent="0.35"/>
    <row r="84491" customFormat="1" x14ac:dyDescent="0.35"/>
    <row r="84492" customFormat="1" x14ac:dyDescent="0.35"/>
    <row r="84493" customFormat="1" x14ac:dyDescent="0.35"/>
    <row r="84494" customFormat="1" x14ac:dyDescent="0.35"/>
    <row r="84495" customFormat="1" x14ac:dyDescent="0.35"/>
    <row r="84496" customFormat="1" x14ac:dyDescent="0.35"/>
    <row r="84497" customFormat="1" x14ac:dyDescent="0.35"/>
    <row r="84498" customFormat="1" x14ac:dyDescent="0.35"/>
    <row r="84499" customFormat="1" x14ac:dyDescent="0.35"/>
    <row r="84500" customFormat="1" x14ac:dyDescent="0.35"/>
    <row r="84501" customFormat="1" x14ac:dyDescent="0.35"/>
    <row r="84502" customFormat="1" x14ac:dyDescent="0.35"/>
    <row r="84503" customFormat="1" x14ac:dyDescent="0.35"/>
    <row r="84504" customFormat="1" x14ac:dyDescent="0.35"/>
    <row r="84505" customFormat="1" x14ac:dyDescent="0.35"/>
    <row r="84506" customFormat="1" x14ac:dyDescent="0.35"/>
    <row r="84507" customFormat="1" x14ac:dyDescent="0.35"/>
    <row r="84508" customFormat="1" x14ac:dyDescent="0.35"/>
    <row r="84509" customFormat="1" x14ac:dyDescent="0.35"/>
    <row r="84510" customFormat="1" x14ac:dyDescent="0.35"/>
    <row r="84511" customFormat="1" x14ac:dyDescent="0.35"/>
    <row r="84512" customFormat="1" x14ac:dyDescent="0.35"/>
    <row r="84513" customFormat="1" x14ac:dyDescent="0.35"/>
    <row r="84514" customFormat="1" x14ac:dyDescent="0.35"/>
    <row r="84515" customFormat="1" x14ac:dyDescent="0.35"/>
    <row r="84516" customFormat="1" x14ac:dyDescent="0.35"/>
    <row r="84517" customFormat="1" x14ac:dyDescent="0.35"/>
    <row r="84518" customFormat="1" x14ac:dyDescent="0.35"/>
    <row r="84519" customFormat="1" x14ac:dyDescent="0.35"/>
    <row r="84520" customFormat="1" x14ac:dyDescent="0.35"/>
    <row r="84521" customFormat="1" x14ac:dyDescent="0.35"/>
    <row r="84522" customFormat="1" x14ac:dyDescent="0.35"/>
    <row r="84523" customFormat="1" x14ac:dyDescent="0.35"/>
    <row r="84524" customFormat="1" x14ac:dyDescent="0.35"/>
    <row r="84525" customFormat="1" x14ac:dyDescent="0.35"/>
    <row r="84526" customFormat="1" x14ac:dyDescent="0.35"/>
    <row r="84527" customFormat="1" x14ac:dyDescent="0.35"/>
    <row r="84528" customFormat="1" x14ac:dyDescent="0.35"/>
    <row r="84529" customFormat="1" x14ac:dyDescent="0.35"/>
    <row r="84530" customFormat="1" x14ac:dyDescent="0.35"/>
    <row r="84531" customFormat="1" x14ac:dyDescent="0.35"/>
    <row r="84532" customFormat="1" x14ac:dyDescent="0.35"/>
    <row r="84533" customFormat="1" x14ac:dyDescent="0.35"/>
    <row r="84534" customFormat="1" x14ac:dyDescent="0.35"/>
    <row r="84535" customFormat="1" x14ac:dyDescent="0.35"/>
    <row r="84536" customFormat="1" x14ac:dyDescent="0.35"/>
    <row r="84537" customFormat="1" x14ac:dyDescent="0.35"/>
    <row r="84538" customFormat="1" x14ac:dyDescent="0.35"/>
    <row r="84539" customFormat="1" x14ac:dyDescent="0.35"/>
    <row r="84540" customFormat="1" x14ac:dyDescent="0.35"/>
    <row r="84541" customFormat="1" x14ac:dyDescent="0.35"/>
    <row r="84542" customFormat="1" x14ac:dyDescent="0.35"/>
    <row r="84543" customFormat="1" x14ac:dyDescent="0.35"/>
    <row r="84544" customFormat="1" x14ac:dyDescent="0.35"/>
    <row r="84545" customFormat="1" x14ac:dyDescent="0.35"/>
    <row r="84546" customFormat="1" x14ac:dyDescent="0.35"/>
    <row r="84547" customFormat="1" x14ac:dyDescent="0.35"/>
    <row r="84548" customFormat="1" x14ac:dyDescent="0.35"/>
    <row r="84549" customFormat="1" x14ac:dyDescent="0.35"/>
    <row r="84550" customFormat="1" x14ac:dyDescent="0.35"/>
    <row r="84551" customFormat="1" x14ac:dyDescent="0.35"/>
    <row r="84552" customFormat="1" x14ac:dyDescent="0.35"/>
    <row r="84553" customFormat="1" x14ac:dyDescent="0.35"/>
    <row r="84554" customFormat="1" x14ac:dyDescent="0.35"/>
    <row r="84555" customFormat="1" x14ac:dyDescent="0.35"/>
    <row r="84556" customFormat="1" x14ac:dyDescent="0.35"/>
    <row r="84557" customFormat="1" x14ac:dyDescent="0.35"/>
    <row r="84558" customFormat="1" x14ac:dyDescent="0.35"/>
    <row r="84559" customFormat="1" x14ac:dyDescent="0.35"/>
    <row r="84560" customFormat="1" x14ac:dyDescent="0.35"/>
    <row r="84561" customFormat="1" x14ac:dyDescent="0.35"/>
    <row r="84562" customFormat="1" x14ac:dyDescent="0.35"/>
    <row r="84563" customFormat="1" x14ac:dyDescent="0.35"/>
    <row r="84564" customFormat="1" x14ac:dyDescent="0.35"/>
    <row r="84565" customFormat="1" x14ac:dyDescent="0.35"/>
    <row r="84566" customFormat="1" x14ac:dyDescent="0.35"/>
    <row r="84567" customFormat="1" x14ac:dyDescent="0.35"/>
    <row r="84568" customFormat="1" x14ac:dyDescent="0.35"/>
    <row r="84569" customFormat="1" x14ac:dyDescent="0.35"/>
    <row r="84570" customFormat="1" x14ac:dyDescent="0.35"/>
    <row r="84571" customFormat="1" x14ac:dyDescent="0.35"/>
    <row r="84572" customFormat="1" x14ac:dyDescent="0.35"/>
    <row r="84573" customFormat="1" x14ac:dyDescent="0.35"/>
    <row r="84574" customFormat="1" x14ac:dyDescent="0.35"/>
    <row r="84575" customFormat="1" x14ac:dyDescent="0.35"/>
    <row r="84576" customFormat="1" x14ac:dyDescent="0.35"/>
    <row r="84577" customFormat="1" x14ac:dyDescent="0.35"/>
    <row r="84578" customFormat="1" x14ac:dyDescent="0.35"/>
    <row r="84579" customFormat="1" x14ac:dyDescent="0.35"/>
    <row r="84580" customFormat="1" x14ac:dyDescent="0.35"/>
    <row r="84581" customFormat="1" x14ac:dyDescent="0.35"/>
    <row r="84582" customFormat="1" x14ac:dyDescent="0.35"/>
    <row r="84583" customFormat="1" x14ac:dyDescent="0.35"/>
    <row r="84584" customFormat="1" x14ac:dyDescent="0.35"/>
    <row r="84585" customFormat="1" x14ac:dyDescent="0.35"/>
    <row r="84586" customFormat="1" x14ac:dyDescent="0.35"/>
    <row r="84587" customFormat="1" x14ac:dyDescent="0.35"/>
    <row r="84588" customFormat="1" x14ac:dyDescent="0.35"/>
    <row r="84589" customFormat="1" x14ac:dyDescent="0.35"/>
    <row r="84590" customFormat="1" x14ac:dyDescent="0.35"/>
    <row r="84591" customFormat="1" x14ac:dyDescent="0.35"/>
    <row r="84592" customFormat="1" x14ac:dyDescent="0.35"/>
    <row r="84593" customFormat="1" x14ac:dyDescent="0.35"/>
    <row r="84594" customFormat="1" x14ac:dyDescent="0.35"/>
    <row r="84595" customFormat="1" x14ac:dyDescent="0.35"/>
    <row r="84596" customFormat="1" x14ac:dyDescent="0.35"/>
    <row r="84597" customFormat="1" x14ac:dyDescent="0.35"/>
    <row r="84598" customFormat="1" x14ac:dyDescent="0.35"/>
    <row r="84599" customFormat="1" x14ac:dyDescent="0.35"/>
    <row r="84600" customFormat="1" x14ac:dyDescent="0.35"/>
    <row r="84601" customFormat="1" x14ac:dyDescent="0.35"/>
    <row r="84602" customFormat="1" x14ac:dyDescent="0.35"/>
    <row r="84603" customFormat="1" x14ac:dyDescent="0.35"/>
    <row r="84604" customFormat="1" x14ac:dyDescent="0.35"/>
    <row r="84605" customFormat="1" x14ac:dyDescent="0.35"/>
    <row r="84606" customFormat="1" x14ac:dyDescent="0.35"/>
    <row r="84607" customFormat="1" x14ac:dyDescent="0.35"/>
    <row r="84608" customFormat="1" x14ac:dyDescent="0.35"/>
    <row r="84609" customFormat="1" x14ac:dyDescent="0.35"/>
    <row r="84610" customFormat="1" x14ac:dyDescent="0.35"/>
    <row r="84611" customFormat="1" x14ac:dyDescent="0.35"/>
    <row r="84612" customFormat="1" x14ac:dyDescent="0.35"/>
    <row r="84613" customFormat="1" x14ac:dyDescent="0.35"/>
    <row r="84614" customFormat="1" x14ac:dyDescent="0.35"/>
    <row r="84615" customFormat="1" x14ac:dyDescent="0.35"/>
    <row r="84616" customFormat="1" x14ac:dyDescent="0.35"/>
    <row r="84617" customFormat="1" x14ac:dyDescent="0.35"/>
    <row r="84618" customFormat="1" x14ac:dyDescent="0.35"/>
    <row r="84619" customFormat="1" x14ac:dyDescent="0.35"/>
    <row r="84620" customFormat="1" x14ac:dyDescent="0.35"/>
    <row r="84621" customFormat="1" x14ac:dyDescent="0.35"/>
    <row r="84622" customFormat="1" x14ac:dyDescent="0.35"/>
    <row r="84623" customFormat="1" x14ac:dyDescent="0.35"/>
    <row r="84624" customFormat="1" x14ac:dyDescent="0.35"/>
    <row r="84625" customFormat="1" x14ac:dyDescent="0.35"/>
    <row r="84626" customFormat="1" x14ac:dyDescent="0.35"/>
    <row r="84627" customFormat="1" x14ac:dyDescent="0.35"/>
    <row r="84628" customFormat="1" x14ac:dyDescent="0.35"/>
    <row r="84629" customFormat="1" x14ac:dyDescent="0.35"/>
    <row r="84630" customFormat="1" x14ac:dyDescent="0.35"/>
    <row r="84631" customFormat="1" x14ac:dyDescent="0.35"/>
    <row r="84632" customFormat="1" x14ac:dyDescent="0.35"/>
    <row r="84633" customFormat="1" x14ac:dyDescent="0.35"/>
    <row r="84634" customFormat="1" x14ac:dyDescent="0.35"/>
    <row r="84635" customFormat="1" x14ac:dyDescent="0.35"/>
    <row r="84636" customFormat="1" x14ac:dyDescent="0.35"/>
    <row r="84637" customFormat="1" x14ac:dyDescent="0.35"/>
    <row r="84638" customFormat="1" x14ac:dyDescent="0.35"/>
    <row r="84639" customFormat="1" x14ac:dyDescent="0.35"/>
    <row r="84640" customFormat="1" x14ac:dyDescent="0.35"/>
    <row r="84641" customFormat="1" x14ac:dyDescent="0.35"/>
    <row r="84642" customFormat="1" x14ac:dyDescent="0.35"/>
    <row r="84643" customFormat="1" x14ac:dyDescent="0.35"/>
    <row r="84644" customFormat="1" x14ac:dyDescent="0.35"/>
    <row r="84645" customFormat="1" x14ac:dyDescent="0.35"/>
    <row r="84646" customFormat="1" x14ac:dyDescent="0.35"/>
    <row r="84647" customFormat="1" x14ac:dyDescent="0.35"/>
    <row r="84648" customFormat="1" x14ac:dyDescent="0.35"/>
    <row r="84649" customFormat="1" x14ac:dyDescent="0.35"/>
    <row r="84650" customFormat="1" x14ac:dyDescent="0.35"/>
    <row r="84651" customFormat="1" x14ac:dyDescent="0.35"/>
    <row r="84652" customFormat="1" x14ac:dyDescent="0.35"/>
    <row r="84653" customFormat="1" x14ac:dyDescent="0.35"/>
    <row r="84654" customFormat="1" x14ac:dyDescent="0.35"/>
    <row r="84655" customFormat="1" x14ac:dyDescent="0.35"/>
    <row r="84656" customFormat="1" x14ac:dyDescent="0.35"/>
    <row r="84657" customFormat="1" x14ac:dyDescent="0.35"/>
    <row r="84658" customFormat="1" x14ac:dyDescent="0.35"/>
    <row r="84659" customFormat="1" x14ac:dyDescent="0.35"/>
    <row r="84660" customFormat="1" x14ac:dyDescent="0.35"/>
    <row r="84661" customFormat="1" x14ac:dyDescent="0.35"/>
    <row r="84662" customFormat="1" x14ac:dyDescent="0.35"/>
    <row r="84663" customFormat="1" x14ac:dyDescent="0.35"/>
    <row r="84664" customFormat="1" x14ac:dyDescent="0.35"/>
    <row r="84665" customFormat="1" x14ac:dyDescent="0.35"/>
    <row r="84666" customFormat="1" x14ac:dyDescent="0.35"/>
    <row r="84667" customFormat="1" x14ac:dyDescent="0.35"/>
    <row r="84668" customFormat="1" x14ac:dyDescent="0.35"/>
    <row r="84669" customFormat="1" x14ac:dyDescent="0.35"/>
    <row r="84670" customFormat="1" x14ac:dyDescent="0.35"/>
    <row r="84671" customFormat="1" x14ac:dyDescent="0.35"/>
    <row r="84672" customFormat="1" x14ac:dyDescent="0.35"/>
    <row r="84673" customFormat="1" x14ac:dyDescent="0.35"/>
    <row r="84674" customFormat="1" x14ac:dyDescent="0.35"/>
    <row r="84675" customFormat="1" x14ac:dyDescent="0.35"/>
    <row r="84676" customFormat="1" x14ac:dyDescent="0.35"/>
    <row r="84677" customFormat="1" x14ac:dyDescent="0.35"/>
    <row r="84678" customFormat="1" x14ac:dyDescent="0.35"/>
    <row r="84679" customFormat="1" x14ac:dyDescent="0.35"/>
    <row r="84680" customFormat="1" x14ac:dyDescent="0.35"/>
    <row r="84681" customFormat="1" x14ac:dyDescent="0.35"/>
    <row r="84682" customFormat="1" x14ac:dyDescent="0.35"/>
    <row r="84683" customFormat="1" x14ac:dyDescent="0.35"/>
    <row r="84684" customFormat="1" x14ac:dyDescent="0.35"/>
    <row r="84685" customFormat="1" x14ac:dyDescent="0.35"/>
    <row r="84686" customFormat="1" x14ac:dyDescent="0.35"/>
    <row r="84687" customFormat="1" x14ac:dyDescent="0.35"/>
    <row r="84688" customFormat="1" x14ac:dyDescent="0.35"/>
    <row r="84689" customFormat="1" x14ac:dyDescent="0.35"/>
    <row r="84690" customFormat="1" x14ac:dyDescent="0.35"/>
    <row r="84691" customFormat="1" x14ac:dyDescent="0.35"/>
    <row r="84692" customFormat="1" x14ac:dyDescent="0.35"/>
    <row r="84693" customFormat="1" x14ac:dyDescent="0.35"/>
    <row r="84694" customFormat="1" x14ac:dyDescent="0.35"/>
    <row r="84695" customFormat="1" x14ac:dyDescent="0.35"/>
    <row r="84696" customFormat="1" x14ac:dyDescent="0.35"/>
    <row r="84697" customFormat="1" x14ac:dyDescent="0.35"/>
    <row r="84698" customFormat="1" x14ac:dyDescent="0.35"/>
    <row r="84699" customFormat="1" x14ac:dyDescent="0.35"/>
    <row r="84700" customFormat="1" x14ac:dyDescent="0.35"/>
    <row r="84701" customFormat="1" x14ac:dyDescent="0.35"/>
    <row r="84702" customFormat="1" x14ac:dyDescent="0.35"/>
    <row r="84703" customFormat="1" x14ac:dyDescent="0.35"/>
    <row r="84704" customFormat="1" x14ac:dyDescent="0.35"/>
    <row r="84705" customFormat="1" x14ac:dyDescent="0.35"/>
    <row r="84706" customFormat="1" x14ac:dyDescent="0.35"/>
    <row r="84707" customFormat="1" x14ac:dyDescent="0.35"/>
    <row r="84708" customFormat="1" x14ac:dyDescent="0.35"/>
    <row r="84709" customFormat="1" x14ac:dyDescent="0.35"/>
    <row r="84710" customFormat="1" x14ac:dyDescent="0.35"/>
    <row r="84711" customFormat="1" x14ac:dyDescent="0.35"/>
    <row r="84712" customFormat="1" x14ac:dyDescent="0.35"/>
    <row r="84713" customFormat="1" x14ac:dyDescent="0.35"/>
    <row r="84714" customFormat="1" x14ac:dyDescent="0.35"/>
    <row r="84715" customFormat="1" x14ac:dyDescent="0.35"/>
    <row r="84716" customFormat="1" x14ac:dyDescent="0.35"/>
    <row r="84717" customFormat="1" x14ac:dyDescent="0.35"/>
    <row r="84718" customFormat="1" x14ac:dyDescent="0.35"/>
    <row r="84719" customFormat="1" x14ac:dyDescent="0.35"/>
    <row r="84720" customFormat="1" x14ac:dyDescent="0.35"/>
    <row r="84721" customFormat="1" x14ac:dyDescent="0.35"/>
    <row r="84722" customFormat="1" x14ac:dyDescent="0.35"/>
    <row r="84723" customFormat="1" x14ac:dyDescent="0.35"/>
    <row r="84724" customFormat="1" x14ac:dyDescent="0.35"/>
    <row r="84725" customFormat="1" x14ac:dyDescent="0.35"/>
    <row r="84726" customFormat="1" x14ac:dyDescent="0.35"/>
    <row r="84727" customFormat="1" x14ac:dyDescent="0.35"/>
    <row r="84728" customFormat="1" x14ac:dyDescent="0.35"/>
    <row r="84729" customFormat="1" x14ac:dyDescent="0.35"/>
    <row r="84730" customFormat="1" x14ac:dyDescent="0.35"/>
    <row r="84731" customFormat="1" x14ac:dyDescent="0.35"/>
    <row r="84732" customFormat="1" x14ac:dyDescent="0.35"/>
    <row r="84733" customFormat="1" x14ac:dyDescent="0.35"/>
    <row r="84734" customFormat="1" x14ac:dyDescent="0.35"/>
    <row r="84735" customFormat="1" x14ac:dyDescent="0.35"/>
    <row r="84736" customFormat="1" x14ac:dyDescent="0.35"/>
    <row r="84737" customFormat="1" x14ac:dyDescent="0.35"/>
    <row r="84738" customFormat="1" x14ac:dyDescent="0.35"/>
    <row r="84739" customFormat="1" x14ac:dyDescent="0.35"/>
    <row r="84740" customFormat="1" x14ac:dyDescent="0.35"/>
    <row r="84741" customFormat="1" x14ac:dyDescent="0.35"/>
    <row r="84742" customFormat="1" x14ac:dyDescent="0.35"/>
    <row r="84743" customFormat="1" x14ac:dyDescent="0.35"/>
    <row r="84744" customFormat="1" x14ac:dyDescent="0.35"/>
    <row r="84745" customFormat="1" x14ac:dyDescent="0.35"/>
    <row r="84746" customFormat="1" x14ac:dyDescent="0.35"/>
    <row r="84747" customFormat="1" x14ac:dyDescent="0.35"/>
    <row r="84748" customFormat="1" x14ac:dyDescent="0.35"/>
    <row r="84749" customFormat="1" x14ac:dyDescent="0.35"/>
    <row r="84750" customFormat="1" x14ac:dyDescent="0.35"/>
    <row r="84751" customFormat="1" x14ac:dyDescent="0.35"/>
    <row r="84752" customFormat="1" x14ac:dyDescent="0.35"/>
    <row r="84753" customFormat="1" x14ac:dyDescent="0.35"/>
    <row r="84754" customFormat="1" x14ac:dyDescent="0.35"/>
    <row r="84755" customFormat="1" x14ac:dyDescent="0.35"/>
    <row r="84756" customFormat="1" x14ac:dyDescent="0.35"/>
    <row r="84757" customFormat="1" x14ac:dyDescent="0.35"/>
    <row r="84758" customFormat="1" x14ac:dyDescent="0.35"/>
    <row r="84759" customFormat="1" x14ac:dyDescent="0.35"/>
    <row r="84760" customFormat="1" x14ac:dyDescent="0.35"/>
    <row r="84761" customFormat="1" x14ac:dyDescent="0.35"/>
    <row r="84762" customFormat="1" x14ac:dyDescent="0.35"/>
    <row r="84763" customFormat="1" x14ac:dyDescent="0.35"/>
    <row r="84764" customFormat="1" x14ac:dyDescent="0.35"/>
    <row r="84765" customFormat="1" x14ac:dyDescent="0.35"/>
    <row r="84766" customFormat="1" x14ac:dyDescent="0.35"/>
    <row r="84767" customFormat="1" x14ac:dyDescent="0.35"/>
    <row r="84768" customFormat="1" x14ac:dyDescent="0.35"/>
    <row r="84769" customFormat="1" x14ac:dyDescent="0.35"/>
    <row r="84770" customFormat="1" x14ac:dyDescent="0.35"/>
    <row r="84771" customFormat="1" x14ac:dyDescent="0.35"/>
    <row r="84772" customFormat="1" x14ac:dyDescent="0.35"/>
    <row r="84773" customFormat="1" x14ac:dyDescent="0.35"/>
    <row r="84774" customFormat="1" x14ac:dyDescent="0.35"/>
    <row r="84775" customFormat="1" x14ac:dyDescent="0.35"/>
    <row r="84776" customFormat="1" x14ac:dyDescent="0.35"/>
    <row r="84777" customFormat="1" x14ac:dyDescent="0.35"/>
    <row r="84778" customFormat="1" x14ac:dyDescent="0.35"/>
    <row r="84779" customFormat="1" x14ac:dyDescent="0.35"/>
    <row r="84780" customFormat="1" x14ac:dyDescent="0.35"/>
    <row r="84781" customFormat="1" x14ac:dyDescent="0.35"/>
    <row r="84782" customFormat="1" x14ac:dyDescent="0.35"/>
    <row r="84783" customFormat="1" x14ac:dyDescent="0.35"/>
    <row r="84784" customFormat="1" x14ac:dyDescent="0.35"/>
    <row r="84785" customFormat="1" x14ac:dyDescent="0.35"/>
    <row r="84786" customFormat="1" x14ac:dyDescent="0.35"/>
    <row r="84787" customFormat="1" x14ac:dyDescent="0.35"/>
    <row r="84788" customFormat="1" x14ac:dyDescent="0.35"/>
    <row r="84789" customFormat="1" x14ac:dyDescent="0.35"/>
    <row r="84790" customFormat="1" x14ac:dyDescent="0.35"/>
    <row r="84791" customFormat="1" x14ac:dyDescent="0.35"/>
    <row r="84792" customFormat="1" x14ac:dyDescent="0.35"/>
    <row r="84793" customFormat="1" x14ac:dyDescent="0.35"/>
    <row r="84794" customFormat="1" x14ac:dyDescent="0.35"/>
    <row r="84795" customFormat="1" x14ac:dyDescent="0.35"/>
    <row r="84796" customFormat="1" x14ac:dyDescent="0.35"/>
    <row r="84797" customFormat="1" x14ac:dyDescent="0.35"/>
    <row r="84798" customFormat="1" x14ac:dyDescent="0.35"/>
    <row r="84799" customFormat="1" x14ac:dyDescent="0.35"/>
    <row r="84800" customFormat="1" x14ac:dyDescent="0.35"/>
    <row r="84801" customFormat="1" x14ac:dyDescent="0.35"/>
    <row r="84802" customFormat="1" x14ac:dyDescent="0.35"/>
    <row r="84803" customFormat="1" x14ac:dyDescent="0.35"/>
    <row r="84804" customFormat="1" x14ac:dyDescent="0.35"/>
    <row r="84805" customFormat="1" x14ac:dyDescent="0.35"/>
    <row r="84806" customFormat="1" x14ac:dyDescent="0.35"/>
    <row r="84807" customFormat="1" x14ac:dyDescent="0.35"/>
    <row r="84808" customFormat="1" x14ac:dyDescent="0.35"/>
    <row r="84809" customFormat="1" x14ac:dyDescent="0.35"/>
    <row r="84810" customFormat="1" x14ac:dyDescent="0.35"/>
    <row r="84811" customFormat="1" x14ac:dyDescent="0.35"/>
    <row r="84812" customFormat="1" x14ac:dyDescent="0.35"/>
    <row r="84813" customFormat="1" x14ac:dyDescent="0.35"/>
    <row r="84814" customFormat="1" x14ac:dyDescent="0.35"/>
    <row r="84815" customFormat="1" x14ac:dyDescent="0.35"/>
    <row r="84816" customFormat="1" x14ac:dyDescent="0.35"/>
    <row r="84817" customFormat="1" x14ac:dyDescent="0.35"/>
    <row r="84818" customFormat="1" x14ac:dyDescent="0.35"/>
    <row r="84819" customFormat="1" x14ac:dyDescent="0.35"/>
    <row r="84820" customFormat="1" x14ac:dyDescent="0.35"/>
    <row r="84821" customFormat="1" x14ac:dyDescent="0.35"/>
    <row r="84822" customFormat="1" x14ac:dyDescent="0.35"/>
    <row r="84823" customFormat="1" x14ac:dyDescent="0.35"/>
    <row r="84824" customFormat="1" x14ac:dyDescent="0.35"/>
    <row r="84825" customFormat="1" x14ac:dyDescent="0.35"/>
    <row r="84826" customFormat="1" x14ac:dyDescent="0.35"/>
    <row r="84827" customFormat="1" x14ac:dyDescent="0.35"/>
    <row r="84828" customFormat="1" x14ac:dyDescent="0.35"/>
    <row r="84829" customFormat="1" x14ac:dyDescent="0.35"/>
    <row r="84830" customFormat="1" x14ac:dyDescent="0.35"/>
    <row r="84831" customFormat="1" x14ac:dyDescent="0.35"/>
    <row r="84832" customFormat="1" x14ac:dyDescent="0.35"/>
    <row r="84833" customFormat="1" x14ac:dyDescent="0.35"/>
    <row r="84834" customFormat="1" x14ac:dyDescent="0.35"/>
    <row r="84835" customFormat="1" x14ac:dyDescent="0.35"/>
    <row r="84836" customFormat="1" x14ac:dyDescent="0.35"/>
    <row r="84837" customFormat="1" x14ac:dyDescent="0.35"/>
    <row r="84838" customFormat="1" x14ac:dyDescent="0.35"/>
    <row r="84839" customFormat="1" x14ac:dyDescent="0.35"/>
    <row r="84840" customFormat="1" x14ac:dyDescent="0.35"/>
    <row r="84841" customFormat="1" x14ac:dyDescent="0.35"/>
    <row r="84842" customFormat="1" x14ac:dyDescent="0.35"/>
    <row r="84843" customFormat="1" x14ac:dyDescent="0.35"/>
    <row r="84844" customFormat="1" x14ac:dyDescent="0.35"/>
    <row r="84845" customFormat="1" x14ac:dyDescent="0.35"/>
    <row r="84846" customFormat="1" x14ac:dyDescent="0.35"/>
    <row r="84847" customFormat="1" x14ac:dyDescent="0.35"/>
    <row r="84848" customFormat="1" x14ac:dyDescent="0.35"/>
    <row r="84849" customFormat="1" x14ac:dyDescent="0.35"/>
    <row r="84850" customFormat="1" x14ac:dyDescent="0.35"/>
    <row r="84851" customFormat="1" x14ac:dyDescent="0.35"/>
    <row r="84852" customFormat="1" x14ac:dyDescent="0.35"/>
    <row r="84853" customFormat="1" x14ac:dyDescent="0.35"/>
    <row r="84854" customFormat="1" x14ac:dyDescent="0.35"/>
    <row r="84855" customFormat="1" x14ac:dyDescent="0.35"/>
    <row r="84856" customFormat="1" x14ac:dyDescent="0.35"/>
    <row r="84857" customFormat="1" x14ac:dyDescent="0.35"/>
    <row r="84858" customFormat="1" x14ac:dyDescent="0.35"/>
    <row r="84859" customFormat="1" x14ac:dyDescent="0.35"/>
    <row r="84860" customFormat="1" x14ac:dyDescent="0.35"/>
    <row r="84861" customFormat="1" x14ac:dyDescent="0.35"/>
    <row r="84862" customFormat="1" x14ac:dyDescent="0.35"/>
    <row r="84863" customFormat="1" x14ac:dyDescent="0.35"/>
    <row r="84864" customFormat="1" x14ac:dyDescent="0.35"/>
    <row r="84865" customFormat="1" x14ac:dyDescent="0.35"/>
    <row r="84866" customFormat="1" x14ac:dyDescent="0.35"/>
    <row r="84867" customFormat="1" x14ac:dyDescent="0.35"/>
    <row r="84868" customFormat="1" x14ac:dyDescent="0.35"/>
    <row r="84869" customFormat="1" x14ac:dyDescent="0.35"/>
    <row r="84870" customFormat="1" x14ac:dyDescent="0.35"/>
    <row r="84871" customFormat="1" x14ac:dyDescent="0.35"/>
    <row r="84872" customFormat="1" x14ac:dyDescent="0.35"/>
    <row r="84873" customFormat="1" x14ac:dyDescent="0.35"/>
    <row r="84874" customFormat="1" x14ac:dyDescent="0.35"/>
    <row r="84875" customFormat="1" x14ac:dyDescent="0.35"/>
    <row r="84876" customFormat="1" x14ac:dyDescent="0.35"/>
    <row r="84877" customFormat="1" x14ac:dyDescent="0.35"/>
    <row r="84878" customFormat="1" x14ac:dyDescent="0.35"/>
    <row r="84879" customFormat="1" x14ac:dyDescent="0.35"/>
    <row r="84880" customFormat="1" x14ac:dyDescent="0.35"/>
    <row r="84881" customFormat="1" x14ac:dyDescent="0.35"/>
    <row r="84882" customFormat="1" x14ac:dyDescent="0.35"/>
    <row r="84883" customFormat="1" x14ac:dyDescent="0.35"/>
    <row r="84884" customFormat="1" x14ac:dyDescent="0.35"/>
    <row r="84885" customFormat="1" x14ac:dyDescent="0.35"/>
    <row r="84886" customFormat="1" x14ac:dyDescent="0.35"/>
    <row r="84887" customFormat="1" x14ac:dyDescent="0.35"/>
    <row r="84888" customFormat="1" x14ac:dyDescent="0.35"/>
    <row r="84889" customFormat="1" x14ac:dyDescent="0.35"/>
    <row r="84890" customFormat="1" x14ac:dyDescent="0.35"/>
    <row r="84891" customFormat="1" x14ac:dyDescent="0.35"/>
    <row r="84892" customFormat="1" x14ac:dyDescent="0.35"/>
    <row r="84893" customFormat="1" x14ac:dyDescent="0.35"/>
    <row r="84894" customFormat="1" x14ac:dyDescent="0.35"/>
    <row r="84895" customFormat="1" x14ac:dyDescent="0.35"/>
    <row r="84896" customFormat="1" x14ac:dyDescent="0.35"/>
    <row r="84897" customFormat="1" x14ac:dyDescent="0.35"/>
    <row r="84898" customFormat="1" x14ac:dyDescent="0.35"/>
    <row r="84899" customFormat="1" x14ac:dyDescent="0.35"/>
    <row r="84900" customFormat="1" x14ac:dyDescent="0.35"/>
    <row r="84901" customFormat="1" x14ac:dyDescent="0.35"/>
    <row r="84902" customFormat="1" x14ac:dyDescent="0.35"/>
    <row r="84903" customFormat="1" x14ac:dyDescent="0.35"/>
    <row r="84904" customFormat="1" x14ac:dyDescent="0.35"/>
    <row r="84905" customFormat="1" x14ac:dyDescent="0.35"/>
    <row r="84906" customFormat="1" x14ac:dyDescent="0.35"/>
    <row r="84907" customFormat="1" x14ac:dyDescent="0.35"/>
    <row r="84908" customFormat="1" x14ac:dyDescent="0.35"/>
    <row r="84909" customFormat="1" x14ac:dyDescent="0.35"/>
    <row r="84910" customFormat="1" x14ac:dyDescent="0.35"/>
    <row r="84911" customFormat="1" x14ac:dyDescent="0.35"/>
    <row r="84912" customFormat="1" x14ac:dyDescent="0.35"/>
    <row r="84913" customFormat="1" x14ac:dyDescent="0.35"/>
    <row r="84914" customFormat="1" x14ac:dyDescent="0.35"/>
    <row r="84915" customFormat="1" x14ac:dyDescent="0.35"/>
    <row r="84916" customFormat="1" x14ac:dyDescent="0.35"/>
    <row r="84917" customFormat="1" x14ac:dyDescent="0.35"/>
    <row r="84918" customFormat="1" x14ac:dyDescent="0.35"/>
    <row r="84919" customFormat="1" x14ac:dyDescent="0.35"/>
    <row r="84920" customFormat="1" x14ac:dyDescent="0.35"/>
    <row r="84921" customFormat="1" x14ac:dyDescent="0.35"/>
    <row r="84922" customFormat="1" x14ac:dyDescent="0.35"/>
    <row r="84923" customFormat="1" x14ac:dyDescent="0.35"/>
    <row r="84924" customFormat="1" x14ac:dyDescent="0.35"/>
    <row r="84925" customFormat="1" x14ac:dyDescent="0.35"/>
    <row r="84926" customFormat="1" x14ac:dyDescent="0.35"/>
    <row r="84927" customFormat="1" x14ac:dyDescent="0.35"/>
    <row r="84928" customFormat="1" x14ac:dyDescent="0.35"/>
    <row r="84929" customFormat="1" x14ac:dyDescent="0.35"/>
    <row r="84930" customFormat="1" x14ac:dyDescent="0.35"/>
    <row r="84931" customFormat="1" x14ac:dyDescent="0.35"/>
    <row r="84932" customFormat="1" x14ac:dyDescent="0.35"/>
    <row r="84933" customFormat="1" x14ac:dyDescent="0.35"/>
    <row r="84934" customFormat="1" x14ac:dyDescent="0.35"/>
    <row r="84935" customFormat="1" x14ac:dyDescent="0.35"/>
    <row r="84936" customFormat="1" x14ac:dyDescent="0.35"/>
    <row r="84937" customFormat="1" x14ac:dyDescent="0.35"/>
    <row r="84938" customFormat="1" x14ac:dyDescent="0.35"/>
    <row r="84939" customFormat="1" x14ac:dyDescent="0.35"/>
    <row r="84940" customFormat="1" x14ac:dyDescent="0.35"/>
    <row r="84941" customFormat="1" x14ac:dyDescent="0.35"/>
    <row r="84942" customFormat="1" x14ac:dyDescent="0.35"/>
    <row r="84943" customFormat="1" x14ac:dyDescent="0.35"/>
    <row r="84944" customFormat="1" x14ac:dyDescent="0.35"/>
    <row r="84945" customFormat="1" x14ac:dyDescent="0.35"/>
    <row r="84946" customFormat="1" x14ac:dyDescent="0.35"/>
    <row r="84947" customFormat="1" x14ac:dyDescent="0.35"/>
    <row r="84948" customFormat="1" x14ac:dyDescent="0.35"/>
    <row r="84949" customFormat="1" x14ac:dyDescent="0.35"/>
    <row r="84950" customFormat="1" x14ac:dyDescent="0.35"/>
    <row r="84951" customFormat="1" x14ac:dyDescent="0.35"/>
    <row r="84952" customFormat="1" x14ac:dyDescent="0.35"/>
    <row r="84953" customFormat="1" x14ac:dyDescent="0.35"/>
    <row r="84954" customFormat="1" x14ac:dyDescent="0.35"/>
    <row r="84955" customFormat="1" x14ac:dyDescent="0.35"/>
    <row r="84956" customFormat="1" x14ac:dyDescent="0.35"/>
    <row r="84957" customFormat="1" x14ac:dyDescent="0.35"/>
    <row r="84958" customFormat="1" x14ac:dyDescent="0.35"/>
    <row r="84959" customFormat="1" x14ac:dyDescent="0.35"/>
    <row r="84960" customFormat="1" x14ac:dyDescent="0.35"/>
    <row r="84961" customFormat="1" x14ac:dyDescent="0.35"/>
    <row r="84962" customFormat="1" x14ac:dyDescent="0.35"/>
    <row r="84963" customFormat="1" x14ac:dyDescent="0.35"/>
    <row r="84964" customFormat="1" x14ac:dyDescent="0.35"/>
    <row r="84965" customFormat="1" x14ac:dyDescent="0.35"/>
    <row r="84966" customFormat="1" x14ac:dyDescent="0.35"/>
    <row r="84967" customFormat="1" x14ac:dyDescent="0.35"/>
    <row r="84968" customFormat="1" x14ac:dyDescent="0.35"/>
    <row r="84969" customFormat="1" x14ac:dyDescent="0.35"/>
    <row r="84970" customFormat="1" x14ac:dyDescent="0.35"/>
    <row r="84971" customFormat="1" x14ac:dyDescent="0.35"/>
    <row r="84972" customFormat="1" x14ac:dyDescent="0.35"/>
    <row r="84973" customFormat="1" x14ac:dyDescent="0.35"/>
    <row r="84974" customFormat="1" x14ac:dyDescent="0.35"/>
    <row r="84975" customFormat="1" x14ac:dyDescent="0.35"/>
    <row r="84976" customFormat="1" x14ac:dyDescent="0.35"/>
    <row r="84977" customFormat="1" x14ac:dyDescent="0.35"/>
    <row r="84978" customFormat="1" x14ac:dyDescent="0.35"/>
    <row r="84979" customFormat="1" x14ac:dyDescent="0.35"/>
    <row r="84980" customFormat="1" x14ac:dyDescent="0.35"/>
    <row r="84981" customFormat="1" x14ac:dyDescent="0.35"/>
    <row r="84982" customFormat="1" x14ac:dyDescent="0.35"/>
    <row r="84983" customFormat="1" x14ac:dyDescent="0.35"/>
    <row r="84984" customFormat="1" x14ac:dyDescent="0.35"/>
    <row r="84985" customFormat="1" x14ac:dyDescent="0.35"/>
    <row r="84986" customFormat="1" x14ac:dyDescent="0.35"/>
    <row r="84987" customFormat="1" x14ac:dyDescent="0.35"/>
    <row r="84988" customFormat="1" x14ac:dyDescent="0.35"/>
    <row r="84989" customFormat="1" x14ac:dyDescent="0.35"/>
    <row r="84990" customFormat="1" x14ac:dyDescent="0.35"/>
    <row r="84991" customFormat="1" x14ac:dyDescent="0.35"/>
    <row r="84992" customFormat="1" x14ac:dyDescent="0.35"/>
    <row r="84993" customFormat="1" x14ac:dyDescent="0.35"/>
    <row r="84994" customFormat="1" x14ac:dyDescent="0.35"/>
    <row r="84995" customFormat="1" x14ac:dyDescent="0.35"/>
    <row r="84996" customFormat="1" x14ac:dyDescent="0.35"/>
    <row r="84997" customFormat="1" x14ac:dyDescent="0.35"/>
    <row r="84998" customFormat="1" x14ac:dyDescent="0.35"/>
    <row r="84999" customFormat="1" x14ac:dyDescent="0.35"/>
    <row r="85000" customFormat="1" x14ac:dyDescent="0.35"/>
    <row r="85001" customFormat="1" x14ac:dyDescent="0.35"/>
    <row r="85002" customFormat="1" x14ac:dyDescent="0.35"/>
    <row r="85003" customFormat="1" x14ac:dyDescent="0.35"/>
    <row r="85004" customFormat="1" x14ac:dyDescent="0.35"/>
    <row r="85005" customFormat="1" x14ac:dyDescent="0.35"/>
    <row r="85006" customFormat="1" x14ac:dyDescent="0.35"/>
    <row r="85007" customFormat="1" x14ac:dyDescent="0.35"/>
    <row r="85008" customFormat="1" x14ac:dyDescent="0.35"/>
    <row r="85009" customFormat="1" x14ac:dyDescent="0.35"/>
    <row r="85010" customFormat="1" x14ac:dyDescent="0.35"/>
    <row r="85011" customFormat="1" x14ac:dyDescent="0.35"/>
    <row r="85012" customFormat="1" x14ac:dyDescent="0.35"/>
    <row r="85013" customFormat="1" x14ac:dyDescent="0.35"/>
    <row r="85014" customFormat="1" x14ac:dyDescent="0.35"/>
    <row r="85015" customFormat="1" x14ac:dyDescent="0.35"/>
    <row r="85016" customFormat="1" x14ac:dyDescent="0.35"/>
    <row r="85017" customFormat="1" x14ac:dyDescent="0.35"/>
    <row r="85018" customFormat="1" x14ac:dyDescent="0.35"/>
    <row r="85019" customFormat="1" x14ac:dyDescent="0.35"/>
    <row r="85020" customFormat="1" x14ac:dyDescent="0.35"/>
    <row r="85021" customFormat="1" x14ac:dyDescent="0.35"/>
    <row r="85022" customFormat="1" x14ac:dyDescent="0.35"/>
    <row r="85023" customFormat="1" x14ac:dyDescent="0.35"/>
    <row r="85024" customFormat="1" x14ac:dyDescent="0.35"/>
    <row r="85025" customFormat="1" x14ac:dyDescent="0.35"/>
    <row r="85026" customFormat="1" x14ac:dyDescent="0.35"/>
    <row r="85027" customFormat="1" x14ac:dyDescent="0.35"/>
    <row r="85028" customFormat="1" x14ac:dyDescent="0.35"/>
    <row r="85029" customFormat="1" x14ac:dyDescent="0.35"/>
    <row r="85030" customFormat="1" x14ac:dyDescent="0.35"/>
    <row r="85031" customFormat="1" x14ac:dyDescent="0.35"/>
    <row r="85032" customFormat="1" x14ac:dyDescent="0.35"/>
    <row r="85033" customFormat="1" x14ac:dyDescent="0.35"/>
    <row r="85034" customFormat="1" x14ac:dyDescent="0.35"/>
    <row r="85035" customFormat="1" x14ac:dyDescent="0.35"/>
    <row r="85036" customFormat="1" x14ac:dyDescent="0.35"/>
    <row r="85037" customFormat="1" x14ac:dyDescent="0.35"/>
    <row r="85038" customFormat="1" x14ac:dyDescent="0.35"/>
    <row r="85039" customFormat="1" x14ac:dyDescent="0.35"/>
    <row r="85040" customFormat="1" x14ac:dyDescent="0.35"/>
    <row r="85041" customFormat="1" x14ac:dyDescent="0.35"/>
    <row r="85042" customFormat="1" x14ac:dyDescent="0.35"/>
    <row r="85043" customFormat="1" x14ac:dyDescent="0.35"/>
    <row r="85044" customFormat="1" x14ac:dyDescent="0.35"/>
    <row r="85045" customFormat="1" x14ac:dyDescent="0.35"/>
    <row r="85046" customFormat="1" x14ac:dyDescent="0.35"/>
    <row r="85047" customFormat="1" x14ac:dyDescent="0.35"/>
    <row r="85048" customFormat="1" x14ac:dyDescent="0.35"/>
    <row r="85049" customFormat="1" x14ac:dyDescent="0.35"/>
    <row r="85050" customFormat="1" x14ac:dyDescent="0.35"/>
    <row r="85051" customFormat="1" x14ac:dyDescent="0.35"/>
    <row r="85052" customFormat="1" x14ac:dyDescent="0.35"/>
    <row r="85053" customFormat="1" x14ac:dyDescent="0.35"/>
    <row r="85054" customFormat="1" x14ac:dyDescent="0.35"/>
    <row r="85055" customFormat="1" x14ac:dyDescent="0.35"/>
    <row r="85056" customFormat="1" x14ac:dyDescent="0.35"/>
    <row r="85057" customFormat="1" x14ac:dyDescent="0.35"/>
    <row r="85058" customFormat="1" x14ac:dyDescent="0.35"/>
    <row r="85059" customFormat="1" x14ac:dyDescent="0.35"/>
    <row r="85060" customFormat="1" x14ac:dyDescent="0.35"/>
    <row r="85061" customFormat="1" x14ac:dyDescent="0.35"/>
    <row r="85062" customFormat="1" x14ac:dyDescent="0.35"/>
    <row r="85063" customFormat="1" x14ac:dyDescent="0.35"/>
    <row r="85064" customFormat="1" x14ac:dyDescent="0.35"/>
    <row r="85065" customFormat="1" x14ac:dyDescent="0.35"/>
    <row r="85066" customFormat="1" x14ac:dyDescent="0.35"/>
    <row r="85067" customFormat="1" x14ac:dyDescent="0.35"/>
    <row r="85068" customFormat="1" x14ac:dyDescent="0.35"/>
    <row r="85069" customFormat="1" x14ac:dyDescent="0.35"/>
    <row r="85070" customFormat="1" x14ac:dyDescent="0.35"/>
    <row r="85071" customFormat="1" x14ac:dyDescent="0.35"/>
    <row r="85072" customFormat="1" x14ac:dyDescent="0.35"/>
    <row r="85073" customFormat="1" x14ac:dyDescent="0.35"/>
    <row r="85074" customFormat="1" x14ac:dyDescent="0.35"/>
    <row r="85075" customFormat="1" x14ac:dyDescent="0.35"/>
    <row r="85076" customFormat="1" x14ac:dyDescent="0.35"/>
    <row r="85077" customFormat="1" x14ac:dyDescent="0.35"/>
    <row r="85078" customFormat="1" x14ac:dyDescent="0.35"/>
    <row r="85079" customFormat="1" x14ac:dyDescent="0.35"/>
    <row r="85080" customFormat="1" x14ac:dyDescent="0.35"/>
    <row r="85081" customFormat="1" x14ac:dyDescent="0.35"/>
    <row r="85082" customFormat="1" x14ac:dyDescent="0.35"/>
    <row r="85083" customFormat="1" x14ac:dyDescent="0.35"/>
    <row r="85084" customFormat="1" x14ac:dyDescent="0.35"/>
    <row r="85085" customFormat="1" x14ac:dyDescent="0.35"/>
    <row r="85086" customFormat="1" x14ac:dyDescent="0.35"/>
    <row r="85087" customFormat="1" x14ac:dyDescent="0.35"/>
    <row r="85088" customFormat="1" x14ac:dyDescent="0.35"/>
    <row r="85089" customFormat="1" x14ac:dyDescent="0.35"/>
    <row r="85090" customFormat="1" x14ac:dyDescent="0.35"/>
    <row r="85091" customFormat="1" x14ac:dyDescent="0.35"/>
    <row r="85092" customFormat="1" x14ac:dyDescent="0.35"/>
    <row r="85093" customFormat="1" x14ac:dyDescent="0.35"/>
    <row r="85094" customFormat="1" x14ac:dyDescent="0.35"/>
    <row r="85095" customFormat="1" x14ac:dyDescent="0.35"/>
    <row r="85096" customFormat="1" x14ac:dyDescent="0.35"/>
    <row r="85097" customFormat="1" x14ac:dyDescent="0.35"/>
    <row r="85098" customFormat="1" x14ac:dyDescent="0.35"/>
    <row r="85099" customFormat="1" x14ac:dyDescent="0.35"/>
    <row r="85100" customFormat="1" x14ac:dyDescent="0.35"/>
    <row r="85101" customFormat="1" x14ac:dyDescent="0.35"/>
    <row r="85102" customFormat="1" x14ac:dyDescent="0.35"/>
    <row r="85103" customFormat="1" x14ac:dyDescent="0.35"/>
    <row r="85104" customFormat="1" x14ac:dyDescent="0.35"/>
    <row r="85105" customFormat="1" x14ac:dyDescent="0.35"/>
    <row r="85106" customFormat="1" x14ac:dyDescent="0.35"/>
    <row r="85107" customFormat="1" x14ac:dyDescent="0.35"/>
    <row r="85108" customFormat="1" x14ac:dyDescent="0.35"/>
    <row r="85109" customFormat="1" x14ac:dyDescent="0.35"/>
    <row r="85110" customFormat="1" x14ac:dyDescent="0.35"/>
    <row r="85111" customFormat="1" x14ac:dyDescent="0.35"/>
    <row r="85112" customFormat="1" x14ac:dyDescent="0.35"/>
    <row r="85113" customFormat="1" x14ac:dyDescent="0.35"/>
    <row r="85114" customFormat="1" x14ac:dyDescent="0.35"/>
    <row r="85115" customFormat="1" x14ac:dyDescent="0.35"/>
    <row r="85116" customFormat="1" x14ac:dyDescent="0.35"/>
    <row r="85117" customFormat="1" x14ac:dyDescent="0.35"/>
    <row r="85118" customFormat="1" x14ac:dyDescent="0.35"/>
    <row r="85119" customFormat="1" x14ac:dyDescent="0.35"/>
    <row r="85120" customFormat="1" x14ac:dyDescent="0.35"/>
    <row r="85121" customFormat="1" x14ac:dyDescent="0.35"/>
    <row r="85122" customFormat="1" x14ac:dyDescent="0.35"/>
    <row r="85123" customFormat="1" x14ac:dyDescent="0.35"/>
    <row r="85124" customFormat="1" x14ac:dyDescent="0.35"/>
    <row r="85125" customFormat="1" x14ac:dyDescent="0.35"/>
    <row r="85126" customFormat="1" x14ac:dyDescent="0.35"/>
    <row r="85127" customFormat="1" x14ac:dyDescent="0.35"/>
    <row r="85128" customFormat="1" x14ac:dyDescent="0.35"/>
    <row r="85129" customFormat="1" x14ac:dyDescent="0.35"/>
    <row r="85130" customFormat="1" x14ac:dyDescent="0.35"/>
    <row r="85131" customFormat="1" x14ac:dyDescent="0.35"/>
    <row r="85132" customFormat="1" x14ac:dyDescent="0.35"/>
    <row r="85133" customFormat="1" x14ac:dyDescent="0.35"/>
    <row r="85134" customFormat="1" x14ac:dyDescent="0.35"/>
    <row r="85135" customFormat="1" x14ac:dyDescent="0.35"/>
    <row r="85136" customFormat="1" x14ac:dyDescent="0.35"/>
    <row r="85137" customFormat="1" x14ac:dyDescent="0.35"/>
    <row r="85138" customFormat="1" x14ac:dyDescent="0.35"/>
    <row r="85139" customFormat="1" x14ac:dyDescent="0.35"/>
    <row r="85140" customFormat="1" x14ac:dyDescent="0.35"/>
    <row r="85141" customFormat="1" x14ac:dyDescent="0.35"/>
    <row r="85142" customFormat="1" x14ac:dyDescent="0.35"/>
    <row r="85143" customFormat="1" x14ac:dyDescent="0.35"/>
    <row r="85144" customFormat="1" x14ac:dyDescent="0.35"/>
    <row r="85145" customFormat="1" x14ac:dyDescent="0.35"/>
    <row r="85146" customFormat="1" x14ac:dyDescent="0.35"/>
    <row r="85147" customFormat="1" x14ac:dyDescent="0.35"/>
    <row r="85148" customFormat="1" x14ac:dyDescent="0.35"/>
    <row r="85149" customFormat="1" x14ac:dyDescent="0.35"/>
    <row r="85150" customFormat="1" x14ac:dyDescent="0.35"/>
    <row r="85151" customFormat="1" x14ac:dyDescent="0.35"/>
    <row r="85152" customFormat="1" x14ac:dyDescent="0.35"/>
    <row r="85153" customFormat="1" x14ac:dyDescent="0.35"/>
    <row r="85154" customFormat="1" x14ac:dyDescent="0.35"/>
    <row r="85155" customFormat="1" x14ac:dyDescent="0.35"/>
    <row r="85156" customFormat="1" x14ac:dyDescent="0.35"/>
    <row r="85157" customFormat="1" x14ac:dyDescent="0.35"/>
    <row r="85158" customFormat="1" x14ac:dyDescent="0.35"/>
    <row r="85159" customFormat="1" x14ac:dyDescent="0.35"/>
    <row r="85160" customFormat="1" x14ac:dyDescent="0.35"/>
    <row r="85161" customFormat="1" x14ac:dyDescent="0.35"/>
    <row r="85162" customFormat="1" x14ac:dyDescent="0.35"/>
    <row r="85163" customFormat="1" x14ac:dyDescent="0.35"/>
    <row r="85164" customFormat="1" x14ac:dyDescent="0.35"/>
    <row r="85165" customFormat="1" x14ac:dyDescent="0.35"/>
    <row r="85166" customFormat="1" x14ac:dyDescent="0.35"/>
    <row r="85167" customFormat="1" x14ac:dyDescent="0.35"/>
    <row r="85168" customFormat="1" x14ac:dyDescent="0.35"/>
    <row r="85169" customFormat="1" x14ac:dyDescent="0.35"/>
    <row r="85170" customFormat="1" x14ac:dyDescent="0.35"/>
    <row r="85171" customFormat="1" x14ac:dyDescent="0.35"/>
    <row r="85172" customFormat="1" x14ac:dyDescent="0.35"/>
    <row r="85173" customFormat="1" x14ac:dyDescent="0.35"/>
    <row r="85174" customFormat="1" x14ac:dyDescent="0.35"/>
    <row r="85175" customFormat="1" x14ac:dyDescent="0.35"/>
    <row r="85176" customFormat="1" x14ac:dyDescent="0.35"/>
    <row r="85177" customFormat="1" x14ac:dyDescent="0.35"/>
    <row r="85178" customFormat="1" x14ac:dyDescent="0.35"/>
    <row r="85179" customFormat="1" x14ac:dyDescent="0.35"/>
    <row r="85180" customFormat="1" x14ac:dyDescent="0.35"/>
    <row r="85181" customFormat="1" x14ac:dyDescent="0.35"/>
    <row r="85182" customFormat="1" x14ac:dyDescent="0.35"/>
    <row r="85183" customFormat="1" x14ac:dyDescent="0.35"/>
    <row r="85184" customFormat="1" x14ac:dyDescent="0.35"/>
    <row r="85185" customFormat="1" x14ac:dyDescent="0.35"/>
    <row r="85186" customFormat="1" x14ac:dyDescent="0.35"/>
    <row r="85187" customFormat="1" x14ac:dyDescent="0.35"/>
    <row r="85188" customFormat="1" x14ac:dyDescent="0.35"/>
    <row r="85189" customFormat="1" x14ac:dyDescent="0.35"/>
    <row r="85190" customFormat="1" x14ac:dyDescent="0.35"/>
    <row r="85191" customFormat="1" x14ac:dyDescent="0.35"/>
    <row r="85192" customFormat="1" x14ac:dyDescent="0.35"/>
    <row r="85193" customFormat="1" x14ac:dyDescent="0.35"/>
    <row r="85194" customFormat="1" x14ac:dyDescent="0.35"/>
    <row r="85195" customFormat="1" x14ac:dyDescent="0.35"/>
    <row r="85196" customFormat="1" x14ac:dyDescent="0.35"/>
    <row r="85197" customFormat="1" x14ac:dyDescent="0.35"/>
    <row r="85198" customFormat="1" x14ac:dyDescent="0.35"/>
    <row r="85199" customFormat="1" x14ac:dyDescent="0.35"/>
    <row r="85200" customFormat="1" x14ac:dyDescent="0.35"/>
    <row r="85201" customFormat="1" x14ac:dyDescent="0.35"/>
    <row r="85202" customFormat="1" x14ac:dyDescent="0.35"/>
    <row r="85203" customFormat="1" x14ac:dyDescent="0.35"/>
    <row r="85204" customFormat="1" x14ac:dyDescent="0.35"/>
    <row r="85205" customFormat="1" x14ac:dyDescent="0.35"/>
    <row r="85206" customFormat="1" x14ac:dyDescent="0.35"/>
    <row r="85207" customFormat="1" x14ac:dyDescent="0.35"/>
    <row r="85208" customFormat="1" x14ac:dyDescent="0.35"/>
    <row r="85209" customFormat="1" x14ac:dyDescent="0.35"/>
    <row r="85210" customFormat="1" x14ac:dyDescent="0.35"/>
    <row r="85211" customFormat="1" x14ac:dyDescent="0.35"/>
    <row r="85212" customFormat="1" x14ac:dyDescent="0.35"/>
    <row r="85213" customFormat="1" x14ac:dyDescent="0.35"/>
    <row r="85214" customFormat="1" x14ac:dyDescent="0.35"/>
    <row r="85215" customFormat="1" x14ac:dyDescent="0.35"/>
    <row r="85216" customFormat="1" x14ac:dyDescent="0.35"/>
    <row r="85217" customFormat="1" x14ac:dyDescent="0.35"/>
    <row r="85218" customFormat="1" x14ac:dyDescent="0.35"/>
    <row r="85219" customFormat="1" x14ac:dyDescent="0.35"/>
    <row r="85220" customFormat="1" x14ac:dyDescent="0.35"/>
    <row r="85221" customFormat="1" x14ac:dyDescent="0.35"/>
    <row r="85222" customFormat="1" x14ac:dyDescent="0.35"/>
    <row r="85223" customFormat="1" x14ac:dyDescent="0.35"/>
    <row r="85224" customFormat="1" x14ac:dyDescent="0.35"/>
    <row r="85225" customFormat="1" x14ac:dyDescent="0.35"/>
    <row r="85226" customFormat="1" x14ac:dyDescent="0.35"/>
    <row r="85227" customFormat="1" x14ac:dyDescent="0.35"/>
    <row r="85228" customFormat="1" x14ac:dyDescent="0.35"/>
    <row r="85229" customFormat="1" x14ac:dyDescent="0.35"/>
    <row r="85230" customFormat="1" x14ac:dyDescent="0.35"/>
    <row r="85231" customFormat="1" x14ac:dyDescent="0.35"/>
    <row r="85232" customFormat="1" x14ac:dyDescent="0.35"/>
    <row r="85233" customFormat="1" x14ac:dyDescent="0.35"/>
    <row r="85234" customFormat="1" x14ac:dyDescent="0.35"/>
    <row r="85235" customFormat="1" x14ac:dyDescent="0.35"/>
    <row r="85236" customFormat="1" x14ac:dyDescent="0.35"/>
    <row r="85237" customFormat="1" x14ac:dyDescent="0.35"/>
    <row r="85238" customFormat="1" x14ac:dyDescent="0.35"/>
    <row r="85239" customFormat="1" x14ac:dyDescent="0.35"/>
    <row r="85240" customFormat="1" x14ac:dyDescent="0.35"/>
    <row r="85241" customFormat="1" x14ac:dyDescent="0.35"/>
    <row r="85242" customFormat="1" x14ac:dyDescent="0.35"/>
    <row r="85243" customFormat="1" x14ac:dyDescent="0.35"/>
    <row r="85244" customFormat="1" x14ac:dyDescent="0.35"/>
    <row r="85245" customFormat="1" x14ac:dyDescent="0.35"/>
    <row r="85246" customFormat="1" x14ac:dyDescent="0.35"/>
    <row r="85247" customFormat="1" x14ac:dyDescent="0.35"/>
    <row r="85248" customFormat="1" x14ac:dyDescent="0.35"/>
    <row r="85249" customFormat="1" x14ac:dyDescent="0.35"/>
    <row r="85250" customFormat="1" x14ac:dyDescent="0.35"/>
    <row r="85251" customFormat="1" x14ac:dyDescent="0.35"/>
    <row r="85252" customFormat="1" x14ac:dyDescent="0.35"/>
    <row r="85253" customFormat="1" x14ac:dyDescent="0.35"/>
    <row r="85254" customFormat="1" x14ac:dyDescent="0.35"/>
    <row r="85255" customFormat="1" x14ac:dyDescent="0.35"/>
    <row r="85256" customFormat="1" x14ac:dyDescent="0.35"/>
    <row r="85257" customFormat="1" x14ac:dyDescent="0.35"/>
    <row r="85258" customFormat="1" x14ac:dyDescent="0.35"/>
    <row r="85259" customFormat="1" x14ac:dyDescent="0.35"/>
    <row r="85260" customFormat="1" x14ac:dyDescent="0.35"/>
    <row r="85261" customFormat="1" x14ac:dyDescent="0.35"/>
    <row r="85262" customFormat="1" x14ac:dyDescent="0.35"/>
    <row r="85263" customFormat="1" x14ac:dyDescent="0.35"/>
    <row r="85264" customFormat="1" x14ac:dyDescent="0.35"/>
    <row r="85265" customFormat="1" x14ac:dyDescent="0.35"/>
    <row r="85266" customFormat="1" x14ac:dyDescent="0.35"/>
    <row r="85267" customFormat="1" x14ac:dyDescent="0.35"/>
    <row r="85268" customFormat="1" x14ac:dyDescent="0.35"/>
    <row r="85269" customFormat="1" x14ac:dyDescent="0.35"/>
    <row r="85270" customFormat="1" x14ac:dyDescent="0.35"/>
    <row r="85271" customFormat="1" x14ac:dyDescent="0.35"/>
    <row r="85272" customFormat="1" x14ac:dyDescent="0.35"/>
    <row r="85273" customFormat="1" x14ac:dyDescent="0.35"/>
    <row r="85274" customFormat="1" x14ac:dyDescent="0.35"/>
    <row r="85275" customFormat="1" x14ac:dyDescent="0.35"/>
    <row r="85276" customFormat="1" x14ac:dyDescent="0.35"/>
    <row r="85277" customFormat="1" x14ac:dyDescent="0.35"/>
    <row r="85278" customFormat="1" x14ac:dyDescent="0.35"/>
    <row r="85279" customFormat="1" x14ac:dyDescent="0.35"/>
    <row r="85280" customFormat="1" x14ac:dyDescent="0.35"/>
    <row r="85281" customFormat="1" x14ac:dyDescent="0.35"/>
    <row r="85282" customFormat="1" x14ac:dyDescent="0.35"/>
    <row r="85283" customFormat="1" x14ac:dyDescent="0.35"/>
    <row r="85284" customFormat="1" x14ac:dyDescent="0.35"/>
    <row r="85285" customFormat="1" x14ac:dyDescent="0.35"/>
    <row r="85286" customFormat="1" x14ac:dyDescent="0.35"/>
    <row r="85287" customFormat="1" x14ac:dyDescent="0.35"/>
    <row r="85288" customFormat="1" x14ac:dyDescent="0.35"/>
    <row r="85289" customFormat="1" x14ac:dyDescent="0.35"/>
    <row r="85290" customFormat="1" x14ac:dyDescent="0.35"/>
    <row r="85291" customFormat="1" x14ac:dyDescent="0.35"/>
    <row r="85292" customFormat="1" x14ac:dyDescent="0.35"/>
    <row r="85293" customFormat="1" x14ac:dyDescent="0.35"/>
    <row r="85294" customFormat="1" x14ac:dyDescent="0.35"/>
    <row r="85295" customFormat="1" x14ac:dyDescent="0.35"/>
    <row r="85296" customFormat="1" x14ac:dyDescent="0.35"/>
    <row r="85297" customFormat="1" x14ac:dyDescent="0.35"/>
    <row r="85298" customFormat="1" x14ac:dyDescent="0.35"/>
    <row r="85299" customFormat="1" x14ac:dyDescent="0.35"/>
    <row r="85300" customFormat="1" x14ac:dyDescent="0.35"/>
    <row r="85301" customFormat="1" x14ac:dyDescent="0.35"/>
    <row r="85302" customFormat="1" x14ac:dyDescent="0.35"/>
    <row r="85303" customFormat="1" x14ac:dyDescent="0.35"/>
    <row r="85304" customFormat="1" x14ac:dyDescent="0.35"/>
    <row r="85305" customFormat="1" x14ac:dyDescent="0.35"/>
    <row r="85306" customFormat="1" x14ac:dyDescent="0.35"/>
    <row r="85307" customFormat="1" x14ac:dyDescent="0.35"/>
    <row r="85308" customFormat="1" x14ac:dyDescent="0.35"/>
    <row r="85309" customFormat="1" x14ac:dyDescent="0.35"/>
    <row r="85310" customFormat="1" x14ac:dyDescent="0.35"/>
    <row r="85311" customFormat="1" x14ac:dyDescent="0.35"/>
    <row r="85312" customFormat="1" x14ac:dyDescent="0.35"/>
    <row r="85313" customFormat="1" x14ac:dyDescent="0.35"/>
    <row r="85314" customFormat="1" x14ac:dyDescent="0.35"/>
    <row r="85315" customFormat="1" x14ac:dyDescent="0.35"/>
    <row r="85316" customFormat="1" x14ac:dyDescent="0.35"/>
    <row r="85317" customFormat="1" x14ac:dyDescent="0.35"/>
    <row r="85318" customFormat="1" x14ac:dyDescent="0.35"/>
    <row r="85319" customFormat="1" x14ac:dyDescent="0.35"/>
    <row r="85320" customFormat="1" x14ac:dyDescent="0.35"/>
    <row r="85321" customFormat="1" x14ac:dyDescent="0.35"/>
    <row r="85322" customFormat="1" x14ac:dyDescent="0.35"/>
    <row r="85323" customFormat="1" x14ac:dyDescent="0.35"/>
    <row r="85324" customFormat="1" x14ac:dyDescent="0.35"/>
    <row r="85325" customFormat="1" x14ac:dyDescent="0.35"/>
    <row r="85326" customFormat="1" x14ac:dyDescent="0.35"/>
    <row r="85327" customFormat="1" x14ac:dyDescent="0.35"/>
    <row r="85328" customFormat="1" x14ac:dyDescent="0.35"/>
    <row r="85329" customFormat="1" x14ac:dyDescent="0.35"/>
    <row r="85330" customFormat="1" x14ac:dyDescent="0.35"/>
    <row r="85331" customFormat="1" x14ac:dyDescent="0.35"/>
    <row r="85332" customFormat="1" x14ac:dyDescent="0.35"/>
    <row r="85333" customFormat="1" x14ac:dyDescent="0.35"/>
    <row r="85334" customFormat="1" x14ac:dyDescent="0.35"/>
    <row r="85335" customFormat="1" x14ac:dyDescent="0.35"/>
    <row r="85336" customFormat="1" x14ac:dyDescent="0.35"/>
    <row r="85337" customFormat="1" x14ac:dyDescent="0.35"/>
    <row r="85338" customFormat="1" x14ac:dyDescent="0.35"/>
    <row r="85339" customFormat="1" x14ac:dyDescent="0.35"/>
    <row r="85340" customFormat="1" x14ac:dyDescent="0.35"/>
    <row r="85341" customFormat="1" x14ac:dyDescent="0.35"/>
    <row r="85342" customFormat="1" x14ac:dyDescent="0.35"/>
    <row r="85343" customFormat="1" x14ac:dyDescent="0.35"/>
    <row r="85344" customFormat="1" x14ac:dyDescent="0.35"/>
    <row r="85345" customFormat="1" x14ac:dyDescent="0.35"/>
    <row r="85346" customFormat="1" x14ac:dyDescent="0.35"/>
    <row r="85347" customFormat="1" x14ac:dyDescent="0.35"/>
    <row r="85348" customFormat="1" x14ac:dyDescent="0.35"/>
    <row r="85349" customFormat="1" x14ac:dyDescent="0.35"/>
    <row r="85350" customFormat="1" x14ac:dyDescent="0.35"/>
    <row r="85351" customFormat="1" x14ac:dyDescent="0.35"/>
    <row r="85352" customFormat="1" x14ac:dyDescent="0.35"/>
    <row r="85353" customFormat="1" x14ac:dyDescent="0.35"/>
    <row r="85354" customFormat="1" x14ac:dyDescent="0.35"/>
    <row r="85355" customFormat="1" x14ac:dyDescent="0.35"/>
    <row r="85356" customFormat="1" x14ac:dyDescent="0.35"/>
    <row r="85357" customFormat="1" x14ac:dyDescent="0.35"/>
    <row r="85358" customFormat="1" x14ac:dyDescent="0.35"/>
    <row r="85359" customFormat="1" x14ac:dyDescent="0.35"/>
    <row r="85360" customFormat="1" x14ac:dyDescent="0.35"/>
    <row r="85361" customFormat="1" x14ac:dyDescent="0.35"/>
    <row r="85362" customFormat="1" x14ac:dyDescent="0.35"/>
    <row r="85363" customFormat="1" x14ac:dyDescent="0.35"/>
    <row r="85364" customFormat="1" x14ac:dyDescent="0.35"/>
    <row r="85365" customFormat="1" x14ac:dyDescent="0.35"/>
    <row r="85366" customFormat="1" x14ac:dyDescent="0.35"/>
    <row r="85367" customFormat="1" x14ac:dyDescent="0.35"/>
    <row r="85368" customFormat="1" x14ac:dyDescent="0.35"/>
    <row r="85369" customFormat="1" x14ac:dyDescent="0.35"/>
    <row r="85370" customFormat="1" x14ac:dyDescent="0.35"/>
    <row r="85371" customFormat="1" x14ac:dyDescent="0.35"/>
    <row r="85372" customFormat="1" x14ac:dyDescent="0.35"/>
    <row r="85373" customFormat="1" x14ac:dyDescent="0.35"/>
    <row r="85374" customFormat="1" x14ac:dyDescent="0.35"/>
    <row r="85375" customFormat="1" x14ac:dyDescent="0.35"/>
    <row r="85376" customFormat="1" x14ac:dyDescent="0.35"/>
    <row r="85377" customFormat="1" x14ac:dyDescent="0.35"/>
    <row r="85378" customFormat="1" x14ac:dyDescent="0.35"/>
    <row r="85379" customFormat="1" x14ac:dyDescent="0.35"/>
    <row r="85380" customFormat="1" x14ac:dyDescent="0.35"/>
    <row r="85381" customFormat="1" x14ac:dyDescent="0.35"/>
    <row r="85382" customFormat="1" x14ac:dyDescent="0.35"/>
    <row r="85383" customFormat="1" x14ac:dyDescent="0.35"/>
    <row r="85384" customFormat="1" x14ac:dyDescent="0.35"/>
    <row r="85385" customFormat="1" x14ac:dyDescent="0.35"/>
    <row r="85386" customFormat="1" x14ac:dyDescent="0.35"/>
    <row r="85387" customFormat="1" x14ac:dyDescent="0.35"/>
    <row r="85388" customFormat="1" x14ac:dyDescent="0.35"/>
    <row r="85389" customFormat="1" x14ac:dyDescent="0.35"/>
    <row r="85390" customFormat="1" x14ac:dyDescent="0.35"/>
    <row r="85391" customFormat="1" x14ac:dyDescent="0.35"/>
    <row r="85392" customFormat="1" x14ac:dyDescent="0.35"/>
    <row r="85393" customFormat="1" x14ac:dyDescent="0.35"/>
    <row r="85394" customFormat="1" x14ac:dyDescent="0.35"/>
    <row r="85395" customFormat="1" x14ac:dyDescent="0.35"/>
    <row r="85396" customFormat="1" x14ac:dyDescent="0.35"/>
    <row r="85397" customFormat="1" x14ac:dyDescent="0.35"/>
    <row r="85398" customFormat="1" x14ac:dyDescent="0.35"/>
    <row r="85399" customFormat="1" x14ac:dyDescent="0.35"/>
    <row r="85400" customFormat="1" x14ac:dyDescent="0.35"/>
    <row r="85401" customFormat="1" x14ac:dyDescent="0.35"/>
    <row r="85402" customFormat="1" x14ac:dyDescent="0.35"/>
    <row r="85403" customFormat="1" x14ac:dyDescent="0.35"/>
    <row r="85404" customFormat="1" x14ac:dyDescent="0.35"/>
    <row r="85405" customFormat="1" x14ac:dyDescent="0.35"/>
    <row r="85406" customFormat="1" x14ac:dyDescent="0.35"/>
    <row r="85407" customFormat="1" x14ac:dyDescent="0.35"/>
    <row r="85408" customFormat="1" x14ac:dyDescent="0.35"/>
    <row r="85409" customFormat="1" x14ac:dyDescent="0.35"/>
    <row r="85410" customFormat="1" x14ac:dyDescent="0.35"/>
    <row r="85411" customFormat="1" x14ac:dyDescent="0.35"/>
    <row r="85412" customFormat="1" x14ac:dyDescent="0.35"/>
    <row r="85413" customFormat="1" x14ac:dyDescent="0.35"/>
    <row r="85414" customFormat="1" x14ac:dyDescent="0.35"/>
    <row r="85415" customFormat="1" x14ac:dyDescent="0.35"/>
    <row r="85416" customFormat="1" x14ac:dyDescent="0.35"/>
    <row r="85417" customFormat="1" x14ac:dyDescent="0.35"/>
    <row r="85418" customFormat="1" x14ac:dyDescent="0.35"/>
    <row r="85419" customFormat="1" x14ac:dyDescent="0.35"/>
    <row r="85420" customFormat="1" x14ac:dyDescent="0.35"/>
    <row r="85421" customFormat="1" x14ac:dyDescent="0.35"/>
    <row r="85422" customFormat="1" x14ac:dyDescent="0.35"/>
    <row r="85423" customFormat="1" x14ac:dyDescent="0.35"/>
    <row r="85424" customFormat="1" x14ac:dyDescent="0.35"/>
    <row r="85425" customFormat="1" x14ac:dyDescent="0.35"/>
    <row r="85426" customFormat="1" x14ac:dyDescent="0.35"/>
    <row r="85427" customFormat="1" x14ac:dyDescent="0.35"/>
    <row r="85428" customFormat="1" x14ac:dyDescent="0.35"/>
    <row r="85429" customFormat="1" x14ac:dyDescent="0.35"/>
    <row r="85430" customFormat="1" x14ac:dyDescent="0.35"/>
    <row r="85431" customFormat="1" x14ac:dyDescent="0.35"/>
    <row r="85432" customFormat="1" x14ac:dyDescent="0.35"/>
    <row r="85433" customFormat="1" x14ac:dyDescent="0.35"/>
    <row r="85434" customFormat="1" x14ac:dyDescent="0.35"/>
    <row r="85435" customFormat="1" x14ac:dyDescent="0.35"/>
    <row r="85436" customFormat="1" x14ac:dyDescent="0.35"/>
    <row r="85437" customFormat="1" x14ac:dyDescent="0.35"/>
    <row r="85438" customFormat="1" x14ac:dyDescent="0.35"/>
    <row r="85439" customFormat="1" x14ac:dyDescent="0.35"/>
    <row r="85440" customFormat="1" x14ac:dyDescent="0.35"/>
    <row r="85441" customFormat="1" x14ac:dyDescent="0.35"/>
    <row r="85442" customFormat="1" x14ac:dyDescent="0.35"/>
    <row r="85443" customFormat="1" x14ac:dyDescent="0.35"/>
    <row r="85444" customFormat="1" x14ac:dyDescent="0.35"/>
    <row r="85445" customFormat="1" x14ac:dyDescent="0.35"/>
    <row r="85446" customFormat="1" x14ac:dyDescent="0.35"/>
    <row r="85447" customFormat="1" x14ac:dyDescent="0.35"/>
    <row r="85448" customFormat="1" x14ac:dyDescent="0.35"/>
    <row r="85449" customFormat="1" x14ac:dyDescent="0.35"/>
    <row r="85450" customFormat="1" x14ac:dyDescent="0.35"/>
    <row r="85451" customFormat="1" x14ac:dyDescent="0.35"/>
    <row r="85452" customFormat="1" x14ac:dyDescent="0.35"/>
    <row r="85453" customFormat="1" x14ac:dyDescent="0.35"/>
    <row r="85454" customFormat="1" x14ac:dyDescent="0.35"/>
    <row r="85455" customFormat="1" x14ac:dyDescent="0.35"/>
    <row r="85456" customFormat="1" x14ac:dyDescent="0.35"/>
    <row r="85457" customFormat="1" x14ac:dyDescent="0.35"/>
    <row r="85458" customFormat="1" x14ac:dyDescent="0.35"/>
    <row r="85459" customFormat="1" x14ac:dyDescent="0.35"/>
    <row r="85460" customFormat="1" x14ac:dyDescent="0.35"/>
    <row r="85461" customFormat="1" x14ac:dyDescent="0.35"/>
    <row r="85462" customFormat="1" x14ac:dyDescent="0.35"/>
    <row r="85463" customFormat="1" x14ac:dyDescent="0.35"/>
    <row r="85464" customFormat="1" x14ac:dyDescent="0.35"/>
    <row r="85465" customFormat="1" x14ac:dyDescent="0.35"/>
    <row r="85466" customFormat="1" x14ac:dyDescent="0.35"/>
    <row r="85467" customFormat="1" x14ac:dyDescent="0.35"/>
    <row r="85468" customFormat="1" x14ac:dyDescent="0.35"/>
    <row r="85469" customFormat="1" x14ac:dyDescent="0.35"/>
    <row r="85470" customFormat="1" x14ac:dyDescent="0.35"/>
    <row r="85471" customFormat="1" x14ac:dyDescent="0.35"/>
    <row r="85472" customFormat="1" x14ac:dyDescent="0.35"/>
    <row r="85473" customFormat="1" x14ac:dyDescent="0.35"/>
    <row r="85474" customFormat="1" x14ac:dyDescent="0.35"/>
    <row r="85475" customFormat="1" x14ac:dyDescent="0.35"/>
    <row r="85476" customFormat="1" x14ac:dyDescent="0.35"/>
    <row r="85477" customFormat="1" x14ac:dyDescent="0.35"/>
    <row r="85478" customFormat="1" x14ac:dyDescent="0.35"/>
    <row r="85479" customFormat="1" x14ac:dyDescent="0.35"/>
    <row r="85480" customFormat="1" x14ac:dyDescent="0.35"/>
    <row r="85481" customFormat="1" x14ac:dyDescent="0.35"/>
    <row r="85482" customFormat="1" x14ac:dyDescent="0.35"/>
    <row r="85483" customFormat="1" x14ac:dyDescent="0.35"/>
    <row r="85484" customFormat="1" x14ac:dyDescent="0.35"/>
    <row r="85485" customFormat="1" x14ac:dyDescent="0.35"/>
    <row r="85486" customFormat="1" x14ac:dyDescent="0.35"/>
    <row r="85487" customFormat="1" x14ac:dyDescent="0.35"/>
    <row r="85488" customFormat="1" x14ac:dyDescent="0.35"/>
    <row r="85489" customFormat="1" x14ac:dyDescent="0.35"/>
    <row r="85490" customFormat="1" x14ac:dyDescent="0.35"/>
    <row r="85491" customFormat="1" x14ac:dyDescent="0.35"/>
    <row r="85492" customFormat="1" x14ac:dyDescent="0.35"/>
    <row r="85493" customFormat="1" x14ac:dyDescent="0.35"/>
    <row r="85494" customFormat="1" x14ac:dyDescent="0.35"/>
    <row r="85495" customFormat="1" x14ac:dyDescent="0.35"/>
    <row r="85496" customFormat="1" x14ac:dyDescent="0.35"/>
    <row r="85497" customFormat="1" x14ac:dyDescent="0.35"/>
    <row r="85498" customFormat="1" x14ac:dyDescent="0.35"/>
    <row r="85499" customFormat="1" x14ac:dyDescent="0.35"/>
    <row r="85500" customFormat="1" x14ac:dyDescent="0.35"/>
    <row r="85501" customFormat="1" x14ac:dyDescent="0.35"/>
    <row r="85502" customFormat="1" x14ac:dyDescent="0.35"/>
    <row r="85503" customFormat="1" x14ac:dyDescent="0.35"/>
    <row r="85504" customFormat="1" x14ac:dyDescent="0.35"/>
    <row r="85505" customFormat="1" x14ac:dyDescent="0.35"/>
    <row r="85506" customFormat="1" x14ac:dyDescent="0.35"/>
    <row r="85507" customFormat="1" x14ac:dyDescent="0.35"/>
    <row r="85508" customFormat="1" x14ac:dyDescent="0.35"/>
    <row r="85509" customFormat="1" x14ac:dyDescent="0.35"/>
    <row r="85510" customFormat="1" x14ac:dyDescent="0.35"/>
    <row r="85511" customFormat="1" x14ac:dyDescent="0.35"/>
    <row r="85512" customFormat="1" x14ac:dyDescent="0.35"/>
    <row r="85513" customFormat="1" x14ac:dyDescent="0.35"/>
    <row r="85514" customFormat="1" x14ac:dyDescent="0.35"/>
    <row r="85515" customFormat="1" x14ac:dyDescent="0.35"/>
    <row r="85516" customFormat="1" x14ac:dyDescent="0.35"/>
    <row r="85517" customFormat="1" x14ac:dyDescent="0.35"/>
    <row r="85518" customFormat="1" x14ac:dyDescent="0.35"/>
    <row r="85519" customFormat="1" x14ac:dyDescent="0.35"/>
    <row r="85520" customFormat="1" x14ac:dyDescent="0.35"/>
    <row r="85521" customFormat="1" x14ac:dyDescent="0.35"/>
    <row r="85522" customFormat="1" x14ac:dyDescent="0.35"/>
    <row r="85523" customFormat="1" x14ac:dyDescent="0.35"/>
    <row r="85524" customFormat="1" x14ac:dyDescent="0.35"/>
    <row r="85525" customFormat="1" x14ac:dyDescent="0.35"/>
    <row r="85526" customFormat="1" x14ac:dyDescent="0.35"/>
    <row r="85527" customFormat="1" x14ac:dyDescent="0.35"/>
    <row r="85528" customFormat="1" x14ac:dyDescent="0.35"/>
    <row r="85529" customFormat="1" x14ac:dyDescent="0.35"/>
    <row r="85530" customFormat="1" x14ac:dyDescent="0.35"/>
    <row r="85531" customFormat="1" x14ac:dyDescent="0.35"/>
    <row r="85532" customFormat="1" x14ac:dyDescent="0.35"/>
    <row r="85533" customFormat="1" x14ac:dyDescent="0.35"/>
    <row r="85534" customFormat="1" x14ac:dyDescent="0.35"/>
    <row r="85535" customFormat="1" x14ac:dyDescent="0.35"/>
    <row r="85536" customFormat="1" x14ac:dyDescent="0.35"/>
    <row r="85537" customFormat="1" x14ac:dyDescent="0.35"/>
    <row r="85538" customFormat="1" x14ac:dyDescent="0.35"/>
    <row r="85539" customFormat="1" x14ac:dyDescent="0.35"/>
    <row r="85540" customFormat="1" x14ac:dyDescent="0.35"/>
    <row r="85541" customFormat="1" x14ac:dyDescent="0.35"/>
    <row r="85542" customFormat="1" x14ac:dyDescent="0.35"/>
    <row r="85543" customFormat="1" x14ac:dyDescent="0.35"/>
    <row r="85544" customFormat="1" x14ac:dyDescent="0.35"/>
    <row r="85545" customFormat="1" x14ac:dyDescent="0.35"/>
    <row r="85546" customFormat="1" x14ac:dyDescent="0.35"/>
    <row r="85547" customFormat="1" x14ac:dyDescent="0.35"/>
    <row r="85548" customFormat="1" x14ac:dyDescent="0.35"/>
    <row r="85549" customFormat="1" x14ac:dyDescent="0.35"/>
    <row r="85550" customFormat="1" x14ac:dyDescent="0.35"/>
    <row r="85551" customFormat="1" x14ac:dyDescent="0.35"/>
    <row r="85552" customFormat="1" x14ac:dyDescent="0.35"/>
    <row r="85553" customFormat="1" x14ac:dyDescent="0.35"/>
    <row r="85554" customFormat="1" x14ac:dyDescent="0.35"/>
    <row r="85555" customFormat="1" x14ac:dyDescent="0.35"/>
    <row r="85556" customFormat="1" x14ac:dyDescent="0.35"/>
    <row r="85557" customFormat="1" x14ac:dyDescent="0.35"/>
    <row r="85558" customFormat="1" x14ac:dyDescent="0.35"/>
    <row r="85559" customFormat="1" x14ac:dyDescent="0.35"/>
    <row r="85560" customFormat="1" x14ac:dyDescent="0.35"/>
    <row r="85561" customFormat="1" x14ac:dyDescent="0.35"/>
    <row r="85562" customFormat="1" x14ac:dyDescent="0.35"/>
    <row r="85563" customFormat="1" x14ac:dyDescent="0.35"/>
    <row r="85564" customFormat="1" x14ac:dyDescent="0.35"/>
    <row r="85565" customFormat="1" x14ac:dyDescent="0.35"/>
    <row r="85566" customFormat="1" x14ac:dyDescent="0.35"/>
    <row r="85567" customFormat="1" x14ac:dyDescent="0.35"/>
    <row r="85568" customFormat="1" x14ac:dyDescent="0.35"/>
    <row r="85569" customFormat="1" x14ac:dyDescent="0.35"/>
    <row r="85570" customFormat="1" x14ac:dyDescent="0.35"/>
    <row r="85571" customFormat="1" x14ac:dyDescent="0.35"/>
    <row r="85572" customFormat="1" x14ac:dyDescent="0.35"/>
    <row r="85573" customFormat="1" x14ac:dyDescent="0.35"/>
    <row r="85574" customFormat="1" x14ac:dyDescent="0.35"/>
    <row r="85575" customFormat="1" x14ac:dyDescent="0.35"/>
    <row r="85576" customFormat="1" x14ac:dyDescent="0.35"/>
    <row r="85577" customFormat="1" x14ac:dyDescent="0.35"/>
    <row r="85578" customFormat="1" x14ac:dyDescent="0.35"/>
    <row r="85579" customFormat="1" x14ac:dyDescent="0.35"/>
    <row r="85580" customFormat="1" x14ac:dyDescent="0.35"/>
    <row r="85581" customFormat="1" x14ac:dyDescent="0.35"/>
    <row r="85582" customFormat="1" x14ac:dyDescent="0.35"/>
    <row r="85583" customFormat="1" x14ac:dyDescent="0.35"/>
    <row r="85584" customFormat="1" x14ac:dyDescent="0.35"/>
    <row r="85585" customFormat="1" x14ac:dyDescent="0.35"/>
    <row r="85586" customFormat="1" x14ac:dyDescent="0.35"/>
    <row r="85587" customFormat="1" x14ac:dyDescent="0.35"/>
    <row r="85588" customFormat="1" x14ac:dyDescent="0.35"/>
    <row r="85589" customFormat="1" x14ac:dyDescent="0.35"/>
    <row r="85590" customFormat="1" x14ac:dyDescent="0.35"/>
    <row r="85591" customFormat="1" x14ac:dyDescent="0.35"/>
    <row r="85592" customFormat="1" x14ac:dyDescent="0.35"/>
    <row r="85593" customFormat="1" x14ac:dyDescent="0.35"/>
    <row r="85594" customFormat="1" x14ac:dyDescent="0.35"/>
    <row r="85595" customFormat="1" x14ac:dyDescent="0.35"/>
    <row r="85596" customFormat="1" x14ac:dyDescent="0.35"/>
    <row r="85597" customFormat="1" x14ac:dyDescent="0.35"/>
    <row r="85598" customFormat="1" x14ac:dyDescent="0.35"/>
    <row r="85599" customFormat="1" x14ac:dyDescent="0.35"/>
    <row r="85600" customFormat="1" x14ac:dyDescent="0.35"/>
    <row r="85601" customFormat="1" x14ac:dyDescent="0.35"/>
    <row r="85602" customFormat="1" x14ac:dyDescent="0.35"/>
    <row r="85603" customFormat="1" x14ac:dyDescent="0.35"/>
    <row r="85604" customFormat="1" x14ac:dyDescent="0.35"/>
    <row r="85605" customFormat="1" x14ac:dyDescent="0.35"/>
    <row r="85606" customFormat="1" x14ac:dyDescent="0.35"/>
    <row r="85607" customFormat="1" x14ac:dyDescent="0.35"/>
    <row r="85608" customFormat="1" x14ac:dyDescent="0.35"/>
    <row r="85609" customFormat="1" x14ac:dyDescent="0.35"/>
    <row r="85610" customFormat="1" x14ac:dyDescent="0.35"/>
    <row r="85611" customFormat="1" x14ac:dyDescent="0.35"/>
    <row r="85612" customFormat="1" x14ac:dyDescent="0.35"/>
    <row r="85613" customFormat="1" x14ac:dyDescent="0.35"/>
    <row r="85614" customFormat="1" x14ac:dyDescent="0.35"/>
    <row r="85615" customFormat="1" x14ac:dyDescent="0.35"/>
    <row r="85616" customFormat="1" x14ac:dyDescent="0.35"/>
    <row r="85617" customFormat="1" x14ac:dyDescent="0.35"/>
    <row r="85618" customFormat="1" x14ac:dyDescent="0.35"/>
    <row r="85619" customFormat="1" x14ac:dyDescent="0.35"/>
    <row r="85620" customFormat="1" x14ac:dyDescent="0.35"/>
    <row r="85621" customFormat="1" x14ac:dyDescent="0.35"/>
    <row r="85622" customFormat="1" x14ac:dyDescent="0.35"/>
    <row r="85623" customFormat="1" x14ac:dyDescent="0.35"/>
    <row r="85624" customFormat="1" x14ac:dyDescent="0.35"/>
    <row r="85625" customFormat="1" x14ac:dyDescent="0.35"/>
    <row r="85626" customFormat="1" x14ac:dyDescent="0.35"/>
    <row r="85627" customFormat="1" x14ac:dyDescent="0.35"/>
    <row r="85628" customFormat="1" x14ac:dyDescent="0.35"/>
    <row r="85629" customFormat="1" x14ac:dyDescent="0.35"/>
    <row r="85630" customFormat="1" x14ac:dyDescent="0.35"/>
    <row r="85631" customFormat="1" x14ac:dyDescent="0.35"/>
    <row r="85632" customFormat="1" x14ac:dyDescent="0.35"/>
    <row r="85633" customFormat="1" x14ac:dyDescent="0.35"/>
    <row r="85634" customFormat="1" x14ac:dyDescent="0.35"/>
    <row r="85635" customFormat="1" x14ac:dyDescent="0.35"/>
    <row r="85636" customFormat="1" x14ac:dyDescent="0.35"/>
    <row r="85637" customFormat="1" x14ac:dyDescent="0.35"/>
    <row r="85638" customFormat="1" x14ac:dyDescent="0.35"/>
    <row r="85639" customFormat="1" x14ac:dyDescent="0.35"/>
    <row r="85640" customFormat="1" x14ac:dyDescent="0.35"/>
    <row r="85641" customFormat="1" x14ac:dyDescent="0.35"/>
    <row r="85642" customFormat="1" x14ac:dyDescent="0.35"/>
    <row r="85643" customFormat="1" x14ac:dyDescent="0.35"/>
    <row r="85644" customFormat="1" x14ac:dyDescent="0.35"/>
    <row r="85645" customFormat="1" x14ac:dyDescent="0.35"/>
    <row r="85646" customFormat="1" x14ac:dyDescent="0.35"/>
    <row r="85647" customFormat="1" x14ac:dyDescent="0.35"/>
    <row r="85648" customFormat="1" x14ac:dyDescent="0.35"/>
    <row r="85649" customFormat="1" x14ac:dyDescent="0.35"/>
    <row r="85650" customFormat="1" x14ac:dyDescent="0.35"/>
    <row r="85651" customFormat="1" x14ac:dyDescent="0.35"/>
    <row r="85652" customFormat="1" x14ac:dyDescent="0.35"/>
    <row r="85653" customFormat="1" x14ac:dyDescent="0.35"/>
    <row r="85654" customFormat="1" x14ac:dyDescent="0.35"/>
    <row r="85655" customFormat="1" x14ac:dyDescent="0.35"/>
    <row r="85656" customFormat="1" x14ac:dyDescent="0.35"/>
    <row r="85657" customFormat="1" x14ac:dyDescent="0.35"/>
    <row r="85658" customFormat="1" x14ac:dyDescent="0.35"/>
    <row r="85659" customFormat="1" x14ac:dyDescent="0.35"/>
    <row r="85660" customFormat="1" x14ac:dyDescent="0.35"/>
    <row r="85661" customFormat="1" x14ac:dyDescent="0.35"/>
    <row r="85662" customFormat="1" x14ac:dyDescent="0.35"/>
    <row r="85663" customFormat="1" x14ac:dyDescent="0.35"/>
    <row r="85664" customFormat="1" x14ac:dyDescent="0.35"/>
    <row r="85665" customFormat="1" x14ac:dyDescent="0.35"/>
    <row r="85666" customFormat="1" x14ac:dyDescent="0.35"/>
    <row r="85667" customFormat="1" x14ac:dyDescent="0.35"/>
    <row r="85668" customFormat="1" x14ac:dyDescent="0.35"/>
    <row r="85669" customFormat="1" x14ac:dyDescent="0.35"/>
    <row r="85670" customFormat="1" x14ac:dyDescent="0.35"/>
    <row r="85671" customFormat="1" x14ac:dyDescent="0.35"/>
    <row r="85672" customFormat="1" x14ac:dyDescent="0.35"/>
    <row r="85673" customFormat="1" x14ac:dyDescent="0.35"/>
    <row r="85674" customFormat="1" x14ac:dyDescent="0.35"/>
    <row r="85675" customFormat="1" x14ac:dyDescent="0.35"/>
    <row r="85676" customFormat="1" x14ac:dyDescent="0.35"/>
    <row r="85677" customFormat="1" x14ac:dyDescent="0.35"/>
    <row r="85678" customFormat="1" x14ac:dyDescent="0.35"/>
    <row r="85679" customFormat="1" x14ac:dyDescent="0.35"/>
    <row r="85680" customFormat="1" x14ac:dyDescent="0.35"/>
    <row r="85681" customFormat="1" x14ac:dyDescent="0.35"/>
    <row r="85682" customFormat="1" x14ac:dyDescent="0.35"/>
    <row r="85683" customFormat="1" x14ac:dyDescent="0.35"/>
    <row r="85684" customFormat="1" x14ac:dyDescent="0.35"/>
    <row r="85685" customFormat="1" x14ac:dyDescent="0.35"/>
    <row r="85686" customFormat="1" x14ac:dyDescent="0.35"/>
    <row r="85687" customFormat="1" x14ac:dyDescent="0.35"/>
    <row r="85688" customFormat="1" x14ac:dyDescent="0.35"/>
    <row r="85689" customFormat="1" x14ac:dyDescent="0.35"/>
    <row r="85690" customFormat="1" x14ac:dyDescent="0.35"/>
    <row r="85691" customFormat="1" x14ac:dyDescent="0.35"/>
    <row r="85692" customFormat="1" x14ac:dyDescent="0.35"/>
    <row r="85693" customFormat="1" x14ac:dyDescent="0.35"/>
    <row r="85694" customFormat="1" x14ac:dyDescent="0.35"/>
    <row r="85695" customFormat="1" x14ac:dyDescent="0.35"/>
    <row r="85696" customFormat="1" x14ac:dyDescent="0.35"/>
    <row r="85697" customFormat="1" x14ac:dyDescent="0.35"/>
    <row r="85698" customFormat="1" x14ac:dyDescent="0.35"/>
    <row r="85699" customFormat="1" x14ac:dyDescent="0.35"/>
    <row r="85700" customFormat="1" x14ac:dyDescent="0.35"/>
    <row r="85701" customFormat="1" x14ac:dyDescent="0.35"/>
    <row r="85702" customFormat="1" x14ac:dyDescent="0.35"/>
    <row r="85703" customFormat="1" x14ac:dyDescent="0.35"/>
    <row r="85704" customFormat="1" x14ac:dyDescent="0.35"/>
    <row r="85705" customFormat="1" x14ac:dyDescent="0.35"/>
    <row r="85706" customFormat="1" x14ac:dyDescent="0.35"/>
    <row r="85707" customFormat="1" x14ac:dyDescent="0.35"/>
    <row r="85708" customFormat="1" x14ac:dyDescent="0.35"/>
    <row r="85709" customFormat="1" x14ac:dyDescent="0.35"/>
    <row r="85710" customFormat="1" x14ac:dyDescent="0.35"/>
    <row r="85711" customFormat="1" x14ac:dyDescent="0.35"/>
    <row r="85712" customFormat="1" x14ac:dyDescent="0.35"/>
    <row r="85713" customFormat="1" x14ac:dyDescent="0.35"/>
    <row r="85714" customFormat="1" x14ac:dyDescent="0.35"/>
    <row r="85715" customFormat="1" x14ac:dyDescent="0.35"/>
    <row r="85716" customFormat="1" x14ac:dyDescent="0.35"/>
    <row r="85717" customFormat="1" x14ac:dyDescent="0.35"/>
    <row r="85718" customFormat="1" x14ac:dyDescent="0.35"/>
    <row r="85719" customFormat="1" x14ac:dyDescent="0.35"/>
    <row r="85720" customFormat="1" x14ac:dyDescent="0.35"/>
    <row r="85721" customFormat="1" x14ac:dyDescent="0.35"/>
    <row r="85722" customFormat="1" x14ac:dyDescent="0.35"/>
    <row r="85723" customFormat="1" x14ac:dyDescent="0.35"/>
    <row r="85724" customFormat="1" x14ac:dyDescent="0.35"/>
    <row r="85725" customFormat="1" x14ac:dyDescent="0.35"/>
    <row r="85726" customFormat="1" x14ac:dyDescent="0.35"/>
    <row r="85727" customFormat="1" x14ac:dyDescent="0.35"/>
    <row r="85728" customFormat="1" x14ac:dyDescent="0.35"/>
    <row r="85729" customFormat="1" x14ac:dyDescent="0.35"/>
    <row r="85730" customFormat="1" x14ac:dyDescent="0.35"/>
    <row r="85731" customFormat="1" x14ac:dyDescent="0.35"/>
    <row r="85732" customFormat="1" x14ac:dyDescent="0.35"/>
    <row r="85733" customFormat="1" x14ac:dyDescent="0.35"/>
    <row r="85734" customFormat="1" x14ac:dyDescent="0.35"/>
    <row r="85735" customFormat="1" x14ac:dyDescent="0.35"/>
    <row r="85736" customFormat="1" x14ac:dyDescent="0.35"/>
    <row r="85737" customFormat="1" x14ac:dyDescent="0.35"/>
    <row r="85738" customFormat="1" x14ac:dyDescent="0.35"/>
    <row r="85739" customFormat="1" x14ac:dyDescent="0.35"/>
    <row r="85740" customFormat="1" x14ac:dyDescent="0.35"/>
    <row r="85741" customFormat="1" x14ac:dyDescent="0.35"/>
    <row r="85742" customFormat="1" x14ac:dyDescent="0.35"/>
    <row r="85743" customFormat="1" x14ac:dyDescent="0.35"/>
    <row r="85744" customFormat="1" x14ac:dyDescent="0.35"/>
    <row r="85745" customFormat="1" x14ac:dyDescent="0.35"/>
    <row r="85746" customFormat="1" x14ac:dyDescent="0.35"/>
    <row r="85747" customFormat="1" x14ac:dyDescent="0.35"/>
    <row r="85748" customFormat="1" x14ac:dyDescent="0.35"/>
    <row r="85749" customFormat="1" x14ac:dyDescent="0.35"/>
    <row r="85750" customFormat="1" x14ac:dyDescent="0.35"/>
    <row r="85751" customFormat="1" x14ac:dyDescent="0.35"/>
    <row r="85752" customFormat="1" x14ac:dyDescent="0.35"/>
    <row r="85753" customFormat="1" x14ac:dyDescent="0.35"/>
    <row r="85754" customFormat="1" x14ac:dyDescent="0.35"/>
    <row r="85755" customFormat="1" x14ac:dyDescent="0.35"/>
    <row r="85756" customFormat="1" x14ac:dyDescent="0.35"/>
    <row r="85757" customFormat="1" x14ac:dyDescent="0.35"/>
    <row r="85758" customFormat="1" x14ac:dyDescent="0.35"/>
    <row r="85759" customFormat="1" x14ac:dyDescent="0.35"/>
    <row r="85760" customFormat="1" x14ac:dyDescent="0.35"/>
    <row r="85761" customFormat="1" x14ac:dyDescent="0.35"/>
    <row r="85762" customFormat="1" x14ac:dyDescent="0.35"/>
    <row r="85763" customFormat="1" x14ac:dyDescent="0.35"/>
    <row r="85764" customFormat="1" x14ac:dyDescent="0.35"/>
    <row r="85765" customFormat="1" x14ac:dyDescent="0.35"/>
    <row r="85766" customFormat="1" x14ac:dyDescent="0.35"/>
    <row r="85767" customFormat="1" x14ac:dyDescent="0.35"/>
    <row r="85768" customFormat="1" x14ac:dyDescent="0.35"/>
    <row r="85769" customFormat="1" x14ac:dyDescent="0.35"/>
    <row r="85770" customFormat="1" x14ac:dyDescent="0.35"/>
    <row r="85771" customFormat="1" x14ac:dyDescent="0.35"/>
    <row r="85772" customFormat="1" x14ac:dyDescent="0.35"/>
    <row r="85773" customFormat="1" x14ac:dyDescent="0.35"/>
    <row r="85774" customFormat="1" x14ac:dyDescent="0.35"/>
    <row r="85775" customFormat="1" x14ac:dyDescent="0.35"/>
    <row r="85776" customFormat="1" x14ac:dyDescent="0.35"/>
    <row r="85777" customFormat="1" x14ac:dyDescent="0.35"/>
    <row r="85778" customFormat="1" x14ac:dyDescent="0.35"/>
    <row r="85779" customFormat="1" x14ac:dyDescent="0.35"/>
    <row r="85780" customFormat="1" x14ac:dyDescent="0.35"/>
    <row r="85781" customFormat="1" x14ac:dyDescent="0.35"/>
    <row r="85782" customFormat="1" x14ac:dyDescent="0.35"/>
    <row r="85783" customFormat="1" x14ac:dyDescent="0.35"/>
    <row r="85784" customFormat="1" x14ac:dyDescent="0.35"/>
    <row r="85785" customFormat="1" x14ac:dyDescent="0.35"/>
    <row r="85786" customFormat="1" x14ac:dyDescent="0.35"/>
    <row r="85787" customFormat="1" x14ac:dyDescent="0.35"/>
    <row r="85788" customFormat="1" x14ac:dyDescent="0.35"/>
    <row r="85789" customFormat="1" x14ac:dyDescent="0.35"/>
    <row r="85790" customFormat="1" x14ac:dyDescent="0.35"/>
    <row r="85791" customFormat="1" x14ac:dyDescent="0.35"/>
    <row r="85792" customFormat="1" x14ac:dyDescent="0.35"/>
    <row r="85793" customFormat="1" x14ac:dyDescent="0.35"/>
    <row r="85794" customFormat="1" x14ac:dyDescent="0.35"/>
    <row r="85795" customFormat="1" x14ac:dyDescent="0.35"/>
    <row r="85796" customFormat="1" x14ac:dyDescent="0.35"/>
    <row r="85797" customFormat="1" x14ac:dyDescent="0.35"/>
    <row r="85798" customFormat="1" x14ac:dyDescent="0.35"/>
    <row r="85799" customFormat="1" x14ac:dyDescent="0.35"/>
    <row r="85800" customFormat="1" x14ac:dyDescent="0.35"/>
    <row r="85801" customFormat="1" x14ac:dyDescent="0.35"/>
    <row r="85802" customFormat="1" x14ac:dyDescent="0.35"/>
    <row r="85803" customFormat="1" x14ac:dyDescent="0.35"/>
    <row r="85804" customFormat="1" x14ac:dyDescent="0.35"/>
    <row r="85805" customFormat="1" x14ac:dyDescent="0.35"/>
    <row r="85806" customFormat="1" x14ac:dyDescent="0.35"/>
    <row r="85807" customFormat="1" x14ac:dyDescent="0.35"/>
    <row r="85808" customFormat="1" x14ac:dyDescent="0.35"/>
    <row r="85809" customFormat="1" x14ac:dyDescent="0.35"/>
    <row r="85810" customFormat="1" x14ac:dyDescent="0.35"/>
    <row r="85811" customFormat="1" x14ac:dyDescent="0.35"/>
    <row r="85812" customFormat="1" x14ac:dyDescent="0.35"/>
    <row r="85813" customFormat="1" x14ac:dyDescent="0.35"/>
    <row r="85814" customFormat="1" x14ac:dyDescent="0.35"/>
    <row r="85815" customFormat="1" x14ac:dyDescent="0.35"/>
    <row r="85816" customFormat="1" x14ac:dyDescent="0.35"/>
    <row r="85817" customFormat="1" x14ac:dyDescent="0.35"/>
    <row r="85818" customFormat="1" x14ac:dyDescent="0.35"/>
    <row r="85819" customFormat="1" x14ac:dyDescent="0.35"/>
    <row r="85820" customFormat="1" x14ac:dyDescent="0.35"/>
    <row r="85821" customFormat="1" x14ac:dyDescent="0.35"/>
    <row r="85822" customFormat="1" x14ac:dyDescent="0.35"/>
    <row r="85823" customFormat="1" x14ac:dyDescent="0.35"/>
    <row r="85824" customFormat="1" x14ac:dyDescent="0.35"/>
    <row r="85825" customFormat="1" x14ac:dyDescent="0.35"/>
    <row r="85826" customFormat="1" x14ac:dyDescent="0.35"/>
    <row r="85827" customFormat="1" x14ac:dyDescent="0.35"/>
    <row r="85828" customFormat="1" x14ac:dyDescent="0.35"/>
    <row r="85829" customFormat="1" x14ac:dyDescent="0.35"/>
    <row r="85830" customFormat="1" x14ac:dyDescent="0.35"/>
    <row r="85831" customFormat="1" x14ac:dyDescent="0.35"/>
    <row r="85832" customFormat="1" x14ac:dyDescent="0.35"/>
    <row r="85833" customFormat="1" x14ac:dyDescent="0.35"/>
    <row r="85834" customFormat="1" x14ac:dyDescent="0.35"/>
    <row r="85835" customFormat="1" x14ac:dyDescent="0.35"/>
    <row r="85836" customFormat="1" x14ac:dyDescent="0.35"/>
    <row r="85837" customFormat="1" x14ac:dyDescent="0.35"/>
    <row r="85838" customFormat="1" x14ac:dyDescent="0.35"/>
    <row r="85839" customFormat="1" x14ac:dyDescent="0.35"/>
    <row r="85840" customFormat="1" x14ac:dyDescent="0.35"/>
    <row r="85841" customFormat="1" x14ac:dyDescent="0.35"/>
    <row r="85842" customFormat="1" x14ac:dyDescent="0.35"/>
    <row r="85843" customFormat="1" x14ac:dyDescent="0.35"/>
    <row r="85844" customFormat="1" x14ac:dyDescent="0.35"/>
    <row r="85845" customFormat="1" x14ac:dyDescent="0.35"/>
    <row r="85846" customFormat="1" x14ac:dyDescent="0.35"/>
    <row r="85847" customFormat="1" x14ac:dyDescent="0.35"/>
    <row r="85848" customFormat="1" x14ac:dyDescent="0.35"/>
    <row r="85849" customFormat="1" x14ac:dyDescent="0.35"/>
    <row r="85850" customFormat="1" x14ac:dyDescent="0.35"/>
    <row r="85851" customFormat="1" x14ac:dyDescent="0.35"/>
    <row r="85852" customFormat="1" x14ac:dyDescent="0.35"/>
    <row r="85853" customFormat="1" x14ac:dyDescent="0.35"/>
    <row r="85854" customFormat="1" x14ac:dyDescent="0.35"/>
    <row r="85855" customFormat="1" x14ac:dyDescent="0.35"/>
    <row r="85856" customFormat="1" x14ac:dyDescent="0.35"/>
    <row r="85857" customFormat="1" x14ac:dyDescent="0.35"/>
    <row r="85858" customFormat="1" x14ac:dyDescent="0.35"/>
    <row r="85859" customFormat="1" x14ac:dyDescent="0.35"/>
    <row r="85860" customFormat="1" x14ac:dyDescent="0.35"/>
    <row r="85861" customFormat="1" x14ac:dyDescent="0.35"/>
    <row r="85862" customFormat="1" x14ac:dyDescent="0.35"/>
    <row r="85863" customFormat="1" x14ac:dyDescent="0.35"/>
    <row r="85864" customFormat="1" x14ac:dyDescent="0.35"/>
    <row r="85865" customFormat="1" x14ac:dyDescent="0.35"/>
    <row r="85866" customFormat="1" x14ac:dyDescent="0.35"/>
    <row r="85867" customFormat="1" x14ac:dyDescent="0.35"/>
    <row r="85868" customFormat="1" x14ac:dyDescent="0.35"/>
    <row r="85869" customFormat="1" x14ac:dyDescent="0.35"/>
    <row r="85870" customFormat="1" x14ac:dyDescent="0.35"/>
    <row r="85871" customFormat="1" x14ac:dyDescent="0.35"/>
    <row r="85872" customFormat="1" x14ac:dyDescent="0.35"/>
    <row r="85873" customFormat="1" x14ac:dyDescent="0.35"/>
    <row r="85874" customFormat="1" x14ac:dyDescent="0.35"/>
    <row r="85875" customFormat="1" x14ac:dyDescent="0.35"/>
    <row r="85876" customFormat="1" x14ac:dyDescent="0.35"/>
    <row r="85877" customFormat="1" x14ac:dyDescent="0.35"/>
    <row r="85878" customFormat="1" x14ac:dyDescent="0.35"/>
    <row r="85879" customFormat="1" x14ac:dyDescent="0.35"/>
    <row r="85880" customFormat="1" x14ac:dyDescent="0.35"/>
    <row r="85881" customFormat="1" x14ac:dyDescent="0.35"/>
    <row r="85882" customFormat="1" x14ac:dyDescent="0.35"/>
    <row r="85883" customFormat="1" x14ac:dyDescent="0.35"/>
    <row r="85884" customFormat="1" x14ac:dyDescent="0.35"/>
    <row r="85885" customFormat="1" x14ac:dyDescent="0.35"/>
    <row r="85886" customFormat="1" x14ac:dyDescent="0.35"/>
    <row r="85887" customFormat="1" x14ac:dyDescent="0.35"/>
    <row r="85888" customFormat="1" x14ac:dyDescent="0.35"/>
    <row r="85889" customFormat="1" x14ac:dyDescent="0.35"/>
    <row r="85890" customFormat="1" x14ac:dyDescent="0.35"/>
    <row r="85891" customFormat="1" x14ac:dyDescent="0.35"/>
    <row r="85892" customFormat="1" x14ac:dyDescent="0.35"/>
    <row r="85893" customFormat="1" x14ac:dyDescent="0.35"/>
    <row r="85894" customFormat="1" x14ac:dyDescent="0.35"/>
    <row r="85895" customFormat="1" x14ac:dyDescent="0.35"/>
    <row r="85896" customFormat="1" x14ac:dyDescent="0.35"/>
    <row r="85897" customFormat="1" x14ac:dyDescent="0.35"/>
    <row r="85898" customFormat="1" x14ac:dyDescent="0.35"/>
    <row r="85899" customFormat="1" x14ac:dyDescent="0.35"/>
    <row r="85900" customFormat="1" x14ac:dyDescent="0.35"/>
    <row r="85901" customFormat="1" x14ac:dyDescent="0.35"/>
    <row r="85902" customFormat="1" x14ac:dyDescent="0.35"/>
    <row r="85903" customFormat="1" x14ac:dyDescent="0.35"/>
    <row r="85904" customFormat="1" x14ac:dyDescent="0.35"/>
    <row r="85905" customFormat="1" x14ac:dyDescent="0.35"/>
    <row r="85906" customFormat="1" x14ac:dyDescent="0.35"/>
    <row r="85907" customFormat="1" x14ac:dyDescent="0.35"/>
    <row r="85908" customFormat="1" x14ac:dyDescent="0.35"/>
    <row r="85909" customFormat="1" x14ac:dyDescent="0.35"/>
    <row r="85910" customFormat="1" x14ac:dyDescent="0.35"/>
    <row r="85911" customFormat="1" x14ac:dyDescent="0.35"/>
    <row r="85912" customFormat="1" x14ac:dyDescent="0.35"/>
    <row r="85913" customFormat="1" x14ac:dyDescent="0.35"/>
    <row r="85914" customFormat="1" x14ac:dyDescent="0.35"/>
    <row r="85915" customFormat="1" x14ac:dyDescent="0.35"/>
    <row r="85916" customFormat="1" x14ac:dyDescent="0.35"/>
    <row r="85917" customFormat="1" x14ac:dyDescent="0.35"/>
    <row r="85918" customFormat="1" x14ac:dyDescent="0.35"/>
    <row r="85919" customFormat="1" x14ac:dyDescent="0.35"/>
    <row r="85920" customFormat="1" x14ac:dyDescent="0.35"/>
    <row r="85921" customFormat="1" x14ac:dyDescent="0.35"/>
    <row r="85922" customFormat="1" x14ac:dyDescent="0.35"/>
    <row r="85923" customFormat="1" x14ac:dyDescent="0.35"/>
    <row r="85924" customFormat="1" x14ac:dyDescent="0.35"/>
    <row r="85925" customFormat="1" x14ac:dyDescent="0.35"/>
    <row r="85926" customFormat="1" x14ac:dyDescent="0.35"/>
    <row r="85927" customFormat="1" x14ac:dyDescent="0.35"/>
    <row r="85928" customFormat="1" x14ac:dyDescent="0.35"/>
    <row r="85929" customFormat="1" x14ac:dyDescent="0.35"/>
    <row r="85930" customFormat="1" x14ac:dyDescent="0.35"/>
    <row r="85931" customFormat="1" x14ac:dyDescent="0.35"/>
    <row r="85932" customFormat="1" x14ac:dyDescent="0.35"/>
    <row r="85933" customFormat="1" x14ac:dyDescent="0.35"/>
    <row r="85934" customFormat="1" x14ac:dyDescent="0.35"/>
    <row r="85935" customFormat="1" x14ac:dyDescent="0.35"/>
    <row r="85936" customFormat="1" x14ac:dyDescent="0.35"/>
    <row r="85937" customFormat="1" x14ac:dyDescent="0.35"/>
    <row r="85938" customFormat="1" x14ac:dyDescent="0.35"/>
    <row r="85939" customFormat="1" x14ac:dyDescent="0.35"/>
    <row r="85940" customFormat="1" x14ac:dyDescent="0.35"/>
    <row r="85941" customFormat="1" x14ac:dyDescent="0.35"/>
    <row r="85942" customFormat="1" x14ac:dyDescent="0.35"/>
    <row r="85943" customFormat="1" x14ac:dyDescent="0.35"/>
    <row r="85944" customFormat="1" x14ac:dyDescent="0.35"/>
    <row r="85945" customFormat="1" x14ac:dyDescent="0.35"/>
    <row r="85946" customFormat="1" x14ac:dyDescent="0.35"/>
    <row r="85947" customFormat="1" x14ac:dyDescent="0.35"/>
    <row r="85948" customFormat="1" x14ac:dyDescent="0.35"/>
    <row r="85949" customFormat="1" x14ac:dyDescent="0.35"/>
    <row r="85950" customFormat="1" x14ac:dyDescent="0.35"/>
    <row r="85951" customFormat="1" x14ac:dyDescent="0.35"/>
    <row r="85952" customFormat="1" x14ac:dyDescent="0.35"/>
    <row r="85953" customFormat="1" x14ac:dyDescent="0.35"/>
    <row r="85954" customFormat="1" x14ac:dyDescent="0.35"/>
    <row r="85955" customFormat="1" x14ac:dyDescent="0.35"/>
    <row r="85956" customFormat="1" x14ac:dyDescent="0.35"/>
    <row r="85957" customFormat="1" x14ac:dyDescent="0.35"/>
    <row r="85958" customFormat="1" x14ac:dyDescent="0.35"/>
    <row r="85959" customFormat="1" x14ac:dyDescent="0.35"/>
    <row r="85960" customFormat="1" x14ac:dyDescent="0.35"/>
    <row r="85961" customFormat="1" x14ac:dyDescent="0.35"/>
    <row r="85962" customFormat="1" x14ac:dyDescent="0.35"/>
    <row r="85963" customFormat="1" x14ac:dyDescent="0.35"/>
    <row r="85964" customFormat="1" x14ac:dyDescent="0.35"/>
    <row r="85965" customFormat="1" x14ac:dyDescent="0.35"/>
    <row r="85966" customFormat="1" x14ac:dyDescent="0.35"/>
    <row r="85967" customFormat="1" x14ac:dyDescent="0.35"/>
    <row r="85968" customFormat="1" x14ac:dyDescent="0.35"/>
    <row r="85969" customFormat="1" x14ac:dyDescent="0.35"/>
    <row r="85970" customFormat="1" x14ac:dyDescent="0.35"/>
    <row r="85971" customFormat="1" x14ac:dyDescent="0.35"/>
    <row r="85972" customFormat="1" x14ac:dyDescent="0.35"/>
    <row r="85973" customFormat="1" x14ac:dyDescent="0.35"/>
    <row r="85974" customFormat="1" x14ac:dyDescent="0.35"/>
    <row r="85975" customFormat="1" x14ac:dyDescent="0.35"/>
    <row r="85976" customFormat="1" x14ac:dyDescent="0.35"/>
    <row r="85977" customFormat="1" x14ac:dyDescent="0.35"/>
    <row r="85978" customFormat="1" x14ac:dyDescent="0.35"/>
    <row r="85979" customFormat="1" x14ac:dyDescent="0.35"/>
    <row r="85980" customFormat="1" x14ac:dyDescent="0.35"/>
    <row r="85981" customFormat="1" x14ac:dyDescent="0.35"/>
    <row r="85982" customFormat="1" x14ac:dyDescent="0.35"/>
    <row r="85983" customFormat="1" x14ac:dyDescent="0.35"/>
    <row r="85984" customFormat="1" x14ac:dyDescent="0.35"/>
    <row r="85985" customFormat="1" x14ac:dyDescent="0.35"/>
    <row r="85986" customFormat="1" x14ac:dyDescent="0.35"/>
    <row r="85987" customFormat="1" x14ac:dyDescent="0.35"/>
    <row r="85988" customFormat="1" x14ac:dyDescent="0.35"/>
    <row r="85989" customFormat="1" x14ac:dyDescent="0.35"/>
    <row r="85990" customFormat="1" x14ac:dyDescent="0.35"/>
    <row r="85991" customFormat="1" x14ac:dyDescent="0.35"/>
    <row r="85992" customFormat="1" x14ac:dyDescent="0.35"/>
    <row r="85993" customFormat="1" x14ac:dyDescent="0.35"/>
    <row r="85994" customFormat="1" x14ac:dyDescent="0.35"/>
    <row r="85995" customFormat="1" x14ac:dyDescent="0.35"/>
    <row r="85996" customFormat="1" x14ac:dyDescent="0.35"/>
    <row r="85997" customFormat="1" x14ac:dyDescent="0.35"/>
    <row r="85998" customFormat="1" x14ac:dyDescent="0.35"/>
    <row r="85999" customFormat="1" x14ac:dyDescent="0.35"/>
    <row r="86000" customFormat="1" x14ac:dyDescent="0.35"/>
    <row r="86001" customFormat="1" x14ac:dyDescent="0.35"/>
    <row r="86002" customFormat="1" x14ac:dyDescent="0.35"/>
    <row r="86003" customFormat="1" x14ac:dyDescent="0.35"/>
    <row r="86004" customFormat="1" x14ac:dyDescent="0.35"/>
    <row r="86005" customFormat="1" x14ac:dyDescent="0.35"/>
    <row r="86006" customFormat="1" x14ac:dyDescent="0.35"/>
    <row r="86007" customFormat="1" x14ac:dyDescent="0.35"/>
    <row r="86008" customFormat="1" x14ac:dyDescent="0.35"/>
    <row r="86009" customFormat="1" x14ac:dyDescent="0.35"/>
    <row r="86010" customFormat="1" x14ac:dyDescent="0.35"/>
    <row r="86011" customFormat="1" x14ac:dyDescent="0.35"/>
    <row r="86012" customFormat="1" x14ac:dyDescent="0.35"/>
    <row r="86013" customFormat="1" x14ac:dyDescent="0.35"/>
    <row r="86014" customFormat="1" x14ac:dyDescent="0.35"/>
    <row r="86015" customFormat="1" x14ac:dyDescent="0.35"/>
    <row r="86016" customFormat="1" x14ac:dyDescent="0.35"/>
    <row r="86017" customFormat="1" x14ac:dyDescent="0.35"/>
    <row r="86018" customFormat="1" x14ac:dyDescent="0.35"/>
    <row r="86019" customFormat="1" x14ac:dyDescent="0.35"/>
    <row r="86020" customFormat="1" x14ac:dyDescent="0.35"/>
    <row r="86021" customFormat="1" x14ac:dyDescent="0.35"/>
    <row r="86022" customFormat="1" x14ac:dyDescent="0.35"/>
    <row r="86023" customFormat="1" x14ac:dyDescent="0.35"/>
    <row r="86024" customFormat="1" x14ac:dyDescent="0.35"/>
    <row r="86025" customFormat="1" x14ac:dyDescent="0.35"/>
    <row r="86026" customFormat="1" x14ac:dyDescent="0.35"/>
    <row r="86027" customFormat="1" x14ac:dyDescent="0.35"/>
    <row r="86028" customFormat="1" x14ac:dyDescent="0.35"/>
    <row r="86029" customFormat="1" x14ac:dyDescent="0.35"/>
    <row r="86030" customFormat="1" x14ac:dyDescent="0.35"/>
    <row r="86031" customFormat="1" x14ac:dyDescent="0.35"/>
    <row r="86032" customFormat="1" x14ac:dyDescent="0.35"/>
    <row r="86033" customFormat="1" x14ac:dyDescent="0.35"/>
    <row r="86034" customFormat="1" x14ac:dyDescent="0.35"/>
    <row r="86035" customFormat="1" x14ac:dyDescent="0.35"/>
    <row r="86036" customFormat="1" x14ac:dyDescent="0.35"/>
    <row r="86037" customFormat="1" x14ac:dyDescent="0.35"/>
    <row r="86038" customFormat="1" x14ac:dyDescent="0.35"/>
    <row r="86039" customFormat="1" x14ac:dyDescent="0.35"/>
    <row r="86040" customFormat="1" x14ac:dyDescent="0.35"/>
    <row r="86041" customFormat="1" x14ac:dyDescent="0.35"/>
    <row r="86042" customFormat="1" x14ac:dyDescent="0.35"/>
    <row r="86043" customFormat="1" x14ac:dyDescent="0.35"/>
    <row r="86044" customFormat="1" x14ac:dyDescent="0.35"/>
    <row r="86045" customFormat="1" x14ac:dyDescent="0.35"/>
    <row r="86046" customFormat="1" x14ac:dyDescent="0.35"/>
    <row r="86047" customFormat="1" x14ac:dyDescent="0.35"/>
    <row r="86048" customFormat="1" x14ac:dyDescent="0.35"/>
    <row r="86049" customFormat="1" x14ac:dyDescent="0.35"/>
    <row r="86050" customFormat="1" x14ac:dyDescent="0.35"/>
    <row r="86051" customFormat="1" x14ac:dyDescent="0.35"/>
    <row r="86052" customFormat="1" x14ac:dyDescent="0.35"/>
    <row r="86053" customFormat="1" x14ac:dyDescent="0.35"/>
    <row r="86054" customFormat="1" x14ac:dyDescent="0.35"/>
    <row r="86055" customFormat="1" x14ac:dyDescent="0.35"/>
    <row r="86056" customFormat="1" x14ac:dyDescent="0.35"/>
    <row r="86057" customFormat="1" x14ac:dyDescent="0.35"/>
    <row r="86058" customFormat="1" x14ac:dyDescent="0.35"/>
    <row r="86059" customFormat="1" x14ac:dyDescent="0.35"/>
    <row r="86060" customFormat="1" x14ac:dyDescent="0.35"/>
    <row r="86061" customFormat="1" x14ac:dyDescent="0.35"/>
    <row r="86062" customFormat="1" x14ac:dyDescent="0.35"/>
    <row r="86063" customFormat="1" x14ac:dyDescent="0.35"/>
    <row r="86064" customFormat="1" x14ac:dyDescent="0.35"/>
    <row r="86065" customFormat="1" x14ac:dyDescent="0.35"/>
    <row r="86066" customFormat="1" x14ac:dyDescent="0.35"/>
    <row r="86067" customFormat="1" x14ac:dyDescent="0.35"/>
    <row r="86068" customFormat="1" x14ac:dyDescent="0.35"/>
    <row r="86069" customFormat="1" x14ac:dyDescent="0.35"/>
    <row r="86070" customFormat="1" x14ac:dyDescent="0.35"/>
    <row r="86071" customFormat="1" x14ac:dyDescent="0.35"/>
    <row r="86072" customFormat="1" x14ac:dyDescent="0.35"/>
    <row r="86073" customFormat="1" x14ac:dyDescent="0.35"/>
    <row r="86074" customFormat="1" x14ac:dyDescent="0.35"/>
    <row r="86075" customFormat="1" x14ac:dyDescent="0.35"/>
    <row r="86076" customFormat="1" x14ac:dyDescent="0.35"/>
    <row r="86077" customFormat="1" x14ac:dyDescent="0.35"/>
    <row r="86078" customFormat="1" x14ac:dyDescent="0.35"/>
    <row r="86079" customFormat="1" x14ac:dyDescent="0.35"/>
    <row r="86080" customFormat="1" x14ac:dyDescent="0.35"/>
    <row r="86081" customFormat="1" x14ac:dyDescent="0.35"/>
    <row r="86082" customFormat="1" x14ac:dyDescent="0.35"/>
    <row r="86083" customFormat="1" x14ac:dyDescent="0.35"/>
    <row r="86084" customFormat="1" x14ac:dyDescent="0.35"/>
    <row r="86085" customFormat="1" x14ac:dyDescent="0.35"/>
    <row r="86086" customFormat="1" x14ac:dyDescent="0.35"/>
    <row r="86087" customFormat="1" x14ac:dyDescent="0.35"/>
    <row r="86088" customFormat="1" x14ac:dyDescent="0.35"/>
    <row r="86089" customFormat="1" x14ac:dyDescent="0.35"/>
    <row r="86090" customFormat="1" x14ac:dyDescent="0.35"/>
    <row r="86091" customFormat="1" x14ac:dyDescent="0.35"/>
    <row r="86092" customFormat="1" x14ac:dyDescent="0.35"/>
    <row r="86093" customFormat="1" x14ac:dyDescent="0.35"/>
    <row r="86094" customFormat="1" x14ac:dyDescent="0.35"/>
    <row r="86095" customFormat="1" x14ac:dyDescent="0.35"/>
    <row r="86096" customFormat="1" x14ac:dyDescent="0.35"/>
    <row r="86097" customFormat="1" x14ac:dyDescent="0.35"/>
    <row r="86098" customFormat="1" x14ac:dyDescent="0.35"/>
    <row r="86099" customFormat="1" x14ac:dyDescent="0.35"/>
    <row r="86100" customFormat="1" x14ac:dyDescent="0.35"/>
    <row r="86101" customFormat="1" x14ac:dyDescent="0.35"/>
    <row r="86102" customFormat="1" x14ac:dyDescent="0.35"/>
    <row r="86103" customFormat="1" x14ac:dyDescent="0.35"/>
    <row r="86104" customFormat="1" x14ac:dyDescent="0.35"/>
    <row r="86105" customFormat="1" x14ac:dyDescent="0.35"/>
    <row r="86106" customFormat="1" x14ac:dyDescent="0.35"/>
    <row r="86107" customFormat="1" x14ac:dyDescent="0.35"/>
    <row r="86108" customFormat="1" x14ac:dyDescent="0.35"/>
    <row r="86109" customFormat="1" x14ac:dyDescent="0.35"/>
    <row r="86110" customFormat="1" x14ac:dyDescent="0.35"/>
    <row r="86111" customFormat="1" x14ac:dyDescent="0.35"/>
    <row r="86112" customFormat="1" x14ac:dyDescent="0.35"/>
    <row r="86113" customFormat="1" x14ac:dyDescent="0.35"/>
    <row r="86114" customFormat="1" x14ac:dyDescent="0.35"/>
    <row r="86115" customFormat="1" x14ac:dyDescent="0.35"/>
    <row r="86116" customFormat="1" x14ac:dyDescent="0.35"/>
    <row r="86117" customFormat="1" x14ac:dyDescent="0.35"/>
    <row r="86118" customFormat="1" x14ac:dyDescent="0.35"/>
    <row r="86119" customFormat="1" x14ac:dyDescent="0.35"/>
    <row r="86120" customFormat="1" x14ac:dyDescent="0.35"/>
    <row r="86121" customFormat="1" x14ac:dyDescent="0.35"/>
    <row r="86122" customFormat="1" x14ac:dyDescent="0.35"/>
    <row r="86123" customFormat="1" x14ac:dyDescent="0.35"/>
    <row r="86124" customFormat="1" x14ac:dyDescent="0.35"/>
    <row r="86125" customFormat="1" x14ac:dyDescent="0.35"/>
    <row r="86126" customFormat="1" x14ac:dyDescent="0.35"/>
    <row r="86127" customFormat="1" x14ac:dyDescent="0.35"/>
    <row r="86128" customFormat="1" x14ac:dyDescent="0.35"/>
    <row r="86129" customFormat="1" x14ac:dyDescent="0.35"/>
    <row r="86130" customFormat="1" x14ac:dyDescent="0.35"/>
    <row r="86131" customFormat="1" x14ac:dyDescent="0.35"/>
    <row r="86132" customFormat="1" x14ac:dyDescent="0.35"/>
    <row r="86133" customFormat="1" x14ac:dyDescent="0.35"/>
    <row r="86134" customFormat="1" x14ac:dyDescent="0.35"/>
    <row r="86135" customFormat="1" x14ac:dyDescent="0.35"/>
    <row r="86136" customFormat="1" x14ac:dyDescent="0.35"/>
    <row r="86137" customFormat="1" x14ac:dyDescent="0.35"/>
    <row r="86138" customFormat="1" x14ac:dyDescent="0.35"/>
    <row r="86139" customFormat="1" x14ac:dyDescent="0.35"/>
    <row r="86140" customFormat="1" x14ac:dyDescent="0.35"/>
    <row r="86141" customFormat="1" x14ac:dyDescent="0.35"/>
    <row r="86142" customFormat="1" x14ac:dyDescent="0.35"/>
    <row r="86143" customFormat="1" x14ac:dyDescent="0.35"/>
    <row r="86144" customFormat="1" x14ac:dyDescent="0.35"/>
    <row r="86145" customFormat="1" x14ac:dyDescent="0.35"/>
    <row r="86146" customFormat="1" x14ac:dyDescent="0.35"/>
    <row r="86147" customFormat="1" x14ac:dyDescent="0.35"/>
    <row r="86148" customFormat="1" x14ac:dyDescent="0.35"/>
    <row r="86149" customFormat="1" x14ac:dyDescent="0.35"/>
    <row r="86150" customFormat="1" x14ac:dyDescent="0.35"/>
    <row r="86151" customFormat="1" x14ac:dyDescent="0.35"/>
    <row r="86152" customFormat="1" x14ac:dyDescent="0.35"/>
    <row r="86153" customFormat="1" x14ac:dyDescent="0.35"/>
    <row r="86154" customFormat="1" x14ac:dyDescent="0.35"/>
    <row r="86155" customFormat="1" x14ac:dyDescent="0.35"/>
    <row r="86156" customFormat="1" x14ac:dyDescent="0.35"/>
    <row r="86157" customFormat="1" x14ac:dyDescent="0.35"/>
    <row r="86158" customFormat="1" x14ac:dyDescent="0.35"/>
    <row r="86159" customFormat="1" x14ac:dyDescent="0.35"/>
    <row r="86160" customFormat="1" x14ac:dyDescent="0.35"/>
    <row r="86161" customFormat="1" x14ac:dyDescent="0.35"/>
    <row r="86162" customFormat="1" x14ac:dyDescent="0.35"/>
    <row r="86163" customFormat="1" x14ac:dyDescent="0.35"/>
    <row r="86164" customFormat="1" x14ac:dyDescent="0.35"/>
    <row r="86165" customFormat="1" x14ac:dyDescent="0.35"/>
    <row r="86166" customFormat="1" x14ac:dyDescent="0.35"/>
    <row r="86167" customFormat="1" x14ac:dyDescent="0.35"/>
    <row r="86168" customFormat="1" x14ac:dyDescent="0.35"/>
    <row r="86169" customFormat="1" x14ac:dyDescent="0.35"/>
    <row r="86170" customFormat="1" x14ac:dyDescent="0.35"/>
    <row r="86171" customFormat="1" x14ac:dyDescent="0.35"/>
    <row r="86172" customFormat="1" x14ac:dyDescent="0.35"/>
    <row r="86173" customFormat="1" x14ac:dyDescent="0.35"/>
    <row r="86174" customFormat="1" x14ac:dyDescent="0.35"/>
    <row r="86175" customFormat="1" x14ac:dyDescent="0.35"/>
    <row r="86176" customFormat="1" x14ac:dyDescent="0.35"/>
    <row r="86177" customFormat="1" x14ac:dyDescent="0.35"/>
    <row r="86178" customFormat="1" x14ac:dyDescent="0.35"/>
    <row r="86179" customFormat="1" x14ac:dyDescent="0.35"/>
    <row r="86180" customFormat="1" x14ac:dyDescent="0.35"/>
    <row r="86181" customFormat="1" x14ac:dyDescent="0.35"/>
    <row r="86182" customFormat="1" x14ac:dyDescent="0.35"/>
    <row r="86183" customFormat="1" x14ac:dyDescent="0.35"/>
    <row r="86184" customFormat="1" x14ac:dyDescent="0.35"/>
    <row r="86185" customFormat="1" x14ac:dyDescent="0.35"/>
    <row r="86186" customFormat="1" x14ac:dyDescent="0.35"/>
    <row r="86187" customFormat="1" x14ac:dyDescent="0.35"/>
    <row r="86188" customFormat="1" x14ac:dyDescent="0.35"/>
    <row r="86189" customFormat="1" x14ac:dyDescent="0.35"/>
    <row r="86190" customFormat="1" x14ac:dyDescent="0.35"/>
    <row r="86191" customFormat="1" x14ac:dyDescent="0.35"/>
    <row r="86192" customFormat="1" x14ac:dyDescent="0.35"/>
    <row r="86193" customFormat="1" x14ac:dyDescent="0.35"/>
    <row r="86194" customFormat="1" x14ac:dyDescent="0.35"/>
    <row r="86195" customFormat="1" x14ac:dyDescent="0.35"/>
    <row r="86196" customFormat="1" x14ac:dyDescent="0.35"/>
    <row r="86197" customFormat="1" x14ac:dyDescent="0.35"/>
    <row r="86198" customFormat="1" x14ac:dyDescent="0.35"/>
    <row r="86199" customFormat="1" x14ac:dyDescent="0.35"/>
    <row r="86200" customFormat="1" x14ac:dyDescent="0.35"/>
    <row r="86201" customFormat="1" x14ac:dyDescent="0.35"/>
    <row r="86202" customFormat="1" x14ac:dyDescent="0.35"/>
    <row r="86203" customFormat="1" x14ac:dyDescent="0.35"/>
    <row r="86204" customFormat="1" x14ac:dyDescent="0.35"/>
    <row r="86205" customFormat="1" x14ac:dyDescent="0.35"/>
    <row r="86206" customFormat="1" x14ac:dyDescent="0.35"/>
    <row r="86207" customFormat="1" x14ac:dyDescent="0.35"/>
    <row r="86208" customFormat="1" x14ac:dyDescent="0.35"/>
    <row r="86209" customFormat="1" x14ac:dyDescent="0.35"/>
    <row r="86210" customFormat="1" x14ac:dyDescent="0.35"/>
    <row r="86211" customFormat="1" x14ac:dyDescent="0.35"/>
    <row r="86212" customFormat="1" x14ac:dyDescent="0.35"/>
    <row r="86213" customFormat="1" x14ac:dyDescent="0.35"/>
    <row r="86214" customFormat="1" x14ac:dyDescent="0.35"/>
    <row r="86215" customFormat="1" x14ac:dyDescent="0.35"/>
    <row r="86216" customFormat="1" x14ac:dyDescent="0.35"/>
    <row r="86217" customFormat="1" x14ac:dyDescent="0.35"/>
    <row r="86218" customFormat="1" x14ac:dyDescent="0.35"/>
    <row r="86219" customFormat="1" x14ac:dyDescent="0.35"/>
    <row r="86220" customFormat="1" x14ac:dyDescent="0.35"/>
    <row r="86221" customFormat="1" x14ac:dyDescent="0.35"/>
    <row r="86222" customFormat="1" x14ac:dyDescent="0.35"/>
    <row r="86223" customFormat="1" x14ac:dyDescent="0.35"/>
    <row r="86224" customFormat="1" x14ac:dyDescent="0.35"/>
    <row r="86225" customFormat="1" x14ac:dyDescent="0.35"/>
    <row r="86226" customFormat="1" x14ac:dyDescent="0.35"/>
    <row r="86227" customFormat="1" x14ac:dyDescent="0.35"/>
    <row r="86228" customFormat="1" x14ac:dyDescent="0.35"/>
    <row r="86229" customFormat="1" x14ac:dyDescent="0.35"/>
    <row r="86230" customFormat="1" x14ac:dyDescent="0.35"/>
    <row r="86231" customFormat="1" x14ac:dyDescent="0.35"/>
    <row r="86232" customFormat="1" x14ac:dyDescent="0.35"/>
    <row r="86233" customFormat="1" x14ac:dyDescent="0.35"/>
    <row r="86234" customFormat="1" x14ac:dyDescent="0.35"/>
    <row r="86235" customFormat="1" x14ac:dyDescent="0.35"/>
    <row r="86236" customFormat="1" x14ac:dyDescent="0.35"/>
    <row r="86237" customFormat="1" x14ac:dyDescent="0.35"/>
    <row r="86238" customFormat="1" x14ac:dyDescent="0.35"/>
    <row r="86239" customFormat="1" x14ac:dyDescent="0.35"/>
    <row r="86240" customFormat="1" x14ac:dyDescent="0.35"/>
    <row r="86241" customFormat="1" x14ac:dyDescent="0.35"/>
    <row r="86242" customFormat="1" x14ac:dyDescent="0.35"/>
    <row r="86243" customFormat="1" x14ac:dyDescent="0.35"/>
    <row r="86244" customFormat="1" x14ac:dyDescent="0.35"/>
    <row r="86245" customFormat="1" x14ac:dyDescent="0.35"/>
    <row r="86246" customFormat="1" x14ac:dyDescent="0.35"/>
    <row r="86247" customFormat="1" x14ac:dyDescent="0.35"/>
    <row r="86248" customFormat="1" x14ac:dyDescent="0.35"/>
    <row r="86249" customFormat="1" x14ac:dyDescent="0.35"/>
    <row r="86250" customFormat="1" x14ac:dyDescent="0.35"/>
    <row r="86251" customFormat="1" x14ac:dyDescent="0.35"/>
    <row r="86252" customFormat="1" x14ac:dyDescent="0.35"/>
    <row r="86253" customFormat="1" x14ac:dyDescent="0.35"/>
    <row r="86254" customFormat="1" x14ac:dyDescent="0.35"/>
    <row r="86255" customFormat="1" x14ac:dyDescent="0.35"/>
    <row r="86256" customFormat="1" x14ac:dyDescent="0.35"/>
    <row r="86257" customFormat="1" x14ac:dyDescent="0.35"/>
    <row r="86258" customFormat="1" x14ac:dyDescent="0.35"/>
    <row r="86259" customFormat="1" x14ac:dyDescent="0.35"/>
    <row r="86260" customFormat="1" x14ac:dyDescent="0.35"/>
    <row r="86261" customFormat="1" x14ac:dyDescent="0.35"/>
    <row r="86262" customFormat="1" x14ac:dyDescent="0.35"/>
    <row r="86263" customFormat="1" x14ac:dyDescent="0.35"/>
    <row r="86264" customFormat="1" x14ac:dyDescent="0.35"/>
    <row r="86265" customFormat="1" x14ac:dyDescent="0.35"/>
    <row r="86266" customFormat="1" x14ac:dyDescent="0.35"/>
    <row r="86267" customFormat="1" x14ac:dyDescent="0.35"/>
    <row r="86268" customFormat="1" x14ac:dyDescent="0.35"/>
    <row r="86269" customFormat="1" x14ac:dyDescent="0.35"/>
    <row r="86270" customFormat="1" x14ac:dyDescent="0.35"/>
    <row r="86271" customFormat="1" x14ac:dyDescent="0.35"/>
    <row r="86272" customFormat="1" x14ac:dyDescent="0.35"/>
    <row r="86273" customFormat="1" x14ac:dyDescent="0.35"/>
    <row r="86274" customFormat="1" x14ac:dyDescent="0.35"/>
    <row r="86275" customFormat="1" x14ac:dyDescent="0.35"/>
    <row r="86276" customFormat="1" x14ac:dyDescent="0.35"/>
    <row r="86277" customFormat="1" x14ac:dyDescent="0.35"/>
    <row r="86278" customFormat="1" x14ac:dyDescent="0.35"/>
    <row r="86279" customFormat="1" x14ac:dyDescent="0.35"/>
    <row r="86280" customFormat="1" x14ac:dyDescent="0.35"/>
    <row r="86281" customFormat="1" x14ac:dyDescent="0.35"/>
    <row r="86282" customFormat="1" x14ac:dyDescent="0.35"/>
    <row r="86283" customFormat="1" x14ac:dyDescent="0.35"/>
    <row r="86284" customFormat="1" x14ac:dyDescent="0.35"/>
    <row r="86285" customFormat="1" x14ac:dyDescent="0.35"/>
    <row r="86286" customFormat="1" x14ac:dyDescent="0.35"/>
    <row r="86287" customFormat="1" x14ac:dyDescent="0.35"/>
    <row r="86288" customFormat="1" x14ac:dyDescent="0.35"/>
    <row r="86289" customFormat="1" x14ac:dyDescent="0.35"/>
    <row r="86290" customFormat="1" x14ac:dyDescent="0.35"/>
    <row r="86291" customFormat="1" x14ac:dyDescent="0.35"/>
    <row r="86292" customFormat="1" x14ac:dyDescent="0.35"/>
    <row r="86293" customFormat="1" x14ac:dyDescent="0.35"/>
    <row r="86294" customFormat="1" x14ac:dyDescent="0.35"/>
    <row r="86295" customFormat="1" x14ac:dyDescent="0.35"/>
    <row r="86296" customFormat="1" x14ac:dyDescent="0.35"/>
    <row r="86297" customFormat="1" x14ac:dyDescent="0.35"/>
    <row r="86298" customFormat="1" x14ac:dyDescent="0.35"/>
    <row r="86299" customFormat="1" x14ac:dyDescent="0.35"/>
    <row r="86300" customFormat="1" x14ac:dyDescent="0.35"/>
    <row r="86301" customFormat="1" x14ac:dyDescent="0.35"/>
    <row r="86302" customFormat="1" x14ac:dyDescent="0.35"/>
    <row r="86303" customFormat="1" x14ac:dyDescent="0.35"/>
    <row r="86304" customFormat="1" x14ac:dyDescent="0.35"/>
    <row r="86305" customFormat="1" x14ac:dyDescent="0.35"/>
    <row r="86306" customFormat="1" x14ac:dyDescent="0.35"/>
    <row r="86307" customFormat="1" x14ac:dyDescent="0.35"/>
    <row r="86308" customFormat="1" x14ac:dyDescent="0.35"/>
    <row r="86309" customFormat="1" x14ac:dyDescent="0.35"/>
    <row r="86310" customFormat="1" x14ac:dyDescent="0.35"/>
    <row r="86311" customFormat="1" x14ac:dyDescent="0.35"/>
    <row r="86312" customFormat="1" x14ac:dyDescent="0.35"/>
    <row r="86313" customFormat="1" x14ac:dyDescent="0.35"/>
    <row r="86314" customFormat="1" x14ac:dyDescent="0.35"/>
    <row r="86315" customFormat="1" x14ac:dyDescent="0.35"/>
    <row r="86316" customFormat="1" x14ac:dyDescent="0.35"/>
    <row r="86317" customFormat="1" x14ac:dyDescent="0.35"/>
    <row r="86318" customFormat="1" x14ac:dyDescent="0.35"/>
    <row r="86319" customFormat="1" x14ac:dyDescent="0.35"/>
    <row r="86320" customFormat="1" x14ac:dyDescent="0.35"/>
    <row r="86321" customFormat="1" x14ac:dyDescent="0.35"/>
    <row r="86322" customFormat="1" x14ac:dyDescent="0.35"/>
    <row r="86323" customFormat="1" x14ac:dyDescent="0.35"/>
    <row r="86324" customFormat="1" x14ac:dyDescent="0.35"/>
    <row r="86325" customFormat="1" x14ac:dyDescent="0.35"/>
    <row r="86326" customFormat="1" x14ac:dyDescent="0.35"/>
    <row r="86327" customFormat="1" x14ac:dyDescent="0.35"/>
    <row r="86328" customFormat="1" x14ac:dyDescent="0.35"/>
    <row r="86329" customFormat="1" x14ac:dyDescent="0.35"/>
    <row r="86330" customFormat="1" x14ac:dyDescent="0.35"/>
    <row r="86331" customFormat="1" x14ac:dyDescent="0.35"/>
    <row r="86332" customFormat="1" x14ac:dyDescent="0.35"/>
    <row r="86333" customFormat="1" x14ac:dyDescent="0.35"/>
    <row r="86334" customFormat="1" x14ac:dyDescent="0.35"/>
    <row r="86335" customFormat="1" x14ac:dyDescent="0.35"/>
    <row r="86336" customFormat="1" x14ac:dyDescent="0.35"/>
    <row r="86337" customFormat="1" x14ac:dyDescent="0.35"/>
    <row r="86338" customFormat="1" x14ac:dyDescent="0.35"/>
    <row r="86339" customFormat="1" x14ac:dyDescent="0.35"/>
    <row r="86340" customFormat="1" x14ac:dyDescent="0.35"/>
    <row r="86341" customFormat="1" x14ac:dyDescent="0.35"/>
    <row r="86342" customFormat="1" x14ac:dyDescent="0.35"/>
    <row r="86343" customFormat="1" x14ac:dyDescent="0.35"/>
    <row r="86344" customFormat="1" x14ac:dyDescent="0.35"/>
    <row r="86345" customFormat="1" x14ac:dyDescent="0.35"/>
    <row r="86346" customFormat="1" x14ac:dyDescent="0.35"/>
    <row r="86347" customFormat="1" x14ac:dyDescent="0.35"/>
    <row r="86348" customFormat="1" x14ac:dyDescent="0.35"/>
    <row r="86349" customFormat="1" x14ac:dyDescent="0.35"/>
    <row r="86350" customFormat="1" x14ac:dyDescent="0.35"/>
    <row r="86351" customFormat="1" x14ac:dyDescent="0.35"/>
    <row r="86352" customFormat="1" x14ac:dyDescent="0.35"/>
    <row r="86353" customFormat="1" x14ac:dyDescent="0.35"/>
    <row r="86354" customFormat="1" x14ac:dyDescent="0.35"/>
    <row r="86355" customFormat="1" x14ac:dyDescent="0.35"/>
    <row r="86356" customFormat="1" x14ac:dyDescent="0.35"/>
    <row r="86357" customFormat="1" x14ac:dyDescent="0.35"/>
    <row r="86358" customFormat="1" x14ac:dyDescent="0.35"/>
    <row r="86359" customFormat="1" x14ac:dyDescent="0.35"/>
    <row r="86360" customFormat="1" x14ac:dyDescent="0.35"/>
    <row r="86361" customFormat="1" x14ac:dyDescent="0.35"/>
    <row r="86362" customFormat="1" x14ac:dyDescent="0.35"/>
    <row r="86363" customFormat="1" x14ac:dyDescent="0.35"/>
    <row r="86364" customFormat="1" x14ac:dyDescent="0.35"/>
    <row r="86365" customFormat="1" x14ac:dyDescent="0.35"/>
    <row r="86366" customFormat="1" x14ac:dyDescent="0.35"/>
    <row r="86367" customFormat="1" x14ac:dyDescent="0.35"/>
    <row r="86368" customFormat="1" x14ac:dyDescent="0.35"/>
    <row r="86369" customFormat="1" x14ac:dyDescent="0.35"/>
    <row r="86370" customFormat="1" x14ac:dyDescent="0.35"/>
    <row r="86371" customFormat="1" x14ac:dyDescent="0.35"/>
    <row r="86372" customFormat="1" x14ac:dyDescent="0.35"/>
    <row r="86373" customFormat="1" x14ac:dyDescent="0.35"/>
    <row r="86374" customFormat="1" x14ac:dyDescent="0.35"/>
    <row r="86375" customFormat="1" x14ac:dyDescent="0.35"/>
    <row r="86376" customFormat="1" x14ac:dyDescent="0.35"/>
    <row r="86377" customFormat="1" x14ac:dyDescent="0.35"/>
    <row r="86378" customFormat="1" x14ac:dyDescent="0.35"/>
    <row r="86379" customFormat="1" x14ac:dyDescent="0.35"/>
    <row r="86380" customFormat="1" x14ac:dyDescent="0.35"/>
    <row r="86381" customFormat="1" x14ac:dyDescent="0.35"/>
    <row r="86382" customFormat="1" x14ac:dyDescent="0.35"/>
    <row r="86383" customFormat="1" x14ac:dyDescent="0.35"/>
    <row r="86384" customFormat="1" x14ac:dyDescent="0.35"/>
    <row r="86385" customFormat="1" x14ac:dyDescent="0.35"/>
    <row r="86386" customFormat="1" x14ac:dyDescent="0.35"/>
    <row r="86387" customFormat="1" x14ac:dyDescent="0.35"/>
    <row r="86388" customFormat="1" x14ac:dyDescent="0.35"/>
    <row r="86389" customFormat="1" x14ac:dyDescent="0.35"/>
    <row r="86390" customFormat="1" x14ac:dyDescent="0.35"/>
    <row r="86391" customFormat="1" x14ac:dyDescent="0.35"/>
    <row r="86392" customFormat="1" x14ac:dyDescent="0.35"/>
    <row r="86393" customFormat="1" x14ac:dyDescent="0.35"/>
    <row r="86394" customFormat="1" x14ac:dyDescent="0.35"/>
    <row r="86395" customFormat="1" x14ac:dyDescent="0.35"/>
    <row r="86396" customFormat="1" x14ac:dyDescent="0.35"/>
    <row r="86397" customFormat="1" x14ac:dyDescent="0.35"/>
    <row r="86398" customFormat="1" x14ac:dyDescent="0.35"/>
    <row r="86399" customFormat="1" x14ac:dyDescent="0.35"/>
    <row r="86400" customFormat="1" x14ac:dyDescent="0.35"/>
    <row r="86401" customFormat="1" x14ac:dyDescent="0.35"/>
    <row r="86402" customFormat="1" x14ac:dyDescent="0.35"/>
    <row r="86403" customFormat="1" x14ac:dyDescent="0.35"/>
    <row r="86404" customFormat="1" x14ac:dyDescent="0.35"/>
    <row r="86405" customFormat="1" x14ac:dyDescent="0.35"/>
    <row r="86406" customFormat="1" x14ac:dyDescent="0.35"/>
    <row r="86407" customFormat="1" x14ac:dyDescent="0.35"/>
    <row r="86408" customFormat="1" x14ac:dyDescent="0.35"/>
    <row r="86409" customFormat="1" x14ac:dyDescent="0.35"/>
    <row r="86410" customFormat="1" x14ac:dyDescent="0.35"/>
    <row r="86411" customFormat="1" x14ac:dyDescent="0.35"/>
    <row r="86412" customFormat="1" x14ac:dyDescent="0.35"/>
    <row r="86413" customFormat="1" x14ac:dyDescent="0.35"/>
    <row r="86414" customFormat="1" x14ac:dyDescent="0.35"/>
    <row r="86415" customFormat="1" x14ac:dyDescent="0.35"/>
    <row r="86416" customFormat="1" x14ac:dyDescent="0.35"/>
    <row r="86417" customFormat="1" x14ac:dyDescent="0.35"/>
    <row r="86418" customFormat="1" x14ac:dyDescent="0.35"/>
    <row r="86419" customFormat="1" x14ac:dyDescent="0.35"/>
    <row r="86420" customFormat="1" x14ac:dyDescent="0.35"/>
    <row r="86421" customFormat="1" x14ac:dyDescent="0.35"/>
    <row r="86422" customFormat="1" x14ac:dyDescent="0.35"/>
    <row r="86423" customFormat="1" x14ac:dyDescent="0.35"/>
    <row r="86424" customFormat="1" x14ac:dyDescent="0.35"/>
    <row r="86425" customFormat="1" x14ac:dyDescent="0.35"/>
    <row r="86426" customFormat="1" x14ac:dyDescent="0.35"/>
    <row r="86427" customFormat="1" x14ac:dyDescent="0.35"/>
    <row r="86428" customFormat="1" x14ac:dyDescent="0.35"/>
    <row r="86429" customFormat="1" x14ac:dyDescent="0.35"/>
    <row r="86430" customFormat="1" x14ac:dyDescent="0.35"/>
    <row r="86431" customFormat="1" x14ac:dyDescent="0.35"/>
    <row r="86432" customFormat="1" x14ac:dyDescent="0.35"/>
    <row r="86433" customFormat="1" x14ac:dyDescent="0.35"/>
    <row r="86434" customFormat="1" x14ac:dyDescent="0.35"/>
    <row r="86435" customFormat="1" x14ac:dyDescent="0.35"/>
    <row r="86436" customFormat="1" x14ac:dyDescent="0.35"/>
    <row r="86437" customFormat="1" x14ac:dyDescent="0.35"/>
    <row r="86438" customFormat="1" x14ac:dyDescent="0.35"/>
    <row r="86439" customFormat="1" x14ac:dyDescent="0.35"/>
    <row r="86440" customFormat="1" x14ac:dyDescent="0.35"/>
    <row r="86441" customFormat="1" x14ac:dyDescent="0.35"/>
    <row r="86442" customFormat="1" x14ac:dyDescent="0.35"/>
    <row r="86443" customFormat="1" x14ac:dyDescent="0.35"/>
    <row r="86444" customFormat="1" x14ac:dyDescent="0.35"/>
    <row r="86445" customFormat="1" x14ac:dyDescent="0.35"/>
    <row r="86446" customFormat="1" x14ac:dyDescent="0.35"/>
    <row r="86447" customFormat="1" x14ac:dyDescent="0.35"/>
    <row r="86448" customFormat="1" x14ac:dyDescent="0.35"/>
    <row r="86449" customFormat="1" x14ac:dyDescent="0.35"/>
    <row r="86450" customFormat="1" x14ac:dyDescent="0.35"/>
    <row r="86451" customFormat="1" x14ac:dyDescent="0.35"/>
    <row r="86452" customFormat="1" x14ac:dyDescent="0.35"/>
    <row r="86453" customFormat="1" x14ac:dyDescent="0.35"/>
    <row r="86454" customFormat="1" x14ac:dyDescent="0.35"/>
    <row r="86455" customFormat="1" x14ac:dyDescent="0.35"/>
    <row r="86456" customFormat="1" x14ac:dyDescent="0.35"/>
    <row r="86457" customFormat="1" x14ac:dyDescent="0.35"/>
    <row r="86458" customFormat="1" x14ac:dyDescent="0.35"/>
    <row r="86459" customFormat="1" x14ac:dyDescent="0.35"/>
    <row r="86460" customFormat="1" x14ac:dyDescent="0.35"/>
    <row r="86461" customFormat="1" x14ac:dyDescent="0.35"/>
    <row r="86462" customFormat="1" x14ac:dyDescent="0.35"/>
    <row r="86463" customFormat="1" x14ac:dyDescent="0.35"/>
    <row r="86464" customFormat="1" x14ac:dyDescent="0.35"/>
    <row r="86465" customFormat="1" x14ac:dyDescent="0.35"/>
    <row r="86466" customFormat="1" x14ac:dyDescent="0.35"/>
    <row r="86467" customFormat="1" x14ac:dyDescent="0.35"/>
    <row r="86468" customFormat="1" x14ac:dyDescent="0.35"/>
    <row r="86469" customFormat="1" x14ac:dyDescent="0.35"/>
    <row r="86470" customFormat="1" x14ac:dyDescent="0.35"/>
    <row r="86471" customFormat="1" x14ac:dyDescent="0.35"/>
    <row r="86472" customFormat="1" x14ac:dyDescent="0.35"/>
    <row r="86473" customFormat="1" x14ac:dyDescent="0.35"/>
    <row r="86474" customFormat="1" x14ac:dyDescent="0.35"/>
    <row r="86475" customFormat="1" x14ac:dyDescent="0.35"/>
    <row r="86476" customFormat="1" x14ac:dyDescent="0.35"/>
    <row r="86477" customFormat="1" x14ac:dyDescent="0.35"/>
    <row r="86478" customFormat="1" x14ac:dyDescent="0.35"/>
    <row r="86479" customFormat="1" x14ac:dyDescent="0.35"/>
    <row r="86480" customFormat="1" x14ac:dyDescent="0.35"/>
    <row r="86481" customFormat="1" x14ac:dyDescent="0.35"/>
    <row r="86482" customFormat="1" x14ac:dyDescent="0.35"/>
    <row r="86483" customFormat="1" x14ac:dyDescent="0.35"/>
    <row r="86484" customFormat="1" x14ac:dyDescent="0.35"/>
    <row r="86485" customFormat="1" x14ac:dyDescent="0.35"/>
    <row r="86486" customFormat="1" x14ac:dyDescent="0.35"/>
    <row r="86487" customFormat="1" x14ac:dyDescent="0.35"/>
    <row r="86488" customFormat="1" x14ac:dyDescent="0.35"/>
    <row r="86489" customFormat="1" x14ac:dyDescent="0.35"/>
    <row r="86490" customFormat="1" x14ac:dyDescent="0.35"/>
    <row r="86491" customFormat="1" x14ac:dyDescent="0.35"/>
    <row r="86492" customFormat="1" x14ac:dyDescent="0.35"/>
    <row r="86493" customFormat="1" x14ac:dyDescent="0.35"/>
    <row r="86494" customFormat="1" x14ac:dyDescent="0.35"/>
    <row r="86495" customFormat="1" x14ac:dyDescent="0.35"/>
    <row r="86496" customFormat="1" x14ac:dyDescent="0.35"/>
    <row r="86497" customFormat="1" x14ac:dyDescent="0.35"/>
    <row r="86498" customFormat="1" x14ac:dyDescent="0.35"/>
    <row r="86499" customFormat="1" x14ac:dyDescent="0.35"/>
    <row r="86500" customFormat="1" x14ac:dyDescent="0.35"/>
    <row r="86501" customFormat="1" x14ac:dyDescent="0.35"/>
    <row r="86502" customFormat="1" x14ac:dyDescent="0.35"/>
    <row r="86503" customFormat="1" x14ac:dyDescent="0.35"/>
    <row r="86504" customFormat="1" x14ac:dyDescent="0.35"/>
    <row r="86505" customFormat="1" x14ac:dyDescent="0.35"/>
    <row r="86506" customFormat="1" x14ac:dyDescent="0.35"/>
    <row r="86507" customFormat="1" x14ac:dyDescent="0.35"/>
    <row r="86508" customFormat="1" x14ac:dyDescent="0.35"/>
    <row r="86509" customFormat="1" x14ac:dyDescent="0.35"/>
    <row r="86510" customFormat="1" x14ac:dyDescent="0.35"/>
    <row r="86511" customFormat="1" x14ac:dyDescent="0.35"/>
    <row r="86512" customFormat="1" x14ac:dyDescent="0.35"/>
    <row r="86513" customFormat="1" x14ac:dyDescent="0.35"/>
    <row r="86514" customFormat="1" x14ac:dyDescent="0.35"/>
    <row r="86515" customFormat="1" x14ac:dyDescent="0.35"/>
    <row r="86516" customFormat="1" x14ac:dyDescent="0.35"/>
    <row r="86517" customFormat="1" x14ac:dyDescent="0.35"/>
    <row r="86518" customFormat="1" x14ac:dyDescent="0.35"/>
    <row r="86519" customFormat="1" x14ac:dyDescent="0.35"/>
    <row r="86520" customFormat="1" x14ac:dyDescent="0.35"/>
    <row r="86521" customFormat="1" x14ac:dyDescent="0.35"/>
    <row r="86522" customFormat="1" x14ac:dyDescent="0.35"/>
    <row r="86523" customFormat="1" x14ac:dyDescent="0.35"/>
    <row r="86524" customFormat="1" x14ac:dyDescent="0.35"/>
    <row r="86525" customFormat="1" x14ac:dyDescent="0.35"/>
    <row r="86526" customFormat="1" x14ac:dyDescent="0.35"/>
    <row r="86527" customFormat="1" x14ac:dyDescent="0.35"/>
    <row r="86528" customFormat="1" x14ac:dyDescent="0.35"/>
    <row r="86529" customFormat="1" x14ac:dyDescent="0.35"/>
    <row r="86530" customFormat="1" x14ac:dyDescent="0.35"/>
    <row r="86531" customFormat="1" x14ac:dyDescent="0.35"/>
    <row r="86532" customFormat="1" x14ac:dyDescent="0.35"/>
    <row r="86533" customFormat="1" x14ac:dyDescent="0.35"/>
    <row r="86534" customFormat="1" x14ac:dyDescent="0.35"/>
    <row r="86535" customFormat="1" x14ac:dyDescent="0.35"/>
    <row r="86536" customFormat="1" x14ac:dyDescent="0.35"/>
    <row r="86537" customFormat="1" x14ac:dyDescent="0.35"/>
    <row r="86538" customFormat="1" x14ac:dyDescent="0.35"/>
    <row r="86539" customFormat="1" x14ac:dyDescent="0.35"/>
    <row r="86540" customFormat="1" x14ac:dyDescent="0.35"/>
    <row r="86541" customFormat="1" x14ac:dyDescent="0.35"/>
    <row r="86542" customFormat="1" x14ac:dyDescent="0.35"/>
    <row r="86543" customFormat="1" x14ac:dyDescent="0.35"/>
    <row r="86544" customFormat="1" x14ac:dyDescent="0.35"/>
    <row r="86545" customFormat="1" x14ac:dyDescent="0.35"/>
    <row r="86546" customFormat="1" x14ac:dyDescent="0.35"/>
    <row r="86547" customFormat="1" x14ac:dyDescent="0.35"/>
    <row r="86548" customFormat="1" x14ac:dyDescent="0.35"/>
    <row r="86549" customFormat="1" x14ac:dyDescent="0.35"/>
    <row r="86550" customFormat="1" x14ac:dyDescent="0.35"/>
    <row r="86551" customFormat="1" x14ac:dyDescent="0.35"/>
    <row r="86552" customFormat="1" x14ac:dyDescent="0.35"/>
    <row r="86553" customFormat="1" x14ac:dyDescent="0.35"/>
    <row r="86554" customFormat="1" x14ac:dyDescent="0.35"/>
    <row r="86555" customFormat="1" x14ac:dyDescent="0.35"/>
    <row r="86556" customFormat="1" x14ac:dyDescent="0.35"/>
    <row r="86557" customFormat="1" x14ac:dyDescent="0.35"/>
    <row r="86558" customFormat="1" x14ac:dyDescent="0.35"/>
    <row r="86559" customFormat="1" x14ac:dyDescent="0.35"/>
    <row r="86560" customFormat="1" x14ac:dyDescent="0.35"/>
    <row r="86561" customFormat="1" x14ac:dyDescent="0.35"/>
    <row r="86562" customFormat="1" x14ac:dyDescent="0.35"/>
    <row r="86563" customFormat="1" x14ac:dyDescent="0.35"/>
    <row r="86564" customFormat="1" x14ac:dyDescent="0.35"/>
    <row r="86565" customFormat="1" x14ac:dyDescent="0.35"/>
    <row r="86566" customFormat="1" x14ac:dyDescent="0.35"/>
    <row r="86567" customFormat="1" x14ac:dyDescent="0.35"/>
    <row r="86568" customFormat="1" x14ac:dyDescent="0.35"/>
    <row r="86569" customFormat="1" x14ac:dyDescent="0.35"/>
    <row r="86570" customFormat="1" x14ac:dyDescent="0.35"/>
    <row r="86571" customFormat="1" x14ac:dyDescent="0.35"/>
    <row r="86572" customFormat="1" x14ac:dyDescent="0.35"/>
    <row r="86573" customFormat="1" x14ac:dyDescent="0.35"/>
    <row r="86574" customFormat="1" x14ac:dyDescent="0.35"/>
    <row r="86575" customFormat="1" x14ac:dyDescent="0.35"/>
    <row r="86576" customFormat="1" x14ac:dyDescent="0.35"/>
    <row r="86577" customFormat="1" x14ac:dyDescent="0.35"/>
    <row r="86578" customFormat="1" x14ac:dyDescent="0.35"/>
    <row r="86579" customFormat="1" x14ac:dyDescent="0.35"/>
    <row r="86580" customFormat="1" x14ac:dyDescent="0.35"/>
    <row r="86581" customFormat="1" x14ac:dyDescent="0.35"/>
    <row r="86582" customFormat="1" x14ac:dyDescent="0.35"/>
    <row r="86583" customFormat="1" x14ac:dyDescent="0.35"/>
    <row r="86584" customFormat="1" x14ac:dyDescent="0.35"/>
    <row r="86585" customFormat="1" x14ac:dyDescent="0.35"/>
    <row r="86586" customFormat="1" x14ac:dyDescent="0.35"/>
    <row r="86587" customFormat="1" x14ac:dyDescent="0.35"/>
    <row r="86588" customFormat="1" x14ac:dyDescent="0.35"/>
    <row r="86589" customFormat="1" x14ac:dyDescent="0.35"/>
    <row r="86590" customFormat="1" x14ac:dyDescent="0.35"/>
    <row r="86591" customFormat="1" x14ac:dyDescent="0.35"/>
    <row r="86592" customFormat="1" x14ac:dyDescent="0.35"/>
    <row r="86593" customFormat="1" x14ac:dyDescent="0.35"/>
    <row r="86594" customFormat="1" x14ac:dyDescent="0.35"/>
    <row r="86595" customFormat="1" x14ac:dyDescent="0.35"/>
    <row r="86596" customFormat="1" x14ac:dyDescent="0.35"/>
    <row r="86597" customFormat="1" x14ac:dyDescent="0.35"/>
    <row r="86598" customFormat="1" x14ac:dyDescent="0.35"/>
    <row r="86599" customFormat="1" x14ac:dyDescent="0.35"/>
    <row r="86600" customFormat="1" x14ac:dyDescent="0.35"/>
    <row r="86601" customFormat="1" x14ac:dyDescent="0.35"/>
    <row r="86602" customFormat="1" x14ac:dyDescent="0.35"/>
    <row r="86603" customFormat="1" x14ac:dyDescent="0.35"/>
    <row r="86604" customFormat="1" x14ac:dyDescent="0.35"/>
    <row r="86605" customFormat="1" x14ac:dyDescent="0.35"/>
    <row r="86606" customFormat="1" x14ac:dyDescent="0.35"/>
    <row r="86607" customFormat="1" x14ac:dyDescent="0.35"/>
    <row r="86608" customFormat="1" x14ac:dyDescent="0.35"/>
    <row r="86609" customFormat="1" x14ac:dyDescent="0.35"/>
    <row r="86610" customFormat="1" x14ac:dyDescent="0.35"/>
    <row r="86611" customFormat="1" x14ac:dyDescent="0.35"/>
    <row r="86612" customFormat="1" x14ac:dyDescent="0.35"/>
    <row r="86613" customFormat="1" x14ac:dyDescent="0.35"/>
    <row r="86614" customFormat="1" x14ac:dyDescent="0.35"/>
    <row r="86615" customFormat="1" x14ac:dyDescent="0.35"/>
    <row r="86616" customFormat="1" x14ac:dyDescent="0.35"/>
    <row r="86617" customFormat="1" x14ac:dyDescent="0.35"/>
    <row r="86618" customFormat="1" x14ac:dyDescent="0.35"/>
    <row r="86619" customFormat="1" x14ac:dyDescent="0.35"/>
    <row r="86620" customFormat="1" x14ac:dyDescent="0.35"/>
    <row r="86621" customFormat="1" x14ac:dyDescent="0.35"/>
    <row r="86622" customFormat="1" x14ac:dyDescent="0.35"/>
    <row r="86623" customFormat="1" x14ac:dyDescent="0.35"/>
    <row r="86624" customFormat="1" x14ac:dyDescent="0.35"/>
    <row r="86625" customFormat="1" x14ac:dyDescent="0.35"/>
    <row r="86626" customFormat="1" x14ac:dyDescent="0.35"/>
    <row r="86627" customFormat="1" x14ac:dyDescent="0.35"/>
    <row r="86628" customFormat="1" x14ac:dyDescent="0.35"/>
    <row r="86629" customFormat="1" x14ac:dyDescent="0.35"/>
    <row r="86630" customFormat="1" x14ac:dyDescent="0.35"/>
    <row r="86631" customFormat="1" x14ac:dyDescent="0.35"/>
    <row r="86632" customFormat="1" x14ac:dyDescent="0.35"/>
    <row r="86633" customFormat="1" x14ac:dyDescent="0.35"/>
    <row r="86634" customFormat="1" x14ac:dyDescent="0.35"/>
    <row r="86635" customFormat="1" x14ac:dyDescent="0.35"/>
    <row r="86636" customFormat="1" x14ac:dyDescent="0.35"/>
    <row r="86637" customFormat="1" x14ac:dyDescent="0.35"/>
    <row r="86638" customFormat="1" x14ac:dyDescent="0.35"/>
    <row r="86639" customFormat="1" x14ac:dyDescent="0.35"/>
    <row r="86640" customFormat="1" x14ac:dyDescent="0.35"/>
    <row r="86641" customFormat="1" x14ac:dyDescent="0.35"/>
    <row r="86642" customFormat="1" x14ac:dyDescent="0.35"/>
    <row r="86643" customFormat="1" x14ac:dyDescent="0.35"/>
    <row r="86644" customFormat="1" x14ac:dyDescent="0.35"/>
    <row r="86645" customFormat="1" x14ac:dyDescent="0.35"/>
    <row r="86646" customFormat="1" x14ac:dyDescent="0.35"/>
    <row r="86647" customFormat="1" x14ac:dyDescent="0.35"/>
    <row r="86648" customFormat="1" x14ac:dyDescent="0.35"/>
    <row r="86649" customFormat="1" x14ac:dyDescent="0.35"/>
    <row r="86650" customFormat="1" x14ac:dyDescent="0.35"/>
    <row r="86651" customFormat="1" x14ac:dyDescent="0.35"/>
    <row r="86652" customFormat="1" x14ac:dyDescent="0.35"/>
    <row r="86653" customFormat="1" x14ac:dyDescent="0.35"/>
    <row r="86654" customFormat="1" x14ac:dyDescent="0.35"/>
    <row r="86655" customFormat="1" x14ac:dyDescent="0.35"/>
    <row r="86656" customFormat="1" x14ac:dyDescent="0.35"/>
    <row r="86657" customFormat="1" x14ac:dyDescent="0.35"/>
    <row r="86658" customFormat="1" x14ac:dyDescent="0.35"/>
    <row r="86659" customFormat="1" x14ac:dyDescent="0.35"/>
    <row r="86660" customFormat="1" x14ac:dyDescent="0.35"/>
    <row r="86661" customFormat="1" x14ac:dyDescent="0.35"/>
    <row r="86662" customFormat="1" x14ac:dyDescent="0.35"/>
    <row r="86663" customFormat="1" x14ac:dyDescent="0.35"/>
    <row r="86664" customFormat="1" x14ac:dyDescent="0.35"/>
    <row r="86665" customFormat="1" x14ac:dyDescent="0.35"/>
    <row r="86666" customFormat="1" x14ac:dyDescent="0.35"/>
    <row r="86667" customFormat="1" x14ac:dyDescent="0.35"/>
    <row r="86668" customFormat="1" x14ac:dyDescent="0.35"/>
    <row r="86669" customFormat="1" x14ac:dyDescent="0.35"/>
    <row r="86670" customFormat="1" x14ac:dyDescent="0.35"/>
    <row r="86671" customFormat="1" x14ac:dyDescent="0.35"/>
    <row r="86672" customFormat="1" x14ac:dyDescent="0.35"/>
    <row r="86673" customFormat="1" x14ac:dyDescent="0.35"/>
    <row r="86674" customFormat="1" x14ac:dyDescent="0.35"/>
    <row r="86675" customFormat="1" x14ac:dyDescent="0.35"/>
    <row r="86676" customFormat="1" x14ac:dyDescent="0.35"/>
    <row r="86677" customFormat="1" x14ac:dyDescent="0.35"/>
    <row r="86678" customFormat="1" x14ac:dyDescent="0.35"/>
    <row r="86679" customFormat="1" x14ac:dyDescent="0.35"/>
    <row r="86680" customFormat="1" x14ac:dyDescent="0.35"/>
    <row r="86681" customFormat="1" x14ac:dyDescent="0.35"/>
    <row r="86682" customFormat="1" x14ac:dyDescent="0.35"/>
    <row r="86683" customFormat="1" x14ac:dyDescent="0.35"/>
    <row r="86684" customFormat="1" x14ac:dyDescent="0.35"/>
    <row r="86685" customFormat="1" x14ac:dyDescent="0.35"/>
    <row r="86686" customFormat="1" x14ac:dyDescent="0.35"/>
    <row r="86687" customFormat="1" x14ac:dyDescent="0.35"/>
    <row r="86688" customFormat="1" x14ac:dyDescent="0.35"/>
    <row r="86689" customFormat="1" x14ac:dyDescent="0.35"/>
    <row r="86690" customFormat="1" x14ac:dyDescent="0.35"/>
    <row r="86691" customFormat="1" x14ac:dyDescent="0.35"/>
    <row r="86692" customFormat="1" x14ac:dyDescent="0.35"/>
    <row r="86693" customFormat="1" x14ac:dyDescent="0.35"/>
    <row r="86694" customFormat="1" x14ac:dyDescent="0.35"/>
    <row r="86695" customFormat="1" x14ac:dyDescent="0.35"/>
    <row r="86696" customFormat="1" x14ac:dyDescent="0.35"/>
    <row r="86697" customFormat="1" x14ac:dyDescent="0.35"/>
    <row r="86698" customFormat="1" x14ac:dyDescent="0.35"/>
    <row r="86699" customFormat="1" x14ac:dyDescent="0.35"/>
    <row r="86700" customFormat="1" x14ac:dyDescent="0.35"/>
    <row r="86701" customFormat="1" x14ac:dyDescent="0.35"/>
    <row r="86702" customFormat="1" x14ac:dyDescent="0.35"/>
    <row r="86703" customFormat="1" x14ac:dyDescent="0.35"/>
    <row r="86704" customFormat="1" x14ac:dyDescent="0.35"/>
    <row r="86705" customFormat="1" x14ac:dyDescent="0.35"/>
    <row r="86706" customFormat="1" x14ac:dyDescent="0.35"/>
    <row r="86707" customFormat="1" x14ac:dyDescent="0.35"/>
    <row r="86708" customFormat="1" x14ac:dyDescent="0.35"/>
    <row r="86709" customFormat="1" x14ac:dyDescent="0.35"/>
    <row r="86710" customFormat="1" x14ac:dyDescent="0.35"/>
    <row r="86711" customFormat="1" x14ac:dyDescent="0.35"/>
    <row r="86712" customFormat="1" x14ac:dyDescent="0.35"/>
    <row r="86713" customFormat="1" x14ac:dyDescent="0.35"/>
    <row r="86714" customFormat="1" x14ac:dyDescent="0.35"/>
    <row r="86715" customFormat="1" x14ac:dyDescent="0.35"/>
    <row r="86716" customFormat="1" x14ac:dyDescent="0.35"/>
    <row r="86717" customFormat="1" x14ac:dyDescent="0.35"/>
    <row r="86718" customFormat="1" x14ac:dyDescent="0.35"/>
    <row r="86719" customFormat="1" x14ac:dyDescent="0.35"/>
    <row r="86720" customFormat="1" x14ac:dyDescent="0.35"/>
    <row r="86721" customFormat="1" x14ac:dyDescent="0.35"/>
    <row r="86722" customFormat="1" x14ac:dyDescent="0.35"/>
    <row r="86723" customFormat="1" x14ac:dyDescent="0.35"/>
    <row r="86724" customFormat="1" x14ac:dyDescent="0.35"/>
    <row r="86725" customFormat="1" x14ac:dyDescent="0.35"/>
    <row r="86726" customFormat="1" x14ac:dyDescent="0.35"/>
    <row r="86727" customFormat="1" x14ac:dyDescent="0.35"/>
    <row r="86728" customFormat="1" x14ac:dyDescent="0.35"/>
    <row r="86729" customFormat="1" x14ac:dyDescent="0.35"/>
    <row r="86730" customFormat="1" x14ac:dyDescent="0.35"/>
    <row r="86731" customFormat="1" x14ac:dyDescent="0.35"/>
    <row r="86732" customFormat="1" x14ac:dyDescent="0.35"/>
    <row r="86733" customFormat="1" x14ac:dyDescent="0.35"/>
    <row r="86734" customFormat="1" x14ac:dyDescent="0.35"/>
    <row r="86735" customFormat="1" x14ac:dyDescent="0.35"/>
    <row r="86736" customFormat="1" x14ac:dyDescent="0.35"/>
    <row r="86737" customFormat="1" x14ac:dyDescent="0.35"/>
    <row r="86738" customFormat="1" x14ac:dyDescent="0.35"/>
    <row r="86739" customFormat="1" x14ac:dyDescent="0.35"/>
    <row r="86740" customFormat="1" x14ac:dyDescent="0.35"/>
    <row r="86741" customFormat="1" x14ac:dyDescent="0.35"/>
    <row r="86742" customFormat="1" x14ac:dyDescent="0.35"/>
    <row r="86743" customFormat="1" x14ac:dyDescent="0.35"/>
    <row r="86744" customFormat="1" x14ac:dyDescent="0.35"/>
    <row r="86745" customFormat="1" x14ac:dyDescent="0.35"/>
    <row r="86746" customFormat="1" x14ac:dyDescent="0.35"/>
    <row r="86747" customFormat="1" x14ac:dyDescent="0.35"/>
    <row r="86748" customFormat="1" x14ac:dyDescent="0.35"/>
    <row r="86749" customFormat="1" x14ac:dyDescent="0.35"/>
    <row r="86750" customFormat="1" x14ac:dyDescent="0.35"/>
    <row r="86751" customFormat="1" x14ac:dyDescent="0.35"/>
    <row r="86752" customFormat="1" x14ac:dyDescent="0.35"/>
    <row r="86753" customFormat="1" x14ac:dyDescent="0.35"/>
    <row r="86754" customFormat="1" x14ac:dyDescent="0.35"/>
    <row r="86755" customFormat="1" x14ac:dyDescent="0.35"/>
    <row r="86756" customFormat="1" x14ac:dyDescent="0.35"/>
    <row r="86757" customFormat="1" x14ac:dyDescent="0.35"/>
    <row r="86758" customFormat="1" x14ac:dyDescent="0.35"/>
    <row r="86759" customFormat="1" x14ac:dyDescent="0.35"/>
    <row r="86760" customFormat="1" x14ac:dyDescent="0.35"/>
    <row r="86761" customFormat="1" x14ac:dyDescent="0.35"/>
    <row r="86762" customFormat="1" x14ac:dyDescent="0.35"/>
    <row r="86763" customFormat="1" x14ac:dyDescent="0.35"/>
    <row r="86764" customFormat="1" x14ac:dyDescent="0.35"/>
    <row r="86765" customFormat="1" x14ac:dyDescent="0.35"/>
    <row r="86766" customFormat="1" x14ac:dyDescent="0.35"/>
    <row r="86767" customFormat="1" x14ac:dyDescent="0.35"/>
    <row r="86768" customFormat="1" x14ac:dyDescent="0.35"/>
    <row r="86769" customFormat="1" x14ac:dyDescent="0.35"/>
    <row r="86770" customFormat="1" x14ac:dyDescent="0.35"/>
    <row r="86771" customFormat="1" x14ac:dyDescent="0.35"/>
    <row r="86772" customFormat="1" x14ac:dyDescent="0.35"/>
    <row r="86773" customFormat="1" x14ac:dyDescent="0.35"/>
    <row r="86774" customFormat="1" x14ac:dyDescent="0.35"/>
    <row r="86775" customFormat="1" x14ac:dyDescent="0.35"/>
    <row r="86776" customFormat="1" x14ac:dyDescent="0.35"/>
    <row r="86777" customFormat="1" x14ac:dyDescent="0.35"/>
    <row r="86778" customFormat="1" x14ac:dyDescent="0.35"/>
    <row r="86779" customFormat="1" x14ac:dyDescent="0.35"/>
    <row r="86780" customFormat="1" x14ac:dyDescent="0.35"/>
    <row r="86781" customFormat="1" x14ac:dyDescent="0.35"/>
    <row r="86782" customFormat="1" x14ac:dyDescent="0.35"/>
    <row r="86783" customFormat="1" x14ac:dyDescent="0.35"/>
    <row r="86784" customFormat="1" x14ac:dyDescent="0.35"/>
    <row r="86785" customFormat="1" x14ac:dyDescent="0.35"/>
    <row r="86786" customFormat="1" x14ac:dyDescent="0.35"/>
    <row r="86787" customFormat="1" x14ac:dyDescent="0.35"/>
    <row r="86788" customFormat="1" x14ac:dyDescent="0.35"/>
    <row r="86789" customFormat="1" x14ac:dyDescent="0.35"/>
    <row r="86790" customFormat="1" x14ac:dyDescent="0.35"/>
    <row r="86791" customFormat="1" x14ac:dyDescent="0.35"/>
    <row r="86792" customFormat="1" x14ac:dyDescent="0.35"/>
    <row r="86793" customFormat="1" x14ac:dyDescent="0.35"/>
    <row r="86794" customFormat="1" x14ac:dyDescent="0.35"/>
    <row r="86795" customFormat="1" x14ac:dyDescent="0.35"/>
    <row r="86796" customFormat="1" x14ac:dyDescent="0.35"/>
    <row r="86797" customFormat="1" x14ac:dyDescent="0.35"/>
    <row r="86798" customFormat="1" x14ac:dyDescent="0.35"/>
    <row r="86799" customFormat="1" x14ac:dyDescent="0.35"/>
    <row r="86800" customFormat="1" x14ac:dyDescent="0.35"/>
    <row r="86801" customFormat="1" x14ac:dyDescent="0.35"/>
    <row r="86802" customFormat="1" x14ac:dyDescent="0.35"/>
    <row r="86803" customFormat="1" x14ac:dyDescent="0.35"/>
    <row r="86804" customFormat="1" x14ac:dyDescent="0.35"/>
    <row r="86805" customFormat="1" x14ac:dyDescent="0.35"/>
    <row r="86806" customFormat="1" x14ac:dyDescent="0.35"/>
    <row r="86807" customFormat="1" x14ac:dyDescent="0.35"/>
    <row r="86808" customFormat="1" x14ac:dyDescent="0.35"/>
    <row r="86809" customFormat="1" x14ac:dyDescent="0.35"/>
    <row r="86810" customFormat="1" x14ac:dyDescent="0.35"/>
    <row r="86811" customFormat="1" x14ac:dyDescent="0.35"/>
    <row r="86812" customFormat="1" x14ac:dyDescent="0.35"/>
    <row r="86813" customFormat="1" x14ac:dyDescent="0.35"/>
    <row r="86814" customFormat="1" x14ac:dyDescent="0.35"/>
    <row r="86815" customFormat="1" x14ac:dyDescent="0.35"/>
    <row r="86816" customFormat="1" x14ac:dyDescent="0.35"/>
    <row r="86817" customFormat="1" x14ac:dyDescent="0.35"/>
    <row r="86818" customFormat="1" x14ac:dyDescent="0.35"/>
    <row r="86819" customFormat="1" x14ac:dyDescent="0.35"/>
    <row r="86820" customFormat="1" x14ac:dyDescent="0.35"/>
    <row r="86821" customFormat="1" x14ac:dyDescent="0.35"/>
    <row r="86822" customFormat="1" x14ac:dyDescent="0.35"/>
    <row r="86823" customFormat="1" x14ac:dyDescent="0.35"/>
    <row r="86824" customFormat="1" x14ac:dyDescent="0.35"/>
    <row r="86825" customFormat="1" x14ac:dyDescent="0.35"/>
    <row r="86826" customFormat="1" x14ac:dyDescent="0.35"/>
    <row r="86827" customFormat="1" x14ac:dyDescent="0.35"/>
    <row r="86828" customFormat="1" x14ac:dyDescent="0.35"/>
    <row r="86829" customFormat="1" x14ac:dyDescent="0.35"/>
    <row r="86830" customFormat="1" x14ac:dyDescent="0.35"/>
    <row r="86831" customFormat="1" x14ac:dyDescent="0.35"/>
    <row r="86832" customFormat="1" x14ac:dyDescent="0.35"/>
    <row r="86833" customFormat="1" x14ac:dyDescent="0.35"/>
    <row r="86834" customFormat="1" x14ac:dyDescent="0.35"/>
    <row r="86835" customFormat="1" x14ac:dyDescent="0.35"/>
    <row r="86836" customFormat="1" x14ac:dyDescent="0.35"/>
    <row r="86837" customFormat="1" x14ac:dyDescent="0.35"/>
    <row r="86838" customFormat="1" x14ac:dyDescent="0.35"/>
    <row r="86839" customFormat="1" x14ac:dyDescent="0.35"/>
    <row r="86840" customFormat="1" x14ac:dyDescent="0.35"/>
    <row r="86841" customFormat="1" x14ac:dyDescent="0.35"/>
    <row r="86842" customFormat="1" x14ac:dyDescent="0.35"/>
    <row r="86843" customFormat="1" x14ac:dyDescent="0.35"/>
    <row r="86844" customFormat="1" x14ac:dyDescent="0.35"/>
    <row r="86845" customFormat="1" x14ac:dyDescent="0.35"/>
    <row r="86846" customFormat="1" x14ac:dyDescent="0.35"/>
    <row r="86847" customFormat="1" x14ac:dyDescent="0.35"/>
    <row r="86848" customFormat="1" x14ac:dyDescent="0.35"/>
    <row r="86849" customFormat="1" x14ac:dyDescent="0.35"/>
    <row r="86850" customFormat="1" x14ac:dyDescent="0.35"/>
    <row r="86851" customFormat="1" x14ac:dyDescent="0.35"/>
    <row r="86852" customFormat="1" x14ac:dyDescent="0.35"/>
    <row r="86853" customFormat="1" x14ac:dyDescent="0.35"/>
    <row r="86854" customFormat="1" x14ac:dyDescent="0.35"/>
    <row r="86855" customFormat="1" x14ac:dyDescent="0.35"/>
    <row r="86856" customFormat="1" x14ac:dyDescent="0.35"/>
    <row r="86857" customFormat="1" x14ac:dyDescent="0.35"/>
    <row r="86858" customFormat="1" x14ac:dyDescent="0.35"/>
    <row r="86859" customFormat="1" x14ac:dyDescent="0.35"/>
    <row r="86860" customFormat="1" x14ac:dyDescent="0.35"/>
    <row r="86861" customFormat="1" x14ac:dyDescent="0.35"/>
    <row r="86862" customFormat="1" x14ac:dyDescent="0.35"/>
    <row r="86863" customFormat="1" x14ac:dyDescent="0.35"/>
    <row r="86864" customFormat="1" x14ac:dyDescent="0.35"/>
    <row r="86865" customFormat="1" x14ac:dyDescent="0.35"/>
    <row r="86866" customFormat="1" x14ac:dyDescent="0.35"/>
    <row r="86867" customFormat="1" x14ac:dyDescent="0.35"/>
    <row r="86868" customFormat="1" x14ac:dyDescent="0.35"/>
    <row r="86869" customFormat="1" x14ac:dyDescent="0.35"/>
    <row r="86870" customFormat="1" x14ac:dyDescent="0.35"/>
    <row r="86871" customFormat="1" x14ac:dyDescent="0.35"/>
    <row r="86872" customFormat="1" x14ac:dyDescent="0.35"/>
    <row r="86873" customFormat="1" x14ac:dyDescent="0.35"/>
    <row r="86874" customFormat="1" x14ac:dyDescent="0.35"/>
    <row r="86875" customFormat="1" x14ac:dyDescent="0.35"/>
    <row r="86876" customFormat="1" x14ac:dyDescent="0.35"/>
    <row r="86877" customFormat="1" x14ac:dyDescent="0.35"/>
    <row r="86878" customFormat="1" x14ac:dyDescent="0.35"/>
    <row r="86879" customFormat="1" x14ac:dyDescent="0.35"/>
    <row r="86880" customFormat="1" x14ac:dyDescent="0.35"/>
    <row r="86881" customFormat="1" x14ac:dyDescent="0.35"/>
    <row r="86882" customFormat="1" x14ac:dyDescent="0.35"/>
    <row r="86883" customFormat="1" x14ac:dyDescent="0.35"/>
    <row r="86884" customFormat="1" x14ac:dyDescent="0.35"/>
    <row r="86885" customFormat="1" x14ac:dyDescent="0.35"/>
    <row r="86886" customFormat="1" x14ac:dyDescent="0.35"/>
    <row r="86887" customFormat="1" x14ac:dyDescent="0.35"/>
    <row r="86888" customFormat="1" x14ac:dyDescent="0.35"/>
    <row r="86889" customFormat="1" x14ac:dyDescent="0.35"/>
    <row r="86890" customFormat="1" x14ac:dyDescent="0.35"/>
    <row r="86891" customFormat="1" x14ac:dyDescent="0.35"/>
    <row r="86892" customFormat="1" x14ac:dyDescent="0.35"/>
    <row r="86893" customFormat="1" x14ac:dyDescent="0.35"/>
    <row r="86894" customFormat="1" x14ac:dyDescent="0.35"/>
    <row r="86895" customFormat="1" x14ac:dyDescent="0.35"/>
    <row r="86896" customFormat="1" x14ac:dyDescent="0.35"/>
    <row r="86897" customFormat="1" x14ac:dyDescent="0.35"/>
    <row r="86898" customFormat="1" x14ac:dyDescent="0.35"/>
    <row r="86899" customFormat="1" x14ac:dyDescent="0.35"/>
    <row r="86900" customFormat="1" x14ac:dyDescent="0.35"/>
    <row r="86901" customFormat="1" x14ac:dyDescent="0.35"/>
    <row r="86902" customFormat="1" x14ac:dyDescent="0.35"/>
    <row r="86903" customFormat="1" x14ac:dyDescent="0.35"/>
    <row r="86904" customFormat="1" x14ac:dyDescent="0.35"/>
    <row r="86905" customFormat="1" x14ac:dyDescent="0.35"/>
    <row r="86906" customFormat="1" x14ac:dyDescent="0.35"/>
    <row r="86907" customFormat="1" x14ac:dyDescent="0.35"/>
    <row r="86908" customFormat="1" x14ac:dyDescent="0.35"/>
    <row r="86909" customFormat="1" x14ac:dyDescent="0.35"/>
    <row r="86910" customFormat="1" x14ac:dyDescent="0.35"/>
    <row r="86911" customFormat="1" x14ac:dyDescent="0.35"/>
    <row r="86912" customFormat="1" x14ac:dyDescent="0.35"/>
    <row r="86913" customFormat="1" x14ac:dyDescent="0.35"/>
    <row r="86914" customFormat="1" x14ac:dyDescent="0.35"/>
    <row r="86915" customFormat="1" x14ac:dyDescent="0.35"/>
    <row r="86916" customFormat="1" x14ac:dyDescent="0.35"/>
    <row r="86917" customFormat="1" x14ac:dyDescent="0.35"/>
    <row r="86918" customFormat="1" x14ac:dyDescent="0.35"/>
    <row r="86919" customFormat="1" x14ac:dyDescent="0.35"/>
    <row r="86920" customFormat="1" x14ac:dyDescent="0.35"/>
    <row r="86921" customFormat="1" x14ac:dyDescent="0.35"/>
    <row r="86922" customFormat="1" x14ac:dyDescent="0.35"/>
    <row r="86923" customFormat="1" x14ac:dyDescent="0.35"/>
    <row r="86924" customFormat="1" x14ac:dyDescent="0.35"/>
    <row r="86925" customFormat="1" x14ac:dyDescent="0.35"/>
    <row r="86926" customFormat="1" x14ac:dyDescent="0.35"/>
    <row r="86927" customFormat="1" x14ac:dyDescent="0.35"/>
    <row r="86928" customFormat="1" x14ac:dyDescent="0.35"/>
    <row r="86929" customFormat="1" x14ac:dyDescent="0.35"/>
    <row r="86930" customFormat="1" x14ac:dyDescent="0.35"/>
    <row r="86931" customFormat="1" x14ac:dyDescent="0.35"/>
    <row r="86932" customFormat="1" x14ac:dyDescent="0.35"/>
    <row r="86933" customFormat="1" x14ac:dyDescent="0.35"/>
    <row r="86934" customFormat="1" x14ac:dyDescent="0.35"/>
    <row r="86935" customFormat="1" x14ac:dyDescent="0.35"/>
    <row r="86936" customFormat="1" x14ac:dyDescent="0.35"/>
    <row r="86937" customFormat="1" x14ac:dyDescent="0.35"/>
    <row r="86938" customFormat="1" x14ac:dyDescent="0.35"/>
    <row r="86939" customFormat="1" x14ac:dyDescent="0.35"/>
    <row r="86940" customFormat="1" x14ac:dyDescent="0.35"/>
    <row r="86941" customFormat="1" x14ac:dyDescent="0.35"/>
    <row r="86942" customFormat="1" x14ac:dyDescent="0.35"/>
    <row r="86943" customFormat="1" x14ac:dyDescent="0.35"/>
    <row r="86944" customFormat="1" x14ac:dyDescent="0.35"/>
    <row r="86945" customFormat="1" x14ac:dyDescent="0.35"/>
    <row r="86946" customFormat="1" x14ac:dyDescent="0.35"/>
    <row r="86947" customFormat="1" x14ac:dyDescent="0.35"/>
    <row r="86948" customFormat="1" x14ac:dyDescent="0.35"/>
    <row r="86949" customFormat="1" x14ac:dyDescent="0.35"/>
    <row r="86950" customFormat="1" x14ac:dyDescent="0.35"/>
    <row r="86951" customFormat="1" x14ac:dyDescent="0.35"/>
    <row r="86952" customFormat="1" x14ac:dyDescent="0.35"/>
    <row r="86953" customFormat="1" x14ac:dyDescent="0.35"/>
    <row r="86954" customFormat="1" x14ac:dyDescent="0.35"/>
    <row r="86955" customFormat="1" x14ac:dyDescent="0.35"/>
    <row r="86956" customFormat="1" x14ac:dyDescent="0.35"/>
    <row r="86957" customFormat="1" x14ac:dyDescent="0.35"/>
    <row r="86958" customFormat="1" x14ac:dyDescent="0.35"/>
    <row r="86959" customFormat="1" x14ac:dyDescent="0.35"/>
    <row r="86960" customFormat="1" x14ac:dyDescent="0.35"/>
    <row r="86961" customFormat="1" x14ac:dyDescent="0.35"/>
    <row r="86962" customFormat="1" x14ac:dyDescent="0.35"/>
    <row r="86963" customFormat="1" x14ac:dyDescent="0.35"/>
    <row r="86964" customFormat="1" x14ac:dyDescent="0.35"/>
    <row r="86965" customFormat="1" x14ac:dyDescent="0.35"/>
    <row r="86966" customFormat="1" x14ac:dyDescent="0.35"/>
    <row r="86967" customFormat="1" x14ac:dyDescent="0.35"/>
    <row r="86968" customFormat="1" x14ac:dyDescent="0.35"/>
    <row r="86969" customFormat="1" x14ac:dyDescent="0.35"/>
    <row r="86970" customFormat="1" x14ac:dyDescent="0.35"/>
    <row r="86971" customFormat="1" x14ac:dyDescent="0.35"/>
    <row r="86972" customFormat="1" x14ac:dyDescent="0.35"/>
    <row r="86973" customFormat="1" x14ac:dyDescent="0.35"/>
    <row r="86974" customFormat="1" x14ac:dyDescent="0.35"/>
    <row r="86975" customFormat="1" x14ac:dyDescent="0.35"/>
    <row r="86976" customFormat="1" x14ac:dyDescent="0.35"/>
    <row r="86977" customFormat="1" x14ac:dyDescent="0.35"/>
    <row r="86978" customFormat="1" x14ac:dyDescent="0.35"/>
    <row r="86979" customFormat="1" x14ac:dyDescent="0.35"/>
    <row r="86980" customFormat="1" x14ac:dyDescent="0.35"/>
    <row r="86981" customFormat="1" x14ac:dyDescent="0.35"/>
    <row r="86982" customFormat="1" x14ac:dyDescent="0.35"/>
    <row r="86983" customFormat="1" x14ac:dyDescent="0.35"/>
    <row r="86984" customFormat="1" x14ac:dyDescent="0.35"/>
    <row r="86985" customFormat="1" x14ac:dyDescent="0.35"/>
    <row r="86986" customFormat="1" x14ac:dyDescent="0.35"/>
    <row r="86987" customFormat="1" x14ac:dyDescent="0.35"/>
    <row r="86988" customFormat="1" x14ac:dyDescent="0.35"/>
    <row r="86989" customFormat="1" x14ac:dyDescent="0.35"/>
    <row r="86990" customFormat="1" x14ac:dyDescent="0.35"/>
    <row r="86991" customFormat="1" x14ac:dyDescent="0.35"/>
    <row r="86992" customFormat="1" x14ac:dyDescent="0.35"/>
    <row r="86993" customFormat="1" x14ac:dyDescent="0.35"/>
    <row r="86994" customFormat="1" x14ac:dyDescent="0.35"/>
    <row r="86995" customFormat="1" x14ac:dyDescent="0.35"/>
    <row r="86996" customFormat="1" x14ac:dyDescent="0.35"/>
    <row r="86997" customFormat="1" x14ac:dyDescent="0.35"/>
    <row r="86998" customFormat="1" x14ac:dyDescent="0.35"/>
    <row r="86999" customFormat="1" x14ac:dyDescent="0.35"/>
    <row r="87000" customFormat="1" x14ac:dyDescent="0.35"/>
    <row r="87001" customFormat="1" x14ac:dyDescent="0.35"/>
    <row r="87002" customFormat="1" x14ac:dyDescent="0.35"/>
    <row r="87003" customFormat="1" x14ac:dyDescent="0.35"/>
    <row r="87004" customFormat="1" x14ac:dyDescent="0.35"/>
    <row r="87005" customFormat="1" x14ac:dyDescent="0.35"/>
    <row r="87006" customFormat="1" x14ac:dyDescent="0.35"/>
    <row r="87007" customFormat="1" x14ac:dyDescent="0.35"/>
    <row r="87008" customFormat="1" x14ac:dyDescent="0.35"/>
    <row r="87009" customFormat="1" x14ac:dyDescent="0.35"/>
    <row r="87010" customFormat="1" x14ac:dyDescent="0.35"/>
    <row r="87011" customFormat="1" x14ac:dyDescent="0.35"/>
    <row r="87012" customFormat="1" x14ac:dyDescent="0.35"/>
    <row r="87013" customFormat="1" x14ac:dyDescent="0.35"/>
    <row r="87014" customFormat="1" x14ac:dyDescent="0.35"/>
    <row r="87015" customFormat="1" x14ac:dyDescent="0.35"/>
    <row r="87016" customFormat="1" x14ac:dyDescent="0.35"/>
    <row r="87017" customFormat="1" x14ac:dyDescent="0.35"/>
    <row r="87018" customFormat="1" x14ac:dyDescent="0.35"/>
    <row r="87019" customFormat="1" x14ac:dyDescent="0.35"/>
    <row r="87020" customFormat="1" x14ac:dyDescent="0.35"/>
    <row r="87021" customFormat="1" x14ac:dyDescent="0.35"/>
    <row r="87022" customFormat="1" x14ac:dyDescent="0.35"/>
    <row r="87023" customFormat="1" x14ac:dyDescent="0.35"/>
    <row r="87024" customFormat="1" x14ac:dyDescent="0.35"/>
    <row r="87025" customFormat="1" x14ac:dyDescent="0.35"/>
    <row r="87026" customFormat="1" x14ac:dyDescent="0.35"/>
    <row r="87027" customFormat="1" x14ac:dyDescent="0.35"/>
    <row r="87028" customFormat="1" x14ac:dyDescent="0.35"/>
    <row r="87029" customFormat="1" x14ac:dyDescent="0.35"/>
    <row r="87030" customFormat="1" x14ac:dyDescent="0.35"/>
    <row r="87031" customFormat="1" x14ac:dyDescent="0.35"/>
    <row r="87032" customFormat="1" x14ac:dyDescent="0.35"/>
    <row r="87033" customFormat="1" x14ac:dyDescent="0.35"/>
    <row r="87034" customFormat="1" x14ac:dyDescent="0.35"/>
    <row r="87035" customFormat="1" x14ac:dyDescent="0.35"/>
    <row r="87036" customFormat="1" x14ac:dyDescent="0.35"/>
    <row r="87037" customFormat="1" x14ac:dyDescent="0.35"/>
    <row r="87038" customFormat="1" x14ac:dyDescent="0.35"/>
    <row r="87039" customFormat="1" x14ac:dyDescent="0.35"/>
    <row r="87040" customFormat="1" x14ac:dyDescent="0.35"/>
    <row r="87041" customFormat="1" x14ac:dyDescent="0.35"/>
    <row r="87042" customFormat="1" x14ac:dyDescent="0.35"/>
    <row r="87043" customFormat="1" x14ac:dyDescent="0.35"/>
    <row r="87044" customFormat="1" x14ac:dyDescent="0.35"/>
    <row r="87045" customFormat="1" x14ac:dyDescent="0.35"/>
    <row r="87046" customFormat="1" x14ac:dyDescent="0.35"/>
    <row r="87047" customFormat="1" x14ac:dyDescent="0.35"/>
    <row r="87048" customFormat="1" x14ac:dyDescent="0.35"/>
    <row r="87049" customFormat="1" x14ac:dyDescent="0.35"/>
    <row r="87050" customFormat="1" x14ac:dyDescent="0.35"/>
    <row r="87051" customFormat="1" x14ac:dyDescent="0.35"/>
    <row r="87052" customFormat="1" x14ac:dyDescent="0.35"/>
    <row r="87053" customFormat="1" x14ac:dyDescent="0.35"/>
    <row r="87054" customFormat="1" x14ac:dyDescent="0.35"/>
    <row r="87055" customFormat="1" x14ac:dyDescent="0.35"/>
    <row r="87056" customFormat="1" x14ac:dyDescent="0.35"/>
    <row r="87057" customFormat="1" x14ac:dyDescent="0.35"/>
    <row r="87058" customFormat="1" x14ac:dyDescent="0.35"/>
    <row r="87059" customFormat="1" x14ac:dyDescent="0.35"/>
    <row r="87060" customFormat="1" x14ac:dyDescent="0.35"/>
    <row r="87061" customFormat="1" x14ac:dyDescent="0.35"/>
    <row r="87062" customFormat="1" x14ac:dyDescent="0.35"/>
    <row r="87063" customFormat="1" x14ac:dyDescent="0.35"/>
    <row r="87064" customFormat="1" x14ac:dyDescent="0.35"/>
    <row r="87065" customFormat="1" x14ac:dyDescent="0.35"/>
    <row r="87066" customFormat="1" x14ac:dyDescent="0.35"/>
    <row r="87067" customFormat="1" x14ac:dyDescent="0.35"/>
    <row r="87068" customFormat="1" x14ac:dyDescent="0.35"/>
    <row r="87069" customFormat="1" x14ac:dyDescent="0.35"/>
    <row r="87070" customFormat="1" x14ac:dyDescent="0.35"/>
    <row r="87071" customFormat="1" x14ac:dyDescent="0.35"/>
    <row r="87072" customFormat="1" x14ac:dyDescent="0.35"/>
    <row r="87073" customFormat="1" x14ac:dyDescent="0.35"/>
    <row r="87074" customFormat="1" x14ac:dyDescent="0.35"/>
    <row r="87075" customFormat="1" x14ac:dyDescent="0.35"/>
    <row r="87076" customFormat="1" x14ac:dyDescent="0.35"/>
    <row r="87077" customFormat="1" x14ac:dyDescent="0.35"/>
    <row r="87078" customFormat="1" x14ac:dyDescent="0.35"/>
    <row r="87079" customFormat="1" x14ac:dyDescent="0.35"/>
    <row r="87080" customFormat="1" x14ac:dyDescent="0.35"/>
    <row r="87081" customFormat="1" x14ac:dyDescent="0.35"/>
    <row r="87082" customFormat="1" x14ac:dyDescent="0.35"/>
    <row r="87083" customFormat="1" x14ac:dyDescent="0.35"/>
    <row r="87084" customFormat="1" x14ac:dyDescent="0.35"/>
    <row r="87085" customFormat="1" x14ac:dyDescent="0.35"/>
    <row r="87086" customFormat="1" x14ac:dyDescent="0.35"/>
    <row r="87087" customFormat="1" x14ac:dyDescent="0.35"/>
    <row r="87088" customFormat="1" x14ac:dyDescent="0.35"/>
    <row r="87089" customFormat="1" x14ac:dyDescent="0.35"/>
    <row r="87090" customFormat="1" x14ac:dyDescent="0.35"/>
    <row r="87091" customFormat="1" x14ac:dyDescent="0.35"/>
    <row r="87092" customFormat="1" x14ac:dyDescent="0.35"/>
    <row r="87093" customFormat="1" x14ac:dyDescent="0.35"/>
    <row r="87094" customFormat="1" x14ac:dyDescent="0.35"/>
    <row r="87095" customFormat="1" x14ac:dyDescent="0.35"/>
    <row r="87096" customFormat="1" x14ac:dyDescent="0.35"/>
    <row r="87097" customFormat="1" x14ac:dyDescent="0.35"/>
    <row r="87098" customFormat="1" x14ac:dyDescent="0.35"/>
    <row r="87099" customFormat="1" x14ac:dyDescent="0.35"/>
    <row r="87100" customFormat="1" x14ac:dyDescent="0.35"/>
    <row r="87101" customFormat="1" x14ac:dyDescent="0.35"/>
    <row r="87102" customFormat="1" x14ac:dyDescent="0.35"/>
    <row r="87103" customFormat="1" x14ac:dyDescent="0.35"/>
    <row r="87104" customFormat="1" x14ac:dyDescent="0.35"/>
    <row r="87105" customFormat="1" x14ac:dyDescent="0.35"/>
    <row r="87106" customFormat="1" x14ac:dyDescent="0.35"/>
    <row r="87107" customFormat="1" x14ac:dyDescent="0.35"/>
    <row r="87108" customFormat="1" x14ac:dyDescent="0.35"/>
    <row r="87109" customFormat="1" x14ac:dyDescent="0.35"/>
    <row r="87110" customFormat="1" x14ac:dyDescent="0.35"/>
    <row r="87111" customFormat="1" x14ac:dyDescent="0.35"/>
    <row r="87112" customFormat="1" x14ac:dyDescent="0.35"/>
    <row r="87113" customFormat="1" x14ac:dyDescent="0.35"/>
    <row r="87114" customFormat="1" x14ac:dyDescent="0.35"/>
    <row r="87115" customFormat="1" x14ac:dyDescent="0.35"/>
    <row r="87116" customFormat="1" x14ac:dyDescent="0.35"/>
    <row r="87117" customFormat="1" x14ac:dyDescent="0.35"/>
    <row r="87118" customFormat="1" x14ac:dyDescent="0.35"/>
    <row r="87119" customFormat="1" x14ac:dyDescent="0.35"/>
    <row r="87120" customFormat="1" x14ac:dyDescent="0.35"/>
    <row r="87121" customFormat="1" x14ac:dyDescent="0.35"/>
    <row r="87122" customFormat="1" x14ac:dyDescent="0.35"/>
    <row r="87123" customFormat="1" x14ac:dyDescent="0.35"/>
    <row r="87124" customFormat="1" x14ac:dyDescent="0.35"/>
    <row r="87125" customFormat="1" x14ac:dyDescent="0.35"/>
    <row r="87126" customFormat="1" x14ac:dyDescent="0.35"/>
    <row r="87127" customFormat="1" x14ac:dyDescent="0.35"/>
    <row r="87128" customFormat="1" x14ac:dyDescent="0.35"/>
    <row r="87129" customFormat="1" x14ac:dyDescent="0.35"/>
    <row r="87130" customFormat="1" x14ac:dyDescent="0.35"/>
    <row r="87131" customFormat="1" x14ac:dyDescent="0.35"/>
    <row r="87132" customFormat="1" x14ac:dyDescent="0.35"/>
    <row r="87133" customFormat="1" x14ac:dyDescent="0.35"/>
    <row r="87134" customFormat="1" x14ac:dyDescent="0.35"/>
    <row r="87135" customFormat="1" x14ac:dyDescent="0.35"/>
    <row r="87136" customFormat="1" x14ac:dyDescent="0.35"/>
    <row r="87137" customFormat="1" x14ac:dyDescent="0.35"/>
    <row r="87138" customFormat="1" x14ac:dyDescent="0.35"/>
    <row r="87139" customFormat="1" x14ac:dyDescent="0.35"/>
    <row r="87140" customFormat="1" x14ac:dyDescent="0.35"/>
    <row r="87141" customFormat="1" x14ac:dyDescent="0.35"/>
    <row r="87142" customFormat="1" x14ac:dyDescent="0.35"/>
    <row r="87143" customFormat="1" x14ac:dyDescent="0.35"/>
    <row r="87144" customFormat="1" x14ac:dyDescent="0.35"/>
    <row r="87145" customFormat="1" x14ac:dyDescent="0.35"/>
    <row r="87146" customFormat="1" x14ac:dyDescent="0.35"/>
    <row r="87147" customFormat="1" x14ac:dyDescent="0.35"/>
    <row r="87148" customFormat="1" x14ac:dyDescent="0.35"/>
    <row r="87149" customFormat="1" x14ac:dyDescent="0.35"/>
    <row r="87150" customFormat="1" x14ac:dyDescent="0.35"/>
    <row r="87151" customFormat="1" x14ac:dyDescent="0.35"/>
    <row r="87152" customFormat="1" x14ac:dyDescent="0.35"/>
    <row r="87153" customFormat="1" x14ac:dyDescent="0.35"/>
    <row r="87154" customFormat="1" x14ac:dyDescent="0.35"/>
    <row r="87155" customFormat="1" x14ac:dyDescent="0.35"/>
    <row r="87156" customFormat="1" x14ac:dyDescent="0.35"/>
    <row r="87157" customFormat="1" x14ac:dyDescent="0.35"/>
    <row r="87158" customFormat="1" x14ac:dyDescent="0.35"/>
    <row r="87159" customFormat="1" x14ac:dyDescent="0.35"/>
    <row r="87160" customFormat="1" x14ac:dyDescent="0.35"/>
    <row r="87161" customFormat="1" x14ac:dyDescent="0.35"/>
    <row r="87162" customFormat="1" x14ac:dyDescent="0.35"/>
    <row r="87163" customFormat="1" x14ac:dyDescent="0.35"/>
    <row r="87164" customFormat="1" x14ac:dyDescent="0.35"/>
    <row r="87165" customFormat="1" x14ac:dyDescent="0.35"/>
    <row r="87166" customFormat="1" x14ac:dyDescent="0.35"/>
    <row r="87167" customFormat="1" x14ac:dyDescent="0.35"/>
    <row r="87168" customFormat="1" x14ac:dyDescent="0.35"/>
    <row r="87169" customFormat="1" x14ac:dyDescent="0.35"/>
    <row r="87170" customFormat="1" x14ac:dyDescent="0.35"/>
    <row r="87171" customFormat="1" x14ac:dyDescent="0.35"/>
    <row r="87172" customFormat="1" x14ac:dyDescent="0.35"/>
    <row r="87173" customFormat="1" x14ac:dyDescent="0.35"/>
    <row r="87174" customFormat="1" x14ac:dyDescent="0.35"/>
    <row r="87175" customFormat="1" x14ac:dyDescent="0.35"/>
    <row r="87176" customFormat="1" x14ac:dyDescent="0.35"/>
    <row r="87177" customFormat="1" x14ac:dyDescent="0.35"/>
    <row r="87178" customFormat="1" x14ac:dyDescent="0.35"/>
    <row r="87179" customFormat="1" x14ac:dyDescent="0.35"/>
    <row r="87180" customFormat="1" x14ac:dyDescent="0.35"/>
    <row r="87181" customFormat="1" x14ac:dyDescent="0.35"/>
    <row r="87182" customFormat="1" x14ac:dyDescent="0.35"/>
    <row r="87183" customFormat="1" x14ac:dyDescent="0.35"/>
    <row r="87184" customFormat="1" x14ac:dyDescent="0.35"/>
    <row r="87185" customFormat="1" x14ac:dyDescent="0.35"/>
    <row r="87186" customFormat="1" x14ac:dyDescent="0.35"/>
    <row r="87187" customFormat="1" x14ac:dyDescent="0.35"/>
    <row r="87188" customFormat="1" x14ac:dyDescent="0.35"/>
    <row r="87189" customFormat="1" x14ac:dyDescent="0.35"/>
    <row r="87190" customFormat="1" x14ac:dyDescent="0.35"/>
    <row r="87191" customFormat="1" x14ac:dyDescent="0.35"/>
    <row r="87192" customFormat="1" x14ac:dyDescent="0.35"/>
    <row r="87193" customFormat="1" x14ac:dyDescent="0.35"/>
    <row r="87194" customFormat="1" x14ac:dyDescent="0.35"/>
    <row r="87195" customFormat="1" x14ac:dyDescent="0.35"/>
    <row r="87196" customFormat="1" x14ac:dyDescent="0.35"/>
    <row r="87197" customFormat="1" x14ac:dyDescent="0.35"/>
    <row r="87198" customFormat="1" x14ac:dyDescent="0.35"/>
    <row r="87199" customFormat="1" x14ac:dyDescent="0.35"/>
    <row r="87200" customFormat="1" x14ac:dyDescent="0.35"/>
    <row r="87201" customFormat="1" x14ac:dyDescent="0.35"/>
    <row r="87202" customFormat="1" x14ac:dyDescent="0.35"/>
    <row r="87203" customFormat="1" x14ac:dyDescent="0.35"/>
    <row r="87204" customFormat="1" x14ac:dyDescent="0.35"/>
    <row r="87205" customFormat="1" x14ac:dyDescent="0.35"/>
    <row r="87206" customFormat="1" x14ac:dyDescent="0.35"/>
    <row r="87207" customFormat="1" x14ac:dyDescent="0.35"/>
    <row r="87208" customFormat="1" x14ac:dyDescent="0.35"/>
    <row r="87209" customFormat="1" x14ac:dyDescent="0.35"/>
    <row r="87210" customFormat="1" x14ac:dyDescent="0.35"/>
    <row r="87211" customFormat="1" x14ac:dyDescent="0.35"/>
    <row r="87212" customFormat="1" x14ac:dyDescent="0.35"/>
    <row r="87213" customFormat="1" x14ac:dyDescent="0.35"/>
    <row r="87214" customFormat="1" x14ac:dyDescent="0.35"/>
    <row r="87215" customFormat="1" x14ac:dyDescent="0.35"/>
    <row r="87216" customFormat="1" x14ac:dyDescent="0.35"/>
    <row r="87217" customFormat="1" x14ac:dyDescent="0.35"/>
    <row r="87218" customFormat="1" x14ac:dyDescent="0.35"/>
    <row r="87219" customFormat="1" x14ac:dyDescent="0.35"/>
    <row r="87220" customFormat="1" x14ac:dyDescent="0.35"/>
    <row r="87221" customFormat="1" x14ac:dyDescent="0.35"/>
    <row r="87222" customFormat="1" x14ac:dyDescent="0.35"/>
    <row r="87223" customFormat="1" x14ac:dyDescent="0.35"/>
    <row r="87224" customFormat="1" x14ac:dyDescent="0.35"/>
    <row r="87225" customFormat="1" x14ac:dyDescent="0.35"/>
    <row r="87226" customFormat="1" x14ac:dyDescent="0.35"/>
    <row r="87227" customFormat="1" x14ac:dyDescent="0.35"/>
    <row r="87228" customFormat="1" x14ac:dyDescent="0.35"/>
    <row r="87229" customFormat="1" x14ac:dyDescent="0.35"/>
    <row r="87230" customFormat="1" x14ac:dyDescent="0.35"/>
    <row r="87231" customFormat="1" x14ac:dyDescent="0.35"/>
    <row r="87232" customFormat="1" x14ac:dyDescent="0.35"/>
    <row r="87233" customFormat="1" x14ac:dyDescent="0.35"/>
    <row r="87234" customFormat="1" x14ac:dyDescent="0.35"/>
    <row r="87235" customFormat="1" x14ac:dyDescent="0.35"/>
    <row r="87236" customFormat="1" x14ac:dyDescent="0.35"/>
    <row r="87237" customFormat="1" x14ac:dyDescent="0.35"/>
    <row r="87238" customFormat="1" x14ac:dyDescent="0.35"/>
    <row r="87239" customFormat="1" x14ac:dyDescent="0.35"/>
    <row r="87240" customFormat="1" x14ac:dyDescent="0.35"/>
    <row r="87241" customFormat="1" x14ac:dyDescent="0.35"/>
    <row r="87242" customFormat="1" x14ac:dyDescent="0.35"/>
    <row r="87243" customFormat="1" x14ac:dyDescent="0.35"/>
    <row r="87244" customFormat="1" x14ac:dyDescent="0.35"/>
    <row r="87245" customFormat="1" x14ac:dyDescent="0.35"/>
    <row r="87246" customFormat="1" x14ac:dyDescent="0.35"/>
    <row r="87247" customFormat="1" x14ac:dyDescent="0.35"/>
    <row r="87248" customFormat="1" x14ac:dyDescent="0.35"/>
    <row r="87249" customFormat="1" x14ac:dyDescent="0.35"/>
    <row r="87250" customFormat="1" x14ac:dyDescent="0.35"/>
    <row r="87251" customFormat="1" x14ac:dyDescent="0.35"/>
    <row r="87252" customFormat="1" x14ac:dyDescent="0.35"/>
    <row r="87253" customFormat="1" x14ac:dyDescent="0.35"/>
    <row r="87254" customFormat="1" x14ac:dyDescent="0.35"/>
    <row r="87255" customFormat="1" x14ac:dyDescent="0.35"/>
    <row r="87256" customFormat="1" x14ac:dyDescent="0.35"/>
    <row r="87257" customFormat="1" x14ac:dyDescent="0.35"/>
    <row r="87258" customFormat="1" x14ac:dyDescent="0.35"/>
    <row r="87259" customFormat="1" x14ac:dyDescent="0.35"/>
    <row r="87260" customFormat="1" x14ac:dyDescent="0.35"/>
    <row r="87261" customFormat="1" x14ac:dyDescent="0.35"/>
    <row r="87262" customFormat="1" x14ac:dyDescent="0.35"/>
    <row r="87263" customFormat="1" x14ac:dyDescent="0.35"/>
    <row r="87264" customFormat="1" x14ac:dyDescent="0.35"/>
    <row r="87265" customFormat="1" x14ac:dyDescent="0.35"/>
    <row r="87266" customFormat="1" x14ac:dyDescent="0.35"/>
    <row r="87267" customFormat="1" x14ac:dyDescent="0.35"/>
    <row r="87268" customFormat="1" x14ac:dyDescent="0.35"/>
    <row r="87269" customFormat="1" x14ac:dyDescent="0.35"/>
    <row r="87270" customFormat="1" x14ac:dyDescent="0.35"/>
    <row r="87271" customFormat="1" x14ac:dyDescent="0.35"/>
    <row r="87272" customFormat="1" x14ac:dyDescent="0.35"/>
    <row r="87273" customFormat="1" x14ac:dyDescent="0.35"/>
    <row r="87274" customFormat="1" x14ac:dyDescent="0.35"/>
    <row r="87275" customFormat="1" x14ac:dyDescent="0.35"/>
    <row r="87276" customFormat="1" x14ac:dyDescent="0.35"/>
    <row r="87277" customFormat="1" x14ac:dyDescent="0.35"/>
    <row r="87278" customFormat="1" x14ac:dyDescent="0.35"/>
    <row r="87279" customFormat="1" x14ac:dyDescent="0.35"/>
    <row r="87280" customFormat="1" x14ac:dyDescent="0.35"/>
    <row r="87281" customFormat="1" x14ac:dyDescent="0.35"/>
    <row r="87282" customFormat="1" x14ac:dyDescent="0.35"/>
    <row r="87283" customFormat="1" x14ac:dyDescent="0.35"/>
    <row r="87284" customFormat="1" x14ac:dyDescent="0.35"/>
    <row r="87285" customFormat="1" x14ac:dyDescent="0.35"/>
    <row r="87286" customFormat="1" x14ac:dyDescent="0.35"/>
    <row r="87287" customFormat="1" x14ac:dyDescent="0.35"/>
    <row r="87288" customFormat="1" x14ac:dyDescent="0.35"/>
    <row r="87289" customFormat="1" x14ac:dyDescent="0.35"/>
    <row r="87290" customFormat="1" x14ac:dyDescent="0.35"/>
    <row r="87291" customFormat="1" x14ac:dyDescent="0.35"/>
    <row r="87292" customFormat="1" x14ac:dyDescent="0.35"/>
    <row r="87293" customFormat="1" x14ac:dyDescent="0.35"/>
    <row r="87294" customFormat="1" x14ac:dyDescent="0.35"/>
    <row r="87295" customFormat="1" x14ac:dyDescent="0.35"/>
    <row r="87296" customFormat="1" x14ac:dyDescent="0.35"/>
    <row r="87297" customFormat="1" x14ac:dyDescent="0.35"/>
    <row r="87298" customFormat="1" x14ac:dyDescent="0.35"/>
    <row r="87299" customFormat="1" x14ac:dyDescent="0.35"/>
    <row r="87300" customFormat="1" x14ac:dyDescent="0.35"/>
    <row r="87301" customFormat="1" x14ac:dyDescent="0.35"/>
    <row r="87302" customFormat="1" x14ac:dyDescent="0.35"/>
    <row r="87303" customFormat="1" x14ac:dyDescent="0.35"/>
    <row r="87304" customFormat="1" x14ac:dyDescent="0.35"/>
    <row r="87305" customFormat="1" x14ac:dyDescent="0.35"/>
    <row r="87306" customFormat="1" x14ac:dyDescent="0.35"/>
    <row r="87307" customFormat="1" x14ac:dyDescent="0.35"/>
    <row r="87308" customFormat="1" x14ac:dyDescent="0.35"/>
    <row r="87309" customFormat="1" x14ac:dyDescent="0.35"/>
    <row r="87310" customFormat="1" x14ac:dyDescent="0.35"/>
    <row r="87311" customFormat="1" x14ac:dyDescent="0.35"/>
    <row r="87312" customFormat="1" x14ac:dyDescent="0.35"/>
    <row r="87313" customFormat="1" x14ac:dyDescent="0.35"/>
    <row r="87314" customFormat="1" x14ac:dyDescent="0.35"/>
    <row r="87315" customFormat="1" x14ac:dyDescent="0.35"/>
    <row r="87316" customFormat="1" x14ac:dyDescent="0.35"/>
    <row r="87317" customFormat="1" x14ac:dyDescent="0.35"/>
    <row r="87318" customFormat="1" x14ac:dyDescent="0.35"/>
    <row r="87319" customFormat="1" x14ac:dyDescent="0.35"/>
    <row r="87320" customFormat="1" x14ac:dyDescent="0.35"/>
    <row r="87321" customFormat="1" x14ac:dyDescent="0.35"/>
    <row r="87322" customFormat="1" x14ac:dyDescent="0.35"/>
    <row r="87323" customFormat="1" x14ac:dyDescent="0.35"/>
    <row r="87324" customFormat="1" x14ac:dyDescent="0.35"/>
    <row r="87325" customFormat="1" x14ac:dyDescent="0.35"/>
    <row r="87326" customFormat="1" x14ac:dyDescent="0.35"/>
    <row r="87327" customFormat="1" x14ac:dyDescent="0.35"/>
    <row r="87328" customFormat="1" x14ac:dyDescent="0.35"/>
    <row r="87329" customFormat="1" x14ac:dyDescent="0.35"/>
    <row r="87330" customFormat="1" x14ac:dyDescent="0.35"/>
    <row r="87331" customFormat="1" x14ac:dyDescent="0.35"/>
    <row r="87332" customFormat="1" x14ac:dyDescent="0.35"/>
    <row r="87333" customFormat="1" x14ac:dyDescent="0.35"/>
    <row r="87334" customFormat="1" x14ac:dyDescent="0.35"/>
    <row r="87335" customFormat="1" x14ac:dyDescent="0.35"/>
    <row r="87336" customFormat="1" x14ac:dyDescent="0.35"/>
    <row r="87337" customFormat="1" x14ac:dyDescent="0.35"/>
    <row r="87338" customFormat="1" x14ac:dyDescent="0.35"/>
    <row r="87339" customFormat="1" x14ac:dyDescent="0.35"/>
    <row r="87340" customFormat="1" x14ac:dyDescent="0.35"/>
    <row r="87341" customFormat="1" x14ac:dyDescent="0.35"/>
    <row r="87342" customFormat="1" x14ac:dyDescent="0.35"/>
    <row r="87343" customFormat="1" x14ac:dyDescent="0.35"/>
    <row r="87344" customFormat="1" x14ac:dyDescent="0.35"/>
    <row r="87345" customFormat="1" x14ac:dyDescent="0.35"/>
    <row r="87346" customFormat="1" x14ac:dyDescent="0.35"/>
    <row r="87347" customFormat="1" x14ac:dyDescent="0.35"/>
    <row r="87348" customFormat="1" x14ac:dyDescent="0.35"/>
    <row r="87349" customFormat="1" x14ac:dyDescent="0.35"/>
    <row r="87350" customFormat="1" x14ac:dyDescent="0.35"/>
    <row r="87351" customFormat="1" x14ac:dyDescent="0.35"/>
    <row r="87352" customFormat="1" x14ac:dyDescent="0.35"/>
    <row r="87353" customFormat="1" x14ac:dyDescent="0.35"/>
    <row r="87354" customFormat="1" x14ac:dyDescent="0.35"/>
    <row r="87355" customFormat="1" x14ac:dyDescent="0.35"/>
    <row r="87356" customFormat="1" x14ac:dyDescent="0.35"/>
    <row r="87357" customFormat="1" x14ac:dyDescent="0.35"/>
    <row r="87358" customFormat="1" x14ac:dyDescent="0.35"/>
    <row r="87359" customFormat="1" x14ac:dyDescent="0.35"/>
    <row r="87360" customFormat="1" x14ac:dyDescent="0.35"/>
    <row r="87361" customFormat="1" x14ac:dyDescent="0.35"/>
    <row r="87362" customFormat="1" x14ac:dyDescent="0.35"/>
    <row r="87363" customFormat="1" x14ac:dyDescent="0.35"/>
    <row r="87364" customFormat="1" x14ac:dyDescent="0.35"/>
    <row r="87365" customFormat="1" x14ac:dyDescent="0.35"/>
    <row r="87366" customFormat="1" x14ac:dyDescent="0.35"/>
    <row r="87367" customFormat="1" x14ac:dyDescent="0.35"/>
    <row r="87368" customFormat="1" x14ac:dyDescent="0.35"/>
    <row r="87369" customFormat="1" x14ac:dyDescent="0.35"/>
    <row r="87370" customFormat="1" x14ac:dyDescent="0.35"/>
    <row r="87371" customFormat="1" x14ac:dyDescent="0.35"/>
    <row r="87372" customFormat="1" x14ac:dyDescent="0.35"/>
    <row r="87373" customFormat="1" x14ac:dyDescent="0.35"/>
    <row r="87374" customFormat="1" x14ac:dyDescent="0.35"/>
    <row r="87375" customFormat="1" x14ac:dyDescent="0.35"/>
    <row r="87376" customFormat="1" x14ac:dyDescent="0.35"/>
    <row r="87377" customFormat="1" x14ac:dyDescent="0.35"/>
    <row r="87378" customFormat="1" x14ac:dyDescent="0.35"/>
    <row r="87379" customFormat="1" x14ac:dyDescent="0.35"/>
    <row r="87380" customFormat="1" x14ac:dyDescent="0.35"/>
    <row r="87381" customFormat="1" x14ac:dyDescent="0.35"/>
    <row r="87382" customFormat="1" x14ac:dyDescent="0.35"/>
    <row r="87383" customFormat="1" x14ac:dyDescent="0.35"/>
    <row r="87384" customFormat="1" x14ac:dyDescent="0.35"/>
    <row r="87385" customFormat="1" x14ac:dyDescent="0.35"/>
    <row r="87386" customFormat="1" x14ac:dyDescent="0.35"/>
    <row r="87387" customFormat="1" x14ac:dyDescent="0.35"/>
    <row r="87388" customFormat="1" x14ac:dyDescent="0.35"/>
    <row r="87389" customFormat="1" x14ac:dyDescent="0.35"/>
    <row r="87390" customFormat="1" x14ac:dyDescent="0.35"/>
    <row r="87391" customFormat="1" x14ac:dyDescent="0.35"/>
    <row r="87392" customFormat="1" x14ac:dyDescent="0.35"/>
    <row r="87393" customFormat="1" x14ac:dyDescent="0.35"/>
    <row r="87394" customFormat="1" x14ac:dyDescent="0.35"/>
    <row r="87395" customFormat="1" x14ac:dyDescent="0.35"/>
    <row r="87396" customFormat="1" x14ac:dyDescent="0.35"/>
    <row r="87397" customFormat="1" x14ac:dyDescent="0.35"/>
    <row r="87398" customFormat="1" x14ac:dyDescent="0.35"/>
    <row r="87399" customFormat="1" x14ac:dyDescent="0.35"/>
    <row r="87400" customFormat="1" x14ac:dyDescent="0.35"/>
    <row r="87401" customFormat="1" x14ac:dyDescent="0.35"/>
    <row r="87402" customFormat="1" x14ac:dyDescent="0.35"/>
    <row r="87403" customFormat="1" x14ac:dyDescent="0.35"/>
    <row r="87404" customFormat="1" x14ac:dyDescent="0.35"/>
    <row r="87405" customFormat="1" x14ac:dyDescent="0.35"/>
    <row r="87406" customFormat="1" x14ac:dyDescent="0.35"/>
    <row r="87407" customFormat="1" x14ac:dyDescent="0.35"/>
    <row r="87408" customFormat="1" x14ac:dyDescent="0.35"/>
    <row r="87409" customFormat="1" x14ac:dyDescent="0.35"/>
    <row r="87410" customFormat="1" x14ac:dyDescent="0.35"/>
    <row r="87411" customFormat="1" x14ac:dyDescent="0.35"/>
    <row r="87412" customFormat="1" x14ac:dyDescent="0.35"/>
    <row r="87413" customFormat="1" x14ac:dyDescent="0.35"/>
    <row r="87414" customFormat="1" x14ac:dyDescent="0.35"/>
    <row r="87415" customFormat="1" x14ac:dyDescent="0.35"/>
    <row r="87416" customFormat="1" x14ac:dyDescent="0.35"/>
    <row r="87417" customFormat="1" x14ac:dyDescent="0.35"/>
    <row r="87418" customFormat="1" x14ac:dyDescent="0.35"/>
    <row r="87419" customFormat="1" x14ac:dyDescent="0.35"/>
    <row r="87420" customFormat="1" x14ac:dyDescent="0.35"/>
    <row r="87421" customFormat="1" x14ac:dyDescent="0.35"/>
    <row r="87422" customFormat="1" x14ac:dyDescent="0.35"/>
    <row r="87423" customFormat="1" x14ac:dyDescent="0.35"/>
    <row r="87424" customFormat="1" x14ac:dyDescent="0.35"/>
    <row r="87425" customFormat="1" x14ac:dyDescent="0.35"/>
    <row r="87426" customFormat="1" x14ac:dyDescent="0.35"/>
    <row r="87427" customFormat="1" x14ac:dyDescent="0.35"/>
    <row r="87428" customFormat="1" x14ac:dyDescent="0.35"/>
    <row r="87429" customFormat="1" x14ac:dyDescent="0.35"/>
    <row r="87430" customFormat="1" x14ac:dyDescent="0.35"/>
    <row r="87431" customFormat="1" x14ac:dyDescent="0.35"/>
    <row r="87432" customFormat="1" x14ac:dyDescent="0.35"/>
    <row r="87433" customFormat="1" x14ac:dyDescent="0.35"/>
    <row r="87434" customFormat="1" x14ac:dyDescent="0.35"/>
    <row r="87435" customFormat="1" x14ac:dyDescent="0.35"/>
    <row r="87436" customFormat="1" x14ac:dyDescent="0.35"/>
    <row r="87437" customFormat="1" x14ac:dyDescent="0.35"/>
    <row r="87438" customFormat="1" x14ac:dyDescent="0.35"/>
    <row r="87439" customFormat="1" x14ac:dyDescent="0.35"/>
    <row r="87440" customFormat="1" x14ac:dyDescent="0.35"/>
    <row r="87441" customFormat="1" x14ac:dyDescent="0.35"/>
    <row r="87442" customFormat="1" x14ac:dyDescent="0.35"/>
    <row r="87443" customFormat="1" x14ac:dyDescent="0.35"/>
    <row r="87444" customFormat="1" x14ac:dyDescent="0.35"/>
    <row r="87445" customFormat="1" x14ac:dyDescent="0.35"/>
    <row r="87446" customFormat="1" x14ac:dyDescent="0.35"/>
    <row r="87447" customFormat="1" x14ac:dyDescent="0.35"/>
    <row r="87448" customFormat="1" x14ac:dyDescent="0.35"/>
    <row r="87449" customFormat="1" x14ac:dyDescent="0.35"/>
    <row r="87450" customFormat="1" x14ac:dyDescent="0.35"/>
    <row r="87451" customFormat="1" x14ac:dyDescent="0.35"/>
    <row r="87452" customFormat="1" x14ac:dyDescent="0.35"/>
    <row r="87453" customFormat="1" x14ac:dyDescent="0.35"/>
    <row r="87454" customFormat="1" x14ac:dyDescent="0.35"/>
    <row r="87455" customFormat="1" x14ac:dyDescent="0.35"/>
    <row r="87456" customFormat="1" x14ac:dyDescent="0.35"/>
    <row r="87457" customFormat="1" x14ac:dyDescent="0.35"/>
    <row r="87458" customFormat="1" x14ac:dyDescent="0.35"/>
    <row r="87459" customFormat="1" x14ac:dyDescent="0.35"/>
    <row r="87460" customFormat="1" x14ac:dyDescent="0.35"/>
    <row r="87461" customFormat="1" x14ac:dyDescent="0.35"/>
    <row r="87462" customFormat="1" x14ac:dyDescent="0.35"/>
    <row r="87463" customFormat="1" x14ac:dyDescent="0.35"/>
    <row r="87464" customFormat="1" x14ac:dyDescent="0.35"/>
    <row r="87465" customFormat="1" x14ac:dyDescent="0.35"/>
    <row r="87466" customFormat="1" x14ac:dyDescent="0.35"/>
    <row r="87467" customFormat="1" x14ac:dyDescent="0.35"/>
    <row r="87468" customFormat="1" x14ac:dyDescent="0.35"/>
    <row r="87469" customFormat="1" x14ac:dyDescent="0.35"/>
    <row r="87470" customFormat="1" x14ac:dyDescent="0.35"/>
    <row r="87471" customFormat="1" x14ac:dyDescent="0.35"/>
    <row r="87472" customFormat="1" x14ac:dyDescent="0.35"/>
    <row r="87473" customFormat="1" x14ac:dyDescent="0.35"/>
    <row r="87474" customFormat="1" x14ac:dyDescent="0.35"/>
    <row r="87475" customFormat="1" x14ac:dyDescent="0.35"/>
    <row r="87476" customFormat="1" x14ac:dyDescent="0.35"/>
    <row r="87477" customFormat="1" x14ac:dyDescent="0.35"/>
    <row r="87478" customFormat="1" x14ac:dyDescent="0.35"/>
    <row r="87479" customFormat="1" x14ac:dyDescent="0.35"/>
    <row r="87480" customFormat="1" x14ac:dyDescent="0.35"/>
    <row r="87481" customFormat="1" x14ac:dyDescent="0.35"/>
    <row r="87482" customFormat="1" x14ac:dyDescent="0.35"/>
    <row r="87483" customFormat="1" x14ac:dyDescent="0.35"/>
    <row r="87484" customFormat="1" x14ac:dyDescent="0.35"/>
    <row r="87485" customFormat="1" x14ac:dyDescent="0.35"/>
    <row r="87486" customFormat="1" x14ac:dyDescent="0.35"/>
    <row r="87487" customFormat="1" x14ac:dyDescent="0.35"/>
    <row r="87488" customFormat="1" x14ac:dyDescent="0.35"/>
    <row r="87489" customFormat="1" x14ac:dyDescent="0.35"/>
    <row r="87490" customFormat="1" x14ac:dyDescent="0.35"/>
    <row r="87491" customFormat="1" x14ac:dyDescent="0.35"/>
    <row r="87492" customFormat="1" x14ac:dyDescent="0.35"/>
    <row r="87493" customFormat="1" x14ac:dyDescent="0.35"/>
    <row r="87494" customFormat="1" x14ac:dyDescent="0.35"/>
    <row r="87495" customFormat="1" x14ac:dyDescent="0.35"/>
    <row r="87496" customFormat="1" x14ac:dyDescent="0.35"/>
    <row r="87497" customFormat="1" x14ac:dyDescent="0.35"/>
    <row r="87498" customFormat="1" x14ac:dyDescent="0.35"/>
    <row r="87499" customFormat="1" x14ac:dyDescent="0.35"/>
    <row r="87500" customFormat="1" x14ac:dyDescent="0.35"/>
    <row r="87501" customFormat="1" x14ac:dyDescent="0.35"/>
    <row r="87502" customFormat="1" x14ac:dyDescent="0.35"/>
    <row r="87503" customFormat="1" x14ac:dyDescent="0.35"/>
    <row r="87504" customFormat="1" x14ac:dyDescent="0.35"/>
    <row r="87505" customFormat="1" x14ac:dyDescent="0.35"/>
    <row r="87506" customFormat="1" x14ac:dyDescent="0.35"/>
    <row r="87507" customFormat="1" x14ac:dyDescent="0.35"/>
    <row r="87508" customFormat="1" x14ac:dyDescent="0.35"/>
    <row r="87509" customFormat="1" x14ac:dyDescent="0.35"/>
    <row r="87510" customFormat="1" x14ac:dyDescent="0.35"/>
    <row r="87511" customFormat="1" x14ac:dyDescent="0.35"/>
    <row r="87512" customFormat="1" x14ac:dyDescent="0.35"/>
    <row r="87513" customFormat="1" x14ac:dyDescent="0.35"/>
    <row r="87514" customFormat="1" x14ac:dyDescent="0.35"/>
    <row r="87515" customFormat="1" x14ac:dyDescent="0.35"/>
    <row r="87516" customFormat="1" x14ac:dyDescent="0.35"/>
    <row r="87517" customFormat="1" x14ac:dyDescent="0.35"/>
    <row r="87518" customFormat="1" x14ac:dyDescent="0.35"/>
    <row r="87519" customFormat="1" x14ac:dyDescent="0.35"/>
    <row r="87520" customFormat="1" x14ac:dyDescent="0.35"/>
    <row r="87521" customFormat="1" x14ac:dyDescent="0.35"/>
    <row r="87522" customFormat="1" x14ac:dyDescent="0.35"/>
    <row r="87523" customFormat="1" x14ac:dyDescent="0.35"/>
    <row r="87524" customFormat="1" x14ac:dyDescent="0.35"/>
    <row r="87525" customFormat="1" x14ac:dyDescent="0.35"/>
    <row r="87526" customFormat="1" x14ac:dyDescent="0.35"/>
    <row r="87527" customFormat="1" x14ac:dyDescent="0.35"/>
    <row r="87528" customFormat="1" x14ac:dyDescent="0.35"/>
    <row r="87529" customFormat="1" x14ac:dyDescent="0.35"/>
    <row r="87530" customFormat="1" x14ac:dyDescent="0.35"/>
    <row r="87531" customFormat="1" x14ac:dyDescent="0.35"/>
    <row r="87532" customFormat="1" x14ac:dyDescent="0.35"/>
    <row r="87533" customFormat="1" x14ac:dyDescent="0.35"/>
    <row r="87534" customFormat="1" x14ac:dyDescent="0.35"/>
    <row r="87535" customFormat="1" x14ac:dyDescent="0.35"/>
    <row r="87536" customFormat="1" x14ac:dyDescent="0.35"/>
    <row r="87537" customFormat="1" x14ac:dyDescent="0.35"/>
    <row r="87538" customFormat="1" x14ac:dyDescent="0.35"/>
    <row r="87539" customFormat="1" x14ac:dyDescent="0.35"/>
    <row r="87540" customFormat="1" x14ac:dyDescent="0.35"/>
    <row r="87541" customFormat="1" x14ac:dyDescent="0.35"/>
    <row r="87542" customFormat="1" x14ac:dyDescent="0.35"/>
    <row r="87543" customFormat="1" x14ac:dyDescent="0.35"/>
    <row r="87544" customFormat="1" x14ac:dyDescent="0.35"/>
    <row r="87545" customFormat="1" x14ac:dyDescent="0.35"/>
    <row r="87546" customFormat="1" x14ac:dyDescent="0.35"/>
    <row r="87547" customFormat="1" x14ac:dyDescent="0.35"/>
    <row r="87548" customFormat="1" x14ac:dyDescent="0.35"/>
    <row r="87549" customFormat="1" x14ac:dyDescent="0.35"/>
    <row r="87550" customFormat="1" x14ac:dyDescent="0.35"/>
    <row r="87551" customFormat="1" x14ac:dyDescent="0.35"/>
    <row r="87552" customFormat="1" x14ac:dyDescent="0.35"/>
    <row r="87553" customFormat="1" x14ac:dyDescent="0.35"/>
    <row r="87554" customFormat="1" x14ac:dyDescent="0.35"/>
    <row r="87555" customFormat="1" x14ac:dyDescent="0.35"/>
    <row r="87556" customFormat="1" x14ac:dyDescent="0.35"/>
    <row r="87557" customFormat="1" x14ac:dyDescent="0.35"/>
    <row r="87558" customFormat="1" x14ac:dyDescent="0.35"/>
    <row r="87559" customFormat="1" x14ac:dyDescent="0.35"/>
    <row r="87560" customFormat="1" x14ac:dyDescent="0.35"/>
    <row r="87561" customFormat="1" x14ac:dyDescent="0.35"/>
    <row r="87562" customFormat="1" x14ac:dyDescent="0.35"/>
    <row r="87563" customFormat="1" x14ac:dyDescent="0.35"/>
    <row r="87564" customFormat="1" x14ac:dyDescent="0.35"/>
    <row r="87565" customFormat="1" x14ac:dyDescent="0.35"/>
    <row r="87566" customFormat="1" x14ac:dyDescent="0.35"/>
    <row r="87567" customFormat="1" x14ac:dyDescent="0.35"/>
    <row r="87568" customFormat="1" x14ac:dyDescent="0.35"/>
    <row r="87569" customFormat="1" x14ac:dyDescent="0.35"/>
    <row r="87570" customFormat="1" x14ac:dyDescent="0.35"/>
    <row r="87571" customFormat="1" x14ac:dyDescent="0.35"/>
    <row r="87572" customFormat="1" x14ac:dyDescent="0.35"/>
    <row r="87573" customFormat="1" x14ac:dyDescent="0.35"/>
    <row r="87574" customFormat="1" x14ac:dyDescent="0.35"/>
    <row r="87575" customFormat="1" x14ac:dyDescent="0.35"/>
    <row r="87576" customFormat="1" x14ac:dyDescent="0.35"/>
    <row r="87577" customFormat="1" x14ac:dyDescent="0.35"/>
    <row r="87578" customFormat="1" x14ac:dyDescent="0.35"/>
    <row r="87579" customFormat="1" x14ac:dyDescent="0.35"/>
    <row r="87580" customFormat="1" x14ac:dyDescent="0.35"/>
    <row r="87581" customFormat="1" x14ac:dyDescent="0.35"/>
    <row r="87582" customFormat="1" x14ac:dyDescent="0.35"/>
    <row r="87583" customFormat="1" x14ac:dyDescent="0.35"/>
    <row r="87584" customFormat="1" x14ac:dyDescent="0.35"/>
    <row r="87585" customFormat="1" x14ac:dyDescent="0.35"/>
    <row r="87586" customFormat="1" x14ac:dyDescent="0.35"/>
    <row r="87587" customFormat="1" x14ac:dyDescent="0.35"/>
    <row r="87588" customFormat="1" x14ac:dyDescent="0.35"/>
    <row r="87589" customFormat="1" x14ac:dyDescent="0.35"/>
    <row r="87590" customFormat="1" x14ac:dyDescent="0.35"/>
    <row r="87591" customFormat="1" x14ac:dyDescent="0.35"/>
    <row r="87592" customFormat="1" x14ac:dyDescent="0.35"/>
    <row r="87593" customFormat="1" x14ac:dyDescent="0.35"/>
    <row r="87594" customFormat="1" x14ac:dyDescent="0.35"/>
    <row r="87595" customFormat="1" x14ac:dyDescent="0.35"/>
    <row r="87596" customFormat="1" x14ac:dyDescent="0.35"/>
    <row r="87597" customFormat="1" x14ac:dyDescent="0.35"/>
    <row r="87598" customFormat="1" x14ac:dyDescent="0.35"/>
    <row r="87599" customFormat="1" x14ac:dyDescent="0.35"/>
    <row r="87600" customFormat="1" x14ac:dyDescent="0.35"/>
    <row r="87601" customFormat="1" x14ac:dyDescent="0.35"/>
    <row r="87602" customFormat="1" x14ac:dyDescent="0.35"/>
    <row r="87603" customFormat="1" x14ac:dyDescent="0.35"/>
    <row r="87604" customFormat="1" x14ac:dyDescent="0.35"/>
    <row r="87605" customFormat="1" x14ac:dyDescent="0.35"/>
    <row r="87606" customFormat="1" x14ac:dyDescent="0.35"/>
    <row r="87607" customFormat="1" x14ac:dyDescent="0.35"/>
    <row r="87608" customFormat="1" x14ac:dyDescent="0.35"/>
    <row r="87609" customFormat="1" x14ac:dyDescent="0.35"/>
    <row r="87610" customFormat="1" x14ac:dyDescent="0.35"/>
    <row r="87611" customFormat="1" x14ac:dyDescent="0.35"/>
    <row r="87612" customFormat="1" x14ac:dyDescent="0.35"/>
    <row r="87613" customFormat="1" x14ac:dyDescent="0.35"/>
    <row r="87614" customFormat="1" x14ac:dyDescent="0.35"/>
    <row r="87615" customFormat="1" x14ac:dyDescent="0.35"/>
    <row r="87616" customFormat="1" x14ac:dyDescent="0.35"/>
    <row r="87617" customFormat="1" x14ac:dyDescent="0.35"/>
    <row r="87618" customFormat="1" x14ac:dyDescent="0.35"/>
    <row r="87619" customFormat="1" x14ac:dyDescent="0.35"/>
    <row r="87620" customFormat="1" x14ac:dyDescent="0.35"/>
    <row r="87621" customFormat="1" x14ac:dyDescent="0.35"/>
    <row r="87622" customFormat="1" x14ac:dyDescent="0.35"/>
    <row r="87623" customFormat="1" x14ac:dyDescent="0.35"/>
    <row r="87624" customFormat="1" x14ac:dyDescent="0.35"/>
    <row r="87625" customFormat="1" x14ac:dyDescent="0.35"/>
    <row r="87626" customFormat="1" x14ac:dyDescent="0.35"/>
    <row r="87627" customFormat="1" x14ac:dyDescent="0.35"/>
    <row r="87628" customFormat="1" x14ac:dyDescent="0.35"/>
    <row r="87629" customFormat="1" x14ac:dyDescent="0.35"/>
    <row r="87630" customFormat="1" x14ac:dyDescent="0.35"/>
    <row r="87631" customFormat="1" x14ac:dyDescent="0.35"/>
    <row r="87632" customFormat="1" x14ac:dyDescent="0.35"/>
    <row r="87633" customFormat="1" x14ac:dyDescent="0.35"/>
    <row r="87634" customFormat="1" x14ac:dyDescent="0.35"/>
    <row r="87635" customFormat="1" x14ac:dyDescent="0.35"/>
    <row r="87636" customFormat="1" x14ac:dyDescent="0.35"/>
    <row r="87637" customFormat="1" x14ac:dyDescent="0.35"/>
    <row r="87638" customFormat="1" x14ac:dyDescent="0.35"/>
    <row r="87639" customFormat="1" x14ac:dyDescent="0.35"/>
    <row r="87640" customFormat="1" x14ac:dyDescent="0.35"/>
    <row r="87641" customFormat="1" x14ac:dyDescent="0.35"/>
    <row r="87642" customFormat="1" x14ac:dyDescent="0.35"/>
    <row r="87643" customFormat="1" x14ac:dyDescent="0.35"/>
    <row r="87644" customFormat="1" x14ac:dyDescent="0.35"/>
    <row r="87645" customFormat="1" x14ac:dyDescent="0.35"/>
    <row r="87646" customFormat="1" x14ac:dyDescent="0.35"/>
    <row r="87647" customFormat="1" x14ac:dyDescent="0.35"/>
    <row r="87648" customFormat="1" x14ac:dyDescent="0.35"/>
    <row r="87649" customFormat="1" x14ac:dyDescent="0.35"/>
    <row r="87650" customFormat="1" x14ac:dyDescent="0.35"/>
    <row r="87651" customFormat="1" x14ac:dyDescent="0.35"/>
    <row r="87652" customFormat="1" x14ac:dyDescent="0.35"/>
    <row r="87653" customFormat="1" x14ac:dyDescent="0.35"/>
    <row r="87654" customFormat="1" x14ac:dyDescent="0.35"/>
    <row r="87655" customFormat="1" x14ac:dyDescent="0.35"/>
    <row r="87656" customFormat="1" x14ac:dyDescent="0.35"/>
    <row r="87657" customFormat="1" x14ac:dyDescent="0.35"/>
    <row r="87658" customFormat="1" x14ac:dyDescent="0.35"/>
    <row r="87659" customFormat="1" x14ac:dyDescent="0.35"/>
    <row r="87660" customFormat="1" x14ac:dyDescent="0.35"/>
    <row r="87661" customFormat="1" x14ac:dyDescent="0.35"/>
    <row r="87662" customFormat="1" x14ac:dyDescent="0.35"/>
    <row r="87663" customFormat="1" x14ac:dyDescent="0.35"/>
    <row r="87664" customFormat="1" x14ac:dyDescent="0.35"/>
    <row r="87665" customFormat="1" x14ac:dyDescent="0.35"/>
    <row r="87666" customFormat="1" x14ac:dyDescent="0.35"/>
    <row r="87667" customFormat="1" x14ac:dyDescent="0.35"/>
    <row r="87668" customFormat="1" x14ac:dyDescent="0.35"/>
    <row r="87669" customFormat="1" x14ac:dyDescent="0.35"/>
    <row r="87670" customFormat="1" x14ac:dyDescent="0.35"/>
    <row r="87671" customFormat="1" x14ac:dyDescent="0.35"/>
    <row r="87672" customFormat="1" x14ac:dyDescent="0.35"/>
    <row r="87673" customFormat="1" x14ac:dyDescent="0.35"/>
    <row r="87674" customFormat="1" x14ac:dyDescent="0.35"/>
    <row r="87675" customFormat="1" x14ac:dyDescent="0.35"/>
    <row r="87676" customFormat="1" x14ac:dyDescent="0.35"/>
    <row r="87677" customFormat="1" x14ac:dyDescent="0.35"/>
    <row r="87678" customFormat="1" x14ac:dyDescent="0.35"/>
    <row r="87679" customFormat="1" x14ac:dyDescent="0.35"/>
    <row r="87680" customFormat="1" x14ac:dyDescent="0.35"/>
    <row r="87681" customFormat="1" x14ac:dyDescent="0.35"/>
    <row r="87682" customFormat="1" x14ac:dyDescent="0.35"/>
    <row r="87683" customFormat="1" x14ac:dyDescent="0.35"/>
    <row r="87684" customFormat="1" x14ac:dyDescent="0.35"/>
    <row r="87685" customFormat="1" x14ac:dyDescent="0.35"/>
    <row r="87686" customFormat="1" x14ac:dyDescent="0.35"/>
    <row r="87687" customFormat="1" x14ac:dyDescent="0.35"/>
    <row r="87688" customFormat="1" x14ac:dyDescent="0.35"/>
    <row r="87689" customFormat="1" x14ac:dyDescent="0.35"/>
    <row r="87690" customFormat="1" x14ac:dyDescent="0.35"/>
    <row r="87691" customFormat="1" x14ac:dyDescent="0.35"/>
    <row r="87692" customFormat="1" x14ac:dyDescent="0.35"/>
    <row r="87693" customFormat="1" x14ac:dyDescent="0.35"/>
    <row r="87694" customFormat="1" x14ac:dyDescent="0.35"/>
    <row r="87695" customFormat="1" x14ac:dyDescent="0.35"/>
    <row r="87696" customFormat="1" x14ac:dyDescent="0.35"/>
    <row r="87697" customFormat="1" x14ac:dyDescent="0.35"/>
    <row r="87698" customFormat="1" x14ac:dyDescent="0.35"/>
    <row r="87699" customFormat="1" x14ac:dyDescent="0.35"/>
    <row r="87700" customFormat="1" x14ac:dyDescent="0.35"/>
    <row r="87701" customFormat="1" x14ac:dyDescent="0.35"/>
    <row r="87702" customFormat="1" x14ac:dyDescent="0.35"/>
    <row r="87703" customFormat="1" x14ac:dyDescent="0.35"/>
    <row r="87704" customFormat="1" x14ac:dyDescent="0.35"/>
    <row r="87705" customFormat="1" x14ac:dyDescent="0.35"/>
    <row r="87706" customFormat="1" x14ac:dyDescent="0.35"/>
    <row r="87707" customFormat="1" x14ac:dyDescent="0.35"/>
    <row r="87708" customFormat="1" x14ac:dyDescent="0.35"/>
    <row r="87709" customFormat="1" x14ac:dyDescent="0.35"/>
    <row r="87710" customFormat="1" x14ac:dyDescent="0.35"/>
    <row r="87711" customFormat="1" x14ac:dyDescent="0.35"/>
    <row r="87712" customFormat="1" x14ac:dyDescent="0.35"/>
    <row r="87713" customFormat="1" x14ac:dyDescent="0.35"/>
    <row r="87714" customFormat="1" x14ac:dyDescent="0.35"/>
    <row r="87715" customFormat="1" x14ac:dyDescent="0.35"/>
    <row r="87716" customFormat="1" x14ac:dyDescent="0.35"/>
    <row r="87717" customFormat="1" x14ac:dyDescent="0.35"/>
    <row r="87718" customFormat="1" x14ac:dyDescent="0.35"/>
    <row r="87719" customFormat="1" x14ac:dyDescent="0.35"/>
    <row r="87720" customFormat="1" x14ac:dyDescent="0.35"/>
    <row r="87721" customFormat="1" x14ac:dyDescent="0.35"/>
    <row r="87722" customFormat="1" x14ac:dyDescent="0.35"/>
    <row r="87723" customFormat="1" x14ac:dyDescent="0.35"/>
    <row r="87724" customFormat="1" x14ac:dyDescent="0.35"/>
    <row r="87725" customFormat="1" x14ac:dyDescent="0.35"/>
    <row r="87726" customFormat="1" x14ac:dyDescent="0.35"/>
    <row r="87727" customFormat="1" x14ac:dyDescent="0.35"/>
    <row r="87728" customFormat="1" x14ac:dyDescent="0.35"/>
    <row r="87729" customFormat="1" x14ac:dyDescent="0.35"/>
    <row r="87730" customFormat="1" x14ac:dyDescent="0.35"/>
    <row r="87731" customFormat="1" x14ac:dyDescent="0.35"/>
    <row r="87732" customFormat="1" x14ac:dyDescent="0.35"/>
    <row r="87733" customFormat="1" x14ac:dyDescent="0.35"/>
    <row r="87734" customFormat="1" x14ac:dyDescent="0.35"/>
    <row r="87735" customFormat="1" x14ac:dyDescent="0.35"/>
    <row r="87736" customFormat="1" x14ac:dyDescent="0.35"/>
    <row r="87737" customFormat="1" x14ac:dyDescent="0.35"/>
    <row r="87738" customFormat="1" x14ac:dyDescent="0.35"/>
    <row r="87739" customFormat="1" x14ac:dyDescent="0.35"/>
    <row r="87740" customFormat="1" x14ac:dyDescent="0.35"/>
    <row r="87741" customFormat="1" x14ac:dyDescent="0.35"/>
    <row r="87742" customFormat="1" x14ac:dyDescent="0.35"/>
    <row r="87743" customFormat="1" x14ac:dyDescent="0.35"/>
    <row r="87744" customFormat="1" x14ac:dyDescent="0.35"/>
    <row r="87745" customFormat="1" x14ac:dyDescent="0.35"/>
    <row r="87746" customFormat="1" x14ac:dyDescent="0.35"/>
    <row r="87747" customFormat="1" x14ac:dyDescent="0.35"/>
    <row r="87748" customFormat="1" x14ac:dyDescent="0.35"/>
    <row r="87749" customFormat="1" x14ac:dyDescent="0.35"/>
    <row r="87750" customFormat="1" x14ac:dyDescent="0.35"/>
    <row r="87751" customFormat="1" x14ac:dyDescent="0.35"/>
    <row r="87752" customFormat="1" x14ac:dyDescent="0.35"/>
    <row r="87753" customFormat="1" x14ac:dyDescent="0.35"/>
    <row r="87754" customFormat="1" x14ac:dyDescent="0.35"/>
    <row r="87755" customFormat="1" x14ac:dyDescent="0.35"/>
    <row r="87756" customFormat="1" x14ac:dyDescent="0.35"/>
    <row r="87757" customFormat="1" x14ac:dyDescent="0.35"/>
    <row r="87758" customFormat="1" x14ac:dyDescent="0.35"/>
    <row r="87759" customFormat="1" x14ac:dyDescent="0.35"/>
    <row r="87760" customFormat="1" x14ac:dyDescent="0.35"/>
    <row r="87761" customFormat="1" x14ac:dyDescent="0.35"/>
    <row r="87762" customFormat="1" x14ac:dyDescent="0.35"/>
    <row r="87763" customFormat="1" x14ac:dyDescent="0.35"/>
    <row r="87764" customFormat="1" x14ac:dyDescent="0.35"/>
    <row r="87765" customFormat="1" x14ac:dyDescent="0.35"/>
    <row r="87766" customFormat="1" x14ac:dyDescent="0.35"/>
    <row r="87767" customFormat="1" x14ac:dyDescent="0.35"/>
    <row r="87768" customFormat="1" x14ac:dyDescent="0.35"/>
    <row r="87769" customFormat="1" x14ac:dyDescent="0.35"/>
    <row r="87770" customFormat="1" x14ac:dyDescent="0.35"/>
    <row r="87771" customFormat="1" x14ac:dyDescent="0.35"/>
    <row r="87772" customFormat="1" x14ac:dyDescent="0.35"/>
    <row r="87773" customFormat="1" x14ac:dyDescent="0.35"/>
    <row r="87774" customFormat="1" x14ac:dyDescent="0.35"/>
    <row r="87775" customFormat="1" x14ac:dyDescent="0.35"/>
    <row r="87776" customFormat="1" x14ac:dyDescent="0.35"/>
    <row r="87777" customFormat="1" x14ac:dyDescent="0.35"/>
    <row r="87778" customFormat="1" x14ac:dyDescent="0.35"/>
    <row r="87779" customFormat="1" x14ac:dyDescent="0.35"/>
    <row r="87780" customFormat="1" x14ac:dyDescent="0.35"/>
    <row r="87781" customFormat="1" x14ac:dyDescent="0.35"/>
    <row r="87782" customFormat="1" x14ac:dyDescent="0.35"/>
    <row r="87783" customFormat="1" x14ac:dyDescent="0.35"/>
    <row r="87784" customFormat="1" x14ac:dyDescent="0.35"/>
    <row r="87785" customFormat="1" x14ac:dyDescent="0.35"/>
    <row r="87786" customFormat="1" x14ac:dyDescent="0.35"/>
    <row r="87787" customFormat="1" x14ac:dyDescent="0.35"/>
    <row r="87788" customFormat="1" x14ac:dyDescent="0.35"/>
    <row r="87789" customFormat="1" x14ac:dyDescent="0.35"/>
    <row r="87790" customFormat="1" x14ac:dyDescent="0.35"/>
    <row r="87791" customFormat="1" x14ac:dyDescent="0.35"/>
    <row r="87792" customFormat="1" x14ac:dyDescent="0.35"/>
    <row r="87793" customFormat="1" x14ac:dyDescent="0.35"/>
    <row r="87794" customFormat="1" x14ac:dyDescent="0.35"/>
    <row r="87795" customFormat="1" x14ac:dyDescent="0.35"/>
    <row r="87796" customFormat="1" x14ac:dyDescent="0.35"/>
    <row r="87797" customFormat="1" x14ac:dyDescent="0.35"/>
    <row r="87798" customFormat="1" x14ac:dyDescent="0.35"/>
    <row r="87799" customFormat="1" x14ac:dyDescent="0.35"/>
    <row r="87800" customFormat="1" x14ac:dyDescent="0.35"/>
    <row r="87801" customFormat="1" x14ac:dyDescent="0.35"/>
    <row r="87802" customFormat="1" x14ac:dyDescent="0.35"/>
    <row r="87803" customFormat="1" x14ac:dyDescent="0.35"/>
    <row r="87804" customFormat="1" x14ac:dyDescent="0.35"/>
    <row r="87805" customFormat="1" x14ac:dyDescent="0.35"/>
    <row r="87806" customFormat="1" x14ac:dyDescent="0.35"/>
    <row r="87807" customFormat="1" x14ac:dyDescent="0.35"/>
    <row r="87808" customFormat="1" x14ac:dyDescent="0.35"/>
    <row r="87809" customFormat="1" x14ac:dyDescent="0.35"/>
    <row r="87810" customFormat="1" x14ac:dyDescent="0.35"/>
    <row r="87811" customFormat="1" x14ac:dyDescent="0.35"/>
    <row r="87812" customFormat="1" x14ac:dyDescent="0.35"/>
    <row r="87813" customFormat="1" x14ac:dyDescent="0.35"/>
    <row r="87814" customFormat="1" x14ac:dyDescent="0.35"/>
    <row r="87815" customFormat="1" x14ac:dyDescent="0.35"/>
    <row r="87816" customFormat="1" x14ac:dyDescent="0.35"/>
    <row r="87817" customFormat="1" x14ac:dyDescent="0.35"/>
    <row r="87818" customFormat="1" x14ac:dyDescent="0.35"/>
    <row r="87819" customFormat="1" x14ac:dyDescent="0.35"/>
    <row r="87820" customFormat="1" x14ac:dyDescent="0.35"/>
    <row r="87821" customFormat="1" x14ac:dyDescent="0.35"/>
    <row r="87822" customFormat="1" x14ac:dyDescent="0.35"/>
    <row r="87823" customFormat="1" x14ac:dyDescent="0.35"/>
    <row r="87824" customFormat="1" x14ac:dyDescent="0.35"/>
    <row r="87825" customFormat="1" x14ac:dyDescent="0.35"/>
    <row r="87826" customFormat="1" x14ac:dyDescent="0.35"/>
    <row r="87827" customFormat="1" x14ac:dyDescent="0.35"/>
    <row r="87828" customFormat="1" x14ac:dyDescent="0.35"/>
    <row r="87829" customFormat="1" x14ac:dyDescent="0.35"/>
    <row r="87830" customFormat="1" x14ac:dyDescent="0.35"/>
    <row r="87831" customFormat="1" x14ac:dyDescent="0.35"/>
    <row r="87832" customFormat="1" x14ac:dyDescent="0.35"/>
    <row r="87833" customFormat="1" x14ac:dyDescent="0.35"/>
    <row r="87834" customFormat="1" x14ac:dyDescent="0.35"/>
    <row r="87835" customFormat="1" x14ac:dyDescent="0.35"/>
    <row r="87836" customFormat="1" x14ac:dyDescent="0.35"/>
    <row r="87837" customFormat="1" x14ac:dyDescent="0.35"/>
    <row r="87838" customFormat="1" x14ac:dyDescent="0.35"/>
    <row r="87839" customFormat="1" x14ac:dyDescent="0.35"/>
    <row r="87840" customFormat="1" x14ac:dyDescent="0.35"/>
    <row r="87841" customFormat="1" x14ac:dyDescent="0.35"/>
    <row r="87842" customFormat="1" x14ac:dyDescent="0.35"/>
    <row r="87843" customFormat="1" x14ac:dyDescent="0.35"/>
    <row r="87844" customFormat="1" x14ac:dyDescent="0.35"/>
    <row r="87845" customFormat="1" x14ac:dyDescent="0.35"/>
    <row r="87846" customFormat="1" x14ac:dyDescent="0.35"/>
    <row r="87847" customFormat="1" x14ac:dyDescent="0.35"/>
    <row r="87848" customFormat="1" x14ac:dyDescent="0.35"/>
    <row r="87849" customFormat="1" x14ac:dyDescent="0.35"/>
    <row r="87850" customFormat="1" x14ac:dyDescent="0.35"/>
    <row r="87851" customFormat="1" x14ac:dyDescent="0.35"/>
    <row r="87852" customFormat="1" x14ac:dyDescent="0.35"/>
    <row r="87853" customFormat="1" x14ac:dyDescent="0.35"/>
    <row r="87854" customFormat="1" x14ac:dyDescent="0.35"/>
    <row r="87855" customFormat="1" x14ac:dyDescent="0.35"/>
    <row r="87856" customFormat="1" x14ac:dyDescent="0.35"/>
    <row r="87857" customFormat="1" x14ac:dyDescent="0.35"/>
    <row r="87858" customFormat="1" x14ac:dyDescent="0.35"/>
    <row r="87859" customFormat="1" x14ac:dyDescent="0.35"/>
    <row r="87860" customFormat="1" x14ac:dyDescent="0.35"/>
    <row r="87861" customFormat="1" x14ac:dyDescent="0.35"/>
    <row r="87862" customFormat="1" x14ac:dyDescent="0.35"/>
    <row r="87863" customFormat="1" x14ac:dyDescent="0.35"/>
    <row r="87864" customFormat="1" x14ac:dyDescent="0.35"/>
    <row r="87865" customFormat="1" x14ac:dyDescent="0.35"/>
    <row r="87866" customFormat="1" x14ac:dyDescent="0.35"/>
    <row r="87867" customFormat="1" x14ac:dyDescent="0.35"/>
    <row r="87868" customFormat="1" x14ac:dyDescent="0.35"/>
    <row r="87869" customFormat="1" x14ac:dyDescent="0.35"/>
    <row r="87870" customFormat="1" x14ac:dyDescent="0.35"/>
    <row r="87871" customFormat="1" x14ac:dyDescent="0.35"/>
    <row r="87872" customFormat="1" x14ac:dyDescent="0.35"/>
    <row r="87873" customFormat="1" x14ac:dyDescent="0.35"/>
    <row r="87874" customFormat="1" x14ac:dyDescent="0.35"/>
    <row r="87875" customFormat="1" x14ac:dyDescent="0.35"/>
    <row r="87876" customFormat="1" x14ac:dyDescent="0.35"/>
    <row r="87877" customFormat="1" x14ac:dyDescent="0.35"/>
    <row r="87878" customFormat="1" x14ac:dyDescent="0.35"/>
    <row r="87879" customFormat="1" x14ac:dyDescent="0.35"/>
    <row r="87880" customFormat="1" x14ac:dyDescent="0.35"/>
    <row r="87881" customFormat="1" x14ac:dyDescent="0.35"/>
    <row r="87882" customFormat="1" x14ac:dyDescent="0.35"/>
    <row r="87883" customFormat="1" x14ac:dyDescent="0.35"/>
    <row r="87884" customFormat="1" x14ac:dyDescent="0.35"/>
    <row r="87885" customFormat="1" x14ac:dyDescent="0.35"/>
    <row r="87886" customFormat="1" x14ac:dyDescent="0.35"/>
    <row r="87887" customFormat="1" x14ac:dyDescent="0.35"/>
    <row r="87888" customFormat="1" x14ac:dyDescent="0.35"/>
    <row r="87889" customFormat="1" x14ac:dyDescent="0.35"/>
    <row r="87890" customFormat="1" x14ac:dyDescent="0.35"/>
    <row r="87891" customFormat="1" x14ac:dyDescent="0.35"/>
    <row r="87892" customFormat="1" x14ac:dyDescent="0.35"/>
    <row r="87893" customFormat="1" x14ac:dyDescent="0.35"/>
    <row r="87894" customFormat="1" x14ac:dyDescent="0.35"/>
    <row r="87895" customFormat="1" x14ac:dyDescent="0.35"/>
    <row r="87896" customFormat="1" x14ac:dyDescent="0.35"/>
    <row r="87897" customFormat="1" x14ac:dyDescent="0.35"/>
    <row r="87898" customFormat="1" x14ac:dyDescent="0.35"/>
    <row r="87899" customFormat="1" x14ac:dyDescent="0.35"/>
    <row r="87900" customFormat="1" x14ac:dyDescent="0.35"/>
    <row r="87901" customFormat="1" x14ac:dyDescent="0.35"/>
    <row r="87902" customFormat="1" x14ac:dyDescent="0.35"/>
    <row r="87903" customFormat="1" x14ac:dyDescent="0.35"/>
    <row r="87904" customFormat="1" x14ac:dyDescent="0.35"/>
    <row r="87905" customFormat="1" x14ac:dyDescent="0.35"/>
    <row r="87906" customFormat="1" x14ac:dyDescent="0.35"/>
    <row r="87907" customFormat="1" x14ac:dyDescent="0.35"/>
    <row r="87908" customFormat="1" x14ac:dyDescent="0.35"/>
    <row r="87909" customFormat="1" x14ac:dyDescent="0.35"/>
    <row r="87910" customFormat="1" x14ac:dyDescent="0.35"/>
    <row r="87911" customFormat="1" x14ac:dyDescent="0.35"/>
    <row r="87912" customFormat="1" x14ac:dyDescent="0.35"/>
    <row r="87913" customFormat="1" x14ac:dyDescent="0.35"/>
    <row r="87914" customFormat="1" x14ac:dyDescent="0.35"/>
    <row r="87915" customFormat="1" x14ac:dyDescent="0.35"/>
    <row r="87916" customFormat="1" x14ac:dyDescent="0.35"/>
    <row r="87917" customFormat="1" x14ac:dyDescent="0.35"/>
    <row r="87918" customFormat="1" x14ac:dyDescent="0.35"/>
    <row r="87919" customFormat="1" x14ac:dyDescent="0.35"/>
    <row r="87920" customFormat="1" x14ac:dyDescent="0.35"/>
    <row r="87921" customFormat="1" x14ac:dyDescent="0.35"/>
    <row r="87922" customFormat="1" x14ac:dyDescent="0.35"/>
    <row r="87923" customFormat="1" x14ac:dyDescent="0.35"/>
    <row r="87924" customFormat="1" x14ac:dyDescent="0.35"/>
    <row r="87925" customFormat="1" x14ac:dyDescent="0.35"/>
    <row r="87926" customFormat="1" x14ac:dyDescent="0.35"/>
    <row r="87927" customFormat="1" x14ac:dyDescent="0.35"/>
    <row r="87928" customFormat="1" x14ac:dyDescent="0.35"/>
    <row r="87929" customFormat="1" x14ac:dyDescent="0.35"/>
    <row r="87930" customFormat="1" x14ac:dyDescent="0.35"/>
    <row r="87931" customFormat="1" x14ac:dyDescent="0.35"/>
    <row r="87932" customFormat="1" x14ac:dyDescent="0.35"/>
    <row r="87933" customFormat="1" x14ac:dyDescent="0.35"/>
    <row r="87934" customFormat="1" x14ac:dyDescent="0.35"/>
    <row r="87935" customFormat="1" x14ac:dyDescent="0.35"/>
    <row r="87936" customFormat="1" x14ac:dyDescent="0.35"/>
    <row r="87937" customFormat="1" x14ac:dyDescent="0.35"/>
    <row r="87938" customFormat="1" x14ac:dyDescent="0.35"/>
    <row r="87939" customFormat="1" x14ac:dyDescent="0.35"/>
    <row r="87940" customFormat="1" x14ac:dyDescent="0.35"/>
    <row r="87941" customFormat="1" x14ac:dyDescent="0.35"/>
    <row r="87942" customFormat="1" x14ac:dyDescent="0.35"/>
    <row r="87943" customFormat="1" x14ac:dyDescent="0.35"/>
    <row r="87944" customFormat="1" x14ac:dyDescent="0.35"/>
    <row r="87945" customFormat="1" x14ac:dyDescent="0.35"/>
    <row r="87946" customFormat="1" x14ac:dyDescent="0.35"/>
    <row r="87947" customFormat="1" x14ac:dyDescent="0.35"/>
    <row r="87948" customFormat="1" x14ac:dyDescent="0.35"/>
    <row r="87949" customFormat="1" x14ac:dyDescent="0.35"/>
    <row r="87950" customFormat="1" x14ac:dyDescent="0.35"/>
    <row r="87951" customFormat="1" x14ac:dyDescent="0.35"/>
    <row r="87952" customFormat="1" x14ac:dyDescent="0.35"/>
    <row r="87953" customFormat="1" x14ac:dyDescent="0.35"/>
    <row r="87954" customFormat="1" x14ac:dyDescent="0.35"/>
    <row r="87955" customFormat="1" x14ac:dyDescent="0.35"/>
    <row r="87956" customFormat="1" x14ac:dyDescent="0.35"/>
    <row r="87957" customFormat="1" x14ac:dyDescent="0.35"/>
    <row r="87958" customFormat="1" x14ac:dyDescent="0.35"/>
    <row r="87959" customFormat="1" x14ac:dyDescent="0.35"/>
    <row r="87960" customFormat="1" x14ac:dyDescent="0.35"/>
    <row r="87961" customFormat="1" x14ac:dyDescent="0.35"/>
    <row r="87962" customFormat="1" x14ac:dyDescent="0.35"/>
    <row r="87963" customFormat="1" x14ac:dyDescent="0.35"/>
    <row r="87964" customFormat="1" x14ac:dyDescent="0.35"/>
    <row r="87965" customFormat="1" x14ac:dyDescent="0.35"/>
    <row r="87966" customFormat="1" x14ac:dyDescent="0.35"/>
    <row r="87967" customFormat="1" x14ac:dyDescent="0.35"/>
    <row r="87968" customFormat="1" x14ac:dyDescent="0.35"/>
    <row r="87969" customFormat="1" x14ac:dyDescent="0.35"/>
    <row r="87970" customFormat="1" x14ac:dyDescent="0.35"/>
    <row r="87971" customFormat="1" x14ac:dyDescent="0.35"/>
    <row r="87972" customFormat="1" x14ac:dyDescent="0.35"/>
    <row r="87973" customFormat="1" x14ac:dyDescent="0.35"/>
    <row r="87974" customFormat="1" x14ac:dyDescent="0.35"/>
    <row r="87975" customFormat="1" x14ac:dyDescent="0.35"/>
    <row r="87976" customFormat="1" x14ac:dyDescent="0.35"/>
    <row r="87977" customFormat="1" x14ac:dyDescent="0.35"/>
    <row r="87978" customFormat="1" x14ac:dyDescent="0.35"/>
    <row r="87979" customFormat="1" x14ac:dyDescent="0.35"/>
    <row r="87980" customFormat="1" x14ac:dyDescent="0.35"/>
    <row r="87981" customFormat="1" x14ac:dyDescent="0.35"/>
    <row r="87982" customFormat="1" x14ac:dyDescent="0.35"/>
    <row r="87983" customFormat="1" x14ac:dyDescent="0.35"/>
    <row r="87984" customFormat="1" x14ac:dyDescent="0.35"/>
    <row r="87985" customFormat="1" x14ac:dyDescent="0.35"/>
    <row r="87986" customFormat="1" x14ac:dyDescent="0.35"/>
    <row r="87987" customFormat="1" x14ac:dyDescent="0.35"/>
    <row r="87988" customFormat="1" x14ac:dyDescent="0.35"/>
    <row r="87989" customFormat="1" x14ac:dyDescent="0.35"/>
    <row r="87990" customFormat="1" x14ac:dyDescent="0.35"/>
    <row r="87991" customFormat="1" x14ac:dyDescent="0.35"/>
    <row r="87992" customFormat="1" x14ac:dyDescent="0.35"/>
    <row r="87993" customFormat="1" x14ac:dyDescent="0.35"/>
    <row r="87994" customFormat="1" x14ac:dyDescent="0.35"/>
    <row r="87995" customFormat="1" x14ac:dyDescent="0.35"/>
    <row r="87996" customFormat="1" x14ac:dyDescent="0.35"/>
    <row r="87997" customFormat="1" x14ac:dyDescent="0.35"/>
    <row r="87998" customFormat="1" x14ac:dyDescent="0.35"/>
    <row r="87999" customFormat="1" x14ac:dyDescent="0.35"/>
    <row r="88000" customFormat="1" x14ac:dyDescent="0.35"/>
    <row r="88001" customFormat="1" x14ac:dyDescent="0.35"/>
    <row r="88002" customFormat="1" x14ac:dyDescent="0.35"/>
    <row r="88003" customFormat="1" x14ac:dyDescent="0.35"/>
    <row r="88004" customFormat="1" x14ac:dyDescent="0.35"/>
    <row r="88005" customFormat="1" x14ac:dyDescent="0.35"/>
    <row r="88006" customFormat="1" x14ac:dyDescent="0.35"/>
    <row r="88007" customFormat="1" x14ac:dyDescent="0.35"/>
    <row r="88008" customFormat="1" x14ac:dyDescent="0.35"/>
    <row r="88009" customFormat="1" x14ac:dyDescent="0.35"/>
    <row r="88010" customFormat="1" x14ac:dyDescent="0.35"/>
    <row r="88011" customFormat="1" x14ac:dyDescent="0.35"/>
    <row r="88012" customFormat="1" x14ac:dyDescent="0.35"/>
    <row r="88013" customFormat="1" x14ac:dyDescent="0.35"/>
    <row r="88014" customFormat="1" x14ac:dyDescent="0.35"/>
    <row r="88015" customFormat="1" x14ac:dyDescent="0.35"/>
    <row r="88016" customFormat="1" x14ac:dyDescent="0.35"/>
    <row r="88017" customFormat="1" x14ac:dyDescent="0.35"/>
    <row r="88018" customFormat="1" x14ac:dyDescent="0.35"/>
    <row r="88019" customFormat="1" x14ac:dyDescent="0.35"/>
    <row r="88020" customFormat="1" x14ac:dyDescent="0.35"/>
    <row r="88021" customFormat="1" x14ac:dyDescent="0.35"/>
    <row r="88022" customFormat="1" x14ac:dyDescent="0.35"/>
    <row r="88023" customFormat="1" x14ac:dyDescent="0.35"/>
    <row r="88024" customFormat="1" x14ac:dyDescent="0.35"/>
    <row r="88025" customFormat="1" x14ac:dyDescent="0.35"/>
    <row r="88026" customFormat="1" x14ac:dyDescent="0.35"/>
    <row r="88027" customFormat="1" x14ac:dyDescent="0.35"/>
    <row r="88028" customFormat="1" x14ac:dyDescent="0.35"/>
    <row r="88029" customFormat="1" x14ac:dyDescent="0.35"/>
    <row r="88030" customFormat="1" x14ac:dyDescent="0.35"/>
    <row r="88031" customFormat="1" x14ac:dyDescent="0.35"/>
    <row r="88032" customFormat="1" x14ac:dyDescent="0.35"/>
    <row r="88033" customFormat="1" x14ac:dyDescent="0.35"/>
    <row r="88034" customFormat="1" x14ac:dyDescent="0.35"/>
    <row r="88035" customFormat="1" x14ac:dyDescent="0.35"/>
    <row r="88036" customFormat="1" x14ac:dyDescent="0.35"/>
    <row r="88037" customFormat="1" x14ac:dyDescent="0.35"/>
    <row r="88038" customFormat="1" x14ac:dyDescent="0.35"/>
    <row r="88039" customFormat="1" x14ac:dyDescent="0.35"/>
    <row r="88040" customFormat="1" x14ac:dyDescent="0.35"/>
    <row r="88041" customFormat="1" x14ac:dyDescent="0.35"/>
    <row r="88042" customFormat="1" x14ac:dyDescent="0.35"/>
    <row r="88043" customFormat="1" x14ac:dyDescent="0.35"/>
    <row r="88044" customFormat="1" x14ac:dyDescent="0.35"/>
    <row r="88045" customFormat="1" x14ac:dyDescent="0.35"/>
    <row r="88046" customFormat="1" x14ac:dyDescent="0.35"/>
    <row r="88047" customFormat="1" x14ac:dyDescent="0.35"/>
    <row r="88048" customFormat="1" x14ac:dyDescent="0.35"/>
    <row r="88049" customFormat="1" x14ac:dyDescent="0.35"/>
    <row r="88050" customFormat="1" x14ac:dyDescent="0.35"/>
    <row r="88051" customFormat="1" x14ac:dyDescent="0.35"/>
    <row r="88052" customFormat="1" x14ac:dyDescent="0.35"/>
    <row r="88053" customFormat="1" x14ac:dyDescent="0.35"/>
    <row r="88054" customFormat="1" x14ac:dyDescent="0.35"/>
    <row r="88055" customFormat="1" x14ac:dyDescent="0.35"/>
    <row r="88056" customFormat="1" x14ac:dyDescent="0.35"/>
    <row r="88057" customFormat="1" x14ac:dyDescent="0.35"/>
    <row r="88058" customFormat="1" x14ac:dyDescent="0.35"/>
    <row r="88059" customFormat="1" x14ac:dyDescent="0.35"/>
    <row r="88060" customFormat="1" x14ac:dyDescent="0.35"/>
    <row r="88061" customFormat="1" x14ac:dyDescent="0.35"/>
    <row r="88062" customFormat="1" x14ac:dyDescent="0.35"/>
    <row r="88063" customFormat="1" x14ac:dyDescent="0.35"/>
    <row r="88064" customFormat="1" x14ac:dyDescent="0.35"/>
    <row r="88065" customFormat="1" x14ac:dyDescent="0.35"/>
    <row r="88066" customFormat="1" x14ac:dyDescent="0.35"/>
    <row r="88067" customFormat="1" x14ac:dyDescent="0.35"/>
    <row r="88068" customFormat="1" x14ac:dyDescent="0.35"/>
    <row r="88069" customFormat="1" x14ac:dyDescent="0.35"/>
    <row r="88070" customFormat="1" x14ac:dyDescent="0.35"/>
    <row r="88071" customFormat="1" x14ac:dyDescent="0.35"/>
    <row r="88072" customFormat="1" x14ac:dyDescent="0.35"/>
    <row r="88073" customFormat="1" x14ac:dyDescent="0.35"/>
    <row r="88074" customFormat="1" x14ac:dyDescent="0.35"/>
    <row r="88075" customFormat="1" x14ac:dyDescent="0.35"/>
    <row r="88076" customFormat="1" x14ac:dyDescent="0.35"/>
    <row r="88077" customFormat="1" x14ac:dyDescent="0.35"/>
    <row r="88078" customFormat="1" x14ac:dyDescent="0.35"/>
    <row r="88079" customFormat="1" x14ac:dyDescent="0.35"/>
    <row r="88080" customFormat="1" x14ac:dyDescent="0.35"/>
    <row r="88081" customFormat="1" x14ac:dyDescent="0.35"/>
    <row r="88082" customFormat="1" x14ac:dyDescent="0.35"/>
    <row r="88083" customFormat="1" x14ac:dyDescent="0.35"/>
    <row r="88084" customFormat="1" x14ac:dyDescent="0.35"/>
    <row r="88085" customFormat="1" x14ac:dyDescent="0.35"/>
    <row r="88086" customFormat="1" x14ac:dyDescent="0.35"/>
    <row r="88087" customFormat="1" x14ac:dyDescent="0.35"/>
    <row r="88088" customFormat="1" x14ac:dyDescent="0.35"/>
    <row r="88089" customFormat="1" x14ac:dyDescent="0.35"/>
    <row r="88090" customFormat="1" x14ac:dyDescent="0.35"/>
    <row r="88091" customFormat="1" x14ac:dyDescent="0.35"/>
    <row r="88092" customFormat="1" x14ac:dyDescent="0.35"/>
    <row r="88093" customFormat="1" x14ac:dyDescent="0.35"/>
    <row r="88094" customFormat="1" x14ac:dyDescent="0.35"/>
    <row r="88095" customFormat="1" x14ac:dyDescent="0.35"/>
    <row r="88096" customFormat="1" x14ac:dyDescent="0.35"/>
    <row r="88097" customFormat="1" x14ac:dyDescent="0.35"/>
    <row r="88098" customFormat="1" x14ac:dyDescent="0.35"/>
    <row r="88099" customFormat="1" x14ac:dyDescent="0.35"/>
    <row r="88100" customFormat="1" x14ac:dyDescent="0.35"/>
    <row r="88101" customFormat="1" x14ac:dyDescent="0.35"/>
    <row r="88102" customFormat="1" x14ac:dyDescent="0.35"/>
    <row r="88103" customFormat="1" x14ac:dyDescent="0.35"/>
    <row r="88104" customFormat="1" x14ac:dyDescent="0.35"/>
    <row r="88105" customFormat="1" x14ac:dyDescent="0.35"/>
    <row r="88106" customFormat="1" x14ac:dyDescent="0.35"/>
    <row r="88107" customFormat="1" x14ac:dyDescent="0.35"/>
    <row r="88108" customFormat="1" x14ac:dyDescent="0.35"/>
    <row r="88109" customFormat="1" x14ac:dyDescent="0.35"/>
    <row r="88110" customFormat="1" x14ac:dyDescent="0.35"/>
    <row r="88111" customFormat="1" x14ac:dyDescent="0.35"/>
    <row r="88112" customFormat="1" x14ac:dyDescent="0.35"/>
    <row r="88113" customFormat="1" x14ac:dyDescent="0.35"/>
    <row r="88114" customFormat="1" x14ac:dyDescent="0.35"/>
    <row r="88115" customFormat="1" x14ac:dyDescent="0.35"/>
    <row r="88116" customFormat="1" x14ac:dyDescent="0.35"/>
    <row r="88117" customFormat="1" x14ac:dyDescent="0.35"/>
    <row r="88118" customFormat="1" x14ac:dyDescent="0.35"/>
    <row r="88119" customFormat="1" x14ac:dyDescent="0.35"/>
    <row r="88120" customFormat="1" x14ac:dyDescent="0.35"/>
    <row r="88121" customFormat="1" x14ac:dyDescent="0.35"/>
    <row r="88122" customFormat="1" x14ac:dyDescent="0.35"/>
    <row r="88123" customFormat="1" x14ac:dyDescent="0.35"/>
    <row r="88124" customFormat="1" x14ac:dyDescent="0.35"/>
    <row r="88125" customFormat="1" x14ac:dyDescent="0.35"/>
    <row r="88126" customFormat="1" x14ac:dyDescent="0.35"/>
    <row r="88127" customFormat="1" x14ac:dyDescent="0.35"/>
    <row r="88128" customFormat="1" x14ac:dyDescent="0.35"/>
    <row r="88129" customFormat="1" x14ac:dyDescent="0.35"/>
    <row r="88130" customFormat="1" x14ac:dyDescent="0.35"/>
    <row r="88131" customFormat="1" x14ac:dyDescent="0.35"/>
    <row r="88132" customFormat="1" x14ac:dyDescent="0.35"/>
    <row r="88133" customFormat="1" x14ac:dyDescent="0.35"/>
    <row r="88134" customFormat="1" x14ac:dyDescent="0.35"/>
    <row r="88135" customFormat="1" x14ac:dyDescent="0.35"/>
    <row r="88136" customFormat="1" x14ac:dyDescent="0.35"/>
    <row r="88137" customFormat="1" x14ac:dyDescent="0.35"/>
    <row r="88138" customFormat="1" x14ac:dyDescent="0.35"/>
    <row r="88139" customFormat="1" x14ac:dyDescent="0.35"/>
    <row r="88140" customFormat="1" x14ac:dyDescent="0.35"/>
    <row r="88141" customFormat="1" x14ac:dyDescent="0.35"/>
    <row r="88142" customFormat="1" x14ac:dyDescent="0.35"/>
    <row r="88143" customFormat="1" x14ac:dyDescent="0.35"/>
    <row r="88144" customFormat="1" x14ac:dyDescent="0.35"/>
    <row r="88145" customFormat="1" x14ac:dyDescent="0.35"/>
    <row r="88146" customFormat="1" x14ac:dyDescent="0.35"/>
    <row r="88147" customFormat="1" x14ac:dyDescent="0.35"/>
    <row r="88148" customFormat="1" x14ac:dyDescent="0.35"/>
    <row r="88149" customFormat="1" x14ac:dyDescent="0.35"/>
    <row r="88150" customFormat="1" x14ac:dyDescent="0.35"/>
    <row r="88151" customFormat="1" x14ac:dyDescent="0.35"/>
    <row r="88152" customFormat="1" x14ac:dyDescent="0.35"/>
    <row r="88153" customFormat="1" x14ac:dyDescent="0.35"/>
    <row r="88154" customFormat="1" x14ac:dyDescent="0.35"/>
    <row r="88155" customFormat="1" x14ac:dyDescent="0.35"/>
    <row r="88156" customFormat="1" x14ac:dyDescent="0.35"/>
    <row r="88157" customFormat="1" x14ac:dyDescent="0.35"/>
    <row r="88158" customFormat="1" x14ac:dyDescent="0.35"/>
    <row r="88159" customFormat="1" x14ac:dyDescent="0.35"/>
    <row r="88160" customFormat="1" x14ac:dyDescent="0.35"/>
    <row r="88161" customFormat="1" x14ac:dyDescent="0.35"/>
    <row r="88162" customFormat="1" x14ac:dyDescent="0.35"/>
    <row r="88163" customFormat="1" x14ac:dyDescent="0.35"/>
    <row r="88164" customFormat="1" x14ac:dyDescent="0.35"/>
    <row r="88165" customFormat="1" x14ac:dyDescent="0.35"/>
    <row r="88166" customFormat="1" x14ac:dyDescent="0.35"/>
    <row r="88167" customFormat="1" x14ac:dyDescent="0.35"/>
    <row r="88168" customFormat="1" x14ac:dyDescent="0.35"/>
    <row r="88169" customFormat="1" x14ac:dyDescent="0.35"/>
    <row r="88170" customFormat="1" x14ac:dyDescent="0.35"/>
    <row r="88171" customFormat="1" x14ac:dyDescent="0.35"/>
    <row r="88172" customFormat="1" x14ac:dyDescent="0.35"/>
    <row r="88173" customFormat="1" x14ac:dyDescent="0.35"/>
    <row r="88174" customFormat="1" x14ac:dyDescent="0.35"/>
    <row r="88175" customFormat="1" x14ac:dyDescent="0.35"/>
    <row r="88176" customFormat="1" x14ac:dyDescent="0.35"/>
    <row r="88177" customFormat="1" x14ac:dyDescent="0.35"/>
    <row r="88178" customFormat="1" x14ac:dyDescent="0.35"/>
    <row r="88179" customFormat="1" x14ac:dyDescent="0.35"/>
    <row r="88180" customFormat="1" x14ac:dyDescent="0.35"/>
    <row r="88181" customFormat="1" x14ac:dyDescent="0.35"/>
    <row r="88182" customFormat="1" x14ac:dyDescent="0.35"/>
    <row r="88183" customFormat="1" x14ac:dyDescent="0.35"/>
    <row r="88184" customFormat="1" x14ac:dyDescent="0.35"/>
    <row r="88185" customFormat="1" x14ac:dyDescent="0.35"/>
    <row r="88186" customFormat="1" x14ac:dyDescent="0.35"/>
    <row r="88187" customFormat="1" x14ac:dyDescent="0.35"/>
    <row r="88188" customFormat="1" x14ac:dyDescent="0.35"/>
    <row r="88189" customFormat="1" x14ac:dyDescent="0.35"/>
    <row r="88190" customFormat="1" x14ac:dyDescent="0.35"/>
    <row r="88191" customFormat="1" x14ac:dyDescent="0.35"/>
    <row r="88192" customFormat="1" x14ac:dyDescent="0.35"/>
    <row r="88193" customFormat="1" x14ac:dyDescent="0.35"/>
    <row r="88194" customFormat="1" x14ac:dyDescent="0.35"/>
    <row r="88195" customFormat="1" x14ac:dyDescent="0.35"/>
    <row r="88196" customFormat="1" x14ac:dyDescent="0.35"/>
    <row r="88197" customFormat="1" x14ac:dyDescent="0.35"/>
    <row r="88198" customFormat="1" x14ac:dyDescent="0.35"/>
    <row r="88199" customFormat="1" x14ac:dyDescent="0.35"/>
    <row r="88200" customFormat="1" x14ac:dyDescent="0.35"/>
    <row r="88201" customFormat="1" x14ac:dyDescent="0.35"/>
    <row r="88202" customFormat="1" x14ac:dyDescent="0.35"/>
    <row r="88203" customFormat="1" x14ac:dyDescent="0.35"/>
    <row r="88204" customFormat="1" x14ac:dyDescent="0.35"/>
    <row r="88205" customFormat="1" x14ac:dyDescent="0.35"/>
    <row r="88206" customFormat="1" x14ac:dyDescent="0.35"/>
    <row r="88207" customFormat="1" x14ac:dyDescent="0.35"/>
    <row r="88208" customFormat="1" x14ac:dyDescent="0.35"/>
    <row r="88209" customFormat="1" x14ac:dyDescent="0.35"/>
    <row r="88210" customFormat="1" x14ac:dyDescent="0.35"/>
    <row r="88211" customFormat="1" x14ac:dyDescent="0.35"/>
    <row r="88212" customFormat="1" x14ac:dyDescent="0.35"/>
    <row r="88213" customFormat="1" x14ac:dyDescent="0.35"/>
    <row r="88214" customFormat="1" x14ac:dyDescent="0.35"/>
    <row r="88215" customFormat="1" x14ac:dyDescent="0.35"/>
    <row r="88216" customFormat="1" x14ac:dyDescent="0.35"/>
    <row r="88217" customFormat="1" x14ac:dyDescent="0.35"/>
    <row r="88218" customFormat="1" x14ac:dyDescent="0.35"/>
    <row r="88219" customFormat="1" x14ac:dyDescent="0.35"/>
    <row r="88220" customFormat="1" x14ac:dyDescent="0.35"/>
    <row r="88221" customFormat="1" x14ac:dyDescent="0.35"/>
    <row r="88222" customFormat="1" x14ac:dyDescent="0.35"/>
    <row r="88223" customFormat="1" x14ac:dyDescent="0.35"/>
    <row r="88224" customFormat="1" x14ac:dyDescent="0.35"/>
    <row r="88225" customFormat="1" x14ac:dyDescent="0.35"/>
    <row r="88226" customFormat="1" x14ac:dyDescent="0.35"/>
    <row r="88227" customFormat="1" x14ac:dyDescent="0.35"/>
    <row r="88228" customFormat="1" x14ac:dyDescent="0.35"/>
    <row r="88229" customFormat="1" x14ac:dyDescent="0.35"/>
    <row r="88230" customFormat="1" x14ac:dyDescent="0.35"/>
    <row r="88231" customFormat="1" x14ac:dyDescent="0.35"/>
    <row r="88232" customFormat="1" x14ac:dyDescent="0.35"/>
    <row r="88233" customFormat="1" x14ac:dyDescent="0.35"/>
    <row r="88234" customFormat="1" x14ac:dyDescent="0.35"/>
    <row r="88235" customFormat="1" x14ac:dyDescent="0.35"/>
    <row r="88236" customFormat="1" x14ac:dyDescent="0.35"/>
    <row r="88237" customFormat="1" x14ac:dyDescent="0.35"/>
    <row r="88238" customFormat="1" x14ac:dyDescent="0.35"/>
    <row r="88239" customFormat="1" x14ac:dyDescent="0.35"/>
    <row r="88240" customFormat="1" x14ac:dyDescent="0.35"/>
    <row r="88241" customFormat="1" x14ac:dyDescent="0.35"/>
    <row r="88242" customFormat="1" x14ac:dyDescent="0.35"/>
    <row r="88243" customFormat="1" x14ac:dyDescent="0.35"/>
    <row r="88244" customFormat="1" x14ac:dyDescent="0.35"/>
    <row r="88245" customFormat="1" x14ac:dyDescent="0.35"/>
    <row r="88246" customFormat="1" x14ac:dyDescent="0.35"/>
    <row r="88247" customFormat="1" x14ac:dyDescent="0.35"/>
    <row r="88248" customFormat="1" x14ac:dyDescent="0.35"/>
    <row r="88249" customFormat="1" x14ac:dyDescent="0.35"/>
    <row r="88250" customFormat="1" x14ac:dyDescent="0.35"/>
    <row r="88251" customFormat="1" x14ac:dyDescent="0.35"/>
    <row r="88252" customFormat="1" x14ac:dyDescent="0.35"/>
    <row r="88253" customFormat="1" x14ac:dyDescent="0.35"/>
    <row r="88254" customFormat="1" x14ac:dyDescent="0.35"/>
    <row r="88255" customFormat="1" x14ac:dyDescent="0.35"/>
    <row r="88256" customFormat="1" x14ac:dyDescent="0.35"/>
    <row r="88257" customFormat="1" x14ac:dyDescent="0.35"/>
    <row r="88258" customFormat="1" x14ac:dyDescent="0.35"/>
    <row r="88259" customFormat="1" x14ac:dyDescent="0.35"/>
    <row r="88260" customFormat="1" x14ac:dyDescent="0.35"/>
    <row r="88261" customFormat="1" x14ac:dyDescent="0.35"/>
    <row r="88262" customFormat="1" x14ac:dyDescent="0.35"/>
    <row r="88263" customFormat="1" x14ac:dyDescent="0.35"/>
    <row r="88264" customFormat="1" x14ac:dyDescent="0.35"/>
    <row r="88265" customFormat="1" x14ac:dyDescent="0.35"/>
    <row r="88266" customFormat="1" x14ac:dyDescent="0.35"/>
    <row r="88267" customFormat="1" x14ac:dyDescent="0.35"/>
    <row r="88268" customFormat="1" x14ac:dyDescent="0.35"/>
    <row r="88269" customFormat="1" x14ac:dyDescent="0.35"/>
    <row r="88270" customFormat="1" x14ac:dyDescent="0.35"/>
    <row r="88271" customFormat="1" x14ac:dyDescent="0.35"/>
    <row r="88272" customFormat="1" x14ac:dyDescent="0.35"/>
    <row r="88273" customFormat="1" x14ac:dyDescent="0.35"/>
    <row r="88274" customFormat="1" x14ac:dyDescent="0.35"/>
    <row r="88275" customFormat="1" x14ac:dyDescent="0.35"/>
    <row r="88276" customFormat="1" x14ac:dyDescent="0.35"/>
    <row r="88277" customFormat="1" x14ac:dyDescent="0.35"/>
    <row r="88278" customFormat="1" x14ac:dyDescent="0.35"/>
    <row r="88279" customFormat="1" x14ac:dyDescent="0.35"/>
    <row r="88280" customFormat="1" x14ac:dyDescent="0.35"/>
    <row r="88281" customFormat="1" x14ac:dyDescent="0.35"/>
    <row r="88282" customFormat="1" x14ac:dyDescent="0.35"/>
    <row r="88283" customFormat="1" x14ac:dyDescent="0.35"/>
    <row r="88284" customFormat="1" x14ac:dyDescent="0.35"/>
    <row r="88285" customFormat="1" x14ac:dyDescent="0.35"/>
    <row r="88286" customFormat="1" x14ac:dyDescent="0.35"/>
    <row r="88287" customFormat="1" x14ac:dyDescent="0.35"/>
    <row r="88288" customFormat="1" x14ac:dyDescent="0.35"/>
    <row r="88289" customFormat="1" x14ac:dyDescent="0.35"/>
    <row r="88290" customFormat="1" x14ac:dyDescent="0.35"/>
    <row r="88291" customFormat="1" x14ac:dyDescent="0.35"/>
    <row r="88292" customFormat="1" x14ac:dyDescent="0.35"/>
    <row r="88293" customFormat="1" x14ac:dyDescent="0.35"/>
    <row r="88294" customFormat="1" x14ac:dyDescent="0.35"/>
    <row r="88295" customFormat="1" x14ac:dyDescent="0.35"/>
    <row r="88296" customFormat="1" x14ac:dyDescent="0.35"/>
    <row r="88297" customFormat="1" x14ac:dyDescent="0.35"/>
    <row r="88298" customFormat="1" x14ac:dyDescent="0.35"/>
    <row r="88299" customFormat="1" x14ac:dyDescent="0.35"/>
    <row r="88300" customFormat="1" x14ac:dyDescent="0.35"/>
    <row r="88301" customFormat="1" x14ac:dyDescent="0.35"/>
    <row r="88302" customFormat="1" x14ac:dyDescent="0.35"/>
    <row r="88303" customFormat="1" x14ac:dyDescent="0.35"/>
    <row r="88304" customFormat="1" x14ac:dyDescent="0.35"/>
    <row r="88305" customFormat="1" x14ac:dyDescent="0.35"/>
    <row r="88306" customFormat="1" x14ac:dyDescent="0.35"/>
    <row r="88307" customFormat="1" x14ac:dyDescent="0.35"/>
    <row r="88308" customFormat="1" x14ac:dyDescent="0.35"/>
    <row r="88309" customFormat="1" x14ac:dyDescent="0.35"/>
    <row r="88310" customFormat="1" x14ac:dyDescent="0.35"/>
    <row r="88311" customFormat="1" x14ac:dyDescent="0.35"/>
    <row r="88312" customFormat="1" x14ac:dyDescent="0.35"/>
    <row r="88313" customFormat="1" x14ac:dyDescent="0.35"/>
    <row r="88314" customFormat="1" x14ac:dyDescent="0.35"/>
    <row r="88315" customFormat="1" x14ac:dyDescent="0.35"/>
    <row r="88316" customFormat="1" x14ac:dyDescent="0.35"/>
    <row r="88317" customFormat="1" x14ac:dyDescent="0.35"/>
    <row r="88318" customFormat="1" x14ac:dyDescent="0.35"/>
    <row r="88319" customFormat="1" x14ac:dyDescent="0.35"/>
    <row r="88320" customFormat="1" x14ac:dyDescent="0.35"/>
    <row r="88321" customFormat="1" x14ac:dyDescent="0.35"/>
    <row r="88322" customFormat="1" x14ac:dyDescent="0.35"/>
    <row r="88323" customFormat="1" x14ac:dyDescent="0.35"/>
    <row r="88324" customFormat="1" x14ac:dyDescent="0.35"/>
    <row r="88325" customFormat="1" x14ac:dyDescent="0.35"/>
    <row r="88326" customFormat="1" x14ac:dyDescent="0.35"/>
    <row r="88327" customFormat="1" x14ac:dyDescent="0.35"/>
    <row r="88328" customFormat="1" x14ac:dyDescent="0.35"/>
    <row r="88329" customFormat="1" x14ac:dyDescent="0.35"/>
    <row r="88330" customFormat="1" x14ac:dyDescent="0.35"/>
    <row r="88331" customFormat="1" x14ac:dyDescent="0.35"/>
    <row r="88332" customFormat="1" x14ac:dyDescent="0.35"/>
    <row r="88333" customFormat="1" x14ac:dyDescent="0.35"/>
    <row r="88334" customFormat="1" x14ac:dyDescent="0.35"/>
    <row r="88335" customFormat="1" x14ac:dyDescent="0.35"/>
    <row r="88336" customFormat="1" x14ac:dyDescent="0.35"/>
    <row r="88337" customFormat="1" x14ac:dyDescent="0.35"/>
    <row r="88338" customFormat="1" x14ac:dyDescent="0.35"/>
    <row r="88339" customFormat="1" x14ac:dyDescent="0.35"/>
    <row r="88340" customFormat="1" x14ac:dyDescent="0.35"/>
    <row r="88341" customFormat="1" x14ac:dyDescent="0.35"/>
    <row r="88342" customFormat="1" x14ac:dyDescent="0.35"/>
    <row r="88343" customFormat="1" x14ac:dyDescent="0.35"/>
    <row r="88344" customFormat="1" x14ac:dyDescent="0.35"/>
    <row r="88345" customFormat="1" x14ac:dyDescent="0.35"/>
    <row r="88346" customFormat="1" x14ac:dyDescent="0.35"/>
    <row r="88347" customFormat="1" x14ac:dyDescent="0.35"/>
    <row r="88348" customFormat="1" x14ac:dyDescent="0.35"/>
    <row r="88349" customFormat="1" x14ac:dyDescent="0.35"/>
    <row r="88350" customFormat="1" x14ac:dyDescent="0.35"/>
    <row r="88351" customFormat="1" x14ac:dyDescent="0.35"/>
    <row r="88352" customFormat="1" x14ac:dyDescent="0.35"/>
    <row r="88353" customFormat="1" x14ac:dyDescent="0.35"/>
    <row r="88354" customFormat="1" x14ac:dyDescent="0.35"/>
    <row r="88355" customFormat="1" x14ac:dyDescent="0.35"/>
    <row r="88356" customFormat="1" x14ac:dyDescent="0.35"/>
    <row r="88357" customFormat="1" x14ac:dyDescent="0.35"/>
    <row r="88358" customFormat="1" x14ac:dyDescent="0.35"/>
    <row r="88359" customFormat="1" x14ac:dyDescent="0.35"/>
    <row r="88360" customFormat="1" x14ac:dyDescent="0.35"/>
    <row r="88361" customFormat="1" x14ac:dyDescent="0.35"/>
    <row r="88362" customFormat="1" x14ac:dyDescent="0.35"/>
    <row r="88363" customFormat="1" x14ac:dyDescent="0.35"/>
    <row r="88364" customFormat="1" x14ac:dyDescent="0.35"/>
    <row r="88365" customFormat="1" x14ac:dyDescent="0.35"/>
    <row r="88366" customFormat="1" x14ac:dyDescent="0.35"/>
    <row r="88367" customFormat="1" x14ac:dyDescent="0.35"/>
    <row r="88368" customFormat="1" x14ac:dyDescent="0.35"/>
    <row r="88369" customFormat="1" x14ac:dyDescent="0.35"/>
    <row r="88370" customFormat="1" x14ac:dyDescent="0.35"/>
    <row r="88371" customFormat="1" x14ac:dyDescent="0.35"/>
    <row r="88372" customFormat="1" x14ac:dyDescent="0.35"/>
    <row r="88373" customFormat="1" x14ac:dyDescent="0.35"/>
    <row r="88374" customFormat="1" x14ac:dyDescent="0.35"/>
    <row r="88375" customFormat="1" x14ac:dyDescent="0.35"/>
    <row r="88376" customFormat="1" x14ac:dyDescent="0.35"/>
    <row r="88377" customFormat="1" x14ac:dyDescent="0.35"/>
    <row r="88378" customFormat="1" x14ac:dyDescent="0.35"/>
    <row r="88379" customFormat="1" x14ac:dyDescent="0.35"/>
    <row r="88380" customFormat="1" x14ac:dyDescent="0.35"/>
    <row r="88381" customFormat="1" x14ac:dyDescent="0.35"/>
    <row r="88382" customFormat="1" x14ac:dyDescent="0.35"/>
    <row r="88383" customFormat="1" x14ac:dyDescent="0.35"/>
    <row r="88384" customFormat="1" x14ac:dyDescent="0.35"/>
    <row r="88385" customFormat="1" x14ac:dyDescent="0.35"/>
    <row r="88386" customFormat="1" x14ac:dyDescent="0.35"/>
    <row r="88387" customFormat="1" x14ac:dyDescent="0.35"/>
    <row r="88388" customFormat="1" x14ac:dyDescent="0.35"/>
    <row r="88389" customFormat="1" x14ac:dyDescent="0.35"/>
    <row r="88390" customFormat="1" x14ac:dyDescent="0.35"/>
    <row r="88391" customFormat="1" x14ac:dyDescent="0.35"/>
    <row r="88392" customFormat="1" x14ac:dyDescent="0.35"/>
    <row r="88393" customFormat="1" x14ac:dyDescent="0.35"/>
    <row r="88394" customFormat="1" x14ac:dyDescent="0.35"/>
    <row r="88395" customFormat="1" x14ac:dyDescent="0.35"/>
    <row r="88396" customFormat="1" x14ac:dyDescent="0.35"/>
    <row r="88397" customFormat="1" x14ac:dyDescent="0.35"/>
    <row r="88398" customFormat="1" x14ac:dyDescent="0.35"/>
    <row r="88399" customFormat="1" x14ac:dyDescent="0.35"/>
    <row r="88400" customFormat="1" x14ac:dyDescent="0.35"/>
    <row r="88401" customFormat="1" x14ac:dyDescent="0.35"/>
    <row r="88402" customFormat="1" x14ac:dyDescent="0.35"/>
    <row r="88403" customFormat="1" x14ac:dyDescent="0.35"/>
    <row r="88404" customFormat="1" x14ac:dyDescent="0.35"/>
    <row r="88405" customFormat="1" x14ac:dyDescent="0.35"/>
    <row r="88406" customFormat="1" x14ac:dyDescent="0.35"/>
    <row r="88407" customFormat="1" x14ac:dyDescent="0.35"/>
    <row r="88408" customFormat="1" x14ac:dyDescent="0.35"/>
    <row r="88409" customFormat="1" x14ac:dyDescent="0.35"/>
    <row r="88410" customFormat="1" x14ac:dyDescent="0.35"/>
    <row r="88411" customFormat="1" x14ac:dyDescent="0.35"/>
    <row r="88412" customFormat="1" x14ac:dyDescent="0.35"/>
    <row r="88413" customFormat="1" x14ac:dyDescent="0.35"/>
    <row r="88414" customFormat="1" x14ac:dyDescent="0.35"/>
    <row r="88415" customFormat="1" x14ac:dyDescent="0.35"/>
    <row r="88416" customFormat="1" x14ac:dyDescent="0.35"/>
    <row r="88417" customFormat="1" x14ac:dyDescent="0.35"/>
    <row r="88418" customFormat="1" x14ac:dyDescent="0.35"/>
    <row r="88419" customFormat="1" x14ac:dyDescent="0.35"/>
    <row r="88420" customFormat="1" x14ac:dyDescent="0.35"/>
    <row r="88421" customFormat="1" x14ac:dyDescent="0.35"/>
    <row r="88422" customFormat="1" x14ac:dyDescent="0.35"/>
    <row r="88423" customFormat="1" x14ac:dyDescent="0.35"/>
    <row r="88424" customFormat="1" x14ac:dyDescent="0.35"/>
    <row r="88425" customFormat="1" x14ac:dyDescent="0.35"/>
    <row r="88426" customFormat="1" x14ac:dyDescent="0.35"/>
    <row r="88427" customFormat="1" x14ac:dyDescent="0.35"/>
    <row r="88428" customFormat="1" x14ac:dyDescent="0.35"/>
    <row r="88429" customFormat="1" x14ac:dyDescent="0.35"/>
    <row r="88430" customFormat="1" x14ac:dyDescent="0.35"/>
    <row r="88431" customFormat="1" x14ac:dyDescent="0.35"/>
    <row r="88432" customFormat="1" x14ac:dyDescent="0.35"/>
    <row r="88433" customFormat="1" x14ac:dyDescent="0.35"/>
    <row r="88434" customFormat="1" x14ac:dyDescent="0.35"/>
    <row r="88435" customFormat="1" x14ac:dyDescent="0.35"/>
    <row r="88436" customFormat="1" x14ac:dyDescent="0.35"/>
    <row r="88437" customFormat="1" x14ac:dyDescent="0.35"/>
    <row r="88438" customFormat="1" x14ac:dyDescent="0.35"/>
    <row r="88439" customFormat="1" x14ac:dyDescent="0.35"/>
    <row r="88440" customFormat="1" x14ac:dyDescent="0.35"/>
    <row r="88441" customFormat="1" x14ac:dyDescent="0.35"/>
    <row r="88442" customFormat="1" x14ac:dyDescent="0.35"/>
    <row r="88443" customFormat="1" x14ac:dyDescent="0.35"/>
    <row r="88444" customFormat="1" x14ac:dyDescent="0.35"/>
    <row r="88445" customFormat="1" x14ac:dyDescent="0.35"/>
    <row r="88446" customFormat="1" x14ac:dyDescent="0.35"/>
    <row r="88447" customFormat="1" x14ac:dyDescent="0.35"/>
    <row r="88448" customFormat="1" x14ac:dyDescent="0.35"/>
    <row r="88449" customFormat="1" x14ac:dyDescent="0.35"/>
    <row r="88450" customFormat="1" x14ac:dyDescent="0.35"/>
    <row r="88451" customFormat="1" x14ac:dyDescent="0.35"/>
    <row r="88452" customFormat="1" x14ac:dyDescent="0.35"/>
    <row r="88453" customFormat="1" x14ac:dyDescent="0.35"/>
    <row r="88454" customFormat="1" x14ac:dyDescent="0.35"/>
    <row r="88455" customFormat="1" x14ac:dyDescent="0.35"/>
    <row r="88456" customFormat="1" x14ac:dyDescent="0.35"/>
    <row r="88457" customFormat="1" x14ac:dyDescent="0.35"/>
    <row r="88458" customFormat="1" x14ac:dyDescent="0.35"/>
    <row r="88459" customFormat="1" x14ac:dyDescent="0.35"/>
    <row r="88460" customFormat="1" x14ac:dyDescent="0.35"/>
    <row r="88461" customFormat="1" x14ac:dyDescent="0.35"/>
    <row r="88462" customFormat="1" x14ac:dyDescent="0.35"/>
    <row r="88463" customFormat="1" x14ac:dyDescent="0.35"/>
    <row r="88464" customFormat="1" x14ac:dyDescent="0.35"/>
    <row r="88465" customFormat="1" x14ac:dyDescent="0.35"/>
    <row r="88466" customFormat="1" x14ac:dyDescent="0.35"/>
    <row r="88467" customFormat="1" x14ac:dyDescent="0.35"/>
    <row r="88468" customFormat="1" x14ac:dyDescent="0.35"/>
    <row r="88469" customFormat="1" x14ac:dyDescent="0.35"/>
    <row r="88470" customFormat="1" x14ac:dyDescent="0.35"/>
    <row r="88471" customFormat="1" x14ac:dyDescent="0.35"/>
    <row r="88472" customFormat="1" x14ac:dyDescent="0.35"/>
    <row r="88473" customFormat="1" x14ac:dyDescent="0.35"/>
    <row r="88474" customFormat="1" x14ac:dyDescent="0.35"/>
    <row r="88475" customFormat="1" x14ac:dyDescent="0.35"/>
    <row r="88476" customFormat="1" x14ac:dyDescent="0.35"/>
    <row r="88477" customFormat="1" x14ac:dyDescent="0.35"/>
    <row r="88478" customFormat="1" x14ac:dyDescent="0.35"/>
    <row r="88479" customFormat="1" x14ac:dyDescent="0.35"/>
    <row r="88480" customFormat="1" x14ac:dyDescent="0.35"/>
    <row r="88481" customFormat="1" x14ac:dyDescent="0.35"/>
    <row r="88482" customFormat="1" x14ac:dyDescent="0.35"/>
    <row r="88483" customFormat="1" x14ac:dyDescent="0.35"/>
    <row r="88484" customFormat="1" x14ac:dyDescent="0.35"/>
    <row r="88485" customFormat="1" x14ac:dyDescent="0.35"/>
    <row r="88486" customFormat="1" x14ac:dyDescent="0.35"/>
    <row r="88487" customFormat="1" x14ac:dyDescent="0.35"/>
    <row r="88488" customFormat="1" x14ac:dyDescent="0.35"/>
    <row r="88489" customFormat="1" x14ac:dyDescent="0.35"/>
    <row r="88490" customFormat="1" x14ac:dyDescent="0.35"/>
    <row r="88491" customFormat="1" x14ac:dyDescent="0.35"/>
    <row r="88492" customFormat="1" x14ac:dyDescent="0.35"/>
    <row r="88493" customFormat="1" x14ac:dyDescent="0.35"/>
    <row r="88494" customFormat="1" x14ac:dyDescent="0.35"/>
    <row r="88495" customFormat="1" x14ac:dyDescent="0.35"/>
    <row r="88496" customFormat="1" x14ac:dyDescent="0.35"/>
    <row r="88497" customFormat="1" x14ac:dyDescent="0.35"/>
    <row r="88498" customFormat="1" x14ac:dyDescent="0.35"/>
    <row r="88499" customFormat="1" x14ac:dyDescent="0.35"/>
    <row r="88500" customFormat="1" x14ac:dyDescent="0.35"/>
    <row r="88501" customFormat="1" x14ac:dyDescent="0.35"/>
    <row r="88502" customFormat="1" x14ac:dyDescent="0.35"/>
    <row r="88503" customFormat="1" x14ac:dyDescent="0.35"/>
    <row r="88504" customFormat="1" x14ac:dyDescent="0.35"/>
    <row r="88505" customFormat="1" x14ac:dyDescent="0.35"/>
    <row r="88506" customFormat="1" x14ac:dyDescent="0.35"/>
    <row r="88507" customFormat="1" x14ac:dyDescent="0.35"/>
    <row r="88508" customFormat="1" x14ac:dyDescent="0.35"/>
    <row r="88509" customFormat="1" x14ac:dyDescent="0.35"/>
    <row r="88510" customFormat="1" x14ac:dyDescent="0.35"/>
    <row r="88511" customFormat="1" x14ac:dyDescent="0.35"/>
    <row r="88512" customFormat="1" x14ac:dyDescent="0.35"/>
    <row r="88513" customFormat="1" x14ac:dyDescent="0.35"/>
    <row r="88514" customFormat="1" x14ac:dyDescent="0.35"/>
    <row r="88515" customFormat="1" x14ac:dyDescent="0.35"/>
    <row r="88516" customFormat="1" x14ac:dyDescent="0.35"/>
    <row r="88517" customFormat="1" x14ac:dyDescent="0.35"/>
    <row r="88518" customFormat="1" x14ac:dyDescent="0.35"/>
    <row r="88519" customFormat="1" x14ac:dyDescent="0.35"/>
    <row r="88520" customFormat="1" x14ac:dyDescent="0.35"/>
    <row r="88521" customFormat="1" x14ac:dyDescent="0.35"/>
    <row r="88522" customFormat="1" x14ac:dyDescent="0.35"/>
    <row r="88523" customFormat="1" x14ac:dyDescent="0.35"/>
    <row r="88524" customFormat="1" x14ac:dyDescent="0.35"/>
    <row r="88525" customFormat="1" x14ac:dyDescent="0.35"/>
    <row r="88526" customFormat="1" x14ac:dyDescent="0.35"/>
    <row r="88527" customFormat="1" x14ac:dyDescent="0.35"/>
    <row r="88528" customFormat="1" x14ac:dyDescent="0.35"/>
    <row r="88529" customFormat="1" x14ac:dyDescent="0.35"/>
    <row r="88530" customFormat="1" x14ac:dyDescent="0.35"/>
    <row r="88531" customFormat="1" x14ac:dyDescent="0.35"/>
    <row r="88532" customFormat="1" x14ac:dyDescent="0.35"/>
    <row r="88533" customFormat="1" x14ac:dyDescent="0.35"/>
    <row r="88534" customFormat="1" x14ac:dyDescent="0.35"/>
    <row r="88535" customFormat="1" x14ac:dyDescent="0.35"/>
    <row r="88536" customFormat="1" x14ac:dyDescent="0.35"/>
    <row r="88537" customFormat="1" x14ac:dyDescent="0.35"/>
    <row r="88538" customFormat="1" x14ac:dyDescent="0.35"/>
    <row r="88539" customFormat="1" x14ac:dyDescent="0.35"/>
    <row r="88540" customFormat="1" x14ac:dyDescent="0.35"/>
    <row r="88541" customFormat="1" x14ac:dyDescent="0.35"/>
    <row r="88542" customFormat="1" x14ac:dyDescent="0.35"/>
    <row r="88543" customFormat="1" x14ac:dyDescent="0.35"/>
    <row r="88544" customFormat="1" x14ac:dyDescent="0.35"/>
    <row r="88545" customFormat="1" x14ac:dyDescent="0.35"/>
    <row r="88546" customFormat="1" x14ac:dyDescent="0.35"/>
    <row r="88547" customFormat="1" x14ac:dyDescent="0.35"/>
    <row r="88548" customFormat="1" x14ac:dyDescent="0.35"/>
    <row r="88549" customFormat="1" x14ac:dyDescent="0.35"/>
    <row r="88550" customFormat="1" x14ac:dyDescent="0.35"/>
    <row r="88551" customFormat="1" x14ac:dyDescent="0.35"/>
    <row r="88552" customFormat="1" x14ac:dyDescent="0.35"/>
    <row r="88553" customFormat="1" x14ac:dyDescent="0.35"/>
    <row r="88554" customFormat="1" x14ac:dyDescent="0.35"/>
    <row r="88555" customFormat="1" x14ac:dyDescent="0.35"/>
    <row r="88556" customFormat="1" x14ac:dyDescent="0.35"/>
    <row r="88557" customFormat="1" x14ac:dyDescent="0.35"/>
    <row r="88558" customFormat="1" x14ac:dyDescent="0.35"/>
    <row r="88559" customFormat="1" x14ac:dyDescent="0.35"/>
    <row r="88560" customFormat="1" x14ac:dyDescent="0.35"/>
    <row r="88561" customFormat="1" x14ac:dyDescent="0.35"/>
    <row r="88562" customFormat="1" x14ac:dyDescent="0.35"/>
    <row r="88563" customFormat="1" x14ac:dyDescent="0.35"/>
    <row r="88564" customFormat="1" x14ac:dyDescent="0.35"/>
    <row r="88565" customFormat="1" x14ac:dyDescent="0.35"/>
    <row r="88566" customFormat="1" x14ac:dyDescent="0.35"/>
    <row r="88567" customFormat="1" x14ac:dyDescent="0.35"/>
    <row r="88568" customFormat="1" x14ac:dyDescent="0.35"/>
    <row r="88569" customFormat="1" x14ac:dyDescent="0.35"/>
    <row r="88570" customFormat="1" x14ac:dyDescent="0.35"/>
    <row r="88571" customFormat="1" x14ac:dyDescent="0.35"/>
    <row r="88572" customFormat="1" x14ac:dyDescent="0.35"/>
    <row r="88573" customFormat="1" x14ac:dyDescent="0.35"/>
    <row r="88574" customFormat="1" x14ac:dyDescent="0.35"/>
    <row r="88575" customFormat="1" x14ac:dyDescent="0.35"/>
    <row r="88576" customFormat="1" x14ac:dyDescent="0.35"/>
    <row r="88577" customFormat="1" x14ac:dyDescent="0.35"/>
    <row r="88578" customFormat="1" x14ac:dyDescent="0.35"/>
    <row r="88579" customFormat="1" x14ac:dyDescent="0.35"/>
    <row r="88580" customFormat="1" x14ac:dyDescent="0.35"/>
    <row r="88581" customFormat="1" x14ac:dyDescent="0.35"/>
    <row r="88582" customFormat="1" x14ac:dyDescent="0.35"/>
    <row r="88583" customFormat="1" x14ac:dyDescent="0.35"/>
    <row r="88584" customFormat="1" x14ac:dyDescent="0.35"/>
    <row r="88585" customFormat="1" x14ac:dyDescent="0.35"/>
    <row r="88586" customFormat="1" x14ac:dyDescent="0.35"/>
    <row r="88587" customFormat="1" x14ac:dyDescent="0.35"/>
    <row r="88588" customFormat="1" x14ac:dyDescent="0.35"/>
    <row r="88589" customFormat="1" x14ac:dyDescent="0.35"/>
    <row r="88590" customFormat="1" x14ac:dyDescent="0.35"/>
    <row r="88591" customFormat="1" x14ac:dyDescent="0.35"/>
    <row r="88592" customFormat="1" x14ac:dyDescent="0.35"/>
    <row r="88593" customFormat="1" x14ac:dyDescent="0.35"/>
    <row r="88594" customFormat="1" x14ac:dyDescent="0.35"/>
    <row r="88595" customFormat="1" x14ac:dyDescent="0.35"/>
    <row r="88596" customFormat="1" x14ac:dyDescent="0.35"/>
    <row r="88597" customFormat="1" x14ac:dyDescent="0.35"/>
    <row r="88598" customFormat="1" x14ac:dyDescent="0.35"/>
    <row r="88599" customFormat="1" x14ac:dyDescent="0.35"/>
    <row r="88600" customFormat="1" x14ac:dyDescent="0.35"/>
    <row r="88601" customFormat="1" x14ac:dyDescent="0.35"/>
    <row r="88602" customFormat="1" x14ac:dyDescent="0.35"/>
    <row r="88603" customFormat="1" x14ac:dyDescent="0.35"/>
    <row r="88604" customFormat="1" x14ac:dyDescent="0.35"/>
    <row r="88605" customFormat="1" x14ac:dyDescent="0.35"/>
    <row r="88606" customFormat="1" x14ac:dyDescent="0.35"/>
    <row r="88607" customFormat="1" x14ac:dyDescent="0.35"/>
    <row r="88608" customFormat="1" x14ac:dyDescent="0.35"/>
    <row r="88609" customFormat="1" x14ac:dyDescent="0.35"/>
    <row r="88610" customFormat="1" x14ac:dyDescent="0.35"/>
    <row r="88611" customFormat="1" x14ac:dyDescent="0.35"/>
    <row r="88612" customFormat="1" x14ac:dyDescent="0.35"/>
    <row r="88613" customFormat="1" x14ac:dyDescent="0.35"/>
    <row r="88614" customFormat="1" x14ac:dyDescent="0.35"/>
    <row r="88615" customFormat="1" x14ac:dyDescent="0.35"/>
    <row r="88616" customFormat="1" x14ac:dyDescent="0.35"/>
    <row r="88617" customFormat="1" x14ac:dyDescent="0.35"/>
    <row r="88618" customFormat="1" x14ac:dyDescent="0.35"/>
    <row r="88619" customFormat="1" x14ac:dyDescent="0.35"/>
    <row r="88620" customFormat="1" x14ac:dyDescent="0.35"/>
    <row r="88621" customFormat="1" x14ac:dyDescent="0.35"/>
    <row r="88622" customFormat="1" x14ac:dyDescent="0.35"/>
    <row r="88623" customFormat="1" x14ac:dyDescent="0.35"/>
    <row r="88624" customFormat="1" x14ac:dyDescent="0.35"/>
    <row r="88625" customFormat="1" x14ac:dyDescent="0.35"/>
    <row r="88626" customFormat="1" x14ac:dyDescent="0.35"/>
    <row r="88627" customFormat="1" x14ac:dyDescent="0.35"/>
    <row r="88628" customFormat="1" x14ac:dyDescent="0.35"/>
    <row r="88629" customFormat="1" x14ac:dyDescent="0.35"/>
    <row r="88630" customFormat="1" x14ac:dyDescent="0.35"/>
    <row r="88631" customFormat="1" x14ac:dyDescent="0.35"/>
    <row r="88632" customFormat="1" x14ac:dyDescent="0.35"/>
    <row r="88633" customFormat="1" x14ac:dyDescent="0.35"/>
    <row r="88634" customFormat="1" x14ac:dyDescent="0.35"/>
    <row r="88635" customFormat="1" x14ac:dyDescent="0.35"/>
    <row r="88636" customFormat="1" x14ac:dyDescent="0.35"/>
    <row r="88637" customFormat="1" x14ac:dyDescent="0.35"/>
    <row r="88638" customFormat="1" x14ac:dyDescent="0.35"/>
    <row r="88639" customFormat="1" x14ac:dyDescent="0.35"/>
    <row r="88640" customFormat="1" x14ac:dyDescent="0.35"/>
    <row r="88641" customFormat="1" x14ac:dyDescent="0.35"/>
    <row r="88642" customFormat="1" x14ac:dyDescent="0.35"/>
    <row r="88643" customFormat="1" x14ac:dyDescent="0.35"/>
    <row r="88644" customFormat="1" x14ac:dyDescent="0.35"/>
    <row r="88645" customFormat="1" x14ac:dyDescent="0.35"/>
    <row r="88646" customFormat="1" x14ac:dyDescent="0.35"/>
    <row r="88647" customFormat="1" x14ac:dyDescent="0.35"/>
    <row r="88648" customFormat="1" x14ac:dyDescent="0.35"/>
    <row r="88649" customFormat="1" x14ac:dyDescent="0.35"/>
    <row r="88650" customFormat="1" x14ac:dyDescent="0.35"/>
    <row r="88651" customFormat="1" x14ac:dyDescent="0.35"/>
    <row r="88652" customFormat="1" x14ac:dyDescent="0.35"/>
    <row r="88653" customFormat="1" x14ac:dyDescent="0.35"/>
    <row r="88654" customFormat="1" x14ac:dyDescent="0.35"/>
    <row r="88655" customFormat="1" x14ac:dyDescent="0.35"/>
    <row r="88656" customFormat="1" x14ac:dyDescent="0.35"/>
    <row r="88657" customFormat="1" x14ac:dyDescent="0.35"/>
    <row r="88658" customFormat="1" x14ac:dyDescent="0.35"/>
    <row r="88659" customFormat="1" x14ac:dyDescent="0.35"/>
    <row r="88660" customFormat="1" x14ac:dyDescent="0.35"/>
    <row r="88661" customFormat="1" x14ac:dyDescent="0.35"/>
    <row r="88662" customFormat="1" x14ac:dyDescent="0.35"/>
    <row r="88663" customFormat="1" x14ac:dyDescent="0.35"/>
    <row r="88664" customFormat="1" x14ac:dyDescent="0.35"/>
    <row r="88665" customFormat="1" x14ac:dyDescent="0.35"/>
    <row r="88666" customFormat="1" x14ac:dyDescent="0.35"/>
    <row r="88667" customFormat="1" x14ac:dyDescent="0.35"/>
    <row r="88668" customFormat="1" x14ac:dyDescent="0.35"/>
    <row r="88669" customFormat="1" x14ac:dyDescent="0.35"/>
    <row r="88670" customFormat="1" x14ac:dyDescent="0.35"/>
    <row r="88671" customFormat="1" x14ac:dyDescent="0.35"/>
    <row r="88672" customFormat="1" x14ac:dyDescent="0.35"/>
    <row r="88673" customFormat="1" x14ac:dyDescent="0.35"/>
    <row r="88674" customFormat="1" x14ac:dyDescent="0.35"/>
    <row r="88675" customFormat="1" x14ac:dyDescent="0.35"/>
    <row r="88676" customFormat="1" x14ac:dyDescent="0.35"/>
    <row r="88677" customFormat="1" x14ac:dyDescent="0.35"/>
    <row r="88678" customFormat="1" x14ac:dyDescent="0.35"/>
    <row r="88679" customFormat="1" x14ac:dyDescent="0.35"/>
    <row r="88680" customFormat="1" x14ac:dyDescent="0.35"/>
    <row r="88681" customFormat="1" x14ac:dyDescent="0.35"/>
    <row r="88682" customFormat="1" x14ac:dyDescent="0.35"/>
    <row r="88683" customFormat="1" x14ac:dyDescent="0.35"/>
    <row r="88684" customFormat="1" x14ac:dyDescent="0.35"/>
    <row r="88685" customFormat="1" x14ac:dyDescent="0.35"/>
    <row r="88686" customFormat="1" x14ac:dyDescent="0.35"/>
    <row r="88687" customFormat="1" x14ac:dyDescent="0.35"/>
    <row r="88688" customFormat="1" x14ac:dyDescent="0.35"/>
    <row r="88689" customFormat="1" x14ac:dyDescent="0.35"/>
    <row r="88690" customFormat="1" x14ac:dyDescent="0.35"/>
    <row r="88691" customFormat="1" x14ac:dyDescent="0.35"/>
    <row r="88692" customFormat="1" x14ac:dyDescent="0.35"/>
    <row r="88693" customFormat="1" x14ac:dyDescent="0.35"/>
    <row r="88694" customFormat="1" x14ac:dyDescent="0.35"/>
    <row r="88695" customFormat="1" x14ac:dyDescent="0.35"/>
    <row r="88696" customFormat="1" x14ac:dyDescent="0.35"/>
    <row r="88697" customFormat="1" x14ac:dyDescent="0.35"/>
    <row r="88698" customFormat="1" x14ac:dyDescent="0.35"/>
    <row r="88699" customFormat="1" x14ac:dyDescent="0.35"/>
    <row r="88700" customFormat="1" x14ac:dyDescent="0.35"/>
    <row r="88701" customFormat="1" x14ac:dyDescent="0.35"/>
    <row r="88702" customFormat="1" x14ac:dyDescent="0.35"/>
    <row r="88703" customFormat="1" x14ac:dyDescent="0.35"/>
    <row r="88704" customFormat="1" x14ac:dyDescent="0.35"/>
    <row r="88705" customFormat="1" x14ac:dyDescent="0.35"/>
    <row r="88706" customFormat="1" x14ac:dyDescent="0.35"/>
    <row r="88707" customFormat="1" x14ac:dyDescent="0.35"/>
    <row r="88708" customFormat="1" x14ac:dyDescent="0.35"/>
    <row r="88709" customFormat="1" x14ac:dyDescent="0.35"/>
    <row r="88710" customFormat="1" x14ac:dyDescent="0.35"/>
    <row r="88711" customFormat="1" x14ac:dyDescent="0.35"/>
    <row r="88712" customFormat="1" x14ac:dyDescent="0.35"/>
    <row r="88713" customFormat="1" x14ac:dyDescent="0.35"/>
    <row r="88714" customFormat="1" x14ac:dyDescent="0.35"/>
    <row r="88715" customFormat="1" x14ac:dyDescent="0.35"/>
    <row r="88716" customFormat="1" x14ac:dyDescent="0.35"/>
    <row r="88717" customFormat="1" x14ac:dyDescent="0.35"/>
    <row r="88718" customFormat="1" x14ac:dyDescent="0.35"/>
    <row r="88719" customFormat="1" x14ac:dyDescent="0.35"/>
    <row r="88720" customFormat="1" x14ac:dyDescent="0.35"/>
    <row r="88721" customFormat="1" x14ac:dyDescent="0.35"/>
    <row r="88722" customFormat="1" x14ac:dyDescent="0.35"/>
    <row r="88723" customFormat="1" x14ac:dyDescent="0.35"/>
    <row r="88724" customFormat="1" x14ac:dyDescent="0.35"/>
    <row r="88725" customFormat="1" x14ac:dyDescent="0.35"/>
    <row r="88726" customFormat="1" x14ac:dyDescent="0.35"/>
    <row r="88727" customFormat="1" x14ac:dyDescent="0.35"/>
    <row r="88728" customFormat="1" x14ac:dyDescent="0.35"/>
    <row r="88729" customFormat="1" x14ac:dyDescent="0.35"/>
    <row r="88730" customFormat="1" x14ac:dyDescent="0.35"/>
    <row r="88731" customFormat="1" x14ac:dyDescent="0.35"/>
    <row r="88732" customFormat="1" x14ac:dyDescent="0.35"/>
    <row r="88733" customFormat="1" x14ac:dyDescent="0.35"/>
    <row r="88734" customFormat="1" x14ac:dyDescent="0.35"/>
    <row r="88735" customFormat="1" x14ac:dyDescent="0.35"/>
    <row r="88736" customFormat="1" x14ac:dyDescent="0.35"/>
    <row r="88737" customFormat="1" x14ac:dyDescent="0.35"/>
    <row r="88738" customFormat="1" x14ac:dyDescent="0.35"/>
    <row r="88739" customFormat="1" x14ac:dyDescent="0.35"/>
    <row r="88740" customFormat="1" x14ac:dyDescent="0.35"/>
    <row r="88741" customFormat="1" x14ac:dyDescent="0.35"/>
    <row r="88742" customFormat="1" x14ac:dyDescent="0.35"/>
    <row r="88743" customFormat="1" x14ac:dyDescent="0.35"/>
    <row r="88744" customFormat="1" x14ac:dyDescent="0.35"/>
    <row r="88745" customFormat="1" x14ac:dyDescent="0.35"/>
    <row r="88746" customFormat="1" x14ac:dyDescent="0.35"/>
    <row r="88747" customFormat="1" x14ac:dyDescent="0.35"/>
    <row r="88748" customFormat="1" x14ac:dyDescent="0.35"/>
    <row r="88749" customFormat="1" x14ac:dyDescent="0.35"/>
    <row r="88750" customFormat="1" x14ac:dyDescent="0.35"/>
    <row r="88751" customFormat="1" x14ac:dyDescent="0.35"/>
    <row r="88752" customFormat="1" x14ac:dyDescent="0.35"/>
    <row r="88753" customFormat="1" x14ac:dyDescent="0.35"/>
    <row r="88754" customFormat="1" x14ac:dyDescent="0.35"/>
    <row r="88755" customFormat="1" x14ac:dyDescent="0.35"/>
    <row r="88756" customFormat="1" x14ac:dyDescent="0.35"/>
    <row r="88757" customFormat="1" x14ac:dyDescent="0.35"/>
    <row r="88758" customFormat="1" x14ac:dyDescent="0.35"/>
    <row r="88759" customFormat="1" x14ac:dyDescent="0.35"/>
    <row r="88760" customFormat="1" x14ac:dyDescent="0.35"/>
    <row r="88761" customFormat="1" x14ac:dyDescent="0.35"/>
    <row r="88762" customFormat="1" x14ac:dyDescent="0.35"/>
    <row r="88763" customFormat="1" x14ac:dyDescent="0.35"/>
    <row r="88764" customFormat="1" x14ac:dyDescent="0.35"/>
    <row r="88765" customFormat="1" x14ac:dyDescent="0.35"/>
    <row r="88766" customFormat="1" x14ac:dyDescent="0.35"/>
    <row r="88767" customFormat="1" x14ac:dyDescent="0.35"/>
    <row r="88768" customFormat="1" x14ac:dyDescent="0.35"/>
    <row r="88769" customFormat="1" x14ac:dyDescent="0.35"/>
    <row r="88770" customFormat="1" x14ac:dyDescent="0.35"/>
    <row r="88771" customFormat="1" x14ac:dyDescent="0.35"/>
    <row r="88772" customFormat="1" x14ac:dyDescent="0.35"/>
    <row r="88773" customFormat="1" x14ac:dyDescent="0.35"/>
    <row r="88774" customFormat="1" x14ac:dyDescent="0.35"/>
    <row r="88775" customFormat="1" x14ac:dyDescent="0.35"/>
    <row r="88776" customFormat="1" x14ac:dyDescent="0.35"/>
    <row r="88777" customFormat="1" x14ac:dyDescent="0.35"/>
    <row r="88778" customFormat="1" x14ac:dyDescent="0.35"/>
    <row r="88779" customFormat="1" x14ac:dyDescent="0.35"/>
    <row r="88780" customFormat="1" x14ac:dyDescent="0.35"/>
    <row r="88781" customFormat="1" x14ac:dyDescent="0.35"/>
    <row r="88782" customFormat="1" x14ac:dyDescent="0.35"/>
    <row r="88783" customFormat="1" x14ac:dyDescent="0.35"/>
    <row r="88784" customFormat="1" x14ac:dyDescent="0.35"/>
    <row r="88785" customFormat="1" x14ac:dyDescent="0.35"/>
    <row r="88786" customFormat="1" x14ac:dyDescent="0.35"/>
    <row r="88787" customFormat="1" x14ac:dyDescent="0.35"/>
    <row r="88788" customFormat="1" x14ac:dyDescent="0.35"/>
    <row r="88789" customFormat="1" x14ac:dyDescent="0.35"/>
    <row r="88790" customFormat="1" x14ac:dyDescent="0.35"/>
    <row r="88791" customFormat="1" x14ac:dyDescent="0.35"/>
    <row r="88792" customFormat="1" x14ac:dyDescent="0.35"/>
    <row r="88793" customFormat="1" x14ac:dyDescent="0.35"/>
    <row r="88794" customFormat="1" x14ac:dyDescent="0.35"/>
    <row r="88795" customFormat="1" x14ac:dyDescent="0.35"/>
    <row r="88796" customFormat="1" x14ac:dyDescent="0.35"/>
    <row r="88797" customFormat="1" x14ac:dyDescent="0.35"/>
    <row r="88798" customFormat="1" x14ac:dyDescent="0.35"/>
    <row r="88799" customFormat="1" x14ac:dyDescent="0.35"/>
    <row r="88800" customFormat="1" x14ac:dyDescent="0.35"/>
    <row r="88801" customFormat="1" x14ac:dyDescent="0.35"/>
    <row r="88802" customFormat="1" x14ac:dyDescent="0.35"/>
    <row r="88803" customFormat="1" x14ac:dyDescent="0.35"/>
    <row r="88804" customFormat="1" x14ac:dyDescent="0.35"/>
    <row r="88805" customFormat="1" x14ac:dyDescent="0.35"/>
    <row r="88806" customFormat="1" x14ac:dyDescent="0.35"/>
    <row r="88807" customFormat="1" x14ac:dyDescent="0.35"/>
    <row r="88808" customFormat="1" x14ac:dyDescent="0.35"/>
    <row r="88809" customFormat="1" x14ac:dyDescent="0.35"/>
    <row r="88810" customFormat="1" x14ac:dyDescent="0.35"/>
    <row r="88811" customFormat="1" x14ac:dyDescent="0.35"/>
    <row r="88812" customFormat="1" x14ac:dyDescent="0.35"/>
    <row r="88813" customFormat="1" x14ac:dyDescent="0.35"/>
    <row r="88814" customFormat="1" x14ac:dyDescent="0.35"/>
    <row r="88815" customFormat="1" x14ac:dyDescent="0.35"/>
    <row r="88816" customFormat="1" x14ac:dyDescent="0.35"/>
    <row r="88817" customFormat="1" x14ac:dyDescent="0.35"/>
    <row r="88818" customFormat="1" x14ac:dyDescent="0.35"/>
    <row r="88819" customFormat="1" x14ac:dyDescent="0.35"/>
    <row r="88820" customFormat="1" x14ac:dyDescent="0.35"/>
    <row r="88821" customFormat="1" x14ac:dyDescent="0.35"/>
    <row r="88822" customFormat="1" x14ac:dyDescent="0.35"/>
    <row r="88823" customFormat="1" x14ac:dyDescent="0.35"/>
    <row r="88824" customFormat="1" x14ac:dyDescent="0.35"/>
    <row r="88825" customFormat="1" x14ac:dyDescent="0.35"/>
    <row r="88826" customFormat="1" x14ac:dyDescent="0.35"/>
    <row r="88827" customFormat="1" x14ac:dyDescent="0.35"/>
    <row r="88828" customFormat="1" x14ac:dyDescent="0.35"/>
    <row r="88829" customFormat="1" x14ac:dyDescent="0.35"/>
    <row r="88830" customFormat="1" x14ac:dyDescent="0.35"/>
    <row r="88831" customFormat="1" x14ac:dyDescent="0.35"/>
    <row r="88832" customFormat="1" x14ac:dyDescent="0.35"/>
    <row r="88833" customFormat="1" x14ac:dyDescent="0.35"/>
    <row r="88834" customFormat="1" x14ac:dyDescent="0.35"/>
    <row r="88835" customFormat="1" x14ac:dyDescent="0.35"/>
    <row r="88836" customFormat="1" x14ac:dyDescent="0.35"/>
    <row r="88837" customFormat="1" x14ac:dyDescent="0.35"/>
    <row r="88838" customFormat="1" x14ac:dyDescent="0.35"/>
    <row r="88839" customFormat="1" x14ac:dyDescent="0.35"/>
    <row r="88840" customFormat="1" x14ac:dyDescent="0.35"/>
    <row r="88841" customFormat="1" x14ac:dyDescent="0.35"/>
    <row r="88842" customFormat="1" x14ac:dyDescent="0.35"/>
    <row r="88843" customFormat="1" x14ac:dyDescent="0.35"/>
    <row r="88844" customFormat="1" x14ac:dyDescent="0.35"/>
    <row r="88845" customFormat="1" x14ac:dyDescent="0.35"/>
    <row r="88846" customFormat="1" x14ac:dyDescent="0.35"/>
    <row r="88847" customFormat="1" x14ac:dyDescent="0.35"/>
    <row r="88848" customFormat="1" x14ac:dyDescent="0.35"/>
    <row r="88849" customFormat="1" x14ac:dyDescent="0.35"/>
    <row r="88850" customFormat="1" x14ac:dyDescent="0.35"/>
    <row r="88851" customFormat="1" x14ac:dyDescent="0.35"/>
    <row r="88852" customFormat="1" x14ac:dyDescent="0.35"/>
    <row r="88853" customFormat="1" x14ac:dyDescent="0.35"/>
    <row r="88854" customFormat="1" x14ac:dyDescent="0.35"/>
    <row r="88855" customFormat="1" x14ac:dyDescent="0.35"/>
    <row r="88856" customFormat="1" x14ac:dyDescent="0.35"/>
    <row r="88857" customFormat="1" x14ac:dyDescent="0.35"/>
    <row r="88858" customFormat="1" x14ac:dyDescent="0.35"/>
    <row r="88859" customFormat="1" x14ac:dyDescent="0.35"/>
    <row r="88860" customFormat="1" x14ac:dyDescent="0.35"/>
    <row r="88861" customFormat="1" x14ac:dyDescent="0.35"/>
    <row r="88862" customFormat="1" x14ac:dyDescent="0.35"/>
    <row r="88863" customFormat="1" x14ac:dyDescent="0.35"/>
    <row r="88864" customFormat="1" x14ac:dyDescent="0.35"/>
    <row r="88865" customFormat="1" x14ac:dyDescent="0.35"/>
    <row r="88866" customFormat="1" x14ac:dyDescent="0.35"/>
    <row r="88867" customFormat="1" x14ac:dyDescent="0.35"/>
    <row r="88868" customFormat="1" x14ac:dyDescent="0.35"/>
    <row r="88869" customFormat="1" x14ac:dyDescent="0.35"/>
    <row r="88870" customFormat="1" x14ac:dyDescent="0.35"/>
    <row r="88871" customFormat="1" x14ac:dyDescent="0.35"/>
    <row r="88872" customFormat="1" x14ac:dyDescent="0.35"/>
    <row r="88873" customFormat="1" x14ac:dyDescent="0.35"/>
    <row r="88874" customFormat="1" x14ac:dyDescent="0.35"/>
    <row r="88875" customFormat="1" x14ac:dyDescent="0.35"/>
    <row r="88876" customFormat="1" x14ac:dyDescent="0.35"/>
    <row r="88877" customFormat="1" x14ac:dyDescent="0.35"/>
    <row r="88878" customFormat="1" x14ac:dyDescent="0.35"/>
    <row r="88879" customFormat="1" x14ac:dyDescent="0.35"/>
    <row r="88880" customFormat="1" x14ac:dyDescent="0.35"/>
    <row r="88881" customFormat="1" x14ac:dyDescent="0.35"/>
    <row r="88882" customFormat="1" x14ac:dyDescent="0.35"/>
    <row r="88883" customFormat="1" x14ac:dyDescent="0.35"/>
    <row r="88884" customFormat="1" x14ac:dyDescent="0.35"/>
    <row r="88885" customFormat="1" x14ac:dyDescent="0.35"/>
    <row r="88886" customFormat="1" x14ac:dyDescent="0.35"/>
    <row r="88887" customFormat="1" x14ac:dyDescent="0.35"/>
    <row r="88888" customFormat="1" x14ac:dyDescent="0.35"/>
    <row r="88889" customFormat="1" x14ac:dyDescent="0.35"/>
    <row r="88890" customFormat="1" x14ac:dyDescent="0.35"/>
    <row r="88891" customFormat="1" x14ac:dyDescent="0.35"/>
    <row r="88892" customFormat="1" x14ac:dyDescent="0.35"/>
    <row r="88893" customFormat="1" x14ac:dyDescent="0.35"/>
    <row r="88894" customFormat="1" x14ac:dyDescent="0.35"/>
    <row r="88895" customFormat="1" x14ac:dyDescent="0.35"/>
    <row r="88896" customFormat="1" x14ac:dyDescent="0.35"/>
    <row r="88897" customFormat="1" x14ac:dyDescent="0.35"/>
    <row r="88898" customFormat="1" x14ac:dyDescent="0.35"/>
    <row r="88899" customFormat="1" x14ac:dyDescent="0.35"/>
    <row r="88900" customFormat="1" x14ac:dyDescent="0.35"/>
    <row r="88901" customFormat="1" x14ac:dyDescent="0.35"/>
    <row r="88902" customFormat="1" x14ac:dyDescent="0.35"/>
    <row r="88903" customFormat="1" x14ac:dyDescent="0.35"/>
    <row r="88904" customFormat="1" x14ac:dyDescent="0.35"/>
    <row r="88905" customFormat="1" x14ac:dyDescent="0.35"/>
    <row r="88906" customFormat="1" x14ac:dyDescent="0.35"/>
    <row r="88907" customFormat="1" x14ac:dyDescent="0.35"/>
    <row r="88908" customFormat="1" x14ac:dyDescent="0.35"/>
    <row r="88909" customFormat="1" x14ac:dyDescent="0.35"/>
    <row r="88910" customFormat="1" x14ac:dyDescent="0.35"/>
    <row r="88911" customFormat="1" x14ac:dyDescent="0.35"/>
    <row r="88912" customFormat="1" x14ac:dyDescent="0.35"/>
    <row r="88913" customFormat="1" x14ac:dyDescent="0.35"/>
    <row r="88914" customFormat="1" x14ac:dyDescent="0.35"/>
    <row r="88915" customFormat="1" x14ac:dyDescent="0.35"/>
    <row r="88916" customFormat="1" x14ac:dyDescent="0.35"/>
    <row r="88917" customFormat="1" x14ac:dyDescent="0.35"/>
    <row r="88918" customFormat="1" x14ac:dyDescent="0.35"/>
    <row r="88919" customFormat="1" x14ac:dyDescent="0.35"/>
    <row r="88920" customFormat="1" x14ac:dyDescent="0.35"/>
    <row r="88921" customFormat="1" x14ac:dyDescent="0.35"/>
    <row r="88922" customFormat="1" x14ac:dyDescent="0.35"/>
    <row r="88923" customFormat="1" x14ac:dyDescent="0.35"/>
    <row r="88924" customFormat="1" x14ac:dyDescent="0.35"/>
    <row r="88925" customFormat="1" x14ac:dyDescent="0.35"/>
    <row r="88926" customFormat="1" x14ac:dyDescent="0.35"/>
    <row r="88927" customFormat="1" x14ac:dyDescent="0.35"/>
    <row r="88928" customFormat="1" x14ac:dyDescent="0.35"/>
    <row r="88929" customFormat="1" x14ac:dyDescent="0.35"/>
    <row r="88930" customFormat="1" x14ac:dyDescent="0.35"/>
    <row r="88931" customFormat="1" x14ac:dyDescent="0.35"/>
    <row r="88932" customFormat="1" x14ac:dyDescent="0.35"/>
    <row r="88933" customFormat="1" x14ac:dyDescent="0.35"/>
    <row r="88934" customFormat="1" x14ac:dyDescent="0.35"/>
    <row r="88935" customFormat="1" x14ac:dyDescent="0.35"/>
    <row r="88936" customFormat="1" x14ac:dyDescent="0.35"/>
    <row r="88937" customFormat="1" x14ac:dyDescent="0.35"/>
    <row r="88938" customFormat="1" x14ac:dyDescent="0.35"/>
    <row r="88939" customFormat="1" x14ac:dyDescent="0.35"/>
    <row r="88940" customFormat="1" x14ac:dyDescent="0.35"/>
    <row r="88941" customFormat="1" x14ac:dyDescent="0.35"/>
    <row r="88942" customFormat="1" x14ac:dyDescent="0.35"/>
    <row r="88943" customFormat="1" x14ac:dyDescent="0.35"/>
    <row r="88944" customFormat="1" x14ac:dyDescent="0.35"/>
    <row r="88945" customFormat="1" x14ac:dyDescent="0.35"/>
    <row r="88946" customFormat="1" x14ac:dyDescent="0.35"/>
    <row r="88947" customFormat="1" x14ac:dyDescent="0.35"/>
    <row r="88948" customFormat="1" x14ac:dyDescent="0.35"/>
    <row r="88949" customFormat="1" x14ac:dyDescent="0.35"/>
    <row r="88950" customFormat="1" x14ac:dyDescent="0.35"/>
    <row r="88951" customFormat="1" x14ac:dyDescent="0.35"/>
    <row r="88952" customFormat="1" x14ac:dyDescent="0.35"/>
    <row r="88953" customFormat="1" x14ac:dyDescent="0.35"/>
    <row r="88954" customFormat="1" x14ac:dyDescent="0.35"/>
    <row r="88955" customFormat="1" x14ac:dyDescent="0.35"/>
    <row r="88956" customFormat="1" x14ac:dyDescent="0.35"/>
    <row r="88957" customFormat="1" x14ac:dyDescent="0.35"/>
    <row r="88958" customFormat="1" x14ac:dyDescent="0.35"/>
    <row r="88959" customFormat="1" x14ac:dyDescent="0.35"/>
    <row r="88960" customFormat="1" x14ac:dyDescent="0.35"/>
    <row r="88961" customFormat="1" x14ac:dyDescent="0.35"/>
    <row r="88962" customFormat="1" x14ac:dyDescent="0.35"/>
    <row r="88963" customFormat="1" x14ac:dyDescent="0.35"/>
    <row r="88964" customFormat="1" x14ac:dyDescent="0.35"/>
    <row r="88965" customFormat="1" x14ac:dyDescent="0.35"/>
    <row r="88966" customFormat="1" x14ac:dyDescent="0.35"/>
    <row r="88967" customFormat="1" x14ac:dyDescent="0.35"/>
    <row r="88968" customFormat="1" x14ac:dyDescent="0.35"/>
    <row r="88969" customFormat="1" x14ac:dyDescent="0.35"/>
    <row r="88970" customFormat="1" x14ac:dyDescent="0.35"/>
    <row r="88971" customFormat="1" x14ac:dyDescent="0.35"/>
    <row r="88972" customFormat="1" x14ac:dyDescent="0.35"/>
    <row r="88973" customFormat="1" x14ac:dyDescent="0.35"/>
    <row r="88974" customFormat="1" x14ac:dyDescent="0.35"/>
    <row r="88975" customFormat="1" x14ac:dyDescent="0.35"/>
    <row r="88976" customFormat="1" x14ac:dyDescent="0.35"/>
    <row r="88977" customFormat="1" x14ac:dyDescent="0.35"/>
    <row r="88978" customFormat="1" x14ac:dyDescent="0.35"/>
    <row r="88979" customFormat="1" x14ac:dyDescent="0.35"/>
    <row r="88980" customFormat="1" x14ac:dyDescent="0.35"/>
    <row r="88981" customFormat="1" x14ac:dyDescent="0.35"/>
    <row r="88982" customFormat="1" x14ac:dyDescent="0.35"/>
    <row r="88983" customFormat="1" x14ac:dyDescent="0.35"/>
    <row r="88984" customFormat="1" x14ac:dyDescent="0.35"/>
    <row r="88985" customFormat="1" x14ac:dyDescent="0.35"/>
    <row r="88986" customFormat="1" x14ac:dyDescent="0.35"/>
    <row r="88987" customFormat="1" x14ac:dyDescent="0.35"/>
    <row r="88988" customFormat="1" x14ac:dyDescent="0.35"/>
    <row r="88989" customFormat="1" x14ac:dyDescent="0.35"/>
    <row r="88990" customFormat="1" x14ac:dyDescent="0.35"/>
    <row r="88991" customFormat="1" x14ac:dyDescent="0.35"/>
    <row r="88992" customFormat="1" x14ac:dyDescent="0.35"/>
    <row r="88993" customFormat="1" x14ac:dyDescent="0.35"/>
    <row r="88994" customFormat="1" x14ac:dyDescent="0.35"/>
    <row r="88995" customFormat="1" x14ac:dyDescent="0.35"/>
    <row r="88996" customFormat="1" x14ac:dyDescent="0.35"/>
    <row r="88997" customFormat="1" x14ac:dyDescent="0.35"/>
    <row r="88998" customFormat="1" x14ac:dyDescent="0.35"/>
    <row r="88999" customFormat="1" x14ac:dyDescent="0.35"/>
    <row r="89000" customFormat="1" x14ac:dyDescent="0.35"/>
    <row r="89001" customFormat="1" x14ac:dyDescent="0.35"/>
    <row r="89002" customFormat="1" x14ac:dyDescent="0.35"/>
    <row r="89003" customFormat="1" x14ac:dyDescent="0.35"/>
    <row r="89004" customFormat="1" x14ac:dyDescent="0.35"/>
    <row r="89005" customFormat="1" x14ac:dyDescent="0.35"/>
    <row r="89006" customFormat="1" x14ac:dyDescent="0.35"/>
    <row r="89007" customFormat="1" x14ac:dyDescent="0.35"/>
    <row r="89008" customFormat="1" x14ac:dyDescent="0.35"/>
    <row r="89009" customFormat="1" x14ac:dyDescent="0.35"/>
    <row r="89010" customFormat="1" x14ac:dyDescent="0.35"/>
    <row r="89011" customFormat="1" x14ac:dyDescent="0.35"/>
    <row r="89012" customFormat="1" x14ac:dyDescent="0.35"/>
    <row r="89013" customFormat="1" x14ac:dyDescent="0.35"/>
    <row r="89014" customFormat="1" x14ac:dyDescent="0.35"/>
    <row r="89015" customFormat="1" x14ac:dyDescent="0.35"/>
    <row r="89016" customFormat="1" x14ac:dyDescent="0.35"/>
    <row r="89017" customFormat="1" x14ac:dyDescent="0.35"/>
    <row r="89018" customFormat="1" x14ac:dyDescent="0.35"/>
    <row r="89019" customFormat="1" x14ac:dyDescent="0.35"/>
    <row r="89020" customFormat="1" x14ac:dyDescent="0.35"/>
    <row r="89021" customFormat="1" x14ac:dyDescent="0.35"/>
    <row r="89022" customFormat="1" x14ac:dyDescent="0.35"/>
    <row r="89023" customFormat="1" x14ac:dyDescent="0.35"/>
    <row r="89024" customFormat="1" x14ac:dyDescent="0.35"/>
    <row r="89025" customFormat="1" x14ac:dyDescent="0.35"/>
    <row r="89026" customFormat="1" x14ac:dyDescent="0.35"/>
    <row r="89027" customFormat="1" x14ac:dyDescent="0.35"/>
    <row r="89028" customFormat="1" x14ac:dyDescent="0.35"/>
    <row r="89029" customFormat="1" x14ac:dyDescent="0.35"/>
    <row r="89030" customFormat="1" x14ac:dyDescent="0.35"/>
    <row r="89031" customFormat="1" x14ac:dyDescent="0.35"/>
    <row r="89032" customFormat="1" x14ac:dyDescent="0.35"/>
    <row r="89033" customFormat="1" x14ac:dyDescent="0.35"/>
    <row r="89034" customFormat="1" x14ac:dyDescent="0.35"/>
    <row r="89035" customFormat="1" x14ac:dyDescent="0.35"/>
    <row r="89036" customFormat="1" x14ac:dyDescent="0.35"/>
    <row r="89037" customFormat="1" x14ac:dyDescent="0.35"/>
    <row r="89038" customFormat="1" x14ac:dyDescent="0.35"/>
    <row r="89039" customFormat="1" x14ac:dyDescent="0.35"/>
    <row r="89040" customFormat="1" x14ac:dyDescent="0.35"/>
    <row r="89041" customFormat="1" x14ac:dyDescent="0.35"/>
    <row r="89042" customFormat="1" x14ac:dyDescent="0.35"/>
    <row r="89043" customFormat="1" x14ac:dyDescent="0.35"/>
    <row r="89044" customFormat="1" x14ac:dyDescent="0.35"/>
    <row r="89045" customFormat="1" x14ac:dyDescent="0.35"/>
    <row r="89046" customFormat="1" x14ac:dyDescent="0.35"/>
    <row r="89047" customFormat="1" x14ac:dyDescent="0.35"/>
    <row r="89048" customFormat="1" x14ac:dyDescent="0.35"/>
    <row r="89049" customFormat="1" x14ac:dyDescent="0.35"/>
    <row r="89050" customFormat="1" x14ac:dyDescent="0.35"/>
    <row r="89051" customFormat="1" x14ac:dyDescent="0.35"/>
    <row r="89052" customFormat="1" x14ac:dyDescent="0.35"/>
    <row r="89053" customFormat="1" x14ac:dyDescent="0.35"/>
    <row r="89054" customFormat="1" x14ac:dyDescent="0.35"/>
    <row r="89055" customFormat="1" x14ac:dyDescent="0.35"/>
    <row r="89056" customFormat="1" x14ac:dyDescent="0.35"/>
    <row r="89057" customFormat="1" x14ac:dyDescent="0.35"/>
    <row r="89058" customFormat="1" x14ac:dyDescent="0.35"/>
    <row r="89059" customFormat="1" x14ac:dyDescent="0.35"/>
    <row r="89060" customFormat="1" x14ac:dyDescent="0.35"/>
    <row r="89061" customFormat="1" x14ac:dyDescent="0.35"/>
    <row r="89062" customFormat="1" x14ac:dyDescent="0.35"/>
    <row r="89063" customFormat="1" x14ac:dyDescent="0.35"/>
    <row r="89064" customFormat="1" x14ac:dyDescent="0.35"/>
    <row r="89065" customFormat="1" x14ac:dyDescent="0.35"/>
    <row r="89066" customFormat="1" x14ac:dyDescent="0.35"/>
    <row r="89067" customFormat="1" x14ac:dyDescent="0.35"/>
    <row r="89068" customFormat="1" x14ac:dyDescent="0.35"/>
    <row r="89069" customFormat="1" x14ac:dyDescent="0.35"/>
    <row r="89070" customFormat="1" x14ac:dyDescent="0.35"/>
    <row r="89071" customFormat="1" x14ac:dyDescent="0.35"/>
    <row r="89072" customFormat="1" x14ac:dyDescent="0.35"/>
    <row r="89073" customFormat="1" x14ac:dyDescent="0.35"/>
    <row r="89074" customFormat="1" x14ac:dyDescent="0.35"/>
    <row r="89075" customFormat="1" x14ac:dyDescent="0.35"/>
    <row r="89076" customFormat="1" x14ac:dyDescent="0.35"/>
    <row r="89077" customFormat="1" x14ac:dyDescent="0.35"/>
    <row r="89078" customFormat="1" x14ac:dyDescent="0.35"/>
    <row r="89079" customFormat="1" x14ac:dyDescent="0.35"/>
    <row r="89080" customFormat="1" x14ac:dyDescent="0.35"/>
    <row r="89081" customFormat="1" x14ac:dyDescent="0.35"/>
    <row r="89082" customFormat="1" x14ac:dyDescent="0.35"/>
    <row r="89083" customFormat="1" x14ac:dyDescent="0.35"/>
    <row r="89084" customFormat="1" x14ac:dyDescent="0.35"/>
    <row r="89085" customFormat="1" x14ac:dyDescent="0.35"/>
    <row r="89086" customFormat="1" x14ac:dyDescent="0.35"/>
    <row r="89087" customFormat="1" x14ac:dyDescent="0.35"/>
    <row r="89088" customFormat="1" x14ac:dyDescent="0.35"/>
    <row r="89089" customFormat="1" x14ac:dyDescent="0.35"/>
    <row r="89090" customFormat="1" x14ac:dyDescent="0.35"/>
    <row r="89091" customFormat="1" x14ac:dyDescent="0.35"/>
    <row r="89092" customFormat="1" x14ac:dyDescent="0.35"/>
    <row r="89093" customFormat="1" x14ac:dyDescent="0.35"/>
    <row r="89094" customFormat="1" x14ac:dyDescent="0.35"/>
    <row r="89095" customFormat="1" x14ac:dyDescent="0.35"/>
    <row r="89096" customFormat="1" x14ac:dyDescent="0.35"/>
    <row r="89097" customFormat="1" x14ac:dyDescent="0.35"/>
    <row r="89098" customFormat="1" x14ac:dyDescent="0.35"/>
    <row r="89099" customFormat="1" x14ac:dyDescent="0.35"/>
    <row r="89100" customFormat="1" x14ac:dyDescent="0.35"/>
    <row r="89101" customFormat="1" x14ac:dyDescent="0.35"/>
    <row r="89102" customFormat="1" x14ac:dyDescent="0.35"/>
    <row r="89103" customFormat="1" x14ac:dyDescent="0.35"/>
    <row r="89104" customFormat="1" x14ac:dyDescent="0.35"/>
    <row r="89105" customFormat="1" x14ac:dyDescent="0.35"/>
    <row r="89106" customFormat="1" x14ac:dyDescent="0.35"/>
    <row r="89107" customFormat="1" x14ac:dyDescent="0.35"/>
    <row r="89108" customFormat="1" x14ac:dyDescent="0.35"/>
    <row r="89109" customFormat="1" x14ac:dyDescent="0.35"/>
    <row r="89110" customFormat="1" x14ac:dyDescent="0.35"/>
    <row r="89111" customFormat="1" x14ac:dyDescent="0.35"/>
    <row r="89112" customFormat="1" x14ac:dyDescent="0.35"/>
    <row r="89113" customFormat="1" x14ac:dyDescent="0.35"/>
    <row r="89114" customFormat="1" x14ac:dyDescent="0.35"/>
    <row r="89115" customFormat="1" x14ac:dyDescent="0.35"/>
    <row r="89116" customFormat="1" x14ac:dyDescent="0.35"/>
    <row r="89117" customFormat="1" x14ac:dyDescent="0.35"/>
    <row r="89118" customFormat="1" x14ac:dyDescent="0.35"/>
    <row r="89119" customFormat="1" x14ac:dyDescent="0.35"/>
    <row r="89120" customFormat="1" x14ac:dyDescent="0.35"/>
    <row r="89121" customFormat="1" x14ac:dyDescent="0.35"/>
    <row r="89122" customFormat="1" x14ac:dyDescent="0.35"/>
    <row r="89123" customFormat="1" x14ac:dyDescent="0.35"/>
    <row r="89124" customFormat="1" x14ac:dyDescent="0.35"/>
    <row r="89125" customFormat="1" x14ac:dyDescent="0.35"/>
    <row r="89126" customFormat="1" x14ac:dyDescent="0.35"/>
    <row r="89127" customFormat="1" x14ac:dyDescent="0.35"/>
    <row r="89128" customFormat="1" x14ac:dyDescent="0.35"/>
    <row r="89129" customFormat="1" x14ac:dyDescent="0.35"/>
    <row r="89130" customFormat="1" x14ac:dyDescent="0.35"/>
    <row r="89131" customFormat="1" x14ac:dyDescent="0.35"/>
    <row r="89132" customFormat="1" x14ac:dyDescent="0.35"/>
    <row r="89133" customFormat="1" x14ac:dyDescent="0.35"/>
    <row r="89134" customFormat="1" x14ac:dyDescent="0.35"/>
    <row r="89135" customFormat="1" x14ac:dyDescent="0.35"/>
    <row r="89136" customFormat="1" x14ac:dyDescent="0.35"/>
    <row r="89137" customFormat="1" x14ac:dyDescent="0.35"/>
    <row r="89138" customFormat="1" x14ac:dyDescent="0.35"/>
    <row r="89139" customFormat="1" x14ac:dyDescent="0.35"/>
    <row r="89140" customFormat="1" x14ac:dyDescent="0.35"/>
    <row r="89141" customFormat="1" x14ac:dyDescent="0.35"/>
    <row r="89142" customFormat="1" x14ac:dyDescent="0.35"/>
    <row r="89143" customFormat="1" x14ac:dyDescent="0.35"/>
    <row r="89144" customFormat="1" x14ac:dyDescent="0.35"/>
    <row r="89145" customFormat="1" x14ac:dyDescent="0.35"/>
    <row r="89146" customFormat="1" x14ac:dyDescent="0.35"/>
    <row r="89147" customFormat="1" x14ac:dyDescent="0.35"/>
    <row r="89148" customFormat="1" x14ac:dyDescent="0.35"/>
    <row r="89149" customFormat="1" x14ac:dyDescent="0.35"/>
    <row r="89150" customFormat="1" x14ac:dyDescent="0.35"/>
    <row r="89151" customFormat="1" x14ac:dyDescent="0.35"/>
    <row r="89152" customFormat="1" x14ac:dyDescent="0.35"/>
    <row r="89153" customFormat="1" x14ac:dyDescent="0.35"/>
    <row r="89154" customFormat="1" x14ac:dyDescent="0.35"/>
    <row r="89155" customFormat="1" x14ac:dyDescent="0.35"/>
    <row r="89156" customFormat="1" x14ac:dyDescent="0.35"/>
    <row r="89157" customFormat="1" x14ac:dyDescent="0.35"/>
    <row r="89158" customFormat="1" x14ac:dyDescent="0.35"/>
    <row r="89159" customFormat="1" x14ac:dyDescent="0.35"/>
    <row r="89160" customFormat="1" x14ac:dyDescent="0.35"/>
    <row r="89161" customFormat="1" x14ac:dyDescent="0.35"/>
    <row r="89162" customFormat="1" x14ac:dyDescent="0.35"/>
    <row r="89163" customFormat="1" x14ac:dyDescent="0.35"/>
    <row r="89164" customFormat="1" x14ac:dyDescent="0.35"/>
    <row r="89165" customFormat="1" x14ac:dyDescent="0.35"/>
    <row r="89166" customFormat="1" x14ac:dyDescent="0.35"/>
    <row r="89167" customFormat="1" x14ac:dyDescent="0.35"/>
    <row r="89168" customFormat="1" x14ac:dyDescent="0.35"/>
    <row r="89169" customFormat="1" x14ac:dyDescent="0.35"/>
    <row r="89170" customFormat="1" x14ac:dyDescent="0.35"/>
    <row r="89171" customFormat="1" x14ac:dyDescent="0.35"/>
    <row r="89172" customFormat="1" x14ac:dyDescent="0.35"/>
    <row r="89173" customFormat="1" x14ac:dyDescent="0.35"/>
    <row r="89174" customFormat="1" x14ac:dyDescent="0.35"/>
    <row r="89175" customFormat="1" x14ac:dyDescent="0.35"/>
    <row r="89176" customFormat="1" x14ac:dyDescent="0.35"/>
    <row r="89177" customFormat="1" x14ac:dyDescent="0.35"/>
    <row r="89178" customFormat="1" x14ac:dyDescent="0.35"/>
    <row r="89179" customFormat="1" x14ac:dyDescent="0.35"/>
    <row r="89180" customFormat="1" x14ac:dyDescent="0.35"/>
    <row r="89181" customFormat="1" x14ac:dyDescent="0.35"/>
    <row r="89182" customFormat="1" x14ac:dyDescent="0.35"/>
    <row r="89183" customFormat="1" x14ac:dyDescent="0.35"/>
    <row r="89184" customFormat="1" x14ac:dyDescent="0.35"/>
    <row r="89185" customFormat="1" x14ac:dyDescent="0.35"/>
    <row r="89186" customFormat="1" x14ac:dyDescent="0.35"/>
    <row r="89187" customFormat="1" x14ac:dyDescent="0.35"/>
    <row r="89188" customFormat="1" x14ac:dyDescent="0.35"/>
    <row r="89189" customFormat="1" x14ac:dyDescent="0.35"/>
    <row r="89190" customFormat="1" x14ac:dyDescent="0.35"/>
    <row r="89191" customFormat="1" x14ac:dyDescent="0.35"/>
    <row r="89192" customFormat="1" x14ac:dyDescent="0.35"/>
    <row r="89193" customFormat="1" x14ac:dyDescent="0.35"/>
    <row r="89194" customFormat="1" x14ac:dyDescent="0.35"/>
    <row r="89195" customFormat="1" x14ac:dyDescent="0.35"/>
    <row r="89196" customFormat="1" x14ac:dyDescent="0.35"/>
    <row r="89197" customFormat="1" x14ac:dyDescent="0.35"/>
    <row r="89198" customFormat="1" x14ac:dyDescent="0.35"/>
    <row r="89199" customFormat="1" x14ac:dyDescent="0.35"/>
    <row r="89200" customFormat="1" x14ac:dyDescent="0.35"/>
    <row r="89201" customFormat="1" x14ac:dyDescent="0.35"/>
    <row r="89202" customFormat="1" x14ac:dyDescent="0.35"/>
    <row r="89203" customFormat="1" x14ac:dyDescent="0.35"/>
    <row r="89204" customFormat="1" x14ac:dyDescent="0.35"/>
    <row r="89205" customFormat="1" x14ac:dyDescent="0.35"/>
    <row r="89206" customFormat="1" x14ac:dyDescent="0.35"/>
    <row r="89207" customFormat="1" x14ac:dyDescent="0.35"/>
    <row r="89208" customFormat="1" x14ac:dyDescent="0.35"/>
    <row r="89209" customFormat="1" x14ac:dyDescent="0.35"/>
    <row r="89210" customFormat="1" x14ac:dyDescent="0.35"/>
    <row r="89211" customFormat="1" x14ac:dyDescent="0.35"/>
    <row r="89212" customFormat="1" x14ac:dyDescent="0.35"/>
    <row r="89213" customFormat="1" x14ac:dyDescent="0.35"/>
    <row r="89214" customFormat="1" x14ac:dyDescent="0.35"/>
    <row r="89215" customFormat="1" x14ac:dyDescent="0.35"/>
    <row r="89216" customFormat="1" x14ac:dyDescent="0.35"/>
    <row r="89217" customFormat="1" x14ac:dyDescent="0.35"/>
    <row r="89218" customFormat="1" x14ac:dyDescent="0.35"/>
    <row r="89219" customFormat="1" x14ac:dyDescent="0.35"/>
    <row r="89220" customFormat="1" x14ac:dyDescent="0.35"/>
    <row r="89221" customFormat="1" x14ac:dyDescent="0.35"/>
    <row r="89222" customFormat="1" x14ac:dyDescent="0.35"/>
    <row r="89223" customFormat="1" x14ac:dyDescent="0.35"/>
    <row r="89224" customFormat="1" x14ac:dyDescent="0.35"/>
    <row r="89225" customFormat="1" x14ac:dyDescent="0.35"/>
    <row r="89226" customFormat="1" x14ac:dyDescent="0.35"/>
    <row r="89227" customFormat="1" x14ac:dyDescent="0.35"/>
    <row r="89228" customFormat="1" x14ac:dyDescent="0.35"/>
    <row r="89229" customFormat="1" x14ac:dyDescent="0.35"/>
    <row r="89230" customFormat="1" x14ac:dyDescent="0.35"/>
    <row r="89231" customFormat="1" x14ac:dyDescent="0.35"/>
    <row r="89232" customFormat="1" x14ac:dyDescent="0.35"/>
    <row r="89233" customFormat="1" x14ac:dyDescent="0.35"/>
    <row r="89234" customFormat="1" x14ac:dyDescent="0.35"/>
    <row r="89235" customFormat="1" x14ac:dyDescent="0.35"/>
    <row r="89236" customFormat="1" x14ac:dyDescent="0.35"/>
    <row r="89237" customFormat="1" x14ac:dyDescent="0.35"/>
    <row r="89238" customFormat="1" x14ac:dyDescent="0.35"/>
    <row r="89239" customFormat="1" x14ac:dyDescent="0.35"/>
    <row r="89240" customFormat="1" x14ac:dyDescent="0.35"/>
    <row r="89241" customFormat="1" x14ac:dyDescent="0.35"/>
    <row r="89242" customFormat="1" x14ac:dyDescent="0.35"/>
    <row r="89243" customFormat="1" x14ac:dyDescent="0.35"/>
    <row r="89244" customFormat="1" x14ac:dyDescent="0.35"/>
    <row r="89245" customFormat="1" x14ac:dyDescent="0.35"/>
    <row r="89246" customFormat="1" x14ac:dyDescent="0.35"/>
    <row r="89247" customFormat="1" x14ac:dyDescent="0.35"/>
    <row r="89248" customFormat="1" x14ac:dyDescent="0.35"/>
    <row r="89249" customFormat="1" x14ac:dyDescent="0.35"/>
    <row r="89250" customFormat="1" x14ac:dyDescent="0.35"/>
    <row r="89251" customFormat="1" x14ac:dyDescent="0.35"/>
    <row r="89252" customFormat="1" x14ac:dyDescent="0.35"/>
    <row r="89253" customFormat="1" x14ac:dyDescent="0.35"/>
    <row r="89254" customFormat="1" x14ac:dyDescent="0.35"/>
    <row r="89255" customFormat="1" x14ac:dyDescent="0.35"/>
    <row r="89256" customFormat="1" x14ac:dyDescent="0.35"/>
    <row r="89257" customFormat="1" x14ac:dyDescent="0.35"/>
    <row r="89258" customFormat="1" x14ac:dyDescent="0.35"/>
    <row r="89259" customFormat="1" x14ac:dyDescent="0.35"/>
    <row r="89260" customFormat="1" x14ac:dyDescent="0.35"/>
    <row r="89261" customFormat="1" x14ac:dyDescent="0.35"/>
    <row r="89262" customFormat="1" x14ac:dyDescent="0.35"/>
    <row r="89263" customFormat="1" x14ac:dyDescent="0.35"/>
    <row r="89264" customFormat="1" x14ac:dyDescent="0.35"/>
    <row r="89265" customFormat="1" x14ac:dyDescent="0.35"/>
    <row r="89266" customFormat="1" x14ac:dyDescent="0.35"/>
    <row r="89267" customFormat="1" x14ac:dyDescent="0.35"/>
    <row r="89268" customFormat="1" x14ac:dyDescent="0.35"/>
    <row r="89269" customFormat="1" x14ac:dyDescent="0.35"/>
    <row r="89270" customFormat="1" x14ac:dyDescent="0.35"/>
    <row r="89271" customFormat="1" x14ac:dyDescent="0.35"/>
    <row r="89272" customFormat="1" x14ac:dyDescent="0.35"/>
    <row r="89273" customFormat="1" x14ac:dyDescent="0.35"/>
    <row r="89274" customFormat="1" x14ac:dyDescent="0.35"/>
    <row r="89275" customFormat="1" x14ac:dyDescent="0.35"/>
    <row r="89276" customFormat="1" x14ac:dyDescent="0.35"/>
    <row r="89277" customFormat="1" x14ac:dyDescent="0.35"/>
    <row r="89278" customFormat="1" x14ac:dyDescent="0.35"/>
    <row r="89279" customFormat="1" x14ac:dyDescent="0.35"/>
    <row r="89280" customFormat="1" x14ac:dyDescent="0.35"/>
    <row r="89281" customFormat="1" x14ac:dyDescent="0.35"/>
    <row r="89282" customFormat="1" x14ac:dyDescent="0.35"/>
    <row r="89283" customFormat="1" x14ac:dyDescent="0.35"/>
    <row r="89284" customFormat="1" x14ac:dyDescent="0.35"/>
    <row r="89285" customFormat="1" x14ac:dyDescent="0.35"/>
    <row r="89286" customFormat="1" x14ac:dyDescent="0.35"/>
    <row r="89287" customFormat="1" x14ac:dyDescent="0.35"/>
    <row r="89288" customFormat="1" x14ac:dyDescent="0.35"/>
    <row r="89289" customFormat="1" x14ac:dyDescent="0.35"/>
    <row r="89290" customFormat="1" x14ac:dyDescent="0.35"/>
    <row r="89291" customFormat="1" x14ac:dyDescent="0.35"/>
    <row r="89292" customFormat="1" x14ac:dyDescent="0.35"/>
    <row r="89293" customFormat="1" x14ac:dyDescent="0.35"/>
    <row r="89294" customFormat="1" x14ac:dyDescent="0.35"/>
    <row r="89295" customFormat="1" x14ac:dyDescent="0.35"/>
    <row r="89296" customFormat="1" x14ac:dyDescent="0.35"/>
    <row r="89297" customFormat="1" x14ac:dyDescent="0.35"/>
    <row r="89298" customFormat="1" x14ac:dyDescent="0.35"/>
    <row r="89299" customFormat="1" x14ac:dyDescent="0.35"/>
    <row r="89300" customFormat="1" x14ac:dyDescent="0.35"/>
    <row r="89301" customFormat="1" x14ac:dyDescent="0.35"/>
    <row r="89302" customFormat="1" x14ac:dyDescent="0.35"/>
    <row r="89303" customFormat="1" x14ac:dyDescent="0.35"/>
    <row r="89304" customFormat="1" x14ac:dyDescent="0.35"/>
    <row r="89305" customFormat="1" x14ac:dyDescent="0.35"/>
    <row r="89306" customFormat="1" x14ac:dyDescent="0.35"/>
    <row r="89307" customFormat="1" x14ac:dyDescent="0.35"/>
    <row r="89308" customFormat="1" x14ac:dyDescent="0.35"/>
    <row r="89309" customFormat="1" x14ac:dyDescent="0.35"/>
    <row r="89310" customFormat="1" x14ac:dyDescent="0.35"/>
    <row r="89311" customFormat="1" x14ac:dyDescent="0.35"/>
    <row r="89312" customFormat="1" x14ac:dyDescent="0.35"/>
    <row r="89313" customFormat="1" x14ac:dyDescent="0.35"/>
    <row r="89314" customFormat="1" x14ac:dyDescent="0.35"/>
    <row r="89315" customFormat="1" x14ac:dyDescent="0.35"/>
    <row r="89316" customFormat="1" x14ac:dyDescent="0.35"/>
    <row r="89317" customFormat="1" x14ac:dyDescent="0.35"/>
    <row r="89318" customFormat="1" x14ac:dyDescent="0.35"/>
    <row r="89319" customFormat="1" x14ac:dyDescent="0.35"/>
    <row r="89320" customFormat="1" x14ac:dyDescent="0.35"/>
    <row r="89321" customFormat="1" x14ac:dyDescent="0.35"/>
    <row r="89322" customFormat="1" x14ac:dyDescent="0.35"/>
    <row r="89323" customFormat="1" x14ac:dyDescent="0.35"/>
    <row r="89324" customFormat="1" x14ac:dyDescent="0.35"/>
    <row r="89325" customFormat="1" x14ac:dyDescent="0.35"/>
    <row r="89326" customFormat="1" x14ac:dyDescent="0.35"/>
    <row r="89327" customFormat="1" x14ac:dyDescent="0.35"/>
    <row r="89328" customFormat="1" x14ac:dyDescent="0.35"/>
    <row r="89329" customFormat="1" x14ac:dyDescent="0.35"/>
    <row r="89330" customFormat="1" x14ac:dyDescent="0.35"/>
    <row r="89331" customFormat="1" x14ac:dyDescent="0.35"/>
    <row r="89332" customFormat="1" x14ac:dyDescent="0.35"/>
    <row r="89333" customFormat="1" x14ac:dyDescent="0.35"/>
    <row r="89334" customFormat="1" x14ac:dyDescent="0.35"/>
    <row r="89335" customFormat="1" x14ac:dyDescent="0.35"/>
    <row r="89336" customFormat="1" x14ac:dyDescent="0.35"/>
    <row r="89337" customFormat="1" x14ac:dyDescent="0.35"/>
    <row r="89338" customFormat="1" x14ac:dyDescent="0.35"/>
    <row r="89339" customFormat="1" x14ac:dyDescent="0.35"/>
    <row r="89340" customFormat="1" x14ac:dyDescent="0.35"/>
    <row r="89341" customFormat="1" x14ac:dyDescent="0.35"/>
    <row r="89342" customFormat="1" x14ac:dyDescent="0.35"/>
    <row r="89343" customFormat="1" x14ac:dyDescent="0.35"/>
    <row r="89344" customFormat="1" x14ac:dyDescent="0.35"/>
    <row r="89345" customFormat="1" x14ac:dyDescent="0.35"/>
    <row r="89346" customFormat="1" x14ac:dyDescent="0.35"/>
    <row r="89347" customFormat="1" x14ac:dyDescent="0.35"/>
    <row r="89348" customFormat="1" x14ac:dyDescent="0.35"/>
    <row r="89349" customFormat="1" x14ac:dyDescent="0.35"/>
    <row r="89350" customFormat="1" x14ac:dyDescent="0.35"/>
    <row r="89351" customFormat="1" x14ac:dyDescent="0.35"/>
    <row r="89352" customFormat="1" x14ac:dyDescent="0.35"/>
    <row r="89353" customFormat="1" x14ac:dyDescent="0.35"/>
    <row r="89354" customFormat="1" x14ac:dyDescent="0.35"/>
    <row r="89355" customFormat="1" x14ac:dyDescent="0.35"/>
    <row r="89356" customFormat="1" x14ac:dyDescent="0.35"/>
    <row r="89357" customFormat="1" x14ac:dyDescent="0.35"/>
    <row r="89358" customFormat="1" x14ac:dyDescent="0.35"/>
    <row r="89359" customFormat="1" x14ac:dyDescent="0.35"/>
    <row r="89360" customFormat="1" x14ac:dyDescent="0.35"/>
    <row r="89361" customFormat="1" x14ac:dyDescent="0.35"/>
    <row r="89362" customFormat="1" x14ac:dyDescent="0.35"/>
    <row r="89363" customFormat="1" x14ac:dyDescent="0.35"/>
    <row r="89364" customFormat="1" x14ac:dyDescent="0.35"/>
    <row r="89365" customFormat="1" x14ac:dyDescent="0.35"/>
    <row r="89366" customFormat="1" x14ac:dyDescent="0.35"/>
    <row r="89367" customFormat="1" x14ac:dyDescent="0.35"/>
    <row r="89368" customFormat="1" x14ac:dyDescent="0.35"/>
    <row r="89369" customFormat="1" x14ac:dyDescent="0.35"/>
    <row r="89370" customFormat="1" x14ac:dyDescent="0.35"/>
    <row r="89371" customFormat="1" x14ac:dyDescent="0.35"/>
    <row r="89372" customFormat="1" x14ac:dyDescent="0.35"/>
    <row r="89373" customFormat="1" x14ac:dyDescent="0.35"/>
    <row r="89374" customFormat="1" x14ac:dyDescent="0.35"/>
    <row r="89375" customFormat="1" x14ac:dyDescent="0.35"/>
    <row r="89376" customFormat="1" x14ac:dyDescent="0.35"/>
    <row r="89377" customFormat="1" x14ac:dyDescent="0.35"/>
    <row r="89378" customFormat="1" x14ac:dyDescent="0.35"/>
    <row r="89379" customFormat="1" x14ac:dyDescent="0.35"/>
    <row r="89380" customFormat="1" x14ac:dyDescent="0.35"/>
    <row r="89381" customFormat="1" x14ac:dyDescent="0.35"/>
    <row r="89382" customFormat="1" x14ac:dyDescent="0.35"/>
    <row r="89383" customFormat="1" x14ac:dyDescent="0.35"/>
    <row r="89384" customFormat="1" x14ac:dyDescent="0.35"/>
    <row r="89385" customFormat="1" x14ac:dyDescent="0.35"/>
    <row r="89386" customFormat="1" x14ac:dyDescent="0.35"/>
    <row r="89387" customFormat="1" x14ac:dyDescent="0.35"/>
    <row r="89388" customFormat="1" x14ac:dyDescent="0.35"/>
    <row r="89389" customFormat="1" x14ac:dyDescent="0.35"/>
    <row r="89390" customFormat="1" x14ac:dyDescent="0.35"/>
    <row r="89391" customFormat="1" x14ac:dyDescent="0.35"/>
    <row r="89392" customFormat="1" x14ac:dyDescent="0.35"/>
    <row r="89393" customFormat="1" x14ac:dyDescent="0.35"/>
    <row r="89394" customFormat="1" x14ac:dyDescent="0.35"/>
    <row r="89395" customFormat="1" x14ac:dyDescent="0.35"/>
    <row r="89396" customFormat="1" x14ac:dyDescent="0.35"/>
    <row r="89397" customFormat="1" x14ac:dyDescent="0.35"/>
    <row r="89398" customFormat="1" x14ac:dyDescent="0.35"/>
    <row r="89399" customFormat="1" x14ac:dyDescent="0.35"/>
    <row r="89400" customFormat="1" x14ac:dyDescent="0.35"/>
    <row r="89401" customFormat="1" x14ac:dyDescent="0.35"/>
    <row r="89402" customFormat="1" x14ac:dyDescent="0.35"/>
    <row r="89403" customFormat="1" x14ac:dyDescent="0.35"/>
    <row r="89404" customFormat="1" x14ac:dyDescent="0.35"/>
    <row r="89405" customFormat="1" x14ac:dyDescent="0.35"/>
    <row r="89406" customFormat="1" x14ac:dyDescent="0.35"/>
    <row r="89407" customFormat="1" x14ac:dyDescent="0.35"/>
    <row r="89408" customFormat="1" x14ac:dyDescent="0.35"/>
    <row r="89409" customFormat="1" x14ac:dyDescent="0.35"/>
    <row r="89410" customFormat="1" x14ac:dyDescent="0.35"/>
    <row r="89411" customFormat="1" x14ac:dyDescent="0.35"/>
    <row r="89412" customFormat="1" x14ac:dyDescent="0.35"/>
    <row r="89413" customFormat="1" x14ac:dyDescent="0.35"/>
    <row r="89414" customFormat="1" x14ac:dyDescent="0.35"/>
    <row r="89415" customFormat="1" x14ac:dyDescent="0.35"/>
    <row r="89416" customFormat="1" x14ac:dyDescent="0.35"/>
    <row r="89417" customFormat="1" x14ac:dyDescent="0.35"/>
    <row r="89418" customFormat="1" x14ac:dyDescent="0.35"/>
    <row r="89419" customFormat="1" x14ac:dyDescent="0.35"/>
    <row r="89420" customFormat="1" x14ac:dyDescent="0.35"/>
    <row r="89421" customFormat="1" x14ac:dyDescent="0.35"/>
    <row r="89422" customFormat="1" x14ac:dyDescent="0.35"/>
    <row r="89423" customFormat="1" x14ac:dyDescent="0.35"/>
    <row r="89424" customFormat="1" x14ac:dyDescent="0.35"/>
    <row r="89425" customFormat="1" x14ac:dyDescent="0.35"/>
    <row r="89426" customFormat="1" x14ac:dyDescent="0.35"/>
    <row r="89427" customFormat="1" x14ac:dyDescent="0.35"/>
    <row r="89428" customFormat="1" x14ac:dyDescent="0.35"/>
    <row r="89429" customFormat="1" x14ac:dyDescent="0.35"/>
    <row r="89430" customFormat="1" x14ac:dyDescent="0.35"/>
    <row r="89431" customFormat="1" x14ac:dyDescent="0.35"/>
    <row r="89432" customFormat="1" x14ac:dyDescent="0.35"/>
    <row r="89433" customFormat="1" x14ac:dyDescent="0.35"/>
    <row r="89434" customFormat="1" x14ac:dyDescent="0.35"/>
    <row r="89435" customFormat="1" x14ac:dyDescent="0.35"/>
    <row r="89436" customFormat="1" x14ac:dyDescent="0.35"/>
    <row r="89437" customFormat="1" x14ac:dyDescent="0.35"/>
    <row r="89438" customFormat="1" x14ac:dyDescent="0.35"/>
    <row r="89439" customFormat="1" x14ac:dyDescent="0.35"/>
    <row r="89440" customFormat="1" x14ac:dyDescent="0.35"/>
    <row r="89441" customFormat="1" x14ac:dyDescent="0.35"/>
    <row r="89442" customFormat="1" x14ac:dyDescent="0.35"/>
    <row r="89443" customFormat="1" x14ac:dyDescent="0.35"/>
    <row r="89444" customFormat="1" x14ac:dyDescent="0.35"/>
    <row r="89445" customFormat="1" x14ac:dyDescent="0.35"/>
    <row r="89446" customFormat="1" x14ac:dyDescent="0.35"/>
    <row r="89447" customFormat="1" x14ac:dyDescent="0.35"/>
    <row r="89448" customFormat="1" x14ac:dyDescent="0.35"/>
    <row r="89449" customFormat="1" x14ac:dyDescent="0.35"/>
    <row r="89450" customFormat="1" x14ac:dyDescent="0.35"/>
    <row r="89451" customFormat="1" x14ac:dyDescent="0.35"/>
    <row r="89452" customFormat="1" x14ac:dyDescent="0.35"/>
    <row r="89453" customFormat="1" x14ac:dyDescent="0.35"/>
    <row r="89454" customFormat="1" x14ac:dyDescent="0.35"/>
    <row r="89455" customFormat="1" x14ac:dyDescent="0.35"/>
    <row r="89456" customFormat="1" x14ac:dyDescent="0.35"/>
    <row r="89457" customFormat="1" x14ac:dyDescent="0.35"/>
    <row r="89458" customFormat="1" x14ac:dyDescent="0.35"/>
    <row r="89459" customFormat="1" x14ac:dyDescent="0.35"/>
    <row r="89460" customFormat="1" x14ac:dyDescent="0.35"/>
    <row r="89461" customFormat="1" x14ac:dyDescent="0.35"/>
    <row r="89462" customFormat="1" x14ac:dyDescent="0.35"/>
    <row r="89463" customFormat="1" x14ac:dyDescent="0.35"/>
    <row r="89464" customFormat="1" x14ac:dyDescent="0.35"/>
    <row r="89465" customFormat="1" x14ac:dyDescent="0.35"/>
    <row r="89466" customFormat="1" x14ac:dyDescent="0.35"/>
    <row r="89467" customFormat="1" x14ac:dyDescent="0.35"/>
    <row r="89468" customFormat="1" x14ac:dyDescent="0.35"/>
    <row r="89469" customFormat="1" x14ac:dyDescent="0.35"/>
    <row r="89470" customFormat="1" x14ac:dyDescent="0.35"/>
    <row r="89471" customFormat="1" x14ac:dyDescent="0.35"/>
    <row r="89472" customFormat="1" x14ac:dyDescent="0.35"/>
    <row r="89473" customFormat="1" x14ac:dyDescent="0.35"/>
    <row r="89474" customFormat="1" x14ac:dyDescent="0.35"/>
    <row r="89475" customFormat="1" x14ac:dyDescent="0.35"/>
    <row r="89476" customFormat="1" x14ac:dyDescent="0.35"/>
    <row r="89477" customFormat="1" x14ac:dyDescent="0.35"/>
    <row r="89478" customFormat="1" x14ac:dyDescent="0.35"/>
    <row r="89479" customFormat="1" x14ac:dyDescent="0.35"/>
    <row r="89480" customFormat="1" x14ac:dyDescent="0.35"/>
    <row r="89481" customFormat="1" x14ac:dyDescent="0.35"/>
    <row r="89482" customFormat="1" x14ac:dyDescent="0.35"/>
    <row r="89483" customFormat="1" x14ac:dyDescent="0.35"/>
    <row r="89484" customFormat="1" x14ac:dyDescent="0.35"/>
    <row r="89485" customFormat="1" x14ac:dyDescent="0.35"/>
    <row r="89486" customFormat="1" x14ac:dyDescent="0.35"/>
    <row r="89487" customFormat="1" x14ac:dyDescent="0.35"/>
    <row r="89488" customFormat="1" x14ac:dyDescent="0.35"/>
    <row r="89489" customFormat="1" x14ac:dyDescent="0.35"/>
    <row r="89490" customFormat="1" x14ac:dyDescent="0.35"/>
    <row r="89491" customFormat="1" x14ac:dyDescent="0.35"/>
    <row r="89492" customFormat="1" x14ac:dyDescent="0.35"/>
    <row r="89493" customFormat="1" x14ac:dyDescent="0.35"/>
    <row r="89494" customFormat="1" x14ac:dyDescent="0.35"/>
    <row r="89495" customFormat="1" x14ac:dyDescent="0.35"/>
    <row r="89496" customFormat="1" x14ac:dyDescent="0.35"/>
    <row r="89497" customFormat="1" x14ac:dyDescent="0.35"/>
    <row r="89498" customFormat="1" x14ac:dyDescent="0.35"/>
    <row r="89499" customFormat="1" x14ac:dyDescent="0.35"/>
    <row r="89500" customFormat="1" x14ac:dyDescent="0.35"/>
    <row r="89501" customFormat="1" x14ac:dyDescent="0.35"/>
    <row r="89502" customFormat="1" x14ac:dyDescent="0.35"/>
    <row r="89503" customFormat="1" x14ac:dyDescent="0.35"/>
    <row r="89504" customFormat="1" x14ac:dyDescent="0.35"/>
    <row r="89505" customFormat="1" x14ac:dyDescent="0.35"/>
    <row r="89506" customFormat="1" x14ac:dyDescent="0.35"/>
    <row r="89507" customFormat="1" x14ac:dyDescent="0.35"/>
    <row r="89508" customFormat="1" x14ac:dyDescent="0.35"/>
    <row r="89509" customFormat="1" x14ac:dyDescent="0.35"/>
    <row r="89510" customFormat="1" x14ac:dyDescent="0.35"/>
    <row r="89511" customFormat="1" x14ac:dyDescent="0.35"/>
    <row r="89512" customFormat="1" x14ac:dyDescent="0.35"/>
    <row r="89513" customFormat="1" x14ac:dyDescent="0.35"/>
    <row r="89514" customFormat="1" x14ac:dyDescent="0.35"/>
    <row r="89515" customFormat="1" x14ac:dyDescent="0.35"/>
    <row r="89516" customFormat="1" x14ac:dyDescent="0.35"/>
    <row r="89517" customFormat="1" x14ac:dyDescent="0.35"/>
    <row r="89518" customFormat="1" x14ac:dyDescent="0.35"/>
    <row r="89519" customFormat="1" x14ac:dyDescent="0.35"/>
    <row r="89520" customFormat="1" x14ac:dyDescent="0.35"/>
    <row r="89521" customFormat="1" x14ac:dyDescent="0.35"/>
    <row r="89522" customFormat="1" x14ac:dyDescent="0.35"/>
    <row r="89523" customFormat="1" x14ac:dyDescent="0.35"/>
    <row r="89524" customFormat="1" x14ac:dyDescent="0.35"/>
    <row r="89525" customFormat="1" x14ac:dyDescent="0.35"/>
    <row r="89526" customFormat="1" x14ac:dyDescent="0.35"/>
    <row r="89527" customFormat="1" x14ac:dyDescent="0.35"/>
    <row r="89528" customFormat="1" x14ac:dyDescent="0.35"/>
    <row r="89529" customFormat="1" x14ac:dyDescent="0.35"/>
    <row r="89530" customFormat="1" x14ac:dyDescent="0.35"/>
    <row r="89531" customFormat="1" x14ac:dyDescent="0.35"/>
    <row r="89532" customFormat="1" x14ac:dyDescent="0.35"/>
    <row r="89533" customFormat="1" x14ac:dyDescent="0.35"/>
    <row r="89534" customFormat="1" x14ac:dyDescent="0.35"/>
    <row r="89535" customFormat="1" x14ac:dyDescent="0.35"/>
    <row r="89536" customFormat="1" x14ac:dyDescent="0.35"/>
    <row r="89537" customFormat="1" x14ac:dyDescent="0.35"/>
    <row r="89538" customFormat="1" x14ac:dyDescent="0.35"/>
    <row r="89539" customFormat="1" x14ac:dyDescent="0.35"/>
    <row r="89540" customFormat="1" x14ac:dyDescent="0.35"/>
    <row r="89541" customFormat="1" x14ac:dyDescent="0.35"/>
    <row r="89542" customFormat="1" x14ac:dyDescent="0.35"/>
    <row r="89543" customFormat="1" x14ac:dyDescent="0.35"/>
    <row r="89544" customFormat="1" x14ac:dyDescent="0.35"/>
    <row r="89545" customFormat="1" x14ac:dyDescent="0.35"/>
    <row r="89546" customFormat="1" x14ac:dyDescent="0.35"/>
    <row r="89547" customFormat="1" x14ac:dyDescent="0.35"/>
    <row r="89548" customFormat="1" x14ac:dyDescent="0.35"/>
    <row r="89549" customFormat="1" x14ac:dyDescent="0.35"/>
    <row r="89550" customFormat="1" x14ac:dyDescent="0.35"/>
    <row r="89551" customFormat="1" x14ac:dyDescent="0.35"/>
    <row r="89552" customFormat="1" x14ac:dyDescent="0.35"/>
    <row r="89553" customFormat="1" x14ac:dyDescent="0.35"/>
    <row r="89554" customFormat="1" x14ac:dyDescent="0.35"/>
    <row r="89555" customFormat="1" x14ac:dyDescent="0.35"/>
    <row r="89556" customFormat="1" x14ac:dyDescent="0.35"/>
    <row r="89557" customFormat="1" x14ac:dyDescent="0.35"/>
    <row r="89558" customFormat="1" x14ac:dyDescent="0.35"/>
    <row r="89559" customFormat="1" x14ac:dyDescent="0.35"/>
    <row r="89560" customFormat="1" x14ac:dyDescent="0.35"/>
    <row r="89561" customFormat="1" x14ac:dyDescent="0.35"/>
    <row r="89562" customFormat="1" x14ac:dyDescent="0.35"/>
    <row r="89563" customFormat="1" x14ac:dyDescent="0.35"/>
    <row r="89564" customFormat="1" x14ac:dyDescent="0.35"/>
    <row r="89565" customFormat="1" x14ac:dyDescent="0.35"/>
    <row r="89566" customFormat="1" x14ac:dyDescent="0.35"/>
    <row r="89567" customFormat="1" x14ac:dyDescent="0.35"/>
    <row r="89568" customFormat="1" x14ac:dyDescent="0.35"/>
    <row r="89569" customFormat="1" x14ac:dyDescent="0.35"/>
    <row r="89570" customFormat="1" x14ac:dyDescent="0.35"/>
    <row r="89571" customFormat="1" x14ac:dyDescent="0.35"/>
    <row r="89572" customFormat="1" x14ac:dyDescent="0.35"/>
    <row r="89573" customFormat="1" x14ac:dyDescent="0.35"/>
    <row r="89574" customFormat="1" x14ac:dyDescent="0.35"/>
    <row r="89575" customFormat="1" x14ac:dyDescent="0.35"/>
    <row r="89576" customFormat="1" x14ac:dyDescent="0.35"/>
    <row r="89577" customFormat="1" x14ac:dyDescent="0.35"/>
    <row r="89578" customFormat="1" x14ac:dyDescent="0.35"/>
    <row r="89579" customFormat="1" x14ac:dyDescent="0.35"/>
    <row r="89580" customFormat="1" x14ac:dyDescent="0.35"/>
    <row r="89581" customFormat="1" x14ac:dyDescent="0.35"/>
    <row r="89582" customFormat="1" x14ac:dyDescent="0.35"/>
    <row r="89583" customFormat="1" x14ac:dyDescent="0.35"/>
    <row r="89584" customFormat="1" x14ac:dyDescent="0.35"/>
    <row r="89585" customFormat="1" x14ac:dyDescent="0.35"/>
    <row r="89586" customFormat="1" x14ac:dyDescent="0.35"/>
    <row r="89587" customFormat="1" x14ac:dyDescent="0.35"/>
    <row r="89588" customFormat="1" x14ac:dyDescent="0.35"/>
    <row r="89589" customFormat="1" x14ac:dyDescent="0.35"/>
    <row r="89590" customFormat="1" x14ac:dyDescent="0.35"/>
    <row r="89591" customFormat="1" x14ac:dyDescent="0.35"/>
    <row r="89592" customFormat="1" x14ac:dyDescent="0.35"/>
    <row r="89593" customFormat="1" x14ac:dyDescent="0.35"/>
    <row r="89594" customFormat="1" x14ac:dyDescent="0.35"/>
    <row r="89595" customFormat="1" x14ac:dyDescent="0.35"/>
    <row r="89596" customFormat="1" x14ac:dyDescent="0.35"/>
    <row r="89597" customFormat="1" x14ac:dyDescent="0.35"/>
    <row r="89598" customFormat="1" x14ac:dyDescent="0.35"/>
    <row r="89599" customFormat="1" x14ac:dyDescent="0.35"/>
    <row r="89600" customFormat="1" x14ac:dyDescent="0.35"/>
    <row r="89601" customFormat="1" x14ac:dyDescent="0.35"/>
    <row r="89602" customFormat="1" x14ac:dyDescent="0.35"/>
    <row r="89603" customFormat="1" x14ac:dyDescent="0.35"/>
    <row r="89604" customFormat="1" x14ac:dyDescent="0.35"/>
    <row r="89605" customFormat="1" x14ac:dyDescent="0.35"/>
    <row r="89606" customFormat="1" x14ac:dyDescent="0.35"/>
    <row r="89607" customFormat="1" x14ac:dyDescent="0.35"/>
    <row r="89608" customFormat="1" x14ac:dyDescent="0.35"/>
    <row r="89609" customFormat="1" x14ac:dyDescent="0.35"/>
    <row r="89610" customFormat="1" x14ac:dyDescent="0.35"/>
    <row r="89611" customFormat="1" x14ac:dyDescent="0.35"/>
    <row r="89612" customFormat="1" x14ac:dyDescent="0.35"/>
    <row r="89613" customFormat="1" x14ac:dyDescent="0.35"/>
    <row r="89614" customFormat="1" x14ac:dyDescent="0.35"/>
    <row r="89615" customFormat="1" x14ac:dyDescent="0.35"/>
    <row r="89616" customFormat="1" x14ac:dyDescent="0.35"/>
    <row r="89617" customFormat="1" x14ac:dyDescent="0.35"/>
    <row r="89618" customFormat="1" x14ac:dyDescent="0.35"/>
    <row r="89619" customFormat="1" x14ac:dyDescent="0.35"/>
    <row r="89620" customFormat="1" x14ac:dyDescent="0.35"/>
    <row r="89621" customFormat="1" x14ac:dyDescent="0.35"/>
    <row r="89622" customFormat="1" x14ac:dyDescent="0.35"/>
    <row r="89623" customFormat="1" x14ac:dyDescent="0.35"/>
    <row r="89624" customFormat="1" x14ac:dyDescent="0.35"/>
    <row r="89625" customFormat="1" x14ac:dyDescent="0.35"/>
    <row r="89626" customFormat="1" x14ac:dyDescent="0.35"/>
    <row r="89627" customFormat="1" x14ac:dyDescent="0.35"/>
    <row r="89628" customFormat="1" x14ac:dyDescent="0.35"/>
    <row r="89629" customFormat="1" x14ac:dyDescent="0.35"/>
    <row r="89630" customFormat="1" x14ac:dyDescent="0.35"/>
    <row r="89631" customFormat="1" x14ac:dyDescent="0.35"/>
    <row r="89632" customFormat="1" x14ac:dyDescent="0.35"/>
    <row r="89633" customFormat="1" x14ac:dyDescent="0.35"/>
    <row r="89634" customFormat="1" x14ac:dyDescent="0.35"/>
    <row r="89635" customFormat="1" x14ac:dyDescent="0.35"/>
    <row r="89636" customFormat="1" x14ac:dyDescent="0.35"/>
    <row r="89637" customFormat="1" x14ac:dyDescent="0.35"/>
    <row r="89638" customFormat="1" x14ac:dyDescent="0.35"/>
    <row r="89639" customFormat="1" x14ac:dyDescent="0.35"/>
    <row r="89640" customFormat="1" x14ac:dyDescent="0.35"/>
    <row r="89641" customFormat="1" x14ac:dyDescent="0.35"/>
    <row r="89642" customFormat="1" x14ac:dyDescent="0.35"/>
    <row r="89643" customFormat="1" x14ac:dyDescent="0.35"/>
    <row r="89644" customFormat="1" x14ac:dyDescent="0.35"/>
    <row r="89645" customFormat="1" x14ac:dyDescent="0.35"/>
    <row r="89646" customFormat="1" x14ac:dyDescent="0.35"/>
    <row r="89647" customFormat="1" x14ac:dyDescent="0.35"/>
    <row r="89648" customFormat="1" x14ac:dyDescent="0.35"/>
    <row r="89649" customFormat="1" x14ac:dyDescent="0.35"/>
    <row r="89650" customFormat="1" x14ac:dyDescent="0.35"/>
    <row r="89651" customFormat="1" x14ac:dyDescent="0.35"/>
    <row r="89652" customFormat="1" x14ac:dyDescent="0.35"/>
    <row r="89653" customFormat="1" x14ac:dyDescent="0.35"/>
    <row r="89654" customFormat="1" x14ac:dyDescent="0.35"/>
    <row r="89655" customFormat="1" x14ac:dyDescent="0.35"/>
    <row r="89656" customFormat="1" x14ac:dyDescent="0.35"/>
    <row r="89657" customFormat="1" x14ac:dyDescent="0.35"/>
    <row r="89658" customFormat="1" x14ac:dyDescent="0.35"/>
    <row r="89659" customFormat="1" x14ac:dyDescent="0.35"/>
    <row r="89660" customFormat="1" x14ac:dyDescent="0.35"/>
    <row r="89661" customFormat="1" x14ac:dyDescent="0.35"/>
    <row r="89662" customFormat="1" x14ac:dyDescent="0.35"/>
    <row r="89663" customFormat="1" x14ac:dyDescent="0.35"/>
    <row r="89664" customFormat="1" x14ac:dyDescent="0.35"/>
    <row r="89665" customFormat="1" x14ac:dyDescent="0.35"/>
    <row r="89666" customFormat="1" x14ac:dyDescent="0.35"/>
    <row r="89667" customFormat="1" x14ac:dyDescent="0.35"/>
    <row r="89668" customFormat="1" x14ac:dyDescent="0.35"/>
    <row r="89669" customFormat="1" x14ac:dyDescent="0.35"/>
    <row r="89670" customFormat="1" x14ac:dyDescent="0.35"/>
    <row r="89671" customFormat="1" x14ac:dyDescent="0.35"/>
    <row r="89672" customFormat="1" x14ac:dyDescent="0.35"/>
    <row r="89673" customFormat="1" x14ac:dyDescent="0.35"/>
    <row r="89674" customFormat="1" x14ac:dyDescent="0.35"/>
    <row r="89675" customFormat="1" x14ac:dyDescent="0.35"/>
    <row r="89676" customFormat="1" x14ac:dyDescent="0.35"/>
    <row r="89677" customFormat="1" x14ac:dyDescent="0.35"/>
    <row r="89678" customFormat="1" x14ac:dyDescent="0.35"/>
    <row r="89679" customFormat="1" x14ac:dyDescent="0.35"/>
    <row r="89680" customFormat="1" x14ac:dyDescent="0.35"/>
    <row r="89681" customFormat="1" x14ac:dyDescent="0.35"/>
    <row r="89682" customFormat="1" x14ac:dyDescent="0.35"/>
    <row r="89683" customFormat="1" x14ac:dyDescent="0.35"/>
    <row r="89684" customFormat="1" x14ac:dyDescent="0.35"/>
    <row r="89685" customFormat="1" x14ac:dyDescent="0.35"/>
    <row r="89686" customFormat="1" x14ac:dyDescent="0.35"/>
    <row r="89687" customFormat="1" x14ac:dyDescent="0.35"/>
    <row r="89688" customFormat="1" x14ac:dyDescent="0.35"/>
    <row r="89689" customFormat="1" x14ac:dyDescent="0.35"/>
    <row r="89690" customFormat="1" x14ac:dyDescent="0.35"/>
    <row r="89691" customFormat="1" x14ac:dyDescent="0.35"/>
    <row r="89692" customFormat="1" x14ac:dyDescent="0.35"/>
    <row r="89693" customFormat="1" x14ac:dyDescent="0.35"/>
    <row r="89694" customFormat="1" x14ac:dyDescent="0.35"/>
    <row r="89695" customFormat="1" x14ac:dyDescent="0.35"/>
    <row r="89696" customFormat="1" x14ac:dyDescent="0.35"/>
    <row r="89697" customFormat="1" x14ac:dyDescent="0.35"/>
    <row r="89698" customFormat="1" x14ac:dyDescent="0.35"/>
    <row r="89699" customFormat="1" x14ac:dyDescent="0.35"/>
    <row r="89700" customFormat="1" x14ac:dyDescent="0.35"/>
    <row r="89701" customFormat="1" x14ac:dyDescent="0.35"/>
    <row r="89702" customFormat="1" x14ac:dyDescent="0.35"/>
    <row r="89703" customFormat="1" x14ac:dyDescent="0.35"/>
    <row r="89704" customFormat="1" x14ac:dyDescent="0.35"/>
    <row r="89705" customFormat="1" x14ac:dyDescent="0.35"/>
    <row r="89706" customFormat="1" x14ac:dyDescent="0.35"/>
    <row r="89707" customFormat="1" x14ac:dyDescent="0.35"/>
    <row r="89708" customFormat="1" x14ac:dyDescent="0.35"/>
    <row r="89709" customFormat="1" x14ac:dyDescent="0.35"/>
    <row r="89710" customFormat="1" x14ac:dyDescent="0.35"/>
    <row r="89711" customFormat="1" x14ac:dyDescent="0.35"/>
    <row r="89712" customFormat="1" x14ac:dyDescent="0.35"/>
    <row r="89713" customFormat="1" x14ac:dyDescent="0.35"/>
    <row r="89714" customFormat="1" x14ac:dyDescent="0.35"/>
    <row r="89715" customFormat="1" x14ac:dyDescent="0.35"/>
    <row r="89716" customFormat="1" x14ac:dyDescent="0.35"/>
    <row r="89717" customFormat="1" x14ac:dyDescent="0.35"/>
    <row r="89718" customFormat="1" x14ac:dyDescent="0.35"/>
    <row r="89719" customFormat="1" x14ac:dyDescent="0.35"/>
    <row r="89720" customFormat="1" x14ac:dyDescent="0.35"/>
    <row r="89721" customFormat="1" x14ac:dyDescent="0.35"/>
    <row r="89722" customFormat="1" x14ac:dyDescent="0.35"/>
    <row r="89723" customFormat="1" x14ac:dyDescent="0.35"/>
    <row r="89724" customFormat="1" x14ac:dyDescent="0.35"/>
    <row r="89725" customFormat="1" x14ac:dyDescent="0.35"/>
    <row r="89726" customFormat="1" x14ac:dyDescent="0.35"/>
    <row r="89727" customFormat="1" x14ac:dyDescent="0.35"/>
    <row r="89728" customFormat="1" x14ac:dyDescent="0.35"/>
    <row r="89729" customFormat="1" x14ac:dyDescent="0.35"/>
    <row r="89730" customFormat="1" x14ac:dyDescent="0.35"/>
    <row r="89731" customFormat="1" x14ac:dyDescent="0.35"/>
    <row r="89732" customFormat="1" x14ac:dyDescent="0.35"/>
    <row r="89733" customFormat="1" x14ac:dyDescent="0.35"/>
    <row r="89734" customFormat="1" x14ac:dyDescent="0.35"/>
    <row r="89735" customFormat="1" x14ac:dyDescent="0.35"/>
    <row r="89736" customFormat="1" x14ac:dyDescent="0.35"/>
    <row r="89737" customFormat="1" x14ac:dyDescent="0.35"/>
    <row r="89738" customFormat="1" x14ac:dyDescent="0.35"/>
    <row r="89739" customFormat="1" x14ac:dyDescent="0.35"/>
    <row r="89740" customFormat="1" x14ac:dyDescent="0.35"/>
    <row r="89741" customFormat="1" x14ac:dyDescent="0.35"/>
    <row r="89742" customFormat="1" x14ac:dyDescent="0.35"/>
    <row r="89743" customFormat="1" x14ac:dyDescent="0.35"/>
    <row r="89744" customFormat="1" x14ac:dyDescent="0.35"/>
    <row r="89745" customFormat="1" x14ac:dyDescent="0.35"/>
    <row r="89746" customFormat="1" x14ac:dyDescent="0.35"/>
    <row r="89747" customFormat="1" x14ac:dyDescent="0.35"/>
    <row r="89748" customFormat="1" x14ac:dyDescent="0.35"/>
    <row r="89749" customFormat="1" x14ac:dyDescent="0.35"/>
    <row r="89750" customFormat="1" x14ac:dyDescent="0.35"/>
    <row r="89751" customFormat="1" x14ac:dyDescent="0.35"/>
    <row r="89752" customFormat="1" x14ac:dyDescent="0.35"/>
    <row r="89753" customFormat="1" x14ac:dyDescent="0.35"/>
    <row r="89754" customFormat="1" x14ac:dyDescent="0.35"/>
    <row r="89755" customFormat="1" x14ac:dyDescent="0.35"/>
    <row r="89756" customFormat="1" x14ac:dyDescent="0.35"/>
    <row r="89757" customFormat="1" x14ac:dyDescent="0.35"/>
    <row r="89758" customFormat="1" x14ac:dyDescent="0.35"/>
    <row r="89759" customFormat="1" x14ac:dyDescent="0.35"/>
    <row r="89760" customFormat="1" x14ac:dyDescent="0.35"/>
    <row r="89761" customFormat="1" x14ac:dyDescent="0.35"/>
    <row r="89762" customFormat="1" x14ac:dyDescent="0.35"/>
    <row r="89763" customFormat="1" x14ac:dyDescent="0.35"/>
    <row r="89764" customFormat="1" x14ac:dyDescent="0.35"/>
    <row r="89765" customFormat="1" x14ac:dyDescent="0.35"/>
    <row r="89766" customFormat="1" x14ac:dyDescent="0.35"/>
    <row r="89767" customFormat="1" x14ac:dyDescent="0.35"/>
    <row r="89768" customFormat="1" x14ac:dyDescent="0.35"/>
    <row r="89769" customFormat="1" x14ac:dyDescent="0.35"/>
    <row r="89770" customFormat="1" x14ac:dyDescent="0.35"/>
    <row r="89771" customFormat="1" x14ac:dyDescent="0.35"/>
    <row r="89772" customFormat="1" x14ac:dyDescent="0.35"/>
    <row r="89773" customFormat="1" x14ac:dyDescent="0.35"/>
    <row r="89774" customFormat="1" x14ac:dyDescent="0.35"/>
    <row r="89775" customFormat="1" x14ac:dyDescent="0.35"/>
    <row r="89776" customFormat="1" x14ac:dyDescent="0.35"/>
    <row r="89777" customFormat="1" x14ac:dyDescent="0.35"/>
    <row r="89778" customFormat="1" x14ac:dyDescent="0.35"/>
    <row r="89779" customFormat="1" x14ac:dyDescent="0.35"/>
    <row r="89780" customFormat="1" x14ac:dyDescent="0.35"/>
    <row r="89781" customFormat="1" x14ac:dyDescent="0.35"/>
    <row r="89782" customFormat="1" x14ac:dyDescent="0.35"/>
    <row r="89783" customFormat="1" x14ac:dyDescent="0.35"/>
    <row r="89784" customFormat="1" x14ac:dyDescent="0.35"/>
    <row r="89785" customFormat="1" x14ac:dyDescent="0.35"/>
    <row r="89786" customFormat="1" x14ac:dyDescent="0.35"/>
    <row r="89787" customFormat="1" x14ac:dyDescent="0.35"/>
    <row r="89788" customFormat="1" x14ac:dyDescent="0.35"/>
    <row r="89789" customFormat="1" x14ac:dyDescent="0.35"/>
    <row r="89790" customFormat="1" x14ac:dyDescent="0.35"/>
    <row r="89791" customFormat="1" x14ac:dyDescent="0.35"/>
    <row r="89792" customFormat="1" x14ac:dyDescent="0.35"/>
    <row r="89793" customFormat="1" x14ac:dyDescent="0.35"/>
    <row r="89794" customFormat="1" x14ac:dyDescent="0.35"/>
    <row r="89795" customFormat="1" x14ac:dyDescent="0.35"/>
    <row r="89796" customFormat="1" x14ac:dyDescent="0.35"/>
    <row r="89797" customFormat="1" x14ac:dyDescent="0.35"/>
    <row r="89798" customFormat="1" x14ac:dyDescent="0.35"/>
    <row r="89799" customFormat="1" x14ac:dyDescent="0.35"/>
    <row r="89800" customFormat="1" x14ac:dyDescent="0.35"/>
    <row r="89801" customFormat="1" x14ac:dyDescent="0.35"/>
    <row r="89802" customFormat="1" x14ac:dyDescent="0.35"/>
    <row r="89803" customFormat="1" x14ac:dyDescent="0.35"/>
    <row r="89804" customFormat="1" x14ac:dyDescent="0.35"/>
    <row r="89805" customFormat="1" x14ac:dyDescent="0.35"/>
    <row r="89806" customFormat="1" x14ac:dyDescent="0.35"/>
    <row r="89807" customFormat="1" x14ac:dyDescent="0.35"/>
    <row r="89808" customFormat="1" x14ac:dyDescent="0.35"/>
    <row r="89809" customFormat="1" x14ac:dyDescent="0.35"/>
    <row r="89810" customFormat="1" x14ac:dyDescent="0.35"/>
    <row r="89811" customFormat="1" x14ac:dyDescent="0.35"/>
    <row r="89812" customFormat="1" x14ac:dyDescent="0.35"/>
    <row r="89813" customFormat="1" x14ac:dyDescent="0.35"/>
    <row r="89814" customFormat="1" x14ac:dyDescent="0.35"/>
    <row r="89815" customFormat="1" x14ac:dyDescent="0.35"/>
    <row r="89816" customFormat="1" x14ac:dyDescent="0.35"/>
    <row r="89817" customFormat="1" x14ac:dyDescent="0.35"/>
    <row r="89818" customFormat="1" x14ac:dyDescent="0.35"/>
    <row r="89819" customFormat="1" x14ac:dyDescent="0.35"/>
    <row r="89820" customFormat="1" x14ac:dyDescent="0.35"/>
    <row r="89821" customFormat="1" x14ac:dyDescent="0.35"/>
    <row r="89822" customFormat="1" x14ac:dyDescent="0.35"/>
    <row r="89823" customFormat="1" x14ac:dyDescent="0.35"/>
    <row r="89824" customFormat="1" x14ac:dyDescent="0.35"/>
    <row r="89825" customFormat="1" x14ac:dyDescent="0.35"/>
    <row r="89826" customFormat="1" x14ac:dyDescent="0.35"/>
    <row r="89827" customFormat="1" x14ac:dyDescent="0.35"/>
    <row r="89828" customFormat="1" x14ac:dyDescent="0.35"/>
    <row r="89829" customFormat="1" x14ac:dyDescent="0.35"/>
    <row r="89830" customFormat="1" x14ac:dyDescent="0.35"/>
    <row r="89831" customFormat="1" x14ac:dyDescent="0.35"/>
    <row r="89832" customFormat="1" x14ac:dyDescent="0.35"/>
    <row r="89833" customFormat="1" x14ac:dyDescent="0.35"/>
    <row r="89834" customFormat="1" x14ac:dyDescent="0.35"/>
    <row r="89835" customFormat="1" x14ac:dyDescent="0.35"/>
    <row r="89836" customFormat="1" x14ac:dyDescent="0.35"/>
    <row r="89837" customFormat="1" x14ac:dyDescent="0.35"/>
    <row r="89838" customFormat="1" x14ac:dyDescent="0.35"/>
    <row r="89839" customFormat="1" x14ac:dyDescent="0.35"/>
    <row r="89840" customFormat="1" x14ac:dyDescent="0.35"/>
    <row r="89841" customFormat="1" x14ac:dyDescent="0.35"/>
    <row r="89842" customFormat="1" x14ac:dyDescent="0.35"/>
    <row r="89843" customFormat="1" x14ac:dyDescent="0.35"/>
    <row r="89844" customFormat="1" x14ac:dyDescent="0.35"/>
    <row r="89845" customFormat="1" x14ac:dyDescent="0.35"/>
    <row r="89846" customFormat="1" x14ac:dyDescent="0.35"/>
    <row r="89847" customFormat="1" x14ac:dyDescent="0.35"/>
    <row r="89848" customFormat="1" x14ac:dyDescent="0.35"/>
    <row r="89849" customFormat="1" x14ac:dyDescent="0.35"/>
    <row r="89850" customFormat="1" x14ac:dyDescent="0.35"/>
    <row r="89851" customFormat="1" x14ac:dyDescent="0.35"/>
    <row r="89852" customFormat="1" x14ac:dyDescent="0.35"/>
    <row r="89853" customFormat="1" x14ac:dyDescent="0.35"/>
    <row r="89854" customFormat="1" x14ac:dyDescent="0.35"/>
    <row r="89855" customFormat="1" x14ac:dyDescent="0.35"/>
    <row r="89856" customFormat="1" x14ac:dyDescent="0.35"/>
    <row r="89857" customFormat="1" x14ac:dyDescent="0.35"/>
    <row r="89858" customFormat="1" x14ac:dyDescent="0.35"/>
    <row r="89859" customFormat="1" x14ac:dyDescent="0.35"/>
    <row r="89860" customFormat="1" x14ac:dyDescent="0.35"/>
    <row r="89861" customFormat="1" x14ac:dyDescent="0.35"/>
    <row r="89862" customFormat="1" x14ac:dyDescent="0.35"/>
    <row r="89863" customFormat="1" x14ac:dyDescent="0.35"/>
    <row r="89864" customFormat="1" x14ac:dyDescent="0.35"/>
    <row r="89865" customFormat="1" x14ac:dyDescent="0.35"/>
    <row r="89866" customFormat="1" x14ac:dyDescent="0.35"/>
    <row r="89867" customFormat="1" x14ac:dyDescent="0.35"/>
    <row r="89868" customFormat="1" x14ac:dyDescent="0.35"/>
    <row r="89869" customFormat="1" x14ac:dyDescent="0.35"/>
    <row r="89870" customFormat="1" x14ac:dyDescent="0.35"/>
    <row r="89871" customFormat="1" x14ac:dyDescent="0.35"/>
    <row r="89872" customFormat="1" x14ac:dyDescent="0.35"/>
    <row r="89873" customFormat="1" x14ac:dyDescent="0.35"/>
    <row r="89874" customFormat="1" x14ac:dyDescent="0.35"/>
    <row r="89875" customFormat="1" x14ac:dyDescent="0.35"/>
    <row r="89876" customFormat="1" x14ac:dyDescent="0.35"/>
    <row r="89877" customFormat="1" x14ac:dyDescent="0.35"/>
    <row r="89878" customFormat="1" x14ac:dyDescent="0.35"/>
    <row r="89879" customFormat="1" x14ac:dyDescent="0.35"/>
    <row r="89880" customFormat="1" x14ac:dyDescent="0.35"/>
    <row r="89881" customFormat="1" x14ac:dyDescent="0.35"/>
    <row r="89882" customFormat="1" x14ac:dyDescent="0.35"/>
    <row r="89883" customFormat="1" x14ac:dyDescent="0.35"/>
    <row r="89884" customFormat="1" x14ac:dyDescent="0.35"/>
    <row r="89885" customFormat="1" x14ac:dyDescent="0.35"/>
    <row r="89886" customFormat="1" x14ac:dyDescent="0.35"/>
    <row r="89887" customFormat="1" x14ac:dyDescent="0.35"/>
    <row r="89888" customFormat="1" x14ac:dyDescent="0.35"/>
    <row r="89889" customFormat="1" x14ac:dyDescent="0.35"/>
    <row r="89890" customFormat="1" x14ac:dyDescent="0.35"/>
    <row r="89891" customFormat="1" x14ac:dyDescent="0.35"/>
    <row r="89892" customFormat="1" x14ac:dyDescent="0.35"/>
    <row r="89893" customFormat="1" x14ac:dyDescent="0.35"/>
    <row r="89894" customFormat="1" x14ac:dyDescent="0.35"/>
    <row r="89895" customFormat="1" x14ac:dyDescent="0.35"/>
    <row r="89896" customFormat="1" x14ac:dyDescent="0.35"/>
    <row r="89897" customFormat="1" x14ac:dyDescent="0.35"/>
    <row r="89898" customFormat="1" x14ac:dyDescent="0.35"/>
    <row r="89899" customFormat="1" x14ac:dyDescent="0.35"/>
    <row r="89900" customFormat="1" x14ac:dyDescent="0.35"/>
    <row r="89901" customFormat="1" x14ac:dyDescent="0.35"/>
    <row r="89902" customFormat="1" x14ac:dyDescent="0.35"/>
    <row r="89903" customFormat="1" x14ac:dyDescent="0.35"/>
    <row r="89904" customFormat="1" x14ac:dyDescent="0.35"/>
    <row r="89905" customFormat="1" x14ac:dyDescent="0.35"/>
    <row r="89906" customFormat="1" x14ac:dyDescent="0.35"/>
    <row r="89907" customFormat="1" x14ac:dyDescent="0.35"/>
    <row r="89908" customFormat="1" x14ac:dyDescent="0.35"/>
    <row r="89909" customFormat="1" x14ac:dyDescent="0.35"/>
    <row r="89910" customFormat="1" x14ac:dyDescent="0.35"/>
    <row r="89911" customFormat="1" x14ac:dyDescent="0.35"/>
    <row r="89912" customFormat="1" x14ac:dyDescent="0.35"/>
    <row r="89913" customFormat="1" x14ac:dyDescent="0.35"/>
    <row r="89914" customFormat="1" x14ac:dyDescent="0.35"/>
    <row r="89915" customFormat="1" x14ac:dyDescent="0.35"/>
    <row r="89916" customFormat="1" x14ac:dyDescent="0.35"/>
    <row r="89917" customFormat="1" x14ac:dyDescent="0.35"/>
    <row r="89918" customFormat="1" x14ac:dyDescent="0.35"/>
    <row r="89919" customFormat="1" x14ac:dyDescent="0.35"/>
    <row r="89920" customFormat="1" x14ac:dyDescent="0.35"/>
    <row r="89921" customFormat="1" x14ac:dyDescent="0.35"/>
    <row r="89922" customFormat="1" x14ac:dyDescent="0.35"/>
    <row r="89923" customFormat="1" x14ac:dyDescent="0.35"/>
    <row r="89924" customFormat="1" x14ac:dyDescent="0.35"/>
    <row r="89925" customFormat="1" x14ac:dyDescent="0.35"/>
    <row r="89926" customFormat="1" x14ac:dyDescent="0.35"/>
    <row r="89927" customFormat="1" x14ac:dyDescent="0.35"/>
    <row r="89928" customFormat="1" x14ac:dyDescent="0.35"/>
    <row r="89929" customFormat="1" x14ac:dyDescent="0.35"/>
    <row r="89930" customFormat="1" x14ac:dyDescent="0.35"/>
    <row r="89931" customFormat="1" x14ac:dyDescent="0.35"/>
    <row r="89932" customFormat="1" x14ac:dyDescent="0.35"/>
    <row r="89933" customFormat="1" x14ac:dyDescent="0.35"/>
    <row r="89934" customFormat="1" x14ac:dyDescent="0.35"/>
    <row r="89935" customFormat="1" x14ac:dyDescent="0.35"/>
    <row r="89936" customFormat="1" x14ac:dyDescent="0.35"/>
    <row r="89937" customFormat="1" x14ac:dyDescent="0.35"/>
    <row r="89938" customFormat="1" x14ac:dyDescent="0.35"/>
    <row r="89939" customFormat="1" x14ac:dyDescent="0.35"/>
    <row r="89940" customFormat="1" x14ac:dyDescent="0.35"/>
    <row r="89941" customFormat="1" x14ac:dyDescent="0.35"/>
    <row r="89942" customFormat="1" x14ac:dyDescent="0.35"/>
    <row r="89943" customFormat="1" x14ac:dyDescent="0.35"/>
    <row r="89944" customFormat="1" x14ac:dyDescent="0.35"/>
    <row r="89945" customFormat="1" x14ac:dyDescent="0.35"/>
    <row r="89946" customFormat="1" x14ac:dyDescent="0.35"/>
    <row r="89947" customFormat="1" x14ac:dyDescent="0.35"/>
    <row r="89948" customFormat="1" x14ac:dyDescent="0.35"/>
    <row r="89949" customFormat="1" x14ac:dyDescent="0.35"/>
    <row r="89950" customFormat="1" x14ac:dyDescent="0.35"/>
    <row r="89951" customFormat="1" x14ac:dyDescent="0.35"/>
    <row r="89952" customFormat="1" x14ac:dyDescent="0.35"/>
    <row r="89953" customFormat="1" x14ac:dyDescent="0.35"/>
    <row r="89954" customFormat="1" x14ac:dyDescent="0.35"/>
    <row r="89955" customFormat="1" x14ac:dyDescent="0.35"/>
    <row r="89956" customFormat="1" x14ac:dyDescent="0.35"/>
    <row r="89957" customFormat="1" x14ac:dyDescent="0.35"/>
    <row r="89958" customFormat="1" x14ac:dyDescent="0.35"/>
    <row r="89959" customFormat="1" x14ac:dyDescent="0.35"/>
    <row r="89960" customFormat="1" x14ac:dyDescent="0.35"/>
    <row r="89961" customFormat="1" x14ac:dyDescent="0.35"/>
    <row r="89962" customFormat="1" x14ac:dyDescent="0.35"/>
    <row r="89963" customFormat="1" x14ac:dyDescent="0.35"/>
    <row r="89964" customFormat="1" x14ac:dyDescent="0.35"/>
    <row r="89965" customFormat="1" x14ac:dyDescent="0.35"/>
    <row r="89966" customFormat="1" x14ac:dyDescent="0.35"/>
    <row r="89967" customFormat="1" x14ac:dyDescent="0.35"/>
    <row r="89968" customFormat="1" x14ac:dyDescent="0.35"/>
    <row r="89969" customFormat="1" x14ac:dyDescent="0.35"/>
    <row r="89970" customFormat="1" x14ac:dyDescent="0.35"/>
    <row r="89971" customFormat="1" x14ac:dyDescent="0.35"/>
    <row r="89972" customFormat="1" x14ac:dyDescent="0.35"/>
    <row r="89973" customFormat="1" x14ac:dyDescent="0.35"/>
    <row r="89974" customFormat="1" x14ac:dyDescent="0.35"/>
    <row r="89975" customFormat="1" x14ac:dyDescent="0.35"/>
    <row r="89976" customFormat="1" x14ac:dyDescent="0.35"/>
    <row r="89977" customFormat="1" x14ac:dyDescent="0.35"/>
    <row r="89978" customFormat="1" x14ac:dyDescent="0.35"/>
    <row r="89979" customFormat="1" x14ac:dyDescent="0.35"/>
    <row r="89980" customFormat="1" x14ac:dyDescent="0.35"/>
    <row r="89981" customFormat="1" x14ac:dyDescent="0.35"/>
    <row r="89982" customFormat="1" x14ac:dyDescent="0.35"/>
    <row r="89983" customFormat="1" x14ac:dyDescent="0.35"/>
    <row r="89984" customFormat="1" x14ac:dyDescent="0.35"/>
    <row r="89985" customFormat="1" x14ac:dyDescent="0.35"/>
    <row r="89986" customFormat="1" x14ac:dyDescent="0.35"/>
    <row r="89987" customFormat="1" x14ac:dyDescent="0.35"/>
    <row r="89988" customFormat="1" x14ac:dyDescent="0.35"/>
    <row r="89989" customFormat="1" x14ac:dyDescent="0.35"/>
    <row r="89990" customFormat="1" x14ac:dyDescent="0.35"/>
    <row r="89991" customFormat="1" x14ac:dyDescent="0.35"/>
    <row r="89992" customFormat="1" x14ac:dyDescent="0.35"/>
    <row r="89993" customFormat="1" x14ac:dyDescent="0.35"/>
    <row r="89994" customFormat="1" x14ac:dyDescent="0.35"/>
    <row r="89995" customFormat="1" x14ac:dyDescent="0.35"/>
    <row r="89996" customFormat="1" x14ac:dyDescent="0.35"/>
    <row r="89997" customFormat="1" x14ac:dyDescent="0.35"/>
    <row r="89998" customFormat="1" x14ac:dyDescent="0.35"/>
    <row r="89999" customFormat="1" x14ac:dyDescent="0.35"/>
    <row r="90000" customFormat="1" x14ac:dyDescent="0.35"/>
    <row r="90001" customFormat="1" x14ac:dyDescent="0.35"/>
    <row r="90002" customFormat="1" x14ac:dyDescent="0.35"/>
    <row r="90003" customFormat="1" x14ac:dyDescent="0.35"/>
    <row r="90004" customFormat="1" x14ac:dyDescent="0.35"/>
    <row r="90005" customFormat="1" x14ac:dyDescent="0.35"/>
    <row r="90006" customFormat="1" x14ac:dyDescent="0.35"/>
    <row r="90007" customFormat="1" x14ac:dyDescent="0.35"/>
    <row r="90008" customFormat="1" x14ac:dyDescent="0.35"/>
    <row r="90009" customFormat="1" x14ac:dyDescent="0.35"/>
    <row r="90010" customFormat="1" x14ac:dyDescent="0.35"/>
    <row r="90011" customFormat="1" x14ac:dyDescent="0.35"/>
    <row r="90012" customFormat="1" x14ac:dyDescent="0.35"/>
    <row r="90013" customFormat="1" x14ac:dyDescent="0.35"/>
    <row r="90014" customFormat="1" x14ac:dyDescent="0.35"/>
    <row r="90015" customFormat="1" x14ac:dyDescent="0.35"/>
    <row r="90016" customFormat="1" x14ac:dyDescent="0.35"/>
    <row r="90017" customFormat="1" x14ac:dyDescent="0.35"/>
    <row r="90018" customFormat="1" x14ac:dyDescent="0.35"/>
    <row r="90019" customFormat="1" x14ac:dyDescent="0.35"/>
    <row r="90020" customFormat="1" x14ac:dyDescent="0.35"/>
    <row r="90021" customFormat="1" x14ac:dyDescent="0.35"/>
    <row r="90022" customFormat="1" x14ac:dyDescent="0.35"/>
    <row r="90023" customFormat="1" x14ac:dyDescent="0.35"/>
    <row r="90024" customFormat="1" x14ac:dyDescent="0.35"/>
    <row r="90025" customFormat="1" x14ac:dyDescent="0.35"/>
    <row r="90026" customFormat="1" x14ac:dyDescent="0.35"/>
    <row r="90027" customFormat="1" x14ac:dyDescent="0.35"/>
    <row r="90028" customFormat="1" x14ac:dyDescent="0.35"/>
    <row r="90029" customFormat="1" x14ac:dyDescent="0.35"/>
    <row r="90030" customFormat="1" x14ac:dyDescent="0.35"/>
    <row r="90031" customFormat="1" x14ac:dyDescent="0.35"/>
    <row r="90032" customFormat="1" x14ac:dyDescent="0.35"/>
    <row r="90033" customFormat="1" x14ac:dyDescent="0.35"/>
    <row r="90034" customFormat="1" x14ac:dyDescent="0.35"/>
    <row r="90035" customFormat="1" x14ac:dyDescent="0.35"/>
    <row r="90036" customFormat="1" x14ac:dyDescent="0.35"/>
    <row r="90037" customFormat="1" x14ac:dyDescent="0.35"/>
    <row r="90038" customFormat="1" x14ac:dyDescent="0.35"/>
    <row r="90039" customFormat="1" x14ac:dyDescent="0.35"/>
    <row r="90040" customFormat="1" x14ac:dyDescent="0.35"/>
    <row r="90041" customFormat="1" x14ac:dyDescent="0.35"/>
    <row r="90042" customFormat="1" x14ac:dyDescent="0.35"/>
    <row r="90043" customFormat="1" x14ac:dyDescent="0.35"/>
    <row r="90044" customFormat="1" x14ac:dyDescent="0.35"/>
    <row r="90045" customFormat="1" x14ac:dyDescent="0.35"/>
    <row r="90046" customFormat="1" x14ac:dyDescent="0.35"/>
    <row r="90047" customFormat="1" x14ac:dyDescent="0.35"/>
    <row r="90048" customFormat="1" x14ac:dyDescent="0.35"/>
    <row r="90049" customFormat="1" x14ac:dyDescent="0.35"/>
    <row r="90050" customFormat="1" x14ac:dyDescent="0.35"/>
    <row r="90051" customFormat="1" x14ac:dyDescent="0.35"/>
    <row r="90052" customFormat="1" x14ac:dyDescent="0.35"/>
    <row r="90053" customFormat="1" x14ac:dyDescent="0.35"/>
    <row r="90054" customFormat="1" x14ac:dyDescent="0.35"/>
    <row r="90055" customFormat="1" x14ac:dyDescent="0.35"/>
    <row r="90056" customFormat="1" x14ac:dyDescent="0.35"/>
    <row r="90057" customFormat="1" x14ac:dyDescent="0.35"/>
    <row r="90058" customFormat="1" x14ac:dyDescent="0.35"/>
    <row r="90059" customFormat="1" x14ac:dyDescent="0.35"/>
    <row r="90060" customFormat="1" x14ac:dyDescent="0.35"/>
    <row r="90061" customFormat="1" x14ac:dyDescent="0.35"/>
    <row r="90062" customFormat="1" x14ac:dyDescent="0.35"/>
    <row r="90063" customFormat="1" x14ac:dyDescent="0.35"/>
    <row r="90064" customFormat="1" x14ac:dyDescent="0.35"/>
    <row r="90065" customFormat="1" x14ac:dyDescent="0.35"/>
    <row r="90066" customFormat="1" x14ac:dyDescent="0.35"/>
    <row r="90067" customFormat="1" x14ac:dyDescent="0.35"/>
    <row r="90068" customFormat="1" x14ac:dyDescent="0.35"/>
    <row r="90069" customFormat="1" x14ac:dyDescent="0.35"/>
    <row r="90070" customFormat="1" x14ac:dyDescent="0.35"/>
    <row r="90071" customFormat="1" x14ac:dyDescent="0.35"/>
    <row r="90072" customFormat="1" x14ac:dyDescent="0.35"/>
    <row r="90073" customFormat="1" x14ac:dyDescent="0.35"/>
    <row r="90074" customFormat="1" x14ac:dyDescent="0.35"/>
    <row r="90075" customFormat="1" x14ac:dyDescent="0.35"/>
    <row r="90076" customFormat="1" x14ac:dyDescent="0.35"/>
    <row r="90077" customFormat="1" x14ac:dyDescent="0.35"/>
    <row r="90078" customFormat="1" x14ac:dyDescent="0.35"/>
    <row r="90079" customFormat="1" x14ac:dyDescent="0.35"/>
    <row r="90080" customFormat="1" x14ac:dyDescent="0.35"/>
    <row r="90081" customFormat="1" x14ac:dyDescent="0.35"/>
    <row r="90082" customFormat="1" x14ac:dyDescent="0.35"/>
    <row r="90083" customFormat="1" x14ac:dyDescent="0.35"/>
    <row r="90084" customFormat="1" x14ac:dyDescent="0.35"/>
    <row r="90085" customFormat="1" x14ac:dyDescent="0.35"/>
    <row r="90086" customFormat="1" x14ac:dyDescent="0.35"/>
    <row r="90087" customFormat="1" x14ac:dyDescent="0.35"/>
    <row r="90088" customFormat="1" x14ac:dyDescent="0.35"/>
    <row r="90089" customFormat="1" x14ac:dyDescent="0.35"/>
    <row r="90090" customFormat="1" x14ac:dyDescent="0.35"/>
    <row r="90091" customFormat="1" x14ac:dyDescent="0.35"/>
    <row r="90092" customFormat="1" x14ac:dyDescent="0.35"/>
    <row r="90093" customFormat="1" x14ac:dyDescent="0.35"/>
    <row r="90094" customFormat="1" x14ac:dyDescent="0.35"/>
    <row r="90095" customFormat="1" x14ac:dyDescent="0.35"/>
    <row r="90096" customFormat="1" x14ac:dyDescent="0.35"/>
    <row r="90097" customFormat="1" x14ac:dyDescent="0.35"/>
    <row r="90098" customFormat="1" x14ac:dyDescent="0.35"/>
    <row r="90099" customFormat="1" x14ac:dyDescent="0.35"/>
    <row r="90100" customFormat="1" x14ac:dyDescent="0.35"/>
    <row r="90101" customFormat="1" x14ac:dyDescent="0.35"/>
    <row r="90102" customFormat="1" x14ac:dyDescent="0.35"/>
    <row r="90103" customFormat="1" x14ac:dyDescent="0.35"/>
    <row r="90104" customFormat="1" x14ac:dyDescent="0.35"/>
    <row r="90105" customFormat="1" x14ac:dyDescent="0.35"/>
    <row r="90106" customFormat="1" x14ac:dyDescent="0.35"/>
    <row r="90107" customFormat="1" x14ac:dyDescent="0.35"/>
    <row r="90108" customFormat="1" x14ac:dyDescent="0.35"/>
    <row r="90109" customFormat="1" x14ac:dyDescent="0.35"/>
    <row r="90110" customFormat="1" x14ac:dyDescent="0.35"/>
    <row r="90111" customFormat="1" x14ac:dyDescent="0.35"/>
    <row r="90112" customFormat="1" x14ac:dyDescent="0.35"/>
    <row r="90113" customFormat="1" x14ac:dyDescent="0.35"/>
    <row r="90114" customFormat="1" x14ac:dyDescent="0.35"/>
    <row r="90115" customFormat="1" x14ac:dyDescent="0.35"/>
    <row r="90116" customFormat="1" x14ac:dyDescent="0.35"/>
    <row r="90117" customFormat="1" x14ac:dyDescent="0.35"/>
    <row r="90118" customFormat="1" x14ac:dyDescent="0.35"/>
    <row r="90119" customFormat="1" x14ac:dyDescent="0.35"/>
    <row r="90120" customFormat="1" x14ac:dyDescent="0.35"/>
    <row r="90121" customFormat="1" x14ac:dyDescent="0.35"/>
    <row r="90122" customFormat="1" x14ac:dyDescent="0.35"/>
    <row r="90123" customFormat="1" x14ac:dyDescent="0.35"/>
    <row r="90124" customFormat="1" x14ac:dyDescent="0.35"/>
    <row r="90125" customFormat="1" x14ac:dyDescent="0.35"/>
    <row r="90126" customFormat="1" x14ac:dyDescent="0.35"/>
    <row r="90127" customFormat="1" x14ac:dyDescent="0.35"/>
    <row r="90128" customFormat="1" x14ac:dyDescent="0.35"/>
    <row r="90129" customFormat="1" x14ac:dyDescent="0.35"/>
    <row r="90130" customFormat="1" x14ac:dyDescent="0.35"/>
    <row r="90131" customFormat="1" x14ac:dyDescent="0.35"/>
    <row r="90132" customFormat="1" x14ac:dyDescent="0.35"/>
    <row r="90133" customFormat="1" x14ac:dyDescent="0.35"/>
    <row r="90134" customFormat="1" x14ac:dyDescent="0.35"/>
    <row r="90135" customFormat="1" x14ac:dyDescent="0.35"/>
    <row r="90136" customFormat="1" x14ac:dyDescent="0.35"/>
    <row r="90137" customFormat="1" x14ac:dyDescent="0.35"/>
    <row r="90138" customFormat="1" x14ac:dyDescent="0.35"/>
    <row r="90139" customFormat="1" x14ac:dyDescent="0.35"/>
    <row r="90140" customFormat="1" x14ac:dyDescent="0.35"/>
    <row r="90141" customFormat="1" x14ac:dyDescent="0.35"/>
    <row r="90142" customFormat="1" x14ac:dyDescent="0.35"/>
    <row r="90143" customFormat="1" x14ac:dyDescent="0.35"/>
    <row r="90144" customFormat="1" x14ac:dyDescent="0.35"/>
    <row r="90145" customFormat="1" x14ac:dyDescent="0.35"/>
    <row r="90146" customFormat="1" x14ac:dyDescent="0.35"/>
    <row r="90147" customFormat="1" x14ac:dyDescent="0.35"/>
    <row r="90148" customFormat="1" x14ac:dyDescent="0.35"/>
    <row r="90149" customFormat="1" x14ac:dyDescent="0.35"/>
    <row r="90150" customFormat="1" x14ac:dyDescent="0.35"/>
    <row r="90151" customFormat="1" x14ac:dyDescent="0.35"/>
    <row r="90152" customFormat="1" x14ac:dyDescent="0.35"/>
    <row r="90153" customFormat="1" x14ac:dyDescent="0.35"/>
    <row r="90154" customFormat="1" x14ac:dyDescent="0.35"/>
    <row r="90155" customFormat="1" x14ac:dyDescent="0.35"/>
    <row r="90156" customFormat="1" x14ac:dyDescent="0.35"/>
    <row r="90157" customFormat="1" x14ac:dyDescent="0.35"/>
    <row r="90158" customFormat="1" x14ac:dyDescent="0.35"/>
    <row r="90159" customFormat="1" x14ac:dyDescent="0.35"/>
    <row r="90160" customFormat="1" x14ac:dyDescent="0.35"/>
    <row r="90161" customFormat="1" x14ac:dyDescent="0.35"/>
    <row r="90162" customFormat="1" x14ac:dyDescent="0.35"/>
    <row r="90163" customFormat="1" x14ac:dyDescent="0.35"/>
    <row r="90164" customFormat="1" x14ac:dyDescent="0.35"/>
    <row r="90165" customFormat="1" x14ac:dyDescent="0.35"/>
    <row r="90166" customFormat="1" x14ac:dyDescent="0.35"/>
    <row r="90167" customFormat="1" x14ac:dyDescent="0.35"/>
    <row r="90168" customFormat="1" x14ac:dyDescent="0.35"/>
    <row r="90169" customFormat="1" x14ac:dyDescent="0.35"/>
    <row r="90170" customFormat="1" x14ac:dyDescent="0.35"/>
    <row r="90171" customFormat="1" x14ac:dyDescent="0.35"/>
    <row r="90172" customFormat="1" x14ac:dyDescent="0.35"/>
    <row r="90173" customFormat="1" x14ac:dyDescent="0.35"/>
    <row r="90174" customFormat="1" x14ac:dyDescent="0.35"/>
    <row r="90175" customFormat="1" x14ac:dyDescent="0.35"/>
    <row r="90176" customFormat="1" x14ac:dyDescent="0.35"/>
    <row r="90177" customFormat="1" x14ac:dyDescent="0.35"/>
    <row r="90178" customFormat="1" x14ac:dyDescent="0.35"/>
    <row r="90179" customFormat="1" x14ac:dyDescent="0.35"/>
    <row r="90180" customFormat="1" x14ac:dyDescent="0.35"/>
    <row r="90181" customFormat="1" x14ac:dyDescent="0.35"/>
    <row r="90182" customFormat="1" x14ac:dyDescent="0.35"/>
    <row r="90183" customFormat="1" x14ac:dyDescent="0.35"/>
    <row r="90184" customFormat="1" x14ac:dyDescent="0.35"/>
    <row r="90185" customFormat="1" x14ac:dyDescent="0.35"/>
    <row r="90186" customFormat="1" x14ac:dyDescent="0.35"/>
    <row r="90187" customFormat="1" x14ac:dyDescent="0.35"/>
    <row r="90188" customFormat="1" x14ac:dyDescent="0.35"/>
    <row r="90189" customFormat="1" x14ac:dyDescent="0.35"/>
    <row r="90190" customFormat="1" x14ac:dyDescent="0.35"/>
    <row r="90191" customFormat="1" x14ac:dyDescent="0.35"/>
    <row r="90192" customFormat="1" x14ac:dyDescent="0.35"/>
    <row r="90193" customFormat="1" x14ac:dyDescent="0.35"/>
    <row r="90194" customFormat="1" x14ac:dyDescent="0.35"/>
    <row r="90195" customFormat="1" x14ac:dyDescent="0.35"/>
    <row r="90196" customFormat="1" x14ac:dyDescent="0.35"/>
    <row r="90197" customFormat="1" x14ac:dyDescent="0.35"/>
    <row r="90198" customFormat="1" x14ac:dyDescent="0.35"/>
    <row r="90199" customFormat="1" x14ac:dyDescent="0.35"/>
    <row r="90200" customFormat="1" x14ac:dyDescent="0.35"/>
    <row r="90201" customFormat="1" x14ac:dyDescent="0.35"/>
    <row r="90202" customFormat="1" x14ac:dyDescent="0.35"/>
    <row r="90203" customFormat="1" x14ac:dyDescent="0.35"/>
    <row r="90204" customFormat="1" x14ac:dyDescent="0.35"/>
    <row r="90205" customFormat="1" x14ac:dyDescent="0.35"/>
    <row r="90206" customFormat="1" x14ac:dyDescent="0.35"/>
    <row r="90207" customFormat="1" x14ac:dyDescent="0.35"/>
    <row r="90208" customFormat="1" x14ac:dyDescent="0.35"/>
    <row r="90209" customFormat="1" x14ac:dyDescent="0.35"/>
    <row r="90210" customFormat="1" x14ac:dyDescent="0.35"/>
    <row r="90211" customFormat="1" x14ac:dyDescent="0.35"/>
    <row r="90212" customFormat="1" x14ac:dyDescent="0.35"/>
    <row r="90213" customFormat="1" x14ac:dyDescent="0.35"/>
    <row r="90214" customFormat="1" x14ac:dyDescent="0.35"/>
    <row r="90215" customFormat="1" x14ac:dyDescent="0.35"/>
    <row r="90216" customFormat="1" x14ac:dyDescent="0.35"/>
    <row r="90217" customFormat="1" x14ac:dyDescent="0.35"/>
    <row r="90218" customFormat="1" x14ac:dyDescent="0.35"/>
    <row r="90219" customFormat="1" x14ac:dyDescent="0.35"/>
    <row r="90220" customFormat="1" x14ac:dyDescent="0.35"/>
    <row r="90221" customFormat="1" x14ac:dyDescent="0.35"/>
    <row r="90222" customFormat="1" x14ac:dyDescent="0.35"/>
    <row r="90223" customFormat="1" x14ac:dyDescent="0.35"/>
    <row r="90224" customFormat="1" x14ac:dyDescent="0.35"/>
    <row r="90225" customFormat="1" x14ac:dyDescent="0.35"/>
    <row r="90226" customFormat="1" x14ac:dyDescent="0.35"/>
    <row r="90227" customFormat="1" x14ac:dyDescent="0.35"/>
    <row r="90228" customFormat="1" x14ac:dyDescent="0.35"/>
    <row r="90229" customFormat="1" x14ac:dyDescent="0.35"/>
    <row r="90230" customFormat="1" x14ac:dyDescent="0.35"/>
    <row r="90231" customFormat="1" x14ac:dyDescent="0.35"/>
    <row r="90232" customFormat="1" x14ac:dyDescent="0.35"/>
    <row r="90233" customFormat="1" x14ac:dyDescent="0.35"/>
    <row r="90234" customFormat="1" x14ac:dyDescent="0.35"/>
    <row r="90235" customFormat="1" x14ac:dyDescent="0.35"/>
    <row r="90236" customFormat="1" x14ac:dyDescent="0.35"/>
    <row r="90237" customFormat="1" x14ac:dyDescent="0.35"/>
    <row r="90238" customFormat="1" x14ac:dyDescent="0.35"/>
    <row r="90239" customFormat="1" x14ac:dyDescent="0.35"/>
    <row r="90240" customFormat="1" x14ac:dyDescent="0.35"/>
    <row r="90241" customFormat="1" x14ac:dyDescent="0.35"/>
    <row r="90242" customFormat="1" x14ac:dyDescent="0.35"/>
    <row r="90243" customFormat="1" x14ac:dyDescent="0.35"/>
    <row r="90244" customFormat="1" x14ac:dyDescent="0.35"/>
    <row r="90245" customFormat="1" x14ac:dyDescent="0.35"/>
    <row r="90246" customFormat="1" x14ac:dyDescent="0.35"/>
    <row r="90247" customFormat="1" x14ac:dyDescent="0.35"/>
    <row r="90248" customFormat="1" x14ac:dyDescent="0.35"/>
    <row r="90249" customFormat="1" x14ac:dyDescent="0.35"/>
    <row r="90250" customFormat="1" x14ac:dyDescent="0.35"/>
    <row r="90251" customFormat="1" x14ac:dyDescent="0.35"/>
    <row r="90252" customFormat="1" x14ac:dyDescent="0.35"/>
    <row r="90253" customFormat="1" x14ac:dyDescent="0.35"/>
    <row r="90254" customFormat="1" x14ac:dyDescent="0.35"/>
    <row r="90255" customFormat="1" x14ac:dyDescent="0.35"/>
    <row r="90256" customFormat="1" x14ac:dyDescent="0.35"/>
    <row r="90257" customFormat="1" x14ac:dyDescent="0.35"/>
    <row r="90258" customFormat="1" x14ac:dyDescent="0.35"/>
    <row r="90259" customFormat="1" x14ac:dyDescent="0.35"/>
    <row r="90260" customFormat="1" x14ac:dyDescent="0.35"/>
    <row r="90261" customFormat="1" x14ac:dyDescent="0.35"/>
    <row r="90262" customFormat="1" x14ac:dyDescent="0.35"/>
    <row r="90263" customFormat="1" x14ac:dyDescent="0.35"/>
    <row r="90264" customFormat="1" x14ac:dyDescent="0.35"/>
    <row r="90265" customFormat="1" x14ac:dyDescent="0.35"/>
    <row r="90266" customFormat="1" x14ac:dyDescent="0.35"/>
    <row r="90267" customFormat="1" x14ac:dyDescent="0.35"/>
    <row r="90268" customFormat="1" x14ac:dyDescent="0.35"/>
    <row r="90269" customFormat="1" x14ac:dyDescent="0.35"/>
    <row r="90270" customFormat="1" x14ac:dyDescent="0.35"/>
    <row r="90271" customFormat="1" x14ac:dyDescent="0.35"/>
    <row r="90272" customFormat="1" x14ac:dyDescent="0.35"/>
    <row r="90273" customFormat="1" x14ac:dyDescent="0.35"/>
    <row r="90274" customFormat="1" x14ac:dyDescent="0.35"/>
    <row r="90275" customFormat="1" x14ac:dyDescent="0.35"/>
    <row r="90276" customFormat="1" x14ac:dyDescent="0.35"/>
    <row r="90277" customFormat="1" x14ac:dyDescent="0.35"/>
    <row r="90278" customFormat="1" x14ac:dyDescent="0.35"/>
    <row r="90279" customFormat="1" x14ac:dyDescent="0.35"/>
    <row r="90280" customFormat="1" x14ac:dyDescent="0.35"/>
    <row r="90281" customFormat="1" x14ac:dyDescent="0.35"/>
    <row r="90282" customFormat="1" x14ac:dyDescent="0.35"/>
    <row r="90283" customFormat="1" x14ac:dyDescent="0.35"/>
    <row r="90284" customFormat="1" x14ac:dyDescent="0.35"/>
    <row r="90285" customFormat="1" x14ac:dyDescent="0.35"/>
    <row r="90286" customFormat="1" x14ac:dyDescent="0.35"/>
    <row r="90287" customFormat="1" x14ac:dyDescent="0.35"/>
    <row r="90288" customFormat="1" x14ac:dyDescent="0.35"/>
    <row r="90289" customFormat="1" x14ac:dyDescent="0.35"/>
    <row r="90290" customFormat="1" x14ac:dyDescent="0.35"/>
    <row r="90291" customFormat="1" x14ac:dyDescent="0.35"/>
    <row r="90292" customFormat="1" x14ac:dyDescent="0.35"/>
    <row r="90293" customFormat="1" x14ac:dyDescent="0.35"/>
    <row r="90294" customFormat="1" x14ac:dyDescent="0.35"/>
    <row r="90295" customFormat="1" x14ac:dyDescent="0.35"/>
    <row r="90296" customFormat="1" x14ac:dyDescent="0.35"/>
    <row r="90297" customFormat="1" x14ac:dyDescent="0.35"/>
    <row r="90298" customFormat="1" x14ac:dyDescent="0.35"/>
    <row r="90299" customFormat="1" x14ac:dyDescent="0.35"/>
    <row r="90300" customFormat="1" x14ac:dyDescent="0.35"/>
    <row r="90301" customFormat="1" x14ac:dyDescent="0.35"/>
    <row r="90302" customFormat="1" x14ac:dyDescent="0.35"/>
    <row r="90303" customFormat="1" x14ac:dyDescent="0.35"/>
    <row r="90304" customFormat="1" x14ac:dyDescent="0.35"/>
    <row r="90305" customFormat="1" x14ac:dyDescent="0.35"/>
    <row r="90306" customFormat="1" x14ac:dyDescent="0.35"/>
    <row r="90307" customFormat="1" x14ac:dyDescent="0.35"/>
    <row r="90308" customFormat="1" x14ac:dyDescent="0.35"/>
    <row r="90309" customFormat="1" x14ac:dyDescent="0.35"/>
    <row r="90310" customFormat="1" x14ac:dyDescent="0.35"/>
    <row r="90311" customFormat="1" x14ac:dyDescent="0.35"/>
    <row r="90312" customFormat="1" x14ac:dyDescent="0.35"/>
    <row r="90313" customFormat="1" x14ac:dyDescent="0.35"/>
    <row r="90314" customFormat="1" x14ac:dyDescent="0.35"/>
    <row r="90315" customFormat="1" x14ac:dyDescent="0.35"/>
    <row r="90316" customFormat="1" x14ac:dyDescent="0.35"/>
    <row r="90317" customFormat="1" x14ac:dyDescent="0.35"/>
    <row r="90318" customFormat="1" x14ac:dyDescent="0.35"/>
    <row r="90319" customFormat="1" x14ac:dyDescent="0.35"/>
    <row r="90320" customFormat="1" x14ac:dyDescent="0.35"/>
    <row r="90321" customFormat="1" x14ac:dyDescent="0.35"/>
    <row r="90322" customFormat="1" x14ac:dyDescent="0.35"/>
    <row r="90323" customFormat="1" x14ac:dyDescent="0.35"/>
    <row r="90324" customFormat="1" x14ac:dyDescent="0.35"/>
    <row r="90325" customFormat="1" x14ac:dyDescent="0.35"/>
    <row r="90326" customFormat="1" x14ac:dyDescent="0.35"/>
    <row r="90327" customFormat="1" x14ac:dyDescent="0.35"/>
    <row r="90328" customFormat="1" x14ac:dyDescent="0.35"/>
    <row r="90329" customFormat="1" x14ac:dyDescent="0.35"/>
    <row r="90330" customFormat="1" x14ac:dyDescent="0.35"/>
    <row r="90331" customFormat="1" x14ac:dyDescent="0.35"/>
    <row r="90332" customFormat="1" x14ac:dyDescent="0.35"/>
    <row r="90333" customFormat="1" x14ac:dyDescent="0.35"/>
    <row r="90334" customFormat="1" x14ac:dyDescent="0.35"/>
    <row r="90335" customFormat="1" x14ac:dyDescent="0.35"/>
    <row r="90336" customFormat="1" x14ac:dyDescent="0.35"/>
    <row r="90337" customFormat="1" x14ac:dyDescent="0.35"/>
    <row r="90338" customFormat="1" x14ac:dyDescent="0.35"/>
    <row r="90339" customFormat="1" x14ac:dyDescent="0.35"/>
    <row r="90340" customFormat="1" x14ac:dyDescent="0.35"/>
    <row r="90341" customFormat="1" x14ac:dyDescent="0.35"/>
    <row r="90342" customFormat="1" x14ac:dyDescent="0.35"/>
    <row r="90343" customFormat="1" x14ac:dyDescent="0.35"/>
    <row r="90344" customFormat="1" x14ac:dyDescent="0.35"/>
    <row r="90345" customFormat="1" x14ac:dyDescent="0.35"/>
    <row r="90346" customFormat="1" x14ac:dyDescent="0.35"/>
    <row r="90347" customFormat="1" x14ac:dyDescent="0.35"/>
    <row r="90348" customFormat="1" x14ac:dyDescent="0.35"/>
    <row r="90349" customFormat="1" x14ac:dyDescent="0.35"/>
    <row r="90350" customFormat="1" x14ac:dyDescent="0.35"/>
    <row r="90351" customFormat="1" x14ac:dyDescent="0.35"/>
    <row r="90352" customFormat="1" x14ac:dyDescent="0.35"/>
    <row r="90353" customFormat="1" x14ac:dyDescent="0.35"/>
    <row r="90354" customFormat="1" x14ac:dyDescent="0.35"/>
    <row r="90355" customFormat="1" x14ac:dyDescent="0.35"/>
    <row r="90356" customFormat="1" x14ac:dyDescent="0.35"/>
    <row r="90357" customFormat="1" x14ac:dyDescent="0.35"/>
    <row r="90358" customFormat="1" x14ac:dyDescent="0.35"/>
    <row r="90359" customFormat="1" x14ac:dyDescent="0.35"/>
    <row r="90360" customFormat="1" x14ac:dyDescent="0.35"/>
    <row r="90361" customFormat="1" x14ac:dyDescent="0.35"/>
    <row r="90362" customFormat="1" x14ac:dyDescent="0.35"/>
    <row r="90363" customFormat="1" x14ac:dyDescent="0.35"/>
    <row r="90364" customFormat="1" x14ac:dyDescent="0.35"/>
    <row r="90365" customFormat="1" x14ac:dyDescent="0.35"/>
    <row r="90366" customFormat="1" x14ac:dyDescent="0.35"/>
    <row r="90367" customFormat="1" x14ac:dyDescent="0.35"/>
    <row r="90368" customFormat="1" x14ac:dyDescent="0.35"/>
    <row r="90369" customFormat="1" x14ac:dyDescent="0.35"/>
    <row r="90370" customFormat="1" x14ac:dyDescent="0.35"/>
    <row r="90371" customFormat="1" x14ac:dyDescent="0.35"/>
    <row r="90372" customFormat="1" x14ac:dyDescent="0.35"/>
    <row r="90373" customFormat="1" x14ac:dyDescent="0.35"/>
    <row r="90374" customFormat="1" x14ac:dyDescent="0.35"/>
    <row r="90375" customFormat="1" x14ac:dyDescent="0.35"/>
    <row r="90376" customFormat="1" x14ac:dyDescent="0.35"/>
    <row r="90377" customFormat="1" x14ac:dyDescent="0.35"/>
    <row r="90378" customFormat="1" x14ac:dyDescent="0.35"/>
    <row r="90379" customFormat="1" x14ac:dyDescent="0.35"/>
    <row r="90380" customFormat="1" x14ac:dyDescent="0.35"/>
    <row r="90381" customFormat="1" x14ac:dyDescent="0.35"/>
    <row r="90382" customFormat="1" x14ac:dyDescent="0.35"/>
    <row r="90383" customFormat="1" x14ac:dyDescent="0.35"/>
    <row r="90384" customFormat="1" x14ac:dyDescent="0.35"/>
    <row r="90385" customFormat="1" x14ac:dyDescent="0.35"/>
    <row r="90386" customFormat="1" x14ac:dyDescent="0.35"/>
    <row r="90387" customFormat="1" x14ac:dyDescent="0.35"/>
    <row r="90388" customFormat="1" x14ac:dyDescent="0.35"/>
    <row r="90389" customFormat="1" x14ac:dyDescent="0.35"/>
    <row r="90390" customFormat="1" x14ac:dyDescent="0.35"/>
    <row r="90391" customFormat="1" x14ac:dyDescent="0.35"/>
    <row r="90392" customFormat="1" x14ac:dyDescent="0.35"/>
    <row r="90393" customFormat="1" x14ac:dyDescent="0.35"/>
    <row r="90394" customFormat="1" x14ac:dyDescent="0.35"/>
    <row r="90395" customFormat="1" x14ac:dyDescent="0.35"/>
    <row r="90396" customFormat="1" x14ac:dyDescent="0.35"/>
    <row r="90397" customFormat="1" x14ac:dyDescent="0.35"/>
    <row r="90398" customFormat="1" x14ac:dyDescent="0.35"/>
    <row r="90399" customFormat="1" x14ac:dyDescent="0.35"/>
    <row r="90400" customFormat="1" x14ac:dyDescent="0.35"/>
    <row r="90401" customFormat="1" x14ac:dyDescent="0.35"/>
    <row r="90402" customFormat="1" x14ac:dyDescent="0.35"/>
    <row r="90403" customFormat="1" x14ac:dyDescent="0.35"/>
    <row r="90404" customFormat="1" x14ac:dyDescent="0.35"/>
    <row r="90405" customFormat="1" x14ac:dyDescent="0.35"/>
    <row r="90406" customFormat="1" x14ac:dyDescent="0.35"/>
    <row r="90407" customFormat="1" x14ac:dyDescent="0.35"/>
    <row r="90408" customFormat="1" x14ac:dyDescent="0.35"/>
    <row r="90409" customFormat="1" x14ac:dyDescent="0.35"/>
    <row r="90410" customFormat="1" x14ac:dyDescent="0.35"/>
    <row r="90411" customFormat="1" x14ac:dyDescent="0.35"/>
    <row r="90412" customFormat="1" x14ac:dyDescent="0.35"/>
    <row r="90413" customFormat="1" x14ac:dyDescent="0.35"/>
    <row r="90414" customFormat="1" x14ac:dyDescent="0.35"/>
    <row r="90415" customFormat="1" x14ac:dyDescent="0.35"/>
    <row r="90416" customFormat="1" x14ac:dyDescent="0.35"/>
    <row r="90417" customFormat="1" x14ac:dyDescent="0.35"/>
    <row r="90418" customFormat="1" x14ac:dyDescent="0.35"/>
    <row r="90419" customFormat="1" x14ac:dyDescent="0.35"/>
    <row r="90420" customFormat="1" x14ac:dyDescent="0.35"/>
    <row r="90421" customFormat="1" x14ac:dyDescent="0.35"/>
    <row r="90422" customFormat="1" x14ac:dyDescent="0.35"/>
    <row r="90423" customFormat="1" x14ac:dyDescent="0.35"/>
    <row r="90424" customFormat="1" x14ac:dyDescent="0.35"/>
    <row r="90425" customFormat="1" x14ac:dyDescent="0.35"/>
    <row r="90426" customFormat="1" x14ac:dyDescent="0.35"/>
    <row r="90427" customFormat="1" x14ac:dyDescent="0.35"/>
    <row r="90428" customFormat="1" x14ac:dyDescent="0.35"/>
    <row r="90429" customFormat="1" x14ac:dyDescent="0.35"/>
    <row r="90430" customFormat="1" x14ac:dyDescent="0.35"/>
    <row r="90431" customFormat="1" x14ac:dyDescent="0.35"/>
    <row r="90432" customFormat="1" x14ac:dyDescent="0.35"/>
    <row r="90433" customFormat="1" x14ac:dyDescent="0.35"/>
    <row r="90434" customFormat="1" x14ac:dyDescent="0.35"/>
    <row r="90435" customFormat="1" x14ac:dyDescent="0.35"/>
    <row r="90436" customFormat="1" x14ac:dyDescent="0.35"/>
    <row r="90437" customFormat="1" x14ac:dyDescent="0.35"/>
    <row r="90438" customFormat="1" x14ac:dyDescent="0.35"/>
    <row r="90439" customFormat="1" x14ac:dyDescent="0.35"/>
    <row r="90440" customFormat="1" x14ac:dyDescent="0.35"/>
    <row r="90441" customFormat="1" x14ac:dyDescent="0.35"/>
    <row r="90442" customFormat="1" x14ac:dyDescent="0.35"/>
    <row r="90443" customFormat="1" x14ac:dyDescent="0.35"/>
    <row r="90444" customFormat="1" x14ac:dyDescent="0.35"/>
    <row r="90445" customFormat="1" x14ac:dyDescent="0.35"/>
    <row r="90446" customFormat="1" x14ac:dyDescent="0.35"/>
    <row r="90447" customFormat="1" x14ac:dyDescent="0.35"/>
    <row r="90448" customFormat="1" x14ac:dyDescent="0.35"/>
    <row r="90449" customFormat="1" x14ac:dyDescent="0.35"/>
    <row r="90450" customFormat="1" x14ac:dyDescent="0.35"/>
    <row r="90451" customFormat="1" x14ac:dyDescent="0.35"/>
    <row r="90452" customFormat="1" x14ac:dyDescent="0.35"/>
    <row r="90453" customFormat="1" x14ac:dyDescent="0.35"/>
    <row r="90454" customFormat="1" x14ac:dyDescent="0.35"/>
    <row r="90455" customFormat="1" x14ac:dyDescent="0.35"/>
    <row r="90456" customFormat="1" x14ac:dyDescent="0.35"/>
    <row r="90457" customFormat="1" x14ac:dyDescent="0.35"/>
    <row r="90458" customFormat="1" x14ac:dyDescent="0.35"/>
    <row r="90459" customFormat="1" x14ac:dyDescent="0.35"/>
    <row r="90460" customFormat="1" x14ac:dyDescent="0.35"/>
    <row r="90461" customFormat="1" x14ac:dyDescent="0.35"/>
    <row r="90462" customFormat="1" x14ac:dyDescent="0.35"/>
    <row r="90463" customFormat="1" x14ac:dyDescent="0.35"/>
    <row r="90464" customFormat="1" x14ac:dyDescent="0.35"/>
    <row r="90465" customFormat="1" x14ac:dyDescent="0.35"/>
    <row r="90466" customFormat="1" x14ac:dyDescent="0.35"/>
    <row r="90467" customFormat="1" x14ac:dyDescent="0.35"/>
    <row r="90468" customFormat="1" x14ac:dyDescent="0.35"/>
    <row r="90469" customFormat="1" x14ac:dyDescent="0.35"/>
    <row r="90470" customFormat="1" x14ac:dyDescent="0.35"/>
    <row r="90471" customFormat="1" x14ac:dyDescent="0.35"/>
    <row r="90472" customFormat="1" x14ac:dyDescent="0.35"/>
    <row r="90473" customFormat="1" x14ac:dyDescent="0.35"/>
    <row r="90474" customFormat="1" x14ac:dyDescent="0.35"/>
    <row r="90475" customFormat="1" x14ac:dyDescent="0.35"/>
    <row r="90476" customFormat="1" x14ac:dyDescent="0.35"/>
    <row r="90477" customFormat="1" x14ac:dyDescent="0.35"/>
    <row r="90478" customFormat="1" x14ac:dyDescent="0.35"/>
    <row r="90479" customFormat="1" x14ac:dyDescent="0.35"/>
    <row r="90480" customFormat="1" x14ac:dyDescent="0.35"/>
    <row r="90481" customFormat="1" x14ac:dyDescent="0.35"/>
    <row r="90482" customFormat="1" x14ac:dyDescent="0.35"/>
    <row r="90483" customFormat="1" x14ac:dyDescent="0.35"/>
    <row r="90484" customFormat="1" x14ac:dyDescent="0.35"/>
    <row r="90485" customFormat="1" x14ac:dyDescent="0.35"/>
    <row r="90486" customFormat="1" x14ac:dyDescent="0.35"/>
    <row r="90487" customFormat="1" x14ac:dyDescent="0.35"/>
    <row r="90488" customFormat="1" x14ac:dyDescent="0.35"/>
    <row r="90489" customFormat="1" x14ac:dyDescent="0.35"/>
    <row r="90490" customFormat="1" x14ac:dyDescent="0.35"/>
    <row r="90491" customFormat="1" x14ac:dyDescent="0.35"/>
    <row r="90492" customFormat="1" x14ac:dyDescent="0.35"/>
    <row r="90493" customFormat="1" x14ac:dyDescent="0.35"/>
    <row r="90494" customFormat="1" x14ac:dyDescent="0.35"/>
    <row r="90495" customFormat="1" x14ac:dyDescent="0.35"/>
    <row r="90496" customFormat="1" x14ac:dyDescent="0.35"/>
    <row r="90497" customFormat="1" x14ac:dyDescent="0.35"/>
    <row r="90498" customFormat="1" x14ac:dyDescent="0.35"/>
    <row r="90499" customFormat="1" x14ac:dyDescent="0.35"/>
    <row r="90500" customFormat="1" x14ac:dyDescent="0.35"/>
    <row r="90501" customFormat="1" x14ac:dyDescent="0.35"/>
    <row r="90502" customFormat="1" x14ac:dyDescent="0.35"/>
    <row r="90503" customFormat="1" x14ac:dyDescent="0.35"/>
    <row r="90504" customFormat="1" x14ac:dyDescent="0.35"/>
    <row r="90505" customFormat="1" x14ac:dyDescent="0.35"/>
    <row r="90506" customFormat="1" x14ac:dyDescent="0.35"/>
    <row r="90507" customFormat="1" x14ac:dyDescent="0.35"/>
    <row r="90508" customFormat="1" x14ac:dyDescent="0.35"/>
    <row r="90509" customFormat="1" x14ac:dyDescent="0.35"/>
    <row r="90510" customFormat="1" x14ac:dyDescent="0.35"/>
    <row r="90511" customFormat="1" x14ac:dyDescent="0.35"/>
    <row r="90512" customFormat="1" x14ac:dyDescent="0.35"/>
    <row r="90513" customFormat="1" x14ac:dyDescent="0.35"/>
    <row r="90514" customFormat="1" x14ac:dyDescent="0.35"/>
    <row r="90515" customFormat="1" x14ac:dyDescent="0.35"/>
    <row r="90516" customFormat="1" x14ac:dyDescent="0.35"/>
    <row r="90517" customFormat="1" x14ac:dyDescent="0.35"/>
    <row r="90518" customFormat="1" x14ac:dyDescent="0.35"/>
    <row r="90519" customFormat="1" x14ac:dyDescent="0.35"/>
    <row r="90520" customFormat="1" x14ac:dyDescent="0.35"/>
    <row r="90521" customFormat="1" x14ac:dyDescent="0.35"/>
    <row r="90522" customFormat="1" x14ac:dyDescent="0.35"/>
    <row r="90523" customFormat="1" x14ac:dyDescent="0.35"/>
    <row r="90524" customFormat="1" x14ac:dyDescent="0.35"/>
    <row r="90525" customFormat="1" x14ac:dyDescent="0.35"/>
    <row r="90526" customFormat="1" x14ac:dyDescent="0.35"/>
    <row r="90527" customFormat="1" x14ac:dyDescent="0.35"/>
    <row r="90528" customFormat="1" x14ac:dyDescent="0.35"/>
    <row r="90529" customFormat="1" x14ac:dyDescent="0.35"/>
    <row r="90530" customFormat="1" x14ac:dyDescent="0.35"/>
    <row r="90531" customFormat="1" x14ac:dyDescent="0.35"/>
    <row r="90532" customFormat="1" x14ac:dyDescent="0.35"/>
    <row r="90533" customFormat="1" x14ac:dyDescent="0.35"/>
    <row r="90534" customFormat="1" x14ac:dyDescent="0.35"/>
    <row r="90535" customFormat="1" x14ac:dyDescent="0.35"/>
    <row r="90536" customFormat="1" x14ac:dyDescent="0.35"/>
    <row r="90537" customFormat="1" x14ac:dyDescent="0.35"/>
    <row r="90538" customFormat="1" x14ac:dyDescent="0.35"/>
    <row r="90539" customFormat="1" x14ac:dyDescent="0.35"/>
    <row r="90540" customFormat="1" x14ac:dyDescent="0.35"/>
    <row r="90541" customFormat="1" x14ac:dyDescent="0.35"/>
    <row r="90542" customFormat="1" x14ac:dyDescent="0.35"/>
    <row r="90543" customFormat="1" x14ac:dyDescent="0.35"/>
    <row r="90544" customFormat="1" x14ac:dyDescent="0.35"/>
    <row r="90545" customFormat="1" x14ac:dyDescent="0.35"/>
    <row r="90546" customFormat="1" x14ac:dyDescent="0.35"/>
    <row r="90547" customFormat="1" x14ac:dyDescent="0.35"/>
    <row r="90548" customFormat="1" x14ac:dyDescent="0.35"/>
    <row r="90549" customFormat="1" x14ac:dyDescent="0.35"/>
    <row r="90550" customFormat="1" x14ac:dyDescent="0.35"/>
    <row r="90551" customFormat="1" x14ac:dyDescent="0.35"/>
    <row r="90552" customFormat="1" x14ac:dyDescent="0.35"/>
    <row r="90553" customFormat="1" x14ac:dyDescent="0.35"/>
    <row r="90554" customFormat="1" x14ac:dyDescent="0.35"/>
    <row r="90555" customFormat="1" x14ac:dyDescent="0.35"/>
    <row r="90556" customFormat="1" x14ac:dyDescent="0.35"/>
    <row r="90557" customFormat="1" x14ac:dyDescent="0.35"/>
    <row r="90558" customFormat="1" x14ac:dyDescent="0.35"/>
    <row r="90559" customFormat="1" x14ac:dyDescent="0.35"/>
    <row r="90560" customFormat="1" x14ac:dyDescent="0.35"/>
    <row r="90561" customFormat="1" x14ac:dyDescent="0.35"/>
    <row r="90562" customFormat="1" x14ac:dyDescent="0.35"/>
    <row r="90563" customFormat="1" x14ac:dyDescent="0.35"/>
    <row r="90564" customFormat="1" x14ac:dyDescent="0.35"/>
    <row r="90565" customFormat="1" x14ac:dyDescent="0.35"/>
    <row r="90566" customFormat="1" x14ac:dyDescent="0.35"/>
    <row r="90567" customFormat="1" x14ac:dyDescent="0.35"/>
    <row r="90568" customFormat="1" x14ac:dyDescent="0.35"/>
    <row r="90569" customFormat="1" x14ac:dyDescent="0.35"/>
    <row r="90570" customFormat="1" x14ac:dyDescent="0.35"/>
    <row r="90571" customFormat="1" x14ac:dyDescent="0.35"/>
    <row r="90572" customFormat="1" x14ac:dyDescent="0.35"/>
    <row r="90573" customFormat="1" x14ac:dyDescent="0.35"/>
    <row r="90574" customFormat="1" x14ac:dyDescent="0.35"/>
    <row r="90575" customFormat="1" x14ac:dyDescent="0.35"/>
    <row r="90576" customFormat="1" x14ac:dyDescent="0.35"/>
    <row r="90577" customFormat="1" x14ac:dyDescent="0.35"/>
    <row r="90578" customFormat="1" x14ac:dyDescent="0.35"/>
    <row r="90579" customFormat="1" x14ac:dyDescent="0.35"/>
    <row r="90580" customFormat="1" x14ac:dyDescent="0.35"/>
    <row r="90581" customFormat="1" x14ac:dyDescent="0.35"/>
    <row r="90582" customFormat="1" x14ac:dyDescent="0.35"/>
    <row r="90583" customFormat="1" x14ac:dyDescent="0.35"/>
    <row r="90584" customFormat="1" x14ac:dyDescent="0.35"/>
    <row r="90585" customFormat="1" x14ac:dyDescent="0.35"/>
    <row r="90586" customFormat="1" x14ac:dyDescent="0.35"/>
    <row r="90587" customFormat="1" x14ac:dyDescent="0.35"/>
    <row r="90588" customFormat="1" x14ac:dyDescent="0.35"/>
    <row r="90589" customFormat="1" x14ac:dyDescent="0.35"/>
    <row r="90590" customFormat="1" x14ac:dyDescent="0.35"/>
    <row r="90591" customFormat="1" x14ac:dyDescent="0.35"/>
    <row r="90592" customFormat="1" x14ac:dyDescent="0.35"/>
    <row r="90593" customFormat="1" x14ac:dyDescent="0.35"/>
    <row r="90594" customFormat="1" x14ac:dyDescent="0.35"/>
    <row r="90595" customFormat="1" x14ac:dyDescent="0.35"/>
    <row r="90596" customFormat="1" x14ac:dyDescent="0.35"/>
    <row r="90597" customFormat="1" x14ac:dyDescent="0.35"/>
    <row r="90598" customFormat="1" x14ac:dyDescent="0.35"/>
    <row r="90599" customFormat="1" x14ac:dyDescent="0.35"/>
    <row r="90600" customFormat="1" x14ac:dyDescent="0.35"/>
    <row r="90601" customFormat="1" x14ac:dyDescent="0.35"/>
    <row r="90602" customFormat="1" x14ac:dyDescent="0.35"/>
    <row r="90603" customFormat="1" x14ac:dyDescent="0.35"/>
    <row r="90604" customFormat="1" x14ac:dyDescent="0.35"/>
    <row r="90605" customFormat="1" x14ac:dyDescent="0.35"/>
    <row r="90606" customFormat="1" x14ac:dyDescent="0.35"/>
    <row r="90607" customFormat="1" x14ac:dyDescent="0.35"/>
    <row r="90608" customFormat="1" x14ac:dyDescent="0.35"/>
    <row r="90609" customFormat="1" x14ac:dyDescent="0.35"/>
    <row r="90610" customFormat="1" x14ac:dyDescent="0.35"/>
    <row r="90611" customFormat="1" x14ac:dyDescent="0.35"/>
    <row r="90612" customFormat="1" x14ac:dyDescent="0.35"/>
    <row r="90613" customFormat="1" x14ac:dyDescent="0.35"/>
    <row r="90614" customFormat="1" x14ac:dyDescent="0.35"/>
    <row r="90615" customFormat="1" x14ac:dyDescent="0.35"/>
    <row r="90616" customFormat="1" x14ac:dyDescent="0.35"/>
    <row r="90617" customFormat="1" x14ac:dyDescent="0.35"/>
    <row r="90618" customFormat="1" x14ac:dyDescent="0.35"/>
    <row r="90619" customFormat="1" x14ac:dyDescent="0.35"/>
    <row r="90620" customFormat="1" x14ac:dyDescent="0.35"/>
    <row r="90621" customFormat="1" x14ac:dyDescent="0.35"/>
    <row r="90622" customFormat="1" x14ac:dyDescent="0.35"/>
    <row r="90623" customFormat="1" x14ac:dyDescent="0.35"/>
    <row r="90624" customFormat="1" x14ac:dyDescent="0.35"/>
    <row r="90625" customFormat="1" x14ac:dyDescent="0.35"/>
    <row r="90626" customFormat="1" x14ac:dyDescent="0.35"/>
    <row r="90627" customFormat="1" x14ac:dyDescent="0.35"/>
    <row r="90628" customFormat="1" x14ac:dyDescent="0.35"/>
    <row r="90629" customFormat="1" x14ac:dyDescent="0.35"/>
    <row r="90630" customFormat="1" x14ac:dyDescent="0.35"/>
    <row r="90631" customFormat="1" x14ac:dyDescent="0.35"/>
    <row r="90632" customFormat="1" x14ac:dyDescent="0.35"/>
    <row r="90633" customFormat="1" x14ac:dyDescent="0.35"/>
    <row r="90634" customFormat="1" x14ac:dyDescent="0.35"/>
    <row r="90635" customFormat="1" x14ac:dyDescent="0.35"/>
    <row r="90636" customFormat="1" x14ac:dyDescent="0.35"/>
    <row r="90637" customFormat="1" x14ac:dyDescent="0.35"/>
    <row r="90638" customFormat="1" x14ac:dyDescent="0.35"/>
    <row r="90639" customFormat="1" x14ac:dyDescent="0.35"/>
    <row r="90640" customFormat="1" x14ac:dyDescent="0.35"/>
    <row r="90641" customFormat="1" x14ac:dyDescent="0.35"/>
    <row r="90642" customFormat="1" x14ac:dyDescent="0.35"/>
    <row r="90643" customFormat="1" x14ac:dyDescent="0.35"/>
    <row r="90644" customFormat="1" x14ac:dyDescent="0.35"/>
    <row r="90645" customFormat="1" x14ac:dyDescent="0.35"/>
    <row r="90646" customFormat="1" x14ac:dyDescent="0.35"/>
    <row r="90647" customFormat="1" x14ac:dyDescent="0.35"/>
    <row r="90648" customFormat="1" x14ac:dyDescent="0.35"/>
    <row r="90649" customFormat="1" x14ac:dyDescent="0.35"/>
    <row r="90650" customFormat="1" x14ac:dyDescent="0.35"/>
    <row r="90651" customFormat="1" x14ac:dyDescent="0.35"/>
    <row r="90652" customFormat="1" x14ac:dyDescent="0.35"/>
    <row r="90653" customFormat="1" x14ac:dyDescent="0.35"/>
    <row r="90654" customFormat="1" x14ac:dyDescent="0.35"/>
    <row r="90655" customFormat="1" x14ac:dyDescent="0.35"/>
    <row r="90656" customFormat="1" x14ac:dyDescent="0.35"/>
    <row r="90657" customFormat="1" x14ac:dyDescent="0.35"/>
    <row r="90658" customFormat="1" x14ac:dyDescent="0.35"/>
    <row r="90659" customFormat="1" x14ac:dyDescent="0.35"/>
    <row r="90660" customFormat="1" x14ac:dyDescent="0.35"/>
    <row r="90661" customFormat="1" x14ac:dyDescent="0.35"/>
    <row r="90662" customFormat="1" x14ac:dyDescent="0.35"/>
    <row r="90663" customFormat="1" x14ac:dyDescent="0.35"/>
    <row r="90664" customFormat="1" x14ac:dyDescent="0.35"/>
    <row r="90665" customFormat="1" x14ac:dyDescent="0.35"/>
    <row r="90666" customFormat="1" x14ac:dyDescent="0.35"/>
    <row r="90667" customFormat="1" x14ac:dyDescent="0.35"/>
    <row r="90668" customFormat="1" x14ac:dyDescent="0.35"/>
    <row r="90669" customFormat="1" x14ac:dyDescent="0.35"/>
    <row r="90670" customFormat="1" x14ac:dyDescent="0.35"/>
    <row r="90671" customFormat="1" x14ac:dyDescent="0.35"/>
    <row r="90672" customFormat="1" x14ac:dyDescent="0.35"/>
    <row r="90673" customFormat="1" x14ac:dyDescent="0.35"/>
    <row r="90674" customFormat="1" x14ac:dyDescent="0.35"/>
    <row r="90675" customFormat="1" x14ac:dyDescent="0.35"/>
    <row r="90676" customFormat="1" x14ac:dyDescent="0.35"/>
    <row r="90677" customFormat="1" x14ac:dyDescent="0.35"/>
    <row r="90678" customFormat="1" x14ac:dyDescent="0.35"/>
    <row r="90679" customFormat="1" x14ac:dyDescent="0.35"/>
    <row r="90680" customFormat="1" x14ac:dyDescent="0.35"/>
    <row r="90681" customFormat="1" x14ac:dyDescent="0.35"/>
    <row r="90682" customFormat="1" x14ac:dyDescent="0.35"/>
    <row r="90683" customFormat="1" x14ac:dyDescent="0.35"/>
    <row r="90684" customFormat="1" x14ac:dyDescent="0.35"/>
    <row r="90685" customFormat="1" x14ac:dyDescent="0.35"/>
    <row r="90686" customFormat="1" x14ac:dyDescent="0.35"/>
    <row r="90687" customFormat="1" x14ac:dyDescent="0.35"/>
    <row r="90688" customFormat="1" x14ac:dyDescent="0.35"/>
    <row r="90689" customFormat="1" x14ac:dyDescent="0.35"/>
    <row r="90690" customFormat="1" x14ac:dyDescent="0.35"/>
    <row r="90691" customFormat="1" x14ac:dyDescent="0.35"/>
    <row r="90692" customFormat="1" x14ac:dyDescent="0.35"/>
    <row r="90693" customFormat="1" x14ac:dyDescent="0.35"/>
    <row r="90694" customFormat="1" x14ac:dyDescent="0.35"/>
    <row r="90695" customFormat="1" x14ac:dyDescent="0.35"/>
    <row r="90696" customFormat="1" x14ac:dyDescent="0.35"/>
    <row r="90697" customFormat="1" x14ac:dyDescent="0.35"/>
    <row r="90698" customFormat="1" x14ac:dyDescent="0.35"/>
    <row r="90699" customFormat="1" x14ac:dyDescent="0.35"/>
    <row r="90700" customFormat="1" x14ac:dyDescent="0.35"/>
    <row r="90701" customFormat="1" x14ac:dyDescent="0.35"/>
    <row r="90702" customFormat="1" x14ac:dyDescent="0.35"/>
    <row r="90703" customFormat="1" x14ac:dyDescent="0.35"/>
    <row r="90704" customFormat="1" x14ac:dyDescent="0.35"/>
    <row r="90705" customFormat="1" x14ac:dyDescent="0.35"/>
    <row r="90706" customFormat="1" x14ac:dyDescent="0.35"/>
    <row r="90707" customFormat="1" x14ac:dyDescent="0.35"/>
    <row r="90708" customFormat="1" x14ac:dyDescent="0.35"/>
    <row r="90709" customFormat="1" x14ac:dyDescent="0.35"/>
    <row r="90710" customFormat="1" x14ac:dyDescent="0.35"/>
    <row r="90711" customFormat="1" x14ac:dyDescent="0.35"/>
    <row r="90712" customFormat="1" x14ac:dyDescent="0.35"/>
    <row r="90713" customFormat="1" x14ac:dyDescent="0.35"/>
    <row r="90714" customFormat="1" x14ac:dyDescent="0.35"/>
    <row r="90715" customFormat="1" x14ac:dyDescent="0.35"/>
    <row r="90716" customFormat="1" x14ac:dyDescent="0.35"/>
    <row r="90717" customFormat="1" x14ac:dyDescent="0.35"/>
    <row r="90718" customFormat="1" x14ac:dyDescent="0.35"/>
    <row r="90719" customFormat="1" x14ac:dyDescent="0.35"/>
    <row r="90720" customFormat="1" x14ac:dyDescent="0.35"/>
    <row r="90721" customFormat="1" x14ac:dyDescent="0.35"/>
    <row r="90722" customFormat="1" x14ac:dyDescent="0.35"/>
    <row r="90723" customFormat="1" x14ac:dyDescent="0.35"/>
    <row r="90724" customFormat="1" x14ac:dyDescent="0.35"/>
    <row r="90725" customFormat="1" x14ac:dyDescent="0.35"/>
    <row r="90726" customFormat="1" x14ac:dyDescent="0.35"/>
    <row r="90727" customFormat="1" x14ac:dyDescent="0.35"/>
    <row r="90728" customFormat="1" x14ac:dyDescent="0.35"/>
    <row r="90729" customFormat="1" x14ac:dyDescent="0.35"/>
    <row r="90730" customFormat="1" x14ac:dyDescent="0.35"/>
    <row r="90731" customFormat="1" x14ac:dyDescent="0.35"/>
    <row r="90732" customFormat="1" x14ac:dyDescent="0.35"/>
    <row r="90733" customFormat="1" x14ac:dyDescent="0.35"/>
    <row r="90734" customFormat="1" x14ac:dyDescent="0.35"/>
    <row r="90735" customFormat="1" x14ac:dyDescent="0.35"/>
    <row r="90736" customFormat="1" x14ac:dyDescent="0.35"/>
    <row r="90737" customFormat="1" x14ac:dyDescent="0.35"/>
    <row r="90738" customFormat="1" x14ac:dyDescent="0.35"/>
    <row r="90739" customFormat="1" x14ac:dyDescent="0.35"/>
    <row r="90740" customFormat="1" x14ac:dyDescent="0.35"/>
    <row r="90741" customFormat="1" x14ac:dyDescent="0.35"/>
    <row r="90742" customFormat="1" x14ac:dyDescent="0.35"/>
    <row r="90743" customFormat="1" x14ac:dyDescent="0.35"/>
    <row r="90744" customFormat="1" x14ac:dyDescent="0.35"/>
    <row r="90745" customFormat="1" x14ac:dyDescent="0.35"/>
    <row r="90746" customFormat="1" x14ac:dyDescent="0.35"/>
    <row r="90747" customFormat="1" x14ac:dyDescent="0.35"/>
    <row r="90748" customFormat="1" x14ac:dyDescent="0.35"/>
    <row r="90749" customFormat="1" x14ac:dyDescent="0.35"/>
    <row r="90750" customFormat="1" x14ac:dyDescent="0.35"/>
    <row r="90751" customFormat="1" x14ac:dyDescent="0.35"/>
    <row r="90752" customFormat="1" x14ac:dyDescent="0.35"/>
    <row r="90753" customFormat="1" x14ac:dyDescent="0.35"/>
    <row r="90754" customFormat="1" x14ac:dyDescent="0.35"/>
    <row r="90755" customFormat="1" x14ac:dyDescent="0.35"/>
    <row r="90756" customFormat="1" x14ac:dyDescent="0.35"/>
    <row r="90757" customFormat="1" x14ac:dyDescent="0.35"/>
    <row r="90758" customFormat="1" x14ac:dyDescent="0.35"/>
    <row r="90759" customFormat="1" x14ac:dyDescent="0.35"/>
    <row r="90760" customFormat="1" x14ac:dyDescent="0.35"/>
    <row r="90761" customFormat="1" x14ac:dyDescent="0.35"/>
    <row r="90762" customFormat="1" x14ac:dyDescent="0.35"/>
    <row r="90763" customFormat="1" x14ac:dyDescent="0.35"/>
    <row r="90764" customFormat="1" x14ac:dyDescent="0.35"/>
    <row r="90765" customFormat="1" x14ac:dyDescent="0.35"/>
    <row r="90766" customFormat="1" x14ac:dyDescent="0.35"/>
    <row r="90767" customFormat="1" x14ac:dyDescent="0.35"/>
    <row r="90768" customFormat="1" x14ac:dyDescent="0.35"/>
    <row r="90769" customFormat="1" x14ac:dyDescent="0.35"/>
    <row r="90770" customFormat="1" x14ac:dyDescent="0.35"/>
    <row r="90771" customFormat="1" x14ac:dyDescent="0.35"/>
    <row r="90772" customFormat="1" x14ac:dyDescent="0.35"/>
    <row r="90773" customFormat="1" x14ac:dyDescent="0.35"/>
    <row r="90774" customFormat="1" x14ac:dyDescent="0.35"/>
    <row r="90775" customFormat="1" x14ac:dyDescent="0.35"/>
    <row r="90776" customFormat="1" x14ac:dyDescent="0.35"/>
    <row r="90777" customFormat="1" x14ac:dyDescent="0.35"/>
    <row r="90778" customFormat="1" x14ac:dyDescent="0.35"/>
    <row r="90779" customFormat="1" x14ac:dyDescent="0.35"/>
    <row r="90780" customFormat="1" x14ac:dyDescent="0.35"/>
    <row r="90781" customFormat="1" x14ac:dyDescent="0.35"/>
    <row r="90782" customFormat="1" x14ac:dyDescent="0.35"/>
    <row r="90783" customFormat="1" x14ac:dyDescent="0.35"/>
    <row r="90784" customFormat="1" x14ac:dyDescent="0.35"/>
    <row r="90785" customFormat="1" x14ac:dyDescent="0.35"/>
    <row r="90786" customFormat="1" x14ac:dyDescent="0.35"/>
    <row r="90787" customFormat="1" x14ac:dyDescent="0.35"/>
    <row r="90788" customFormat="1" x14ac:dyDescent="0.35"/>
    <row r="90789" customFormat="1" x14ac:dyDescent="0.35"/>
    <row r="90790" customFormat="1" x14ac:dyDescent="0.35"/>
    <row r="90791" customFormat="1" x14ac:dyDescent="0.35"/>
    <row r="90792" customFormat="1" x14ac:dyDescent="0.35"/>
    <row r="90793" customFormat="1" x14ac:dyDescent="0.35"/>
    <row r="90794" customFormat="1" x14ac:dyDescent="0.35"/>
    <row r="90795" customFormat="1" x14ac:dyDescent="0.35"/>
    <row r="90796" customFormat="1" x14ac:dyDescent="0.35"/>
    <row r="90797" customFormat="1" x14ac:dyDescent="0.35"/>
    <row r="90798" customFormat="1" x14ac:dyDescent="0.35"/>
    <row r="90799" customFormat="1" x14ac:dyDescent="0.35"/>
    <row r="90800" customFormat="1" x14ac:dyDescent="0.35"/>
    <row r="90801" customFormat="1" x14ac:dyDescent="0.35"/>
    <row r="90802" customFormat="1" x14ac:dyDescent="0.35"/>
    <row r="90803" customFormat="1" x14ac:dyDescent="0.35"/>
    <row r="90804" customFormat="1" x14ac:dyDescent="0.35"/>
    <row r="90805" customFormat="1" x14ac:dyDescent="0.35"/>
    <row r="90806" customFormat="1" x14ac:dyDescent="0.35"/>
    <row r="90807" customFormat="1" x14ac:dyDescent="0.35"/>
    <row r="90808" customFormat="1" x14ac:dyDescent="0.35"/>
    <row r="90809" customFormat="1" x14ac:dyDescent="0.35"/>
    <row r="90810" customFormat="1" x14ac:dyDescent="0.35"/>
    <row r="90811" customFormat="1" x14ac:dyDescent="0.35"/>
    <row r="90812" customFormat="1" x14ac:dyDescent="0.35"/>
    <row r="90813" customFormat="1" x14ac:dyDescent="0.35"/>
    <row r="90814" customFormat="1" x14ac:dyDescent="0.35"/>
    <row r="90815" customFormat="1" x14ac:dyDescent="0.35"/>
    <row r="90816" customFormat="1" x14ac:dyDescent="0.35"/>
    <row r="90817" customFormat="1" x14ac:dyDescent="0.35"/>
    <row r="90818" customFormat="1" x14ac:dyDescent="0.35"/>
    <row r="90819" customFormat="1" x14ac:dyDescent="0.35"/>
    <row r="90820" customFormat="1" x14ac:dyDescent="0.35"/>
    <row r="90821" customFormat="1" x14ac:dyDescent="0.35"/>
    <row r="90822" customFormat="1" x14ac:dyDescent="0.35"/>
    <row r="90823" customFormat="1" x14ac:dyDescent="0.35"/>
    <row r="90824" customFormat="1" x14ac:dyDescent="0.35"/>
    <row r="90825" customFormat="1" x14ac:dyDescent="0.35"/>
    <row r="90826" customFormat="1" x14ac:dyDescent="0.35"/>
    <row r="90827" customFormat="1" x14ac:dyDescent="0.35"/>
    <row r="90828" customFormat="1" x14ac:dyDescent="0.35"/>
    <row r="90829" customFormat="1" x14ac:dyDescent="0.35"/>
    <row r="90830" customFormat="1" x14ac:dyDescent="0.35"/>
    <row r="90831" customFormat="1" x14ac:dyDescent="0.35"/>
    <row r="90832" customFormat="1" x14ac:dyDescent="0.35"/>
    <row r="90833" customFormat="1" x14ac:dyDescent="0.35"/>
    <row r="90834" customFormat="1" x14ac:dyDescent="0.35"/>
    <row r="90835" customFormat="1" x14ac:dyDescent="0.35"/>
    <row r="90836" customFormat="1" x14ac:dyDescent="0.35"/>
    <row r="90837" customFormat="1" x14ac:dyDescent="0.35"/>
    <row r="90838" customFormat="1" x14ac:dyDescent="0.35"/>
    <row r="90839" customFormat="1" x14ac:dyDescent="0.35"/>
    <row r="90840" customFormat="1" x14ac:dyDescent="0.35"/>
    <row r="90841" customFormat="1" x14ac:dyDescent="0.35"/>
    <row r="90842" customFormat="1" x14ac:dyDescent="0.35"/>
    <row r="90843" customFormat="1" x14ac:dyDescent="0.35"/>
    <row r="90844" customFormat="1" x14ac:dyDescent="0.35"/>
    <row r="90845" customFormat="1" x14ac:dyDescent="0.35"/>
    <row r="90846" customFormat="1" x14ac:dyDescent="0.35"/>
    <row r="90847" customFormat="1" x14ac:dyDescent="0.35"/>
    <row r="90848" customFormat="1" x14ac:dyDescent="0.35"/>
    <row r="90849" customFormat="1" x14ac:dyDescent="0.35"/>
    <row r="90850" customFormat="1" x14ac:dyDescent="0.35"/>
    <row r="90851" customFormat="1" x14ac:dyDescent="0.35"/>
    <row r="90852" customFormat="1" x14ac:dyDescent="0.35"/>
    <row r="90853" customFormat="1" x14ac:dyDescent="0.35"/>
    <row r="90854" customFormat="1" x14ac:dyDescent="0.35"/>
    <row r="90855" customFormat="1" x14ac:dyDescent="0.35"/>
    <row r="90856" customFormat="1" x14ac:dyDescent="0.35"/>
    <row r="90857" customFormat="1" x14ac:dyDescent="0.35"/>
    <row r="90858" customFormat="1" x14ac:dyDescent="0.35"/>
    <row r="90859" customFormat="1" x14ac:dyDescent="0.35"/>
    <row r="90860" customFormat="1" x14ac:dyDescent="0.35"/>
    <row r="90861" customFormat="1" x14ac:dyDescent="0.35"/>
    <row r="90862" customFormat="1" x14ac:dyDescent="0.35"/>
    <row r="90863" customFormat="1" x14ac:dyDescent="0.35"/>
    <row r="90864" customFormat="1" x14ac:dyDescent="0.35"/>
    <row r="90865" customFormat="1" x14ac:dyDescent="0.35"/>
    <row r="90866" customFormat="1" x14ac:dyDescent="0.35"/>
    <row r="90867" customFormat="1" x14ac:dyDescent="0.35"/>
    <row r="90868" customFormat="1" x14ac:dyDescent="0.35"/>
    <row r="90869" customFormat="1" x14ac:dyDescent="0.35"/>
    <row r="90870" customFormat="1" x14ac:dyDescent="0.35"/>
    <row r="90871" customFormat="1" x14ac:dyDescent="0.35"/>
    <row r="90872" customFormat="1" x14ac:dyDescent="0.35"/>
    <row r="90873" customFormat="1" x14ac:dyDescent="0.35"/>
    <row r="90874" customFormat="1" x14ac:dyDescent="0.35"/>
    <row r="90875" customFormat="1" x14ac:dyDescent="0.35"/>
    <row r="90876" customFormat="1" x14ac:dyDescent="0.35"/>
    <row r="90877" customFormat="1" x14ac:dyDescent="0.35"/>
    <row r="90878" customFormat="1" x14ac:dyDescent="0.35"/>
    <row r="90879" customFormat="1" x14ac:dyDescent="0.35"/>
    <row r="90880" customFormat="1" x14ac:dyDescent="0.35"/>
    <row r="90881" customFormat="1" x14ac:dyDescent="0.35"/>
    <row r="90882" customFormat="1" x14ac:dyDescent="0.35"/>
    <row r="90883" customFormat="1" x14ac:dyDescent="0.35"/>
    <row r="90884" customFormat="1" x14ac:dyDescent="0.35"/>
    <row r="90885" customFormat="1" x14ac:dyDescent="0.35"/>
    <row r="90886" customFormat="1" x14ac:dyDescent="0.35"/>
    <row r="90887" customFormat="1" x14ac:dyDescent="0.35"/>
    <row r="90888" customFormat="1" x14ac:dyDescent="0.35"/>
    <row r="90889" customFormat="1" x14ac:dyDescent="0.35"/>
    <row r="90890" customFormat="1" x14ac:dyDescent="0.35"/>
    <row r="90891" customFormat="1" x14ac:dyDescent="0.35"/>
    <row r="90892" customFormat="1" x14ac:dyDescent="0.35"/>
    <row r="90893" customFormat="1" x14ac:dyDescent="0.35"/>
    <row r="90894" customFormat="1" x14ac:dyDescent="0.35"/>
    <row r="90895" customFormat="1" x14ac:dyDescent="0.35"/>
    <row r="90896" customFormat="1" x14ac:dyDescent="0.35"/>
    <row r="90897" customFormat="1" x14ac:dyDescent="0.35"/>
    <row r="90898" customFormat="1" x14ac:dyDescent="0.35"/>
    <row r="90899" customFormat="1" x14ac:dyDescent="0.35"/>
    <row r="90900" customFormat="1" x14ac:dyDescent="0.35"/>
    <row r="90901" customFormat="1" x14ac:dyDescent="0.35"/>
    <row r="90902" customFormat="1" x14ac:dyDescent="0.35"/>
    <row r="90903" customFormat="1" x14ac:dyDescent="0.35"/>
    <row r="90904" customFormat="1" x14ac:dyDescent="0.35"/>
    <row r="90905" customFormat="1" x14ac:dyDescent="0.35"/>
    <row r="90906" customFormat="1" x14ac:dyDescent="0.35"/>
    <row r="90907" customFormat="1" x14ac:dyDescent="0.35"/>
    <row r="90908" customFormat="1" x14ac:dyDescent="0.35"/>
    <row r="90909" customFormat="1" x14ac:dyDescent="0.35"/>
    <row r="90910" customFormat="1" x14ac:dyDescent="0.35"/>
    <row r="90911" customFormat="1" x14ac:dyDescent="0.35"/>
    <row r="90912" customFormat="1" x14ac:dyDescent="0.35"/>
    <row r="90913" customFormat="1" x14ac:dyDescent="0.35"/>
    <row r="90914" customFormat="1" x14ac:dyDescent="0.35"/>
    <row r="90915" customFormat="1" x14ac:dyDescent="0.35"/>
    <row r="90916" customFormat="1" x14ac:dyDescent="0.35"/>
    <row r="90917" customFormat="1" x14ac:dyDescent="0.35"/>
    <row r="90918" customFormat="1" x14ac:dyDescent="0.35"/>
    <row r="90919" customFormat="1" x14ac:dyDescent="0.35"/>
    <row r="90920" customFormat="1" x14ac:dyDescent="0.35"/>
    <row r="90921" customFormat="1" x14ac:dyDescent="0.35"/>
    <row r="90922" customFormat="1" x14ac:dyDescent="0.35"/>
    <row r="90923" customFormat="1" x14ac:dyDescent="0.35"/>
    <row r="90924" customFormat="1" x14ac:dyDescent="0.35"/>
    <row r="90925" customFormat="1" x14ac:dyDescent="0.35"/>
    <row r="90926" customFormat="1" x14ac:dyDescent="0.35"/>
    <row r="90927" customFormat="1" x14ac:dyDescent="0.35"/>
    <row r="90928" customFormat="1" x14ac:dyDescent="0.35"/>
    <row r="90929" customFormat="1" x14ac:dyDescent="0.35"/>
    <row r="90930" customFormat="1" x14ac:dyDescent="0.35"/>
    <row r="90931" customFormat="1" x14ac:dyDescent="0.35"/>
    <row r="90932" customFormat="1" x14ac:dyDescent="0.35"/>
    <row r="90933" customFormat="1" x14ac:dyDescent="0.35"/>
    <row r="90934" customFormat="1" x14ac:dyDescent="0.35"/>
    <row r="90935" customFormat="1" x14ac:dyDescent="0.35"/>
    <row r="90936" customFormat="1" x14ac:dyDescent="0.35"/>
    <row r="90937" customFormat="1" x14ac:dyDescent="0.35"/>
    <row r="90938" customFormat="1" x14ac:dyDescent="0.35"/>
    <row r="90939" customFormat="1" x14ac:dyDescent="0.35"/>
    <row r="90940" customFormat="1" x14ac:dyDescent="0.35"/>
    <row r="90941" customFormat="1" x14ac:dyDescent="0.35"/>
    <row r="90942" customFormat="1" x14ac:dyDescent="0.35"/>
    <row r="90943" customFormat="1" x14ac:dyDescent="0.35"/>
    <row r="90944" customFormat="1" x14ac:dyDescent="0.35"/>
    <row r="90945" customFormat="1" x14ac:dyDescent="0.35"/>
    <row r="90946" customFormat="1" x14ac:dyDescent="0.35"/>
    <row r="90947" customFormat="1" x14ac:dyDescent="0.35"/>
    <row r="90948" customFormat="1" x14ac:dyDescent="0.35"/>
    <row r="90949" customFormat="1" x14ac:dyDescent="0.35"/>
    <row r="90950" customFormat="1" x14ac:dyDescent="0.35"/>
    <row r="90951" customFormat="1" x14ac:dyDescent="0.35"/>
    <row r="90952" customFormat="1" x14ac:dyDescent="0.35"/>
    <row r="90953" customFormat="1" x14ac:dyDescent="0.35"/>
    <row r="90954" customFormat="1" x14ac:dyDescent="0.35"/>
    <row r="90955" customFormat="1" x14ac:dyDescent="0.35"/>
    <row r="90956" customFormat="1" x14ac:dyDescent="0.35"/>
    <row r="90957" customFormat="1" x14ac:dyDescent="0.35"/>
    <row r="90958" customFormat="1" x14ac:dyDescent="0.35"/>
    <row r="90959" customFormat="1" x14ac:dyDescent="0.35"/>
    <row r="90960" customFormat="1" x14ac:dyDescent="0.35"/>
    <row r="90961" customFormat="1" x14ac:dyDescent="0.35"/>
    <row r="90962" customFormat="1" x14ac:dyDescent="0.35"/>
    <row r="90963" customFormat="1" x14ac:dyDescent="0.35"/>
    <row r="90964" customFormat="1" x14ac:dyDescent="0.35"/>
    <row r="90965" customFormat="1" x14ac:dyDescent="0.35"/>
    <row r="90966" customFormat="1" x14ac:dyDescent="0.35"/>
    <row r="90967" customFormat="1" x14ac:dyDescent="0.35"/>
    <row r="90968" customFormat="1" x14ac:dyDescent="0.35"/>
    <row r="90969" customFormat="1" x14ac:dyDescent="0.35"/>
    <row r="90970" customFormat="1" x14ac:dyDescent="0.35"/>
    <row r="90971" customFormat="1" x14ac:dyDescent="0.35"/>
    <row r="90972" customFormat="1" x14ac:dyDescent="0.35"/>
    <row r="90973" customFormat="1" x14ac:dyDescent="0.35"/>
    <row r="90974" customFormat="1" x14ac:dyDescent="0.35"/>
    <row r="90975" customFormat="1" x14ac:dyDescent="0.35"/>
    <row r="90976" customFormat="1" x14ac:dyDescent="0.35"/>
    <row r="90977" customFormat="1" x14ac:dyDescent="0.35"/>
    <row r="90978" customFormat="1" x14ac:dyDescent="0.35"/>
    <row r="90979" customFormat="1" x14ac:dyDescent="0.35"/>
    <row r="90980" customFormat="1" x14ac:dyDescent="0.35"/>
    <row r="90981" customFormat="1" x14ac:dyDescent="0.35"/>
    <row r="90982" customFormat="1" x14ac:dyDescent="0.35"/>
    <row r="90983" customFormat="1" x14ac:dyDescent="0.35"/>
    <row r="90984" customFormat="1" x14ac:dyDescent="0.35"/>
    <row r="90985" customFormat="1" x14ac:dyDescent="0.35"/>
    <row r="90986" customFormat="1" x14ac:dyDescent="0.35"/>
    <row r="90987" customFormat="1" x14ac:dyDescent="0.35"/>
    <row r="90988" customFormat="1" x14ac:dyDescent="0.35"/>
    <row r="90989" customFormat="1" x14ac:dyDescent="0.35"/>
    <row r="90990" customFormat="1" x14ac:dyDescent="0.35"/>
    <row r="90991" customFormat="1" x14ac:dyDescent="0.35"/>
    <row r="90992" customFormat="1" x14ac:dyDescent="0.35"/>
    <row r="90993" customFormat="1" x14ac:dyDescent="0.35"/>
    <row r="90994" customFormat="1" x14ac:dyDescent="0.35"/>
    <row r="90995" customFormat="1" x14ac:dyDescent="0.35"/>
    <row r="90996" customFormat="1" x14ac:dyDescent="0.35"/>
    <row r="90997" customFormat="1" x14ac:dyDescent="0.35"/>
    <row r="90998" customFormat="1" x14ac:dyDescent="0.35"/>
    <row r="90999" customFormat="1" x14ac:dyDescent="0.35"/>
    <row r="91000" customFormat="1" x14ac:dyDescent="0.35"/>
    <row r="91001" customFormat="1" x14ac:dyDescent="0.35"/>
    <row r="91002" customFormat="1" x14ac:dyDescent="0.35"/>
    <row r="91003" customFormat="1" x14ac:dyDescent="0.35"/>
    <row r="91004" customFormat="1" x14ac:dyDescent="0.35"/>
    <row r="91005" customFormat="1" x14ac:dyDescent="0.35"/>
    <row r="91006" customFormat="1" x14ac:dyDescent="0.35"/>
    <row r="91007" customFormat="1" x14ac:dyDescent="0.35"/>
    <row r="91008" customFormat="1" x14ac:dyDescent="0.35"/>
    <row r="91009" customFormat="1" x14ac:dyDescent="0.35"/>
    <row r="91010" customFormat="1" x14ac:dyDescent="0.35"/>
    <row r="91011" customFormat="1" x14ac:dyDescent="0.35"/>
    <row r="91012" customFormat="1" x14ac:dyDescent="0.35"/>
    <row r="91013" customFormat="1" x14ac:dyDescent="0.35"/>
    <row r="91014" customFormat="1" x14ac:dyDescent="0.35"/>
    <row r="91015" customFormat="1" x14ac:dyDescent="0.35"/>
    <row r="91016" customFormat="1" x14ac:dyDescent="0.35"/>
    <row r="91017" customFormat="1" x14ac:dyDescent="0.35"/>
    <row r="91018" customFormat="1" x14ac:dyDescent="0.35"/>
    <row r="91019" customFormat="1" x14ac:dyDescent="0.35"/>
    <row r="91020" customFormat="1" x14ac:dyDescent="0.35"/>
    <row r="91021" customFormat="1" x14ac:dyDescent="0.35"/>
    <row r="91022" customFormat="1" x14ac:dyDescent="0.35"/>
    <row r="91023" customFormat="1" x14ac:dyDescent="0.35"/>
    <row r="91024" customFormat="1" x14ac:dyDescent="0.35"/>
    <row r="91025" customFormat="1" x14ac:dyDescent="0.35"/>
    <row r="91026" customFormat="1" x14ac:dyDescent="0.35"/>
    <row r="91027" customFormat="1" x14ac:dyDescent="0.35"/>
    <row r="91028" customFormat="1" x14ac:dyDescent="0.35"/>
    <row r="91029" customFormat="1" x14ac:dyDescent="0.35"/>
    <row r="91030" customFormat="1" x14ac:dyDescent="0.35"/>
    <row r="91031" customFormat="1" x14ac:dyDescent="0.35"/>
    <row r="91032" customFormat="1" x14ac:dyDescent="0.35"/>
    <row r="91033" customFormat="1" x14ac:dyDescent="0.35"/>
    <row r="91034" customFormat="1" x14ac:dyDescent="0.35"/>
    <row r="91035" customFormat="1" x14ac:dyDescent="0.35"/>
    <row r="91036" customFormat="1" x14ac:dyDescent="0.35"/>
    <row r="91037" customFormat="1" x14ac:dyDescent="0.35"/>
    <row r="91038" customFormat="1" x14ac:dyDescent="0.35"/>
    <row r="91039" customFormat="1" x14ac:dyDescent="0.35"/>
    <row r="91040" customFormat="1" x14ac:dyDescent="0.35"/>
    <row r="91041" customFormat="1" x14ac:dyDescent="0.35"/>
    <row r="91042" customFormat="1" x14ac:dyDescent="0.35"/>
    <row r="91043" customFormat="1" x14ac:dyDescent="0.35"/>
    <row r="91044" customFormat="1" x14ac:dyDescent="0.35"/>
    <row r="91045" customFormat="1" x14ac:dyDescent="0.35"/>
    <row r="91046" customFormat="1" x14ac:dyDescent="0.35"/>
    <row r="91047" customFormat="1" x14ac:dyDescent="0.35"/>
    <row r="91048" customFormat="1" x14ac:dyDescent="0.35"/>
    <row r="91049" customFormat="1" x14ac:dyDescent="0.35"/>
    <row r="91050" customFormat="1" x14ac:dyDescent="0.35"/>
    <row r="91051" customFormat="1" x14ac:dyDescent="0.35"/>
    <row r="91052" customFormat="1" x14ac:dyDescent="0.35"/>
    <row r="91053" customFormat="1" x14ac:dyDescent="0.35"/>
    <row r="91054" customFormat="1" x14ac:dyDescent="0.35"/>
    <row r="91055" customFormat="1" x14ac:dyDescent="0.35"/>
    <row r="91056" customFormat="1" x14ac:dyDescent="0.35"/>
    <row r="91057" customFormat="1" x14ac:dyDescent="0.35"/>
    <row r="91058" customFormat="1" x14ac:dyDescent="0.35"/>
    <row r="91059" customFormat="1" x14ac:dyDescent="0.35"/>
    <row r="91060" customFormat="1" x14ac:dyDescent="0.35"/>
    <row r="91061" customFormat="1" x14ac:dyDescent="0.35"/>
    <row r="91062" customFormat="1" x14ac:dyDescent="0.35"/>
    <row r="91063" customFormat="1" x14ac:dyDescent="0.35"/>
    <row r="91064" customFormat="1" x14ac:dyDescent="0.35"/>
    <row r="91065" customFormat="1" x14ac:dyDescent="0.35"/>
    <row r="91066" customFormat="1" x14ac:dyDescent="0.35"/>
    <row r="91067" customFormat="1" x14ac:dyDescent="0.35"/>
    <row r="91068" customFormat="1" x14ac:dyDescent="0.35"/>
    <row r="91069" customFormat="1" x14ac:dyDescent="0.35"/>
    <row r="91070" customFormat="1" x14ac:dyDescent="0.35"/>
    <row r="91071" customFormat="1" x14ac:dyDescent="0.35"/>
    <row r="91072" customFormat="1" x14ac:dyDescent="0.35"/>
    <row r="91073" customFormat="1" x14ac:dyDescent="0.35"/>
    <row r="91074" customFormat="1" x14ac:dyDescent="0.35"/>
    <row r="91075" customFormat="1" x14ac:dyDescent="0.35"/>
    <row r="91076" customFormat="1" x14ac:dyDescent="0.35"/>
    <row r="91077" customFormat="1" x14ac:dyDescent="0.35"/>
    <row r="91078" customFormat="1" x14ac:dyDescent="0.35"/>
    <row r="91079" customFormat="1" x14ac:dyDescent="0.35"/>
    <row r="91080" customFormat="1" x14ac:dyDescent="0.35"/>
    <row r="91081" customFormat="1" x14ac:dyDescent="0.35"/>
    <row r="91082" customFormat="1" x14ac:dyDescent="0.35"/>
    <row r="91083" customFormat="1" x14ac:dyDescent="0.35"/>
    <row r="91084" customFormat="1" x14ac:dyDescent="0.35"/>
    <row r="91085" customFormat="1" x14ac:dyDescent="0.35"/>
    <row r="91086" customFormat="1" x14ac:dyDescent="0.35"/>
    <row r="91087" customFormat="1" x14ac:dyDescent="0.35"/>
    <row r="91088" customFormat="1" x14ac:dyDescent="0.35"/>
    <row r="91089" customFormat="1" x14ac:dyDescent="0.35"/>
    <row r="91090" customFormat="1" x14ac:dyDescent="0.35"/>
    <row r="91091" customFormat="1" x14ac:dyDescent="0.35"/>
    <row r="91092" customFormat="1" x14ac:dyDescent="0.35"/>
    <row r="91093" customFormat="1" x14ac:dyDescent="0.35"/>
    <row r="91094" customFormat="1" x14ac:dyDescent="0.35"/>
    <row r="91095" customFormat="1" x14ac:dyDescent="0.35"/>
    <row r="91096" customFormat="1" x14ac:dyDescent="0.35"/>
    <row r="91097" customFormat="1" x14ac:dyDescent="0.35"/>
    <row r="91098" customFormat="1" x14ac:dyDescent="0.35"/>
    <row r="91099" customFormat="1" x14ac:dyDescent="0.35"/>
    <row r="91100" customFormat="1" x14ac:dyDescent="0.35"/>
    <row r="91101" customFormat="1" x14ac:dyDescent="0.35"/>
    <row r="91102" customFormat="1" x14ac:dyDescent="0.35"/>
    <row r="91103" customFormat="1" x14ac:dyDescent="0.35"/>
    <row r="91104" customFormat="1" x14ac:dyDescent="0.35"/>
    <row r="91105" customFormat="1" x14ac:dyDescent="0.35"/>
    <row r="91106" customFormat="1" x14ac:dyDescent="0.35"/>
    <row r="91107" customFormat="1" x14ac:dyDescent="0.35"/>
    <row r="91108" customFormat="1" x14ac:dyDescent="0.35"/>
    <row r="91109" customFormat="1" x14ac:dyDescent="0.35"/>
    <row r="91110" customFormat="1" x14ac:dyDescent="0.35"/>
    <row r="91111" customFormat="1" x14ac:dyDescent="0.35"/>
    <row r="91112" customFormat="1" x14ac:dyDescent="0.35"/>
    <row r="91113" customFormat="1" x14ac:dyDescent="0.35"/>
    <row r="91114" customFormat="1" x14ac:dyDescent="0.35"/>
    <row r="91115" customFormat="1" x14ac:dyDescent="0.35"/>
    <row r="91116" customFormat="1" x14ac:dyDescent="0.35"/>
    <row r="91117" customFormat="1" x14ac:dyDescent="0.35"/>
    <row r="91118" customFormat="1" x14ac:dyDescent="0.35"/>
    <row r="91119" customFormat="1" x14ac:dyDescent="0.35"/>
    <row r="91120" customFormat="1" x14ac:dyDescent="0.35"/>
    <row r="91121" customFormat="1" x14ac:dyDescent="0.35"/>
    <row r="91122" customFormat="1" x14ac:dyDescent="0.35"/>
    <row r="91123" customFormat="1" x14ac:dyDescent="0.35"/>
    <row r="91124" customFormat="1" x14ac:dyDescent="0.35"/>
    <row r="91125" customFormat="1" x14ac:dyDescent="0.35"/>
    <row r="91126" customFormat="1" x14ac:dyDescent="0.35"/>
    <row r="91127" customFormat="1" x14ac:dyDescent="0.35"/>
    <row r="91128" customFormat="1" x14ac:dyDescent="0.35"/>
    <row r="91129" customFormat="1" x14ac:dyDescent="0.35"/>
    <row r="91130" customFormat="1" x14ac:dyDescent="0.35"/>
    <row r="91131" customFormat="1" x14ac:dyDescent="0.35"/>
    <row r="91132" customFormat="1" x14ac:dyDescent="0.35"/>
    <row r="91133" customFormat="1" x14ac:dyDescent="0.35"/>
    <row r="91134" customFormat="1" x14ac:dyDescent="0.35"/>
    <row r="91135" customFormat="1" x14ac:dyDescent="0.35"/>
    <row r="91136" customFormat="1" x14ac:dyDescent="0.35"/>
    <row r="91137" customFormat="1" x14ac:dyDescent="0.35"/>
    <row r="91138" customFormat="1" x14ac:dyDescent="0.35"/>
    <row r="91139" customFormat="1" x14ac:dyDescent="0.35"/>
    <row r="91140" customFormat="1" x14ac:dyDescent="0.35"/>
    <row r="91141" customFormat="1" x14ac:dyDescent="0.35"/>
    <row r="91142" customFormat="1" x14ac:dyDescent="0.35"/>
    <row r="91143" customFormat="1" x14ac:dyDescent="0.35"/>
    <row r="91144" customFormat="1" x14ac:dyDescent="0.35"/>
    <row r="91145" customFormat="1" x14ac:dyDescent="0.35"/>
    <row r="91146" customFormat="1" x14ac:dyDescent="0.35"/>
    <row r="91147" customFormat="1" x14ac:dyDescent="0.35"/>
    <row r="91148" customFormat="1" x14ac:dyDescent="0.35"/>
    <row r="91149" customFormat="1" x14ac:dyDescent="0.35"/>
    <row r="91150" customFormat="1" x14ac:dyDescent="0.35"/>
    <row r="91151" customFormat="1" x14ac:dyDescent="0.35"/>
    <row r="91152" customFormat="1" x14ac:dyDescent="0.35"/>
    <row r="91153" customFormat="1" x14ac:dyDescent="0.35"/>
    <row r="91154" customFormat="1" x14ac:dyDescent="0.35"/>
    <row r="91155" customFormat="1" x14ac:dyDescent="0.35"/>
    <row r="91156" customFormat="1" x14ac:dyDescent="0.35"/>
    <row r="91157" customFormat="1" x14ac:dyDescent="0.35"/>
    <row r="91158" customFormat="1" x14ac:dyDescent="0.35"/>
    <row r="91159" customFormat="1" x14ac:dyDescent="0.35"/>
    <row r="91160" customFormat="1" x14ac:dyDescent="0.35"/>
    <row r="91161" customFormat="1" x14ac:dyDescent="0.35"/>
    <row r="91162" customFormat="1" x14ac:dyDescent="0.35"/>
    <row r="91163" customFormat="1" x14ac:dyDescent="0.35"/>
    <row r="91164" customFormat="1" x14ac:dyDescent="0.35"/>
    <row r="91165" customFormat="1" x14ac:dyDescent="0.35"/>
    <row r="91166" customFormat="1" x14ac:dyDescent="0.35"/>
    <row r="91167" customFormat="1" x14ac:dyDescent="0.35"/>
    <row r="91168" customFormat="1" x14ac:dyDescent="0.35"/>
    <row r="91169" customFormat="1" x14ac:dyDescent="0.35"/>
    <row r="91170" customFormat="1" x14ac:dyDescent="0.35"/>
    <row r="91171" customFormat="1" x14ac:dyDescent="0.35"/>
    <row r="91172" customFormat="1" x14ac:dyDescent="0.35"/>
    <row r="91173" customFormat="1" x14ac:dyDescent="0.35"/>
    <row r="91174" customFormat="1" x14ac:dyDescent="0.35"/>
    <row r="91175" customFormat="1" x14ac:dyDescent="0.35"/>
    <row r="91176" customFormat="1" x14ac:dyDescent="0.35"/>
    <row r="91177" customFormat="1" x14ac:dyDescent="0.35"/>
    <row r="91178" customFormat="1" x14ac:dyDescent="0.35"/>
    <row r="91179" customFormat="1" x14ac:dyDescent="0.35"/>
    <row r="91180" customFormat="1" x14ac:dyDescent="0.35"/>
    <row r="91181" customFormat="1" x14ac:dyDescent="0.35"/>
    <row r="91182" customFormat="1" x14ac:dyDescent="0.35"/>
    <row r="91183" customFormat="1" x14ac:dyDescent="0.35"/>
    <row r="91184" customFormat="1" x14ac:dyDescent="0.35"/>
    <row r="91185" customFormat="1" x14ac:dyDescent="0.35"/>
    <row r="91186" customFormat="1" x14ac:dyDescent="0.35"/>
    <row r="91187" customFormat="1" x14ac:dyDescent="0.35"/>
    <row r="91188" customFormat="1" x14ac:dyDescent="0.35"/>
    <row r="91189" customFormat="1" x14ac:dyDescent="0.35"/>
    <row r="91190" customFormat="1" x14ac:dyDescent="0.35"/>
    <row r="91191" customFormat="1" x14ac:dyDescent="0.35"/>
    <row r="91192" customFormat="1" x14ac:dyDescent="0.35"/>
    <row r="91193" customFormat="1" x14ac:dyDescent="0.35"/>
    <row r="91194" customFormat="1" x14ac:dyDescent="0.35"/>
    <row r="91195" customFormat="1" x14ac:dyDescent="0.35"/>
    <row r="91196" customFormat="1" x14ac:dyDescent="0.35"/>
    <row r="91197" customFormat="1" x14ac:dyDescent="0.35"/>
    <row r="91198" customFormat="1" x14ac:dyDescent="0.35"/>
    <row r="91199" customFormat="1" x14ac:dyDescent="0.35"/>
    <row r="91200" customFormat="1" x14ac:dyDescent="0.35"/>
    <row r="91201" customFormat="1" x14ac:dyDescent="0.35"/>
    <row r="91202" customFormat="1" x14ac:dyDescent="0.35"/>
    <row r="91203" customFormat="1" x14ac:dyDescent="0.35"/>
    <row r="91204" customFormat="1" x14ac:dyDescent="0.35"/>
    <row r="91205" customFormat="1" x14ac:dyDescent="0.35"/>
    <row r="91206" customFormat="1" x14ac:dyDescent="0.35"/>
    <row r="91207" customFormat="1" x14ac:dyDescent="0.35"/>
    <row r="91208" customFormat="1" x14ac:dyDescent="0.35"/>
    <row r="91209" customFormat="1" x14ac:dyDescent="0.35"/>
    <row r="91210" customFormat="1" x14ac:dyDescent="0.35"/>
    <row r="91211" customFormat="1" x14ac:dyDescent="0.35"/>
    <row r="91212" customFormat="1" x14ac:dyDescent="0.35"/>
    <row r="91213" customFormat="1" x14ac:dyDescent="0.35"/>
    <row r="91214" customFormat="1" x14ac:dyDescent="0.35"/>
    <row r="91215" customFormat="1" x14ac:dyDescent="0.35"/>
    <row r="91216" customFormat="1" x14ac:dyDescent="0.35"/>
    <row r="91217" customFormat="1" x14ac:dyDescent="0.35"/>
    <row r="91218" customFormat="1" x14ac:dyDescent="0.35"/>
    <row r="91219" customFormat="1" x14ac:dyDescent="0.35"/>
    <row r="91220" customFormat="1" x14ac:dyDescent="0.35"/>
    <row r="91221" customFormat="1" x14ac:dyDescent="0.35"/>
    <row r="91222" customFormat="1" x14ac:dyDescent="0.35"/>
    <row r="91223" customFormat="1" x14ac:dyDescent="0.35"/>
    <row r="91224" customFormat="1" x14ac:dyDescent="0.35"/>
    <row r="91225" customFormat="1" x14ac:dyDescent="0.35"/>
    <row r="91226" customFormat="1" x14ac:dyDescent="0.35"/>
    <row r="91227" customFormat="1" x14ac:dyDescent="0.35"/>
    <row r="91228" customFormat="1" x14ac:dyDescent="0.35"/>
    <row r="91229" customFormat="1" x14ac:dyDescent="0.35"/>
    <row r="91230" customFormat="1" x14ac:dyDescent="0.35"/>
    <row r="91231" customFormat="1" x14ac:dyDescent="0.35"/>
    <row r="91232" customFormat="1" x14ac:dyDescent="0.35"/>
    <row r="91233" customFormat="1" x14ac:dyDescent="0.35"/>
    <row r="91234" customFormat="1" x14ac:dyDescent="0.35"/>
    <row r="91235" customFormat="1" x14ac:dyDescent="0.35"/>
    <row r="91236" customFormat="1" x14ac:dyDescent="0.35"/>
    <row r="91237" customFormat="1" x14ac:dyDescent="0.35"/>
    <row r="91238" customFormat="1" x14ac:dyDescent="0.35"/>
    <row r="91239" customFormat="1" x14ac:dyDescent="0.35"/>
    <row r="91240" customFormat="1" x14ac:dyDescent="0.35"/>
    <row r="91241" customFormat="1" x14ac:dyDescent="0.35"/>
    <row r="91242" customFormat="1" x14ac:dyDescent="0.35"/>
    <row r="91243" customFormat="1" x14ac:dyDescent="0.35"/>
    <row r="91244" customFormat="1" x14ac:dyDescent="0.35"/>
    <row r="91245" customFormat="1" x14ac:dyDescent="0.35"/>
    <row r="91246" customFormat="1" x14ac:dyDescent="0.35"/>
    <row r="91247" customFormat="1" x14ac:dyDescent="0.35"/>
    <row r="91248" customFormat="1" x14ac:dyDescent="0.35"/>
    <row r="91249" customFormat="1" x14ac:dyDescent="0.35"/>
    <row r="91250" customFormat="1" x14ac:dyDescent="0.35"/>
    <row r="91251" customFormat="1" x14ac:dyDescent="0.35"/>
    <row r="91252" customFormat="1" x14ac:dyDescent="0.35"/>
    <row r="91253" customFormat="1" x14ac:dyDescent="0.35"/>
    <row r="91254" customFormat="1" x14ac:dyDescent="0.35"/>
    <row r="91255" customFormat="1" x14ac:dyDescent="0.35"/>
    <row r="91256" customFormat="1" x14ac:dyDescent="0.35"/>
    <row r="91257" customFormat="1" x14ac:dyDescent="0.35"/>
    <row r="91258" customFormat="1" x14ac:dyDescent="0.35"/>
    <row r="91259" customFormat="1" x14ac:dyDescent="0.35"/>
    <row r="91260" customFormat="1" x14ac:dyDescent="0.35"/>
    <row r="91261" customFormat="1" x14ac:dyDescent="0.35"/>
    <row r="91262" customFormat="1" x14ac:dyDescent="0.35"/>
    <row r="91263" customFormat="1" x14ac:dyDescent="0.35"/>
    <row r="91264" customFormat="1" x14ac:dyDescent="0.35"/>
    <row r="91265" customFormat="1" x14ac:dyDescent="0.35"/>
    <row r="91266" customFormat="1" x14ac:dyDescent="0.35"/>
    <row r="91267" customFormat="1" x14ac:dyDescent="0.35"/>
    <row r="91268" customFormat="1" x14ac:dyDescent="0.35"/>
    <row r="91269" customFormat="1" x14ac:dyDescent="0.35"/>
    <row r="91270" customFormat="1" x14ac:dyDescent="0.35"/>
    <row r="91271" customFormat="1" x14ac:dyDescent="0.35"/>
    <row r="91272" customFormat="1" x14ac:dyDescent="0.35"/>
    <row r="91273" customFormat="1" x14ac:dyDescent="0.35"/>
    <row r="91274" customFormat="1" x14ac:dyDescent="0.35"/>
    <row r="91275" customFormat="1" x14ac:dyDescent="0.35"/>
    <row r="91276" customFormat="1" x14ac:dyDescent="0.35"/>
    <row r="91277" customFormat="1" x14ac:dyDescent="0.35"/>
    <row r="91278" customFormat="1" x14ac:dyDescent="0.35"/>
    <row r="91279" customFormat="1" x14ac:dyDescent="0.35"/>
    <row r="91280" customFormat="1" x14ac:dyDescent="0.35"/>
    <row r="91281" customFormat="1" x14ac:dyDescent="0.35"/>
    <row r="91282" customFormat="1" x14ac:dyDescent="0.35"/>
    <row r="91283" customFormat="1" x14ac:dyDescent="0.35"/>
    <row r="91284" customFormat="1" x14ac:dyDescent="0.35"/>
    <row r="91285" customFormat="1" x14ac:dyDescent="0.35"/>
    <row r="91286" customFormat="1" x14ac:dyDescent="0.35"/>
    <row r="91287" customFormat="1" x14ac:dyDescent="0.35"/>
    <row r="91288" customFormat="1" x14ac:dyDescent="0.35"/>
    <row r="91289" customFormat="1" x14ac:dyDescent="0.35"/>
    <row r="91290" customFormat="1" x14ac:dyDescent="0.35"/>
    <row r="91291" customFormat="1" x14ac:dyDescent="0.35"/>
    <row r="91292" customFormat="1" x14ac:dyDescent="0.35"/>
    <row r="91293" customFormat="1" x14ac:dyDescent="0.35"/>
    <row r="91294" customFormat="1" x14ac:dyDescent="0.35"/>
    <row r="91295" customFormat="1" x14ac:dyDescent="0.35"/>
    <row r="91296" customFormat="1" x14ac:dyDescent="0.35"/>
    <row r="91297" customFormat="1" x14ac:dyDescent="0.35"/>
    <row r="91298" customFormat="1" x14ac:dyDescent="0.35"/>
    <row r="91299" customFormat="1" x14ac:dyDescent="0.35"/>
    <row r="91300" customFormat="1" x14ac:dyDescent="0.35"/>
    <row r="91301" customFormat="1" x14ac:dyDescent="0.35"/>
    <row r="91302" customFormat="1" x14ac:dyDescent="0.35"/>
    <row r="91303" customFormat="1" x14ac:dyDescent="0.35"/>
    <row r="91304" customFormat="1" x14ac:dyDescent="0.35"/>
    <row r="91305" customFormat="1" x14ac:dyDescent="0.35"/>
    <row r="91306" customFormat="1" x14ac:dyDescent="0.35"/>
    <row r="91307" customFormat="1" x14ac:dyDescent="0.35"/>
    <row r="91308" customFormat="1" x14ac:dyDescent="0.35"/>
    <row r="91309" customFormat="1" x14ac:dyDescent="0.35"/>
    <row r="91310" customFormat="1" x14ac:dyDescent="0.35"/>
    <row r="91311" customFormat="1" x14ac:dyDescent="0.35"/>
    <row r="91312" customFormat="1" x14ac:dyDescent="0.35"/>
    <row r="91313" customFormat="1" x14ac:dyDescent="0.35"/>
    <row r="91314" customFormat="1" x14ac:dyDescent="0.35"/>
    <row r="91315" customFormat="1" x14ac:dyDescent="0.35"/>
    <row r="91316" customFormat="1" x14ac:dyDescent="0.35"/>
    <row r="91317" customFormat="1" x14ac:dyDescent="0.35"/>
    <row r="91318" customFormat="1" x14ac:dyDescent="0.35"/>
    <row r="91319" customFormat="1" x14ac:dyDescent="0.35"/>
    <row r="91320" customFormat="1" x14ac:dyDescent="0.35"/>
    <row r="91321" customFormat="1" x14ac:dyDescent="0.35"/>
    <row r="91322" customFormat="1" x14ac:dyDescent="0.35"/>
    <row r="91323" customFormat="1" x14ac:dyDescent="0.35"/>
    <row r="91324" customFormat="1" x14ac:dyDescent="0.35"/>
    <row r="91325" customFormat="1" x14ac:dyDescent="0.35"/>
    <row r="91326" customFormat="1" x14ac:dyDescent="0.35"/>
    <row r="91327" customFormat="1" x14ac:dyDescent="0.35"/>
    <row r="91328" customFormat="1" x14ac:dyDescent="0.35"/>
    <row r="91329" customFormat="1" x14ac:dyDescent="0.35"/>
    <row r="91330" customFormat="1" x14ac:dyDescent="0.35"/>
    <row r="91331" customFormat="1" x14ac:dyDescent="0.35"/>
    <row r="91332" customFormat="1" x14ac:dyDescent="0.35"/>
    <row r="91333" customFormat="1" x14ac:dyDescent="0.35"/>
    <row r="91334" customFormat="1" x14ac:dyDescent="0.35"/>
    <row r="91335" customFormat="1" x14ac:dyDescent="0.35"/>
    <row r="91336" customFormat="1" x14ac:dyDescent="0.35"/>
    <row r="91337" customFormat="1" x14ac:dyDescent="0.35"/>
    <row r="91338" customFormat="1" x14ac:dyDescent="0.35"/>
    <row r="91339" customFormat="1" x14ac:dyDescent="0.35"/>
    <row r="91340" customFormat="1" x14ac:dyDescent="0.35"/>
    <row r="91341" customFormat="1" x14ac:dyDescent="0.35"/>
    <row r="91342" customFormat="1" x14ac:dyDescent="0.35"/>
    <row r="91343" customFormat="1" x14ac:dyDescent="0.35"/>
    <row r="91344" customFormat="1" x14ac:dyDescent="0.35"/>
    <row r="91345" customFormat="1" x14ac:dyDescent="0.35"/>
    <row r="91346" customFormat="1" x14ac:dyDescent="0.35"/>
    <row r="91347" customFormat="1" x14ac:dyDescent="0.35"/>
    <row r="91348" customFormat="1" x14ac:dyDescent="0.35"/>
    <row r="91349" customFormat="1" x14ac:dyDescent="0.35"/>
    <row r="91350" customFormat="1" x14ac:dyDescent="0.35"/>
    <row r="91351" customFormat="1" x14ac:dyDescent="0.35"/>
    <row r="91352" customFormat="1" x14ac:dyDescent="0.35"/>
    <row r="91353" customFormat="1" x14ac:dyDescent="0.35"/>
    <row r="91354" customFormat="1" x14ac:dyDescent="0.35"/>
    <row r="91355" customFormat="1" x14ac:dyDescent="0.35"/>
    <row r="91356" customFormat="1" x14ac:dyDescent="0.35"/>
    <row r="91357" customFormat="1" x14ac:dyDescent="0.35"/>
    <row r="91358" customFormat="1" x14ac:dyDescent="0.35"/>
    <row r="91359" customFormat="1" x14ac:dyDescent="0.35"/>
    <row r="91360" customFormat="1" x14ac:dyDescent="0.35"/>
    <row r="91361" customFormat="1" x14ac:dyDescent="0.35"/>
    <row r="91362" customFormat="1" x14ac:dyDescent="0.35"/>
    <row r="91363" customFormat="1" x14ac:dyDescent="0.35"/>
    <row r="91364" customFormat="1" x14ac:dyDescent="0.35"/>
    <row r="91365" customFormat="1" x14ac:dyDescent="0.35"/>
    <row r="91366" customFormat="1" x14ac:dyDescent="0.35"/>
    <row r="91367" customFormat="1" x14ac:dyDescent="0.35"/>
    <row r="91368" customFormat="1" x14ac:dyDescent="0.35"/>
    <row r="91369" customFormat="1" x14ac:dyDescent="0.35"/>
    <row r="91370" customFormat="1" x14ac:dyDescent="0.35"/>
    <row r="91371" customFormat="1" x14ac:dyDescent="0.35"/>
    <row r="91372" customFormat="1" x14ac:dyDescent="0.35"/>
    <row r="91373" customFormat="1" x14ac:dyDescent="0.35"/>
    <row r="91374" customFormat="1" x14ac:dyDescent="0.35"/>
    <row r="91375" customFormat="1" x14ac:dyDescent="0.35"/>
    <row r="91376" customFormat="1" x14ac:dyDescent="0.35"/>
    <row r="91377" customFormat="1" x14ac:dyDescent="0.35"/>
    <row r="91378" customFormat="1" x14ac:dyDescent="0.35"/>
    <row r="91379" customFormat="1" x14ac:dyDescent="0.35"/>
    <row r="91380" customFormat="1" x14ac:dyDescent="0.35"/>
    <row r="91381" customFormat="1" x14ac:dyDescent="0.35"/>
    <row r="91382" customFormat="1" x14ac:dyDescent="0.35"/>
    <row r="91383" customFormat="1" x14ac:dyDescent="0.35"/>
    <row r="91384" customFormat="1" x14ac:dyDescent="0.35"/>
    <row r="91385" customFormat="1" x14ac:dyDescent="0.35"/>
    <row r="91386" customFormat="1" x14ac:dyDescent="0.35"/>
    <row r="91387" customFormat="1" x14ac:dyDescent="0.35"/>
    <row r="91388" customFormat="1" x14ac:dyDescent="0.35"/>
    <row r="91389" customFormat="1" x14ac:dyDescent="0.35"/>
    <row r="91390" customFormat="1" x14ac:dyDescent="0.35"/>
    <row r="91391" customFormat="1" x14ac:dyDescent="0.35"/>
    <row r="91392" customFormat="1" x14ac:dyDescent="0.35"/>
    <row r="91393" customFormat="1" x14ac:dyDescent="0.35"/>
    <row r="91394" customFormat="1" x14ac:dyDescent="0.35"/>
    <row r="91395" customFormat="1" x14ac:dyDescent="0.35"/>
    <row r="91396" customFormat="1" x14ac:dyDescent="0.35"/>
    <row r="91397" customFormat="1" x14ac:dyDescent="0.35"/>
    <row r="91398" customFormat="1" x14ac:dyDescent="0.35"/>
    <row r="91399" customFormat="1" x14ac:dyDescent="0.35"/>
    <row r="91400" customFormat="1" x14ac:dyDescent="0.35"/>
    <row r="91401" customFormat="1" x14ac:dyDescent="0.35"/>
    <row r="91402" customFormat="1" x14ac:dyDescent="0.35"/>
    <row r="91403" customFormat="1" x14ac:dyDescent="0.35"/>
    <row r="91404" customFormat="1" x14ac:dyDescent="0.35"/>
    <row r="91405" customFormat="1" x14ac:dyDescent="0.35"/>
    <row r="91406" customFormat="1" x14ac:dyDescent="0.35"/>
    <row r="91407" customFormat="1" x14ac:dyDescent="0.35"/>
    <row r="91408" customFormat="1" x14ac:dyDescent="0.35"/>
    <row r="91409" customFormat="1" x14ac:dyDescent="0.35"/>
    <row r="91410" customFormat="1" x14ac:dyDescent="0.35"/>
    <row r="91411" customFormat="1" x14ac:dyDescent="0.35"/>
    <row r="91412" customFormat="1" x14ac:dyDescent="0.35"/>
    <row r="91413" customFormat="1" x14ac:dyDescent="0.35"/>
    <row r="91414" customFormat="1" x14ac:dyDescent="0.35"/>
    <row r="91415" customFormat="1" x14ac:dyDescent="0.35"/>
    <row r="91416" customFormat="1" x14ac:dyDescent="0.35"/>
    <row r="91417" customFormat="1" x14ac:dyDescent="0.35"/>
    <row r="91418" customFormat="1" x14ac:dyDescent="0.35"/>
    <row r="91419" customFormat="1" x14ac:dyDescent="0.35"/>
    <row r="91420" customFormat="1" x14ac:dyDescent="0.35"/>
    <row r="91421" customFormat="1" x14ac:dyDescent="0.35"/>
    <row r="91422" customFormat="1" x14ac:dyDescent="0.35"/>
    <row r="91423" customFormat="1" x14ac:dyDescent="0.35"/>
    <row r="91424" customFormat="1" x14ac:dyDescent="0.35"/>
    <row r="91425" customFormat="1" x14ac:dyDescent="0.35"/>
    <row r="91426" customFormat="1" x14ac:dyDescent="0.35"/>
    <row r="91427" customFormat="1" x14ac:dyDescent="0.35"/>
    <row r="91428" customFormat="1" x14ac:dyDescent="0.35"/>
    <row r="91429" customFormat="1" x14ac:dyDescent="0.35"/>
    <row r="91430" customFormat="1" x14ac:dyDescent="0.35"/>
    <row r="91431" customFormat="1" x14ac:dyDescent="0.35"/>
    <row r="91432" customFormat="1" x14ac:dyDescent="0.35"/>
    <row r="91433" customFormat="1" x14ac:dyDescent="0.35"/>
    <row r="91434" customFormat="1" x14ac:dyDescent="0.35"/>
    <row r="91435" customFormat="1" x14ac:dyDescent="0.35"/>
    <row r="91436" customFormat="1" x14ac:dyDescent="0.35"/>
    <row r="91437" customFormat="1" x14ac:dyDescent="0.35"/>
    <row r="91438" customFormat="1" x14ac:dyDescent="0.35"/>
    <row r="91439" customFormat="1" x14ac:dyDescent="0.35"/>
    <row r="91440" customFormat="1" x14ac:dyDescent="0.35"/>
    <row r="91441" customFormat="1" x14ac:dyDescent="0.35"/>
    <row r="91442" customFormat="1" x14ac:dyDescent="0.35"/>
    <row r="91443" customFormat="1" x14ac:dyDescent="0.35"/>
    <row r="91444" customFormat="1" x14ac:dyDescent="0.35"/>
    <row r="91445" customFormat="1" x14ac:dyDescent="0.35"/>
    <row r="91446" customFormat="1" x14ac:dyDescent="0.35"/>
    <row r="91447" customFormat="1" x14ac:dyDescent="0.35"/>
    <row r="91448" customFormat="1" x14ac:dyDescent="0.35"/>
    <row r="91449" customFormat="1" x14ac:dyDescent="0.35"/>
    <row r="91450" customFormat="1" x14ac:dyDescent="0.35"/>
    <row r="91451" customFormat="1" x14ac:dyDescent="0.35"/>
    <row r="91452" customFormat="1" x14ac:dyDescent="0.35"/>
    <row r="91453" customFormat="1" x14ac:dyDescent="0.35"/>
    <row r="91454" customFormat="1" x14ac:dyDescent="0.35"/>
    <row r="91455" customFormat="1" x14ac:dyDescent="0.35"/>
    <row r="91456" customFormat="1" x14ac:dyDescent="0.35"/>
    <row r="91457" customFormat="1" x14ac:dyDescent="0.35"/>
    <row r="91458" customFormat="1" x14ac:dyDescent="0.35"/>
    <row r="91459" customFormat="1" x14ac:dyDescent="0.35"/>
    <row r="91460" customFormat="1" x14ac:dyDescent="0.35"/>
    <row r="91461" customFormat="1" x14ac:dyDescent="0.35"/>
    <row r="91462" customFormat="1" x14ac:dyDescent="0.35"/>
    <row r="91463" customFormat="1" x14ac:dyDescent="0.35"/>
    <row r="91464" customFormat="1" x14ac:dyDescent="0.35"/>
    <row r="91465" customFormat="1" x14ac:dyDescent="0.35"/>
    <row r="91466" customFormat="1" x14ac:dyDescent="0.35"/>
    <row r="91467" customFormat="1" x14ac:dyDescent="0.35"/>
    <row r="91468" customFormat="1" x14ac:dyDescent="0.35"/>
    <row r="91469" customFormat="1" x14ac:dyDescent="0.35"/>
    <row r="91470" customFormat="1" x14ac:dyDescent="0.35"/>
    <row r="91471" customFormat="1" x14ac:dyDescent="0.35"/>
    <row r="91472" customFormat="1" x14ac:dyDescent="0.35"/>
    <row r="91473" customFormat="1" x14ac:dyDescent="0.35"/>
    <row r="91474" customFormat="1" x14ac:dyDescent="0.35"/>
    <row r="91475" customFormat="1" x14ac:dyDescent="0.35"/>
    <row r="91476" customFormat="1" x14ac:dyDescent="0.35"/>
    <row r="91477" customFormat="1" x14ac:dyDescent="0.35"/>
    <row r="91478" customFormat="1" x14ac:dyDescent="0.35"/>
    <row r="91479" customFormat="1" x14ac:dyDescent="0.35"/>
    <row r="91480" customFormat="1" x14ac:dyDescent="0.35"/>
    <row r="91481" customFormat="1" x14ac:dyDescent="0.35"/>
    <row r="91482" customFormat="1" x14ac:dyDescent="0.35"/>
    <row r="91483" customFormat="1" x14ac:dyDescent="0.35"/>
    <row r="91484" customFormat="1" x14ac:dyDescent="0.35"/>
    <row r="91485" customFormat="1" x14ac:dyDescent="0.35"/>
    <row r="91486" customFormat="1" x14ac:dyDescent="0.35"/>
    <row r="91487" customFormat="1" x14ac:dyDescent="0.35"/>
    <row r="91488" customFormat="1" x14ac:dyDescent="0.35"/>
    <row r="91489" customFormat="1" x14ac:dyDescent="0.35"/>
    <row r="91490" customFormat="1" x14ac:dyDescent="0.35"/>
    <row r="91491" customFormat="1" x14ac:dyDescent="0.35"/>
    <row r="91492" customFormat="1" x14ac:dyDescent="0.35"/>
    <row r="91493" customFormat="1" x14ac:dyDescent="0.35"/>
    <row r="91494" customFormat="1" x14ac:dyDescent="0.35"/>
    <row r="91495" customFormat="1" x14ac:dyDescent="0.35"/>
    <row r="91496" customFormat="1" x14ac:dyDescent="0.35"/>
    <row r="91497" customFormat="1" x14ac:dyDescent="0.35"/>
    <row r="91498" customFormat="1" x14ac:dyDescent="0.35"/>
    <row r="91499" customFormat="1" x14ac:dyDescent="0.35"/>
    <row r="91500" customFormat="1" x14ac:dyDescent="0.35"/>
    <row r="91501" customFormat="1" x14ac:dyDescent="0.35"/>
    <row r="91502" customFormat="1" x14ac:dyDescent="0.35"/>
    <row r="91503" customFormat="1" x14ac:dyDescent="0.35"/>
    <row r="91504" customFormat="1" x14ac:dyDescent="0.35"/>
    <row r="91505" customFormat="1" x14ac:dyDescent="0.35"/>
    <row r="91506" customFormat="1" x14ac:dyDescent="0.35"/>
    <row r="91507" customFormat="1" x14ac:dyDescent="0.35"/>
    <row r="91508" customFormat="1" x14ac:dyDescent="0.35"/>
    <row r="91509" customFormat="1" x14ac:dyDescent="0.35"/>
    <row r="91510" customFormat="1" x14ac:dyDescent="0.35"/>
    <row r="91511" customFormat="1" x14ac:dyDescent="0.35"/>
    <row r="91512" customFormat="1" x14ac:dyDescent="0.35"/>
    <row r="91513" customFormat="1" x14ac:dyDescent="0.35"/>
    <row r="91514" customFormat="1" x14ac:dyDescent="0.35"/>
    <row r="91515" customFormat="1" x14ac:dyDescent="0.35"/>
    <row r="91516" customFormat="1" x14ac:dyDescent="0.35"/>
    <row r="91517" customFormat="1" x14ac:dyDescent="0.35"/>
    <row r="91518" customFormat="1" x14ac:dyDescent="0.35"/>
    <row r="91519" customFormat="1" x14ac:dyDescent="0.35"/>
    <row r="91520" customFormat="1" x14ac:dyDescent="0.35"/>
    <row r="91521" customFormat="1" x14ac:dyDescent="0.35"/>
    <row r="91522" customFormat="1" x14ac:dyDescent="0.35"/>
    <row r="91523" customFormat="1" x14ac:dyDescent="0.35"/>
    <row r="91524" customFormat="1" x14ac:dyDescent="0.35"/>
    <row r="91525" customFormat="1" x14ac:dyDescent="0.35"/>
    <row r="91526" customFormat="1" x14ac:dyDescent="0.35"/>
    <row r="91527" customFormat="1" x14ac:dyDescent="0.35"/>
    <row r="91528" customFormat="1" x14ac:dyDescent="0.35"/>
    <row r="91529" customFormat="1" x14ac:dyDescent="0.35"/>
    <row r="91530" customFormat="1" x14ac:dyDescent="0.35"/>
    <row r="91531" customFormat="1" x14ac:dyDescent="0.35"/>
    <row r="91532" customFormat="1" x14ac:dyDescent="0.35"/>
    <row r="91533" customFormat="1" x14ac:dyDescent="0.35"/>
    <row r="91534" customFormat="1" x14ac:dyDescent="0.35"/>
    <row r="91535" customFormat="1" x14ac:dyDescent="0.35"/>
    <row r="91536" customFormat="1" x14ac:dyDescent="0.35"/>
    <row r="91537" customFormat="1" x14ac:dyDescent="0.35"/>
    <row r="91538" customFormat="1" x14ac:dyDescent="0.35"/>
    <row r="91539" customFormat="1" x14ac:dyDescent="0.35"/>
    <row r="91540" customFormat="1" x14ac:dyDescent="0.35"/>
    <row r="91541" customFormat="1" x14ac:dyDescent="0.35"/>
    <row r="91542" customFormat="1" x14ac:dyDescent="0.35"/>
    <row r="91543" customFormat="1" x14ac:dyDescent="0.35"/>
    <row r="91544" customFormat="1" x14ac:dyDescent="0.35"/>
    <row r="91545" customFormat="1" x14ac:dyDescent="0.35"/>
    <row r="91546" customFormat="1" x14ac:dyDescent="0.35"/>
    <row r="91547" customFormat="1" x14ac:dyDescent="0.35"/>
    <row r="91548" customFormat="1" x14ac:dyDescent="0.35"/>
    <row r="91549" customFormat="1" x14ac:dyDescent="0.35"/>
    <row r="91550" customFormat="1" x14ac:dyDescent="0.35"/>
    <row r="91551" customFormat="1" x14ac:dyDescent="0.35"/>
    <row r="91552" customFormat="1" x14ac:dyDescent="0.35"/>
    <row r="91553" customFormat="1" x14ac:dyDescent="0.35"/>
    <row r="91554" customFormat="1" x14ac:dyDescent="0.35"/>
    <row r="91555" customFormat="1" x14ac:dyDescent="0.35"/>
    <row r="91556" customFormat="1" x14ac:dyDescent="0.35"/>
    <row r="91557" customFormat="1" x14ac:dyDescent="0.35"/>
    <row r="91558" customFormat="1" x14ac:dyDescent="0.35"/>
    <row r="91559" customFormat="1" x14ac:dyDescent="0.35"/>
    <row r="91560" customFormat="1" x14ac:dyDescent="0.35"/>
    <row r="91561" customFormat="1" x14ac:dyDescent="0.35"/>
    <row r="91562" customFormat="1" x14ac:dyDescent="0.35"/>
    <row r="91563" customFormat="1" x14ac:dyDescent="0.35"/>
    <row r="91564" customFormat="1" x14ac:dyDescent="0.35"/>
    <row r="91565" customFormat="1" x14ac:dyDescent="0.35"/>
    <row r="91566" customFormat="1" x14ac:dyDescent="0.35"/>
    <row r="91567" customFormat="1" x14ac:dyDescent="0.35"/>
    <row r="91568" customFormat="1" x14ac:dyDescent="0.35"/>
    <row r="91569" customFormat="1" x14ac:dyDescent="0.35"/>
    <row r="91570" customFormat="1" x14ac:dyDescent="0.35"/>
    <row r="91571" customFormat="1" x14ac:dyDescent="0.35"/>
    <row r="91572" customFormat="1" x14ac:dyDescent="0.35"/>
    <row r="91573" customFormat="1" x14ac:dyDescent="0.35"/>
    <row r="91574" customFormat="1" x14ac:dyDescent="0.35"/>
    <row r="91575" customFormat="1" x14ac:dyDescent="0.35"/>
    <row r="91576" customFormat="1" x14ac:dyDescent="0.35"/>
    <row r="91577" customFormat="1" x14ac:dyDescent="0.35"/>
    <row r="91578" customFormat="1" x14ac:dyDescent="0.35"/>
    <row r="91579" customFormat="1" x14ac:dyDescent="0.35"/>
    <row r="91580" customFormat="1" x14ac:dyDescent="0.35"/>
    <row r="91581" customFormat="1" x14ac:dyDescent="0.35"/>
    <row r="91582" customFormat="1" x14ac:dyDescent="0.35"/>
    <row r="91583" customFormat="1" x14ac:dyDescent="0.35"/>
    <row r="91584" customFormat="1" x14ac:dyDescent="0.35"/>
    <row r="91585" customFormat="1" x14ac:dyDescent="0.35"/>
    <row r="91586" customFormat="1" x14ac:dyDescent="0.35"/>
    <row r="91587" customFormat="1" x14ac:dyDescent="0.35"/>
    <row r="91588" customFormat="1" x14ac:dyDescent="0.35"/>
    <row r="91589" customFormat="1" x14ac:dyDescent="0.35"/>
    <row r="91590" customFormat="1" x14ac:dyDescent="0.35"/>
    <row r="91591" customFormat="1" x14ac:dyDescent="0.35"/>
    <row r="91592" customFormat="1" x14ac:dyDescent="0.35"/>
    <row r="91593" customFormat="1" x14ac:dyDescent="0.35"/>
    <row r="91594" customFormat="1" x14ac:dyDescent="0.35"/>
    <row r="91595" customFormat="1" x14ac:dyDescent="0.35"/>
    <row r="91596" customFormat="1" x14ac:dyDescent="0.35"/>
    <row r="91597" customFormat="1" x14ac:dyDescent="0.35"/>
    <row r="91598" customFormat="1" x14ac:dyDescent="0.35"/>
    <row r="91599" customFormat="1" x14ac:dyDescent="0.35"/>
    <row r="91600" customFormat="1" x14ac:dyDescent="0.35"/>
    <row r="91601" customFormat="1" x14ac:dyDescent="0.35"/>
    <row r="91602" customFormat="1" x14ac:dyDescent="0.35"/>
    <row r="91603" customFormat="1" x14ac:dyDescent="0.35"/>
    <row r="91604" customFormat="1" x14ac:dyDescent="0.35"/>
    <row r="91605" customFormat="1" x14ac:dyDescent="0.35"/>
    <row r="91606" customFormat="1" x14ac:dyDescent="0.35"/>
    <row r="91607" customFormat="1" x14ac:dyDescent="0.35"/>
    <row r="91608" customFormat="1" x14ac:dyDescent="0.35"/>
    <row r="91609" customFormat="1" x14ac:dyDescent="0.35"/>
    <row r="91610" customFormat="1" x14ac:dyDescent="0.35"/>
    <row r="91611" customFormat="1" x14ac:dyDescent="0.35"/>
    <row r="91612" customFormat="1" x14ac:dyDescent="0.35"/>
    <row r="91613" customFormat="1" x14ac:dyDescent="0.35"/>
    <row r="91614" customFormat="1" x14ac:dyDescent="0.35"/>
    <row r="91615" customFormat="1" x14ac:dyDescent="0.35"/>
    <row r="91616" customFormat="1" x14ac:dyDescent="0.35"/>
    <row r="91617" customFormat="1" x14ac:dyDescent="0.35"/>
    <row r="91618" customFormat="1" x14ac:dyDescent="0.35"/>
    <row r="91619" customFormat="1" x14ac:dyDescent="0.35"/>
    <row r="91620" customFormat="1" x14ac:dyDescent="0.35"/>
    <row r="91621" customFormat="1" x14ac:dyDescent="0.35"/>
    <row r="91622" customFormat="1" x14ac:dyDescent="0.35"/>
    <row r="91623" customFormat="1" x14ac:dyDescent="0.35"/>
    <row r="91624" customFormat="1" x14ac:dyDescent="0.35"/>
    <row r="91625" customFormat="1" x14ac:dyDescent="0.35"/>
    <row r="91626" customFormat="1" x14ac:dyDescent="0.35"/>
    <row r="91627" customFormat="1" x14ac:dyDescent="0.35"/>
    <row r="91628" customFormat="1" x14ac:dyDescent="0.35"/>
    <row r="91629" customFormat="1" x14ac:dyDescent="0.35"/>
    <row r="91630" customFormat="1" x14ac:dyDescent="0.35"/>
    <row r="91631" customFormat="1" x14ac:dyDescent="0.35"/>
    <row r="91632" customFormat="1" x14ac:dyDescent="0.35"/>
    <row r="91633" customFormat="1" x14ac:dyDescent="0.35"/>
    <row r="91634" customFormat="1" x14ac:dyDescent="0.35"/>
    <row r="91635" customFormat="1" x14ac:dyDescent="0.35"/>
    <row r="91636" customFormat="1" x14ac:dyDescent="0.35"/>
    <row r="91637" customFormat="1" x14ac:dyDescent="0.35"/>
    <row r="91638" customFormat="1" x14ac:dyDescent="0.35"/>
    <row r="91639" customFormat="1" x14ac:dyDescent="0.35"/>
    <row r="91640" customFormat="1" x14ac:dyDescent="0.35"/>
    <row r="91641" customFormat="1" x14ac:dyDescent="0.35"/>
    <row r="91642" customFormat="1" x14ac:dyDescent="0.35"/>
    <row r="91643" customFormat="1" x14ac:dyDescent="0.35"/>
    <row r="91644" customFormat="1" x14ac:dyDescent="0.35"/>
    <row r="91645" customFormat="1" x14ac:dyDescent="0.35"/>
    <row r="91646" customFormat="1" x14ac:dyDescent="0.35"/>
    <row r="91647" customFormat="1" x14ac:dyDescent="0.35"/>
    <row r="91648" customFormat="1" x14ac:dyDescent="0.35"/>
    <row r="91649" customFormat="1" x14ac:dyDescent="0.35"/>
    <row r="91650" customFormat="1" x14ac:dyDescent="0.35"/>
    <row r="91651" customFormat="1" x14ac:dyDescent="0.35"/>
    <row r="91652" customFormat="1" x14ac:dyDescent="0.35"/>
    <row r="91653" customFormat="1" x14ac:dyDescent="0.35"/>
    <row r="91654" customFormat="1" x14ac:dyDescent="0.35"/>
    <row r="91655" customFormat="1" x14ac:dyDescent="0.35"/>
    <row r="91656" customFormat="1" x14ac:dyDescent="0.35"/>
    <row r="91657" customFormat="1" x14ac:dyDescent="0.35"/>
    <row r="91658" customFormat="1" x14ac:dyDescent="0.35"/>
    <row r="91659" customFormat="1" x14ac:dyDescent="0.35"/>
    <row r="91660" customFormat="1" x14ac:dyDescent="0.35"/>
    <row r="91661" customFormat="1" x14ac:dyDescent="0.35"/>
    <row r="91662" customFormat="1" x14ac:dyDescent="0.35"/>
    <row r="91663" customFormat="1" x14ac:dyDescent="0.35"/>
    <row r="91664" customFormat="1" x14ac:dyDescent="0.35"/>
    <row r="91665" customFormat="1" x14ac:dyDescent="0.35"/>
    <row r="91666" customFormat="1" x14ac:dyDescent="0.35"/>
    <row r="91667" customFormat="1" x14ac:dyDescent="0.35"/>
    <row r="91668" customFormat="1" x14ac:dyDescent="0.35"/>
    <row r="91669" customFormat="1" x14ac:dyDescent="0.35"/>
    <row r="91670" customFormat="1" x14ac:dyDescent="0.35"/>
    <row r="91671" customFormat="1" x14ac:dyDescent="0.35"/>
    <row r="91672" customFormat="1" x14ac:dyDescent="0.35"/>
    <row r="91673" customFormat="1" x14ac:dyDescent="0.35"/>
    <row r="91674" customFormat="1" x14ac:dyDescent="0.35"/>
    <row r="91675" customFormat="1" x14ac:dyDescent="0.35"/>
    <row r="91676" customFormat="1" x14ac:dyDescent="0.35"/>
    <row r="91677" customFormat="1" x14ac:dyDescent="0.35"/>
    <row r="91678" customFormat="1" x14ac:dyDescent="0.35"/>
    <row r="91679" customFormat="1" x14ac:dyDescent="0.35"/>
    <row r="91680" customFormat="1" x14ac:dyDescent="0.35"/>
    <row r="91681" customFormat="1" x14ac:dyDescent="0.35"/>
    <row r="91682" customFormat="1" x14ac:dyDescent="0.35"/>
    <row r="91683" customFormat="1" x14ac:dyDescent="0.35"/>
    <row r="91684" customFormat="1" x14ac:dyDescent="0.35"/>
    <row r="91685" customFormat="1" x14ac:dyDescent="0.35"/>
    <row r="91686" customFormat="1" x14ac:dyDescent="0.35"/>
    <row r="91687" customFormat="1" x14ac:dyDescent="0.35"/>
    <row r="91688" customFormat="1" x14ac:dyDescent="0.35"/>
    <row r="91689" customFormat="1" x14ac:dyDescent="0.35"/>
    <row r="91690" customFormat="1" x14ac:dyDescent="0.35"/>
    <row r="91691" customFormat="1" x14ac:dyDescent="0.35"/>
    <row r="91692" customFormat="1" x14ac:dyDescent="0.35"/>
    <row r="91693" customFormat="1" x14ac:dyDescent="0.35"/>
    <row r="91694" customFormat="1" x14ac:dyDescent="0.35"/>
    <row r="91695" customFormat="1" x14ac:dyDescent="0.35"/>
    <row r="91696" customFormat="1" x14ac:dyDescent="0.35"/>
    <row r="91697" customFormat="1" x14ac:dyDescent="0.35"/>
    <row r="91698" customFormat="1" x14ac:dyDescent="0.35"/>
    <row r="91699" customFormat="1" x14ac:dyDescent="0.35"/>
    <row r="91700" customFormat="1" x14ac:dyDescent="0.35"/>
    <row r="91701" customFormat="1" x14ac:dyDescent="0.35"/>
    <row r="91702" customFormat="1" x14ac:dyDescent="0.35"/>
    <row r="91703" customFormat="1" x14ac:dyDescent="0.35"/>
    <row r="91704" customFormat="1" x14ac:dyDescent="0.35"/>
    <row r="91705" customFormat="1" x14ac:dyDescent="0.35"/>
    <row r="91706" customFormat="1" x14ac:dyDescent="0.35"/>
    <row r="91707" customFormat="1" x14ac:dyDescent="0.35"/>
    <row r="91708" customFormat="1" x14ac:dyDescent="0.35"/>
    <row r="91709" customFormat="1" x14ac:dyDescent="0.35"/>
    <row r="91710" customFormat="1" x14ac:dyDescent="0.35"/>
    <row r="91711" customFormat="1" x14ac:dyDescent="0.35"/>
    <row r="91712" customFormat="1" x14ac:dyDescent="0.35"/>
    <row r="91713" customFormat="1" x14ac:dyDescent="0.35"/>
    <row r="91714" customFormat="1" x14ac:dyDescent="0.35"/>
    <row r="91715" customFormat="1" x14ac:dyDescent="0.35"/>
    <row r="91716" customFormat="1" x14ac:dyDescent="0.35"/>
    <row r="91717" customFormat="1" x14ac:dyDescent="0.35"/>
    <row r="91718" customFormat="1" x14ac:dyDescent="0.35"/>
    <row r="91719" customFormat="1" x14ac:dyDescent="0.35"/>
    <row r="91720" customFormat="1" x14ac:dyDescent="0.35"/>
    <row r="91721" customFormat="1" x14ac:dyDescent="0.35"/>
    <row r="91722" customFormat="1" x14ac:dyDescent="0.35"/>
    <row r="91723" customFormat="1" x14ac:dyDescent="0.35"/>
    <row r="91724" customFormat="1" x14ac:dyDescent="0.35"/>
    <row r="91725" customFormat="1" x14ac:dyDescent="0.35"/>
    <row r="91726" customFormat="1" x14ac:dyDescent="0.35"/>
    <row r="91727" customFormat="1" x14ac:dyDescent="0.35"/>
    <row r="91728" customFormat="1" x14ac:dyDescent="0.35"/>
    <row r="91729" customFormat="1" x14ac:dyDescent="0.35"/>
    <row r="91730" customFormat="1" x14ac:dyDescent="0.35"/>
    <row r="91731" customFormat="1" x14ac:dyDescent="0.35"/>
    <row r="91732" customFormat="1" x14ac:dyDescent="0.35"/>
    <row r="91733" customFormat="1" x14ac:dyDescent="0.35"/>
    <row r="91734" customFormat="1" x14ac:dyDescent="0.35"/>
    <row r="91735" customFormat="1" x14ac:dyDescent="0.35"/>
    <row r="91736" customFormat="1" x14ac:dyDescent="0.35"/>
    <row r="91737" customFormat="1" x14ac:dyDescent="0.35"/>
    <row r="91738" customFormat="1" x14ac:dyDescent="0.35"/>
    <row r="91739" customFormat="1" x14ac:dyDescent="0.35"/>
    <row r="91740" customFormat="1" x14ac:dyDescent="0.35"/>
    <row r="91741" customFormat="1" x14ac:dyDescent="0.35"/>
    <row r="91742" customFormat="1" x14ac:dyDescent="0.35"/>
    <row r="91743" customFormat="1" x14ac:dyDescent="0.35"/>
    <row r="91744" customFormat="1" x14ac:dyDescent="0.35"/>
    <row r="91745" customFormat="1" x14ac:dyDescent="0.35"/>
    <row r="91746" customFormat="1" x14ac:dyDescent="0.35"/>
    <row r="91747" customFormat="1" x14ac:dyDescent="0.35"/>
    <row r="91748" customFormat="1" x14ac:dyDescent="0.35"/>
    <row r="91749" customFormat="1" x14ac:dyDescent="0.35"/>
    <row r="91750" customFormat="1" x14ac:dyDescent="0.35"/>
    <row r="91751" customFormat="1" x14ac:dyDescent="0.35"/>
    <row r="91752" customFormat="1" x14ac:dyDescent="0.35"/>
    <row r="91753" customFormat="1" x14ac:dyDescent="0.35"/>
    <row r="91754" customFormat="1" x14ac:dyDescent="0.35"/>
    <row r="91755" customFormat="1" x14ac:dyDescent="0.35"/>
    <row r="91756" customFormat="1" x14ac:dyDescent="0.35"/>
    <row r="91757" customFormat="1" x14ac:dyDescent="0.35"/>
    <row r="91758" customFormat="1" x14ac:dyDescent="0.35"/>
    <row r="91759" customFormat="1" x14ac:dyDescent="0.35"/>
    <row r="91760" customFormat="1" x14ac:dyDescent="0.35"/>
    <row r="91761" customFormat="1" x14ac:dyDescent="0.35"/>
    <row r="91762" customFormat="1" x14ac:dyDescent="0.35"/>
    <row r="91763" customFormat="1" x14ac:dyDescent="0.35"/>
    <row r="91764" customFormat="1" x14ac:dyDescent="0.35"/>
    <row r="91765" customFormat="1" x14ac:dyDescent="0.35"/>
    <row r="91766" customFormat="1" x14ac:dyDescent="0.35"/>
    <row r="91767" customFormat="1" x14ac:dyDescent="0.35"/>
    <row r="91768" customFormat="1" x14ac:dyDescent="0.35"/>
    <row r="91769" customFormat="1" x14ac:dyDescent="0.35"/>
    <row r="91770" customFormat="1" x14ac:dyDescent="0.35"/>
    <row r="91771" customFormat="1" x14ac:dyDescent="0.35"/>
    <row r="91772" customFormat="1" x14ac:dyDescent="0.35"/>
    <row r="91773" customFormat="1" x14ac:dyDescent="0.35"/>
    <row r="91774" customFormat="1" x14ac:dyDescent="0.35"/>
    <row r="91775" customFormat="1" x14ac:dyDescent="0.35"/>
    <row r="91776" customFormat="1" x14ac:dyDescent="0.35"/>
    <row r="91777" customFormat="1" x14ac:dyDescent="0.35"/>
    <row r="91778" customFormat="1" x14ac:dyDescent="0.35"/>
    <row r="91779" customFormat="1" x14ac:dyDescent="0.35"/>
    <row r="91780" customFormat="1" x14ac:dyDescent="0.35"/>
    <row r="91781" customFormat="1" x14ac:dyDescent="0.35"/>
    <row r="91782" customFormat="1" x14ac:dyDescent="0.35"/>
    <row r="91783" customFormat="1" x14ac:dyDescent="0.35"/>
    <row r="91784" customFormat="1" x14ac:dyDescent="0.35"/>
    <row r="91785" customFormat="1" x14ac:dyDescent="0.35"/>
    <row r="91786" customFormat="1" x14ac:dyDescent="0.35"/>
    <row r="91787" customFormat="1" x14ac:dyDescent="0.35"/>
    <row r="91788" customFormat="1" x14ac:dyDescent="0.35"/>
    <row r="91789" customFormat="1" x14ac:dyDescent="0.35"/>
    <row r="91790" customFormat="1" x14ac:dyDescent="0.35"/>
    <row r="91791" customFormat="1" x14ac:dyDescent="0.35"/>
    <row r="91792" customFormat="1" x14ac:dyDescent="0.35"/>
    <row r="91793" customFormat="1" x14ac:dyDescent="0.35"/>
    <row r="91794" customFormat="1" x14ac:dyDescent="0.35"/>
    <row r="91795" customFormat="1" x14ac:dyDescent="0.35"/>
    <row r="91796" customFormat="1" x14ac:dyDescent="0.35"/>
    <row r="91797" customFormat="1" x14ac:dyDescent="0.35"/>
    <row r="91798" customFormat="1" x14ac:dyDescent="0.35"/>
    <row r="91799" customFormat="1" x14ac:dyDescent="0.35"/>
    <row r="91800" customFormat="1" x14ac:dyDescent="0.35"/>
    <row r="91801" customFormat="1" x14ac:dyDescent="0.35"/>
    <row r="91802" customFormat="1" x14ac:dyDescent="0.35"/>
    <row r="91803" customFormat="1" x14ac:dyDescent="0.35"/>
    <row r="91804" customFormat="1" x14ac:dyDescent="0.35"/>
    <row r="91805" customFormat="1" x14ac:dyDescent="0.35"/>
    <row r="91806" customFormat="1" x14ac:dyDescent="0.35"/>
    <row r="91807" customFormat="1" x14ac:dyDescent="0.35"/>
    <row r="91808" customFormat="1" x14ac:dyDescent="0.35"/>
    <row r="91809" customFormat="1" x14ac:dyDescent="0.35"/>
    <row r="91810" customFormat="1" x14ac:dyDescent="0.35"/>
    <row r="91811" customFormat="1" x14ac:dyDescent="0.35"/>
    <row r="91812" customFormat="1" x14ac:dyDescent="0.35"/>
    <row r="91813" customFormat="1" x14ac:dyDescent="0.35"/>
    <row r="91814" customFormat="1" x14ac:dyDescent="0.35"/>
    <row r="91815" customFormat="1" x14ac:dyDescent="0.35"/>
    <row r="91816" customFormat="1" x14ac:dyDescent="0.35"/>
    <row r="91817" customFormat="1" x14ac:dyDescent="0.35"/>
    <row r="91818" customFormat="1" x14ac:dyDescent="0.35"/>
    <row r="91819" customFormat="1" x14ac:dyDescent="0.35"/>
    <row r="91820" customFormat="1" x14ac:dyDescent="0.35"/>
    <row r="91821" customFormat="1" x14ac:dyDescent="0.35"/>
    <row r="91822" customFormat="1" x14ac:dyDescent="0.35"/>
    <row r="91823" customFormat="1" x14ac:dyDescent="0.35"/>
    <row r="91824" customFormat="1" x14ac:dyDescent="0.35"/>
    <row r="91825" customFormat="1" x14ac:dyDescent="0.35"/>
    <row r="91826" customFormat="1" x14ac:dyDescent="0.35"/>
    <row r="91827" customFormat="1" x14ac:dyDescent="0.35"/>
    <row r="91828" customFormat="1" x14ac:dyDescent="0.35"/>
    <row r="91829" customFormat="1" x14ac:dyDescent="0.35"/>
    <row r="91830" customFormat="1" x14ac:dyDescent="0.35"/>
    <row r="91831" customFormat="1" x14ac:dyDescent="0.35"/>
    <row r="91832" customFormat="1" x14ac:dyDescent="0.35"/>
    <row r="91833" customFormat="1" x14ac:dyDescent="0.35"/>
    <row r="91834" customFormat="1" x14ac:dyDescent="0.35"/>
    <row r="91835" customFormat="1" x14ac:dyDescent="0.35"/>
    <row r="91836" customFormat="1" x14ac:dyDescent="0.35"/>
    <row r="91837" customFormat="1" x14ac:dyDescent="0.35"/>
    <row r="91838" customFormat="1" x14ac:dyDescent="0.35"/>
    <row r="91839" customFormat="1" x14ac:dyDescent="0.35"/>
    <row r="91840" customFormat="1" x14ac:dyDescent="0.35"/>
    <row r="91841" customFormat="1" x14ac:dyDescent="0.35"/>
    <row r="91842" customFormat="1" x14ac:dyDescent="0.35"/>
    <row r="91843" customFormat="1" x14ac:dyDescent="0.35"/>
    <row r="91844" customFormat="1" x14ac:dyDescent="0.35"/>
    <row r="91845" customFormat="1" x14ac:dyDescent="0.35"/>
    <row r="91846" customFormat="1" x14ac:dyDescent="0.35"/>
    <row r="91847" customFormat="1" x14ac:dyDescent="0.35"/>
    <row r="91848" customFormat="1" x14ac:dyDescent="0.35"/>
    <row r="91849" customFormat="1" x14ac:dyDescent="0.35"/>
    <row r="91850" customFormat="1" x14ac:dyDescent="0.35"/>
    <row r="91851" customFormat="1" x14ac:dyDescent="0.35"/>
    <row r="91852" customFormat="1" x14ac:dyDescent="0.35"/>
    <row r="91853" customFormat="1" x14ac:dyDescent="0.35"/>
    <row r="91854" customFormat="1" x14ac:dyDescent="0.35"/>
    <row r="91855" customFormat="1" x14ac:dyDescent="0.35"/>
    <row r="91856" customFormat="1" x14ac:dyDescent="0.35"/>
    <row r="91857" customFormat="1" x14ac:dyDescent="0.35"/>
    <row r="91858" customFormat="1" x14ac:dyDescent="0.35"/>
    <row r="91859" customFormat="1" x14ac:dyDescent="0.35"/>
    <row r="91860" customFormat="1" x14ac:dyDescent="0.35"/>
    <row r="91861" customFormat="1" x14ac:dyDescent="0.35"/>
    <row r="91862" customFormat="1" x14ac:dyDescent="0.35"/>
    <row r="91863" customFormat="1" x14ac:dyDescent="0.35"/>
    <row r="91864" customFormat="1" x14ac:dyDescent="0.35"/>
    <row r="91865" customFormat="1" x14ac:dyDescent="0.35"/>
    <row r="91866" customFormat="1" x14ac:dyDescent="0.35"/>
    <row r="91867" customFormat="1" x14ac:dyDescent="0.35"/>
    <row r="91868" customFormat="1" x14ac:dyDescent="0.35"/>
    <row r="91869" customFormat="1" x14ac:dyDescent="0.35"/>
    <row r="91870" customFormat="1" x14ac:dyDescent="0.35"/>
    <row r="91871" customFormat="1" x14ac:dyDescent="0.35"/>
    <row r="91872" customFormat="1" x14ac:dyDescent="0.35"/>
    <row r="91873" customFormat="1" x14ac:dyDescent="0.35"/>
    <row r="91874" customFormat="1" x14ac:dyDescent="0.35"/>
    <row r="91875" customFormat="1" x14ac:dyDescent="0.35"/>
    <row r="91876" customFormat="1" x14ac:dyDescent="0.35"/>
    <row r="91877" customFormat="1" x14ac:dyDescent="0.35"/>
    <row r="91878" customFormat="1" x14ac:dyDescent="0.35"/>
    <row r="91879" customFormat="1" x14ac:dyDescent="0.35"/>
    <row r="91880" customFormat="1" x14ac:dyDescent="0.35"/>
    <row r="91881" customFormat="1" x14ac:dyDescent="0.35"/>
    <row r="91882" customFormat="1" x14ac:dyDescent="0.35"/>
    <row r="91883" customFormat="1" x14ac:dyDescent="0.35"/>
    <row r="91884" customFormat="1" x14ac:dyDescent="0.35"/>
    <row r="91885" customFormat="1" x14ac:dyDescent="0.35"/>
    <row r="91886" customFormat="1" x14ac:dyDescent="0.35"/>
    <row r="91887" customFormat="1" x14ac:dyDescent="0.35"/>
    <row r="91888" customFormat="1" x14ac:dyDescent="0.35"/>
    <row r="91889" customFormat="1" x14ac:dyDescent="0.35"/>
    <row r="91890" customFormat="1" x14ac:dyDescent="0.35"/>
    <row r="91891" customFormat="1" x14ac:dyDescent="0.35"/>
    <row r="91892" customFormat="1" x14ac:dyDescent="0.35"/>
    <row r="91893" customFormat="1" x14ac:dyDescent="0.35"/>
    <row r="91894" customFormat="1" x14ac:dyDescent="0.35"/>
    <row r="91895" customFormat="1" x14ac:dyDescent="0.35"/>
    <row r="91896" customFormat="1" x14ac:dyDescent="0.35"/>
    <row r="91897" customFormat="1" x14ac:dyDescent="0.35"/>
    <row r="91898" customFormat="1" x14ac:dyDescent="0.35"/>
    <row r="91899" customFormat="1" x14ac:dyDescent="0.35"/>
    <row r="91900" customFormat="1" x14ac:dyDescent="0.35"/>
    <row r="91901" customFormat="1" x14ac:dyDescent="0.35"/>
    <row r="91902" customFormat="1" x14ac:dyDescent="0.35"/>
    <row r="91903" customFormat="1" x14ac:dyDescent="0.35"/>
    <row r="91904" customFormat="1" x14ac:dyDescent="0.35"/>
    <row r="91905" customFormat="1" x14ac:dyDescent="0.35"/>
    <row r="91906" customFormat="1" x14ac:dyDescent="0.35"/>
    <row r="91907" customFormat="1" x14ac:dyDescent="0.35"/>
    <row r="91908" customFormat="1" x14ac:dyDescent="0.35"/>
    <row r="91909" customFormat="1" x14ac:dyDescent="0.35"/>
    <row r="91910" customFormat="1" x14ac:dyDescent="0.35"/>
    <row r="91911" customFormat="1" x14ac:dyDescent="0.35"/>
    <row r="91912" customFormat="1" x14ac:dyDescent="0.35"/>
    <row r="91913" customFormat="1" x14ac:dyDescent="0.35"/>
    <row r="91914" customFormat="1" x14ac:dyDescent="0.35"/>
    <row r="91915" customFormat="1" x14ac:dyDescent="0.35"/>
    <row r="91916" customFormat="1" x14ac:dyDescent="0.35"/>
    <row r="91917" customFormat="1" x14ac:dyDescent="0.35"/>
    <row r="91918" customFormat="1" x14ac:dyDescent="0.35"/>
    <row r="91919" customFormat="1" x14ac:dyDescent="0.35"/>
    <row r="91920" customFormat="1" x14ac:dyDescent="0.35"/>
    <row r="91921" customFormat="1" x14ac:dyDescent="0.35"/>
    <row r="91922" customFormat="1" x14ac:dyDescent="0.35"/>
    <row r="91923" customFormat="1" x14ac:dyDescent="0.35"/>
    <row r="91924" customFormat="1" x14ac:dyDescent="0.35"/>
    <row r="91925" customFormat="1" x14ac:dyDescent="0.35"/>
    <row r="91926" customFormat="1" x14ac:dyDescent="0.35"/>
    <row r="91927" customFormat="1" x14ac:dyDescent="0.35"/>
    <row r="91928" customFormat="1" x14ac:dyDescent="0.35"/>
    <row r="91929" customFormat="1" x14ac:dyDescent="0.35"/>
    <row r="91930" customFormat="1" x14ac:dyDescent="0.35"/>
    <row r="91931" customFormat="1" x14ac:dyDescent="0.35"/>
    <row r="91932" customFormat="1" x14ac:dyDescent="0.35"/>
    <row r="91933" customFormat="1" x14ac:dyDescent="0.35"/>
    <row r="91934" customFormat="1" x14ac:dyDescent="0.35"/>
    <row r="91935" customFormat="1" x14ac:dyDescent="0.35"/>
    <row r="91936" customFormat="1" x14ac:dyDescent="0.35"/>
    <row r="91937" customFormat="1" x14ac:dyDescent="0.35"/>
    <row r="91938" customFormat="1" x14ac:dyDescent="0.35"/>
    <row r="91939" customFormat="1" x14ac:dyDescent="0.35"/>
    <row r="91940" customFormat="1" x14ac:dyDescent="0.35"/>
    <row r="91941" customFormat="1" x14ac:dyDescent="0.35"/>
    <row r="91942" customFormat="1" x14ac:dyDescent="0.35"/>
    <row r="91943" customFormat="1" x14ac:dyDescent="0.35"/>
    <row r="91944" customFormat="1" x14ac:dyDescent="0.35"/>
    <row r="91945" customFormat="1" x14ac:dyDescent="0.35"/>
    <row r="91946" customFormat="1" x14ac:dyDescent="0.35"/>
    <row r="91947" customFormat="1" x14ac:dyDescent="0.35"/>
    <row r="91948" customFormat="1" x14ac:dyDescent="0.35"/>
    <row r="91949" customFormat="1" x14ac:dyDescent="0.35"/>
    <row r="91950" customFormat="1" x14ac:dyDescent="0.35"/>
    <row r="91951" customFormat="1" x14ac:dyDescent="0.35"/>
    <row r="91952" customFormat="1" x14ac:dyDescent="0.35"/>
    <row r="91953" customFormat="1" x14ac:dyDescent="0.35"/>
    <row r="91954" customFormat="1" x14ac:dyDescent="0.35"/>
    <row r="91955" customFormat="1" x14ac:dyDescent="0.35"/>
    <row r="91956" customFormat="1" x14ac:dyDescent="0.35"/>
    <row r="91957" customFormat="1" x14ac:dyDescent="0.35"/>
    <row r="91958" customFormat="1" x14ac:dyDescent="0.35"/>
    <row r="91959" customFormat="1" x14ac:dyDescent="0.35"/>
    <row r="91960" customFormat="1" x14ac:dyDescent="0.35"/>
    <row r="91961" customFormat="1" x14ac:dyDescent="0.35"/>
    <row r="91962" customFormat="1" x14ac:dyDescent="0.35"/>
    <row r="91963" customFormat="1" x14ac:dyDescent="0.35"/>
    <row r="91964" customFormat="1" x14ac:dyDescent="0.35"/>
    <row r="91965" customFormat="1" x14ac:dyDescent="0.35"/>
    <row r="91966" customFormat="1" x14ac:dyDescent="0.35"/>
    <row r="91967" customFormat="1" x14ac:dyDescent="0.35"/>
    <row r="91968" customFormat="1" x14ac:dyDescent="0.35"/>
    <row r="91969" customFormat="1" x14ac:dyDescent="0.35"/>
    <row r="91970" customFormat="1" x14ac:dyDescent="0.35"/>
    <row r="91971" customFormat="1" x14ac:dyDescent="0.35"/>
    <row r="91972" customFormat="1" x14ac:dyDescent="0.35"/>
    <row r="91973" customFormat="1" x14ac:dyDescent="0.35"/>
    <row r="91974" customFormat="1" x14ac:dyDescent="0.35"/>
    <row r="91975" customFormat="1" x14ac:dyDescent="0.35"/>
    <row r="91976" customFormat="1" x14ac:dyDescent="0.35"/>
    <row r="91977" customFormat="1" x14ac:dyDescent="0.35"/>
    <row r="91978" customFormat="1" x14ac:dyDescent="0.35"/>
    <row r="91979" customFormat="1" x14ac:dyDescent="0.35"/>
    <row r="91980" customFormat="1" x14ac:dyDescent="0.35"/>
    <row r="91981" customFormat="1" x14ac:dyDescent="0.35"/>
    <row r="91982" customFormat="1" x14ac:dyDescent="0.35"/>
    <row r="91983" customFormat="1" x14ac:dyDescent="0.35"/>
    <row r="91984" customFormat="1" x14ac:dyDescent="0.35"/>
    <row r="91985" customFormat="1" x14ac:dyDescent="0.35"/>
    <row r="91986" customFormat="1" x14ac:dyDescent="0.35"/>
    <row r="91987" customFormat="1" x14ac:dyDescent="0.35"/>
    <row r="91988" customFormat="1" x14ac:dyDescent="0.35"/>
    <row r="91989" customFormat="1" x14ac:dyDescent="0.35"/>
    <row r="91990" customFormat="1" x14ac:dyDescent="0.35"/>
    <row r="91991" customFormat="1" x14ac:dyDescent="0.35"/>
    <row r="91992" customFormat="1" x14ac:dyDescent="0.35"/>
    <row r="91993" customFormat="1" x14ac:dyDescent="0.35"/>
    <row r="91994" customFormat="1" x14ac:dyDescent="0.35"/>
    <row r="91995" customFormat="1" x14ac:dyDescent="0.35"/>
    <row r="91996" customFormat="1" x14ac:dyDescent="0.35"/>
    <row r="91997" customFormat="1" x14ac:dyDescent="0.35"/>
    <row r="91998" customFormat="1" x14ac:dyDescent="0.35"/>
    <row r="91999" customFormat="1" x14ac:dyDescent="0.35"/>
    <row r="92000" customFormat="1" x14ac:dyDescent="0.35"/>
    <row r="92001" customFormat="1" x14ac:dyDescent="0.35"/>
    <row r="92002" customFormat="1" x14ac:dyDescent="0.35"/>
    <row r="92003" customFormat="1" x14ac:dyDescent="0.35"/>
    <row r="92004" customFormat="1" x14ac:dyDescent="0.35"/>
    <row r="92005" customFormat="1" x14ac:dyDescent="0.35"/>
    <row r="92006" customFormat="1" x14ac:dyDescent="0.35"/>
    <row r="92007" customFormat="1" x14ac:dyDescent="0.35"/>
    <row r="92008" customFormat="1" x14ac:dyDescent="0.35"/>
    <row r="92009" customFormat="1" x14ac:dyDescent="0.35"/>
    <row r="92010" customFormat="1" x14ac:dyDescent="0.35"/>
    <row r="92011" customFormat="1" x14ac:dyDescent="0.35"/>
    <row r="92012" customFormat="1" x14ac:dyDescent="0.35"/>
    <row r="92013" customFormat="1" x14ac:dyDescent="0.35"/>
    <row r="92014" customFormat="1" x14ac:dyDescent="0.35"/>
    <row r="92015" customFormat="1" x14ac:dyDescent="0.35"/>
    <row r="92016" customFormat="1" x14ac:dyDescent="0.35"/>
    <row r="92017" customFormat="1" x14ac:dyDescent="0.35"/>
    <row r="92018" customFormat="1" x14ac:dyDescent="0.35"/>
    <row r="92019" customFormat="1" x14ac:dyDescent="0.35"/>
    <row r="92020" customFormat="1" x14ac:dyDescent="0.35"/>
    <row r="92021" customFormat="1" x14ac:dyDescent="0.35"/>
    <row r="92022" customFormat="1" x14ac:dyDescent="0.35"/>
    <row r="92023" customFormat="1" x14ac:dyDescent="0.35"/>
    <row r="92024" customFormat="1" x14ac:dyDescent="0.35"/>
    <row r="92025" customFormat="1" x14ac:dyDescent="0.35"/>
    <row r="92026" customFormat="1" x14ac:dyDescent="0.35"/>
    <row r="92027" customFormat="1" x14ac:dyDescent="0.35"/>
    <row r="92028" customFormat="1" x14ac:dyDescent="0.35"/>
    <row r="92029" customFormat="1" x14ac:dyDescent="0.35"/>
    <row r="92030" customFormat="1" x14ac:dyDescent="0.35"/>
    <row r="92031" customFormat="1" x14ac:dyDescent="0.35"/>
    <row r="92032" customFormat="1" x14ac:dyDescent="0.35"/>
    <row r="92033" customFormat="1" x14ac:dyDescent="0.35"/>
    <row r="92034" customFormat="1" x14ac:dyDescent="0.35"/>
    <row r="92035" customFormat="1" x14ac:dyDescent="0.35"/>
    <row r="92036" customFormat="1" x14ac:dyDescent="0.35"/>
    <row r="92037" customFormat="1" x14ac:dyDescent="0.35"/>
    <row r="92038" customFormat="1" x14ac:dyDescent="0.35"/>
    <row r="92039" customFormat="1" x14ac:dyDescent="0.35"/>
    <row r="92040" customFormat="1" x14ac:dyDescent="0.35"/>
    <row r="92041" customFormat="1" x14ac:dyDescent="0.35"/>
    <row r="92042" customFormat="1" x14ac:dyDescent="0.35"/>
    <row r="92043" customFormat="1" x14ac:dyDescent="0.35"/>
    <row r="92044" customFormat="1" x14ac:dyDescent="0.35"/>
    <row r="92045" customFormat="1" x14ac:dyDescent="0.35"/>
    <row r="92046" customFormat="1" x14ac:dyDescent="0.35"/>
    <row r="92047" customFormat="1" x14ac:dyDescent="0.35"/>
    <row r="92048" customFormat="1" x14ac:dyDescent="0.35"/>
    <row r="92049" customFormat="1" x14ac:dyDescent="0.35"/>
    <row r="92050" customFormat="1" x14ac:dyDescent="0.35"/>
    <row r="92051" customFormat="1" x14ac:dyDescent="0.35"/>
    <row r="92052" customFormat="1" x14ac:dyDescent="0.35"/>
    <row r="92053" customFormat="1" x14ac:dyDescent="0.35"/>
    <row r="92054" customFormat="1" x14ac:dyDescent="0.35"/>
    <row r="92055" customFormat="1" x14ac:dyDescent="0.35"/>
    <row r="92056" customFormat="1" x14ac:dyDescent="0.35"/>
    <row r="92057" customFormat="1" x14ac:dyDescent="0.35"/>
    <row r="92058" customFormat="1" x14ac:dyDescent="0.35"/>
    <row r="92059" customFormat="1" x14ac:dyDescent="0.35"/>
    <row r="92060" customFormat="1" x14ac:dyDescent="0.35"/>
    <row r="92061" customFormat="1" x14ac:dyDescent="0.35"/>
    <row r="92062" customFormat="1" x14ac:dyDescent="0.35"/>
    <row r="92063" customFormat="1" x14ac:dyDescent="0.35"/>
    <row r="92064" customFormat="1" x14ac:dyDescent="0.35"/>
    <row r="92065" customFormat="1" x14ac:dyDescent="0.35"/>
    <row r="92066" customFormat="1" x14ac:dyDescent="0.35"/>
    <row r="92067" customFormat="1" x14ac:dyDescent="0.35"/>
    <row r="92068" customFormat="1" x14ac:dyDescent="0.35"/>
    <row r="92069" customFormat="1" x14ac:dyDescent="0.35"/>
    <row r="92070" customFormat="1" x14ac:dyDescent="0.35"/>
    <row r="92071" customFormat="1" x14ac:dyDescent="0.35"/>
    <row r="92072" customFormat="1" x14ac:dyDescent="0.35"/>
    <row r="92073" customFormat="1" x14ac:dyDescent="0.35"/>
    <row r="92074" customFormat="1" x14ac:dyDescent="0.35"/>
    <row r="92075" customFormat="1" x14ac:dyDescent="0.35"/>
    <row r="92076" customFormat="1" x14ac:dyDescent="0.35"/>
    <row r="92077" customFormat="1" x14ac:dyDescent="0.35"/>
    <row r="92078" customFormat="1" x14ac:dyDescent="0.35"/>
    <row r="92079" customFormat="1" x14ac:dyDescent="0.35"/>
    <row r="92080" customFormat="1" x14ac:dyDescent="0.35"/>
    <row r="92081" customFormat="1" x14ac:dyDescent="0.35"/>
    <row r="92082" customFormat="1" x14ac:dyDescent="0.35"/>
    <row r="92083" customFormat="1" x14ac:dyDescent="0.35"/>
    <row r="92084" customFormat="1" x14ac:dyDescent="0.35"/>
    <row r="92085" customFormat="1" x14ac:dyDescent="0.35"/>
    <row r="92086" customFormat="1" x14ac:dyDescent="0.35"/>
    <row r="92087" customFormat="1" x14ac:dyDescent="0.35"/>
    <row r="92088" customFormat="1" x14ac:dyDescent="0.35"/>
    <row r="92089" customFormat="1" x14ac:dyDescent="0.35"/>
    <row r="92090" customFormat="1" x14ac:dyDescent="0.35"/>
    <row r="92091" customFormat="1" x14ac:dyDescent="0.35"/>
    <row r="92092" customFormat="1" x14ac:dyDescent="0.35"/>
    <row r="92093" customFormat="1" x14ac:dyDescent="0.35"/>
    <row r="92094" customFormat="1" x14ac:dyDescent="0.35"/>
    <row r="92095" customFormat="1" x14ac:dyDescent="0.35"/>
    <row r="92096" customFormat="1" x14ac:dyDescent="0.35"/>
    <row r="92097" customFormat="1" x14ac:dyDescent="0.35"/>
    <row r="92098" customFormat="1" x14ac:dyDescent="0.35"/>
    <row r="92099" customFormat="1" x14ac:dyDescent="0.35"/>
    <row r="92100" customFormat="1" x14ac:dyDescent="0.35"/>
    <row r="92101" customFormat="1" x14ac:dyDescent="0.35"/>
    <row r="92102" customFormat="1" x14ac:dyDescent="0.35"/>
    <row r="92103" customFormat="1" x14ac:dyDescent="0.35"/>
    <row r="92104" customFormat="1" x14ac:dyDescent="0.35"/>
    <row r="92105" customFormat="1" x14ac:dyDescent="0.35"/>
    <row r="92106" customFormat="1" x14ac:dyDescent="0.35"/>
    <row r="92107" customFormat="1" x14ac:dyDescent="0.35"/>
    <row r="92108" customFormat="1" x14ac:dyDescent="0.35"/>
    <row r="92109" customFormat="1" x14ac:dyDescent="0.35"/>
    <row r="92110" customFormat="1" x14ac:dyDescent="0.35"/>
    <row r="92111" customFormat="1" x14ac:dyDescent="0.35"/>
    <row r="92112" customFormat="1" x14ac:dyDescent="0.35"/>
    <row r="92113" customFormat="1" x14ac:dyDescent="0.35"/>
    <row r="92114" customFormat="1" x14ac:dyDescent="0.35"/>
    <row r="92115" customFormat="1" x14ac:dyDescent="0.35"/>
    <row r="92116" customFormat="1" x14ac:dyDescent="0.35"/>
    <row r="92117" customFormat="1" x14ac:dyDescent="0.35"/>
    <row r="92118" customFormat="1" x14ac:dyDescent="0.35"/>
    <row r="92119" customFormat="1" x14ac:dyDescent="0.35"/>
    <row r="92120" customFormat="1" x14ac:dyDescent="0.35"/>
    <row r="92121" customFormat="1" x14ac:dyDescent="0.35"/>
    <row r="92122" customFormat="1" x14ac:dyDescent="0.35"/>
    <row r="92123" customFormat="1" x14ac:dyDescent="0.35"/>
    <row r="92124" customFormat="1" x14ac:dyDescent="0.35"/>
    <row r="92125" customFormat="1" x14ac:dyDescent="0.35"/>
    <row r="92126" customFormat="1" x14ac:dyDescent="0.35"/>
    <row r="92127" customFormat="1" x14ac:dyDescent="0.35"/>
    <row r="92128" customFormat="1" x14ac:dyDescent="0.35"/>
    <row r="92129" customFormat="1" x14ac:dyDescent="0.35"/>
    <row r="92130" customFormat="1" x14ac:dyDescent="0.35"/>
    <row r="92131" customFormat="1" x14ac:dyDescent="0.35"/>
    <row r="92132" customFormat="1" x14ac:dyDescent="0.35"/>
    <row r="92133" customFormat="1" x14ac:dyDescent="0.35"/>
    <row r="92134" customFormat="1" x14ac:dyDescent="0.35"/>
    <row r="92135" customFormat="1" x14ac:dyDescent="0.35"/>
    <row r="92136" customFormat="1" x14ac:dyDescent="0.35"/>
    <row r="92137" customFormat="1" x14ac:dyDescent="0.35"/>
    <row r="92138" customFormat="1" x14ac:dyDescent="0.35"/>
    <row r="92139" customFormat="1" x14ac:dyDescent="0.35"/>
    <row r="92140" customFormat="1" x14ac:dyDescent="0.35"/>
    <row r="92141" customFormat="1" x14ac:dyDescent="0.35"/>
    <row r="92142" customFormat="1" x14ac:dyDescent="0.35"/>
    <row r="92143" customFormat="1" x14ac:dyDescent="0.35"/>
    <row r="92144" customFormat="1" x14ac:dyDescent="0.35"/>
    <row r="92145" customFormat="1" x14ac:dyDescent="0.35"/>
    <row r="92146" customFormat="1" x14ac:dyDescent="0.35"/>
    <row r="92147" customFormat="1" x14ac:dyDescent="0.35"/>
    <row r="92148" customFormat="1" x14ac:dyDescent="0.35"/>
    <row r="92149" customFormat="1" x14ac:dyDescent="0.35"/>
    <row r="92150" customFormat="1" x14ac:dyDescent="0.35"/>
    <row r="92151" customFormat="1" x14ac:dyDescent="0.35"/>
    <row r="92152" customFormat="1" x14ac:dyDescent="0.35"/>
    <row r="92153" customFormat="1" x14ac:dyDescent="0.35"/>
    <row r="92154" customFormat="1" x14ac:dyDescent="0.35"/>
    <row r="92155" customFormat="1" x14ac:dyDescent="0.35"/>
    <row r="92156" customFormat="1" x14ac:dyDescent="0.35"/>
    <row r="92157" customFormat="1" x14ac:dyDescent="0.35"/>
    <row r="92158" customFormat="1" x14ac:dyDescent="0.35"/>
    <row r="92159" customFormat="1" x14ac:dyDescent="0.35"/>
    <row r="92160" customFormat="1" x14ac:dyDescent="0.35"/>
    <row r="92161" customFormat="1" x14ac:dyDescent="0.35"/>
    <row r="92162" customFormat="1" x14ac:dyDescent="0.35"/>
    <row r="92163" customFormat="1" x14ac:dyDescent="0.35"/>
    <row r="92164" customFormat="1" x14ac:dyDescent="0.35"/>
    <row r="92165" customFormat="1" x14ac:dyDescent="0.35"/>
    <row r="92166" customFormat="1" x14ac:dyDescent="0.35"/>
    <row r="92167" customFormat="1" x14ac:dyDescent="0.35"/>
    <row r="92168" customFormat="1" x14ac:dyDescent="0.35"/>
    <row r="92169" customFormat="1" x14ac:dyDescent="0.35"/>
    <row r="92170" customFormat="1" x14ac:dyDescent="0.35"/>
    <row r="92171" customFormat="1" x14ac:dyDescent="0.35"/>
    <row r="92172" customFormat="1" x14ac:dyDescent="0.35"/>
    <row r="92173" customFormat="1" x14ac:dyDescent="0.35"/>
    <row r="92174" customFormat="1" x14ac:dyDescent="0.35"/>
    <row r="92175" customFormat="1" x14ac:dyDescent="0.35"/>
    <row r="92176" customFormat="1" x14ac:dyDescent="0.35"/>
    <row r="92177" customFormat="1" x14ac:dyDescent="0.35"/>
    <row r="92178" customFormat="1" x14ac:dyDescent="0.35"/>
    <row r="92179" customFormat="1" x14ac:dyDescent="0.35"/>
    <row r="92180" customFormat="1" x14ac:dyDescent="0.35"/>
    <row r="92181" customFormat="1" x14ac:dyDescent="0.35"/>
    <row r="92182" customFormat="1" x14ac:dyDescent="0.35"/>
    <row r="92183" customFormat="1" x14ac:dyDescent="0.35"/>
    <row r="92184" customFormat="1" x14ac:dyDescent="0.35"/>
    <row r="92185" customFormat="1" x14ac:dyDescent="0.35"/>
    <row r="92186" customFormat="1" x14ac:dyDescent="0.35"/>
    <row r="92187" customFormat="1" x14ac:dyDescent="0.35"/>
    <row r="92188" customFormat="1" x14ac:dyDescent="0.35"/>
    <row r="92189" customFormat="1" x14ac:dyDescent="0.35"/>
    <row r="92190" customFormat="1" x14ac:dyDescent="0.35"/>
    <row r="92191" customFormat="1" x14ac:dyDescent="0.35"/>
    <row r="92192" customFormat="1" x14ac:dyDescent="0.35"/>
    <row r="92193" customFormat="1" x14ac:dyDescent="0.35"/>
    <row r="92194" customFormat="1" x14ac:dyDescent="0.35"/>
    <row r="92195" customFormat="1" x14ac:dyDescent="0.35"/>
    <row r="92196" customFormat="1" x14ac:dyDescent="0.35"/>
    <row r="92197" customFormat="1" x14ac:dyDescent="0.35"/>
    <row r="92198" customFormat="1" x14ac:dyDescent="0.35"/>
    <row r="92199" customFormat="1" x14ac:dyDescent="0.35"/>
    <row r="92200" customFormat="1" x14ac:dyDescent="0.35"/>
    <row r="92201" customFormat="1" x14ac:dyDescent="0.35"/>
    <row r="92202" customFormat="1" x14ac:dyDescent="0.35"/>
    <row r="92203" customFormat="1" x14ac:dyDescent="0.35"/>
    <row r="92204" customFormat="1" x14ac:dyDescent="0.35"/>
    <row r="92205" customFormat="1" x14ac:dyDescent="0.35"/>
    <row r="92206" customFormat="1" x14ac:dyDescent="0.35"/>
    <row r="92207" customFormat="1" x14ac:dyDescent="0.35"/>
    <row r="92208" customFormat="1" x14ac:dyDescent="0.35"/>
    <row r="92209" customFormat="1" x14ac:dyDescent="0.35"/>
    <row r="92210" customFormat="1" x14ac:dyDescent="0.35"/>
    <row r="92211" customFormat="1" x14ac:dyDescent="0.35"/>
    <row r="92212" customFormat="1" x14ac:dyDescent="0.35"/>
    <row r="92213" customFormat="1" x14ac:dyDescent="0.35"/>
    <row r="92214" customFormat="1" x14ac:dyDescent="0.35"/>
    <row r="92215" customFormat="1" x14ac:dyDescent="0.35"/>
    <row r="92216" customFormat="1" x14ac:dyDescent="0.35"/>
    <row r="92217" customFormat="1" x14ac:dyDescent="0.35"/>
    <row r="92218" customFormat="1" x14ac:dyDescent="0.35"/>
    <row r="92219" customFormat="1" x14ac:dyDescent="0.35"/>
    <row r="92220" customFormat="1" x14ac:dyDescent="0.35"/>
    <row r="92221" customFormat="1" x14ac:dyDescent="0.35"/>
    <row r="92222" customFormat="1" x14ac:dyDescent="0.35"/>
    <row r="92223" customFormat="1" x14ac:dyDescent="0.35"/>
    <row r="92224" customFormat="1" x14ac:dyDescent="0.35"/>
    <row r="92225" customFormat="1" x14ac:dyDescent="0.35"/>
    <row r="92226" customFormat="1" x14ac:dyDescent="0.35"/>
    <row r="92227" customFormat="1" x14ac:dyDescent="0.35"/>
    <row r="92228" customFormat="1" x14ac:dyDescent="0.35"/>
    <row r="92229" customFormat="1" x14ac:dyDescent="0.35"/>
    <row r="92230" customFormat="1" x14ac:dyDescent="0.35"/>
    <row r="92231" customFormat="1" x14ac:dyDescent="0.35"/>
    <row r="92232" customFormat="1" x14ac:dyDescent="0.35"/>
    <row r="92233" customFormat="1" x14ac:dyDescent="0.35"/>
    <row r="92234" customFormat="1" x14ac:dyDescent="0.35"/>
    <row r="92235" customFormat="1" x14ac:dyDescent="0.35"/>
    <row r="92236" customFormat="1" x14ac:dyDescent="0.35"/>
    <row r="92237" customFormat="1" x14ac:dyDescent="0.35"/>
    <row r="92238" customFormat="1" x14ac:dyDescent="0.35"/>
    <row r="92239" customFormat="1" x14ac:dyDescent="0.35"/>
    <row r="92240" customFormat="1" x14ac:dyDescent="0.35"/>
    <row r="92241" customFormat="1" x14ac:dyDescent="0.35"/>
    <row r="92242" customFormat="1" x14ac:dyDescent="0.35"/>
    <row r="92243" customFormat="1" x14ac:dyDescent="0.35"/>
    <row r="92244" customFormat="1" x14ac:dyDescent="0.35"/>
    <row r="92245" customFormat="1" x14ac:dyDescent="0.35"/>
    <row r="92246" customFormat="1" x14ac:dyDescent="0.35"/>
    <row r="92247" customFormat="1" x14ac:dyDescent="0.35"/>
    <row r="92248" customFormat="1" x14ac:dyDescent="0.35"/>
    <row r="92249" customFormat="1" x14ac:dyDescent="0.35"/>
    <row r="92250" customFormat="1" x14ac:dyDescent="0.35"/>
    <row r="92251" customFormat="1" x14ac:dyDescent="0.35"/>
    <row r="92252" customFormat="1" x14ac:dyDescent="0.35"/>
    <row r="92253" customFormat="1" x14ac:dyDescent="0.35"/>
    <row r="92254" customFormat="1" x14ac:dyDescent="0.35"/>
    <row r="92255" customFormat="1" x14ac:dyDescent="0.35"/>
    <row r="92256" customFormat="1" x14ac:dyDescent="0.35"/>
    <row r="92257" customFormat="1" x14ac:dyDescent="0.35"/>
    <row r="92258" customFormat="1" x14ac:dyDescent="0.35"/>
    <row r="92259" customFormat="1" x14ac:dyDescent="0.35"/>
    <row r="92260" customFormat="1" x14ac:dyDescent="0.35"/>
    <row r="92261" customFormat="1" x14ac:dyDescent="0.35"/>
    <row r="92262" customFormat="1" x14ac:dyDescent="0.35"/>
    <row r="92263" customFormat="1" x14ac:dyDescent="0.35"/>
    <row r="92264" customFormat="1" x14ac:dyDescent="0.35"/>
    <row r="92265" customFormat="1" x14ac:dyDescent="0.35"/>
    <row r="92266" customFormat="1" x14ac:dyDescent="0.35"/>
    <row r="92267" customFormat="1" x14ac:dyDescent="0.35"/>
    <row r="92268" customFormat="1" x14ac:dyDescent="0.35"/>
    <row r="92269" customFormat="1" x14ac:dyDescent="0.35"/>
    <row r="92270" customFormat="1" x14ac:dyDescent="0.35"/>
    <row r="92271" customFormat="1" x14ac:dyDescent="0.35"/>
    <row r="92272" customFormat="1" x14ac:dyDescent="0.35"/>
    <row r="92273" customFormat="1" x14ac:dyDescent="0.35"/>
    <row r="92274" customFormat="1" x14ac:dyDescent="0.35"/>
    <row r="92275" customFormat="1" x14ac:dyDescent="0.35"/>
    <row r="92276" customFormat="1" x14ac:dyDescent="0.35"/>
    <row r="92277" customFormat="1" x14ac:dyDescent="0.35"/>
    <row r="92278" customFormat="1" x14ac:dyDescent="0.35"/>
    <row r="92279" customFormat="1" x14ac:dyDescent="0.35"/>
    <row r="92280" customFormat="1" x14ac:dyDescent="0.35"/>
    <row r="92281" customFormat="1" x14ac:dyDescent="0.35"/>
    <row r="92282" customFormat="1" x14ac:dyDescent="0.35"/>
    <row r="92283" customFormat="1" x14ac:dyDescent="0.35"/>
    <row r="92284" customFormat="1" x14ac:dyDescent="0.35"/>
    <row r="92285" customFormat="1" x14ac:dyDescent="0.35"/>
    <row r="92286" customFormat="1" x14ac:dyDescent="0.35"/>
    <row r="92287" customFormat="1" x14ac:dyDescent="0.35"/>
    <row r="92288" customFormat="1" x14ac:dyDescent="0.35"/>
    <row r="92289" customFormat="1" x14ac:dyDescent="0.35"/>
    <row r="92290" customFormat="1" x14ac:dyDescent="0.35"/>
    <row r="92291" customFormat="1" x14ac:dyDescent="0.35"/>
    <row r="92292" customFormat="1" x14ac:dyDescent="0.35"/>
    <row r="92293" customFormat="1" x14ac:dyDescent="0.35"/>
    <row r="92294" customFormat="1" x14ac:dyDescent="0.35"/>
    <row r="92295" customFormat="1" x14ac:dyDescent="0.35"/>
    <row r="92296" customFormat="1" x14ac:dyDescent="0.35"/>
    <row r="92297" customFormat="1" x14ac:dyDescent="0.35"/>
    <row r="92298" customFormat="1" x14ac:dyDescent="0.35"/>
    <row r="92299" customFormat="1" x14ac:dyDescent="0.35"/>
    <row r="92300" customFormat="1" x14ac:dyDescent="0.35"/>
    <row r="92301" customFormat="1" x14ac:dyDescent="0.35"/>
    <row r="92302" customFormat="1" x14ac:dyDescent="0.35"/>
    <row r="92303" customFormat="1" x14ac:dyDescent="0.35"/>
    <row r="92304" customFormat="1" x14ac:dyDescent="0.35"/>
    <row r="92305" customFormat="1" x14ac:dyDescent="0.35"/>
    <row r="92306" customFormat="1" x14ac:dyDescent="0.35"/>
    <row r="92307" customFormat="1" x14ac:dyDescent="0.35"/>
    <row r="92308" customFormat="1" x14ac:dyDescent="0.35"/>
    <row r="92309" customFormat="1" x14ac:dyDescent="0.35"/>
    <row r="92310" customFormat="1" x14ac:dyDescent="0.35"/>
    <row r="92311" customFormat="1" x14ac:dyDescent="0.35"/>
    <row r="92312" customFormat="1" x14ac:dyDescent="0.35"/>
    <row r="92313" customFormat="1" x14ac:dyDescent="0.35"/>
    <row r="92314" customFormat="1" x14ac:dyDescent="0.35"/>
    <row r="92315" customFormat="1" x14ac:dyDescent="0.35"/>
    <row r="92316" customFormat="1" x14ac:dyDescent="0.35"/>
    <row r="92317" customFormat="1" x14ac:dyDescent="0.35"/>
    <row r="92318" customFormat="1" x14ac:dyDescent="0.35"/>
    <row r="92319" customFormat="1" x14ac:dyDescent="0.35"/>
    <row r="92320" customFormat="1" x14ac:dyDescent="0.35"/>
    <row r="92321" customFormat="1" x14ac:dyDescent="0.35"/>
    <row r="92322" customFormat="1" x14ac:dyDescent="0.35"/>
    <row r="92323" customFormat="1" x14ac:dyDescent="0.35"/>
    <row r="92324" customFormat="1" x14ac:dyDescent="0.35"/>
    <row r="92325" customFormat="1" x14ac:dyDescent="0.35"/>
    <row r="92326" customFormat="1" x14ac:dyDescent="0.35"/>
    <row r="92327" customFormat="1" x14ac:dyDescent="0.35"/>
    <row r="92328" customFormat="1" x14ac:dyDescent="0.35"/>
    <row r="92329" customFormat="1" x14ac:dyDescent="0.35"/>
    <row r="92330" customFormat="1" x14ac:dyDescent="0.35"/>
    <row r="92331" customFormat="1" x14ac:dyDescent="0.35"/>
    <row r="92332" customFormat="1" x14ac:dyDescent="0.35"/>
    <row r="92333" customFormat="1" x14ac:dyDescent="0.35"/>
    <row r="92334" customFormat="1" x14ac:dyDescent="0.35"/>
    <row r="92335" customFormat="1" x14ac:dyDescent="0.35"/>
    <row r="92336" customFormat="1" x14ac:dyDescent="0.35"/>
    <row r="92337" customFormat="1" x14ac:dyDescent="0.35"/>
    <row r="92338" customFormat="1" x14ac:dyDescent="0.35"/>
    <row r="92339" customFormat="1" x14ac:dyDescent="0.35"/>
    <row r="92340" customFormat="1" x14ac:dyDescent="0.35"/>
    <row r="92341" customFormat="1" x14ac:dyDescent="0.35"/>
    <row r="92342" customFormat="1" x14ac:dyDescent="0.35"/>
    <row r="92343" customFormat="1" x14ac:dyDescent="0.35"/>
    <row r="92344" customFormat="1" x14ac:dyDescent="0.35"/>
    <row r="92345" customFormat="1" x14ac:dyDescent="0.35"/>
    <row r="92346" customFormat="1" x14ac:dyDescent="0.35"/>
    <row r="92347" customFormat="1" x14ac:dyDescent="0.35"/>
    <row r="92348" customFormat="1" x14ac:dyDescent="0.35"/>
    <row r="92349" customFormat="1" x14ac:dyDescent="0.35"/>
    <row r="92350" customFormat="1" x14ac:dyDescent="0.35"/>
    <row r="92351" customFormat="1" x14ac:dyDescent="0.35"/>
    <row r="92352" customFormat="1" x14ac:dyDescent="0.35"/>
    <row r="92353" customFormat="1" x14ac:dyDescent="0.35"/>
    <row r="92354" customFormat="1" x14ac:dyDescent="0.35"/>
    <row r="92355" customFormat="1" x14ac:dyDescent="0.35"/>
    <row r="92356" customFormat="1" x14ac:dyDescent="0.35"/>
    <row r="92357" customFormat="1" x14ac:dyDescent="0.35"/>
    <row r="92358" customFormat="1" x14ac:dyDescent="0.35"/>
    <row r="92359" customFormat="1" x14ac:dyDescent="0.35"/>
    <row r="92360" customFormat="1" x14ac:dyDescent="0.35"/>
    <row r="92361" customFormat="1" x14ac:dyDescent="0.35"/>
    <row r="92362" customFormat="1" x14ac:dyDescent="0.35"/>
    <row r="92363" customFormat="1" x14ac:dyDescent="0.35"/>
    <row r="92364" customFormat="1" x14ac:dyDescent="0.35"/>
    <row r="92365" customFormat="1" x14ac:dyDescent="0.35"/>
    <row r="92366" customFormat="1" x14ac:dyDescent="0.35"/>
    <row r="92367" customFormat="1" x14ac:dyDescent="0.35"/>
    <row r="92368" customFormat="1" x14ac:dyDescent="0.35"/>
    <row r="92369" customFormat="1" x14ac:dyDescent="0.35"/>
    <row r="92370" customFormat="1" x14ac:dyDescent="0.35"/>
    <row r="92371" customFormat="1" x14ac:dyDescent="0.35"/>
    <row r="92372" customFormat="1" x14ac:dyDescent="0.35"/>
    <row r="92373" customFormat="1" x14ac:dyDescent="0.35"/>
    <row r="92374" customFormat="1" x14ac:dyDescent="0.35"/>
    <row r="92375" customFormat="1" x14ac:dyDescent="0.35"/>
    <row r="92376" customFormat="1" x14ac:dyDescent="0.35"/>
    <row r="92377" customFormat="1" x14ac:dyDescent="0.35"/>
    <row r="92378" customFormat="1" x14ac:dyDescent="0.35"/>
    <row r="92379" customFormat="1" x14ac:dyDescent="0.35"/>
    <row r="92380" customFormat="1" x14ac:dyDescent="0.35"/>
    <row r="92381" customFormat="1" x14ac:dyDescent="0.35"/>
    <row r="92382" customFormat="1" x14ac:dyDescent="0.35"/>
    <row r="92383" customFormat="1" x14ac:dyDescent="0.35"/>
    <row r="92384" customFormat="1" x14ac:dyDescent="0.35"/>
    <row r="92385" customFormat="1" x14ac:dyDescent="0.35"/>
    <row r="92386" customFormat="1" x14ac:dyDescent="0.35"/>
    <row r="92387" customFormat="1" x14ac:dyDescent="0.35"/>
    <row r="92388" customFormat="1" x14ac:dyDescent="0.35"/>
    <row r="92389" customFormat="1" x14ac:dyDescent="0.35"/>
    <row r="92390" customFormat="1" x14ac:dyDescent="0.35"/>
    <row r="92391" customFormat="1" x14ac:dyDescent="0.35"/>
    <row r="92392" customFormat="1" x14ac:dyDescent="0.35"/>
    <row r="92393" customFormat="1" x14ac:dyDescent="0.35"/>
    <row r="92394" customFormat="1" x14ac:dyDescent="0.35"/>
    <row r="92395" customFormat="1" x14ac:dyDescent="0.35"/>
    <row r="92396" customFormat="1" x14ac:dyDescent="0.35"/>
    <row r="92397" customFormat="1" x14ac:dyDescent="0.35"/>
    <row r="92398" customFormat="1" x14ac:dyDescent="0.35"/>
    <row r="92399" customFormat="1" x14ac:dyDescent="0.35"/>
    <row r="92400" customFormat="1" x14ac:dyDescent="0.35"/>
    <row r="92401" customFormat="1" x14ac:dyDescent="0.35"/>
    <row r="92402" customFormat="1" x14ac:dyDescent="0.35"/>
    <row r="92403" customFormat="1" x14ac:dyDescent="0.35"/>
    <row r="92404" customFormat="1" x14ac:dyDescent="0.35"/>
    <row r="92405" customFormat="1" x14ac:dyDescent="0.35"/>
    <row r="92406" customFormat="1" x14ac:dyDescent="0.35"/>
    <row r="92407" customFormat="1" x14ac:dyDescent="0.35"/>
    <row r="92408" customFormat="1" x14ac:dyDescent="0.35"/>
    <row r="92409" customFormat="1" x14ac:dyDescent="0.35"/>
    <row r="92410" customFormat="1" x14ac:dyDescent="0.35"/>
    <row r="92411" customFormat="1" x14ac:dyDescent="0.35"/>
    <row r="92412" customFormat="1" x14ac:dyDescent="0.35"/>
    <row r="92413" customFormat="1" x14ac:dyDescent="0.35"/>
    <row r="92414" customFormat="1" x14ac:dyDescent="0.35"/>
    <row r="92415" customFormat="1" x14ac:dyDescent="0.35"/>
    <row r="92416" customFormat="1" x14ac:dyDescent="0.35"/>
    <row r="92417" customFormat="1" x14ac:dyDescent="0.35"/>
    <row r="92418" customFormat="1" x14ac:dyDescent="0.35"/>
    <row r="92419" customFormat="1" x14ac:dyDescent="0.35"/>
    <row r="92420" customFormat="1" x14ac:dyDescent="0.35"/>
    <row r="92421" customFormat="1" x14ac:dyDescent="0.35"/>
    <row r="92422" customFormat="1" x14ac:dyDescent="0.35"/>
    <row r="92423" customFormat="1" x14ac:dyDescent="0.35"/>
    <row r="92424" customFormat="1" x14ac:dyDescent="0.35"/>
    <row r="92425" customFormat="1" x14ac:dyDescent="0.35"/>
    <row r="92426" customFormat="1" x14ac:dyDescent="0.35"/>
    <row r="92427" customFormat="1" x14ac:dyDescent="0.35"/>
    <row r="92428" customFormat="1" x14ac:dyDescent="0.35"/>
    <row r="92429" customFormat="1" x14ac:dyDescent="0.35"/>
    <row r="92430" customFormat="1" x14ac:dyDescent="0.35"/>
    <row r="92431" customFormat="1" x14ac:dyDescent="0.35"/>
    <row r="92432" customFormat="1" x14ac:dyDescent="0.35"/>
    <row r="92433" customFormat="1" x14ac:dyDescent="0.35"/>
    <row r="92434" customFormat="1" x14ac:dyDescent="0.35"/>
    <row r="92435" customFormat="1" x14ac:dyDescent="0.35"/>
    <row r="92436" customFormat="1" x14ac:dyDescent="0.35"/>
    <row r="92437" customFormat="1" x14ac:dyDescent="0.35"/>
    <row r="92438" customFormat="1" x14ac:dyDescent="0.35"/>
    <row r="92439" customFormat="1" x14ac:dyDescent="0.35"/>
    <row r="92440" customFormat="1" x14ac:dyDescent="0.35"/>
    <row r="92441" customFormat="1" x14ac:dyDescent="0.35"/>
    <row r="92442" customFormat="1" x14ac:dyDescent="0.35"/>
    <row r="92443" customFormat="1" x14ac:dyDescent="0.35"/>
    <row r="92444" customFormat="1" x14ac:dyDescent="0.35"/>
    <row r="92445" customFormat="1" x14ac:dyDescent="0.35"/>
    <row r="92446" customFormat="1" x14ac:dyDescent="0.35"/>
    <row r="92447" customFormat="1" x14ac:dyDescent="0.35"/>
    <row r="92448" customFormat="1" x14ac:dyDescent="0.35"/>
    <row r="92449" customFormat="1" x14ac:dyDescent="0.35"/>
    <row r="92450" customFormat="1" x14ac:dyDescent="0.35"/>
    <row r="92451" customFormat="1" x14ac:dyDescent="0.35"/>
    <row r="92452" customFormat="1" x14ac:dyDescent="0.35"/>
    <row r="92453" customFormat="1" x14ac:dyDescent="0.35"/>
    <row r="92454" customFormat="1" x14ac:dyDescent="0.35"/>
    <row r="92455" customFormat="1" x14ac:dyDescent="0.35"/>
    <row r="92456" customFormat="1" x14ac:dyDescent="0.35"/>
    <row r="92457" customFormat="1" x14ac:dyDescent="0.35"/>
    <row r="92458" customFormat="1" x14ac:dyDescent="0.35"/>
    <row r="92459" customFormat="1" x14ac:dyDescent="0.35"/>
    <row r="92460" customFormat="1" x14ac:dyDescent="0.35"/>
    <row r="92461" customFormat="1" x14ac:dyDescent="0.35"/>
    <row r="92462" customFormat="1" x14ac:dyDescent="0.35"/>
    <row r="92463" customFormat="1" x14ac:dyDescent="0.35"/>
    <row r="92464" customFormat="1" x14ac:dyDescent="0.35"/>
    <row r="92465" customFormat="1" x14ac:dyDescent="0.35"/>
    <row r="92466" customFormat="1" x14ac:dyDescent="0.35"/>
    <row r="92467" customFormat="1" x14ac:dyDescent="0.35"/>
    <row r="92468" customFormat="1" x14ac:dyDescent="0.35"/>
    <row r="92469" customFormat="1" x14ac:dyDescent="0.35"/>
    <row r="92470" customFormat="1" x14ac:dyDescent="0.35"/>
    <row r="92471" customFormat="1" x14ac:dyDescent="0.35"/>
    <row r="92472" customFormat="1" x14ac:dyDescent="0.35"/>
    <row r="92473" customFormat="1" x14ac:dyDescent="0.35"/>
    <row r="92474" customFormat="1" x14ac:dyDescent="0.35"/>
    <row r="92475" customFormat="1" x14ac:dyDescent="0.35"/>
    <row r="92476" customFormat="1" x14ac:dyDescent="0.35"/>
    <row r="92477" customFormat="1" x14ac:dyDescent="0.35"/>
    <row r="92478" customFormat="1" x14ac:dyDescent="0.35"/>
    <row r="92479" customFormat="1" x14ac:dyDescent="0.35"/>
    <row r="92480" customFormat="1" x14ac:dyDescent="0.35"/>
    <row r="92481" customFormat="1" x14ac:dyDescent="0.35"/>
    <row r="92482" customFormat="1" x14ac:dyDescent="0.35"/>
    <row r="92483" customFormat="1" x14ac:dyDescent="0.35"/>
    <row r="92484" customFormat="1" x14ac:dyDescent="0.35"/>
    <row r="92485" customFormat="1" x14ac:dyDescent="0.35"/>
    <row r="92486" customFormat="1" x14ac:dyDescent="0.35"/>
    <row r="92487" customFormat="1" x14ac:dyDescent="0.35"/>
    <row r="92488" customFormat="1" x14ac:dyDescent="0.35"/>
    <row r="92489" customFormat="1" x14ac:dyDescent="0.35"/>
    <row r="92490" customFormat="1" x14ac:dyDescent="0.35"/>
    <row r="92491" customFormat="1" x14ac:dyDescent="0.35"/>
    <row r="92492" customFormat="1" x14ac:dyDescent="0.35"/>
    <row r="92493" customFormat="1" x14ac:dyDescent="0.35"/>
    <row r="92494" customFormat="1" x14ac:dyDescent="0.35"/>
    <row r="92495" customFormat="1" x14ac:dyDescent="0.35"/>
    <row r="92496" customFormat="1" x14ac:dyDescent="0.35"/>
    <row r="92497" customFormat="1" x14ac:dyDescent="0.35"/>
    <row r="92498" customFormat="1" x14ac:dyDescent="0.35"/>
    <row r="92499" customFormat="1" x14ac:dyDescent="0.35"/>
    <row r="92500" customFormat="1" x14ac:dyDescent="0.35"/>
    <row r="92501" customFormat="1" x14ac:dyDescent="0.35"/>
    <row r="92502" customFormat="1" x14ac:dyDescent="0.35"/>
    <row r="92503" customFormat="1" x14ac:dyDescent="0.35"/>
    <row r="92504" customFormat="1" x14ac:dyDescent="0.35"/>
    <row r="92505" customFormat="1" x14ac:dyDescent="0.35"/>
    <row r="92506" customFormat="1" x14ac:dyDescent="0.35"/>
    <row r="92507" customFormat="1" x14ac:dyDescent="0.35"/>
    <row r="92508" customFormat="1" x14ac:dyDescent="0.35"/>
    <row r="92509" customFormat="1" x14ac:dyDescent="0.35"/>
    <row r="92510" customFormat="1" x14ac:dyDescent="0.35"/>
    <row r="92511" customFormat="1" x14ac:dyDescent="0.35"/>
    <row r="92512" customFormat="1" x14ac:dyDescent="0.35"/>
    <row r="92513" customFormat="1" x14ac:dyDescent="0.35"/>
    <row r="92514" customFormat="1" x14ac:dyDescent="0.35"/>
    <row r="92515" customFormat="1" x14ac:dyDescent="0.35"/>
    <row r="92516" customFormat="1" x14ac:dyDescent="0.35"/>
    <row r="92517" customFormat="1" x14ac:dyDescent="0.35"/>
    <row r="92518" customFormat="1" x14ac:dyDescent="0.35"/>
    <row r="92519" customFormat="1" x14ac:dyDescent="0.35"/>
    <row r="92520" customFormat="1" x14ac:dyDescent="0.35"/>
    <row r="92521" customFormat="1" x14ac:dyDescent="0.35"/>
    <row r="92522" customFormat="1" x14ac:dyDescent="0.35"/>
    <row r="92523" customFormat="1" x14ac:dyDescent="0.35"/>
    <row r="92524" customFormat="1" x14ac:dyDescent="0.35"/>
    <row r="92525" customFormat="1" x14ac:dyDescent="0.35"/>
    <row r="92526" customFormat="1" x14ac:dyDescent="0.35"/>
    <row r="92527" customFormat="1" x14ac:dyDescent="0.35"/>
    <row r="92528" customFormat="1" x14ac:dyDescent="0.35"/>
    <row r="92529" customFormat="1" x14ac:dyDescent="0.35"/>
    <row r="92530" customFormat="1" x14ac:dyDescent="0.35"/>
    <row r="92531" customFormat="1" x14ac:dyDescent="0.35"/>
    <row r="92532" customFormat="1" x14ac:dyDescent="0.35"/>
    <row r="92533" customFormat="1" x14ac:dyDescent="0.35"/>
    <row r="92534" customFormat="1" x14ac:dyDescent="0.35"/>
    <row r="92535" customFormat="1" x14ac:dyDescent="0.35"/>
    <row r="92536" customFormat="1" x14ac:dyDescent="0.35"/>
    <row r="92537" customFormat="1" x14ac:dyDescent="0.35"/>
    <row r="92538" customFormat="1" x14ac:dyDescent="0.35"/>
    <row r="92539" customFormat="1" x14ac:dyDescent="0.35"/>
    <row r="92540" customFormat="1" x14ac:dyDescent="0.35"/>
    <row r="92541" customFormat="1" x14ac:dyDescent="0.35"/>
    <row r="92542" customFormat="1" x14ac:dyDescent="0.35"/>
    <row r="92543" customFormat="1" x14ac:dyDescent="0.35"/>
    <row r="92544" customFormat="1" x14ac:dyDescent="0.35"/>
    <row r="92545" customFormat="1" x14ac:dyDescent="0.35"/>
    <row r="92546" customFormat="1" x14ac:dyDescent="0.35"/>
    <row r="92547" customFormat="1" x14ac:dyDescent="0.35"/>
    <row r="92548" customFormat="1" x14ac:dyDescent="0.35"/>
    <row r="92549" customFormat="1" x14ac:dyDescent="0.35"/>
    <row r="92550" customFormat="1" x14ac:dyDescent="0.35"/>
    <row r="92551" customFormat="1" x14ac:dyDescent="0.35"/>
    <row r="92552" customFormat="1" x14ac:dyDescent="0.35"/>
    <row r="92553" customFormat="1" x14ac:dyDescent="0.35"/>
    <row r="92554" customFormat="1" x14ac:dyDescent="0.35"/>
    <row r="92555" customFormat="1" x14ac:dyDescent="0.35"/>
    <row r="92556" customFormat="1" x14ac:dyDescent="0.35"/>
    <row r="92557" customFormat="1" x14ac:dyDescent="0.35"/>
    <row r="92558" customFormat="1" x14ac:dyDescent="0.35"/>
    <row r="92559" customFormat="1" x14ac:dyDescent="0.35"/>
    <row r="92560" customFormat="1" x14ac:dyDescent="0.35"/>
    <row r="92561" customFormat="1" x14ac:dyDescent="0.35"/>
    <row r="92562" customFormat="1" x14ac:dyDescent="0.35"/>
    <row r="92563" customFormat="1" x14ac:dyDescent="0.35"/>
    <row r="92564" customFormat="1" x14ac:dyDescent="0.35"/>
    <row r="92565" customFormat="1" x14ac:dyDescent="0.35"/>
    <row r="92566" customFormat="1" x14ac:dyDescent="0.35"/>
    <row r="92567" customFormat="1" x14ac:dyDescent="0.35"/>
    <row r="92568" customFormat="1" x14ac:dyDescent="0.35"/>
    <row r="92569" customFormat="1" x14ac:dyDescent="0.35"/>
    <row r="92570" customFormat="1" x14ac:dyDescent="0.35"/>
    <row r="92571" customFormat="1" x14ac:dyDescent="0.35"/>
    <row r="92572" customFormat="1" x14ac:dyDescent="0.35"/>
    <row r="92573" customFormat="1" x14ac:dyDescent="0.35"/>
    <row r="92574" customFormat="1" x14ac:dyDescent="0.35"/>
    <row r="92575" customFormat="1" x14ac:dyDescent="0.35"/>
    <row r="92576" customFormat="1" x14ac:dyDescent="0.35"/>
    <row r="92577" customFormat="1" x14ac:dyDescent="0.35"/>
    <row r="92578" customFormat="1" x14ac:dyDescent="0.35"/>
    <row r="92579" customFormat="1" x14ac:dyDescent="0.35"/>
    <row r="92580" customFormat="1" x14ac:dyDescent="0.35"/>
    <row r="92581" customFormat="1" x14ac:dyDescent="0.35"/>
    <row r="92582" customFormat="1" x14ac:dyDescent="0.35"/>
    <row r="92583" customFormat="1" x14ac:dyDescent="0.35"/>
    <row r="92584" customFormat="1" x14ac:dyDescent="0.35"/>
    <row r="92585" customFormat="1" x14ac:dyDescent="0.35"/>
    <row r="92586" customFormat="1" x14ac:dyDescent="0.35"/>
    <row r="92587" customFormat="1" x14ac:dyDescent="0.35"/>
    <row r="92588" customFormat="1" x14ac:dyDescent="0.35"/>
    <row r="92589" customFormat="1" x14ac:dyDescent="0.35"/>
    <row r="92590" customFormat="1" x14ac:dyDescent="0.35"/>
    <row r="92591" customFormat="1" x14ac:dyDescent="0.35"/>
    <row r="92592" customFormat="1" x14ac:dyDescent="0.35"/>
    <row r="92593" customFormat="1" x14ac:dyDescent="0.35"/>
    <row r="92594" customFormat="1" x14ac:dyDescent="0.35"/>
    <row r="92595" customFormat="1" x14ac:dyDescent="0.35"/>
    <row r="92596" customFormat="1" x14ac:dyDescent="0.35"/>
    <row r="92597" customFormat="1" x14ac:dyDescent="0.35"/>
    <row r="92598" customFormat="1" x14ac:dyDescent="0.35"/>
    <row r="92599" customFormat="1" x14ac:dyDescent="0.35"/>
    <row r="92600" customFormat="1" x14ac:dyDescent="0.35"/>
    <row r="92601" customFormat="1" x14ac:dyDescent="0.35"/>
    <row r="92602" customFormat="1" x14ac:dyDescent="0.35"/>
    <row r="92603" customFormat="1" x14ac:dyDescent="0.35"/>
    <row r="92604" customFormat="1" x14ac:dyDescent="0.35"/>
    <row r="92605" customFormat="1" x14ac:dyDescent="0.35"/>
    <row r="92606" customFormat="1" x14ac:dyDescent="0.35"/>
    <row r="92607" customFormat="1" x14ac:dyDescent="0.35"/>
    <row r="92608" customFormat="1" x14ac:dyDescent="0.35"/>
    <row r="92609" customFormat="1" x14ac:dyDescent="0.35"/>
    <row r="92610" customFormat="1" x14ac:dyDescent="0.35"/>
    <row r="92611" customFormat="1" x14ac:dyDescent="0.35"/>
    <row r="92612" customFormat="1" x14ac:dyDescent="0.35"/>
    <row r="92613" customFormat="1" x14ac:dyDescent="0.35"/>
    <row r="92614" customFormat="1" x14ac:dyDescent="0.35"/>
    <row r="92615" customFormat="1" x14ac:dyDescent="0.35"/>
    <row r="92616" customFormat="1" x14ac:dyDescent="0.35"/>
    <row r="92617" customFormat="1" x14ac:dyDescent="0.35"/>
    <row r="92618" customFormat="1" x14ac:dyDescent="0.35"/>
    <row r="92619" customFormat="1" x14ac:dyDescent="0.35"/>
    <row r="92620" customFormat="1" x14ac:dyDescent="0.35"/>
    <row r="92621" customFormat="1" x14ac:dyDescent="0.35"/>
    <row r="92622" customFormat="1" x14ac:dyDescent="0.35"/>
    <row r="92623" customFormat="1" x14ac:dyDescent="0.35"/>
    <row r="92624" customFormat="1" x14ac:dyDescent="0.35"/>
    <row r="92625" customFormat="1" x14ac:dyDescent="0.35"/>
    <row r="92626" customFormat="1" x14ac:dyDescent="0.35"/>
    <row r="92627" customFormat="1" x14ac:dyDescent="0.35"/>
    <row r="92628" customFormat="1" x14ac:dyDescent="0.35"/>
    <row r="92629" customFormat="1" x14ac:dyDescent="0.35"/>
    <row r="92630" customFormat="1" x14ac:dyDescent="0.35"/>
    <row r="92631" customFormat="1" x14ac:dyDescent="0.35"/>
    <row r="92632" customFormat="1" x14ac:dyDescent="0.35"/>
    <row r="92633" customFormat="1" x14ac:dyDescent="0.35"/>
    <row r="92634" customFormat="1" x14ac:dyDescent="0.35"/>
    <row r="92635" customFormat="1" x14ac:dyDescent="0.35"/>
    <row r="92636" customFormat="1" x14ac:dyDescent="0.35"/>
    <row r="92637" customFormat="1" x14ac:dyDescent="0.35"/>
    <row r="92638" customFormat="1" x14ac:dyDescent="0.35"/>
    <row r="92639" customFormat="1" x14ac:dyDescent="0.35"/>
    <row r="92640" customFormat="1" x14ac:dyDescent="0.35"/>
    <row r="92641" customFormat="1" x14ac:dyDescent="0.35"/>
    <row r="92642" customFormat="1" x14ac:dyDescent="0.35"/>
    <row r="92643" customFormat="1" x14ac:dyDescent="0.35"/>
    <row r="92644" customFormat="1" x14ac:dyDescent="0.35"/>
    <row r="92645" customFormat="1" x14ac:dyDescent="0.35"/>
    <row r="92646" customFormat="1" x14ac:dyDescent="0.35"/>
    <row r="92647" customFormat="1" x14ac:dyDescent="0.35"/>
    <row r="92648" customFormat="1" x14ac:dyDescent="0.35"/>
    <row r="92649" customFormat="1" x14ac:dyDescent="0.35"/>
    <row r="92650" customFormat="1" x14ac:dyDescent="0.35"/>
    <row r="92651" customFormat="1" x14ac:dyDescent="0.35"/>
    <row r="92652" customFormat="1" x14ac:dyDescent="0.35"/>
    <row r="92653" customFormat="1" x14ac:dyDescent="0.35"/>
    <row r="92654" customFormat="1" x14ac:dyDescent="0.35"/>
    <row r="92655" customFormat="1" x14ac:dyDescent="0.35"/>
    <row r="92656" customFormat="1" x14ac:dyDescent="0.35"/>
    <row r="92657" customFormat="1" x14ac:dyDescent="0.35"/>
    <row r="92658" customFormat="1" x14ac:dyDescent="0.35"/>
    <row r="92659" customFormat="1" x14ac:dyDescent="0.35"/>
    <row r="92660" customFormat="1" x14ac:dyDescent="0.35"/>
    <row r="92661" customFormat="1" x14ac:dyDescent="0.35"/>
    <row r="92662" customFormat="1" x14ac:dyDescent="0.35"/>
    <row r="92663" customFormat="1" x14ac:dyDescent="0.35"/>
    <row r="92664" customFormat="1" x14ac:dyDescent="0.35"/>
    <row r="92665" customFormat="1" x14ac:dyDescent="0.35"/>
    <row r="92666" customFormat="1" x14ac:dyDescent="0.35"/>
    <row r="92667" customFormat="1" x14ac:dyDescent="0.35"/>
    <row r="92668" customFormat="1" x14ac:dyDescent="0.35"/>
    <row r="92669" customFormat="1" x14ac:dyDescent="0.35"/>
    <row r="92670" customFormat="1" x14ac:dyDescent="0.35"/>
    <row r="92671" customFormat="1" x14ac:dyDescent="0.35"/>
    <row r="92672" customFormat="1" x14ac:dyDescent="0.35"/>
    <row r="92673" customFormat="1" x14ac:dyDescent="0.35"/>
    <row r="92674" customFormat="1" x14ac:dyDescent="0.35"/>
    <row r="92675" customFormat="1" x14ac:dyDescent="0.35"/>
    <row r="92676" customFormat="1" x14ac:dyDescent="0.35"/>
    <row r="92677" customFormat="1" x14ac:dyDescent="0.35"/>
    <row r="92678" customFormat="1" x14ac:dyDescent="0.35"/>
    <row r="92679" customFormat="1" x14ac:dyDescent="0.35"/>
    <row r="92680" customFormat="1" x14ac:dyDescent="0.35"/>
    <row r="92681" customFormat="1" x14ac:dyDescent="0.35"/>
    <row r="92682" customFormat="1" x14ac:dyDescent="0.35"/>
    <row r="92683" customFormat="1" x14ac:dyDescent="0.35"/>
    <row r="92684" customFormat="1" x14ac:dyDescent="0.35"/>
    <row r="92685" customFormat="1" x14ac:dyDescent="0.35"/>
    <row r="92686" customFormat="1" x14ac:dyDescent="0.35"/>
    <row r="92687" customFormat="1" x14ac:dyDescent="0.35"/>
    <row r="92688" customFormat="1" x14ac:dyDescent="0.35"/>
    <row r="92689" customFormat="1" x14ac:dyDescent="0.35"/>
    <row r="92690" customFormat="1" x14ac:dyDescent="0.35"/>
    <row r="92691" customFormat="1" x14ac:dyDescent="0.35"/>
    <row r="92692" customFormat="1" x14ac:dyDescent="0.35"/>
    <row r="92693" customFormat="1" x14ac:dyDescent="0.35"/>
    <row r="92694" customFormat="1" x14ac:dyDescent="0.35"/>
    <row r="92695" customFormat="1" x14ac:dyDescent="0.35"/>
    <row r="92696" customFormat="1" x14ac:dyDescent="0.35"/>
    <row r="92697" customFormat="1" x14ac:dyDescent="0.35"/>
    <row r="92698" customFormat="1" x14ac:dyDescent="0.35"/>
    <row r="92699" customFormat="1" x14ac:dyDescent="0.35"/>
    <row r="92700" customFormat="1" x14ac:dyDescent="0.35"/>
    <row r="92701" customFormat="1" x14ac:dyDescent="0.35"/>
    <row r="92702" customFormat="1" x14ac:dyDescent="0.35"/>
    <row r="92703" customFormat="1" x14ac:dyDescent="0.35"/>
    <row r="92704" customFormat="1" x14ac:dyDescent="0.35"/>
    <row r="92705" customFormat="1" x14ac:dyDescent="0.35"/>
    <row r="92706" customFormat="1" x14ac:dyDescent="0.35"/>
    <row r="92707" customFormat="1" x14ac:dyDescent="0.35"/>
    <row r="92708" customFormat="1" x14ac:dyDescent="0.35"/>
    <row r="92709" customFormat="1" x14ac:dyDescent="0.35"/>
    <row r="92710" customFormat="1" x14ac:dyDescent="0.35"/>
    <row r="92711" customFormat="1" x14ac:dyDescent="0.35"/>
    <row r="92712" customFormat="1" x14ac:dyDescent="0.35"/>
    <row r="92713" customFormat="1" x14ac:dyDescent="0.35"/>
    <row r="92714" customFormat="1" x14ac:dyDescent="0.35"/>
    <row r="92715" customFormat="1" x14ac:dyDescent="0.35"/>
    <row r="92716" customFormat="1" x14ac:dyDescent="0.35"/>
    <row r="92717" customFormat="1" x14ac:dyDescent="0.35"/>
    <row r="92718" customFormat="1" x14ac:dyDescent="0.35"/>
    <row r="92719" customFormat="1" x14ac:dyDescent="0.35"/>
    <row r="92720" customFormat="1" x14ac:dyDescent="0.35"/>
    <row r="92721" customFormat="1" x14ac:dyDescent="0.35"/>
    <row r="92722" customFormat="1" x14ac:dyDescent="0.35"/>
    <row r="92723" customFormat="1" x14ac:dyDescent="0.35"/>
    <row r="92724" customFormat="1" x14ac:dyDescent="0.35"/>
    <row r="92725" customFormat="1" x14ac:dyDescent="0.35"/>
    <row r="92726" customFormat="1" x14ac:dyDescent="0.35"/>
    <row r="92727" customFormat="1" x14ac:dyDescent="0.35"/>
    <row r="92728" customFormat="1" x14ac:dyDescent="0.35"/>
    <row r="92729" customFormat="1" x14ac:dyDescent="0.35"/>
    <row r="92730" customFormat="1" x14ac:dyDescent="0.35"/>
    <row r="92731" customFormat="1" x14ac:dyDescent="0.35"/>
    <row r="92732" customFormat="1" x14ac:dyDescent="0.35"/>
    <row r="92733" customFormat="1" x14ac:dyDescent="0.35"/>
    <row r="92734" customFormat="1" x14ac:dyDescent="0.35"/>
    <row r="92735" customFormat="1" x14ac:dyDescent="0.35"/>
    <row r="92736" customFormat="1" x14ac:dyDescent="0.35"/>
    <row r="92737" customFormat="1" x14ac:dyDescent="0.35"/>
    <row r="92738" customFormat="1" x14ac:dyDescent="0.35"/>
    <row r="92739" customFormat="1" x14ac:dyDescent="0.35"/>
    <row r="92740" customFormat="1" x14ac:dyDescent="0.35"/>
    <row r="92741" customFormat="1" x14ac:dyDescent="0.35"/>
    <row r="92742" customFormat="1" x14ac:dyDescent="0.35"/>
    <row r="92743" customFormat="1" x14ac:dyDescent="0.35"/>
    <row r="92744" customFormat="1" x14ac:dyDescent="0.35"/>
    <row r="92745" customFormat="1" x14ac:dyDescent="0.35"/>
    <row r="92746" customFormat="1" x14ac:dyDescent="0.35"/>
    <row r="92747" customFormat="1" x14ac:dyDescent="0.35"/>
    <row r="92748" customFormat="1" x14ac:dyDescent="0.35"/>
    <row r="92749" customFormat="1" x14ac:dyDescent="0.35"/>
    <row r="92750" customFormat="1" x14ac:dyDescent="0.35"/>
    <row r="92751" customFormat="1" x14ac:dyDescent="0.35"/>
    <row r="92752" customFormat="1" x14ac:dyDescent="0.35"/>
    <row r="92753" customFormat="1" x14ac:dyDescent="0.35"/>
    <row r="92754" customFormat="1" x14ac:dyDescent="0.35"/>
    <row r="92755" customFormat="1" x14ac:dyDescent="0.35"/>
    <row r="92756" customFormat="1" x14ac:dyDescent="0.35"/>
    <row r="92757" customFormat="1" x14ac:dyDescent="0.35"/>
    <row r="92758" customFormat="1" x14ac:dyDescent="0.35"/>
    <row r="92759" customFormat="1" x14ac:dyDescent="0.35"/>
    <row r="92760" customFormat="1" x14ac:dyDescent="0.35"/>
    <row r="92761" customFormat="1" x14ac:dyDescent="0.35"/>
    <row r="92762" customFormat="1" x14ac:dyDescent="0.35"/>
    <row r="92763" customFormat="1" x14ac:dyDescent="0.35"/>
    <row r="92764" customFormat="1" x14ac:dyDescent="0.35"/>
    <row r="92765" customFormat="1" x14ac:dyDescent="0.35"/>
    <row r="92766" customFormat="1" x14ac:dyDescent="0.35"/>
    <row r="92767" customFormat="1" x14ac:dyDescent="0.35"/>
    <row r="92768" customFormat="1" x14ac:dyDescent="0.35"/>
    <row r="92769" customFormat="1" x14ac:dyDescent="0.35"/>
    <row r="92770" customFormat="1" x14ac:dyDescent="0.35"/>
    <row r="92771" customFormat="1" x14ac:dyDescent="0.35"/>
    <row r="92772" customFormat="1" x14ac:dyDescent="0.35"/>
    <row r="92773" customFormat="1" x14ac:dyDescent="0.35"/>
    <row r="92774" customFormat="1" x14ac:dyDescent="0.35"/>
    <row r="92775" customFormat="1" x14ac:dyDescent="0.35"/>
    <row r="92776" customFormat="1" x14ac:dyDescent="0.35"/>
    <row r="92777" customFormat="1" x14ac:dyDescent="0.35"/>
    <row r="92778" customFormat="1" x14ac:dyDescent="0.35"/>
    <row r="92779" customFormat="1" x14ac:dyDescent="0.35"/>
    <row r="92780" customFormat="1" x14ac:dyDescent="0.35"/>
    <row r="92781" customFormat="1" x14ac:dyDescent="0.35"/>
    <row r="92782" customFormat="1" x14ac:dyDescent="0.35"/>
    <row r="92783" customFormat="1" x14ac:dyDescent="0.35"/>
    <row r="92784" customFormat="1" x14ac:dyDescent="0.35"/>
    <row r="92785" customFormat="1" x14ac:dyDescent="0.35"/>
    <row r="92786" customFormat="1" x14ac:dyDescent="0.35"/>
    <row r="92787" customFormat="1" x14ac:dyDescent="0.35"/>
    <row r="92788" customFormat="1" x14ac:dyDescent="0.35"/>
    <row r="92789" customFormat="1" x14ac:dyDescent="0.35"/>
    <row r="92790" customFormat="1" x14ac:dyDescent="0.35"/>
    <row r="92791" customFormat="1" x14ac:dyDescent="0.35"/>
    <row r="92792" customFormat="1" x14ac:dyDescent="0.35"/>
    <row r="92793" customFormat="1" x14ac:dyDescent="0.35"/>
    <row r="92794" customFormat="1" x14ac:dyDescent="0.35"/>
    <row r="92795" customFormat="1" x14ac:dyDescent="0.35"/>
    <row r="92796" customFormat="1" x14ac:dyDescent="0.35"/>
    <row r="92797" customFormat="1" x14ac:dyDescent="0.35"/>
    <row r="92798" customFormat="1" x14ac:dyDescent="0.35"/>
    <row r="92799" customFormat="1" x14ac:dyDescent="0.35"/>
    <row r="92800" customFormat="1" x14ac:dyDescent="0.35"/>
    <row r="92801" customFormat="1" x14ac:dyDescent="0.35"/>
    <row r="92802" customFormat="1" x14ac:dyDescent="0.35"/>
    <row r="92803" customFormat="1" x14ac:dyDescent="0.35"/>
    <row r="92804" customFormat="1" x14ac:dyDescent="0.35"/>
    <row r="92805" customFormat="1" x14ac:dyDescent="0.35"/>
    <row r="92806" customFormat="1" x14ac:dyDescent="0.35"/>
    <row r="92807" customFormat="1" x14ac:dyDescent="0.35"/>
    <row r="92808" customFormat="1" x14ac:dyDescent="0.35"/>
    <row r="92809" customFormat="1" x14ac:dyDescent="0.35"/>
    <row r="92810" customFormat="1" x14ac:dyDescent="0.35"/>
    <row r="92811" customFormat="1" x14ac:dyDescent="0.35"/>
    <row r="92812" customFormat="1" x14ac:dyDescent="0.35"/>
    <row r="92813" customFormat="1" x14ac:dyDescent="0.35"/>
    <row r="92814" customFormat="1" x14ac:dyDescent="0.35"/>
    <row r="92815" customFormat="1" x14ac:dyDescent="0.35"/>
    <row r="92816" customFormat="1" x14ac:dyDescent="0.35"/>
    <row r="92817" customFormat="1" x14ac:dyDescent="0.35"/>
    <row r="92818" customFormat="1" x14ac:dyDescent="0.35"/>
    <row r="92819" customFormat="1" x14ac:dyDescent="0.35"/>
    <row r="92820" customFormat="1" x14ac:dyDescent="0.35"/>
    <row r="92821" customFormat="1" x14ac:dyDescent="0.35"/>
    <row r="92822" customFormat="1" x14ac:dyDescent="0.35"/>
    <row r="92823" customFormat="1" x14ac:dyDescent="0.35"/>
    <row r="92824" customFormat="1" x14ac:dyDescent="0.35"/>
    <row r="92825" customFormat="1" x14ac:dyDescent="0.35"/>
    <row r="92826" customFormat="1" x14ac:dyDescent="0.35"/>
    <row r="92827" customFormat="1" x14ac:dyDescent="0.35"/>
    <row r="92828" customFormat="1" x14ac:dyDescent="0.35"/>
    <row r="92829" customFormat="1" x14ac:dyDescent="0.35"/>
    <row r="92830" customFormat="1" x14ac:dyDescent="0.35"/>
    <row r="92831" customFormat="1" x14ac:dyDescent="0.35"/>
    <row r="92832" customFormat="1" x14ac:dyDescent="0.35"/>
    <row r="92833" customFormat="1" x14ac:dyDescent="0.35"/>
    <row r="92834" customFormat="1" x14ac:dyDescent="0.35"/>
    <row r="92835" customFormat="1" x14ac:dyDescent="0.35"/>
    <row r="92836" customFormat="1" x14ac:dyDescent="0.35"/>
    <row r="92837" customFormat="1" x14ac:dyDescent="0.35"/>
    <row r="92838" customFormat="1" x14ac:dyDescent="0.35"/>
    <row r="92839" customFormat="1" x14ac:dyDescent="0.35"/>
    <row r="92840" customFormat="1" x14ac:dyDescent="0.35"/>
    <row r="92841" customFormat="1" x14ac:dyDescent="0.35"/>
    <row r="92842" customFormat="1" x14ac:dyDescent="0.35"/>
    <row r="92843" customFormat="1" x14ac:dyDescent="0.35"/>
    <row r="92844" customFormat="1" x14ac:dyDescent="0.35"/>
    <row r="92845" customFormat="1" x14ac:dyDescent="0.35"/>
    <row r="92846" customFormat="1" x14ac:dyDescent="0.35"/>
    <row r="92847" customFormat="1" x14ac:dyDescent="0.35"/>
    <row r="92848" customFormat="1" x14ac:dyDescent="0.35"/>
    <row r="92849" customFormat="1" x14ac:dyDescent="0.35"/>
    <row r="92850" customFormat="1" x14ac:dyDescent="0.35"/>
    <row r="92851" customFormat="1" x14ac:dyDescent="0.35"/>
    <row r="92852" customFormat="1" x14ac:dyDescent="0.35"/>
    <row r="92853" customFormat="1" x14ac:dyDescent="0.35"/>
    <row r="92854" customFormat="1" x14ac:dyDescent="0.35"/>
    <row r="92855" customFormat="1" x14ac:dyDescent="0.35"/>
    <row r="92856" customFormat="1" x14ac:dyDescent="0.35"/>
    <row r="92857" customFormat="1" x14ac:dyDescent="0.35"/>
    <row r="92858" customFormat="1" x14ac:dyDescent="0.35"/>
    <row r="92859" customFormat="1" x14ac:dyDescent="0.35"/>
    <row r="92860" customFormat="1" x14ac:dyDescent="0.35"/>
    <row r="92861" customFormat="1" x14ac:dyDescent="0.35"/>
    <row r="92862" customFormat="1" x14ac:dyDescent="0.35"/>
    <row r="92863" customFormat="1" x14ac:dyDescent="0.35"/>
    <row r="92864" customFormat="1" x14ac:dyDescent="0.35"/>
    <row r="92865" customFormat="1" x14ac:dyDescent="0.35"/>
    <row r="92866" customFormat="1" x14ac:dyDescent="0.35"/>
    <row r="92867" customFormat="1" x14ac:dyDescent="0.35"/>
    <row r="92868" customFormat="1" x14ac:dyDescent="0.35"/>
    <row r="92869" customFormat="1" x14ac:dyDescent="0.35"/>
    <row r="92870" customFormat="1" x14ac:dyDescent="0.35"/>
    <row r="92871" customFormat="1" x14ac:dyDescent="0.35"/>
    <row r="92872" customFormat="1" x14ac:dyDescent="0.35"/>
    <row r="92873" customFormat="1" x14ac:dyDescent="0.35"/>
    <row r="92874" customFormat="1" x14ac:dyDescent="0.35"/>
    <row r="92875" customFormat="1" x14ac:dyDescent="0.35"/>
    <row r="92876" customFormat="1" x14ac:dyDescent="0.35"/>
    <row r="92877" customFormat="1" x14ac:dyDescent="0.35"/>
    <row r="92878" customFormat="1" x14ac:dyDescent="0.35"/>
    <row r="92879" customFormat="1" x14ac:dyDescent="0.35"/>
    <row r="92880" customFormat="1" x14ac:dyDescent="0.35"/>
    <row r="92881" customFormat="1" x14ac:dyDescent="0.35"/>
    <row r="92882" customFormat="1" x14ac:dyDescent="0.35"/>
    <row r="92883" customFormat="1" x14ac:dyDescent="0.35"/>
    <row r="92884" customFormat="1" x14ac:dyDescent="0.35"/>
    <row r="92885" customFormat="1" x14ac:dyDescent="0.35"/>
    <row r="92886" customFormat="1" x14ac:dyDescent="0.35"/>
    <row r="92887" customFormat="1" x14ac:dyDescent="0.35"/>
    <row r="92888" customFormat="1" x14ac:dyDescent="0.35"/>
    <row r="92889" customFormat="1" x14ac:dyDescent="0.35"/>
    <row r="92890" customFormat="1" x14ac:dyDescent="0.35"/>
    <row r="92891" customFormat="1" x14ac:dyDescent="0.35"/>
    <row r="92892" customFormat="1" x14ac:dyDescent="0.35"/>
    <row r="92893" customFormat="1" x14ac:dyDescent="0.35"/>
    <row r="92894" customFormat="1" x14ac:dyDescent="0.35"/>
    <row r="92895" customFormat="1" x14ac:dyDescent="0.35"/>
    <row r="92896" customFormat="1" x14ac:dyDescent="0.35"/>
    <row r="92897" customFormat="1" x14ac:dyDescent="0.35"/>
    <row r="92898" customFormat="1" x14ac:dyDescent="0.35"/>
    <row r="92899" customFormat="1" x14ac:dyDescent="0.35"/>
    <row r="92900" customFormat="1" x14ac:dyDescent="0.35"/>
    <row r="92901" customFormat="1" x14ac:dyDescent="0.35"/>
    <row r="92902" customFormat="1" x14ac:dyDescent="0.35"/>
    <row r="92903" customFormat="1" x14ac:dyDescent="0.35"/>
    <row r="92904" customFormat="1" x14ac:dyDescent="0.35"/>
    <row r="92905" customFormat="1" x14ac:dyDescent="0.35"/>
    <row r="92906" customFormat="1" x14ac:dyDescent="0.35"/>
    <row r="92907" customFormat="1" x14ac:dyDescent="0.35"/>
    <row r="92908" customFormat="1" x14ac:dyDescent="0.35"/>
    <row r="92909" customFormat="1" x14ac:dyDescent="0.35"/>
    <row r="92910" customFormat="1" x14ac:dyDescent="0.35"/>
    <row r="92911" customFormat="1" x14ac:dyDescent="0.35"/>
    <row r="92912" customFormat="1" x14ac:dyDescent="0.35"/>
    <row r="92913" customFormat="1" x14ac:dyDescent="0.35"/>
    <row r="92914" customFormat="1" x14ac:dyDescent="0.35"/>
    <row r="92915" customFormat="1" x14ac:dyDescent="0.35"/>
    <row r="92916" customFormat="1" x14ac:dyDescent="0.35"/>
    <row r="92917" customFormat="1" x14ac:dyDescent="0.35"/>
    <row r="92918" customFormat="1" x14ac:dyDescent="0.35"/>
    <row r="92919" customFormat="1" x14ac:dyDescent="0.35"/>
    <row r="92920" customFormat="1" x14ac:dyDescent="0.35"/>
    <row r="92921" customFormat="1" x14ac:dyDescent="0.35"/>
    <row r="92922" customFormat="1" x14ac:dyDescent="0.35"/>
    <row r="92923" customFormat="1" x14ac:dyDescent="0.35"/>
    <row r="92924" customFormat="1" x14ac:dyDescent="0.35"/>
    <row r="92925" customFormat="1" x14ac:dyDescent="0.35"/>
    <row r="92926" customFormat="1" x14ac:dyDescent="0.35"/>
    <row r="92927" customFormat="1" x14ac:dyDescent="0.35"/>
    <row r="92928" customFormat="1" x14ac:dyDescent="0.35"/>
    <row r="92929" customFormat="1" x14ac:dyDescent="0.35"/>
    <row r="92930" customFormat="1" x14ac:dyDescent="0.35"/>
    <row r="92931" customFormat="1" x14ac:dyDescent="0.35"/>
    <row r="92932" customFormat="1" x14ac:dyDescent="0.35"/>
    <row r="92933" customFormat="1" x14ac:dyDescent="0.35"/>
    <row r="92934" customFormat="1" x14ac:dyDescent="0.35"/>
    <row r="92935" customFormat="1" x14ac:dyDescent="0.35"/>
    <row r="92936" customFormat="1" x14ac:dyDescent="0.35"/>
    <row r="92937" customFormat="1" x14ac:dyDescent="0.35"/>
    <row r="92938" customFormat="1" x14ac:dyDescent="0.35"/>
    <row r="92939" customFormat="1" x14ac:dyDescent="0.35"/>
    <row r="92940" customFormat="1" x14ac:dyDescent="0.35"/>
    <row r="92941" customFormat="1" x14ac:dyDescent="0.35"/>
    <row r="92942" customFormat="1" x14ac:dyDescent="0.35"/>
    <row r="92943" customFormat="1" x14ac:dyDescent="0.35"/>
    <row r="92944" customFormat="1" x14ac:dyDescent="0.35"/>
    <row r="92945" customFormat="1" x14ac:dyDescent="0.35"/>
    <row r="92946" customFormat="1" x14ac:dyDescent="0.35"/>
    <row r="92947" customFormat="1" x14ac:dyDescent="0.35"/>
    <row r="92948" customFormat="1" x14ac:dyDescent="0.35"/>
    <row r="92949" customFormat="1" x14ac:dyDescent="0.35"/>
    <row r="92950" customFormat="1" x14ac:dyDescent="0.35"/>
    <row r="92951" customFormat="1" x14ac:dyDescent="0.35"/>
    <row r="92952" customFormat="1" x14ac:dyDescent="0.35"/>
    <row r="92953" customFormat="1" x14ac:dyDescent="0.35"/>
    <row r="92954" customFormat="1" x14ac:dyDescent="0.35"/>
    <row r="92955" customFormat="1" x14ac:dyDescent="0.35"/>
    <row r="92956" customFormat="1" x14ac:dyDescent="0.35"/>
    <row r="92957" customFormat="1" x14ac:dyDescent="0.35"/>
    <row r="92958" customFormat="1" x14ac:dyDescent="0.35"/>
    <row r="92959" customFormat="1" x14ac:dyDescent="0.35"/>
    <row r="92960" customFormat="1" x14ac:dyDescent="0.35"/>
    <row r="92961" customFormat="1" x14ac:dyDescent="0.35"/>
    <row r="92962" customFormat="1" x14ac:dyDescent="0.35"/>
    <row r="92963" customFormat="1" x14ac:dyDescent="0.35"/>
    <row r="92964" customFormat="1" x14ac:dyDescent="0.35"/>
    <row r="92965" customFormat="1" x14ac:dyDescent="0.35"/>
    <row r="92966" customFormat="1" x14ac:dyDescent="0.35"/>
    <row r="92967" customFormat="1" x14ac:dyDescent="0.35"/>
    <row r="92968" customFormat="1" x14ac:dyDescent="0.35"/>
    <row r="92969" customFormat="1" x14ac:dyDescent="0.35"/>
    <row r="92970" customFormat="1" x14ac:dyDescent="0.35"/>
    <row r="92971" customFormat="1" x14ac:dyDescent="0.35"/>
    <row r="92972" customFormat="1" x14ac:dyDescent="0.35"/>
    <row r="92973" customFormat="1" x14ac:dyDescent="0.35"/>
    <row r="92974" customFormat="1" x14ac:dyDescent="0.35"/>
    <row r="92975" customFormat="1" x14ac:dyDescent="0.35"/>
    <row r="92976" customFormat="1" x14ac:dyDescent="0.35"/>
    <row r="92977" customFormat="1" x14ac:dyDescent="0.35"/>
    <row r="92978" customFormat="1" x14ac:dyDescent="0.35"/>
    <row r="92979" customFormat="1" x14ac:dyDescent="0.35"/>
    <row r="92980" customFormat="1" x14ac:dyDescent="0.35"/>
    <row r="92981" customFormat="1" x14ac:dyDescent="0.35"/>
    <row r="92982" customFormat="1" x14ac:dyDescent="0.35"/>
    <row r="92983" customFormat="1" x14ac:dyDescent="0.35"/>
    <row r="92984" customFormat="1" x14ac:dyDescent="0.35"/>
    <row r="92985" customFormat="1" x14ac:dyDescent="0.35"/>
    <row r="92986" customFormat="1" x14ac:dyDescent="0.35"/>
    <row r="92987" customFormat="1" x14ac:dyDescent="0.35"/>
    <row r="92988" customFormat="1" x14ac:dyDescent="0.35"/>
    <row r="92989" customFormat="1" x14ac:dyDescent="0.35"/>
    <row r="92990" customFormat="1" x14ac:dyDescent="0.35"/>
    <row r="92991" customFormat="1" x14ac:dyDescent="0.35"/>
    <row r="92992" customFormat="1" x14ac:dyDescent="0.35"/>
    <row r="92993" customFormat="1" x14ac:dyDescent="0.35"/>
    <row r="92994" customFormat="1" x14ac:dyDescent="0.35"/>
    <row r="92995" customFormat="1" x14ac:dyDescent="0.35"/>
    <row r="92996" customFormat="1" x14ac:dyDescent="0.35"/>
    <row r="92997" customFormat="1" x14ac:dyDescent="0.35"/>
    <row r="92998" customFormat="1" x14ac:dyDescent="0.35"/>
    <row r="92999" customFormat="1" x14ac:dyDescent="0.35"/>
    <row r="93000" customFormat="1" x14ac:dyDescent="0.35"/>
    <row r="93001" customFormat="1" x14ac:dyDescent="0.35"/>
    <row r="93002" customFormat="1" x14ac:dyDescent="0.35"/>
    <row r="93003" customFormat="1" x14ac:dyDescent="0.35"/>
    <row r="93004" customFormat="1" x14ac:dyDescent="0.35"/>
    <row r="93005" customFormat="1" x14ac:dyDescent="0.35"/>
    <row r="93006" customFormat="1" x14ac:dyDescent="0.35"/>
    <row r="93007" customFormat="1" x14ac:dyDescent="0.35"/>
    <row r="93008" customFormat="1" x14ac:dyDescent="0.35"/>
    <row r="93009" customFormat="1" x14ac:dyDescent="0.35"/>
    <row r="93010" customFormat="1" x14ac:dyDescent="0.35"/>
    <row r="93011" customFormat="1" x14ac:dyDescent="0.35"/>
    <row r="93012" customFormat="1" x14ac:dyDescent="0.35"/>
    <row r="93013" customFormat="1" x14ac:dyDescent="0.35"/>
    <row r="93014" customFormat="1" x14ac:dyDescent="0.35"/>
    <row r="93015" customFormat="1" x14ac:dyDescent="0.35"/>
    <row r="93016" customFormat="1" x14ac:dyDescent="0.35"/>
    <row r="93017" customFormat="1" x14ac:dyDescent="0.35"/>
    <row r="93018" customFormat="1" x14ac:dyDescent="0.35"/>
    <row r="93019" customFormat="1" x14ac:dyDescent="0.35"/>
    <row r="93020" customFormat="1" x14ac:dyDescent="0.35"/>
    <row r="93021" customFormat="1" x14ac:dyDescent="0.35"/>
    <row r="93022" customFormat="1" x14ac:dyDescent="0.35"/>
    <row r="93023" customFormat="1" x14ac:dyDescent="0.35"/>
    <row r="93024" customFormat="1" x14ac:dyDescent="0.35"/>
    <row r="93025" customFormat="1" x14ac:dyDescent="0.35"/>
    <row r="93026" customFormat="1" x14ac:dyDescent="0.35"/>
    <row r="93027" customFormat="1" x14ac:dyDescent="0.35"/>
    <row r="93028" customFormat="1" x14ac:dyDescent="0.35"/>
    <row r="93029" customFormat="1" x14ac:dyDescent="0.35"/>
    <row r="93030" customFormat="1" x14ac:dyDescent="0.35"/>
    <row r="93031" customFormat="1" x14ac:dyDescent="0.35"/>
    <row r="93032" customFormat="1" x14ac:dyDescent="0.35"/>
    <row r="93033" customFormat="1" x14ac:dyDescent="0.35"/>
    <row r="93034" customFormat="1" x14ac:dyDescent="0.35"/>
    <row r="93035" customFormat="1" x14ac:dyDescent="0.35"/>
    <row r="93036" customFormat="1" x14ac:dyDescent="0.35"/>
    <row r="93037" customFormat="1" x14ac:dyDescent="0.35"/>
    <row r="93038" customFormat="1" x14ac:dyDescent="0.35"/>
    <row r="93039" customFormat="1" x14ac:dyDescent="0.35"/>
    <row r="93040" customFormat="1" x14ac:dyDescent="0.35"/>
    <row r="93041" customFormat="1" x14ac:dyDescent="0.35"/>
    <row r="93042" customFormat="1" x14ac:dyDescent="0.35"/>
    <row r="93043" customFormat="1" x14ac:dyDescent="0.35"/>
    <row r="93044" customFormat="1" x14ac:dyDescent="0.35"/>
    <row r="93045" customFormat="1" x14ac:dyDescent="0.35"/>
    <row r="93046" customFormat="1" x14ac:dyDescent="0.35"/>
    <row r="93047" customFormat="1" x14ac:dyDescent="0.35"/>
    <row r="93048" customFormat="1" x14ac:dyDescent="0.35"/>
    <row r="93049" customFormat="1" x14ac:dyDescent="0.35"/>
    <row r="93050" customFormat="1" x14ac:dyDescent="0.35"/>
    <row r="93051" customFormat="1" x14ac:dyDescent="0.35"/>
    <row r="93052" customFormat="1" x14ac:dyDescent="0.35"/>
    <row r="93053" customFormat="1" x14ac:dyDescent="0.35"/>
    <row r="93054" customFormat="1" x14ac:dyDescent="0.35"/>
    <row r="93055" customFormat="1" x14ac:dyDescent="0.35"/>
    <row r="93056" customFormat="1" x14ac:dyDescent="0.35"/>
    <row r="93057" customFormat="1" x14ac:dyDescent="0.35"/>
    <row r="93058" customFormat="1" x14ac:dyDescent="0.35"/>
    <row r="93059" customFormat="1" x14ac:dyDescent="0.35"/>
    <row r="93060" customFormat="1" x14ac:dyDescent="0.35"/>
    <row r="93061" customFormat="1" x14ac:dyDescent="0.35"/>
    <row r="93062" customFormat="1" x14ac:dyDescent="0.35"/>
    <row r="93063" customFormat="1" x14ac:dyDescent="0.35"/>
    <row r="93064" customFormat="1" x14ac:dyDescent="0.35"/>
    <row r="93065" customFormat="1" x14ac:dyDescent="0.35"/>
    <row r="93066" customFormat="1" x14ac:dyDescent="0.35"/>
    <row r="93067" customFormat="1" x14ac:dyDescent="0.35"/>
    <row r="93068" customFormat="1" x14ac:dyDescent="0.35"/>
    <row r="93069" customFormat="1" x14ac:dyDescent="0.35"/>
    <row r="93070" customFormat="1" x14ac:dyDescent="0.35"/>
    <row r="93071" customFormat="1" x14ac:dyDescent="0.35"/>
    <row r="93072" customFormat="1" x14ac:dyDescent="0.35"/>
    <row r="93073" customFormat="1" x14ac:dyDescent="0.35"/>
    <row r="93074" customFormat="1" x14ac:dyDescent="0.35"/>
    <row r="93075" customFormat="1" x14ac:dyDescent="0.35"/>
    <row r="93076" customFormat="1" x14ac:dyDescent="0.35"/>
    <row r="93077" customFormat="1" x14ac:dyDescent="0.35"/>
    <row r="93078" customFormat="1" x14ac:dyDescent="0.35"/>
    <row r="93079" customFormat="1" x14ac:dyDescent="0.35"/>
    <row r="93080" customFormat="1" x14ac:dyDescent="0.35"/>
    <row r="93081" customFormat="1" x14ac:dyDescent="0.35"/>
    <row r="93082" customFormat="1" x14ac:dyDescent="0.35"/>
    <row r="93083" customFormat="1" x14ac:dyDescent="0.35"/>
    <row r="93084" customFormat="1" x14ac:dyDescent="0.35"/>
    <row r="93085" customFormat="1" x14ac:dyDescent="0.35"/>
    <row r="93086" customFormat="1" x14ac:dyDescent="0.35"/>
    <row r="93087" customFormat="1" x14ac:dyDescent="0.35"/>
    <row r="93088" customFormat="1" x14ac:dyDescent="0.35"/>
    <row r="93089" customFormat="1" x14ac:dyDescent="0.35"/>
    <row r="93090" customFormat="1" x14ac:dyDescent="0.35"/>
    <row r="93091" customFormat="1" x14ac:dyDescent="0.35"/>
    <row r="93092" customFormat="1" x14ac:dyDescent="0.35"/>
    <row r="93093" customFormat="1" x14ac:dyDescent="0.35"/>
    <row r="93094" customFormat="1" x14ac:dyDescent="0.35"/>
    <row r="93095" customFormat="1" x14ac:dyDescent="0.35"/>
    <row r="93096" customFormat="1" x14ac:dyDescent="0.35"/>
    <row r="93097" customFormat="1" x14ac:dyDescent="0.35"/>
    <row r="93098" customFormat="1" x14ac:dyDescent="0.35"/>
    <row r="93099" customFormat="1" x14ac:dyDescent="0.35"/>
    <row r="93100" customFormat="1" x14ac:dyDescent="0.35"/>
    <row r="93101" customFormat="1" x14ac:dyDescent="0.35"/>
    <row r="93102" customFormat="1" x14ac:dyDescent="0.35"/>
    <row r="93103" customFormat="1" x14ac:dyDescent="0.35"/>
    <row r="93104" customFormat="1" x14ac:dyDescent="0.35"/>
    <row r="93105" customFormat="1" x14ac:dyDescent="0.35"/>
    <row r="93106" customFormat="1" x14ac:dyDescent="0.35"/>
    <row r="93107" customFormat="1" x14ac:dyDescent="0.35"/>
    <row r="93108" customFormat="1" x14ac:dyDescent="0.35"/>
    <row r="93109" customFormat="1" x14ac:dyDescent="0.35"/>
    <row r="93110" customFormat="1" x14ac:dyDescent="0.35"/>
    <row r="93111" customFormat="1" x14ac:dyDescent="0.35"/>
    <row r="93112" customFormat="1" x14ac:dyDescent="0.35"/>
    <row r="93113" customFormat="1" x14ac:dyDescent="0.35"/>
    <row r="93114" customFormat="1" x14ac:dyDescent="0.35"/>
    <row r="93115" customFormat="1" x14ac:dyDescent="0.35"/>
    <row r="93116" customFormat="1" x14ac:dyDescent="0.35"/>
    <row r="93117" customFormat="1" x14ac:dyDescent="0.35"/>
    <row r="93118" customFormat="1" x14ac:dyDescent="0.35"/>
    <row r="93119" customFormat="1" x14ac:dyDescent="0.35"/>
    <row r="93120" customFormat="1" x14ac:dyDescent="0.35"/>
    <row r="93121" customFormat="1" x14ac:dyDescent="0.35"/>
    <row r="93122" customFormat="1" x14ac:dyDescent="0.35"/>
    <row r="93123" customFormat="1" x14ac:dyDescent="0.35"/>
    <row r="93124" customFormat="1" x14ac:dyDescent="0.35"/>
    <row r="93125" customFormat="1" x14ac:dyDescent="0.35"/>
    <row r="93126" customFormat="1" x14ac:dyDescent="0.35"/>
    <row r="93127" customFormat="1" x14ac:dyDescent="0.35"/>
    <row r="93128" customFormat="1" x14ac:dyDescent="0.35"/>
    <row r="93129" customFormat="1" x14ac:dyDescent="0.35"/>
    <row r="93130" customFormat="1" x14ac:dyDescent="0.35"/>
    <row r="93131" customFormat="1" x14ac:dyDescent="0.35"/>
    <row r="93132" customFormat="1" x14ac:dyDescent="0.35"/>
    <row r="93133" customFormat="1" x14ac:dyDescent="0.35"/>
    <row r="93134" customFormat="1" x14ac:dyDescent="0.35"/>
    <row r="93135" customFormat="1" x14ac:dyDescent="0.35"/>
    <row r="93136" customFormat="1" x14ac:dyDescent="0.35"/>
    <row r="93137" customFormat="1" x14ac:dyDescent="0.35"/>
    <row r="93138" customFormat="1" x14ac:dyDescent="0.35"/>
    <row r="93139" customFormat="1" x14ac:dyDescent="0.35"/>
    <row r="93140" customFormat="1" x14ac:dyDescent="0.35"/>
    <row r="93141" customFormat="1" x14ac:dyDescent="0.35"/>
    <row r="93142" customFormat="1" x14ac:dyDescent="0.35"/>
    <row r="93143" customFormat="1" x14ac:dyDescent="0.35"/>
    <row r="93144" customFormat="1" x14ac:dyDescent="0.35"/>
    <row r="93145" customFormat="1" x14ac:dyDescent="0.35"/>
    <row r="93146" customFormat="1" x14ac:dyDescent="0.35"/>
    <row r="93147" customFormat="1" x14ac:dyDescent="0.35"/>
    <row r="93148" customFormat="1" x14ac:dyDescent="0.35"/>
    <row r="93149" customFormat="1" x14ac:dyDescent="0.35"/>
    <row r="93150" customFormat="1" x14ac:dyDescent="0.35"/>
    <row r="93151" customFormat="1" x14ac:dyDescent="0.35"/>
    <row r="93152" customFormat="1" x14ac:dyDescent="0.35"/>
    <row r="93153" customFormat="1" x14ac:dyDescent="0.35"/>
    <row r="93154" customFormat="1" x14ac:dyDescent="0.35"/>
    <row r="93155" customFormat="1" x14ac:dyDescent="0.35"/>
    <row r="93156" customFormat="1" x14ac:dyDescent="0.35"/>
    <row r="93157" customFormat="1" x14ac:dyDescent="0.35"/>
    <row r="93158" customFormat="1" x14ac:dyDescent="0.35"/>
    <row r="93159" customFormat="1" x14ac:dyDescent="0.35"/>
    <row r="93160" customFormat="1" x14ac:dyDescent="0.35"/>
    <row r="93161" customFormat="1" x14ac:dyDescent="0.35"/>
    <row r="93162" customFormat="1" x14ac:dyDescent="0.35"/>
    <row r="93163" customFormat="1" x14ac:dyDescent="0.35"/>
    <row r="93164" customFormat="1" x14ac:dyDescent="0.35"/>
    <row r="93165" customFormat="1" x14ac:dyDescent="0.35"/>
    <row r="93166" customFormat="1" x14ac:dyDescent="0.35"/>
    <row r="93167" customFormat="1" x14ac:dyDescent="0.35"/>
    <row r="93168" customFormat="1" x14ac:dyDescent="0.35"/>
    <row r="93169" customFormat="1" x14ac:dyDescent="0.35"/>
    <row r="93170" customFormat="1" x14ac:dyDescent="0.35"/>
    <row r="93171" customFormat="1" x14ac:dyDescent="0.35"/>
    <row r="93172" customFormat="1" x14ac:dyDescent="0.35"/>
    <row r="93173" customFormat="1" x14ac:dyDescent="0.35"/>
    <row r="93174" customFormat="1" x14ac:dyDescent="0.35"/>
    <row r="93175" customFormat="1" x14ac:dyDescent="0.35"/>
    <row r="93176" customFormat="1" x14ac:dyDescent="0.35"/>
    <row r="93177" customFormat="1" x14ac:dyDescent="0.35"/>
    <row r="93178" customFormat="1" x14ac:dyDescent="0.35"/>
    <row r="93179" customFormat="1" x14ac:dyDescent="0.35"/>
    <row r="93180" customFormat="1" x14ac:dyDescent="0.35"/>
    <row r="93181" customFormat="1" x14ac:dyDescent="0.35"/>
    <row r="93182" customFormat="1" x14ac:dyDescent="0.35"/>
    <row r="93183" customFormat="1" x14ac:dyDescent="0.35"/>
    <row r="93184" customFormat="1" x14ac:dyDescent="0.35"/>
    <row r="93185" customFormat="1" x14ac:dyDescent="0.35"/>
    <row r="93186" customFormat="1" x14ac:dyDescent="0.35"/>
    <row r="93187" customFormat="1" x14ac:dyDescent="0.35"/>
    <row r="93188" customFormat="1" x14ac:dyDescent="0.35"/>
    <row r="93189" customFormat="1" x14ac:dyDescent="0.35"/>
    <row r="93190" customFormat="1" x14ac:dyDescent="0.35"/>
    <row r="93191" customFormat="1" x14ac:dyDescent="0.35"/>
    <row r="93192" customFormat="1" x14ac:dyDescent="0.35"/>
    <row r="93193" customFormat="1" x14ac:dyDescent="0.35"/>
    <row r="93194" customFormat="1" x14ac:dyDescent="0.35"/>
    <row r="93195" customFormat="1" x14ac:dyDescent="0.35"/>
    <row r="93196" customFormat="1" x14ac:dyDescent="0.35"/>
    <row r="93197" customFormat="1" x14ac:dyDescent="0.35"/>
    <row r="93198" customFormat="1" x14ac:dyDescent="0.35"/>
    <row r="93199" customFormat="1" x14ac:dyDescent="0.35"/>
    <row r="93200" customFormat="1" x14ac:dyDescent="0.35"/>
    <row r="93201" customFormat="1" x14ac:dyDescent="0.35"/>
    <row r="93202" customFormat="1" x14ac:dyDescent="0.35"/>
    <row r="93203" customFormat="1" x14ac:dyDescent="0.35"/>
    <row r="93204" customFormat="1" x14ac:dyDescent="0.35"/>
    <row r="93205" customFormat="1" x14ac:dyDescent="0.35"/>
    <row r="93206" customFormat="1" x14ac:dyDescent="0.35"/>
    <row r="93207" customFormat="1" x14ac:dyDescent="0.35"/>
    <row r="93208" customFormat="1" x14ac:dyDescent="0.35"/>
    <row r="93209" customFormat="1" x14ac:dyDescent="0.35"/>
    <row r="93210" customFormat="1" x14ac:dyDescent="0.35"/>
    <row r="93211" customFormat="1" x14ac:dyDescent="0.35"/>
    <row r="93212" customFormat="1" x14ac:dyDescent="0.35"/>
    <row r="93213" customFormat="1" x14ac:dyDescent="0.35"/>
    <row r="93214" customFormat="1" x14ac:dyDescent="0.35"/>
    <row r="93215" customFormat="1" x14ac:dyDescent="0.35"/>
    <row r="93216" customFormat="1" x14ac:dyDescent="0.35"/>
    <row r="93217" customFormat="1" x14ac:dyDescent="0.35"/>
    <row r="93218" customFormat="1" x14ac:dyDescent="0.35"/>
    <row r="93219" customFormat="1" x14ac:dyDescent="0.35"/>
    <row r="93220" customFormat="1" x14ac:dyDescent="0.35"/>
    <row r="93221" customFormat="1" x14ac:dyDescent="0.35"/>
    <row r="93222" customFormat="1" x14ac:dyDescent="0.35"/>
    <row r="93223" customFormat="1" x14ac:dyDescent="0.35"/>
    <row r="93224" customFormat="1" x14ac:dyDescent="0.35"/>
    <row r="93225" customFormat="1" x14ac:dyDescent="0.35"/>
    <row r="93226" customFormat="1" x14ac:dyDescent="0.35"/>
    <row r="93227" customFormat="1" x14ac:dyDescent="0.35"/>
    <row r="93228" customFormat="1" x14ac:dyDescent="0.35"/>
    <row r="93229" customFormat="1" x14ac:dyDescent="0.35"/>
    <row r="93230" customFormat="1" x14ac:dyDescent="0.35"/>
    <row r="93231" customFormat="1" x14ac:dyDescent="0.35"/>
    <row r="93232" customFormat="1" x14ac:dyDescent="0.35"/>
    <row r="93233" customFormat="1" x14ac:dyDescent="0.35"/>
    <row r="93234" customFormat="1" x14ac:dyDescent="0.35"/>
    <row r="93235" customFormat="1" x14ac:dyDescent="0.35"/>
    <row r="93236" customFormat="1" x14ac:dyDescent="0.35"/>
    <row r="93237" customFormat="1" x14ac:dyDescent="0.35"/>
    <row r="93238" customFormat="1" x14ac:dyDescent="0.35"/>
    <row r="93239" customFormat="1" x14ac:dyDescent="0.35"/>
    <row r="93240" customFormat="1" x14ac:dyDescent="0.35"/>
    <row r="93241" customFormat="1" x14ac:dyDescent="0.35"/>
    <row r="93242" customFormat="1" x14ac:dyDescent="0.35"/>
    <row r="93243" customFormat="1" x14ac:dyDescent="0.35"/>
    <row r="93244" customFormat="1" x14ac:dyDescent="0.35"/>
    <row r="93245" customFormat="1" x14ac:dyDescent="0.35"/>
    <row r="93246" customFormat="1" x14ac:dyDescent="0.35"/>
    <row r="93247" customFormat="1" x14ac:dyDescent="0.35"/>
    <row r="93248" customFormat="1" x14ac:dyDescent="0.35"/>
    <row r="93249" customFormat="1" x14ac:dyDescent="0.35"/>
    <row r="93250" customFormat="1" x14ac:dyDescent="0.35"/>
    <row r="93251" customFormat="1" x14ac:dyDescent="0.35"/>
    <row r="93252" customFormat="1" x14ac:dyDescent="0.35"/>
    <row r="93253" customFormat="1" x14ac:dyDescent="0.35"/>
    <row r="93254" customFormat="1" x14ac:dyDescent="0.35"/>
    <row r="93255" customFormat="1" x14ac:dyDescent="0.35"/>
    <row r="93256" customFormat="1" x14ac:dyDescent="0.35"/>
    <row r="93257" customFormat="1" x14ac:dyDescent="0.35"/>
    <row r="93258" customFormat="1" x14ac:dyDescent="0.35"/>
    <row r="93259" customFormat="1" x14ac:dyDescent="0.35"/>
    <row r="93260" customFormat="1" x14ac:dyDescent="0.35"/>
    <row r="93261" customFormat="1" x14ac:dyDescent="0.35"/>
    <row r="93262" customFormat="1" x14ac:dyDescent="0.35"/>
    <row r="93263" customFormat="1" x14ac:dyDescent="0.35"/>
    <row r="93264" customFormat="1" x14ac:dyDescent="0.35"/>
    <row r="93265" customFormat="1" x14ac:dyDescent="0.35"/>
    <row r="93266" customFormat="1" x14ac:dyDescent="0.35"/>
    <row r="93267" customFormat="1" x14ac:dyDescent="0.35"/>
    <row r="93268" customFormat="1" x14ac:dyDescent="0.35"/>
    <row r="93269" customFormat="1" x14ac:dyDescent="0.35"/>
    <row r="93270" customFormat="1" x14ac:dyDescent="0.35"/>
    <row r="93271" customFormat="1" x14ac:dyDescent="0.35"/>
    <row r="93272" customFormat="1" x14ac:dyDescent="0.35"/>
    <row r="93273" customFormat="1" x14ac:dyDescent="0.35"/>
    <row r="93274" customFormat="1" x14ac:dyDescent="0.35"/>
    <row r="93275" customFormat="1" x14ac:dyDescent="0.35"/>
    <row r="93276" customFormat="1" x14ac:dyDescent="0.35"/>
    <row r="93277" customFormat="1" x14ac:dyDescent="0.35"/>
    <row r="93278" customFormat="1" x14ac:dyDescent="0.35"/>
    <row r="93279" customFormat="1" x14ac:dyDescent="0.35"/>
    <row r="93280" customFormat="1" x14ac:dyDescent="0.35"/>
    <row r="93281" customFormat="1" x14ac:dyDescent="0.35"/>
    <row r="93282" customFormat="1" x14ac:dyDescent="0.35"/>
    <row r="93283" customFormat="1" x14ac:dyDescent="0.35"/>
    <row r="93284" customFormat="1" x14ac:dyDescent="0.35"/>
    <row r="93285" customFormat="1" x14ac:dyDescent="0.35"/>
    <row r="93286" customFormat="1" x14ac:dyDescent="0.35"/>
    <row r="93287" customFormat="1" x14ac:dyDescent="0.35"/>
    <row r="93288" customFormat="1" x14ac:dyDescent="0.35"/>
    <row r="93289" customFormat="1" x14ac:dyDescent="0.35"/>
    <row r="93290" customFormat="1" x14ac:dyDescent="0.35"/>
    <row r="93291" customFormat="1" x14ac:dyDescent="0.35"/>
    <row r="93292" customFormat="1" x14ac:dyDescent="0.35"/>
    <row r="93293" customFormat="1" x14ac:dyDescent="0.35"/>
    <row r="93294" customFormat="1" x14ac:dyDescent="0.35"/>
    <row r="93295" customFormat="1" x14ac:dyDescent="0.35"/>
    <row r="93296" customFormat="1" x14ac:dyDescent="0.35"/>
    <row r="93297" customFormat="1" x14ac:dyDescent="0.35"/>
    <row r="93298" customFormat="1" x14ac:dyDescent="0.35"/>
    <row r="93299" customFormat="1" x14ac:dyDescent="0.35"/>
    <row r="93300" customFormat="1" x14ac:dyDescent="0.35"/>
    <row r="93301" customFormat="1" x14ac:dyDescent="0.35"/>
    <row r="93302" customFormat="1" x14ac:dyDescent="0.35"/>
    <row r="93303" customFormat="1" x14ac:dyDescent="0.35"/>
    <row r="93304" customFormat="1" x14ac:dyDescent="0.35"/>
    <row r="93305" customFormat="1" x14ac:dyDescent="0.35"/>
    <row r="93306" customFormat="1" x14ac:dyDescent="0.35"/>
    <row r="93307" customFormat="1" x14ac:dyDescent="0.35"/>
    <row r="93308" customFormat="1" x14ac:dyDescent="0.35"/>
    <row r="93309" customFormat="1" x14ac:dyDescent="0.35"/>
    <row r="93310" customFormat="1" x14ac:dyDescent="0.35"/>
    <row r="93311" customFormat="1" x14ac:dyDescent="0.35"/>
    <row r="93312" customFormat="1" x14ac:dyDescent="0.35"/>
    <row r="93313" customFormat="1" x14ac:dyDescent="0.35"/>
    <row r="93314" customFormat="1" x14ac:dyDescent="0.35"/>
    <row r="93315" customFormat="1" x14ac:dyDescent="0.35"/>
    <row r="93316" customFormat="1" x14ac:dyDescent="0.35"/>
    <row r="93317" customFormat="1" x14ac:dyDescent="0.35"/>
    <row r="93318" customFormat="1" x14ac:dyDescent="0.35"/>
    <row r="93319" customFormat="1" x14ac:dyDescent="0.35"/>
    <row r="93320" customFormat="1" x14ac:dyDescent="0.35"/>
    <row r="93321" customFormat="1" x14ac:dyDescent="0.35"/>
    <row r="93322" customFormat="1" x14ac:dyDescent="0.35"/>
    <row r="93323" customFormat="1" x14ac:dyDescent="0.35"/>
    <row r="93324" customFormat="1" x14ac:dyDescent="0.35"/>
    <row r="93325" customFormat="1" x14ac:dyDescent="0.35"/>
    <row r="93326" customFormat="1" x14ac:dyDescent="0.35"/>
    <row r="93327" customFormat="1" x14ac:dyDescent="0.35"/>
    <row r="93328" customFormat="1" x14ac:dyDescent="0.35"/>
    <row r="93329" customFormat="1" x14ac:dyDescent="0.35"/>
    <row r="93330" customFormat="1" x14ac:dyDescent="0.35"/>
    <row r="93331" customFormat="1" x14ac:dyDescent="0.35"/>
    <row r="93332" customFormat="1" x14ac:dyDescent="0.35"/>
    <row r="93333" customFormat="1" x14ac:dyDescent="0.35"/>
    <row r="93334" customFormat="1" x14ac:dyDescent="0.35"/>
    <row r="93335" customFormat="1" x14ac:dyDescent="0.35"/>
    <row r="93336" customFormat="1" x14ac:dyDescent="0.35"/>
    <row r="93337" customFormat="1" x14ac:dyDescent="0.35"/>
    <row r="93338" customFormat="1" x14ac:dyDescent="0.35"/>
    <row r="93339" customFormat="1" x14ac:dyDescent="0.35"/>
    <row r="93340" customFormat="1" x14ac:dyDescent="0.35"/>
    <row r="93341" customFormat="1" x14ac:dyDescent="0.35"/>
    <row r="93342" customFormat="1" x14ac:dyDescent="0.35"/>
    <row r="93343" customFormat="1" x14ac:dyDescent="0.35"/>
    <row r="93344" customFormat="1" x14ac:dyDescent="0.35"/>
    <row r="93345" customFormat="1" x14ac:dyDescent="0.35"/>
    <row r="93346" customFormat="1" x14ac:dyDescent="0.35"/>
    <row r="93347" customFormat="1" x14ac:dyDescent="0.35"/>
    <row r="93348" customFormat="1" x14ac:dyDescent="0.35"/>
    <row r="93349" customFormat="1" x14ac:dyDescent="0.35"/>
    <row r="93350" customFormat="1" x14ac:dyDescent="0.35"/>
    <row r="93351" customFormat="1" x14ac:dyDescent="0.35"/>
    <row r="93352" customFormat="1" x14ac:dyDescent="0.35"/>
    <row r="93353" customFormat="1" x14ac:dyDescent="0.35"/>
    <row r="93354" customFormat="1" x14ac:dyDescent="0.35"/>
    <row r="93355" customFormat="1" x14ac:dyDescent="0.35"/>
    <row r="93356" customFormat="1" x14ac:dyDescent="0.35"/>
    <row r="93357" customFormat="1" x14ac:dyDescent="0.35"/>
    <row r="93358" customFormat="1" x14ac:dyDescent="0.35"/>
    <row r="93359" customFormat="1" x14ac:dyDescent="0.35"/>
    <row r="93360" customFormat="1" x14ac:dyDescent="0.35"/>
    <row r="93361" customFormat="1" x14ac:dyDescent="0.35"/>
    <row r="93362" customFormat="1" x14ac:dyDescent="0.35"/>
    <row r="93363" customFormat="1" x14ac:dyDescent="0.35"/>
    <row r="93364" customFormat="1" x14ac:dyDescent="0.35"/>
    <row r="93365" customFormat="1" x14ac:dyDescent="0.35"/>
    <row r="93366" customFormat="1" x14ac:dyDescent="0.35"/>
    <row r="93367" customFormat="1" x14ac:dyDescent="0.35"/>
    <row r="93368" customFormat="1" x14ac:dyDescent="0.35"/>
    <row r="93369" customFormat="1" x14ac:dyDescent="0.35"/>
    <row r="93370" customFormat="1" x14ac:dyDescent="0.35"/>
    <row r="93371" customFormat="1" x14ac:dyDescent="0.35"/>
    <row r="93372" customFormat="1" x14ac:dyDescent="0.35"/>
    <row r="93373" customFormat="1" x14ac:dyDescent="0.35"/>
    <row r="93374" customFormat="1" x14ac:dyDescent="0.35"/>
    <row r="93375" customFormat="1" x14ac:dyDescent="0.35"/>
    <row r="93376" customFormat="1" x14ac:dyDescent="0.35"/>
    <row r="93377" customFormat="1" x14ac:dyDescent="0.35"/>
    <row r="93378" customFormat="1" x14ac:dyDescent="0.35"/>
    <row r="93379" customFormat="1" x14ac:dyDescent="0.35"/>
    <row r="93380" customFormat="1" x14ac:dyDescent="0.35"/>
    <row r="93381" customFormat="1" x14ac:dyDescent="0.35"/>
    <row r="93382" customFormat="1" x14ac:dyDescent="0.35"/>
    <row r="93383" customFormat="1" x14ac:dyDescent="0.35"/>
    <row r="93384" customFormat="1" x14ac:dyDescent="0.35"/>
    <row r="93385" customFormat="1" x14ac:dyDescent="0.35"/>
    <row r="93386" customFormat="1" x14ac:dyDescent="0.35"/>
    <row r="93387" customFormat="1" x14ac:dyDescent="0.35"/>
    <row r="93388" customFormat="1" x14ac:dyDescent="0.35"/>
    <row r="93389" customFormat="1" x14ac:dyDescent="0.35"/>
    <row r="93390" customFormat="1" x14ac:dyDescent="0.35"/>
    <row r="93391" customFormat="1" x14ac:dyDescent="0.35"/>
    <row r="93392" customFormat="1" x14ac:dyDescent="0.35"/>
    <row r="93393" customFormat="1" x14ac:dyDescent="0.35"/>
    <row r="93394" customFormat="1" x14ac:dyDescent="0.35"/>
    <row r="93395" customFormat="1" x14ac:dyDescent="0.35"/>
    <row r="93396" customFormat="1" x14ac:dyDescent="0.35"/>
    <row r="93397" customFormat="1" x14ac:dyDescent="0.35"/>
    <row r="93398" customFormat="1" x14ac:dyDescent="0.35"/>
    <row r="93399" customFormat="1" x14ac:dyDescent="0.35"/>
    <row r="93400" customFormat="1" x14ac:dyDescent="0.35"/>
    <row r="93401" customFormat="1" x14ac:dyDescent="0.35"/>
    <row r="93402" customFormat="1" x14ac:dyDescent="0.35"/>
    <row r="93403" customFormat="1" x14ac:dyDescent="0.35"/>
    <row r="93404" customFormat="1" x14ac:dyDescent="0.35"/>
    <row r="93405" customFormat="1" x14ac:dyDescent="0.35"/>
    <row r="93406" customFormat="1" x14ac:dyDescent="0.35"/>
    <row r="93407" customFormat="1" x14ac:dyDescent="0.35"/>
    <row r="93408" customFormat="1" x14ac:dyDescent="0.35"/>
    <row r="93409" customFormat="1" x14ac:dyDescent="0.35"/>
    <row r="93410" customFormat="1" x14ac:dyDescent="0.35"/>
    <row r="93411" customFormat="1" x14ac:dyDescent="0.35"/>
    <row r="93412" customFormat="1" x14ac:dyDescent="0.35"/>
    <row r="93413" customFormat="1" x14ac:dyDescent="0.35"/>
    <row r="93414" customFormat="1" x14ac:dyDescent="0.35"/>
    <row r="93415" customFormat="1" x14ac:dyDescent="0.35"/>
    <row r="93416" customFormat="1" x14ac:dyDescent="0.35"/>
    <row r="93417" customFormat="1" x14ac:dyDescent="0.35"/>
    <row r="93418" customFormat="1" x14ac:dyDescent="0.35"/>
    <row r="93419" customFormat="1" x14ac:dyDescent="0.35"/>
    <row r="93420" customFormat="1" x14ac:dyDescent="0.35"/>
    <row r="93421" customFormat="1" x14ac:dyDescent="0.35"/>
    <row r="93422" customFormat="1" x14ac:dyDescent="0.35"/>
    <row r="93423" customFormat="1" x14ac:dyDescent="0.35"/>
    <row r="93424" customFormat="1" x14ac:dyDescent="0.35"/>
    <row r="93425" customFormat="1" x14ac:dyDescent="0.35"/>
    <row r="93426" customFormat="1" x14ac:dyDescent="0.35"/>
    <row r="93427" customFormat="1" x14ac:dyDescent="0.35"/>
    <row r="93428" customFormat="1" x14ac:dyDescent="0.35"/>
    <row r="93429" customFormat="1" x14ac:dyDescent="0.35"/>
    <row r="93430" customFormat="1" x14ac:dyDescent="0.35"/>
    <row r="93431" customFormat="1" x14ac:dyDescent="0.35"/>
    <row r="93432" customFormat="1" x14ac:dyDescent="0.35"/>
    <row r="93433" customFormat="1" x14ac:dyDescent="0.35"/>
    <row r="93434" customFormat="1" x14ac:dyDescent="0.35"/>
    <row r="93435" customFormat="1" x14ac:dyDescent="0.35"/>
    <row r="93436" customFormat="1" x14ac:dyDescent="0.35"/>
    <row r="93437" customFormat="1" x14ac:dyDescent="0.35"/>
    <row r="93438" customFormat="1" x14ac:dyDescent="0.35"/>
    <row r="93439" customFormat="1" x14ac:dyDescent="0.35"/>
    <row r="93440" customFormat="1" x14ac:dyDescent="0.35"/>
    <row r="93441" customFormat="1" x14ac:dyDescent="0.35"/>
    <row r="93442" customFormat="1" x14ac:dyDescent="0.35"/>
    <row r="93443" customFormat="1" x14ac:dyDescent="0.35"/>
    <row r="93444" customFormat="1" x14ac:dyDescent="0.35"/>
    <row r="93445" customFormat="1" x14ac:dyDescent="0.35"/>
    <row r="93446" customFormat="1" x14ac:dyDescent="0.35"/>
    <row r="93447" customFormat="1" x14ac:dyDescent="0.35"/>
    <row r="93448" customFormat="1" x14ac:dyDescent="0.35"/>
    <row r="93449" customFormat="1" x14ac:dyDescent="0.35"/>
    <row r="93450" customFormat="1" x14ac:dyDescent="0.35"/>
    <row r="93451" customFormat="1" x14ac:dyDescent="0.35"/>
    <row r="93452" customFormat="1" x14ac:dyDescent="0.35"/>
    <row r="93453" customFormat="1" x14ac:dyDescent="0.35"/>
    <row r="93454" customFormat="1" x14ac:dyDescent="0.35"/>
    <row r="93455" customFormat="1" x14ac:dyDescent="0.35"/>
    <row r="93456" customFormat="1" x14ac:dyDescent="0.35"/>
    <row r="93457" customFormat="1" x14ac:dyDescent="0.35"/>
    <row r="93458" customFormat="1" x14ac:dyDescent="0.35"/>
    <row r="93459" customFormat="1" x14ac:dyDescent="0.35"/>
    <row r="93460" customFormat="1" x14ac:dyDescent="0.35"/>
    <row r="93461" customFormat="1" x14ac:dyDescent="0.35"/>
    <row r="93462" customFormat="1" x14ac:dyDescent="0.35"/>
    <row r="93463" customFormat="1" x14ac:dyDescent="0.35"/>
    <row r="93464" customFormat="1" x14ac:dyDescent="0.35"/>
    <row r="93465" customFormat="1" x14ac:dyDescent="0.35"/>
    <row r="93466" customFormat="1" x14ac:dyDescent="0.35"/>
    <row r="93467" customFormat="1" x14ac:dyDescent="0.35"/>
    <row r="93468" customFormat="1" x14ac:dyDescent="0.35"/>
    <row r="93469" customFormat="1" x14ac:dyDescent="0.35"/>
    <row r="93470" customFormat="1" x14ac:dyDescent="0.35"/>
    <row r="93471" customFormat="1" x14ac:dyDescent="0.35"/>
    <row r="93472" customFormat="1" x14ac:dyDescent="0.35"/>
    <row r="93473" customFormat="1" x14ac:dyDescent="0.35"/>
    <row r="93474" customFormat="1" x14ac:dyDescent="0.35"/>
    <row r="93475" customFormat="1" x14ac:dyDescent="0.35"/>
    <row r="93476" customFormat="1" x14ac:dyDescent="0.35"/>
    <row r="93477" customFormat="1" x14ac:dyDescent="0.35"/>
    <row r="93478" customFormat="1" x14ac:dyDescent="0.35"/>
    <row r="93479" customFormat="1" x14ac:dyDescent="0.35"/>
    <row r="93480" customFormat="1" x14ac:dyDescent="0.35"/>
    <row r="93481" customFormat="1" x14ac:dyDescent="0.35"/>
    <row r="93482" customFormat="1" x14ac:dyDescent="0.35"/>
    <row r="93483" customFormat="1" x14ac:dyDescent="0.35"/>
    <row r="93484" customFormat="1" x14ac:dyDescent="0.35"/>
    <row r="93485" customFormat="1" x14ac:dyDescent="0.35"/>
    <row r="93486" customFormat="1" x14ac:dyDescent="0.35"/>
    <row r="93487" customFormat="1" x14ac:dyDescent="0.35"/>
    <row r="93488" customFormat="1" x14ac:dyDescent="0.35"/>
    <row r="93489" customFormat="1" x14ac:dyDescent="0.35"/>
    <row r="93490" customFormat="1" x14ac:dyDescent="0.35"/>
    <row r="93491" customFormat="1" x14ac:dyDescent="0.35"/>
    <row r="93492" customFormat="1" x14ac:dyDescent="0.35"/>
    <row r="93493" customFormat="1" x14ac:dyDescent="0.35"/>
    <row r="93494" customFormat="1" x14ac:dyDescent="0.35"/>
    <row r="93495" customFormat="1" x14ac:dyDescent="0.35"/>
    <row r="93496" customFormat="1" x14ac:dyDescent="0.35"/>
    <row r="93497" customFormat="1" x14ac:dyDescent="0.35"/>
    <row r="93498" customFormat="1" x14ac:dyDescent="0.35"/>
    <row r="93499" customFormat="1" x14ac:dyDescent="0.35"/>
    <row r="93500" customFormat="1" x14ac:dyDescent="0.35"/>
    <row r="93501" customFormat="1" x14ac:dyDescent="0.35"/>
    <row r="93502" customFormat="1" x14ac:dyDescent="0.35"/>
    <row r="93503" customFormat="1" x14ac:dyDescent="0.35"/>
    <row r="93504" customFormat="1" x14ac:dyDescent="0.35"/>
    <row r="93505" customFormat="1" x14ac:dyDescent="0.35"/>
    <row r="93506" customFormat="1" x14ac:dyDescent="0.35"/>
    <row r="93507" customFormat="1" x14ac:dyDescent="0.35"/>
    <row r="93508" customFormat="1" x14ac:dyDescent="0.35"/>
    <row r="93509" customFormat="1" x14ac:dyDescent="0.35"/>
    <row r="93510" customFormat="1" x14ac:dyDescent="0.35"/>
    <row r="93511" customFormat="1" x14ac:dyDescent="0.35"/>
    <row r="93512" customFormat="1" x14ac:dyDescent="0.35"/>
    <row r="93513" customFormat="1" x14ac:dyDescent="0.35"/>
    <row r="93514" customFormat="1" x14ac:dyDescent="0.35"/>
    <row r="93515" customFormat="1" x14ac:dyDescent="0.35"/>
    <row r="93516" customFormat="1" x14ac:dyDescent="0.35"/>
    <row r="93517" customFormat="1" x14ac:dyDescent="0.35"/>
    <row r="93518" customFormat="1" x14ac:dyDescent="0.35"/>
    <row r="93519" customFormat="1" x14ac:dyDescent="0.35"/>
    <row r="93520" customFormat="1" x14ac:dyDescent="0.35"/>
    <row r="93521" customFormat="1" x14ac:dyDescent="0.35"/>
    <row r="93522" customFormat="1" x14ac:dyDescent="0.35"/>
    <row r="93523" customFormat="1" x14ac:dyDescent="0.35"/>
    <row r="93524" customFormat="1" x14ac:dyDescent="0.35"/>
    <row r="93525" customFormat="1" x14ac:dyDescent="0.35"/>
    <row r="93526" customFormat="1" x14ac:dyDescent="0.35"/>
    <row r="93527" customFormat="1" x14ac:dyDescent="0.35"/>
    <row r="93528" customFormat="1" x14ac:dyDescent="0.35"/>
    <row r="93529" customFormat="1" x14ac:dyDescent="0.35"/>
    <row r="93530" customFormat="1" x14ac:dyDescent="0.35"/>
    <row r="93531" customFormat="1" x14ac:dyDescent="0.35"/>
    <row r="93532" customFormat="1" x14ac:dyDescent="0.35"/>
    <row r="93533" customFormat="1" x14ac:dyDescent="0.35"/>
    <row r="93534" customFormat="1" x14ac:dyDescent="0.35"/>
    <row r="93535" customFormat="1" x14ac:dyDescent="0.35"/>
    <row r="93536" customFormat="1" x14ac:dyDescent="0.35"/>
    <row r="93537" customFormat="1" x14ac:dyDescent="0.35"/>
    <row r="93538" customFormat="1" x14ac:dyDescent="0.35"/>
    <row r="93539" customFormat="1" x14ac:dyDescent="0.35"/>
    <row r="93540" customFormat="1" x14ac:dyDescent="0.35"/>
    <row r="93541" customFormat="1" x14ac:dyDescent="0.35"/>
    <row r="93542" customFormat="1" x14ac:dyDescent="0.35"/>
    <row r="93543" customFormat="1" x14ac:dyDescent="0.35"/>
    <row r="93544" customFormat="1" x14ac:dyDescent="0.35"/>
    <row r="93545" customFormat="1" x14ac:dyDescent="0.35"/>
    <row r="93546" customFormat="1" x14ac:dyDescent="0.35"/>
    <row r="93547" customFormat="1" x14ac:dyDescent="0.35"/>
    <row r="93548" customFormat="1" x14ac:dyDescent="0.35"/>
    <row r="93549" customFormat="1" x14ac:dyDescent="0.35"/>
    <row r="93550" customFormat="1" x14ac:dyDescent="0.35"/>
    <row r="93551" customFormat="1" x14ac:dyDescent="0.35"/>
    <row r="93552" customFormat="1" x14ac:dyDescent="0.35"/>
    <row r="93553" customFormat="1" x14ac:dyDescent="0.35"/>
    <row r="93554" customFormat="1" x14ac:dyDescent="0.35"/>
    <row r="93555" customFormat="1" x14ac:dyDescent="0.35"/>
    <row r="93556" customFormat="1" x14ac:dyDescent="0.35"/>
    <row r="93557" customFormat="1" x14ac:dyDescent="0.35"/>
    <row r="93558" customFormat="1" x14ac:dyDescent="0.35"/>
    <row r="93559" customFormat="1" x14ac:dyDescent="0.35"/>
    <row r="93560" customFormat="1" x14ac:dyDescent="0.35"/>
    <row r="93561" customFormat="1" x14ac:dyDescent="0.35"/>
    <row r="93562" customFormat="1" x14ac:dyDescent="0.35"/>
    <row r="93563" customFormat="1" x14ac:dyDescent="0.35"/>
    <row r="93564" customFormat="1" x14ac:dyDescent="0.35"/>
    <row r="93565" customFormat="1" x14ac:dyDescent="0.35"/>
    <row r="93566" customFormat="1" x14ac:dyDescent="0.35"/>
    <row r="93567" customFormat="1" x14ac:dyDescent="0.35"/>
    <row r="93568" customFormat="1" x14ac:dyDescent="0.35"/>
    <row r="93569" customFormat="1" x14ac:dyDescent="0.35"/>
    <row r="93570" customFormat="1" x14ac:dyDescent="0.35"/>
    <row r="93571" customFormat="1" x14ac:dyDescent="0.35"/>
    <row r="93572" customFormat="1" x14ac:dyDescent="0.35"/>
    <row r="93573" customFormat="1" x14ac:dyDescent="0.35"/>
    <row r="93574" customFormat="1" x14ac:dyDescent="0.35"/>
    <row r="93575" customFormat="1" x14ac:dyDescent="0.35"/>
    <row r="93576" customFormat="1" x14ac:dyDescent="0.35"/>
    <row r="93577" customFormat="1" x14ac:dyDescent="0.35"/>
    <row r="93578" customFormat="1" x14ac:dyDescent="0.35"/>
    <row r="93579" customFormat="1" x14ac:dyDescent="0.35"/>
    <row r="93580" customFormat="1" x14ac:dyDescent="0.35"/>
    <row r="93581" customFormat="1" x14ac:dyDescent="0.35"/>
    <row r="93582" customFormat="1" x14ac:dyDescent="0.35"/>
    <row r="93583" customFormat="1" x14ac:dyDescent="0.35"/>
    <row r="93584" customFormat="1" x14ac:dyDescent="0.35"/>
    <row r="93585" customFormat="1" x14ac:dyDescent="0.35"/>
    <row r="93586" customFormat="1" x14ac:dyDescent="0.35"/>
    <row r="93587" customFormat="1" x14ac:dyDescent="0.35"/>
    <row r="93588" customFormat="1" x14ac:dyDescent="0.35"/>
    <row r="93589" customFormat="1" x14ac:dyDescent="0.35"/>
    <row r="93590" customFormat="1" x14ac:dyDescent="0.35"/>
    <row r="93591" customFormat="1" x14ac:dyDescent="0.35"/>
    <row r="93592" customFormat="1" x14ac:dyDescent="0.35"/>
    <row r="93593" customFormat="1" x14ac:dyDescent="0.35"/>
    <row r="93594" customFormat="1" x14ac:dyDescent="0.35"/>
    <row r="93595" customFormat="1" x14ac:dyDescent="0.35"/>
    <row r="93596" customFormat="1" x14ac:dyDescent="0.35"/>
    <row r="93597" customFormat="1" x14ac:dyDescent="0.35"/>
    <row r="93598" customFormat="1" x14ac:dyDescent="0.35"/>
    <row r="93599" customFormat="1" x14ac:dyDescent="0.35"/>
    <row r="93600" customFormat="1" x14ac:dyDescent="0.35"/>
    <row r="93601" customFormat="1" x14ac:dyDescent="0.35"/>
    <row r="93602" customFormat="1" x14ac:dyDescent="0.35"/>
    <row r="93603" customFormat="1" x14ac:dyDescent="0.35"/>
    <row r="93604" customFormat="1" x14ac:dyDescent="0.35"/>
    <row r="93605" customFormat="1" x14ac:dyDescent="0.35"/>
    <row r="93606" customFormat="1" x14ac:dyDescent="0.35"/>
    <row r="93607" customFormat="1" x14ac:dyDescent="0.35"/>
    <row r="93608" customFormat="1" x14ac:dyDescent="0.35"/>
    <row r="93609" customFormat="1" x14ac:dyDescent="0.35"/>
    <row r="93610" customFormat="1" x14ac:dyDescent="0.35"/>
    <row r="93611" customFormat="1" x14ac:dyDescent="0.35"/>
    <row r="93612" customFormat="1" x14ac:dyDescent="0.35"/>
    <row r="93613" customFormat="1" x14ac:dyDescent="0.35"/>
    <row r="93614" customFormat="1" x14ac:dyDescent="0.35"/>
    <row r="93615" customFormat="1" x14ac:dyDescent="0.35"/>
    <row r="93616" customFormat="1" x14ac:dyDescent="0.35"/>
    <row r="93617" customFormat="1" x14ac:dyDescent="0.35"/>
    <row r="93618" customFormat="1" x14ac:dyDescent="0.35"/>
    <row r="93619" customFormat="1" x14ac:dyDescent="0.35"/>
    <row r="93620" customFormat="1" x14ac:dyDescent="0.35"/>
    <row r="93621" customFormat="1" x14ac:dyDescent="0.35"/>
    <row r="93622" customFormat="1" x14ac:dyDescent="0.35"/>
    <row r="93623" customFormat="1" x14ac:dyDescent="0.35"/>
    <row r="93624" customFormat="1" x14ac:dyDescent="0.35"/>
    <row r="93625" customFormat="1" x14ac:dyDescent="0.35"/>
    <row r="93626" customFormat="1" x14ac:dyDescent="0.35"/>
    <row r="93627" customFormat="1" x14ac:dyDescent="0.35"/>
    <row r="93628" customFormat="1" x14ac:dyDescent="0.35"/>
    <row r="93629" customFormat="1" x14ac:dyDescent="0.35"/>
    <row r="93630" customFormat="1" x14ac:dyDescent="0.35"/>
    <row r="93631" customFormat="1" x14ac:dyDescent="0.35"/>
    <row r="93632" customFormat="1" x14ac:dyDescent="0.35"/>
    <row r="93633" customFormat="1" x14ac:dyDescent="0.35"/>
    <row r="93634" customFormat="1" x14ac:dyDescent="0.35"/>
    <row r="93635" customFormat="1" x14ac:dyDescent="0.35"/>
    <row r="93636" customFormat="1" x14ac:dyDescent="0.35"/>
    <row r="93637" customFormat="1" x14ac:dyDescent="0.35"/>
    <row r="93638" customFormat="1" x14ac:dyDescent="0.35"/>
    <row r="93639" customFormat="1" x14ac:dyDescent="0.35"/>
    <row r="93640" customFormat="1" x14ac:dyDescent="0.35"/>
    <row r="93641" customFormat="1" x14ac:dyDescent="0.35"/>
    <row r="93642" customFormat="1" x14ac:dyDescent="0.35"/>
    <row r="93643" customFormat="1" x14ac:dyDescent="0.35"/>
    <row r="93644" customFormat="1" x14ac:dyDescent="0.35"/>
    <row r="93645" customFormat="1" x14ac:dyDescent="0.35"/>
    <row r="93646" customFormat="1" x14ac:dyDescent="0.35"/>
    <row r="93647" customFormat="1" x14ac:dyDescent="0.35"/>
    <row r="93648" customFormat="1" x14ac:dyDescent="0.35"/>
    <row r="93649" customFormat="1" x14ac:dyDescent="0.35"/>
    <row r="93650" customFormat="1" x14ac:dyDescent="0.35"/>
    <row r="93651" customFormat="1" x14ac:dyDescent="0.35"/>
    <row r="93652" customFormat="1" x14ac:dyDescent="0.35"/>
    <row r="93653" customFormat="1" x14ac:dyDescent="0.35"/>
    <row r="93654" customFormat="1" x14ac:dyDescent="0.35"/>
    <row r="93655" customFormat="1" x14ac:dyDescent="0.35"/>
    <row r="93656" customFormat="1" x14ac:dyDescent="0.35"/>
    <row r="93657" customFormat="1" x14ac:dyDescent="0.35"/>
    <row r="93658" customFormat="1" x14ac:dyDescent="0.35"/>
    <row r="93659" customFormat="1" x14ac:dyDescent="0.35"/>
    <row r="93660" customFormat="1" x14ac:dyDescent="0.35"/>
    <row r="93661" customFormat="1" x14ac:dyDescent="0.35"/>
    <row r="93662" customFormat="1" x14ac:dyDescent="0.35"/>
    <row r="93663" customFormat="1" x14ac:dyDescent="0.35"/>
    <row r="93664" customFormat="1" x14ac:dyDescent="0.35"/>
    <row r="93665" customFormat="1" x14ac:dyDescent="0.35"/>
    <row r="93666" customFormat="1" x14ac:dyDescent="0.35"/>
    <row r="93667" customFormat="1" x14ac:dyDescent="0.35"/>
    <row r="93668" customFormat="1" x14ac:dyDescent="0.35"/>
    <row r="93669" customFormat="1" x14ac:dyDescent="0.35"/>
    <row r="93670" customFormat="1" x14ac:dyDescent="0.35"/>
    <row r="93671" customFormat="1" x14ac:dyDescent="0.35"/>
    <row r="93672" customFormat="1" x14ac:dyDescent="0.35"/>
    <row r="93673" customFormat="1" x14ac:dyDescent="0.35"/>
    <row r="93674" customFormat="1" x14ac:dyDescent="0.35"/>
    <row r="93675" customFormat="1" x14ac:dyDescent="0.35"/>
    <row r="93676" customFormat="1" x14ac:dyDescent="0.35"/>
    <row r="93677" customFormat="1" x14ac:dyDescent="0.35"/>
    <row r="93678" customFormat="1" x14ac:dyDescent="0.35"/>
    <row r="93679" customFormat="1" x14ac:dyDescent="0.35"/>
    <row r="93680" customFormat="1" x14ac:dyDescent="0.35"/>
    <row r="93681" customFormat="1" x14ac:dyDescent="0.35"/>
    <row r="93682" customFormat="1" x14ac:dyDescent="0.35"/>
    <row r="93683" customFormat="1" x14ac:dyDescent="0.35"/>
    <row r="93684" customFormat="1" x14ac:dyDescent="0.35"/>
    <row r="93685" customFormat="1" x14ac:dyDescent="0.35"/>
    <row r="93686" customFormat="1" x14ac:dyDescent="0.35"/>
    <row r="93687" customFormat="1" x14ac:dyDescent="0.35"/>
    <row r="93688" customFormat="1" x14ac:dyDescent="0.35"/>
    <row r="93689" customFormat="1" x14ac:dyDescent="0.35"/>
    <row r="93690" customFormat="1" x14ac:dyDescent="0.35"/>
    <row r="93691" customFormat="1" x14ac:dyDescent="0.35"/>
    <row r="93692" customFormat="1" x14ac:dyDescent="0.35"/>
    <row r="93693" customFormat="1" x14ac:dyDescent="0.35"/>
    <row r="93694" customFormat="1" x14ac:dyDescent="0.35"/>
    <row r="93695" customFormat="1" x14ac:dyDescent="0.35"/>
    <row r="93696" customFormat="1" x14ac:dyDescent="0.35"/>
    <row r="93697" customFormat="1" x14ac:dyDescent="0.35"/>
    <row r="93698" customFormat="1" x14ac:dyDescent="0.35"/>
    <row r="93699" customFormat="1" x14ac:dyDescent="0.35"/>
    <row r="93700" customFormat="1" x14ac:dyDescent="0.35"/>
    <row r="93701" customFormat="1" x14ac:dyDescent="0.35"/>
    <row r="93702" customFormat="1" x14ac:dyDescent="0.35"/>
    <row r="93703" customFormat="1" x14ac:dyDescent="0.35"/>
    <row r="93704" customFormat="1" x14ac:dyDescent="0.35"/>
    <row r="93705" customFormat="1" x14ac:dyDescent="0.35"/>
    <row r="93706" customFormat="1" x14ac:dyDescent="0.35"/>
    <row r="93707" customFormat="1" x14ac:dyDescent="0.35"/>
    <row r="93708" customFormat="1" x14ac:dyDescent="0.35"/>
    <row r="93709" customFormat="1" x14ac:dyDescent="0.35"/>
    <row r="93710" customFormat="1" x14ac:dyDescent="0.35"/>
    <row r="93711" customFormat="1" x14ac:dyDescent="0.35"/>
    <row r="93712" customFormat="1" x14ac:dyDescent="0.35"/>
    <row r="93713" customFormat="1" x14ac:dyDescent="0.35"/>
    <row r="93714" customFormat="1" x14ac:dyDescent="0.35"/>
    <row r="93715" customFormat="1" x14ac:dyDescent="0.35"/>
    <row r="93716" customFormat="1" x14ac:dyDescent="0.35"/>
    <row r="93717" customFormat="1" x14ac:dyDescent="0.35"/>
    <row r="93718" customFormat="1" x14ac:dyDescent="0.35"/>
    <row r="93719" customFormat="1" x14ac:dyDescent="0.35"/>
    <row r="93720" customFormat="1" x14ac:dyDescent="0.35"/>
    <row r="93721" customFormat="1" x14ac:dyDescent="0.35"/>
    <row r="93722" customFormat="1" x14ac:dyDescent="0.35"/>
    <row r="93723" customFormat="1" x14ac:dyDescent="0.35"/>
    <row r="93724" customFormat="1" x14ac:dyDescent="0.35"/>
    <row r="93725" customFormat="1" x14ac:dyDescent="0.35"/>
    <row r="93726" customFormat="1" x14ac:dyDescent="0.35"/>
    <row r="93727" customFormat="1" x14ac:dyDescent="0.35"/>
    <row r="93728" customFormat="1" x14ac:dyDescent="0.35"/>
    <row r="93729" customFormat="1" x14ac:dyDescent="0.35"/>
    <row r="93730" customFormat="1" x14ac:dyDescent="0.35"/>
    <row r="93731" customFormat="1" x14ac:dyDescent="0.35"/>
    <row r="93732" customFormat="1" x14ac:dyDescent="0.35"/>
    <row r="93733" customFormat="1" x14ac:dyDescent="0.35"/>
    <row r="93734" customFormat="1" x14ac:dyDescent="0.35"/>
    <row r="93735" customFormat="1" x14ac:dyDescent="0.35"/>
    <row r="93736" customFormat="1" x14ac:dyDescent="0.35"/>
    <row r="93737" customFormat="1" x14ac:dyDescent="0.35"/>
    <row r="93738" customFormat="1" x14ac:dyDescent="0.35"/>
    <row r="93739" customFormat="1" x14ac:dyDescent="0.35"/>
    <row r="93740" customFormat="1" x14ac:dyDescent="0.35"/>
    <row r="93741" customFormat="1" x14ac:dyDescent="0.35"/>
    <row r="93742" customFormat="1" x14ac:dyDescent="0.35"/>
    <row r="93743" customFormat="1" x14ac:dyDescent="0.35"/>
    <row r="93744" customFormat="1" x14ac:dyDescent="0.35"/>
    <row r="93745" customFormat="1" x14ac:dyDescent="0.35"/>
    <row r="93746" customFormat="1" x14ac:dyDescent="0.35"/>
    <row r="93747" customFormat="1" x14ac:dyDescent="0.35"/>
    <row r="93748" customFormat="1" x14ac:dyDescent="0.35"/>
    <row r="93749" customFormat="1" x14ac:dyDescent="0.35"/>
    <row r="93750" customFormat="1" x14ac:dyDescent="0.35"/>
    <row r="93751" customFormat="1" x14ac:dyDescent="0.35"/>
    <row r="93752" customFormat="1" x14ac:dyDescent="0.35"/>
    <row r="93753" customFormat="1" x14ac:dyDescent="0.35"/>
    <row r="93754" customFormat="1" x14ac:dyDescent="0.35"/>
    <row r="93755" customFormat="1" x14ac:dyDescent="0.35"/>
    <row r="93756" customFormat="1" x14ac:dyDescent="0.35"/>
    <row r="93757" customFormat="1" x14ac:dyDescent="0.35"/>
    <row r="93758" customFormat="1" x14ac:dyDescent="0.35"/>
    <row r="93759" customFormat="1" x14ac:dyDescent="0.35"/>
    <row r="93760" customFormat="1" x14ac:dyDescent="0.35"/>
    <row r="93761" customFormat="1" x14ac:dyDescent="0.35"/>
    <row r="93762" customFormat="1" x14ac:dyDescent="0.35"/>
    <row r="93763" customFormat="1" x14ac:dyDescent="0.35"/>
    <row r="93764" customFormat="1" x14ac:dyDescent="0.35"/>
    <row r="93765" customFormat="1" x14ac:dyDescent="0.35"/>
    <row r="93766" customFormat="1" x14ac:dyDescent="0.35"/>
    <row r="93767" customFormat="1" x14ac:dyDescent="0.35"/>
    <row r="93768" customFormat="1" x14ac:dyDescent="0.35"/>
    <row r="93769" customFormat="1" x14ac:dyDescent="0.35"/>
    <row r="93770" customFormat="1" x14ac:dyDescent="0.35"/>
    <row r="93771" customFormat="1" x14ac:dyDescent="0.35"/>
    <row r="93772" customFormat="1" x14ac:dyDescent="0.35"/>
    <row r="93773" customFormat="1" x14ac:dyDescent="0.35"/>
    <row r="93774" customFormat="1" x14ac:dyDescent="0.35"/>
    <row r="93775" customFormat="1" x14ac:dyDescent="0.35"/>
    <row r="93776" customFormat="1" x14ac:dyDescent="0.35"/>
    <row r="93777" customFormat="1" x14ac:dyDescent="0.35"/>
    <row r="93778" customFormat="1" x14ac:dyDescent="0.35"/>
    <row r="93779" customFormat="1" x14ac:dyDescent="0.35"/>
    <row r="93780" customFormat="1" x14ac:dyDescent="0.35"/>
    <row r="93781" customFormat="1" x14ac:dyDescent="0.35"/>
    <row r="93782" customFormat="1" x14ac:dyDescent="0.35"/>
    <row r="93783" customFormat="1" x14ac:dyDescent="0.35"/>
    <row r="93784" customFormat="1" x14ac:dyDescent="0.35"/>
    <row r="93785" customFormat="1" x14ac:dyDescent="0.35"/>
    <row r="93786" customFormat="1" x14ac:dyDescent="0.35"/>
    <row r="93787" customFormat="1" x14ac:dyDescent="0.35"/>
    <row r="93788" customFormat="1" x14ac:dyDescent="0.35"/>
    <row r="93789" customFormat="1" x14ac:dyDescent="0.35"/>
    <row r="93790" customFormat="1" x14ac:dyDescent="0.35"/>
    <row r="93791" customFormat="1" x14ac:dyDescent="0.35"/>
    <row r="93792" customFormat="1" x14ac:dyDescent="0.35"/>
    <row r="93793" customFormat="1" x14ac:dyDescent="0.35"/>
    <row r="93794" customFormat="1" x14ac:dyDescent="0.35"/>
    <row r="93795" customFormat="1" x14ac:dyDescent="0.35"/>
    <row r="93796" customFormat="1" x14ac:dyDescent="0.35"/>
    <row r="93797" customFormat="1" x14ac:dyDescent="0.35"/>
    <row r="93798" customFormat="1" x14ac:dyDescent="0.35"/>
    <row r="93799" customFormat="1" x14ac:dyDescent="0.35"/>
    <row r="93800" customFormat="1" x14ac:dyDescent="0.35"/>
    <row r="93801" customFormat="1" x14ac:dyDescent="0.35"/>
    <row r="93802" customFormat="1" x14ac:dyDescent="0.35"/>
    <row r="93803" customFormat="1" x14ac:dyDescent="0.35"/>
    <row r="93804" customFormat="1" x14ac:dyDescent="0.35"/>
    <row r="93805" customFormat="1" x14ac:dyDescent="0.35"/>
    <row r="93806" customFormat="1" x14ac:dyDescent="0.35"/>
    <row r="93807" customFormat="1" x14ac:dyDescent="0.35"/>
    <row r="93808" customFormat="1" x14ac:dyDescent="0.35"/>
    <row r="93809" customFormat="1" x14ac:dyDescent="0.35"/>
    <row r="93810" customFormat="1" x14ac:dyDescent="0.35"/>
    <row r="93811" customFormat="1" x14ac:dyDescent="0.35"/>
    <row r="93812" customFormat="1" x14ac:dyDescent="0.35"/>
    <row r="93813" customFormat="1" x14ac:dyDescent="0.35"/>
    <row r="93814" customFormat="1" x14ac:dyDescent="0.35"/>
    <row r="93815" customFormat="1" x14ac:dyDescent="0.35"/>
    <row r="93816" customFormat="1" x14ac:dyDescent="0.35"/>
    <row r="93817" customFormat="1" x14ac:dyDescent="0.35"/>
    <row r="93818" customFormat="1" x14ac:dyDescent="0.35"/>
    <row r="93819" customFormat="1" x14ac:dyDescent="0.35"/>
    <row r="93820" customFormat="1" x14ac:dyDescent="0.35"/>
    <row r="93821" customFormat="1" x14ac:dyDescent="0.35"/>
    <row r="93822" customFormat="1" x14ac:dyDescent="0.35"/>
    <row r="93823" customFormat="1" x14ac:dyDescent="0.35"/>
    <row r="93824" customFormat="1" x14ac:dyDescent="0.35"/>
    <row r="93825" customFormat="1" x14ac:dyDescent="0.35"/>
    <row r="93826" customFormat="1" x14ac:dyDescent="0.35"/>
    <row r="93827" customFormat="1" x14ac:dyDescent="0.35"/>
    <row r="93828" customFormat="1" x14ac:dyDescent="0.35"/>
    <row r="93829" customFormat="1" x14ac:dyDescent="0.35"/>
    <row r="93830" customFormat="1" x14ac:dyDescent="0.35"/>
    <row r="93831" customFormat="1" x14ac:dyDescent="0.35"/>
    <row r="93832" customFormat="1" x14ac:dyDescent="0.35"/>
    <row r="93833" customFormat="1" x14ac:dyDescent="0.35"/>
    <row r="93834" customFormat="1" x14ac:dyDescent="0.35"/>
    <row r="93835" customFormat="1" x14ac:dyDescent="0.35"/>
    <row r="93836" customFormat="1" x14ac:dyDescent="0.35"/>
    <row r="93837" customFormat="1" x14ac:dyDescent="0.35"/>
    <row r="93838" customFormat="1" x14ac:dyDescent="0.35"/>
    <row r="93839" customFormat="1" x14ac:dyDescent="0.35"/>
    <row r="93840" customFormat="1" x14ac:dyDescent="0.35"/>
    <row r="93841" customFormat="1" x14ac:dyDescent="0.35"/>
    <row r="93842" customFormat="1" x14ac:dyDescent="0.35"/>
    <row r="93843" customFormat="1" x14ac:dyDescent="0.35"/>
    <row r="93844" customFormat="1" x14ac:dyDescent="0.35"/>
    <row r="93845" customFormat="1" x14ac:dyDescent="0.35"/>
    <row r="93846" customFormat="1" x14ac:dyDescent="0.35"/>
    <row r="93847" customFormat="1" x14ac:dyDescent="0.35"/>
    <row r="93848" customFormat="1" x14ac:dyDescent="0.35"/>
    <row r="93849" customFormat="1" x14ac:dyDescent="0.35"/>
    <row r="93850" customFormat="1" x14ac:dyDescent="0.35"/>
    <row r="93851" customFormat="1" x14ac:dyDescent="0.35"/>
    <row r="93852" customFormat="1" x14ac:dyDescent="0.35"/>
    <row r="93853" customFormat="1" x14ac:dyDescent="0.35"/>
    <row r="93854" customFormat="1" x14ac:dyDescent="0.35"/>
    <row r="93855" customFormat="1" x14ac:dyDescent="0.35"/>
    <row r="93856" customFormat="1" x14ac:dyDescent="0.35"/>
    <row r="93857" customFormat="1" x14ac:dyDescent="0.35"/>
    <row r="93858" customFormat="1" x14ac:dyDescent="0.35"/>
    <row r="93859" customFormat="1" x14ac:dyDescent="0.35"/>
    <row r="93860" customFormat="1" x14ac:dyDescent="0.35"/>
    <row r="93861" customFormat="1" x14ac:dyDescent="0.35"/>
    <row r="93862" customFormat="1" x14ac:dyDescent="0.35"/>
    <row r="93863" customFormat="1" x14ac:dyDescent="0.35"/>
    <row r="93864" customFormat="1" x14ac:dyDescent="0.35"/>
    <row r="93865" customFormat="1" x14ac:dyDescent="0.35"/>
    <row r="93866" customFormat="1" x14ac:dyDescent="0.35"/>
    <row r="93867" customFormat="1" x14ac:dyDescent="0.35"/>
    <row r="93868" customFormat="1" x14ac:dyDescent="0.35"/>
    <row r="93869" customFormat="1" x14ac:dyDescent="0.35"/>
    <row r="93870" customFormat="1" x14ac:dyDescent="0.35"/>
    <row r="93871" customFormat="1" x14ac:dyDescent="0.35"/>
    <row r="93872" customFormat="1" x14ac:dyDescent="0.35"/>
    <row r="93873" customFormat="1" x14ac:dyDescent="0.35"/>
    <row r="93874" customFormat="1" x14ac:dyDescent="0.35"/>
    <row r="93875" customFormat="1" x14ac:dyDescent="0.35"/>
    <row r="93876" customFormat="1" x14ac:dyDescent="0.35"/>
    <row r="93877" customFormat="1" x14ac:dyDescent="0.35"/>
    <row r="93878" customFormat="1" x14ac:dyDescent="0.35"/>
    <row r="93879" customFormat="1" x14ac:dyDescent="0.35"/>
    <row r="93880" customFormat="1" x14ac:dyDescent="0.35"/>
    <row r="93881" customFormat="1" x14ac:dyDescent="0.35"/>
    <row r="93882" customFormat="1" x14ac:dyDescent="0.35"/>
    <row r="93883" customFormat="1" x14ac:dyDescent="0.35"/>
    <row r="93884" customFormat="1" x14ac:dyDescent="0.35"/>
    <row r="93885" customFormat="1" x14ac:dyDescent="0.35"/>
    <row r="93886" customFormat="1" x14ac:dyDescent="0.35"/>
    <row r="93887" customFormat="1" x14ac:dyDescent="0.35"/>
    <row r="93888" customFormat="1" x14ac:dyDescent="0.35"/>
    <row r="93889" customFormat="1" x14ac:dyDescent="0.35"/>
    <row r="93890" customFormat="1" x14ac:dyDescent="0.35"/>
    <row r="93891" customFormat="1" x14ac:dyDescent="0.35"/>
    <row r="93892" customFormat="1" x14ac:dyDescent="0.35"/>
    <row r="93893" customFormat="1" x14ac:dyDescent="0.35"/>
    <row r="93894" customFormat="1" x14ac:dyDescent="0.35"/>
    <row r="93895" customFormat="1" x14ac:dyDescent="0.35"/>
    <row r="93896" customFormat="1" x14ac:dyDescent="0.35"/>
    <row r="93897" customFormat="1" x14ac:dyDescent="0.35"/>
    <row r="93898" customFormat="1" x14ac:dyDescent="0.35"/>
    <row r="93899" customFormat="1" x14ac:dyDescent="0.35"/>
    <row r="93900" customFormat="1" x14ac:dyDescent="0.35"/>
    <row r="93901" customFormat="1" x14ac:dyDescent="0.35"/>
    <row r="93902" customFormat="1" x14ac:dyDescent="0.35"/>
    <row r="93903" customFormat="1" x14ac:dyDescent="0.35"/>
    <row r="93904" customFormat="1" x14ac:dyDescent="0.35"/>
    <row r="93905" customFormat="1" x14ac:dyDescent="0.35"/>
    <row r="93906" customFormat="1" x14ac:dyDescent="0.35"/>
    <row r="93907" customFormat="1" x14ac:dyDescent="0.35"/>
    <row r="93908" customFormat="1" x14ac:dyDescent="0.35"/>
    <row r="93909" customFormat="1" x14ac:dyDescent="0.35"/>
    <row r="93910" customFormat="1" x14ac:dyDescent="0.35"/>
    <row r="93911" customFormat="1" x14ac:dyDescent="0.35"/>
    <row r="93912" customFormat="1" x14ac:dyDescent="0.35"/>
    <row r="93913" customFormat="1" x14ac:dyDescent="0.35"/>
    <row r="93914" customFormat="1" x14ac:dyDescent="0.35"/>
    <row r="93915" customFormat="1" x14ac:dyDescent="0.35"/>
    <row r="93916" customFormat="1" x14ac:dyDescent="0.35"/>
    <row r="93917" customFormat="1" x14ac:dyDescent="0.35"/>
    <row r="93918" customFormat="1" x14ac:dyDescent="0.35"/>
    <row r="93919" customFormat="1" x14ac:dyDescent="0.35"/>
    <row r="93920" customFormat="1" x14ac:dyDescent="0.35"/>
    <row r="93921" customFormat="1" x14ac:dyDescent="0.35"/>
    <row r="93922" customFormat="1" x14ac:dyDescent="0.35"/>
    <row r="93923" customFormat="1" x14ac:dyDescent="0.35"/>
    <row r="93924" customFormat="1" x14ac:dyDescent="0.35"/>
    <row r="93925" customFormat="1" x14ac:dyDescent="0.35"/>
    <row r="93926" customFormat="1" x14ac:dyDescent="0.35"/>
    <row r="93927" customFormat="1" x14ac:dyDescent="0.35"/>
    <row r="93928" customFormat="1" x14ac:dyDescent="0.35"/>
    <row r="93929" customFormat="1" x14ac:dyDescent="0.35"/>
    <row r="93930" customFormat="1" x14ac:dyDescent="0.35"/>
    <row r="93931" customFormat="1" x14ac:dyDescent="0.35"/>
    <row r="93932" customFormat="1" x14ac:dyDescent="0.35"/>
    <row r="93933" customFormat="1" x14ac:dyDescent="0.35"/>
    <row r="93934" customFormat="1" x14ac:dyDescent="0.35"/>
    <row r="93935" customFormat="1" x14ac:dyDescent="0.35"/>
    <row r="93936" customFormat="1" x14ac:dyDescent="0.35"/>
    <row r="93937" customFormat="1" x14ac:dyDescent="0.35"/>
    <row r="93938" customFormat="1" x14ac:dyDescent="0.35"/>
    <row r="93939" customFormat="1" x14ac:dyDescent="0.35"/>
    <row r="93940" customFormat="1" x14ac:dyDescent="0.35"/>
    <row r="93941" customFormat="1" x14ac:dyDescent="0.35"/>
    <row r="93942" customFormat="1" x14ac:dyDescent="0.35"/>
    <row r="93943" customFormat="1" x14ac:dyDescent="0.35"/>
    <row r="93944" customFormat="1" x14ac:dyDescent="0.35"/>
    <row r="93945" customFormat="1" x14ac:dyDescent="0.35"/>
    <row r="93946" customFormat="1" x14ac:dyDescent="0.35"/>
    <row r="93947" customFormat="1" x14ac:dyDescent="0.35"/>
    <row r="93948" customFormat="1" x14ac:dyDescent="0.35"/>
    <row r="93949" customFormat="1" x14ac:dyDescent="0.35"/>
    <row r="93950" customFormat="1" x14ac:dyDescent="0.35"/>
    <row r="93951" customFormat="1" x14ac:dyDescent="0.35"/>
    <row r="93952" customFormat="1" x14ac:dyDescent="0.35"/>
    <row r="93953" customFormat="1" x14ac:dyDescent="0.35"/>
    <row r="93954" customFormat="1" x14ac:dyDescent="0.35"/>
    <row r="93955" customFormat="1" x14ac:dyDescent="0.35"/>
    <row r="93956" customFormat="1" x14ac:dyDescent="0.35"/>
    <row r="93957" customFormat="1" x14ac:dyDescent="0.35"/>
    <row r="93958" customFormat="1" x14ac:dyDescent="0.35"/>
    <row r="93959" customFormat="1" x14ac:dyDescent="0.35"/>
    <row r="93960" customFormat="1" x14ac:dyDescent="0.35"/>
    <row r="93961" customFormat="1" x14ac:dyDescent="0.35"/>
    <row r="93962" customFormat="1" x14ac:dyDescent="0.35"/>
    <row r="93963" customFormat="1" x14ac:dyDescent="0.35"/>
    <row r="93964" customFormat="1" x14ac:dyDescent="0.35"/>
    <row r="93965" customFormat="1" x14ac:dyDescent="0.35"/>
    <row r="93966" customFormat="1" x14ac:dyDescent="0.35"/>
    <row r="93967" customFormat="1" x14ac:dyDescent="0.35"/>
    <row r="93968" customFormat="1" x14ac:dyDescent="0.35"/>
    <row r="93969" customFormat="1" x14ac:dyDescent="0.35"/>
    <row r="93970" customFormat="1" x14ac:dyDescent="0.35"/>
    <row r="93971" customFormat="1" x14ac:dyDescent="0.35"/>
    <row r="93972" customFormat="1" x14ac:dyDescent="0.35"/>
    <row r="93973" customFormat="1" x14ac:dyDescent="0.35"/>
    <row r="93974" customFormat="1" x14ac:dyDescent="0.35"/>
    <row r="93975" customFormat="1" x14ac:dyDescent="0.35"/>
    <row r="93976" customFormat="1" x14ac:dyDescent="0.35"/>
    <row r="93977" customFormat="1" x14ac:dyDescent="0.35"/>
    <row r="93978" customFormat="1" x14ac:dyDescent="0.35"/>
    <row r="93979" customFormat="1" x14ac:dyDescent="0.35"/>
    <row r="93980" customFormat="1" x14ac:dyDescent="0.35"/>
    <row r="93981" customFormat="1" x14ac:dyDescent="0.35"/>
    <row r="93982" customFormat="1" x14ac:dyDescent="0.35"/>
    <row r="93983" customFormat="1" x14ac:dyDescent="0.35"/>
    <row r="93984" customFormat="1" x14ac:dyDescent="0.35"/>
    <row r="93985" customFormat="1" x14ac:dyDescent="0.35"/>
    <row r="93986" customFormat="1" x14ac:dyDescent="0.35"/>
    <row r="93987" customFormat="1" x14ac:dyDescent="0.35"/>
    <row r="93988" customFormat="1" x14ac:dyDescent="0.35"/>
    <row r="93989" customFormat="1" x14ac:dyDescent="0.35"/>
    <row r="93990" customFormat="1" x14ac:dyDescent="0.35"/>
    <row r="93991" customFormat="1" x14ac:dyDescent="0.35"/>
    <row r="93992" customFormat="1" x14ac:dyDescent="0.35"/>
    <row r="93993" customFormat="1" x14ac:dyDescent="0.35"/>
    <row r="93994" customFormat="1" x14ac:dyDescent="0.35"/>
    <row r="93995" customFormat="1" x14ac:dyDescent="0.35"/>
    <row r="93996" customFormat="1" x14ac:dyDescent="0.35"/>
    <row r="93997" customFormat="1" x14ac:dyDescent="0.35"/>
    <row r="93998" customFormat="1" x14ac:dyDescent="0.35"/>
    <row r="93999" customFormat="1" x14ac:dyDescent="0.35"/>
    <row r="94000" customFormat="1" x14ac:dyDescent="0.35"/>
    <row r="94001" customFormat="1" x14ac:dyDescent="0.35"/>
    <row r="94002" customFormat="1" x14ac:dyDescent="0.35"/>
    <row r="94003" customFormat="1" x14ac:dyDescent="0.35"/>
    <row r="94004" customFormat="1" x14ac:dyDescent="0.35"/>
    <row r="94005" customFormat="1" x14ac:dyDescent="0.35"/>
    <row r="94006" customFormat="1" x14ac:dyDescent="0.35"/>
    <row r="94007" customFormat="1" x14ac:dyDescent="0.35"/>
    <row r="94008" customFormat="1" x14ac:dyDescent="0.35"/>
    <row r="94009" customFormat="1" x14ac:dyDescent="0.35"/>
    <row r="94010" customFormat="1" x14ac:dyDescent="0.35"/>
    <row r="94011" customFormat="1" x14ac:dyDescent="0.35"/>
    <row r="94012" customFormat="1" x14ac:dyDescent="0.35"/>
    <row r="94013" customFormat="1" x14ac:dyDescent="0.35"/>
    <row r="94014" customFormat="1" x14ac:dyDescent="0.35"/>
    <row r="94015" customFormat="1" x14ac:dyDescent="0.35"/>
    <row r="94016" customFormat="1" x14ac:dyDescent="0.35"/>
    <row r="94017" customFormat="1" x14ac:dyDescent="0.35"/>
    <row r="94018" customFormat="1" x14ac:dyDescent="0.35"/>
    <row r="94019" customFormat="1" x14ac:dyDescent="0.35"/>
    <row r="94020" customFormat="1" x14ac:dyDescent="0.35"/>
    <row r="94021" customFormat="1" x14ac:dyDescent="0.35"/>
    <row r="94022" customFormat="1" x14ac:dyDescent="0.35"/>
    <row r="94023" customFormat="1" x14ac:dyDescent="0.35"/>
    <row r="94024" customFormat="1" x14ac:dyDescent="0.35"/>
    <row r="94025" customFormat="1" x14ac:dyDescent="0.35"/>
    <row r="94026" customFormat="1" x14ac:dyDescent="0.35"/>
    <row r="94027" customFormat="1" x14ac:dyDescent="0.35"/>
    <row r="94028" customFormat="1" x14ac:dyDescent="0.35"/>
    <row r="94029" customFormat="1" x14ac:dyDescent="0.35"/>
    <row r="94030" customFormat="1" x14ac:dyDescent="0.35"/>
    <row r="94031" customFormat="1" x14ac:dyDescent="0.35"/>
    <row r="94032" customFormat="1" x14ac:dyDescent="0.35"/>
    <row r="94033" customFormat="1" x14ac:dyDescent="0.35"/>
    <row r="94034" customFormat="1" x14ac:dyDescent="0.35"/>
    <row r="94035" customFormat="1" x14ac:dyDescent="0.35"/>
    <row r="94036" customFormat="1" x14ac:dyDescent="0.35"/>
    <row r="94037" customFormat="1" x14ac:dyDescent="0.35"/>
    <row r="94038" customFormat="1" x14ac:dyDescent="0.35"/>
    <row r="94039" customFormat="1" x14ac:dyDescent="0.35"/>
    <row r="94040" customFormat="1" x14ac:dyDescent="0.35"/>
    <row r="94041" customFormat="1" x14ac:dyDescent="0.35"/>
    <row r="94042" customFormat="1" x14ac:dyDescent="0.35"/>
    <row r="94043" customFormat="1" x14ac:dyDescent="0.35"/>
    <row r="94044" customFormat="1" x14ac:dyDescent="0.35"/>
    <row r="94045" customFormat="1" x14ac:dyDescent="0.35"/>
    <row r="94046" customFormat="1" x14ac:dyDescent="0.35"/>
    <row r="94047" customFormat="1" x14ac:dyDescent="0.35"/>
    <row r="94048" customFormat="1" x14ac:dyDescent="0.35"/>
    <row r="94049" customFormat="1" x14ac:dyDescent="0.35"/>
    <row r="94050" customFormat="1" x14ac:dyDescent="0.35"/>
    <row r="94051" customFormat="1" x14ac:dyDescent="0.35"/>
    <row r="94052" customFormat="1" x14ac:dyDescent="0.35"/>
    <row r="94053" customFormat="1" x14ac:dyDescent="0.35"/>
    <row r="94054" customFormat="1" x14ac:dyDescent="0.35"/>
    <row r="94055" customFormat="1" x14ac:dyDescent="0.35"/>
    <row r="94056" customFormat="1" x14ac:dyDescent="0.35"/>
    <row r="94057" customFormat="1" x14ac:dyDescent="0.35"/>
    <row r="94058" customFormat="1" x14ac:dyDescent="0.35"/>
    <row r="94059" customFormat="1" x14ac:dyDescent="0.35"/>
    <row r="94060" customFormat="1" x14ac:dyDescent="0.35"/>
    <row r="94061" customFormat="1" x14ac:dyDescent="0.35"/>
    <row r="94062" customFormat="1" x14ac:dyDescent="0.35"/>
    <row r="94063" customFormat="1" x14ac:dyDescent="0.35"/>
    <row r="94064" customFormat="1" x14ac:dyDescent="0.35"/>
    <row r="94065" customFormat="1" x14ac:dyDescent="0.35"/>
    <row r="94066" customFormat="1" x14ac:dyDescent="0.35"/>
    <row r="94067" customFormat="1" x14ac:dyDescent="0.35"/>
    <row r="94068" customFormat="1" x14ac:dyDescent="0.35"/>
    <row r="94069" customFormat="1" x14ac:dyDescent="0.35"/>
    <row r="94070" customFormat="1" x14ac:dyDescent="0.35"/>
    <row r="94071" customFormat="1" x14ac:dyDescent="0.35"/>
    <row r="94072" customFormat="1" x14ac:dyDescent="0.35"/>
    <row r="94073" customFormat="1" x14ac:dyDescent="0.35"/>
    <row r="94074" customFormat="1" x14ac:dyDescent="0.35"/>
    <row r="94075" customFormat="1" x14ac:dyDescent="0.35"/>
    <row r="94076" customFormat="1" x14ac:dyDescent="0.35"/>
    <row r="94077" customFormat="1" x14ac:dyDescent="0.35"/>
    <row r="94078" customFormat="1" x14ac:dyDescent="0.35"/>
    <row r="94079" customFormat="1" x14ac:dyDescent="0.35"/>
    <row r="94080" customFormat="1" x14ac:dyDescent="0.35"/>
    <row r="94081" customFormat="1" x14ac:dyDescent="0.35"/>
    <row r="94082" customFormat="1" x14ac:dyDescent="0.35"/>
    <row r="94083" customFormat="1" x14ac:dyDescent="0.35"/>
    <row r="94084" customFormat="1" x14ac:dyDescent="0.35"/>
    <row r="94085" customFormat="1" x14ac:dyDescent="0.35"/>
    <row r="94086" customFormat="1" x14ac:dyDescent="0.35"/>
    <row r="94087" customFormat="1" x14ac:dyDescent="0.35"/>
    <row r="94088" customFormat="1" x14ac:dyDescent="0.35"/>
    <row r="94089" customFormat="1" x14ac:dyDescent="0.35"/>
    <row r="94090" customFormat="1" x14ac:dyDescent="0.35"/>
    <row r="94091" customFormat="1" x14ac:dyDescent="0.35"/>
    <row r="94092" customFormat="1" x14ac:dyDescent="0.35"/>
    <row r="94093" customFormat="1" x14ac:dyDescent="0.35"/>
    <row r="94094" customFormat="1" x14ac:dyDescent="0.35"/>
    <row r="94095" customFormat="1" x14ac:dyDescent="0.35"/>
    <row r="94096" customFormat="1" x14ac:dyDescent="0.35"/>
    <row r="94097" customFormat="1" x14ac:dyDescent="0.35"/>
    <row r="94098" customFormat="1" x14ac:dyDescent="0.35"/>
    <row r="94099" customFormat="1" x14ac:dyDescent="0.35"/>
    <row r="94100" customFormat="1" x14ac:dyDescent="0.35"/>
    <row r="94101" customFormat="1" x14ac:dyDescent="0.35"/>
    <row r="94102" customFormat="1" x14ac:dyDescent="0.35"/>
    <row r="94103" customFormat="1" x14ac:dyDescent="0.35"/>
    <row r="94104" customFormat="1" x14ac:dyDescent="0.35"/>
    <row r="94105" customFormat="1" x14ac:dyDescent="0.35"/>
    <row r="94106" customFormat="1" x14ac:dyDescent="0.35"/>
    <row r="94107" customFormat="1" x14ac:dyDescent="0.35"/>
    <row r="94108" customFormat="1" x14ac:dyDescent="0.35"/>
    <row r="94109" customFormat="1" x14ac:dyDescent="0.35"/>
    <row r="94110" customFormat="1" x14ac:dyDescent="0.35"/>
    <row r="94111" customFormat="1" x14ac:dyDescent="0.35"/>
    <row r="94112" customFormat="1" x14ac:dyDescent="0.35"/>
    <row r="94113" customFormat="1" x14ac:dyDescent="0.35"/>
    <row r="94114" customFormat="1" x14ac:dyDescent="0.35"/>
    <row r="94115" customFormat="1" x14ac:dyDescent="0.35"/>
    <row r="94116" customFormat="1" x14ac:dyDescent="0.35"/>
    <row r="94117" customFormat="1" x14ac:dyDescent="0.35"/>
    <row r="94118" customFormat="1" x14ac:dyDescent="0.35"/>
    <row r="94119" customFormat="1" x14ac:dyDescent="0.35"/>
    <row r="94120" customFormat="1" x14ac:dyDescent="0.35"/>
    <row r="94121" customFormat="1" x14ac:dyDescent="0.35"/>
    <row r="94122" customFormat="1" x14ac:dyDescent="0.35"/>
    <row r="94123" customFormat="1" x14ac:dyDescent="0.35"/>
    <row r="94124" customFormat="1" x14ac:dyDescent="0.35"/>
    <row r="94125" customFormat="1" x14ac:dyDescent="0.35"/>
    <row r="94126" customFormat="1" x14ac:dyDescent="0.35"/>
    <row r="94127" customFormat="1" x14ac:dyDescent="0.35"/>
    <row r="94128" customFormat="1" x14ac:dyDescent="0.35"/>
    <row r="94129" customFormat="1" x14ac:dyDescent="0.35"/>
    <row r="94130" customFormat="1" x14ac:dyDescent="0.35"/>
    <row r="94131" customFormat="1" x14ac:dyDescent="0.35"/>
    <row r="94132" customFormat="1" x14ac:dyDescent="0.35"/>
    <row r="94133" customFormat="1" x14ac:dyDescent="0.35"/>
    <row r="94134" customFormat="1" x14ac:dyDescent="0.35"/>
    <row r="94135" customFormat="1" x14ac:dyDescent="0.35"/>
    <row r="94136" customFormat="1" x14ac:dyDescent="0.35"/>
    <row r="94137" customFormat="1" x14ac:dyDescent="0.35"/>
    <row r="94138" customFormat="1" x14ac:dyDescent="0.35"/>
    <row r="94139" customFormat="1" x14ac:dyDescent="0.35"/>
    <row r="94140" customFormat="1" x14ac:dyDescent="0.35"/>
    <row r="94141" customFormat="1" x14ac:dyDescent="0.35"/>
    <row r="94142" customFormat="1" x14ac:dyDescent="0.35"/>
    <row r="94143" customFormat="1" x14ac:dyDescent="0.35"/>
    <row r="94144" customFormat="1" x14ac:dyDescent="0.35"/>
    <row r="94145" customFormat="1" x14ac:dyDescent="0.35"/>
    <row r="94146" customFormat="1" x14ac:dyDescent="0.35"/>
    <row r="94147" customFormat="1" x14ac:dyDescent="0.35"/>
    <row r="94148" customFormat="1" x14ac:dyDescent="0.35"/>
    <row r="94149" customFormat="1" x14ac:dyDescent="0.35"/>
    <row r="94150" customFormat="1" x14ac:dyDescent="0.35"/>
    <row r="94151" customFormat="1" x14ac:dyDescent="0.35"/>
    <row r="94152" customFormat="1" x14ac:dyDescent="0.35"/>
    <row r="94153" customFormat="1" x14ac:dyDescent="0.35"/>
    <row r="94154" customFormat="1" x14ac:dyDescent="0.35"/>
    <row r="94155" customFormat="1" x14ac:dyDescent="0.35"/>
    <row r="94156" customFormat="1" x14ac:dyDescent="0.35"/>
    <row r="94157" customFormat="1" x14ac:dyDescent="0.35"/>
    <row r="94158" customFormat="1" x14ac:dyDescent="0.35"/>
    <row r="94159" customFormat="1" x14ac:dyDescent="0.35"/>
    <row r="94160" customFormat="1" x14ac:dyDescent="0.35"/>
    <row r="94161" customFormat="1" x14ac:dyDescent="0.35"/>
    <row r="94162" customFormat="1" x14ac:dyDescent="0.35"/>
    <row r="94163" customFormat="1" x14ac:dyDescent="0.35"/>
    <row r="94164" customFormat="1" x14ac:dyDescent="0.35"/>
    <row r="94165" customFormat="1" x14ac:dyDescent="0.35"/>
    <row r="94166" customFormat="1" x14ac:dyDescent="0.35"/>
    <row r="94167" customFormat="1" x14ac:dyDescent="0.35"/>
    <row r="94168" customFormat="1" x14ac:dyDescent="0.35"/>
    <row r="94169" customFormat="1" x14ac:dyDescent="0.35"/>
    <row r="94170" customFormat="1" x14ac:dyDescent="0.35"/>
    <row r="94171" customFormat="1" x14ac:dyDescent="0.35"/>
    <row r="94172" customFormat="1" x14ac:dyDescent="0.35"/>
    <row r="94173" customFormat="1" x14ac:dyDescent="0.35"/>
    <row r="94174" customFormat="1" x14ac:dyDescent="0.35"/>
    <row r="94175" customFormat="1" x14ac:dyDescent="0.35"/>
    <row r="94176" customFormat="1" x14ac:dyDescent="0.35"/>
    <row r="94177" customFormat="1" x14ac:dyDescent="0.35"/>
    <row r="94178" customFormat="1" x14ac:dyDescent="0.35"/>
    <row r="94179" customFormat="1" x14ac:dyDescent="0.35"/>
    <row r="94180" customFormat="1" x14ac:dyDescent="0.35"/>
    <row r="94181" customFormat="1" x14ac:dyDescent="0.35"/>
    <row r="94182" customFormat="1" x14ac:dyDescent="0.35"/>
    <row r="94183" customFormat="1" x14ac:dyDescent="0.35"/>
    <row r="94184" customFormat="1" x14ac:dyDescent="0.35"/>
    <row r="94185" customFormat="1" x14ac:dyDescent="0.35"/>
    <row r="94186" customFormat="1" x14ac:dyDescent="0.35"/>
    <row r="94187" customFormat="1" x14ac:dyDescent="0.35"/>
    <row r="94188" customFormat="1" x14ac:dyDescent="0.35"/>
    <row r="94189" customFormat="1" x14ac:dyDescent="0.35"/>
    <row r="94190" customFormat="1" x14ac:dyDescent="0.35"/>
    <row r="94191" customFormat="1" x14ac:dyDescent="0.35"/>
    <row r="94192" customFormat="1" x14ac:dyDescent="0.35"/>
    <row r="94193" customFormat="1" x14ac:dyDescent="0.35"/>
    <row r="94194" customFormat="1" x14ac:dyDescent="0.35"/>
    <row r="94195" customFormat="1" x14ac:dyDescent="0.35"/>
    <row r="94196" customFormat="1" x14ac:dyDescent="0.35"/>
    <row r="94197" customFormat="1" x14ac:dyDescent="0.35"/>
    <row r="94198" customFormat="1" x14ac:dyDescent="0.35"/>
    <row r="94199" customFormat="1" x14ac:dyDescent="0.35"/>
    <row r="94200" customFormat="1" x14ac:dyDescent="0.35"/>
    <row r="94201" customFormat="1" x14ac:dyDescent="0.35"/>
    <row r="94202" customFormat="1" x14ac:dyDescent="0.35"/>
    <row r="94203" customFormat="1" x14ac:dyDescent="0.35"/>
    <row r="94204" customFormat="1" x14ac:dyDescent="0.35"/>
    <row r="94205" customFormat="1" x14ac:dyDescent="0.35"/>
    <row r="94206" customFormat="1" x14ac:dyDescent="0.35"/>
    <row r="94207" customFormat="1" x14ac:dyDescent="0.35"/>
    <row r="94208" customFormat="1" x14ac:dyDescent="0.35"/>
    <row r="94209" customFormat="1" x14ac:dyDescent="0.35"/>
    <row r="94210" customFormat="1" x14ac:dyDescent="0.35"/>
    <row r="94211" customFormat="1" x14ac:dyDescent="0.35"/>
    <row r="94212" customFormat="1" x14ac:dyDescent="0.35"/>
    <row r="94213" customFormat="1" x14ac:dyDescent="0.35"/>
    <row r="94214" customFormat="1" x14ac:dyDescent="0.35"/>
    <row r="94215" customFormat="1" x14ac:dyDescent="0.35"/>
    <row r="94216" customFormat="1" x14ac:dyDescent="0.35"/>
    <row r="94217" customFormat="1" x14ac:dyDescent="0.35"/>
    <row r="94218" customFormat="1" x14ac:dyDescent="0.35"/>
    <row r="94219" customFormat="1" x14ac:dyDescent="0.35"/>
    <row r="94220" customFormat="1" x14ac:dyDescent="0.35"/>
    <row r="94221" customFormat="1" x14ac:dyDescent="0.35"/>
    <row r="94222" customFormat="1" x14ac:dyDescent="0.35"/>
    <row r="94223" customFormat="1" x14ac:dyDescent="0.35"/>
    <row r="94224" customFormat="1" x14ac:dyDescent="0.35"/>
    <row r="94225" customFormat="1" x14ac:dyDescent="0.35"/>
    <row r="94226" customFormat="1" x14ac:dyDescent="0.35"/>
    <row r="94227" customFormat="1" x14ac:dyDescent="0.35"/>
    <row r="94228" customFormat="1" x14ac:dyDescent="0.35"/>
    <row r="94229" customFormat="1" x14ac:dyDescent="0.35"/>
    <row r="94230" customFormat="1" x14ac:dyDescent="0.35"/>
    <row r="94231" customFormat="1" x14ac:dyDescent="0.35"/>
    <row r="94232" customFormat="1" x14ac:dyDescent="0.35"/>
    <row r="94233" customFormat="1" x14ac:dyDescent="0.35"/>
    <row r="94234" customFormat="1" x14ac:dyDescent="0.35"/>
    <row r="94235" customFormat="1" x14ac:dyDescent="0.35"/>
    <row r="94236" customFormat="1" x14ac:dyDescent="0.35"/>
    <row r="94237" customFormat="1" x14ac:dyDescent="0.35"/>
    <row r="94238" customFormat="1" x14ac:dyDescent="0.35"/>
    <row r="94239" customFormat="1" x14ac:dyDescent="0.35"/>
    <row r="94240" customFormat="1" x14ac:dyDescent="0.35"/>
    <row r="94241" customFormat="1" x14ac:dyDescent="0.35"/>
    <row r="94242" customFormat="1" x14ac:dyDescent="0.35"/>
    <row r="94243" customFormat="1" x14ac:dyDescent="0.35"/>
    <row r="94244" customFormat="1" x14ac:dyDescent="0.35"/>
    <row r="94245" customFormat="1" x14ac:dyDescent="0.35"/>
    <row r="94246" customFormat="1" x14ac:dyDescent="0.35"/>
    <row r="94247" customFormat="1" x14ac:dyDescent="0.35"/>
    <row r="94248" customFormat="1" x14ac:dyDescent="0.35"/>
    <row r="94249" customFormat="1" x14ac:dyDescent="0.35"/>
    <row r="94250" customFormat="1" x14ac:dyDescent="0.35"/>
    <row r="94251" customFormat="1" x14ac:dyDescent="0.35"/>
    <row r="94252" customFormat="1" x14ac:dyDescent="0.35"/>
    <row r="94253" customFormat="1" x14ac:dyDescent="0.35"/>
    <row r="94254" customFormat="1" x14ac:dyDescent="0.35"/>
    <row r="94255" customFormat="1" x14ac:dyDescent="0.35"/>
    <row r="94256" customFormat="1" x14ac:dyDescent="0.35"/>
    <row r="94257" customFormat="1" x14ac:dyDescent="0.35"/>
    <row r="94258" customFormat="1" x14ac:dyDescent="0.35"/>
    <row r="94259" customFormat="1" x14ac:dyDescent="0.35"/>
    <row r="94260" customFormat="1" x14ac:dyDescent="0.35"/>
    <row r="94261" customFormat="1" x14ac:dyDescent="0.35"/>
    <row r="94262" customFormat="1" x14ac:dyDescent="0.35"/>
    <row r="94263" customFormat="1" x14ac:dyDescent="0.35"/>
    <row r="94264" customFormat="1" x14ac:dyDescent="0.35"/>
    <row r="94265" customFormat="1" x14ac:dyDescent="0.35"/>
    <row r="94266" customFormat="1" x14ac:dyDescent="0.35"/>
    <row r="94267" customFormat="1" x14ac:dyDescent="0.35"/>
    <row r="94268" customFormat="1" x14ac:dyDescent="0.35"/>
    <row r="94269" customFormat="1" x14ac:dyDescent="0.35"/>
    <row r="94270" customFormat="1" x14ac:dyDescent="0.35"/>
    <row r="94271" customFormat="1" x14ac:dyDescent="0.35"/>
    <row r="94272" customFormat="1" x14ac:dyDescent="0.35"/>
    <row r="94273" customFormat="1" x14ac:dyDescent="0.35"/>
    <row r="94274" customFormat="1" x14ac:dyDescent="0.35"/>
    <row r="94275" customFormat="1" x14ac:dyDescent="0.35"/>
    <row r="94276" customFormat="1" x14ac:dyDescent="0.35"/>
    <row r="94277" customFormat="1" x14ac:dyDescent="0.35"/>
    <row r="94278" customFormat="1" x14ac:dyDescent="0.35"/>
    <row r="94279" customFormat="1" x14ac:dyDescent="0.35"/>
    <row r="94280" customFormat="1" x14ac:dyDescent="0.35"/>
    <row r="94281" customFormat="1" x14ac:dyDescent="0.35"/>
    <row r="94282" customFormat="1" x14ac:dyDescent="0.35"/>
    <row r="94283" customFormat="1" x14ac:dyDescent="0.35"/>
    <row r="94284" customFormat="1" x14ac:dyDescent="0.35"/>
    <row r="94285" customFormat="1" x14ac:dyDescent="0.35"/>
    <row r="94286" customFormat="1" x14ac:dyDescent="0.35"/>
    <row r="94287" customFormat="1" x14ac:dyDescent="0.35"/>
    <row r="94288" customFormat="1" x14ac:dyDescent="0.35"/>
    <row r="94289" customFormat="1" x14ac:dyDescent="0.35"/>
    <row r="94290" customFormat="1" x14ac:dyDescent="0.35"/>
    <row r="94291" customFormat="1" x14ac:dyDescent="0.35"/>
    <row r="94292" customFormat="1" x14ac:dyDescent="0.35"/>
    <row r="94293" customFormat="1" x14ac:dyDescent="0.35"/>
    <row r="94294" customFormat="1" x14ac:dyDescent="0.35"/>
    <row r="94295" customFormat="1" x14ac:dyDescent="0.35"/>
    <row r="94296" customFormat="1" x14ac:dyDescent="0.35"/>
    <row r="94297" customFormat="1" x14ac:dyDescent="0.35"/>
    <row r="94298" customFormat="1" x14ac:dyDescent="0.35"/>
    <row r="94299" customFormat="1" x14ac:dyDescent="0.35"/>
    <row r="94300" customFormat="1" x14ac:dyDescent="0.35"/>
    <row r="94301" customFormat="1" x14ac:dyDescent="0.35"/>
    <row r="94302" customFormat="1" x14ac:dyDescent="0.35"/>
    <row r="94303" customFormat="1" x14ac:dyDescent="0.35"/>
    <row r="94304" customFormat="1" x14ac:dyDescent="0.35"/>
    <row r="94305" customFormat="1" x14ac:dyDescent="0.35"/>
    <row r="94306" customFormat="1" x14ac:dyDescent="0.35"/>
    <row r="94307" customFormat="1" x14ac:dyDescent="0.35"/>
    <row r="94308" customFormat="1" x14ac:dyDescent="0.35"/>
    <row r="94309" customFormat="1" x14ac:dyDescent="0.35"/>
    <row r="94310" customFormat="1" x14ac:dyDescent="0.35"/>
    <row r="94311" customFormat="1" x14ac:dyDescent="0.35"/>
    <row r="94312" customFormat="1" x14ac:dyDescent="0.35"/>
    <row r="94313" customFormat="1" x14ac:dyDescent="0.35"/>
    <row r="94314" customFormat="1" x14ac:dyDescent="0.35"/>
    <row r="94315" customFormat="1" x14ac:dyDescent="0.35"/>
    <row r="94316" customFormat="1" x14ac:dyDescent="0.35"/>
    <row r="94317" customFormat="1" x14ac:dyDescent="0.35"/>
    <row r="94318" customFormat="1" x14ac:dyDescent="0.35"/>
    <row r="94319" customFormat="1" x14ac:dyDescent="0.35"/>
    <row r="94320" customFormat="1" x14ac:dyDescent="0.35"/>
    <row r="94321" customFormat="1" x14ac:dyDescent="0.35"/>
    <row r="94322" customFormat="1" x14ac:dyDescent="0.35"/>
    <row r="94323" customFormat="1" x14ac:dyDescent="0.35"/>
    <row r="94324" customFormat="1" x14ac:dyDescent="0.35"/>
    <row r="94325" customFormat="1" x14ac:dyDescent="0.35"/>
    <row r="94326" customFormat="1" x14ac:dyDescent="0.35"/>
    <row r="94327" customFormat="1" x14ac:dyDescent="0.35"/>
    <row r="94328" customFormat="1" x14ac:dyDescent="0.35"/>
    <row r="94329" customFormat="1" x14ac:dyDescent="0.35"/>
    <row r="94330" customFormat="1" x14ac:dyDescent="0.35"/>
    <row r="94331" customFormat="1" x14ac:dyDescent="0.35"/>
    <row r="94332" customFormat="1" x14ac:dyDescent="0.35"/>
    <row r="94333" customFormat="1" x14ac:dyDescent="0.35"/>
    <row r="94334" customFormat="1" x14ac:dyDescent="0.35"/>
    <row r="94335" customFormat="1" x14ac:dyDescent="0.35"/>
    <row r="94336" customFormat="1" x14ac:dyDescent="0.35"/>
    <row r="94337" customFormat="1" x14ac:dyDescent="0.35"/>
    <row r="94338" customFormat="1" x14ac:dyDescent="0.35"/>
    <row r="94339" customFormat="1" x14ac:dyDescent="0.35"/>
    <row r="94340" customFormat="1" x14ac:dyDescent="0.35"/>
    <row r="94341" customFormat="1" x14ac:dyDescent="0.35"/>
    <row r="94342" customFormat="1" x14ac:dyDescent="0.35"/>
    <row r="94343" customFormat="1" x14ac:dyDescent="0.35"/>
    <row r="94344" customFormat="1" x14ac:dyDescent="0.35"/>
    <row r="94345" customFormat="1" x14ac:dyDescent="0.35"/>
    <row r="94346" customFormat="1" x14ac:dyDescent="0.35"/>
    <row r="94347" customFormat="1" x14ac:dyDescent="0.35"/>
    <row r="94348" customFormat="1" x14ac:dyDescent="0.35"/>
    <row r="94349" customFormat="1" x14ac:dyDescent="0.35"/>
    <row r="94350" customFormat="1" x14ac:dyDescent="0.35"/>
    <row r="94351" customFormat="1" x14ac:dyDescent="0.35"/>
    <row r="94352" customFormat="1" x14ac:dyDescent="0.35"/>
    <row r="94353" customFormat="1" x14ac:dyDescent="0.35"/>
    <row r="94354" customFormat="1" x14ac:dyDescent="0.35"/>
    <row r="94355" customFormat="1" x14ac:dyDescent="0.35"/>
    <row r="94356" customFormat="1" x14ac:dyDescent="0.35"/>
    <row r="94357" customFormat="1" x14ac:dyDescent="0.35"/>
    <row r="94358" customFormat="1" x14ac:dyDescent="0.35"/>
    <row r="94359" customFormat="1" x14ac:dyDescent="0.35"/>
    <row r="94360" customFormat="1" x14ac:dyDescent="0.35"/>
    <row r="94361" customFormat="1" x14ac:dyDescent="0.35"/>
    <row r="94362" customFormat="1" x14ac:dyDescent="0.35"/>
    <row r="94363" customFormat="1" x14ac:dyDescent="0.35"/>
    <row r="94364" customFormat="1" x14ac:dyDescent="0.35"/>
    <row r="94365" customFormat="1" x14ac:dyDescent="0.35"/>
    <row r="94366" customFormat="1" x14ac:dyDescent="0.35"/>
    <row r="94367" customFormat="1" x14ac:dyDescent="0.35"/>
    <row r="94368" customFormat="1" x14ac:dyDescent="0.35"/>
    <row r="94369" customFormat="1" x14ac:dyDescent="0.35"/>
    <row r="94370" customFormat="1" x14ac:dyDescent="0.35"/>
    <row r="94371" customFormat="1" x14ac:dyDescent="0.35"/>
    <row r="94372" customFormat="1" x14ac:dyDescent="0.35"/>
    <row r="94373" customFormat="1" x14ac:dyDescent="0.35"/>
    <row r="94374" customFormat="1" x14ac:dyDescent="0.35"/>
    <row r="94375" customFormat="1" x14ac:dyDescent="0.35"/>
    <row r="94376" customFormat="1" x14ac:dyDescent="0.35"/>
    <row r="94377" customFormat="1" x14ac:dyDescent="0.35"/>
    <row r="94378" customFormat="1" x14ac:dyDescent="0.35"/>
    <row r="94379" customFormat="1" x14ac:dyDescent="0.35"/>
    <row r="94380" customFormat="1" x14ac:dyDescent="0.35"/>
    <row r="94381" customFormat="1" x14ac:dyDescent="0.35"/>
    <row r="94382" customFormat="1" x14ac:dyDescent="0.35"/>
    <row r="94383" customFormat="1" x14ac:dyDescent="0.35"/>
    <row r="94384" customFormat="1" x14ac:dyDescent="0.35"/>
    <row r="94385" customFormat="1" x14ac:dyDescent="0.35"/>
    <row r="94386" customFormat="1" x14ac:dyDescent="0.35"/>
    <row r="94387" customFormat="1" x14ac:dyDescent="0.35"/>
    <row r="94388" customFormat="1" x14ac:dyDescent="0.35"/>
    <row r="94389" customFormat="1" x14ac:dyDescent="0.35"/>
    <row r="94390" customFormat="1" x14ac:dyDescent="0.35"/>
    <row r="94391" customFormat="1" x14ac:dyDescent="0.35"/>
    <row r="94392" customFormat="1" x14ac:dyDescent="0.35"/>
    <row r="94393" customFormat="1" x14ac:dyDescent="0.35"/>
    <row r="94394" customFormat="1" x14ac:dyDescent="0.35"/>
    <row r="94395" customFormat="1" x14ac:dyDescent="0.35"/>
    <row r="94396" customFormat="1" x14ac:dyDescent="0.35"/>
    <row r="94397" customFormat="1" x14ac:dyDescent="0.35"/>
    <row r="94398" customFormat="1" x14ac:dyDescent="0.35"/>
    <row r="94399" customFormat="1" x14ac:dyDescent="0.35"/>
    <row r="94400" customFormat="1" x14ac:dyDescent="0.35"/>
    <row r="94401" customFormat="1" x14ac:dyDescent="0.35"/>
    <row r="94402" customFormat="1" x14ac:dyDescent="0.35"/>
    <row r="94403" customFormat="1" x14ac:dyDescent="0.35"/>
    <row r="94404" customFormat="1" x14ac:dyDescent="0.35"/>
    <row r="94405" customFormat="1" x14ac:dyDescent="0.35"/>
    <row r="94406" customFormat="1" x14ac:dyDescent="0.35"/>
    <row r="94407" customFormat="1" x14ac:dyDescent="0.35"/>
    <row r="94408" customFormat="1" x14ac:dyDescent="0.35"/>
    <row r="94409" customFormat="1" x14ac:dyDescent="0.35"/>
    <row r="94410" customFormat="1" x14ac:dyDescent="0.35"/>
    <row r="94411" customFormat="1" x14ac:dyDescent="0.35"/>
    <row r="94412" customFormat="1" x14ac:dyDescent="0.35"/>
    <row r="94413" customFormat="1" x14ac:dyDescent="0.35"/>
    <row r="94414" customFormat="1" x14ac:dyDescent="0.35"/>
    <row r="94415" customFormat="1" x14ac:dyDescent="0.35"/>
    <row r="94416" customFormat="1" x14ac:dyDescent="0.35"/>
    <row r="94417" customFormat="1" x14ac:dyDescent="0.35"/>
    <row r="94418" customFormat="1" x14ac:dyDescent="0.35"/>
    <row r="94419" customFormat="1" x14ac:dyDescent="0.35"/>
    <row r="94420" customFormat="1" x14ac:dyDescent="0.35"/>
    <row r="94421" customFormat="1" x14ac:dyDescent="0.35"/>
    <row r="94422" customFormat="1" x14ac:dyDescent="0.35"/>
    <row r="94423" customFormat="1" x14ac:dyDescent="0.35"/>
    <row r="94424" customFormat="1" x14ac:dyDescent="0.35"/>
    <row r="94425" customFormat="1" x14ac:dyDescent="0.35"/>
    <row r="94426" customFormat="1" x14ac:dyDescent="0.35"/>
    <row r="94427" customFormat="1" x14ac:dyDescent="0.35"/>
    <row r="94428" customFormat="1" x14ac:dyDescent="0.35"/>
    <row r="94429" customFormat="1" x14ac:dyDescent="0.35"/>
    <row r="94430" customFormat="1" x14ac:dyDescent="0.35"/>
    <row r="94431" customFormat="1" x14ac:dyDescent="0.35"/>
    <row r="94432" customFormat="1" x14ac:dyDescent="0.35"/>
    <row r="94433" customFormat="1" x14ac:dyDescent="0.35"/>
    <row r="94434" customFormat="1" x14ac:dyDescent="0.35"/>
    <row r="94435" customFormat="1" x14ac:dyDescent="0.35"/>
    <row r="94436" customFormat="1" x14ac:dyDescent="0.35"/>
    <row r="94437" customFormat="1" x14ac:dyDescent="0.35"/>
    <row r="94438" customFormat="1" x14ac:dyDescent="0.35"/>
    <row r="94439" customFormat="1" x14ac:dyDescent="0.35"/>
    <row r="94440" customFormat="1" x14ac:dyDescent="0.35"/>
    <row r="94441" customFormat="1" x14ac:dyDescent="0.35"/>
    <row r="94442" customFormat="1" x14ac:dyDescent="0.35"/>
    <row r="94443" customFormat="1" x14ac:dyDescent="0.35"/>
    <row r="94444" customFormat="1" x14ac:dyDescent="0.35"/>
    <row r="94445" customFormat="1" x14ac:dyDescent="0.35"/>
    <row r="94446" customFormat="1" x14ac:dyDescent="0.35"/>
    <row r="94447" customFormat="1" x14ac:dyDescent="0.35"/>
    <row r="94448" customFormat="1" x14ac:dyDescent="0.35"/>
    <row r="94449" customFormat="1" x14ac:dyDescent="0.35"/>
    <row r="94450" customFormat="1" x14ac:dyDescent="0.35"/>
    <row r="94451" customFormat="1" x14ac:dyDescent="0.35"/>
    <row r="94452" customFormat="1" x14ac:dyDescent="0.35"/>
    <row r="94453" customFormat="1" x14ac:dyDescent="0.35"/>
    <row r="94454" customFormat="1" x14ac:dyDescent="0.35"/>
    <row r="94455" customFormat="1" x14ac:dyDescent="0.35"/>
    <row r="94456" customFormat="1" x14ac:dyDescent="0.35"/>
    <row r="94457" customFormat="1" x14ac:dyDescent="0.35"/>
    <row r="94458" customFormat="1" x14ac:dyDescent="0.35"/>
    <row r="94459" customFormat="1" x14ac:dyDescent="0.35"/>
    <row r="94460" customFormat="1" x14ac:dyDescent="0.35"/>
    <row r="94461" customFormat="1" x14ac:dyDescent="0.35"/>
    <row r="94462" customFormat="1" x14ac:dyDescent="0.35"/>
    <row r="94463" customFormat="1" x14ac:dyDescent="0.35"/>
    <row r="94464" customFormat="1" x14ac:dyDescent="0.35"/>
    <row r="94465" customFormat="1" x14ac:dyDescent="0.35"/>
    <row r="94466" customFormat="1" x14ac:dyDescent="0.35"/>
    <row r="94467" customFormat="1" x14ac:dyDescent="0.35"/>
    <row r="94468" customFormat="1" x14ac:dyDescent="0.35"/>
    <row r="94469" customFormat="1" x14ac:dyDescent="0.35"/>
    <row r="94470" customFormat="1" x14ac:dyDescent="0.35"/>
    <row r="94471" customFormat="1" x14ac:dyDescent="0.35"/>
    <row r="94472" customFormat="1" x14ac:dyDescent="0.35"/>
    <row r="94473" customFormat="1" x14ac:dyDescent="0.35"/>
    <row r="94474" customFormat="1" x14ac:dyDescent="0.35"/>
    <row r="94475" customFormat="1" x14ac:dyDescent="0.35"/>
    <row r="94476" customFormat="1" x14ac:dyDescent="0.35"/>
    <row r="94477" customFormat="1" x14ac:dyDescent="0.35"/>
    <row r="94478" customFormat="1" x14ac:dyDescent="0.35"/>
    <row r="94479" customFormat="1" x14ac:dyDescent="0.35"/>
    <row r="94480" customFormat="1" x14ac:dyDescent="0.35"/>
    <row r="94481" customFormat="1" x14ac:dyDescent="0.35"/>
    <row r="94482" customFormat="1" x14ac:dyDescent="0.35"/>
    <row r="94483" customFormat="1" x14ac:dyDescent="0.35"/>
    <row r="94484" customFormat="1" x14ac:dyDescent="0.35"/>
    <row r="94485" customFormat="1" x14ac:dyDescent="0.35"/>
    <row r="94486" customFormat="1" x14ac:dyDescent="0.35"/>
    <row r="94487" customFormat="1" x14ac:dyDescent="0.35"/>
    <row r="94488" customFormat="1" x14ac:dyDescent="0.35"/>
    <row r="94489" customFormat="1" x14ac:dyDescent="0.35"/>
    <row r="94490" customFormat="1" x14ac:dyDescent="0.35"/>
    <row r="94491" customFormat="1" x14ac:dyDescent="0.35"/>
    <row r="94492" customFormat="1" x14ac:dyDescent="0.35"/>
    <row r="94493" customFormat="1" x14ac:dyDescent="0.35"/>
    <row r="94494" customFormat="1" x14ac:dyDescent="0.35"/>
    <row r="94495" customFormat="1" x14ac:dyDescent="0.35"/>
    <row r="94496" customFormat="1" x14ac:dyDescent="0.35"/>
    <row r="94497" customFormat="1" x14ac:dyDescent="0.35"/>
    <row r="94498" customFormat="1" x14ac:dyDescent="0.35"/>
    <row r="94499" customFormat="1" x14ac:dyDescent="0.35"/>
    <row r="94500" customFormat="1" x14ac:dyDescent="0.35"/>
    <row r="94501" customFormat="1" x14ac:dyDescent="0.35"/>
    <row r="94502" customFormat="1" x14ac:dyDescent="0.35"/>
    <row r="94503" customFormat="1" x14ac:dyDescent="0.35"/>
    <row r="94504" customFormat="1" x14ac:dyDescent="0.35"/>
    <row r="94505" customFormat="1" x14ac:dyDescent="0.35"/>
    <row r="94506" customFormat="1" x14ac:dyDescent="0.35"/>
    <row r="94507" customFormat="1" x14ac:dyDescent="0.35"/>
    <row r="94508" customFormat="1" x14ac:dyDescent="0.35"/>
    <row r="94509" customFormat="1" x14ac:dyDescent="0.35"/>
    <row r="94510" customFormat="1" x14ac:dyDescent="0.35"/>
    <row r="94511" customFormat="1" x14ac:dyDescent="0.35"/>
    <row r="94512" customFormat="1" x14ac:dyDescent="0.35"/>
    <row r="94513" customFormat="1" x14ac:dyDescent="0.35"/>
    <row r="94514" customFormat="1" x14ac:dyDescent="0.35"/>
    <row r="94515" customFormat="1" x14ac:dyDescent="0.35"/>
    <row r="94516" customFormat="1" x14ac:dyDescent="0.35"/>
    <row r="94517" customFormat="1" x14ac:dyDescent="0.35"/>
    <row r="94518" customFormat="1" x14ac:dyDescent="0.35"/>
    <row r="94519" customFormat="1" x14ac:dyDescent="0.35"/>
    <row r="94520" customFormat="1" x14ac:dyDescent="0.35"/>
    <row r="94521" customFormat="1" x14ac:dyDescent="0.35"/>
    <row r="94522" customFormat="1" x14ac:dyDescent="0.35"/>
    <row r="94523" customFormat="1" x14ac:dyDescent="0.35"/>
    <row r="94524" customFormat="1" x14ac:dyDescent="0.35"/>
    <row r="94525" customFormat="1" x14ac:dyDescent="0.35"/>
    <row r="94526" customFormat="1" x14ac:dyDescent="0.35"/>
    <row r="94527" customFormat="1" x14ac:dyDescent="0.35"/>
    <row r="94528" customFormat="1" x14ac:dyDescent="0.35"/>
    <row r="94529" customFormat="1" x14ac:dyDescent="0.35"/>
    <row r="94530" customFormat="1" x14ac:dyDescent="0.35"/>
    <row r="94531" customFormat="1" x14ac:dyDescent="0.35"/>
    <row r="94532" customFormat="1" x14ac:dyDescent="0.35"/>
    <row r="94533" customFormat="1" x14ac:dyDescent="0.35"/>
    <row r="94534" customFormat="1" x14ac:dyDescent="0.35"/>
    <row r="94535" customFormat="1" x14ac:dyDescent="0.35"/>
    <row r="94536" customFormat="1" x14ac:dyDescent="0.35"/>
    <row r="94537" customFormat="1" x14ac:dyDescent="0.35"/>
    <row r="94538" customFormat="1" x14ac:dyDescent="0.35"/>
    <row r="94539" customFormat="1" x14ac:dyDescent="0.35"/>
    <row r="94540" customFormat="1" x14ac:dyDescent="0.35"/>
    <row r="94541" customFormat="1" x14ac:dyDescent="0.35"/>
    <row r="94542" customFormat="1" x14ac:dyDescent="0.35"/>
    <row r="94543" customFormat="1" x14ac:dyDescent="0.35"/>
    <row r="94544" customFormat="1" x14ac:dyDescent="0.35"/>
    <row r="94545" customFormat="1" x14ac:dyDescent="0.35"/>
    <row r="94546" customFormat="1" x14ac:dyDescent="0.35"/>
    <row r="94547" customFormat="1" x14ac:dyDescent="0.35"/>
    <row r="94548" customFormat="1" x14ac:dyDescent="0.35"/>
    <row r="94549" customFormat="1" x14ac:dyDescent="0.35"/>
    <row r="94550" customFormat="1" x14ac:dyDescent="0.35"/>
    <row r="94551" customFormat="1" x14ac:dyDescent="0.35"/>
    <row r="94552" customFormat="1" x14ac:dyDescent="0.35"/>
    <row r="94553" customFormat="1" x14ac:dyDescent="0.35"/>
    <row r="94554" customFormat="1" x14ac:dyDescent="0.35"/>
    <row r="94555" customFormat="1" x14ac:dyDescent="0.35"/>
    <row r="94556" customFormat="1" x14ac:dyDescent="0.35"/>
    <row r="94557" customFormat="1" x14ac:dyDescent="0.35"/>
    <row r="94558" customFormat="1" x14ac:dyDescent="0.35"/>
    <row r="94559" customFormat="1" x14ac:dyDescent="0.35"/>
    <row r="94560" customFormat="1" x14ac:dyDescent="0.35"/>
    <row r="94561" customFormat="1" x14ac:dyDescent="0.35"/>
    <row r="94562" customFormat="1" x14ac:dyDescent="0.35"/>
    <row r="94563" customFormat="1" x14ac:dyDescent="0.35"/>
    <row r="94564" customFormat="1" x14ac:dyDescent="0.35"/>
    <row r="94565" customFormat="1" x14ac:dyDescent="0.35"/>
    <row r="94566" customFormat="1" x14ac:dyDescent="0.35"/>
    <row r="94567" customFormat="1" x14ac:dyDescent="0.35"/>
    <row r="94568" customFormat="1" x14ac:dyDescent="0.35"/>
    <row r="94569" customFormat="1" x14ac:dyDescent="0.35"/>
    <row r="94570" customFormat="1" x14ac:dyDescent="0.35"/>
    <row r="94571" customFormat="1" x14ac:dyDescent="0.35"/>
    <row r="94572" customFormat="1" x14ac:dyDescent="0.35"/>
    <row r="94573" customFormat="1" x14ac:dyDescent="0.35"/>
    <row r="94574" customFormat="1" x14ac:dyDescent="0.35"/>
    <row r="94575" customFormat="1" x14ac:dyDescent="0.35"/>
    <row r="94576" customFormat="1" x14ac:dyDescent="0.35"/>
    <row r="94577" customFormat="1" x14ac:dyDescent="0.35"/>
    <row r="94578" customFormat="1" x14ac:dyDescent="0.35"/>
    <row r="94579" customFormat="1" x14ac:dyDescent="0.35"/>
    <row r="94580" customFormat="1" x14ac:dyDescent="0.35"/>
    <row r="94581" customFormat="1" x14ac:dyDescent="0.35"/>
    <row r="94582" customFormat="1" x14ac:dyDescent="0.35"/>
    <row r="94583" customFormat="1" x14ac:dyDescent="0.35"/>
    <row r="94584" customFormat="1" x14ac:dyDescent="0.35"/>
    <row r="94585" customFormat="1" x14ac:dyDescent="0.35"/>
    <row r="94586" customFormat="1" x14ac:dyDescent="0.35"/>
    <row r="94587" customFormat="1" x14ac:dyDescent="0.35"/>
    <row r="94588" customFormat="1" x14ac:dyDescent="0.35"/>
    <row r="94589" customFormat="1" x14ac:dyDescent="0.35"/>
    <row r="94590" customFormat="1" x14ac:dyDescent="0.35"/>
    <row r="94591" customFormat="1" x14ac:dyDescent="0.35"/>
    <row r="94592" customFormat="1" x14ac:dyDescent="0.35"/>
    <row r="94593" customFormat="1" x14ac:dyDescent="0.35"/>
    <row r="94594" customFormat="1" x14ac:dyDescent="0.35"/>
    <row r="94595" customFormat="1" x14ac:dyDescent="0.35"/>
    <row r="94596" customFormat="1" x14ac:dyDescent="0.35"/>
    <row r="94597" customFormat="1" x14ac:dyDescent="0.35"/>
    <row r="94598" customFormat="1" x14ac:dyDescent="0.35"/>
    <row r="94599" customFormat="1" x14ac:dyDescent="0.35"/>
    <row r="94600" customFormat="1" x14ac:dyDescent="0.35"/>
    <row r="94601" customFormat="1" x14ac:dyDescent="0.35"/>
    <row r="94602" customFormat="1" x14ac:dyDescent="0.35"/>
    <row r="94603" customFormat="1" x14ac:dyDescent="0.35"/>
    <row r="94604" customFormat="1" x14ac:dyDescent="0.35"/>
    <row r="94605" customFormat="1" x14ac:dyDescent="0.35"/>
    <row r="94606" customFormat="1" x14ac:dyDescent="0.35"/>
    <row r="94607" customFormat="1" x14ac:dyDescent="0.35"/>
    <row r="94608" customFormat="1" x14ac:dyDescent="0.35"/>
    <row r="94609" customFormat="1" x14ac:dyDescent="0.35"/>
    <row r="94610" customFormat="1" x14ac:dyDescent="0.35"/>
    <row r="94611" customFormat="1" x14ac:dyDescent="0.35"/>
    <row r="94612" customFormat="1" x14ac:dyDescent="0.35"/>
    <row r="94613" customFormat="1" x14ac:dyDescent="0.35"/>
    <row r="94614" customFormat="1" x14ac:dyDescent="0.35"/>
    <row r="94615" customFormat="1" x14ac:dyDescent="0.35"/>
    <row r="94616" customFormat="1" x14ac:dyDescent="0.35"/>
    <row r="94617" customFormat="1" x14ac:dyDescent="0.35"/>
    <row r="94618" customFormat="1" x14ac:dyDescent="0.35"/>
    <row r="94619" customFormat="1" x14ac:dyDescent="0.35"/>
    <row r="94620" customFormat="1" x14ac:dyDescent="0.35"/>
    <row r="94621" customFormat="1" x14ac:dyDescent="0.35"/>
    <row r="94622" customFormat="1" x14ac:dyDescent="0.35"/>
    <row r="94623" customFormat="1" x14ac:dyDescent="0.35"/>
    <row r="94624" customFormat="1" x14ac:dyDescent="0.35"/>
    <row r="94625" customFormat="1" x14ac:dyDescent="0.35"/>
    <row r="94626" customFormat="1" x14ac:dyDescent="0.35"/>
    <row r="94627" customFormat="1" x14ac:dyDescent="0.35"/>
    <row r="94628" customFormat="1" x14ac:dyDescent="0.35"/>
    <row r="94629" customFormat="1" x14ac:dyDescent="0.35"/>
    <row r="94630" customFormat="1" x14ac:dyDescent="0.35"/>
    <row r="94631" customFormat="1" x14ac:dyDescent="0.35"/>
    <row r="94632" customFormat="1" x14ac:dyDescent="0.35"/>
    <row r="94633" customFormat="1" x14ac:dyDescent="0.35"/>
    <row r="94634" customFormat="1" x14ac:dyDescent="0.35"/>
    <row r="94635" customFormat="1" x14ac:dyDescent="0.35"/>
    <row r="94636" customFormat="1" x14ac:dyDescent="0.35"/>
    <row r="94637" customFormat="1" x14ac:dyDescent="0.35"/>
    <row r="94638" customFormat="1" x14ac:dyDescent="0.35"/>
    <row r="94639" customFormat="1" x14ac:dyDescent="0.35"/>
    <row r="94640" customFormat="1" x14ac:dyDescent="0.35"/>
    <row r="94641" customFormat="1" x14ac:dyDescent="0.35"/>
    <row r="94642" customFormat="1" x14ac:dyDescent="0.35"/>
    <row r="94643" customFormat="1" x14ac:dyDescent="0.35"/>
    <row r="94644" customFormat="1" x14ac:dyDescent="0.35"/>
    <row r="94645" customFormat="1" x14ac:dyDescent="0.35"/>
    <row r="94646" customFormat="1" x14ac:dyDescent="0.35"/>
    <row r="94647" customFormat="1" x14ac:dyDescent="0.35"/>
    <row r="94648" customFormat="1" x14ac:dyDescent="0.35"/>
    <row r="94649" customFormat="1" x14ac:dyDescent="0.35"/>
    <row r="94650" customFormat="1" x14ac:dyDescent="0.35"/>
    <row r="94651" customFormat="1" x14ac:dyDescent="0.35"/>
    <row r="94652" customFormat="1" x14ac:dyDescent="0.35"/>
    <row r="94653" customFormat="1" x14ac:dyDescent="0.35"/>
    <row r="94654" customFormat="1" x14ac:dyDescent="0.35"/>
    <row r="94655" customFormat="1" x14ac:dyDescent="0.35"/>
    <row r="94656" customFormat="1" x14ac:dyDescent="0.35"/>
    <row r="94657" customFormat="1" x14ac:dyDescent="0.35"/>
    <row r="94658" customFormat="1" x14ac:dyDescent="0.35"/>
    <row r="94659" customFormat="1" x14ac:dyDescent="0.35"/>
    <row r="94660" customFormat="1" x14ac:dyDescent="0.35"/>
    <row r="94661" customFormat="1" x14ac:dyDescent="0.35"/>
    <row r="94662" customFormat="1" x14ac:dyDescent="0.35"/>
    <row r="94663" customFormat="1" x14ac:dyDescent="0.35"/>
    <row r="94664" customFormat="1" x14ac:dyDescent="0.35"/>
    <row r="94665" customFormat="1" x14ac:dyDescent="0.35"/>
    <row r="94666" customFormat="1" x14ac:dyDescent="0.35"/>
    <row r="94667" customFormat="1" x14ac:dyDescent="0.35"/>
    <row r="94668" customFormat="1" x14ac:dyDescent="0.35"/>
    <row r="94669" customFormat="1" x14ac:dyDescent="0.35"/>
    <row r="94670" customFormat="1" x14ac:dyDescent="0.35"/>
    <row r="94671" customFormat="1" x14ac:dyDescent="0.35"/>
    <row r="94672" customFormat="1" x14ac:dyDescent="0.35"/>
    <row r="94673" customFormat="1" x14ac:dyDescent="0.35"/>
    <row r="94674" customFormat="1" x14ac:dyDescent="0.35"/>
    <row r="94675" customFormat="1" x14ac:dyDescent="0.35"/>
    <row r="94676" customFormat="1" x14ac:dyDescent="0.35"/>
    <row r="94677" customFormat="1" x14ac:dyDescent="0.35"/>
    <row r="94678" customFormat="1" x14ac:dyDescent="0.35"/>
    <row r="94679" customFormat="1" x14ac:dyDescent="0.35"/>
    <row r="94680" customFormat="1" x14ac:dyDescent="0.35"/>
    <row r="94681" customFormat="1" x14ac:dyDescent="0.35"/>
    <row r="94682" customFormat="1" x14ac:dyDescent="0.35"/>
    <row r="94683" customFormat="1" x14ac:dyDescent="0.35"/>
    <row r="94684" customFormat="1" x14ac:dyDescent="0.35"/>
    <row r="94685" customFormat="1" x14ac:dyDescent="0.35"/>
    <row r="94686" customFormat="1" x14ac:dyDescent="0.35"/>
    <row r="94687" customFormat="1" x14ac:dyDescent="0.35"/>
    <row r="94688" customFormat="1" x14ac:dyDescent="0.35"/>
    <row r="94689" customFormat="1" x14ac:dyDescent="0.35"/>
    <row r="94690" customFormat="1" x14ac:dyDescent="0.35"/>
    <row r="94691" customFormat="1" x14ac:dyDescent="0.35"/>
    <row r="94692" customFormat="1" x14ac:dyDescent="0.35"/>
    <row r="94693" customFormat="1" x14ac:dyDescent="0.35"/>
    <row r="94694" customFormat="1" x14ac:dyDescent="0.35"/>
    <row r="94695" customFormat="1" x14ac:dyDescent="0.35"/>
    <row r="94696" customFormat="1" x14ac:dyDescent="0.35"/>
    <row r="94697" customFormat="1" x14ac:dyDescent="0.35"/>
    <row r="94698" customFormat="1" x14ac:dyDescent="0.35"/>
    <row r="94699" customFormat="1" x14ac:dyDescent="0.35"/>
    <row r="94700" customFormat="1" x14ac:dyDescent="0.35"/>
    <row r="94701" customFormat="1" x14ac:dyDescent="0.35"/>
    <row r="94702" customFormat="1" x14ac:dyDescent="0.35"/>
    <row r="94703" customFormat="1" x14ac:dyDescent="0.35"/>
    <row r="94704" customFormat="1" x14ac:dyDescent="0.35"/>
    <row r="94705" customFormat="1" x14ac:dyDescent="0.35"/>
    <row r="94706" customFormat="1" x14ac:dyDescent="0.35"/>
    <row r="94707" customFormat="1" x14ac:dyDescent="0.35"/>
    <row r="94708" customFormat="1" x14ac:dyDescent="0.35"/>
    <row r="94709" customFormat="1" x14ac:dyDescent="0.35"/>
    <row r="94710" customFormat="1" x14ac:dyDescent="0.35"/>
    <row r="94711" customFormat="1" x14ac:dyDescent="0.35"/>
    <row r="94712" customFormat="1" x14ac:dyDescent="0.35"/>
    <row r="94713" customFormat="1" x14ac:dyDescent="0.35"/>
    <row r="94714" customFormat="1" x14ac:dyDescent="0.35"/>
    <row r="94715" customFormat="1" x14ac:dyDescent="0.35"/>
    <row r="94716" customFormat="1" x14ac:dyDescent="0.35"/>
    <row r="94717" customFormat="1" x14ac:dyDescent="0.35"/>
    <row r="94718" customFormat="1" x14ac:dyDescent="0.35"/>
    <row r="94719" customFormat="1" x14ac:dyDescent="0.35"/>
    <row r="94720" customFormat="1" x14ac:dyDescent="0.35"/>
    <row r="94721" customFormat="1" x14ac:dyDescent="0.35"/>
    <row r="94722" customFormat="1" x14ac:dyDescent="0.35"/>
    <row r="94723" customFormat="1" x14ac:dyDescent="0.35"/>
    <row r="94724" customFormat="1" x14ac:dyDescent="0.35"/>
    <row r="94725" customFormat="1" x14ac:dyDescent="0.35"/>
    <row r="94726" customFormat="1" x14ac:dyDescent="0.35"/>
    <row r="94727" customFormat="1" x14ac:dyDescent="0.35"/>
    <row r="94728" customFormat="1" x14ac:dyDescent="0.35"/>
    <row r="94729" customFormat="1" x14ac:dyDescent="0.35"/>
    <row r="94730" customFormat="1" x14ac:dyDescent="0.35"/>
    <row r="94731" customFormat="1" x14ac:dyDescent="0.35"/>
    <row r="94732" customFormat="1" x14ac:dyDescent="0.35"/>
    <row r="94733" customFormat="1" x14ac:dyDescent="0.35"/>
    <row r="94734" customFormat="1" x14ac:dyDescent="0.35"/>
    <row r="94735" customFormat="1" x14ac:dyDescent="0.35"/>
    <row r="94736" customFormat="1" x14ac:dyDescent="0.35"/>
    <row r="94737" customFormat="1" x14ac:dyDescent="0.35"/>
    <row r="94738" customFormat="1" x14ac:dyDescent="0.35"/>
    <row r="94739" customFormat="1" x14ac:dyDescent="0.35"/>
    <row r="94740" customFormat="1" x14ac:dyDescent="0.35"/>
    <row r="94741" customFormat="1" x14ac:dyDescent="0.35"/>
    <row r="94742" customFormat="1" x14ac:dyDescent="0.35"/>
    <row r="94743" customFormat="1" x14ac:dyDescent="0.35"/>
    <row r="94744" customFormat="1" x14ac:dyDescent="0.35"/>
    <row r="94745" customFormat="1" x14ac:dyDescent="0.35"/>
    <row r="94746" customFormat="1" x14ac:dyDescent="0.35"/>
    <row r="94747" customFormat="1" x14ac:dyDescent="0.35"/>
    <row r="94748" customFormat="1" x14ac:dyDescent="0.35"/>
    <row r="94749" customFormat="1" x14ac:dyDescent="0.35"/>
    <row r="94750" customFormat="1" x14ac:dyDescent="0.35"/>
    <row r="94751" customFormat="1" x14ac:dyDescent="0.35"/>
    <row r="94752" customFormat="1" x14ac:dyDescent="0.35"/>
    <row r="94753" customFormat="1" x14ac:dyDescent="0.35"/>
    <row r="94754" customFormat="1" x14ac:dyDescent="0.35"/>
    <row r="94755" customFormat="1" x14ac:dyDescent="0.35"/>
    <row r="94756" customFormat="1" x14ac:dyDescent="0.35"/>
    <row r="94757" customFormat="1" x14ac:dyDescent="0.35"/>
    <row r="94758" customFormat="1" x14ac:dyDescent="0.35"/>
    <row r="94759" customFormat="1" x14ac:dyDescent="0.35"/>
    <row r="94760" customFormat="1" x14ac:dyDescent="0.35"/>
    <row r="94761" customFormat="1" x14ac:dyDescent="0.35"/>
    <row r="94762" customFormat="1" x14ac:dyDescent="0.35"/>
    <row r="94763" customFormat="1" x14ac:dyDescent="0.35"/>
    <row r="94764" customFormat="1" x14ac:dyDescent="0.35"/>
    <row r="94765" customFormat="1" x14ac:dyDescent="0.35"/>
    <row r="94766" customFormat="1" x14ac:dyDescent="0.35"/>
    <row r="94767" customFormat="1" x14ac:dyDescent="0.35"/>
    <row r="94768" customFormat="1" x14ac:dyDescent="0.35"/>
    <row r="94769" customFormat="1" x14ac:dyDescent="0.35"/>
    <row r="94770" customFormat="1" x14ac:dyDescent="0.35"/>
    <row r="94771" customFormat="1" x14ac:dyDescent="0.35"/>
    <row r="94772" customFormat="1" x14ac:dyDescent="0.35"/>
    <row r="94773" customFormat="1" x14ac:dyDescent="0.35"/>
    <row r="94774" customFormat="1" x14ac:dyDescent="0.35"/>
    <row r="94775" customFormat="1" x14ac:dyDescent="0.35"/>
    <row r="94776" customFormat="1" x14ac:dyDescent="0.35"/>
    <row r="94777" customFormat="1" x14ac:dyDescent="0.35"/>
    <row r="94778" customFormat="1" x14ac:dyDescent="0.35"/>
    <row r="94779" customFormat="1" x14ac:dyDescent="0.35"/>
    <row r="94780" customFormat="1" x14ac:dyDescent="0.35"/>
    <row r="94781" customFormat="1" x14ac:dyDescent="0.35"/>
    <row r="94782" customFormat="1" x14ac:dyDescent="0.35"/>
    <row r="94783" customFormat="1" x14ac:dyDescent="0.35"/>
    <row r="94784" customFormat="1" x14ac:dyDescent="0.35"/>
    <row r="94785" customFormat="1" x14ac:dyDescent="0.35"/>
    <row r="94786" customFormat="1" x14ac:dyDescent="0.35"/>
    <row r="94787" customFormat="1" x14ac:dyDescent="0.35"/>
    <row r="94788" customFormat="1" x14ac:dyDescent="0.35"/>
    <row r="94789" customFormat="1" x14ac:dyDescent="0.35"/>
    <row r="94790" customFormat="1" x14ac:dyDescent="0.35"/>
    <row r="94791" customFormat="1" x14ac:dyDescent="0.35"/>
    <row r="94792" customFormat="1" x14ac:dyDescent="0.35"/>
    <row r="94793" customFormat="1" x14ac:dyDescent="0.35"/>
    <row r="94794" customFormat="1" x14ac:dyDescent="0.35"/>
    <row r="94795" customFormat="1" x14ac:dyDescent="0.35"/>
    <row r="94796" customFormat="1" x14ac:dyDescent="0.35"/>
    <row r="94797" customFormat="1" x14ac:dyDescent="0.35"/>
    <row r="94798" customFormat="1" x14ac:dyDescent="0.35"/>
    <row r="94799" customFormat="1" x14ac:dyDescent="0.35"/>
    <row r="94800" customFormat="1" x14ac:dyDescent="0.35"/>
    <row r="94801" customFormat="1" x14ac:dyDescent="0.35"/>
    <row r="94802" customFormat="1" x14ac:dyDescent="0.35"/>
    <row r="94803" customFormat="1" x14ac:dyDescent="0.35"/>
    <row r="94804" customFormat="1" x14ac:dyDescent="0.35"/>
    <row r="94805" customFormat="1" x14ac:dyDescent="0.35"/>
    <row r="94806" customFormat="1" x14ac:dyDescent="0.35"/>
    <row r="94807" customFormat="1" x14ac:dyDescent="0.35"/>
    <row r="94808" customFormat="1" x14ac:dyDescent="0.35"/>
    <row r="94809" customFormat="1" x14ac:dyDescent="0.35"/>
    <row r="94810" customFormat="1" x14ac:dyDescent="0.35"/>
    <row r="94811" customFormat="1" x14ac:dyDescent="0.35"/>
    <row r="94812" customFormat="1" x14ac:dyDescent="0.35"/>
    <row r="94813" customFormat="1" x14ac:dyDescent="0.35"/>
    <row r="94814" customFormat="1" x14ac:dyDescent="0.35"/>
    <row r="94815" customFormat="1" x14ac:dyDescent="0.35"/>
    <row r="94816" customFormat="1" x14ac:dyDescent="0.35"/>
    <row r="94817" customFormat="1" x14ac:dyDescent="0.35"/>
    <row r="94818" customFormat="1" x14ac:dyDescent="0.35"/>
    <row r="94819" customFormat="1" x14ac:dyDescent="0.35"/>
    <row r="94820" customFormat="1" x14ac:dyDescent="0.35"/>
    <row r="94821" customFormat="1" x14ac:dyDescent="0.35"/>
    <row r="94822" customFormat="1" x14ac:dyDescent="0.35"/>
    <row r="94823" customFormat="1" x14ac:dyDescent="0.35"/>
    <row r="94824" customFormat="1" x14ac:dyDescent="0.35"/>
    <row r="94825" customFormat="1" x14ac:dyDescent="0.35"/>
    <row r="94826" customFormat="1" x14ac:dyDescent="0.35"/>
    <row r="94827" customFormat="1" x14ac:dyDescent="0.35"/>
    <row r="94828" customFormat="1" x14ac:dyDescent="0.35"/>
    <row r="94829" customFormat="1" x14ac:dyDescent="0.35"/>
    <row r="94830" customFormat="1" x14ac:dyDescent="0.35"/>
    <row r="94831" customFormat="1" x14ac:dyDescent="0.35"/>
    <row r="94832" customFormat="1" x14ac:dyDescent="0.35"/>
    <row r="94833" customFormat="1" x14ac:dyDescent="0.35"/>
    <row r="94834" customFormat="1" x14ac:dyDescent="0.35"/>
    <row r="94835" customFormat="1" x14ac:dyDescent="0.35"/>
    <row r="94836" customFormat="1" x14ac:dyDescent="0.35"/>
    <row r="94837" customFormat="1" x14ac:dyDescent="0.35"/>
    <row r="94838" customFormat="1" x14ac:dyDescent="0.35"/>
    <row r="94839" customFormat="1" x14ac:dyDescent="0.35"/>
    <row r="94840" customFormat="1" x14ac:dyDescent="0.35"/>
    <row r="94841" customFormat="1" x14ac:dyDescent="0.35"/>
    <row r="94842" customFormat="1" x14ac:dyDescent="0.35"/>
    <row r="94843" customFormat="1" x14ac:dyDescent="0.35"/>
    <row r="94844" customFormat="1" x14ac:dyDescent="0.35"/>
    <row r="94845" customFormat="1" x14ac:dyDescent="0.35"/>
    <row r="94846" customFormat="1" x14ac:dyDescent="0.35"/>
    <row r="94847" customFormat="1" x14ac:dyDescent="0.35"/>
    <row r="94848" customFormat="1" x14ac:dyDescent="0.35"/>
    <row r="94849" customFormat="1" x14ac:dyDescent="0.35"/>
    <row r="94850" customFormat="1" x14ac:dyDescent="0.35"/>
    <row r="94851" customFormat="1" x14ac:dyDescent="0.35"/>
    <row r="94852" customFormat="1" x14ac:dyDescent="0.35"/>
    <row r="94853" customFormat="1" x14ac:dyDescent="0.35"/>
    <row r="94854" customFormat="1" x14ac:dyDescent="0.35"/>
    <row r="94855" customFormat="1" x14ac:dyDescent="0.35"/>
    <row r="94856" customFormat="1" x14ac:dyDescent="0.35"/>
    <row r="94857" customFormat="1" x14ac:dyDescent="0.35"/>
    <row r="94858" customFormat="1" x14ac:dyDescent="0.35"/>
    <row r="94859" customFormat="1" x14ac:dyDescent="0.35"/>
    <row r="94860" customFormat="1" x14ac:dyDescent="0.35"/>
    <row r="94861" customFormat="1" x14ac:dyDescent="0.35"/>
    <row r="94862" customFormat="1" x14ac:dyDescent="0.35"/>
    <row r="94863" customFormat="1" x14ac:dyDescent="0.35"/>
    <row r="94864" customFormat="1" x14ac:dyDescent="0.35"/>
    <row r="94865" customFormat="1" x14ac:dyDescent="0.35"/>
    <row r="94866" customFormat="1" x14ac:dyDescent="0.35"/>
    <row r="94867" customFormat="1" x14ac:dyDescent="0.35"/>
    <row r="94868" customFormat="1" x14ac:dyDescent="0.35"/>
    <row r="94869" customFormat="1" x14ac:dyDescent="0.35"/>
    <row r="94870" customFormat="1" x14ac:dyDescent="0.35"/>
    <row r="94871" customFormat="1" x14ac:dyDescent="0.35"/>
    <row r="94872" customFormat="1" x14ac:dyDescent="0.35"/>
    <row r="94873" customFormat="1" x14ac:dyDescent="0.35"/>
    <row r="94874" customFormat="1" x14ac:dyDescent="0.35"/>
    <row r="94875" customFormat="1" x14ac:dyDescent="0.35"/>
    <row r="94876" customFormat="1" x14ac:dyDescent="0.35"/>
    <row r="94877" customFormat="1" x14ac:dyDescent="0.35"/>
    <row r="94878" customFormat="1" x14ac:dyDescent="0.35"/>
    <row r="94879" customFormat="1" x14ac:dyDescent="0.35"/>
    <row r="94880" customFormat="1" x14ac:dyDescent="0.35"/>
    <row r="94881" customFormat="1" x14ac:dyDescent="0.35"/>
    <row r="94882" customFormat="1" x14ac:dyDescent="0.35"/>
    <row r="94883" customFormat="1" x14ac:dyDescent="0.35"/>
    <row r="94884" customFormat="1" x14ac:dyDescent="0.35"/>
    <row r="94885" customFormat="1" x14ac:dyDescent="0.35"/>
    <row r="94886" customFormat="1" x14ac:dyDescent="0.35"/>
    <row r="94887" customFormat="1" x14ac:dyDescent="0.35"/>
    <row r="94888" customFormat="1" x14ac:dyDescent="0.35"/>
    <row r="94889" customFormat="1" x14ac:dyDescent="0.35"/>
    <row r="94890" customFormat="1" x14ac:dyDescent="0.35"/>
    <row r="94891" customFormat="1" x14ac:dyDescent="0.35"/>
    <row r="94892" customFormat="1" x14ac:dyDescent="0.35"/>
    <row r="94893" customFormat="1" x14ac:dyDescent="0.35"/>
    <row r="94894" customFormat="1" x14ac:dyDescent="0.35"/>
    <row r="94895" customFormat="1" x14ac:dyDescent="0.35"/>
    <row r="94896" customFormat="1" x14ac:dyDescent="0.35"/>
    <row r="94897" customFormat="1" x14ac:dyDescent="0.35"/>
    <row r="94898" customFormat="1" x14ac:dyDescent="0.35"/>
    <row r="94899" customFormat="1" x14ac:dyDescent="0.35"/>
    <row r="94900" customFormat="1" x14ac:dyDescent="0.35"/>
    <row r="94901" customFormat="1" x14ac:dyDescent="0.35"/>
    <row r="94902" customFormat="1" x14ac:dyDescent="0.35"/>
    <row r="94903" customFormat="1" x14ac:dyDescent="0.35"/>
    <row r="94904" customFormat="1" x14ac:dyDescent="0.35"/>
    <row r="94905" customFormat="1" x14ac:dyDescent="0.35"/>
    <row r="94906" customFormat="1" x14ac:dyDescent="0.35"/>
    <row r="94907" customFormat="1" x14ac:dyDescent="0.35"/>
    <row r="94908" customFormat="1" x14ac:dyDescent="0.35"/>
    <row r="94909" customFormat="1" x14ac:dyDescent="0.35"/>
    <row r="94910" customFormat="1" x14ac:dyDescent="0.35"/>
    <row r="94911" customFormat="1" x14ac:dyDescent="0.35"/>
    <row r="94912" customFormat="1" x14ac:dyDescent="0.35"/>
    <row r="94913" customFormat="1" x14ac:dyDescent="0.35"/>
    <row r="94914" customFormat="1" x14ac:dyDescent="0.35"/>
    <row r="94915" customFormat="1" x14ac:dyDescent="0.35"/>
    <row r="94916" customFormat="1" x14ac:dyDescent="0.35"/>
    <row r="94917" customFormat="1" x14ac:dyDescent="0.35"/>
    <row r="94918" customFormat="1" x14ac:dyDescent="0.35"/>
    <row r="94919" customFormat="1" x14ac:dyDescent="0.35"/>
    <row r="94920" customFormat="1" x14ac:dyDescent="0.35"/>
    <row r="94921" customFormat="1" x14ac:dyDescent="0.35"/>
    <row r="94922" customFormat="1" x14ac:dyDescent="0.35"/>
    <row r="94923" customFormat="1" x14ac:dyDescent="0.35"/>
    <row r="94924" customFormat="1" x14ac:dyDescent="0.35"/>
    <row r="94925" customFormat="1" x14ac:dyDescent="0.35"/>
    <row r="94926" customFormat="1" x14ac:dyDescent="0.35"/>
    <row r="94927" customFormat="1" x14ac:dyDescent="0.35"/>
    <row r="94928" customFormat="1" x14ac:dyDescent="0.35"/>
    <row r="94929" customFormat="1" x14ac:dyDescent="0.35"/>
    <row r="94930" customFormat="1" x14ac:dyDescent="0.35"/>
    <row r="94931" customFormat="1" x14ac:dyDescent="0.35"/>
    <row r="94932" customFormat="1" x14ac:dyDescent="0.35"/>
    <row r="94933" customFormat="1" x14ac:dyDescent="0.35"/>
    <row r="94934" customFormat="1" x14ac:dyDescent="0.35"/>
    <row r="94935" customFormat="1" x14ac:dyDescent="0.35"/>
    <row r="94936" customFormat="1" x14ac:dyDescent="0.35"/>
    <row r="94937" customFormat="1" x14ac:dyDescent="0.35"/>
    <row r="94938" customFormat="1" x14ac:dyDescent="0.35"/>
    <row r="94939" customFormat="1" x14ac:dyDescent="0.35"/>
    <row r="94940" customFormat="1" x14ac:dyDescent="0.35"/>
    <row r="94941" customFormat="1" x14ac:dyDescent="0.35"/>
    <row r="94942" customFormat="1" x14ac:dyDescent="0.35"/>
    <row r="94943" customFormat="1" x14ac:dyDescent="0.35"/>
    <row r="94944" customFormat="1" x14ac:dyDescent="0.35"/>
    <row r="94945" customFormat="1" x14ac:dyDescent="0.35"/>
    <row r="94946" customFormat="1" x14ac:dyDescent="0.35"/>
    <row r="94947" customFormat="1" x14ac:dyDescent="0.35"/>
    <row r="94948" customFormat="1" x14ac:dyDescent="0.35"/>
    <row r="94949" customFormat="1" x14ac:dyDescent="0.35"/>
    <row r="94950" customFormat="1" x14ac:dyDescent="0.35"/>
    <row r="94951" customFormat="1" x14ac:dyDescent="0.35"/>
    <row r="94952" customFormat="1" x14ac:dyDescent="0.35"/>
    <row r="94953" customFormat="1" x14ac:dyDescent="0.35"/>
    <row r="94954" customFormat="1" x14ac:dyDescent="0.35"/>
    <row r="94955" customFormat="1" x14ac:dyDescent="0.35"/>
    <row r="94956" customFormat="1" x14ac:dyDescent="0.35"/>
    <row r="94957" customFormat="1" x14ac:dyDescent="0.35"/>
    <row r="94958" customFormat="1" x14ac:dyDescent="0.35"/>
    <row r="94959" customFormat="1" x14ac:dyDescent="0.35"/>
    <row r="94960" customFormat="1" x14ac:dyDescent="0.35"/>
    <row r="94961" customFormat="1" x14ac:dyDescent="0.35"/>
    <row r="94962" customFormat="1" x14ac:dyDescent="0.35"/>
    <row r="94963" customFormat="1" x14ac:dyDescent="0.35"/>
    <row r="94964" customFormat="1" x14ac:dyDescent="0.35"/>
    <row r="94965" customFormat="1" x14ac:dyDescent="0.35"/>
    <row r="94966" customFormat="1" x14ac:dyDescent="0.35"/>
    <row r="94967" customFormat="1" x14ac:dyDescent="0.35"/>
    <row r="94968" customFormat="1" x14ac:dyDescent="0.35"/>
    <row r="94969" customFormat="1" x14ac:dyDescent="0.35"/>
    <row r="94970" customFormat="1" x14ac:dyDescent="0.35"/>
    <row r="94971" customFormat="1" x14ac:dyDescent="0.35"/>
    <row r="94972" customFormat="1" x14ac:dyDescent="0.35"/>
    <row r="94973" customFormat="1" x14ac:dyDescent="0.35"/>
    <row r="94974" customFormat="1" x14ac:dyDescent="0.35"/>
    <row r="94975" customFormat="1" x14ac:dyDescent="0.35"/>
    <row r="94976" customFormat="1" x14ac:dyDescent="0.35"/>
    <row r="94977" customFormat="1" x14ac:dyDescent="0.35"/>
    <row r="94978" customFormat="1" x14ac:dyDescent="0.35"/>
    <row r="94979" customFormat="1" x14ac:dyDescent="0.35"/>
    <row r="94980" customFormat="1" x14ac:dyDescent="0.35"/>
    <row r="94981" customFormat="1" x14ac:dyDescent="0.35"/>
    <row r="94982" customFormat="1" x14ac:dyDescent="0.35"/>
    <row r="94983" customFormat="1" x14ac:dyDescent="0.35"/>
    <row r="94984" customFormat="1" x14ac:dyDescent="0.35"/>
    <row r="94985" customFormat="1" x14ac:dyDescent="0.35"/>
    <row r="94986" customFormat="1" x14ac:dyDescent="0.35"/>
    <row r="94987" customFormat="1" x14ac:dyDescent="0.35"/>
    <row r="94988" customFormat="1" x14ac:dyDescent="0.35"/>
    <row r="94989" customFormat="1" x14ac:dyDescent="0.35"/>
    <row r="94990" customFormat="1" x14ac:dyDescent="0.35"/>
    <row r="94991" customFormat="1" x14ac:dyDescent="0.35"/>
    <row r="94992" customFormat="1" x14ac:dyDescent="0.35"/>
    <row r="94993" customFormat="1" x14ac:dyDescent="0.35"/>
    <row r="94994" customFormat="1" x14ac:dyDescent="0.35"/>
    <row r="94995" customFormat="1" x14ac:dyDescent="0.35"/>
    <row r="94996" customFormat="1" x14ac:dyDescent="0.35"/>
    <row r="94997" customFormat="1" x14ac:dyDescent="0.35"/>
    <row r="94998" customFormat="1" x14ac:dyDescent="0.35"/>
    <row r="94999" customFormat="1" x14ac:dyDescent="0.35"/>
    <row r="95000" customFormat="1" x14ac:dyDescent="0.35"/>
    <row r="95001" customFormat="1" x14ac:dyDescent="0.35"/>
    <row r="95002" customFormat="1" x14ac:dyDescent="0.35"/>
    <row r="95003" customFormat="1" x14ac:dyDescent="0.35"/>
    <row r="95004" customFormat="1" x14ac:dyDescent="0.35"/>
    <row r="95005" customFormat="1" x14ac:dyDescent="0.35"/>
    <row r="95006" customFormat="1" x14ac:dyDescent="0.35"/>
    <row r="95007" customFormat="1" x14ac:dyDescent="0.35"/>
    <row r="95008" customFormat="1" x14ac:dyDescent="0.35"/>
    <row r="95009" customFormat="1" x14ac:dyDescent="0.35"/>
    <row r="95010" customFormat="1" x14ac:dyDescent="0.35"/>
    <row r="95011" customFormat="1" x14ac:dyDescent="0.35"/>
    <row r="95012" customFormat="1" x14ac:dyDescent="0.35"/>
    <row r="95013" customFormat="1" x14ac:dyDescent="0.35"/>
    <row r="95014" customFormat="1" x14ac:dyDescent="0.35"/>
    <row r="95015" customFormat="1" x14ac:dyDescent="0.35"/>
    <row r="95016" customFormat="1" x14ac:dyDescent="0.35"/>
    <row r="95017" customFormat="1" x14ac:dyDescent="0.35"/>
    <row r="95018" customFormat="1" x14ac:dyDescent="0.35"/>
    <row r="95019" customFormat="1" x14ac:dyDescent="0.35"/>
    <row r="95020" customFormat="1" x14ac:dyDescent="0.35"/>
    <row r="95021" customFormat="1" x14ac:dyDescent="0.35"/>
    <row r="95022" customFormat="1" x14ac:dyDescent="0.35"/>
    <row r="95023" customFormat="1" x14ac:dyDescent="0.35"/>
    <row r="95024" customFormat="1" x14ac:dyDescent="0.35"/>
    <row r="95025" customFormat="1" x14ac:dyDescent="0.35"/>
    <row r="95026" customFormat="1" x14ac:dyDescent="0.35"/>
    <row r="95027" customFormat="1" x14ac:dyDescent="0.35"/>
    <row r="95028" customFormat="1" x14ac:dyDescent="0.35"/>
    <row r="95029" customFormat="1" x14ac:dyDescent="0.35"/>
    <row r="95030" customFormat="1" x14ac:dyDescent="0.35"/>
    <row r="95031" customFormat="1" x14ac:dyDescent="0.35"/>
    <row r="95032" customFormat="1" x14ac:dyDescent="0.35"/>
    <row r="95033" customFormat="1" x14ac:dyDescent="0.35"/>
    <row r="95034" customFormat="1" x14ac:dyDescent="0.35"/>
    <row r="95035" customFormat="1" x14ac:dyDescent="0.35"/>
    <row r="95036" customFormat="1" x14ac:dyDescent="0.35"/>
    <row r="95037" customFormat="1" x14ac:dyDescent="0.35"/>
    <row r="95038" customFormat="1" x14ac:dyDescent="0.35"/>
    <row r="95039" customFormat="1" x14ac:dyDescent="0.35"/>
    <row r="95040" customFormat="1" x14ac:dyDescent="0.35"/>
    <row r="95041" customFormat="1" x14ac:dyDescent="0.35"/>
    <row r="95042" customFormat="1" x14ac:dyDescent="0.35"/>
    <row r="95043" customFormat="1" x14ac:dyDescent="0.35"/>
    <row r="95044" customFormat="1" x14ac:dyDescent="0.35"/>
    <row r="95045" customFormat="1" x14ac:dyDescent="0.35"/>
    <row r="95046" customFormat="1" x14ac:dyDescent="0.35"/>
    <row r="95047" customFormat="1" x14ac:dyDescent="0.35"/>
    <row r="95048" customFormat="1" x14ac:dyDescent="0.35"/>
    <row r="95049" customFormat="1" x14ac:dyDescent="0.35"/>
    <row r="95050" customFormat="1" x14ac:dyDescent="0.35"/>
    <row r="95051" customFormat="1" x14ac:dyDescent="0.35"/>
    <row r="95052" customFormat="1" x14ac:dyDescent="0.35"/>
    <row r="95053" customFormat="1" x14ac:dyDescent="0.35"/>
    <row r="95054" customFormat="1" x14ac:dyDescent="0.35"/>
    <row r="95055" customFormat="1" x14ac:dyDescent="0.35"/>
    <row r="95056" customFormat="1" x14ac:dyDescent="0.35"/>
    <row r="95057" customFormat="1" x14ac:dyDescent="0.35"/>
    <row r="95058" customFormat="1" x14ac:dyDescent="0.35"/>
    <row r="95059" customFormat="1" x14ac:dyDescent="0.35"/>
    <row r="95060" customFormat="1" x14ac:dyDescent="0.35"/>
    <row r="95061" customFormat="1" x14ac:dyDescent="0.35"/>
    <row r="95062" customFormat="1" x14ac:dyDescent="0.35"/>
    <row r="95063" customFormat="1" x14ac:dyDescent="0.35"/>
    <row r="95064" customFormat="1" x14ac:dyDescent="0.35"/>
    <row r="95065" customFormat="1" x14ac:dyDescent="0.35"/>
    <row r="95066" customFormat="1" x14ac:dyDescent="0.35"/>
    <row r="95067" customFormat="1" x14ac:dyDescent="0.35"/>
    <row r="95068" customFormat="1" x14ac:dyDescent="0.35"/>
    <row r="95069" customFormat="1" x14ac:dyDescent="0.35"/>
    <row r="95070" customFormat="1" x14ac:dyDescent="0.35"/>
    <row r="95071" customFormat="1" x14ac:dyDescent="0.35"/>
    <row r="95072" customFormat="1" x14ac:dyDescent="0.35"/>
    <row r="95073" customFormat="1" x14ac:dyDescent="0.35"/>
    <row r="95074" customFormat="1" x14ac:dyDescent="0.35"/>
    <row r="95075" customFormat="1" x14ac:dyDescent="0.35"/>
    <row r="95076" customFormat="1" x14ac:dyDescent="0.35"/>
    <row r="95077" customFormat="1" x14ac:dyDescent="0.35"/>
    <row r="95078" customFormat="1" x14ac:dyDescent="0.35"/>
    <row r="95079" customFormat="1" x14ac:dyDescent="0.35"/>
    <row r="95080" customFormat="1" x14ac:dyDescent="0.35"/>
    <row r="95081" customFormat="1" x14ac:dyDescent="0.35"/>
    <row r="95082" customFormat="1" x14ac:dyDescent="0.35"/>
    <row r="95083" customFormat="1" x14ac:dyDescent="0.35"/>
    <row r="95084" customFormat="1" x14ac:dyDescent="0.35"/>
    <row r="95085" customFormat="1" x14ac:dyDescent="0.35"/>
    <row r="95086" customFormat="1" x14ac:dyDescent="0.35"/>
    <row r="95087" customFormat="1" x14ac:dyDescent="0.35"/>
    <row r="95088" customFormat="1" x14ac:dyDescent="0.35"/>
    <row r="95089" customFormat="1" x14ac:dyDescent="0.35"/>
    <row r="95090" customFormat="1" x14ac:dyDescent="0.35"/>
    <row r="95091" customFormat="1" x14ac:dyDescent="0.35"/>
    <row r="95092" customFormat="1" x14ac:dyDescent="0.35"/>
    <row r="95093" customFormat="1" x14ac:dyDescent="0.35"/>
    <row r="95094" customFormat="1" x14ac:dyDescent="0.35"/>
    <row r="95095" customFormat="1" x14ac:dyDescent="0.35"/>
    <row r="95096" customFormat="1" x14ac:dyDescent="0.35"/>
    <row r="95097" customFormat="1" x14ac:dyDescent="0.35"/>
    <row r="95098" customFormat="1" x14ac:dyDescent="0.35"/>
    <row r="95099" customFormat="1" x14ac:dyDescent="0.35"/>
    <row r="95100" customFormat="1" x14ac:dyDescent="0.35"/>
    <row r="95101" customFormat="1" x14ac:dyDescent="0.35"/>
    <row r="95102" customFormat="1" x14ac:dyDescent="0.35"/>
    <row r="95103" customFormat="1" x14ac:dyDescent="0.35"/>
    <row r="95104" customFormat="1" x14ac:dyDescent="0.35"/>
    <row r="95105" customFormat="1" x14ac:dyDescent="0.35"/>
    <row r="95106" customFormat="1" x14ac:dyDescent="0.35"/>
    <row r="95107" customFormat="1" x14ac:dyDescent="0.35"/>
    <row r="95108" customFormat="1" x14ac:dyDescent="0.35"/>
    <row r="95109" customFormat="1" x14ac:dyDescent="0.35"/>
    <row r="95110" customFormat="1" x14ac:dyDescent="0.35"/>
    <row r="95111" customFormat="1" x14ac:dyDescent="0.35"/>
    <row r="95112" customFormat="1" x14ac:dyDescent="0.35"/>
    <row r="95113" customFormat="1" x14ac:dyDescent="0.35"/>
    <row r="95114" customFormat="1" x14ac:dyDescent="0.35"/>
    <row r="95115" customFormat="1" x14ac:dyDescent="0.35"/>
    <row r="95116" customFormat="1" x14ac:dyDescent="0.35"/>
    <row r="95117" customFormat="1" x14ac:dyDescent="0.35"/>
    <row r="95118" customFormat="1" x14ac:dyDescent="0.35"/>
    <row r="95119" customFormat="1" x14ac:dyDescent="0.35"/>
    <row r="95120" customFormat="1" x14ac:dyDescent="0.35"/>
    <row r="95121" customFormat="1" x14ac:dyDescent="0.35"/>
    <row r="95122" customFormat="1" x14ac:dyDescent="0.35"/>
    <row r="95123" customFormat="1" x14ac:dyDescent="0.35"/>
    <row r="95124" customFormat="1" x14ac:dyDescent="0.35"/>
    <row r="95125" customFormat="1" x14ac:dyDescent="0.35"/>
    <row r="95126" customFormat="1" x14ac:dyDescent="0.35"/>
    <row r="95127" customFormat="1" x14ac:dyDescent="0.35"/>
    <row r="95128" customFormat="1" x14ac:dyDescent="0.35"/>
    <row r="95129" customFormat="1" x14ac:dyDescent="0.35"/>
    <row r="95130" customFormat="1" x14ac:dyDescent="0.35"/>
    <row r="95131" customFormat="1" x14ac:dyDescent="0.35"/>
    <row r="95132" customFormat="1" x14ac:dyDescent="0.35"/>
    <row r="95133" customFormat="1" x14ac:dyDescent="0.35"/>
    <row r="95134" customFormat="1" x14ac:dyDescent="0.35"/>
    <row r="95135" customFormat="1" x14ac:dyDescent="0.35"/>
    <row r="95136" customFormat="1" x14ac:dyDescent="0.35"/>
    <row r="95137" customFormat="1" x14ac:dyDescent="0.35"/>
    <row r="95138" customFormat="1" x14ac:dyDescent="0.35"/>
    <row r="95139" customFormat="1" x14ac:dyDescent="0.35"/>
    <row r="95140" customFormat="1" x14ac:dyDescent="0.35"/>
    <row r="95141" customFormat="1" x14ac:dyDescent="0.35"/>
    <row r="95142" customFormat="1" x14ac:dyDescent="0.35"/>
    <row r="95143" customFormat="1" x14ac:dyDescent="0.35"/>
    <row r="95144" customFormat="1" x14ac:dyDescent="0.35"/>
    <row r="95145" customFormat="1" x14ac:dyDescent="0.35"/>
    <row r="95146" customFormat="1" x14ac:dyDescent="0.35"/>
    <row r="95147" customFormat="1" x14ac:dyDescent="0.35"/>
    <row r="95148" customFormat="1" x14ac:dyDescent="0.35"/>
    <row r="95149" customFormat="1" x14ac:dyDescent="0.35"/>
    <row r="95150" customFormat="1" x14ac:dyDescent="0.35"/>
    <row r="95151" customFormat="1" x14ac:dyDescent="0.35"/>
    <row r="95152" customFormat="1" x14ac:dyDescent="0.35"/>
    <row r="95153" customFormat="1" x14ac:dyDescent="0.35"/>
    <row r="95154" customFormat="1" x14ac:dyDescent="0.35"/>
    <row r="95155" customFormat="1" x14ac:dyDescent="0.35"/>
    <row r="95156" customFormat="1" x14ac:dyDescent="0.35"/>
    <row r="95157" customFormat="1" x14ac:dyDescent="0.35"/>
    <row r="95158" customFormat="1" x14ac:dyDescent="0.35"/>
    <row r="95159" customFormat="1" x14ac:dyDescent="0.35"/>
    <row r="95160" customFormat="1" x14ac:dyDescent="0.35"/>
    <row r="95161" customFormat="1" x14ac:dyDescent="0.35"/>
    <row r="95162" customFormat="1" x14ac:dyDescent="0.35"/>
    <row r="95163" customFormat="1" x14ac:dyDescent="0.35"/>
    <row r="95164" customFormat="1" x14ac:dyDescent="0.35"/>
    <row r="95165" customFormat="1" x14ac:dyDescent="0.35"/>
    <row r="95166" customFormat="1" x14ac:dyDescent="0.35"/>
    <row r="95167" customFormat="1" x14ac:dyDescent="0.35"/>
    <row r="95168" customFormat="1" x14ac:dyDescent="0.35"/>
    <row r="95169" customFormat="1" x14ac:dyDescent="0.35"/>
    <row r="95170" customFormat="1" x14ac:dyDescent="0.35"/>
    <row r="95171" customFormat="1" x14ac:dyDescent="0.35"/>
    <row r="95172" customFormat="1" x14ac:dyDescent="0.35"/>
    <row r="95173" customFormat="1" x14ac:dyDescent="0.35"/>
    <row r="95174" customFormat="1" x14ac:dyDescent="0.35"/>
    <row r="95175" customFormat="1" x14ac:dyDescent="0.35"/>
    <row r="95176" customFormat="1" x14ac:dyDescent="0.35"/>
    <row r="95177" customFormat="1" x14ac:dyDescent="0.35"/>
    <row r="95178" customFormat="1" x14ac:dyDescent="0.35"/>
    <row r="95179" customFormat="1" x14ac:dyDescent="0.35"/>
    <row r="95180" customFormat="1" x14ac:dyDescent="0.35"/>
    <row r="95181" customFormat="1" x14ac:dyDescent="0.35"/>
    <row r="95182" customFormat="1" x14ac:dyDescent="0.35"/>
    <row r="95183" customFormat="1" x14ac:dyDescent="0.35"/>
    <row r="95184" customFormat="1" x14ac:dyDescent="0.35"/>
    <row r="95185" customFormat="1" x14ac:dyDescent="0.35"/>
    <row r="95186" customFormat="1" x14ac:dyDescent="0.35"/>
    <row r="95187" customFormat="1" x14ac:dyDescent="0.35"/>
    <row r="95188" customFormat="1" x14ac:dyDescent="0.35"/>
    <row r="95189" customFormat="1" x14ac:dyDescent="0.35"/>
    <row r="95190" customFormat="1" x14ac:dyDescent="0.35"/>
    <row r="95191" customFormat="1" x14ac:dyDescent="0.35"/>
    <row r="95192" customFormat="1" x14ac:dyDescent="0.35"/>
    <row r="95193" customFormat="1" x14ac:dyDescent="0.35"/>
    <row r="95194" customFormat="1" x14ac:dyDescent="0.35"/>
    <row r="95195" customFormat="1" x14ac:dyDescent="0.35"/>
    <row r="95196" customFormat="1" x14ac:dyDescent="0.35"/>
    <row r="95197" customFormat="1" x14ac:dyDescent="0.35"/>
    <row r="95198" customFormat="1" x14ac:dyDescent="0.35"/>
    <row r="95199" customFormat="1" x14ac:dyDescent="0.35"/>
    <row r="95200" customFormat="1" x14ac:dyDescent="0.35"/>
    <row r="95201" customFormat="1" x14ac:dyDescent="0.35"/>
    <row r="95202" customFormat="1" x14ac:dyDescent="0.35"/>
    <row r="95203" customFormat="1" x14ac:dyDescent="0.35"/>
    <row r="95204" customFormat="1" x14ac:dyDescent="0.35"/>
    <row r="95205" customFormat="1" x14ac:dyDescent="0.35"/>
    <row r="95206" customFormat="1" x14ac:dyDescent="0.35"/>
    <row r="95207" customFormat="1" x14ac:dyDescent="0.35"/>
    <row r="95208" customFormat="1" x14ac:dyDescent="0.35"/>
    <row r="95209" customFormat="1" x14ac:dyDescent="0.35"/>
    <row r="95210" customFormat="1" x14ac:dyDescent="0.35"/>
    <row r="95211" customFormat="1" x14ac:dyDescent="0.35"/>
    <row r="95212" customFormat="1" x14ac:dyDescent="0.35"/>
    <row r="95213" customFormat="1" x14ac:dyDescent="0.35"/>
    <row r="95214" customFormat="1" x14ac:dyDescent="0.35"/>
    <row r="95215" customFormat="1" x14ac:dyDescent="0.35"/>
    <row r="95216" customFormat="1" x14ac:dyDescent="0.35"/>
    <row r="95217" customFormat="1" x14ac:dyDescent="0.35"/>
    <row r="95218" customFormat="1" x14ac:dyDescent="0.35"/>
    <row r="95219" customFormat="1" x14ac:dyDescent="0.35"/>
    <row r="95220" customFormat="1" x14ac:dyDescent="0.35"/>
    <row r="95221" customFormat="1" x14ac:dyDescent="0.35"/>
    <row r="95222" customFormat="1" x14ac:dyDescent="0.35"/>
    <row r="95223" customFormat="1" x14ac:dyDescent="0.35"/>
    <row r="95224" customFormat="1" x14ac:dyDescent="0.35"/>
    <row r="95225" customFormat="1" x14ac:dyDescent="0.35"/>
    <row r="95226" customFormat="1" x14ac:dyDescent="0.35"/>
    <row r="95227" customFormat="1" x14ac:dyDescent="0.35"/>
    <row r="95228" customFormat="1" x14ac:dyDescent="0.35"/>
    <row r="95229" customFormat="1" x14ac:dyDescent="0.35"/>
    <row r="95230" customFormat="1" x14ac:dyDescent="0.35"/>
    <row r="95231" customFormat="1" x14ac:dyDescent="0.35"/>
    <row r="95232" customFormat="1" x14ac:dyDescent="0.35"/>
    <row r="95233" customFormat="1" x14ac:dyDescent="0.35"/>
    <row r="95234" customFormat="1" x14ac:dyDescent="0.35"/>
    <row r="95235" customFormat="1" x14ac:dyDescent="0.35"/>
    <row r="95236" customFormat="1" x14ac:dyDescent="0.35"/>
    <row r="95237" customFormat="1" x14ac:dyDescent="0.35"/>
    <row r="95238" customFormat="1" x14ac:dyDescent="0.35"/>
    <row r="95239" customFormat="1" x14ac:dyDescent="0.35"/>
    <row r="95240" customFormat="1" x14ac:dyDescent="0.35"/>
    <row r="95241" customFormat="1" x14ac:dyDescent="0.35"/>
    <row r="95242" customFormat="1" x14ac:dyDescent="0.35"/>
    <row r="95243" customFormat="1" x14ac:dyDescent="0.35"/>
    <row r="95244" customFormat="1" x14ac:dyDescent="0.35"/>
    <row r="95245" customFormat="1" x14ac:dyDescent="0.35"/>
    <row r="95246" customFormat="1" x14ac:dyDescent="0.35"/>
    <row r="95247" customFormat="1" x14ac:dyDescent="0.35"/>
    <row r="95248" customFormat="1" x14ac:dyDescent="0.35"/>
    <row r="95249" customFormat="1" x14ac:dyDescent="0.35"/>
    <row r="95250" customFormat="1" x14ac:dyDescent="0.35"/>
    <row r="95251" customFormat="1" x14ac:dyDescent="0.35"/>
    <row r="95252" customFormat="1" x14ac:dyDescent="0.35"/>
    <row r="95253" customFormat="1" x14ac:dyDescent="0.35"/>
    <row r="95254" customFormat="1" x14ac:dyDescent="0.35"/>
    <row r="95255" customFormat="1" x14ac:dyDescent="0.35"/>
    <row r="95256" customFormat="1" x14ac:dyDescent="0.35"/>
    <row r="95257" customFormat="1" x14ac:dyDescent="0.35"/>
    <row r="95258" customFormat="1" x14ac:dyDescent="0.35"/>
    <row r="95259" customFormat="1" x14ac:dyDescent="0.35"/>
    <row r="95260" customFormat="1" x14ac:dyDescent="0.35"/>
    <row r="95261" customFormat="1" x14ac:dyDescent="0.35"/>
    <row r="95262" customFormat="1" x14ac:dyDescent="0.35"/>
    <row r="95263" customFormat="1" x14ac:dyDescent="0.35"/>
    <row r="95264" customFormat="1" x14ac:dyDescent="0.35"/>
    <row r="95265" customFormat="1" x14ac:dyDescent="0.35"/>
    <row r="95266" customFormat="1" x14ac:dyDescent="0.35"/>
    <row r="95267" customFormat="1" x14ac:dyDescent="0.35"/>
    <row r="95268" customFormat="1" x14ac:dyDescent="0.35"/>
    <row r="95269" customFormat="1" x14ac:dyDescent="0.35"/>
    <row r="95270" customFormat="1" x14ac:dyDescent="0.35"/>
    <row r="95271" customFormat="1" x14ac:dyDescent="0.35"/>
    <row r="95272" customFormat="1" x14ac:dyDescent="0.35"/>
    <row r="95273" customFormat="1" x14ac:dyDescent="0.35"/>
    <row r="95274" customFormat="1" x14ac:dyDescent="0.35"/>
    <row r="95275" customFormat="1" x14ac:dyDescent="0.35"/>
    <row r="95276" customFormat="1" x14ac:dyDescent="0.35"/>
    <row r="95277" customFormat="1" x14ac:dyDescent="0.35"/>
    <row r="95278" customFormat="1" x14ac:dyDescent="0.35"/>
    <row r="95279" customFormat="1" x14ac:dyDescent="0.35"/>
    <row r="95280" customFormat="1" x14ac:dyDescent="0.35"/>
    <row r="95281" customFormat="1" x14ac:dyDescent="0.35"/>
    <row r="95282" customFormat="1" x14ac:dyDescent="0.35"/>
    <row r="95283" customFormat="1" x14ac:dyDescent="0.35"/>
    <row r="95284" customFormat="1" x14ac:dyDescent="0.35"/>
    <row r="95285" customFormat="1" x14ac:dyDescent="0.35"/>
    <row r="95286" customFormat="1" x14ac:dyDescent="0.35"/>
    <row r="95287" customFormat="1" x14ac:dyDescent="0.35"/>
    <row r="95288" customFormat="1" x14ac:dyDescent="0.35"/>
    <row r="95289" customFormat="1" x14ac:dyDescent="0.35"/>
    <row r="95290" customFormat="1" x14ac:dyDescent="0.35"/>
    <row r="95291" customFormat="1" x14ac:dyDescent="0.35"/>
    <row r="95292" customFormat="1" x14ac:dyDescent="0.35"/>
    <row r="95293" customFormat="1" x14ac:dyDescent="0.35"/>
    <row r="95294" customFormat="1" x14ac:dyDescent="0.35"/>
    <row r="95295" customFormat="1" x14ac:dyDescent="0.35"/>
    <row r="95296" customFormat="1" x14ac:dyDescent="0.35"/>
    <row r="95297" customFormat="1" x14ac:dyDescent="0.35"/>
    <row r="95298" customFormat="1" x14ac:dyDescent="0.35"/>
    <row r="95299" customFormat="1" x14ac:dyDescent="0.35"/>
    <row r="95300" customFormat="1" x14ac:dyDescent="0.35"/>
    <row r="95301" customFormat="1" x14ac:dyDescent="0.35"/>
    <row r="95302" customFormat="1" x14ac:dyDescent="0.35"/>
    <row r="95303" customFormat="1" x14ac:dyDescent="0.35"/>
    <row r="95304" customFormat="1" x14ac:dyDescent="0.35"/>
    <row r="95305" customFormat="1" x14ac:dyDescent="0.35"/>
    <row r="95306" customFormat="1" x14ac:dyDescent="0.35"/>
    <row r="95307" customFormat="1" x14ac:dyDescent="0.35"/>
    <row r="95308" customFormat="1" x14ac:dyDescent="0.35"/>
    <row r="95309" customFormat="1" x14ac:dyDescent="0.35"/>
    <row r="95310" customFormat="1" x14ac:dyDescent="0.35"/>
    <row r="95311" customFormat="1" x14ac:dyDescent="0.35"/>
    <row r="95312" customFormat="1" x14ac:dyDescent="0.35"/>
    <row r="95313" customFormat="1" x14ac:dyDescent="0.35"/>
    <row r="95314" customFormat="1" x14ac:dyDescent="0.35"/>
    <row r="95315" customFormat="1" x14ac:dyDescent="0.35"/>
    <row r="95316" customFormat="1" x14ac:dyDescent="0.35"/>
    <row r="95317" customFormat="1" x14ac:dyDescent="0.35"/>
    <row r="95318" customFormat="1" x14ac:dyDescent="0.35"/>
    <row r="95319" customFormat="1" x14ac:dyDescent="0.35"/>
    <row r="95320" customFormat="1" x14ac:dyDescent="0.35"/>
    <row r="95321" customFormat="1" x14ac:dyDescent="0.35"/>
    <row r="95322" customFormat="1" x14ac:dyDescent="0.35"/>
    <row r="95323" customFormat="1" x14ac:dyDescent="0.35"/>
    <row r="95324" customFormat="1" x14ac:dyDescent="0.35"/>
    <row r="95325" customFormat="1" x14ac:dyDescent="0.35"/>
    <row r="95326" customFormat="1" x14ac:dyDescent="0.35"/>
    <row r="95327" customFormat="1" x14ac:dyDescent="0.35"/>
    <row r="95328" customFormat="1" x14ac:dyDescent="0.35"/>
    <row r="95329" customFormat="1" x14ac:dyDescent="0.35"/>
    <row r="95330" customFormat="1" x14ac:dyDescent="0.35"/>
    <row r="95331" customFormat="1" x14ac:dyDescent="0.35"/>
    <row r="95332" customFormat="1" x14ac:dyDescent="0.35"/>
    <row r="95333" customFormat="1" x14ac:dyDescent="0.35"/>
    <row r="95334" customFormat="1" x14ac:dyDescent="0.35"/>
    <row r="95335" customFormat="1" x14ac:dyDescent="0.35"/>
    <row r="95336" customFormat="1" x14ac:dyDescent="0.35"/>
    <row r="95337" customFormat="1" x14ac:dyDescent="0.35"/>
    <row r="95338" customFormat="1" x14ac:dyDescent="0.35"/>
    <row r="95339" customFormat="1" x14ac:dyDescent="0.35"/>
    <row r="95340" customFormat="1" x14ac:dyDescent="0.35"/>
    <row r="95341" customFormat="1" x14ac:dyDescent="0.35"/>
    <row r="95342" customFormat="1" x14ac:dyDescent="0.35"/>
    <row r="95343" customFormat="1" x14ac:dyDescent="0.35"/>
    <row r="95344" customFormat="1" x14ac:dyDescent="0.35"/>
    <row r="95345" customFormat="1" x14ac:dyDescent="0.35"/>
    <row r="95346" customFormat="1" x14ac:dyDescent="0.35"/>
    <row r="95347" customFormat="1" x14ac:dyDescent="0.35"/>
    <row r="95348" customFormat="1" x14ac:dyDescent="0.35"/>
    <row r="95349" customFormat="1" x14ac:dyDescent="0.35"/>
    <row r="95350" customFormat="1" x14ac:dyDescent="0.35"/>
    <row r="95351" customFormat="1" x14ac:dyDescent="0.35"/>
    <row r="95352" customFormat="1" x14ac:dyDescent="0.35"/>
    <row r="95353" customFormat="1" x14ac:dyDescent="0.35"/>
    <row r="95354" customFormat="1" x14ac:dyDescent="0.35"/>
    <row r="95355" customFormat="1" x14ac:dyDescent="0.35"/>
    <row r="95356" customFormat="1" x14ac:dyDescent="0.35"/>
    <row r="95357" customFormat="1" x14ac:dyDescent="0.35"/>
    <row r="95358" customFormat="1" x14ac:dyDescent="0.35"/>
    <row r="95359" customFormat="1" x14ac:dyDescent="0.35"/>
    <row r="95360" customFormat="1" x14ac:dyDescent="0.35"/>
    <row r="95361" customFormat="1" x14ac:dyDescent="0.35"/>
    <row r="95362" customFormat="1" x14ac:dyDescent="0.35"/>
    <row r="95363" customFormat="1" x14ac:dyDescent="0.35"/>
    <row r="95364" customFormat="1" x14ac:dyDescent="0.35"/>
    <row r="95365" customFormat="1" x14ac:dyDescent="0.35"/>
    <row r="95366" customFormat="1" x14ac:dyDescent="0.35"/>
    <row r="95367" customFormat="1" x14ac:dyDescent="0.35"/>
    <row r="95368" customFormat="1" x14ac:dyDescent="0.35"/>
    <row r="95369" customFormat="1" x14ac:dyDescent="0.35"/>
    <row r="95370" customFormat="1" x14ac:dyDescent="0.35"/>
    <row r="95371" customFormat="1" x14ac:dyDescent="0.35"/>
    <row r="95372" customFormat="1" x14ac:dyDescent="0.35"/>
    <row r="95373" customFormat="1" x14ac:dyDescent="0.35"/>
    <row r="95374" customFormat="1" x14ac:dyDescent="0.35"/>
    <row r="95375" customFormat="1" x14ac:dyDescent="0.35"/>
    <row r="95376" customFormat="1" x14ac:dyDescent="0.35"/>
    <row r="95377" customFormat="1" x14ac:dyDescent="0.35"/>
    <row r="95378" customFormat="1" x14ac:dyDescent="0.35"/>
    <row r="95379" customFormat="1" x14ac:dyDescent="0.35"/>
    <row r="95380" customFormat="1" x14ac:dyDescent="0.35"/>
    <row r="95381" customFormat="1" x14ac:dyDescent="0.35"/>
    <row r="95382" customFormat="1" x14ac:dyDescent="0.35"/>
    <row r="95383" customFormat="1" x14ac:dyDescent="0.35"/>
    <row r="95384" customFormat="1" x14ac:dyDescent="0.35"/>
    <row r="95385" customFormat="1" x14ac:dyDescent="0.35"/>
    <row r="95386" customFormat="1" x14ac:dyDescent="0.35"/>
    <row r="95387" customFormat="1" x14ac:dyDescent="0.35"/>
    <row r="95388" customFormat="1" x14ac:dyDescent="0.35"/>
    <row r="95389" customFormat="1" x14ac:dyDescent="0.35"/>
    <row r="95390" customFormat="1" x14ac:dyDescent="0.35"/>
    <row r="95391" customFormat="1" x14ac:dyDescent="0.35"/>
    <row r="95392" customFormat="1" x14ac:dyDescent="0.35"/>
    <row r="95393" customFormat="1" x14ac:dyDescent="0.35"/>
    <row r="95394" customFormat="1" x14ac:dyDescent="0.35"/>
    <row r="95395" customFormat="1" x14ac:dyDescent="0.35"/>
    <row r="95396" customFormat="1" x14ac:dyDescent="0.35"/>
    <row r="95397" customFormat="1" x14ac:dyDescent="0.35"/>
    <row r="95398" customFormat="1" x14ac:dyDescent="0.35"/>
    <row r="95399" customFormat="1" x14ac:dyDescent="0.35"/>
    <row r="95400" customFormat="1" x14ac:dyDescent="0.35"/>
    <row r="95401" customFormat="1" x14ac:dyDescent="0.35"/>
    <row r="95402" customFormat="1" x14ac:dyDescent="0.35"/>
    <row r="95403" customFormat="1" x14ac:dyDescent="0.35"/>
    <row r="95404" customFormat="1" x14ac:dyDescent="0.35"/>
    <row r="95405" customFormat="1" x14ac:dyDescent="0.35"/>
    <row r="95406" customFormat="1" x14ac:dyDescent="0.35"/>
    <row r="95407" customFormat="1" x14ac:dyDescent="0.35"/>
    <row r="95408" customFormat="1" x14ac:dyDescent="0.35"/>
    <row r="95409" customFormat="1" x14ac:dyDescent="0.35"/>
    <row r="95410" customFormat="1" x14ac:dyDescent="0.35"/>
    <row r="95411" customFormat="1" x14ac:dyDescent="0.35"/>
    <row r="95412" customFormat="1" x14ac:dyDescent="0.35"/>
    <row r="95413" customFormat="1" x14ac:dyDescent="0.35"/>
    <row r="95414" customFormat="1" x14ac:dyDescent="0.35"/>
    <row r="95415" customFormat="1" x14ac:dyDescent="0.35"/>
    <row r="95416" customFormat="1" x14ac:dyDescent="0.35"/>
    <row r="95417" customFormat="1" x14ac:dyDescent="0.35"/>
    <row r="95418" customFormat="1" x14ac:dyDescent="0.35"/>
    <row r="95419" customFormat="1" x14ac:dyDescent="0.35"/>
    <row r="95420" customFormat="1" x14ac:dyDescent="0.35"/>
    <row r="95421" customFormat="1" x14ac:dyDescent="0.35"/>
    <row r="95422" customFormat="1" x14ac:dyDescent="0.35"/>
    <row r="95423" customFormat="1" x14ac:dyDescent="0.35"/>
    <row r="95424" customFormat="1" x14ac:dyDescent="0.35"/>
    <row r="95425" customFormat="1" x14ac:dyDescent="0.35"/>
    <row r="95426" customFormat="1" x14ac:dyDescent="0.35"/>
    <row r="95427" customFormat="1" x14ac:dyDescent="0.35"/>
    <row r="95428" customFormat="1" x14ac:dyDescent="0.35"/>
    <row r="95429" customFormat="1" x14ac:dyDescent="0.35"/>
    <row r="95430" customFormat="1" x14ac:dyDescent="0.35"/>
    <row r="95431" customFormat="1" x14ac:dyDescent="0.35"/>
    <row r="95432" customFormat="1" x14ac:dyDescent="0.35"/>
    <row r="95433" customFormat="1" x14ac:dyDescent="0.35"/>
    <row r="95434" customFormat="1" x14ac:dyDescent="0.35"/>
    <row r="95435" customFormat="1" x14ac:dyDescent="0.35"/>
    <row r="95436" customFormat="1" x14ac:dyDescent="0.35"/>
    <row r="95437" customFormat="1" x14ac:dyDescent="0.35"/>
    <row r="95438" customFormat="1" x14ac:dyDescent="0.35"/>
    <row r="95439" customFormat="1" x14ac:dyDescent="0.35"/>
    <row r="95440" customFormat="1" x14ac:dyDescent="0.35"/>
    <row r="95441" customFormat="1" x14ac:dyDescent="0.35"/>
    <row r="95442" customFormat="1" x14ac:dyDescent="0.35"/>
    <row r="95443" customFormat="1" x14ac:dyDescent="0.35"/>
    <row r="95444" customFormat="1" x14ac:dyDescent="0.35"/>
    <row r="95445" customFormat="1" x14ac:dyDescent="0.35"/>
    <row r="95446" customFormat="1" x14ac:dyDescent="0.35"/>
    <row r="95447" customFormat="1" x14ac:dyDescent="0.35"/>
    <row r="95448" customFormat="1" x14ac:dyDescent="0.35"/>
    <row r="95449" customFormat="1" x14ac:dyDescent="0.35"/>
    <row r="95450" customFormat="1" x14ac:dyDescent="0.35"/>
    <row r="95451" customFormat="1" x14ac:dyDescent="0.35"/>
    <row r="95452" customFormat="1" x14ac:dyDescent="0.35"/>
    <row r="95453" customFormat="1" x14ac:dyDescent="0.35"/>
    <row r="95454" customFormat="1" x14ac:dyDescent="0.35"/>
    <row r="95455" customFormat="1" x14ac:dyDescent="0.35"/>
    <row r="95456" customFormat="1" x14ac:dyDescent="0.35"/>
    <row r="95457" customFormat="1" x14ac:dyDescent="0.35"/>
    <row r="95458" customFormat="1" x14ac:dyDescent="0.35"/>
    <row r="95459" customFormat="1" x14ac:dyDescent="0.35"/>
    <row r="95460" customFormat="1" x14ac:dyDescent="0.35"/>
    <row r="95461" customFormat="1" x14ac:dyDescent="0.35"/>
    <row r="95462" customFormat="1" x14ac:dyDescent="0.35"/>
    <row r="95463" customFormat="1" x14ac:dyDescent="0.35"/>
    <row r="95464" customFormat="1" x14ac:dyDescent="0.35"/>
    <row r="95465" customFormat="1" x14ac:dyDescent="0.35"/>
    <row r="95466" customFormat="1" x14ac:dyDescent="0.35"/>
    <row r="95467" customFormat="1" x14ac:dyDescent="0.35"/>
    <row r="95468" customFormat="1" x14ac:dyDescent="0.35"/>
    <row r="95469" customFormat="1" x14ac:dyDescent="0.35"/>
    <row r="95470" customFormat="1" x14ac:dyDescent="0.35"/>
    <row r="95471" customFormat="1" x14ac:dyDescent="0.35"/>
    <row r="95472" customFormat="1" x14ac:dyDescent="0.35"/>
    <row r="95473" customFormat="1" x14ac:dyDescent="0.35"/>
    <row r="95474" customFormat="1" x14ac:dyDescent="0.35"/>
    <row r="95475" customFormat="1" x14ac:dyDescent="0.35"/>
    <row r="95476" customFormat="1" x14ac:dyDescent="0.35"/>
    <row r="95477" customFormat="1" x14ac:dyDescent="0.35"/>
    <row r="95478" customFormat="1" x14ac:dyDescent="0.35"/>
    <row r="95479" customFormat="1" x14ac:dyDescent="0.35"/>
    <row r="95480" customFormat="1" x14ac:dyDescent="0.35"/>
    <row r="95481" customFormat="1" x14ac:dyDescent="0.35"/>
    <row r="95482" customFormat="1" x14ac:dyDescent="0.35"/>
    <row r="95483" customFormat="1" x14ac:dyDescent="0.35"/>
    <row r="95484" customFormat="1" x14ac:dyDescent="0.35"/>
    <row r="95485" customFormat="1" x14ac:dyDescent="0.35"/>
    <row r="95486" customFormat="1" x14ac:dyDescent="0.35"/>
    <row r="95487" customFormat="1" x14ac:dyDescent="0.35"/>
    <row r="95488" customFormat="1" x14ac:dyDescent="0.35"/>
    <row r="95489" customFormat="1" x14ac:dyDescent="0.35"/>
    <row r="95490" customFormat="1" x14ac:dyDescent="0.35"/>
    <row r="95491" customFormat="1" x14ac:dyDescent="0.35"/>
    <row r="95492" customFormat="1" x14ac:dyDescent="0.35"/>
    <row r="95493" customFormat="1" x14ac:dyDescent="0.35"/>
    <row r="95494" customFormat="1" x14ac:dyDescent="0.35"/>
    <row r="95495" customFormat="1" x14ac:dyDescent="0.35"/>
    <row r="95496" customFormat="1" x14ac:dyDescent="0.35"/>
    <row r="95497" customFormat="1" x14ac:dyDescent="0.35"/>
    <row r="95498" customFormat="1" x14ac:dyDescent="0.35"/>
    <row r="95499" customFormat="1" x14ac:dyDescent="0.35"/>
    <row r="95500" customFormat="1" x14ac:dyDescent="0.35"/>
    <row r="95501" customFormat="1" x14ac:dyDescent="0.35"/>
    <row r="95502" customFormat="1" x14ac:dyDescent="0.35"/>
    <row r="95503" customFormat="1" x14ac:dyDescent="0.35"/>
    <row r="95504" customFormat="1" x14ac:dyDescent="0.35"/>
    <row r="95505" customFormat="1" x14ac:dyDescent="0.35"/>
    <row r="95506" customFormat="1" x14ac:dyDescent="0.35"/>
    <row r="95507" customFormat="1" x14ac:dyDescent="0.35"/>
    <row r="95508" customFormat="1" x14ac:dyDescent="0.35"/>
    <row r="95509" customFormat="1" x14ac:dyDescent="0.35"/>
    <row r="95510" customFormat="1" x14ac:dyDescent="0.35"/>
    <row r="95511" customFormat="1" x14ac:dyDescent="0.35"/>
    <row r="95512" customFormat="1" x14ac:dyDescent="0.35"/>
    <row r="95513" customFormat="1" x14ac:dyDescent="0.35"/>
    <row r="95514" customFormat="1" x14ac:dyDescent="0.35"/>
    <row r="95515" customFormat="1" x14ac:dyDescent="0.35"/>
    <row r="95516" customFormat="1" x14ac:dyDescent="0.35"/>
    <row r="95517" customFormat="1" x14ac:dyDescent="0.35"/>
    <row r="95518" customFormat="1" x14ac:dyDescent="0.35"/>
    <row r="95519" customFormat="1" x14ac:dyDescent="0.35"/>
    <row r="95520" customFormat="1" x14ac:dyDescent="0.35"/>
    <row r="95521" customFormat="1" x14ac:dyDescent="0.35"/>
    <row r="95522" customFormat="1" x14ac:dyDescent="0.35"/>
    <row r="95523" customFormat="1" x14ac:dyDescent="0.35"/>
    <row r="95524" customFormat="1" x14ac:dyDescent="0.35"/>
    <row r="95525" customFormat="1" x14ac:dyDescent="0.35"/>
    <row r="95526" customFormat="1" x14ac:dyDescent="0.35"/>
    <row r="95527" customFormat="1" x14ac:dyDescent="0.35"/>
    <row r="95528" customFormat="1" x14ac:dyDescent="0.35"/>
    <row r="95529" customFormat="1" x14ac:dyDescent="0.35"/>
    <row r="95530" customFormat="1" x14ac:dyDescent="0.35"/>
    <row r="95531" customFormat="1" x14ac:dyDescent="0.35"/>
    <row r="95532" customFormat="1" x14ac:dyDescent="0.35"/>
    <row r="95533" customFormat="1" x14ac:dyDescent="0.35"/>
    <row r="95534" customFormat="1" x14ac:dyDescent="0.35"/>
    <row r="95535" customFormat="1" x14ac:dyDescent="0.35"/>
    <row r="95536" customFormat="1" x14ac:dyDescent="0.35"/>
    <row r="95537" customFormat="1" x14ac:dyDescent="0.35"/>
    <row r="95538" customFormat="1" x14ac:dyDescent="0.35"/>
    <row r="95539" customFormat="1" x14ac:dyDescent="0.35"/>
    <row r="95540" customFormat="1" x14ac:dyDescent="0.35"/>
    <row r="95541" customFormat="1" x14ac:dyDescent="0.35"/>
    <row r="95542" customFormat="1" x14ac:dyDescent="0.35"/>
    <row r="95543" customFormat="1" x14ac:dyDescent="0.35"/>
    <row r="95544" customFormat="1" x14ac:dyDescent="0.35"/>
    <row r="95545" customFormat="1" x14ac:dyDescent="0.35"/>
    <row r="95546" customFormat="1" x14ac:dyDescent="0.35"/>
    <row r="95547" customFormat="1" x14ac:dyDescent="0.35"/>
    <row r="95548" customFormat="1" x14ac:dyDescent="0.35"/>
    <row r="95549" customFormat="1" x14ac:dyDescent="0.35"/>
    <row r="95550" customFormat="1" x14ac:dyDescent="0.35"/>
    <row r="95551" customFormat="1" x14ac:dyDescent="0.35"/>
    <row r="95552" customFormat="1" x14ac:dyDescent="0.35"/>
    <row r="95553" customFormat="1" x14ac:dyDescent="0.35"/>
    <row r="95554" customFormat="1" x14ac:dyDescent="0.35"/>
    <row r="95555" customFormat="1" x14ac:dyDescent="0.35"/>
    <row r="95556" customFormat="1" x14ac:dyDescent="0.35"/>
    <row r="95557" customFormat="1" x14ac:dyDescent="0.35"/>
    <row r="95558" customFormat="1" x14ac:dyDescent="0.35"/>
    <row r="95559" customFormat="1" x14ac:dyDescent="0.35"/>
    <row r="95560" customFormat="1" x14ac:dyDescent="0.35"/>
    <row r="95561" customFormat="1" x14ac:dyDescent="0.35"/>
    <row r="95562" customFormat="1" x14ac:dyDescent="0.35"/>
    <row r="95563" customFormat="1" x14ac:dyDescent="0.35"/>
    <row r="95564" customFormat="1" x14ac:dyDescent="0.35"/>
    <row r="95565" customFormat="1" x14ac:dyDescent="0.35"/>
    <row r="95566" customFormat="1" x14ac:dyDescent="0.35"/>
    <row r="95567" customFormat="1" x14ac:dyDescent="0.35"/>
    <row r="95568" customFormat="1" x14ac:dyDescent="0.35"/>
    <row r="95569" customFormat="1" x14ac:dyDescent="0.35"/>
    <row r="95570" customFormat="1" x14ac:dyDescent="0.35"/>
    <row r="95571" customFormat="1" x14ac:dyDescent="0.35"/>
    <row r="95572" customFormat="1" x14ac:dyDescent="0.35"/>
    <row r="95573" customFormat="1" x14ac:dyDescent="0.35"/>
    <row r="95574" customFormat="1" x14ac:dyDescent="0.35"/>
    <row r="95575" customFormat="1" x14ac:dyDescent="0.35"/>
    <row r="95576" customFormat="1" x14ac:dyDescent="0.35"/>
    <row r="95577" customFormat="1" x14ac:dyDescent="0.35"/>
    <row r="95578" customFormat="1" x14ac:dyDescent="0.35"/>
    <row r="95579" customFormat="1" x14ac:dyDescent="0.35"/>
    <row r="95580" customFormat="1" x14ac:dyDescent="0.35"/>
    <row r="95581" customFormat="1" x14ac:dyDescent="0.35"/>
    <row r="95582" customFormat="1" x14ac:dyDescent="0.35"/>
    <row r="95583" customFormat="1" x14ac:dyDescent="0.35"/>
    <row r="95584" customFormat="1" x14ac:dyDescent="0.35"/>
    <row r="95585" customFormat="1" x14ac:dyDescent="0.35"/>
    <row r="95586" customFormat="1" x14ac:dyDescent="0.35"/>
    <row r="95587" customFormat="1" x14ac:dyDescent="0.35"/>
    <row r="95588" customFormat="1" x14ac:dyDescent="0.35"/>
    <row r="95589" customFormat="1" x14ac:dyDescent="0.35"/>
    <row r="95590" customFormat="1" x14ac:dyDescent="0.35"/>
    <row r="95591" customFormat="1" x14ac:dyDescent="0.35"/>
    <row r="95592" customFormat="1" x14ac:dyDescent="0.35"/>
    <row r="95593" customFormat="1" x14ac:dyDescent="0.35"/>
    <row r="95594" customFormat="1" x14ac:dyDescent="0.35"/>
    <row r="95595" customFormat="1" x14ac:dyDescent="0.35"/>
    <row r="95596" customFormat="1" x14ac:dyDescent="0.35"/>
    <row r="95597" customFormat="1" x14ac:dyDescent="0.35"/>
    <row r="95598" customFormat="1" x14ac:dyDescent="0.35"/>
    <row r="95599" customFormat="1" x14ac:dyDescent="0.35"/>
    <row r="95600" customFormat="1" x14ac:dyDescent="0.35"/>
    <row r="95601" customFormat="1" x14ac:dyDescent="0.35"/>
    <row r="95602" customFormat="1" x14ac:dyDescent="0.35"/>
    <row r="95603" customFormat="1" x14ac:dyDescent="0.35"/>
    <row r="95604" customFormat="1" x14ac:dyDescent="0.35"/>
    <row r="95605" customFormat="1" x14ac:dyDescent="0.35"/>
    <row r="95606" customFormat="1" x14ac:dyDescent="0.35"/>
    <row r="95607" customFormat="1" x14ac:dyDescent="0.35"/>
    <row r="95608" customFormat="1" x14ac:dyDescent="0.35"/>
    <row r="95609" customFormat="1" x14ac:dyDescent="0.35"/>
    <row r="95610" customFormat="1" x14ac:dyDescent="0.35"/>
    <row r="95611" customFormat="1" x14ac:dyDescent="0.35"/>
    <row r="95612" customFormat="1" x14ac:dyDescent="0.35"/>
    <row r="95613" customFormat="1" x14ac:dyDescent="0.35"/>
    <row r="95614" customFormat="1" x14ac:dyDescent="0.35"/>
    <row r="95615" customFormat="1" x14ac:dyDescent="0.35"/>
    <row r="95616" customFormat="1" x14ac:dyDescent="0.35"/>
    <row r="95617" customFormat="1" x14ac:dyDescent="0.35"/>
    <row r="95618" customFormat="1" x14ac:dyDescent="0.35"/>
    <row r="95619" customFormat="1" x14ac:dyDescent="0.35"/>
    <row r="95620" customFormat="1" x14ac:dyDescent="0.35"/>
    <row r="95621" customFormat="1" x14ac:dyDescent="0.35"/>
    <row r="95622" customFormat="1" x14ac:dyDescent="0.35"/>
    <row r="95623" customFormat="1" x14ac:dyDescent="0.35"/>
    <row r="95624" customFormat="1" x14ac:dyDescent="0.35"/>
    <row r="95625" customFormat="1" x14ac:dyDescent="0.35"/>
    <row r="95626" customFormat="1" x14ac:dyDescent="0.35"/>
    <row r="95627" customFormat="1" x14ac:dyDescent="0.35"/>
    <row r="95628" customFormat="1" x14ac:dyDescent="0.35"/>
    <row r="95629" customFormat="1" x14ac:dyDescent="0.35"/>
    <row r="95630" customFormat="1" x14ac:dyDescent="0.35"/>
    <row r="95631" customFormat="1" x14ac:dyDescent="0.35"/>
    <row r="95632" customFormat="1" x14ac:dyDescent="0.35"/>
    <row r="95633" customFormat="1" x14ac:dyDescent="0.35"/>
    <row r="95634" customFormat="1" x14ac:dyDescent="0.35"/>
    <row r="95635" customFormat="1" x14ac:dyDescent="0.35"/>
    <row r="95636" customFormat="1" x14ac:dyDescent="0.35"/>
    <row r="95637" customFormat="1" x14ac:dyDescent="0.35"/>
    <row r="95638" customFormat="1" x14ac:dyDescent="0.35"/>
    <row r="95639" customFormat="1" x14ac:dyDescent="0.35"/>
    <row r="95640" customFormat="1" x14ac:dyDescent="0.35"/>
    <row r="95641" customFormat="1" x14ac:dyDescent="0.35"/>
    <row r="95642" customFormat="1" x14ac:dyDescent="0.35"/>
    <row r="95643" customFormat="1" x14ac:dyDescent="0.35"/>
    <row r="95644" customFormat="1" x14ac:dyDescent="0.35"/>
    <row r="95645" customFormat="1" x14ac:dyDescent="0.35"/>
    <row r="95646" customFormat="1" x14ac:dyDescent="0.35"/>
    <row r="95647" customFormat="1" x14ac:dyDescent="0.35"/>
    <row r="95648" customFormat="1" x14ac:dyDescent="0.35"/>
    <row r="95649" customFormat="1" x14ac:dyDescent="0.35"/>
    <row r="95650" customFormat="1" x14ac:dyDescent="0.35"/>
    <row r="95651" customFormat="1" x14ac:dyDescent="0.35"/>
    <row r="95652" customFormat="1" x14ac:dyDescent="0.35"/>
    <row r="95653" customFormat="1" x14ac:dyDescent="0.35"/>
    <row r="95654" customFormat="1" x14ac:dyDescent="0.35"/>
    <row r="95655" customFormat="1" x14ac:dyDescent="0.35"/>
    <row r="95656" customFormat="1" x14ac:dyDescent="0.35"/>
    <row r="95657" customFormat="1" x14ac:dyDescent="0.35"/>
    <row r="95658" customFormat="1" x14ac:dyDescent="0.35"/>
    <row r="95659" customFormat="1" x14ac:dyDescent="0.35"/>
    <row r="95660" customFormat="1" x14ac:dyDescent="0.35"/>
    <row r="95661" customFormat="1" x14ac:dyDescent="0.35"/>
    <row r="95662" customFormat="1" x14ac:dyDescent="0.35"/>
    <row r="95663" customFormat="1" x14ac:dyDescent="0.35"/>
    <row r="95664" customFormat="1" x14ac:dyDescent="0.35"/>
    <row r="95665" customFormat="1" x14ac:dyDescent="0.35"/>
    <row r="95666" customFormat="1" x14ac:dyDescent="0.35"/>
    <row r="95667" customFormat="1" x14ac:dyDescent="0.35"/>
    <row r="95668" customFormat="1" x14ac:dyDescent="0.35"/>
    <row r="95669" customFormat="1" x14ac:dyDescent="0.35"/>
    <row r="95670" customFormat="1" x14ac:dyDescent="0.35"/>
    <row r="95671" customFormat="1" x14ac:dyDescent="0.35"/>
    <row r="95672" customFormat="1" x14ac:dyDescent="0.35"/>
    <row r="95673" customFormat="1" x14ac:dyDescent="0.35"/>
    <row r="95674" customFormat="1" x14ac:dyDescent="0.35"/>
    <row r="95675" customFormat="1" x14ac:dyDescent="0.35"/>
    <row r="95676" customFormat="1" x14ac:dyDescent="0.35"/>
    <row r="95677" customFormat="1" x14ac:dyDescent="0.35"/>
    <row r="95678" customFormat="1" x14ac:dyDescent="0.35"/>
    <row r="95679" customFormat="1" x14ac:dyDescent="0.35"/>
    <row r="95680" customFormat="1" x14ac:dyDescent="0.35"/>
    <row r="95681" customFormat="1" x14ac:dyDescent="0.35"/>
    <row r="95682" customFormat="1" x14ac:dyDescent="0.35"/>
    <row r="95683" customFormat="1" x14ac:dyDescent="0.35"/>
    <row r="95684" customFormat="1" x14ac:dyDescent="0.35"/>
    <row r="95685" customFormat="1" x14ac:dyDescent="0.35"/>
    <row r="95686" customFormat="1" x14ac:dyDescent="0.35"/>
    <row r="95687" customFormat="1" x14ac:dyDescent="0.35"/>
    <row r="95688" customFormat="1" x14ac:dyDescent="0.35"/>
    <row r="95689" customFormat="1" x14ac:dyDescent="0.35"/>
    <row r="95690" customFormat="1" x14ac:dyDescent="0.35"/>
    <row r="95691" customFormat="1" x14ac:dyDescent="0.35"/>
    <row r="95692" customFormat="1" x14ac:dyDescent="0.35"/>
    <row r="95693" customFormat="1" x14ac:dyDescent="0.35"/>
    <row r="95694" customFormat="1" x14ac:dyDescent="0.35"/>
    <row r="95695" customFormat="1" x14ac:dyDescent="0.35"/>
    <row r="95696" customFormat="1" x14ac:dyDescent="0.35"/>
    <row r="95697" customFormat="1" x14ac:dyDescent="0.35"/>
    <row r="95698" customFormat="1" x14ac:dyDescent="0.35"/>
    <row r="95699" customFormat="1" x14ac:dyDescent="0.35"/>
    <row r="95700" customFormat="1" x14ac:dyDescent="0.35"/>
    <row r="95701" customFormat="1" x14ac:dyDescent="0.35"/>
    <row r="95702" customFormat="1" x14ac:dyDescent="0.35"/>
    <row r="95703" customFormat="1" x14ac:dyDescent="0.35"/>
    <row r="95704" customFormat="1" x14ac:dyDescent="0.35"/>
    <row r="95705" customFormat="1" x14ac:dyDescent="0.35"/>
    <row r="95706" customFormat="1" x14ac:dyDescent="0.35"/>
    <row r="95707" customFormat="1" x14ac:dyDescent="0.35"/>
    <row r="95708" customFormat="1" x14ac:dyDescent="0.35"/>
    <row r="95709" customFormat="1" x14ac:dyDescent="0.35"/>
    <row r="95710" customFormat="1" x14ac:dyDescent="0.35"/>
    <row r="95711" customFormat="1" x14ac:dyDescent="0.35"/>
    <row r="95712" customFormat="1" x14ac:dyDescent="0.35"/>
    <row r="95713" customFormat="1" x14ac:dyDescent="0.35"/>
    <row r="95714" customFormat="1" x14ac:dyDescent="0.35"/>
    <row r="95715" customFormat="1" x14ac:dyDescent="0.35"/>
    <row r="95716" customFormat="1" x14ac:dyDescent="0.35"/>
    <row r="95717" customFormat="1" x14ac:dyDescent="0.35"/>
    <row r="95718" customFormat="1" x14ac:dyDescent="0.35"/>
    <row r="95719" customFormat="1" x14ac:dyDescent="0.35"/>
    <row r="95720" customFormat="1" x14ac:dyDescent="0.35"/>
    <row r="95721" customFormat="1" x14ac:dyDescent="0.35"/>
    <row r="95722" customFormat="1" x14ac:dyDescent="0.35"/>
    <row r="95723" customFormat="1" x14ac:dyDescent="0.35"/>
    <row r="95724" customFormat="1" x14ac:dyDescent="0.35"/>
    <row r="95725" customFormat="1" x14ac:dyDescent="0.35"/>
    <row r="95726" customFormat="1" x14ac:dyDescent="0.35"/>
    <row r="95727" customFormat="1" x14ac:dyDescent="0.35"/>
    <row r="95728" customFormat="1" x14ac:dyDescent="0.35"/>
    <row r="95729" customFormat="1" x14ac:dyDescent="0.35"/>
    <row r="95730" customFormat="1" x14ac:dyDescent="0.35"/>
    <row r="95731" customFormat="1" x14ac:dyDescent="0.35"/>
    <row r="95732" customFormat="1" x14ac:dyDescent="0.35"/>
    <row r="95733" customFormat="1" x14ac:dyDescent="0.35"/>
    <row r="95734" customFormat="1" x14ac:dyDescent="0.35"/>
    <row r="95735" customFormat="1" x14ac:dyDescent="0.35"/>
    <row r="95736" customFormat="1" x14ac:dyDescent="0.35"/>
    <row r="95737" customFormat="1" x14ac:dyDescent="0.35"/>
    <row r="95738" customFormat="1" x14ac:dyDescent="0.35"/>
    <row r="95739" customFormat="1" x14ac:dyDescent="0.35"/>
    <row r="95740" customFormat="1" x14ac:dyDescent="0.35"/>
    <row r="95741" customFormat="1" x14ac:dyDescent="0.35"/>
    <row r="95742" customFormat="1" x14ac:dyDescent="0.35"/>
    <row r="95743" customFormat="1" x14ac:dyDescent="0.35"/>
    <row r="95744" customFormat="1" x14ac:dyDescent="0.35"/>
    <row r="95745" customFormat="1" x14ac:dyDescent="0.35"/>
    <row r="95746" customFormat="1" x14ac:dyDescent="0.35"/>
    <row r="95747" customFormat="1" x14ac:dyDescent="0.35"/>
    <row r="95748" customFormat="1" x14ac:dyDescent="0.35"/>
    <row r="95749" customFormat="1" x14ac:dyDescent="0.35"/>
    <row r="95750" customFormat="1" x14ac:dyDescent="0.35"/>
    <row r="95751" customFormat="1" x14ac:dyDescent="0.35"/>
    <row r="95752" customFormat="1" x14ac:dyDescent="0.35"/>
    <row r="95753" customFormat="1" x14ac:dyDescent="0.35"/>
    <row r="95754" customFormat="1" x14ac:dyDescent="0.35"/>
    <row r="95755" customFormat="1" x14ac:dyDescent="0.35"/>
    <row r="95756" customFormat="1" x14ac:dyDescent="0.35"/>
    <row r="95757" customFormat="1" x14ac:dyDescent="0.35"/>
    <row r="95758" customFormat="1" x14ac:dyDescent="0.35"/>
    <row r="95759" customFormat="1" x14ac:dyDescent="0.35"/>
    <row r="95760" customFormat="1" x14ac:dyDescent="0.35"/>
    <row r="95761" customFormat="1" x14ac:dyDescent="0.35"/>
    <row r="95762" customFormat="1" x14ac:dyDescent="0.35"/>
    <row r="95763" customFormat="1" x14ac:dyDescent="0.35"/>
    <row r="95764" customFormat="1" x14ac:dyDescent="0.35"/>
    <row r="95765" customFormat="1" x14ac:dyDescent="0.35"/>
    <row r="95766" customFormat="1" x14ac:dyDescent="0.35"/>
    <row r="95767" customFormat="1" x14ac:dyDescent="0.35"/>
    <row r="95768" customFormat="1" x14ac:dyDescent="0.35"/>
    <row r="95769" customFormat="1" x14ac:dyDescent="0.35"/>
    <row r="95770" customFormat="1" x14ac:dyDescent="0.35"/>
    <row r="95771" customFormat="1" x14ac:dyDescent="0.35"/>
    <row r="95772" customFormat="1" x14ac:dyDescent="0.35"/>
    <row r="95773" customFormat="1" x14ac:dyDescent="0.35"/>
    <row r="95774" customFormat="1" x14ac:dyDescent="0.35"/>
    <row r="95775" customFormat="1" x14ac:dyDescent="0.35"/>
    <row r="95776" customFormat="1" x14ac:dyDescent="0.35"/>
    <row r="95777" customFormat="1" x14ac:dyDescent="0.35"/>
    <row r="95778" customFormat="1" x14ac:dyDescent="0.35"/>
    <row r="95779" customFormat="1" x14ac:dyDescent="0.35"/>
    <row r="95780" customFormat="1" x14ac:dyDescent="0.35"/>
    <row r="95781" customFormat="1" x14ac:dyDescent="0.35"/>
    <row r="95782" customFormat="1" x14ac:dyDescent="0.35"/>
    <row r="95783" customFormat="1" x14ac:dyDescent="0.35"/>
    <row r="95784" customFormat="1" x14ac:dyDescent="0.35"/>
    <row r="95785" customFormat="1" x14ac:dyDescent="0.35"/>
    <row r="95786" customFormat="1" x14ac:dyDescent="0.35"/>
    <row r="95787" customFormat="1" x14ac:dyDescent="0.35"/>
    <row r="95788" customFormat="1" x14ac:dyDescent="0.35"/>
    <row r="95789" customFormat="1" x14ac:dyDescent="0.35"/>
    <row r="95790" customFormat="1" x14ac:dyDescent="0.35"/>
    <row r="95791" customFormat="1" x14ac:dyDescent="0.35"/>
    <row r="95792" customFormat="1" x14ac:dyDescent="0.35"/>
    <row r="95793" customFormat="1" x14ac:dyDescent="0.35"/>
    <row r="95794" customFormat="1" x14ac:dyDescent="0.35"/>
    <row r="95795" customFormat="1" x14ac:dyDescent="0.35"/>
    <row r="95796" customFormat="1" x14ac:dyDescent="0.35"/>
    <row r="95797" customFormat="1" x14ac:dyDescent="0.35"/>
    <row r="95798" customFormat="1" x14ac:dyDescent="0.35"/>
    <row r="95799" customFormat="1" x14ac:dyDescent="0.35"/>
    <row r="95800" customFormat="1" x14ac:dyDescent="0.35"/>
    <row r="95801" customFormat="1" x14ac:dyDescent="0.35"/>
    <row r="95802" customFormat="1" x14ac:dyDescent="0.35"/>
    <row r="95803" customFormat="1" x14ac:dyDescent="0.35"/>
    <row r="95804" customFormat="1" x14ac:dyDescent="0.35"/>
    <row r="95805" customFormat="1" x14ac:dyDescent="0.35"/>
    <row r="95806" customFormat="1" x14ac:dyDescent="0.35"/>
    <row r="95807" customFormat="1" x14ac:dyDescent="0.35"/>
    <row r="95808" customFormat="1" x14ac:dyDescent="0.35"/>
    <row r="95809" customFormat="1" x14ac:dyDescent="0.35"/>
    <row r="95810" customFormat="1" x14ac:dyDescent="0.35"/>
    <row r="95811" customFormat="1" x14ac:dyDescent="0.35"/>
    <row r="95812" customFormat="1" x14ac:dyDescent="0.35"/>
    <row r="95813" customFormat="1" x14ac:dyDescent="0.35"/>
    <row r="95814" customFormat="1" x14ac:dyDescent="0.35"/>
    <row r="95815" customFormat="1" x14ac:dyDescent="0.35"/>
    <row r="95816" customFormat="1" x14ac:dyDescent="0.35"/>
    <row r="95817" customFormat="1" x14ac:dyDescent="0.35"/>
    <row r="95818" customFormat="1" x14ac:dyDescent="0.35"/>
    <row r="95819" customFormat="1" x14ac:dyDescent="0.35"/>
    <row r="95820" customFormat="1" x14ac:dyDescent="0.35"/>
    <row r="95821" customFormat="1" x14ac:dyDescent="0.35"/>
    <row r="95822" customFormat="1" x14ac:dyDescent="0.35"/>
    <row r="95823" customFormat="1" x14ac:dyDescent="0.35"/>
    <row r="95824" customFormat="1" x14ac:dyDescent="0.35"/>
    <row r="95825" customFormat="1" x14ac:dyDescent="0.35"/>
    <row r="95826" customFormat="1" x14ac:dyDescent="0.35"/>
    <row r="95827" customFormat="1" x14ac:dyDescent="0.35"/>
    <row r="95828" customFormat="1" x14ac:dyDescent="0.35"/>
    <row r="95829" customFormat="1" x14ac:dyDescent="0.35"/>
    <row r="95830" customFormat="1" x14ac:dyDescent="0.35"/>
    <row r="95831" customFormat="1" x14ac:dyDescent="0.35"/>
    <row r="95832" customFormat="1" x14ac:dyDescent="0.35"/>
    <row r="95833" customFormat="1" x14ac:dyDescent="0.35"/>
    <row r="95834" customFormat="1" x14ac:dyDescent="0.35"/>
    <row r="95835" customFormat="1" x14ac:dyDescent="0.35"/>
    <row r="95836" customFormat="1" x14ac:dyDescent="0.35"/>
    <row r="95837" customFormat="1" x14ac:dyDescent="0.35"/>
    <row r="95838" customFormat="1" x14ac:dyDescent="0.35"/>
    <row r="95839" customFormat="1" x14ac:dyDescent="0.35"/>
    <row r="95840" customFormat="1" x14ac:dyDescent="0.35"/>
    <row r="95841" customFormat="1" x14ac:dyDescent="0.35"/>
    <row r="95842" customFormat="1" x14ac:dyDescent="0.35"/>
    <row r="95843" customFormat="1" x14ac:dyDescent="0.35"/>
    <row r="95844" customFormat="1" x14ac:dyDescent="0.35"/>
    <row r="95845" customFormat="1" x14ac:dyDescent="0.35"/>
    <row r="95846" customFormat="1" x14ac:dyDescent="0.35"/>
    <row r="95847" customFormat="1" x14ac:dyDescent="0.35"/>
    <row r="95848" customFormat="1" x14ac:dyDescent="0.35"/>
    <row r="95849" customFormat="1" x14ac:dyDescent="0.35"/>
    <row r="95850" customFormat="1" x14ac:dyDescent="0.35"/>
    <row r="95851" customFormat="1" x14ac:dyDescent="0.35"/>
    <row r="95852" customFormat="1" x14ac:dyDescent="0.35"/>
    <row r="95853" customFormat="1" x14ac:dyDescent="0.35"/>
    <row r="95854" customFormat="1" x14ac:dyDescent="0.35"/>
    <row r="95855" customFormat="1" x14ac:dyDescent="0.35"/>
    <row r="95856" customFormat="1" x14ac:dyDescent="0.35"/>
    <row r="95857" customFormat="1" x14ac:dyDescent="0.35"/>
    <row r="95858" customFormat="1" x14ac:dyDescent="0.35"/>
    <row r="95859" customFormat="1" x14ac:dyDescent="0.35"/>
    <row r="95860" customFormat="1" x14ac:dyDescent="0.35"/>
    <row r="95861" customFormat="1" x14ac:dyDescent="0.35"/>
    <row r="95862" customFormat="1" x14ac:dyDescent="0.35"/>
    <row r="95863" customFormat="1" x14ac:dyDescent="0.35"/>
    <row r="95864" customFormat="1" x14ac:dyDescent="0.35"/>
    <row r="95865" customFormat="1" x14ac:dyDescent="0.35"/>
    <row r="95866" customFormat="1" x14ac:dyDescent="0.35"/>
    <row r="95867" customFormat="1" x14ac:dyDescent="0.35"/>
    <row r="95868" customFormat="1" x14ac:dyDescent="0.35"/>
    <row r="95869" customFormat="1" x14ac:dyDescent="0.35"/>
    <row r="95870" customFormat="1" x14ac:dyDescent="0.35"/>
    <row r="95871" customFormat="1" x14ac:dyDescent="0.35"/>
    <row r="95872" customFormat="1" x14ac:dyDescent="0.35"/>
    <row r="95873" customFormat="1" x14ac:dyDescent="0.35"/>
    <row r="95874" customFormat="1" x14ac:dyDescent="0.35"/>
    <row r="95875" customFormat="1" x14ac:dyDescent="0.35"/>
    <row r="95876" customFormat="1" x14ac:dyDescent="0.35"/>
    <row r="95877" customFormat="1" x14ac:dyDescent="0.35"/>
    <row r="95878" customFormat="1" x14ac:dyDescent="0.35"/>
    <row r="95879" customFormat="1" x14ac:dyDescent="0.35"/>
    <row r="95880" customFormat="1" x14ac:dyDescent="0.35"/>
    <row r="95881" customFormat="1" x14ac:dyDescent="0.35"/>
    <row r="95882" customFormat="1" x14ac:dyDescent="0.35"/>
    <row r="95883" customFormat="1" x14ac:dyDescent="0.35"/>
    <row r="95884" customFormat="1" x14ac:dyDescent="0.35"/>
    <row r="95885" customFormat="1" x14ac:dyDescent="0.35"/>
    <row r="95886" customFormat="1" x14ac:dyDescent="0.35"/>
    <row r="95887" customFormat="1" x14ac:dyDescent="0.35"/>
    <row r="95888" customFormat="1" x14ac:dyDescent="0.35"/>
    <row r="95889" customFormat="1" x14ac:dyDescent="0.35"/>
    <row r="95890" customFormat="1" x14ac:dyDescent="0.35"/>
    <row r="95891" customFormat="1" x14ac:dyDescent="0.35"/>
    <row r="95892" customFormat="1" x14ac:dyDescent="0.35"/>
    <row r="95893" customFormat="1" x14ac:dyDescent="0.35"/>
    <row r="95894" customFormat="1" x14ac:dyDescent="0.35"/>
    <row r="95895" customFormat="1" x14ac:dyDescent="0.35"/>
    <row r="95896" customFormat="1" x14ac:dyDescent="0.35"/>
    <row r="95897" customFormat="1" x14ac:dyDescent="0.35"/>
    <row r="95898" customFormat="1" x14ac:dyDescent="0.35"/>
    <row r="95899" customFormat="1" x14ac:dyDescent="0.35"/>
    <row r="95900" customFormat="1" x14ac:dyDescent="0.35"/>
    <row r="95901" customFormat="1" x14ac:dyDescent="0.35"/>
    <row r="95902" customFormat="1" x14ac:dyDescent="0.35"/>
    <row r="95903" customFormat="1" x14ac:dyDescent="0.35"/>
    <row r="95904" customFormat="1" x14ac:dyDescent="0.35"/>
    <row r="95905" customFormat="1" x14ac:dyDescent="0.35"/>
    <row r="95906" customFormat="1" x14ac:dyDescent="0.35"/>
    <row r="95907" customFormat="1" x14ac:dyDescent="0.35"/>
    <row r="95908" customFormat="1" x14ac:dyDescent="0.35"/>
    <row r="95909" customFormat="1" x14ac:dyDescent="0.35"/>
    <row r="95910" customFormat="1" x14ac:dyDescent="0.35"/>
    <row r="95911" customFormat="1" x14ac:dyDescent="0.35"/>
    <row r="95912" customFormat="1" x14ac:dyDescent="0.35"/>
    <row r="95913" customFormat="1" x14ac:dyDescent="0.35"/>
    <row r="95914" customFormat="1" x14ac:dyDescent="0.35"/>
    <row r="95915" customFormat="1" x14ac:dyDescent="0.35"/>
    <row r="95916" customFormat="1" x14ac:dyDescent="0.35"/>
    <row r="95917" customFormat="1" x14ac:dyDescent="0.35"/>
    <row r="95918" customFormat="1" x14ac:dyDescent="0.35"/>
    <row r="95919" customFormat="1" x14ac:dyDescent="0.35"/>
    <row r="95920" customFormat="1" x14ac:dyDescent="0.35"/>
    <row r="95921" customFormat="1" x14ac:dyDescent="0.35"/>
    <row r="95922" customFormat="1" x14ac:dyDescent="0.35"/>
    <row r="95923" customFormat="1" x14ac:dyDescent="0.35"/>
    <row r="95924" customFormat="1" x14ac:dyDescent="0.35"/>
    <row r="95925" customFormat="1" x14ac:dyDescent="0.35"/>
    <row r="95926" customFormat="1" x14ac:dyDescent="0.35"/>
    <row r="95927" customFormat="1" x14ac:dyDescent="0.35"/>
    <row r="95928" customFormat="1" x14ac:dyDescent="0.35"/>
    <row r="95929" customFormat="1" x14ac:dyDescent="0.35"/>
    <row r="95930" customFormat="1" x14ac:dyDescent="0.35"/>
    <row r="95931" customFormat="1" x14ac:dyDescent="0.35"/>
    <row r="95932" customFormat="1" x14ac:dyDescent="0.35"/>
    <row r="95933" customFormat="1" x14ac:dyDescent="0.35"/>
    <row r="95934" customFormat="1" x14ac:dyDescent="0.35"/>
    <row r="95935" customFormat="1" x14ac:dyDescent="0.35"/>
    <row r="95936" customFormat="1" x14ac:dyDescent="0.35"/>
    <row r="95937" customFormat="1" x14ac:dyDescent="0.35"/>
    <row r="95938" customFormat="1" x14ac:dyDescent="0.35"/>
    <row r="95939" customFormat="1" x14ac:dyDescent="0.35"/>
    <row r="95940" customFormat="1" x14ac:dyDescent="0.35"/>
    <row r="95941" customFormat="1" x14ac:dyDescent="0.35"/>
    <row r="95942" customFormat="1" x14ac:dyDescent="0.35"/>
    <row r="95943" customFormat="1" x14ac:dyDescent="0.35"/>
    <row r="95944" customFormat="1" x14ac:dyDescent="0.35"/>
    <row r="95945" customFormat="1" x14ac:dyDescent="0.35"/>
    <row r="95946" customFormat="1" x14ac:dyDescent="0.35"/>
    <row r="95947" customFormat="1" x14ac:dyDescent="0.35"/>
    <row r="95948" customFormat="1" x14ac:dyDescent="0.35"/>
    <row r="95949" customFormat="1" x14ac:dyDescent="0.35"/>
    <row r="95950" customFormat="1" x14ac:dyDescent="0.35"/>
    <row r="95951" customFormat="1" x14ac:dyDescent="0.35"/>
    <row r="95952" customFormat="1" x14ac:dyDescent="0.35"/>
    <row r="95953" customFormat="1" x14ac:dyDescent="0.35"/>
    <row r="95954" customFormat="1" x14ac:dyDescent="0.35"/>
    <row r="95955" customFormat="1" x14ac:dyDescent="0.35"/>
    <row r="95956" customFormat="1" x14ac:dyDescent="0.35"/>
    <row r="95957" customFormat="1" x14ac:dyDescent="0.35"/>
    <row r="95958" customFormat="1" x14ac:dyDescent="0.35"/>
    <row r="95959" customFormat="1" x14ac:dyDescent="0.35"/>
    <row r="95960" customFormat="1" x14ac:dyDescent="0.35"/>
    <row r="95961" customFormat="1" x14ac:dyDescent="0.35"/>
    <row r="95962" customFormat="1" x14ac:dyDescent="0.35"/>
    <row r="95963" customFormat="1" x14ac:dyDescent="0.35"/>
    <row r="95964" customFormat="1" x14ac:dyDescent="0.35"/>
    <row r="95965" customFormat="1" x14ac:dyDescent="0.35"/>
    <row r="95966" customFormat="1" x14ac:dyDescent="0.35"/>
    <row r="95967" customFormat="1" x14ac:dyDescent="0.35"/>
    <row r="95968" customFormat="1" x14ac:dyDescent="0.35"/>
    <row r="95969" customFormat="1" x14ac:dyDescent="0.35"/>
    <row r="95970" customFormat="1" x14ac:dyDescent="0.35"/>
    <row r="95971" customFormat="1" x14ac:dyDescent="0.35"/>
    <row r="95972" customFormat="1" x14ac:dyDescent="0.35"/>
    <row r="95973" customFormat="1" x14ac:dyDescent="0.35"/>
    <row r="95974" customFormat="1" x14ac:dyDescent="0.35"/>
    <row r="95975" customFormat="1" x14ac:dyDescent="0.35"/>
    <row r="95976" customFormat="1" x14ac:dyDescent="0.35"/>
    <row r="95977" customFormat="1" x14ac:dyDescent="0.35"/>
    <row r="95978" customFormat="1" x14ac:dyDescent="0.35"/>
    <row r="95979" customFormat="1" x14ac:dyDescent="0.35"/>
    <row r="95980" customFormat="1" x14ac:dyDescent="0.35"/>
    <row r="95981" customFormat="1" x14ac:dyDescent="0.35"/>
    <row r="95982" customFormat="1" x14ac:dyDescent="0.35"/>
    <row r="95983" customFormat="1" x14ac:dyDescent="0.35"/>
    <row r="95984" customFormat="1" x14ac:dyDescent="0.35"/>
    <row r="95985" customFormat="1" x14ac:dyDescent="0.35"/>
    <row r="95986" customFormat="1" x14ac:dyDescent="0.35"/>
    <row r="95987" customFormat="1" x14ac:dyDescent="0.35"/>
    <row r="95988" customFormat="1" x14ac:dyDescent="0.35"/>
    <row r="95989" customFormat="1" x14ac:dyDescent="0.35"/>
    <row r="95990" customFormat="1" x14ac:dyDescent="0.35"/>
    <row r="95991" customFormat="1" x14ac:dyDescent="0.35"/>
    <row r="95992" customFormat="1" x14ac:dyDescent="0.35"/>
    <row r="95993" customFormat="1" x14ac:dyDescent="0.35"/>
    <row r="95994" customFormat="1" x14ac:dyDescent="0.35"/>
    <row r="95995" customFormat="1" x14ac:dyDescent="0.35"/>
    <row r="95996" customFormat="1" x14ac:dyDescent="0.35"/>
    <row r="95997" customFormat="1" x14ac:dyDescent="0.35"/>
    <row r="95998" customFormat="1" x14ac:dyDescent="0.35"/>
    <row r="95999" customFormat="1" x14ac:dyDescent="0.35"/>
    <row r="96000" customFormat="1" x14ac:dyDescent="0.35"/>
    <row r="96001" customFormat="1" x14ac:dyDescent="0.35"/>
    <row r="96002" customFormat="1" x14ac:dyDescent="0.35"/>
    <row r="96003" customFormat="1" x14ac:dyDescent="0.35"/>
    <row r="96004" customFormat="1" x14ac:dyDescent="0.35"/>
    <row r="96005" customFormat="1" x14ac:dyDescent="0.35"/>
    <row r="96006" customFormat="1" x14ac:dyDescent="0.35"/>
    <row r="96007" customFormat="1" x14ac:dyDescent="0.35"/>
    <row r="96008" customFormat="1" x14ac:dyDescent="0.35"/>
    <row r="96009" customFormat="1" x14ac:dyDescent="0.35"/>
    <row r="96010" customFormat="1" x14ac:dyDescent="0.35"/>
    <row r="96011" customFormat="1" x14ac:dyDescent="0.35"/>
    <row r="96012" customFormat="1" x14ac:dyDescent="0.35"/>
    <row r="96013" customFormat="1" x14ac:dyDescent="0.35"/>
    <row r="96014" customFormat="1" x14ac:dyDescent="0.35"/>
    <row r="96015" customFormat="1" x14ac:dyDescent="0.35"/>
    <row r="96016" customFormat="1" x14ac:dyDescent="0.35"/>
    <row r="96017" customFormat="1" x14ac:dyDescent="0.35"/>
    <row r="96018" customFormat="1" x14ac:dyDescent="0.35"/>
    <row r="96019" customFormat="1" x14ac:dyDescent="0.35"/>
    <row r="96020" customFormat="1" x14ac:dyDescent="0.35"/>
    <row r="96021" customFormat="1" x14ac:dyDescent="0.35"/>
    <row r="96022" customFormat="1" x14ac:dyDescent="0.35"/>
    <row r="96023" customFormat="1" x14ac:dyDescent="0.35"/>
    <row r="96024" customFormat="1" x14ac:dyDescent="0.35"/>
    <row r="96025" customFormat="1" x14ac:dyDescent="0.35"/>
    <row r="96026" customFormat="1" x14ac:dyDescent="0.35"/>
    <row r="96027" customFormat="1" x14ac:dyDescent="0.35"/>
    <row r="96028" customFormat="1" x14ac:dyDescent="0.35"/>
    <row r="96029" customFormat="1" x14ac:dyDescent="0.35"/>
    <row r="96030" customFormat="1" x14ac:dyDescent="0.35"/>
    <row r="96031" customFormat="1" x14ac:dyDescent="0.35"/>
    <row r="96032" customFormat="1" x14ac:dyDescent="0.35"/>
    <row r="96033" customFormat="1" x14ac:dyDescent="0.35"/>
    <row r="96034" customFormat="1" x14ac:dyDescent="0.35"/>
    <row r="96035" customFormat="1" x14ac:dyDescent="0.35"/>
    <row r="96036" customFormat="1" x14ac:dyDescent="0.35"/>
    <row r="96037" customFormat="1" x14ac:dyDescent="0.35"/>
    <row r="96038" customFormat="1" x14ac:dyDescent="0.35"/>
    <row r="96039" customFormat="1" x14ac:dyDescent="0.35"/>
    <row r="96040" customFormat="1" x14ac:dyDescent="0.35"/>
    <row r="96041" customFormat="1" x14ac:dyDescent="0.35"/>
    <row r="96042" customFormat="1" x14ac:dyDescent="0.35"/>
    <row r="96043" customFormat="1" x14ac:dyDescent="0.35"/>
    <row r="96044" customFormat="1" x14ac:dyDescent="0.35"/>
    <row r="96045" customFormat="1" x14ac:dyDescent="0.35"/>
    <row r="96046" customFormat="1" x14ac:dyDescent="0.35"/>
    <row r="96047" customFormat="1" x14ac:dyDescent="0.35"/>
    <row r="96048" customFormat="1" x14ac:dyDescent="0.35"/>
    <row r="96049" customFormat="1" x14ac:dyDescent="0.35"/>
    <row r="96050" customFormat="1" x14ac:dyDescent="0.35"/>
    <row r="96051" customFormat="1" x14ac:dyDescent="0.35"/>
    <row r="96052" customFormat="1" x14ac:dyDescent="0.35"/>
    <row r="96053" customFormat="1" x14ac:dyDescent="0.35"/>
    <row r="96054" customFormat="1" x14ac:dyDescent="0.35"/>
    <row r="96055" customFormat="1" x14ac:dyDescent="0.35"/>
    <row r="96056" customFormat="1" x14ac:dyDescent="0.35"/>
    <row r="96057" customFormat="1" x14ac:dyDescent="0.35"/>
    <row r="96058" customFormat="1" x14ac:dyDescent="0.35"/>
    <row r="96059" customFormat="1" x14ac:dyDescent="0.35"/>
    <row r="96060" customFormat="1" x14ac:dyDescent="0.35"/>
    <row r="96061" customFormat="1" x14ac:dyDescent="0.35"/>
    <row r="96062" customFormat="1" x14ac:dyDescent="0.35"/>
    <row r="96063" customFormat="1" x14ac:dyDescent="0.35"/>
    <row r="96064" customFormat="1" x14ac:dyDescent="0.35"/>
    <row r="96065" customFormat="1" x14ac:dyDescent="0.35"/>
    <row r="96066" customFormat="1" x14ac:dyDescent="0.35"/>
    <row r="96067" customFormat="1" x14ac:dyDescent="0.35"/>
    <row r="96068" customFormat="1" x14ac:dyDescent="0.35"/>
    <row r="96069" customFormat="1" x14ac:dyDescent="0.35"/>
    <row r="96070" customFormat="1" x14ac:dyDescent="0.35"/>
    <row r="96071" customFormat="1" x14ac:dyDescent="0.35"/>
    <row r="96072" customFormat="1" x14ac:dyDescent="0.35"/>
    <row r="96073" customFormat="1" x14ac:dyDescent="0.35"/>
    <row r="96074" customFormat="1" x14ac:dyDescent="0.35"/>
    <row r="96075" customFormat="1" x14ac:dyDescent="0.35"/>
    <row r="96076" customFormat="1" x14ac:dyDescent="0.35"/>
    <row r="96077" customFormat="1" x14ac:dyDescent="0.35"/>
    <row r="96078" customFormat="1" x14ac:dyDescent="0.35"/>
    <row r="96079" customFormat="1" x14ac:dyDescent="0.35"/>
    <row r="96080" customFormat="1" x14ac:dyDescent="0.35"/>
    <row r="96081" customFormat="1" x14ac:dyDescent="0.35"/>
    <row r="96082" customFormat="1" x14ac:dyDescent="0.35"/>
    <row r="96083" customFormat="1" x14ac:dyDescent="0.35"/>
    <row r="96084" customFormat="1" x14ac:dyDescent="0.35"/>
    <row r="96085" customFormat="1" x14ac:dyDescent="0.35"/>
    <row r="96086" customFormat="1" x14ac:dyDescent="0.35"/>
    <row r="96087" customFormat="1" x14ac:dyDescent="0.35"/>
    <row r="96088" customFormat="1" x14ac:dyDescent="0.35"/>
    <row r="96089" customFormat="1" x14ac:dyDescent="0.35"/>
    <row r="96090" customFormat="1" x14ac:dyDescent="0.35"/>
    <row r="96091" customFormat="1" x14ac:dyDescent="0.35"/>
    <row r="96092" customFormat="1" x14ac:dyDescent="0.35"/>
    <row r="96093" customFormat="1" x14ac:dyDescent="0.35"/>
    <row r="96094" customFormat="1" x14ac:dyDescent="0.35"/>
    <row r="96095" customFormat="1" x14ac:dyDescent="0.35"/>
    <row r="96096" customFormat="1" x14ac:dyDescent="0.35"/>
    <row r="96097" customFormat="1" x14ac:dyDescent="0.35"/>
    <row r="96098" customFormat="1" x14ac:dyDescent="0.35"/>
    <row r="96099" customFormat="1" x14ac:dyDescent="0.35"/>
    <row r="96100" customFormat="1" x14ac:dyDescent="0.35"/>
    <row r="96101" customFormat="1" x14ac:dyDescent="0.35"/>
    <row r="96102" customFormat="1" x14ac:dyDescent="0.35"/>
    <row r="96103" customFormat="1" x14ac:dyDescent="0.35"/>
    <row r="96104" customFormat="1" x14ac:dyDescent="0.35"/>
    <row r="96105" customFormat="1" x14ac:dyDescent="0.35"/>
    <row r="96106" customFormat="1" x14ac:dyDescent="0.35"/>
    <row r="96107" customFormat="1" x14ac:dyDescent="0.35"/>
    <row r="96108" customFormat="1" x14ac:dyDescent="0.35"/>
    <row r="96109" customFormat="1" x14ac:dyDescent="0.35"/>
    <row r="96110" customFormat="1" x14ac:dyDescent="0.35"/>
    <row r="96111" customFormat="1" x14ac:dyDescent="0.35"/>
    <row r="96112" customFormat="1" x14ac:dyDescent="0.35"/>
    <row r="96113" customFormat="1" x14ac:dyDescent="0.35"/>
    <row r="96114" customFormat="1" x14ac:dyDescent="0.35"/>
    <row r="96115" customFormat="1" x14ac:dyDescent="0.35"/>
    <row r="96116" customFormat="1" x14ac:dyDescent="0.35"/>
    <row r="96117" customFormat="1" x14ac:dyDescent="0.35"/>
    <row r="96118" customFormat="1" x14ac:dyDescent="0.35"/>
    <row r="96119" customFormat="1" x14ac:dyDescent="0.35"/>
    <row r="96120" customFormat="1" x14ac:dyDescent="0.35"/>
    <row r="96121" customFormat="1" x14ac:dyDescent="0.35"/>
    <row r="96122" customFormat="1" x14ac:dyDescent="0.35"/>
    <row r="96123" customFormat="1" x14ac:dyDescent="0.35"/>
    <row r="96124" customFormat="1" x14ac:dyDescent="0.35"/>
    <row r="96125" customFormat="1" x14ac:dyDescent="0.35"/>
    <row r="96126" customFormat="1" x14ac:dyDescent="0.35"/>
    <row r="96127" customFormat="1" x14ac:dyDescent="0.35"/>
    <row r="96128" customFormat="1" x14ac:dyDescent="0.35"/>
    <row r="96129" customFormat="1" x14ac:dyDescent="0.35"/>
    <row r="96130" customFormat="1" x14ac:dyDescent="0.35"/>
    <row r="96131" customFormat="1" x14ac:dyDescent="0.35"/>
    <row r="96132" customFormat="1" x14ac:dyDescent="0.35"/>
    <row r="96133" customFormat="1" x14ac:dyDescent="0.35"/>
    <row r="96134" customFormat="1" x14ac:dyDescent="0.35"/>
    <row r="96135" customFormat="1" x14ac:dyDescent="0.35"/>
    <row r="96136" customFormat="1" x14ac:dyDescent="0.35"/>
    <row r="96137" customFormat="1" x14ac:dyDescent="0.35"/>
    <row r="96138" customFormat="1" x14ac:dyDescent="0.35"/>
    <row r="96139" customFormat="1" x14ac:dyDescent="0.35"/>
    <row r="96140" customFormat="1" x14ac:dyDescent="0.35"/>
    <row r="96141" customFormat="1" x14ac:dyDescent="0.35"/>
    <row r="96142" customFormat="1" x14ac:dyDescent="0.35"/>
    <row r="96143" customFormat="1" x14ac:dyDescent="0.35"/>
    <row r="96144" customFormat="1" x14ac:dyDescent="0.35"/>
    <row r="96145" customFormat="1" x14ac:dyDescent="0.35"/>
    <row r="96146" customFormat="1" x14ac:dyDescent="0.35"/>
    <row r="96147" customFormat="1" x14ac:dyDescent="0.35"/>
    <row r="96148" customFormat="1" x14ac:dyDescent="0.35"/>
    <row r="96149" customFormat="1" x14ac:dyDescent="0.35"/>
    <row r="96150" customFormat="1" x14ac:dyDescent="0.35"/>
    <row r="96151" customFormat="1" x14ac:dyDescent="0.35"/>
    <row r="96152" customFormat="1" x14ac:dyDescent="0.35"/>
    <row r="96153" customFormat="1" x14ac:dyDescent="0.35"/>
    <row r="96154" customFormat="1" x14ac:dyDescent="0.35"/>
    <row r="96155" customFormat="1" x14ac:dyDescent="0.35"/>
    <row r="96156" customFormat="1" x14ac:dyDescent="0.35"/>
    <row r="96157" customFormat="1" x14ac:dyDescent="0.35"/>
    <row r="96158" customFormat="1" x14ac:dyDescent="0.35"/>
    <row r="96159" customFormat="1" x14ac:dyDescent="0.35"/>
    <row r="96160" customFormat="1" x14ac:dyDescent="0.35"/>
    <row r="96161" customFormat="1" x14ac:dyDescent="0.35"/>
    <row r="96162" customFormat="1" x14ac:dyDescent="0.35"/>
    <row r="96163" customFormat="1" x14ac:dyDescent="0.35"/>
    <row r="96164" customFormat="1" x14ac:dyDescent="0.35"/>
    <row r="96165" customFormat="1" x14ac:dyDescent="0.35"/>
    <row r="96166" customFormat="1" x14ac:dyDescent="0.35"/>
    <row r="96167" customFormat="1" x14ac:dyDescent="0.35"/>
    <row r="96168" customFormat="1" x14ac:dyDescent="0.35"/>
    <row r="96169" customFormat="1" x14ac:dyDescent="0.35"/>
    <row r="96170" customFormat="1" x14ac:dyDescent="0.35"/>
    <row r="96171" customFormat="1" x14ac:dyDescent="0.35"/>
    <row r="96172" customFormat="1" x14ac:dyDescent="0.35"/>
    <row r="96173" customFormat="1" x14ac:dyDescent="0.35"/>
    <row r="96174" customFormat="1" x14ac:dyDescent="0.35"/>
    <row r="96175" customFormat="1" x14ac:dyDescent="0.35"/>
    <row r="96176" customFormat="1" x14ac:dyDescent="0.35"/>
    <row r="96177" customFormat="1" x14ac:dyDescent="0.35"/>
    <row r="96178" customFormat="1" x14ac:dyDescent="0.35"/>
    <row r="96179" customFormat="1" x14ac:dyDescent="0.35"/>
    <row r="96180" customFormat="1" x14ac:dyDescent="0.35"/>
    <row r="96181" customFormat="1" x14ac:dyDescent="0.35"/>
    <row r="96182" customFormat="1" x14ac:dyDescent="0.35"/>
    <row r="96183" customFormat="1" x14ac:dyDescent="0.35"/>
    <row r="96184" customFormat="1" x14ac:dyDescent="0.35"/>
    <row r="96185" customFormat="1" x14ac:dyDescent="0.35"/>
    <row r="96186" customFormat="1" x14ac:dyDescent="0.35"/>
    <row r="96187" customFormat="1" x14ac:dyDescent="0.35"/>
    <row r="96188" customFormat="1" x14ac:dyDescent="0.35"/>
    <row r="96189" customFormat="1" x14ac:dyDescent="0.35"/>
    <row r="96190" customFormat="1" x14ac:dyDescent="0.35"/>
    <row r="96191" customFormat="1" x14ac:dyDescent="0.35"/>
    <row r="96192" customFormat="1" x14ac:dyDescent="0.35"/>
    <row r="96193" customFormat="1" x14ac:dyDescent="0.35"/>
    <row r="96194" customFormat="1" x14ac:dyDescent="0.35"/>
    <row r="96195" customFormat="1" x14ac:dyDescent="0.35"/>
    <row r="96196" customFormat="1" x14ac:dyDescent="0.35"/>
    <row r="96197" customFormat="1" x14ac:dyDescent="0.35"/>
    <row r="96198" customFormat="1" x14ac:dyDescent="0.35"/>
    <row r="96199" customFormat="1" x14ac:dyDescent="0.35"/>
    <row r="96200" customFormat="1" x14ac:dyDescent="0.35"/>
    <row r="96201" customFormat="1" x14ac:dyDescent="0.35"/>
    <row r="96202" customFormat="1" x14ac:dyDescent="0.35"/>
    <row r="96203" customFormat="1" x14ac:dyDescent="0.35"/>
    <row r="96204" customFormat="1" x14ac:dyDescent="0.35"/>
    <row r="96205" customFormat="1" x14ac:dyDescent="0.35"/>
    <row r="96206" customFormat="1" x14ac:dyDescent="0.35"/>
    <row r="96207" customFormat="1" x14ac:dyDescent="0.35"/>
    <row r="96208" customFormat="1" x14ac:dyDescent="0.35"/>
    <row r="96209" customFormat="1" x14ac:dyDescent="0.35"/>
    <row r="96210" customFormat="1" x14ac:dyDescent="0.35"/>
    <row r="96211" customFormat="1" x14ac:dyDescent="0.35"/>
    <row r="96212" customFormat="1" x14ac:dyDescent="0.35"/>
    <row r="96213" customFormat="1" x14ac:dyDescent="0.35"/>
    <row r="96214" customFormat="1" x14ac:dyDescent="0.35"/>
    <row r="96215" customFormat="1" x14ac:dyDescent="0.35"/>
    <row r="96216" customFormat="1" x14ac:dyDescent="0.35"/>
    <row r="96217" customFormat="1" x14ac:dyDescent="0.35"/>
    <row r="96218" customFormat="1" x14ac:dyDescent="0.35"/>
    <row r="96219" customFormat="1" x14ac:dyDescent="0.35"/>
    <row r="96220" customFormat="1" x14ac:dyDescent="0.35"/>
    <row r="96221" customFormat="1" x14ac:dyDescent="0.35"/>
    <row r="96222" customFormat="1" x14ac:dyDescent="0.35"/>
    <row r="96223" customFormat="1" x14ac:dyDescent="0.35"/>
    <row r="96224" customFormat="1" x14ac:dyDescent="0.35"/>
    <row r="96225" customFormat="1" x14ac:dyDescent="0.35"/>
    <row r="96226" customFormat="1" x14ac:dyDescent="0.35"/>
    <row r="96227" customFormat="1" x14ac:dyDescent="0.35"/>
    <row r="96228" customFormat="1" x14ac:dyDescent="0.35"/>
    <row r="96229" customFormat="1" x14ac:dyDescent="0.35"/>
    <row r="96230" customFormat="1" x14ac:dyDescent="0.35"/>
    <row r="96231" customFormat="1" x14ac:dyDescent="0.35"/>
    <row r="96232" customFormat="1" x14ac:dyDescent="0.35"/>
    <row r="96233" customFormat="1" x14ac:dyDescent="0.35"/>
    <row r="96234" customFormat="1" x14ac:dyDescent="0.35"/>
    <row r="96235" customFormat="1" x14ac:dyDescent="0.35"/>
    <row r="96236" customFormat="1" x14ac:dyDescent="0.35"/>
    <row r="96237" customFormat="1" x14ac:dyDescent="0.35"/>
    <row r="96238" customFormat="1" x14ac:dyDescent="0.35"/>
    <row r="96239" customFormat="1" x14ac:dyDescent="0.35"/>
    <row r="96240" customFormat="1" x14ac:dyDescent="0.35"/>
    <row r="96241" customFormat="1" x14ac:dyDescent="0.35"/>
    <row r="96242" customFormat="1" x14ac:dyDescent="0.35"/>
    <row r="96243" customFormat="1" x14ac:dyDescent="0.35"/>
    <row r="96244" customFormat="1" x14ac:dyDescent="0.35"/>
    <row r="96245" customFormat="1" x14ac:dyDescent="0.35"/>
    <row r="96246" customFormat="1" x14ac:dyDescent="0.35"/>
    <row r="96247" customFormat="1" x14ac:dyDescent="0.35"/>
    <row r="96248" customFormat="1" x14ac:dyDescent="0.35"/>
    <row r="96249" customFormat="1" x14ac:dyDescent="0.35"/>
    <row r="96250" customFormat="1" x14ac:dyDescent="0.35"/>
    <row r="96251" customFormat="1" x14ac:dyDescent="0.35"/>
    <row r="96252" customFormat="1" x14ac:dyDescent="0.35"/>
    <row r="96253" customFormat="1" x14ac:dyDescent="0.35"/>
    <row r="96254" customFormat="1" x14ac:dyDescent="0.35"/>
    <row r="96255" customFormat="1" x14ac:dyDescent="0.35"/>
    <row r="96256" customFormat="1" x14ac:dyDescent="0.35"/>
    <row r="96257" customFormat="1" x14ac:dyDescent="0.35"/>
    <row r="96258" customFormat="1" x14ac:dyDescent="0.35"/>
    <row r="96259" customFormat="1" x14ac:dyDescent="0.35"/>
    <row r="96260" customFormat="1" x14ac:dyDescent="0.35"/>
    <row r="96261" customFormat="1" x14ac:dyDescent="0.35"/>
    <row r="96262" customFormat="1" x14ac:dyDescent="0.35"/>
    <row r="96263" customFormat="1" x14ac:dyDescent="0.35"/>
    <row r="96264" customFormat="1" x14ac:dyDescent="0.35"/>
    <row r="96265" customFormat="1" x14ac:dyDescent="0.35"/>
    <row r="96266" customFormat="1" x14ac:dyDescent="0.35"/>
    <row r="96267" customFormat="1" x14ac:dyDescent="0.35"/>
    <row r="96268" customFormat="1" x14ac:dyDescent="0.35"/>
    <row r="96269" customFormat="1" x14ac:dyDescent="0.35"/>
    <row r="96270" customFormat="1" x14ac:dyDescent="0.35"/>
    <row r="96271" customFormat="1" x14ac:dyDescent="0.35"/>
    <row r="96272" customFormat="1" x14ac:dyDescent="0.35"/>
    <row r="96273" customFormat="1" x14ac:dyDescent="0.35"/>
    <row r="96274" customFormat="1" x14ac:dyDescent="0.35"/>
    <row r="96275" customFormat="1" x14ac:dyDescent="0.35"/>
    <row r="96276" customFormat="1" x14ac:dyDescent="0.35"/>
    <row r="96277" customFormat="1" x14ac:dyDescent="0.35"/>
    <row r="96278" customFormat="1" x14ac:dyDescent="0.35"/>
    <row r="96279" customFormat="1" x14ac:dyDescent="0.35"/>
    <row r="96280" customFormat="1" x14ac:dyDescent="0.35"/>
    <row r="96281" customFormat="1" x14ac:dyDescent="0.35"/>
    <row r="96282" customFormat="1" x14ac:dyDescent="0.35"/>
    <row r="96283" customFormat="1" x14ac:dyDescent="0.35"/>
    <row r="96284" customFormat="1" x14ac:dyDescent="0.35"/>
    <row r="96285" customFormat="1" x14ac:dyDescent="0.35"/>
    <row r="96286" customFormat="1" x14ac:dyDescent="0.35"/>
    <row r="96287" customFormat="1" x14ac:dyDescent="0.35"/>
    <row r="96288" customFormat="1" x14ac:dyDescent="0.35"/>
    <row r="96289" customFormat="1" x14ac:dyDescent="0.35"/>
    <row r="96290" customFormat="1" x14ac:dyDescent="0.35"/>
    <row r="96291" customFormat="1" x14ac:dyDescent="0.35"/>
    <row r="96292" customFormat="1" x14ac:dyDescent="0.35"/>
    <row r="96293" customFormat="1" x14ac:dyDescent="0.35"/>
    <row r="96294" customFormat="1" x14ac:dyDescent="0.35"/>
    <row r="96295" customFormat="1" x14ac:dyDescent="0.35"/>
    <row r="96296" customFormat="1" x14ac:dyDescent="0.35"/>
    <row r="96297" customFormat="1" x14ac:dyDescent="0.35"/>
    <row r="96298" customFormat="1" x14ac:dyDescent="0.35"/>
    <row r="96299" customFormat="1" x14ac:dyDescent="0.35"/>
    <row r="96300" customFormat="1" x14ac:dyDescent="0.35"/>
    <row r="96301" customFormat="1" x14ac:dyDescent="0.35"/>
    <row r="96302" customFormat="1" x14ac:dyDescent="0.35"/>
    <row r="96303" customFormat="1" x14ac:dyDescent="0.35"/>
    <row r="96304" customFormat="1" x14ac:dyDescent="0.35"/>
    <row r="96305" customFormat="1" x14ac:dyDescent="0.35"/>
    <row r="96306" customFormat="1" x14ac:dyDescent="0.35"/>
    <row r="96307" customFormat="1" x14ac:dyDescent="0.35"/>
    <row r="96308" customFormat="1" x14ac:dyDescent="0.35"/>
    <row r="96309" customFormat="1" x14ac:dyDescent="0.35"/>
    <row r="96310" customFormat="1" x14ac:dyDescent="0.35"/>
    <row r="96311" customFormat="1" x14ac:dyDescent="0.35"/>
    <row r="96312" customFormat="1" x14ac:dyDescent="0.35"/>
    <row r="96313" customFormat="1" x14ac:dyDescent="0.35"/>
    <row r="96314" customFormat="1" x14ac:dyDescent="0.35"/>
    <row r="96315" customFormat="1" x14ac:dyDescent="0.35"/>
    <row r="96316" customFormat="1" x14ac:dyDescent="0.35"/>
    <row r="96317" customFormat="1" x14ac:dyDescent="0.35"/>
    <row r="96318" customFormat="1" x14ac:dyDescent="0.35"/>
    <row r="96319" customFormat="1" x14ac:dyDescent="0.35"/>
    <row r="96320" customFormat="1" x14ac:dyDescent="0.35"/>
    <row r="96321" customFormat="1" x14ac:dyDescent="0.35"/>
    <row r="96322" customFormat="1" x14ac:dyDescent="0.35"/>
    <row r="96323" customFormat="1" x14ac:dyDescent="0.35"/>
    <row r="96324" customFormat="1" x14ac:dyDescent="0.35"/>
    <row r="96325" customFormat="1" x14ac:dyDescent="0.35"/>
    <row r="96326" customFormat="1" x14ac:dyDescent="0.35"/>
    <row r="96327" customFormat="1" x14ac:dyDescent="0.35"/>
    <row r="96328" customFormat="1" x14ac:dyDescent="0.35"/>
    <row r="96329" customFormat="1" x14ac:dyDescent="0.35"/>
    <row r="96330" customFormat="1" x14ac:dyDescent="0.35"/>
    <row r="96331" customFormat="1" x14ac:dyDescent="0.35"/>
    <row r="96332" customFormat="1" x14ac:dyDescent="0.35"/>
    <row r="96333" customFormat="1" x14ac:dyDescent="0.35"/>
    <row r="96334" customFormat="1" x14ac:dyDescent="0.35"/>
    <row r="96335" customFormat="1" x14ac:dyDescent="0.35"/>
    <row r="96336" customFormat="1" x14ac:dyDescent="0.35"/>
    <row r="96337" customFormat="1" x14ac:dyDescent="0.35"/>
    <row r="96338" customFormat="1" x14ac:dyDescent="0.35"/>
    <row r="96339" customFormat="1" x14ac:dyDescent="0.35"/>
    <row r="96340" customFormat="1" x14ac:dyDescent="0.35"/>
    <row r="96341" customFormat="1" x14ac:dyDescent="0.35"/>
    <row r="96342" customFormat="1" x14ac:dyDescent="0.35"/>
    <row r="96343" customFormat="1" x14ac:dyDescent="0.35"/>
    <row r="96344" customFormat="1" x14ac:dyDescent="0.35"/>
    <row r="96345" customFormat="1" x14ac:dyDescent="0.35"/>
    <row r="96346" customFormat="1" x14ac:dyDescent="0.35"/>
    <row r="96347" customFormat="1" x14ac:dyDescent="0.35"/>
    <row r="96348" customFormat="1" x14ac:dyDescent="0.35"/>
    <row r="96349" customFormat="1" x14ac:dyDescent="0.35"/>
    <row r="96350" customFormat="1" x14ac:dyDescent="0.35"/>
    <row r="96351" customFormat="1" x14ac:dyDescent="0.35"/>
    <row r="96352" customFormat="1" x14ac:dyDescent="0.35"/>
    <row r="96353" customFormat="1" x14ac:dyDescent="0.35"/>
    <row r="96354" customFormat="1" x14ac:dyDescent="0.35"/>
    <row r="96355" customFormat="1" x14ac:dyDescent="0.35"/>
    <row r="96356" customFormat="1" x14ac:dyDescent="0.35"/>
    <row r="96357" customFormat="1" x14ac:dyDescent="0.35"/>
    <row r="96358" customFormat="1" x14ac:dyDescent="0.35"/>
    <row r="96359" customFormat="1" x14ac:dyDescent="0.35"/>
    <row r="96360" customFormat="1" x14ac:dyDescent="0.35"/>
    <row r="96361" customFormat="1" x14ac:dyDescent="0.35"/>
    <row r="96362" customFormat="1" x14ac:dyDescent="0.35"/>
    <row r="96363" customFormat="1" x14ac:dyDescent="0.35"/>
    <row r="96364" customFormat="1" x14ac:dyDescent="0.35"/>
    <row r="96365" customFormat="1" x14ac:dyDescent="0.35"/>
    <row r="96366" customFormat="1" x14ac:dyDescent="0.35"/>
    <row r="96367" customFormat="1" x14ac:dyDescent="0.35"/>
    <row r="96368" customFormat="1" x14ac:dyDescent="0.35"/>
    <row r="96369" customFormat="1" x14ac:dyDescent="0.35"/>
    <row r="96370" customFormat="1" x14ac:dyDescent="0.35"/>
    <row r="96371" customFormat="1" x14ac:dyDescent="0.35"/>
    <row r="96372" customFormat="1" x14ac:dyDescent="0.35"/>
    <row r="96373" customFormat="1" x14ac:dyDescent="0.35"/>
    <row r="96374" customFormat="1" x14ac:dyDescent="0.35"/>
    <row r="96375" customFormat="1" x14ac:dyDescent="0.35"/>
    <row r="96376" customFormat="1" x14ac:dyDescent="0.35"/>
    <row r="96377" customFormat="1" x14ac:dyDescent="0.35"/>
    <row r="96378" customFormat="1" x14ac:dyDescent="0.35"/>
    <row r="96379" customFormat="1" x14ac:dyDescent="0.35"/>
    <row r="96380" customFormat="1" x14ac:dyDescent="0.35"/>
    <row r="96381" customFormat="1" x14ac:dyDescent="0.35"/>
    <row r="96382" customFormat="1" x14ac:dyDescent="0.35"/>
    <row r="96383" customFormat="1" x14ac:dyDescent="0.35"/>
    <row r="96384" customFormat="1" x14ac:dyDescent="0.35"/>
    <row r="96385" customFormat="1" x14ac:dyDescent="0.35"/>
    <row r="96386" customFormat="1" x14ac:dyDescent="0.35"/>
    <row r="96387" customFormat="1" x14ac:dyDescent="0.35"/>
    <row r="96388" customFormat="1" x14ac:dyDescent="0.35"/>
    <row r="96389" customFormat="1" x14ac:dyDescent="0.35"/>
    <row r="96390" customFormat="1" x14ac:dyDescent="0.35"/>
    <row r="96391" customFormat="1" x14ac:dyDescent="0.35"/>
    <row r="96392" customFormat="1" x14ac:dyDescent="0.35"/>
    <row r="96393" customFormat="1" x14ac:dyDescent="0.35"/>
    <row r="96394" customFormat="1" x14ac:dyDescent="0.35"/>
    <row r="96395" customFormat="1" x14ac:dyDescent="0.35"/>
    <row r="96396" customFormat="1" x14ac:dyDescent="0.35"/>
    <row r="96397" customFormat="1" x14ac:dyDescent="0.35"/>
    <row r="96398" customFormat="1" x14ac:dyDescent="0.35"/>
    <row r="96399" customFormat="1" x14ac:dyDescent="0.35"/>
    <row r="96400" customFormat="1" x14ac:dyDescent="0.35"/>
    <row r="96401" customFormat="1" x14ac:dyDescent="0.35"/>
    <row r="96402" customFormat="1" x14ac:dyDescent="0.35"/>
    <row r="96403" customFormat="1" x14ac:dyDescent="0.35"/>
    <row r="96404" customFormat="1" x14ac:dyDescent="0.35"/>
    <row r="96405" customFormat="1" x14ac:dyDescent="0.35"/>
    <row r="96406" customFormat="1" x14ac:dyDescent="0.35"/>
    <row r="96407" customFormat="1" x14ac:dyDescent="0.35"/>
    <row r="96408" customFormat="1" x14ac:dyDescent="0.35"/>
    <row r="96409" customFormat="1" x14ac:dyDescent="0.35"/>
    <row r="96410" customFormat="1" x14ac:dyDescent="0.35"/>
    <row r="96411" customFormat="1" x14ac:dyDescent="0.35"/>
    <row r="96412" customFormat="1" x14ac:dyDescent="0.35"/>
    <row r="96413" customFormat="1" x14ac:dyDescent="0.35"/>
    <row r="96414" customFormat="1" x14ac:dyDescent="0.35"/>
    <row r="96415" customFormat="1" x14ac:dyDescent="0.35"/>
    <row r="96416" customFormat="1" x14ac:dyDescent="0.35"/>
    <row r="96417" customFormat="1" x14ac:dyDescent="0.35"/>
    <row r="96418" customFormat="1" x14ac:dyDescent="0.35"/>
    <row r="96419" customFormat="1" x14ac:dyDescent="0.35"/>
    <row r="96420" customFormat="1" x14ac:dyDescent="0.35"/>
    <row r="96421" customFormat="1" x14ac:dyDescent="0.35"/>
    <row r="96422" customFormat="1" x14ac:dyDescent="0.35"/>
    <row r="96423" customFormat="1" x14ac:dyDescent="0.35"/>
    <row r="96424" customFormat="1" x14ac:dyDescent="0.35"/>
    <row r="96425" customFormat="1" x14ac:dyDescent="0.35"/>
    <row r="96426" customFormat="1" x14ac:dyDescent="0.35"/>
    <row r="96427" customFormat="1" x14ac:dyDescent="0.35"/>
    <row r="96428" customFormat="1" x14ac:dyDescent="0.35"/>
    <row r="96429" customFormat="1" x14ac:dyDescent="0.35"/>
    <row r="96430" customFormat="1" x14ac:dyDescent="0.35"/>
    <row r="96431" customFormat="1" x14ac:dyDescent="0.35"/>
    <row r="96432" customFormat="1" x14ac:dyDescent="0.35"/>
    <row r="96433" customFormat="1" x14ac:dyDescent="0.35"/>
    <row r="96434" customFormat="1" x14ac:dyDescent="0.35"/>
    <row r="96435" customFormat="1" x14ac:dyDescent="0.35"/>
    <row r="96436" customFormat="1" x14ac:dyDescent="0.35"/>
    <row r="96437" customFormat="1" x14ac:dyDescent="0.35"/>
    <row r="96438" customFormat="1" x14ac:dyDescent="0.35"/>
    <row r="96439" customFormat="1" x14ac:dyDescent="0.35"/>
    <row r="96440" customFormat="1" x14ac:dyDescent="0.35"/>
    <row r="96441" customFormat="1" x14ac:dyDescent="0.35"/>
    <row r="96442" customFormat="1" x14ac:dyDescent="0.35"/>
    <row r="96443" customFormat="1" x14ac:dyDescent="0.35"/>
    <row r="96444" customFormat="1" x14ac:dyDescent="0.35"/>
    <row r="96445" customFormat="1" x14ac:dyDescent="0.35"/>
    <row r="96446" customFormat="1" x14ac:dyDescent="0.35"/>
    <row r="96447" customFormat="1" x14ac:dyDescent="0.35"/>
    <row r="96448" customFormat="1" x14ac:dyDescent="0.35"/>
    <row r="96449" customFormat="1" x14ac:dyDescent="0.35"/>
    <row r="96450" customFormat="1" x14ac:dyDescent="0.35"/>
    <row r="96451" customFormat="1" x14ac:dyDescent="0.35"/>
    <row r="96452" customFormat="1" x14ac:dyDescent="0.35"/>
    <row r="96453" customFormat="1" x14ac:dyDescent="0.35"/>
    <row r="96454" customFormat="1" x14ac:dyDescent="0.35"/>
    <row r="96455" customFormat="1" x14ac:dyDescent="0.35"/>
    <row r="96456" customFormat="1" x14ac:dyDescent="0.35"/>
    <row r="96457" customFormat="1" x14ac:dyDescent="0.35"/>
    <row r="96458" customFormat="1" x14ac:dyDescent="0.35"/>
    <row r="96459" customFormat="1" x14ac:dyDescent="0.35"/>
    <row r="96460" customFormat="1" x14ac:dyDescent="0.35"/>
    <row r="96461" customFormat="1" x14ac:dyDescent="0.35"/>
    <row r="96462" customFormat="1" x14ac:dyDescent="0.35"/>
    <row r="96463" customFormat="1" x14ac:dyDescent="0.35"/>
    <row r="96464" customFormat="1" x14ac:dyDescent="0.35"/>
    <row r="96465" customFormat="1" x14ac:dyDescent="0.35"/>
    <row r="96466" customFormat="1" x14ac:dyDescent="0.35"/>
    <row r="96467" customFormat="1" x14ac:dyDescent="0.35"/>
    <row r="96468" customFormat="1" x14ac:dyDescent="0.35"/>
    <row r="96469" customFormat="1" x14ac:dyDescent="0.35"/>
    <row r="96470" customFormat="1" x14ac:dyDescent="0.35"/>
    <row r="96471" customFormat="1" x14ac:dyDescent="0.35"/>
    <row r="96472" customFormat="1" x14ac:dyDescent="0.35"/>
    <row r="96473" customFormat="1" x14ac:dyDescent="0.35"/>
    <row r="96474" customFormat="1" x14ac:dyDescent="0.35"/>
    <row r="96475" customFormat="1" x14ac:dyDescent="0.35"/>
    <row r="96476" customFormat="1" x14ac:dyDescent="0.35"/>
    <row r="96477" customFormat="1" x14ac:dyDescent="0.35"/>
    <row r="96478" customFormat="1" x14ac:dyDescent="0.35"/>
    <row r="96479" customFormat="1" x14ac:dyDescent="0.35"/>
    <row r="96480" customFormat="1" x14ac:dyDescent="0.35"/>
    <row r="96481" customFormat="1" x14ac:dyDescent="0.35"/>
    <row r="96482" customFormat="1" x14ac:dyDescent="0.35"/>
    <row r="96483" customFormat="1" x14ac:dyDescent="0.35"/>
    <row r="96484" customFormat="1" x14ac:dyDescent="0.35"/>
    <row r="96485" customFormat="1" x14ac:dyDescent="0.35"/>
    <row r="96486" customFormat="1" x14ac:dyDescent="0.35"/>
    <row r="96487" customFormat="1" x14ac:dyDescent="0.35"/>
    <row r="96488" customFormat="1" x14ac:dyDescent="0.35"/>
    <row r="96489" customFormat="1" x14ac:dyDescent="0.35"/>
    <row r="96490" customFormat="1" x14ac:dyDescent="0.35"/>
    <row r="96491" customFormat="1" x14ac:dyDescent="0.35"/>
    <row r="96492" customFormat="1" x14ac:dyDescent="0.35"/>
    <row r="96493" customFormat="1" x14ac:dyDescent="0.35"/>
    <row r="96494" customFormat="1" x14ac:dyDescent="0.35"/>
    <row r="96495" customFormat="1" x14ac:dyDescent="0.35"/>
    <row r="96496" customFormat="1" x14ac:dyDescent="0.35"/>
    <row r="96497" customFormat="1" x14ac:dyDescent="0.35"/>
    <row r="96498" customFormat="1" x14ac:dyDescent="0.35"/>
    <row r="96499" customFormat="1" x14ac:dyDescent="0.35"/>
    <row r="96500" customFormat="1" x14ac:dyDescent="0.35"/>
    <row r="96501" customFormat="1" x14ac:dyDescent="0.35"/>
    <row r="96502" customFormat="1" x14ac:dyDescent="0.35"/>
    <row r="96503" customFormat="1" x14ac:dyDescent="0.35"/>
    <row r="96504" customFormat="1" x14ac:dyDescent="0.35"/>
    <row r="96505" customFormat="1" x14ac:dyDescent="0.35"/>
    <row r="96506" customFormat="1" x14ac:dyDescent="0.35"/>
    <row r="96507" customFormat="1" x14ac:dyDescent="0.35"/>
    <row r="96508" customFormat="1" x14ac:dyDescent="0.35"/>
    <row r="96509" customFormat="1" x14ac:dyDescent="0.35"/>
    <row r="96510" customFormat="1" x14ac:dyDescent="0.35"/>
    <row r="96511" customFormat="1" x14ac:dyDescent="0.35"/>
    <row r="96512" customFormat="1" x14ac:dyDescent="0.35"/>
    <row r="96513" customFormat="1" x14ac:dyDescent="0.35"/>
    <row r="96514" customFormat="1" x14ac:dyDescent="0.35"/>
    <row r="96515" customFormat="1" x14ac:dyDescent="0.35"/>
    <row r="96516" customFormat="1" x14ac:dyDescent="0.35"/>
    <row r="96517" customFormat="1" x14ac:dyDescent="0.35"/>
    <row r="96518" customFormat="1" x14ac:dyDescent="0.35"/>
    <row r="96519" customFormat="1" x14ac:dyDescent="0.35"/>
    <row r="96520" customFormat="1" x14ac:dyDescent="0.35"/>
    <row r="96521" customFormat="1" x14ac:dyDescent="0.35"/>
    <row r="96522" customFormat="1" x14ac:dyDescent="0.35"/>
    <row r="96523" customFormat="1" x14ac:dyDescent="0.35"/>
    <row r="96524" customFormat="1" x14ac:dyDescent="0.35"/>
    <row r="96525" customFormat="1" x14ac:dyDescent="0.35"/>
    <row r="96526" customFormat="1" x14ac:dyDescent="0.35"/>
    <row r="96527" customFormat="1" x14ac:dyDescent="0.35"/>
    <row r="96528" customFormat="1" x14ac:dyDescent="0.35"/>
    <row r="96529" customFormat="1" x14ac:dyDescent="0.35"/>
    <row r="96530" customFormat="1" x14ac:dyDescent="0.35"/>
    <row r="96531" customFormat="1" x14ac:dyDescent="0.35"/>
    <row r="96532" customFormat="1" x14ac:dyDescent="0.35"/>
    <row r="96533" customFormat="1" x14ac:dyDescent="0.35"/>
    <row r="96534" customFormat="1" x14ac:dyDescent="0.35"/>
    <row r="96535" customFormat="1" x14ac:dyDescent="0.35"/>
    <row r="96536" customFormat="1" x14ac:dyDescent="0.35"/>
    <row r="96537" customFormat="1" x14ac:dyDescent="0.35"/>
    <row r="96538" customFormat="1" x14ac:dyDescent="0.35"/>
    <row r="96539" customFormat="1" x14ac:dyDescent="0.35"/>
    <row r="96540" customFormat="1" x14ac:dyDescent="0.35"/>
    <row r="96541" customFormat="1" x14ac:dyDescent="0.35"/>
    <row r="96542" customFormat="1" x14ac:dyDescent="0.35"/>
    <row r="96543" customFormat="1" x14ac:dyDescent="0.35"/>
    <row r="96544" customFormat="1" x14ac:dyDescent="0.35"/>
    <row r="96545" customFormat="1" x14ac:dyDescent="0.35"/>
    <row r="96546" customFormat="1" x14ac:dyDescent="0.35"/>
    <row r="96547" customFormat="1" x14ac:dyDescent="0.35"/>
    <row r="96548" customFormat="1" x14ac:dyDescent="0.35"/>
    <row r="96549" customFormat="1" x14ac:dyDescent="0.35"/>
    <row r="96550" customFormat="1" x14ac:dyDescent="0.35"/>
    <row r="96551" customFormat="1" x14ac:dyDescent="0.35"/>
    <row r="96552" customFormat="1" x14ac:dyDescent="0.35"/>
    <row r="96553" customFormat="1" x14ac:dyDescent="0.35"/>
    <row r="96554" customFormat="1" x14ac:dyDescent="0.35"/>
    <row r="96555" customFormat="1" x14ac:dyDescent="0.35"/>
    <row r="96556" customFormat="1" x14ac:dyDescent="0.35"/>
    <row r="96557" customFormat="1" x14ac:dyDescent="0.35"/>
    <row r="96558" customFormat="1" x14ac:dyDescent="0.35"/>
    <row r="96559" customFormat="1" x14ac:dyDescent="0.35"/>
    <row r="96560" customFormat="1" x14ac:dyDescent="0.35"/>
    <row r="96561" customFormat="1" x14ac:dyDescent="0.35"/>
    <row r="96562" customFormat="1" x14ac:dyDescent="0.35"/>
    <row r="96563" customFormat="1" x14ac:dyDescent="0.35"/>
    <row r="96564" customFormat="1" x14ac:dyDescent="0.35"/>
    <row r="96565" customFormat="1" x14ac:dyDescent="0.35"/>
    <row r="96566" customFormat="1" x14ac:dyDescent="0.35"/>
    <row r="96567" customFormat="1" x14ac:dyDescent="0.35"/>
    <row r="96568" customFormat="1" x14ac:dyDescent="0.35"/>
    <row r="96569" customFormat="1" x14ac:dyDescent="0.35"/>
    <row r="96570" customFormat="1" x14ac:dyDescent="0.35"/>
    <row r="96571" customFormat="1" x14ac:dyDescent="0.35"/>
    <row r="96572" customFormat="1" x14ac:dyDescent="0.35"/>
    <row r="96573" customFormat="1" x14ac:dyDescent="0.35"/>
    <row r="96574" customFormat="1" x14ac:dyDescent="0.35"/>
    <row r="96575" customFormat="1" x14ac:dyDescent="0.35"/>
    <row r="96576" customFormat="1" x14ac:dyDescent="0.35"/>
    <row r="96577" customFormat="1" x14ac:dyDescent="0.35"/>
    <row r="96578" customFormat="1" x14ac:dyDescent="0.35"/>
    <row r="96579" customFormat="1" x14ac:dyDescent="0.35"/>
    <row r="96580" customFormat="1" x14ac:dyDescent="0.35"/>
    <row r="96581" customFormat="1" x14ac:dyDescent="0.35"/>
    <row r="96582" customFormat="1" x14ac:dyDescent="0.35"/>
    <row r="96583" customFormat="1" x14ac:dyDescent="0.35"/>
    <row r="96584" customFormat="1" x14ac:dyDescent="0.35"/>
    <row r="96585" customFormat="1" x14ac:dyDescent="0.35"/>
    <row r="96586" customFormat="1" x14ac:dyDescent="0.35"/>
    <row r="96587" customFormat="1" x14ac:dyDescent="0.35"/>
    <row r="96588" customFormat="1" x14ac:dyDescent="0.35"/>
    <row r="96589" customFormat="1" x14ac:dyDescent="0.35"/>
    <row r="96590" customFormat="1" x14ac:dyDescent="0.35"/>
    <row r="96591" customFormat="1" x14ac:dyDescent="0.35"/>
    <row r="96592" customFormat="1" x14ac:dyDescent="0.35"/>
    <row r="96593" customFormat="1" x14ac:dyDescent="0.35"/>
    <row r="96594" customFormat="1" x14ac:dyDescent="0.35"/>
    <row r="96595" customFormat="1" x14ac:dyDescent="0.35"/>
    <row r="96596" customFormat="1" x14ac:dyDescent="0.35"/>
    <row r="96597" customFormat="1" x14ac:dyDescent="0.35"/>
    <row r="96598" customFormat="1" x14ac:dyDescent="0.35"/>
    <row r="96599" customFormat="1" x14ac:dyDescent="0.35"/>
    <row r="96600" customFormat="1" x14ac:dyDescent="0.35"/>
    <row r="96601" customFormat="1" x14ac:dyDescent="0.35"/>
    <row r="96602" customFormat="1" x14ac:dyDescent="0.35"/>
    <row r="96603" customFormat="1" x14ac:dyDescent="0.35"/>
    <row r="96604" customFormat="1" x14ac:dyDescent="0.35"/>
    <row r="96605" customFormat="1" x14ac:dyDescent="0.35"/>
    <row r="96606" customFormat="1" x14ac:dyDescent="0.35"/>
    <row r="96607" customFormat="1" x14ac:dyDescent="0.35"/>
    <row r="96608" customFormat="1" x14ac:dyDescent="0.35"/>
    <row r="96609" customFormat="1" x14ac:dyDescent="0.35"/>
    <row r="96610" customFormat="1" x14ac:dyDescent="0.35"/>
    <row r="96611" customFormat="1" x14ac:dyDescent="0.35"/>
    <row r="96612" customFormat="1" x14ac:dyDescent="0.35"/>
    <row r="96613" customFormat="1" x14ac:dyDescent="0.35"/>
    <row r="96614" customFormat="1" x14ac:dyDescent="0.35"/>
    <row r="96615" customFormat="1" x14ac:dyDescent="0.35"/>
    <row r="96616" customFormat="1" x14ac:dyDescent="0.35"/>
    <row r="96617" customFormat="1" x14ac:dyDescent="0.35"/>
    <row r="96618" customFormat="1" x14ac:dyDescent="0.35"/>
    <row r="96619" customFormat="1" x14ac:dyDescent="0.35"/>
    <row r="96620" customFormat="1" x14ac:dyDescent="0.35"/>
    <row r="96621" customFormat="1" x14ac:dyDescent="0.35"/>
    <row r="96622" customFormat="1" x14ac:dyDescent="0.35"/>
    <row r="96623" customFormat="1" x14ac:dyDescent="0.35"/>
    <row r="96624" customFormat="1" x14ac:dyDescent="0.35"/>
    <row r="96625" customFormat="1" x14ac:dyDescent="0.35"/>
    <row r="96626" customFormat="1" x14ac:dyDescent="0.35"/>
    <row r="96627" customFormat="1" x14ac:dyDescent="0.35"/>
    <row r="96628" customFormat="1" x14ac:dyDescent="0.35"/>
    <row r="96629" customFormat="1" x14ac:dyDescent="0.35"/>
    <row r="96630" customFormat="1" x14ac:dyDescent="0.35"/>
    <row r="96631" customFormat="1" x14ac:dyDescent="0.35"/>
    <row r="96632" customFormat="1" x14ac:dyDescent="0.35"/>
    <row r="96633" customFormat="1" x14ac:dyDescent="0.35"/>
    <row r="96634" customFormat="1" x14ac:dyDescent="0.35"/>
    <row r="96635" customFormat="1" x14ac:dyDescent="0.35"/>
    <row r="96636" customFormat="1" x14ac:dyDescent="0.35"/>
    <row r="96637" customFormat="1" x14ac:dyDescent="0.35"/>
    <row r="96638" customFormat="1" x14ac:dyDescent="0.35"/>
    <row r="96639" customFormat="1" x14ac:dyDescent="0.35"/>
    <row r="96640" customFormat="1" x14ac:dyDescent="0.35"/>
    <row r="96641" customFormat="1" x14ac:dyDescent="0.35"/>
    <row r="96642" customFormat="1" x14ac:dyDescent="0.35"/>
    <row r="96643" customFormat="1" x14ac:dyDescent="0.35"/>
    <row r="96644" customFormat="1" x14ac:dyDescent="0.35"/>
    <row r="96645" customFormat="1" x14ac:dyDescent="0.35"/>
    <row r="96646" customFormat="1" x14ac:dyDescent="0.35"/>
    <row r="96647" customFormat="1" x14ac:dyDescent="0.35"/>
    <row r="96648" customFormat="1" x14ac:dyDescent="0.35"/>
    <row r="96649" customFormat="1" x14ac:dyDescent="0.35"/>
    <row r="96650" customFormat="1" x14ac:dyDescent="0.35"/>
    <row r="96651" customFormat="1" x14ac:dyDescent="0.35"/>
    <row r="96652" customFormat="1" x14ac:dyDescent="0.35"/>
    <row r="96653" customFormat="1" x14ac:dyDescent="0.35"/>
    <row r="96654" customFormat="1" x14ac:dyDescent="0.35"/>
    <row r="96655" customFormat="1" x14ac:dyDescent="0.35"/>
    <row r="96656" customFormat="1" x14ac:dyDescent="0.35"/>
    <row r="96657" customFormat="1" x14ac:dyDescent="0.35"/>
    <row r="96658" customFormat="1" x14ac:dyDescent="0.35"/>
    <row r="96659" customFormat="1" x14ac:dyDescent="0.35"/>
    <row r="96660" customFormat="1" x14ac:dyDescent="0.35"/>
    <row r="96661" customFormat="1" x14ac:dyDescent="0.35"/>
    <row r="96662" customFormat="1" x14ac:dyDescent="0.35"/>
    <row r="96663" customFormat="1" x14ac:dyDescent="0.35"/>
    <row r="96664" customFormat="1" x14ac:dyDescent="0.35"/>
    <row r="96665" customFormat="1" x14ac:dyDescent="0.35"/>
    <row r="96666" customFormat="1" x14ac:dyDescent="0.35"/>
    <row r="96667" customFormat="1" x14ac:dyDescent="0.35"/>
    <row r="96668" customFormat="1" x14ac:dyDescent="0.35"/>
    <row r="96669" customFormat="1" x14ac:dyDescent="0.35"/>
    <row r="96670" customFormat="1" x14ac:dyDescent="0.35"/>
    <row r="96671" customFormat="1" x14ac:dyDescent="0.35"/>
    <row r="96672" customFormat="1" x14ac:dyDescent="0.35"/>
    <row r="96673" customFormat="1" x14ac:dyDescent="0.35"/>
    <row r="96674" customFormat="1" x14ac:dyDescent="0.35"/>
    <row r="96675" customFormat="1" x14ac:dyDescent="0.35"/>
    <row r="96676" customFormat="1" x14ac:dyDescent="0.35"/>
    <row r="96677" customFormat="1" x14ac:dyDescent="0.35"/>
    <row r="96678" customFormat="1" x14ac:dyDescent="0.35"/>
    <row r="96679" customFormat="1" x14ac:dyDescent="0.35"/>
    <row r="96680" customFormat="1" x14ac:dyDescent="0.35"/>
    <row r="96681" customFormat="1" x14ac:dyDescent="0.35"/>
    <row r="96682" customFormat="1" x14ac:dyDescent="0.35"/>
    <row r="96683" customFormat="1" x14ac:dyDescent="0.35"/>
    <row r="96684" customFormat="1" x14ac:dyDescent="0.35"/>
    <row r="96685" customFormat="1" x14ac:dyDescent="0.35"/>
    <row r="96686" customFormat="1" x14ac:dyDescent="0.35"/>
    <row r="96687" customFormat="1" x14ac:dyDescent="0.35"/>
    <row r="96688" customFormat="1" x14ac:dyDescent="0.35"/>
    <row r="96689" customFormat="1" x14ac:dyDescent="0.35"/>
    <row r="96690" customFormat="1" x14ac:dyDescent="0.35"/>
    <row r="96691" customFormat="1" x14ac:dyDescent="0.35"/>
    <row r="96692" customFormat="1" x14ac:dyDescent="0.35"/>
    <row r="96693" customFormat="1" x14ac:dyDescent="0.35"/>
    <row r="96694" customFormat="1" x14ac:dyDescent="0.35"/>
    <row r="96695" customFormat="1" x14ac:dyDescent="0.35"/>
    <row r="96696" customFormat="1" x14ac:dyDescent="0.35"/>
    <row r="96697" customFormat="1" x14ac:dyDescent="0.35"/>
    <row r="96698" customFormat="1" x14ac:dyDescent="0.35"/>
    <row r="96699" customFormat="1" x14ac:dyDescent="0.35"/>
    <row r="96700" customFormat="1" x14ac:dyDescent="0.35"/>
    <row r="96701" customFormat="1" x14ac:dyDescent="0.35"/>
    <row r="96702" customFormat="1" x14ac:dyDescent="0.35"/>
    <row r="96703" customFormat="1" x14ac:dyDescent="0.35"/>
    <row r="96704" customFormat="1" x14ac:dyDescent="0.35"/>
    <row r="96705" customFormat="1" x14ac:dyDescent="0.35"/>
    <row r="96706" customFormat="1" x14ac:dyDescent="0.35"/>
    <row r="96707" customFormat="1" x14ac:dyDescent="0.35"/>
    <row r="96708" customFormat="1" x14ac:dyDescent="0.35"/>
    <row r="96709" customFormat="1" x14ac:dyDescent="0.35"/>
    <row r="96710" customFormat="1" x14ac:dyDescent="0.35"/>
    <row r="96711" customFormat="1" x14ac:dyDescent="0.35"/>
    <row r="96712" customFormat="1" x14ac:dyDescent="0.35"/>
    <row r="96713" customFormat="1" x14ac:dyDescent="0.35"/>
    <row r="96714" customFormat="1" x14ac:dyDescent="0.35"/>
    <row r="96715" customFormat="1" x14ac:dyDescent="0.35"/>
    <row r="96716" customFormat="1" x14ac:dyDescent="0.35"/>
    <row r="96717" customFormat="1" x14ac:dyDescent="0.35"/>
    <row r="96718" customFormat="1" x14ac:dyDescent="0.35"/>
    <row r="96719" customFormat="1" x14ac:dyDescent="0.35"/>
    <row r="96720" customFormat="1" x14ac:dyDescent="0.35"/>
    <row r="96721" customFormat="1" x14ac:dyDescent="0.35"/>
    <row r="96722" customFormat="1" x14ac:dyDescent="0.35"/>
    <row r="96723" customFormat="1" x14ac:dyDescent="0.35"/>
    <row r="96724" customFormat="1" x14ac:dyDescent="0.35"/>
    <row r="96725" customFormat="1" x14ac:dyDescent="0.35"/>
    <row r="96726" customFormat="1" x14ac:dyDescent="0.35"/>
    <row r="96727" customFormat="1" x14ac:dyDescent="0.35"/>
    <row r="96728" customFormat="1" x14ac:dyDescent="0.35"/>
    <row r="96729" customFormat="1" x14ac:dyDescent="0.35"/>
    <row r="96730" customFormat="1" x14ac:dyDescent="0.35"/>
    <row r="96731" customFormat="1" x14ac:dyDescent="0.35"/>
    <row r="96732" customFormat="1" x14ac:dyDescent="0.35"/>
    <row r="96733" customFormat="1" x14ac:dyDescent="0.35"/>
    <row r="96734" customFormat="1" x14ac:dyDescent="0.35"/>
    <row r="96735" customFormat="1" x14ac:dyDescent="0.35"/>
    <row r="96736" customFormat="1" x14ac:dyDescent="0.35"/>
    <row r="96737" customFormat="1" x14ac:dyDescent="0.35"/>
    <row r="96738" customFormat="1" x14ac:dyDescent="0.35"/>
    <row r="96739" customFormat="1" x14ac:dyDescent="0.35"/>
    <row r="96740" customFormat="1" x14ac:dyDescent="0.35"/>
    <row r="96741" customFormat="1" x14ac:dyDescent="0.35"/>
    <row r="96742" customFormat="1" x14ac:dyDescent="0.35"/>
    <row r="96743" customFormat="1" x14ac:dyDescent="0.35"/>
    <row r="96744" customFormat="1" x14ac:dyDescent="0.35"/>
    <row r="96745" customFormat="1" x14ac:dyDescent="0.35"/>
    <row r="96746" customFormat="1" x14ac:dyDescent="0.35"/>
    <row r="96747" customFormat="1" x14ac:dyDescent="0.35"/>
    <row r="96748" customFormat="1" x14ac:dyDescent="0.35"/>
    <row r="96749" customFormat="1" x14ac:dyDescent="0.35"/>
    <row r="96750" customFormat="1" x14ac:dyDescent="0.35"/>
    <row r="96751" customFormat="1" x14ac:dyDescent="0.35"/>
    <row r="96752" customFormat="1" x14ac:dyDescent="0.35"/>
    <row r="96753" customFormat="1" x14ac:dyDescent="0.35"/>
    <row r="96754" customFormat="1" x14ac:dyDescent="0.35"/>
    <row r="96755" customFormat="1" x14ac:dyDescent="0.35"/>
    <row r="96756" customFormat="1" x14ac:dyDescent="0.35"/>
    <row r="96757" customFormat="1" x14ac:dyDescent="0.35"/>
    <row r="96758" customFormat="1" x14ac:dyDescent="0.35"/>
    <row r="96759" customFormat="1" x14ac:dyDescent="0.35"/>
    <row r="96760" customFormat="1" x14ac:dyDescent="0.35"/>
    <row r="96761" customFormat="1" x14ac:dyDescent="0.35"/>
    <row r="96762" customFormat="1" x14ac:dyDescent="0.35"/>
    <row r="96763" customFormat="1" x14ac:dyDescent="0.35"/>
    <row r="96764" customFormat="1" x14ac:dyDescent="0.35"/>
    <row r="96765" customFormat="1" x14ac:dyDescent="0.35"/>
    <row r="96766" customFormat="1" x14ac:dyDescent="0.35"/>
    <row r="96767" customFormat="1" x14ac:dyDescent="0.35"/>
    <row r="96768" customFormat="1" x14ac:dyDescent="0.35"/>
    <row r="96769" customFormat="1" x14ac:dyDescent="0.35"/>
    <row r="96770" customFormat="1" x14ac:dyDescent="0.35"/>
    <row r="96771" customFormat="1" x14ac:dyDescent="0.35"/>
    <row r="96772" customFormat="1" x14ac:dyDescent="0.35"/>
    <row r="96773" customFormat="1" x14ac:dyDescent="0.35"/>
    <row r="96774" customFormat="1" x14ac:dyDescent="0.35"/>
    <row r="96775" customFormat="1" x14ac:dyDescent="0.35"/>
    <row r="96776" customFormat="1" x14ac:dyDescent="0.35"/>
    <row r="96777" customFormat="1" x14ac:dyDescent="0.35"/>
    <row r="96778" customFormat="1" x14ac:dyDescent="0.35"/>
    <row r="96779" customFormat="1" x14ac:dyDescent="0.35"/>
    <row r="96780" customFormat="1" x14ac:dyDescent="0.35"/>
    <row r="96781" customFormat="1" x14ac:dyDescent="0.35"/>
    <row r="96782" customFormat="1" x14ac:dyDescent="0.35"/>
    <row r="96783" customFormat="1" x14ac:dyDescent="0.35"/>
    <row r="96784" customFormat="1" x14ac:dyDescent="0.35"/>
    <row r="96785" customFormat="1" x14ac:dyDescent="0.35"/>
    <row r="96786" customFormat="1" x14ac:dyDescent="0.35"/>
    <row r="96787" customFormat="1" x14ac:dyDescent="0.35"/>
    <row r="96788" customFormat="1" x14ac:dyDescent="0.35"/>
    <row r="96789" customFormat="1" x14ac:dyDescent="0.35"/>
    <row r="96790" customFormat="1" x14ac:dyDescent="0.35"/>
    <row r="96791" customFormat="1" x14ac:dyDescent="0.35"/>
    <row r="96792" customFormat="1" x14ac:dyDescent="0.35"/>
    <row r="96793" customFormat="1" x14ac:dyDescent="0.35"/>
    <row r="96794" customFormat="1" x14ac:dyDescent="0.35"/>
    <row r="96795" customFormat="1" x14ac:dyDescent="0.35"/>
    <row r="96796" customFormat="1" x14ac:dyDescent="0.35"/>
    <row r="96797" customFormat="1" x14ac:dyDescent="0.35"/>
    <row r="96798" customFormat="1" x14ac:dyDescent="0.35"/>
    <row r="96799" customFormat="1" x14ac:dyDescent="0.35"/>
    <row r="96800" customFormat="1" x14ac:dyDescent="0.35"/>
    <row r="96801" customFormat="1" x14ac:dyDescent="0.35"/>
    <row r="96802" customFormat="1" x14ac:dyDescent="0.35"/>
    <row r="96803" customFormat="1" x14ac:dyDescent="0.35"/>
    <row r="96804" customFormat="1" x14ac:dyDescent="0.35"/>
    <row r="96805" customFormat="1" x14ac:dyDescent="0.35"/>
    <row r="96806" customFormat="1" x14ac:dyDescent="0.35"/>
    <row r="96807" customFormat="1" x14ac:dyDescent="0.35"/>
    <row r="96808" customFormat="1" x14ac:dyDescent="0.35"/>
    <row r="96809" customFormat="1" x14ac:dyDescent="0.35"/>
    <row r="96810" customFormat="1" x14ac:dyDescent="0.35"/>
    <row r="96811" customFormat="1" x14ac:dyDescent="0.35"/>
    <row r="96812" customFormat="1" x14ac:dyDescent="0.35"/>
    <row r="96813" customFormat="1" x14ac:dyDescent="0.35"/>
    <row r="96814" customFormat="1" x14ac:dyDescent="0.35"/>
    <row r="96815" customFormat="1" x14ac:dyDescent="0.35"/>
    <row r="96816" customFormat="1" x14ac:dyDescent="0.35"/>
    <row r="96817" customFormat="1" x14ac:dyDescent="0.35"/>
    <row r="96818" customFormat="1" x14ac:dyDescent="0.35"/>
    <row r="96819" customFormat="1" x14ac:dyDescent="0.35"/>
    <row r="96820" customFormat="1" x14ac:dyDescent="0.35"/>
    <row r="96821" customFormat="1" x14ac:dyDescent="0.35"/>
    <row r="96822" customFormat="1" x14ac:dyDescent="0.35"/>
    <row r="96823" customFormat="1" x14ac:dyDescent="0.35"/>
    <row r="96824" customFormat="1" x14ac:dyDescent="0.35"/>
    <row r="96825" customFormat="1" x14ac:dyDescent="0.35"/>
    <row r="96826" customFormat="1" x14ac:dyDescent="0.35"/>
    <row r="96827" customFormat="1" x14ac:dyDescent="0.35"/>
    <row r="96828" customFormat="1" x14ac:dyDescent="0.35"/>
    <row r="96829" customFormat="1" x14ac:dyDescent="0.35"/>
    <row r="96830" customFormat="1" x14ac:dyDescent="0.35"/>
    <row r="96831" customFormat="1" x14ac:dyDescent="0.35"/>
    <row r="96832" customFormat="1" x14ac:dyDescent="0.35"/>
    <row r="96833" customFormat="1" x14ac:dyDescent="0.35"/>
    <row r="96834" customFormat="1" x14ac:dyDescent="0.35"/>
    <row r="96835" customFormat="1" x14ac:dyDescent="0.35"/>
    <row r="96836" customFormat="1" x14ac:dyDescent="0.35"/>
    <row r="96837" customFormat="1" x14ac:dyDescent="0.35"/>
    <row r="96838" customFormat="1" x14ac:dyDescent="0.35"/>
    <row r="96839" customFormat="1" x14ac:dyDescent="0.35"/>
    <row r="96840" customFormat="1" x14ac:dyDescent="0.35"/>
    <row r="96841" customFormat="1" x14ac:dyDescent="0.35"/>
    <row r="96842" customFormat="1" x14ac:dyDescent="0.35"/>
    <row r="96843" customFormat="1" x14ac:dyDescent="0.35"/>
    <row r="96844" customFormat="1" x14ac:dyDescent="0.35"/>
    <row r="96845" customFormat="1" x14ac:dyDescent="0.35"/>
    <row r="96846" customFormat="1" x14ac:dyDescent="0.35"/>
    <row r="96847" customFormat="1" x14ac:dyDescent="0.35"/>
    <row r="96848" customFormat="1" x14ac:dyDescent="0.35"/>
    <row r="96849" customFormat="1" x14ac:dyDescent="0.35"/>
    <row r="96850" customFormat="1" x14ac:dyDescent="0.35"/>
    <row r="96851" customFormat="1" x14ac:dyDescent="0.35"/>
    <row r="96852" customFormat="1" x14ac:dyDescent="0.35"/>
    <row r="96853" customFormat="1" x14ac:dyDescent="0.35"/>
    <row r="96854" customFormat="1" x14ac:dyDescent="0.35"/>
    <row r="96855" customFormat="1" x14ac:dyDescent="0.35"/>
    <row r="96856" customFormat="1" x14ac:dyDescent="0.35"/>
    <row r="96857" customFormat="1" x14ac:dyDescent="0.35"/>
    <row r="96858" customFormat="1" x14ac:dyDescent="0.35"/>
    <row r="96859" customFormat="1" x14ac:dyDescent="0.35"/>
    <row r="96860" customFormat="1" x14ac:dyDescent="0.35"/>
    <row r="96861" customFormat="1" x14ac:dyDescent="0.35"/>
    <row r="96862" customFormat="1" x14ac:dyDescent="0.35"/>
    <row r="96863" customFormat="1" x14ac:dyDescent="0.35"/>
    <row r="96864" customFormat="1" x14ac:dyDescent="0.35"/>
    <row r="96865" customFormat="1" x14ac:dyDescent="0.35"/>
    <row r="96866" customFormat="1" x14ac:dyDescent="0.35"/>
    <row r="96867" customFormat="1" x14ac:dyDescent="0.35"/>
    <row r="96868" customFormat="1" x14ac:dyDescent="0.35"/>
    <row r="96869" customFormat="1" x14ac:dyDescent="0.35"/>
    <row r="96870" customFormat="1" x14ac:dyDescent="0.35"/>
    <row r="96871" customFormat="1" x14ac:dyDescent="0.35"/>
    <row r="96872" customFormat="1" x14ac:dyDescent="0.35"/>
    <row r="96873" customFormat="1" x14ac:dyDescent="0.35"/>
    <row r="96874" customFormat="1" x14ac:dyDescent="0.35"/>
    <row r="96875" customFormat="1" x14ac:dyDescent="0.35"/>
    <row r="96876" customFormat="1" x14ac:dyDescent="0.35"/>
    <row r="96877" customFormat="1" x14ac:dyDescent="0.35"/>
    <row r="96878" customFormat="1" x14ac:dyDescent="0.35"/>
    <row r="96879" customFormat="1" x14ac:dyDescent="0.35"/>
    <row r="96880" customFormat="1" x14ac:dyDescent="0.35"/>
    <row r="96881" customFormat="1" x14ac:dyDescent="0.35"/>
    <row r="96882" customFormat="1" x14ac:dyDescent="0.35"/>
    <row r="96883" customFormat="1" x14ac:dyDescent="0.35"/>
    <row r="96884" customFormat="1" x14ac:dyDescent="0.35"/>
    <row r="96885" customFormat="1" x14ac:dyDescent="0.35"/>
    <row r="96886" customFormat="1" x14ac:dyDescent="0.35"/>
    <row r="96887" customFormat="1" x14ac:dyDescent="0.35"/>
    <row r="96888" customFormat="1" x14ac:dyDescent="0.35"/>
    <row r="96889" customFormat="1" x14ac:dyDescent="0.35"/>
    <row r="96890" customFormat="1" x14ac:dyDescent="0.35"/>
    <row r="96891" customFormat="1" x14ac:dyDescent="0.35"/>
    <row r="96892" customFormat="1" x14ac:dyDescent="0.35"/>
    <row r="96893" customFormat="1" x14ac:dyDescent="0.35"/>
    <row r="96894" customFormat="1" x14ac:dyDescent="0.35"/>
    <row r="96895" customFormat="1" x14ac:dyDescent="0.35"/>
    <row r="96896" customFormat="1" x14ac:dyDescent="0.35"/>
    <row r="96897" customFormat="1" x14ac:dyDescent="0.35"/>
    <row r="96898" customFormat="1" x14ac:dyDescent="0.35"/>
    <row r="96899" customFormat="1" x14ac:dyDescent="0.35"/>
    <row r="96900" customFormat="1" x14ac:dyDescent="0.35"/>
    <row r="96901" customFormat="1" x14ac:dyDescent="0.35"/>
    <row r="96902" customFormat="1" x14ac:dyDescent="0.35"/>
    <row r="96903" customFormat="1" x14ac:dyDescent="0.35"/>
    <row r="96904" customFormat="1" x14ac:dyDescent="0.35"/>
    <row r="96905" customFormat="1" x14ac:dyDescent="0.35"/>
    <row r="96906" customFormat="1" x14ac:dyDescent="0.35"/>
    <row r="96907" customFormat="1" x14ac:dyDescent="0.35"/>
    <row r="96908" customFormat="1" x14ac:dyDescent="0.35"/>
    <row r="96909" customFormat="1" x14ac:dyDescent="0.35"/>
    <row r="96910" customFormat="1" x14ac:dyDescent="0.35"/>
    <row r="96911" customFormat="1" x14ac:dyDescent="0.35"/>
    <row r="96912" customFormat="1" x14ac:dyDescent="0.35"/>
    <row r="96913" customFormat="1" x14ac:dyDescent="0.35"/>
    <row r="96914" customFormat="1" x14ac:dyDescent="0.35"/>
    <row r="96915" customFormat="1" x14ac:dyDescent="0.35"/>
    <row r="96916" customFormat="1" x14ac:dyDescent="0.35"/>
    <row r="96917" customFormat="1" x14ac:dyDescent="0.35"/>
    <row r="96918" customFormat="1" x14ac:dyDescent="0.35"/>
    <row r="96919" customFormat="1" x14ac:dyDescent="0.35"/>
    <row r="96920" customFormat="1" x14ac:dyDescent="0.35"/>
    <row r="96921" customFormat="1" x14ac:dyDescent="0.35"/>
    <row r="96922" customFormat="1" x14ac:dyDescent="0.35"/>
    <row r="96923" customFormat="1" x14ac:dyDescent="0.35"/>
    <row r="96924" customFormat="1" x14ac:dyDescent="0.35"/>
    <row r="96925" customFormat="1" x14ac:dyDescent="0.35"/>
    <row r="96926" customFormat="1" x14ac:dyDescent="0.35"/>
    <row r="96927" customFormat="1" x14ac:dyDescent="0.35"/>
    <row r="96928" customFormat="1" x14ac:dyDescent="0.35"/>
    <row r="96929" customFormat="1" x14ac:dyDescent="0.35"/>
    <row r="96930" customFormat="1" x14ac:dyDescent="0.35"/>
    <row r="96931" customFormat="1" x14ac:dyDescent="0.35"/>
    <row r="96932" customFormat="1" x14ac:dyDescent="0.35"/>
    <row r="96933" customFormat="1" x14ac:dyDescent="0.35"/>
    <row r="96934" customFormat="1" x14ac:dyDescent="0.35"/>
    <row r="96935" customFormat="1" x14ac:dyDescent="0.35"/>
    <row r="96936" customFormat="1" x14ac:dyDescent="0.35"/>
    <row r="96937" customFormat="1" x14ac:dyDescent="0.35"/>
    <row r="96938" customFormat="1" x14ac:dyDescent="0.35"/>
    <row r="96939" customFormat="1" x14ac:dyDescent="0.35"/>
    <row r="96940" customFormat="1" x14ac:dyDescent="0.35"/>
    <row r="96941" customFormat="1" x14ac:dyDescent="0.35"/>
    <row r="96942" customFormat="1" x14ac:dyDescent="0.35"/>
    <row r="96943" customFormat="1" x14ac:dyDescent="0.35"/>
    <row r="96944" customFormat="1" x14ac:dyDescent="0.35"/>
    <row r="96945" customFormat="1" x14ac:dyDescent="0.35"/>
    <row r="96946" customFormat="1" x14ac:dyDescent="0.35"/>
    <row r="96947" customFormat="1" x14ac:dyDescent="0.35"/>
    <row r="96948" customFormat="1" x14ac:dyDescent="0.35"/>
    <row r="96949" customFormat="1" x14ac:dyDescent="0.35"/>
    <row r="96950" customFormat="1" x14ac:dyDescent="0.35"/>
    <row r="96951" customFormat="1" x14ac:dyDescent="0.35"/>
    <row r="96952" customFormat="1" x14ac:dyDescent="0.35"/>
    <row r="96953" customFormat="1" x14ac:dyDescent="0.35"/>
    <row r="96954" customFormat="1" x14ac:dyDescent="0.35"/>
    <row r="96955" customFormat="1" x14ac:dyDescent="0.35"/>
    <row r="96956" customFormat="1" x14ac:dyDescent="0.35"/>
    <row r="96957" customFormat="1" x14ac:dyDescent="0.35"/>
    <row r="96958" customFormat="1" x14ac:dyDescent="0.35"/>
    <row r="96959" customFormat="1" x14ac:dyDescent="0.35"/>
    <row r="96960" customFormat="1" x14ac:dyDescent="0.35"/>
    <row r="96961" customFormat="1" x14ac:dyDescent="0.35"/>
    <row r="96962" customFormat="1" x14ac:dyDescent="0.35"/>
    <row r="96963" customFormat="1" x14ac:dyDescent="0.35"/>
    <row r="96964" customFormat="1" x14ac:dyDescent="0.35"/>
    <row r="96965" customFormat="1" x14ac:dyDescent="0.35"/>
    <row r="96966" customFormat="1" x14ac:dyDescent="0.35"/>
    <row r="96967" customFormat="1" x14ac:dyDescent="0.35"/>
    <row r="96968" customFormat="1" x14ac:dyDescent="0.35"/>
    <row r="96969" customFormat="1" x14ac:dyDescent="0.35"/>
    <row r="96970" customFormat="1" x14ac:dyDescent="0.35"/>
    <row r="96971" customFormat="1" x14ac:dyDescent="0.35"/>
    <row r="96972" customFormat="1" x14ac:dyDescent="0.35"/>
    <row r="96973" customFormat="1" x14ac:dyDescent="0.35"/>
    <row r="96974" customFormat="1" x14ac:dyDescent="0.35"/>
    <row r="96975" customFormat="1" x14ac:dyDescent="0.35"/>
    <row r="96976" customFormat="1" x14ac:dyDescent="0.35"/>
    <row r="96977" customFormat="1" x14ac:dyDescent="0.35"/>
    <row r="96978" customFormat="1" x14ac:dyDescent="0.35"/>
    <row r="96979" customFormat="1" x14ac:dyDescent="0.35"/>
    <row r="96980" customFormat="1" x14ac:dyDescent="0.35"/>
    <row r="96981" customFormat="1" x14ac:dyDescent="0.35"/>
    <row r="96982" customFormat="1" x14ac:dyDescent="0.35"/>
    <row r="96983" customFormat="1" x14ac:dyDescent="0.35"/>
    <row r="96984" customFormat="1" x14ac:dyDescent="0.35"/>
    <row r="96985" customFormat="1" x14ac:dyDescent="0.35"/>
    <row r="96986" customFormat="1" x14ac:dyDescent="0.35"/>
    <row r="96987" customFormat="1" x14ac:dyDescent="0.35"/>
    <row r="96988" customFormat="1" x14ac:dyDescent="0.35"/>
    <row r="96989" customFormat="1" x14ac:dyDescent="0.35"/>
    <row r="96990" customFormat="1" x14ac:dyDescent="0.35"/>
    <row r="96991" customFormat="1" x14ac:dyDescent="0.35"/>
    <row r="96992" customFormat="1" x14ac:dyDescent="0.35"/>
    <row r="96993" customFormat="1" x14ac:dyDescent="0.35"/>
    <row r="96994" customFormat="1" x14ac:dyDescent="0.35"/>
    <row r="96995" customFormat="1" x14ac:dyDescent="0.35"/>
    <row r="96996" customFormat="1" x14ac:dyDescent="0.35"/>
    <row r="96997" customFormat="1" x14ac:dyDescent="0.35"/>
    <row r="96998" customFormat="1" x14ac:dyDescent="0.35"/>
    <row r="96999" customFormat="1" x14ac:dyDescent="0.35"/>
    <row r="97000" customFormat="1" x14ac:dyDescent="0.35"/>
    <row r="97001" customFormat="1" x14ac:dyDescent="0.35"/>
    <row r="97002" customFormat="1" x14ac:dyDescent="0.35"/>
    <row r="97003" customFormat="1" x14ac:dyDescent="0.35"/>
    <row r="97004" customFormat="1" x14ac:dyDescent="0.35"/>
    <row r="97005" customFormat="1" x14ac:dyDescent="0.35"/>
    <row r="97006" customFormat="1" x14ac:dyDescent="0.35"/>
    <row r="97007" customFormat="1" x14ac:dyDescent="0.35"/>
    <row r="97008" customFormat="1" x14ac:dyDescent="0.35"/>
    <row r="97009" customFormat="1" x14ac:dyDescent="0.35"/>
    <row r="97010" customFormat="1" x14ac:dyDescent="0.35"/>
    <row r="97011" customFormat="1" x14ac:dyDescent="0.35"/>
    <row r="97012" customFormat="1" x14ac:dyDescent="0.35"/>
    <row r="97013" customFormat="1" x14ac:dyDescent="0.35"/>
    <row r="97014" customFormat="1" x14ac:dyDescent="0.35"/>
    <row r="97015" customFormat="1" x14ac:dyDescent="0.35"/>
    <row r="97016" customFormat="1" x14ac:dyDescent="0.35"/>
    <row r="97017" customFormat="1" x14ac:dyDescent="0.35"/>
    <row r="97018" customFormat="1" x14ac:dyDescent="0.35"/>
    <row r="97019" customFormat="1" x14ac:dyDescent="0.35"/>
    <row r="97020" customFormat="1" x14ac:dyDescent="0.35"/>
    <row r="97021" customFormat="1" x14ac:dyDescent="0.35"/>
    <row r="97022" customFormat="1" x14ac:dyDescent="0.35"/>
    <row r="97023" customFormat="1" x14ac:dyDescent="0.35"/>
    <row r="97024" customFormat="1" x14ac:dyDescent="0.35"/>
    <row r="97025" customFormat="1" x14ac:dyDescent="0.35"/>
    <row r="97026" customFormat="1" x14ac:dyDescent="0.35"/>
    <row r="97027" customFormat="1" x14ac:dyDescent="0.35"/>
    <row r="97028" customFormat="1" x14ac:dyDescent="0.35"/>
    <row r="97029" customFormat="1" x14ac:dyDescent="0.35"/>
    <row r="97030" customFormat="1" x14ac:dyDescent="0.35"/>
    <row r="97031" customFormat="1" x14ac:dyDescent="0.35"/>
    <row r="97032" customFormat="1" x14ac:dyDescent="0.35"/>
    <row r="97033" customFormat="1" x14ac:dyDescent="0.35"/>
    <row r="97034" customFormat="1" x14ac:dyDescent="0.35"/>
    <row r="97035" customFormat="1" x14ac:dyDescent="0.35"/>
    <row r="97036" customFormat="1" x14ac:dyDescent="0.35"/>
    <row r="97037" customFormat="1" x14ac:dyDescent="0.35"/>
    <row r="97038" customFormat="1" x14ac:dyDescent="0.35"/>
    <row r="97039" customFormat="1" x14ac:dyDescent="0.35"/>
    <row r="97040" customFormat="1" x14ac:dyDescent="0.35"/>
    <row r="97041" customFormat="1" x14ac:dyDescent="0.35"/>
    <row r="97042" customFormat="1" x14ac:dyDescent="0.35"/>
    <row r="97043" customFormat="1" x14ac:dyDescent="0.35"/>
    <row r="97044" customFormat="1" x14ac:dyDescent="0.35"/>
    <row r="97045" customFormat="1" x14ac:dyDescent="0.35"/>
    <row r="97046" customFormat="1" x14ac:dyDescent="0.35"/>
    <row r="97047" customFormat="1" x14ac:dyDescent="0.35"/>
    <row r="97048" customFormat="1" x14ac:dyDescent="0.35"/>
    <row r="97049" customFormat="1" x14ac:dyDescent="0.35"/>
    <row r="97050" customFormat="1" x14ac:dyDescent="0.35"/>
    <row r="97051" customFormat="1" x14ac:dyDescent="0.35"/>
    <row r="97052" customFormat="1" x14ac:dyDescent="0.35"/>
    <row r="97053" customFormat="1" x14ac:dyDescent="0.35"/>
    <row r="97054" customFormat="1" x14ac:dyDescent="0.35"/>
    <row r="97055" customFormat="1" x14ac:dyDescent="0.35"/>
    <row r="97056" customFormat="1" x14ac:dyDescent="0.35"/>
    <row r="97057" customFormat="1" x14ac:dyDescent="0.35"/>
    <row r="97058" customFormat="1" x14ac:dyDescent="0.35"/>
    <row r="97059" customFormat="1" x14ac:dyDescent="0.35"/>
    <row r="97060" customFormat="1" x14ac:dyDescent="0.35"/>
    <row r="97061" customFormat="1" x14ac:dyDescent="0.35"/>
    <row r="97062" customFormat="1" x14ac:dyDescent="0.35"/>
    <row r="97063" customFormat="1" x14ac:dyDescent="0.35"/>
    <row r="97064" customFormat="1" x14ac:dyDescent="0.35"/>
    <row r="97065" customFormat="1" x14ac:dyDescent="0.35"/>
    <row r="97066" customFormat="1" x14ac:dyDescent="0.35"/>
    <row r="97067" customFormat="1" x14ac:dyDescent="0.35"/>
    <row r="97068" customFormat="1" x14ac:dyDescent="0.35"/>
    <row r="97069" customFormat="1" x14ac:dyDescent="0.35"/>
    <row r="97070" customFormat="1" x14ac:dyDescent="0.35"/>
    <row r="97071" customFormat="1" x14ac:dyDescent="0.35"/>
    <row r="97072" customFormat="1" x14ac:dyDescent="0.35"/>
    <row r="97073" customFormat="1" x14ac:dyDescent="0.35"/>
    <row r="97074" customFormat="1" x14ac:dyDescent="0.35"/>
    <row r="97075" customFormat="1" x14ac:dyDescent="0.35"/>
    <row r="97076" customFormat="1" x14ac:dyDescent="0.35"/>
    <row r="97077" customFormat="1" x14ac:dyDescent="0.35"/>
    <row r="97078" customFormat="1" x14ac:dyDescent="0.35"/>
    <row r="97079" customFormat="1" x14ac:dyDescent="0.35"/>
    <row r="97080" customFormat="1" x14ac:dyDescent="0.35"/>
    <row r="97081" customFormat="1" x14ac:dyDescent="0.35"/>
    <row r="97082" customFormat="1" x14ac:dyDescent="0.35"/>
    <row r="97083" customFormat="1" x14ac:dyDescent="0.35"/>
    <row r="97084" customFormat="1" x14ac:dyDescent="0.35"/>
    <row r="97085" customFormat="1" x14ac:dyDescent="0.35"/>
    <row r="97086" customFormat="1" x14ac:dyDescent="0.35"/>
    <row r="97087" customFormat="1" x14ac:dyDescent="0.35"/>
    <row r="97088" customFormat="1" x14ac:dyDescent="0.35"/>
    <row r="97089" customFormat="1" x14ac:dyDescent="0.35"/>
    <row r="97090" customFormat="1" x14ac:dyDescent="0.35"/>
    <row r="97091" customFormat="1" x14ac:dyDescent="0.35"/>
    <row r="97092" customFormat="1" x14ac:dyDescent="0.35"/>
    <row r="97093" customFormat="1" x14ac:dyDescent="0.35"/>
    <row r="97094" customFormat="1" x14ac:dyDescent="0.35"/>
    <row r="97095" customFormat="1" x14ac:dyDescent="0.35"/>
    <row r="97096" customFormat="1" x14ac:dyDescent="0.35"/>
    <row r="97097" customFormat="1" x14ac:dyDescent="0.35"/>
    <row r="97098" customFormat="1" x14ac:dyDescent="0.35"/>
    <row r="97099" customFormat="1" x14ac:dyDescent="0.35"/>
    <row r="97100" customFormat="1" x14ac:dyDescent="0.35"/>
    <row r="97101" customFormat="1" x14ac:dyDescent="0.35"/>
    <row r="97102" customFormat="1" x14ac:dyDescent="0.35"/>
    <row r="97103" customFormat="1" x14ac:dyDescent="0.35"/>
    <row r="97104" customFormat="1" x14ac:dyDescent="0.35"/>
    <row r="97105" customFormat="1" x14ac:dyDescent="0.35"/>
    <row r="97106" customFormat="1" x14ac:dyDescent="0.35"/>
    <row r="97107" customFormat="1" x14ac:dyDescent="0.35"/>
    <row r="97108" customFormat="1" x14ac:dyDescent="0.35"/>
    <row r="97109" customFormat="1" x14ac:dyDescent="0.35"/>
    <row r="97110" customFormat="1" x14ac:dyDescent="0.35"/>
    <row r="97111" customFormat="1" x14ac:dyDescent="0.35"/>
    <row r="97112" customFormat="1" x14ac:dyDescent="0.35"/>
    <row r="97113" customFormat="1" x14ac:dyDescent="0.35"/>
    <row r="97114" customFormat="1" x14ac:dyDescent="0.35"/>
    <row r="97115" customFormat="1" x14ac:dyDescent="0.35"/>
    <row r="97116" customFormat="1" x14ac:dyDescent="0.35"/>
    <row r="97117" customFormat="1" x14ac:dyDescent="0.35"/>
    <row r="97118" customFormat="1" x14ac:dyDescent="0.35"/>
    <row r="97119" customFormat="1" x14ac:dyDescent="0.35"/>
    <row r="97120" customFormat="1" x14ac:dyDescent="0.35"/>
    <row r="97121" customFormat="1" x14ac:dyDescent="0.35"/>
    <row r="97122" customFormat="1" x14ac:dyDescent="0.35"/>
    <row r="97123" customFormat="1" x14ac:dyDescent="0.35"/>
    <row r="97124" customFormat="1" x14ac:dyDescent="0.35"/>
    <row r="97125" customFormat="1" x14ac:dyDescent="0.35"/>
    <row r="97126" customFormat="1" x14ac:dyDescent="0.35"/>
    <row r="97127" customFormat="1" x14ac:dyDescent="0.35"/>
    <row r="97128" customFormat="1" x14ac:dyDescent="0.35"/>
    <row r="97129" customFormat="1" x14ac:dyDescent="0.35"/>
    <row r="97130" customFormat="1" x14ac:dyDescent="0.35"/>
    <row r="97131" customFormat="1" x14ac:dyDescent="0.35"/>
    <row r="97132" customFormat="1" x14ac:dyDescent="0.35"/>
    <row r="97133" customFormat="1" x14ac:dyDescent="0.35"/>
    <row r="97134" customFormat="1" x14ac:dyDescent="0.35"/>
    <row r="97135" customFormat="1" x14ac:dyDescent="0.35"/>
    <row r="97136" customFormat="1" x14ac:dyDescent="0.35"/>
    <row r="97137" customFormat="1" x14ac:dyDescent="0.35"/>
    <row r="97138" customFormat="1" x14ac:dyDescent="0.35"/>
    <row r="97139" customFormat="1" x14ac:dyDescent="0.35"/>
    <row r="97140" customFormat="1" x14ac:dyDescent="0.35"/>
    <row r="97141" customFormat="1" x14ac:dyDescent="0.35"/>
    <row r="97142" customFormat="1" x14ac:dyDescent="0.35"/>
    <row r="97143" customFormat="1" x14ac:dyDescent="0.35"/>
    <row r="97144" customFormat="1" x14ac:dyDescent="0.35"/>
    <row r="97145" customFormat="1" x14ac:dyDescent="0.35"/>
    <row r="97146" customFormat="1" x14ac:dyDescent="0.35"/>
    <row r="97147" customFormat="1" x14ac:dyDescent="0.35"/>
    <row r="97148" customFormat="1" x14ac:dyDescent="0.35"/>
    <row r="97149" customFormat="1" x14ac:dyDescent="0.35"/>
    <row r="97150" customFormat="1" x14ac:dyDescent="0.35"/>
    <row r="97151" customFormat="1" x14ac:dyDescent="0.35"/>
    <row r="97152" customFormat="1" x14ac:dyDescent="0.35"/>
    <row r="97153" customFormat="1" x14ac:dyDescent="0.35"/>
    <row r="97154" customFormat="1" x14ac:dyDescent="0.35"/>
    <row r="97155" customFormat="1" x14ac:dyDescent="0.35"/>
    <row r="97156" customFormat="1" x14ac:dyDescent="0.35"/>
    <row r="97157" customFormat="1" x14ac:dyDescent="0.35"/>
    <row r="97158" customFormat="1" x14ac:dyDescent="0.35"/>
    <row r="97159" customFormat="1" x14ac:dyDescent="0.35"/>
    <row r="97160" customFormat="1" x14ac:dyDescent="0.35"/>
    <row r="97161" customFormat="1" x14ac:dyDescent="0.35"/>
    <row r="97162" customFormat="1" x14ac:dyDescent="0.35"/>
    <row r="97163" customFormat="1" x14ac:dyDescent="0.35"/>
    <row r="97164" customFormat="1" x14ac:dyDescent="0.35"/>
    <row r="97165" customFormat="1" x14ac:dyDescent="0.35"/>
    <row r="97166" customFormat="1" x14ac:dyDescent="0.35"/>
    <row r="97167" customFormat="1" x14ac:dyDescent="0.35"/>
    <row r="97168" customFormat="1" x14ac:dyDescent="0.35"/>
    <row r="97169" customFormat="1" x14ac:dyDescent="0.35"/>
    <row r="97170" customFormat="1" x14ac:dyDescent="0.35"/>
    <row r="97171" customFormat="1" x14ac:dyDescent="0.35"/>
    <row r="97172" customFormat="1" x14ac:dyDescent="0.35"/>
    <row r="97173" customFormat="1" x14ac:dyDescent="0.35"/>
    <row r="97174" customFormat="1" x14ac:dyDescent="0.35"/>
    <row r="97175" customFormat="1" x14ac:dyDescent="0.35"/>
    <row r="97176" customFormat="1" x14ac:dyDescent="0.35"/>
    <row r="97177" customFormat="1" x14ac:dyDescent="0.35"/>
    <row r="97178" customFormat="1" x14ac:dyDescent="0.35"/>
    <row r="97179" customFormat="1" x14ac:dyDescent="0.35"/>
    <row r="97180" customFormat="1" x14ac:dyDescent="0.35"/>
    <row r="97181" customFormat="1" x14ac:dyDescent="0.35"/>
    <row r="97182" customFormat="1" x14ac:dyDescent="0.35"/>
    <row r="97183" customFormat="1" x14ac:dyDescent="0.35"/>
    <row r="97184" customFormat="1" x14ac:dyDescent="0.35"/>
    <row r="97185" customFormat="1" x14ac:dyDescent="0.35"/>
    <row r="97186" customFormat="1" x14ac:dyDescent="0.35"/>
    <row r="97187" customFormat="1" x14ac:dyDescent="0.35"/>
    <row r="97188" customFormat="1" x14ac:dyDescent="0.35"/>
    <row r="97189" customFormat="1" x14ac:dyDescent="0.35"/>
    <row r="97190" customFormat="1" x14ac:dyDescent="0.35"/>
    <row r="97191" customFormat="1" x14ac:dyDescent="0.35"/>
    <row r="97192" customFormat="1" x14ac:dyDescent="0.35"/>
    <row r="97193" customFormat="1" x14ac:dyDescent="0.35"/>
    <row r="97194" customFormat="1" x14ac:dyDescent="0.35"/>
    <row r="97195" customFormat="1" x14ac:dyDescent="0.35"/>
    <row r="97196" customFormat="1" x14ac:dyDescent="0.35"/>
    <row r="97197" customFormat="1" x14ac:dyDescent="0.35"/>
    <row r="97198" customFormat="1" x14ac:dyDescent="0.35"/>
    <row r="97199" customFormat="1" x14ac:dyDescent="0.35"/>
    <row r="97200" customFormat="1" x14ac:dyDescent="0.35"/>
    <row r="97201" customFormat="1" x14ac:dyDescent="0.35"/>
    <row r="97202" customFormat="1" x14ac:dyDescent="0.35"/>
    <row r="97203" customFormat="1" x14ac:dyDescent="0.35"/>
    <row r="97204" customFormat="1" x14ac:dyDescent="0.35"/>
    <row r="97205" customFormat="1" x14ac:dyDescent="0.35"/>
    <row r="97206" customFormat="1" x14ac:dyDescent="0.35"/>
    <row r="97207" customFormat="1" x14ac:dyDescent="0.35"/>
    <row r="97208" customFormat="1" x14ac:dyDescent="0.35"/>
    <row r="97209" customFormat="1" x14ac:dyDescent="0.35"/>
    <row r="97210" customFormat="1" x14ac:dyDescent="0.35"/>
    <row r="97211" customFormat="1" x14ac:dyDescent="0.35"/>
    <row r="97212" customFormat="1" x14ac:dyDescent="0.35"/>
    <row r="97213" customFormat="1" x14ac:dyDescent="0.35"/>
    <row r="97214" customFormat="1" x14ac:dyDescent="0.35"/>
    <row r="97215" customFormat="1" x14ac:dyDescent="0.35"/>
    <row r="97216" customFormat="1" x14ac:dyDescent="0.35"/>
    <row r="97217" customFormat="1" x14ac:dyDescent="0.35"/>
    <row r="97218" customFormat="1" x14ac:dyDescent="0.35"/>
    <row r="97219" customFormat="1" x14ac:dyDescent="0.35"/>
    <row r="97220" customFormat="1" x14ac:dyDescent="0.35"/>
    <row r="97221" customFormat="1" x14ac:dyDescent="0.35"/>
    <row r="97222" customFormat="1" x14ac:dyDescent="0.35"/>
    <row r="97223" customFormat="1" x14ac:dyDescent="0.35"/>
    <row r="97224" customFormat="1" x14ac:dyDescent="0.35"/>
    <row r="97225" customFormat="1" x14ac:dyDescent="0.35"/>
    <row r="97226" customFormat="1" x14ac:dyDescent="0.35"/>
    <row r="97227" customFormat="1" x14ac:dyDescent="0.35"/>
    <row r="97228" customFormat="1" x14ac:dyDescent="0.35"/>
    <row r="97229" customFormat="1" x14ac:dyDescent="0.35"/>
    <row r="97230" customFormat="1" x14ac:dyDescent="0.35"/>
    <row r="97231" customFormat="1" x14ac:dyDescent="0.35"/>
    <row r="97232" customFormat="1" x14ac:dyDescent="0.35"/>
    <row r="97233" customFormat="1" x14ac:dyDescent="0.35"/>
    <row r="97234" customFormat="1" x14ac:dyDescent="0.35"/>
    <row r="97235" customFormat="1" x14ac:dyDescent="0.35"/>
    <row r="97236" customFormat="1" x14ac:dyDescent="0.35"/>
    <row r="97237" customFormat="1" x14ac:dyDescent="0.35"/>
    <row r="97238" customFormat="1" x14ac:dyDescent="0.35"/>
    <row r="97239" customFormat="1" x14ac:dyDescent="0.35"/>
    <row r="97240" customFormat="1" x14ac:dyDescent="0.35"/>
    <row r="97241" customFormat="1" x14ac:dyDescent="0.35"/>
    <row r="97242" customFormat="1" x14ac:dyDescent="0.35"/>
    <row r="97243" customFormat="1" x14ac:dyDescent="0.35"/>
    <row r="97244" customFormat="1" x14ac:dyDescent="0.35"/>
    <row r="97245" customFormat="1" x14ac:dyDescent="0.35"/>
    <row r="97246" customFormat="1" x14ac:dyDescent="0.35"/>
    <row r="97247" customFormat="1" x14ac:dyDescent="0.35"/>
    <row r="97248" customFormat="1" x14ac:dyDescent="0.35"/>
    <row r="97249" customFormat="1" x14ac:dyDescent="0.35"/>
    <row r="97250" customFormat="1" x14ac:dyDescent="0.35"/>
    <row r="97251" customFormat="1" x14ac:dyDescent="0.35"/>
    <row r="97252" customFormat="1" x14ac:dyDescent="0.35"/>
    <row r="97253" customFormat="1" x14ac:dyDescent="0.35"/>
    <row r="97254" customFormat="1" x14ac:dyDescent="0.35"/>
    <row r="97255" customFormat="1" x14ac:dyDescent="0.35"/>
    <row r="97256" customFormat="1" x14ac:dyDescent="0.35"/>
    <row r="97257" customFormat="1" x14ac:dyDescent="0.35"/>
    <row r="97258" customFormat="1" x14ac:dyDescent="0.35"/>
    <row r="97259" customFormat="1" x14ac:dyDescent="0.35"/>
    <row r="97260" customFormat="1" x14ac:dyDescent="0.35"/>
    <row r="97261" customFormat="1" x14ac:dyDescent="0.35"/>
    <row r="97262" customFormat="1" x14ac:dyDescent="0.35"/>
    <row r="97263" customFormat="1" x14ac:dyDescent="0.35"/>
    <row r="97264" customFormat="1" x14ac:dyDescent="0.35"/>
    <row r="97265" customFormat="1" x14ac:dyDescent="0.35"/>
    <row r="97266" customFormat="1" x14ac:dyDescent="0.35"/>
    <row r="97267" customFormat="1" x14ac:dyDescent="0.35"/>
    <row r="97268" customFormat="1" x14ac:dyDescent="0.35"/>
    <row r="97269" customFormat="1" x14ac:dyDescent="0.35"/>
    <row r="97270" customFormat="1" x14ac:dyDescent="0.35"/>
    <row r="97271" customFormat="1" x14ac:dyDescent="0.35"/>
    <row r="97272" customFormat="1" x14ac:dyDescent="0.35"/>
    <row r="97273" customFormat="1" x14ac:dyDescent="0.35"/>
    <row r="97274" customFormat="1" x14ac:dyDescent="0.35"/>
    <row r="97275" customFormat="1" x14ac:dyDescent="0.35"/>
    <row r="97276" customFormat="1" x14ac:dyDescent="0.35"/>
    <row r="97277" customFormat="1" x14ac:dyDescent="0.35"/>
    <row r="97278" customFormat="1" x14ac:dyDescent="0.35"/>
    <row r="97279" customFormat="1" x14ac:dyDescent="0.35"/>
    <row r="97280" customFormat="1" x14ac:dyDescent="0.35"/>
    <row r="97281" customFormat="1" x14ac:dyDescent="0.35"/>
    <row r="97282" customFormat="1" x14ac:dyDescent="0.35"/>
    <row r="97283" customFormat="1" x14ac:dyDescent="0.35"/>
    <row r="97284" customFormat="1" x14ac:dyDescent="0.35"/>
    <row r="97285" customFormat="1" x14ac:dyDescent="0.35"/>
    <row r="97286" customFormat="1" x14ac:dyDescent="0.35"/>
    <row r="97287" customFormat="1" x14ac:dyDescent="0.35"/>
    <row r="97288" customFormat="1" x14ac:dyDescent="0.35"/>
    <row r="97289" customFormat="1" x14ac:dyDescent="0.35"/>
    <row r="97290" customFormat="1" x14ac:dyDescent="0.35"/>
    <row r="97291" customFormat="1" x14ac:dyDescent="0.35"/>
    <row r="97292" customFormat="1" x14ac:dyDescent="0.35"/>
    <row r="97293" customFormat="1" x14ac:dyDescent="0.35"/>
    <row r="97294" customFormat="1" x14ac:dyDescent="0.35"/>
    <row r="97295" customFormat="1" x14ac:dyDescent="0.35"/>
    <row r="97296" customFormat="1" x14ac:dyDescent="0.35"/>
    <row r="97297" customFormat="1" x14ac:dyDescent="0.35"/>
    <row r="97298" customFormat="1" x14ac:dyDescent="0.35"/>
    <row r="97299" customFormat="1" x14ac:dyDescent="0.35"/>
    <row r="97300" customFormat="1" x14ac:dyDescent="0.35"/>
    <row r="97301" customFormat="1" x14ac:dyDescent="0.35"/>
    <row r="97302" customFormat="1" x14ac:dyDescent="0.35"/>
    <row r="97303" customFormat="1" x14ac:dyDescent="0.35"/>
    <row r="97304" customFormat="1" x14ac:dyDescent="0.35"/>
    <row r="97305" customFormat="1" x14ac:dyDescent="0.35"/>
    <row r="97306" customFormat="1" x14ac:dyDescent="0.35"/>
    <row r="97307" customFormat="1" x14ac:dyDescent="0.35"/>
    <row r="97308" customFormat="1" x14ac:dyDescent="0.35"/>
    <row r="97309" customFormat="1" x14ac:dyDescent="0.35"/>
    <row r="97310" customFormat="1" x14ac:dyDescent="0.35"/>
    <row r="97311" customFormat="1" x14ac:dyDescent="0.35"/>
    <row r="97312" customFormat="1" x14ac:dyDescent="0.35"/>
    <row r="97313" customFormat="1" x14ac:dyDescent="0.35"/>
    <row r="97314" customFormat="1" x14ac:dyDescent="0.35"/>
    <row r="97315" customFormat="1" x14ac:dyDescent="0.35"/>
    <row r="97316" customFormat="1" x14ac:dyDescent="0.35"/>
    <row r="97317" customFormat="1" x14ac:dyDescent="0.35"/>
    <row r="97318" customFormat="1" x14ac:dyDescent="0.35"/>
    <row r="97319" customFormat="1" x14ac:dyDescent="0.35"/>
    <row r="97320" customFormat="1" x14ac:dyDescent="0.35"/>
    <row r="97321" customFormat="1" x14ac:dyDescent="0.35"/>
    <row r="97322" customFormat="1" x14ac:dyDescent="0.35"/>
    <row r="97323" customFormat="1" x14ac:dyDescent="0.35"/>
    <row r="97324" customFormat="1" x14ac:dyDescent="0.35"/>
    <row r="97325" customFormat="1" x14ac:dyDescent="0.35"/>
    <row r="97326" customFormat="1" x14ac:dyDescent="0.35"/>
    <row r="97327" customFormat="1" x14ac:dyDescent="0.35"/>
    <row r="97328" customFormat="1" x14ac:dyDescent="0.35"/>
    <row r="97329" customFormat="1" x14ac:dyDescent="0.35"/>
    <row r="97330" customFormat="1" x14ac:dyDescent="0.35"/>
    <row r="97331" customFormat="1" x14ac:dyDescent="0.35"/>
    <row r="97332" customFormat="1" x14ac:dyDescent="0.35"/>
    <row r="97333" customFormat="1" x14ac:dyDescent="0.35"/>
    <row r="97334" customFormat="1" x14ac:dyDescent="0.35"/>
    <row r="97335" customFormat="1" x14ac:dyDescent="0.35"/>
    <row r="97336" customFormat="1" x14ac:dyDescent="0.35"/>
    <row r="97337" customFormat="1" x14ac:dyDescent="0.35"/>
    <row r="97338" customFormat="1" x14ac:dyDescent="0.35"/>
    <row r="97339" customFormat="1" x14ac:dyDescent="0.35"/>
    <row r="97340" customFormat="1" x14ac:dyDescent="0.35"/>
    <row r="97341" customFormat="1" x14ac:dyDescent="0.35"/>
    <row r="97342" customFormat="1" x14ac:dyDescent="0.35"/>
    <row r="97343" customFormat="1" x14ac:dyDescent="0.35"/>
    <row r="97344" customFormat="1" x14ac:dyDescent="0.35"/>
    <row r="97345" customFormat="1" x14ac:dyDescent="0.35"/>
    <row r="97346" customFormat="1" x14ac:dyDescent="0.35"/>
    <row r="97347" customFormat="1" x14ac:dyDescent="0.35"/>
    <row r="97348" customFormat="1" x14ac:dyDescent="0.35"/>
    <row r="97349" customFormat="1" x14ac:dyDescent="0.35"/>
    <row r="97350" customFormat="1" x14ac:dyDescent="0.35"/>
    <row r="97351" customFormat="1" x14ac:dyDescent="0.35"/>
    <row r="97352" customFormat="1" x14ac:dyDescent="0.35"/>
    <row r="97353" customFormat="1" x14ac:dyDescent="0.35"/>
    <row r="97354" customFormat="1" x14ac:dyDescent="0.35"/>
    <row r="97355" customFormat="1" x14ac:dyDescent="0.35"/>
    <row r="97356" customFormat="1" x14ac:dyDescent="0.35"/>
    <row r="97357" customFormat="1" x14ac:dyDescent="0.35"/>
    <row r="97358" customFormat="1" x14ac:dyDescent="0.35"/>
    <row r="97359" customFormat="1" x14ac:dyDescent="0.35"/>
    <row r="97360" customFormat="1" x14ac:dyDescent="0.35"/>
    <row r="97361" customFormat="1" x14ac:dyDescent="0.35"/>
    <row r="97362" customFormat="1" x14ac:dyDescent="0.35"/>
    <row r="97363" customFormat="1" x14ac:dyDescent="0.35"/>
    <row r="97364" customFormat="1" x14ac:dyDescent="0.35"/>
    <row r="97365" customFormat="1" x14ac:dyDescent="0.35"/>
    <row r="97366" customFormat="1" x14ac:dyDescent="0.35"/>
    <row r="97367" customFormat="1" x14ac:dyDescent="0.35"/>
    <row r="97368" customFormat="1" x14ac:dyDescent="0.35"/>
    <row r="97369" customFormat="1" x14ac:dyDescent="0.35"/>
    <row r="97370" customFormat="1" x14ac:dyDescent="0.35"/>
    <row r="97371" customFormat="1" x14ac:dyDescent="0.35"/>
    <row r="97372" customFormat="1" x14ac:dyDescent="0.35"/>
    <row r="97373" customFormat="1" x14ac:dyDescent="0.35"/>
    <row r="97374" customFormat="1" x14ac:dyDescent="0.35"/>
    <row r="97375" customFormat="1" x14ac:dyDescent="0.35"/>
    <row r="97376" customFormat="1" x14ac:dyDescent="0.35"/>
    <row r="97377" customFormat="1" x14ac:dyDescent="0.35"/>
    <row r="97378" customFormat="1" x14ac:dyDescent="0.35"/>
    <row r="97379" customFormat="1" x14ac:dyDescent="0.35"/>
    <row r="97380" customFormat="1" x14ac:dyDescent="0.35"/>
    <row r="97381" customFormat="1" x14ac:dyDescent="0.35"/>
    <row r="97382" customFormat="1" x14ac:dyDescent="0.35"/>
    <row r="97383" customFormat="1" x14ac:dyDescent="0.35"/>
    <row r="97384" customFormat="1" x14ac:dyDescent="0.35"/>
    <row r="97385" customFormat="1" x14ac:dyDescent="0.35"/>
    <row r="97386" customFormat="1" x14ac:dyDescent="0.35"/>
    <row r="97387" customFormat="1" x14ac:dyDescent="0.35"/>
    <row r="97388" customFormat="1" x14ac:dyDescent="0.35"/>
    <row r="97389" customFormat="1" x14ac:dyDescent="0.35"/>
    <row r="97390" customFormat="1" x14ac:dyDescent="0.35"/>
    <row r="97391" customFormat="1" x14ac:dyDescent="0.35"/>
    <row r="97392" customFormat="1" x14ac:dyDescent="0.35"/>
    <row r="97393" customFormat="1" x14ac:dyDescent="0.35"/>
    <row r="97394" customFormat="1" x14ac:dyDescent="0.35"/>
    <row r="97395" customFormat="1" x14ac:dyDescent="0.35"/>
    <row r="97396" customFormat="1" x14ac:dyDescent="0.35"/>
    <row r="97397" customFormat="1" x14ac:dyDescent="0.35"/>
    <row r="97398" customFormat="1" x14ac:dyDescent="0.35"/>
    <row r="97399" customFormat="1" x14ac:dyDescent="0.35"/>
    <row r="97400" customFormat="1" x14ac:dyDescent="0.35"/>
    <row r="97401" customFormat="1" x14ac:dyDescent="0.35"/>
    <row r="97402" customFormat="1" x14ac:dyDescent="0.35"/>
    <row r="97403" customFormat="1" x14ac:dyDescent="0.35"/>
    <row r="97404" customFormat="1" x14ac:dyDescent="0.35"/>
    <row r="97405" customFormat="1" x14ac:dyDescent="0.35"/>
    <row r="97406" customFormat="1" x14ac:dyDescent="0.35"/>
    <row r="97407" customFormat="1" x14ac:dyDescent="0.35"/>
    <row r="97408" customFormat="1" x14ac:dyDescent="0.35"/>
    <row r="97409" customFormat="1" x14ac:dyDescent="0.35"/>
    <row r="97410" customFormat="1" x14ac:dyDescent="0.35"/>
    <row r="97411" customFormat="1" x14ac:dyDescent="0.35"/>
    <row r="97412" customFormat="1" x14ac:dyDescent="0.35"/>
    <row r="97413" customFormat="1" x14ac:dyDescent="0.35"/>
    <row r="97414" customFormat="1" x14ac:dyDescent="0.35"/>
    <row r="97415" customFormat="1" x14ac:dyDescent="0.35"/>
    <row r="97416" customFormat="1" x14ac:dyDescent="0.35"/>
    <row r="97417" customFormat="1" x14ac:dyDescent="0.35"/>
    <row r="97418" customFormat="1" x14ac:dyDescent="0.35"/>
    <row r="97419" customFormat="1" x14ac:dyDescent="0.35"/>
    <row r="97420" customFormat="1" x14ac:dyDescent="0.35"/>
    <row r="97421" customFormat="1" x14ac:dyDescent="0.35"/>
    <row r="97422" customFormat="1" x14ac:dyDescent="0.35"/>
    <row r="97423" customFormat="1" x14ac:dyDescent="0.35"/>
    <row r="97424" customFormat="1" x14ac:dyDescent="0.35"/>
    <row r="97425" customFormat="1" x14ac:dyDescent="0.35"/>
    <row r="97426" customFormat="1" x14ac:dyDescent="0.35"/>
    <row r="97427" customFormat="1" x14ac:dyDescent="0.35"/>
    <row r="97428" customFormat="1" x14ac:dyDescent="0.35"/>
    <row r="97429" customFormat="1" x14ac:dyDescent="0.35"/>
    <row r="97430" customFormat="1" x14ac:dyDescent="0.35"/>
    <row r="97431" customFormat="1" x14ac:dyDescent="0.35"/>
    <row r="97432" customFormat="1" x14ac:dyDescent="0.35"/>
    <row r="97433" customFormat="1" x14ac:dyDescent="0.35"/>
    <row r="97434" customFormat="1" x14ac:dyDescent="0.35"/>
    <row r="97435" customFormat="1" x14ac:dyDescent="0.35"/>
    <row r="97436" customFormat="1" x14ac:dyDescent="0.35"/>
    <row r="97437" customFormat="1" x14ac:dyDescent="0.35"/>
    <row r="97438" customFormat="1" x14ac:dyDescent="0.35"/>
    <row r="97439" customFormat="1" x14ac:dyDescent="0.35"/>
    <row r="97440" customFormat="1" x14ac:dyDescent="0.35"/>
    <row r="97441" customFormat="1" x14ac:dyDescent="0.35"/>
    <row r="97442" customFormat="1" x14ac:dyDescent="0.35"/>
    <row r="97443" customFormat="1" x14ac:dyDescent="0.35"/>
    <row r="97444" customFormat="1" x14ac:dyDescent="0.35"/>
    <row r="97445" customFormat="1" x14ac:dyDescent="0.35"/>
    <row r="97446" customFormat="1" x14ac:dyDescent="0.35"/>
    <row r="97447" customFormat="1" x14ac:dyDescent="0.35"/>
    <row r="97448" customFormat="1" x14ac:dyDescent="0.35"/>
    <row r="97449" customFormat="1" x14ac:dyDescent="0.35"/>
    <row r="97450" customFormat="1" x14ac:dyDescent="0.35"/>
    <row r="97451" customFormat="1" x14ac:dyDescent="0.35"/>
    <row r="97452" customFormat="1" x14ac:dyDescent="0.35"/>
    <row r="97453" customFormat="1" x14ac:dyDescent="0.35"/>
    <row r="97454" customFormat="1" x14ac:dyDescent="0.35"/>
    <row r="97455" customFormat="1" x14ac:dyDescent="0.35"/>
    <row r="97456" customFormat="1" x14ac:dyDescent="0.35"/>
    <row r="97457" customFormat="1" x14ac:dyDescent="0.35"/>
    <row r="97458" customFormat="1" x14ac:dyDescent="0.35"/>
    <row r="97459" customFormat="1" x14ac:dyDescent="0.35"/>
    <row r="97460" customFormat="1" x14ac:dyDescent="0.35"/>
    <row r="97461" customFormat="1" x14ac:dyDescent="0.35"/>
    <row r="97462" customFormat="1" x14ac:dyDescent="0.35"/>
    <row r="97463" customFormat="1" x14ac:dyDescent="0.35"/>
    <row r="97464" customFormat="1" x14ac:dyDescent="0.35"/>
    <row r="97465" customFormat="1" x14ac:dyDescent="0.35"/>
    <row r="97466" customFormat="1" x14ac:dyDescent="0.35"/>
    <row r="97467" customFormat="1" x14ac:dyDescent="0.35"/>
    <row r="97468" customFormat="1" x14ac:dyDescent="0.35"/>
    <row r="97469" customFormat="1" x14ac:dyDescent="0.35"/>
    <row r="97470" customFormat="1" x14ac:dyDescent="0.35"/>
    <row r="97471" customFormat="1" x14ac:dyDescent="0.35"/>
    <row r="97472" customFormat="1" x14ac:dyDescent="0.35"/>
    <row r="97473" customFormat="1" x14ac:dyDescent="0.35"/>
    <row r="97474" customFormat="1" x14ac:dyDescent="0.35"/>
    <row r="97475" customFormat="1" x14ac:dyDescent="0.35"/>
    <row r="97476" customFormat="1" x14ac:dyDescent="0.35"/>
    <row r="97477" customFormat="1" x14ac:dyDescent="0.35"/>
    <row r="97478" customFormat="1" x14ac:dyDescent="0.35"/>
    <row r="97479" customFormat="1" x14ac:dyDescent="0.35"/>
    <row r="97480" customFormat="1" x14ac:dyDescent="0.35"/>
    <row r="97481" customFormat="1" x14ac:dyDescent="0.35"/>
    <row r="97482" customFormat="1" x14ac:dyDescent="0.35"/>
    <row r="97483" customFormat="1" x14ac:dyDescent="0.35"/>
    <row r="97484" customFormat="1" x14ac:dyDescent="0.35"/>
    <row r="97485" customFormat="1" x14ac:dyDescent="0.35"/>
    <row r="97486" customFormat="1" x14ac:dyDescent="0.35"/>
    <row r="97487" customFormat="1" x14ac:dyDescent="0.35"/>
    <row r="97488" customFormat="1" x14ac:dyDescent="0.35"/>
    <row r="97489" customFormat="1" x14ac:dyDescent="0.35"/>
    <row r="97490" customFormat="1" x14ac:dyDescent="0.35"/>
    <row r="97491" customFormat="1" x14ac:dyDescent="0.35"/>
    <row r="97492" customFormat="1" x14ac:dyDescent="0.35"/>
    <row r="97493" customFormat="1" x14ac:dyDescent="0.35"/>
    <row r="97494" customFormat="1" x14ac:dyDescent="0.35"/>
    <row r="97495" customFormat="1" x14ac:dyDescent="0.35"/>
    <row r="97496" customFormat="1" x14ac:dyDescent="0.35"/>
    <row r="97497" customFormat="1" x14ac:dyDescent="0.35"/>
    <row r="97498" customFormat="1" x14ac:dyDescent="0.35"/>
    <row r="97499" customFormat="1" x14ac:dyDescent="0.35"/>
    <row r="97500" customFormat="1" x14ac:dyDescent="0.35"/>
    <row r="97501" customFormat="1" x14ac:dyDescent="0.35"/>
    <row r="97502" customFormat="1" x14ac:dyDescent="0.35"/>
    <row r="97503" customFormat="1" x14ac:dyDescent="0.35"/>
    <row r="97504" customFormat="1" x14ac:dyDescent="0.35"/>
    <row r="97505" customFormat="1" x14ac:dyDescent="0.35"/>
    <row r="97506" customFormat="1" x14ac:dyDescent="0.35"/>
    <row r="97507" customFormat="1" x14ac:dyDescent="0.35"/>
    <row r="97508" customFormat="1" x14ac:dyDescent="0.35"/>
    <row r="97509" customFormat="1" x14ac:dyDescent="0.35"/>
    <row r="97510" customFormat="1" x14ac:dyDescent="0.35"/>
    <row r="97511" customFormat="1" x14ac:dyDescent="0.35"/>
    <row r="97512" customFormat="1" x14ac:dyDescent="0.35"/>
    <row r="97513" customFormat="1" x14ac:dyDescent="0.35"/>
    <row r="97514" customFormat="1" x14ac:dyDescent="0.35"/>
    <row r="97515" customFormat="1" x14ac:dyDescent="0.35"/>
    <row r="97516" customFormat="1" x14ac:dyDescent="0.35"/>
    <row r="97517" customFormat="1" x14ac:dyDescent="0.35"/>
    <row r="97518" customFormat="1" x14ac:dyDescent="0.35"/>
    <row r="97519" customFormat="1" x14ac:dyDescent="0.35"/>
    <row r="97520" customFormat="1" x14ac:dyDescent="0.35"/>
    <row r="97521" customFormat="1" x14ac:dyDescent="0.35"/>
    <row r="97522" customFormat="1" x14ac:dyDescent="0.35"/>
    <row r="97523" customFormat="1" x14ac:dyDescent="0.35"/>
    <row r="97524" customFormat="1" x14ac:dyDescent="0.35"/>
    <row r="97525" customFormat="1" x14ac:dyDescent="0.35"/>
    <row r="97526" customFormat="1" x14ac:dyDescent="0.35"/>
    <row r="97527" customFormat="1" x14ac:dyDescent="0.35"/>
    <row r="97528" customFormat="1" x14ac:dyDescent="0.35"/>
    <row r="97529" customFormat="1" x14ac:dyDescent="0.35"/>
    <row r="97530" customFormat="1" x14ac:dyDescent="0.35"/>
    <row r="97531" customFormat="1" x14ac:dyDescent="0.35"/>
    <row r="97532" customFormat="1" x14ac:dyDescent="0.35"/>
    <row r="97533" customFormat="1" x14ac:dyDescent="0.35"/>
    <row r="97534" customFormat="1" x14ac:dyDescent="0.35"/>
    <row r="97535" customFormat="1" x14ac:dyDescent="0.35"/>
    <row r="97536" customFormat="1" x14ac:dyDescent="0.35"/>
    <row r="97537" customFormat="1" x14ac:dyDescent="0.35"/>
    <row r="97538" customFormat="1" x14ac:dyDescent="0.35"/>
    <row r="97539" customFormat="1" x14ac:dyDescent="0.35"/>
    <row r="97540" customFormat="1" x14ac:dyDescent="0.35"/>
    <row r="97541" customFormat="1" x14ac:dyDescent="0.35"/>
    <row r="97542" customFormat="1" x14ac:dyDescent="0.35"/>
    <row r="97543" customFormat="1" x14ac:dyDescent="0.35"/>
    <row r="97544" customFormat="1" x14ac:dyDescent="0.35"/>
    <row r="97545" customFormat="1" x14ac:dyDescent="0.35"/>
    <row r="97546" customFormat="1" x14ac:dyDescent="0.35"/>
    <row r="97547" customFormat="1" x14ac:dyDescent="0.35"/>
    <row r="97548" customFormat="1" x14ac:dyDescent="0.35"/>
    <row r="97549" customFormat="1" x14ac:dyDescent="0.35"/>
    <row r="97550" customFormat="1" x14ac:dyDescent="0.35"/>
    <row r="97551" customFormat="1" x14ac:dyDescent="0.35"/>
    <row r="97552" customFormat="1" x14ac:dyDescent="0.35"/>
    <row r="97553" customFormat="1" x14ac:dyDescent="0.35"/>
    <row r="97554" customFormat="1" x14ac:dyDescent="0.35"/>
    <row r="97555" customFormat="1" x14ac:dyDescent="0.35"/>
    <row r="97556" customFormat="1" x14ac:dyDescent="0.35"/>
    <row r="97557" customFormat="1" x14ac:dyDescent="0.35"/>
    <row r="97558" customFormat="1" x14ac:dyDescent="0.35"/>
    <row r="97559" customFormat="1" x14ac:dyDescent="0.35"/>
    <row r="97560" customFormat="1" x14ac:dyDescent="0.35"/>
    <row r="97561" customFormat="1" x14ac:dyDescent="0.35"/>
    <row r="97562" customFormat="1" x14ac:dyDescent="0.35"/>
    <row r="97563" customFormat="1" x14ac:dyDescent="0.35"/>
    <row r="97564" customFormat="1" x14ac:dyDescent="0.35"/>
    <row r="97565" customFormat="1" x14ac:dyDescent="0.35"/>
    <row r="97566" customFormat="1" x14ac:dyDescent="0.35"/>
    <row r="97567" customFormat="1" x14ac:dyDescent="0.35"/>
    <row r="97568" customFormat="1" x14ac:dyDescent="0.35"/>
    <row r="97569" customFormat="1" x14ac:dyDescent="0.35"/>
    <row r="97570" customFormat="1" x14ac:dyDescent="0.35"/>
    <row r="97571" customFormat="1" x14ac:dyDescent="0.35"/>
    <row r="97572" customFormat="1" x14ac:dyDescent="0.35"/>
    <row r="97573" customFormat="1" x14ac:dyDescent="0.35"/>
    <row r="97574" customFormat="1" x14ac:dyDescent="0.35"/>
    <row r="97575" customFormat="1" x14ac:dyDescent="0.35"/>
    <row r="97576" customFormat="1" x14ac:dyDescent="0.35"/>
    <row r="97577" customFormat="1" x14ac:dyDescent="0.35"/>
    <row r="97578" customFormat="1" x14ac:dyDescent="0.35"/>
    <row r="97579" customFormat="1" x14ac:dyDescent="0.35"/>
    <row r="97580" customFormat="1" x14ac:dyDescent="0.35"/>
    <row r="97581" customFormat="1" x14ac:dyDescent="0.35"/>
    <row r="97582" customFormat="1" x14ac:dyDescent="0.35"/>
    <row r="97583" customFormat="1" x14ac:dyDescent="0.35"/>
    <row r="97584" customFormat="1" x14ac:dyDescent="0.35"/>
    <row r="97585" customFormat="1" x14ac:dyDescent="0.35"/>
    <row r="97586" customFormat="1" x14ac:dyDescent="0.35"/>
    <row r="97587" customFormat="1" x14ac:dyDescent="0.35"/>
    <row r="97588" customFormat="1" x14ac:dyDescent="0.35"/>
    <row r="97589" customFormat="1" x14ac:dyDescent="0.35"/>
    <row r="97590" customFormat="1" x14ac:dyDescent="0.35"/>
    <row r="97591" customFormat="1" x14ac:dyDescent="0.35"/>
    <row r="97592" customFormat="1" x14ac:dyDescent="0.35"/>
    <row r="97593" customFormat="1" x14ac:dyDescent="0.35"/>
    <row r="97594" customFormat="1" x14ac:dyDescent="0.35"/>
    <row r="97595" customFormat="1" x14ac:dyDescent="0.35"/>
    <row r="97596" customFormat="1" x14ac:dyDescent="0.35"/>
    <row r="97597" customFormat="1" x14ac:dyDescent="0.35"/>
    <row r="97598" customFormat="1" x14ac:dyDescent="0.35"/>
    <row r="97599" customFormat="1" x14ac:dyDescent="0.35"/>
    <row r="97600" customFormat="1" x14ac:dyDescent="0.35"/>
    <row r="97601" customFormat="1" x14ac:dyDescent="0.35"/>
    <row r="97602" customFormat="1" x14ac:dyDescent="0.35"/>
    <row r="97603" customFormat="1" x14ac:dyDescent="0.35"/>
    <row r="97604" customFormat="1" x14ac:dyDescent="0.35"/>
    <row r="97605" customFormat="1" x14ac:dyDescent="0.35"/>
    <row r="97606" customFormat="1" x14ac:dyDescent="0.35"/>
    <row r="97607" customFormat="1" x14ac:dyDescent="0.35"/>
    <row r="97608" customFormat="1" x14ac:dyDescent="0.35"/>
    <row r="97609" customFormat="1" x14ac:dyDescent="0.35"/>
    <row r="97610" customFormat="1" x14ac:dyDescent="0.35"/>
    <row r="97611" customFormat="1" x14ac:dyDescent="0.35"/>
    <row r="97612" customFormat="1" x14ac:dyDescent="0.35"/>
    <row r="97613" customFormat="1" x14ac:dyDescent="0.35"/>
    <row r="97614" customFormat="1" x14ac:dyDescent="0.35"/>
    <row r="97615" customFormat="1" x14ac:dyDescent="0.35"/>
    <row r="97616" customFormat="1" x14ac:dyDescent="0.35"/>
    <row r="97617" customFormat="1" x14ac:dyDescent="0.35"/>
    <row r="97618" customFormat="1" x14ac:dyDescent="0.35"/>
    <row r="97619" customFormat="1" x14ac:dyDescent="0.35"/>
    <row r="97620" customFormat="1" x14ac:dyDescent="0.35"/>
    <row r="97621" customFormat="1" x14ac:dyDescent="0.35"/>
    <row r="97622" customFormat="1" x14ac:dyDescent="0.35"/>
    <row r="97623" customFormat="1" x14ac:dyDescent="0.35"/>
    <row r="97624" customFormat="1" x14ac:dyDescent="0.35"/>
    <row r="97625" customFormat="1" x14ac:dyDescent="0.35"/>
    <row r="97626" customFormat="1" x14ac:dyDescent="0.35"/>
    <row r="97627" customFormat="1" x14ac:dyDescent="0.35"/>
    <row r="97628" customFormat="1" x14ac:dyDescent="0.35"/>
    <row r="97629" customFormat="1" x14ac:dyDescent="0.35"/>
    <row r="97630" customFormat="1" x14ac:dyDescent="0.35"/>
    <row r="97631" customFormat="1" x14ac:dyDescent="0.35"/>
    <row r="97632" customFormat="1" x14ac:dyDescent="0.35"/>
    <row r="97633" customFormat="1" x14ac:dyDescent="0.35"/>
    <row r="97634" customFormat="1" x14ac:dyDescent="0.35"/>
    <row r="97635" customFormat="1" x14ac:dyDescent="0.35"/>
    <row r="97636" customFormat="1" x14ac:dyDescent="0.35"/>
    <row r="97637" customFormat="1" x14ac:dyDescent="0.35"/>
    <row r="97638" customFormat="1" x14ac:dyDescent="0.35"/>
    <row r="97639" customFormat="1" x14ac:dyDescent="0.35"/>
    <row r="97640" customFormat="1" x14ac:dyDescent="0.35"/>
    <row r="97641" customFormat="1" x14ac:dyDescent="0.35"/>
    <row r="97642" customFormat="1" x14ac:dyDescent="0.35"/>
    <row r="97643" customFormat="1" x14ac:dyDescent="0.35"/>
    <row r="97644" customFormat="1" x14ac:dyDescent="0.35"/>
    <row r="97645" customFormat="1" x14ac:dyDescent="0.35"/>
    <row r="97646" customFormat="1" x14ac:dyDescent="0.35"/>
    <row r="97647" customFormat="1" x14ac:dyDescent="0.35"/>
    <row r="97648" customFormat="1" x14ac:dyDescent="0.35"/>
    <row r="97649" customFormat="1" x14ac:dyDescent="0.35"/>
    <row r="97650" customFormat="1" x14ac:dyDescent="0.35"/>
    <row r="97651" customFormat="1" x14ac:dyDescent="0.35"/>
    <row r="97652" customFormat="1" x14ac:dyDescent="0.35"/>
    <row r="97653" customFormat="1" x14ac:dyDescent="0.35"/>
    <row r="97654" customFormat="1" x14ac:dyDescent="0.35"/>
    <row r="97655" customFormat="1" x14ac:dyDescent="0.35"/>
    <row r="97656" customFormat="1" x14ac:dyDescent="0.35"/>
    <row r="97657" customFormat="1" x14ac:dyDescent="0.35"/>
    <row r="97658" customFormat="1" x14ac:dyDescent="0.35"/>
    <row r="97659" customFormat="1" x14ac:dyDescent="0.35"/>
    <row r="97660" customFormat="1" x14ac:dyDescent="0.35"/>
    <row r="97661" customFormat="1" x14ac:dyDescent="0.35"/>
    <row r="97662" customFormat="1" x14ac:dyDescent="0.35"/>
    <row r="97663" customFormat="1" x14ac:dyDescent="0.35"/>
    <row r="97664" customFormat="1" x14ac:dyDescent="0.35"/>
    <row r="97665" customFormat="1" x14ac:dyDescent="0.35"/>
    <row r="97666" customFormat="1" x14ac:dyDescent="0.35"/>
    <row r="97667" customFormat="1" x14ac:dyDescent="0.35"/>
    <row r="97668" customFormat="1" x14ac:dyDescent="0.35"/>
    <row r="97669" customFormat="1" x14ac:dyDescent="0.35"/>
    <row r="97670" customFormat="1" x14ac:dyDescent="0.35"/>
    <row r="97671" customFormat="1" x14ac:dyDescent="0.35"/>
    <row r="97672" customFormat="1" x14ac:dyDescent="0.35"/>
    <row r="97673" customFormat="1" x14ac:dyDescent="0.35"/>
    <row r="97674" customFormat="1" x14ac:dyDescent="0.35"/>
    <row r="97675" customFormat="1" x14ac:dyDescent="0.35"/>
    <row r="97676" customFormat="1" x14ac:dyDescent="0.35"/>
    <row r="97677" customFormat="1" x14ac:dyDescent="0.35"/>
    <row r="97678" customFormat="1" x14ac:dyDescent="0.35"/>
    <row r="97679" customFormat="1" x14ac:dyDescent="0.35"/>
    <row r="97680" customFormat="1" x14ac:dyDescent="0.35"/>
    <row r="97681" customFormat="1" x14ac:dyDescent="0.35"/>
    <row r="97682" customFormat="1" x14ac:dyDescent="0.35"/>
    <row r="97683" customFormat="1" x14ac:dyDescent="0.35"/>
    <row r="97684" customFormat="1" x14ac:dyDescent="0.35"/>
    <row r="97685" customFormat="1" x14ac:dyDescent="0.35"/>
    <row r="97686" customFormat="1" x14ac:dyDescent="0.35"/>
    <row r="97687" customFormat="1" x14ac:dyDescent="0.35"/>
    <row r="97688" customFormat="1" x14ac:dyDescent="0.35"/>
    <row r="97689" customFormat="1" x14ac:dyDescent="0.35"/>
    <row r="97690" customFormat="1" x14ac:dyDescent="0.35"/>
    <row r="97691" customFormat="1" x14ac:dyDescent="0.35"/>
    <row r="97692" customFormat="1" x14ac:dyDescent="0.35"/>
    <row r="97693" customFormat="1" x14ac:dyDescent="0.35"/>
    <row r="97694" customFormat="1" x14ac:dyDescent="0.35"/>
    <row r="97695" customFormat="1" x14ac:dyDescent="0.35"/>
    <row r="97696" customFormat="1" x14ac:dyDescent="0.35"/>
    <row r="97697" customFormat="1" x14ac:dyDescent="0.35"/>
    <row r="97698" customFormat="1" x14ac:dyDescent="0.35"/>
    <row r="97699" customFormat="1" x14ac:dyDescent="0.35"/>
    <row r="97700" customFormat="1" x14ac:dyDescent="0.35"/>
    <row r="97701" customFormat="1" x14ac:dyDescent="0.35"/>
    <row r="97702" customFormat="1" x14ac:dyDescent="0.35"/>
    <row r="97703" customFormat="1" x14ac:dyDescent="0.35"/>
    <row r="97704" customFormat="1" x14ac:dyDescent="0.35"/>
    <row r="97705" customFormat="1" x14ac:dyDescent="0.35"/>
    <row r="97706" customFormat="1" x14ac:dyDescent="0.35"/>
    <row r="97707" customFormat="1" x14ac:dyDescent="0.35"/>
    <row r="97708" customFormat="1" x14ac:dyDescent="0.35"/>
    <row r="97709" customFormat="1" x14ac:dyDescent="0.35"/>
    <row r="97710" customFormat="1" x14ac:dyDescent="0.35"/>
    <row r="97711" customFormat="1" x14ac:dyDescent="0.35"/>
    <row r="97712" customFormat="1" x14ac:dyDescent="0.35"/>
    <row r="97713" customFormat="1" x14ac:dyDescent="0.35"/>
    <row r="97714" customFormat="1" x14ac:dyDescent="0.35"/>
    <row r="97715" customFormat="1" x14ac:dyDescent="0.35"/>
    <row r="97716" customFormat="1" x14ac:dyDescent="0.35"/>
    <row r="97717" customFormat="1" x14ac:dyDescent="0.35"/>
    <row r="97718" customFormat="1" x14ac:dyDescent="0.35"/>
    <row r="97719" customFormat="1" x14ac:dyDescent="0.35"/>
    <row r="97720" customFormat="1" x14ac:dyDescent="0.35"/>
    <row r="97721" customFormat="1" x14ac:dyDescent="0.35"/>
    <row r="97722" customFormat="1" x14ac:dyDescent="0.35"/>
    <row r="97723" customFormat="1" x14ac:dyDescent="0.35"/>
    <row r="97724" customFormat="1" x14ac:dyDescent="0.35"/>
    <row r="97725" customFormat="1" x14ac:dyDescent="0.35"/>
    <row r="97726" customFormat="1" x14ac:dyDescent="0.35"/>
    <row r="97727" customFormat="1" x14ac:dyDescent="0.35"/>
    <row r="97728" customFormat="1" x14ac:dyDescent="0.35"/>
    <row r="97729" customFormat="1" x14ac:dyDescent="0.35"/>
    <row r="97730" customFormat="1" x14ac:dyDescent="0.35"/>
    <row r="97731" customFormat="1" x14ac:dyDescent="0.35"/>
    <row r="97732" customFormat="1" x14ac:dyDescent="0.35"/>
    <row r="97733" customFormat="1" x14ac:dyDescent="0.35"/>
    <row r="97734" customFormat="1" x14ac:dyDescent="0.35"/>
    <row r="97735" customFormat="1" x14ac:dyDescent="0.35"/>
    <row r="97736" customFormat="1" x14ac:dyDescent="0.35"/>
    <row r="97737" customFormat="1" x14ac:dyDescent="0.35"/>
    <row r="97738" customFormat="1" x14ac:dyDescent="0.35"/>
    <row r="97739" customFormat="1" x14ac:dyDescent="0.35"/>
    <row r="97740" customFormat="1" x14ac:dyDescent="0.35"/>
    <row r="97741" customFormat="1" x14ac:dyDescent="0.35"/>
    <row r="97742" customFormat="1" x14ac:dyDescent="0.35"/>
    <row r="97743" customFormat="1" x14ac:dyDescent="0.35"/>
    <row r="97744" customFormat="1" x14ac:dyDescent="0.35"/>
    <row r="97745" customFormat="1" x14ac:dyDescent="0.35"/>
    <row r="97746" customFormat="1" x14ac:dyDescent="0.35"/>
    <row r="97747" customFormat="1" x14ac:dyDescent="0.35"/>
    <row r="97748" customFormat="1" x14ac:dyDescent="0.35"/>
    <row r="97749" customFormat="1" x14ac:dyDescent="0.35"/>
    <row r="97750" customFormat="1" x14ac:dyDescent="0.35"/>
    <row r="97751" customFormat="1" x14ac:dyDescent="0.35"/>
    <row r="97752" customFormat="1" x14ac:dyDescent="0.35"/>
    <row r="97753" customFormat="1" x14ac:dyDescent="0.35"/>
    <row r="97754" customFormat="1" x14ac:dyDescent="0.35"/>
    <row r="97755" customFormat="1" x14ac:dyDescent="0.35"/>
    <row r="97756" customFormat="1" x14ac:dyDescent="0.35"/>
    <row r="97757" customFormat="1" x14ac:dyDescent="0.35"/>
    <row r="97758" customFormat="1" x14ac:dyDescent="0.35"/>
    <row r="97759" customFormat="1" x14ac:dyDescent="0.35"/>
    <row r="97760" customFormat="1" x14ac:dyDescent="0.35"/>
    <row r="97761" customFormat="1" x14ac:dyDescent="0.35"/>
    <row r="97762" customFormat="1" x14ac:dyDescent="0.35"/>
    <row r="97763" customFormat="1" x14ac:dyDescent="0.35"/>
    <row r="97764" customFormat="1" x14ac:dyDescent="0.35"/>
    <row r="97765" customFormat="1" x14ac:dyDescent="0.35"/>
    <row r="97766" customFormat="1" x14ac:dyDescent="0.35"/>
    <row r="97767" customFormat="1" x14ac:dyDescent="0.35"/>
    <row r="97768" customFormat="1" x14ac:dyDescent="0.35"/>
    <row r="97769" customFormat="1" x14ac:dyDescent="0.35"/>
    <row r="97770" customFormat="1" x14ac:dyDescent="0.35"/>
    <row r="97771" customFormat="1" x14ac:dyDescent="0.35"/>
    <row r="97772" customFormat="1" x14ac:dyDescent="0.35"/>
    <row r="97773" customFormat="1" x14ac:dyDescent="0.35"/>
    <row r="97774" customFormat="1" x14ac:dyDescent="0.35"/>
    <row r="97775" customFormat="1" x14ac:dyDescent="0.35"/>
    <row r="97776" customFormat="1" x14ac:dyDescent="0.35"/>
    <row r="97777" customFormat="1" x14ac:dyDescent="0.35"/>
    <row r="97778" customFormat="1" x14ac:dyDescent="0.35"/>
    <row r="97779" customFormat="1" x14ac:dyDescent="0.35"/>
    <row r="97780" customFormat="1" x14ac:dyDescent="0.35"/>
    <row r="97781" customFormat="1" x14ac:dyDescent="0.35"/>
    <row r="97782" customFormat="1" x14ac:dyDescent="0.35"/>
    <row r="97783" customFormat="1" x14ac:dyDescent="0.35"/>
    <row r="97784" customFormat="1" x14ac:dyDescent="0.35"/>
    <row r="97785" customFormat="1" x14ac:dyDescent="0.35"/>
    <row r="97786" customFormat="1" x14ac:dyDescent="0.35"/>
    <row r="97787" customFormat="1" x14ac:dyDescent="0.35"/>
    <row r="97788" customFormat="1" x14ac:dyDescent="0.35"/>
    <row r="97789" customFormat="1" x14ac:dyDescent="0.35"/>
    <row r="97790" customFormat="1" x14ac:dyDescent="0.35"/>
    <row r="97791" customFormat="1" x14ac:dyDescent="0.35"/>
    <row r="97792" customFormat="1" x14ac:dyDescent="0.35"/>
    <row r="97793" customFormat="1" x14ac:dyDescent="0.35"/>
    <row r="97794" customFormat="1" x14ac:dyDescent="0.35"/>
    <row r="97795" customFormat="1" x14ac:dyDescent="0.35"/>
    <row r="97796" customFormat="1" x14ac:dyDescent="0.35"/>
    <row r="97797" customFormat="1" x14ac:dyDescent="0.35"/>
    <row r="97798" customFormat="1" x14ac:dyDescent="0.35"/>
    <row r="97799" customFormat="1" x14ac:dyDescent="0.35"/>
    <row r="97800" customFormat="1" x14ac:dyDescent="0.35"/>
    <row r="97801" customFormat="1" x14ac:dyDescent="0.35"/>
    <row r="97802" customFormat="1" x14ac:dyDescent="0.35"/>
    <row r="97803" customFormat="1" x14ac:dyDescent="0.35"/>
    <row r="97804" customFormat="1" x14ac:dyDescent="0.35"/>
    <row r="97805" customFormat="1" x14ac:dyDescent="0.35"/>
    <row r="97806" customFormat="1" x14ac:dyDescent="0.35"/>
    <row r="97807" customFormat="1" x14ac:dyDescent="0.35"/>
    <row r="97808" customFormat="1" x14ac:dyDescent="0.35"/>
    <row r="97809" customFormat="1" x14ac:dyDescent="0.35"/>
    <row r="97810" customFormat="1" x14ac:dyDescent="0.35"/>
    <row r="97811" customFormat="1" x14ac:dyDescent="0.35"/>
    <row r="97812" customFormat="1" x14ac:dyDescent="0.35"/>
    <row r="97813" customFormat="1" x14ac:dyDescent="0.35"/>
    <row r="97814" customFormat="1" x14ac:dyDescent="0.35"/>
    <row r="97815" customFormat="1" x14ac:dyDescent="0.35"/>
    <row r="97816" customFormat="1" x14ac:dyDescent="0.35"/>
    <row r="97817" customFormat="1" x14ac:dyDescent="0.35"/>
    <row r="97818" customFormat="1" x14ac:dyDescent="0.35"/>
    <row r="97819" customFormat="1" x14ac:dyDescent="0.35"/>
    <row r="97820" customFormat="1" x14ac:dyDescent="0.35"/>
    <row r="97821" customFormat="1" x14ac:dyDescent="0.35"/>
    <row r="97822" customFormat="1" x14ac:dyDescent="0.35"/>
    <row r="97823" customFormat="1" x14ac:dyDescent="0.35"/>
    <row r="97824" customFormat="1" x14ac:dyDescent="0.35"/>
    <row r="97825" customFormat="1" x14ac:dyDescent="0.35"/>
    <row r="97826" customFormat="1" x14ac:dyDescent="0.35"/>
    <row r="97827" customFormat="1" x14ac:dyDescent="0.35"/>
    <row r="97828" customFormat="1" x14ac:dyDescent="0.35"/>
    <row r="97829" customFormat="1" x14ac:dyDescent="0.35"/>
    <row r="97830" customFormat="1" x14ac:dyDescent="0.35"/>
    <row r="97831" customFormat="1" x14ac:dyDescent="0.35"/>
    <row r="97832" customFormat="1" x14ac:dyDescent="0.35"/>
    <row r="97833" customFormat="1" x14ac:dyDescent="0.35"/>
    <row r="97834" customFormat="1" x14ac:dyDescent="0.35"/>
    <row r="97835" customFormat="1" x14ac:dyDescent="0.35"/>
    <row r="97836" customFormat="1" x14ac:dyDescent="0.35"/>
    <row r="97837" customFormat="1" x14ac:dyDescent="0.35"/>
    <row r="97838" customFormat="1" x14ac:dyDescent="0.35"/>
    <row r="97839" customFormat="1" x14ac:dyDescent="0.35"/>
    <row r="97840" customFormat="1" x14ac:dyDescent="0.35"/>
    <row r="97841" customFormat="1" x14ac:dyDescent="0.35"/>
    <row r="97842" customFormat="1" x14ac:dyDescent="0.35"/>
    <row r="97843" customFormat="1" x14ac:dyDescent="0.35"/>
    <row r="97844" customFormat="1" x14ac:dyDescent="0.35"/>
    <row r="97845" customFormat="1" x14ac:dyDescent="0.35"/>
    <row r="97846" customFormat="1" x14ac:dyDescent="0.35"/>
    <row r="97847" customFormat="1" x14ac:dyDescent="0.35"/>
    <row r="97848" customFormat="1" x14ac:dyDescent="0.35"/>
    <row r="97849" customFormat="1" x14ac:dyDescent="0.35"/>
    <row r="97850" customFormat="1" x14ac:dyDescent="0.35"/>
    <row r="97851" customFormat="1" x14ac:dyDescent="0.35"/>
    <row r="97852" customFormat="1" x14ac:dyDescent="0.35"/>
    <row r="97853" customFormat="1" x14ac:dyDescent="0.35"/>
    <row r="97854" customFormat="1" x14ac:dyDescent="0.35"/>
    <row r="97855" customFormat="1" x14ac:dyDescent="0.35"/>
    <row r="97856" customFormat="1" x14ac:dyDescent="0.35"/>
    <row r="97857" customFormat="1" x14ac:dyDescent="0.35"/>
    <row r="97858" customFormat="1" x14ac:dyDescent="0.35"/>
    <row r="97859" customFormat="1" x14ac:dyDescent="0.35"/>
    <row r="97860" customFormat="1" x14ac:dyDescent="0.35"/>
    <row r="97861" customFormat="1" x14ac:dyDescent="0.35"/>
    <row r="97862" customFormat="1" x14ac:dyDescent="0.35"/>
    <row r="97863" customFormat="1" x14ac:dyDescent="0.35"/>
    <row r="97864" customFormat="1" x14ac:dyDescent="0.35"/>
    <row r="97865" customFormat="1" x14ac:dyDescent="0.35"/>
    <row r="97866" customFormat="1" x14ac:dyDescent="0.35"/>
    <row r="97867" customFormat="1" x14ac:dyDescent="0.35"/>
    <row r="97868" customFormat="1" x14ac:dyDescent="0.35"/>
    <row r="97869" customFormat="1" x14ac:dyDescent="0.35"/>
    <row r="97870" customFormat="1" x14ac:dyDescent="0.35"/>
    <row r="97871" customFormat="1" x14ac:dyDescent="0.35"/>
    <row r="97872" customFormat="1" x14ac:dyDescent="0.35"/>
    <row r="97873" customFormat="1" x14ac:dyDescent="0.35"/>
    <row r="97874" customFormat="1" x14ac:dyDescent="0.35"/>
    <row r="97875" customFormat="1" x14ac:dyDescent="0.35"/>
    <row r="97876" customFormat="1" x14ac:dyDescent="0.35"/>
    <row r="97877" customFormat="1" x14ac:dyDescent="0.35"/>
    <row r="97878" customFormat="1" x14ac:dyDescent="0.35"/>
    <row r="97879" customFormat="1" x14ac:dyDescent="0.35"/>
    <row r="97880" customFormat="1" x14ac:dyDescent="0.35"/>
    <row r="97881" customFormat="1" x14ac:dyDescent="0.35"/>
    <row r="97882" customFormat="1" x14ac:dyDescent="0.35"/>
    <row r="97883" customFormat="1" x14ac:dyDescent="0.35"/>
    <row r="97884" customFormat="1" x14ac:dyDescent="0.35"/>
    <row r="97885" customFormat="1" x14ac:dyDescent="0.35"/>
    <row r="97886" customFormat="1" x14ac:dyDescent="0.35"/>
    <row r="97887" customFormat="1" x14ac:dyDescent="0.35"/>
    <row r="97888" customFormat="1" x14ac:dyDescent="0.35"/>
    <row r="97889" customFormat="1" x14ac:dyDescent="0.35"/>
    <row r="97890" customFormat="1" x14ac:dyDescent="0.35"/>
    <row r="97891" customFormat="1" x14ac:dyDescent="0.35"/>
    <row r="97892" customFormat="1" x14ac:dyDescent="0.35"/>
    <row r="97893" customFormat="1" x14ac:dyDescent="0.35"/>
    <row r="97894" customFormat="1" x14ac:dyDescent="0.35"/>
    <row r="97895" customFormat="1" x14ac:dyDescent="0.35"/>
    <row r="97896" customFormat="1" x14ac:dyDescent="0.35"/>
    <row r="97897" customFormat="1" x14ac:dyDescent="0.35"/>
    <row r="97898" customFormat="1" x14ac:dyDescent="0.35"/>
    <row r="97899" customFormat="1" x14ac:dyDescent="0.35"/>
    <row r="97900" customFormat="1" x14ac:dyDescent="0.35"/>
    <row r="97901" customFormat="1" x14ac:dyDescent="0.35"/>
    <row r="97902" customFormat="1" x14ac:dyDescent="0.35"/>
    <row r="97903" customFormat="1" x14ac:dyDescent="0.35"/>
    <row r="97904" customFormat="1" x14ac:dyDescent="0.35"/>
    <row r="97905" customFormat="1" x14ac:dyDescent="0.35"/>
    <row r="97906" customFormat="1" x14ac:dyDescent="0.35"/>
    <row r="97907" customFormat="1" x14ac:dyDescent="0.35"/>
    <row r="97908" customFormat="1" x14ac:dyDescent="0.35"/>
    <row r="97909" customFormat="1" x14ac:dyDescent="0.35"/>
    <row r="97910" customFormat="1" x14ac:dyDescent="0.35"/>
    <row r="97911" customFormat="1" x14ac:dyDescent="0.35"/>
    <row r="97912" customFormat="1" x14ac:dyDescent="0.35"/>
    <row r="97913" customFormat="1" x14ac:dyDescent="0.35"/>
    <row r="97914" customFormat="1" x14ac:dyDescent="0.35"/>
    <row r="97915" customFormat="1" x14ac:dyDescent="0.35"/>
    <row r="97916" customFormat="1" x14ac:dyDescent="0.35"/>
    <row r="97917" customFormat="1" x14ac:dyDescent="0.35"/>
    <row r="97918" customFormat="1" x14ac:dyDescent="0.35"/>
    <row r="97919" customFormat="1" x14ac:dyDescent="0.35"/>
    <row r="97920" customFormat="1" x14ac:dyDescent="0.35"/>
    <row r="97921" customFormat="1" x14ac:dyDescent="0.35"/>
    <row r="97922" customFormat="1" x14ac:dyDescent="0.35"/>
    <row r="97923" customFormat="1" x14ac:dyDescent="0.35"/>
    <row r="97924" customFormat="1" x14ac:dyDescent="0.35"/>
    <row r="97925" customFormat="1" x14ac:dyDescent="0.35"/>
    <row r="97926" customFormat="1" x14ac:dyDescent="0.35"/>
    <row r="97927" customFormat="1" x14ac:dyDescent="0.35"/>
    <row r="97928" customFormat="1" x14ac:dyDescent="0.35"/>
    <row r="97929" customFormat="1" x14ac:dyDescent="0.35"/>
    <row r="97930" customFormat="1" x14ac:dyDescent="0.35"/>
    <row r="97931" customFormat="1" x14ac:dyDescent="0.35"/>
    <row r="97932" customFormat="1" x14ac:dyDescent="0.35"/>
    <row r="97933" customFormat="1" x14ac:dyDescent="0.35"/>
    <row r="97934" customFormat="1" x14ac:dyDescent="0.35"/>
    <row r="97935" customFormat="1" x14ac:dyDescent="0.35"/>
    <row r="97936" customFormat="1" x14ac:dyDescent="0.35"/>
    <row r="97937" customFormat="1" x14ac:dyDescent="0.35"/>
    <row r="97938" customFormat="1" x14ac:dyDescent="0.35"/>
    <row r="97939" customFormat="1" x14ac:dyDescent="0.35"/>
    <row r="97940" customFormat="1" x14ac:dyDescent="0.35"/>
    <row r="97941" customFormat="1" x14ac:dyDescent="0.35"/>
    <row r="97942" customFormat="1" x14ac:dyDescent="0.35"/>
    <row r="97943" customFormat="1" x14ac:dyDescent="0.35"/>
    <row r="97944" customFormat="1" x14ac:dyDescent="0.35"/>
    <row r="97945" customFormat="1" x14ac:dyDescent="0.35"/>
    <row r="97946" customFormat="1" x14ac:dyDescent="0.35"/>
    <row r="97947" customFormat="1" x14ac:dyDescent="0.35"/>
    <row r="97948" customFormat="1" x14ac:dyDescent="0.35"/>
    <row r="97949" customFormat="1" x14ac:dyDescent="0.35"/>
    <row r="97950" customFormat="1" x14ac:dyDescent="0.35"/>
    <row r="97951" customFormat="1" x14ac:dyDescent="0.35"/>
    <row r="97952" customFormat="1" x14ac:dyDescent="0.35"/>
    <row r="97953" customFormat="1" x14ac:dyDescent="0.35"/>
    <row r="97954" customFormat="1" x14ac:dyDescent="0.35"/>
    <row r="97955" customFormat="1" x14ac:dyDescent="0.35"/>
    <row r="97956" customFormat="1" x14ac:dyDescent="0.35"/>
    <row r="97957" customFormat="1" x14ac:dyDescent="0.35"/>
    <row r="97958" customFormat="1" x14ac:dyDescent="0.35"/>
    <row r="97959" customFormat="1" x14ac:dyDescent="0.35"/>
    <row r="97960" customFormat="1" x14ac:dyDescent="0.35"/>
    <row r="97961" customFormat="1" x14ac:dyDescent="0.35"/>
    <row r="97962" customFormat="1" x14ac:dyDescent="0.35"/>
    <row r="97963" customFormat="1" x14ac:dyDescent="0.35"/>
    <row r="97964" customFormat="1" x14ac:dyDescent="0.35"/>
    <row r="97965" customFormat="1" x14ac:dyDescent="0.35"/>
    <row r="97966" customFormat="1" x14ac:dyDescent="0.35"/>
    <row r="97967" customFormat="1" x14ac:dyDescent="0.35"/>
    <row r="97968" customFormat="1" x14ac:dyDescent="0.35"/>
    <row r="97969" customFormat="1" x14ac:dyDescent="0.35"/>
    <row r="97970" customFormat="1" x14ac:dyDescent="0.35"/>
    <row r="97971" customFormat="1" x14ac:dyDescent="0.35"/>
    <row r="97972" customFormat="1" x14ac:dyDescent="0.35"/>
    <row r="97973" customFormat="1" x14ac:dyDescent="0.35"/>
    <row r="97974" customFormat="1" x14ac:dyDescent="0.35"/>
    <row r="97975" customFormat="1" x14ac:dyDescent="0.35"/>
    <row r="97976" customFormat="1" x14ac:dyDescent="0.35"/>
    <row r="97977" customFormat="1" x14ac:dyDescent="0.35"/>
    <row r="97978" customFormat="1" x14ac:dyDescent="0.35"/>
    <row r="97979" customFormat="1" x14ac:dyDescent="0.35"/>
    <row r="97980" customFormat="1" x14ac:dyDescent="0.35"/>
    <row r="97981" customFormat="1" x14ac:dyDescent="0.35"/>
    <row r="97982" customFormat="1" x14ac:dyDescent="0.35"/>
    <row r="97983" customFormat="1" x14ac:dyDescent="0.35"/>
    <row r="97984" customFormat="1" x14ac:dyDescent="0.35"/>
    <row r="97985" customFormat="1" x14ac:dyDescent="0.35"/>
    <row r="97986" customFormat="1" x14ac:dyDescent="0.35"/>
    <row r="97987" customFormat="1" x14ac:dyDescent="0.35"/>
    <row r="97988" customFormat="1" x14ac:dyDescent="0.35"/>
    <row r="97989" customFormat="1" x14ac:dyDescent="0.35"/>
    <row r="97990" customFormat="1" x14ac:dyDescent="0.35"/>
    <row r="97991" customFormat="1" x14ac:dyDescent="0.35"/>
    <row r="97992" customFormat="1" x14ac:dyDescent="0.35"/>
    <row r="97993" customFormat="1" x14ac:dyDescent="0.35"/>
    <row r="97994" customFormat="1" x14ac:dyDescent="0.35"/>
    <row r="97995" customFormat="1" x14ac:dyDescent="0.35"/>
    <row r="97996" customFormat="1" x14ac:dyDescent="0.35"/>
    <row r="97997" customFormat="1" x14ac:dyDescent="0.35"/>
    <row r="97998" customFormat="1" x14ac:dyDescent="0.35"/>
    <row r="97999" customFormat="1" x14ac:dyDescent="0.35"/>
    <row r="98000" customFormat="1" x14ac:dyDescent="0.35"/>
    <row r="98001" customFormat="1" x14ac:dyDescent="0.35"/>
    <row r="98002" customFormat="1" x14ac:dyDescent="0.35"/>
    <row r="98003" customFormat="1" x14ac:dyDescent="0.35"/>
    <row r="98004" customFormat="1" x14ac:dyDescent="0.35"/>
    <row r="98005" customFormat="1" x14ac:dyDescent="0.35"/>
    <row r="98006" customFormat="1" x14ac:dyDescent="0.35"/>
    <row r="98007" customFormat="1" x14ac:dyDescent="0.35"/>
    <row r="98008" customFormat="1" x14ac:dyDescent="0.35"/>
    <row r="98009" customFormat="1" x14ac:dyDescent="0.35"/>
    <row r="98010" customFormat="1" x14ac:dyDescent="0.35"/>
    <row r="98011" customFormat="1" x14ac:dyDescent="0.35"/>
    <row r="98012" customFormat="1" x14ac:dyDescent="0.35"/>
    <row r="98013" customFormat="1" x14ac:dyDescent="0.35"/>
    <row r="98014" customFormat="1" x14ac:dyDescent="0.35"/>
    <row r="98015" customFormat="1" x14ac:dyDescent="0.35"/>
    <row r="98016" customFormat="1" x14ac:dyDescent="0.35"/>
    <row r="98017" customFormat="1" x14ac:dyDescent="0.35"/>
    <row r="98018" customFormat="1" x14ac:dyDescent="0.35"/>
    <row r="98019" customFormat="1" x14ac:dyDescent="0.35"/>
    <row r="98020" customFormat="1" x14ac:dyDescent="0.35"/>
    <row r="98021" customFormat="1" x14ac:dyDescent="0.35"/>
    <row r="98022" customFormat="1" x14ac:dyDescent="0.35"/>
    <row r="98023" customFormat="1" x14ac:dyDescent="0.35"/>
    <row r="98024" customFormat="1" x14ac:dyDescent="0.35"/>
    <row r="98025" customFormat="1" x14ac:dyDescent="0.35"/>
    <row r="98026" customFormat="1" x14ac:dyDescent="0.35"/>
    <row r="98027" customFormat="1" x14ac:dyDescent="0.35"/>
    <row r="98028" customFormat="1" x14ac:dyDescent="0.35"/>
    <row r="98029" customFormat="1" x14ac:dyDescent="0.35"/>
    <row r="98030" customFormat="1" x14ac:dyDescent="0.35"/>
    <row r="98031" customFormat="1" x14ac:dyDescent="0.35"/>
    <row r="98032" customFormat="1" x14ac:dyDescent="0.35"/>
    <row r="98033" customFormat="1" x14ac:dyDescent="0.35"/>
    <row r="98034" customFormat="1" x14ac:dyDescent="0.35"/>
    <row r="98035" customFormat="1" x14ac:dyDescent="0.35"/>
    <row r="98036" customFormat="1" x14ac:dyDescent="0.35"/>
    <row r="98037" customFormat="1" x14ac:dyDescent="0.35"/>
    <row r="98038" customFormat="1" x14ac:dyDescent="0.35"/>
    <row r="98039" customFormat="1" x14ac:dyDescent="0.35"/>
    <row r="98040" customFormat="1" x14ac:dyDescent="0.35"/>
    <row r="98041" customFormat="1" x14ac:dyDescent="0.35"/>
    <row r="98042" customFormat="1" x14ac:dyDescent="0.35"/>
    <row r="98043" customFormat="1" x14ac:dyDescent="0.35"/>
    <row r="98044" customFormat="1" x14ac:dyDescent="0.35"/>
    <row r="98045" customFormat="1" x14ac:dyDescent="0.35"/>
    <row r="98046" customFormat="1" x14ac:dyDescent="0.35"/>
    <row r="98047" customFormat="1" x14ac:dyDescent="0.35"/>
    <row r="98048" customFormat="1" x14ac:dyDescent="0.35"/>
    <row r="98049" customFormat="1" x14ac:dyDescent="0.35"/>
    <row r="98050" customFormat="1" x14ac:dyDescent="0.35"/>
    <row r="98051" customFormat="1" x14ac:dyDescent="0.35"/>
    <row r="98052" customFormat="1" x14ac:dyDescent="0.35"/>
    <row r="98053" customFormat="1" x14ac:dyDescent="0.35"/>
    <row r="98054" customFormat="1" x14ac:dyDescent="0.35"/>
    <row r="98055" customFormat="1" x14ac:dyDescent="0.35"/>
    <row r="98056" customFormat="1" x14ac:dyDescent="0.35"/>
    <row r="98057" customFormat="1" x14ac:dyDescent="0.35"/>
    <row r="98058" customFormat="1" x14ac:dyDescent="0.35"/>
    <row r="98059" customFormat="1" x14ac:dyDescent="0.35"/>
    <row r="98060" customFormat="1" x14ac:dyDescent="0.35"/>
    <row r="98061" customFormat="1" x14ac:dyDescent="0.35"/>
    <row r="98062" customFormat="1" x14ac:dyDescent="0.35"/>
    <row r="98063" customFormat="1" x14ac:dyDescent="0.35"/>
    <row r="98064" customFormat="1" x14ac:dyDescent="0.35"/>
    <row r="98065" customFormat="1" x14ac:dyDescent="0.35"/>
    <row r="98066" customFormat="1" x14ac:dyDescent="0.35"/>
    <row r="98067" customFormat="1" x14ac:dyDescent="0.35"/>
    <row r="98068" customFormat="1" x14ac:dyDescent="0.35"/>
    <row r="98069" customFormat="1" x14ac:dyDescent="0.35"/>
    <row r="98070" customFormat="1" x14ac:dyDescent="0.35"/>
    <row r="98071" customFormat="1" x14ac:dyDescent="0.35"/>
    <row r="98072" customFormat="1" x14ac:dyDescent="0.35"/>
    <row r="98073" customFormat="1" x14ac:dyDescent="0.35"/>
    <row r="98074" customFormat="1" x14ac:dyDescent="0.35"/>
    <row r="98075" customFormat="1" x14ac:dyDescent="0.35"/>
    <row r="98076" customFormat="1" x14ac:dyDescent="0.35"/>
    <row r="98077" customFormat="1" x14ac:dyDescent="0.35"/>
    <row r="98078" customFormat="1" x14ac:dyDescent="0.35"/>
    <row r="98079" customFormat="1" x14ac:dyDescent="0.35"/>
    <row r="98080" customFormat="1" x14ac:dyDescent="0.35"/>
    <row r="98081" customFormat="1" x14ac:dyDescent="0.35"/>
    <row r="98082" customFormat="1" x14ac:dyDescent="0.35"/>
    <row r="98083" customFormat="1" x14ac:dyDescent="0.35"/>
    <row r="98084" customFormat="1" x14ac:dyDescent="0.35"/>
    <row r="98085" customFormat="1" x14ac:dyDescent="0.35"/>
    <row r="98086" customFormat="1" x14ac:dyDescent="0.35"/>
    <row r="98087" customFormat="1" x14ac:dyDescent="0.35"/>
    <row r="98088" customFormat="1" x14ac:dyDescent="0.35"/>
    <row r="98089" customFormat="1" x14ac:dyDescent="0.35"/>
    <row r="98090" customFormat="1" x14ac:dyDescent="0.35"/>
    <row r="98091" customFormat="1" x14ac:dyDescent="0.35"/>
    <row r="98092" customFormat="1" x14ac:dyDescent="0.35"/>
    <row r="98093" customFormat="1" x14ac:dyDescent="0.35"/>
    <row r="98094" customFormat="1" x14ac:dyDescent="0.35"/>
    <row r="98095" customFormat="1" x14ac:dyDescent="0.35"/>
    <row r="98096" customFormat="1" x14ac:dyDescent="0.35"/>
    <row r="98097" customFormat="1" x14ac:dyDescent="0.35"/>
    <row r="98098" customFormat="1" x14ac:dyDescent="0.35"/>
    <row r="98099" customFormat="1" x14ac:dyDescent="0.35"/>
    <row r="98100" customFormat="1" x14ac:dyDescent="0.35"/>
    <row r="98101" customFormat="1" x14ac:dyDescent="0.35"/>
    <row r="98102" customFormat="1" x14ac:dyDescent="0.35"/>
    <row r="98103" customFormat="1" x14ac:dyDescent="0.35"/>
    <row r="98104" customFormat="1" x14ac:dyDescent="0.35"/>
    <row r="98105" customFormat="1" x14ac:dyDescent="0.35"/>
    <row r="98106" customFormat="1" x14ac:dyDescent="0.35"/>
    <row r="98107" customFormat="1" x14ac:dyDescent="0.35"/>
    <row r="98108" customFormat="1" x14ac:dyDescent="0.35"/>
    <row r="98109" customFormat="1" x14ac:dyDescent="0.35"/>
    <row r="98110" customFormat="1" x14ac:dyDescent="0.35"/>
    <row r="98111" customFormat="1" x14ac:dyDescent="0.35"/>
    <row r="98112" customFormat="1" x14ac:dyDescent="0.35"/>
    <row r="98113" customFormat="1" x14ac:dyDescent="0.35"/>
    <row r="98114" customFormat="1" x14ac:dyDescent="0.35"/>
    <row r="98115" customFormat="1" x14ac:dyDescent="0.35"/>
    <row r="98116" customFormat="1" x14ac:dyDescent="0.35"/>
    <row r="98117" customFormat="1" x14ac:dyDescent="0.35"/>
    <row r="98118" customFormat="1" x14ac:dyDescent="0.35"/>
    <row r="98119" customFormat="1" x14ac:dyDescent="0.35"/>
    <row r="98120" customFormat="1" x14ac:dyDescent="0.35"/>
    <row r="98121" customFormat="1" x14ac:dyDescent="0.35"/>
    <row r="98122" customFormat="1" x14ac:dyDescent="0.35"/>
    <row r="98123" customFormat="1" x14ac:dyDescent="0.35"/>
    <row r="98124" customFormat="1" x14ac:dyDescent="0.35"/>
    <row r="98125" customFormat="1" x14ac:dyDescent="0.35"/>
    <row r="98126" customFormat="1" x14ac:dyDescent="0.35"/>
    <row r="98127" customFormat="1" x14ac:dyDescent="0.35"/>
    <row r="98128" customFormat="1" x14ac:dyDescent="0.35"/>
    <row r="98129" customFormat="1" x14ac:dyDescent="0.35"/>
    <row r="98130" customFormat="1" x14ac:dyDescent="0.35"/>
    <row r="98131" customFormat="1" x14ac:dyDescent="0.35"/>
    <row r="98132" customFormat="1" x14ac:dyDescent="0.35"/>
    <row r="98133" customFormat="1" x14ac:dyDescent="0.35"/>
    <row r="98134" customFormat="1" x14ac:dyDescent="0.35"/>
    <row r="98135" customFormat="1" x14ac:dyDescent="0.35"/>
    <row r="98136" customFormat="1" x14ac:dyDescent="0.35"/>
    <row r="98137" customFormat="1" x14ac:dyDescent="0.35"/>
    <row r="98138" customFormat="1" x14ac:dyDescent="0.35"/>
    <row r="98139" customFormat="1" x14ac:dyDescent="0.35"/>
    <row r="98140" customFormat="1" x14ac:dyDescent="0.35"/>
    <row r="98141" customFormat="1" x14ac:dyDescent="0.35"/>
    <row r="98142" customFormat="1" x14ac:dyDescent="0.35"/>
    <row r="98143" customFormat="1" x14ac:dyDescent="0.35"/>
    <row r="98144" customFormat="1" x14ac:dyDescent="0.35"/>
    <row r="98145" customFormat="1" x14ac:dyDescent="0.35"/>
    <row r="98146" customFormat="1" x14ac:dyDescent="0.35"/>
    <row r="98147" customFormat="1" x14ac:dyDescent="0.35"/>
    <row r="98148" customFormat="1" x14ac:dyDescent="0.35"/>
    <row r="98149" customFormat="1" x14ac:dyDescent="0.35"/>
    <row r="98150" customFormat="1" x14ac:dyDescent="0.35"/>
    <row r="98151" customFormat="1" x14ac:dyDescent="0.35"/>
    <row r="98152" customFormat="1" x14ac:dyDescent="0.35"/>
    <row r="98153" customFormat="1" x14ac:dyDescent="0.35"/>
    <row r="98154" customFormat="1" x14ac:dyDescent="0.35"/>
    <row r="98155" customFormat="1" x14ac:dyDescent="0.35"/>
    <row r="98156" customFormat="1" x14ac:dyDescent="0.35"/>
    <row r="98157" customFormat="1" x14ac:dyDescent="0.35"/>
    <row r="98158" customFormat="1" x14ac:dyDescent="0.35"/>
    <row r="98159" customFormat="1" x14ac:dyDescent="0.35"/>
    <row r="98160" customFormat="1" x14ac:dyDescent="0.35"/>
    <row r="98161" customFormat="1" x14ac:dyDescent="0.35"/>
    <row r="98162" customFormat="1" x14ac:dyDescent="0.35"/>
    <row r="98163" customFormat="1" x14ac:dyDescent="0.35"/>
    <row r="98164" customFormat="1" x14ac:dyDescent="0.35"/>
    <row r="98165" customFormat="1" x14ac:dyDescent="0.35"/>
    <row r="98166" customFormat="1" x14ac:dyDescent="0.35"/>
    <row r="98167" customFormat="1" x14ac:dyDescent="0.35"/>
    <row r="98168" customFormat="1" x14ac:dyDescent="0.35"/>
    <row r="98169" customFormat="1" x14ac:dyDescent="0.35"/>
    <row r="98170" customFormat="1" x14ac:dyDescent="0.35"/>
    <row r="98171" customFormat="1" x14ac:dyDescent="0.35"/>
    <row r="98172" customFormat="1" x14ac:dyDescent="0.35"/>
    <row r="98173" customFormat="1" x14ac:dyDescent="0.35"/>
    <row r="98174" customFormat="1" x14ac:dyDescent="0.35"/>
    <row r="98175" customFormat="1" x14ac:dyDescent="0.35"/>
    <row r="98176" customFormat="1" x14ac:dyDescent="0.35"/>
    <row r="98177" customFormat="1" x14ac:dyDescent="0.35"/>
    <row r="98178" customFormat="1" x14ac:dyDescent="0.35"/>
    <row r="98179" customFormat="1" x14ac:dyDescent="0.35"/>
    <row r="98180" customFormat="1" x14ac:dyDescent="0.35"/>
    <row r="98181" customFormat="1" x14ac:dyDescent="0.35"/>
    <row r="98182" customFormat="1" x14ac:dyDescent="0.35"/>
    <row r="98183" customFormat="1" x14ac:dyDescent="0.35"/>
    <row r="98184" customFormat="1" x14ac:dyDescent="0.35"/>
    <row r="98185" customFormat="1" x14ac:dyDescent="0.35"/>
    <row r="98186" customFormat="1" x14ac:dyDescent="0.35"/>
    <row r="98187" customFormat="1" x14ac:dyDescent="0.35"/>
    <row r="98188" customFormat="1" x14ac:dyDescent="0.35"/>
    <row r="98189" customFormat="1" x14ac:dyDescent="0.35"/>
    <row r="98190" customFormat="1" x14ac:dyDescent="0.35"/>
    <row r="98191" customFormat="1" x14ac:dyDescent="0.35"/>
    <row r="98192" customFormat="1" x14ac:dyDescent="0.35"/>
    <row r="98193" customFormat="1" x14ac:dyDescent="0.35"/>
    <row r="98194" customFormat="1" x14ac:dyDescent="0.35"/>
    <row r="98195" customFormat="1" x14ac:dyDescent="0.35"/>
    <row r="98196" customFormat="1" x14ac:dyDescent="0.35"/>
    <row r="98197" customFormat="1" x14ac:dyDescent="0.35"/>
    <row r="98198" customFormat="1" x14ac:dyDescent="0.35"/>
    <row r="98199" customFormat="1" x14ac:dyDescent="0.35"/>
    <row r="98200" customFormat="1" x14ac:dyDescent="0.35"/>
    <row r="98201" customFormat="1" x14ac:dyDescent="0.35"/>
    <row r="98202" customFormat="1" x14ac:dyDescent="0.35"/>
    <row r="98203" customFormat="1" x14ac:dyDescent="0.35"/>
    <row r="98204" customFormat="1" x14ac:dyDescent="0.35"/>
    <row r="98205" customFormat="1" x14ac:dyDescent="0.35"/>
    <row r="98206" customFormat="1" x14ac:dyDescent="0.35"/>
    <row r="98207" customFormat="1" x14ac:dyDescent="0.35"/>
    <row r="98208" customFormat="1" x14ac:dyDescent="0.35"/>
    <row r="98209" customFormat="1" x14ac:dyDescent="0.35"/>
    <row r="98210" customFormat="1" x14ac:dyDescent="0.35"/>
    <row r="98211" customFormat="1" x14ac:dyDescent="0.35"/>
    <row r="98212" customFormat="1" x14ac:dyDescent="0.35"/>
    <row r="98213" customFormat="1" x14ac:dyDescent="0.35"/>
    <row r="98214" customFormat="1" x14ac:dyDescent="0.35"/>
    <row r="98215" customFormat="1" x14ac:dyDescent="0.35"/>
    <row r="98216" customFormat="1" x14ac:dyDescent="0.35"/>
    <row r="98217" customFormat="1" x14ac:dyDescent="0.35"/>
    <row r="98218" customFormat="1" x14ac:dyDescent="0.35"/>
    <row r="98219" customFormat="1" x14ac:dyDescent="0.35"/>
    <row r="98220" customFormat="1" x14ac:dyDescent="0.35"/>
    <row r="98221" customFormat="1" x14ac:dyDescent="0.35"/>
    <row r="98222" customFormat="1" x14ac:dyDescent="0.35"/>
    <row r="98223" customFormat="1" x14ac:dyDescent="0.35"/>
    <row r="98224" customFormat="1" x14ac:dyDescent="0.35"/>
    <row r="98225" customFormat="1" x14ac:dyDescent="0.35"/>
    <row r="98226" customFormat="1" x14ac:dyDescent="0.35"/>
    <row r="98227" customFormat="1" x14ac:dyDescent="0.35"/>
    <row r="98228" customFormat="1" x14ac:dyDescent="0.35"/>
    <row r="98229" customFormat="1" x14ac:dyDescent="0.35"/>
    <row r="98230" customFormat="1" x14ac:dyDescent="0.35"/>
    <row r="98231" customFormat="1" x14ac:dyDescent="0.35"/>
    <row r="98232" customFormat="1" x14ac:dyDescent="0.35"/>
    <row r="98233" customFormat="1" x14ac:dyDescent="0.35"/>
    <row r="98234" customFormat="1" x14ac:dyDescent="0.35"/>
    <row r="98235" customFormat="1" x14ac:dyDescent="0.35"/>
    <row r="98236" customFormat="1" x14ac:dyDescent="0.35"/>
    <row r="98237" customFormat="1" x14ac:dyDescent="0.35"/>
    <row r="98238" customFormat="1" x14ac:dyDescent="0.35"/>
    <row r="98239" customFormat="1" x14ac:dyDescent="0.35"/>
    <row r="98240" customFormat="1" x14ac:dyDescent="0.35"/>
    <row r="98241" customFormat="1" x14ac:dyDescent="0.35"/>
    <row r="98242" customFormat="1" x14ac:dyDescent="0.35"/>
    <row r="98243" customFormat="1" x14ac:dyDescent="0.35"/>
    <row r="98244" customFormat="1" x14ac:dyDescent="0.35"/>
    <row r="98245" customFormat="1" x14ac:dyDescent="0.35"/>
    <row r="98246" customFormat="1" x14ac:dyDescent="0.35"/>
    <row r="98247" customFormat="1" x14ac:dyDescent="0.35"/>
    <row r="98248" customFormat="1" x14ac:dyDescent="0.35"/>
    <row r="98249" customFormat="1" x14ac:dyDescent="0.35"/>
    <row r="98250" customFormat="1" x14ac:dyDescent="0.35"/>
    <row r="98251" customFormat="1" x14ac:dyDescent="0.35"/>
    <row r="98252" customFormat="1" x14ac:dyDescent="0.35"/>
    <row r="98253" customFormat="1" x14ac:dyDescent="0.35"/>
    <row r="98254" customFormat="1" x14ac:dyDescent="0.35"/>
    <row r="98255" customFormat="1" x14ac:dyDescent="0.35"/>
    <row r="98256" customFormat="1" x14ac:dyDescent="0.35"/>
    <row r="98257" customFormat="1" x14ac:dyDescent="0.35"/>
    <row r="98258" customFormat="1" x14ac:dyDescent="0.35"/>
    <row r="98259" customFormat="1" x14ac:dyDescent="0.35"/>
    <row r="98260" customFormat="1" x14ac:dyDescent="0.35"/>
    <row r="98261" customFormat="1" x14ac:dyDescent="0.35"/>
    <row r="98262" customFormat="1" x14ac:dyDescent="0.35"/>
    <row r="98263" customFormat="1" x14ac:dyDescent="0.35"/>
    <row r="98264" customFormat="1" x14ac:dyDescent="0.35"/>
    <row r="98265" customFormat="1" x14ac:dyDescent="0.35"/>
    <row r="98266" customFormat="1" x14ac:dyDescent="0.35"/>
    <row r="98267" customFormat="1" x14ac:dyDescent="0.35"/>
    <row r="98268" customFormat="1" x14ac:dyDescent="0.35"/>
    <row r="98269" customFormat="1" x14ac:dyDescent="0.35"/>
    <row r="98270" customFormat="1" x14ac:dyDescent="0.35"/>
    <row r="98271" customFormat="1" x14ac:dyDescent="0.35"/>
    <row r="98272" customFormat="1" x14ac:dyDescent="0.35"/>
    <row r="98273" customFormat="1" x14ac:dyDescent="0.35"/>
    <row r="98274" customFormat="1" x14ac:dyDescent="0.35"/>
    <row r="98275" customFormat="1" x14ac:dyDescent="0.35"/>
    <row r="98276" customFormat="1" x14ac:dyDescent="0.35"/>
    <row r="98277" customFormat="1" x14ac:dyDescent="0.35"/>
    <row r="98278" customFormat="1" x14ac:dyDescent="0.35"/>
    <row r="98279" customFormat="1" x14ac:dyDescent="0.35"/>
    <row r="98280" customFormat="1" x14ac:dyDescent="0.35"/>
    <row r="98281" customFormat="1" x14ac:dyDescent="0.35"/>
    <row r="98282" customFormat="1" x14ac:dyDescent="0.35"/>
    <row r="98283" customFormat="1" x14ac:dyDescent="0.35"/>
    <row r="98284" customFormat="1" x14ac:dyDescent="0.35"/>
    <row r="98285" customFormat="1" x14ac:dyDescent="0.35"/>
    <row r="98286" customFormat="1" x14ac:dyDescent="0.35"/>
    <row r="98287" customFormat="1" x14ac:dyDescent="0.35"/>
    <row r="98288" customFormat="1" x14ac:dyDescent="0.35"/>
    <row r="98289" customFormat="1" x14ac:dyDescent="0.35"/>
    <row r="98290" customFormat="1" x14ac:dyDescent="0.35"/>
    <row r="98291" customFormat="1" x14ac:dyDescent="0.35"/>
    <row r="98292" customFormat="1" x14ac:dyDescent="0.35"/>
    <row r="98293" customFormat="1" x14ac:dyDescent="0.35"/>
    <row r="98294" customFormat="1" x14ac:dyDescent="0.35"/>
    <row r="98295" customFormat="1" x14ac:dyDescent="0.35"/>
    <row r="98296" customFormat="1" x14ac:dyDescent="0.35"/>
    <row r="98297" customFormat="1" x14ac:dyDescent="0.35"/>
    <row r="98298" customFormat="1" x14ac:dyDescent="0.35"/>
    <row r="98299" customFormat="1" x14ac:dyDescent="0.35"/>
    <row r="98300" customFormat="1" x14ac:dyDescent="0.35"/>
    <row r="98301" customFormat="1" x14ac:dyDescent="0.35"/>
    <row r="98302" customFormat="1" x14ac:dyDescent="0.35"/>
    <row r="98303" customFormat="1" x14ac:dyDescent="0.35"/>
    <row r="98304" customFormat="1" x14ac:dyDescent="0.35"/>
    <row r="98305" customFormat="1" x14ac:dyDescent="0.35"/>
    <row r="98306" customFormat="1" x14ac:dyDescent="0.35"/>
    <row r="98307" customFormat="1" x14ac:dyDescent="0.35"/>
    <row r="98308" customFormat="1" x14ac:dyDescent="0.35"/>
    <row r="98309" customFormat="1" x14ac:dyDescent="0.35"/>
    <row r="98310" customFormat="1" x14ac:dyDescent="0.35"/>
    <row r="98311" customFormat="1" x14ac:dyDescent="0.35"/>
    <row r="98312" customFormat="1" x14ac:dyDescent="0.35"/>
    <row r="98313" customFormat="1" x14ac:dyDescent="0.35"/>
    <row r="98314" customFormat="1" x14ac:dyDescent="0.35"/>
    <row r="98315" customFormat="1" x14ac:dyDescent="0.35"/>
    <row r="98316" customFormat="1" x14ac:dyDescent="0.35"/>
    <row r="98317" customFormat="1" x14ac:dyDescent="0.35"/>
    <row r="98318" customFormat="1" x14ac:dyDescent="0.35"/>
    <row r="98319" customFormat="1" x14ac:dyDescent="0.35"/>
    <row r="98320" customFormat="1" x14ac:dyDescent="0.35"/>
    <row r="98321" customFormat="1" x14ac:dyDescent="0.35"/>
    <row r="98322" customFormat="1" x14ac:dyDescent="0.35"/>
    <row r="98323" customFormat="1" x14ac:dyDescent="0.35"/>
    <row r="98324" customFormat="1" x14ac:dyDescent="0.35"/>
    <row r="98325" customFormat="1" x14ac:dyDescent="0.35"/>
    <row r="98326" customFormat="1" x14ac:dyDescent="0.35"/>
    <row r="98327" customFormat="1" x14ac:dyDescent="0.35"/>
    <row r="98328" customFormat="1" x14ac:dyDescent="0.35"/>
    <row r="98329" customFormat="1" x14ac:dyDescent="0.35"/>
    <row r="98330" customFormat="1" x14ac:dyDescent="0.35"/>
    <row r="98331" customFormat="1" x14ac:dyDescent="0.35"/>
    <row r="98332" customFormat="1" x14ac:dyDescent="0.35"/>
    <row r="98333" customFormat="1" x14ac:dyDescent="0.35"/>
    <row r="98334" customFormat="1" x14ac:dyDescent="0.35"/>
    <row r="98335" customFormat="1" x14ac:dyDescent="0.35"/>
    <row r="98336" customFormat="1" x14ac:dyDescent="0.35"/>
    <row r="98337" customFormat="1" x14ac:dyDescent="0.35"/>
    <row r="98338" customFormat="1" x14ac:dyDescent="0.35"/>
    <row r="98339" customFormat="1" x14ac:dyDescent="0.35"/>
    <row r="98340" customFormat="1" x14ac:dyDescent="0.35"/>
    <row r="98341" customFormat="1" x14ac:dyDescent="0.35"/>
    <row r="98342" customFormat="1" x14ac:dyDescent="0.35"/>
    <row r="98343" customFormat="1" x14ac:dyDescent="0.35"/>
    <row r="98344" customFormat="1" x14ac:dyDescent="0.35"/>
    <row r="98345" customFormat="1" x14ac:dyDescent="0.35"/>
    <row r="98346" customFormat="1" x14ac:dyDescent="0.35"/>
    <row r="98347" customFormat="1" x14ac:dyDescent="0.35"/>
    <row r="98348" customFormat="1" x14ac:dyDescent="0.35"/>
    <row r="98349" customFormat="1" x14ac:dyDescent="0.35"/>
    <row r="98350" customFormat="1" x14ac:dyDescent="0.35"/>
    <row r="98351" customFormat="1" x14ac:dyDescent="0.35"/>
    <row r="98352" customFormat="1" x14ac:dyDescent="0.35"/>
    <row r="98353" customFormat="1" x14ac:dyDescent="0.35"/>
    <row r="98354" customFormat="1" x14ac:dyDescent="0.35"/>
    <row r="98355" customFormat="1" x14ac:dyDescent="0.35"/>
    <row r="98356" customFormat="1" x14ac:dyDescent="0.35"/>
    <row r="98357" customFormat="1" x14ac:dyDescent="0.35"/>
    <row r="98358" customFormat="1" x14ac:dyDescent="0.35"/>
    <row r="98359" customFormat="1" x14ac:dyDescent="0.35"/>
    <row r="98360" customFormat="1" x14ac:dyDescent="0.35"/>
    <row r="98361" customFormat="1" x14ac:dyDescent="0.35"/>
    <row r="98362" customFormat="1" x14ac:dyDescent="0.35"/>
    <row r="98363" customFormat="1" x14ac:dyDescent="0.35"/>
    <row r="98364" customFormat="1" x14ac:dyDescent="0.35"/>
    <row r="98365" customFormat="1" x14ac:dyDescent="0.35"/>
    <row r="98366" customFormat="1" x14ac:dyDescent="0.35"/>
    <row r="98367" customFormat="1" x14ac:dyDescent="0.35"/>
    <row r="98368" customFormat="1" x14ac:dyDescent="0.35"/>
    <row r="98369" customFormat="1" x14ac:dyDescent="0.35"/>
    <row r="98370" customFormat="1" x14ac:dyDescent="0.35"/>
    <row r="98371" customFormat="1" x14ac:dyDescent="0.35"/>
    <row r="98372" customFormat="1" x14ac:dyDescent="0.35"/>
    <row r="98373" customFormat="1" x14ac:dyDescent="0.35"/>
    <row r="98374" customFormat="1" x14ac:dyDescent="0.35"/>
    <row r="98375" customFormat="1" x14ac:dyDescent="0.35"/>
    <row r="98376" customFormat="1" x14ac:dyDescent="0.35"/>
    <row r="98377" customFormat="1" x14ac:dyDescent="0.35"/>
    <row r="98378" customFormat="1" x14ac:dyDescent="0.35"/>
    <row r="98379" customFormat="1" x14ac:dyDescent="0.35"/>
    <row r="98380" customFormat="1" x14ac:dyDescent="0.35"/>
    <row r="98381" customFormat="1" x14ac:dyDescent="0.35"/>
    <row r="98382" customFormat="1" x14ac:dyDescent="0.35"/>
    <row r="98383" customFormat="1" x14ac:dyDescent="0.35"/>
    <row r="98384" customFormat="1" x14ac:dyDescent="0.35"/>
    <row r="98385" customFormat="1" x14ac:dyDescent="0.35"/>
    <row r="98386" customFormat="1" x14ac:dyDescent="0.35"/>
    <row r="98387" customFormat="1" x14ac:dyDescent="0.35"/>
    <row r="98388" customFormat="1" x14ac:dyDescent="0.35"/>
    <row r="98389" customFormat="1" x14ac:dyDescent="0.35"/>
    <row r="98390" customFormat="1" x14ac:dyDescent="0.35"/>
    <row r="98391" customFormat="1" x14ac:dyDescent="0.35"/>
    <row r="98392" customFormat="1" x14ac:dyDescent="0.35"/>
    <row r="98393" customFormat="1" x14ac:dyDescent="0.35"/>
    <row r="98394" customFormat="1" x14ac:dyDescent="0.35"/>
    <row r="98395" customFormat="1" x14ac:dyDescent="0.35"/>
    <row r="98396" customFormat="1" x14ac:dyDescent="0.35"/>
    <row r="98397" customFormat="1" x14ac:dyDescent="0.35"/>
    <row r="98398" customFormat="1" x14ac:dyDescent="0.35"/>
    <row r="98399" customFormat="1" x14ac:dyDescent="0.35"/>
    <row r="98400" customFormat="1" x14ac:dyDescent="0.35"/>
    <row r="98401" customFormat="1" x14ac:dyDescent="0.35"/>
    <row r="98402" customFormat="1" x14ac:dyDescent="0.35"/>
    <row r="98403" customFormat="1" x14ac:dyDescent="0.35"/>
    <row r="98404" customFormat="1" x14ac:dyDescent="0.35"/>
    <row r="98405" customFormat="1" x14ac:dyDescent="0.35"/>
    <row r="98406" customFormat="1" x14ac:dyDescent="0.35"/>
    <row r="98407" customFormat="1" x14ac:dyDescent="0.35"/>
    <row r="98408" customFormat="1" x14ac:dyDescent="0.35"/>
    <row r="98409" customFormat="1" x14ac:dyDescent="0.35"/>
    <row r="98410" customFormat="1" x14ac:dyDescent="0.35"/>
    <row r="98411" customFormat="1" x14ac:dyDescent="0.35"/>
    <row r="98412" customFormat="1" x14ac:dyDescent="0.35"/>
    <row r="98413" customFormat="1" x14ac:dyDescent="0.35"/>
    <row r="98414" customFormat="1" x14ac:dyDescent="0.35"/>
    <row r="98415" customFormat="1" x14ac:dyDescent="0.35"/>
    <row r="98416" customFormat="1" x14ac:dyDescent="0.35"/>
    <row r="98417" customFormat="1" x14ac:dyDescent="0.35"/>
    <row r="98418" customFormat="1" x14ac:dyDescent="0.35"/>
    <row r="98419" customFormat="1" x14ac:dyDescent="0.35"/>
    <row r="98420" customFormat="1" x14ac:dyDescent="0.35"/>
    <row r="98421" customFormat="1" x14ac:dyDescent="0.35"/>
    <row r="98422" customFormat="1" x14ac:dyDescent="0.35"/>
    <row r="98423" customFormat="1" x14ac:dyDescent="0.35"/>
    <row r="98424" customFormat="1" x14ac:dyDescent="0.35"/>
    <row r="98425" customFormat="1" x14ac:dyDescent="0.35"/>
    <row r="98426" customFormat="1" x14ac:dyDescent="0.35"/>
    <row r="98427" customFormat="1" x14ac:dyDescent="0.35"/>
    <row r="98428" customFormat="1" x14ac:dyDescent="0.35"/>
    <row r="98429" customFormat="1" x14ac:dyDescent="0.35"/>
    <row r="98430" customFormat="1" x14ac:dyDescent="0.35"/>
    <row r="98431" customFormat="1" x14ac:dyDescent="0.35"/>
    <row r="98432" customFormat="1" x14ac:dyDescent="0.35"/>
    <row r="98433" customFormat="1" x14ac:dyDescent="0.35"/>
    <row r="98434" customFormat="1" x14ac:dyDescent="0.35"/>
    <row r="98435" customFormat="1" x14ac:dyDescent="0.35"/>
    <row r="98436" customFormat="1" x14ac:dyDescent="0.35"/>
    <row r="98437" customFormat="1" x14ac:dyDescent="0.35"/>
    <row r="98438" customFormat="1" x14ac:dyDescent="0.35"/>
    <row r="98439" customFormat="1" x14ac:dyDescent="0.35"/>
    <row r="98440" customFormat="1" x14ac:dyDescent="0.35"/>
    <row r="98441" customFormat="1" x14ac:dyDescent="0.35"/>
    <row r="98442" customFormat="1" x14ac:dyDescent="0.35"/>
    <row r="98443" customFormat="1" x14ac:dyDescent="0.35"/>
    <row r="98444" customFormat="1" x14ac:dyDescent="0.35"/>
    <row r="98445" customFormat="1" x14ac:dyDescent="0.35"/>
    <row r="98446" customFormat="1" x14ac:dyDescent="0.35"/>
    <row r="98447" customFormat="1" x14ac:dyDescent="0.35"/>
    <row r="98448" customFormat="1" x14ac:dyDescent="0.35"/>
    <row r="98449" customFormat="1" x14ac:dyDescent="0.35"/>
    <row r="98450" customFormat="1" x14ac:dyDescent="0.35"/>
    <row r="98451" customFormat="1" x14ac:dyDescent="0.35"/>
    <row r="98452" customFormat="1" x14ac:dyDescent="0.35"/>
    <row r="98453" customFormat="1" x14ac:dyDescent="0.35"/>
    <row r="98454" customFormat="1" x14ac:dyDescent="0.35"/>
    <row r="98455" customFormat="1" x14ac:dyDescent="0.35"/>
    <row r="98456" customFormat="1" x14ac:dyDescent="0.35"/>
    <row r="98457" customFormat="1" x14ac:dyDescent="0.35"/>
    <row r="98458" customFormat="1" x14ac:dyDescent="0.35"/>
    <row r="98459" customFormat="1" x14ac:dyDescent="0.35"/>
    <row r="98460" customFormat="1" x14ac:dyDescent="0.35"/>
    <row r="98461" customFormat="1" x14ac:dyDescent="0.35"/>
    <row r="98462" customFormat="1" x14ac:dyDescent="0.35"/>
    <row r="98463" customFormat="1" x14ac:dyDescent="0.35"/>
    <row r="98464" customFormat="1" x14ac:dyDescent="0.35"/>
    <row r="98465" customFormat="1" x14ac:dyDescent="0.35"/>
    <row r="98466" customFormat="1" x14ac:dyDescent="0.35"/>
    <row r="98467" customFormat="1" x14ac:dyDescent="0.35"/>
    <row r="98468" customFormat="1" x14ac:dyDescent="0.35"/>
    <row r="98469" customFormat="1" x14ac:dyDescent="0.35"/>
    <row r="98470" customFormat="1" x14ac:dyDescent="0.35"/>
    <row r="98471" customFormat="1" x14ac:dyDescent="0.35"/>
    <row r="98472" customFormat="1" x14ac:dyDescent="0.35"/>
    <row r="98473" customFormat="1" x14ac:dyDescent="0.35"/>
    <row r="98474" customFormat="1" x14ac:dyDescent="0.35"/>
    <row r="98475" customFormat="1" x14ac:dyDescent="0.35"/>
    <row r="98476" customFormat="1" x14ac:dyDescent="0.35"/>
    <row r="98477" customFormat="1" x14ac:dyDescent="0.35"/>
    <row r="98478" customFormat="1" x14ac:dyDescent="0.35"/>
    <row r="98479" customFormat="1" x14ac:dyDescent="0.35"/>
    <row r="98480" customFormat="1" x14ac:dyDescent="0.35"/>
    <row r="98481" customFormat="1" x14ac:dyDescent="0.35"/>
    <row r="98482" customFormat="1" x14ac:dyDescent="0.35"/>
    <row r="98483" customFormat="1" x14ac:dyDescent="0.35"/>
    <row r="98484" customFormat="1" x14ac:dyDescent="0.35"/>
    <row r="98485" customFormat="1" x14ac:dyDescent="0.35"/>
    <row r="98486" customFormat="1" x14ac:dyDescent="0.35"/>
    <row r="98487" customFormat="1" x14ac:dyDescent="0.35"/>
    <row r="98488" customFormat="1" x14ac:dyDescent="0.35"/>
    <row r="98489" customFormat="1" x14ac:dyDescent="0.35"/>
    <row r="98490" customFormat="1" x14ac:dyDescent="0.35"/>
    <row r="98491" customFormat="1" x14ac:dyDescent="0.35"/>
    <row r="98492" customFormat="1" x14ac:dyDescent="0.35"/>
    <row r="98493" customFormat="1" x14ac:dyDescent="0.35"/>
    <row r="98494" customFormat="1" x14ac:dyDescent="0.35"/>
    <row r="98495" customFormat="1" x14ac:dyDescent="0.35"/>
    <row r="98496" customFormat="1" x14ac:dyDescent="0.35"/>
    <row r="98497" customFormat="1" x14ac:dyDescent="0.35"/>
    <row r="98498" customFormat="1" x14ac:dyDescent="0.35"/>
    <row r="98499" customFormat="1" x14ac:dyDescent="0.35"/>
    <row r="98500" customFormat="1" x14ac:dyDescent="0.35"/>
    <row r="98501" customFormat="1" x14ac:dyDescent="0.35"/>
    <row r="98502" customFormat="1" x14ac:dyDescent="0.35"/>
    <row r="98503" customFormat="1" x14ac:dyDescent="0.35"/>
    <row r="98504" customFormat="1" x14ac:dyDescent="0.35"/>
    <row r="98505" customFormat="1" x14ac:dyDescent="0.35"/>
    <row r="98506" customFormat="1" x14ac:dyDescent="0.35"/>
    <row r="98507" customFormat="1" x14ac:dyDescent="0.35"/>
    <row r="98508" customFormat="1" x14ac:dyDescent="0.35"/>
    <row r="98509" customFormat="1" x14ac:dyDescent="0.35"/>
    <row r="98510" customFormat="1" x14ac:dyDescent="0.35"/>
    <row r="98511" customFormat="1" x14ac:dyDescent="0.35"/>
    <row r="98512" customFormat="1" x14ac:dyDescent="0.35"/>
    <row r="98513" customFormat="1" x14ac:dyDescent="0.35"/>
    <row r="98514" customFormat="1" x14ac:dyDescent="0.35"/>
    <row r="98515" customFormat="1" x14ac:dyDescent="0.35"/>
    <row r="98516" customFormat="1" x14ac:dyDescent="0.35"/>
    <row r="98517" customFormat="1" x14ac:dyDescent="0.35"/>
    <row r="98518" customFormat="1" x14ac:dyDescent="0.35"/>
    <row r="98519" customFormat="1" x14ac:dyDescent="0.35"/>
    <row r="98520" customFormat="1" x14ac:dyDescent="0.35"/>
    <row r="98521" customFormat="1" x14ac:dyDescent="0.35"/>
    <row r="98522" customFormat="1" x14ac:dyDescent="0.35"/>
    <row r="98523" customFormat="1" x14ac:dyDescent="0.35"/>
    <row r="98524" customFormat="1" x14ac:dyDescent="0.35"/>
    <row r="98525" customFormat="1" x14ac:dyDescent="0.35"/>
    <row r="98526" customFormat="1" x14ac:dyDescent="0.35"/>
    <row r="98527" customFormat="1" x14ac:dyDescent="0.35"/>
    <row r="98528" customFormat="1" x14ac:dyDescent="0.35"/>
    <row r="98529" customFormat="1" x14ac:dyDescent="0.35"/>
    <row r="98530" customFormat="1" x14ac:dyDescent="0.35"/>
    <row r="98531" customFormat="1" x14ac:dyDescent="0.35"/>
    <row r="98532" customFormat="1" x14ac:dyDescent="0.35"/>
    <row r="98533" customFormat="1" x14ac:dyDescent="0.35"/>
    <row r="98534" customFormat="1" x14ac:dyDescent="0.35"/>
    <row r="98535" customFormat="1" x14ac:dyDescent="0.35"/>
    <row r="98536" customFormat="1" x14ac:dyDescent="0.35"/>
    <row r="98537" customFormat="1" x14ac:dyDescent="0.35"/>
    <row r="98538" customFormat="1" x14ac:dyDescent="0.35"/>
    <row r="98539" customFormat="1" x14ac:dyDescent="0.35"/>
    <row r="98540" customFormat="1" x14ac:dyDescent="0.35"/>
    <row r="98541" customFormat="1" x14ac:dyDescent="0.35"/>
    <row r="98542" customFormat="1" x14ac:dyDescent="0.35"/>
    <row r="98543" customFormat="1" x14ac:dyDescent="0.35"/>
    <row r="98544" customFormat="1" x14ac:dyDescent="0.35"/>
    <row r="98545" customFormat="1" x14ac:dyDescent="0.35"/>
    <row r="98546" customFormat="1" x14ac:dyDescent="0.35"/>
    <row r="98547" customFormat="1" x14ac:dyDescent="0.35"/>
    <row r="98548" customFormat="1" x14ac:dyDescent="0.35"/>
    <row r="98549" customFormat="1" x14ac:dyDescent="0.35"/>
    <row r="98550" customFormat="1" x14ac:dyDescent="0.35"/>
    <row r="98551" customFormat="1" x14ac:dyDescent="0.35"/>
    <row r="98552" customFormat="1" x14ac:dyDescent="0.35"/>
    <row r="98553" customFormat="1" x14ac:dyDescent="0.35"/>
    <row r="98554" customFormat="1" x14ac:dyDescent="0.35"/>
    <row r="98555" customFormat="1" x14ac:dyDescent="0.35"/>
    <row r="98556" customFormat="1" x14ac:dyDescent="0.35"/>
    <row r="98557" customFormat="1" x14ac:dyDescent="0.35"/>
    <row r="98558" customFormat="1" x14ac:dyDescent="0.35"/>
    <row r="98559" customFormat="1" x14ac:dyDescent="0.35"/>
    <row r="98560" customFormat="1" x14ac:dyDescent="0.35"/>
    <row r="98561" customFormat="1" x14ac:dyDescent="0.35"/>
    <row r="98562" customFormat="1" x14ac:dyDescent="0.35"/>
    <row r="98563" customFormat="1" x14ac:dyDescent="0.35"/>
    <row r="98564" customFormat="1" x14ac:dyDescent="0.35"/>
    <row r="98565" customFormat="1" x14ac:dyDescent="0.35"/>
    <row r="98566" customFormat="1" x14ac:dyDescent="0.35"/>
    <row r="98567" customFormat="1" x14ac:dyDescent="0.35"/>
    <row r="98568" customFormat="1" x14ac:dyDescent="0.35"/>
    <row r="98569" customFormat="1" x14ac:dyDescent="0.35"/>
    <row r="98570" customFormat="1" x14ac:dyDescent="0.35"/>
    <row r="98571" customFormat="1" x14ac:dyDescent="0.35"/>
    <row r="98572" customFormat="1" x14ac:dyDescent="0.35"/>
    <row r="98573" customFormat="1" x14ac:dyDescent="0.35"/>
    <row r="98574" customFormat="1" x14ac:dyDescent="0.35"/>
    <row r="98575" customFormat="1" x14ac:dyDescent="0.35"/>
    <row r="98576" customFormat="1" x14ac:dyDescent="0.35"/>
    <row r="98577" customFormat="1" x14ac:dyDescent="0.35"/>
    <row r="98578" customFormat="1" x14ac:dyDescent="0.35"/>
    <row r="98579" customFormat="1" x14ac:dyDescent="0.35"/>
    <row r="98580" customFormat="1" x14ac:dyDescent="0.35"/>
    <row r="98581" customFormat="1" x14ac:dyDescent="0.35"/>
    <row r="98582" customFormat="1" x14ac:dyDescent="0.35"/>
    <row r="98583" customFormat="1" x14ac:dyDescent="0.35"/>
    <row r="98584" customFormat="1" x14ac:dyDescent="0.35"/>
    <row r="98585" customFormat="1" x14ac:dyDescent="0.35"/>
    <row r="98586" customFormat="1" x14ac:dyDescent="0.35"/>
    <row r="98587" customFormat="1" x14ac:dyDescent="0.35"/>
    <row r="98588" customFormat="1" x14ac:dyDescent="0.35"/>
    <row r="98589" customFormat="1" x14ac:dyDescent="0.35"/>
    <row r="98590" customFormat="1" x14ac:dyDescent="0.35"/>
    <row r="98591" customFormat="1" x14ac:dyDescent="0.35"/>
    <row r="98592" customFormat="1" x14ac:dyDescent="0.35"/>
    <row r="98593" customFormat="1" x14ac:dyDescent="0.35"/>
    <row r="98594" customFormat="1" x14ac:dyDescent="0.35"/>
    <row r="98595" customFormat="1" x14ac:dyDescent="0.35"/>
    <row r="98596" customFormat="1" x14ac:dyDescent="0.35"/>
    <row r="98597" customFormat="1" x14ac:dyDescent="0.35"/>
    <row r="98598" customFormat="1" x14ac:dyDescent="0.35"/>
    <row r="98599" customFormat="1" x14ac:dyDescent="0.35"/>
    <row r="98600" customFormat="1" x14ac:dyDescent="0.35"/>
    <row r="98601" customFormat="1" x14ac:dyDescent="0.35"/>
    <row r="98602" customFormat="1" x14ac:dyDescent="0.35"/>
    <row r="98603" customFormat="1" x14ac:dyDescent="0.35"/>
    <row r="98604" customFormat="1" x14ac:dyDescent="0.35"/>
    <row r="98605" customFormat="1" x14ac:dyDescent="0.35"/>
    <row r="98606" customFormat="1" x14ac:dyDescent="0.35"/>
    <row r="98607" customFormat="1" x14ac:dyDescent="0.35"/>
    <row r="98608" customFormat="1" x14ac:dyDescent="0.35"/>
    <row r="98609" customFormat="1" x14ac:dyDescent="0.35"/>
    <row r="98610" customFormat="1" x14ac:dyDescent="0.35"/>
    <row r="98611" customFormat="1" x14ac:dyDescent="0.35"/>
    <row r="98612" customFormat="1" x14ac:dyDescent="0.35"/>
    <row r="98613" customFormat="1" x14ac:dyDescent="0.35"/>
    <row r="98614" customFormat="1" x14ac:dyDescent="0.35"/>
    <row r="98615" customFormat="1" x14ac:dyDescent="0.35"/>
    <row r="98616" customFormat="1" x14ac:dyDescent="0.35"/>
    <row r="98617" customFormat="1" x14ac:dyDescent="0.35"/>
    <row r="98618" customFormat="1" x14ac:dyDescent="0.35"/>
    <row r="98619" customFormat="1" x14ac:dyDescent="0.35"/>
    <row r="98620" customFormat="1" x14ac:dyDescent="0.35"/>
    <row r="98621" customFormat="1" x14ac:dyDescent="0.35"/>
    <row r="98622" customFormat="1" x14ac:dyDescent="0.35"/>
    <row r="98623" customFormat="1" x14ac:dyDescent="0.35"/>
    <row r="98624" customFormat="1" x14ac:dyDescent="0.35"/>
    <row r="98625" customFormat="1" x14ac:dyDescent="0.35"/>
    <row r="98626" customFormat="1" x14ac:dyDescent="0.35"/>
    <row r="98627" customFormat="1" x14ac:dyDescent="0.35"/>
    <row r="98628" customFormat="1" x14ac:dyDescent="0.35"/>
    <row r="98629" customFormat="1" x14ac:dyDescent="0.35"/>
    <row r="98630" customFormat="1" x14ac:dyDescent="0.35"/>
    <row r="98631" customFormat="1" x14ac:dyDescent="0.35"/>
    <row r="98632" customFormat="1" x14ac:dyDescent="0.35"/>
    <row r="98633" customFormat="1" x14ac:dyDescent="0.35"/>
    <row r="98634" customFormat="1" x14ac:dyDescent="0.35"/>
    <row r="98635" customFormat="1" x14ac:dyDescent="0.35"/>
    <row r="98636" customFormat="1" x14ac:dyDescent="0.35"/>
    <row r="98637" customFormat="1" x14ac:dyDescent="0.35"/>
    <row r="98638" customFormat="1" x14ac:dyDescent="0.35"/>
    <row r="98639" customFormat="1" x14ac:dyDescent="0.35"/>
    <row r="98640" customFormat="1" x14ac:dyDescent="0.35"/>
    <row r="98641" customFormat="1" x14ac:dyDescent="0.35"/>
    <row r="98642" customFormat="1" x14ac:dyDescent="0.35"/>
    <row r="98643" customFormat="1" x14ac:dyDescent="0.35"/>
    <row r="98644" customFormat="1" x14ac:dyDescent="0.35"/>
    <row r="98645" customFormat="1" x14ac:dyDescent="0.35"/>
    <row r="98646" customFormat="1" x14ac:dyDescent="0.35"/>
    <row r="98647" customFormat="1" x14ac:dyDescent="0.35"/>
    <row r="98648" customFormat="1" x14ac:dyDescent="0.35"/>
    <row r="98649" customFormat="1" x14ac:dyDescent="0.35"/>
    <row r="98650" customFormat="1" x14ac:dyDescent="0.35"/>
    <row r="98651" customFormat="1" x14ac:dyDescent="0.35"/>
    <row r="98652" customFormat="1" x14ac:dyDescent="0.35"/>
    <row r="98653" customFormat="1" x14ac:dyDescent="0.35"/>
    <row r="98654" customFormat="1" x14ac:dyDescent="0.35"/>
    <row r="98655" customFormat="1" x14ac:dyDescent="0.35"/>
    <row r="98656" customFormat="1" x14ac:dyDescent="0.35"/>
    <row r="98657" customFormat="1" x14ac:dyDescent="0.35"/>
    <row r="98658" customFormat="1" x14ac:dyDescent="0.35"/>
    <row r="98659" customFormat="1" x14ac:dyDescent="0.35"/>
    <row r="98660" customFormat="1" x14ac:dyDescent="0.35"/>
    <row r="98661" customFormat="1" x14ac:dyDescent="0.35"/>
    <row r="98662" customFormat="1" x14ac:dyDescent="0.35"/>
    <row r="98663" customFormat="1" x14ac:dyDescent="0.35"/>
    <row r="98664" customFormat="1" x14ac:dyDescent="0.35"/>
    <row r="98665" customFormat="1" x14ac:dyDescent="0.35"/>
    <row r="98666" customFormat="1" x14ac:dyDescent="0.35"/>
    <row r="98667" customFormat="1" x14ac:dyDescent="0.35"/>
    <row r="98668" customFormat="1" x14ac:dyDescent="0.35"/>
    <row r="98669" customFormat="1" x14ac:dyDescent="0.35"/>
    <row r="98670" customFormat="1" x14ac:dyDescent="0.35"/>
    <row r="98671" customFormat="1" x14ac:dyDescent="0.35"/>
    <row r="98672" customFormat="1" x14ac:dyDescent="0.35"/>
    <row r="98673" customFormat="1" x14ac:dyDescent="0.35"/>
    <row r="98674" customFormat="1" x14ac:dyDescent="0.35"/>
    <row r="98675" customFormat="1" x14ac:dyDescent="0.35"/>
    <row r="98676" customFormat="1" x14ac:dyDescent="0.35"/>
    <row r="98677" customFormat="1" x14ac:dyDescent="0.35"/>
    <row r="98678" customFormat="1" x14ac:dyDescent="0.35"/>
    <row r="98679" customFormat="1" x14ac:dyDescent="0.35"/>
    <row r="98680" customFormat="1" x14ac:dyDescent="0.35"/>
    <row r="98681" customFormat="1" x14ac:dyDescent="0.35"/>
    <row r="98682" customFormat="1" x14ac:dyDescent="0.35"/>
    <row r="98683" customFormat="1" x14ac:dyDescent="0.35"/>
    <row r="98684" customFormat="1" x14ac:dyDescent="0.35"/>
    <row r="98685" customFormat="1" x14ac:dyDescent="0.35"/>
    <row r="98686" customFormat="1" x14ac:dyDescent="0.35"/>
    <row r="98687" customFormat="1" x14ac:dyDescent="0.35"/>
    <row r="98688" customFormat="1" x14ac:dyDescent="0.35"/>
    <row r="98689" customFormat="1" x14ac:dyDescent="0.35"/>
    <row r="98690" customFormat="1" x14ac:dyDescent="0.35"/>
    <row r="98691" customFormat="1" x14ac:dyDescent="0.35"/>
    <row r="98692" customFormat="1" x14ac:dyDescent="0.35"/>
    <row r="98693" customFormat="1" x14ac:dyDescent="0.35"/>
    <row r="98694" customFormat="1" x14ac:dyDescent="0.35"/>
    <row r="98695" customFormat="1" x14ac:dyDescent="0.35"/>
    <row r="98696" customFormat="1" x14ac:dyDescent="0.35"/>
    <row r="98697" customFormat="1" x14ac:dyDescent="0.35"/>
    <row r="98698" customFormat="1" x14ac:dyDescent="0.35"/>
    <row r="98699" customFormat="1" x14ac:dyDescent="0.35"/>
    <row r="98700" customFormat="1" x14ac:dyDescent="0.35"/>
    <row r="98701" customFormat="1" x14ac:dyDescent="0.35"/>
    <row r="98702" customFormat="1" x14ac:dyDescent="0.35"/>
    <row r="98703" customFormat="1" x14ac:dyDescent="0.35"/>
    <row r="98704" customFormat="1" x14ac:dyDescent="0.35"/>
    <row r="98705" customFormat="1" x14ac:dyDescent="0.35"/>
    <row r="98706" customFormat="1" x14ac:dyDescent="0.35"/>
    <row r="98707" customFormat="1" x14ac:dyDescent="0.35"/>
    <row r="98708" customFormat="1" x14ac:dyDescent="0.35"/>
    <row r="98709" customFormat="1" x14ac:dyDescent="0.35"/>
    <row r="98710" customFormat="1" x14ac:dyDescent="0.35"/>
    <row r="98711" customFormat="1" x14ac:dyDescent="0.35"/>
    <row r="98712" customFormat="1" x14ac:dyDescent="0.35"/>
    <row r="98713" customFormat="1" x14ac:dyDescent="0.35"/>
    <row r="98714" customFormat="1" x14ac:dyDescent="0.35"/>
    <row r="98715" customFormat="1" x14ac:dyDescent="0.35"/>
    <row r="98716" customFormat="1" x14ac:dyDescent="0.35"/>
    <row r="98717" customFormat="1" x14ac:dyDescent="0.35"/>
    <row r="98718" customFormat="1" x14ac:dyDescent="0.35"/>
    <row r="98719" customFormat="1" x14ac:dyDescent="0.35"/>
    <row r="98720" customFormat="1" x14ac:dyDescent="0.35"/>
    <row r="98721" customFormat="1" x14ac:dyDescent="0.35"/>
    <row r="98722" customFormat="1" x14ac:dyDescent="0.35"/>
    <row r="98723" customFormat="1" x14ac:dyDescent="0.35"/>
    <row r="98724" customFormat="1" x14ac:dyDescent="0.35"/>
    <row r="98725" customFormat="1" x14ac:dyDescent="0.35"/>
    <row r="98726" customFormat="1" x14ac:dyDescent="0.35"/>
    <row r="98727" customFormat="1" x14ac:dyDescent="0.35"/>
    <row r="98728" customFormat="1" x14ac:dyDescent="0.35"/>
    <row r="98729" customFormat="1" x14ac:dyDescent="0.35"/>
    <row r="98730" customFormat="1" x14ac:dyDescent="0.35"/>
    <row r="98731" customFormat="1" x14ac:dyDescent="0.35"/>
    <row r="98732" customFormat="1" x14ac:dyDescent="0.35"/>
    <row r="98733" customFormat="1" x14ac:dyDescent="0.35"/>
    <row r="98734" customFormat="1" x14ac:dyDescent="0.35"/>
    <row r="98735" customFormat="1" x14ac:dyDescent="0.35"/>
    <row r="98736" customFormat="1" x14ac:dyDescent="0.35"/>
    <row r="98737" customFormat="1" x14ac:dyDescent="0.35"/>
    <row r="98738" customFormat="1" x14ac:dyDescent="0.35"/>
    <row r="98739" customFormat="1" x14ac:dyDescent="0.35"/>
    <row r="98740" customFormat="1" x14ac:dyDescent="0.35"/>
    <row r="98741" customFormat="1" x14ac:dyDescent="0.35"/>
    <row r="98742" customFormat="1" x14ac:dyDescent="0.35"/>
    <row r="98743" customFormat="1" x14ac:dyDescent="0.35"/>
    <row r="98744" customFormat="1" x14ac:dyDescent="0.35"/>
    <row r="98745" customFormat="1" x14ac:dyDescent="0.35"/>
    <row r="98746" customFormat="1" x14ac:dyDescent="0.35"/>
    <row r="98747" customFormat="1" x14ac:dyDescent="0.35"/>
    <row r="98748" customFormat="1" x14ac:dyDescent="0.35"/>
    <row r="98749" customFormat="1" x14ac:dyDescent="0.35"/>
    <row r="98750" customFormat="1" x14ac:dyDescent="0.35"/>
    <row r="98751" customFormat="1" x14ac:dyDescent="0.35"/>
    <row r="98752" customFormat="1" x14ac:dyDescent="0.35"/>
    <row r="98753" customFormat="1" x14ac:dyDescent="0.35"/>
    <row r="98754" customFormat="1" x14ac:dyDescent="0.35"/>
    <row r="98755" customFormat="1" x14ac:dyDescent="0.35"/>
    <row r="98756" customFormat="1" x14ac:dyDescent="0.35"/>
    <row r="98757" customFormat="1" x14ac:dyDescent="0.35"/>
    <row r="98758" customFormat="1" x14ac:dyDescent="0.35"/>
    <row r="98759" customFormat="1" x14ac:dyDescent="0.35"/>
    <row r="98760" customFormat="1" x14ac:dyDescent="0.35"/>
    <row r="98761" customFormat="1" x14ac:dyDescent="0.35"/>
    <row r="98762" customFormat="1" x14ac:dyDescent="0.35"/>
    <row r="98763" customFormat="1" x14ac:dyDescent="0.35"/>
    <row r="98764" customFormat="1" x14ac:dyDescent="0.35"/>
    <row r="98765" customFormat="1" x14ac:dyDescent="0.35"/>
    <row r="98766" customFormat="1" x14ac:dyDescent="0.35"/>
    <row r="98767" customFormat="1" x14ac:dyDescent="0.35"/>
    <row r="98768" customFormat="1" x14ac:dyDescent="0.35"/>
    <row r="98769" customFormat="1" x14ac:dyDescent="0.35"/>
    <row r="98770" customFormat="1" x14ac:dyDescent="0.35"/>
    <row r="98771" customFormat="1" x14ac:dyDescent="0.35"/>
    <row r="98772" customFormat="1" x14ac:dyDescent="0.35"/>
    <row r="98773" customFormat="1" x14ac:dyDescent="0.35"/>
    <row r="98774" customFormat="1" x14ac:dyDescent="0.35"/>
    <row r="98775" customFormat="1" x14ac:dyDescent="0.35"/>
    <row r="98776" customFormat="1" x14ac:dyDescent="0.35"/>
    <row r="98777" customFormat="1" x14ac:dyDescent="0.35"/>
    <row r="98778" customFormat="1" x14ac:dyDescent="0.35"/>
    <row r="98779" customFormat="1" x14ac:dyDescent="0.35"/>
    <row r="98780" customFormat="1" x14ac:dyDescent="0.35"/>
    <row r="98781" customFormat="1" x14ac:dyDescent="0.35"/>
    <row r="98782" customFormat="1" x14ac:dyDescent="0.35"/>
    <row r="98783" customFormat="1" x14ac:dyDescent="0.35"/>
    <row r="98784" customFormat="1" x14ac:dyDescent="0.35"/>
    <row r="98785" customFormat="1" x14ac:dyDescent="0.35"/>
    <row r="98786" customFormat="1" x14ac:dyDescent="0.35"/>
    <row r="98787" customFormat="1" x14ac:dyDescent="0.35"/>
    <row r="98788" customFormat="1" x14ac:dyDescent="0.35"/>
    <row r="98789" customFormat="1" x14ac:dyDescent="0.35"/>
    <row r="98790" customFormat="1" x14ac:dyDescent="0.35"/>
    <row r="98791" customFormat="1" x14ac:dyDescent="0.35"/>
    <row r="98792" customFormat="1" x14ac:dyDescent="0.35"/>
    <row r="98793" customFormat="1" x14ac:dyDescent="0.35"/>
    <row r="98794" customFormat="1" x14ac:dyDescent="0.35"/>
    <row r="98795" customFormat="1" x14ac:dyDescent="0.35"/>
    <row r="98796" customFormat="1" x14ac:dyDescent="0.35"/>
    <row r="98797" customFormat="1" x14ac:dyDescent="0.35"/>
    <row r="98798" customFormat="1" x14ac:dyDescent="0.35"/>
    <row r="98799" customFormat="1" x14ac:dyDescent="0.35"/>
    <row r="98800" customFormat="1" x14ac:dyDescent="0.35"/>
    <row r="98801" customFormat="1" x14ac:dyDescent="0.35"/>
    <row r="98802" customFormat="1" x14ac:dyDescent="0.35"/>
    <row r="98803" customFormat="1" x14ac:dyDescent="0.35"/>
    <row r="98804" customFormat="1" x14ac:dyDescent="0.35"/>
    <row r="98805" customFormat="1" x14ac:dyDescent="0.35"/>
    <row r="98806" customFormat="1" x14ac:dyDescent="0.35"/>
    <row r="98807" customFormat="1" x14ac:dyDescent="0.35"/>
    <row r="98808" customFormat="1" x14ac:dyDescent="0.35"/>
    <row r="98809" customFormat="1" x14ac:dyDescent="0.35"/>
    <row r="98810" customFormat="1" x14ac:dyDescent="0.35"/>
    <row r="98811" customFormat="1" x14ac:dyDescent="0.35"/>
    <row r="98812" customFormat="1" x14ac:dyDescent="0.35"/>
    <row r="98813" customFormat="1" x14ac:dyDescent="0.35"/>
    <row r="98814" customFormat="1" x14ac:dyDescent="0.35"/>
    <row r="98815" customFormat="1" x14ac:dyDescent="0.35"/>
    <row r="98816" customFormat="1" x14ac:dyDescent="0.35"/>
    <row r="98817" customFormat="1" x14ac:dyDescent="0.35"/>
    <row r="98818" customFormat="1" x14ac:dyDescent="0.35"/>
    <row r="98819" customFormat="1" x14ac:dyDescent="0.35"/>
    <row r="98820" customFormat="1" x14ac:dyDescent="0.35"/>
    <row r="98821" customFormat="1" x14ac:dyDescent="0.35"/>
    <row r="98822" customFormat="1" x14ac:dyDescent="0.35"/>
    <row r="98823" customFormat="1" x14ac:dyDescent="0.35"/>
    <row r="98824" customFormat="1" x14ac:dyDescent="0.35"/>
    <row r="98825" customFormat="1" x14ac:dyDescent="0.35"/>
    <row r="98826" customFormat="1" x14ac:dyDescent="0.35"/>
    <row r="98827" customFormat="1" x14ac:dyDescent="0.35"/>
    <row r="98828" customFormat="1" x14ac:dyDescent="0.35"/>
    <row r="98829" customFormat="1" x14ac:dyDescent="0.35"/>
    <row r="98830" customFormat="1" x14ac:dyDescent="0.35"/>
    <row r="98831" customFormat="1" x14ac:dyDescent="0.35"/>
    <row r="98832" customFormat="1" x14ac:dyDescent="0.35"/>
    <row r="98833" customFormat="1" x14ac:dyDescent="0.35"/>
    <row r="98834" customFormat="1" x14ac:dyDescent="0.35"/>
    <row r="98835" customFormat="1" x14ac:dyDescent="0.35"/>
    <row r="98836" customFormat="1" x14ac:dyDescent="0.35"/>
    <row r="98837" customFormat="1" x14ac:dyDescent="0.35"/>
    <row r="98838" customFormat="1" x14ac:dyDescent="0.35"/>
    <row r="98839" customFormat="1" x14ac:dyDescent="0.35"/>
    <row r="98840" customFormat="1" x14ac:dyDescent="0.35"/>
    <row r="98841" customFormat="1" x14ac:dyDescent="0.35"/>
    <row r="98842" customFormat="1" x14ac:dyDescent="0.35"/>
    <row r="98843" customFormat="1" x14ac:dyDescent="0.35"/>
    <row r="98844" customFormat="1" x14ac:dyDescent="0.35"/>
    <row r="98845" customFormat="1" x14ac:dyDescent="0.35"/>
    <row r="98846" customFormat="1" x14ac:dyDescent="0.35"/>
    <row r="98847" customFormat="1" x14ac:dyDescent="0.35"/>
    <row r="98848" customFormat="1" x14ac:dyDescent="0.35"/>
    <row r="98849" customFormat="1" x14ac:dyDescent="0.35"/>
    <row r="98850" customFormat="1" x14ac:dyDescent="0.35"/>
    <row r="98851" customFormat="1" x14ac:dyDescent="0.35"/>
    <row r="98852" customFormat="1" x14ac:dyDescent="0.35"/>
    <row r="98853" customFormat="1" x14ac:dyDescent="0.35"/>
    <row r="98854" customFormat="1" x14ac:dyDescent="0.35"/>
    <row r="98855" customFormat="1" x14ac:dyDescent="0.35"/>
    <row r="98856" customFormat="1" x14ac:dyDescent="0.35"/>
    <row r="98857" customFormat="1" x14ac:dyDescent="0.35"/>
    <row r="98858" customFormat="1" x14ac:dyDescent="0.35"/>
    <row r="98859" customFormat="1" x14ac:dyDescent="0.35"/>
    <row r="98860" customFormat="1" x14ac:dyDescent="0.35"/>
    <row r="98861" customFormat="1" x14ac:dyDescent="0.35"/>
    <row r="98862" customFormat="1" x14ac:dyDescent="0.35"/>
    <row r="98863" customFormat="1" x14ac:dyDescent="0.35"/>
    <row r="98864" customFormat="1" x14ac:dyDescent="0.35"/>
    <row r="98865" customFormat="1" x14ac:dyDescent="0.35"/>
    <row r="98866" customFormat="1" x14ac:dyDescent="0.35"/>
    <row r="98867" customFormat="1" x14ac:dyDescent="0.35"/>
    <row r="98868" customFormat="1" x14ac:dyDescent="0.35"/>
    <row r="98869" customFormat="1" x14ac:dyDescent="0.35"/>
    <row r="98870" customFormat="1" x14ac:dyDescent="0.35"/>
    <row r="98871" customFormat="1" x14ac:dyDescent="0.35"/>
    <row r="98872" customFormat="1" x14ac:dyDescent="0.35"/>
    <row r="98873" customFormat="1" x14ac:dyDescent="0.35"/>
    <row r="98874" customFormat="1" x14ac:dyDescent="0.35"/>
    <row r="98875" customFormat="1" x14ac:dyDescent="0.35"/>
    <row r="98876" customFormat="1" x14ac:dyDescent="0.35"/>
    <row r="98877" customFormat="1" x14ac:dyDescent="0.35"/>
    <row r="98878" customFormat="1" x14ac:dyDescent="0.35"/>
    <row r="98879" customFormat="1" x14ac:dyDescent="0.35"/>
    <row r="98880" customFormat="1" x14ac:dyDescent="0.35"/>
    <row r="98881" customFormat="1" x14ac:dyDescent="0.35"/>
    <row r="98882" customFormat="1" x14ac:dyDescent="0.35"/>
    <row r="98883" customFormat="1" x14ac:dyDescent="0.35"/>
    <row r="98884" customFormat="1" x14ac:dyDescent="0.35"/>
    <row r="98885" customFormat="1" x14ac:dyDescent="0.35"/>
    <row r="98886" customFormat="1" x14ac:dyDescent="0.35"/>
    <row r="98887" customFormat="1" x14ac:dyDescent="0.35"/>
    <row r="98888" customFormat="1" x14ac:dyDescent="0.35"/>
    <row r="98889" customFormat="1" x14ac:dyDescent="0.35"/>
    <row r="98890" customFormat="1" x14ac:dyDescent="0.35"/>
    <row r="98891" customFormat="1" x14ac:dyDescent="0.35"/>
    <row r="98892" customFormat="1" x14ac:dyDescent="0.35"/>
    <row r="98893" customFormat="1" x14ac:dyDescent="0.35"/>
    <row r="98894" customFormat="1" x14ac:dyDescent="0.35"/>
    <row r="98895" customFormat="1" x14ac:dyDescent="0.35"/>
    <row r="98896" customFormat="1" x14ac:dyDescent="0.35"/>
    <row r="98897" customFormat="1" x14ac:dyDescent="0.35"/>
    <row r="98898" customFormat="1" x14ac:dyDescent="0.35"/>
    <row r="98899" customFormat="1" x14ac:dyDescent="0.35"/>
    <row r="98900" customFormat="1" x14ac:dyDescent="0.35"/>
    <row r="98901" customFormat="1" x14ac:dyDescent="0.35"/>
    <row r="98902" customFormat="1" x14ac:dyDescent="0.35"/>
    <row r="98903" customFormat="1" x14ac:dyDescent="0.35"/>
    <row r="98904" customFormat="1" x14ac:dyDescent="0.35"/>
    <row r="98905" customFormat="1" x14ac:dyDescent="0.35"/>
    <row r="98906" customFormat="1" x14ac:dyDescent="0.35"/>
    <row r="98907" customFormat="1" x14ac:dyDescent="0.35"/>
    <row r="98908" customFormat="1" x14ac:dyDescent="0.35"/>
    <row r="98909" customFormat="1" x14ac:dyDescent="0.35"/>
    <row r="98910" customFormat="1" x14ac:dyDescent="0.35"/>
    <row r="98911" customFormat="1" x14ac:dyDescent="0.35"/>
    <row r="98912" customFormat="1" x14ac:dyDescent="0.35"/>
    <row r="98913" customFormat="1" x14ac:dyDescent="0.35"/>
    <row r="98914" customFormat="1" x14ac:dyDescent="0.35"/>
    <row r="98915" customFormat="1" x14ac:dyDescent="0.35"/>
    <row r="98916" customFormat="1" x14ac:dyDescent="0.35"/>
    <row r="98917" customFormat="1" x14ac:dyDescent="0.35"/>
    <row r="98918" customFormat="1" x14ac:dyDescent="0.35"/>
    <row r="98919" customFormat="1" x14ac:dyDescent="0.35"/>
    <row r="98920" customFormat="1" x14ac:dyDescent="0.35"/>
    <row r="98921" customFormat="1" x14ac:dyDescent="0.35"/>
    <row r="98922" customFormat="1" x14ac:dyDescent="0.35"/>
    <row r="98923" customFormat="1" x14ac:dyDescent="0.35"/>
    <row r="98924" customFormat="1" x14ac:dyDescent="0.35"/>
    <row r="98925" customFormat="1" x14ac:dyDescent="0.35"/>
    <row r="98926" customFormat="1" x14ac:dyDescent="0.35"/>
    <row r="98927" customFormat="1" x14ac:dyDescent="0.35"/>
    <row r="98928" customFormat="1" x14ac:dyDescent="0.35"/>
    <row r="98929" customFormat="1" x14ac:dyDescent="0.35"/>
    <row r="98930" customFormat="1" x14ac:dyDescent="0.35"/>
    <row r="98931" customFormat="1" x14ac:dyDescent="0.35"/>
    <row r="98932" customFormat="1" x14ac:dyDescent="0.35"/>
    <row r="98933" customFormat="1" x14ac:dyDescent="0.35"/>
    <row r="98934" customFormat="1" x14ac:dyDescent="0.35"/>
    <row r="98935" customFormat="1" x14ac:dyDescent="0.35"/>
    <row r="98936" customFormat="1" x14ac:dyDescent="0.35"/>
    <row r="98937" customFormat="1" x14ac:dyDescent="0.35"/>
    <row r="98938" customFormat="1" x14ac:dyDescent="0.35"/>
    <row r="98939" customFormat="1" x14ac:dyDescent="0.35"/>
    <row r="98940" customFormat="1" x14ac:dyDescent="0.35"/>
    <row r="98941" customFormat="1" x14ac:dyDescent="0.35"/>
    <row r="98942" customFormat="1" x14ac:dyDescent="0.35"/>
    <row r="98943" customFormat="1" x14ac:dyDescent="0.35"/>
    <row r="98944" customFormat="1" x14ac:dyDescent="0.35"/>
    <row r="98945" customFormat="1" x14ac:dyDescent="0.35"/>
    <row r="98946" customFormat="1" x14ac:dyDescent="0.35"/>
    <row r="98947" customFormat="1" x14ac:dyDescent="0.35"/>
    <row r="98948" customFormat="1" x14ac:dyDescent="0.35"/>
    <row r="98949" customFormat="1" x14ac:dyDescent="0.35"/>
    <row r="98950" customFormat="1" x14ac:dyDescent="0.35"/>
    <row r="98951" customFormat="1" x14ac:dyDescent="0.35"/>
    <row r="98952" customFormat="1" x14ac:dyDescent="0.35"/>
    <row r="98953" customFormat="1" x14ac:dyDescent="0.35"/>
    <row r="98954" customFormat="1" x14ac:dyDescent="0.35"/>
    <row r="98955" customFormat="1" x14ac:dyDescent="0.35"/>
    <row r="98956" customFormat="1" x14ac:dyDescent="0.35"/>
    <row r="98957" customFormat="1" x14ac:dyDescent="0.35"/>
    <row r="98958" customFormat="1" x14ac:dyDescent="0.35"/>
    <row r="98959" customFormat="1" x14ac:dyDescent="0.35"/>
    <row r="98960" customFormat="1" x14ac:dyDescent="0.35"/>
    <row r="98961" customFormat="1" x14ac:dyDescent="0.35"/>
    <row r="98962" customFormat="1" x14ac:dyDescent="0.35"/>
    <row r="98963" customFormat="1" x14ac:dyDescent="0.35"/>
    <row r="98964" customFormat="1" x14ac:dyDescent="0.35"/>
    <row r="98965" customFormat="1" x14ac:dyDescent="0.35"/>
    <row r="98966" customFormat="1" x14ac:dyDescent="0.35"/>
    <row r="98967" customFormat="1" x14ac:dyDescent="0.35"/>
    <row r="98968" customFormat="1" x14ac:dyDescent="0.35"/>
    <row r="98969" customFormat="1" x14ac:dyDescent="0.35"/>
    <row r="98970" customFormat="1" x14ac:dyDescent="0.35"/>
    <row r="98971" customFormat="1" x14ac:dyDescent="0.35"/>
    <row r="98972" customFormat="1" x14ac:dyDescent="0.35"/>
    <row r="98973" customFormat="1" x14ac:dyDescent="0.35"/>
    <row r="98974" customFormat="1" x14ac:dyDescent="0.35"/>
    <row r="98975" customFormat="1" x14ac:dyDescent="0.35"/>
    <row r="98976" customFormat="1" x14ac:dyDescent="0.35"/>
    <row r="98977" customFormat="1" x14ac:dyDescent="0.35"/>
    <row r="98978" customFormat="1" x14ac:dyDescent="0.35"/>
    <row r="98979" customFormat="1" x14ac:dyDescent="0.35"/>
    <row r="98980" customFormat="1" x14ac:dyDescent="0.35"/>
    <row r="98981" customFormat="1" x14ac:dyDescent="0.35"/>
    <row r="98982" customFormat="1" x14ac:dyDescent="0.35"/>
    <row r="98983" customFormat="1" x14ac:dyDescent="0.35"/>
    <row r="98984" customFormat="1" x14ac:dyDescent="0.35"/>
    <row r="98985" customFormat="1" x14ac:dyDescent="0.35"/>
    <row r="98986" customFormat="1" x14ac:dyDescent="0.35"/>
    <row r="98987" customFormat="1" x14ac:dyDescent="0.35"/>
    <row r="98988" customFormat="1" x14ac:dyDescent="0.35"/>
    <row r="98989" customFormat="1" x14ac:dyDescent="0.35"/>
    <row r="98990" customFormat="1" x14ac:dyDescent="0.35"/>
    <row r="98991" customFormat="1" x14ac:dyDescent="0.35"/>
    <row r="98992" customFormat="1" x14ac:dyDescent="0.35"/>
    <row r="98993" customFormat="1" x14ac:dyDescent="0.35"/>
    <row r="98994" customFormat="1" x14ac:dyDescent="0.35"/>
    <row r="98995" customFormat="1" x14ac:dyDescent="0.35"/>
    <row r="98996" customFormat="1" x14ac:dyDescent="0.35"/>
    <row r="98997" customFormat="1" x14ac:dyDescent="0.35"/>
    <row r="98998" customFormat="1" x14ac:dyDescent="0.35"/>
    <row r="98999" customFormat="1" x14ac:dyDescent="0.35"/>
    <row r="99000" customFormat="1" x14ac:dyDescent="0.35"/>
    <row r="99001" customFormat="1" x14ac:dyDescent="0.35"/>
    <row r="99002" customFormat="1" x14ac:dyDescent="0.35"/>
    <row r="99003" customFormat="1" x14ac:dyDescent="0.35"/>
    <row r="99004" customFormat="1" x14ac:dyDescent="0.35"/>
    <row r="99005" customFormat="1" x14ac:dyDescent="0.35"/>
    <row r="99006" customFormat="1" x14ac:dyDescent="0.35"/>
    <row r="99007" customFormat="1" x14ac:dyDescent="0.35"/>
    <row r="99008" customFormat="1" x14ac:dyDescent="0.35"/>
    <row r="99009" customFormat="1" x14ac:dyDescent="0.35"/>
    <row r="99010" customFormat="1" x14ac:dyDescent="0.35"/>
    <row r="99011" customFormat="1" x14ac:dyDescent="0.35"/>
    <row r="99012" customFormat="1" x14ac:dyDescent="0.35"/>
    <row r="99013" customFormat="1" x14ac:dyDescent="0.35"/>
    <row r="99014" customFormat="1" x14ac:dyDescent="0.35"/>
    <row r="99015" customFormat="1" x14ac:dyDescent="0.35"/>
    <row r="99016" customFormat="1" x14ac:dyDescent="0.35"/>
    <row r="99017" customFormat="1" x14ac:dyDescent="0.35"/>
    <row r="99018" customFormat="1" x14ac:dyDescent="0.35"/>
    <row r="99019" customFormat="1" x14ac:dyDescent="0.35"/>
    <row r="99020" customFormat="1" x14ac:dyDescent="0.35"/>
    <row r="99021" customFormat="1" x14ac:dyDescent="0.35"/>
    <row r="99022" customFormat="1" x14ac:dyDescent="0.35"/>
    <row r="99023" customFormat="1" x14ac:dyDescent="0.35"/>
    <row r="99024" customFormat="1" x14ac:dyDescent="0.35"/>
    <row r="99025" customFormat="1" x14ac:dyDescent="0.35"/>
    <row r="99026" customFormat="1" x14ac:dyDescent="0.35"/>
    <row r="99027" customFormat="1" x14ac:dyDescent="0.35"/>
    <row r="99028" customFormat="1" x14ac:dyDescent="0.35"/>
    <row r="99029" customFormat="1" x14ac:dyDescent="0.35"/>
    <row r="99030" customFormat="1" x14ac:dyDescent="0.35"/>
    <row r="99031" customFormat="1" x14ac:dyDescent="0.35"/>
    <row r="99032" customFormat="1" x14ac:dyDescent="0.35"/>
    <row r="99033" customFormat="1" x14ac:dyDescent="0.35"/>
    <row r="99034" customFormat="1" x14ac:dyDescent="0.35"/>
    <row r="99035" customFormat="1" x14ac:dyDescent="0.35"/>
    <row r="99036" customFormat="1" x14ac:dyDescent="0.35"/>
    <row r="99037" customFormat="1" x14ac:dyDescent="0.35"/>
    <row r="99038" customFormat="1" x14ac:dyDescent="0.35"/>
    <row r="99039" customFormat="1" x14ac:dyDescent="0.35"/>
    <row r="99040" customFormat="1" x14ac:dyDescent="0.35"/>
    <row r="99041" customFormat="1" x14ac:dyDescent="0.35"/>
    <row r="99042" customFormat="1" x14ac:dyDescent="0.35"/>
    <row r="99043" customFormat="1" x14ac:dyDescent="0.35"/>
    <row r="99044" customFormat="1" x14ac:dyDescent="0.35"/>
    <row r="99045" customFormat="1" x14ac:dyDescent="0.35"/>
    <row r="99046" customFormat="1" x14ac:dyDescent="0.35"/>
    <row r="99047" customFormat="1" x14ac:dyDescent="0.35"/>
    <row r="99048" customFormat="1" x14ac:dyDescent="0.35"/>
    <row r="99049" customFormat="1" x14ac:dyDescent="0.35"/>
    <row r="99050" customFormat="1" x14ac:dyDescent="0.35"/>
    <row r="99051" customFormat="1" x14ac:dyDescent="0.35"/>
    <row r="99052" customFormat="1" x14ac:dyDescent="0.35"/>
    <row r="99053" customFormat="1" x14ac:dyDescent="0.35"/>
    <row r="99054" customFormat="1" x14ac:dyDescent="0.35"/>
    <row r="99055" customFormat="1" x14ac:dyDescent="0.35"/>
    <row r="99056" customFormat="1" x14ac:dyDescent="0.35"/>
    <row r="99057" customFormat="1" x14ac:dyDescent="0.35"/>
    <row r="99058" customFormat="1" x14ac:dyDescent="0.35"/>
    <row r="99059" customFormat="1" x14ac:dyDescent="0.35"/>
    <row r="99060" customFormat="1" x14ac:dyDescent="0.35"/>
    <row r="99061" customFormat="1" x14ac:dyDescent="0.35"/>
    <row r="99062" customFormat="1" x14ac:dyDescent="0.35"/>
    <row r="99063" customFormat="1" x14ac:dyDescent="0.35"/>
    <row r="99064" customFormat="1" x14ac:dyDescent="0.35"/>
    <row r="99065" customFormat="1" x14ac:dyDescent="0.35"/>
    <row r="99066" customFormat="1" x14ac:dyDescent="0.35"/>
    <row r="99067" customFormat="1" x14ac:dyDescent="0.35"/>
    <row r="99068" customFormat="1" x14ac:dyDescent="0.35"/>
    <row r="99069" customFormat="1" x14ac:dyDescent="0.35"/>
    <row r="99070" customFormat="1" x14ac:dyDescent="0.35"/>
    <row r="99071" customFormat="1" x14ac:dyDescent="0.35"/>
    <row r="99072" customFormat="1" x14ac:dyDescent="0.35"/>
    <row r="99073" customFormat="1" x14ac:dyDescent="0.35"/>
    <row r="99074" customFormat="1" x14ac:dyDescent="0.35"/>
    <row r="99075" customFormat="1" x14ac:dyDescent="0.35"/>
    <row r="99076" customFormat="1" x14ac:dyDescent="0.35"/>
    <row r="99077" customFormat="1" x14ac:dyDescent="0.35"/>
    <row r="99078" customFormat="1" x14ac:dyDescent="0.35"/>
    <row r="99079" customFormat="1" x14ac:dyDescent="0.35"/>
    <row r="99080" customFormat="1" x14ac:dyDescent="0.35"/>
    <row r="99081" customFormat="1" x14ac:dyDescent="0.35"/>
    <row r="99082" customFormat="1" x14ac:dyDescent="0.35"/>
    <row r="99083" customFormat="1" x14ac:dyDescent="0.35"/>
    <row r="99084" customFormat="1" x14ac:dyDescent="0.35"/>
    <row r="99085" customFormat="1" x14ac:dyDescent="0.35"/>
    <row r="99086" customFormat="1" x14ac:dyDescent="0.35"/>
    <row r="99087" customFormat="1" x14ac:dyDescent="0.35"/>
    <row r="99088" customFormat="1" x14ac:dyDescent="0.35"/>
    <row r="99089" customFormat="1" x14ac:dyDescent="0.35"/>
    <row r="99090" customFormat="1" x14ac:dyDescent="0.35"/>
    <row r="99091" customFormat="1" x14ac:dyDescent="0.35"/>
    <row r="99092" customFormat="1" x14ac:dyDescent="0.35"/>
    <row r="99093" customFormat="1" x14ac:dyDescent="0.35"/>
    <row r="99094" customFormat="1" x14ac:dyDescent="0.35"/>
    <row r="99095" customFormat="1" x14ac:dyDescent="0.35"/>
    <row r="99096" customFormat="1" x14ac:dyDescent="0.35"/>
    <row r="99097" customFormat="1" x14ac:dyDescent="0.35"/>
    <row r="99098" customFormat="1" x14ac:dyDescent="0.35"/>
    <row r="99099" customFormat="1" x14ac:dyDescent="0.35"/>
    <row r="99100" customFormat="1" x14ac:dyDescent="0.35"/>
    <row r="99101" customFormat="1" x14ac:dyDescent="0.35"/>
    <row r="99102" customFormat="1" x14ac:dyDescent="0.35"/>
    <row r="99103" customFormat="1" x14ac:dyDescent="0.35"/>
    <row r="99104" customFormat="1" x14ac:dyDescent="0.35"/>
    <row r="99105" customFormat="1" x14ac:dyDescent="0.35"/>
    <row r="99106" customFormat="1" x14ac:dyDescent="0.35"/>
    <row r="99107" customFormat="1" x14ac:dyDescent="0.35"/>
    <row r="99108" customFormat="1" x14ac:dyDescent="0.35"/>
    <row r="99109" customFormat="1" x14ac:dyDescent="0.35"/>
    <row r="99110" customFormat="1" x14ac:dyDescent="0.35"/>
    <row r="99111" customFormat="1" x14ac:dyDescent="0.35"/>
    <row r="99112" customFormat="1" x14ac:dyDescent="0.35"/>
    <row r="99113" customFormat="1" x14ac:dyDescent="0.35"/>
    <row r="99114" customFormat="1" x14ac:dyDescent="0.35"/>
    <row r="99115" customFormat="1" x14ac:dyDescent="0.35"/>
    <row r="99116" customFormat="1" x14ac:dyDescent="0.35"/>
    <row r="99117" customFormat="1" x14ac:dyDescent="0.35"/>
    <row r="99118" customFormat="1" x14ac:dyDescent="0.35"/>
    <row r="99119" customFormat="1" x14ac:dyDescent="0.35"/>
    <row r="99120" customFormat="1" x14ac:dyDescent="0.35"/>
    <row r="99121" customFormat="1" x14ac:dyDescent="0.35"/>
    <row r="99122" customFormat="1" x14ac:dyDescent="0.35"/>
    <row r="99123" customFormat="1" x14ac:dyDescent="0.35"/>
    <row r="99124" customFormat="1" x14ac:dyDescent="0.35"/>
    <row r="99125" customFormat="1" x14ac:dyDescent="0.35"/>
    <row r="99126" customFormat="1" x14ac:dyDescent="0.35"/>
    <row r="99127" customFormat="1" x14ac:dyDescent="0.35"/>
    <row r="99128" customFormat="1" x14ac:dyDescent="0.35"/>
    <row r="99129" customFormat="1" x14ac:dyDescent="0.35"/>
    <row r="99130" customFormat="1" x14ac:dyDescent="0.35"/>
    <row r="99131" customFormat="1" x14ac:dyDescent="0.35"/>
    <row r="99132" customFormat="1" x14ac:dyDescent="0.35"/>
    <row r="99133" customFormat="1" x14ac:dyDescent="0.35"/>
    <row r="99134" customFormat="1" x14ac:dyDescent="0.35"/>
    <row r="99135" customFormat="1" x14ac:dyDescent="0.35"/>
    <row r="99136" customFormat="1" x14ac:dyDescent="0.35"/>
    <row r="99137" customFormat="1" x14ac:dyDescent="0.35"/>
    <row r="99138" customFormat="1" x14ac:dyDescent="0.35"/>
    <row r="99139" customFormat="1" x14ac:dyDescent="0.35"/>
    <row r="99140" customFormat="1" x14ac:dyDescent="0.35"/>
    <row r="99141" customFormat="1" x14ac:dyDescent="0.35"/>
    <row r="99142" customFormat="1" x14ac:dyDescent="0.35"/>
    <row r="99143" customFormat="1" x14ac:dyDescent="0.35"/>
    <row r="99144" customFormat="1" x14ac:dyDescent="0.35"/>
    <row r="99145" customFormat="1" x14ac:dyDescent="0.35"/>
    <row r="99146" customFormat="1" x14ac:dyDescent="0.35"/>
    <row r="99147" customFormat="1" x14ac:dyDescent="0.35"/>
    <row r="99148" customFormat="1" x14ac:dyDescent="0.35"/>
    <row r="99149" customFormat="1" x14ac:dyDescent="0.35"/>
    <row r="99150" customFormat="1" x14ac:dyDescent="0.35"/>
    <row r="99151" customFormat="1" x14ac:dyDescent="0.35"/>
    <row r="99152" customFormat="1" x14ac:dyDescent="0.35"/>
    <row r="99153" customFormat="1" x14ac:dyDescent="0.35"/>
    <row r="99154" customFormat="1" x14ac:dyDescent="0.35"/>
    <row r="99155" customFormat="1" x14ac:dyDescent="0.35"/>
    <row r="99156" customFormat="1" x14ac:dyDescent="0.35"/>
    <row r="99157" customFormat="1" x14ac:dyDescent="0.35"/>
    <row r="99158" customFormat="1" x14ac:dyDescent="0.35"/>
    <row r="99159" customFormat="1" x14ac:dyDescent="0.35"/>
    <row r="99160" customFormat="1" x14ac:dyDescent="0.35"/>
    <row r="99161" customFormat="1" x14ac:dyDescent="0.35"/>
    <row r="99162" customFormat="1" x14ac:dyDescent="0.35"/>
    <row r="99163" customFormat="1" x14ac:dyDescent="0.35"/>
    <row r="99164" customFormat="1" x14ac:dyDescent="0.35"/>
    <row r="99165" customFormat="1" x14ac:dyDescent="0.35"/>
    <row r="99166" customFormat="1" x14ac:dyDescent="0.35"/>
    <row r="99167" customFormat="1" x14ac:dyDescent="0.35"/>
    <row r="99168" customFormat="1" x14ac:dyDescent="0.35"/>
    <row r="99169" customFormat="1" x14ac:dyDescent="0.35"/>
    <row r="99170" customFormat="1" x14ac:dyDescent="0.35"/>
    <row r="99171" customFormat="1" x14ac:dyDescent="0.35"/>
    <row r="99172" customFormat="1" x14ac:dyDescent="0.35"/>
    <row r="99173" customFormat="1" x14ac:dyDescent="0.35"/>
    <row r="99174" customFormat="1" x14ac:dyDescent="0.35"/>
    <row r="99175" customFormat="1" x14ac:dyDescent="0.35"/>
    <row r="99176" customFormat="1" x14ac:dyDescent="0.35"/>
    <row r="99177" customFormat="1" x14ac:dyDescent="0.35"/>
    <row r="99178" customFormat="1" x14ac:dyDescent="0.35"/>
    <row r="99179" customFormat="1" x14ac:dyDescent="0.35"/>
    <row r="99180" customFormat="1" x14ac:dyDescent="0.35"/>
    <row r="99181" customFormat="1" x14ac:dyDescent="0.35"/>
    <row r="99182" customFormat="1" x14ac:dyDescent="0.35"/>
    <row r="99183" customFormat="1" x14ac:dyDescent="0.35"/>
    <row r="99184" customFormat="1" x14ac:dyDescent="0.35"/>
    <row r="99185" customFormat="1" x14ac:dyDescent="0.35"/>
    <row r="99186" customFormat="1" x14ac:dyDescent="0.35"/>
    <row r="99187" customFormat="1" x14ac:dyDescent="0.35"/>
    <row r="99188" customFormat="1" x14ac:dyDescent="0.35"/>
    <row r="99189" customFormat="1" x14ac:dyDescent="0.35"/>
    <row r="99190" customFormat="1" x14ac:dyDescent="0.35"/>
    <row r="99191" customFormat="1" x14ac:dyDescent="0.35"/>
    <row r="99192" customFormat="1" x14ac:dyDescent="0.35"/>
    <row r="99193" customFormat="1" x14ac:dyDescent="0.35"/>
    <row r="99194" customFormat="1" x14ac:dyDescent="0.35"/>
    <row r="99195" customFormat="1" x14ac:dyDescent="0.35"/>
    <row r="99196" customFormat="1" x14ac:dyDescent="0.35"/>
    <row r="99197" customFormat="1" x14ac:dyDescent="0.35"/>
    <row r="99198" customFormat="1" x14ac:dyDescent="0.35"/>
    <row r="99199" customFormat="1" x14ac:dyDescent="0.35"/>
    <row r="99200" customFormat="1" x14ac:dyDescent="0.35"/>
    <row r="99201" customFormat="1" x14ac:dyDescent="0.35"/>
    <row r="99202" customFormat="1" x14ac:dyDescent="0.35"/>
    <row r="99203" customFormat="1" x14ac:dyDescent="0.35"/>
    <row r="99204" customFormat="1" x14ac:dyDescent="0.35"/>
    <row r="99205" customFormat="1" x14ac:dyDescent="0.35"/>
    <row r="99206" customFormat="1" x14ac:dyDescent="0.35"/>
    <row r="99207" customFormat="1" x14ac:dyDescent="0.35"/>
    <row r="99208" customFormat="1" x14ac:dyDescent="0.35"/>
    <row r="99209" customFormat="1" x14ac:dyDescent="0.35"/>
    <row r="99210" customFormat="1" x14ac:dyDescent="0.35"/>
    <row r="99211" customFormat="1" x14ac:dyDescent="0.35"/>
    <row r="99212" customFormat="1" x14ac:dyDescent="0.35"/>
    <row r="99213" customFormat="1" x14ac:dyDescent="0.35"/>
    <row r="99214" customFormat="1" x14ac:dyDescent="0.35"/>
    <row r="99215" customFormat="1" x14ac:dyDescent="0.35"/>
    <row r="99216" customFormat="1" x14ac:dyDescent="0.35"/>
    <row r="99217" customFormat="1" x14ac:dyDescent="0.35"/>
    <row r="99218" customFormat="1" x14ac:dyDescent="0.35"/>
    <row r="99219" customFormat="1" x14ac:dyDescent="0.35"/>
    <row r="99220" customFormat="1" x14ac:dyDescent="0.35"/>
    <row r="99221" customFormat="1" x14ac:dyDescent="0.35"/>
    <row r="99222" customFormat="1" x14ac:dyDescent="0.35"/>
    <row r="99223" customFormat="1" x14ac:dyDescent="0.35"/>
    <row r="99224" customFormat="1" x14ac:dyDescent="0.35"/>
    <row r="99225" customFormat="1" x14ac:dyDescent="0.35"/>
    <row r="99226" customFormat="1" x14ac:dyDescent="0.35"/>
    <row r="99227" customFormat="1" x14ac:dyDescent="0.35"/>
    <row r="99228" customFormat="1" x14ac:dyDescent="0.35"/>
    <row r="99229" customFormat="1" x14ac:dyDescent="0.35"/>
    <row r="99230" customFormat="1" x14ac:dyDescent="0.35"/>
    <row r="99231" customFormat="1" x14ac:dyDescent="0.35"/>
    <row r="99232" customFormat="1" x14ac:dyDescent="0.35"/>
    <row r="99233" customFormat="1" x14ac:dyDescent="0.35"/>
    <row r="99234" customFormat="1" x14ac:dyDescent="0.35"/>
    <row r="99235" customFormat="1" x14ac:dyDescent="0.35"/>
    <row r="99236" customFormat="1" x14ac:dyDescent="0.35"/>
    <row r="99237" customFormat="1" x14ac:dyDescent="0.35"/>
    <row r="99238" customFormat="1" x14ac:dyDescent="0.35"/>
    <row r="99239" customFormat="1" x14ac:dyDescent="0.35"/>
    <row r="99240" customFormat="1" x14ac:dyDescent="0.35"/>
    <row r="99241" customFormat="1" x14ac:dyDescent="0.35"/>
    <row r="99242" customFormat="1" x14ac:dyDescent="0.35"/>
    <row r="99243" customFormat="1" x14ac:dyDescent="0.35"/>
    <row r="99244" customFormat="1" x14ac:dyDescent="0.35"/>
    <row r="99245" customFormat="1" x14ac:dyDescent="0.35"/>
    <row r="99246" customFormat="1" x14ac:dyDescent="0.35"/>
    <row r="99247" customFormat="1" x14ac:dyDescent="0.35"/>
    <row r="99248" customFormat="1" x14ac:dyDescent="0.35"/>
    <row r="99249" customFormat="1" x14ac:dyDescent="0.35"/>
    <row r="99250" customFormat="1" x14ac:dyDescent="0.35"/>
    <row r="99251" customFormat="1" x14ac:dyDescent="0.35"/>
    <row r="99252" customFormat="1" x14ac:dyDescent="0.35"/>
    <row r="99253" customFormat="1" x14ac:dyDescent="0.35"/>
    <row r="99254" customFormat="1" x14ac:dyDescent="0.35"/>
    <row r="99255" customFormat="1" x14ac:dyDescent="0.35"/>
    <row r="99256" customFormat="1" x14ac:dyDescent="0.35"/>
    <row r="99257" customFormat="1" x14ac:dyDescent="0.35"/>
    <row r="99258" customFormat="1" x14ac:dyDescent="0.35"/>
    <row r="99259" customFormat="1" x14ac:dyDescent="0.35"/>
    <row r="99260" customFormat="1" x14ac:dyDescent="0.35"/>
    <row r="99261" customFormat="1" x14ac:dyDescent="0.35"/>
    <row r="99262" customFormat="1" x14ac:dyDescent="0.35"/>
    <row r="99263" customFormat="1" x14ac:dyDescent="0.35"/>
    <row r="99264" customFormat="1" x14ac:dyDescent="0.35"/>
    <row r="99265" customFormat="1" x14ac:dyDescent="0.35"/>
    <row r="99266" customFormat="1" x14ac:dyDescent="0.35"/>
    <row r="99267" customFormat="1" x14ac:dyDescent="0.35"/>
    <row r="99268" customFormat="1" x14ac:dyDescent="0.35"/>
    <row r="99269" customFormat="1" x14ac:dyDescent="0.35"/>
    <row r="99270" customFormat="1" x14ac:dyDescent="0.35"/>
    <row r="99271" customFormat="1" x14ac:dyDescent="0.35"/>
    <row r="99272" customFormat="1" x14ac:dyDescent="0.35"/>
    <row r="99273" customFormat="1" x14ac:dyDescent="0.35"/>
    <row r="99274" customFormat="1" x14ac:dyDescent="0.35"/>
    <row r="99275" customFormat="1" x14ac:dyDescent="0.35"/>
    <row r="99276" customFormat="1" x14ac:dyDescent="0.35"/>
    <row r="99277" customFormat="1" x14ac:dyDescent="0.35"/>
    <row r="99278" customFormat="1" x14ac:dyDescent="0.35"/>
    <row r="99279" customFormat="1" x14ac:dyDescent="0.35"/>
    <row r="99280" customFormat="1" x14ac:dyDescent="0.35"/>
    <row r="99281" customFormat="1" x14ac:dyDescent="0.35"/>
    <row r="99282" customFormat="1" x14ac:dyDescent="0.35"/>
    <row r="99283" customFormat="1" x14ac:dyDescent="0.35"/>
    <row r="99284" customFormat="1" x14ac:dyDescent="0.35"/>
    <row r="99285" customFormat="1" x14ac:dyDescent="0.35"/>
    <row r="99286" customFormat="1" x14ac:dyDescent="0.35"/>
    <row r="99287" customFormat="1" x14ac:dyDescent="0.35"/>
    <row r="99288" customFormat="1" x14ac:dyDescent="0.35"/>
    <row r="99289" customFormat="1" x14ac:dyDescent="0.35"/>
    <row r="99290" customFormat="1" x14ac:dyDescent="0.35"/>
    <row r="99291" customFormat="1" x14ac:dyDescent="0.35"/>
    <row r="99292" customFormat="1" x14ac:dyDescent="0.35"/>
    <row r="99293" customFormat="1" x14ac:dyDescent="0.35"/>
    <row r="99294" customFormat="1" x14ac:dyDescent="0.35"/>
    <row r="99295" customFormat="1" x14ac:dyDescent="0.35"/>
    <row r="99296" customFormat="1" x14ac:dyDescent="0.35"/>
    <row r="99297" customFormat="1" x14ac:dyDescent="0.35"/>
    <row r="99298" customFormat="1" x14ac:dyDescent="0.35"/>
    <row r="99299" customFormat="1" x14ac:dyDescent="0.35"/>
    <row r="99300" customFormat="1" x14ac:dyDescent="0.35"/>
    <row r="99301" customFormat="1" x14ac:dyDescent="0.35"/>
    <row r="99302" customFormat="1" x14ac:dyDescent="0.35"/>
    <row r="99303" customFormat="1" x14ac:dyDescent="0.35"/>
    <row r="99304" customFormat="1" x14ac:dyDescent="0.35"/>
    <row r="99305" customFormat="1" x14ac:dyDescent="0.35"/>
    <row r="99306" customFormat="1" x14ac:dyDescent="0.35"/>
    <row r="99307" customFormat="1" x14ac:dyDescent="0.35"/>
    <row r="99308" customFormat="1" x14ac:dyDescent="0.35"/>
    <row r="99309" customFormat="1" x14ac:dyDescent="0.35"/>
    <row r="99310" customFormat="1" x14ac:dyDescent="0.35"/>
    <row r="99311" customFormat="1" x14ac:dyDescent="0.35"/>
    <row r="99312" customFormat="1" x14ac:dyDescent="0.35"/>
    <row r="99313" customFormat="1" x14ac:dyDescent="0.35"/>
    <row r="99314" customFormat="1" x14ac:dyDescent="0.35"/>
    <row r="99315" customFormat="1" x14ac:dyDescent="0.35"/>
    <row r="99316" customFormat="1" x14ac:dyDescent="0.35"/>
    <row r="99317" customFormat="1" x14ac:dyDescent="0.35"/>
    <row r="99318" customFormat="1" x14ac:dyDescent="0.35"/>
    <row r="99319" customFormat="1" x14ac:dyDescent="0.35"/>
    <row r="99320" customFormat="1" x14ac:dyDescent="0.35"/>
    <row r="99321" customFormat="1" x14ac:dyDescent="0.35"/>
    <row r="99322" customFormat="1" x14ac:dyDescent="0.35"/>
    <row r="99323" customFormat="1" x14ac:dyDescent="0.35"/>
    <row r="99324" customFormat="1" x14ac:dyDescent="0.35"/>
    <row r="99325" customFormat="1" x14ac:dyDescent="0.35"/>
    <row r="99326" customFormat="1" x14ac:dyDescent="0.35"/>
    <row r="99327" customFormat="1" x14ac:dyDescent="0.35"/>
    <row r="99328" customFormat="1" x14ac:dyDescent="0.35"/>
    <row r="99329" customFormat="1" x14ac:dyDescent="0.35"/>
    <row r="99330" customFormat="1" x14ac:dyDescent="0.35"/>
    <row r="99331" customFormat="1" x14ac:dyDescent="0.35"/>
    <row r="99332" customFormat="1" x14ac:dyDescent="0.35"/>
    <row r="99333" customFormat="1" x14ac:dyDescent="0.35"/>
    <row r="99334" customFormat="1" x14ac:dyDescent="0.35"/>
    <row r="99335" customFormat="1" x14ac:dyDescent="0.35"/>
    <row r="99336" customFormat="1" x14ac:dyDescent="0.35"/>
    <row r="99337" customFormat="1" x14ac:dyDescent="0.35"/>
    <row r="99338" customFormat="1" x14ac:dyDescent="0.35"/>
    <row r="99339" customFormat="1" x14ac:dyDescent="0.35"/>
    <row r="99340" customFormat="1" x14ac:dyDescent="0.35"/>
    <row r="99341" customFormat="1" x14ac:dyDescent="0.35"/>
    <row r="99342" customFormat="1" x14ac:dyDescent="0.35"/>
    <row r="99343" customFormat="1" x14ac:dyDescent="0.35"/>
    <row r="99344" customFormat="1" x14ac:dyDescent="0.35"/>
    <row r="99345" customFormat="1" x14ac:dyDescent="0.35"/>
    <row r="99346" customFormat="1" x14ac:dyDescent="0.35"/>
    <row r="99347" customFormat="1" x14ac:dyDescent="0.35"/>
    <row r="99348" customFormat="1" x14ac:dyDescent="0.35"/>
    <row r="99349" customFormat="1" x14ac:dyDescent="0.35"/>
    <row r="99350" customFormat="1" x14ac:dyDescent="0.35"/>
    <row r="99351" customFormat="1" x14ac:dyDescent="0.35"/>
    <row r="99352" customFormat="1" x14ac:dyDescent="0.35"/>
    <row r="99353" customFormat="1" x14ac:dyDescent="0.35"/>
    <row r="99354" customFormat="1" x14ac:dyDescent="0.35"/>
    <row r="99355" customFormat="1" x14ac:dyDescent="0.35"/>
    <row r="99356" customFormat="1" x14ac:dyDescent="0.35"/>
    <row r="99357" customFormat="1" x14ac:dyDescent="0.35"/>
    <row r="99358" customFormat="1" x14ac:dyDescent="0.35"/>
    <row r="99359" customFormat="1" x14ac:dyDescent="0.35"/>
    <row r="99360" customFormat="1" x14ac:dyDescent="0.35"/>
    <row r="99361" customFormat="1" x14ac:dyDescent="0.35"/>
    <row r="99362" customFormat="1" x14ac:dyDescent="0.35"/>
    <row r="99363" customFormat="1" x14ac:dyDescent="0.35"/>
    <row r="99364" customFormat="1" x14ac:dyDescent="0.35"/>
    <row r="99365" customFormat="1" x14ac:dyDescent="0.35"/>
    <row r="99366" customFormat="1" x14ac:dyDescent="0.35"/>
    <row r="99367" customFormat="1" x14ac:dyDescent="0.35"/>
    <row r="99368" customFormat="1" x14ac:dyDescent="0.35"/>
    <row r="99369" customFormat="1" x14ac:dyDescent="0.35"/>
    <row r="99370" customFormat="1" x14ac:dyDescent="0.35"/>
    <row r="99371" customFormat="1" x14ac:dyDescent="0.35"/>
    <row r="99372" customFormat="1" x14ac:dyDescent="0.35"/>
    <row r="99373" customFormat="1" x14ac:dyDescent="0.35"/>
    <row r="99374" customFormat="1" x14ac:dyDescent="0.35"/>
    <row r="99375" customFormat="1" x14ac:dyDescent="0.35"/>
    <row r="99376" customFormat="1" x14ac:dyDescent="0.35"/>
    <row r="99377" customFormat="1" x14ac:dyDescent="0.35"/>
    <row r="99378" customFormat="1" x14ac:dyDescent="0.35"/>
    <row r="99379" customFormat="1" x14ac:dyDescent="0.35"/>
    <row r="99380" customFormat="1" x14ac:dyDescent="0.35"/>
    <row r="99381" customFormat="1" x14ac:dyDescent="0.35"/>
    <row r="99382" customFormat="1" x14ac:dyDescent="0.35"/>
    <row r="99383" customFormat="1" x14ac:dyDescent="0.35"/>
    <row r="99384" customFormat="1" x14ac:dyDescent="0.35"/>
    <row r="99385" customFormat="1" x14ac:dyDescent="0.35"/>
    <row r="99386" customFormat="1" x14ac:dyDescent="0.35"/>
    <row r="99387" customFormat="1" x14ac:dyDescent="0.35"/>
    <row r="99388" customFormat="1" x14ac:dyDescent="0.35"/>
    <row r="99389" customFormat="1" x14ac:dyDescent="0.35"/>
    <row r="99390" customFormat="1" x14ac:dyDescent="0.35"/>
    <row r="99391" customFormat="1" x14ac:dyDescent="0.35"/>
    <row r="99392" customFormat="1" x14ac:dyDescent="0.35"/>
    <row r="99393" customFormat="1" x14ac:dyDescent="0.35"/>
    <row r="99394" customFormat="1" x14ac:dyDescent="0.35"/>
    <row r="99395" customFormat="1" x14ac:dyDescent="0.35"/>
    <row r="99396" customFormat="1" x14ac:dyDescent="0.35"/>
    <row r="99397" customFormat="1" x14ac:dyDescent="0.35"/>
    <row r="99398" customFormat="1" x14ac:dyDescent="0.35"/>
    <row r="99399" customFormat="1" x14ac:dyDescent="0.35"/>
    <row r="99400" customFormat="1" x14ac:dyDescent="0.35"/>
    <row r="99401" customFormat="1" x14ac:dyDescent="0.35"/>
    <row r="99402" customFormat="1" x14ac:dyDescent="0.35"/>
    <row r="99403" customFormat="1" x14ac:dyDescent="0.35"/>
    <row r="99404" customFormat="1" x14ac:dyDescent="0.35"/>
    <row r="99405" customFormat="1" x14ac:dyDescent="0.35"/>
    <row r="99406" customFormat="1" x14ac:dyDescent="0.35"/>
    <row r="99407" customFormat="1" x14ac:dyDescent="0.35"/>
    <row r="99408" customFormat="1" x14ac:dyDescent="0.35"/>
    <row r="99409" customFormat="1" x14ac:dyDescent="0.35"/>
    <row r="99410" customFormat="1" x14ac:dyDescent="0.35"/>
    <row r="99411" customFormat="1" x14ac:dyDescent="0.35"/>
    <row r="99412" customFormat="1" x14ac:dyDescent="0.35"/>
    <row r="99413" customFormat="1" x14ac:dyDescent="0.35"/>
    <row r="99414" customFormat="1" x14ac:dyDescent="0.35"/>
    <row r="99415" customFormat="1" x14ac:dyDescent="0.35"/>
    <row r="99416" customFormat="1" x14ac:dyDescent="0.35"/>
    <row r="99417" customFormat="1" x14ac:dyDescent="0.35"/>
    <row r="99418" customFormat="1" x14ac:dyDescent="0.35"/>
    <row r="99419" customFormat="1" x14ac:dyDescent="0.35"/>
    <row r="99420" customFormat="1" x14ac:dyDescent="0.35"/>
    <row r="99421" customFormat="1" x14ac:dyDescent="0.35"/>
    <row r="99422" customFormat="1" x14ac:dyDescent="0.35"/>
    <row r="99423" customFormat="1" x14ac:dyDescent="0.35"/>
    <row r="99424" customFormat="1" x14ac:dyDescent="0.35"/>
    <row r="99425" customFormat="1" x14ac:dyDescent="0.35"/>
    <row r="99426" customFormat="1" x14ac:dyDescent="0.35"/>
    <row r="99427" customFormat="1" x14ac:dyDescent="0.35"/>
    <row r="99428" customFormat="1" x14ac:dyDescent="0.35"/>
    <row r="99429" customFormat="1" x14ac:dyDescent="0.35"/>
    <row r="99430" customFormat="1" x14ac:dyDescent="0.35"/>
    <row r="99431" customFormat="1" x14ac:dyDescent="0.35"/>
    <row r="99432" customFormat="1" x14ac:dyDescent="0.35"/>
    <row r="99433" customFormat="1" x14ac:dyDescent="0.35"/>
    <row r="99434" customFormat="1" x14ac:dyDescent="0.35"/>
    <row r="99435" customFormat="1" x14ac:dyDescent="0.35"/>
    <row r="99436" customFormat="1" x14ac:dyDescent="0.35"/>
    <row r="99437" customFormat="1" x14ac:dyDescent="0.35"/>
    <row r="99438" customFormat="1" x14ac:dyDescent="0.35"/>
    <row r="99439" customFormat="1" x14ac:dyDescent="0.35"/>
    <row r="99440" customFormat="1" x14ac:dyDescent="0.35"/>
    <row r="99441" customFormat="1" x14ac:dyDescent="0.35"/>
    <row r="99442" customFormat="1" x14ac:dyDescent="0.35"/>
    <row r="99443" customFormat="1" x14ac:dyDescent="0.35"/>
    <row r="99444" customFormat="1" x14ac:dyDescent="0.35"/>
    <row r="99445" customFormat="1" x14ac:dyDescent="0.35"/>
    <row r="99446" customFormat="1" x14ac:dyDescent="0.35"/>
    <row r="99447" customFormat="1" x14ac:dyDescent="0.35"/>
    <row r="99448" customFormat="1" x14ac:dyDescent="0.35"/>
    <row r="99449" customFormat="1" x14ac:dyDescent="0.35"/>
    <row r="99450" customFormat="1" x14ac:dyDescent="0.35"/>
    <row r="99451" customFormat="1" x14ac:dyDescent="0.35"/>
    <row r="99452" customFormat="1" x14ac:dyDescent="0.35"/>
    <row r="99453" customFormat="1" x14ac:dyDescent="0.35"/>
    <row r="99454" customFormat="1" x14ac:dyDescent="0.35"/>
    <row r="99455" customFormat="1" x14ac:dyDescent="0.35"/>
    <row r="99456" customFormat="1" x14ac:dyDescent="0.35"/>
    <row r="99457" customFormat="1" x14ac:dyDescent="0.35"/>
    <row r="99458" customFormat="1" x14ac:dyDescent="0.35"/>
    <row r="99459" customFormat="1" x14ac:dyDescent="0.35"/>
    <row r="99460" customFormat="1" x14ac:dyDescent="0.35"/>
    <row r="99461" customFormat="1" x14ac:dyDescent="0.35"/>
    <row r="99462" customFormat="1" x14ac:dyDescent="0.35"/>
    <row r="99463" customFormat="1" x14ac:dyDescent="0.35"/>
    <row r="99464" customFormat="1" x14ac:dyDescent="0.35"/>
    <row r="99465" customFormat="1" x14ac:dyDescent="0.35"/>
    <row r="99466" customFormat="1" x14ac:dyDescent="0.35"/>
    <row r="99467" customFormat="1" x14ac:dyDescent="0.35"/>
    <row r="99468" customFormat="1" x14ac:dyDescent="0.35"/>
    <row r="99469" customFormat="1" x14ac:dyDescent="0.35"/>
    <row r="99470" customFormat="1" x14ac:dyDescent="0.35"/>
    <row r="99471" customFormat="1" x14ac:dyDescent="0.35"/>
    <row r="99472" customFormat="1" x14ac:dyDescent="0.35"/>
    <row r="99473" customFormat="1" x14ac:dyDescent="0.35"/>
    <row r="99474" customFormat="1" x14ac:dyDescent="0.35"/>
    <row r="99475" customFormat="1" x14ac:dyDescent="0.35"/>
    <row r="99476" customFormat="1" x14ac:dyDescent="0.35"/>
    <row r="99477" customFormat="1" x14ac:dyDescent="0.35"/>
    <row r="99478" customFormat="1" x14ac:dyDescent="0.35"/>
    <row r="99479" customFormat="1" x14ac:dyDescent="0.35"/>
    <row r="99480" customFormat="1" x14ac:dyDescent="0.35"/>
    <row r="99481" customFormat="1" x14ac:dyDescent="0.35"/>
    <row r="99482" customFormat="1" x14ac:dyDescent="0.35"/>
    <row r="99483" customFormat="1" x14ac:dyDescent="0.35"/>
    <row r="99484" customFormat="1" x14ac:dyDescent="0.35"/>
    <row r="99485" customFormat="1" x14ac:dyDescent="0.35"/>
    <row r="99486" customFormat="1" x14ac:dyDescent="0.35"/>
    <row r="99487" customFormat="1" x14ac:dyDescent="0.35"/>
    <row r="99488" customFormat="1" x14ac:dyDescent="0.35"/>
    <row r="99489" customFormat="1" x14ac:dyDescent="0.35"/>
    <row r="99490" customFormat="1" x14ac:dyDescent="0.35"/>
    <row r="99491" customFormat="1" x14ac:dyDescent="0.35"/>
    <row r="99492" customFormat="1" x14ac:dyDescent="0.35"/>
    <row r="99493" customFormat="1" x14ac:dyDescent="0.35"/>
    <row r="99494" customFormat="1" x14ac:dyDescent="0.35"/>
    <row r="99495" customFormat="1" x14ac:dyDescent="0.35"/>
    <row r="99496" customFormat="1" x14ac:dyDescent="0.35"/>
    <row r="99497" customFormat="1" x14ac:dyDescent="0.35"/>
    <row r="99498" customFormat="1" x14ac:dyDescent="0.35"/>
    <row r="99499" customFormat="1" x14ac:dyDescent="0.35"/>
    <row r="99500" customFormat="1" x14ac:dyDescent="0.35"/>
    <row r="99501" customFormat="1" x14ac:dyDescent="0.35"/>
    <row r="99502" customFormat="1" x14ac:dyDescent="0.35"/>
    <row r="99503" customFormat="1" x14ac:dyDescent="0.35"/>
    <row r="99504" customFormat="1" x14ac:dyDescent="0.35"/>
    <row r="99505" customFormat="1" x14ac:dyDescent="0.35"/>
    <row r="99506" customFormat="1" x14ac:dyDescent="0.35"/>
    <row r="99507" customFormat="1" x14ac:dyDescent="0.35"/>
    <row r="99508" customFormat="1" x14ac:dyDescent="0.35"/>
    <row r="99509" customFormat="1" x14ac:dyDescent="0.35"/>
    <row r="99510" customFormat="1" x14ac:dyDescent="0.35"/>
    <row r="99511" customFormat="1" x14ac:dyDescent="0.35"/>
    <row r="99512" customFormat="1" x14ac:dyDescent="0.35"/>
    <row r="99513" customFormat="1" x14ac:dyDescent="0.35"/>
    <row r="99514" customFormat="1" x14ac:dyDescent="0.35"/>
    <row r="99515" customFormat="1" x14ac:dyDescent="0.35"/>
    <row r="99516" customFormat="1" x14ac:dyDescent="0.35"/>
    <row r="99517" customFormat="1" x14ac:dyDescent="0.35"/>
    <row r="99518" customFormat="1" x14ac:dyDescent="0.35"/>
    <row r="99519" customFormat="1" x14ac:dyDescent="0.35"/>
    <row r="99520" customFormat="1" x14ac:dyDescent="0.35"/>
    <row r="99521" customFormat="1" x14ac:dyDescent="0.35"/>
    <row r="99522" customFormat="1" x14ac:dyDescent="0.35"/>
    <row r="99523" customFormat="1" x14ac:dyDescent="0.35"/>
    <row r="99524" customFormat="1" x14ac:dyDescent="0.35"/>
    <row r="99525" customFormat="1" x14ac:dyDescent="0.35"/>
    <row r="99526" customFormat="1" x14ac:dyDescent="0.35"/>
    <row r="99527" customFormat="1" x14ac:dyDescent="0.35"/>
    <row r="99528" customFormat="1" x14ac:dyDescent="0.35"/>
    <row r="99529" customFormat="1" x14ac:dyDescent="0.35"/>
    <row r="99530" customFormat="1" x14ac:dyDescent="0.35"/>
    <row r="99531" customFormat="1" x14ac:dyDescent="0.35"/>
    <row r="99532" customFormat="1" x14ac:dyDescent="0.35"/>
    <row r="99533" customFormat="1" x14ac:dyDescent="0.35"/>
    <row r="99534" customFormat="1" x14ac:dyDescent="0.35"/>
    <row r="99535" customFormat="1" x14ac:dyDescent="0.35"/>
    <row r="99536" customFormat="1" x14ac:dyDescent="0.35"/>
    <row r="99537" customFormat="1" x14ac:dyDescent="0.35"/>
    <row r="99538" customFormat="1" x14ac:dyDescent="0.35"/>
    <row r="99539" customFormat="1" x14ac:dyDescent="0.35"/>
    <row r="99540" customFormat="1" x14ac:dyDescent="0.35"/>
    <row r="99541" customFormat="1" x14ac:dyDescent="0.35"/>
    <row r="99542" customFormat="1" x14ac:dyDescent="0.35"/>
    <row r="99543" customFormat="1" x14ac:dyDescent="0.35"/>
    <row r="99544" customFormat="1" x14ac:dyDescent="0.35"/>
    <row r="99545" customFormat="1" x14ac:dyDescent="0.35"/>
    <row r="99546" customFormat="1" x14ac:dyDescent="0.35"/>
    <row r="99547" customFormat="1" x14ac:dyDescent="0.35"/>
    <row r="99548" customFormat="1" x14ac:dyDescent="0.35"/>
    <row r="99549" customFormat="1" x14ac:dyDescent="0.35"/>
    <row r="99550" customFormat="1" x14ac:dyDescent="0.35"/>
    <row r="99551" customFormat="1" x14ac:dyDescent="0.35"/>
    <row r="99552" customFormat="1" x14ac:dyDescent="0.35"/>
    <row r="99553" customFormat="1" x14ac:dyDescent="0.35"/>
    <row r="99554" customFormat="1" x14ac:dyDescent="0.35"/>
    <row r="99555" customFormat="1" x14ac:dyDescent="0.35"/>
    <row r="99556" customFormat="1" x14ac:dyDescent="0.35"/>
    <row r="99557" customFormat="1" x14ac:dyDescent="0.35"/>
    <row r="99558" customFormat="1" x14ac:dyDescent="0.35"/>
    <row r="99559" customFormat="1" x14ac:dyDescent="0.35"/>
    <row r="99560" customFormat="1" x14ac:dyDescent="0.35"/>
    <row r="99561" customFormat="1" x14ac:dyDescent="0.35"/>
    <row r="99562" customFormat="1" x14ac:dyDescent="0.35"/>
    <row r="99563" customFormat="1" x14ac:dyDescent="0.35"/>
    <row r="99564" customFormat="1" x14ac:dyDescent="0.35"/>
    <row r="99565" customFormat="1" x14ac:dyDescent="0.35"/>
    <row r="99566" customFormat="1" x14ac:dyDescent="0.35"/>
    <row r="99567" customFormat="1" x14ac:dyDescent="0.35"/>
    <row r="99568" customFormat="1" x14ac:dyDescent="0.35"/>
    <row r="99569" customFormat="1" x14ac:dyDescent="0.35"/>
    <row r="99570" customFormat="1" x14ac:dyDescent="0.35"/>
    <row r="99571" customFormat="1" x14ac:dyDescent="0.35"/>
    <row r="99572" customFormat="1" x14ac:dyDescent="0.35"/>
    <row r="99573" customFormat="1" x14ac:dyDescent="0.35"/>
    <row r="99574" customFormat="1" x14ac:dyDescent="0.35"/>
    <row r="99575" customFormat="1" x14ac:dyDescent="0.35"/>
    <row r="99576" customFormat="1" x14ac:dyDescent="0.35"/>
    <row r="99577" customFormat="1" x14ac:dyDescent="0.35"/>
    <row r="99578" customFormat="1" x14ac:dyDescent="0.35"/>
    <row r="99579" customFormat="1" x14ac:dyDescent="0.35"/>
    <row r="99580" customFormat="1" x14ac:dyDescent="0.35"/>
    <row r="99581" customFormat="1" x14ac:dyDescent="0.35"/>
    <row r="99582" customFormat="1" x14ac:dyDescent="0.35"/>
    <row r="99583" customFormat="1" x14ac:dyDescent="0.35"/>
    <row r="99584" customFormat="1" x14ac:dyDescent="0.35"/>
    <row r="99585" customFormat="1" x14ac:dyDescent="0.35"/>
    <row r="99586" customFormat="1" x14ac:dyDescent="0.35"/>
    <row r="99587" customFormat="1" x14ac:dyDescent="0.35"/>
    <row r="99588" customFormat="1" x14ac:dyDescent="0.35"/>
    <row r="99589" customFormat="1" x14ac:dyDescent="0.35"/>
    <row r="99590" customFormat="1" x14ac:dyDescent="0.35"/>
    <row r="99591" customFormat="1" x14ac:dyDescent="0.35"/>
    <row r="99592" customFormat="1" x14ac:dyDescent="0.35"/>
    <row r="99593" customFormat="1" x14ac:dyDescent="0.35"/>
    <row r="99594" customFormat="1" x14ac:dyDescent="0.35"/>
    <row r="99595" customFormat="1" x14ac:dyDescent="0.35"/>
    <row r="99596" customFormat="1" x14ac:dyDescent="0.35"/>
    <row r="99597" customFormat="1" x14ac:dyDescent="0.35"/>
    <row r="99598" customFormat="1" x14ac:dyDescent="0.35"/>
    <row r="99599" customFormat="1" x14ac:dyDescent="0.35"/>
    <row r="99600" customFormat="1" x14ac:dyDescent="0.35"/>
    <row r="99601" customFormat="1" x14ac:dyDescent="0.35"/>
    <row r="99602" customFormat="1" x14ac:dyDescent="0.35"/>
    <row r="99603" customFormat="1" x14ac:dyDescent="0.35"/>
    <row r="99604" customFormat="1" x14ac:dyDescent="0.35"/>
    <row r="99605" customFormat="1" x14ac:dyDescent="0.35"/>
    <row r="99606" customFormat="1" x14ac:dyDescent="0.35"/>
    <row r="99607" customFormat="1" x14ac:dyDescent="0.35"/>
    <row r="99608" customFormat="1" x14ac:dyDescent="0.35"/>
    <row r="99609" customFormat="1" x14ac:dyDescent="0.35"/>
    <row r="99610" customFormat="1" x14ac:dyDescent="0.35"/>
    <row r="99611" customFormat="1" x14ac:dyDescent="0.35"/>
    <row r="99612" customFormat="1" x14ac:dyDescent="0.35"/>
    <row r="99613" customFormat="1" x14ac:dyDescent="0.35"/>
    <row r="99614" customFormat="1" x14ac:dyDescent="0.35"/>
    <row r="99615" customFormat="1" x14ac:dyDescent="0.35"/>
    <row r="99616" customFormat="1" x14ac:dyDescent="0.35"/>
    <row r="99617" customFormat="1" x14ac:dyDescent="0.35"/>
    <row r="99618" customFormat="1" x14ac:dyDescent="0.35"/>
    <row r="99619" customFormat="1" x14ac:dyDescent="0.35"/>
    <row r="99620" customFormat="1" x14ac:dyDescent="0.35"/>
    <row r="99621" customFormat="1" x14ac:dyDescent="0.35"/>
    <row r="99622" customFormat="1" x14ac:dyDescent="0.35"/>
    <row r="99623" customFormat="1" x14ac:dyDescent="0.35"/>
    <row r="99624" customFormat="1" x14ac:dyDescent="0.35"/>
    <row r="99625" customFormat="1" x14ac:dyDescent="0.35"/>
    <row r="99626" customFormat="1" x14ac:dyDescent="0.35"/>
    <row r="99627" customFormat="1" x14ac:dyDescent="0.35"/>
    <row r="99628" customFormat="1" x14ac:dyDescent="0.35"/>
    <row r="99629" customFormat="1" x14ac:dyDescent="0.35"/>
    <row r="99630" customFormat="1" x14ac:dyDescent="0.35"/>
    <row r="99631" customFormat="1" x14ac:dyDescent="0.35"/>
    <row r="99632" customFormat="1" x14ac:dyDescent="0.35"/>
    <row r="99633" customFormat="1" x14ac:dyDescent="0.35"/>
    <row r="99634" customFormat="1" x14ac:dyDescent="0.35"/>
    <row r="99635" customFormat="1" x14ac:dyDescent="0.35"/>
    <row r="99636" customFormat="1" x14ac:dyDescent="0.35"/>
    <row r="99637" customFormat="1" x14ac:dyDescent="0.35"/>
    <row r="99638" customFormat="1" x14ac:dyDescent="0.35"/>
    <row r="99639" customFormat="1" x14ac:dyDescent="0.35"/>
    <row r="99640" customFormat="1" x14ac:dyDescent="0.35"/>
    <row r="99641" customFormat="1" x14ac:dyDescent="0.35"/>
    <row r="99642" customFormat="1" x14ac:dyDescent="0.35"/>
    <row r="99643" customFormat="1" x14ac:dyDescent="0.35"/>
    <row r="99644" customFormat="1" x14ac:dyDescent="0.35"/>
    <row r="99645" customFormat="1" x14ac:dyDescent="0.35"/>
    <row r="99646" customFormat="1" x14ac:dyDescent="0.35"/>
    <row r="99647" customFormat="1" x14ac:dyDescent="0.35"/>
    <row r="99648" customFormat="1" x14ac:dyDescent="0.35"/>
    <row r="99649" customFormat="1" x14ac:dyDescent="0.35"/>
    <row r="99650" customFormat="1" x14ac:dyDescent="0.35"/>
    <row r="99651" customFormat="1" x14ac:dyDescent="0.35"/>
    <row r="99652" customFormat="1" x14ac:dyDescent="0.35"/>
    <row r="99653" customFormat="1" x14ac:dyDescent="0.35"/>
    <row r="99654" customFormat="1" x14ac:dyDescent="0.35"/>
    <row r="99655" customFormat="1" x14ac:dyDescent="0.35"/>
    <row r="99656" customFormat="1" x14ac:dyDescent="0.35"/>
    <row r="99657" customFormat="1" x14ac:dyDescent="0.35"/>
    <row r="99658" customFormat="1" x14ac:dyDescent="0.35"/>
    <row r="99659" customFormat="1" x14ac:dyDescent="0.35"/>
    <row r="99660" customFormat="1" x14ac:dyDescent="0.35"/>
    <row r="99661" customFormat="1" x14ac:dyDescent="0.35"/>
    <row r="99662" customFormat="1" x14ac:dyDescent="0.35"/>
    <row r="99663" customFormat="1" x14ac:dyDescent="0.35"/>
    <row r="99664" customFormat="1" x14ac:dyDescent="0.35"/>
    <row r="99665" customFormat="1" x14ac:dyDescent="0.35"/>
    <row r="99666" customFormat="1" x14ac:dyDescent="0.35"/>
    <row r="99667" customFormat="1" x14ac:dyDescent="0.35"/>
    <row r="99668" customFormat="1" x14ac:dyDescent="0.35"/>
    <row r="99669" customFormat="1" x14ac:dyDescent="0.35"/>
    <row r="99670" customFormat="1" x14ac:dyDescent="0.35"/>
    <row r="99671" customFormat="1" x14ac:dyDescent="0.35"/>
    <row r="99672" customFormat="1" x14ac:dyDescent="0.35"/>
    <row r="99673" customFormat="1" x14ac:dyDescent="0.35"/>
    <row r="99674" customFormat="1" x14ac:dyDescent="0.35"/>
    <row r="99675" customFormat="1" x14ac:dyDescent="0.35"/>
    <row r="99676" customFormat="1" x14ac:dyDescent="0.35"/>
    <row r="99677" customFormat="1" x14ac:dyDescent="0.35"/>
    <row r="99678" customFormat="1" x14ac:dyDescent="0.35"/>
    <row r="99679" customFormat="1" x14ac:dyDescent="0.35"/>
    <row r="99680" customFormat="1" x14ac:dyDescent="0.35"/>
    <row r="99681" customFormat="1" x14ac:dyDescent="0.35"/>
    <row r="99682" customFormat="1" x14ac:dyDescent="0.35"/>
    <row r="99683" customFormat="1" x14ac:dyDescent="0.35"/>
    <row r="99684" customFormat="1" x14ac:dyDescent="0.35"/>
    <row r="99685" customFormat="1" x14ac:dyDescent="0.35"/>
    <row r="99686" customFormat="1" x14ac:dyDescent="0.35"/>
    <row r="99687" customFormat="1" x14ac:dyDescent="0.35"/>
    <row r="99688" customFormat="1" x14ac:dyDescent="0.35"/>
    <row r="99689" customFormat="1" x14ac:dyDescent="0.35"/>
    <row r="99690" customFormat="1" x14ac:dyDescent="0.35"/>
    <row r="99691" customFormat="1" x14ac:dyDescent="0.35"/>
    <row r="99692" customFormat="1" x14ac:dyDescent="0.35"/>
    <row r="99693" customFormat="1" x14ac:dyDescent="0.35"/>
    <row r="99694" customFormat="1" x14ac:dyDescent="0.35"/>
    <row r="99695" customFormat="1" x14ac:dyDescent="0.35"/>
    <row r="99696" customFormat="1" x14ac:dyDescent="0.35"/>
    <row r="99697" customFormat="1" x14ac:dyDescent="0.35"/>
    <row r="99698" customFormat="1" x14ac:dyDescent="0.35"/>
    <row r="99699" customFormat="1" x14ac:dyDescent="0.35"/>
    <row r="99700" customFormat="1" x14ac:dyDescent="0.35"/>
    <row r="99701" customFormat="1" x14ac:dyDescent="0.35"/>
    <row r="99702" customFormat="1" x14ac:dyDescent="0.35"/>
    <row r="99703" customFormat="1" x14ac:dyDescent="0.35"/>
    <row r="99704" customFormat="1" x14ac:dyDescent="0.35"/>
    <row r="99705" customFormat="1" x14ac:dyDescent="0.35"/>
    <row r="99706" customFormat="1" x14ac:dyDescent="0.35"/>
    <row r="99707" customFormat="1" x14ac:dyDescent="0.35"/>
    <row r="99708" customFormat="1" x14ac:dyDescent="0.35"/>
    <row r="99709" customFormat="1" x14ac:dyDescent="0.35"/>
    <row r="99710" customFormat="1" x14ac:dyDescent="0.35"/>
    <row r="99711" customFormat="1" x14ac:dyDescent="0.35"/>
    <row r="99712" customFormat="1" x14ac:dyDescent="0.35"/>
    <row r="99713" customFormat="1" x14ac:dyDescent="0.35"/>
    <row r="99714" customFormat="1" x14ac:dyDescent="0.35"/>
    <row r="99715" customFormat="1" x14ac:dyDescent="0.35"/>
    <row r="99716" customFormat="1" x14ac:dyDescent="0.35"/>
    <row r="99717" customFormat="1" x14ac:dyDescent="0.35"/>
    <row r="99718" customFormat="1" x14ac:dyDescent="0.35"/>
    <row r="99719" customFormat="1" x14ac:dyDescent="0.35"/>
    <row r="99720" customFormat="1" x14ac:dyDescent="0.35"/>
    <row r="99721" customFormat="1" x14ac:dyDescent="0.35"/>
    <row r="99722" customFormat="1" x14ac:dyDescent="0.35"/>
    <row r="99723" customFormat="1" x14ac:dyDescent="0.35"/>
    <row r="99724" customFormat="1" x14ac:dyDescent="0.35"/>
    <row r="99725" customFormat="1" x14ac:dyDescent="0.35"/>
    <row r="99726" customFormat="1" x14ac:dyDescent="0.35"/>
    <row r="99727" customFormat="1" x14ac:dyDescent="0.35"/>
    <row r="99728" customFormat="1" x14ac:dyDescent="0.35"/>
    <row r="99729" customFormat="1" x14ac:dyDescent="0.35"/>
    <row r="99730" customFormat="1" x14ac:dyDescent="0.35"/>
    <row r="99731" customFormat="1" x14ac:dyDescent="0.35"/>
    <row r="99732" customFormat="1" x14ac:dyDescent="0.35"/>
    <row r="99733" customFormat="1" x14ac:dyDescent="0.35"/>
    <row r="99734" customFormat="1" x14ac:dyDescent="0.35"/>
    <row r="99735" customFormat="1" x14ac:dyDescent="0.35"/>
    <row r="99736" customFormat="1" x14ac:dyDescent="0.35"/>
    <row r="99737" customFormat="1" x14ac:dyDescent="0.35"/>
    <row r="99738" customFormat="1" x14ac:dyDescent="0.35"/>
    <row r="99739" customFormat="1" x14ac:dyDescent="0.35"/>
    <row r="99740" customFormat="1" x14ac:dyDescent="0.35"/>
    <row r="99741" customFormat="1" x14ac:dyDescent="0.35"/>
    <row r="99742" customFormat="1" x14ac:dyDescent="0.35"/>
    <row r="99743" customFormat="1" x14ac:dyDescent="0.35"/>
    <row r="99744" customFormat="1" x14ac:dyDescent="0.35"/>
    <row r="99745" customFormat="1" x14ac:dyDescent="0.35"/>
    <row r="99746" customFormat="1" x14ac:dyDescent="0.35"/>
    <row r="99747" customFormat="1" x14ac:dyDescent="0.35"/>
    <row r="99748" customFormat="1" x14ac:dyDescent="0.35"/>
    <row r="99749" customFormat="1" x14ac:dyDescent="0.35"/>
    <row r="99750" customFormat="1" x14ac:dyDescent="0.35"/>
    <row r="99751" customFormat="1" x14ac:dyDescent="0.35"/>
    <row r="99752" customFormat="1" x14ac:dyDescent="0.35"/>
    <row r="99753" customFormat="1" x14ac:dyDescent="0.35"/>
    <row r="99754" customFormat="1" x14ac:dyDescent="0.35"/>
    <row r="99755" customFormat="1" x14ac:dyDescent="0.35"/>
    <row r="99756" customFormat="1" x14ac:dyDescent="0.35"/>
    <row r="99757" customFormat="1" x14ac:dyDescent="0.35"/>
    <row r="99758" customFormat="1" x14ac:dyDescent="0.35"/>
    <row r="99759" customFormat="1" x14ac:dyDescent="0.35"/>
    <row r="99760" customFormat="1" x14ac:dyDescent="0.35"/>
    <row r="99761" customFormat="1" x14ac:dyDescent="0.35"/>
    <row r="99762" customFormat="1" x14ac:dyDescent="0.35"/>
    <row r="99763" customFormat="1" x14ac:dyDescent="0.35"/>
    <row r="99764" customFormat="1" x14ac:dyDescent="0.35"/>
    <row r="99765" customFormat="1" x14ac:dyDescent="0.35"/>
    <row r="99766" customFormat="1" x14ac:dyDescent="0.35"/>
    <row r="99767" customFormat="1" x14ac:dyDescent="0.35"/>
    <row r="99768" customFormat="1" x14ac:dyDescent="0.35"/>
    <row r="99769" customFormat="1" x14ac:dyDescent="0.35"/>
    <row r="99770" customFormat="1" x14ac:dyDescent="0.35"/>
    <row r="99771" customFormat="1" x14ac:dyDescent="0.35"/>
    <row r="99772" customFormat="1" x14ac:dyDescent="0.35"/>
    <row r="99773" customFormat="1" x14ac:dyDescent="0.35"/>
    <row r="99774" customFormat="1" x14ac:dyDescent="0.35"/>
    <row r="99775" customFormat="1" x14ac:dyDescent="0.35"/>
    <row r="99776" customFormat="1" x14ac:dyDescent="0.35"/>
    <row r="99777" customFormat="1" x14ac:dyDescent="0.35"/>
    <row r="99778" customFormat="1" x14ac:dyDescent="0.35"/>
    <row r="99779" customFormat="1" x14ac:dyDescent="0.35"/>
    <row r="99780" customFormat="1" x14ac:dyDescent="0.35"/>
    <row r="99781" customFormat="1" x14ac:dyDescent="0.35"/>
    <row r="99782" customFormat="1" x14ac:dyDescent="0.35"/>
    <row r="99783" customFormat="1" x14ac:dyDescent="0.35"/>
    <row r="99784" customFormat="1" x14ac:dyDescent="0.35"/>
    <row r="99785" customFormat="1" x14ac:dyDescent="0.35"/>
    <row r="99786" customFormat="1" x14ac:dyDescent="0.35"/>
    <row r="99787" customFormat="1" x14ac:dyDescent="0.35"/>
    <row r="99788" customFormat="1" x14ac:dyDescent="0.35"/>
    <row r="99789" customFormat="1" x14ac:dyDescent="0.35"/>
    <row r="99790" customFormat="1" x14ac:dyDescent="0.35"/>
    <row r="99791" customFormat="1" x14ac:dyDescent="0.35"/>
    <row r="99792" customFormat="1" x14ac:dyDescent="0.35"/>
    <row r="99793" customFormat="1" x14ac:dyDescent="0.35"/>
    <row r="99794" customFormat="1" x14ac:dyDescent="0.35"/>
    <row r="99795" customFormat="1" x14ac:dyDescent="0.35"/>
    <row r="99796" customFormat="1" x14ac:dyDescent="0.35"/>
    <row r="99797" customFormat="1" x14ac:dyDescent="0.35"/>
    <row r="99798" customFormat="1" x14ac:dyDescent="0.35"/>
    <row r="99799" customFormat="1" x14ac:dyDescent="0.35"/>
    <row r="99800" customFormat="1" x14ac:dyDescent="0.35"/>
    <row r="99801" customFormat="1" x14ac:dyDescent="0.35"/>
    <row r="99802" customFormat="1" x14ac:dyDescent="0.35"/>
    <row r="99803" customFormat="1" x14ac:dyDescent="0.35"/>
    <row r="99804" customFormat="1" x14ac:dyDescent="0.35"/>
    <row r="99805" customFormat="1" x14ac:dyDescent="0.35"/>
    <row r="99806" customFormat="1" x14ac:dyDescent="0.35"/>
    <row r="99807" customFormat="1" x14ac:dyDescent="0.35"/>
    <row r="99808" customFormat="1" x14ac:dyDescent="0.35"/>
    <row r="99809" customFormat="1" x14ac:dyDescent="0.35"/>
    <row r="99810" customFormat="1" x14ac:dyDescent="0.35"/>
    <row r="99811" customFormat="1" x14ac:dyDescent="0.35"/>
    <row r="99812" customFormat="1" x14ac:dyDescent="0.35"/>
    <row r="99813" customFormat="1" x14ac:dyDescent="0.35"/>
    <row r="99814" customFormat="1" x14ac:dyDescent="0.35"/>
    <row r="99815" customFormat="1" x14ac:dyDescent="0.35"/>
    <row r="99816" customFormat="1" x14ac:dyDescent="0.35"/>
    <row r="99817" customFormat="1" x14ac:dyDescent="0.35"/>
    <row r="99818" customFormat="1" x14ac:dyDescent="0.35"/>
    <row r="99819" customFormat="1" x14ac:dyDescent="0.35"/>
    <row r="99820" customFormat="1" x14ac:dyDescent="0.35"/>
    <row r="99821" customFormat="1" x14ac:dyDescent="0.35"/>
    <row r="99822" customFormat="1" x14ac:dyDescent="0.35"/>
    <row r="99823" customFormat="1" x14ac:dyDescent="0.35"/>
    <row r="99824" customFormat="1" x14ac:dyDescent="0.35"/>
    <row r="99825" customFormat="1" x14ac:dyDescent="0.35"/>
    <row r="99826" customFormat="1" x14ac:dyDescent="0.35"/>
    <row r="99827" customFormat="1" x14ac:dyDescent="0.35"/>
    <row r="99828" customFormat="1" x14ac:dyDescent="0.35"/>
    <row r="99829" customFormat="1" x14ac:dyDescent="0.35"/>
    <row r="99830" customFormat="1" x14ac:dyDescent="0.35"/>
    <row r="99831" customFormat="1" x14ac:dyDescent="0.35"/>
    <row r="99832" customFormat="1" x14ac:dyDescent="0.35"/>
    <row r="99833" customFormat="1" x14ac:dyDescent="0.35"/>
    <row r="99834" customFormat="1" x14ac:dyDescent="0.35"/>
    <row r="99835" customFormat="1" x14ac:dyDescent="0.35"/>
    <row r="99836" customFormat="1" x14ac:dyDescent="0.35"/>
    <row r="99837" customFormat="1" x14ac:dyDescent="0.35"/>
    <row r="99838" customFormat="1" x14ac:dyDescent="0.35"/>
    <row r="99839" customFormat="1" x14ac:dyDescent="0.35"/>
    <row r="99840" customFormat="1" x14ac:dyDescent="0.35"/>
    <row r="99841" customFormat="1" x14ac:dyDescent="0.35"/>
    <row r="99842" customFormat="1" x14ac:dyDescent="0.35"/>
    <row r="99843" customFormat="1" x14ac:dyDescent="0.35"/>
    <row r="99844" customFormat="1" x14ac:dyDescent="0.35"/>
    <row r="99845" customFormat="1" x14ac:dyDescent="0.35"/>
    <row r="99846" customFormat="1" x14ac:dyDescent="0.35"/>
    <row r="99847" customFormat="1" x14ac:dyDescent="0.35"/>
    <row r="99848" customFormat="1" x14ac:dyDescent="0.35"/>
    <row r="99849" customFormat="1" x14ac:dyDescent="0.35"/>
    <row r="99850" customFormat="1" x14ac:dyDescent="0.35"/>
    <row r="99851" customFormat="1" x14ac:dyDescent="0.35"/>
    <row r="99852" customFormat="1" x14ac:dyDescent="0.35"/>
    <row r="99853" customFormat="1" x14ac:dyDescent="0.35"/>
    <row r="99854" customFormat="1" x14ac:dyDescent="0.35"/>
    <row r="99855" customFormat="1" x14ac:dyDescent="0.35"/>
    <row r="99856" customFormat="1" x14ac:dyDescent="0.35"/>
    <row r="99857" customFormat="1" x14ac:dyDescent="0.35"/>
    <row r="99858" customFormat="1" x14ac:dyDescent="0.35"/>
    <row r="99859" customFormat="1" x14ac:dyDescent="0.35"/>
    <row r="99860" customFormat="1" x14ac:dyDescent="0.35"/>
    <row r="99861" customFormat="1" x14ac:dyDescent="0.35"/>
    <row r="99862" customFormat="1" x14ac:dyDescent="0.35"/>
    <row r="99863" customFormat="1" x14ac:dyDescent="0.35"/>
    <row r="99864" customFormat="1" x14ac:dyDescent="0.35"/>
    <row r="99865" customFormat="1" x14ac:dyDescent="0.35"/>
    <row r="99866" customFormat="1" x14ac:dyDescent="0.35"/>
    <row r="99867" customFormat="1" x14ac:dyDescent="0.35"/>
    <row r="99868" customFormat="1" x14ac:dyDescent="0.35"/>
    <row r="99869" customFormat="1" x14ac:dyDescent="0.35"/>
    <row r="99870" customFormat="1" x14ac:dyDescent="0.35"/>
    <row r="99871" customFormat="1" x14ac:dyDescent="0.35"/>
    <row r="99872" customFormat="1" x14ac:dyDescent="0.35"/>
    <row r="99873" customFormat="1" x14ac:dyDescent="0.35"/>
    <row r="99874" customFormat="1" x14ac:dyDescent="0.35"/>
    <row r="99875" customFormat="1" x14ac:dyDescent="0.35"/>
    <row r="99876" customFormat="1" x14ac:dyDescent="0.35"/>
    <row r="99877" customFormat="1" x14ac:dyDescent="0.35"/>
    <row r="99878" customFormat="1" x14ac:dyDescent="0.35"/>
    <row r="99879" customFormat="1" x14ac:dyDescent="0.35"/>
    <row r="99880" customFormat="1" x14ac:dyDescent="0.35"/>
    <row r="99881" customFormat="1" x14ac:dyDescent="0.35"/>
    <row r="99882" customFormat="1" x14ac:dyDescent="0.35"/>
    <row r="99883" customFormat="1" x14ac:dyDescent="0.35"/>
    <row r="99884" customFormat="1" x14ac:dyDescent="0.35"/>
    <row r="99885" customFormat="1" x14ac:dyDescent="0.35"/>
    <row r="99886" customFormat="1" x14ac:dyDescent="0.35"/>
    <row r="99887" customFormat="1" x14ac:dyDescent="0.35"/>
    <row r="99888" customFormat="1" x14ac:dyDescent="0.35"/>
    <row r="99889" customFormat="1" x14ac:dyDescent="0.35"/>
    <row r="99890" customFormat="1" x14ac:dyDescent="0.35"/>
    <row r="99891" customFormat="1" x14ac:dyDescent="0.35"/>
    <row r="99892" customFormat="1" x14ac:dyDescent="0.35"/>
    <row r="99893" customFormat="1" x14ac:dyDescent="0.35"/>
    <row r="99894" customFormat="1" x14ac:dyDescent="0.35"/>
    <row r="99895" customFormat="1" x14ac:dyDescent="0.35"/>
    <row r="99896" customFormat="1" x14ac:dyDescent="0.35"/>
    <row r="99897" customFormat="1" x14ac:dyDescent="0.35"/>
    <row r="99898" customFormat="1" x14ac:dyDescent="0.35"/>
    <row r="99899" customFormat="1" x14ac:dyDescent="0.35"/>
    <row r="99900" customFormat="1" x14ac:dyDescent="0.35"/>
    <row r="99901" customFormat="1" x14ac:dyDescent="0.35"/>
    <row r="99902" customFormat="1" x14ac:dyDescent="0.35"/>
    <row r="99903" customFormat="1" x14ac:dyDescent="0.35"/>
    <row r="99904" customFormat="1" x14ac:dyDescent="0.35"/>
    <row r="99905" customFormat="1" x14ac:dyDescent="0.35"/>
    <row r="99906" customFormat="1" x14ac:dyDescent="0.35"/>
    <row r="99907" customFormat="1" x14ac:dyDescent="0.35"/>
    <row r="99908" customFormat="1" x14ac:dyDescent="0.35"/>
    <row r="99909" customFormat="1" x14ac:dyDescent="0.35"/>
    <row r="99910" customFormat="1" x14ac:dyDescent="0.35"/>
    <row r="99911" customFormat="1" x14ac:dyDescent="0.35"/>
    <row r="99912" customFormat="1" x14ac:dyDescent="0.35"/>
    <row r="99913" customFormat="1" x14ac:dyDescent="0.35"/>
    <row r="99914" customFormat="1" x14ac:dyDescent="0.35"/>
    <row r="99915" customFormat="1" x14ac:dyDescent="0.35"/>
    <row r="99916" customFormat="1" x14ac:dyDescent="0.35"/>
    <row r="99917" customFormat="1" x14ac:dyDescent="0.35"/>
    <row r="99918" customFormat="1" x14ac:dyDescent="0.35"/>
    <row r="99919" customFormat="1" x14ac:dyDescent="0.35"/>
    <row r="99920" customFormat="1" x14ac:dyDescent="0.35"/>
    <row r="99921" customFormat="1" x14ac:dyDescent="0.35"/>
    <row r="99922" customFormat="1" x14ac:dyDescent="0.35"/>
    <row r="99923" customFormat="1" x14ac:dyDescent="0.35"/>
    <row r="99924" customFormat="1" x14ac:dyDescent="0.35"/>
    <row r="99925" customFormat="1" x14ac:dyDescent="0.35"/>
    <row r="99926" customFormat="1" x14ac:dyDescent="0.35"/>
    <row r="99927" customFormat="1" x14ac:dyDescent="0.35"/>
    <row r="99928" customFormat="1" x14ac:dyDescent="0.35"/>
    <row r="99929" customFormat="1" x14ac:dyDescent="0.35"/>
    <row r="99930" customFormat="1" x14ac:dyDescent="0.35"/>
    <row r="99931" customFormat="1" x14ac:dyDescent="0.35"/>
    <row r="99932" customFormat="1" x14ac:dyDescent="0.35"/>
    <row r="99933" customFormat="1" x14ac:dyDescent="0.35"/>
    <row r="99934" customFormat="1" x14ac:dyDescent="0.35"/>
    <row r="99935" customFormat="1" x14ac:dyDescent="0.35"/>
    <row r="99936" customFormat="1" x14ac:dyDescent="0.35"/>
    <row r="99937" customFormat="1" x14ac:dyDescent="0.35"/>
    <row r="99938" customFormat="1" x14ac:dyDescent="0.35"/>
    <row r="99939" customFormat="1" x14ac:dyDescent="0.35"/>
    <row r="99940" customFormat="1" x14ac:dyDescent="0.35"/>
    <row r="99941" customFormat="1" x14ac:dyDescent="0.35"/>
    <row r="99942" customFormat="1" x14ac:dyDescent="0.35"/>
    <row r="99943" customFormat="1" x14ac:dyDescent="0.35"/>
    <row r="99944" customFormat="1" x14ac:dyDescent="0.35"/>
    <row r="99945" customFormat="1" x14ac:dyDescent="0.35"/>
    <row r="99946" customFormat="1" x14ac:dyDescent="0.35"/>
    <row r="99947" customFormat="1" x14ac:dyDescent="0.35"/>
    <row r="99948" customFormat="1" x14ac:dyDescent="0.35"/>
    <row r="99949" customFormat="1" x14ac:dyDescent="0.35"/>
    <row r="99950" customFormat="1" x14ac:dyDescent="0.35"/>
    <row r="99951" customFormat="1" x14ac:dyDescent="0.35"/>
    <row r="99952" customFormat="1" x14ac:dyDescent="0.35"/>
    <row r="99953" customFormat="1" x14ac:dyDescent="0.35"/>
    <row r="99954" customFormat="1" x14ac:dyDescent="0.35"/>
    <row r="99955" customFormat="1" x14ac:dyDescent="0.35"/>
    <row r="99956" customFormat="1" x14ac:dyDescent="0.35"/>
    <row r="99957" customFormat="1" x14ac:dyDescent="0.35"/>
    <row r="99958" customFormat="1" x14ac:dyDescent="0.35"/>
    <row r="99959" customFormat="1" x14ac:dyDescent="0.35"/>
    <row r="99960" customFormat="1" x14ac:dyDescent="0.35"/>
    <row r="99961" customFormat="1" x14ac:dyDescent="0.35"/>
    <row r="99962" customFormat="1" x14ac:dyDescent="0.35"/>
    <row r="99963" customFormat="1" x14ac:dyDescent="0.35"/>
    <row r="99964" customFormat="1" x14ac:dyDescent="0.35"/>
    <row r="99965" customFormat="1" x14ac:dyDescent="0.35"/>
    <row r="99966" customFormat="1" x14ac:dyDescent="0.35"/>
    <row r="99967" customFormat="1" x14ac:dyDescent="0.35"/>
    <row r="99968" customFormat="1" x14ac:dyDescent="0.35"/>
    <row r="99969" customFormat="1" x14ac:dyDescent="0.35"/>
    <row r="99970" customFormat="1" x14ac:dyDescent="0.35"/>
    <row r="99971" customFormat="1" x14ac:dyDescent="0.35"/>
    <row r="99972" customFormat="1" x14ac:dyDescent="0.35"/>
    <row r="99973" customFormat="1" x14ac:dyDescent="0.35"/>
    <row r="99974" customFormat="1" x14ac:dyDescent="0.35"/>
    <row r="99975" customFormat="1" x14ac:dyDescent="0.35"/>
    <row r="99976" customFormat="1" x14ac:dyDescent="0.35"/>
    <row r="99977" customFormat="1" x14ac:dyDescent="0.35"/>
    <row r="99978" customFormat="1" x14ac:dyDescent="0.35"/>
    <row r="99979" customFormat="1" x14ac:dyDescent="0.35"/>
    <row r="99980" customFormat="1" x14ac:dyDescent="0.35"/>
    <row r="99981" customFormat="1" x14ac:dyDescent="0.35"/>
    <row r="99982" customFormat="1" x14ac:dyDescent="0.35"/>
    <row r="99983" customFormat="1" x14ac:dyDescent="0.35"/>
    <row r="99984" customFormat="1" x14ac:dyDescent="0.35"/>
    <row r="99985" customFormat="1" x14ac:dyDescent="0.35"/>
    <row r="99986" customFormat="1" x14ac:dyDescent="0.35"/>
    <row r="99987" customFormat="1" x14ac:dyDescent="0.35"/>
    <row r="99988" customFormat="1" x14ac:dyDescent="0.35"/>
    <row r="99989" customFormat="1" x14ac:dyDescent="0.35"/>
    <row r="99990" customFormat="1" x14ac:dyDescent="0.35"/>
    <row r="99991" customFormat="1" x14ac:dyDescent="0.35"/>
    <row r="99992" customFormat="1" x14ac:dyDescent="0.35"/>
    <row r="99993" customFormat="1" x14ac:dyDescent="0.35"/>
    <row r="99994" customFormat="1" x14ac:dyDescent="0.35"/>
    <row r="99995" customFormat="1" x14ac:dyDescent="0.35"/>
    <row r="99996" customFormat="1" x14ac:dyDescent="0.35"/>
    <row r="99997" customFormat="1" x14ac:dyDescent="0.35"/>
    <row r="99998" customFormat="1" x14ac:dyDescent="0.35"/>
    <row r="99999" customFormat="1" x14ac:dyDescent="0.35"/>
    <row r="100000" customFormat="1" x14ac:dyDescent="0.35"/>
    <row r="100001" customFormat="1" x14ac:dyDescent="0.35"/>
    <row r="100002" customFormat="1" x14ac:dyDescent="0.35"/>
    <row r="100003" customFormat="1" x14ac:dyDescent="0.35"/>
    <row r="100004" customFormat="1" x14ac:dyDescent="0.35"/>
    <row r="100005" customFormat="1" x14ac:dyDescent="0.35"/>
    <row r="100006" customFormat="1" x14ac:dyDescent="0.35"/>
    <row r="100007" customFormat="1" x14ac:dyDescent="0.35"/>
    <row r="100008" customFormat="1" x14ac:dyDescent="0.35"/>
    <row r="100009" customFormat="1" x14ac:dyDescent="0.35"/>
    <row r="100010" customFormat="1" x14ac:dyDescent="0.35"/>
    <row r="100011" customFormat="1" x14ac:dyDescent="0.35"/>
    <row r="100012" customFormat="1" x14ac:dyDescent="0.35"/>
    <row r="100013" customFormat="1" x14ac:dyDescent="0.35"/>
    <row r="100014" customFormat="1" x14ac:dyDescent="0.35"/>
    <row r="100015" customFormat="1" x14ac:dyDescent="0.35"/>
    <row r="100016" customFormat="1" x14ac:dyDescent="0.35"/>
    <row r="100017" customFormat="1" x14ac:dyDescent="0.35"/>
    <row r="100018" customFormat="1" x14ac:dyDescent="0.35"/>
    <row r="100019" customFormat="1" x14ac:dyDescent="0.35"/>
    <row r="100020" customFormat="1" x14ac:dyDescent="0.35"/>
    <row r="100021" customFormat="1" x14ac:dyDescent="0.35"/>
    <row r="100022" customFormat="1" x14ac:dyDescent="0.35"/>
    <row r="100023" customFormat="1" x14ac:dyDescent="0.35"/>
    <row r="100024" customFormat="1" x14ac:dyDescent="0.35"/>
    <row r="100025" customFormat="1" x14ac:dyDescent="0.35"/>
    <row r="100026" customFormat="1" x14ac:dyDescent="0.35"/>
    <row r="100027" customFormat="1" x14ac:dyDescent="0.35"/>
    <row r="100028" customFormat="1" x14ac:dyDescent="0.35"/>
    <row r="100029" customFormat="1" x14ac:dyDescent="0.35"/>
    <row r="100030" customFormat="1" x14ac:dyDescent="0.35"/>
    <row r="100031" customFormat="1" x14ac:dyDescent="0.35"/>
    <row r="100032" customFormat="1" x14ac:dyDescent="0.35"/>
    <row r="100033" customFormat="1" x14ac:dyDescent="0.35"/>
    <row r="100034" customFormat="1" x14ac:dyDescent="0.35"/>
    <row r="100035" customFormat="1" x14ac:dyDescent="0.35"/>
    <row r="100036" customFormat="1" x14ac:dyDescent="0.35"/>
    <row r="100037" customFormat="1" x14ac:dyDescent="0.35"/>
    <row r="100038" customFormat="1" x14ac:dyDescent="0.35"/>
    <row r="100039" customFormat="1" x14ac:dyDescent="0.35"/>
    <row r="100040" customFormat="1" x14ac:dyDescent="0.35"/>
    <row r="100041" customFormat="1" x14ac:dyDescent="0.35"/>
    <row r="100042" customFormat="1" x14ac:dyDescent="0.35"/>
    <row r="100043" customFormat="1" x14ac:dyDescent="0.35"/>
    <row r="100044" customFormat="1" x14ac:dyDescent="0.35"/>
    <row r="100045" customFormat="1" x14ac:dyDescent="0.35"/>
    <row r="100046" customFormat="1" x14ac:dyDescent="0.35"/>
    <row r="100047" customFormat="1" x14ac:dyDescent="0.35"/>
    <row r="100048" customFormat="1" x14ac:dyDescent="0.35"/>
    <row r="100049" customFormat="1" x14ac:dyDescent="0.35"/>
    <row r="100050" customFormat="1" x14ac:dyDescent="0.35"/>
    <row r="100051" customFormat="1" x14ac:dyDescent="0.35"/>
    <row r="100052" customFormat="1" x14ac:dyDescent="0.35"/>
    <row r="100053" customFormat="1" x14ac:dyDescent="0.35"/>
    <row r="100054" customFormat="1" x14ac:dyDescent="0.35"/>
    <row r="100055" customFormat="1" x14ac:dyDescent="0.35"/>
    <row r="100056" customFormat="1" x14ac:dyDescent="0.35"/>
    <row r="100057" customFormat="1" x14ac:dyDescent="0.35"/>
    <row r="100058" customFormat="1" x14ac:dyDescent="0.35"/>
    <row r="100059" customFormat="1" x14ac:dyDescent="0.35"/>
    <row r="100060" customFormat="1" x14ac:dyDescent="0.35"/>
    <row r="100061" customFormat="1" x14ac:dyDescent="0.35"/>
    <row r="100062" customFormat="1" x14ac:dyDescent="0.35"/>
    <row r="100063" customFormat="1" x14ac:dyDescent="0.35"/>
    <row r="100064" customFormat="1" x14ac:dyDescent="0.35"/>
    <row r="100065" customFormat="1" x14ac:dyDescent="0.35"/>
    <row r="100066" customFormat="1" x14ac:dyDescent="0.35"/>
    <row r="100067" customFormat="1" x14ac:dyDescent="0.35"/>
    <row r="100068" customFormat="1" x14ac:dyDescent="0.35"/>
    <row r="100069" customFormat="1" x14ac:dyDescent="0.35"/>
    <row r="100070" customFormat="1" x14ac:dyDescent="0.35"/>
    <row r="100071" customFormat="1" x14ac:dyDescent="0.35"/>
    <row r="100072" customFormat="1" x14ac:dyDescent="0.35"/>
    <row r="100073" customFormat="1" x14ac:dyDescent="0.35"/>
    <row r="100074" customFormat="1" x14ac:dyDescent="0.35"/>
    <row r="100075" customFormat="1" x14ac:dyDescent="0.35"/>
    <row r="100076" customFormat="1" x14ac:dyDescent="0.35"/>
    <row r="100077" customFormat="1" x14ac:dyDescent="0.35"/>
    <row r="100078" customFormat="1" x14ac:dyDescent="0.35"/>
    <row r="100079" customFormat="1" x14ac:dyDescent="0.35"/>
    <row r="100080" customFormat="1" x14ac:dyDescent="0.35"/>
    <row r="100081" customFormat="1" x14ac:dyDescent="0.35"/>
    <row r="100082" customFormat="1" x14ac:dyDescent="0.35"/>
    <row r="100083" customFormat="1" x14ac:dyDescent="0.35"/>
    <row r="100084" customFormat="1" x14ac:dyDescent="0.35"/>
    <row r="100085" customFormat="1" x14ac:dyDescent="0.35"/>
    <row r="100086" customFormat="1" x14ac:dyDescent="0.35"/>
    <row r="100087" customFormat="1" x14ac:dyDescent="0.35"/>
    <row r="100088" customFormat="1" x14ac:dyDescent="0.35"/>
    <row r="100089" customFormat="1" x14ac:dyDescent="0.35"/>
    <row r="100090" customFormat="1" x14ac:dyDescent="0.35"/>
    <row r="100091" customFormat="1" x14ac:dyDescent="0.35"/>
    <row r="100092" customFormat="1" x14ac:dyDescent="0.35"/>
    <row r="100093" customFormat="1" x14ac:dyDescent="0.35"/>
    <row r="100094" customFormat="1" x14ac:dyDescent="0.35"/>
    <row r="100095" customFormat="1" x14ac:dyDescent="0.35"/>
    <row r="100096" customFormat="1" x14ac:dyDescent="0.35"/>
    <row r="100097" customFormat="1" x14ac:dyDescent="0.35"/>
    <row r="100098" customFormat="1" x14ac:dyDescent="0.35"/>
    <row r="100099" customFormat="1" x14ac:dyDescent="0.35"/>
    <row r="100100" customFormat="1" x14ac:dyDescent="0.35"/>
    <row r="100101" customFormat="1" x14ac:dyDescent="0.35"/>
    <row r="100102" customFormat="1" x14ac:dyDescent="0.35"/>
    <row r="100103" customFormat="1" x14ac:dyDescent="0.35"/>
    <row r="100104" customFormat="1" x14ac:dyDescent="0.35"/>
    <row r="100105" customFormat="1" x14ac:dyDescent="0.35"/>
    <row r="100106" customFormat="1" x14ac:dyDescent="0.35"/>
    <row r="100107" customFormat="1" x14ac:dyDescent="0.35"/>
    <row r="100108" customFormat="1" x14ac:dyDescent="0.35"/>
    <row r="100109" customFormat="1" x14ac:dyDescent="0.35"/>
    <row r="100110" customFormat="1" x14ac:dyDescent="0.35"/>
    <row r="100111" customFormat="1" x14ac:dyDescent="0.35"/>
    <row r="100112" customFormat="1" x14ac:dyDescent="0.35"/>
    <row r="100113" customFormat="1" x14ac:dyDescent="0.35"/>
    <row r="100114" customFormat="1" x14ac:dyDescent="0.35"/>
    <row r="100115" customFormat="1" x14ac:dyDescent="0.35"/>
    <row r="100116" customFormat="1" x14ac:dyDescent="0.35"/>
    <row r="100117" customFormat="1" x14ac:dyDescent="0.35"/>
    <row r="100118" customFormat="1" x14ac:dyDescent="0.35"/>
    <row r="100119" customFormat="1" x14ac:dyDescent="0.35"/>
    <row r="100120" customFormat="1" x14ac:dyDescent="0.35"/>
    <row r="100121" customFormat="1" x14ac:dyDescent="0.35"/>
    <row r="100122" customFormat="1" x14ac:dyDescent="0.35"/>
    <row r="100123" customFormat="1" x14ac:dyDescent="0.35"/>
    <row r="100124" customFormat="1" x14ac:dyDescent="0.35"/>
    <row r="100125" customFormat="1" x14ac:dyDescent="0.35"/>
    <row r="100126" customFormat="1" x14ac:dyDescent="0.35"/>
    <row r="100127" customFormat="1" x14ac:dyDescent="0.35"/>
    <row r="100128" customFormat="1" x14ac:dyDescent="0.35"/>
    <row r="100129" customFormat="1" x14ac:dyDescent="0.35"/>
    <row r="100130" customFormat="1" x14ac:dyDescent="0.35"/>
    <row r="100131" customFormat="1" x14ac:dyDescent="0.35"/>
    <row r="100132" customFormat="1" x14ac:dyDescent="0.35"/>
    <row r="100133" customFormat="1" x14ac:dyDescent="0.35"/>
    <row r="100134" customFormat="1" x14ac:dyDescent="0.35"/>
    <row r="100135" customFormat="1" x14ac:dyDescent="0.35"/>
    <row r="100136" customFormat="1" x14ac:dyDescent="0.35"/>
    <row r="100137" customFormat="1" x14ac:dyDescent="0.35"/>
    <row r="100138" customFormat="1" x14ac:dyDescent="0.35"/>
    <row r="100139" customFormat="1" x14ac:dyDescent="0.35"/>
    <row r="100140" customFormat="1" x14ac:dyDescent="0.35"/>
    <row r="100141" customFormat="1" x14ac:dyDescent="0.35"/>
    <row r="100142" customFormat="1" x14ac:dyDescent="0.35"/>
    <row r="100143" customFormat="1" x14ac:dyDescent="0.35"/>
    <row r="100144" customFormat="1" x14ac:dyDescent="0.35"/>
    <row r="100145" customFormat="1" x14ac:dyDescent="0.35"/>
    <row r="100146" customFormat="1" x14ac:dyDescent="0.35"/>
    <row r="100147" customFormat="1" x14ac:dyDescent="0.35"/>
    <row r="100148" customFormat="1" x14ac:dyDescent="0.35"/>
    <row r="100149" customFormat="1" x14ac:dyDescent="0.35"/>
    <row r="100150" customFormat="1" x14ac:dyDescent="0.35"/>
    <row r="100151" customFormat="1" x14ac:dyDescent="0.35"/>
    <row r="100152" customFormat="1" x14ac:dyDescent="0.35"/>
    <row r="100153" customFormat="1" x14ac:dyDescent="0.35"/>
    <row r="100154" customFormat="1" x14ac:dyDescent="0.35"/>
    <row r="100155" customFormat="1" x14ac:dyDescent="0.35"/>
    <row r="100156" customFormat="1" x14ac:dyDescent="0.35"/>
    <row r="100157" customFormat="1" x14ac:dyDescent="0.35"/>
    <row r="100158" customFormat="1" x14ac:dyDescent="0.35"/>
    <row r="100159" customFormat="1" x14ac:dyDescent="0.35"/>
    <row r="100160" customFormat="1" x14ac:dyDescent="0.35"/>
    <row r="100161" customFormat="1" x14ac:dyDescent="0.35"/>
    <row r="100162" customFormat="1" x14ac:dyDescent="0.35"/>
    <row r="100163" customFormat="1" x14ac:dyDescent="0.35"/>
    <row r="100164" customFormat="1" x14ac:dyDescent="0.35"/>
    <row r="100165" customFormat="1" x14ac:dyDescent="0.35"/>
    <row r="100166" customFormat="1" x14ac:dyDescent="0.35"/>
    <row r="100167" customFormat="1" x14ac:dyDescent="0.35"/>
    <row r="100168" customFormat="1" x14ac:dyDescent="0.35"/>
    <row r="100169" customFormat="1" x14ac:dyDescent="0.35"/>
    <row r="100170" customFormat="1" x14ac:dyDescent="0.35"/>
    <row r="100171" customFormat="1" x14ac:dyDescent="0.35"/>
    <row r="100172" customFormat="1" x14ac:dyDescent="0.35"/>
    <row r="100173" customFormat="1" x14ac:dyDescent="0.35"/>
    <row r="100174" customFormat="1" x14ac:dyDescent="0.35"/>
    <row r="100175" customFormat="1" x14ac:dyDescent="0.35"/>
    <row r="100176" customFormat="1" x14ac:dyDescent="0.35"/>
    <row r="100177" customFormat="1" x14ac:dyDescent="0.35"/>
    <row r="100178" customFormat="1" x14ac:dyDescent="0.35"/>
    <row r="100179" customFormat="1" x14ac:dyDescent="0.35"/>
    <row r="100180" customFormat="1" x14ac:dyDescent="0.35"/>
    <row r="100181" customFormat="1" x14ac:dyDescent="0.35"/>
    <row r="100182" customFormat="1" x14ac:dyDescent="0.35"/>
    <row r="100183" customFormat="1" x14ac:dyDescent="0.35"/>
    <row r="100184" customFormat="1" x14ac:dyDescent="0.35"/>
    <row r="100185" customFormat="1" x14ac:dyDescent="0.35"/>
    <row r="100186" customFormat="1" x14ac:dyDescent="0.35"/>
    <row r="100187" customFormat="1" x14ac:dyDescent="0.35"/>
    <row r="100188" customFormat="1" x14ac:dyDescent="0.35"/>
    <row r="100189" customFormat="1" x14ac:dyDescent="0.35"/>
    <row r="100190" customFormat="1" x14ac:dyDescent="0.35"/>
    <row r="100191" customFormat="1" x14ac:dyDescent="0.35"/>
    <row r="100192" customFormat="1" x14ac:dyDescent="0.35"/>
    <row r="100193" customFormat="1" x14ac:dyDescent="0.35"/>
    <row r="100194" customFormat="1" x14ac:dyDescent="0.35"/>
    <row r="100195" customFormat="1" x14ac:dyDescent="0.35"/>
    <row r="100196" customFormat="1" x14ac:dyDescent="0.35"/>
    <row r="100197" customFormat="1" x14ac:dyDescent="0.35"/>
    <row r="100198" customFormat="1" x14ac:dyDescent="0.35"/>
    <row r="100199" customFormat="1" x14ac:dyDescent="0.35"/>
    <row r="100200" customFormat="1" x14ac:dyDescent="0.35"/>
    <row r="100201" customFormat="1" x14ac:dyDescent="0.35"/>
    <row r="100202" customFormat="1" x14ac:dyDescent="0.35"/>
    <row r="100203" customFormat="1" x14ac:dyDescent="0.35"/>
    <row r="100204" customFormat="1" x14ac:dyDescent="0.35"/>
    <row r="100205" customFormat="1" x14ac:dyDescent="0.35"/>
    <row r="100206" customFormat="1" x14ac:dyDescent="0.35"/>
    <row r="100207" customFormat="1" x14ac:dyDescent="0.35"/>
    <row r="100208" customFormat="1" x14ac:dyDescent="0.35"/>
    <row r="100209" customFormat="1" x14ac:dyDescent="0.35"/>
    <row r="100210" customFormat="1" x14ac:dyDescent="0.35"/>
    <row r="100211" customFormat="1" x14ac:dyDescent="0.35"/>
    <row r="100212" customFormat="1" x14ac:dyDescent="0.35"/>
    <row r="100213" customFormat="1" x14ac:dyDescent="0.35"/>
    <row r="100214" customFormat="1" x14ac:dyDescent="0.35"/>
    <row r="100215" customFormat="1" x14ac:dyDescent="0.35"/>
    <row r="100216" customFormat="1" x14ac:dyDescent="0.35"/>
    <row r="100217" customFormat="1" x14ac:dyDescent="0.35"/>
    <row r="100218" customFormat="1" x14ac:dyDescent="0.35"/>
    <row r="100219" customFormat="1" x14ac:dyDescent="0.35"/>
    <row r="100220" customFormat="1" x14ac:dyDescent="0.35"/>
    <row r="100221" customFormat="1" x14ac:dyDescent="0.35"/>
    <row r="100222" customFormat="1" x14ac:dyDescent="0.35"/>
    <row r="100223" customFormat="1" x14ac:dyDescent="0.35"/>
    <row r="100224" customFormat="1" x14ac:dyDescent="0.35"/>
    <row r="100225" customFormat="1" x14ac:dyDescent="0.35"/>
    <row r="100226" customFormat="1" x14ac:dyDescent="0.35"/>
    <row r="100227" customFormat="1" x14ac:dyDescent="0.35"/>
    <row r="100228" customFormat="1" x14ac:dyDescent="0.35"/>
    <row r="100229" customFormat="1" x14ac:dyDescent="0.35"/>
    <row r="100230" customFormat="1" x14ac:dyDescent="0.35"/>
    <row r="100231" customFormat="1" x14ac:dyDescent="0.35"/>
    <row r="100232" customFormat="1" x14ac:dyDescent="0.35"/>
    <row r="100233" customFormat="1" x14ac:dyDescent="0.35"/>
    <row r="100234" customFormat="1" x14ac:dyDescent="0.35"/>
    <row r="100235" customFormat="1" x14ac:dyDescent="0.35"/>
    <row r="100236" customFormat="1" x14ac:dyDescent="0.35"/>
    <row r="100237" customFormat="1" x14ac:dyDescent="0.35"/>
    <row r="100238" customFormat="1" x14ac:dyDescent="0.35"/>
    <row r="100239" customFormat="1" x14ac:dyDescent="0.35"/>
    <row r="100240" customFormat="1" x14ac:dyDescent="0.35"/>
    <row r="100241" customFormat="1" x14ac:dyDescent="0.35"/>
    <row r="100242" customFormat="1" x14ac:dyDescent="0.35"/>
    <row r="100243" customFormat="1" x14ac:dyDescent="0.35"/>
    <row r="100244" customFormat="1" x14ac:dyDescent="0.35"/>
    <row r="100245" customFormat="1" x14ac:dyDescent="0.35"/>
    <row r="100246" customFormat="1" x14ac:dyDescent="0.35"/>
    <row r="100247" customFormat="1" x14ac:dyDescent="0.35"/>
    <row r="100248" customFormat="1" x14ac:dyDescent="0.35"/>
    <row r="100249" customFormat="1" x14ac:dyDescent="0.35"/>
    <row r="100250" customFormat="1" x14ac:dyDescent="0.35"/>
    <row r="100251" customFormat="1" x14ac:dyDescent="0.35"/>
    <row r="100252" customFormat="1" x14ac:dyDescent="0.35"/>
    <row r="100253" customFormat="1" x14ac:dyDescent="0.35"/>
    <row r="100254" customFormat="1" x14ac:dyDescent="0.35"/>
    <row r="100255" customFormat="1" x14ac:dyDescent="0.35"/>
    <row r="100256" customFormat="1" x14ac:dyDescent="0.35"/>
    <row r="100257" customFormat="1" x14ac:dyDescent="0.35"/>
    <row r="100258" customFormat="1" x14ac:dyDescent="0.35"/>
    <row r="100259" customFormat="1" x14ac:dyDescent="0.35"/>
    <row r="100260" customFormat="1" x14ac:dyDescent="0.35"/>
    <row r="100261" customFormat="1" x14ac:dyDescent="0.35"/>
    <row r="100262" customFormat="1" x14ac:dyDescent="0.35"/>
    <row r="100263" customFormat="1" x14ac:dyDescent="0.35"/>
    <row r="100264" customFormat="1" x14ac:dyDescent="0.35"/>
    <row r="100265" customFormat="1" x14ac:dyDescent="0.35"/>
    <row r="100266" customFormat="1" x14ac:dyDescent="0.35"/>
    <row r="100267" customFormat="1" x14ac:dyDescent="0.35"/>
    <row r="100268" customFormat="1" x14ac:dyDescent="0.35"/>
    <row r="100269" customFormat="1" x14ac:dyDescent="0.35"/>
    <row r="100270" customFormat="1" x14ac:dyDescent="0.35"/>
    <row r="100271" customFormat="1" x14ac:dyDescent="0.35"/>
    <row r="100272" customFormat="1" x14ac:dyDescent="0.35"/>
    <row r="100273" customFormat="1" x14ac:dyDescent="0.35"/>
    <row r="100274" customFormat="1" x14ac:dyDescent="0.35"/>
    <row r="100275" customFormat="1" x14ac:dyDescent="0.35"/>
    <row r="100276" customFormat="1" x14ac:dyDescent="0.35"/>
    <row r="100277" customFormat="1" x14ac:dyDescent="0.35"/>
    <row r="100278" customFormat="1" x14ac:dyDescent="0.35"/>
    <row r="100279" customFormat="1" x14ac:dyDescent="0.35"/>
    <row r="100280" customFormat="1" x14ac:dyDescent="0.35"/>
    <row r="100281" customFormat="1" x14ac:dyDescent="0.35"/>
    <row r="100282" customFormat="1" x14ac:dyDescent="0.35"/>
    <row r="100283" customFormat="1" x14ac:dyDescent="0.35"/>
    <row r="100284" customFormat="1" x14ac:dyDescent="0.35"/>
    <row r="100285" customFormat="1" x14ac:dyDescent="0.35"/>
    <row r="100286" customFormat="1" x14ac:dyDescent="0.35"/>
    <row r="100287" customFormat="1" x14ac:dyDescent="0.35"/>
    <row r="100288" customFormat="1" x14ac:dyDescent="0.35"/>
    <row r="100289" customFormat="1" x14ac:dyDescent="0.35"/>
    <row r="100290" customFormat="1" x14ac:dyDescent="0.35"/>
    <row r="100291" customFormat="1" x14ac:dyDescent="0.35"/>
    <row r="100292" customFormat="1" x14ac:dyDescent="0.35"/>
    <row r="100293" customFormat="1" x14ac:dyDescent="0.35"/>
    <row r="100294" customFormat="1" x14ac:dyDescent="0.35"/>
    <row r="100295" customFormat="1" x14ac:dyDescent="0.35"/>
    <row r="100296" customFormat="1" x14ac:dyDescent="0.35"/>
    <row r="100297" customFormat="1" x14ac:dyDescent="0.35"/>
    <row r="100298" customFormat="1" x14ac:dyDescent="0.35"/>
    <row r="100299" customFormat="1" x14ac:dyDescent="0.35"/>
    <row r="100300" customFormat="1" x14ac:dyDescent="0.35"/>
    <row r="100301" customFormat="1" x14ac:dyDescent="0.35"/>
    <row r="100302" customFormat="1" x14ac:dyDescent="0.35"/>
    <row r="100303" customFormat="1" x14ac:dyDescent="0.35"/>
    <row r="100304" customFormat="1" x14ac:dyDescent="0.35"/>
    <row r="100305" customFormat="1" x14ac:dyDescent="0.35"/>
    <row r="100306" customFormat="1" x14ac:dyDescent="0.35"/>
    <row r="100307" customFormat="1" x14ac:dyDescent="0.35"/>
    <row r="100308" customFormat="1" x14ac:dyDescent="0.35"/>
    <row r="100309" customFormat="1" x14ac:dyDescent="0.35"/>
    <row r="100310" customFormat="1" x14ac:dyDescent="0.35"/>
    <row r="100311" customFormat="1" x14ac:dyDescent="0.35"/>
    <row r="100312" customFormat="1" x14ac:dyDescent="0.35"/>
    <row r="100313" customFormat="1" x14ac:dyDescent="0.35"/>
    <row r="100314" customFormat="1" x14ac:dyDescent="0.35"/>
    <row r="100315" customFormat="1" x14ac:dyDescent="0.35"/>
    <row r="100316" customFormat="1" x14ac:dyDescent="0.35"/>
    <row r="100317" customFormat="1" x14ac:dyDescent="0.35"/>
    <row r="100318" customFormat="1" x14ac:dyDescent="0.35"/>
    <row r="100319" customFormat="1" x14ac:dyDescent="0.35"/>
    <row r="100320" customFormat="1" x14ac:dyDescent="0.35"/>
    <row r="100321" customFormat="1" x14ac:dyDescent="0.35"/>
    <row r="100322" customFormat="1" x14ac:dyDescent="0.35"/>
    <row r="100323" customFormat="1" x14ac:dyDescent="0.35"/>
    <row r="100324" customFormat="1" x14ac:dyDescent="0.35"/>
    <row r="100325" customFormat="1" x14ac:dyDescent="0.35"/>
    <row r="100326" customFormat="1" x14ac:dyDescent="0.35"/>
    <row r="100327" customFormat="1" x14ac:dyDescent="0.35"/>
    <row r="100328" customFormat="1" x14ac:dyDescent="0.35"/>
    <row r="100329" customFormat="1" x14ac:dyDescent="0.35"/>
    <row r="100330" customFormat="1" x14ac:dyDescent="0.35"/>
    <row r="100331" customFormat="1" x14ac:dyDescent="0.35"/>
    <row r="100332" customFormat="1" x14ac:dyDescent="0.35"/>
    <row r="100333" customFormat="1" x14ac:dyDescent="0.35"/>
    <row r="100334" customFormat="1" x14ac:dyDescent="0.35"/>
    <row r="100335" customFormat="1" x14ac:dyDescent="0.35"/>
    <row r="100336" customFormat="1" x14ac:dyDescent="0.35"/>
    <row r="100337" customFormat="1" x14ac:dyDescent="0.35"/>
    <row r="100338" customFormat="1" x14ac:dyDescent="0.35"/>
    <row r="100339" customFormat="1" x14ac:dyDescent="0.35"/>
    <row r="100340" customFormat="1" x14ac:dyDescent="0.35"/>
    <row r="100341" customFormat="1" x14ac:dyDescent="0.35"/>
    <row r="100342" customFormat="1" x14ac:dyDescent="0.35"/>
    <row r="100343" customFormat="1" x14ac:dyDescent="0.35"/>
    <row r="100344" customFormat="1" x14ac:dyDescent="0.35"/>
    <row r="100345" customFormat="1" x14ac:dyDescent="0.35"/>
    <row r="100346" customFormat="1" x14ac:dyDescent="0.35"/>
    <row r="100347" customFormat="1" x14ac:dyDescent="0.35"/>
    <row r="100348" customFormat="1" x14ac:dyDescent="0.35"/>
    <row r="100349" customFormat="1" x14ac:dyDescent="0.35"/>
    <row r="100350" customFormat="1" x14ac:dyDescent="0.35"/>
    <row r="100351" customFormat="1" x14ac:dyDescent="0.35"/>
    <row r="100352" customFormat="1" x14ac:dyDescent="0.35"/>
    <row r="100353" customFormat="1" x14ac:dyDescent="0.35"/>
    <row r="100354" customFormat="1" x14ac:dyDescent="0.35"/>
    <row r="100355" customFormat="1" x14ac:dyDescent="0.35"/>
    <row r="100356" customFormat="1" x14ac:dyDescent="0.35"/>
    <row r="100357" customFormat="1" x14ac:dyDescent="0.35"/>
    <row r="100358" customFormat="1" x14ac:dyDescent="0.35"/>
    <row r="100359" customFormat="1" x14ac:dyDescent="0.35"/>
    <row r="100360" customFormat="1" x14ac:dyDescent="0.35"/>
    <row r="100361" customFormat="1" x14ac:dyDescent="0.35"/>
    <row r="100362" customFormat="1" x14ac:dyDescent="0.35"/>
    <row r="100363" customFormat="1" x14ac:dyDescent="0.35"/>
    <row r="100364" customFormat="1" x14ac:dyDescent="0.35"/>
    <row r="100365" customFormat="1" x14ac:dyDescent="0.35"/>
    <row r="100366" customFormat="1" x14ac:dyDescent="0.35"/>
    <row r="100367" customFormat="1" x14ac:dyDescent="0.35"/>
    <row r="100368" customFormat="1" x14ac:dyDescent="0.35"/>
    <row r="100369" customFormat="1" x14ac:dyDescent="0.35"/>
    <row r="100370" customFormat="1" x14ac:dyDescent="0.35"/>
    <row r="100371" customFormat="1" x14ac:dyDescent="0.35"/>
    <row r="100372" customFormat="1" x14ac:dyDescent="0.35"/>
    <row r="100373" customFormat="1" x14ac:dyDescent="0.35"/>
    <row r="100374" customFormat="1" x14ac:dyDescent="0.35"/>
    <row r="100375" customFormat="1" x14ac:dyDescent="0.35"/>
    <row r="100376" customFormat="1" x14ac:dyDescent="0.35"/>
    <row r="100377" customFormat="1" x14ac:dyDescent="0.35"/>
    <row r="100378" customFormat="1" x14ac:dyDescent="0.35"/>
    <row r="100379" customFormat="1" x14ac:dyDescent="0.35"/>
    <row r="100380" customFormat="1" x14ac:dyDescent="0.35"/>
    <row r="100381" customFormat="1" x14ac:dyDescent="0.35"/>
    <row r="100382" customFormat="1" x14ac:dyDescent="0.35"/>
    <row r="100383" customFormat="1" x14ac:dyDescent="0.35"/>
    <row r="100384" customFormat="1" x14ac:dyDescent="0.35"/>
    <row r="100385" customFormat="1" x14ac:dyDescent="0.35"/>
    <row r="100386" customFormat="1" x14ac:dyDescent="0.35"/>
    <row r="100387" customFormat="1" x14ac:dyDescent="0.35"/>
    <row r="100388" customFormat="1" x14ac:dyDescent="0.35"/>
    <row r="100389" customFormat="1" x14ac:dyDescent="0.35"/>
    <row r="100390" customFormat="1" x14ac:dyDescent="0.35"/>
    <row r="100391" customFormat="1" x14ac:dyDescent="0.35"/>
    <row r="100392" customFormat="1" x14ac:dyDescent="0.35"/>
    <row r="100393" customFormat="1" x14ac:dyDescent="0.35"/>
    <row r="100394" customFormat="1" x14ac:dyDescent="0.35"/>
    <row r="100395" customFormat="1" x14ac:dyDescent="0.35"/>
    <row r="100396" customFormat="1" x14ac:dyDescent="0.35"/>
    <row r="100397" customFormat="1" x14ac:dyDescent="0.35"/>
    <row r="100398" customFormat="1" x14ac:dyDescent="0.35"/>
    <row r="100399" customFormat="1" x14ac:dyDescent="0.35"/>
    <row r="100400" customFormat="1" x14ac:dyDescent="0.35"/>
    <row r="100401" customFormat="1" x14ac:dyDescent="0.35"/>
    <row r="100402" customFormat="1" x14ac:dyDescent="0.35"/>
    <row r="100403" customFormat="1" x14ac:dyDescent="0.35"/>
    <row r="100404" customFormat="1" x14ac:dyDescent="0.35"/>
    <row r="100405" customFormat="1" x14ac:dyDescent="0.35"/>
    <row r="100406" customFormat="1" x14ac:dyDescent="0.35"/>
    <row r="100407" customFormat="1" x14ac:dyDescent="0.35"/>
    <row r="100408" customFormat="1" x14ac:dyDescent="0.35"/>
    <row r="100409" customFormat="1" x14ac:dyDescent="0.35"/>
    <row r="100410" customFormat="1" x14ac:dyDescent="0.35"/>
    <row r="100411" customFormat="1" x14ac:dyDescent="0.35"/>
    <row r="100412" customFormat="1" x14ac:dyDescent="0.35"/>
    <row r="100413" customFormat="1" x14ac:dyDescent="0.35"/>
    <row r="100414" customFormat="1" x14ac:dyDescent="0.35"/>
    <row r="100415" customFormat="1" x14ac:dyDescent="0.35"/>
    <row r="100416" customFormat="1" x14ac:dyDescent="0.35"/>
    <row r="100417" customFormat="1" x14ac:dyDescent="0.35"/>
    <row r="100418" customFormat="1" x14ac:dyDescent="0.35"/>
    <row r="100419" customFormat="1" x14ac:dyDescent="0.35"/>
    <row r="100420" customFormat="1" x14ac:dyDescent="0.35"/>
    <row r="100421" customFormat="1" x14ac:dyDescent="0.35"/>
    <row r="100422" customFormat="1" x14ac:dyDescent="0.35"/>
    <row r="100423" customFormat="1" x14ac:dyDescent="0.35"/>
    <row r="100424" customFormat="1" x14ac:dyDescent="0.35"/>
    <row r="100425" customFormat="1" x14ac:dyDescent="0.35"/>
    <row r="100426" customFormat="1" x14ac:dyDescent="0.35"/>
    <row r="100427" customFormat="1" x14ac:dyDescent="0.35"/>
    <row r="100428" customFormat="1" x14ac:dyDescent="0.35"/>
    <row r="100429" customFormat="1" x14ac:dyDescent="0.35"/>
    <row r="100430" customFormat="1" x14ac:dyDescent="0.35"/>
    <row r="100431" customFormat="1" x14ac:dyDescent="0.35"/>
    <row r="100432" customFormat="1" x14ac:dyDescent="0.35"/>
    <row r="100433" customFormat="1" x14ac:dyDescent="0.35"/>
    <row r="100434" customFormat="1" x14ac:dyDescent="0.35"/>
    <row r="100435" customFormat="1" x14ac:dyDescent="0.35"/>
    <row r="100436" customFormat="1" x14ac:dyDescent="0.35"/>
    <row r="100437" customFormat="1" x14ac:dyDescent="0.35"/>
    <row r="100438" customFormat="1" x14ac:dyDescent="0.35"/>
    <row r="100439" customFormat="1" x14ac:dyDescent="0.35"/>
    <row r="100440" customFormat="1" x14ac:dyDescent="0.35"/>
    <row r="100441" customFormat="1" x14ac:dyDescent="0.35"/>
    <row r="100442" customFormat="1" x14ac:dyDescent="0.35"/>
    <row r="100443" customFormat="1" x14ac:dyDescent="0.35"/>
    <row r="100444" customFormat="1" x14ac:dyDescent="0.35"/>
    <row r="100445" customFormat="1" x14ac:dyDescent="0.35"/>
    <row r="100446" customFormat="1" x14ac:dyDescent="0.35"/>
    <row r="100447" customFormat="1" x14ac:dyDescent="0.35"/>
    <row r="100448" customFormat="1" x14ac:dyDescent="0.35"/>
    <row r="100449" customFormat="1" x14ac:dyDescent="0.35"/>
    <row r="100450" customFormat="1" x14ac:dyDescent="0.35"/>
    <row r="100451" customFormat="1" x14ac:dyDescent="0.35"/>
    <row r="100452" customFormat="1" x14ac:dyDescent="0.35"/>
    <row r="100453" customFormat="1" x14ac:dyDescent="0.35"/>
    <row r="100454" customFormat="1" x14ac:dyDescent="0.35"/>
    <row r="100455" customFormat="1" x14ac:dyDescent="0.35"/>
    <row r="100456" customFormat="1" x14ac:dyDescent="0.35"/>
    <row r="100457" customFormat="1" x14ac:dyDescent="0.35"/>
    <row r="100458" customFormat="1" x14ac:dyDescent="0.35"/>
    <row r="100459" customFormat="1" x14ac:dyDescent="0.35"/>
    <row r="100460" customFormat="1" x14ac:dyDescent="0.35"/>
    <row r="100461" customFormat="1" x14ac:dyDescent="0.35"/>
    <row r="100462" customFormat="1" x14ac:dyDescent="0.35"/>
    <row r="100463" customFormat="1" x14ac:dyDescent="0.35"/>
    <row r="100464" customFormat="1" x14ac:dyDescent="0.35"/>
    <row r="100465" customFormat="1" x14ac:dyDescent="0.35"/>
    <row r="100466" customFormat="1" x14ac:dyDescent="0.35"/>
    <row r="100467" customFormat="1" x14ac:dyDescent="0.35"/>
    <row r="100468" customFormat="1" x14ac:dyDescent="0.35"/>
    <row r="100469" customFormat="1" x14ac:dyDescent="0.35"/>
    <row r="100470" customFormat="1" x14ac:dyDescent="0.35"/>
    <row r="100471" customFormat="1" x14ac:dyDescent="0.35"/>
    <row r="100472" customFormat="1" x14ac:dyDescent="0.35"/>
    <row r="100473" customFormat="1" x14ac:dyDescent="0.35"/>
    <row r="100474" customFormat="1" x14ac:dyDescent="0.35"/>
    <row r="100475" customFormat="1" x14ac:dyDescent="0.35"/>
    <row r="100476" customFormat="1" x14ac:dyDescent="0.35"/>
    <row r="100477" customFormat="1" x14ac:dyDescent="0.35"/>
    <row r="100478" customFormat="1" x14ac:dyDescent="0.35"/>
    <row r="100479" customFormat="1" x14ac:dyDescent="0.35"/>
    <row r="100480" customFormat="1" x14ac:dyDescent="0.35"/>
    <row r="100481" customFormat="1" x14ac:dyDescent="0.35"/>
    <row r="100482" customFormat="1" x14ac:dyDescent="0.35"/>
    <row r="100483" customFormat="1" x14ac:dyDescent="0.35"/>
    <row r="100484" customFormat="1" x14ac:dyDescent="0.35"/>
    <row r="100485" customFormat="1" x14ac:dyDescent="0.35"/>
    <row r="100486" customFormat="1" x14ac:dyDescent="0.35"/>
    <row r="100487" customFormat="1" x14ac:dyDescent="0.35"/>
    <row r="100488" customFormat="1" x14ac:dyDescent="0.35"/>
    <row r="100489" customFormat="1" x14ac:dyDescent="0.35"/>
    <row r="100490" customFormat="1" x14ac:dyDescent="0.35"/>
    <row r="100491" customFormat="1" x14ac:dyDescent="0.35"/>
    <row r="100492" customFormat="1" x14ac:dyDescent="0.35"/>
    <row r="100493" customFormat="1" x14ac:dyDescent="0.35"/>
    <row r="100494" customFormat="1" x14ac:dyDescent="0.35"/>
    <row r="100495" customFormat="1" x14ac:dyDescent="0.35"/>
    <row r="100496" customFormat="1" x14ac:dyDescent="0.35"/>
    <row r="100497" customFormat="1" x14ac:dyDescent="0.35"/>
    <row r="100498" customFormat="1" x14ac:dyDescent="0.35"/>
    <row r="100499" customFormat="1" x14ac:dyDescent="0.35"/>
    <row r="100500" customFormat="1" x14ac:dyDescent="0.35"/>
    <row r="100501" customFormat="1" x14ac:dyDescent="0.35"/>
    <row r="100502" customFormat="1" x14ac:dyDescent="0.35"/>
    <row r="100503" customFormat="1" x14ac:dyDescent="0.35"/>
    <row r="100504" customFormat="1" x14ac:dyDescent="0.35"/>
    <row r="100505" customFormat="1" x14ac:dyDescent="0.35"/>
    <row r="100506" customFormat="1" x14ac:dyDescent="0.35"/>
    <row r="100507" customFormat="1" x14ac:dyDescent="0.35"/>
    <row r="100508" customFormat="1" x14ac:dyDescent="0.35"/>
    <row r="100509" customFormat="1" x14ac:dyDescent="0.35"/>
    <row r="100510" customFormat="1" x14ac:dyDescent="0.35"/>
    <row r="100511" customFormat="1" x14ac:dyDescent="0.35"/>
    <row r="100512" customFormat="1" x14ac:dyDescent="0.35"/>
    <row r="100513" customFormat="1" x14ac:dyDescent="0.35"/>
    <row r="100514" customFormat="1" x14ac:dyDescent="0.35"/>
    <row r="100515" customFormat="1" x14ac:dyDescent="0.35"/>
    <row r="100516" customFormat="1" x14ac:dyDescent="0.35"/>
    <row r="100517" customFormat="1" x14ac:dyDescent="0.35"/>
    <row r="100518" customFormat="1" x14ac:dyDescent="0.35"/>
    <row r="100519" customFormat="1" x14ac:dyDescent="0.35"/>
    <row r="100520" customFormat="1" x14ac:dyDescent="0.35"/>
    <row r="100521" customFormat="1" x14ac:dyDescent="0.35"/>
    <row r="100522" customFormat="1" x14ac:dyDescent="0.35"/>
    <row r="100523" customFormat="1" x14ac:dyDescent="0.35"/>
    <row r="100524" customFormat="1" x14ac:dyDescent="0.35"/>
    <row r="100525" customFormat="1" x14ac:dyDescent="0.35"/>
    <row r="100526" customFormat="1" x14ac:dyDescent="0.35"/>
    <row r="100527" customFormat="1" x14ac:dyDescent="0.35"/>
    <row r="100528" customFormat="1" x14ac:dyDescent="0.35"/>
    <row r="100529" customFormat="1" x14ac:dyDescent="0.35"/>
    <row r="100530" customFormat="1" x14ac:dyDescent="0.35"/>
    <row r="100531" customFormat="1" x14ac:dyDescent="0.35"/>
    <row r="100532" customFormat="1" x14ac:dyDescent="0.35"/>
    <row r="100533" customFormat="1" x14ac:dyDescent="0.35"/>
    <row r="100534" customFormat="1" x14ac:dyDescent="0.35"/>
    <row r="100535" customFormat="1" x14ac:dyDescent="0.35"/>
    <row r="100536" customFormat="1" x14ac:dyDescent="0.35"/>
    <row r="100537" customFormat="1" x14ac:dyDescent="0.35"/>
    <row r="100538" customFormat="1" x14ac:dyDescent="0.35"/>
    <row r="100539" customFormat="1" x14ac:dyDescent="0.35"/>
    <row r="100540" customFormat="1" x14ac:dyDescent="0.35"/>
    <row r="100541" customFormat="1" x14ac:dyDescent="0.35"/>
    <row r="100542" customFormat="1" x14ac:dyDescent="0.35"/>
    <row r="100543" customFormat="1" x14ac:dyDescent="0.35"/>
    <row r="100544" customFormat="1" x14ac:dyDescent="0.35"/>
    <row r="100545" customFormat="1" x14ac:dyDescent="0.35"/>
    <row r="100546" customFormat="1" x14ac:dyDescent="0.35"/>
    <row r="100547" customFormat="1" x14ac:dyDescent="0.35"/>
    <row r="100548" customFormat="1" x14ac:dyDescent="0.35"/>
    <row r="100549" customFormat="1" x14ac:dyDescent="0.35"/>
    <row r="100550" customFormat="1" x14ac:dyDescent="0.35"/>
    <row r="100551" customFormat="1" x14ac:dyDescent="0.35"/>
    <row r="100552" customFormat="1" x14ac:dyDescent="0.35"/>
    <row r="100553" customFormat="1" x14ac:dyDescent="0.35"/>
    <row r="100554" customFormat="1" x14ac:dyDescent="0.35"/>
    <row r="100555" customFormat="1" x14ac:dyDescent="0.35"/>
    <row r="100556" customFormat="1" x14ac:dyDescent="0.35"/>
    <row r="100557" customFormat="1" x14ac:dyDescent="0.35"/>
    <row r="100558" customFormat="1" x14ac:dyDescent="0.35"/>
    <row r="100559" customFormat="1" x14ac:dyDescent="0.35"/>
    <row r="100560" customFormat="1" x14ac:dyDescent="0.35"/>
    <row r="100561" customFormat="1" x14ac:dyDescent="0.35"/>
    <row r="100562" customFormat="1" x14ac:dyDescent="0.35"/>
    <row r="100563" customFormat="1" x14ac:dyDescent="0.35"/>
    <row r="100564" customFormat="1" x14ac:dyDescent="0.35"/>
    <row r="100565" customFormat="1" x14ac:dyDescent="0.35"/>
    <row r="100566" customFormat="1" x14ac:dyDescent="0.35"/>
    <row r="100567" customFormat="1" x14ac:dyDescent="0.35"/>
    <row r="100568" customFormat="1" x14ac:dyDescent="0.35"/>
    <row r="100569" customFormat="1" x14ac:dyDescent="0.35"/>
    <row r="100570" customFormat="1" x14ac:dyDescent="0.35"/>
    <row r="100571" customFormat="1" x14ac:dyDescent="0.35"/>
    <row r="100572" customFormat="1" x14ac:dyDescent="0.35"/>
    <row r="100573" customFormat="1" x14ac:dyDescent="0.35"/>
    <row r="100574" customFormat="1" x14ac:dyDescent="0.35"/>
    <row r="100575" customFormat="1" x14ac:dyDescent="0.35"/>
    <row r="100576" customFormat="1" x14ac:dyDescent="0.35"/>
    <row r="100577" customFormat="1" x14ac:dyDescent="0.35"/>
    <row r="100578" customFormat="1" x14ac:dyDescent="0.35"/>
    <row r="100579" customFormat="1" x14ac:dyDescent="0.35"/>
    <row r="100580" customFormat="1" x14ac:dyDescent="0.35"/>
    <row r="100581" customFormat="1" x14ac:dyDescent="0.35"/>
    <row r="100582" customFormat="1" x14ac:dyDescent="0.35"/>
    <row r="100583" customFormat="1" x14ac:dyDescent="0.35"/>
    <row r="100584" customFormat="1" x14ac:dyDescent="0.35"/>
    <row r="100585" customFormat="1" x14ac:dyDescent="0.35"/>
    <row r="100586" customFormat="1" x14ac:dyDescent="0.35"/>
    <row r="100587" customFormat="1" x14ac:dyDescent="0.35"/>
    <row r="100588" customFormat="1" x14ac:dyDescent="0.35"/>
    <row r="100589" customFormat="1" x14ac:dyDescent="0.35"/>
    <row r="100590" customFormat="1" x14ac:dyDescent="0.35"/>
    <row r="100591" customFormat="1" x14ac:dyDescent="0.35"/>
    <row r="100592" customFormat="1" x14ac:dyDescent="0.35"/>
    <row r="100593" customFormat="1" x14ac:dyDescent="0.35"/>
    <row r="100594" customFormat="1" x14ac:dyDescent="0.35"/>
    <row r="100595" customFormat="1" x14ac:dyDescent="0.35"/>
    <row r="100596" customFormat="1" x14ac:dyDescent="0.35"/>
    <row r="100597" customFormat="1" x14ac:dyDescent="0.35"/>
    <row r="100598" customFormat="1" x14ac:dyDescent="0.35"/>
    <row r="100599" customFormat="1" x14ac:dyDescent="0.35"/>
    <row r="100600" customFormat="1" x14ac:dyDescent="0.35"/>
    <row r="100601" customFormat="1" x14ac:dyDescent="0.35"/>
    <row r="100602" customFormat="1" x14ac:dyDescent="0.35"/>
    <row r="100603" customFormat="1" x14ac:dyDescent="0.35"/>
    <row r="100604" customFormat="1" x14ac:dyDescent="0.35"/>
    <row r="100605" customFormat="1" x14ac:dyDescent="0.35"/>
    <row r="100606" customFormat="1" x14ac:dyDescent="0.35"/>
    <row r="100607" customFormat="1" x14ac:dyDescent="0.35"/>
    <row r="100608" customFormat="1" x14ac:dyDescent="0.35"/>
    <row r="100609" customFormat="1" x14ac:dyDescent="0.35"/>
    <row r="100610" customFormat="1" x14ac:dyDescent="0.35"/>
    <row r="100611" customFormat="1" x14ac:dyDescent="0.35"/>
    <row r="100612" customFormat="1" x14ac:dyDescent="0.35"/>
    <row r="100613" customFormat="1" x14ac:dyDescent="0.35"/>
    <row r="100614" customFormat="1" x14ac:dyDescent="0.35"/>
    <row r="100615" customFormat="1" x14ac:dyDescent="0.35"/>
    <row r="100616" customFormat="1" x14ac:dyDescent="0.35"/>
    <row r="100617" customFormat="1" x14ac:dyDescent="0.35"/>
    <row r="100618" customFormat="1" x14ac:dyDescent="0.35"/>
    <row r="100619" customFormat="1" x14ac:dyDescent="0.35"/>
    <row r="100620" customFormat="1" x14ac:dyDescent="0.35"/>
    <row r="100621" customFormat="1" x14ac:dyDescent="0.35"/>
    <row r="100622" customFormat="1" x14ac:dyDescent="0.35"/>
    <row r="100623" customFormat="1" x14ac:dyDescent="0.35"/>
    <row r="100624" customFormat="1" x14ac:dyDescent="0.35"/>
    <row r="100625" customFormat="1" x14ac:dyDescent="0.35"/>
    <row r="100626" customFormat="1" x14ac:dyDescent="0.35"/>
    <row r="100627" customFormat="1" x14ac:dyDescent="0.35"/>
    <row r="100628" customFormat="1" x14ac:dyDescent="0.35"/>
    <row r="100629" customFormat="1" x14ac:dyDescent="0.35"/>
    <row r="100630" customFormat="1" x14ac:dyDescent="0.35"/>
    <row r="100631" customFormat="1" x14ac:dyDescent="0.35"/>
    <row r="100632" customFormat="1" x14ac:dyDescent="0.35"/>
    <row r="100633" customFormat="1" x14ac:dyDescent="0.35"/>
    <row r="100634" customFormat="1" x14ac:dyDescent="0.35"/>
    <row r="100635" customFormat="1" x14ac:dyDescent="0.35"/>
    <row r="100636" customFormat="1" x14ac:dyDescent="0.35"/>
    <row r="100637" customFormat="1" x14ac:dyDescent="0.35"/>
    <row r="100638" customFormat="1" x14ac:dyDescent="0.35"/>
    <row r="100639" customFormat="1" x14ac:dyDescent="0.35"/>
    <row r="100640" customFormat="1" x14ac:dyDescent="0.35"/>
    <row r="100641" customFormat="1" x14ac:dyDescent="0.35"/>
    <row r="100642" customFormat="1" x14ac:dyDescent="0.35"/>
    <row r="100643" customFormat="1" x14ac:dyDescent="0.35"/>
    <row r="100644" customFormat="1" x14ac:dyDescent="0.35"/>
    <row r="100645" customFormat="1" x14ac:dyDescent="0.35"/>
    <row r="100646" customFormat="1" x14ac:dyDescent="0.35"/>
    <row r="100647" customFormat="1" x14ac:dyDescent="0.35"/>
    <row r="100648" customFormat="1" x14ac:dyDescent="0.35"/>
    <row r="100649" customFormat="1" x14ac:dyDescent="0.35"/>
    <row r="100650" customFormat="1" x14ac:dyDescent="0.35"/>
    <row r="100651" customFormat="1" x14ac:dyDescent="0.35"/>
    <row r="100652" customFormat="1" x14ac:dyDescent="0.35"/>
    <row r="100653" customFormat="1" x14ac:dyDescent="0.35"/>
    <row r="100654" customFormat="1" x14ac:dyDescent="0.35"/>
    <row r="100655" customFormat="1" x14ac:dyDescent="0.35"/>
    <row r="100656" customFormat="1" x14ac:dyDescent="0.35"/>
    <row r="100657" customFormat="1" x14ac:dyDescent="0.35"/>
    <row r="100658" customFormat="1" x14ac:dyDescent="0.35"/>
    <row r="100659" customFormat="1" x14ac:dyDescent="0.35"/>
    <row r="100660" customFormat="1" x14ac:dyDescent="0.35"/>
    <row r="100661" customFormat="1" x14ac:dyDescent="0.35"/>
    <row r="100662" customFormat="1" x14ac:dyDescent="0.35"/>
    <row r="100663" customFormat="1" x14ac:dyDescent="0.35"/>
    <row r="100664" customFormat="1" x14ac:dyDescent="0.35"/>
    <row r="100665" customFormat="1" x14ac:dyDescent="0.35"/>
    <row r="100666" customFormat="1" x14ac:dyDescent="0.35"/>
    <row r="100667" customFormat="1" x14ac:dyDescent="0.35"/>
    <row r="100668" customFormat="1" x14ac:dyDescent="0.35"/>
    <row r="100669" customFormat="1" x14ac:dyDescent="0.35"/>
    <row r="100670" customFormat="1" x14ac:dyDescent="0.35"/>
    <row r="100671" customFormat="1" x14ac:dyDescent="0.35"/>
    <row r="100672" customFormat="1" x14ac:dyDescent="0.35"/>
    <row r="100673" customFormat="1" x14ac:dyDescent="0.35"/>
    <row r="100674" customFormat="1" x14ac:dyDescent="0.35"/>
    <row r="100675" customFormat="1" x14ac:dyDescent="0.35"/>
    <row r="100676" customFormat="1" x14ac:dyDescent="0.35"/>
    <row r="100677" customFormat="1" x14ac:dyDescent="0.35"/>
    <row r="100678" customFormat="1" x14ac:dyDescent="0.35"/>
    <row r="100679" customFormat="1" x14ac:dyDescent="0.35"/>
    <row r="100680" customFormat="1" x14ac:dyDescent="0.35"/>
    <row r="100681" customFormat="1" x14ac:dyDescent="0.35"/>
    <row r="100682" customFormat="1" x14ac:dyDescent="0.35"/>
    <row r="100683" customFormat="1" x14ac:dyDescent="0.35"/>
    <row r="100684" customFormat="1" x14ac:dyDescent="0.35"/>
    <row r="100685" customFormat="1" x14ac:dyDescent="0.35"/>
    <row r="100686" customFormat="1" x14ac:dyDescent="0.35"/>
    <row r="100687" customFormat="1" x14ac:dyDescent="0.35"/>
    <row r="100688" customFormat="1" x14ac:dyDescent="0.35"/>
    <row r="100689" customFormat="1" x14ac:dyDescent="0.35"/>
    <row r="100690" customFormat="1" x14ac:dyDescent="0.35"/>
    <row r="100691" customFormat="1" x14ac:dyDescent="0.35"/>
    <row r="100692" customFormat="1" x14ac:dyDescent="0.35"/>
    <row r="100693" customFormat="1" x14ac:dyDescent="0.35"/>
    <row r="100694" customFormat="1" x14ac:dyDescent="0.35"/>
    <row r="100695" customFormat="1" x14ac:dyDescent="0.35"/>
    <row r="100696" customFormat="1" x14ac:dyDescent="0.35"/>
    <row r="100697" customFormat="1" x14ac:dyDescent="0.35"/>
    <row r="100698" customFormat="1" x14ac:dyDescent="0.35"/>
    <row r="100699" customFormat="1" x14ac:dyDescent="0.35"/>
    <row r="100700" customFormat="1" x14ac:dyDescent="0.35"/>
    <row r="100701" customFormat="1" x14ac:dyDescent="0.35"/>
    <row r="100702" customFormat="1" x14ac:dyDescent="0.35"/>
    <row r="100703" customFormat="1" x14ac:dyDescent="0.35"/>
    <row r="100704" customFormat="1" x14ac:dyDescent="0.35"/>
    <row r="100705" customFormat="1" x14ac:dyDescent="0.35"/>
    <row r="100706" customFormat="1" x14ac:dyDescent="0.35"/>
    <row r="100707" customFormat="1" x14ac:dyDescent="0.35"/>
    <row r="100708" customFormat="1" x14ac:dyDescent="0.35"/>
    <row r="100709" customFormat="1" x14ac:dyDescent="0.35"/>
    <row r="100710" customFormat="1" x14ac:dyDescent="0.35"/>
    <row r="100711" customFormat="1" x14ac:dyDescent="0.35"/>
    <row r="100712" customFormat="1" x14ac:dyDescent="0.35"/>
    <row r="100713" customFormat="1" x14ac:dyDescent="0.35"/>
    <row r="100714" customFormat="1" x14ac:dyDescent="0.35"/>
    <row r="100715" customFormat="1" x14ac:dyDescent="0.35"/>
    <row r="100716" customFormat="1" x14ac:dyDescent="0.35"/>
    <row r="100717" customFormat="1" x14ac:dyDescent="0.35"/>
    <row r="100718" customFormat="1" x14ac:dyDescent="0.35"/>
    <row r="100719" customFormat="1" x14ac:dyDescent="0.35"/>
    <row r="100720" customFormat="1" x14ac:dyDescent="0.35"/>
    <row r="100721" customFormat="1" x14ac:dyDescent="0.35"/>
    <row r="100722" customFormat="1" x14ac:dyDescent="0.35"/>
    <row r="100723" customFormat="1" x14ac:dyDescent="0.35"/>
    <row r="100724" customFormat="1" x14ac:dyDescent="0.35"/>
    <row r="100725" customFormat="1" x14ac:dyDescent="0.35"/>
    <row r="100726" customFormat="1" x14ac:dyDescent="0.35"/>
    <row r="100727" customFormat="1" x14ac:dyDescent="0.35"/>
    <row r="100728" customFormat="1" x14ac:dyDescent="0.35"/>
    <row r="100729" customFormat="1" x14ac:dyDescent="0.35"/>
    <row r="100730" customFormat="1" x14ac:dyDescent="0.35"/>
    <row r="100731" customFormat="1" x14ac:dyDescent="0.35"/>
    <row r="100732" customFormat="1" x14ac:dyDescent="0.35"/>
    <row r="100733" customFormat="1" x14ac:dyDescent="0.35"/>
    <row r="100734" customFormat="1" x14ac:dyDescent="0.35"/>
    <row r="100735" customFormat="1" x14ac:dyDescent="0.35"/>
    <row r="100736" customFormat="1" x14ac:dyDescent="0.35"/>
    <row r="100737" customFormat="1" x14ac:dyDescent="0.35"/>
    <row r="100738" customFormat="1" x14ac:dyDescent="0.35"/>
    <row r="100739" customFormat="1" x14ac:dyDescent="0.35"/>
    <row r="100740" customFormat="1" x14ac:dyDescent="0.35"/>
    <row r="100741" customFormat="1" x14ac:dyDescent="0.35"/>
    <row r="100742" customFormat="1" x14ac:dyDescent="0.35"/>
    <row r="100743" customFormat="1" x14ac:dyDescent="0.35"/>
    <row r="100744" customFormat="1" x14ac:dyDescent="0.35"/>
    <row r="100745" customFormat="1" x14ac:dyDescent="0.35"/>
    <row r="100746" customFormat="1" x14ac:dyDescent="0.35"/>
    <row r="100747" customFormat="1" x14ac:dyDescent="0.35"/>
    <row r="100748" customFormat="1" x14ac:dyDescent="0.35"/>
    <row r="100749" customFormat="1" x14ac:dyDescent="0.35"/>
    <row r="100750" customFormat="1" x14ac:dyDescent="0.35"/>
    <row r="100751" customFormat="1" x14ac:dyDescent="0.35"/>
    <row r="100752" customFormat="1" x14ac:dyDescent="0.35"/>
    <row r="100753" customFormat="1" x14ac:dyDescent="0.35"/>
    <row r="100754" customFormat="1" x14ac:dyDescent="0.35"/>
    <row r="100755" customFormat="1" x14ac:dyDescent="0.35"/>
    <row r="100756" customFormat="1" x14ac:dyDescent="0.35"/>
    <row r="100757" customFormat="1" x14ac:dyDescent="0.35"/>
    <row r="100758" customFormat="1" x14ac:dyDescent="0.35"/>
    <row r="100759" customFormat="1" x14ac:dyDescent="0.35"/>
    <row r="100760" customFormat="1" x14ac:dyDescent="0.35"/>
    <row r="100761" customFormat="1" x14ac:dyDescent="0.35"/>
    <row r="100762" customFormat="1" x14ac:dyDescent="0.35"/>
    <row r="100763" customFormat="1" x14ac:dyDescent="0.35"/>
    <row r="100764" customFormat="1" x14ac:dyDescent="0.35"/>
    <row r="100765" customFormat="1" x14ac:dyDescent="0.35"/>
    <row r="100766" customFormat="1" x14ac:dyDescent="0.35"/>
    <row r="100767" customFormat="1" x14ac:dyDescent="0.35"/>
    <row r="100768" customFormat="1" x14ac:dyDescent="0.35"/>
    <row r="100769" customFormat="1" x14ac:dyDescent="0.35"/>
    <row r="100770" customFormat="1" x14ac:dyDescent="0.35"/>
    <row r="100771" customFormat="1" x14ac:dyDescent="0.35"/>
    <row r="100772" customFormat="1" x14ac:dyDescent="0.35"/>
    <row r="100773" customFormat="1" x14ac:dyDescent="0.35"/>
    <row r="100774" customFormat="1" x14ac:dyDescent="0.35"/>
    <row r="100775" customFormat="1" x14ac:dyDescent="0.35"/>
    <row r="100776" customFormat="1" x14ac:dyDescent="0.35"/>
    <row r="100777" customFormat="1" x14ac:dyDescent="0.35"/>
    <row r="100778" customFormat="1" x14ac:dyDescent="0.35"/>
    <row r="100779" customFormat="1" x14ac:dyDescent="0.35"/>
    <row r="100780" customFormat="1" x14ac:dyDescent="0.35"/>
    <row r="100781" customFormat="1" x14ac:dyDescent="0.35"/>
    <row r="100782" customFormat="1" x14ac:dyDescent="0.35"/>
    <row r="100783" customFormat="1" x14ac:dyDescent="0.35"/>
    <row r="100784" customFormat="1" x14ac:dyDescent="0.35"/>
    <row r="100785" customFormat="1" x14ac:dyDescent="0.35"/>
    <row r="100786" customFormat="1" x14ac:dyDescent="0.35"/>
    <row r="100787" customFormat="1" x14ac:dyDescent="0.35"/>
    <row r="100788" customFormat="1" x14ac:dyDescent="0.35"/>
    <row r="100789" customFormat="1" x14ac:dyDescent="0.35"/>
    <row r="100790" customFormat="1" x14ac:dyDescent="0.35"/>
    <row r="100791" customFormat="1" x14ac:dyDescent="0.35"/>
    <row r="100792" customFormat="1" x14ac:dyDescent="0.35"/>
    <row r="100793" customFormat="1" x14ac:dyDescent="0.35"/>
    <row r="100794" customFormat="1" x14ac:dyDescent="0.35"/>
    <row r="100795" customFormat="1" x14ac:dyDescent="0.35"/>
    <row r="100796" customFormat="1" x14ac:dyDescent="0.35"/>
    <row r="100797" customFormat="1" x14ac:dyDescent="0.35"/>
    <row r="100798" customFormat="1" x14ac:dyDescent="0.35"/>
    <row r="100799" customFormat="1" x14ac:dyDescent="0.35"/>
    <row r="100800" customFormat="1" x14ac:dyDescent="0.35"/>
    <row r="100801" customFormat="1" x14ac:dyDescent="0.35"/>
    <row r="100802" customFormat="1" x14ac:dyDescent="0.35"/>
    <row r="100803" customFormat="1" x14ac:dyDescent="0.35"/>
    <row r="100804" customFormat="1" x14ac:dyDescent="0.35"/>
    <row r="100805" customFormat="1" x14ac:dyDescent="0.35"/>
    <row r="100806" customFormat="1" x14ac:dyDescent="0.35"/>
    <row r="100807" customFormat="1" x14ac:dyDescent="0.35"/>
    <row r="100808" customFormat="1" x14ac:dyDescent="0.35"/>
    <row r="100809" customFormat="1" x14ac:dyDescent="0.35"/>
    <row r="100810" customFormat="1" x14ac:dyDescent="0.35"/>
    <row r="100811" customFormat="1" x14ac:dyDescent="0.35"/>
    <row r="100812" customFormat="1" x14ac:dyDescent="0.35"/>
    <row r="100813" customFormat="1" x14ac:dyDescent="0.35"/>
    <row r="100814" customFormat="1" x14ac:dyDescent="0.35"/>
    <row r="100815" customFormat="1" x14ac:dyDescent="0.35"/>
    <row r="100816" customFormat="1" x14ac:dyDescent="0.35"/>
    <row r="100817" customFormat="1" x14ac:dyDescent="0.35"/>
    <row r="100818" customFormat="1" x14ac:dyDescent="0.35"/>
    <row r="100819" customFormat="1" x14ac:dyDescent="0.35"/>
    <row r="100820" customFormat="1" x14ac:dyDescent="0.35"/>
    <row r="100821" customFormat="1" x14ac:dyDescent="0.35"/>
    <row r="100822" customFormat="1" x14ac:dyDescent="0.35"/>
    <row r="100823" customFormat="1" x14ac:dyDescent="0.35"/>
    <row r="100824" customFormat="1" x14ac:dyDescent="0.35"/>
    <row r="100825" customFormat="1" x14ac:dyDescent="0.35"/>
    <row r="100826" customFormat="1" x14ac:dyDescent="0.35"/>
    <row r="100827" customFormat="1" x14ac:dyDescent="0.35"/>
    <row r="100828" customFormat="1" x14ac:dyDescent="0.35"/>
    <row r="100829" customFormat="1" x14ac:dyDescent="0.35"/>
    <row r="100830" customFormat="1" x14ac:dyDescent="0.35"/>
    <row r="100831" customFormat="1" x14ac:dyDescent="0.35"/>
    <row r="100832" customFormat="1" x14ac:dyDescent="0.35"/>
    <row r="100833" customFormat="1" x14ac:dyDescent="0.35"/>
    <row r="100834" customFormat="1" x14ac:dyDescent="0.35"/>
    <row r="100835" customFormat="1" x14ac:dyDescent="0.35"/>
    <row r="100836" customFormat="1" x14ac:dyDescent="0.35"/>
    <row r="100837" customFormat="1" x14ac:dyDescent="0.35"/>
    <row r="100838" customFormat="1" x14ac:dyDescent="0.35"/>
    <row r="100839" customFormat="1" x14ac:dyDescent="0.35"/>
    <row r="100840" customFormat="1" x14ac:dyDescent="0.35"/>
    <row r="100841" customFormat="1" x14ac:dyDescent="0.35"/>
    <row r="100842" customFormat="1" x14ac:dyDescent="0.35"/>
    <row r="100843" customFormat="1" x14ac:dyDescent="0.35"/>
    <row r="100844" customFormat="1" x14ac:dyDescent="0.35"/>
    <row r="100845" customFormat="1" x14ac:dyDescent="0.35"/>
    <row r="100846" customFormat="1" x14ac:dyDescent="0.35"/>
    <row r="100847" customFormat="1" x14ac:dyDescent="0.35"/>
    <row r="100848" customFormat="1" x14ac:dyDescent="0.35"/>
    <row r="100849" customFormat="1" x14ac:dyDescent="0.35"/>
    <row r="100850" customFormat="1" x14ac:dyDescent="0.35"/>
    <row r="100851" customFormat="1" x14ac:dyDescent="0.35"/>
    <row r="100852" customFormat="1" x14ac:dyDescent="0.35"/>
    <row r="100853" customFormat="1" x14ac:dyDescent="0.35"/>
    <row r="100854" customFormat="1" x14ac:dyDescent="0.35"/>
    <row r="100855" customFormat="1" x14ac:dyDescent="0.35"/>
    <row r="100856" customFormat="1" x14ac:dyDescent="0.35"/>
    <row r="100857" customFormat="1" x14ac:dyDescent="0.35"/>
    <row r="100858" customFormat="1" x14ac:dyDescent="0.35"/>
    <row r="100859" customFormat="1" x14ac:dyDescent="0.35"/>
    <row r="100860" customFormat="1" x14ac:dyDescent="0.35"/>
    <row r="100861" customFormat="1" x14ac:dyDescent="0.35"/>
    <row r="100862" customFormat="1" x14ac:dyDescent="0.35"/>
    <row r="100863" customFormat="1" x14ac:dyDescent="0.35"/>
    <row r="100864" customFormat="1" x14ac:dyDescent="0.35"/>
    <row r="100865" customFormat="1" x14ac:dyDescent="0.35"/>
    <row r="100866" customFormat="1" x14ac:dyDescent="0.35"/>
    <row r="100867" customFormat="1" x14ac:dyDescent="0.35"/>
    <row r="100868" customFormat="1" x14ac:dyDescent="0.35"/>
    <row r="100869" customFormat="1" x14ac:dyDescent="0.35"/>
    <row r="100870" customFormat="1" x14ac:dyDescent="0.35"/>
    <row r="100871" customFormat="1" x14ac:dyDescent="0.35"/>
    <row r="100872" customFormat="1" x14ac:dyDescent="0.35"/>
    <row r="100873" customFormat="1" x14ac:dyDescent="0.35"/>
    <row r="100874" customFormat="1" x14ac:dyDescent="0.35"/>
    <row r="100875" customFormat="1" x14ac:dyDescent="0.35"/>
    <row r="100876" customFormat="1" x14ac:dyDescent="0.35"/>
    <row r="100877" customFormat="1" x14ac:dyDescent="0.35"/>
    <row r="100878" customFormat="1" x14ac:dyDescent="0.35"/>
    <row r="100879" customFormat="1" x14ac:dyDescent="0.35"/>
    <row r="100880" customFormat="1" x14ac:dyDescent="0.35"/>
    <row r="100881" customFormat="1" x14ac:dyDescent="0.35"/>
    <row r="100882" customFormat="1" x14ac:dyDescent="0.35"/>
    <row r="100883" customFormat="1" x14ac:dyDescent="0.35"/>
    <row r="100884" customFormat="1" x14ac:dyDescent="0.35"/>
    <row r="100885" customFormat="1" x14ac:dyDescent="0.35"/>
    <row r="100886" customFormat="1" x14ac:dyDescent="0.35"/>
    <row r="100887" customFormat="1" x14ac:dyDescent="0.35"/>
    <row r="100888" customFormat="1" x14ac:dyDescent="0.35"/>
    <row r="100889" customFormat="1" x14ac:dyDescent="0.35"/>
    <row r="100890" customFormat="1" x14ac:dyDescent="0.35"/>
    <row r="100891" customFormat="1" x14ac:dyDescent="0.35"/>
    <row r="100892" customFormat="1" x14ac:dyDescent="0.35"/>
    <row r="100893" customFormat="1" x14ac:dyDescent="0.35"/>
    <row r="100894" customFormat="1" x14ac:dyDescent="0.35"/>
    <row r="100895" customFormat="1" x14ac:dyDescent="0.35"/>
    <row r="100896" customFormat="1" x14ac:dyDescent="0.35"/>
    <row r="100897" customFormat="1" x14ac:dyDescent="0.35"/>
    <row r="100898" customFormat="1" x14ac:dyDescent="0.35"/>
    <row r="100899" customFormat="1" x14ac:dyDescent="0.35"/>
    <row r="100900" customFormat="1" x14ac:dyDescent="0.35"/>
    <row r="100901" customFormat="1" x14ac:dyDescent="0.35"/>
    <row r="100902" customFormat="1" x14ac:dyDescent="0.35"/>
    <row r="100903" customFormat="1" x14ac:dyDescent="0.35"/>
    <row r="100904" customFormat="1" x14ac:dyDescent="0.35"/>
    <row r="100905" customFormat="1" x14ac:dyDescent="0.35"/>
    <row r="100906" customFormat="1" x14ac:dyDescent="0.35"/>
    <row r="100907" customFormat="1" x14ac:dyDescent="0.35"/>
    <row r="100908" customFormat="1" x14ac:dyDescent="0.35"/>
    <row r="100909" customFormat="1" x14ac:dyDescent="0.35"/>
    <row r="100910" customFormat="1" x14ac:dyDescent="0.35"/>
    <row r="100911" customFormat="1" x14ac:dyDescent="0.35"/>
    <row r="100912" customFormat="1" x14ac:dyDescent="0.35"/>
    <row r="100913" customFormat="1" x14ac:dyDescent="0.35"/>
    <row r="100914" customFormat="1" x14ac:dyDescent="0.35"/>
    <row r="100915" customFormat="1" x14ac:dyDescent="0.35"/>
    <row r="100916" customFormat="1" x14ac:dyDescent="0.35"/>
    <row r="100917" customFormat="1" x14ac:dyDescent="0.35"/>
    <row r="100918" customFormat="1" x14ac:dyDescent="0.35"/>
    <row r="100919" customFormat="1" x14ac:dyDescent="0.35"/>
    <row r="100920" customFormat="1" x14ac:dyDescent="0.35"/>
    <row r="100921" customFormat="1" x14ac:dyDescent="0.35"/>
    <row r="100922" customFormat="1" x14ac:dyDescent="0.35"/>
    <row r="100923" customFormat="1" x14ac:dyDescent="0.35"/>
    <row r="100924" customFormat="1" x14ac:dyDescent="0.35"/>
    <row r="100925" customFormat="1" x14ac:dyDescent="0.35"/>
    <row r="100926" customFormat="1" x14ac:dyDescent="0.35"/>
    <row r="100927" customFormat="1" x14ac:dyDescent="0.35"/>
    <row r="100928" customFormat="1" x14ac:dyDescent="0.35"/>
    <row r="100929" customFormat="1" x14ac:dyDescent="0.35"/>
    <row r="100930" customFormat="1" x14ac:dyDescent="0.35"/>
    <row r="100931" customFormat="1" x14ac:dyDescent="0.35"/>
    <row r="100932" customFormat="1" x14ac:dyDescent="0.35"/>
    <row r="100933" customFormat="1" x14ac:dyDescent="0.35"/>
    <row r="100934" customFormat="1" x14ac:dyDescent="0.35"/>
    <row r="100935" customFormat="1" x14ac:dyDescent="0.35"/>
    <row r="100936" customFormat="1" x14ac:dyDescent="0.35"/>
    <row r="100937" customFormat="1" x14ac:dyDescent="0.35"/>
    <row r="100938" customFormat="1" x14ac:dyDescent="0.35"/>
    <row r="100939" customFormat="1" x14ac:dyDescent="0.35"/>
    <row r="100940" customFormat="1" x14ac:dyDescent="0.35"/>
    <row r="100941" customFormat="1" x14ac:dyDescent="0.35"/>
    <row r="100942" customFormat="1" x14ac:dyDescent="0.35"/>
    <row r="100943" customFormat="1" x14ac:dyDescent="0.35"/>
    <row r="100944" customFormat="1" x14ac:dyDescent="0.35"/>
    <row r="100945" customFormat="1" x14ac:dyDescent="0.35"/>
    <row r="100946" customFormat="1" x14ac:dyDescent="0.35"/>
    <row r="100947" customFormat="1" x14ac:dyDescent="0.35"/>
    <row r="100948" customFormat="1" x14ac:dyDescent="0.35"/>
    <row r="100949" customFormat="1" x14ac:dyDescent="0.35"/>
    <row r="100950" customFormat="1" x14ac:dyDescent="0.35"/>
    <row r="100951" customFormat="1" x14ac:dyDescent="0.35"/>
    <row r="100952" customFormat="1" x14ac:dyDescent="0.35"/>
    <row r="100953" customFormat="1" x14ac:dyDescent="0.35"/>
    <row r="100954" customFormat="1" x14ac:dyDescent="0.35"/>
    <row r="100955" customFormat="1" x14ac:dyDescent="0.35"/>
    <row r="100956" customFormat="1" x14ac:dyDescent="0.35"/>
    <row r="100957" customFormat="1" x14ac:dyDescent="0.35"/>
    <row r="100958" customFormat="1" x14ac:dyDescent="0.35"/>
    <row r="100959" customFormat="1" x14ac:dyDescent="0.35"/>
    <row r="100960" customFormat="1" x14ac:dyDescent="0.35"/>
    <row r="100961" customFormat="1" x14ac:dyDescent="0.35"/>
    <row r="100962" customFormat="1" x14ac:dyDescent="0.35"/>
    <row r="100963" customFormat="1" x14ac:dyDescent="0.35"/>
    <row r="100964" customFormat="1" x14ac:dyDescent="0.35"/>
    <row r="100965" customFormat="1" x14ac:dyDescent="0.35"/>
    <row r="100966" customFormat="1" x14ac:dyDescent="0.35"/>
    <row r="100967" customFormat="1" x14ac:dyDescent="0.35"/>
    <row r="100968" customFormat="1" x14ac:dyDescent="0.35"/>
    <row r="100969" customFormat="1" x14ac:dyDescent="0.35"/>
    <row r="100970" customFormat="1" x14ac:dyDescent="0.35"/>
    <row r="100971" customFormat="1" x14ac:dyDescent="0.35"/>
    <row r="100972" customFormat="1" x14ac:dyDescent="0.35"/>
    <row r="100973" customFormat="1" x14ac:dyDescent="0.35"/>
    <row r="100974" customFormat="1" x14ac:dyDescent="0.35"/>
    <row r="100975" customFormat="1" x14ac:dyDescent="0.35"/>
    <row r="100976" customFormat="1" x14ac:dyDescent="0.35"/>
    <row r="100977" customFormat="1" x14ac:dyDescent="0.35"/>
    <row r="100978" customFormat="1" x14ac:dyDescent="0.35"/>
    <row r="100979" customFormat="1" x14ac:dyDescent="0.35"/>
    <row r="100980" customFormat="1" x14ac:dyDescent="0.35"/>
    <row r="100981" customFormat="1" x14ac:dyDescent="0.35"/>
    <row r="100982" customFormat="1" x14ac:dyDescent="0.35"/>
    <row r="100983" customFormat="1" x14ac:dyDescent="0.35"/>
    <row r="100984" customFormat="1" x14ac:dyDescent="0.35"/>
    <row r="100985" customFormat="1" x14ac:dyDescent="0.35"/>
    <row r="100986" customFormat="1" x14ac:dyDescent="0.35"/>
    <row r="100987" customFormat="1" x14ac:dyDescent="0.35"/>
    <row r="100988" customFormat="1" x14ac:dyDescent="0.35"/>
    <row r="100989" customFormat="1" x14ac:dyDescent="0.35"/>
    <row r="100990" customFormat="1" x14ac:dyDescent="0.35"/>
    <row r="100991" customFormat="1" x14ac:dyDescent="0.35"/>
    <row r="100992" customFormat="1" x14ac:dyDescent="0.35"/>
    <row r="100993" customFormat="1" x14ac:dyDescent="0.35"/>
    <row r="100994" customFormat="1" x14ac:dyDescent="0.35"/>
    <row r="100995" customFormat="1" x14ac:dyDescent="0.35"/>
    <row r="100996" customFormat="1" x14ac:dyDescent="0.35"/>
    <row r="100997" customFormat="1" x14ac:dyDescent="0.35"/>
    <row r="100998" customFormat="1" x14ac:dyDescent="0.35"/>
    <row r="100999" customFormat="1" x14ac:dyDescent="0.35"/>
    <row r="101000" customFormat="1" x14ac:dyDescent="0.35"/>
    <row r="101001" customFormat="1" x14ac:dyDescent="0.35"/>
    <row r="101002" customFormat="1" x14ac:dyDescent="0.35"/>
    <row r="101003" customFormat="1" x14ac:dyDescent="0.35"/>
    <row r="101004" customFormat="1" x14ac:dyDescent="0.35"/>
    <row r="101005" customFormat="1" x14ac:dyDescent="0.35"/>
    <row r="101006" customFormat="1" x14ac:dyDescent="0.35"/>
    <row r="101007" customFormat="1" x14ac:dyDescent="0.35"/>
    <row r="101008" customFormat="1" x14ac:dyDescent="0.35"/>
    <row r="101009" customFormat="1" x14ac:dyDescent="0.35"/>
    <row r="101010" customFormat="1" x14ac:dyDescent="0.35"/>
    <row r="101011" customFormat="1" x14ac:dyDescent="0.35"/>
    <row r="101012" customFormat="1" x14ac:dyDescent="0.35"/>
    <row r="101013" customFormat="1" x14ac:dyDescent="0.35"/>
    <row r="101014" customFormat="1" x14ac:dyDescent="0.35"/>
    <row r="101015" customFormat="1" x14ac:dyDescent="0.35"/>
    <row r="101016" customFormat="1" x14ac:dyDescent="0.35"/>
    <row r="101017" customFormat="1" x14ac:dyDescent="0.35"/>
    <row r="101018" customFormat="1" x14ac:dyDescent="0.35"/>
    <row r="101019" customFormat="1" x14ac:dyDescent="0.35"/>
    <row r="101020" customFormat="1" x14ac:dyDescent="0.35"/>
    <row r="101021" customFormat="1" x14ac:dyDescent="0.35"/>
    <row r="101022" customFormat="1" x14ac:dyDescent="0.35"/>
    <row r="101023" customFormat="1" x14ac:dyDescent="0.35"/>
    <row r="101024" customFormat="1" x14ac:dyDescent="0.35"/>
    <row r="101025" customFormat="1" x14ac:dyDescent="0.35"/>
    <row r="101026" customFormat="1" x14ac:dyDescent="0.35"/>
    <row r="101027" customFormat="1" x14ac:dyDescent="0.35"/>
    <row r="101028" customFormat="1" x14ac:dyDescent="0.35"/>
    <row r="101029" customFormat="1" x14ac:dyDescent="0.35"/>
    <row r="101030" customFormat="1" x14ac:dyDescent="0.35"/>
    <row r="101031" customFormat="1" x14ac:dyDescent="0.35"/>
    <row r="101032" customFormat="1" x14ac:dyDescent="0.35"/>
    <row r="101033" customFormat="1" x14ac:dyDescent="0.35"/>
    <row r="101034" customFormat="1" x14ac:dyDescent="0.35"/>
    <row r="101035" customFormat="1" x14ac:dyDescent="0.35"/>
    <row r="101036" customFormat="1" x14ac:dyDescent="0.35"/>
    <row r="101037" customFormat="1" x14ac:dyDescent="0.35"/>
    <row r="101038" customFormat="1" x14ac:dyDescent="0.35"/>
    <row r="101039" customFormat="1" x14ac:dyDescent="0.35"/>
    <row r="101040" customFormat="1" x14ac:dyDescent="0.35"/>
    <row r="101041" customFormat="1" x14ac:dyDescent="0.35"/>
    <row r="101042" customFormat="1" x14ac:dyDescent="0.35"/>
    <row r="101043" customFormat="1" x14ac:dyDescent="0.35"/>
    <row r="101044" customFormat="1" x14ac:dyDescent="0.35"/>
    <row r="101045" customFormat="1" x14ac:dyDescent="0.35"/>
    <row r="101046" customFormat="1" x14ac:dyDescent="0.35"/>
    <row r="101047" customFormat="1" x14ac:dyDescent="0.35"/>
    <row r="101048" customFormat="1" x14ac:dyDescent="0.35"/>
    <row r="101049" customFormat="1" x14ac:dyDescent="0.35"/>
    <row r="101050" customFormat="1" x14ac:dyDescent="0.35"/>
    <row r="101051" customFormat="1" x14ac:dyDescent="0.35"/>
    <row r="101052" customFormat="1" x14ac:dyDescent="0.35"/>
    <row r="101053" customFormat="1" x14ac:dyDescent="0.35"/>
    <row r="101054" customFormat="1" x14ac:dyDescent="0.35"/>
    <row r="101055" customFormat="1" x14ac:dyDescent="0.35"/>
    <row r="101056" customFormat="1" x14ac:dyDescent="0.35"/>
    <row r="101057" customFormat="1" x14ac:dyDescent="0.35"/>
    <row r="101058" customFormat="1" x14ac:dyDescent="0.35"/>
    <row r="101059" customFormat="1" x14ac:dyDescent="0.35"/>
    <row r="101060" customFormat="1" x14ac:dyDescent="0.35"/>
    <row r="101061" customFormat="1" x14ac:dyDescent="0.35"/>
    <row r="101062" customFormat="1" x14ac:dyDescent="0.35"/>
    <row r="101063" customFormat="1" x14ac:dyDescent="0.35"/>
    <row r="101064" customFormat="1" x14ac:dyDescent="0.35"/>
    <row r="101065" customFormat="1" x14ac:dyDescent="0.35"/>
    <row r="101066" customFormat="1" x14ac:dyDescent="0.35"/>
    <row r="101067" customFormat="1" x14ac:dyDescent="0.35"/>
    <row r="101068" customFormat="1" x14ac:dyDescent="0.35"/>
    <row r="101069" customFormat="1" x14ac:dyDescent="0.35"/>
    <row r="101070" customFormat="1" x14ac:dyDescent="0.35"/>
    <row r="101071" customFormat="1" x14ac:dyDescent="0.35"/>
    <row r="101072" customFormat="1" x14ac:dyDescent="0.35"/>
    <row r="101073" customFormat="1" x14ac:dyDescent="0.35"/>
    <row r="101074" customFormat="1" x14ac:dyDescent="0.35"/>
    <row r="101075" customFormat="1" x14ac:dyDescent="0.35"/>
    <row r="101076" customFormat="1" x14ac:dyDescent="0.35"/>
    <row r="101077" customFormat="1" x14ac:dyDescent="0.35"/>
    <row r="101078" customFormat="1" x14ac:dyDescent="0.35"/>
    <row r="101079" customFormat="1" x14ac:dyDescent="0.35"/>
    <row r="101080" customFormat="1" x14ac:dyDescent="0.35"/>
    <row r="101081" customFormat="1" x14ac:dyDescent="0.35"/>
    <row r="101082" customFormat="1" x14ac:dyDescent="0.35"/>
    <row r="101083" customFormat="1" x14ac:dyDescent="0.35"/>
    <row r="101084" customFormat="1" x14ac:dyDescent="0.35"/>
    <row r="101085" customFormat="1" x14ac:dyDescent="0.35"/>
    <row r="101086" customFormat="1" x14ac:dyDescent="0.35"/>
    <row r="101087" customFormat="1" x14ac:dyDescent="0.35"/>
    <row r="101088" customFormat="1" x14ac:dyDescent="0.35"/>
    <row r="101089" customFormat="1" x14ac:dyDescent="0.35"/>
    <row r="101090" customFormat="1" x14ac:dyDescent="0.35"/>
    <row r="101091" customFormat="1" x14ac:dyDescent="0.35"/>
    <row r="101092" customFormat="1" x14ac:dyDescent="0.35"/>
    <row r="101093" customFormat="1" x14ac:dyDescent="0.35"/>
    <row r="101094" customFormat="1" x14ac:dyDescent="0.35"/>
    <row r="101095" customFormat="1" x14ac:dyDescent="0.35"/>
    <row r="101096" customFormat="1" x14ac:dyDescent="0.35"/>
    <row r="101097" customFormat="1" x14ac:dyDescent="0.35"/>
    <row r="101098" customFormat="1" x14ac:dyDescent="0.35"/>
    <row r="101099" customFormat="1" x14ac:dyDescent="0.35"/>
    <row r="101100" customFormat="1" x14ac:dyDescent="0.35"/>
    <row r="101101" customFormat="1" x14ac:dyDescent="0.35"/>
    <row r="101102" customFormat="1" x14ac:dyDescent="0.35"/>
    <row r="101103" customFormat="1" x14ac:dyDescent="0.35"/>
    <row r="101104" customFormat="1" x14ac:dyDescent="0.35"/>
    <row r="101105" customFormat="1" x14ac:dyDescent="0.35"/>
    <row r="101106" customFormat="1" x14ac:dyDescent="0.35"/>
    <row r="101107" customFormat="1" x14ac:dyDescent="0.35"/>
    <row r="101108" customFormat="1" x14ac:dyDescent="0.35"/>
    <row r="101109" customFormat="1" x14ac:dyDescent="0.35"/>
    <row r="101110" customFormat="1" x14ac:dyDescent="0.35"/>
    <row r="101111" customFormat="1" x14ac:dyDescent="0.35"/>
    <row r="101112" customFormat="1" x14ac:dyDescent="0.35"/>
    <row r="101113" customFormat="1" x14ac:dyDescent="0.35"/>
    <row r="101114" customFormat="1" x14ac:dyDescent="0.35"/>
    <row r="101115" customFormat="1" x14ac:dyDescent="0.35"/>
    <row r="101116" customFormat="1" x14ac:dyDescent="0.35"/>
    <row r="101117" customFormat="1" x14ac:dyDescent="0.35"/>
    <row r="101118" customFormat="1" x14ac:dyDescent="0.35"/>
    <row r="101119" customFormat="1" x14ac:dyDescent="0.35"/>
    <row r="101120" customFormat="1" x14ac:dyDescent="0.35"/>
    <row r="101121" customFormat="1" x14ac:dyDescent="0.35"/>
    <row r="101122" customFormat="1" x14ac:dyDescent="0.35"/>
    <row r="101123" customFormat="1" x14ac:dyDescent="0.35"/>
    <row r="101124" customFormat="1" x14ac:dyDescent="0.35"/>
    <row r="101125" customFormat="1" x14ac:dyDescent="0.35"/>
    <row r="101126" customFormat="1" x14ac:dyDescent="0.35"/>
    <row r="101127" customFormat="1" x14ac:dyDescent="0.35"/>
    <row r="101128" customFormat="1" x14ac:dyDescent="0.35"/>
    <row r="101129" customFormat="1" x14ac:dyDescent="0.35"/>
    <row r="101130" customFormat="1" x14ac:dyDescent="0.35"/>
    <row r="101131" customFormat="1" x14ac:dyDescent="0.35"/>
    <row r="101132" customFormat="1" x14ac:dyDescent="0.35"/>
    <row r="101133" customFormat="1" x14ac:dyDescent="0.35"/>
    <row r="101134" customFormat="1" x14ac:dyDescent="0.35"/>
    <row r="101135" customFormat="1" x14ac:dyDescent="0.35"/>
    <row r="101136" customFormat="1" x14ac:dyDescent="0.35"/>
    <row r="101137" customFormat="1" x14ac:dyDescent="0.35"/>
    <row r="101138" customFormat="1" x14ac:dyDescent="0.35"/>
    <row r="101139" customFormat="1" x14ac:dyDescent="0.35"/>
    <row r="101140" customFormat="1" x14ac:dyDescent="0.35"/>
    <row r="101141" customFormat="1" x14ac:dyDescent="0.35"/>
    <row r="101142" customFormat="1" x14ac:dyDescent="0.35"/>
    <row r="101143" customFormat="1" x14ac:dyDescent="0.35"/>
    <row r="101144" customFormat="1" x14ac:dyDescent="0.35"/>
    <row r="101145" customFormat="1" x14ac:dyDescent="0.35"/>
    <row r="101146" customFormat="1" x14ac:dyDescent="0.35"/>
    <row r="101147" customFormat="1" x14ac:dyDescent="0.35"/>
    <row r="101148" customFormat="1" x14ac:dyDescent="0.35"/>
    <row r="101149" customFormat="1" x14ac:dyDescent="0.35"/>
    <row r="101150" customFormat="1" x14ac:dyDescent="0.35"/>
    <row r="101151" customFormat="1" x14ac:dyDescent="0.35"/>
    <row r="101152" customFormat="1" x14ac:dyDescent="0.35"/>
    <row r="101153" customFormat="1" x14ac:dyDescent="0.35"/>
    <row r="101154" customFormat="1" x14ac:dyDescent="0.35"/>
    <row r="101155" customFormat="1" x14ac:dyDescent="0.35"/>
    <row r="101156" customFormat="1" x14ac:dyDescent="0.35"/>
    <row r="101157" customFormat="1" x14ac:dyDescent="0.35"/>
    <row r="101158" customFormat="1" x14ac:dyDescent="0.35"/>
    <row r="101159" customFormat="1" x14ac:dyDescent="0.35"/>
    <row r="101160" customFormat="1" x14ac:dyDescent="0.35"/>
    <row r="101161" customFormat="1" x14ac:dyDescent="0.35"/>
    <row r="101162" customFormat="1" x14ac:dyDescent="0.35"/>
    <row r="101163" customFormat="1" x14ac:dyDescent="0.35"/>
    <row r="101164" customFormat="1" x14ac:dyDescent="0.35"/>
    <row r="101165" customFormat="1" x14ac:dyDescent="0.35"/>
    <row r="101166" customFormat="1" x14ac:dyDescent="0.35"/>
    <row r="101167" customFormat="1" x14ac:dyDescent="0.35"/>
    <row r="101168" customFormat="1" x14ac:dyDescent="0.35"/>
    <row r="101169" customFormat="1" x14ac:dyDescent="0.35"/>
    <row r="101170" customFormat="1" x14ac:dyDescent="0.35"/>
    <row r="101171" customFormat="1" x14ac:dyDescent="0.35"/>
    <row r="101172" customFormat="1" x14ac:dyDescent="0.35"/>
    <row r="101173" customFormat="1" x14ac:dyDescent="0.35"/>
    <row r="101174" customFormat="1" x14ac:dyDescent="0.35"/>
    <row r="101175" customFormat="1" x14ac:dyDescent="0.35"/>
    <row r="101176" customFormat="1" x14ac:dyDescent="0.35"/>
    <row r="101177" customFormat="1" x14ac:dyDescent="0.35"/>
    <row r="101178" customFormat="1" x14ac:dyDescent="0.35"/>
    <row r="101179" customFormat="1" x14ac:dyDescent="0.35"/>
    <row r="101180" customFormat="1" x14ac:dyDescent="0.35"/>
    <row r="101181" customFormat="1" x14ac:dyDescent="0.35"/>
    <row r="101182" customFormat="1" x14ac:dyDescent="0.35"/>
    <row r="101183" customFormat="1" x14ac:dyDescent="0.35"/>
    <row r="101184" customFormat="1" x14ac:dyDescent="0.35"/>
    <row r="101185" customFormat="1" x14ac:dyDescent="0.35"/>
    <row r="101186" customFormat="1" x14ac:dyDescent="0.35"/>
    <row r="101187" customFormat="1" x14ac:dyDescent="0.35"/>
    <row r="101188" customFormat="1" x14ac:dyDescent="0.35"/>
    <row r="101189" customFormat="1" x14ac:dyDescent="0.35"/>
    <row r="101190" customFormat="1" x14ac:dyDescent="0.35"/>
    <row r="101191" customFormat="1" x14ac:dyDescent="0.35"/>
    <row r="101192" customFormat="1" x14ac:dyDescent="0.35"/>
    <row r="101193" customFormat="1" x14ac:dyDescent="0.35"/>
    <row r="101194" customFormat="1" x14ac:dyDescent="0.35"/>
    <row r="101195" customFormat="1" x14ac:dyDescent="0.35"/>
    <row r="101196" customFormat="1" x14ac:dyDescent="0.35"/>
    <row r="101197" customFormat="1" x14ac:dyDescent="0.35"/>
    <row r="101198" customFormat="1" x14ac:dyDescent="0.35"/>
    <row r="101199" customFormat="1" x14ac:dyDescent="0.35"/>
    <row r="101200" customFormat="1" x14ac:dyDescent="0.35"/>
    <row r="101201" customFormat="1" x14ac:dyDescent="0.35"/>
    <row r="101202" customFormat="1" x14ac:dyDescent="0.35"/>
    <row r="101203" customFormat="1" x14ac:dyDescent="0.35"/>
    <row r="101204" customFormat="1" x14ac:dyDescent="0.35"/>
    <row r="101205" customFormat="1" x14ac:dyDescent="0.35"/>
    <row r="101206" customFormat="1" x14ac:dyDescent="0.35"/>
    <row r="101207" customFormat="1" x14ac:dyDescent="0.35"/>
    <row r="101208" customFormat="1" x14ac:dyDescent="0.35"/>
    <row r="101209" customFormat="1" x14ac:dyDescent="0.35"/>
    <row r="101210" customFormat="1" x14ac:dyDescent="0.35"/>
    <row r="101211" customFormat="1" x14ac:dyDescent="0.35"/>
    <row r="101212" customFormat="1" x14ac:dyDescent="0.35"/>
    <row r="101213" customFormat="1" x14ac:dyDescent="0.35"/>
    <row r="101214" customFormat="1" x14ac:dyDescent="0.35"/>
    <row r="101215" customFormat="1" x14ac:dyDescent="0.35"/>
    <row r="101216" customFormat="1" x14ac:dyDescent="0.35"/>
    <row r="101217" customFormat="1" x14ac:dyDescent="0.35"/>
    <row r="101218" customFormat="1" x14ac:dyDescent="0.35"/>
    <row r="101219" customFormat="1" x14ac:dyDescent="0.35"/>
    <row r="101220" customFormat="1" x14ac:dyDescent="0.35"/>
    <row r="101221" customFormat="1" x14ac:dyDescent="0.35"/>
    <row r="101222" customFormat="1" x14ac:dyDescent="0.35"/>
    <row r="101223" customFormat="1" x14ac:dyDescent="0.35"/>
    <row r="101224" customFormat="1" x14ac:dyDescent="0.35"/>
    <row r="101225" customFormat="1" x14ac:dyDescent="0.35"/>
    <row r="101226" customFormat="1" x14ac:dyDescent="0.35"/>
    <row r="101227" customFormat="1" x14ac:dyDescent="0.35"/>
    <row r="101228" customFormat="1" x14ac:dyDescent="0.35"/>
    <row r="101229" customFormat="1" x14ac:dyDescent="0.35"/>
    <row r="101230" customFormat="1" x14ac:dyDescent="0.35"/>
    <row r="101231" customFormat="1" x14ac:dyDescent="0.35"/>
    <row r="101232" customFormat="1" x14ac:dyDescent="0.35"/>
    <row r="101233" customFormat="1" x14ac:dyDescent="0.35"/>
    <row r="101234" customFormat="1" x14ac:dyDescent="0.35"/>
    <row r="101235" customFormat="1" x14ac:dyDescent="0.35"/>
    <row r="101236" customFormat="1" x14ac:dyDescent="0.35"/>
    <row r="101237" customFormat="1" x14ac:dyDescent="0.35"/>
    <row r="101238" customFormat="1" x14ac:dyDescent="0.35"/>
    <row r="101239" customFormat="1" x14ac:dyDescent="0.35"/>
    <row r="101240" customFormat="1" x14ac:dyDescent="0.35"/>
    <row r="101241" customFormat="1" x14ac:dyDescent="0.35"/>
    <row r="101242" customFormat="1" x14ac:dyDescent="0.35"/>
    <row r="101243" customFormat="1" x14ac:dyDescent="0.35"/>
    <row r="101244" customFormat="1" x14ac:dyDescent="0.35"/>
    <row r="101245" customFormat="1" x14ac:dyDescent="0.35"/>
    <row r="101246" customFormat="1" x14ac:dyDescent="0.35"/>
    <row r="101247" customFormat="1" x14ac:dyDescent="0.35"/>
    <row r="101248" customFormat="1" x14ac:dyDescent="0.35"/>
    <row r="101249" customFormat="1" x14ac:dyDescent="0.35"/>
    <row r="101250" customFormat="1" x14ac:dyDescent="0.35"/>
    <row r="101251" customFormat="1" x14ac:dyDescent="0.35"/>
    <row r="101252" customFormat="1" x14ac:dyDescent="0.35"/>
    <row r="101253" customFormat="1" x14ac:dyDescent="0.35"/>
    <row r="101254" customFormat="1" x14ac:dyDescent="0.35"/>
    <row r="101255" customFormat="1" x14ac:dyDescent="0.35"/>
    <row r="101256" customFormat="1" x14ac:dyDescent="0.35"/>
    <row r="101257" customFormat="1" x14ac:dyDescent="0.35"/>
    <row r="101258" customFormat="1" x14ac:dyDescent="0.35"/>
    <row r="101259" customFormat="1" x14ac:dyDescent="0.35"/>
    <row r="101260" customFormat="1" x14ac:dyDescent="0.35"/>
    <row r="101261" customFormat="1" x14ac:dyDescent="0.35"/>
    <row r="101262" customFormat="1" x14ac:dyDescent="0.35"/>
    <row r="101263" customFormat="1" x14ac:dyDescent="0.35"/>
    <row r="101264" customFormat="1" x14ac:dyDescent="0.35"/>
    <row r="101265" customFormat="1" x14ac:dyDescent="0.35"/>
    <row r="101266" customFormat="1" x14ac:dyDescent="0.35"/>
    <row r="101267" customFormat="1" x14ac:dyDescent="0.35"/>
    <row r="101268" customFormat="1" x14ac:dyDescent="0.35"/>
    <row r="101269" customFormat="1" x14ac:dyDescent="0.35"/>
    <row r="101270" customFormat="1" x14ac:dyDescent="0.35"/>
    <row r="101271" customFormat="1" x14ac:dyDescent="0.35"/>
    <row r="101272" customFormat="1" x14ac:dyDescent="0.35"/>
    <row r="101273" customFormat="1" x14ac:dyDescent="0.35"/>
    <row r="101274" customFormat="1" x14ac:dyDescent="0.35"/>
    <row r="101275" customFormat="1" x14ac:dyDescent="0.35"/>
    <row r="101276" customFormat="1" x14ac:dyDescent="0.35"/>
    <row r="101277" customFormat="1" x14ac:dyDescent="0.35"/>
    <row r="101278" customFormat="1" x14ac:dyDescent="0.35"/>
    <row r="101279" customFormat="1" x14ac:dyDescent="0.35"/>
    <row r="101280" customFormat="1" x14ac:dyDescent="0.35"/>
    <row r="101281" customFormat="1" x14ac:dyDescent="0.35"/>
    <row r="101282" customFormat="1" x14ac:dyDescent="0.35"/>
    <row r="101283" customFormat="1" x14ac:dyDescent="0.35"/>
    <row r="101284" customFormat="1" x14ac:dyDescent="0.35"/>
    <row r="101285" customFormat="1" x14ac:dyDescent="0.35"/>
    <row r="101286" customFormat="1" x14ac:dyDescent="0.35"/>
    <row r="101287" customFormat="1" x14ac:dyDescent="0.35"/>
    <row r="101288" customFormat="1" x14ac:dyDescent="0.35"/>
    <row r="101289" customFormat="1" x14ac:dyDescent="0.35"/>
    <row r="101290" customFormat="1" x14ac:dyDescent="0.35"/>
    <row r="101291" customFormat="1" x14ac:dyDescent="0.35"/>
    <row r="101292" customFormat="1" x14ac:dyDescent="0.35"/>
    <row r="101293" customFormat="1" x14ac:dyDescent="0.35"/>
    <row r="101294" customFormat="1" x14ac:dyDescent="0.35"/>
    <row r="101295" customFormat="1" x14ac:dyDescent="0.35"/>
    <row r="101296" customFormat="1" x14ac:dyDescent="0.35"/>
    <row r="101297" customFormat="1" x14ac:dyDescent="0.35"/>
    <row r="101298" customFormat="1" x14ac:dyDescent="0.35"/>
    <row r="101299" customFormat="1" x14ac:dyDescent="0.35"/>
    <row r="101300" customFormat="1" x14ac:dyDescent="0.35"/>
    <row r="101301" customFormat="1" x14ac:dyDescent="0.35"/>
    <row r="101302" customFormat="1" x14ac:dyDescent="0.35"/>
    <row r="101303" customFormat="1" x14ac:dyDescent="0.35"/>
    <row r="101304" customFormat="1" x14ac:dyDescent="0.35"/>
    <row r="101305" customFormat="1" x14ac:dyDescent="0.35"/>
    <row r="101306" customFormat="1" x14ac:dyDescent="0.35"/>
    <row r="101307" customFormat="1" x14ac:dyDescent="0.35"/>
    <row r="101308" customFormat="1" x14ac:dyDescent="0.35"/>
    <row r="101309" customFormat="1" x14ac:dyDescent="0.35"/>
    <row r="101310" customFormat="1" x14ac:dyDescent="0.35"/>
    <row r="101311" customFormat="1" x14ac:dyDescent="0.35"/>
    <row r="101312" customFormat="1" x14ac:dyDescent="0.35"/>
    <row r="101313" customFormat="1" x14ac:dyDescent="0.35"/>
    <row r="101314" customFormat="1" x14ac:dyDescent="0.35"/>
    <row r="101315" customFormat="1" x14ac:dyDescent="0.35"/>
    <row r="101316" customFormat="1" x14ac:dyDescent="0.35"/>
    <row r="101317" customFormat="1" x14ac:dyDescent="0.35"/>
    <row r="101318" customFormat="1" x14ac:dyDescent="0.35"/>
    <row r="101319" customFormat="1" x14ac:dyDescent="0.35"/>
    <row r="101320" customFormat="1" x14ac:dyDescent="0.35"/>
    <row r="101321" customFormat="1" x14ac:dyDescent="0.35"/>
    <row r="101322" customFormat="1" x14ac:dyDescent="0.35"/>
    <row r="101323" customFormat="1" x14ac:dyDescent="0.35"/>
    <row r="101324" customFormat="1" x14ac:dyDescent="0.35"/>
    <row r="101325" customFormat="1" x14ac:dyDescent="0.35"/>
    <row r="101326" customFormat="1" x14ac:dyDescent="0.35"/>
    <row r="101327" customFormat="1" x14ac:dyDescent="0.35"/>
    <row r="101328" customFormat="1" x14ac:dyDescent="0.35"/>
    <row r="101329" customFormat="1" x14ac:dyDescent="0.35"/>
    <row r="101330" customFormat="1" x14ac:dyDescent="0.35"/>
    <row r="101331" customFormat="1" x14ac:dyDescent="0.35"/>
    <row r="101332" customFormat="1" x14ac:dyDescent="0.35"/>
    <row r="101333" customFormat="1" x14ac:dyDescent="0.35"/>
    <row r="101334" customFormat="1" x14ac:dyDescent="0.35"/>
    <row r="101335" customFormat="1" x14ac:dyDescent="0.35"/>
    <row r="101336" customFormat="1" x14ac:dyDescent="0.35"/>
    <row r="101337" customFormat="1" x14ac:dyDescent="0.35"/>
    <row r="101338" customFormat="1" x14ac:dyDescent="0.35"/>
    <row r="101339" customFormat="1" x14ac:dyDescent="0.35"/>
    <row r="101340" customFormat="1" x14ac:dyDescent="0.35"/>
    <row r="101341" customFormat="1" x14ac:dyDescent="0.35"/>
    <row r="101342" customFormat="1" x14ac:dyDescent="0.35"/>
    <row r="101343" customFormat="1" x14ac:dyDescent="0.35"/>
    <row r="101344" customFormat="1" x14ac:dyDescent="0.35"/>
    <row r="101345" customFormat="1" x14ac:dyDescent="0.35"/>
    <row r="101346" customFormat="1" x14ac:dyDescent="0.35"/>
    <row r="101347" customFormat="1" x14ac:dyDescent="0.35"/>
    <row r="101348" customFormat="1" x14ac:dyDescent="0.35"/>
    <row r="101349" customFormat="1" x14ac:dyDescent="0.35"/>
    <row r="101350" customFormat="1" x14ac:dyDescent="0.35"/>
    <row r="101351" customFormat="1" x14ac:dyDescent="0.35"/>
    <row r="101352" customFormat="1" x14ac:dyDescent="0.35"/>
    <row r="101353" customFormat="1" x14ac:dyDescent="0.35"/>
    <row r="101354" customFormat="1" x14ac:dyDescent="0.35"/>
    <row r="101355" customFormat="1" x14ac:dyDescent="0.35"/>
    <row r="101356" customFormat="1" x14ac:dyDescent="0.35"/>
    <row r="101357" customFormat="1" x14ac:dyDescent="0.35"/>
    <row r="101358" customFormat="1" x14ac:dyDescent="0.35"/>
    <row r="101359" customFormat="1" x14ac:dyDescent="0.35"/>
    <row r="101360" customFormat="1" x14ac:dyDescent="0.35"/>
    <row r="101361" customFormat="1" x14ac:dyDescent="0.35"/>
    <row r="101362" customFormat="1" x14ac:dyDescent="0.35"/>
    <row r="101363" customFormat="1" x14ac:dyDescent="0.35"/>
    <row r="101364" customFormat="1" x14ac:dyDescent="0.35"/>
    <row r="101365" customFormat="1" x14ac:dyDescent="0.35"/>
    <row r="101366" customFormat="1" x14ac:dyDescent="0.35"/>
    <row r="101367" customFormat="1" x14ac:dyDescent="0.35"/>
    <row r="101368" customFormat="1" x14ac:dyDescent="0.35"/>
    <row r="101369" customFormat="1" x14ac:dyDescent="0.35"/>
    <row r="101370" customFormat="1" x14ac:dyDescent="0.35"/>
    <row r="101371" customFormat="1" x14ac:dyDescent="0.35"/>
    <row r="101372" customFormat="1" x14ac:dyDescent="0.35"/>
    <row r="101373" customFormat="1" x14ac:dyDescent="0.35"/>
    <row r="101374" customFormat="1" x14ac:dyDescent="0.35"/>
    <row r="101375" customFormat="1" x14ac:dyDescent="0.35"/>
    <row r="101376" customFormat="1" x14ac:dyDescent="0.35"/>
    <row r="101377" customFormat="1" x14ac:dyDescent="0.35"/>
    <row r="101378" customFormat="1" x14ac:dyDescent="0.35"/>
    <row r="101379" customFormat="1" x14ac:dyDescent="0.35"/>
    <row r="101380" customFormat="1" x14ac:dyDescent="0.35"/>
    <row r="101381" customFormat="1" x14ac:dyDescent="0.35"/>
    <row r="101382" customFormat="1" x14ac:dyDescent="0.35"/>
    <row r="101383" customFormat="1" x14ac:dyDescent="0.35"/>
    <row r="101384" customFormat="1" x14ac:dyDescent="0.35"/>
    <row r="101385" customFormat="1" x14ac:dyDescent="0.35"/>
    <row r="101386" customFormat="1" x14ac:dyDescent="0.35"/>
    <row r="101387" customFormat="1" x14ac:dyDescent="0.35"/>
    <row r="101388" customFormat="1" x14ac:dyDescent="0.35"/>
    <row r="101389" customFormat="1" x14ac:dyDescent="0.35"/>
    <row r="101390" customFormat="1" x14ac:dyDescent="0.35"/>
    <row r="101391" customFormat="1" x14ac:dyDescent="0.35"/>
    <row r="101392" customFormat="1" x14ac:dyDescent="0.35"/>
    <row r="101393" customFormat="1" x14ac:dyDescent="0.35"/>
    <row r="101394" customFormat="1" x14ac:dyDescent="0.35"/>
    <row r="101395" customFormat="1" x14ac:dyDescent="0.35"/>
    <row r="101396" customFormat="1" x14ac:dyDescent="0.35"/>
    <row r="101397" customFormat="1" x14ac:dyDescent="0.35"/>
    <row r="101398" customFormat="1" x14ac:dyDescent="0.35"/>
    <row r="101399" customFormat="1" x14ac:dyDescent="0.35"/>
    <row r="101400" customFormat="1" x14ac:dyDescent="0.35"/>
    <row r="101401" customFormat="1" x14ac:dyDescent="0.35"/>
    <row r="101402" customFormat="1" x14ac:dyDescent="0.35"/>
    <row r="101403" customFormat="1" x14ac:dyDescent="0.35"/>
    <row r="101404" customFormat="1" x14ac:dyDescent="0.35"/>
    <row r="101405" customFormat="1" x14ac:dyDescent="0.35"/>
    <row r="101406" customFormat="1" x14ac:dyDescent="0.35"/>
    <row r="101407" customFormat="1" x14ac:dyDescent="0.35"/>
    <row r="101408" customFormat="1" x14ac:dyDescent="0.35"/>
    <row r="101409" customFormat="1" x14ac:dyDescent="0.35"/>
    <row r="101410" customFormat="1" x14ac:dyDescent="0.35"/>
    <row r="101411" customFormat="1" x14ac:dyDescent="0.35"/>
    <row r="101412" customFormat="1" x14ac:dyDescent="0.35"/>
    <row r="101413" customFormat="1" x14ac:dyDescent="0.35"/>
    <row r="101414" customFormat="1" x14ac:dyDescent="0.35"/>
    <row r="101415" customFormat="1" x14ac:dyDescent="0.35"/>
    <row r="101416" customFormat="1" x14ac:dyDescent="0.35"/>
    <row r="101417" customFormat="1" x14ac:dyDescent="0.35"/>
    <row r="101418" customFormat="1" x14ac:dyDescent="0.35"/>
    <row r="101419" customFormat="1" x14ac:dyDescent="0.35"/>
    <row r="101420" customFormat="1" x14ac:dyDescent="0.35"/>
    <row r="101421" customFormat="1" x14ac:dyDescent="0.35"/>
    <row r="101422" customFormat="1" x14ac:dyDescent="0.35"/>
    <row r="101423" customFormat="1" x14ac:dyDescent="0.35"/>
    <row r="101424" customFormat="1" x14ac:dyDescent="0.35"/>
    <row r="101425" customFormat="1" x14ac:dyDescent="0.35"/>
    <row r="101426" customFormat="1" x14ac:dyDescent="0.35"/>
    <row r="101427" customFormat="1" x14ac:dyDescent="0.35"/>
    <row r="101428" customFormat="1" x14ac:dyDescent="0.35"/>
    <row r="101429" customFormat="1" x14ac:dyDescent="0.35"/>
    <row r="101430" customFormat="1" x14ac:dyDescent="0.35"/>
    <row r="101431" customFormat="1" x14ac:dyDescent="0.35"/>
    <row r="101432" customFormat="1" x14ac:dyDescent="0.35"/>
    <row r="101433" customFormat="1" x14ac:dyDescent="0.35"/>
    <row r="101434" customFormat="1" x14ac:dyDescent="0.35"/>
    <row r="101435" customFormat="1" x14ac:dyDescent="0.35"/>
    <row r="101436" customFormat="1" x14ac:dyDescent="0.35"/>
    <row r="101437" customFormat="1" x14ac:dyDescent="0.35"/>
    <row r="101438" customFormat="1" x14ac:dyDescent="0.35"/>
    <row r="101439" customFormat="1" x14ac:dyDescent="0.35"/>
    <row r="101440" customFormat="1" x14ac:dyDescent="0.35"/>
    <row r="101441" customFormat="1" x14ac:dyDescent="0.35"/>
    <row r="101442" customFormat="1" x14ac:dyDescent="0.35"/>
    <row r="101443" customFormat="1" x14ac:dyDescent="0.35"/>
    <row r="101444" customFormat="1" x14ac:dyDescent="0.35"/>
    <row r="101445" customFormat="1" x14ac:dyDescent="0.35"/>
    <row r="101446" customFormat="1" x14ac:dyDescent="0.35"/>
    <row r="101447" customFormat="1" x14ac:dyDescent="0.35"/>
    <row r="101448" customFormat="1" x14ac:dyDescent="0.35"/>
    <row r="101449" customFormat="1" x14ac:dyDescent="0.35"/>
    <row r="101450" customFormat="1" x14ac:dyDescent="0.35"/>
    <row r="101451" customFormat="1" x14ac:dyDescent="0.35"/>
    <row r="101452" customFormat="1" x14ac:dyDescent="0.35"/>
    <row r="101453" customFormat="1" x14ac:dyDescent="0.35"/>
    <row r="101454" customFormat="1" x14ac:dyDescent="0.35"/>
    <row r="101455" customFormat="1" x14ac:dyDescent="0.35"/>
    <row r="101456" customFormat="1" x14ac:dyDescent="0.35"/>
    <row r="101457" customFormat="1" x14ac:dyDescent="0.35"/>
    <row r="101458" customFormat="1" x14ac:dyDescent="0.35"/>
    <row r="101459" customFormat="1" x14ac:dyDescent="0.35"/>
    <row r="101460" customFormat="1" x14ac:dyDescent="0.35"/>
    <row r="101461" customFormat="1" x14ac:dyDescent="0.35"/>
    <row r="101462" customFormat="1" x14ac:dyDescent="0.35"/>
    <row r="101463" customFormat="1" x14ac:dyDescent="0.35"/>
    <row r="101464" customFormat="1" x14ac:dyDescent="0.35"/>
    <row r="101465" customFormat="1" x14ac:dyDescent="0.35"/>
    <row r="101466" customFormat="1" x14ac:dyDescent="0.35"/>
    <row r="101467" customFormat="1" x14ac:dyDescent="0.35"/>
    <row r="101468" customFormat="1" x14ac:dyDescent="0.35"/>
    <row r="101469" customFormat="1" x14ac:dyDescent="0.35"/>
    <row r="101470" customFormat="1" x14ac:dyDescent="0.35"/>
    <row r="101471" customFormat="1" x14ac:dyDescent="0.35"/>
    <row r="101472" customFormat="1" x14ac:dyDescent="0.35"/>
    <row r="101473" customFormat="1" x14ac:dyDescent="0.35"/>
    <row r="101474" customFormat="1" x14ac:dyDescent="0.35"/>
    <row r="101475" customFormat="1" x14ac:dyDescent="0.35"/>
    <row r="101476" customFormat="1" x14ac:dyDescent="0.35"/>
    <row r="101477" customFormat="1" x14ac:dyDescent="0.35"/>
    <row r="101478" customFormat="1" x14ac:dyDescent="0.35"/>
    <row r="101479" customFormat="1" x14ac:dyDescent="0.35"/>
    <row r="101480" customFormat="1" x14ac:dyDescent="0.35"/>
    <row r="101481" customFormat="1" x14ac:dyDescent="0.35"/>
    <row r="101482" customFormat="1" x14ac:dyDescent="0.35"/>
    <row r="101483" customFormat="1" x14ac:dyDescent="0.35"/>
    <row r="101484" customFormat="1" x14ac:dyDescent="0.35"/>
    <row r="101485" customFormat="1" x14ac:dyDescent="0.35"/>
    <row r="101486" customFormat="1" x14ac:dyDescent="0.35"/>
    <row r="101487" customFormat="1" x14ac:dyDescent="0.35"/>
    <row r="101488" customFormat="1" x14ac:dyDescent="0.35"/>
    <row r="101489" customFormat="1" x14ac:dyDescent="0.35"/>
    <row r="101490" customFormat="1" x14ac:dyDescent="0.35"/>
    <row r="101491" customFormat="1" x14ac:dyDescent="0.35"/>
    <row r="101492" customFormat="1" x14ac:dyDescent="0.35"/>
    <row r="101493" customFormat="1" x14ac:dyDescent="0.35"/>
    <row r="101494" customFormat="1" x14ac:dyDescent="0.35"/>
    <row r="101495" customFormat="1" x14ac:dyDescent="0.35"/>
    <row r="101496" customFormat="1" x14ac:dyDescent="0.35"/>
    <row r="101497" customFormat="1" x14ac:dyDescent="0.35"/>
    <row r="101498" customFormat="1" x14ac:dyDescent="0.35"/>
    <row r="101499" customFormat="1" x14ac:dyDescent="0.35"/>
    <row r="101500" customFormat="1" x14ac:dyDescent="0.35"/>
    <row r="101501" customFormat="1" x14ac:dyDescent="0.35"/>
    <row r="101502" customFormat="1" x14ac:dyDescent="0.35"/>
    <row r="101503" customFormat="1" x14ac:dyDescent="0.35"/>
    <row r="101504" customFormat="1" x14ac:dyDescent="0.35"/>
    <row r="101505" customFormat="1" x14ac:dyDescent="0.35"/>
    <row r="101506" customFormat="1" x14ac:dyDescent="0.35"/>
    <row r="101507" customFormat="1" x14ac:dyDescent="0.35"/>
    <row r="101508" customFormat="1" x14ac:dyDescent="0.35"/>
    <row r="101509" customFormat="1" x14ac:dyDescent="0.35"/>
    <row r="101510" customFormat="1" x14ac:dyDescent="0.35"/>
    <row r="101511" customFormat="1" x14ac:dyDescent="0.35"/>
    <row r="101512" customFormat="1" x14ac:dyDescent="0.35"/>
    <row r="101513" customFormat="1" x14ac:dyDescent="0.35"/>
    <row r="101514" customFormat="1" x14ac:dyDescent="0.35"/>
    <row r="101515" customFormat="1" x14ac:dyDescent="0.35"/>
    <row r="101516" customFormat="1" x14ac:dyDescent="0.35"/>
    <row r="101517" customFormat="1" x14ac:dyDescent="0.35"/>
    <row r="101518" customFormat="1" x14ac:dyDescent="0.35"/>
    <row r="101519" customFormat="1" x14ac:dyDescent="0.35"/>
    <row r="101520" customFormat="1" x14ac:dyDescent="0.35"/>
    <row r="101521" customFormat="1" x14ac:dyDescent="0.35"/>
    <row r="101522" customFormat="1" x14ac:dyDescent="0.35"/>
    <row r="101523" customFormat="1" x14ac:dyDescent="0.35"/>
    <row r="101524" customFormat="1" x14ac:dyDescent="0.35"/>
    <row r="101525" customFormat="1" x14ac:dyDescent="0.35"/>
    <row r="101526" customFormat="1" x14ac:dyDescent="0.35"/>
    <row r="101527" customFormat="1" x14ac:dyDescent="0.35"/>
    <row r="101528" customFormat="1" x14ac:dyDescent="0.35"/>
    <row r="101529" customFormat="1" x14ac:dyDescent="0.35"/>
    <row r="101530" customFormat="1" x14ac:dyDescent="0.35"/>
    <row r="101531" customFormat="1" x14ac:dyDescent="0.35"/>
    <row r="101532" customFormat="1" x14ac:dyDescent="0.35"/>
    <row r="101533" customFormat="1" x14ac:dyDescent="0.35"/>
    <row r="101534" customFormat="1" x14ac:dyDescent="0.35"/>
    <row r="101535" customFormat="1" x14ac:dyDescent="0.35"/>
    <row r="101536" customFormat="1" x14ac:dyDescent="0.35"/>
    <row r="101537" customFormat="1" x14ac:dyDescent="0.35"/>
    <row r="101538" customFormat="1" x14ac:dyDescent="0.35"/>
    <row r="101539" customFormat="1" x14ac:dyDescent="0.35"/>
    <row r="101540" customFormat="1" x14ac:dyDescent="0.35"/>
    <row r="101541" customFormat="1" x14ac:dyDescent="0.35"/>
    <row r="101542" customFormat="1" x14ac:dyDescent="0.35"/>
    <row r="101543" customFormat="1" x14ac:dyDescent="0.35"/>
    <row r="101544" customFormat="1" x14ac:dyDescent="0.35"/>
    <row r="101545" customFormat="1" x14ac:dyDescent="0.35"/>
    <row r="101546" customFormat="1" x14ac:dyDescent="0.35"/>
    <row r="101547" customFormat="1" x14ac:dyDescent="0.35"/>
    <row r="101548" customFormat="1" x14ac:dyDescent="0.35"/>
    <row r="101549" customFormat="1" x14ac:dyDescent="0.35"/>
    <row r="101550" customFormat="1" x14ac:dyDescent="0.35"/>
    <row r="101551" customFormat="1" x14ac:dyDescent="0.35"/>
    <row r="101552" customFormat="1" x14ac:dyDescent="0.35"/>
    <row r="101553" customFormat="1" x14ac:dyDescent="0.35"/>
    <row r="101554" customFormat="1" x14ac:dyDescent="0.35"/>
    <row r="101555" customFormat="1" x14ac:dyDescent="0.35"/>
    <row r="101556" customFormat="1" x14ac:dyDescent="0.35"/>
    <row r="101557" customFormat="1" x14ac:dyDescent="0.35"/>
    <row r="101558" customFormat="1" x14ac:dyDescent="0.35"/>
    <row r="101559" customFormat="1" x14ac:dyDescent="0.35"/>
    <row r="101560" customFormat="1" x14ac:dyDescent="0.35"/>
    <row r="101561" customFormat="1" x14ac:dyDescent="0.35"/>
    <row r="101562" customFormat="1" x14ac:dyDescent="0.35"/>
    <row r="101563" customFormat="1" x14ac:dyDescent="0.35"/>
    <row r="101564" customFormat="1" x14ac:dyDescent="0.35"/>
    <row r="101565" customFormat="1" x14ac:dyDescent="0.35"/>
    <row r="101566" customFormat="1" x14ac:dyDescent="0.35"/>
    <row r="101567" customFormat="1" x14ac:dyDescent="0.35"/>
    <row r="101568" customFormat="1" x14ac:dyDescent="0.35"/>
    <row r="101569" customFormat="1" x14ac:dyDescent="0.35"/>
    <row r="101570" customFormat="1" x14ac:dyDescent="0.35"/>
    <row r="101571" customFormat="1" x14ac:dyDescent="0.35"/>
    <row r="101572" customFormat="1" x14ac:dyDescent="0.35"/>
    <row r="101573" customFormat="1" x14ac:dyDescent="0.35"/>
    <row r="101574" customFormat="1" x14ac:dyDescent="0.35"/>
    <row r="101575" customFormat="1" x14ac:dyDescent="0.35"/>
    <row r="101576" customFormat="1" x14ac:dyDescent="0.35"/>
    <row r="101577" customFormat="1" x14ac:dyDescent="0.35"/>
    <row r="101578" customFormat="1" x14ac:dyDescent="0.35"/>
    <row r="101579" customFormat="1" x14ac:dyDescent="0.35"/>
    <row r="101580" customFormat="1" x14ac:dyDescent="0.35"/>
    <row r="101581" customFormat="1" x14ac:dyDescent="0.35"/>
    <row r="101582" customFormat="1" x14ac:dyDescent="0.35"/>
    <row r="101583" customFormat="1" x14ac:dyDescent="0.35"/>
    <row r="101584" customFormat="1" x14ac:dyDescent="0.35"/>
    <row r="101585" customFormat="1" x14ac:dyDescent="0.35"/>
    <row r="101586" customFormat="1" x14ac:dyDescent="0.35"/>
    <row r="101587" customFormat="1" x14ac:dyDescent="0.35"/>
    <row r="101588" customFormat="1" x14ac:dyDescent="0.35"/>
    <row r="101589" customFormat="1" x14ac:dyDescent="0.35"/>
    <row r="101590" customFormat="1" x14ac:dyDescent="0.35"/>
    <row r="101591" customFormat="1" x14ac:dyDescent="0.35"/>
    <row r="101592" customFormat="1" x14ac:dyDescent="0.35"/>
    <row r="101593" customFormat="1" x14ac:dyDescent="0.35"/>
    <row r="101594" customFormat="1" x14ac:dyDescent="0.35"/>
    <row r="101595" customFormat="1" x14ac:dyDescent="0.35"/>
    <row r="101596" customFormat="1" x14ac:dyDescent="0.35"/>
    <row r="101597" customFormat="1" x14ac:dyDescent="0.35"/>
    <row r="101598" customFormat="1" x14ac:dyDescent="0.35"/>
    <row r="101599" customFormat="1" x14ac:dyDescent="0.35"/>
    <row r="101600" customFormat="1" x14ac:dyDescent="0.35"/>
    <row r="101601" customFormat="1" x14ac:dyDescent="0.35"/>
    <row r="101602" customFormat="1" x14ac:dyDescent="0.35"/>
    <row r="101603" customFormat="1" x14ac:dyDescent="0.35"/>
    <row r="101604" customFormat="1" x14ac:dyDescent="0.35"/>
    <row r="101605" customFormat="1" x14ac:dyDescent="0.35"/>
    <row r="101606" customFormat="1" x14ac:dyDescent="0.35"/>
    <row r="101607" customFormat="1" x14ac:dyDescent="0.35"/>
    <row r="101608" customFormat="1" x14ac:dyDescent="0.35"/>
    <row r="101609" customFormat="1" x14ac:dyDescent="0.35"/>
    <row r="101610" customFormat="1" x14ac:dyDescent="0.35"/>
    <row r="101611" customFormat="1" x14ac:dyDescent="0.35"/>
    <row r="101612" customFormat="1" x14ac:dyDescent="0.35"/>
    <row r="101613" customFormat="1" x14ac:dyDescent="0.35"/>
    <row r="101614" customFormat="1" x14ac:dyDescent="0.35"/>
    <row r="101615" customFormat="1" x14ac:dyDescent="0.35"/>
    <row r="101616" customFormat="1" x14ac:dyDescent="0.35"/>
    <row r="101617" customFormat="1" x14ac:dyDescent="0.35"/>
    <row r="101618" customFormat="1" x14ac:dyDescent="0.35"/>
    <row r="101619" customFormat="1" x14ac:dyDescent="0.35"/>
    <row r="101620" customFormat="1" x14ac:dyDescent="0.35"/>
    <row r="101621" customFormat="1" x14ac:dyDescent="0.35"/>
    <row r="101622" customFormat="1" x14ac:dyDescent="0.35"/>
    <row r="101623" customFormat="1" x14ac:dyDescent="0.35"/>
    <row r="101624" customFormat="1" x14ac:dyDescent="0.35"/>
    <row r="101625" customFormat="1" x14ac:dyDescent="0.35"/>
    <row r="101626" customFormat="1" x14ac:dyDescent="0.35"/>
    <row r="101627" customFormat="1" x14ac:dyDescent="0.35"/>
    <row r="101628" customFormat="1" x14ac:dyDescent="0.35"/>
    <row r="101629" customFormat="1" x14ac:dyDescent="0.35"/>
    <row r="101630" customFormat="1" x14ac:dyDescent="0.35"/>
    <row r="101631" customFormat="1" x14ac:dyDescent="0.35"/>
    <row r="101632" customFormat="1" x14ac:dyDescent="0.35"/>
    <row r="101633" customFormat="1" x14ac:dyDescent="0.35"/>
    <row r="101634" customFormat="1" x14ac:dyDescent="0.35"/>
    <row r="101635" customFormat="1" x14ac:dyDescent="0.35"/>
    <row r="101636" customFormat="1" x14ac:dyDescent="0.35"/>
    <row r="101637" customFormat="1" x14ac:dyDescent="0.35"/>
    <row r="101638" customFormat="1" x14ac:dyDescent="0.35"/>
    <row r="101639" customFormat="1" x14ac:dyDescent="0.35"/>
    <row r="101640" customFormat="1" x14ac:dyDescent="0.35"/>
    <row r="101641" customFormat="1" x14ac:dyDescent="0.35"/>
    <row r="101642" customFormat="1" x14ac:dyDescent="0.35"/>
    <row r="101643" customFormat="1" x14ac:dyDescent="0.35"/>
    <row r="101644" customFormat="1" x14ac:dyDescent="0.35"/>
    <row r="101645" customFormat="1" x14ac:dyDescent="0.35"/>
    <row r="101646" customFormat="1" x14ac:dyDescent="0.35"/>
    <row r="101647" customFormat="1" x14ac:dyDescent="0.35"/>
    <row r="101648" customFormat="1" x14ac:dyDescent="0.35"/>
    <row r="101649" customFormat="1" x14ac:dyDescent="0.35"/>
    <row r="101650" customFormat="1" x14ac:dyDescent="0.35"/>
    <row r="101651" customFormat="1" x14ac:dyDescent="0.35"/>
    <row r="101652" customFormat="1" x14ac:dyDescent="0.35"/>
    <row r="101653" customFormat="1" x14ac:dyDescent="0.35"/>
    <row r="101654" customFormat="1" x14ac:dyDescent="0.35"/>
    <row r="101655" customFormat="1" x14ac:dyDescent="0.35"/>
    <row r="101656" customFormat="1" x14ac:dyDescent="0.35"/>
    <row r="101657" customFormat="1" x14ac:dyDescent="0.35"/>
    <row r="101658" customFormat="1" x14ac:dyDescent="0.35"/>
    <row r="101659" customFormat="1" x14ac:dyDescent="0.35"/>
    <row r="101660" customFormat="1" x14ac:dyDescent="0.35"/>
    <row r="101661" customFormat="1" x14ac:dyDescent="0.35"/>
    <row r="101662" customFormat="1" x14ac:dyDescent="0.35"/>
    <row r="101663" customFormat="1" x14ac:dyDescent="0.35"/>
    <row r="101664" customFormat="1" x14ac:dyDescent="0.35"/>
    <row r="101665" customFormat="1" x14ac:dyDescent="0.35"/>
    <row r="101666" customFormat="1" x14ac:dyDescent="0.35"/>
    <row r="101667" customFormat="1" x14ac:dyDescent="0.35"/>
    <row r="101668" customFormat="1" x14ac:dyDescent="0.35"/>
    <row r="101669" customFormat="1" x14ac:dyDescent="0.35"/>
    <row r="101670" customFormat="1" x14ac:dyDescent="0.35"/>
    <row r="101671" customFormat="1" x14ac:dyDescent="0.35"/>
    <row r="101672" customFormat="1" x14ac:dyDescent="0.35"/>
    <row r="101673" customFormat="1" x14ac:dyDescent="0.35"/>
    <row r="101674" customFormat="1" x14ac:dyDescent="0.35"/>
    <row r="101675" customFormat="1" x14ac:dyDescent="0.35"/>
    <row r="101676" customFormat="1" x14ac:dyDescent="0.35"/>
    <row r="101677" customFormat="1" x14ac:dyDescent="0.35"/>
    <row r="101678" customFormat="1" x14ac:dyDescent="0.35"/>
    <row r="101679" customFormat="1" x14ac:dyDescent="0.35"/>
    <row r="101680" customFormat="1" x14ac:dyDescent="0.35"/>
    <row r="101681" customFormat="1" x14ac:dyDescent="0.35"/>
    <row r="101682" customFormat="1" x14ac:dyDescent="0.35"/>
    <row r="101683" customFormat="1" x14ac:dyDescent="0.35"/>
    <row r="101684" customFormat="1" x14ac:dyDescent="0.35"/>
    <row r="101685" customFormat="1" x14ac:dyDescent="0.35"/>
    <row r="101686" customFormat="1" x14ac:dyDescent="0.35"/>
    <row r="101687" customFormat="1" x14ac:dyDescent="0.35"/>
    <row r="101688" customFormat="1" x14ac:dyDescent="0.35"/>
    <row r="101689" customFormat="1" x14ac:dyDescent="0.35"/>
    <row r="101690" customFormat="1" x14ac:dyDescent="0.35"/>
    <row r="101691" customFormat="1" x14ac:dyDescent="0.35"/>
    <row r="101692" customFormat="1" x14ac:dyDescent="0.35"/>
    <row r="101693" customFormat="1" x14ac:dyDescent="0.35"/>
    <row r="101694" customFormat="1" x14ac:dyDescent="0.35"/>
    <row r="101695" customFormat="1" x14ac:dyDescent="0.35"/>
    <row r="101696" customFormat="1" x14ac:dyDescent="0.35"/>
    <row r="101697" customFormat="1" x14ac:dyDescent="0.35"/>
    <row r="101698" customFormat="1" x14ac:dyDescent="0.35"/>
    <row r="101699" customFormat="1" x14ac:dyDescent="0.35"/>
    <row r="101700" customFormat="1" x14ac:dyDescent="0.35"/>
    <row r="101701" customFormat="1" x14ac:dyDescent="0.35"/>
    <row r="101702" customFormat="1" x14ac:dyDescent="0.35"/>
    <row r="101703" customFormat="1" x14ac:dyDescent="0.35"/>
    <row r="101704" customFormat="1" x14ac:dyDescent="0.35"/>
    <row r="101705" customFormat="1" x14ac:dyDescent="0.35"/>
    <row r="101706" customFormat="1" x14ac:dyDescent="0.35"/>
    <row r="101707" customFormat="1" x14ac:dyDescent="0.35"/>
    <row r="101708" customFormat="1" x14ac:dyDescent="0.35"/>
    <row r="101709" customFormat="1" x14ac:dyDescent="0.35"/>
    <row r="101710" customFormat="1" x14ac:dyDescent="0.35"/>
    <row r="101711" customFormat="1" x14ac:dyDescent="0.35"/>
    <row r="101712" customFormat="1" x14ac:dyDescent="0.35"/>
    <row r="101713" customFormat="1" x14ac:dyDescent="0.35"/>
    <row r="101714" customFormat="1" x14ac:dyDescent="0.35"/>
    <row r="101715" customFormat="1" x14ac:dyDescent="0.35"/>
    <row r="101716" customFormat="1" x14ac:dyDescent="0.35"/>
    <row r="101717" customFormat="1" x14ac:dyDescent="0.35"/>
    <row r="101718" customFormat="1" x14ac:dyDescent="0.35"/>
    <row r="101719" customFormat="1" x14ac:dyDescent="0.35"/>
    <row r="101720" customFormat="1" x14ac:dyDescent="0.35"/>
    <row r="101721" customFormat="1" x14ac:dyDescent="0.35"/>
    <row r="101722" customFormat="1" x14ac:dyDescent="0.35"/>
    <row r="101723" customFormat="1" x14ac:dyDescent="0.35"/>
    <row r="101724" customFormat="1" x14ac:dyDescent="0.35"/>
    <row r="101725" customFormat="1" x14ac:dyDescent="0.35"/>
    <row r="101726" customFormat="1" x14ac:dyDescent="0.35"/>
    <row r="101727" customFormat="1" x14ac:dyDescent="0.35"/>
    <row r="101728" customFormat="1" x14ac:dyDescent="0.35"/>
    <row r="101729" customFormat="1" x14ac:dyDescent="0.35"/>
    <row r="101730" customFormat="1" x14ac:dyDescent="0.35"/>
    <row r="101731" customFormat="1" x14ac:dyDescent="0.35"/>
    <row r="101732" customFormat="1" x14ac:dyDescent="0.35"/>
    <row r="101733" customFormat="1" x14ac:dyDescent="0.35"/>
    <row r="101734" customFormat="1" x14ac:dyDescent="0.35"/>
    <row r="101735" customFormat="1" x14ac:dyDescent="0.35"/>
    <row r="101736" customFormat="1" x14ac:dyDescent="0.35"/>
    <row r="101737" customFormat="1" x14ac:dyDescent="0.35"/>
    <row r="101738" customFormat="1" x14ac:dyDescent="0.35"/>
    <row r="101739" customFormat="1" x14ac:dyDescent="0.35"/>
    <row r="101740" customFormat="1" x14ac:dyDescent="0.35"/>
    <row r="101741" customFormat="1" x14ac:dyDescent="0.35"/>
    <row r="101742" customFormat="1" x14ac:dyDescent="0.35"/>
    <row r="101743" customFormat="1" x14ac:dyDescent="0.35"/>
    <row r="101744" customFormat="1" x14ac:dyDescent="0.35"/>
    <row r="101745" customFormat="1" x14ac:dyDescent="0.35"/>
    <row r="101746" customFormat="1" x14ac:dyDescent="0.35"/>
    <row r="101747" customFormat="1" x14ac:dyDescent="0.35"/>
    <row r="101748" customFormat="1" x14ac:dyDescent="0.35"/>
    <row r="101749" customFormat="1" x14ac:dyDescent="0.35"/>
    <row r="101750" customFormat="1" x14ac:dyDescent="0.35"/>
    <row r="101751" customFormat="1" x14ac:dyDescent="0.35"/>
    <row r="101752" customFormat="1" x14ac:dyDescent="0.35"/>
    <row r="101753" customFormat="1" x14ac:dyDescent="0.35"/>
    <row r="101754" customFormat="1" x14ac:dyDescent="0.35"/>
    <row r="101755" customFormat="1" x14ac:dyDescent="0.35"/>
    <row r="101756" customFormat="1" x14ac:dyDescent="0.35"/>
    <row r="101757" customFormat="1" x14ac:dyDescent="0.35"/>
    <row r="101758" customFormat="1" x14ac:dyDescent="0.35"/>
    <row r="101759" customFormat="1" x14ac:dyDescent="0.35"/>
    <row r="101760" customFormat="1" x14ac:dyDescent="0.35"/>
    <row r="101761" customFormat="1" x14ac:dyDescent="0.35"/>
    <row r="101762" customFormat="1" x14ac:dyDescent="0.35"/>
    <row r="101763" customFormat="1" x14ac:dyDescent="0.35"/>
    <row r="101764" customFormat="1" x14ac:dyDescent="0.35"/>
    <row r="101765" customFormat="1" x14ac:dyDescent="0.35"/>
    <row r="101766" customFormat="1" x14ac:dyDescent="0.35"/>
    <row r="101767" customFormat="1" x14ac:dyDescent="0.35"/>
    <row r="101768" customFormat="1" x14ac:dyDescent="0.35"/>
    <row r="101769" customFormat="1" x14ac:dyDescent="0.35"/>
    <row r="101770" customFormat="1" x14ac:dyDescent="0.35"/>
    <row r="101771" customFormat="1" x14ac:dyDescent="0.35"/>
    <row r="101772" customFormat="1" x14ac:dyDescent="0.35"/>
    <row r="101773" customFormat="1" x14ac:dyDescent="0.35"/>
    <row r="101774" customFormat="1" x14ac:dyDescent="0.35"/>
    <row r="101775" customFormat="1" x14ac:dyDescent="0.35"/>
    <row r="101776" customFormat="1" x14ac:dyDescent="0.35"/>
    <row r="101777" customFormat="1" x14ac:dyDescent="0.35"/>
    <row r="101778" customFormat="1" x14ac:dyDescent="0.35"/>
    <row r="101779" customFormat="1" x14ac:dyDescent="0.35"/>
    <row r="101780" customFormat="1" x14ac:dyDescent="0.35"/>
    <row r="101781" customFormat="1" x14ac:dyDescent="0.35"/>
    <row r="101782" customFormat="1" x14ac:dyDescent="0.35"/>
    <row r="101783" customFormat="1" x14ac:dyDescent="0.35"/>
    <row r="101784" customFormat="1" x14ac:dyDescent="0.35"/>
    <row r="101785" customFormat="1" x14ac:dyDescent="0.35"/>
    <row r="101786" customFormat="1" x14ac:dyDescent="0.35"/>
    <row r="101787" customFormat="1" x14ac:dyDescent="0.35"/>
    <row r="101788" customFormat="1" x14ac:dyDescent="0.35"/>
    <row r="101789" customFormat="1" x14ac:dyDescent="0.35"/>
    <row r="101790" customFormat="1" x14ac:dyDescent="0.35"/>
    <row r="101791" customFormat="1" x14ac:dyDescent="0.35"/>
    <row r="101792" customFormat="1" x14ac:dyDescent="0.35"/>
    <row r="101793" customFormat="1" x14ac:dyDescent="0.35"/>
    <row r="101794" customFormat="1" x14ac:dyDescent="0.35"/>
    <row r="101795" customFormat="1" x14ac:dyDescent="0.35"/>
    <row r="101796" customFormat="1" x14ac:dyDescent="0.35"/>
    <row r="101797" customFormat="1" x14ac:dyDescent="0.35"/>
    <row r="101798" customFormat="1" x14ac:dyDescent="0.35"/>
    <row r="101799" customFormat="1" x14ac:dyDescent="0.35"/>
    <row r="101800" customFormat="1" x14ac:dyDescent="0.35"/>
    <row r="101801" customFormat="1" x14ac:dyDescent="0.35"/>
    <row r="101802" customFormat="1" x14ac:dyDescent="0.35"/>
    <row r="101803" customFormat="1" x14ac:dyDescent="0.35"/>
    <row r="101804" customFormat="1" x14ac:dyDescent="0.35"/>
    <row r="101805" customFormat="1" x14ac:dyDescent="0.35"/>
    <row r="101806" customFormat="1" x14ac:dyDescent="0.35"/>
    <row r="101807" customFormat="1" x14ac:dyDescent="0.35"/>
    <row r="101808" customFormat="1" x14ac:dyDescent="0.35"/>
    <row r="101809" customFormat="1" x14ac:dyDescent="0.35"/>
    <row r="101810" customFormat="1" x14ac:dyDescent="0.35"/>
    <row r="101811" customFormat="1" x14ac:dyDescent="0.35"/>
    <row r="101812" customFormat="1" x14ac:dyDescent="0.35"/>
    <row r="101813" customFormat="1" x14ac:dyDescent="0.35"/>
    <row r="101814" customFormat="1" x14ac:dyDescent="0.35"/>
    <row r="101815" customFormat="1" x14ac:dyDescent="0.35"/>
    <row r="101816" customFormat="1" x14ac:dyDescent="0.35"/>
    <row r="101817" customFormat="1" x14ac:dyDescent="0.35"/>
    <row r="101818" customFormat="1" x14ac:dyDescent="0.35"/>
    <row r="101819" customFormat="1" x14ac:dyDescent="0.35"/>
    <row r="101820" customFormat="1" x14ac:dyDescent="0.35"/>
    <row r="101821" customFormat="1" x14ac:dyDescent="0.35"/>
    <row r="101822" customFormat="1" x14ac:dyDescent="0.35"/>
    <row r="101823" customFormat="1" x14ac:dyDescent="0.35"/>
    <row r="101824" customFormat="1" x14ac:dyDescent="0.35"/>
    <row r="101825" customFormat="1" x14ac:dyDescent="0.35"/>
    <row r="101826" customFormat="1" x14ac:dyDescent="0.35"/>
    <row r="101827" customFormat="1" x14ac:dyDescent="0.35"/>
    <row r="101828" customFormat="1" x14ac:dyDescent="0.35"/>
    <row r="101829" customFormat="1" x14ac:dyDescent="0.35"/>
    <row r="101830" customFormat="1" x14ac:dyDescent="0.35"/>
    <row r="101831" customFormat="1" x14ac:dyDescent="0.35"/>
    <row r="101832" customFormat="1" x14ac:dyDescent="0.35"/>
    <row r="101833" customFormat="1" x14ac:dyDescent="0.35"/>
    <row r="101834" customFormat="1" x14ac:dyDescent="0.35"/>
    <row r="101835" customFormat="1" x14ac:dyDescent="0.35"/>
    <row r="101836" customFormat="1" x14ac:dyDescent="0.35"/>
    <row r="101837" customFormat="1" x14ac:dyDescent="0.35"/>
    <row r="101838" customFormat="1" x14ac:dyDescent="0.35"/>
    <row r="101839" customFormat="1" x14ac:dyDescent="0.35"/>
    <row r="101840" customFormat="1" x14ac:dyDescent="0.35"/>
    <row r="101841" customFormat="1" x14ac:dyDescent="0.35"/>
    <row r="101842" customFormat="1" x14ac:dyDescent="0.35"/>
    <row r="101843" customFormat="1" x14ac:dyDescent="0.35"/>
    <row r="101844" customFormat="1" x14ac:dyDescent="0.35"/>
    <row r="101845" customFormat="1" x14ac:dyDescent="0.35"/>
    <row r="101846" customFormat="1" x14ac:dyDescent="0.35"/>
    <row r="101847" customFormat="1" x14ac:dyDescent="0.35"/>
    <row r="101848" customFormat="1" x14ac:dyDescent="0.35"/>
    <row r="101849" customFormat="1" x14ac:dyDescent="0.35"/>
    <row r="101850" customFormat="1" x14ac:dyDescent="0.35"/>
    <row r="101851" customFormat="1" x14ac:dyDescent="0.35"/>
    <row r="101852" customFormat="1" x14ac:dyDescent="0.35"/>
    <row r="101853" customFormat="1" x14ac:dyDescent="0.35"/>
    <row r="101854" customFormat="1" x14ac:dyDescent="0.35"/>
    <row r="101855" customFormat="1" x14ac:dyDescent="0.35"/>
    <row r="101856" customFormat="1" x14ac:dyDescent="0.35"/>
    <row r="101857" customFormat="1" x14ac:dyDescent="0.35"/>
    <row r="101858" customFormat="1" x14ac:dyDescent="0.35"/>
    <row r="101859" customFormat="1" x14ac:dyDescent="0.35"/>
    <row r="101860" customFormat="1" x14ac:dyDescent="0.35"/>
    <row r="101861" customFormat="1" x14ac:dyDescent="0.35"/>
    <row r="101862" customFormat="1" x14ac:dyDescent="0.35"/>
    <row r="101863" customFormat="1" x14ac:dyDescent="0.35"/>
    <row r="101864" customFormat="1" x14ac:dyDescent="0.35"/>
    <row r="101865" customFormat="1" x14ac:dyDescent="0.35"/>
    <row r="101866" customFormat="1" x14ac:dyDescent="0.35"/>
    <row r="101867" customFormat="1" x14ac:dyDescent="0.35"/>
    <row r="101868" customFormat="1" x14ac:dyDescent="0.35"/>
    <row r="101869" customFormat="1" x14ac:dyDescent="0.35"/>
    <row r="101870" customFormat="1" x14ac:dyDescent="0.35"/>
    <row r="101871" customFormat="1" x14ac:dyDescent="0.35"/>
    <row r="101872" customFormat="1" x14ac:dyDescent="0.35"/>
    <row r="101873" customFormat="1" x14ac:dyDescent="0.35"/>
    <row r="101874" customFormat="1" x14ac:dyDescent="0.35"/>
    <row r="101875" customFormat="1" x14ac:dyDescent="0.35"/>
    <row r="101876" customFormat="1" x14ac:dyDescent="0.35"/>
    <row r="101877" customFormat="1" x14ac:dyDescent="0.35"/>
    <row r="101878" customFormat="1" x14ac:dyDescent="0.35"/>
    <row r="101879" customFormat="1" x14ac:dyDescent="0.35"/>
    <row r="101880" customFormat="1" x14ac:dyDescent="0.35"/>
    <row r="101881" customFormat="1" x14ac:dyDescent="0.35"/>
    <row r="101882" customFormat="1" x14ac:dyDescent="0.35"/>
    <row r="101883" customFormat="1" x14ac:dyDescent="0.35"/>
    <row r="101884" customFormat="1" x14ac:dyDescent="0.35"/>
    <row r="101885" customFormat="1" x14ac:dyDescent="0.35"/>
    <row r="101886" customFormat="1" x14ac:dyDescent="0.35"/>
    <row r="101887" customFormat="1" x14ac:dyDescent="0.35"/>
    <row r="101888" customFormat="1" x14ac:dyDescent="0.35"/>
    <row r="101889" customFormat="1" x14ac:dyDescent="0.35"/>
    <row r="101890" customFormat="1" x14ac:dyDescent="0.35"/>
    <row r="101891" customFormat="1" x14ac:dyDescent="0.35"/>
    <row r="101892" customFormat="1" x14ac:dyDescent="0.35"/>
    <row r="101893" customFormat="1" x14ac:dyDescent="0.35"/>
    <row r="101894" customFormat="1" x14ac:dyDescent="0.35"/>
    <row r="101895" customFormat="1" x14ac:dyDescent="0.35"/>
    <row r="101896" customFormat="1" x14ac:dyDescent="0.35"/>
    <row r="101897" customFormat="1" x14ac:dyDescent="0.35"/>
    <row r="101898" customFormat="1" x14ac:dyDescent="0.35"/>
    <row r="101899" customFormat="1" x14ac:dyDescent="0.35"/>
    <row r="101900" customFormat="1" x14ac:dyDescent="0.35"/>
    <row r="101901" customFormat="1" x14ac:dyDescent="0.35"/>
    <row r="101902" customFormat="1" x14ac:dyDescent="0.35"/>
    <row r="101903" customFormat="1" x14ac:dyDescent="0.35"/>
    <row r="101904" customFormat="1" x14ac:dyDescent="0.35"/>
    <row r="101905" customFormat="1" x14ac:dyDescent="0.35"/>
    <row r="101906" customFormat="1" x14ac:dyDescent="0.35"/>
    <row r="101907" customFormat="1" x14ac:dyDescent="0.35"/>
    <row r="101908" customFormat="1" x14ac:dyDescent="0.35"/>
    <row r="101909" customFormat="1" x14ac:dyDescent="0.35"/>
    <row r="101910" customFormat="1" x14ac:dyDescent="0.35"/>
    <row r="101911" customFormat="1" x14ac:dyDescent="0.35"/>
    <row r="101912" customFormat="1" x14ac:dyDescent="0.35"/>
    <row r="101913" customFormat="1" x14ac:dyDescent="0.35"/>
    <row r="101914" customFormat="1" x14ac:dyDescent="0.35"/>
    <row r="101915" customFormat="1" x14ac:dyDescent="0.35"/>
    <row r="101916" customFormat="1" x14ac:dyDescent="0.35"/>
    <row r="101917" customFormat="1" x14ac:dyDescent="0.35"/>
    <row r="101918" customFormat="1" x14ac:dyDescent="0.35"/>
    <row r="101919" customFormat="1" x14ac:dyDescent="0.35"/>
    <row r="101920" customFormat="1" x14ac:dyDescent="0.35"/>
    <row r="101921" customFormat="1" x14ac:dyDescent="0.35"/>
    <row r="101922" customFormat="1" x14ac:dyDescent="0.35"/>
    <row r="101923" customFormat="1" x14ac:dyDescent="0.35"/>
    <row r="101924" customFormat="1" x14ac:dyDescent="0.35"/>
    <row r="101925" customFormat="1" x14ac:dyDescent="0.35"/>
    <row r="101926" customFormat="1" x14ac:dyDescent="0.35"/>
    <row r="101927" customFormat="1" x14ac:dyDescent="0.35"/>
    <row r="101928" customFormat="1" x14ac:dyDescent="0.35"/>
    <row r="101929" customFormat="1" x14ac:dyDescent="0.35"/>
    <row r="101930" customFormat="1" x14ac:dyDescent="0.35"/>
    <row r="101931" customFormat="1" x14ac:dyDescent="0.35"/>
    <row r="101932" customFormat="1" x14ac:dyDescent="0.35"/>
    <row r="101933" customFormat="1" x14ac:dyDescent="0.35"/>
    <row r="101934" customFormat="1" x14ac:dyDescent="0.35"/>
    <row r="101935" customFormat="1" x14ac:dyDescent="0.35"/>
    <row r="101936" customFormat="1" x14ac:dyDescent="0.35"/>
    <row r="101937" customFormat="1" x14ac:dyDescent="0.35"/>
    <row r="101938" customFormat="1" x14ac:dyDescent="0.35"/>
    <row r="101939" customFormat="1" x14ac:dyDescent="0.35"/>
    <row r="101940" customFormat="1" x14ac:dyDescent="0.35"/>
    <row r="101941" customFormat="1" x14ac:dyDescent="0.35"/>
    <row r="101942" customFormat="1" x14ac:dyDescent="0.35"/>
    <row r="101943" customFormat="1" x14ac:dyDescent="0.35"/>
    <row r="101944" customFormat="1" x14ac:dyDescent="0.35"/>
    <row r="101945" customFormat="1" x14ac:dyDescent="0.35"/>
    <row r="101946" customFormat="1" x14ac:dyDescent="0.35"/>
    <row r="101947" customFormat="1" x14ac:dyDescent="0.35"/>
    <row r="101948" customFormat="1" x14ac:dyDescent="0.35"/>
    <row r="101949" customFormat="1" x14ac:dyDescent="0.35"/>
    <row r="101950" customFormat="1" x14ac:dyDescent="0.35"/>
    <row r="101951" customFormat="1" x14ac:dyDescent="0.35"/>
    <row r="101952" customFormat="1" x14ac:dyDescent="0.35"/>
    <row r="101953" customFormat="1" x14ac:dyDescent="0.35"/>
    <row r="101954" customFormat="1" x14ac:dyDescent="0.35"/>
    <row r="101955" customFormat="1" x14ac:dyDescent="0.35"/>
    <row r="101956" customFormat="1" x14ac:dyDescent="0.35"/>
    <row r="101957" customFormat="1" x14ac:dyDescent="0.35"/>
    <row r="101958" customFormat="1" x14ac:dyDescent="0.35"/>
    <row r="101959" customFormat="1" x14ac:dyDescent="0.35"/>
    <row r="101960" customFormat="1" x14ac:dyDescent="0.35"/>
    <row r="101961" customFormat="1" x14ac:dyDescent="0.35"/>
    <row r="101962" customFormat="1" x14ac:dyDescent="0.35"/>
    <row r="101963" customFormat="1" x14ac:dyDescent="0.35"/>
    <row r="101964" customFormat="1" x14ac:dyDescent="0.35"/>
    <row r="101965" customFormat="1" x14ac:dyDescent="0.35"/>
    <row r="101966" customFormat="1" x14ac:dyDescent="0.35"/>
    <row r="101967" customFormat="1" x14ac:dyDescent="0.35"/>
    <row r="101968" customFormat="1" x14ac:dyDescent="0.35"/>
    <row r="101969" customFormat="1" x14ac:dyDescent="0.35"/>
    <row r="101970" customFormat="1" x14ac:dyDescent="0.35"/>
    <row r="101971" customFormat="1" x14ac:dyDescent="0.35"/>
    <row r="101972" customFormat="1" x14ac:dyDescent="0.35"/>
    <row r="101973" customFormat="1" x14ac:dyDescent="0.35"/>
    <row r="101974" customFormat="1" x14ac:dyDescent="0.35"/>
    <row r="101975" customFormat="1" x14ac:dyDescent="0.35"/>
    <row r="101976" customFormat="1" x14ac:dyDescent="0.35"/>
    <row r="101977" customFormat="1" x14ac:dyDescent="0.35"/>
    <row r="101978" customFormat="1" x14ac:dyDescent="0.35"/>
    <row r="101979" customFormat="1" x14ac:dyDescent="0.35"/>
    <row r="101980" customFormat="1" x14ac:dyDescent="0.35"/>
    <row r="101981" customFormat="1" x14ac:dyDescent="0.35"/>
    <row r="101982" customFormat="1" x14ac:dyDescent="0.35"/>
    <row r="101983" customFormat="1" x14ac:dyDescent="0.35"/>
    <row r="101984" customFormat="1" x14ac:dyDescent="0.35"/>
    <row r="101985" customFormat="1" x14ac:dyDescent="0.35"/>
    <row r="101986" customFormat="1" x14ac:dyDescent="0.35"/>
    <row r="101987" customFormat="1" x14ac:dyDescent="0.35"/>
    <row r="101988" customFormat="1" x14ac:dyDescent="0.35"/>
    <row r="101989" customFormat="1" x14ac:dyDescent="0.35"/>
    <row r="101990" customFormat="1" x14ac:dyDescent="0.35"/>
    <row r="101991" customFormat="1" x14ac:dyDescent="0.35"/>
    <row r="101992" customFormat="1" x14ac:dyDescent="0.35"/>
    <row r="101993" customFormat="1" x14ac:dyDescent="0.35"/>
    <row r="101994" customFormat="1" x14ac:dyDescent="0.35"/>
    <row r="101995" customFormat="1" x14ac:dyDescent="0.35"/>
    <row r="101996" customFormat="1" x14ac:dyDescent="0.35"/>
    <row r="101997" customFormat="1" x14ac:dyDescent="0.35"/>
    <row r="101998" customFormat="1" x14ac:dyDescent="0.35"/>
    <row r="101999" customFormat="1" x14ac:dyDescent="0.35"/>
    <row r="102000" customFormat="1" x14ac:dyDescent="0.35"/>
    <row r="102001" customFormat="1" x14ac:dyDescent="0.35"/>
    <row r="102002" customFormat="1" x14ac:dyDescent="0.35"/>
    <row r="102003" customFormat="1" x14ac:dyDescent="0.35"/>
    <row r="102004" customFormat="1" x14ac:dyDescent="0.35"/>
    <row r="102005" customFormat="1" x14ac:dyDescent="0.35"/>
    <row r="102006" customFormat="1" x14ac:dyDescent="0.35"/>
    <row r="102007" customFormat="1" x14ac:dyDescent="0.35"/>
    <row r="102008" customFormat="1" x14ac:dyDescent="0.35"/>
    <row r="102009" customFormat="1" x14ac:dyDescent="0.35"/>
    <row r="102010" customFormat="1" x14ac:dyDescent="0.35"/>
    <row r="102011" customFormat="1" x14ac:dyDescent="0.35"/>
    <row r="102012" customFormat="1" x14ac:dyDescent="0.35"/>
    <row r="102013" customFormat="1" x14ac:dyDescent="0.35"/>
    <row r="102014" customFormat="1" x14ac:dyDescent="0.35"/>
    <row r="102015" customFormat="1" x14ac:dyDescent="0.35"/>
    <row r="102016" customFormat="1" x14ac:dyDescent="0.35"/>
    <row r="102017" customFormat="1" x14ac:dyDescent="0.35"/>
    <row r="102018" customFormat="1" x14ac:dyDescent="0.35"/>
    <row r="102019" customFormat="1" x14ac:dyDescent="0.35"/>
    <row r="102020" customFormat="1" x14ac:dyDescent="0.35"/>
    <row r="102021" customFormat="1" x14ac:dyDescent="0.35"/>
    <row r="102022" customFormat="1" x14ac:dyDescent="0.35"/>
    <row r="102023" customFormat="1" x14ac:dyDescent="0.35"/>
    <row r="102024" customFormat="1" x14ac:dyDescent="0.35"/>
    <row r="102025" customFormat="1" x14ac:dyDescent="0.35"/>
    <row r="102026" customFormat="1" x14ac:dyDescent="0.35"/>
    <row r="102027" customFormat="1" x14ac:dyDescent="0.35"/>
    <row r="102028" customFormat="1" x14ac:dyDescent="0.35"/>
    <row r="102029" customFormat="1" x14ac:dyDescent="0.35"/>
    <row r="102030" customFormat="1" x14ac:dyDescent="0.35"/>
    <row r="102031" customFormat="1" x14ac:dyDescent="0.35"/>
    <row r="102032" customFormat="1" x14ac:dyDescent="0.35"/>
    <row r="102033" customFormat="1" x14ac:dyDescent="0.35"/>
    <row r="102034" customFormat="1" x14ac:dyDescent="0.35"/>
    <row r="102035" customFormat="1" x14ac:dyDescent="0.35"/>
    <row r="102036" customFormat="1" x14ac:dyDescent="0.35"/>
    <row r="102037" customFormat="1" x14ac:dyDescent="0.35"/>
    <row r="102038" customFormat="1" x14ac:dyDescent="0.35"/>
    <row r="102039" customFormat="1" x14ac:dyDescent="0.35"/>
    <row r="102040" customFormat="1" x14ac:dyDescent="0.35"/>
    <row r="102041" customFormat="1" x14ac:dyDescent="0.35"/>
    <row r="102042" customFormat="1" x14ac:dyDescent="0.35"/>
    <row r="102043" customFormat="1" x14ac:dyDescent="0.35"/>
    <row r="102044" customFormat="1" x14ac:dyDescent="0.35"/>
    <row r="102045" customFormat="1" x14ac:dyDescent="0.35"/>
    <row r="102046" customFormat="1" x14ac:dyDescent="0.35"/>
    <row r="102047" customFormat="1" x14ac:dyDescent="0.35"/>
    <row r="102048" customFormat="1" x14ac:dyDescent="0.35"/>
    <row r="102049" customFormat="1" x14ac:dyDescent="0.35"/>
    <row r="102050" customFormat="1" x14ac:dyDescent="0.35"/>
    <row r="102051" customFormat="1" x14ac:dyDescent="0.35"/>
    <row r="102052" customFormat="1" x14ac:dyDescent="0.35"/>
    <row r="102053" customFormat="1" x14ac:dyDescent="0.35"/>
    <row r="102054" customFormat="1" x14ac:dyDescent="0.35"/>
    <row r="102055" customFormat="1" x14ac:dyDescent="0.35"/>
    <row r="102056" customFormat="1" x14ac:dyDescent="0.35"/>
    <row r="102057" customFormat="1" x14ac:dyDescent="0.35"/>
    <row r="102058" customFormat="1" x14ac:dyDescent="0.35"/>
    <row r="102059" customFormat="1" x14ac:dyDescent="0.35"/>
    <row r="102060" customFormat="1" x14ac:dyDescent="0.35"/>
    <row r="102061" customFormat="1" x14ac:dyDescent="0.35"/>
    <row r="102062" customFormat="1" x14ac:dyDescent="0.35"/>
    <row r="102063" customFormat="1" x14ac:dyDescent="0.35"/>
    <row r="102064" customFormat="1" x14ac:dyDescent="0.35"/>
    <row r="102065" customFormat="1" x14ac:dyDescent="0.35"/>
    <row r="102066" customFormat="1" x14ac:dyDescent="0.35"/>
    <row r="102067" customFormat="1" x14ac:dyDescent="0.35"/>
    <row r="102068" customFormat="1" x14ac:dyDescent="0.35"/>
    <row r="102069" customFormat="1" x14ac:dyDescent="0.35"/>
    <row r="102070" customFormat="1" x14ac:dyDescent="0.35"/>
    <row r="102071" customFormat="1" x14ac:dyDescent="0.35"/>
    <row r="102072" customFormat="1" x14ac:dyDescent="0.35"/>
    <row r="102073" customFormat="1" x14ac:dyDescent="0.35"/>
    <row r="102074" customFormat="1" x14ac:dyDescent="0.35"/>
    <row r="102075" customFormat="1" x14ac:dyDescent="0.35"/>
    <row r="102076" customFormat="1" x14ac:dyDescent="0.35"/>
    <row r="102077" customFormat="1" x14ac:dyDescent="0.35"/>
    <row r="102078" customFormat="1" x14ac:dyDescent="0.35"/>
    <row r="102079" customFormat="1" x14ac:dyDescent="0.35"/>
    <row r="102080" customFormat="1" x14ac:dyDescent="0.35"/>
    <row r="102081" customFormat="1" x14ac:dyDescent="0.35"/>
    <row r="102082" customFormat="1" x14ac:dyDescent="0.35"/>
    <row r="102083" customFormat="1" x14ac:dyDescent="0.35"/>
    <row r="102084" customFormat="1" x14ac:dyDescent="0.35"/>
    <row r="102085" customFormat="1" x14ac:dyDescent="0.35"/>
    <row r="102086" customFormat="1" x14ac:dyDescent="0.35"/>
    <row r="102087" customFormat="1" x14ac:dyDescent="0.35"/>
    <row r="102088" customFormat="1" x14ac:dyDescent="0.35"/>
    <row r="102089" customFormat="1" x14ac:dyDescent="0.35"/>
    <row r="102090" customFormat="1" x14ac:dyDescent="0.35"/>
    <row r="102091" customFormat="1" x14ac:dyDescent="0.35"/>
    <row r="102092" customFormat="1" x14ac:dyDescent="0.35"/>
    <row r="102093" customFormat="1" x14ac:dyDescent="0.35"/>
    <row r="102094" customFormat="1" x14ac:dyDescent="0.35"/>
    <row r="102095" customFormat="1" x14ac:dyDescent="0.35"/>
    <row r="102096" customFormat="1" x14ac:dyDescent="0.35"/>
    <row r="102097" customFormat="1" x14ac:dyDescent="0.35"/>
    <row r="102098" customFormat="1" x14ac:dyDescent="0.35"/>
    <row r="102099" customFormat="1" x14ac:dyDescent="0.35"/>
    <row r="102100" customFormat="1" x14ac:dyDescent="0.35"/>
    <row r="102101" customFormat="1" x14ac:dyDescent="0.35"/>
    <row r="102102" customFormat="1" x14ac:dyDescent="0.35"/>
    <row r="102103" customFormat="1" x14ac:dyDescent="0.35"/>
    <row r="102104" customFormat="1" x14ac:dyDescent="0.35"/>
    <row r="102105" customFormat="1" x14ac:dyDescent="0.35"/>
    <row r="102106" customFormat="1" x14ac:dyDescent="0.35"/>
    <row r="102107" customFormat="1" x14ac:dyDescent="0.35"/>
    <row r="102108" customFormat="1" x14ac:dyDescent="0.35"/>
    <row r="102109" customFormat="1" x14ac:dyDescent="0.35"/>
    <row r="102110" customFormat="1" x14ac:dyDescent="0.35"/>
    <row r="102111" customFormat="1" x14ac:dyDescent="0.35"/>
    <row r="102112" customFormat="1" x14ac:dyDescent="0.35"/>
    <row r="102113" customFormat="1" x14ac:dyDescent="0.35"/>
    <row r="102114" customFormat="1" x14ac:dyDescent="0.35"/>
    <row r="102115" customFormat="1" x14ac:dyDescent="0.35"/>
    <row r="102116" customFormat="1" x14ac:dyDescent="0.35"/>
    <row r="102117" customFormat="1" x14ac:dyDescent="0.35"/>
    <row r="102118" customFormat="1" x14ac:dyDescent="0.35"/>
    <row r="102119" customFormat="1" x14ac:dyDescent="0.35"/>
    <row r="102120" customFormat="1" x14ac:dyDescent="0.35"/>
    <row r="102121" customFormat="1" x14ac:dyDescent="0.35"/>
    <row r="102122" customFormat="1" x14ac:dyDescent="0.35"/>
    <row r="102123" customFormat="1" x14ac:dyDescent="0.35"/>
    <row r="102124" customFormat="1" x14ac:dyDescent="0.35"/>
    <row r="102125" customFormat="1" x14ac:dyDescent="0.35"/>
    <row r="102126" customFormat="1" x14ac:dyDescent="0.35"/>
    <row r="102127" customFormat="1" x14ac:dyDescent="0.35"/>
    <row r="102128" customFormat="1" x14ac:dyDescent="0.35"/>
    <row r="102129" customFormat="1" x14ac:dyDescent="0.35"/>
    <row r="102130" customFormat="1" x14ac:dyDescent="0.35"/>
    <row r="102131" customFormat="1" x14ac:dyDescent="0.35"/>
    <row r="102132" customFormat="1" x14ac:dyDescent="0.35"/>
    <row r="102133" customFormat="1" x14ac:dyDescent="0.35"/>
    <row r="102134" customFormat="1" x14ac:dyDescent="0.35"/>
    <row r="102135" customFormat="1" x14ac:dyDescent="0.35"/>
    <row r="102136" customFormat="1" x14ac:dyDescent="0.35"/>
    <row r="102137" customFormat="1" x14ac:dyDescent="0.35"/>
    <row r="102138" customFormat="1" x14ac:dyDescent="0.35"/>
    <row r="102139" customFormat="1" x14ac:dyDescent="0.35"/>
    <row r="102140" customFormat="1" x14ac:dyDescent="0.35"/>
    <row r="102141" customFormat="1" x14ac:dyDescent="0.35"/>
    <row r="102142" customFormat="1" x14ac:dyDescent="0.35"/>
    <row r="102143" customFormat="1" x14ac:dyDescent="0.35"/>
    <row r="102144" customFormat="1" x14ac:dyDescent="0.35"/>
    <row r="102145" customFormat="1" x14ac:dyDescent="0.35"/>
    <row r="102146" customFormat="1" x14ac:dyDescent="0.35"/>
    <row r="102147" customFormat="1" x14ac:dyDescent="0.35"/>
    <row r="102148" customFormat="1" x14ac:dyDescent="0.35"/>
    <row r="102149" customFormat="1" x14ac:dyDescent="0.35"/>
    <row r="102150" customFormat="1" x14ac:dyDescent="0.35"/>
    <row r="102151" customFormat="1" x14ac:dyDescent="0.35"/>
    <row r="102152" customFormat="1" x14ac:dyDescent="0.35"/>
    <row r="102153" customFormat="1" x14ac:dyDescent="0.35"/>
    <row r="102154" customFormat="1" x14ac:dyDescent="0.35"/>
    <row r="102155" customFormat="1" x14ac:dyDescent="0.35"/>
    <row r="102156" customFormat="1" x14ac:dyDescent="0.35"/>
    <row r="102157" customFormat="1" x14ac:dyDescent="0.35"/>
    <row r="102158" customFormat="1" x14ac:dyDescent="0.35"/>
    <row r="102159" customFormat="1" x14ac:dyDescent="0.35"/>
    <row r="102160" customFormat="1" x14ac:dyDescent="0.35"/>
    <row r="102161" customFormat="1" x14ac:dyDescent="0.35"/>
    <row r="102162" customFormat="1" x14ac:dyDescent="0.35"/>
    <row r="102163" customFormat="1" x14ac:dyDescent="0.35"/>
    <row r="102164" customFormat="1" x14ac:dyDescent="0.35"/>
    <row r="102165" customFormat="1" x14ac:dyDescent="0.35"/>
    <row r="102166" customFormat="1" x14ac:dyDescent="0.35"/>
    <row r="102167" customFormat="1" x14ac:dyDescent="0.35"/>
    <row r="102168" customFormat="1" x14ac:dyDescent="0.35"/>
    <row r="102169" customFormat="1" x14ac:dyDescent="0.35"/>
    <row r="102170" customFormat="1" x14ac:dyDescent="0.35"/>
    <row r="102171" customFormat="1" x14ac:dyDescent="0.35"/>
    <row r="102172" customFormat="1" x14ac:dyDescent="0.35"/>
    <row r="102173" customFormat="1" x14ac:dyDescent="0.35"/>
    <row r="102174" customFormat="1" x14ac:dyDescent="0.35"/>
    <row r="102175" customFormat="1" x14ac:dyDescent="0.35"/>
    <row r="102176" customFormat="1" x14ac:dyDescent="0.35"/>
    <row r="102177" customFormat="1" x14ac:dyDescent="0.35"/>
    <row r="102178" customFormat="1" x14ac:dyDescent="0.35"/>
    <row r="102179" customFormat="1" x14ac:dyDescent="0.35"/>
    <row r="102180" customFormat="1" x14ac:dyDescent="0.35"/>
    <row r="102181" customFormat="1" x14ac:dyDescent="0.35"/>
    <row r="102182" customFormat="1" x14ac:dyDescent="0.35"/>
    <row r="102183" customFormat="1" x14ac:dyDescent="0.35"/>
    <row r="102184" customFormat="1" x14ac:dyDescent="0.35"/>
    <row r="102185" customFormat="1" x14ac:dyDescent="0.35"/>
    <row r="102186" customFormat="1" x14ac:dyDescent="0.35"/>
    <row r="102187" customFormat="1" x14ac:dyDescent="0.35"/>
    <row r="102188" customFormat="1" x14ac:dyDescent="0.35"/>
    <row r="102189" customFormat="1" x14ac:dyDescent="0.35"/>
    <row r="102190" customFormat="1" x14ac:dyDescent="0.35"/>
    <row r="102191" customFormat="1" x14ac:dyDescent="0.35"/>
    <row r="102192" customFormat="1" x14ac:dyDescent="0.35"/>
    <row r="102193" customFormat="1" x14ac:dyDescent="0.35"/>
    <row r="102194" customFormat="1" x14ac:dyDescent="0.35"/>
    <row r="102195" customFormat="1" x14ac:dyDescent="0.35"/>
    <row r="102196" customFormat="1" x14ac:dyDescent="0.35"/>
    <row r="102197" customFormat="1" x14ac:dyDescent="0.35"/>
    <row r="102198" customFormat="1" x14ac:dyDescent="0.35"/>
    <row r="102199" customFormat="1" x14ac:dyDescent="0.35"/>
    <row r="102200" customFormat="1" x14ac:dyDescent="0.35"/>
    <row r="102201" customFormat="1" x14ac:dyDescent="0.35"/>
    <row r="102202" customFormat="1" x14ac:dyDescent="0.35"/>
    <row r="102203" customFormat="1" x14ac:dyDescent="0.35"/>
    <row r="102204" customFormat="1" x14ac:dyDescent="0.35"/>
    <row r="102205" customFormat="1" x14ac:dyDescent="0.35"/>
    <row r="102206" customFormat="1" x14ac:dyDescent="0.35"/>
    <row r="102207" customFormat="1" x14ac:dyDescent="0.35"/>
    <row r="102208" customFormat="1" x14ac:dyDescent="0.35"/>
    <row r="102209" customFormat="1" x14ac:dyDescent="0.35"/>
    <row r="102210" customFormat="1" x14ac:dyDescent="0.35"/>
    <row r="102211" customFormat="1" x14ac:dyDescent="0.35"/>
    <row r="102212" customFormat="1" x14ac:dyDescent="0.35"/>
    <row r="102213" customFormat="1" x14ac:dyDescent="0.35"/>
    <row r="102214" customFormat="1" x14ac:dyDescent="0.35"/>
    <row r="102215" customFormat="1" x14ac:dyDescent="0.35"/>
    <row r="102216" customFormat="1" x14ac:dyDescent="0.35"/>
    <row r="102217" customFormat="1" x14ac:dyDescent="0.35"/>
    <row r="102218" customFormat="1" x14ac:dyDescent="0.35"/>
    <row r="102219" customFormat="1" x14ac:dyDescent="0.35"/>
    <row r="102220" customFormat="1" x14ac:dyDescent="0.35"/>
    <row r="102221" customFormat="1" x14ac:dyDescent="0.35"/>
    <row r="102222" customFormat="1" x14ac:dyDescent="0.35"/>
    <row r="102223" customFormat="1" x14ac:dyDescent="0.35"/>
    <row r="102224" customFormat="1" x14ac:dyDescent="0.35"/>
    <row r="102225" customFormat="1" x14ac:dyDescent="0.35"/>
    <row r="102226" customFormat="1" x14ac:dyDescent="0.35"/>
    <row r="102227" customFormat="1" x14ac:dyDescent="0.35"/>
    <row r="102228" customFormat="1" x14ac:dyDescent="0.35"/>
    <row r="102229" customFormat="1" x14ac:dyDescent="0.35"/>
    <row r="102230" customFormat="1" x14ac:dyDescent="0.35"/>
    <row r="102231" customFormat="1" x14ac:dyDescent="0.35"/>
    <row r="102232" customFormat="1" x14ac:dyDescent="0.35"/>
    <row r="102233" customFormat="1" x14ac:dyDescent="0.35"/>
    <row r="102234" customFormat="1" x14ac:dyDescent="0.35"/>
    <row r="102235" customFormat="1" x14ac:dyDescent="0.35"/>
    <row r="102236" customFormat="1" x14ac:dyDescent="0.35"/>
    <row r="102237" customFormat="1" x14ac:dyDescent="0.35"/>
    <row r="102238" customFormat="1" x14ac:dyDescent="0.35"/>
    <row r="102239" customFormat="1" x14ac:dyDescent="0.35"/>
    <row r="102240" customFormat="1" x14ac:dyDescent="0.35"/>
    <row r="102241" customFormat="1" x14ac:dyDescent="0.35"/>
    <row r="102242" customFormat="1" x14ac:dyDescent="0.35"/>
    <row r="102243" customFormat="1" x14ac:dyDescent="0.35"/>
    <row r="102244" customFormat="1" x14ac:dyDescent="0.35"/>
    <row r="102245" customFormat="1" x14ac:dyDescent="0.35"/>
    <row r="102246" customFormat="1" x14ac:dyDescent="0.35"/>
    <row r="102247" customFormat="1" x14ac:dyDescent="0.35"/>
    <row r="102248" customFormat="1" x14ac:dyDescent="0.35"/>
    <row r="102249" customFormat="1" x14ac:dyDescent="0.35"/>
    <row r="102250" customFormat="1" x14ac:dyDescent="0.35"/>
    <row r="102251" customFormat="1" x14ac:dyDescent="0.35"/>
    <row r="102252" customFormat="1" x14ac:dyDescent="0.35"/>
    <row r="102253" customFormat="1" x14ac:dyDescent="0.35"/>
    <row r="102254" customFormat="1" x14ac:dyDescent="0.35"/>
    <row r="102255" customFormat="1" x14ac:dyDescent="0.35"/>
    <row r="102256" customFormat="1" x14ac:dyDescent="0.35"/>
    <row r="102257" customFormat="1" x14ac:dyDescent="0.35"/>
    <row r="102258" customFormat="1" x14ac:dyDescent="0.35"/>
    <row r="102259" customFormat="1" x14ac:dyDescent="0.35"/>
    <row r="102260" customFormat="1" x14ac:dyDescent="0.35"/>
    <row r="102261" customFormat="1" x14ac:dyDescent="0.35"/>
    <row r="102262" customFormat="1" x14ac:dyDescent="0.35"/>
    <row r="102263" customFormat="1" x14ac:dyDescent="0.35"/>
    <row r="102264" customFormat="1" x14ac:dyDescent="0.35"/>
    <row r="102265" customFormat="1" x14ac:dyDescent="0.35"/>
    <row r="102266" customFormat="1" x14ac:dyDescent="0.35"/>
    <row r="102267" customFormat="1" x14ac:dyDescent="0.35"/>
    <row r="102268" customFormat="1" x14ac:dyDescent="0.35"/>
    <row r="102269" customFormat="1" x14ac:dyDescent="0.35"/>
    <row r="102270" customFormat="1" x14ac:dyDescent="0.35"/>
    <row r="102271" customFormat="1" x14ac:dyDescent="0.35"/>
    <row r="102272" customFormat="1" x14ac:dyDescent="0.35"/>
    <row r="102273" customFormat="1" x14ac:dyDescent="0.35"/>
    <row r="102274" customFormat="1" x14ac:dyDescent="0.35"/>
    <row r="102275" customFormat="1" x14ac:dyDescent="0.35"/>
    <row r="102276" customFormat="1" x14ac:dyDescent="0.35"/>
    <row r="102277" customFormat="1" x14ac:dyDescent="0.35"/>
    <row r="102278" customFormat="1" x14ac:dyDescent="0.35"/>
    <row r="102279" customFormat="1" x14ac:dyDescent="0.35"/>
    <row r="102280" customFormat="1" x14ac:dyDescent="0.35"/>
    <row r="102281" customFormat="1" x14ac:dyDescent="0.35"/>
    <row r="102282" customFormat="1" x14ac:dyDescent="0.35"/>
    <row r="102283" customFormat="1" x14ac:dyDescent="0.35"/>
    <row r="102284" customFormat="1" x14ac:dyDescent="0.35"/>
    <row r="102285" customFormat="1" x14ac:dyDescent="0.35"/>
    <row r="102286" customFormat="1" x14ac:dyDescent="0.35"/>
    <row r="102287" customFormat="1" x14ac:dyDescent="0.35"/>
    <row r="102288" customFormat="1" x14ac:dyDescent="0.35"/>
    <row r="102289" customFormat="1" x14ac:dyDescent="0.35"/>
    <row r="102290" customFormat="1" x14ac:dyDescent="0.35"/>
    <row r="102291" customFormat="1" x14ac:dyDescent="0.35"/>
    <row r="102292" customFormat="1" x14ac:dyDescent="0.35"/>
    <row r="102293" customFormat="1" x14ac:dyDescent="0.35"/>
    <row r="102294" customFormat="1" x14ac:dyDescent="0.35"/>
    <row r="102295" customFormat="1" x14ac:dyDescent="0.35"/>
    <row r="102296" customFormat="1" x14ac:dyDescent="0.35"/>
    <row r="102297" customFormat="1" x14ac:dyDescent="0.35"/>
    <row r="102298" customFormat="1" x14ac:dyDescent="0.35"/>
    <row r="102299" customFormat="1" x14ac:dyDescent="0.35"/>
    <row r="102300" customFormat="1" x14ac:dyDescent="0.35"/>
    <row r="102301" customFormat="1" x14ac:dyDescent="0.35"/>
    <row r="102302" customFormat="1" x14ac:dyDescent="0.35"/>
    <row r="102303" customFormat="1" x14ac:dyDescent="0.35"/>
    <row r="102304" customFormat="1" x14ac:dyDescent="0.35"/>
    <row r="102305" customFormat="1" x14ac:dyDescent="0.35"/>
    <row r="102306" customFormat="1" x14ac:dyDescent="0.35"/>
    <row r="102307" customFormat="1" x14ac:dyDescent="0.35"/>
    <row r="102308" customFormat="1" x14ac:dyDescent="0.35"/>
    <row r="102309" customFormat="1" x14ac:dyDescent="0.35"/>
    <row r="102310" customFormat="1" x14ac:dyDescent="0.35"/>
    <row r="102311" customFormat="1" x14ac:dyDescent="0.35"/>
    <row r="102312" customFormat="1" x14ac:dyDescent="0.35"/>
    <row r="102313" customFormat="1" x14ac:dyDescent="0.35"/>
    <row r="102314" customFormat="1" x14ac:dyDescent="0.35"/>
    <row r="102315" customFormat="1" x14ac:dyDescent="0.35"/>
    <row r="102316" customFormat="1" x14ac:dyDescent="0.35"/>
    <row r="102317" customFormat="1" x14ac:dyDescent="0.35"/>
    <row r="102318" customFormat="1" x14ac:dyDescent="0.35"/>
    <row r="102319" customFormat="1" x14ac:dyDescent="0.35"/>
    <row r="102320" customFormat="1" x14ac:dyDescent="0.35"/>
    <row r="102321" customFormat="1" x14ac:dyDescent="0.35"/>
    <row r="102322" customFormat="1" x14ac:dyDescent="0.35"/>
    <row r="102323" customFormat="1" x14ac:dyDescent="0.35"/>
    <row r="102324" customFormat="1" x14ac:dyDescent="0.35"/>
    <row r="102325" customFormat="1" x14ac:dyDescent="0.35"/>
    <row r="102326" customFormat="1" x14ac:dyDescent="0.35"/>
    <row r="102327" customFormat="1" x14ac:dyDescent="0.35"/>
    <row r="102328" customFormat="1" x14ac:dyDescent="0.35"/>
    <row r="102329" customFormat="1" x14ac:dyDescent="0.35"/>
    <row r="102330" customFormat="1" x14ac:dyDescent="0.35"/>
    <row r="102331" customFormat="1" x14ac:dyDescent="0.35"/>
    <row r="102332" customFormat="1" x14ac:dyDescent="0.35"/>
    <row r="102333" customFormat="1" x14ac:dyDescent="0.35"/>
    <row r="102334" customFormat="1" x14ac:dyDescent="0.35"/>
    <row r="102335" customFormat="1" x14ac:dyDescent="0.35"/>
    <row r="102336" customFormat="1" x14ac:dyDescent="0.35"/>
    <row r="102337" customFormat="1" x14ac:dyDescent="0.35"/>
    <row r="102338" customFormat="1" x14ac:dyDescent="0.35"/>
    <row r="102339" customFormat="1" x14ac:dyDescent="0.35"/>
    <row r="102340" customFormat="1" x14ac:dyDescent="0.35"/>
    <row r="102341" customFormat="1" x14ac:dyDescent="0.35"/>
    <row r="102342" customFormat="1" x14ac:dyDescent="0.35"/>
    <row r="102343" customFormat="1" x14ac:dyDescent="0.35"/>
    <row r="102344" customFormat="1" x14ac:dyDescent="0.35"/>
    <row r="102345" customFormat="1" x14ac:dyDescent="0.35"/>
    <row r="102346" customFormat="1" x14ac:dyDescent="0.35"/>
    <row r="102347" customFormat="1" x14ac:dyDescent="0.35"/>
    <row r="102348" customFormat="1" x14ac:dyDescent="0.35"/>
    <row r="102349" customFormat="1" x14ac:dyDescent="0.35"/>
    <row r="102350" customFormat="1" x14ac:dyDescent="0.35"/>
    <row r="102351" customFormat="1" x14ac:dyDescent="0.35"/>
    <row r="102352" customFormat="1" x14ac:dyDescent="0.35"/>
    <row r="102353" customFormat="1" x14ac:dyDescent="0.35"/>
    <row r="102354" customFormat="1" x14ac:dyDescent="0.35"/>
    <row r="102355" customFormat="1" x14ac:dyDescent="0.35"/>
    <row r="102356" customFormat="1" x14ac:dyDescent="0.35"/>
    <row r="102357" customFormat="1" x14ac:dyDescent="0.35"/>
    <row r="102358" customFormat="1" x14ac:dyDescent="0.35"/>
    <row r="102359" customFormat="1" x14ac:dyDescent="0.35"/>
    <row r="102360" customFormat="1" x14ac:dyDescent="0.35"/>
    <row r="102361" customFormat="1" x14ac:dyDescent="0.35"/>
    <row r="102362" customFormat="1" x14ac:dyDescent="0.35"/>
    <row r="102363" customFormat="1" x14ac:dyDescent="0.35"/>
    <row r="102364" customFormat="1" x14ac:dyDescent="0.35"/>
    <row r="102365" customFormat="1" x14ac:dyDescent="0.35"/>
    <row r="102366" customFormat="1" x14ac:dyDescent="0.35"/>
    <row r="102367" customFormat="1" x14ac:dyDescent="0.35"/>
    <row r="102368" customFormat="1" x14ac:dyDescent="0.35"/>
    <row r="102369" customFormat="1" x14ac:dyDescent="0.35"/>
    <row r="102370" customFormat="1" x14ac:dyDescent="0.35"/>
    <row r="102371" customFormat="1" x14ac:dyDescent="0.35"/>
    <row r="102372" customFormat="1" x14ac:dyDescent="0.35"/>
    <row r="102373" customFormat="1" x14ac:dyDescent="0.35"/>
    <row r="102374" customFormat="1" x14ac:dyDescent="0.35"/>
    <row r="102375" customFormat="1" x14ac:dyDescent="0.35"/>
    <row r="102376" customFormat="1" x14ac:dyDescent="0.35"/>
    <row r="102377" customFormat="1" x14ac:dyDescent="0.35"/>
    <row r="102378" customFormat="1" x14ac:dyDescent="0.35"/>
    <row r="102379" customFormat="1" x14ac:dyDescent="0.35"/>
    <row r="102380" customFormat="1" x14ac:dyDescent="0.35"/>
    <row r="102381" customFormat="1" x14ac:dyDescent="0.35"/>
    <row r="102382" customFormat="1" x14ac:dyDescent="0.35"/>
    <row r="102383" customFormat="1" x14ac:dyDescent="0.35"/>
    <row r="102384" customFormat="1" x14ac:dyDescent="0.35"/>
    <row r="102385" customFormat="1" x14ac:dyDescent="0.35"/>
    <row r="102386" customFormat="1" x14ac:dyDescent="0.35"/>
    <row r="102387" customFormat="1" x14ac:dyDescent="0.35"/>
    <row r="102388" customFormat="1" x14ac:dyDescent="0.35"/>
    <row r="102389" customFormat="1" x14ac:dyDescent="0.35"/>
    <row r="102390" customFormat="1" x14ac:dyDescent="0.35"/>
    <row r="102391" customFormat="1" x14ac:dyDescent="0.35"/>
    <row r="102392" customFormat="1" x14ac:dyDescent="0.35"/>
    <row r="102393" customFormat="1" x14ac:dyDescent="0.35"/>
    <row r="102394" customFormat="1" x14ac:dyDescent="0.35"/>
    <row r="102395" customFormat="1" x14ac:dyDescent="0.35"/>
    <row r="102396" customFormat="1" x14ac:dyDescent="0.35"/>
    <row r="102397" customFormat="1" x14ac:dyDescent="0.35"/>
    <row r="102398" customFormat="1" x14ac:dyDescent="0.35"/>
    <row r="102399" customFormat="1" x14ac:dyDescent="0.35"/>
    <row r="102400" customFormat="1" x14ac:dyDescent="0.35"/>
    <row r="102401" customFormat="1" x14ac:dyDescent="0.35"/>
    <row r="102402" customFormat="1" x14ac:dyDescent="0.35"/>
    <row r="102403" customFormat="1" x14ac:dyDescent="0.35"/>
    <row r="102404" customFormat="1" x14ac:dyDescent="0.35"/>
    <row r="102405" customFormat="1" x14ac:dyDescent="0.35"/>
    <row r="102406" customFormat="1" x14ac:dyDescent="0.35"/>
    <row r="102407" customFormat="1" x14ac:dyDescent="0.35"/>
    <row r="102408" customFormat="1" x14ac:dyDescent="0.35"/>
    <row r="102409" customFormat="1" x14ac:dyDescent="0.35"/>
    <row r="102410" customFormat="1" x14ac:dyDescent="0.35"/>
    <row r="102411" customFormat="1" x14ac:dyDescent="0.35"/>
    <row r="102412" customFormat="1" x14ac:dyDescent="0.35"/>
    <row r="102413" customFormat="1" x14ac:dyDescent="0.35"/>
    <row r="102414" customFormat="1" x14ac:dyDescent="0.35"/>
    <row r="102415" customFormat="1" x14ac:dyDescent="0.35"/>
    <row r="102416" customFormat="1" x14ac:dyDescent="0.35"/>
    <row r="102417" customFormat="1" x14ac:dyDescent="0.35"/>
    <row r="102418" customFormat="1" x14ac:dyDescent="0.35"/>
    <row r="102419" customFormat="1" x14ac:dyDescent="0.35"/>
    <row r="102420" customFormat="1" x14ac:dyDescent="0.35"/>
    <row r="102421" customFormat="1" x14ac:dyDescent="0.35"/>
    <row r="102422" customFormat="1" x14ac:dyDescent="0.35"/>
    <row r="102423" customFormat="1" x14ac:dyDescent="0.35"/>
    <row r="102424" customFormat="1" x14ac:dyDescent="0.35"/>
    <row r="102425" customFormat="1" x14ac:dyDescent="0.35"/>
    <row r="102426" customFormat="1" x14ac:dyDescent="0.35"/>
    <row r="102427" customFormat="1" x14ac:dyDescent="0.35"/>
    <row r="102428" customFormat="1" x14ac:dyDescent="0.35"/>
    <row r="102429" customFormat="1" x14ac:dyDescent="0.35"/>
    <row r="102430" customFormat="1" x14ac:dyDescent="0.35"/>
    <row r="102431" customFormat="1" x14ac:dyDescent="0.35"/>
    <row r="102432" customFormat="1" x14ac:dyDescent="0.35"/>
    <row r="102433" customFormat="1" x14ac:dyDescent="0.35"/>
    <row r="102434" customFormat="1" x14ac:dyDescent="0.35"/>
    <row r="102435" customFormat="1" x14ac:dyDescent="0.35"/>
    <row r="102436" customFormat="1" x14ac:dyDescent="0.35"/>
    <row r="102437" customFormat="1" x14ac:dyDescent="0.35"/>
    <row r="102438" customFormat="1" x14ac:dyDescent="0.35"/>
    <row r="102439" customFormat="1" x14ac:dyDescent="0.35"/>
    <row r="102440" customFormat="1" x14ac:dyDescent="0.35"/>
    <row r="102441" customFormat="1" x14ac:dyDescent="0.35"/>
    <row r="102442" customFormat="1" x14ac:dyDescent="0.35"/>
    <row r="102443" customFormat="1" x14ac:dyDescent="0.35"/>
    <row r="102444" customFormat="1" x14ac:dyDescent="0.35"/>
    <row r="102445" customFormat="1" x14ac:dyDescent="0.35"/>
    <row r="102446" customFormat="1" x14ac:dyDescent="0.35"/>
    <row r="102447" customFormat="1" x14ac:dyDescent="0.35"/>
    <row r="102448" customFormat="1" x14ac:dyDescent="0.35"/>
    <row r="102449" customFormat="1" x14ac:dyDescent="0.35"/>
    <row r="102450" customFormat="1" x14ac:dyDescent="0.35"/>
    <row r="102451" customFormat="1" x14ac:dyDescent="0.35"/>
    <row r="102452" customFormat="1" x14ac:dyDescent="0.35"/>
    <row r="102453" customFormat="1" x14ac:dyDescent="0.35"/>
    <row r="102454" customFormat="1" x14ac:dyDescent="0.35"/>
    <row r="102455" customFormat="1" x14ac:dyDescent="0.35"/>
    <row r="102456" customFormat="1" x14ac:dyDescent="0.35"/>
    <row r="102457" customFormat="1" x14ac:dyDescent="0.35"/>
    <row r="102458" customFormat="1" x14ac:dyDescent="0.35"/>
    <row r="102459" customFormat="1" x14ac:dyDescent="0.35"/>
    <row r="102460" customFormat="1" x14ac:dyDescent="0.35"/>
    <row r="102461" customFormat="1" x14ac:dyDescent="0.35"/>
    <row r="102462" customFormat="1" x14ac:dyDescent="0.35"/>
    <row r="102463" customFormat="1" x14ac:dyDescent="0.35"/>
    <row r="102464" customFormat="1" x14ac:dyDescent="0.35"/>
    <row r="102465" customFormat="1" x14ac:dyDescent="0.35"/>
    <row r="102466" customFormat="1" x14ac:dyDescent="0.35"/>
    <row r="102467" customFormat="1" x14ac:dyDescent="0.35"/>
    <row r="102468" customFormat="1" x14ac:dyDescent="0.35"/>
    <row r="102469" customFormat="1" x14ac:dyDescent="0.35"/>
    <row r="102470" customFormat="1" x14ac:dyDescent="0.35"/>
    <row r="102471" customFormat="1" x14ac:dyDescent="0.35"/>
    <row r="102472" customFormat="1" x14ac:dyDescent="0.35"/>
    <row r="102473" customFormat="1" x14ac:dyDescent="0.35"/>
    <row r="102474" customFormat="1" x14ac:dyDescent="0.35"/>
    <row r="102475" customFormat="1" x14ac:dyDescent="0.35"/>
    <row r="102476" customFormat="1" x14ac:dyDescent="0.35"/>
    <row r="102477" customFormat="1" x14ac:dyDescent="0.35"/>
    <row r="102478" customFormat="1" x14ac:dyDescent="0.35"/>
    <row r="102479" customFormat="1" x14ac:dyDescent="0.35"/>
    <row r="102480" customFormat="1" x14ac:dyDescent="0.35"/>
    <row r="102481" customFormat="1" x14ac:dyDescent="0.35"/>
    <row r="102482" customFormat="1" x14ac:dyDescent="0.35"/>
    <row r="102483" customFormat="1" x14ac:dyDescent="0.35"/>
    <row r="102484" customFormat="1" x14ac:dyDescent="0.35"/>
    <row r="102485" customFormat="1" x14ac:dyDescent="0.35"/>
    <row r="102486" customFormat="1" x14ac:dyDescent="0.35"/>
    <row r="102487" customFormat="1" x14ac:dyDescent="0.35"/>
    <row r="102488" customFormat="1" x14ac:dyDescent="0.35"/>
    <row r="102489" customFormat="1" x14ac:dyDescent="0.35"/>
    <row r="102490" customFormat="1" x14ac:dyDescent="0.35"/>
    <row r="102491" customFormat="1" x14ac:dyDescent="0.35"/>
    <row r="102492" customFormat="1" x14ac:dyDescent="0.35"/>
    <row r="102493" customFormat="1" x14ac:dyDescent="0.35"/>
    <row r="102494" customFormat="1" x14ac:dyDescent="0.35"/>
    <row r="102495" customFormat="1" x14ac:dyDescent="0.35"/>
    <row r="102496" customFormat="1" x14ac:dyDescent="0.35"/>
    <row r="102497" customFormat="1" x14ac:dyDescent="0.35"/>
    <row r="102498" customFormat="1" x14ac:dyDescent="0.35"/>
    <row r="102499" customFormat="1" x14ac:dyDescent="0.35"/>
    <row r="102500" customFormat="1" x14ac:dyDescent="0.35"/>
    <row r="102501" customFormat="1" x14ac:dyDescent="0.35"/>
    <row r="102502" customFormat="1" x14ac:dyDescent="0.35"/>
    <row r="102503" customFormat="1" x14ac:dyDescent="0.35"/>
    <row r="102504" customFormat="1" x14ac:dyDescent="0.35"/>
    <row r="102505" customFormat="1" x14ac:dyDescent="0.35"/>
    <row r="102506" customFormat="1" x14ac:dyDescent="0.35"/>
    <row r="102507" customFormat="1" x14ac:dyDescent="0.35"/>
    <row r="102508" customFormat="1" x14ac:dyDescent="0.35"/>
    <row r="102509" customFormat="1" x14ac:dyDescent="0.35"/>
    <row r="102510" customFormat="1" x14ac:dyDescent="0.35"/>
    <row r="102511" customFormat="1" x14ac:dyDescent="0.35"/>
    <row r="102512" customFormat="1" x14ac:dyDescent="0.35"/>
    <row r="102513" customFormat="1" x14ac:dyDescent="0.35"/>
    <row r="102514" customFormat="1" x14ac:dyDescent="0.35"/>
    <row r="102515" customFormat="1" x14ac:dyDescent="0.35"/>
    <row r="102516" customFormat="1" x14ac:dyDescent="0.35"/>
    <row r="102517" customFormat="1" x14ac:dyDescent="0.35"/>
    <row r="102518" customFormat="1" x14ac:dyDescent="0.35"/>
    <row r="102519" customFormat="1" x14ac:dyDescent="0.35"/>
    <row r="102520" customFormat="1" x14ac:dyDescent="0.35"/>
    <row r="102521" customFormat="1" x14ac:dyDescent="0.35"/>
    <row r="102522" customFormat="1" x14ac:dyDescent="0.35"/>
    <row r="102523" customFormat="1" x14ac:dyDescent="0.35"/>
    <row r="102524" customFormat="1" x14ac:dyDescent="0.35"/>
    <row r="102525" customFormat="1" x14ac:dyDescent="0.35"/>
    <row r="102526" customFormat="1" x14ac:dyDescent="0.35"/>
    <row r="102527" customFormat="1" x14ac:dyDescent="0.35"/>
    <row r="102528" customFormat="1" x14ac:dyDescent="0.35"/>
    <row r="102529" customFormat="1" x14ac:dyDescent="0.35"/>
    <row r="102530" customFormat="1" x14ac:dyDescent="0.35"/>
    <row r="102531" customFormat="1" x14ac:dyDescent="0.35"/>
    <row r="102532" customFormat="1" x14ac:dyDescent="0.35"/>
    <row r="102533" customFormat="1" x14ac:dyDescent="0.35"/>
    <row r="102534" customFormat="1" x14ac:dyDescent="0.35"/>
    <row r="102535" customFormat="1" x14ac:dyDescent="0.35"/>
    <row r="102536" customFormat="1" x14ac:dyDescent="0.35"/>
    <row r="102537" customFormat="1" x14ac:dyDescent="0.35"/>
    <row r="102538" customFormat="1" x14ac:dyDescent="0.35"/>
    <row r="102539" customFormat="1" x14ac:dyDescent="0.35"/>
    <row r="102540" customFormat="1" x14ac:dyDescent="0.35"/>
    <row r="102541" customFormat="1" x14ac:dyDescent="0.35"/>
    <row r="102542" customFormat="1" x14ac:dyDescent="0.35"/>
    <row r="102543" customFormat="1" x14ac:dyDescent="0.35"/>
    <row r="102544" customFormat="1" x14ac:dyDescent="0.35"/>
    <row r="102545" customFormat="1" x14ac:dyDescent="0.35"/>
    <row r="102546" customFormat="1" x14ac:dyDescent="0.35"/>
    <row r="102547" customFormat="1" x14ac:dyDescent="0.35"/>
    <row r="102548" customFormat="1" x14ac:dyDescent="0.35"/>
    <row r="102549" customFormat="1" x14ac:dyDescent="0.35"/>
    <row r="102550" customFormat="1" x14ac:dyDescent="0.35"/>
    <row r="102551" customFormat="1" x14ac:dyDescent="0.35"/>
    <row r="102552" customFormat="1" x14ac:dyDescent="0.35"/>
    <row r="102553" customFormat="1" x14ac:dyDescent="0.35"/>
    <row r="102554" customFormat="1" x14ac:dyDescent="0.35"/>
    <row r="102555" customFormat="1" x14ac:dyDescent="0.35"/>
    <row r="102556" customFormat="1" x14ac:dyDescent="0.35"/>
    <row r="102557" customFormat="1" x14ac:dyDescent="0.35"/>
    <row r="102558" customFormat="1" x14ac:dyDescent="0.35"/>
    <row r="102559" customFormat="1" x14ac:dyDescent="0.35"/>
    <row r="102560" customFormat="1" x14ac:dyDescent="0.35"/>
    <row r="102561" customFormat="1" x14ac:dyDescent="0.35"/>
    <row r="102562" customFormat="1" x14ac:dyDescent="0.35"/>
    <row r="102563" customFormat="1" x14ac:dyDescent="0.35"/>
    <row r="102564" customFormat="1" x14ac:dyDescent="0.35"/>
    <row r="102565" customFormat="1" x14ac:dyDescent="0.35"/>
    <row r="102566" customFormat="1" x14ac:dyDescent="0.35"/>
    <row r="102567" customFormat="1" x14ac:dyDescent="0.35"/>
    <row r="102568" customFormat="1" x14ac:dyDescent="0.35"/>
    <row r="102569" customFormat="1" x14ac:dyDescent="0.35"/>
    <row r="102570" customFormat="1" x14ac:dyDescent="0.35"/>
    <row r="102571" customFormat="1" x14ac:dyDescent="0.35"/>
    <row r="102572" customFormat="1" x14ac:dyDescent="0.35"/>
    <row r="102573" customFormat="1" x14ac:dyDescent="0.35"/>
    <row r="102574" customFormat="1" x14ac:dyDescent="0.35"/>
    <row r="102575" customFormat="1" x14ac:dyDescent="0.35"/>
    <row r="102576" customFormat="1" x14ac:dyDescent="0.35"/>
    <row r="102577" customFormat="1" x14ac:dyDescent="0.35"/>
    <row r="102578" customFormat="1" x14ac:dyDescent="0.35"/>
    <row r="102579" customFormat="1" x14ac:dyDescent="0.35"/>
    <row r="102580" customFormat="1" x14ac:dyDescent="0.35"/>
    <row r="102581" customFormat="1" x14ac:dyDescent="0.35"/>
    <row r="102582" customFormat="1" x14ac:dyDescent="0.35"/>
    <row r="102583" customFormat="1" x14ac:dyDescent="0.35"/>
    <row r="102584" customFormat="1" x14ac:dyDescent="0.35"/>
    <row r="102585" customFormat="1" x14ac:dyDescent="0.35"/>
    <row r="102586" customFormat="1" x14ac:dyDescent="0.35"/>
    <row r="102587" customFormat="1" x14ac:dyDescent="0.35"/>
    <row r="102588" customFormat="1" x14ac:dyDescent="0.35"/>
    <row r="102589" customFormat="1" x14ac:dyDescent="0.35"/>
    <row r="102590" customFormat="1" x14ac:dyDescent="0.35"/>
    <row r="102591" customFormat="1" x14ac:dyDescent="0.35"/>
    <row r="102592" customFormat="1" x14ac:dyDescent="0.35"/>
    <row r="102593" customFormat="1" x14ac:dyDescent="0.35"/>
    <row r="102594" customFormat="1" x14ac:dyDescent="0.35"/>
    <row r="102595" customFormat="1" x14ac:dyDescent="0.35"/>
    <row r="102596" customFormat="1" x14ac:dyDescent="0.35"/>
    <row r="102597" customFormat="1" x14ac:dyDescent="0.35"/>
    <row r="102598" customFormat="1" x14ac:dyDescent="0.35"/>
    <row r="102599" customFormat="1" x14ac:dyDescent="0.35"/>
    <row r="102600" customFormat="1" x14ac:dyDescent="0.35"/>
    <row r="102601" customFormat="1" x14ac:dyDescent="0.35"/>
    <row r="102602" customFormat="1" x14ac:dyDescent="0.35"/>
    <row r="102603" customFormat="1" x14ac:dyDescent="0.35"/>
    <row r="102604" customFormat="1" x14ac:dyDescent="0.35"/>
    <row r="102605" customFormat="1" x14ac:dyDescent="0.35"/>
    <row r="102606" customFormat="1" x14ac:dyDescent="0.35"/>
    <row r="102607" customFormat="1" x14ac:dyDescent="0.35"/>
    <row r="102608" customFormat="1" x14ac:dyDescent="0.35"/>
    <row r="102609" customFormat="1" x14ac:dyDescent="0.35"/>
    <row r="102610" customFormat="1" x14ac:dyDescent="0.35"/>
    <row r="102611" customFormat="1" x14ac:dyDescent="0.35"/>
    <row r="102612" customFormat="1" x14ac:dyDescent="0.35"/>
    <row r="102613" customFormat="1" x14ac:dyDescent="0.35"/>
    <row r="102614" customFormat="1" x14ac:dyDescent="0.35"/>
    <row r="102615" customFormat="1" x14ac:dyDescent="0.35"/>
    <row r="102616" customFormat="1" x14ac:dyDescent="0.35"/>
    <row r="102617" customFormat="1" x14ac:dyDescent="0.35"/>
    <row r="102618" customFormat="1" x14ac:dyDescent="0.35"/>
    <row r="102619" customFormat="1" x14ac:dyDescent="0.35"/>
    <row r="102620" customFormat="1" x14ac:dyDescent="0.35"/>
    <row r="102621" customFormat="1" x14ac:dyDescent="0.35"/>
    <row r="102622" customFormat="1" x14ac:dyDescent="0.35"/>
    <row r="102623" customFormat="1" x14ac:dyDescent="0.35"/>
    <row r="102624" customFormat="1" x14ac:dyDescent="0.35"/>
    <row r="102625" customFormat="1" x14ac:dyDescent="0.35"/>
    <row r="102626" customFormat="1" x14ac:dyDescent="0.35"/>
    <row r="102627" customFormat="1" x14ac:dyDescent="0.35"/>
    <row r="102628" customFormat="1" x14ac:dyDescent="0.35"/>
    <row r="102629" customFormat="1" x14ac:dyDescent="0.35"/>
    <row r="102630" customFormat="1" x14ac:dyDescent="0.35"/>
    <row r="102631" customFormat="1" x14ac:dyDescent="0.35"/>
    <row r="102632" customFormat="1" x14ac:dyDescent="0.35"/>
    <row r="102633" customFormat="1" x14ac:dyDescent="0.35"/>
    <row r="102634" customFormat="1" x14ac:dyDescent="0.35"/>
    <row r="102635" customFormat="1" x14ac:dyDescent="0.35"/>
    <row r="102636" customFormat="1" x14ac:dyDescent="0.35"/>
    <row r="102637" customFormat="1" x14ac:dyDescent="0.35"/>
    <row r="102638" customFormat="1" x14ac:dyDescent="0.35"/>
    <row r="102639" customFormat="1" x14ac:dyDescent="0.35"/>
    <row r="102640" customFormat="1" x14ac:dyDescent="0.35"/>
    <row r="102641" customFormat="1" x14ac:dyDescent="0.35"/>
    <row r="102642" customFormat="1" x14ac:dyDescent="0.35"/>
    <row r="102643" customFormat="1" x14ac:dyDescent="0.35"/>
    <row r="102644" customFormat="1" x14ac:dyDescent="0.35"/>
    <row r="102645" customFormat="1" x14ac:dyDescent="0.35"/>
    <row r="102646" customFormat="1" x14ac:dyDescent="0.35"/>
    <row r="102647" customFormat="1" x14ac:dyDescent="0.35"/>
    <row r="102648" customFormat="1" x14ac:dyDescent="0.35"/>
    <row r="102649" customFormat="1" x14ac:dyDescent="0.35"/>
    <row r="102650" customFormat="1" x14ac:dyDescent="0.35"/>
    <row r="102651" customFormat="1" x14ac:dyDescent="0.35"/>
    <row r="102652" customFormat="1" x14ac:dyDescent="0.35"/>
    <row r="102653" customFormat="1" x14ac:dyDescent="0.35"/>
    <row r="102654" customFormat="1" x14ac:dyDescent="0.35"/>
    <row r="102655" customFormat="1" x14ac:dyDescent="0.35"/>
    <row r="102656" customFormat="1" x14ac:dyDescent="0.35"/>
    <row r="102657" customFormat="1" x14ac:dyDescent="0.35"/>
    <row r="102658" customFormat="1" x14ac:dyDescent="0.35"/>
    <row r="102659" customFormat="1" x14ac:dyDescent="0.35"/>
    <row r="102660" customFormat="1" x14ac:dyDescent="0.35"/>
    <row r="102661" customFormat="1" x14ac:dyDescent="0.35"/>
    <row r="102662" customFormat="1" x14ac:dyDescent="0.35"/>
    <row r="102663" customFormat="1" x14ac:dyDescent="0.35"/>
    <row r="102664" customFormat="1" x14ac:dyDescent="0.35"/>
    <row r="102665" customFormat="1" x14ac:dyDescent="0.35"/>
    <row r="102666" customFormat="1" x14ac:dyDescent="0.35"/>
    <row r="102667" customFormat="1" x14ac:dyDescent="0.35"/>
    <row r="102668" customFormat="1" x14ac:dyDescent="0.35"/>
    <row r="102669" customFormat="1" x14ac:dyDescent="0.35"/>
    <row r="102670" customFormat="1" x14ac:dyDescent="0.35"/>
    <row r="102671" customFormat="1" x14ac:dyDescent="0.35"/>
    <row r="102672" customFormat="1" x14ac:dyDescent="0.35"/>
    <row r="102673" customFormat="1" x14ac:dyDescent="0.35"/>
    <row r="102674" customFormat="1" x14ac:dyDescent="0.35"/>
    <row r="102675" customFormat="1" x14ac:dyDescent="0.35"/>
    <row r="102676" customFormat="1" x14ac:dyDescent="0.35"/>
    <row r="102677" customFormat="1" x14ac:dyDescent="0.35"/>
    <row r="102678" customFormat="1" x14ac:dyDescent="0.35"/>
    <row r="102679" customFormat="1" x14ac:dyDescent="0.35"/>
    <row r="102680" customFormat="1" x14ac:dyDescent="0.35"/>
    <row r="102681" customFormat="1" x14ac:dyDescent="0.35"/>
    <row r="102682" customFormat="1" x14ac:dyDescent="0.35"/>
    <row r="102683" customFormat="1" x14ac:dyDescent="0.35"/>
    <row r="102684" customFormat="1" x14ac:dyDescent="0.35"/>
    <row r="102685" customFormat="1" x14ac:dyDescent="0.35"/>
    <row r="102686" customFormat="1" x14ac:dyDescent="0.35"/>
    <row r="102687" customFormat="1" x14ac:dyDescent="0.35"/>
    <row r="102688" customFormat="1" x14ac:dyDescent="0.35"/>
    <row r="102689" customFormat="1" x14ac:dyDescent="0.35"/>
    <row r="102690" customFormat="1" x14ac:dyDescent="0.35"/>
    <row r="102691" customFormat="1" x14ac:dyDescent="0.35"/>
    <row r="102692" customFormat="1" x14ac:dyDescent="0.35"/>
    <row r="102693" customFormat="1" x14ac:dyDescent="0.35"/>
    <row r="102694" customFormat="1" x14ac:dyDescent="0.35"/>
    <row r="102695" customFormat="1" x14ac:dyDescent="0.35"/>
    <row r="102696" customFormat="1" x14ac:dyDescent="0.35"/>
    <row r="102697" customFormat="1" x14ac:dyDescent="0.35"/>
    <row r="102698" customFormat="1" x14ac:dyDescent="0.35"/>
    <row r="102699" customFormat="1" x14ac:dyDescent="0.35"/>
    <row r="102700" customFormat="1" x14ac:dyDescent="0.35"/>
    <row r="102701" customFormat="1" x14ac:dyDescent="0.35"/>
    <row r="102702" customFormat="1" x14ac:dyDescent="0.35"/>
    <row r="102703" customFormat="1" x14ac:dyDescent="0.35"/>
    <row r="102704" customFormat="1" x14ac:dyDescent="0.35"/>
    <row r="102705" customFormat="1" x14ac:dyDescent="0.35"/>
    <row r="102706" customFormat="1" x14ac:dyDescent="0.35"/>
    <row r="102707" customFormat="1" x14ac:dyDescent="0.35"/>
    <row r="102708" customFormat="1" x14ac:dyDescent="0.35"/>
    <row r="102709" customFormat="1" x14ac:dyDescent="0.35"/>
    <row r="102710" customFormat="1" x14ac:dyDescent="0.35"/>
    <row r="102711" customFormat="1" x14ac:dyDescent="0.35"/>
    <row r="102712" customFormat="1" x14ac:dyDescent="0.35"/>
    <row r="102713" customFormat="1" x14ac:dyDescent="0.35"/>
    <row r="102714" customFormat="1" x14ac:dyDescent="0.35"/>
    <row r="102715" customFormat="1" x14ac:dyDescent="0.35"/>
    <row r="102716" customFormat="1" x14ac:dyDescent="0.35"/>
    <row r="102717" customFormat="1" x14ac:dyDescent="0.35"/>
    <row r="102718" customFormat="1" x14ac:dyDescent="0.35"/>
    <row r="102719" customFormat="1" x14ac:dyDescent="0.35"/>
    <row r="102720" customFormat="1" x14ac:dyDescent="0.35"/>
    <row r="102721" customFormat="1" x14ac:dyDescent="0.35"/>
    <row r="102722" customFormat="1" x14ac:dyDescent="0.35"/>
    <row r="102723" customFormat="1" x14ac:dyDescent="0.35"/>
    <row r="102724" customFormat="1" x14ac:dyDescent="0.35"/>
    <row r="102725" customFormat="1" x14ac:dyDescent="0.35"/>
    <row r="102726" customFormat="1" x14ac:dyDescent="0.35"/>
    <row r="102727" customFormat="1" x14ac:dyDescent="0.35"/>
    <row r="102728" customFormat="1" x14ac:dyDescent="0.35"/>
    <row r="102729" customFormat="1" x14ac:dyDescent="0.35"/>
    <row r="102730" customFormat="1" x14ac:dyDescent="0.35"/>
    <row r="102731" customFormat="1" x14ac:dyDescent="0.35"/>
    <row r="102732" customFormat="1" x14ac:dyDescent="0.35"/>
    <row r="102733" customFormat="1" x14ac:dyDescent="0.35"/>
    <row r="102734" customFormat="1" x14ac:dyDescent="0.35"/>
    <row r="102735" customFormat="1" x14ac:dyDescent="0.35"/>
    <row r="102736" customFormat="1" x14ac:dyDescent="0.35"/>
    <row r="102737" customFormat="1" x14ac:dyDescent="0.35"/>
    <row r="102738" customFormat="1" x14ac:dyDescent="0.35"/>
    <row r="102739" customFormat="1" x14ac:dyDescent="0.35"/>
    <row r="102740" customFormat="1" x14ac:dyDescent="0.35"/>
    <row r="102741" customFormat="1" x14ac:dyDescent="0.35"/>
    <row r="102742" customFormat="1" x14ac:dyDescent="0.35"/>
    <row r="102743" customFormat="1" x14ac:dyDescent="0.35"/>
    <row r="102744" customFormat="1" x14ac:dyDescent="0.35"/>
    <row r="102745" customFormat="1" x14ac:dyDescent="0.35"/>
    <row r="102746" customFormat="1" x14ac:dyDescent="0.35"/>
    <row r="102747" customFormat="1" x14ac:dyDescent="0.35"/>
    <row r="102748" customFormat="1" x14ac:dyDescent="0.35"/>
    <row r="102749" customFormat="1" x14ac:dyDescent="0.35"/>
    <row r="102750" customFormat="1" x14ac:dyDescent="0.35"/>
    <row r="102751" customFormat="1" x14ac:dyDescent="0.35"/>
    <row r="102752" customFormat="1" x14ac:dyDescent="0.35"/>
    <row r="102753" customFormat="1" x14ac:dyDescent="0.35"/>
    <row r="102754" customFormat="1" x14ac:dyDescent="0.35"/>
    <row r="102755" customFormat="1" x14ac:dyDescent="0.35"/>
    <row r="102756" customFormat="1" x14ac:dyDescent="0.35"/>
    <row r="102757" customFormat="1" x14ac:dyDescent="0.35"/>
    <row r="102758" customFormat="1" x14ac:dyDescent="0.35"/>
    <row r="102759" customFormat="1" x14ac:dyDescent="0.35"/>
    <row r="102760" customFormat="1" x14ac:dyDescent="0.35"/>
    <row r="102761" customFormat="1" x14ac:dyDescent="0.35"/>
    <row r="102762" customFormat="1" x14ac:dyDescent="0.35"/>
    <row r="102763" customFormat="1" x14ac:dyDescent="0.35"/>
    <row r="102764" customFormat="1" x14ac:dyDescent="0.35"/>
    <row r="102765" customFormat="1" x14ac:dyDescent="0.35"/>
    <row r="102766" customFormat="1" x14ac:dyDescent="0.35"/>
    <row r="102767" customFormat="1" x14ac:dyDescent="0.35"/>
    <row r="102768" customFormat="1" x14ac:dyDescent="0.35"/>
    <row r="102769" customFormat="1" x14ac:dyDescent="0.35"/>
    <row r="102770" customFormat="1" x14ac:dyDescent="0.35"/>
    <row r="102771" customFormat="1" x14ac:dyDescent="0.35"/>
    <row r="102772" customFormat="1" x14ac:dyDescent="0.35"/>
    <row r="102773" customFormat="1" x14ac:dyDescent="0.35"/>
    <row r="102774" customFormat="1" x14ac:dyDescent="0.35"/>
    <row r="102775" customFormat="1" x14ac:dyDescent="0.35"/>
    <row r="102776" customFormat="1" x14ac:dyDescent="0.35"/>
    <row r="102777" customFormat="1" x14ac:dyDescent="0.35"/>
    <row r="102778" customFormat="1" x14ac:dyDescent="0.35"/>
    <row r="102779" customFormat="1" x14ac:dyDescent="0.35"/>
    <row r="102780" customFormat="1" x14ac:dyDescent="0.35"/>
    <row r="102781" customFormat="1" x14ac:dyDescent="0.35"/>
    <row r="102782" customFormat="1" x14ac:dyDescent="0.35"/>
    <row r="102783" customFormat="1" x14ac:dyDescent="0.35"/>
    <row r="102784" customFormat="1" x14ac:dyDescent="0.35"/>
    <row r="102785" customFormat="1" x14ac:dyDescent="0.35"/>
    <row r="102786" customFormat="1" x14ac:dyDescent="0.35"/>
    <row r="102787" customFormat="1" x14ac:dyDescent="0.35"/>
    <row r="102788" customFormat="1" x14ac:dyDescent="0.35"/>
    <row r="102789" customFormat="1" x14ac:dyDescent="0.35"/>
    <row r="102790" customFormat="1" x14ac:dyDescent="0.35"/>
    <row r="102791" customFormat="1" x14ac:dyDescent="0.35"/>
    <row r="102792" customFormat="1" x14ac:dyDescent="0.35"/>
    <row r="102793" customFormat="1" x14ac:dyDescent="0.35"/>
    <row r="102794" customFormat="1" x14ac:dyDescent="0.35"/>
    <row r="102795" customFormat="1" x14ac:dyDescent="0.35"/>
    <row r="102796" customFormat="1" x14ac:dyDescent="0.35"/>
    <row r="102797" customFormat="1" x14ac:dyDescent="0.35"/>
    <row r="102798" customFormat="1" x14ac:dyDescent="0.35"/>
    <row r="102799" customFormat="1" x14ac:dyDescent="0.35"/>
    <row r="102800" customFormat="1" x14ac:dyDescent="0.35"/>
    <row r="102801" customFormat="1" x14ac:dyDescent="0.35"/>
    <row r="102802" customFormat="1" x14ac:dyDescent="0.35"/>
    <row r="102803" customFormat="1" x14ac:dyDescent="0.35"/>
    <row r="102804" customFormat="1" x14ac:dyDescent="0.35"/>
    <row r="102805" customFormat="1" x14ac:dyDescent="0.35"/>
    <row r="102806" customFormat="1" x14ac:dyDescent="0.35"/>
    <row r="102807" customFormat="1" x14ac:dyDescent="0.35"/>
    <row r="102808" customFormat="1" x14ac:dyDescent="0.35"/>
    <row r="102809" customFormat="1" x14ac:dyDescent="0.35"/>
    <row r="102810" customFormat="1" x14ac:dyDescent="0.35"/>
    <row r="102811" customFormat="1" x14ac:dyDescent="0.35"/>
    <row r="102812" customFormat="1" x14ac:dyDescent="0.35"/>
    <row r="102813" customFormat="1" x14ac:dyDescent="0.35"/>
    <row r="102814" customFormat="1" x14ac:dyDescent="0.35"/>
    <row r="102815" customFormat="1" x14ac:dyDescent="0.35"/>
    <row r="102816" customFormat="1" x14ac:dyDescent="0.35"/>
    <row r="102817" customFormat="1" x14ac:dyDescent="0.35"/>
    <row r="102818" customFormat="1" x14ac:dyDescent="0.35"/>
    <row r="102819" customFormat="1" x14ac:dyDescent="0.35"/>
    <row r="102820" customFormat="1" x14ac:dyDescent="0.35"/>
    <row r="102821" customFormat="1" x14ac:dyDescent="0.35"/>
    <row r="102822" customFormat="1" x14ac:dyDescent="0.35"/>
    <row r="102823" customFormat="1" x14ac:dyDescent="0.35"/>
    <row r="102824" customFormat="1" x14ac:dyDescent="0.35"/>
    <row r="102825" customFormat="1" x14ac:dyDescent="0.35"/>
    <row r="102826" customFormat="1" x14ac:dyDescent="0.35"/>
    <row r="102827" customFormat="1" x14ac:dyDescent="0.35"/>
    <row r="102828" customFormat="1" x14ac:dyDescent="0.35"/>
    <row r="102829" customFormat="1" x14ac:dyDescent="0.35"/>
    <row r="102830" customFormat="1" x14ac:dyDescent="0.35"/>
    <row r="102831" customFormat="1" x14ac:dyDescent="0.35"/>
    <row r="102832" customFormat="1" x14ac:dyDescent="0.35"/>
    <row r="102833" customFormat="1" x14ac:dyDescent="0.35"/>
    <row r="102834" customFormat="1" x14ac:dyDescent="0.35"/>
    <row r="102835" customFormat="1" x14ac:dyDescent="0.35"/>
    <row r="102836" customFormat="1" x14ac:dyDescent="0.35"/>
    <row r="102837" customFormat="1" x14ac:dyDescent="0.35"/>
    <row r="102838" customFormat="1" x14ac:dyDescent="0.35"/>
    <row r="102839" customFormat="1" x14ac:dyDescent="0.35"/>
    <row r="102840" customFormat="1" x14ac:dyDescent="0.35"/>
    <row r="102841" customFormat="1" x14ac:dyDescent="0.35"/>
    <row r="102842" customFormat="1" x14ac:dyDescent="0.35"/>
    <row r="102843" customFormat="1" x14ac:dyDescent="0.35"/>
    <row r="102844" customFormat="1" x14ac:dyDescent="0.35"/>
    <row r="102845" customFormat="1" x14ac:dyDescent="0.35"/>
    <row r="102846" customFormat="1" x14ac:dyDescent="0.35"/>
    <row r="102847" customFormat="1" x14ac:dyDescent="0.35"/>
    <row r="102848" customFormat="1" x14ac:dyDescent="0.35"/>
    <row r="102849" customFormat="1" x14ac:dyDescent="0.35"/>
    <row r="102850" customFormat="1" x14ac:dyDescent="0.35"/>
    <row r="102851" customFormat="1" x14ac:dyDescent="0.35"/>
    <row r="102852" customFormat="1" x14ac:dyDescent="0.35"/>
    <row r="102853" customFormat="1" x14ac:dyDescent="0.35"/>
    <row r="102854" customFormat="1" x14ac:dyDescent="0.35"/>
    <row r="102855" customFormat="1" x14ac:dyDescent="0.35"/>
    <row r="102856" customFormat="1" x14ac:dyDescent="0.35"/>
    <row r="102857" customFormat="1" x14ac:dyDescent="0.35"/>
    <row r="102858" customFormat="1" x14ac:dyDescent="0.35"/>
    <row r="102859" customFormat="1" x14ac:dyDescent="0.35"/>
    <row r="102860" customFormat="1" x14ac:dyDescent="0.35"/>
    <row r="102861" customFormat="1" x14ac:dyDescent="0.35"/>
    <row r="102862" customFormat="1" x14ac:dyDescent="0.35"/>
    <row r="102863" customFormat="1" x14ac:dyDescent="0.35"/>
    <row r="102864" customFormat="1" x14ac:dyDescent="0.35"/>
    <row r="102865" customFormat="1" x14ac:dyDescent="0.35"/>
    <row r="102866" customFormat="1" x14ac:dyDescent="0.35"/>
    <row r="102867" customFormat="1" x14ac:dyDescent="0.35"/>
    <row r="102868" customFormat="1" x14ac:dyDescent="0.35"/>
    <row r="102869" customFormat="1" x14ac:dyDescent="0.35"/>
    <row r="102870" customFormat="1" x14ac:dyDescent="0.35"/>
    <row r="102871" customFormat="1" x14ac:dyDescent="0.35"/>
    <row r="102872" customFormat="1" x14ac:dyDescent="0.35"/>
    <row r="102873" customFormat="1" x14ac:dyDescent="0.35"/>
    <row r="102874" customFormat="1" x14ac:dyDescent="0.35"/>
    <row r="102875" customFormat="1" x14ac:dyDescent="0.35"/>
    <row r="102876" customFormat="1" x14ac:dyDescent="0.35"/>
    <row r="102877" customFormat="1" x14ac:dyDescent="0.35"/>
    <row r="102878" customFormat="1" x14ac:dyDescent="0.35"/>
    <row r="102879" customFormat="1" x14ac:dyDescent="0.35"/>
    <row r="102880" customFormat="1" x14ac:dyDescent="0.35"/>
    <row r="102881" customFormat="1" x14ac:dyDescent="0.35"/>
    <row r="102882" customFormat="1" x14ac:dyDescent="0.35"/>
    <row r="102883" customFormat="1" x14ac:dyDescent="0.35"/>
    <row r="102884" customFormat="1" x14ac:dyDescent="0.35"/>
    <row r="102885" customFormat="1" x14ac:dyDescent="0.35"/>
    <row r="102886" customFormat="1" x14ac:dyDescent="0.35"/>
    <row r="102887" customFormat="1" x14ac:dyDescent="0.35"/>
    <row r="102888" customFormat="1" x14ac:dyDescent="0.35"/>
    <row r="102889" customFormat="1" x14ac:dyDescent="0.35"/>
    <row r="102890" customFormat="1" x14ac:dyDescent="0.35"/>
    <row r="102891" customFormat="1" x14ac:dyDescent="0.35"/>
    <row r="102892" customFormat="1" x14ac:dyDescent="0.35"/>
    <row r="102893" customFormat="1" x14ac:dyDescent="0.35"/>
    <row r="102894" customFormat="1" x14ac:dyDescent="0.35"/>
    <row r="102895" customFormat="1" x14ac:dyDescent="0.35"/>
    <row r="102896" customFormat="1" x14ac:dyDescent="0.35"/>
    <row r="102897" customFormat="1" x14ac:dyDescent="0.35"/>
    <row r="102898" customFormat="1" x14ac:dyDescent="0.35"/>
    <row r="102899" customFormat="1" x14ac:dyDescent="0.35"/>
    <row r="102900" customFormat="1" x14ac:dyDescent="0.35"/>
    <row r="102901" customFormat="1" x14ac:dyDescent="0.35"/>
    <row r="102902" customFormat="1" x14ac:dyDescent="0.35"/>
    <row r="102903" customFormat="1" x14ac:dyDescent="0.35"/>
    <row r="102904" customFormat="1" x14ac:dyDescent="0.35"/>
    <row r="102905" customFormat="1" x14ac:dyDescent="0.35"/>
    <row r="102906" customFormat="1" x14ac:dyDescent="0.35"/>
    <row r="102907" customFormat="1" x14ac:dyDescent="0.35"/>
    <row r="102908" customFormat="1" x14ac:dyDescent="0.35"/>
    <row r="102909" customFormat="1" x14ac:dyDescent="0.35"/>
    <row r="102910" customFormat="1" x14ac:dyDescent="0.35"/>
    <row r="102911" customFormat="1" x14ac:dyDescent="0.35"/>
    <row r="102912" customFormat="1" x14ac:dyDescent="0.35"/>
    <row r="102913" customFormat="1" x14ac:dyDescent="0.35"/>
    <row r="102914" customFormat="1" x14ac:dyDescent="0.35"/>
    <row r="102915" customFormat="1" x14ac:dyDescent="0.35"/>
    <row r="102916" customFormat="1" x14ac:dyDescent="0.35"/>
    <row r="102917" customFormat="1" x14ac:dyDescent="0.35"/>
    <row r="102918" customFormat="1" x14ac:dyDescent="0.35"/>
    <row r="102919" customFormat="1" x14ac:dyDescent="0.35"/>
    <row r="102920" customFormat="1" x14ac:dyDescent="0.35"/>
    <row r="102921" customFormat="1" x14ac:dyDescent="0.35"/>
    <row r="102922" customFormat="1" x14ac:dyDescent="0.35"/>
    <row r="102923" customFormat="1" x14ac:dyDescent="0.35"/>
    <row r="102924" customFormat="1" x14ac:dyDescent="0.35"/>
    <row r="102925" customFormat="1" x14ac:dyDescent="0.35"/>
    <row r="102926" customFormat="1" x14ac:dyDescent="0.35"/>
    <row r="102927" customFormat="1" x14ac:dyDescent="0.35"/>
    <row r="102928" customFormat="1" x14ac:dyDescent="0.35"/>
    <row r="102929" customFormat="1" x14ac:dyDescent="0.35"/>
    <row r="102930" customFormat="1" x14ac:dyDescent="0.35"/>
    <row r="102931" customFormat="1" x14ac:dyDescent="0.35"/>
    <row r="102932" customFormat="1" x14ac:dyDescent="0.35"/>
    <row r="102933" customFormat="1" x14ac:dyDescent="0.35"/>
    <row r="102934" customFormat="1" x14ac:dyDescent="0.35"/>
    <row r="102935" customFormat="1" x14ac:dyDescent="0.35"/>
    <row r="102936" customFormat="1" x14ac:dyDescent="0.35"/>
    <row r="102937" customFormat="1" x14ac:dyDescent="0.35"/>
    <row r="102938" customFormat="1" x14ac:dyDescent="0.35"/>
    <row r="102939" customFormat="1" x14ac:dyDescent="0.35"/>
    <row r="102940" customFormat="1" x14ac:dyDescent="0.35"/>
    <row r="102941" customFormat="1" x14ac:dyDescent="0.35"/>
    <row r="102942" customFormat="1" x14ac:dyDescent="0.35"/>
    <row r="102943" customFormat="1" x14ac:dyDescent="0.35"/>
    <row r="102944" customFormat="1" x14ac:dyDescent="0.35"/>
    <row r="102945" customFormat="1" x14ac:dyDescent="0.35"/>
    <row r="102946" customFormat="1" x14ac:dyDescent="0.35"/>
    <row r="102947" customFormat="1" x14ac:dyDescent="0.35"/>
    <row r="102948" customFormat="1" x14ac:dyDescent="0.35"/>
    <row r="102949" customFormat="1" x14ac:dyDescent="0.35"/>
    <row r="102950" customFormat="1" x14ac:dyDescent="0.35"/>
    <row r="102951" customFormat="1" x14ac:dyDescent="0.35"/>
    <row r="102952" customFormat="1" x14ac:dyDescent="0.35"/>
    <row r="102953" customFormat="1" x14ac:dyDescent="0.35"/>
    <row r="102954" customFormat="1" x14ac:dyDescent="0.35"/>
    <row r="102955" customFormat="1" x14ac:dyDescent="0.35"/>
    <row r="102956" customFormat="1" x14ac:dyDescent="0.35"/>
    <row r="102957" customFormat="1" x14ac:dyDescent="0.35"/>
    <row r="102958" customFormat="1" x14ac:dyDescent="0.35"/>
    <row r="102959" customFormat="1" x14ac:dyDescent="0.35"/>
    <row r="102960" customFormat="1" x14ac:dyDescent="0.35"/>
    <row r="102961" customFormat="1" x14ac:dyDescent="0.35"/>
    <row r="102962" customFormat="1" x14ac:dyDescent="0.35"/>
    <row r="102963" customFormat="1" x14ac:dyDescent="0.35"/>
    <row r="102964" customFormat="1" x14ac:dyDescent="0.35"/>
    <row r="102965" customFormat="1" x14ac:dyDescent="0.35"/>
    <row r="102966" customFormat="1" x14ac:dyDescent="0.35"/>
    <row r="102967" customFormat="1" x14ac:dyDescent="0.35"/>
    <row r="102968" customFormat="1" x14ac:dyDescent="0.35"/>
    <row r="102969" customFormat="1" x14ac:dyDescent="0.35"/>
    <row r="102970" customFormat="1" x14ac:dyDescent="0.35"/>
    <row r="102971" customFormat="1" x14ac:dyDescent="0.35"/>
    <row r="102972" customFormat="1" x14ac:dyDescent="0.35"/>
    <row r="102973" customFormat="1" x14ac:dyDescent="0.35"/>
    <row r="102974" customFormat="1" x14ac:dyDescent="0.35"/>
    <row r="102975" customFormat="1" x14ac:dyDescent="0.35"/>
    <row r="102976" customFormat="1" x14ac:dyDescent="0.35"/>
    <row r="102977" customFormat="1" x14ac:dyDescent="0.35"/>
    <row r="102978" customFormat="1" x14ac:dyDescent="0.35"/>
    <row r="102979" customFormat="1" x14ac:dyDescent="0.35"/>
    <row r="102980" customFormat="1" x14ac:dyDescent="0.35"/>
    <row r="102981" customFormat="1" x14ac:dyDescent="0.35"/>
    <row r="102982" customFormat="1" x14ac:dyDescent="0.35"/>
    <row r="102983" customFormat="1" x14ac:dyDescent="0.35"/>
    <row r="102984" customFormat="1" x14ac:dyDescent="0.35"/>
    <row r="102985" customFormat="1" x14ac:dyDescent="0.35"/>
    <row r="102986" customFormat="1" x14ac:dyDescent="0.35"/>
    <row r="102987" customFormat="1" x14ac:dyDescent="0.35"/>
    <row r="102988" customFormat="1" x14ac:dyDescent="0.35"/>
    <row r="102989" customFormat="1" x14ac:dyDescent="0.35"/>
    <row r="102990" customFormat="1" x14ac:dyDescent="0.35"/>
    <row r="102991" customFormat="1" x14ac:dyDescent="0.35"/>
    <row r="102992" customFormat="1" x14ac:dyDescent="0.35"/>
    <row r="102993" customFormat="1" x14ac:dyDescent="0.35"/>
    <row r="102994" customFormat="1" x14ac:dyDescent="0.35"/>
    <row r="102995" customFormat="1" x14ac:dyDescent="0.35"/>
    <row r="102996" customFormat="1" x14ac:dyDescent="0.35"/>
    <row r="102997" customFormat="1" x14ac:dyDescent="0.35"/>
    <row r="102998" customFormat="1" x14ac:dyDescent="0.35"/>
    <row r="102999" customFormat="1" x14ac:dyDescent="0.35"/>
    <row r="103000" customFormat="1" x14ac:dyDescent="0.35"/>
    <row r="103001" customFormat="1" x14ac:dyDescent="0.35"/>
    <row r="103002" customFormat="1" x14ac:dyDescent="0.35"/>
    <row r="103003" customFormat="1" x14ac:dyDescent="0.35"/>
    <row r="103004" customFormat="1" x14ac:dyDescent="0.35"/>
    <row r="103005" customFormat="1" x14ac:dyDescent="0.35"/>
    <row r="103006" customFormat="1" x14ac:dyDescent="0.35"/>
    <row r="103007" customFormat="1" x14ac:dyDescent="0.35"/>
    <row r="103008" customFormat="1" x14ac:dyDescent="0.35"/>
    <row r="103009" customFormat="1" x14ac:dyDescent="0.35"/>
    <row r="103010" customFormat="1" x14ac:dyDescent="0.35"/>
    <row r="103011" customFormat="1" x14ac:dyDescent="0.35"/>
    <row r="103012" customFormat="1" x14ac:dyDescent="0.35"/>
    <row r="103013" customFormat="1" x14ac:dyDescent="0.35"/>
    <row r="103014" customFormat="1" x14ac:dyDescent="0.35"/>
    <row r="103015" customFormat="1" x14ac:dyDescent="0.35"/>
    <row r="103016" customFormat="1" x14ac:dyDescent="0.35"/>
    <row r="103017" customFormat="1" x14ac:dyDescent="0.35"/>
    <row r="103018" customFormat="1" x14ac:dyDescent="0.35"/>
    <row r="103019" customFormat="1" x14ac:dyDescent="0.35"/>
    <row r="103020" customFormat="1" x14ac:dyDescent="0.35"/>
    <row r="103021" customFormat="1" x14ac:dyDescent="0.35"/>
    <row r="103022" customFormat="1" x14ac:dyDescent="0.35"/>
    <row r="103023" customFormat="1" x14ac:dyDescent="0.35"/>
    <row r="103024" customFormat="1" x14ac:dyDescent="0.35"/>
    <row r="103025" customFormat="1" x14ac:dyDescent="0.35"/>
    <row r="103026" customFormat="1" x14ac:dyDescent="0.35"/>
    <row r="103027" customFormat="1" x14ac:dyDescent="0.35"/>
    <row r="103028" customFormat="1" x14ac:dyDescent="0.35"/>
    <row r="103029" customFormat="1" x14ac:dyDescent="0.35"/>
    <row r="103030" customFormat="1" x14ac:dyDescent="0.35"/>
    <row r="103031" customFormat="1" x14ac:dyDescent="0.35"/>
    <row r="103032" customFormat="1" x14ac:dyDescent="0.35"/>
    <row r="103033" customFormat="1" x14ac:dyDescent="0.35"/>
    <row r="103034" customFormat="1" x14ac:dyDescent="0.35"/>
    <row r="103035" customFormat="1" x14ac:dyDescent="0.35"/>
    <row r="103036" customFormat="1" x14ac:dyDescent="0.35"/>
    <row r="103037" customFormat="1" x14ac:dyDescent="0.35"/>
    <row r="103038" customFormat="1" x14ac:dyDescent="0.35"/>
    <row r="103039" customFormat="1" x14ac:dyDescent="0.35"/>
    <row r="103040" customFormat="1" x14ac:dyDescent="0.35"/>
    <row r="103041" customFormat="1" x14ac:dyDescent="0.35"/>
    <row r="103042" customFormat="1" x14ac:dyDescent="0.35"/>
    <row r="103043" customFormat="1" x14ac:dyDescent="0.35"/>
    <row r="103044" customFormat="1" x14ac:dyDescent="0.35"/>
    <row r="103045" customFormat="1" x14ac:dyDescent="0.35"/>
    <row r="103046" customFormat="1" x14ac:dyDescent="0.35"/>
    <row r="103047" customFormat="1" x14ac:dyDescent="0.35"/>
    <row r="103048" customFormat="1" x14ac:dyDescent="0.35"/>
    <row r="103049" customFormat="1" x14ac:dyDescent="0.35"/>
    <row r="103050" customFormat="1" x14ac:dyDescent="0.35"/>
    <row r="103051" customFormat="1" x14ac:dyDescent="0.35"/>
    <row r="103052" customFormat="1" x14ac:dyDescent="0.35"/>
    <row r="103053" customFormat="1" x14ac:dyDescent="0.35"/>
    <row r="103054" customFormat="1" x14ac:dyDescent="0.35"/>
    <row r="103055" customFormat="1" x14ac:dyDescent="0.35"/>
    <row r="103056" customFormat="1" x14ac:dyDescent="0.35"/>
    <row r="103057" customFormat="1" x14ac:dyDescent="0.35"/>
    <row r="103058" customFormat="1" x14ac:dyDescent="0.35"/>
    <row r="103059" customFormat="1" x14ac:dyDescent="0.35"/>
    <row r="103060" customFormat="1" x14ac:dyDescent="0.35"/>
    <row r="103061" customFormat="1" x14ac:dyDescent="0.35"/>
    <row r="103062" customFormat="1" x14ac:dyDescent="0.35"/>
    <row r="103063" customFormat="1" x14ac:dyDescent="0.35"/>
    <row r="103064" customFormat="1" x14ac:dyDescent="0.35"/>
    <row r="103065" customFormat="1" x14ac:dyDescent="0.35"/>
    <row r="103066" customFormat="1" x14ac:dyDescent="0.35"/>
    <row r="103067" customFormat="1" x14ac:dyDescent="0.35"/>
    <row r="103068" customFormat="1" x14ac:dyDescent="0.35"/>
    <row r="103069" customFormat="1" x14ac:dyDescent="0.35"/>
    <row r="103070" customFormat="1" x14ac:dyDescent="0.35"/>
    <row r="103071" customFormat="1" x14ac:dyDescent="0.35"/>
    <row r="103072" customFormat="1" x14ac:dyDescent="0.35"/>
    <row r="103073" customFormat="1" x14ac:dyDescent="0.35"/>
    <row r="103074" customFormat="1" x14ac:dyDescent="0.35"/>
    <row r="103075" customFormat="1" x14ac:dyDescent="0.35"/>
    <row r="103076" customFormat="1" x14ac:dyDescent="0.35"/>
    <row r="103077" customFormat="1" x14ac:dyDescent="0.35"/>
    <row r="103078" customFormat="1" x14ac:dyDescent="0.35"/>
    <row r="103079" customFormat="1" x14ac:dyDescent="0.35"/>
    <row r="103080" customFormat="1" x14ac:dyDescent="0.35"/>
    <row r="103081" customFormat="1" x14ac:dyDescent="0.35"/>
    <row r="103082" customFormat="1" x14ac:dyDescent="0.35"/>
    <row r="103083" customFormat="1" x14ac:dyDescent="0.35"/>
    <row r="103084" customFormat="1" x14ac:dyDescent="0.35"/>
    <row r="103085" customFormat="1" x14ac:dyDescent="0.35"/>
    <row r="103086" customFormat="1" x14ac:dyDescent="0.35"/>
    <row r="103087" customFormat="1" x14ac:dyDescent="0.35"/>
    <row r="103088" customFormat="1" x14ac:dyDescent="0.35"/>
    <row r="103089" customFormat="1" x14ac:dyDescent="0.35"/>
    <row r="103090" customFormat="1" x14ac:dyDescent="0.35"/>
    <row r="103091" customFormat="1" x14ac:dyDescent="0.35"/>
    <row r="103092" customFormat="1" x14ac:dyDescent="0.35"/>
    <row r="103093" customFormat="1" x14ac:dyDescent="0.35"/>
    <row r="103094" customFormat="1" x14ac:dyDescent="0.35"/>
    <row r="103095" customFormat="1" x14ac:dyDescent="0.35"/>
    <row r="103096" customFormat="1" x14ac:dyDescent="0.35"/>
    <row r="103097" customFormat="1" x14ac:dyDescent="0.35"/>
    <row r="103098" customFormat="1" x14ac:dyDescent="0.35"/>
    <row r="103099" customFormat="1" x14ac:dyDescent="0.35"/>
    <row r="103100" customFormat="1" x14ac:dyDescent="0.35"/>
    <row r="103101" customFormat="1" x14ac:dyDescent="0.35"/>
    <row r="103102" customFormat="1" x14ac:dyDescent="0.35"/>
    <row r="103103" customFormat="1" x14ac:dyDescent="0.35"/>
    <row r="103104" customFormat="1" x14ac:dyDescent="0.35"/>
    <row r="103105" customFormat="1" x14ac:dyDescent="0.35"/>
    <row r="103106" customFormat="1" x14ac:dyDescent="0.35"/>
    <row r="103107" customFormat="1" x14ac:dyDescent="0.35"/>
    <row r="103108" customFormat="1" x14ac:dyDescent="0.35"/>
    <row r="103109" customFormat="1" x14ac:dyDescent="0.35"/>
    <row r="103110" customFormat="1" x14ac:dyDescent="0.35"/>
    <row r="103111" customFormat="1" x14ac:dyDescent="0.35"/>
    <row r="103112" customFormat="1" x14ac:dyDescent="0.35"/>
    <row r="103113" customFormat="1" x14ac:dyDescent="0.35"/>
    <row r="103114" customFormat="1" x14ac:dyDescent="0.35"/>
    <row r="103115" customFormat="1" x14ac:dyDescent="0.35"/>
    <row r="103116" customFormat="1" x14ac:dyDescent="0.35"/>
    <row r="103117" customFormat="1" x14ac:dyDescent="0.35"/>
    <row r="103118" customFormat="1" x14ac:dyDescent="0.35"/>
    <row r="103119" customFormat="1" x14ac:dyDescent="0.35"/>
    <row r="103120" customFormat="1" x14ac:dyDescent="0.35"/>
    <row r="103121" customFormat="1" x14ac:dyDescent="0.35"/>
    <row r="103122" customFormat="1" x14ac:dyDescent="0.35"/>
    <row r="103123" customFormat="1" x14ac:dyDescent="0.35"/>
    <row r="103124" customFormat="1" x14ac:dyDescent="0.35"/>
    <row r="103125" customFormat="1" x14ac:dyDescent="0.35"/>
    <row r="103126" customFormat="1" x14ac:dyDescent="0.35"/>
    <row r="103127" customFormat="1" x14ac:dyDescent="0.35"/>
    <row r="103128" customFormat="1" x14ac:dyDescent="0.35"/>
    <row r="103129" customFormat="1" x14ac:dyDescent="0.35"/>
    <row r="103130" customFormat="1" x14ac:dyDescent="0.35"/>
    <row r="103131" customFormat="1" x14ac:dyDescent="0.35"/>
    <row r="103132" customFormat="1" x14ac:dyDescent="0.35"/>
    <row r="103133" customFormat="1" x14ac:dyDescent="0.35"/>
    <row r="103134" customFormat="1" x14ac:dyDescent="0.35"/>
    <row r="103135" customFormat="1" x14ac:dyDescent="0.35"/>
    <row r="103136" customFormat="1" x14ac:dyDescent="0.35"/>
    <row r="103137" customFormat="1" x14ac:dyDescent="0.35"/>
    <row r="103138" customFormat="1" x14ac:dyDescent="0.35"/>
    <row r="103139" customFormat="1" x14ac:dyDescent="0.35"/>
    <row r="103140" customFormat="1" x14ac:dyDescent="0.35"/>
    <row r="103141" customFormat="1" x14ac:dyDescent="0.35"/>
    <row r="103142" customFormat="1" x14ac:dyDescent="0.35"/>
    <row r="103143" customFormat="1" x14ac:dyDescent="0.35"/>
    <row r="103144" customFormat="1" x14ac:dyDescent="0.35"/>
    <row r="103145" customFormat="1" x14ac:dyDescent="0.35"/>
    <row r="103146" customFormat="1" x14ac:dyDescent="0.35"/>
    <row r="103147" customFormat="1" x14ac:dyDescent="0.35"/>
    <row r="103148" customFormat="1" x14ac:dyDescent="0.35"/>
    <row r="103149" customFormat="1" x14ac:dyDescent="0.35"/>
    <row r="103150" customFormat="1" x14ac:dyDescent="0.35"/>
    <row r="103151" customFormat="1" x14ac:dyDescent="0.35"/>
    <row r="103152" customFormat="1" x14ac:dyDescent="0.35"/>
    <row r="103153" customFormat="1" x14ac:dyDescent="0.35"/>
    <row r="103154" customFormat="1" x14ac:dyDescent="0.35"/>
    <row r="103155" customFormat="1" x14ac:dyDescent="0.35"/>
    <row r="103156" customFormat="1" x14ac:dyDescent="0.35"/>
    <row r="103157" customFormat="1" x14ac:dyDescent="0.35"/>
    <row r="103158" customFormat="1" x14ac:dyDescent="0.35"/>
    <row r="103159" customFormat="1" x14ac:dyDescent="0.35"/>
    <row r="103160" customFormat="1" x14ac:dyDescent="0.35"/>
    <row r="103161" customFormat="1" x14ac:dyDescent="0.35"/>
    <row r="103162" customFormat="1" x14ac:dyDescent="0.35"/>
    <row r="103163" customFormat="1" x14ac:dyDescent="0.35"/>
    <row r="103164" customFormat="1" x14ac:dyDescent="0.35"/>
    <row r="103165" customFormat="1" x14ac:dyDescent="0.35"/>
    <row r="103166" customFormat="1" x14ac:dyDescent="0.35"/>
    <row r="103167" customFormat="1" x14ac:dyDescent="0.35"/>
    <row r="103168" customFormat="1" x14ac:dyDescent="0.35"/>
    <row r="103169" customFormat="1" x14ac:dyDescent="0.35"/>
    <row r="103170" customFormat="1" x14ac:dyDescent="0.35"/>
    <row r="103171" customFormat="1" x14ac:dyDescent="0.35"/>
    <row r="103172" customFormat="1" x14ac:dyDescent="0.35"/>
    <row r="103173" customFormat="1" x14ac:dyDescent="0.35"/>
    <row r="103174" customFormat="1" x14ac:dyDescent="0.35"/>
    <row r="103175" customFormat="1" x14ac:dyDescent="0.35"/>
    <row r="103176" customFormat="1" x14ac:dyDescent="0.35"/>
    <row r="103177" customFormat="1" x14ac:dyDescent="0.35"/>
    <row r="103178" customFormat="1" x14ac:dyDescent="0.35"/>
    <row r="103179" customFormat="1" x14ac:dyDescent="0.35"/>
    <row r="103180" customFormat="1" x14ac:dyDescent="0.35"/>
    <row r="103181" customFormat="1" x14ac:dyDescent="0.35"/>
    <row r="103182" customFormat="1" x14ac:dyDescent="0.35"/>
    <row r="103183" customFormat="1" x14ac:dyDescent="0.35"/>
    <row r="103184" customFormat="1" x14ac:dyDescent="0.35"/>
    <row r="103185" customFormat="1" x14ac:dyDescent="0.35"/>
    <row r="103186" customFormat="1" x14ac:dyDescent="0.35"/>
    <row r="103187" customFormat="1" x14ac:dyDescent="0.35"/>
    <row r="103188" customFormat="1" x14ac:dyDescent="0.35"/>
    <row r="103189" customFormat="1" x14ac:dyDescent="0.35"/>
    <row r="103190" customFormat="1" x14ac:dyDescent="0.35"/>
    <row r="103191" customFormat="1" x14ac:dyDescent="0.35"/>
    <row r="103192" customFormat="1" x14ac:dyDescent="0.35"/>
    <row r="103193" customFormat="1" x14ac:dyDescent="0.35"/>
    <row r="103194" customFormat="1" x14ac:dyDescent="0.35"/>
    <row r="103195" customFormat="1" x14ac:dyDescent="0.35"/>
    <row r="103196" customFormat="1" x14ac:dyDescent="0.35"/>
    <row r="103197" customFormat="1" x14ac:dyDescent="0.35"/>
    <row r="103198" customFormat="1" x14ac:dyDescent="0.35"/>
    <row r="103199" customFormat="1" x14ac:dyDescent="0.35"/>
    <row r="103200" customFormat="1" x14ac:dyDescent="0.35"/>
    <row r="103201" customFormat="1" x14ac:dyDescent="0.35"/>
    <row r="103202" customFormat="1" x14ac:dyDescent="0.35"/>
    <row r="103203" customFormat="1" x14ac:dyDescent="0.35"/>
    <row r="103204" customFormat="1" x14ac:dyDescent="0.35"/>
    <row r="103205" customFormat="1" x14ac:dyDescent="0.35"/>
    <row r="103206" customFormat="1" x14ac:dyDescent="0.35"/>
    <row r="103207" customFormat="1" x14ac:dyDescent="0.35"/>
    <row r="103208" customFormat="1" x14ac:dyDescent="0.35"/>
    <row r="103209" customFormat="1" x14ac:dyDescent="0.35"/>
    <row r="103210" customFormat="1" x14ac:dyDescent="0.35"/>
    <row r="103211" customFormat="1" x14ac:dyDescent="0.35"/>
    <row r="103212" customFormat="1" x14ac:dyDescent="0.35"/>
    <row r="103213" customFormat="1" x14ac:dyDescent="0.35"/>
    <row r="103214" customFormat="1" x14ac:dyDescent="0.35"/>
    <row r="103215" customFormat="1" x14ac:dyDescent="0.35"/>
    <row r="103216" customFormat="1" x14ac:dyDescent="0.35"/>
    <row r="103217" customFormat="1" x14ac:dyDescent="0.35"/>
    <row r="103218" customFormat="1" x14ac:dyDescent="0.35"/>
    <row r="103219" customFormat="1" x14ac:dyDescent="0.35"/>
    <row r="103220" customFormat="1" x14ac:dyDescent="0.35"/>
    <row r="103221" customFormat="1" x14ac:dyDescent="0.35"/>
    <row r="103222" customFormat="1" x14ac:dyDescent="0.35"/>
    <row r="103223" customFormat="1" x14ac:dyDescent="0.35"/>
    <row r="103224" customFormat="1" x14ac:dyDescent="0.35"/>
    <row r="103225" customFormat="1" x14ac:dyDescent="0.35"/>
    <row r="103226" customFormat="1" x14ac:dyDescent="0.35"/>
    <row r="103227" customFormat="1" x14ac:dyDescent="0.35"/>
    <row r="103228" customFormat="1" x14ac:dyDescent="0.35"/>
    <row r="103229" customFormat="1" x14ac:dyDescent="0.35"/>
    <row r="103230" customFormat="1" x14ac:dyDescent="0.35"/>
    <row r="103231" customFormat="1" x14ac:dyDescent="0.35"/>
    <row r="103232" customFormat="1" x14ac:dyDescent="0.35"/>
    <row r="103233" customFormat="1" x14ac:dyDescent="0.35"/>
    <row r="103234" customFormat="1" x14ac:dyDescent="0.35"/>
    <row r="103235" customFormat="1" x14ac:dyDescent="0.35"/>
    <row r="103236" customFormat="1" x14ac:dyDescent="0.35"/>
    <row r="103237" customFormat="1" x14ac:dyDescent="0.35"/>
    <row r="103238" customFormat="1" x14ac:dyDescent="0.35"/>
    <row r="103239" customFormat="1" x14ac:dyDescent="0.35"/>
    <row r="103240" customFormat="1" x14ac:dyDescent="0.35"/>
    <row r="103241" customFormat="1" x14ac:dyDescent="0.35"/>
    <row r="103242" customFormat="1" x14ac:dyDescent="0.35"/>
    <row r="103243" customFormat="1" x14ac:dyDescent="0.35"/>
    <row r="103244" customFormat="1" x14ac:dyDescent="0.35"/>
    <row r="103245" customFormat="1" x14ac:dyDescent="0.35"/>
    <row r="103246" customFormat="1" x14ac:dyDescent="0.35"/>
    <row r="103247" customFormat="1" x14ac:dyDescent="0.35"/>
    <row r="103248" customFormat="1" x14ac:dyDescent="0.35"/>
    <row r="103249" customFormat="1" x14ac:dyDescent="0.35"/>
    <row r="103250" customFormat="1" x14ac:dyDescent="0.35"/>
    <row r="103251" customFormat="1" x14ac:dyDescent="0.35"/>
    <row r="103252" customFormat="1" x14ac:dyDescent="0.35"/>
    <row r="103253" customFormat="1" x14ac:dyDescent="0.35"/>
    <row r="103254" customFormat="1" x14ac:dyDescent="0.35"/>
    <row r="103255" customFormat="1" x14ac:dyDescent="0.35"/>
    <row r="103256" customFormat="1" x14ac:dyDescent="0.35"/>
    <row r="103257" customFormat="1" x14ac:dyDescent="0.35"/>
    <row r="103258" customFormat="1" x14ac:dyDescent="0.35"/>
    <row r="103259" customFormat="1" x14ac:dyDescent="0.35"/>
    <row r="103260" customFormat="1" x14ac:dyDescent="0.35"/>
    <row r="103261" customFormat="1" x14ac:dyDescent="0.35"/>
    <row r="103262" customFormat="1" x14ac:dyDescent="0.35"/>
    <row r="103263" customFormat="1" x14ac:dyDescent="0.35"/>
    <row r="103264" customFormat="1" x14ac:dyDescent="0.35"/>
    <row r="103265" customFormat="1" x14ac:dyDescent="0.35"/>
    <row r="103266" customFormat="1" x14ac:dyDescent="0.35"/>
    <row r="103267" customFormat="1" x14ac:dyDescent="0.35"/>
    <row r="103268" customFormat="1" x14ac:dyDescent="0.35"/>
    <row r="103269" customFormat="1" x14ac:dyDescent="0.35"/>
    <row r="103270" customFormat="1" x14ac:dyDescent="0.35"/>
    <row r="103271" customFormat="1" x14ac:dyDescent="0.35"/>
    <row r="103272" customFormat="1" x14ac:dyDescent="0.35"/>
    <row r="103273" customFormat="1" x14ac:dyDescent="0.35"/>
    <row r="103274" customFormat="1" x14ac:dyDescent="0.35"/>
    <row r="103275" customFormat="1" x14ac:dyDescent="0.35"/>
    <row r="103276" customFormat="1" x14ac:dyDescent="0.35"/>
    <row r="103277" customFormat="1" x14ac:dyDescent="0.35"/>
    <row r="103278" customFormat="1" x14ac:dyDescent="0.35"/>
    <row r="103279" customFormat="1" x14ac:dyDescent="0.35"/>
    <row r="103280" customFormat="1" x14ac:dyDescent="0.35"/>
    <row r="103281" customFormat="1" x14ac:dyDescent="0.35"/>
    <row r="103282" customFormat="1" x14ac:dyDescent="0.35"/>
    <row r="103283" customFormat="1" x14ac:dyDescent="0.35"/>
    <row r="103284" customFormat="1" x14ac:dyDescent="0.35"/>
    <row r="103285" customFormat="1" x14ac:dyDescent="0.35"/>
    <row r="103286" customFormat="1" x14ac:dyDescent="0.35"/>
    <row r="103287" customFormat="1" x14ac:dyDescent="0.35"/>
    <row r="103288" customFormat="1" x14ac:dyDescent="0.35"/>
    <row r="103289" customFormat="1" x14ac:dyDescent="0.35"/>
    <row r="103290" customFormat="1" x14ac:dyDescent="0.35"/>
    <row r="103291" customFormat="1" x14ac:dyDescent="0.35"/>
    <row r="103292" customFormat="1" x14ac:dyDescent="0.35"/>
    <row r="103293" customFormat="1" x14ac:dyDescent="0.35"/>
    <row r="103294" customFormat="1" x14ac:dyDescent="0.35"/>
    <row r="103295" customFormat="1" x14ac:dyDescent="0.35"/>
    <row r="103296" customFormat="1" x14ac:dyDescent="0.35"/>
    <row r="103297" customFormat="1" x14ac:dyDescent="0.35"/>
    <row r="103298" customFormat="1" x14ac:dyDescent="0.35"/>
    <row r="103299" customFormat="1" x14ac:dyDescent="0.35"/>
    <row r="103300" customFormat="1" x14ac:dyDescent="0.35"/>
    <row r="103301" customFormat="1" x14ac:dyDescent="0.35"/>
    <row r="103302" customFormat="1" x14ac:dyDescent="0.35"/>
    <row r="103303" customFormat="1" x14ac:dyDescent="0.35"/>
    <row r="103304" customFormat="1" x14ac:dyDescent="0.35"/>
    <row r="103305" customFormat="1" x14ac:dyDescent="0.35"/>
    <row r="103306" customFormat="1" x14ac:dyDescent="0.35"/>
    <row r="103307" customFormat="1" x14ac:dyDescent="0.35"/>
    <row r="103308" customFormat="1" x14ac:dyDescent="0.35"/>
    <row r="103309" customFormat="1" x14ac:dyDescent="0.35"/>
    <row r="103310" customFormat="1" x14ac:dyDescent="0.35"/>
    <row r="103311" customFormat="1" x14ac:dyDescent="0.35"/>
    <row r="103312" customFormat="1" x14ac:dyDescent="0.35"/>
    <row r="103313" customFormat="1" x14ac:dyDescent="0.35"/>
    <row r="103314" customFormat="1" x14ac:dyDescent="0.35"/>
    <row r="103315" customFormat="1" x14ac:dyDescent="0.35"/>
    <row r="103316" customFormat="1" x14ac:dyDescent="0.35"/>
    <row r="103317" customFormat="1" x14ac:dyDescent="0.35"/>
    <row r="103318" customFormat="1" x14ac:dyDescent="0.35"/>
    <row r="103319" customFormat="1" x14ac:dyDescent="0.35"/>
    <row r="103320" customFormat="1" x14ac:dyDescent="0.35"/>
    <row r="103321" customFormat="1" x14ac:dyDescent="0.35"/>
    <row r="103322" customFormat="1" x14ac:dyDescent="0.35"/>
    <row r="103323" customFormat="1" x14ac:dyDescent="0.35"/>
    <row r="103324" customFormat="1" x14ac:dyDescent="0.35"/>
    <row r="103325" customFormat="1" x14ac:dyDescent="0.35"/>
    <row r="103326" customFormat="1" x14ac:dyDescent="0.35"/>
    <row r="103327" customFormat="1" x14ac:dyDescent="0.35"/>
    <row r="103328" customFormat="1" x14ac:dyDescent="0.35"/>
    <row r="103329" customFormat="1" x14ac:dyDescent="0.35"/>
    <row r="103330" customFormat="1" x14ac:dyDescent="0.35"/>
    <row r="103331" customFormat="1" x14ac:dyDescent="0.35"/>
    <row r="103332" customFormat="1" x14ac:dyDescent="0.35"/>
    <row r="103333" customFormat="1" x14ac:dyDescent="0.35"/>
    <row r="103334" customFormat="1" x14ac:dyDescent="0.35"/>
    <row r="103335" customFormat="1" x14ac:dyDescent="0.35"/>
    <row r="103336" customFormat="1" x14ac:dyDescent="0.35"/>
    <row r="103337" customFormat="1" x14ac:dyDescent="0.35"/>
    <row r="103338" customFormat="1" x14ac:dyDescent="0.35"/>
    <row r="103339" customFormat="1" x14ac:dyDescent="0.35"/>
    <row r="103340" customFormat="1" x14ac:dyDescent="0.35"/>
    <row r="103341" customFormat="1" x14ac:dyDescent="0.35"/>
    <row r="103342" customFormat="1" x14ac:dyDescent="0.35"/>
    <row r="103343" customFormat="1" x14ac:dyDescent="0.35"/>
    <row r="103344" customFormat="1" x14ac:dyDescent="0.35"/>
    <row r="103345" customFormat="1" x14ac:dyDescent="0.35"/>
    <row r="103346" customFormat="1" x14ac:dyDescent="0.35"/>
    <row r="103347" customFormat="1" x14ac:dyDescent="0.35"/>
    <row r="103348" customFormat="1" x14ac:dyDescent="0.35"/>
    <row r="103349" customFormat="1" x14ac:dyDescent="0.35"/>
    <row r="103350" customFormat="1" x14ac:dyDescent="0.35"/>
    <row r="103351" customFormat="1" x14ac:dyDescent="0.35"/>
    <row r="103352" customFormat="1" x14ac:dyDescent="0.35"/>
    <row r="103353" customFormat="1" x14ac:dyDescent="0.35"/>
    <row r="103354" customFormat="1" x14ac:dyDescent="0.35"/>
    <row r="103355" customFormat="1" x14ac:dyDescent="0.35"/>
    <row r="103356" customFormat="1" x14ac:dyDescent="0.35"/>
    <row r="103357" customFormat="1" x14ac:dyDescent="0.35"/>
    <row r="103358" customFormat="1" x14ac:dyDescent="0.35"/>
    <row r="103359" customFormat="1" x14ac:dyDescent="0.35"/>
    <row r="103360" customFormat="1" x14ac:dyDescent="0.35"/>
    <row r="103361" customFormat="1" x14ac:dyDescent="0.35"/>
    <row r="103362" customFormat="1" x14ac:dyDescent="0.35"/>
    <row r="103363" customFormat="1" x14ac:dyDescent="0.35"/>
    <row r="103364" customFormat="1" x14ac:dyDescent="0.35"/>
    <row r="103365" customFormat="1" x14ac:dyDescent="0.35"/>
    <row r="103366" customFormat="1" x14ac:dyDescent="0.35"/>
    <row r="103367" customFormat="1" x14ac:dyDescent="0.35"/>
    <row r="103368" customFormat="1" x14ac:dyDescent="0.35"/>
    <row r="103369" customFormat="1" x14ac:dyDescent="0.35"/>
    <row r="103370" customFormat="1" x14ac:dyDescent="0.35"/>
    <row r="103371" customFormat="1" x14ac:dyDescent="0.35"/>
    <row r="103372" customFormat="1" x14ac:dyDescent="0.35"/>
    <row r="103373" customFormat="1" x14ac:dyDescent="0.35"/>
    <row r="103374" customFormat="1" x14ac:dyDescent="0.35"/>
    <row r="103375" customFormat="1" x14ac:dyDescent="0.35"/>
    <row r="103376" customFormat="1" x14ac:dyDescent="0.35"/>
    <row r="103377" customFormat="1" x14ac:dyDescent="0.35"/>
    <row r="103378" customFormat="1" x14ac:dyDescent="0.35"/>
    <row r="103379" customFormat="1" x14ac:dyDescent="0.35"/>
    <row r="103380" customFormat="1" x14ac:dyDescent="0.35"/>
    <row r="103381" customFormat="1" x14ac:dyDescent="0.35"/>
    <row r="103382" customFormat="1" x14ac:dyDescent="0.35"/>
    <row r="103383" customFormat="1" x14ac:dyDescent="0.35"/>
    <row r="103384" customFormat="1" x14ac:dyDescent="0.35"/>
    <row r="103385" customFormat="1" x14ac:dyDescent="0.35"/>
    <row r="103386" customFormat="1" x14ac:dyDescent="0.35"/>
    <row r="103387" customFormat="1" x14ac:dyDescent="0.35"/>
    <row r="103388" customFormat="1" x14ac:dyDescent="0.35"/>
    <row r="103389" customFormat="1" x14ac:dyDescent="0.35"/>
    <row r="103390" customFormat="1" x14ac:dyDescent="0.35"/>
    <row r="103391" customFormat="1" x14ac:dyDescent="0.35"/>
    <row r="103392" customFormat="1" x14ac:dyDescent="0.35"/>
    <row r="103393" customFormat="1" x14ac:dyDescent="0.35"/>
    <row r="103394" customFormat="1" x14ac:dyDescent="0.35"/>
    <row r="103395" customFormat="1" x14ac:dyDescent="0.35"/>
    <row r="103396" customFormat="1" x14ac:dyDescent="0.35"/>
    <row r="103397" customFormat="1" x14ac:dyDescent="0.35"/>
    <row r="103398" customFormat="1" x14ac:dyDescent="0.35"/>
    <row r="103399" customFormat="1" x14ac:dyDescent="0.35"/>
    <row r="103400" customFormat="1" x14ac:dyDescent="0.35"/>
    <row r="103401" customFormat="1" x14ac:dyDescent="0.35"/>
    <row r="103402" customFormat="1" x14ac:dyDescent="0.35"/>
    <row r="103403" customFormat="1" x14ac:dyDescent="0.35"/>
    <row r="103404" customFormat="1" x14ac:dyDescent="0.35"/>
    <row r="103405" customFormat="1" x14ac:dyDescent="0.35"/>
    <row r="103406" customFormat="1" x14ac:dyDescent="0.35"/>
    <row r="103407" customFormat="1" x14ac:dyDescent="0.35"/>
    <row r="103408" customFormat="1" x14ac:dyDescent="0.35"/>
    <row r="103409" customFormat="1" x14ac:dyDescent="0.35"/>
    <row r="103410" customFormat="1" x14ac:dyDescent="0.35"/>
    <row r="103411" customFormat="1" x14ac:dyDescent="0.35"/>
    <row r="103412" customFormat="1" x14ac:dyDescent="0.35"/>
    <row r="103413" customFormat="1" x14ac:dyDescent="0.35"/>
    <row r="103414" customFormat="1" x14ac:dyDescent="0.35"/>
    <row r="103415" customFormat="1" x14ac:dyDescent="0.35"/>
    <row r="103416" customFormat="1" x14ac:dyDescent="0.35"/>
    <row r="103417" customFormat="1" x14ac:dyDescent="0.35"/>
    <row r="103418" customFormat="1" x14ac:dyDescent="0.35"/>
    <row r="103419" customFormat="1" x14ac:dyDescent="0.35"/>
    <row r="103420" customFormat="1" x14ac:dyDescent="0.35"/>
    <row r="103421" customFormat="1" x14ac:dyDescent="0.35"/>
    <row r="103422" customFormat="1" x14ac:dyDescent="0.35"/>
    <row r="103423" customFormat="1" x14ac:dyDescent="0.35"/>
    <row r="103424" customFormat="1" x14ac:dyDescent="0.35"/>
    <row r="103425" customFormat="1" x14ac:dyDescent="0.35"/>
    <row r="103426" customFormat="1" x14ac:dyDescent="0.35"/>
    <row r="103427" customFormat="1" x14ac:dyDescent="0.35"/>
    <row r="103428" customFormat="1" x14ac:dyDescent="0.35"/>
    <row r="103429" customFormat="1" x14ac:dyDescent="0.35"/>
    <row r="103430" customFormat="1" x14ac:dyDescent="0.35"/>
    <row r="103431" customFormat="1" x14ac:dyDescent="0.35"/>
    <row r="103432" customFormat="1" x14ac:dyDescent="0.35"/>
    <row r="103433" customFormat="1" x14ac:dyDescent="0.35"/>
    <row r="103434" customFormat="1" x14ac:dyDescent="0.35"/>
    <row r="103435" customFormat="1" x14ac:dyDescent="0.35"/>
    <row r="103436" customFormat="1" x14ac:dyDescent="0.35"/>
    <row r="103437" customFormat="1" x14ac:dyDescent="0.35"/>
    <row r="103438" customFormat="1" x14ac:dyDescent="0.35"/>
    <row r="103439" customFormat="1" x14ac:dyDescent="0.35"/>
    <row r="103440" customFormat="1" x14ac:dyDescent="0.35"/>
    <row r="103441" customFormat="1" x14ac:dyDescent="0.35"/>
    <row r="103442" customFormat="1" x14ac:dyDescent="0.35"/>
    <row r="103443" customFormat="1" x14ac:dyDescent="0.35"/>
    <row r="103444" customFormat="1" x14ac:dyDescent="0.35"/>
    <row r="103445" customFormat="1" x14ac:dyDescent="0.35"/>
    <row r="103446" customFormat="1" x14ac:dyDescent="0.35"/>
    <row r="103447" customFormat="1" x14ac:dyDescent="0.35"/>
    <row r="103448" customFormat="1" x14ac:dyDescent="0.35"/>
    <row r="103449" customFormat="1" x14ac:dyDescent="0.35"/>
    <row r="103450" customFormat="1" x14ac:dyDescent="0.35"/>
    <row r="103451" customFormat="1" x14ac:dyDescent="0.35"/>
    <row r="103452" customFormat="1" x14ac:dyDescent="0.35"/>
    <row r="103453" customFormat="1" x14ac:dyDescent="0.35"/>
    <row r="103454" customFormat="1" x14ac:dyDescent="0.35"/>
    <row r="103455" customFormat="1" x14ac:dyDescent="0.35"/>
    <row r="103456" customFormat="1" x14ac:dyDescent="0.35"/>
    <row r="103457" customFormat="1" x14ac:dyDescent="0.35"/>
    <row r="103458" customFormat="1" x14ac:dyDescent="0.35"/>
    <row r="103459" customFormat="1" x14ac:dyDescent="0.35"/>
    <row r="103460" customFormat="1" x14ac:dyDescent="0.35"/>
    <row r="103461" customFormat="1" x14ac:dyDescent="0.35"/>
    <row r="103462" customFormat="1" x14ac:dyDescent="0.35"/>
    <row r="103463" customFormat="1" x14ac:dyDescent="0.35"/>
    <row r="103464" customFormat="1" x14ac:dyDescent="0.35"/>
    <row r="103465" customFormat="1" x14ac:dyDescent="0.35"/>
    <row r="103466" customFormat="1" x14ac:dyDescent="0.35"/>
    <row r="103467" customFormat="1" x14ac:dyDescent="0.35"/>
    <row r="103468" customFormat="1" x14ac:dyDescent="0.35"/>
    <row r="103469" customFormat="1" x14ac:dyDescent="0.35"/>
    <row r="103470" customFormat="1" x14ac:dyDescent="0.35"/>
    <row r="103471" customFormat="1" x14ac:dyDescent="0.35"/>
    <row r="103472" customFormat="1" x14ac:dyDescent="0.35"/>
    <row r="103473" customFormat="1" x14ac:dyDescent="0.35"/>
    <row r="103474" customFormat="1" x14ac:dyDescent="0.35"/>
    <row r="103475" customFormat="1" x14ac:dyDescent="0.35"/>
    <row r="103476" customFormat="1" x14ac:dyDescent="0.35"/>
    <row r="103477" customFormat="1" x14ac:dyDescent="0.35"/>
    <row r="103478" customFormat="1" x14ac:dyDescent="0.35"/>
    <row r="103479" customFormat="1" x14ac:dyDescent="0.35"/>
    <row r="103480" customFormat="1" x14ac:dyDescent="0.35"/>
    <row r="103481" customFormat="1" x14ac:dyDescent="0.35"/>
    <row r="103482" customFormat="1" x14ac:dyDescent="0.35"/>
    <row r="103483" customFormat="1" x14ac:dyDescent="0.35"/>
    <row r="103484" customFormat="1" x14ac:dyDescent="0.35"/>
    <row r="103485" customFormat="1" x14ac:dyDescent="0.35"/>
    <row r="103486" customFormat="1" x14ac:dyDescent="0.35"/>
    <row r="103487" customFormat="1" x14ac:dyDescent="0.35"/>
    <row r="103488" customFormat="1" x14ac:dyDescent="0.35"/>
    <row r="103489" customFormat="1" x14ac:dyDescent="0.35"/>
    <row r="103490" customFormat="1" x14ac:dyDescent="0.35"/>
    <row r="103491" customFormat="1" x14ac:dyDescent="0.35"/>
    <row r="103492" customFormat="1" x14ac:dyDescent="0.35"/>
    <row r="103493" customFormat="1" x14ac:dyDescent="0.35"/>
    <row r="103494" customFormat="1" x14ac:dyDescent="0.35"/>
    <row r="103495" customFormat="1" x14ac:dyDescent="0.35"/>
    <row r="103496" customFormat="1" x14ac:dyDescent="0.35"/>
    <row r="103497" customFormat="1" x14ac:dyDescent="0.35"/>
    <row r="103498" customFormat="1" x14ac:dyDescent="0.35"/>
    <row r="103499" customFormat="1" x14ac:dyDescent="0.35"/>
    <row r="103500" customFormat="1" x14ac:dyDescent="0.35"/>
    <row r="103501" customFormat="1" x14ac:dyDescent="0.35"/>
    <row r="103502" customFormat="1" x14ac:dyDescent="0.35"/>
    <row r="103503" customFormat="1" x14ac:dyDescent="0.35"/>
    <row r="103504" customFormat="1" x14ac:dyDescent="0.35"/>
    <row r="103505" customFormat="1" x14ac:dyDescent="0.35"/>
    <row r="103506" customFormat="1" x14ac:dyDescent="0.35"/>
    <row r="103507" customFormat="1" x14ac:dyDescent="0.35"/>
    <row r="103508" customFormat="1" x14ac:dyDescent="0.35"/>
    <row r="103509" customFormat="1" x14ac:dyDescent="0.35"/>
    <row r="103510" customFormat="1" x14ac:dyDescent="0.35"/>
    <row r="103511" customFormat="1" x14ac:dyDescent="0.35"/>
    <row r="103512" customFormat="1" x14ac:dyDescent="0.35"/>
    <row r="103513" customFormat="1" x14ac:dyDescent="0.35"/>
    <row r="103514" customFormat="1" x14ac:dyDescent="0.35"/>
    <row r="103515" customFormat="1" x14ac:dyDescent="0.35"/>
    <row r="103516" customFormat="1" x14ac:dyDescent="0.35"/>
    <row r="103517" customFormat="1" x14ac:dyDescent="0.35"/>
    <row r="103518" customFormat="1" x14ac:dyDescent="0.35"/>
    <row r="103519" customFormat="1" x14ac:dyDescent="0.35"/>
    <row r="103520" customFormat="1" x14ac:dyDescent="0.35"/>
    <row r="103521" customFormat="1" x14ac:dyDescent="0.35"/>
    <row r="103522" customFormat="1" x14ac:dyDescent="0.35"/>
    <row r="103523" customFormat="1" x14ac:dyDescent="0.35"/>
    <row r="103524" customFormat="1" x14ac:dyDescent="0.35"/>
    <row r="103525" customFormat="1" x14ac:dyDescent="0.35"/>
    <row r="103526" customFormat="1" x14ac:dyDescent="0.35"/>
    <row r="103527" customFormat="1" x14ac:dyDescent="0.35"/>
    <row r="103528" customFormat="1" x14ac:dyDescent="0.35"/>
    <row r="103529" customFormat="1" x14ac:dyDescent="0.35"/>
    <row r="103530" customFormat="1" x14ac:dyDescent="0.35"/>
    <row r="103531" customFormat="1" x14ac:dyDescent="0.35"/>
    <row r="103532" customFormat="1" x14ac:dyDescent="0.35"/>
    <row r="103533" customFormat="1" x14ac:dyDescent="0.35"/>
    <row r="103534" customFormat="1" x14ac:dyDescent="0.35"/>
    <row r="103535" customFormat="1" x14ac:dyDescent="0.35"/>
    <row r="103536" customFormat="1" x14ac:dyDescent="0.35"/>
    <row r="103537" customFormat="1" x14ac:dyDescent="0.35"/>
    <row r="103538" customFormat="1" x14ac:dyDescent="0.35"/>
    <row r="103539" customFormat="1" x14ac:dyDescent="0.35"/>
    <row r="103540" customFormat="1" x14ac:dyDescent="0.35"/>
    <row r="103541" customFormat="1" x14ac:dyDescent="0.35"/>
    <row r="103542" customFormat="1" x14ac:dyDescent="0.35"/>
    <row r="103543" customFormat="1" x14ac:dyDescent="0.35"/>
    <row r="103544" customFormat="1" x14ac:dyDescent="0.35"/>
    <row r="103545" customFormat="1" x14ac:dyDescent="0.35"/>
    <row r="103546" customFormat="1" x14ac:dyDescent="0.35"/>
    <row r="103547" customFormat="1" x14ac:dyDescent="0.35"/>
    <row r="103548" customFormat="1" x14ac:dyDescent="0.35"/>
    <row r="103549" customFormat="1" x14ac:dyDescent="0.35"/>
    <row r="103550" customFormat="1" x14ac:dyDescent="0.35"/>
    <row r="103551" customFormat="1" x14ac:dyDescent="0.35"/>
    <row r="103552" customFormat="1" x14ac:dyDescent="0.35"/>
    <row r="103553" customFormat="1" x14ac:dyDescent="0.35"/>
    <row r="103554" customFormat="1" x14ac:dyDescent="0.35"/>
    <row r="103555" customFormat="1" x14ac:dyDescent="0.35"/>
    <row r="103556" customFormat="1" x14ac:dyDescent="0.35"/>
    <row r="103557" customFormat="1" x14ac:dyDescent="0.35"/>
    <row r="103558" customFormat="1" x14ac:dyDescent="0.35"/>
    <row r="103559" customFormat="1" x14ac:dyDescent="0.35"/>
    <row r="103560" customFormat="1" x14ac:dyDescent="0.35"/>
    <row r="103561" customFormat="1" x14ac:dyDescent="0.35"/>
    <row r="103562" customFormat="1" x14ac:dyDescent="0.35"/>
    <row r="103563" customFormat="1" x14ac:dyDescent="0.35"/>
    <row r="103564" customFormat="1" x14ac:dyDescent="0.35"/>
    <row r="103565" customFormat="1" x14ac:dyDescent="0.35"/>
    <row r="103566" customFormat="1" x14ac:dyDescent="0.35"/>
    <row r="103567" customFormat="1" x14ac:dyDescent="0.35"/>
    <row r="103568" customFormat="1" x14ac:dyDescent="0.35"/>
    <row r="103569" customFormat="1" x14ac:dyDescent="0.35"/>
    <row r="103570" customFormat="1" x14ac:dyDescent="0.35"/>
    <row r="103571" customFormat="1" x14ac:dyDescent="0.35"/>
    <row r="103572" customFormat="1" x14ac:dyDescent="0.35"/>
    <row r="103573" customFormat="1" x14ac:dyDescent="0.35"/>
    <row r="103574" customFormat="1" x14ac:dyDescent="0.35"/>
    <row r="103575" customFormat="1" x14ac:dyDescent="0.35"/>
    <row r="103576" customFormat="1" x14ac:dyDescent="0.35"/>
    <row r="103577" customFormat="1" x14ac:dyDescent="0.35"/>
    <row r="103578" customFormat="1" x14ac:dyDescent="0.35"/>
    <row r="103579" customFormat="1" x14ac:dyDescent="0.35"/>
    <row r="103580" customFormat="1" x14ac:dyDescent="0.35"/>
    <row r="103581" customFormat="1" x14ac:dyDescent="0.35"/>
    <row r="103582" customFormat="1" x14ac:dyDescent="0.35"/>
    <row r="103583" customFormat="1" x14ac:dyDescent="0.35"/>
    <row r="103584" customFormat="1" x14ac:dyDescent="0.35"/>
    <row r="103585" customFormat="1" x14ac:dyDescent="0.35"/>
    <row r="103586" customFormat="1" x14ac:dyDescent="0.35"/>
    <row r="103587" customFormat="1" x14ac:dyDescent="0.35"/>
    <row r="103588" customFormat="1" x14ac:dyDescent="0.35"/>
    <row r="103589" customFormat="1" x14ac:dyDescent="0.35"/>
    <row r="103590" customFormat="1" x14ac:dyDescent="0.35"/>
    <row r="103591" customFormat="1" x14ac:dyDescent="0.35"/>
    <row r="103592" customFormat="1" x14ac:dyDescent="0.35"/>
    <row r="103593" customFormat="1" x14ac:dyDescent="0.35"/>
    <row r="103594" customFormat="1" x14ac:dyDescent="0.35"/>
    <row r="103595" customFormat="1" x14ac:dyDescent="0.35"/>
    <row r="103596" customFormat="1" x14ac:dyDescent="0.35"/>
    <row r="103597" customFormat="1" x14ac:dyDescent="0.35"/>
    <row r="103598" customFormat="1" x14ac:dyDescent="0.35"/>
    <row r="103599" customFormat="1" x14ac:dyDescent="0.35"/>
    <row r="103600" customFormat="1" x14ac:dyDescent="0.35"/>
    <row r="103601" customFormat="1" x14ac:dyDescent="0.35"/>
    <row r="103602" customFormat="1" x14ac:dyDescent="0.35"/>
    <row r="103603" customFormat="1" x14ac:dyDescent="0.35"/>
    <row r="103604" customFormat="1" x14ac:dyDescent="0.35"/>
    <row r="103605" customFormat="1" x14ac:dyDescent="0.35"/>
    <row r="103606" customFormat="1" x14ac:dyDescent="0.35"/>
    <row r="103607" customFormat="1" x14ac:dyDescent="0.35"/>
    <row r="103608" customFormat="1" x14ac:dyDescent="0.35"/>
    <row r="103609" customFormat="1" x14ac:dyDescent="0.35"/>
    <row r="103610" customFormat="1" x14ac:dyDescent="0.35"/>
    <row r="103611" customFormat="1" x14ac:dyDescent="0.35"/>
    <row r="103612" customFormat="1" x14ac:dyDescent="0.35"/>
    <row r="103613" customFormat="1" x14ac:dyDescent="0.35"/>
    <row r="103614" customFormat="1" x14ac:dyDescent="0.35"/>
    <row r="103615" customFormat="1" x14ac:dyDescent="0.35"/>
    <row r="103616" customFormat="1" x14ac:dyDescent="0.35"/>
    <row r="103617" customFormat="1" x14ac:dyDescent="0.35"/>
    <row r="103618" customFormat="1" x14ac:dyDescent="0.35"/>
    <row r="103619" customFormat="1" x14ac:dyDescent="0.35"/>
    <row r="103620" customFormat="1" x14ac:dyDescent="0.35"/>
    <row r="103621" customFormat="1" x14ac:dyDescent="0.35"/>
    <row r="103622" customFormat="1" x14ac:dyDescent="0.35"/>
    <row r="103623" customFormat="1" x14ac:dyDescent="0.35"/>
    <row r="103624" customFormat="1" x14ac:dyDescent="0.35"/>
    <row r="103625" customFormat="1" x14ac:dyDescent="0.35"/>
    <row r="103626" customFormat="1" x14ac:dyDescent="0.35"/>
    <row r="103627" customFormat="1" x14ac:dyDescent="0.35"/>
    <row r="103628" customFormat="1" x14ac:dyDescent="0.35"/>
    <row r="103629" customFormat="1" x14ac:dyDescent="0.35"/>
    <row r="103630" customFormat="1" x14ac:dyDescent="0.35"/>
    <row r="103631" customFormat="1" x14ac:dyDescent="0.35"/>
    <row r="103632" customFormat="1" x14ac:dyDescent="0.35"/>
    <row r="103633" customFormat="1" x14ac:dyDescent="0.35"/>
    <row r="103634" customFormat="1" x14ac:dyDescent="0.35"/>
    <row r="103635" customFormat="1" x14ac:dyDescent="0.35"/>
    <row r="103636" customFormat="1" x14ac:dyDescent="0.35"/>
    <row r="103637" customFormat="1" x14ac:dyDescent="0.35"/>
    <row r="103638" customFormat="1" x14ac:dyDescent="0.35"/>
    <row r="103639" customFormat="1" x14ac:dyDescent="0.35"/>
    <row r="103640" customFormat="1" x14ac:dyDescent="0.35"/>
    <row r="103641" customFormat="1" x14ac:dyDescent="0.35"/>
    <row r="103642" customFormat="1" x14ac:dyDescent="0.35"/>
    <row r="103643" customFormat="1" x14ac:dyDescent="0.35"/>
    <row r="103644" customFormat="1" x14ac:dyDescent="0.35"/>
    <row r="103645" customFormat="1" x14ac:dyDescent="0.35"/>
    <row r="103646" customFormat="1" x14ac:dyDescent="0.35"/>
    <row r="103647" customFormat="1" x14ac:dyDescent="0.35"/>
    <row r="103648" customFormat="1" x14ac:dyDescent="0.35"/>
    <row r="103649" customFormat="1" x14ac:dyDescent="0.35"/>
    <row r="103650" customFormat="1" x14ac:dyDescent="0.35"/>
    <row r="103651" customFormat="1" x14ac:dyDescent="0.35"/>
    <row r="103652" customFormat="1" x14ac:dyDescent="0.35"/>
    <row r="103653" customFormat="1" x14ac:dyDescent="0.35"/>
    <row r="103654" customFormat="1" x14ac:dyDescent="0.35"/>
    <row r="103655" customFormat="1" x14ac:dyDescent="0.35"/>
    <row r="103656" customFormat="1" x14ac:dyDescent="0.35"/>
    <row r="103657" customFormat="1" x14ac:dyDescent="0.35"/>
    <row r="103658" customFormat="1" x14ac:dyDescent="0.35"/>
    <row r="103659" customFormat="1" x14ac:dyDescent="0.35"/>
    <row r="103660" customFormat="1" x14ac:dyDescent="0.35"/>
    <row r="103661" customFormat="1" x14ac:dyDescent="0.35"/>
    <row r="103662" customFormat="1" x14ac:dyDescent="0.35"/>
    <row r="103663" customFormat="1" x14ac:dyDescent="0.35"/>
    <row r="103664" customFormat="1" x14ac:dyDescent="0.35"/>
    <row r="103665" customFormat="1" x14ac:dyDescent="0.35"/>
    <row r="103666" customFormat="1" x14ac:dyDescent="0.35"/>
    <row r="103667" customFormat="1" x14ac:dyDescent="0.35"/>
    <row r="103668" customFormat="1" x14ac:dyDescent="0.35"/>
    <row r="103669" customFormat="1" x14ac:dyDescent="0.35"/>
    <row r="103670" customFormat="1" x14ac:dyDescent="0.35"/>
    <row r="103671" customFormat="1" x14ac:dyDescent="0.35"/>
    <row r="103672" customFormat="1" x14ac:dyDescent="0.35"/>
    <row r="103673" customFormat="1" x14ac:dyDescent="0.35"/>
    <row r="103674" customFormat="1" x14ac:dyDescent="0.35"/>
    <row r="103675" customFormat="1" x14ac:dyDescent="0.35"/>
    <row r="103676" customFormat="1" x14ac:dyDescent="0.35"/>
    <row r="103677" customFormat="1" x14ac:dyDescent="0.35"/>
    <row r="103678" customFormat="1" x14ac:dyDescent="0.35"/>
    <row r="103679" customFormat="1" x14ac:dyDescent="0.35"/>
    <row r="103680" customFormat="1" x14ac:dyDescent="0.35"/>
    <row r="103681" customFormat="1" x14ac:dyDescent="0.35"/>
    <row r="103682" customFormat="1" x14ac:dyDescent="0.35"/>
    <row r="103683" customFormat="1" x14ac:dyDescent="0.35"/>
    <row r="103684" customFormat="1" x14ac:dyDescent="0.35"/>
    <row r="103685" customFormat="1" x14ac:dyDescent="0.35"/>
    <row r="103686" customFormat="1" x14ac:dyDescent="0.35"/>
    <row r="103687" customFormat="1" x14ac:dyDescent="0.35"/>
    <row r="103688" customFormat="1" x14ac:dyDescent="0.35"/>
    <row r="103689" customFormat="1" x14ac:dyDescent="0.35"/>
    <row r="103690" customFormat="1" x14ac:dyDescent="0.35"/>
    <row r="103691" customFormat="1" x14ac:dyDescent="0.35"/>
    <row r="103692" customFormat="1" x14ac:dyDescent="0.35"/>
    <row r="103693" customFormat="1" x14ac:dyDescent="0.35"/>
    <row r="103694" customFormat="1" x14ac:dyDescent="0.35"/>
    <row r="103695" customFormat="1" x14ac:dyDescent="0.35"/>
    <row r="103696" customFormat="1" x14ac:dyDescent="0.35"/>
    <row r="103697" customFormat="1" x14ac:dyDescent="0.35"/>
    <row r="103698" customFormat="1" x14ac:dyDescent="0.35"/>
    <row r="103699" customFormat="1" x14ac:dyDescent="0.35"/>
    <row r="103700" customFormat="1" x14ac:dyDescent="0.35"/>
    <row r="103701" customFormat="1" x14ac:dyDescent="0.35"/>
    <row r="103702" customFormat="1" x14ac:dyDescent="0.35"/>
    <row r="103703" customFormat="1" x14ac:dyDescent="0.35"/>
    <row r="103704" customFormat="1" x14ac:dyDescent="0.35"/>
    <row r="103705" customFormat="1" x14ac:dyDescent="0.35"/>
    <row r="103706" customFormat="1" x14ac:dyDescent="0.35"/>
    <row r="103707" customFormat="1" x14ac:dyDescent="0.35"/>
    <row r="103708" customFormat="1" x14ac:dyDescent="0.35"/>
    <row r="103709" customFormat="1" x14ac:dyDescent="0.35"/>
    <row r="103710" customFormat="1" x14ac:dyDescent="0.35"/>
    <row r="103711" customFormat="1" x14ac:dyDescent="0.35"/>
    <row r="103712" customFormat="1" x14ac:dyDescent="0.35"/>
    <row r="103713" customFormat="1" x14ac:dyDescent="0.35"/>
    <row r="103714" customFormat="1" x14ac:dyDescent="0.35"/>
    <row r="103715" customFormat="1" x14ac:dyDescent="0.35"/>
    <row r="103716" customFormat="1" x14ac:dyDescent="0.35"/>
    <row r="103717" customFormat="1" x14ac:dyDescent="0.35"/>
    <row r="103718" customFormat="1" x14ac:dyDescent="0.35"/>
    <row r="103719" customFormat="1" x14ac:dyDescent="0.35"/>
    <row r="103720" customFormat="1" x14ac:dyDescent="0.35"/>
    <row r="103721" customFormat="1" x14ac:dyDescent="0.35"/>
    <row r="103722" customFormat="1" x14ac:dyDescent="0.35"/>
    <row r="103723" customFormat="1" x14ac:dyDescent="0.35"/>
    <row r="103724" customFormat="1" x14ac:dyDescent="0.35"/>
    <row r="103725" customFormat="1" x14ac:dyDescent="0.35"/>
    <row r="103726" customFormat="1" x14ac:dyDescent="0.35"/>
    <row r="103727" customFormat="1" x14ac:dyDescent="0.35"/>
    <row r="103728" customFormat="1" x14ac:dyDescent="0.35"/>
    <row r="103729" customFormat="1" x14ac:dyDescent="0.35"/>
    <row r="103730" customFormat="1" x14ac:dyDescent="0.35"/>
    <row r="103731" customFormat="1" x14ac:dyDescent="0.35"/>
    <row r="103732" customFormat="1" x14ac:dyDescent="0.35"/>
    <row r="103733" customFormat="1" x14ac:dyDescent="0.35"/>
    <row r="103734" customFormat="1" x14ac:dyDescent="0.35"/>
    <row r="103735" customFormat="1" x14ac:dyDescent="0.35"/>
    <row r="103736" customFormat="1" x14ac:dyDescent="0.35"/>
    <row r="103737" customFormat="1" x14ac:dyDescent="0.35"/>
    <row r="103738" customFormat="1" x14ac:dyDescent="0.35"/>
    <row r="103739" customFormat="1" x14ac:dyDescent="0.35"/>
    <row r="103740" customFormat="1" x14ac:dyDescent="0.35"/>
    <row r="103741" customFormat="1" x14ac:dyDescent="0.35"/>
    <row r="103742" customFormat="1" x14ac:dyDescent="0.35"/>
    <row r="103743" customFormat="1" x14ac:dyDescent="0.35"/>
    <row r="103744" customFormat="1" x14ac:dyDescent="0.35"/>
    <row r="103745" customFormat="1" x14ac:dyDescent="0.35"/>
    <row r="103746" customFormat="1" x14ac:dyDescent="0.35"/>
    <row r="103747" customFormat="1" x14ac:dyDescent="0.35"/>
    <row r="103748" customFormat="1" x14ac:dyDescent="0.35"/>
    <row r="103749" customFormat="1" x14ac:dyDescent="0.35"/>
    <row r="103750" customFormat="1" x14ac:dyDescent="0.35"/>
    <row r="103751" customFormat="1" x14ac:dyDescent="0.35"/>
    <row r="103752" customFormat="1" x14ac:dyDescent="0.35"/>
    <row r="103753" customFormat="1" x14ac:dyDescent="0.35"/>
    <row r="103754" customFormat="1" x14ac:dyDescent="0.35"/>
    <row r="103755" customFormat="1" x14ac:dyDescent="0.35"/>
    <row r="103756" customFormat="1" x14ac:dyDescent="0.35"/>
    <row r="103757" customFormat="1" x14ac:dyDescent="0.35"/>
    <row r="103758" customFormat="1" x14ac:dyDescent="0.35"/>
    <row r="103759" customFormat="1" x14ac:dyDescent="0.35"/>
    <row r="103760" customFormat="1" x14ac:dyDescent="0.35"/>
    <row r="103761" customFormat="1" x14ac:dyDescent="0.35"/>
    <row r="103762" customFormat="1" x14ac:dyDescent="0.35"/>
    <row r="103763" customFormat="1" x14ac:dyDescent="0.35"/>
    <row r="103764" customFormat="1" x14ac:dyDescent="0.35"/>
    <row r="103765" customFormat="1" x14ac:dyDescent="0.35"/>
    <row r="103766" customFormat="1" x14ac:dyDescent="0.35"/>
    <row r="103767" customFormat="1" x14ac:dyDescent="0.35"/>
    <row r="103768" customFormat="1" x14ac:dyDescent="0.35"/>
    <row r="103769" customFormat="1" x14ac:dyDescent="0.35"/>
    <row r="103770" customFormat="1" x14ac:dyDescent="0.35"/>
    <row r="103771" customFormat="1" x14ac:dyDescent="0.35"/>
    <row r="103772" customFormat="1" x14ac:dyDescent="0.35"/>
    <row r="103773" customFormat="1" x14ac:dyDescent="0.35"/>
    <row r="103774" customFormat="1" x14ac:dyDescent="0.35"/>
    <row r="103775" customFormat="1" x14ac:dyDescent="0.35"/>
    <row r="103776" customFormat="1" x14ac:dyDescent="0.35"/>
    <row r="103777" customFormat="1" x14ac:dyDescent="0.35"/>
    <row r="103778" customFormat="1" x14ac:dyDescent="0.35"/>
    <row r="103779" customFormat="1" x14ac:dyDescent="0.35"/>
    <row r="103780" customFormat="1" x14ac:dyDescent="0.35"/>
    <row r="103781" customFormat="1" x14ac:dyDescent="0.35"/>
    <row r="103782" customFormat="1" x14ac:dyDescent="0.35"/>
    <row r="103783" customFormat="1" x14ac:dyDescent="0.35"/>
    <row r="103784" customFormat="1" x14ac:dyDescent="0.35"/>
    <row r="103785" customFormat="1" x14ac:dyDescent="0.35"/>
    <row r="103786" customFormat="1" x14ac:dyDescent="0.35"/>
    <row r="103787" customFormat="1" x14ac:dyDescent="0.35"/>
    <row r="103788" customFormat="1" x14ac:dyDescent="0.35"/>
    <row r="103789" customFormat="1" x14ac:dyDescent="0.35"/>
    <row r="103790" customFormat="1" x14ac:dyDescent="0.35"/>
    <row r="103791" customFormat="1" x14ac:dyDescent="0.35"/>
    <row r="103792" customFormat="1" x14ac:dyDescent="0.35"/>
    <row r="103793" customFormat="1" x14ac:dyDescent="0.35"/>
    <row r="103794" customFormat="1" x14ac:dyDescent="0.35"/>
    <row r="103795" customFormat="1" x14ac:dyDescent="0.35"/>
    <row r="103796" customFormat="1" x14ac:dyDescent="0.35"/>
    <row r="103797" customFormat="1" x14ac:dyDescent="0.35"/>
    <row r="103798" customFormat="1" x14ac:dyDescent="0.35"/>
    <row r="103799" customFormat="1" x14ac:dyDescent="0.35"/>
    <row r="103800" customFormat="1" x14ac:dyDescent="0.35"/>
    <row r="103801" customFormat="1" x14ac:dyDescent="0.35"/>
    <row r="103802" customFormat="1" x14ac:dyDescent="0.35"/>
    <row r="103803" customFormat="1" x14ac:dyDescent="0.35"/>
    <row r="103804" customFormat="1" x14ac:dyDescent="0.35"/>
    <row r="103805" customFormat="1" x14ac:dyDescent="0.35"/>
    <row r="103806" customFormat="1" x14ac:dyDescent="0.35"/>
    <row r="103807" customFormat="1" x14ac:dyDescent="0.35"/>
    <row r="103808" customFormat="1" x14ac:dyDescent="0.35"/>
    <row r="103809" customFormat="1" x14ac:dyDescent="0.35"/>
    <row r="103810" customFormat="1" x14ac:dyDescent="0.35"/>
    <row r="103811" customFormat="1" x14ac:dyDescent="0.35"/>
    <row r="103812" customFormat="1" x14ac:dyDescent="0.35"/>
    <row r="103813" customFormat="1" x14ac:dyDescent="0.35"/>
    <row r="103814" customFormat="1" x14ac:dyDescent="0.35"/>
    <row r="103815" customFormat="1" x14ac:dyDescent="0.35"/>
    <row r="103816" customFormat="1" x14ac:dyDescent="0.35"/>
    <row r="103817" customFormat="1" x14ac:dyDescent="0.35"/>
    <row r="103818" customFormat="1" x14ac:dyDescent="0.35"/>
    <row r="103819" customFormat="1" x14ac:dyDescent="0.35"/>
    <row r="103820" customFormat="1" x14ac:dyDescent="0.35"/>
    <row r="103821" customFormat="1" x14ac:dyDescent="0.35"/>
    <row r="103822" customFormat="1" x14ac:dyDescent="0.35"/>
    <row r="103823" customFormat="1" x14ac:dyDescent="0.35"/>
    <row r="103824" customFormat="1" x14ac:dyDescent="0.35"/>
    <row r="103825" customFormat="1" x14ac:dyDescent="0.35"/>
    <row r="103826" customFormat="1" x14ac:dyDescent="0.35"/>
    <row r="103827" customFormat="1" x14ac:dyDescent="0.35"/>
    <row r="103828" customFormat="1" x14ac:dyDescent="0.35"/>
    <row r="103829" customFormat="1" x14ac:dyDescent="0.35"/>
    <row r="103830" customFormat="1" x14ac:dyDescent="0.35"/>
    <row r="103831" customFormat="1" x14ac:dyDescent="0.35"/>
    <row r="103832" customFormat="1" x14ac:dyDescent="0.35"/>
    <row r="103833" customFormat="1" x14ac:dyDescent="0.35"/>
    <row r="103834" customFormat="1" x14ac:dyDescent="0.35"/>
    <row r="103835" customFormat="1" x14ac:dyDescent="0.35"/>
    <row r="103836" customFormat="1" x14ac:dyDescent="0.35"/>
    <row r="103837" customFormat="1" x14ac:dyDescent="0.35"/>
    <row r="103838" customFormat="1" x14ac:dyDescent="0.35"/>
    <row r="103839" customFormat="1" x14ac:dyDescent="0.35"/>
    <row r="103840" customFormat="1" x14ac:dyDescent="0.35"/>
    <row r="103841" customFormat="1" x14ac:dyDescent="0.35"/>
    <row r="103842" customFormat="1" x14ac:dyDescent="0.35"/>
    <row r="103843" customFormat="1" x14ac:dyDescent="0.35"/>
    <row r="103844" customFormat="1" x14ac:dyDescent="0.35"/>
    <row r="103845" customFormat="1" x14ac:dyDescent="0.35"/>
    <row r="103846" customFormat="1" x14ac:dyDescent="0.35"/>
    <row r="103847" customFormat="1" x14ac:dyDescent="0.35"/>
    <row r="103848" customFormat="1" x14ac:dyDescent="0.35"/>
    <row r="103849" customFormat="1" x14ac:dyDescent="0.35"/>
    <row r="103850" customFormat="1" x14ac:dyDescent="0.35"/>
    <row r="103851" customFormat="1" x14ac:dyDescent="0.35"/>
    <row r="103852" customFormat="1" x14ac:dyDescent="0.35"/>
    <row r="103853" customFormat="1" x14ac:dyDescent="0.35"/>
    <row r="103854" customFormat="1" x14ac:dyDescent="0.35"/>
    <row r="103855" customFormat="1" x14ac:dyDescent="0.35"/>
    <row r="103856" customFormat="1" x14ac:dyDescent="0.35"/>
    <row r="103857" customFormat="1" x14ac:dyDescent="0.35"/>
    <row r="103858" customFormat="1" x14ac:dyDescent="0.35"/>
    <row r="103859" customFormat="1" x14ac:dyDescent="0.35"/>
    <row r="103860" customFormat="1" x14ac:dyDescent="0.35"/>
    <row r="103861" customFormat="1" x14ac:dyDescent="0.35"/>
    <row r="103862" customFormat="1" x14ac:dyDescent="0.35"/>
    <row r="103863" customFormat="1" x14ac:dyDescent="0.35"/>
    <row r="103864" customFormat="1" x14ac:dyDescent="0.35"/>
    <row r="103865" customFormat="1" x14ac:dyDescent="0.35"/>
    <row r="103866" customFormat="1" x14ac:dyDescent="0.35"/>
    <row r="103867" customFormat="1" x14ac:dyDescent="0.35"/>
    <row r="103868" customFormat="1" x14ac:dyDescent="0.35"/>
    <row r="103869" customFormat="1" x14ac:dyDescent="0.35"/>
    <row r="103870" customFormat="1" x14ac:dyDescent="0.35"/>
    <row r="103871" customFormat="1" x14ac:dyDescent="0.35"/>
    <row r="103872" customFormat="1" x14ac:dyDescent="0.35"/>
    <row r="103873" customFormat="1" x14ac:dyDescent="0.35"/>
    <row r="103874" customFormat="1" x14ac:dyDescent="0.35"/>
    <row r="103875" customFormat="1" x14ac:dyDescent="0.35"/>
    <row r="103876" customFormat="1" x14ac:dyDescent="0.35"/>
    <row r="103877" customFormat="1" x14ac:dyDescent="0.35"/>
    <row r="103878" customFormat="1" x14ac:dyDescent="0.35"/>
    <row r="103879" customFormat="1" x14ac:dyDescent="0.35"/>
    <row r="103880" customFormat="1" x14ac:dyDescent="0.35"/>
    <row r="103881" customFormat="1" x14ac:dyDescent="0.35"/>
    <row r="103882" customFormat="1" x14ac:dyDescent="0.35"/>
    <row r="103883" customFormat="1" x14ac:dyDescent="0.35"/>
    <row r="103884" customFormat="1" x14ac:dyDescent="0.35"/>
    <row r="103885" customFormat="1" x14ac:dyDescent="0.35"/>
    <row r="103886" customFormat="1" x14ac:dyDescent="0.35"/>
    <row r="103887" customFormat="1" x14ac:dyDescent="0.35"/>
    <row r="103888" customFormat="1" x14ac:dyDescent="0.35"/>
    <row r="103889" customFormat="1" x14ac:dyDescent="0.35"/>
    <row r="103890" customFormat="1" x14ac:dyDescent="0.35"/>
    <row r="103891" customFormat="1" x14ac:dyDescent="0.35"/>
    <row r="103892" customFormat="1" x14ac:dyDescent="0.35"/>
    <row r="103893" customFormat="1" x14ac:dyDescent="0.35"/>
    <row r="103894" customFormat="1" x14ac:dyDescent="0.35"/>
    <row r="103895" customFormat="1" x14ac:dyDescent="0.35"/>
    <row r="103896" customFormat="1" x14ac:dyDescent="0.35"/>
    <row r="103897" customFormat="1" x14ac:dyDescent="0.35"/>
    <row r="103898" customFormat="1" x14ac:dyDescent="0.35"/>
    <row r="103899" customFormat="1" x14ac:dyDescent="0.35"/>
    <row r="103900" customFormat="1" x14ac:dyDescent="0.35"/>
    <row r="103901" customFormat="1" x14ac:dyDescent="0.35"/>
    <row r="103902" customFormat="1" x14ac:dyDescent="0.35"/>
    <row r="103903" customFormat="1" x14ac:dyDescent="0.35"/>
    <row r="103904" customFormat="1" x14ac:dyDescent="0.35"/>
    <row r="103905" customFormat="1" x14ac:dyDescent="0.35"/>
    <row r="103906" customFormat="1" x14ac:dyDescent="0.35"/>
    <row r="103907" customFormat="1" x14ac:dyDescent="0.35"/>
    <row r="103908" customFormat="1" x14ac:dyDescent="0.35"/>
    <row r="103909" customFormat="1" x14ac:dyDescent="0.35"/>
    <row r="103910" customFormat="1" x14ac:dyDescent="0.35"/>
    <row r="103911" customFormat="1" x14ac:dyDescent="0.35"/>
    <row r="103912" customFormat="1" x14ac:dyDescent="0.35"/>
    <row r="103913" customFormat="1" x14ac:dyDescent="0.35"/>
    <row r="103914" customFormat="1" x14ac:dyDescent="0.35"/>
    <row r="103915" customFormat="1" x14ac:dyDescent="0.35"/>
    <row r="103916" customFormat="1" x14ac:dyDescent="0.35"/>
    <row r="103917" customFormat="1" x14ac:dyDescent="0.35"/>
    <row r="103918" customFormat="1" x14ac:dyDescent="0.35"/>
    <row r="103919" customFormat="1" x14ac:dyDescent="0.35"/>
    <row r="103920" customFormat="1" x14ac:dyDescent="0.35"/>
    <row r="103921" customFormat="1" x14ac:dyDescent="0.35"/>
    <row r="103922" customFormat="1" x14ac:dyDescent="0.35"/>
    <row r="103923" customFormat="1" x14ac:dyDescent="0.35"/>
    <row r="103924" customFormat="1" x14ac:dyDescent="0.35"/>
    <row r="103925" customFormat="1" x14ac:dyDescent="0.35"/>
    <row r="103926" customFormat="1" x14ac:dyDescent="0.35"/>
    <row r="103927" customFormat="1" x14ac:dyDescent="0.35"/>
    <row r="103928" customFormat="1" x14ac:dyDescent="0.35"/>
    <row r="103929" customFormat="1" x14ac:dyDescent="0.35"/>
    <row r="103930" customFormat="1" x14ac:dyDescent="0.35"/>
    <row r="103931" customFormat="1" x14ac:dyDescent="0.35"/>
    <row r="103932" customFormat="1" x14ac:dyDescent="0.35"/>
    <row r="103933" customFormat="1" x14ac:dyDescent="0.35"/>
    <row r="103934" customFormat="1" x14ac:dyDescent="0.35"/>
    <row r="103935" customFormat="1" x14ac:dyDescent="0.35"/>
    <row r="103936" customFormat="1" x14ac:dyDescent="0.35"/>
    <row r="103937" customFormat="1" x14ac:dyDescent="0.35"/>
    <row r="103938" customFormat="1" x14ac:dyDescent="0.35"/>
    <row r="103939" customFormat="1" x14ac:dyDescent="0.35"/>
    <row r="103940" customFormat="1" x14ac:dyDescent="0.35"/>
    <row r="103941" customFormat="1" x14ac:dyDescent="0.35"/>
    <row r="103942" customFormat="1" x14ac:dyDescent="0.35"/>
    <row r="103943" customFormat="1" x14ac:dyDescent="0.35"/>
    <row r="103944" customFormat="1" x14ac:dyDescent="0.35"/>
    <row r="103945" customFormat="1" x14ac:dyDescent="0.35"/>
    <row r="103946" customFormat="1" x14ac:dyDescent="0.35"/>
    <row r="103947" customFormat="1" x14ac:dyDescent="0.35"/>
    <row r="103948" customFormat="1" x14ac:dyDescent="0.35"/>
    <row r="103949" customFormat="1" x14ac:dyDescent="0.35"/>
    <row r="103950" customFormat="1" x14ac:dyDescent="0.35"/>
    <row r="103951" customFormat="1" x14ac:dyDescent="0.35"/>
    <row r="103952" customFormat="1" x14ac:dyDescent="0.35"/>
    <row r="103953" customFormat="1" x14ac:dyDescent="0.35"/>
    <row r="103954" customFormat="1" x14ac:dyDescent="0.35"/>
    <row r="103955" customFormat="1" x14ac:dyDescent="0.35"/>
    <row r="103956" customFormat="1" x14ac:dyDescent="0.35"/>
    <row r="103957" customFormat="1" x14ac:dyDescent="0.35"/>
    <row r="103958" customFormat="1" x14ac:dyDescent="0.35"/>
    <row r="103959" customFormat="1" x14ac:dyDescent="0.35"/>
    <row r="103960" customFormat="1" x14ac:dyDescent="0.35"/>
    <row r="103961" customFormat="1" x14ac:dyDescent="0.35"/>
    <row r="103962" customFormat="1" x14ac:dyDescent="0.35"/>
    <row r="103963" customFormat="1" x14ac:dyDescent="0.35"/>
    <row r="103964" customFormat="1" x14ac:dyDescent="0.35"/>
    <row r="103965" customFormat="1" x14ac:dyDescent="0.35"/>
    <row r="103966" customFormat="1" x14ac:dyDescent="0.35"/>
    <row r="103967" customFormat="1" x14ac:dyDescent="0.35"/>
    <row r="103968" customFormat="1" x14ac:dyDescent="0.35"/>
    <row r="103969" customFormat="1" x14ac:dyDescent="0.35"/>
    <row r="103970" customFormat="1" x14ac:dyDescent="0.35"/>
    <row r="103971" customFormat="1" x14ac:dyDescent="0.35"/>
    <row r="103972" customFormat="1" x14ac:dyDescent="0.35"/>
    <row r="103973" customFormat="1" x14ac:dyDescent="0.35"/>
    <row r="103974" customFormat="1" x14ac:dyDescent="0.35"/>
    <row r="103975" customFormat="1" x14ac:dyDescent="0.35"/>
    <row r="103976" customFormat="1" x14ac:dyDescent="0.35"/>
    <row r="103977" customFormat="1" x14ac:dyDescent="0.35"/>
    <row r="103978" customFormat="1" x14ac:dyDescent="0.35"/>
    <row r="103979" customFormat="1" x14ac:dyDescent="0.35"/>
    <row r="103980" customFormat="1" x14ac:dyDescent="0.35"/>
    <row r="103981" customFormat="1" x14ac:dyDescent="0.35"/>
    <row r="103982" customFormat="1" x14ac:dyDescent="0.35"/>
    <row r="103983" customFormat="1" x14ac:dyDescent="0.35"/>
    <row r="103984" customFormat="1" x14ac:dyDescent="0.35"/>
    <row r="103985" customFormat="1" x14ac:dyDescent="0.35"/>
    <row r="103986" customFormat="1" x14ac:dyDescent="0.35"/>
    <row r="103987" customFormat="1" x14ac:dyDescent="0.35"/>
    <row r="103988" customFormat="1" x14ac:dyDescent="0.35"/>
    <row r="103989" customFormat="1" x14ac:dyDescent="0.35"/>
    <row r="103990" customFormat="1" x14ac:dyDescent="0.35"/>
    <row r="103991" customFormat="1" x14ac:dyDescent="0.35"/>
    <row r="103992" customFormat="1" x14ac:dyDescent="0.35"/>
    <row r="103993" customFormat="1" x14ac:dyDescent="0.35"/>
    <row r="103994" customFormat="1" x14ac:dyDescent="0.35"/>
    <row r="103995" customFormat="1" x14ac:dyDescent="0.35"/>
    <row r="103996" customFormat="1" x14ac:dyDescent="0.35"/>
    <row r="103997" customFormat="1" x14ac:dyDescent="0.35"/>
    <row r="103998" customFormat="1" x14ac:dyDescent="0.35"/>
    <row r="103999" customFormat="1" x14ac:dyDescent="0.35"/>
    <row r="104000" customFormat="1" x14ac:dyDescent="0.35"/>
    <row r="104001" customFormat="1" x14ac:dyDescent="0.35"/>
    <row r="104002" customFormat="1" x14ac:dyDescent="0.35"/>
    <row r="104003" customFormat="1" x14ac:dyDescent="0.35"/>
    <row r="104004" customFormat="1" x14ac:dyDescent="0.35"/>
    <row r="104005" customFormat="1" x14ac:dyDescent="0.35"/>
    <row r="104006" customFormat="1" x14ac:dyDescent="0.35"/>
    <row r="104007" customFormat="1" x14ac:dyDescent="0.35"/>
    <row r="104008" customFormat="1" x14ac:dyDescent="0.35"/>
    <row r="104009" customFormat="1" x14ac:dyDescent="0.35"/>
    <row r="104010" customFormat="1" x14ac:dyDescent="0.35"/>
    <row r="104011" customFormat="1" x14ac:dyDescent="0.35"/>
    <row r="104012" customFormat="1" x14ac:dyDescent="0.35"/>
    <row r="104013" customFormat="1" x14ac:dyDescent="0.35"/>
    <row r="104014" customFormat="1" x14ac:dyDescent="0.35"/>
    <row r="104015" customFormat="1" x14ac:dyDescent="0.35"/>
    <row r="104016" customFormat="1" x14ac:dyDescent="0.35"/>
    <row r="104017" customFormat="1" x14ac:dyDescent="0.35"/>
    <row r="104018" customFormat="1" x14ac:dyDescent="0.35"/>
    <row r="104019" customFormat="1" x14ac:dyDescent="0.35"/>
    <row r="104020" customFormat="1" x14ac:dyDescent="0.35"/>
    <row r="104021" customFormat="1" x14ac:dyDescent="0.35"/>
    <row r="104022" customFormat="1" x14ac:dyDescent="0.35"/>
    <row r="104023" customFormat="1" x14ac:dyDescent="0.35"/>
    <row r="104024" customFormat="1" x14ac:dyDescent="0.35"/>
    <row r="104025" customFormat="1" x14ac:dyDescent="0.35"/>
    <row r="104026" customFormat="1" x14ac:dyDescent="0.35"/>
    <row r="104027" customFormat="1" x14ac:dyDescent="0.35"/>
    <row r="104028" customFormat="1" x14ac:dyDescent="0.35"/>
    <row r="104029" customFormat="1" x14ac:dyDescent="0.35"/>
    <row r="104030" customFormat="1" x14ac:dyDescent="0.35"/>
    <row r="104031" customFormat="1" x14ac:dyDescent="0.35"/>
    <row r="104032" customFormat="1" x14ac:dyDescent="0.35"/>
    <row r="104033" customFormat="1" x14ac:dyDescent="0.35"/>
    <row r="104034" customFormat="1" x14ac:dyDescent="0.35"/>
    <row r="104035" customFormat="1" x14ac:dyDescent="0.35"/>
    <row r="104036" customFormat="1" x14ac:dyDescent="0.35"/>
    <row r="104037" customFormat="1" x14ac:dyDescent="0.35"/>
    <row r="104038" customFormat="1" x14ac:dyDescent="0.35"/>
    <row r="104039" customFormat="1" x14ac:dyDescent="0.35"/>
    <row r="104040" customFormat="1" x14ac:dyDescent="0.35"/>
    <row r="104041" customFormat="1" x14ac:dyDescent="0.35"/>
    <row r="104042" customFormat="1" x14ac:dyDescent="0.35"/>
    <row r="104043" customFormat="1" x14ac:dyDescent="0.35"/>
    <row r="104044" customFormat="1" x14ac:dyDescent="0.35"/>
    <row r="104045" customFormat="1" x14ac:dyDescent="0.35"/>
    <row r="104046" customFormat="1" x14ac:dyDescent="0.35"/>
    <row r="104047" customFormat="1" x14ac:dyDescent="0.35"/>
    <row r="104048" customFormat="1" x14ac:dyDescent="0.35"/>
    <row r="104049" customFormat="1" x14ac:dyDescent="0.35"/>
    <row r="104050" customFormat="1" x14ac:dyDescent="0.35"/>
    <row r="104051" customFormat="1" x14ac:dyDescent="0.35"/>
    <row r="104052" customFormat="1" x14ac:dyDescent="0.35"/>
    <row r="104053" customFormat="1" x14ac:dyDescent="0.35"/>
    <row r="104054" customFormat="1" x14ac:dyDescent="0.35"/>
    <row r="104055" customFormat="1" x14ac:dyDescent="0.35"/>
    <row r="104056" customFormat="1" x14ac:dyDescent="0.35"/>
    <row r="104057" customFormat="1" x14ac:dyDescent="0.35"/>
    <row r="104058" customFormat="1" x14ac:dyDescent="0.35"/>
    <row r="104059" customFormat="1" x14ac:dyDescent="0.35"/>
    <row r="104060" customFormat="1" x14ac:dyDescent="0.35"/>
    <row r="104061" customFormat="1" x14ac:dyDescent="0.35"/>
    <row r="104062" customFormat="1" x14ac:dyDescent="0.35"/>
    <row r="104063" customFormat="1" x14ac:dyDescent="0.35"/>
    <row r="104064" customFormat="1" x14ac:dyDescent="0.35"/>
    <row r="104065" customFormat="1" x14ac:dyDescent="0.35"/>
    <row r="104066" customFormat="1" x14ac:dyDescent="0.35"/>
    <row r="104067" customFormat="1" x14ac:dyDescent="0.35"/>
    <row r="104068" customFormat="1" x14ac:dyDescent="0.35"/>
    <row r="104069" customFormat="1" x14ac:dyDescent="0.35"/>
    <row r="104070" customFormat="1" x14ac:dyDescent="0.35"/>
    <row r="104071" customFormat="1" x14ac:dyDescent="0.35"/>
    <row r="104072" customFormat="1" x14ac:dyDescent="0.35"/>
    <row r="104073" customFormat="1" x14ac:dyDescent="0.35"/>
    <row r="104074" customFormat="1" x14ac:dyDescent="0.35"/>
    <row r="104075" customFormat="1" x14ac:dyDescent="0.35"/>
    <row r="104076" customFormat="1" x14ac:dyDescent="0.35"/>
    <row r="104077" customFormat="1" x14ac:dyDescent="0.35"/>
    <row r="104078" customFormat="1" x14ac:dyDescent="0.35"/>
    <row r="104079" customFormat="1" x14ac:dyDescent="0.35"/>
    <row r="104080" customFormat="1" x14ac:dyDescent="0.35"/>
    <row r="104081" customFormat="1" x14ac:dyDescent="0.35"/>
    <row r="104082" customFormat="1" x14ac:dyDescent="0.35"/>
    <row r="104083" customFormat="1" x14ac:dyDescent="0.35"/>
    <row r="104084" customFormat="1" x14ac:dyDescent="0.35"/>
    <row r="104085" customFormat="1" x14ac:dyDescent="0.35"/>
    <row r="104086" customFormat="1" x14ac:dyDescent="0.35"/>
    <row r="104087" customFormat="1" x14ac:dyDescent="0.35"/>
    <row r="104088" customFormat="1" x14ac:dyDescent="0.35"/>
    <row r="104089" customFormat="1" x14ac:dyDescent="0.35"/>
    <row r="104090" customFormat="1" x14ac:dyDescent="0.35"/>
    <row r="104091" customFormat="1" x14ac:dyDescent="0.35"/>
    <row r="104092" customFormat="1" x14ac:dyDescent="0.35"/>
    <row r="104093" customFormat="1" x14ac:dyDescent="0.35"/>
    <row r="104094" customFormat="1" x14ac:dyDescent="0.35"/>
    <row r="104095" customFormat="1" x14ac:dyDescent="0.35"/>
    <row r="104096" customFormat="1" x14ac:dyDescent="0.35"/>
    <row r="104097" customFormat="1" x14ac:dyDescent="0.35"/>
    <row r="104098" customFormat="1" x14ac:dyDescent="0.35"/>
    <row r="104099" customFormat="1" x14ac:dyDescent="0.35"/>
    <row r="104100" customFormat="1" x14ac:dyDescent="0.35"/>
    <row r="104101" customFormat="1" x14ac:dyDescent="0.35"/>
    <row r="104102" customFormat="1" x14ac:dyDescent="0.35"/>
    <row r="104103" customFormat="1" x14ac:dyDescent="0.35"/>
    <row r="104104" customFormat="1" x14ac:dyDescent="0.35"/>
    <row r="104105" customFormat="1" x14ac:dyDescent="0.35"/>
    <row r="104106" customFormat="1" x14ac:dyDescent="0.35"/>
    <row r="104107" customFormat="1" x14ac:dyDescent="0.35"/>
    <row r="104108" customFormat="1" x14ac:dyDescent="0.35"/>
    <row r="104109" customFormat="1" x14ac:dyDescent="0.35"/>
    <row r="104110" customFormat="1" x14ac:dyDescent="0.35"/>
    <row r="104111" customFormat="1" x14ac:dyDescent="0.35"/>
    <row r="104112" customFormat="1" x14ac:dyDescent="0.35"/>
    <row r="104113" customFormat="1" x14ac:dyDescent="0.35"/>
    <row r="104114" customFormat="1" x14ac:dyDescent="0.35"/>
    <row r="104115" customFormat="1" x14ac:dyDescent="0.35"/>
    <row r="104116" customFormat="1" x14ac:dyDescent="0.35"/>
    <row r="104117" customFormat="1" x14ac:dyDescent="0.35"/>
    <row r="104118" customFormat="1" x14ac:dyDescent="0.35"/>
    <row r="104119" customFormat="1" x14ac:dyDescent="0.35"/>
    <row r="104120" customFormat="1" x14ac:dyDescent="0.35"/>
    <row r="104121" customFormat="1" x14ac:dyDescent="0.35"/>
    <row r="104122" customFormat="1" x14ac:dyDescent="0.35"/>
    <row r="104123" customFormat="1" x14ac:dyDescent="0.35"/>
    <row r="104124" customFormat="1" x14ac:dyDescent="0.35"/>
    <row r="104125" customFormat="1" x14ac:dyDescent="0.35"/>
    <row r="104126" customFormat="1" x14ac:dyDescent="0.35"/>
    <row r="104127" customFormat="1" x14ac:dyDescent="0.35"/>
    <row r="104128" customFormat="1" x14ac:dyDescent="0.35"/>
    <row r="104129" customFormat="1" x14ac:dyDescent="0.35"/>
    <row r="104130" customFormat="1" x14ac:dyDescent="0.35"/>
    <row r="104131" customFormat="1" x14ac:dyDescent="0.35"/>
    <row r="104132" customFormat="1" x14ac:dyDescent="0.35"/>
    <row r="104133" customFormat="1" x14ac:dyDescent="0.35"/>
    <row r="104134" customFormat="1" x14ac:dyDescent="0.35"/>
    <row r="104135" customFormat="1" x14ac:dyDescent="0.35"/>
    <row r="104136" customFormat="1" x14ac:dyDescent="0.35"/>
    <row r="104137" customFormat="1" x14ac:dyDescent="0.35"/>
    <row r="104138" customFormat="1" x14ac:dyDescent="0.35"/>
    <row r="104139" customFormat="1" x14ac:dyDescent="0.35"/>
    <row r="104140" customFormat="1" x14ac:dyDescent="0.35"/>
    <row r="104141" customFormat="1" x14ac:dyDescent="0.35"/>
    <row r="104142" customFormat="1" x14ac:dyDescent="0.35"/>
    <row r="104143" customFormat="1" x14ac:dyDescent="0.35"/>
    <row r="104144" customFormat="1" x14ac:dyDescent="0.35"/>
    <row r="104145" customFormat="1" x14ac:dyDescent="0.35"/>
    <row r="104146" customFormat="1" x14ac:dyDescent="0.35"/>
    <row r="104147" customFormat="1" x14ac:dyDescent="0.35"/>
    <row r="104148" customFormat="1" x14ac:dyDescent="0.35"/>
    <row r="104149" customFormat="1" x14ac:dyDescent="0.35"/>
    <row r="104150" customFormat="1" x14ac:dyDescent="0.35"/>
    <row r="104151" customFormat="1" x14ac:dyDescent="0.35"/>
    <row r="104152" customFormat="1" x14ac:dyDescent="0.35"/>
    <row r="104153" customFormat="1" x14ac:dyDescent="0.35"/>
    <row r="104154" customFormat="1" x14ac:dyDescent="0.35"/>
    <row r="104155" customFormat="1" x14ac:dyDescent="0.35"/>
    <row r="104156" customFormat="1" x14ac:dyDescent="0.35"/>
    <row r="104157" customFormat="1" x14ac:dyDescent="0.35"/>
    <row r="104158" customFormat="1" x14ac:dyDescent="0.35"/>
    <row r="104159" customFormat="1" x14ac:dyDescent="0.35"/>
    <row r="104160" customFormat="1" x14ac:dyDescent="0.35"/>
    <row r="104161" customFormat="1" x14ac:dyDescent="0.35"/>
    <row r="104162" customFormat="1" x14ac:dyDescent="0.35"/>
    <row r="104163" customFormat="1" x14ac:dyDescent="0.35"/>
    <row r="104164" customFormat="1" x14ac:dyDescent="0.35"/>
    <row r="104165" customFormat="1" x14ac:dyDescent="0.35"/>
    <row r="104166" customFormat="1" x14ac:dyDescent="0.35"/>
    <row r="104167" customFormat="1" x14ac:dyDescent="0.35"/>
    <row r="104168" customFormat="1" x14ac:dyDescent="0.35"/>
    <row r="104169" customFormat="1" x14ac:dyDescent="0.35"/>
    <row r="104170" customFormat="1" x14ac:dyDescent="0.35"/>
    <row r="104171" customFormat="1" x14ac:dyDescent="0.35"/>
    <row r="104172" customFormat="1" x14ac:dyDescent="0.35"/>
    <row r="104173" customFormat="1" x14ac:dyDescent="0.35"/>
    <row r="104174" customFormat="1" x14ac:dyDescent="0.35"/>
    <row r="104175" customFormat="1" x14ac:dyDescent="0.35"/>
    <row r="104176" customFormat="1" x14ac:dyDescent="0.35"/>
    <row r="104177" customFormat="1" x14ac:dyDescent="0.35"/>
    <row r="104178" customFormat="1" x14ac:dyDescent="0.35"/>
    <row r="104179" customFormat="1" x14ac:dyDescent="0.35"/>
    <row r="104180" customFormat="1" x14ac:dyDescent="0.35"/>
    <row r="104181" customFormat="1" x14ac:dyDescent="0.35"/>
    <row r="104182" customFormat="1" x14ac:dyDescent="0.35"/>
    <row r="104183" customFormat="1" x14ac:dyDescent="0.35"/>
    <row r="104184" customFormat="1" x14ac:dyDescent="0.35"/>
    <row r="104185" customFormat="1" x14ac:dyDescent="0.35"/>
    <row r="104186" customFormat="1" x14ac:dyDescent="0.35"/>
    <row r="104187" customFormat="1" x14ac:dyDescent="0.35"/>
    <row r="104188" customFormat="1" x14ac:dyDescent="0.35"/>
    <row r="104189" customFormat="1" x14ac:dyDescent="0.35"/>
    <row r="104190" customFormat="1" x14ac:dyDescent="0.35"/>
    <row r="104191" customFormat="1" x14ac:dyDescent="0.35"/>
    <row r="104192" customFormat="1" x14ac:dyDescent="0.35"/>
    <row r="104193" customFormat="1" x14ac:dyDescent="0.35"/>
    <row r="104194" customFormat="1" x14ac:dyDescent="0.35"/>
    <row r="104195" customFormat="1" x14ac:dyDescent="0.35"/>
    <row r="104196" customFormat="1" x14ac:dyDescent="0.35"/>
    <row r="104197" customFormat="1" x14ac:dyDescent="0.35"/>
    <row r="104198" customFormat="1" x14ac:dyDescent="0.35"/>
    <row r="104199" customFormat="1" x14ac:dyDescent="0.35"/>
    <row r="104200" customFormat="1" x14ac:dyDescent="0.35"/>
    <row r="104201" customFormat="1" x14ac:dyDescent="0.35"/>
    <row r="104202" customFormat="1" x14ac:dyDescent="0.35"/>
    <row r="104203" customFormat="1" x14ac:dyDescent="0.35"/>
    <row r="104204" customFormat="1" x14ac:dyDescent="0.35"/>
    <row r="104205" customFormat="1" x14ac:dyDescent="0.35"/>
    <row r="104206" customFormat="1" x14ac:dyDescent="0.35"/>
    <row r="104207" customFormat="1" x14ac:dyDescent="0.35"/>
    <row r="104208" customFormat="1" x14ac:dyDescent="0.35"/>
    <row r="104209" customFormat="1" x14ac:dyDescent="0.35"/>
    <row r="104210" customFormat="1" x14ac:dyDescent="0.35"/>
    <row r="104211" customFormat="1" x14ac:dyDescent="0.35"/>
    <row r="104212" customFormat="1" x14ac:dyDescent="0.35"/>
    <row r="104213" customFormat="1" x14ac:dyDescent="0.35"/>
    <row r="104214" customFormat="1" x14ac:dyDescent="0.35"/>
    <row r="104215" customFormat="1" x14ac:dyDescent="0.35"/>
    <row r="104216" customFormat="1" x14ac:dyDescent="0.35"/>
    <row r="104217" customFormat="1" x14ac:dyDescent="0.35"/>
    <row r="104218" customFormat="1" x14ac:dyDescent="0.35"/>
    <row r="104219" customFormat="1" x14ac:dyDescent="0.35"/>
    <row r="104220" customFormat="1" x14ac:dyDescent="0.35"/>
    <row r="104221" customFormat="1" x14ac:dyDescent="0.35"/>
    <row r="104222" customFormat="1" x14ac:dyDescent="0.35"/>
    <row r="104223" customFormat="1" x14ac:dyDescent="0.35"/>
    <row r="104224" customFormat="1" x14ac:dyDescent="0.35"/>
    <row r="104225" customFormat="1" x14ac:dyDescent="0.35"/>
    <row r="104226" customFormat="1" x14ac:dyDescent="0.35"/>
    <row r="104227" customFormat="1" x14ac:dyDescent="0.35"/>
    <row r="104228" customFormat="1" x14ac:dyDescent="0.35"/>
    <row r="104229" customFormat="1" x14ac:dyDescent="0.35"/>
    <row r="104230" customFormat="1" x14ac:dyDescent="0.35"/>
    <row r="104231" customFormat="1" x14ac:dyDescent="0.35"/>
    <row r="104232" customFormat="1" x14ac:dyDescent="0.35"/>
    <row r="104233" customFormat="1" x14ac:dyDescent="0.35"/>
    <row r="104234" customFormat="1" x14ac:dyDescent="0.35"/>
    <row r="104235" customFormat="1" x14ac:dyDescent="0.35"/>
    <row r="104236" customFormat="1" x14ac:dyDescent="0.35"/>
    <row r="104237" customFormat="1" x14ac:dyDescent="0.35"/>
    <row r="104238" customFormat="1" x14ac:dyDescent="0.35"/>
    <row r="104239" customFormat="1" x14ac:dyDescent="0.35"/>
    <row r="104240" customFormat="1" x14ac:dyDescent="0.35"/>
    <row r="104241" customFormat="1" x14ac:dyDescent="0.35"/>
    <row r="104242" customFormat="1" x14ac:dyDescent="0.35"/>
    <row r="104243" customFormat="1" x14ac:dyDescent="0.35"/>
    <row r="104244" customFormat="1" x14ac:dyDescent="0.35"/>
    <row r="104245" customFormat="1" x14ac:dyDescent="0.35"/>
    <row r="104246" customFormat="1" x14ac:dyDescent="0.35"/>
    <row r="104247" customFormat="1" x14ac:dyDescent="0.35"/>
    <row r="104248" customFormat="1" x14ac:dyDescent="0.35"/>
    <row r="104249" customFormat="1" x14ac:dyDescent="0.35"/>
    <row r="104250" customFormat="1" x14ac:dyDescent="0.35"/>
    <row r="104251" customFormat="1" x14ac:dyDescent="0.35"/>
    <row r="104252" customFormat="1" x14ac:dyDescent="0.35"/>
    <row r="104253" customFormat="1" x14ac:dyDescent="0.35"/>
    <row r="104254" customFormat="1" x14ac:dyDescent="0.35"/>
    <row r="104255" customFormat="1" x14ac:dyDescent="0.35"/>
    <row r="104256" customFormat="1" x14ac:dyDescent="0.35"/>
    <row r="104257" customFormat="1" x14ac:dyDescent="0.35"/>
    <row r="104258" customFormat="1" x14ac:dyDescent="0.35"/>
    <row r="104259" customFormat="1" x14ac:dyDescent="0.35"/>
    <row r="104260" customFormat="1" x14ac:dyDescent="0.35"/>
    <row r="104261" customFormat="1" x14ac:dyDescent="0.35"/>
    <row r="104262" customFormat="1" x14ac:dyDescent="0.35"/>
    <row r="104263" customFormat="1" x14ac:dyDescent="0.35"/>
    <row r="104264" customFormat="1" x14ac:dyDescent="0.35"/>
    <row r="104265" customFormat="1" x14ac:dyDescent="0.35"/>
    <row r="104266" customFormat="1" x14ac:dyDescent="0.35"/>
    <row r="104267" customFormat="1" x14ac:dyDescent="0.35"/>
    <row r="104268" customFormat="1" x14ac:dyDescent="0.35"/>
    <row r="104269" customFormat="1" x14ac:dyDescent="0.35"/>
    <row r="104270" customFormat="1" x14ac:dyDescent="0.35"/>
    <row r="104271" customFormat="1" x14ac:dyDescent="0.35"/>
    <row r="104272" customFormat="1" x14ac:dyDescent="0.35"/>
    <row r="104273" customFormat="1" x14ac:dyDescent="0.35"/>
    <row r="104274" customFormat="1" x14ac:dyDescent="0.35"/>
    <row r="104275" customFormat="1" x14ac:dyDescent="0.35"/>
    <row r="104276" customFormat="1" x14ac:dyDescent="0.35"/>
    <row r="104277" customFormat="1" x14ac:dyDescent="0.35"/>
    <row r="104278" customFormat="1" x14ac:dyDescent="0.35"/>
    <row r="104279" customFormat="1" x14ac:dyDescent="0.35"/>
    <row r="104280" customFormat="1" x14ac:dyDescent="0.35"/>
    <row r="104281" customFormat="1" x14ac:dyDescent="0.35"/>
    <row r="104282" customFormat="1" x14ac:dyDescent="0.35"/>
    <row r="104283" customFormat="1" x14ac:dyDescent="0.35"/>
    <row r="104284" customFormat="1" x14ac:dyDescent="0.35"/>
    <row r="104285" customFormat="1" x14ac:dyDescent="0.35"/>
    <row r="104286" customFormat="1" x14ac:dyDescent="0.35"/>
    <row r="104287" customFormat="1" x14ac:dyDescent="0.35"/>
    <row r="104288" customFormat="1" x14ac:dyDescent="0.35"/>
    <row r="104289" customFormat="1" x14ac:dyDescent="0.35"/>
    <row r="104290" customFormat="1" x14ac:dyDescent="0.35"/>
    <row r="104291" customFormat="1" x14ac:dyDescent="0.35"/>
    <row r="104292" customFormat="1" x14ac:dyDescent="0.35"/>
    <row r="104293" customFormat="1" x14ac:dyDescent="0.35"/>
    <row r="104294" customFormat="1" x14ac:dyDescent="0.35"/>
    <row r="104295" customFormat="1" x14ac:dyDescent="0.35"/>
    <row r="104296" customFormat="1" x14ac:dyDescent="0.35"/>
    <row r="104297" customFormat="1" x14ac:dyDescent="0.35"/>
    <row r="104298" customFormat="1" x14ac:dyDescent="0.35"/>
    <row r="104299" customFormat="1" x14ac:dyDescent="0.35"/>
    <row r="104300" customFormat="1" x14ac:dyDescent="0.35"/>
    <row r="104301" customFormat="1" x14ac:dyDescent="0.35"/>
    <row r="104302" customFormat="1" x14ac:dyDescent="0.35"/>
    <row r="104303" customFormat="1" x14ac:dyDescent="0.35"/>
    <row r="104304" customFormat="1" x14ac:dyDescent="0.35"/>
    <row r="104305" customFormat="1" x14ac:dyDescent="0.35"/>
    <row r="104306" customFormat="1" x14ac:dyDescent="0.35"/>
    <row r="104307" customFormat="1" x14ac:dyDescent="0.35"/>
    <row r="104308" customFormat="1" x14ac:dyDescent="0.35"/>
    <row r="104309" customFormat="1" x14ac:dyDescent="0.35"/>
    <row r="104310" customFormat="1" x14ac:dyDescent="0.35"/>
    <row r="104311" customFormat="1" x14ac:dyDescent="0.35"/>
    <row r="104312" customFormat="1" x14ac:dyDescent="0.35"/>
    <row r="104313" customFormat="1" x14ac:dyDescent="0.35"/>
    <row r="104314" customFormat="1" x14ac:dyDescent="0.35"/>
    <row r="104315" customFormat="1" x14ac:dyDescent="0.35"/>
    <row r="104316" customFormat="1" x14ac:dyDescent="0.35"/>
    <row r="104317" customFormat="1" x14ac:dyDescent="0.35"/>
    <row r="104318" customFormat="1" x14ac:dyDescent="0.35"/>
    <row r="104319" customFormat="1" x14ac:dyDescent="0.35"/>
    <row r="104320" customFormat="1" x14ac:dyDescent="0.35"/>
    <row r="104321" customFormat="1" x14ac:dyDescent="0.35"/>
    <row r="104322" customFormat="1" x14ac:dyDescent="0.35"/>
    <row r="104323" customFormat="1" x14ac:dyDescent="0.35"/>
    <row r="104324" customFormat="1" x14ac:dyDescent="0.35"/>
    <row r="104325" customFormat="1" x14ac:dyDescent="0.35"/>
    <row r="104326" customFormat="1" x14ac:dyDescent="0.35"/>
    <row r="104327" customFormat="1" x14ac:dyDescent="0.35"/>
    <row r="104328" customFormat="1" x14ac:dyDescent="0.35"/>
    <row r="104329" customFormat="1" x14ac:dyDescent="0.35"/>
    <row r="104330" customFormat="1" x14ac:dyDescent="0.35"/>
    <row r="104331" customFormat="1" x14ac:dyDescent="0.35"/>
    <row r="104332" customFormat="1" x14ac:dyDescent="0.35"/>
    <row r="104333" customFormat="1" x14ac:dyDescent="0.35"/>
    <row r="104334" customFormat="1" x14ac:dyDescent="0.35"/>
    <row r="104335" customFormat="1" x14ac:dyDescent="0.35"/>
    <row r="104336" customFormat="1" x14ac:dyDescent="0.35"/>
    <row r="104337" customFormat="1" x14ac:dyDescent="0.35"/>
    <row r="104338" customFormat="1" x14ac:dyDescent="0.35"/>
    <row r="104339" customFormat="1" x14ac:dyDescent="0.35"/>
    <row r="104340" customFormat="1" x14ac:dyDescent="0.35"/>
    <row r="104341" customFormat="1" x14ac:dyDescent="0.35"/>
    <row r="104342" customFormat="1" x14ac:dyDescent="0.35"/>
    <row r="104343" customFormat="1" x14ac:dyDescent="0.35"/>
    <row r="104344" customFormat="1" x14ac:dyDescent="0.35"/>
    <row r="104345" customFormat="1" x14ac:dyDescent="0.35"/>
    <row r="104346" customFormat="1" x14ac:dyDescent="0.35"/>
    <row r="104347" customFormat="1" x14ac:dyDescent="0.35"/>
    <row r="104348" customFormat="1" x14ac:dyDescent="0.35"/>
    <row r="104349" customFormat="1" x14ac:dyDescent="0.35"/>
    <row r="104350" customFormat="1" x14ac:dyDescent="0.35"/>
    <row r="104351" customFormat="1" x14ac:dyDescent="0.35"/>
    <row r="104352" customFormat="1" x14ac:dyDescent="0.35"/>
    <row r="104353" customFormat="1" x14ac:dyDescent="0.35"/>
    <row r="104354" customFormat="1" x14ac:dyDescent="0.35"/>
    <row r="104355" customFormat="1" x14ac:dyDescent="0.35"/>
    <row r="104356" customFormat="1" x14ac:dyDescent="0.35"/>
    <row r="104357" customFormat="1" x14ac:dyDescent="0.35"/>
    <row r="104358" customFormat="1" x14ac:dyDescent="0.35"/>
    <row r="104359" customFormat="1" x14ac:dyDescent="0.35"/>
    <row r="104360" customFormat="1" x14ac:dyDescent="0.35"/>
    <row r="104361" customFormat="1" x14ac:dyDescent="0.35"/>
    <row r="104362" customFormat="1" x14ac:dyDescent="0.35"/>
    <row r="104363" customFormat="1" x14ac:dyDescent="0.35"/>
    <row r="104364" customFormat="1" x14ac:dyDescent="0.35"/>
    <row r="104365" customFormat="1" x14ac:dyDescent="0.35"/>
    <row r="104366" customFormat="1" x14ac:dyDescent="0.35"/>
    <row r="104367" customFormat="1" x14ac:dyDescent="0.35"/>
    <row r="104368" customFormat="1" x14ac:dyDescent="0.35"/>
    <row r="104369" customFormat="1" x14ac:dyDescent="0.35"/>
    <row r="104370" customFormat="1" x14ac:dyDescent="0.35"/>
    <row r="104371" customFormat="1" x14ac:dyDescent="0.35"/>
    <row r="104372" customFormat="1" x14ac:dyDescent="0.35"/>
    <row r="104373" customFormat="1" x14ac:dyDescent="0.35"/>
    <row r="104374" customFormat="1" x14ac:dyDescent="0.35"/>
    <row r="104375" customFormat="1" x14ac:dyDescent="0.35"/>
    <row r="104376" customFormat="1" x14ac:dyDescent="0.35"/>
    <row r="104377" customFormat="1" x14ac:dyDescent="0.35"/>
    <row r="104378" customFormat="1" x14ac:dyDescent="0.35"/>
    <row r="104379" customFormat="1" x14ac:dyDescent="0.35"/>
    <row r="104380" customFormat="1" x14ac:dyDescent="0.35"/>
    <row r="104381" customFormat="1" x14ac:dyDescent="0.35"/>
    <row r="104382" customFormat="1" x14ac:dyDescent="0.35"/>
    <row r="104383" customFormat="1" x14ac:dyDescent="0.35"/>
    <row r="104384" customFormat="1" x14ac:dyDescent="0.35"/>
    <row r="104385" customFormat="1" x14ac:dyDescent="0.35"/>
    <row r="104386" customFormat="1" x14ac:dyDescent="0.35"/>
    <row r="104387" customFormat="1" x14ac:dyDescent="0.35"/>
    <row r="104388" customFormat="1" x14ac:dyDescent="0.35"/>
    <row r="104389" customFormat="1" x14ac:dyDescent="0.35"/>
    <row r="104390" customFormat="1" x14ac:dyDescent="0.35"/>
    <row r="104391" customFormat="1" x14ac:dyDescent="0.35"/>
    <row r="104392" customFormat="1" x14ac:dyDescent="0.35"/>
    <row r="104393" customFormat="1" x14ac:dyDescent="0.35"/>
    <row r="104394" customFormat="1" x14ac:dyDescent="0.35"/>
    <row r="104395" customFormat="1" x14ac:dyDescent="0.35"/>
    <row r="104396" customFormat="1" x14ac:dyDescent="0.35"/>
    <row r="104397" customFormat="1" x14ac:dyDescent="0.35"/>
    <row r="104398" customFormat="1" x14ac:dyDescent="0.35"/>
    <row r="104399" customFormat="1" x14ac:dyDescent="0.35"/>
    <row r="104400" customFormat="1" x14ac:dyDescent="0.35"/>
    <row r="104401" customFormat="1" x14ac:dyDescent="0.35"/>
    <row r="104402" customFormat="1" x14ac:dyDescent="0.35"/>
    <row r="104403" customFormat="1" x14ac:dyDescent="0.35"/>
    <row r="104404" customFormat="1" x14ac:dyDescent="0.35"/>
    <row r="104405" customFormat="1" x14ac:dyDescent="0.35"/>
    <row r="104406" customFormat="1" x14ac:dyDescent="0.35"/>
    <row r="104407" customFormat="1" x14ac:dyDescent="0.35"/>
    <row r="104408" customFormat="1" x14ac:dyDescent="0.35"/>
    <row r="104409" customFormat="1" x14ac:dyDescent="0.35"/>
    <row r="104410" customFormat="1" x14ac:dyDescent="0.35"/>
    <row r="104411" customFormat="1" x14ac:dyDescent="0.35"/>
    <row r="104412" customFormat="1" x14ac:dyDescent="0.35"/>
    <row r="104413" customFormat="1" x14ac:dyDescent="0.35"/>
    <row r="104414" customFormat="1" x14ac:dyDescent="0.35"/>
    <row r="104415" customFormat="1" x14ac:dyDescent="0.35"/>
    <row r="104416" customFormat="1" x14ac:dyDescent="0.35"/>
    <row r="104417" customFormat="1" x14ac:dyDescent="0.35"/>
    <row r="104418" customFormat="1" x14ac:dyDescent="0.35"/>
    <row r="104419" customFormat="1" x14ac:dyDescent="0.35"/>
    <row r="104420" customFormat="1" x14ac:dyDescent="0.35"/>
    <row r="104421" customFormat="1" x14ac:dyDescent="0.35"/>
    <row r="104422" customFormat="1" x14ac:dyDescent="0.35"/>
    <row r="104423" customFormat="1" x14ac:dyDescent="0.35"/>
    <row r="104424" customFormat="1" x14ac:dyDescent="0.35"/>
    <row r="104425" customFormat="1" x14ac:dyDescent="0.35"/>
    <row r="104426" customFormat="1" x14ac:dyDescent="0.35"/>
    <row r="104427" customFormat="1" x14ac:dyDescent="0.35"/>
    <row r="104428" customFormat="1" x14ac:dyDescent="0.35"/>
    <row r="104429" customFormat="1" x14ac:dyDescent="0.35"/>
    <row r="104430" customFormat="1" x14ac:dyDescent="0.35"/>
    <row r="104431" customFormat="1" x14ac:dyDescent="0.35"/>
    <row r="104432" customFormat="1" x14ac:dyDescent="0.35"/>
    <row r="104433" customFormat="1" x14ac:dyDescent="0.35"/>
    <row r="104434" customFormat="1" x14ac:dyDescent="0.35"/>
    <row r="104435" customFormat="1" x14ac:dyDescent="0.35"/>
    <row r="104436" customFormat="1" x14ac:dyDescent="0.35"/>
    <row r="104437" customFormat="1" x14ac:dyDescent="0.35"/>
    <row r="104438" customFormat="1" x14ac:dyDescent="0.35"/>
    <row r="104439" customFormat="1" x14ac:dyDescent="0.35"/>
    <row r="104440" customFormat="1" x14ac:dyDescent="0.35"/>
    <row r="104441" customFormat="1" x14ac:dyDescent="0.35"/>
    <row r="104442" customFormat="1" x14ac:dyDescent="0.35"/>
    <row r="104443" customFormat="1" x14ac:dyDescent="0.35"/>
    <row r="104444" customFormat="1" x14ac:dyDescent="0.35"/>
    <row r="104445" customFormat="1" x14ac:dyDescent="0.35"/>
    <row r="104446" customFormat="1" x14ac:dyDescent="0.35"/>
    <row r="104447" customFormat="1" x14ac:dyDescent="0.35"/>
    <row r="104448" customFormat="1" x14ac:dyDescent="0.35"/>
    <row r="104449" customFormat="1" x14ac:dyDescent="0.35"/>
    <row r="104450" customFormat="1" x14ac:dyDescent="0.35"/>
    <row r="104451" customFormat="1" x14ac:dyDescent="0.35"/>
    <row r="104452" customFormat="1" x14ac:dyDescent="0.35"/>
    <row r="104453" customFormat="1" x14ac:dyDescent="0.35"/>
    <row r="104454" customFormat="1" x14ac:dyDescent="0.35"/>
    <row r="104455" customFormat="1" x14ac:dyDescent="0.35"/>
    <row r="104456" customFormat="1" x14ac:dyDescent="0.35"/>
    <row r="104457" customFormat="1" x14ac:dyDescent="0.35"/>
    <row r="104458" customFormat="1" x14ac:dyDescent="0.35"/>
    <row r="104459" customFormat="1" x14ac:dyDescent="0.35"/>
    <row r="104460" customFormat="1" x14ac:dyDescent="0.35"/>
    <row r="104461" customFormat="1" x14ac:dyDescent="0.35"/>
    <row r="104462" customFormat="1" x14ac:dyDescent="0.35"/>
    <row r="104463" customFormat="1" x14ac:dyDescent="0.35"/>
    <row r="104464" customFormat="1" x14ac:dyDescent="0.35"/>
    <row r="104465" customFormat="1" x14ac:dyDescent="0.35"/>
    <row r="104466" customFormat="1" x14ac:dyDescent="0.35"/>
    <row r="104467" customFormat="1" x14ac:dyDescent="0.35"/>
    <row r="104468" customFormat="1" x14ac:dyDescent="0.35"/>
    <row r="104469" customFormat="1" x14ac:dyDescent="0.35"/>
    <row r="104470" customFormat="1" x14ac:dyDescent="0.35"/>
    <row r="104471" customFormat="1" x14ac:dyDescent="0.35"/>
    <row r="104472" customFormat="1" x14ac:dyDescent="0.35"/>
    <row r="104473" customFormat="1" x14ac:dyDescent="0.35"/>
    <row r="104474" customFormat="1" x14ac:dyDescent="0.35"/>
    <row r="104475" customFormat="1" x14ac:dyDescent="0.35"/>
    <row r="104476" customFormat="1" x14ac:dyDescent="0.35"/>
    <row r="104477" customFormat="1" x14ac:dyDescent="0.35"/>
    <row r="104478" customFormat="1" x14ac:dyDescent="0.35"/>
    <row r="104479" customFormat="1" x14ac:dyDescent="0.35"/>
    <row r="104480" customFormat="1" x14ac:dyDescent="0.35"/>
    <row r="104481" customFormat="1" x14ac:dyDescent="0.35"/>
    <row r="104482" customFormat="1" x14ac:dyDescent="0.35"/>
    <row r="104483" customFormat="1" x14ac:dyDescent="0.35"/>
    <row r="104484" customFormat="1" x14ac:dyDescent="0.35"/>
    <row r="104485" customFormat="1" x14ac:dyDescent="0.35"/>
    <row r="104486" customFormat="1" x14ac:dyDescent="0.35"/>
    <row r="104487" customFormat="1" x14ac:dyDescent="0.35"/>
    <row r="104488" customFormat="1" x14ac:dyDescent="0.35"/>
    <row r="104489" customFormat="1" x14ac:dyDescent="0.35"/>
    <row r="104490" customFormat="1" x14ac:dyDescent="0.35"/>
    <row r="104491" customFormat="1" x14ac:dyDescent="0.35"/>
    <row r="104492" customFormat="1" x14ac:dyDescent="0.35"/>
    <row r="104493" customFormat="1" x14ac:dyDescent="0.35"/>
    <row r="104494" customFormat="1" x14ac:dyDescent="0.35"/>
    <row r="104495" customFormat="1" x14ac:dyDescent="0.35"/>
    <row r="104496" customFormat="1" x14ac:dyDescent="0.35"/>
    <row r="104497" customFormat="1" x14ac:dyDescent="0.35"/>
    <row r="104498" customFormat="1" x14ac:dyDescent="0.35"/>
    <row r="104499" customFormat="1" x14ac:dyDescent="0.35"/>
    <row r="104500" customFormat="1" x14ac:dyDescent="0.35"/>
    <row r="104501" customFormat="1" x14ac:dyDescent="0.35"/>
    <row r="104502" customFormat="1" x14ac:dyDescent="0.35"/>
    <row r="104503" customFormat="1" x14ac:dyDescent="0.35"/>
    <row r="104504" customFormat="1" x14ac:dyDescent="0.35"/>
    <row r="104505" customFormat="1" x14ac:dyDescent="0.35"/>
    <row r="104506" customFormat="1" x14ac:dyDescent="0.35"/>
    <row r="104507" customFormat="1" x14ac:dyDescent="0.35"/>
    <row r="104508" customFormat="1" x14ac:dyDescent="0.35"/>
    <row r="104509" customFormat="1" x14ac:dyDescent="0.35"/>
    <row r="104510" customFormat="1" x14ac:dyDescent="0.35"/>
    <row r="104511" customFormat="1" x14ac:dyDescent="0.35"/>
    <row r="104512" customFormat="1" x14ac:dyDescent="0.35"/>
    <row r="104513" customFormat="1" x14ac:dyDescent="0.35"/>
    <row r="104514" customFormat="1" x14ac:dyDescent="0.35"/>
    <row r="104515" customFormat="1" x14ac:dyDescent="0.35"/>
    <row r="104516" customFormat="1" x14ac:dyDescent="0.35"/>
    <row r="104517" customFormat="1" x14ac:dyDescent="0.35"/>
    <row r="104518" customFormat="1" x14ac:dyDescent="0.35"/>
    <row r="104519" customFormat="1" x14ac:dyDescent="0.35"/>
    <row r="104520" customFormat="1" x14ac:dyDescent="0.35"/>
    <row r="104521" customFormat="1" x14ac:dyDescent="0.35"/>
    <row r="104522" customFormat="1" x14ac:dyDescent="0.35"/>
    <row r="104523" customFormat="1" x14ac:dyDescent="0.35"/>
    <row r="104524" customFormat="1" x14ac:dyDescent="0.35"/>
    <row r="104525" customFormat="1" x14ac:dyDescent="0.35"/>
    <row r="104526" customFormat="1" x14ac:dyDescent="0.35"/>
    <row r="104527" customFormat="1" x14ac:dyDescent="0.35"/>
    <row r="104528" customFormat="1" x14ac:dyDescent="0.35"/>
    <row r="104529" customFormat="1" x14ac:dyDescent="0.35"/>
    <row r="104530" customFormat="1" x14ac:dyDescent="0.35"/>
    <row r="104531" customFormat="1" x14ac:dyDescent="0.35"/>
    <row r="104532" customFormat="1" x14ac:dyDescent="0.35"/>
    <row r="104533" customFormat="1" x14ac:dyDescent="0.35"/>
    <row r="104534" customFormat="1" x14ac:dyDescent="0.35"/>
    <row r="104535" customFormat="1" x14ac:dyDescent="0.35"/>
    <row r="104536" customFormat="1" x14ac:dyDescent="0.35"/>
    <row r="104537" customFormat="1" x14ac:dyDescent="0.35"/>
    <row r="104538" customFormat="1" x14ac:dyDescent="0.35"/>
    <row r="104539" customFormat="1" x14ac:dyDescent="0.35"/>
    <row r="104540" customFormat="1" x14ac:dyDescent="0.35"/>
    <row r="104541" customFormat="1" x14ac:dyDescent="0.35"/>
    <row r="104542" customFormat="1" x14ac:dyDescent="0.35"/>
    <row r="104543" customFormat="1" x14ac:dyDescent="0.35"/>
    <row r="104544" customFormat="1" x14ac:dyDescent="0.35"/>
    <row r="104545" customFormat="1" x14ac:dyDescent="0.35"/>
    <row r="104546" customFormat="1" x14ac:dyDescent="0.35"/>
    <row r="104547" customFormat="1" x14ac:dyDescent="0.35"/>
    <row r="104548" customFormat="1" x14ac:dyDescent="0.35"/>
    <row r="104549" customFormat="1" x14ac:dyDescent="0.35"/>
    <row r="104550" customFormat="1" x14ac:dyDescent="0.35"/>
    <row r="104551" customFormat="1" x14ac:dyDescent="0.35"/>
    <row r="104552" customFormat="1" x14ac:dyDescent="0.35"/>
    <row r="104553" customFormat="1" x14ac:dyDescent="0.35"/>
    <row r="104554" customFormat="1" x14ac:dyDescent="0.35"/>
    <row r="104555" customFormat="1" x14ac:dyDescent="0.35"/>
    <row r="104556" customFormat="1" x14ac:dyDescent="0.35"/>
    <row r="104557" customFormat="1" x14ac:dyDescent="0.35"/>
    <row r="104558" customFormat="1" x14ac:dyDescent="0.35"/>
    <row r="104559" customFormat="1" x14ac:dyDescent="0.35"/>
    <row r="104560" customFormat="1" x14ac:dyDescent="0.35"/>
    <row r="104561" customFormat="1" x14ac:dyDescent="0.35"/>
    <row r="104562" customFormat="1" x14ac:dyDescent="0.35"/>
    <row r="104563" customFormat="1" x14ac:dyDescent="0.35"/>
    <row r="104564" customFormat="1" x14ac:dyDescent="0.35"/>
    <row r="104565" customFormat="1" x14ac:dyDescent="0.35"/>
    <row r="104566" customFormat="1" x14ac:dyDescent="0.35"/>
    <row r="104567" customFormat="1" x14ac:dyDescent="0.35"/>
    <row r="104568" customFormat="1" x14ac:dyDescent="0.35"/>
    <row r="104569" customFormat="1" x14ac:dyDescent="0.35"/>
    <row r="104570" customFormat="1" x14ac:dyDescent="0.35"/>
    <row r="104571" customFormat="1" x14ac:dyDescent="0.35"/>
    <row r="104572" customFormat="1" x14ac:dyDescent="0.35"/>
    <row r="104573" customFormat="1" x14ac:dyDescent="0.35"/>
    <row r="104574" customFormat="1" x14ac:dyDescent="0.35"/>
    <row r="104575" customFormat="1" x14ac:dyDescent="0.35"/>
    <row r="104576" customFormat="1" x14ac:dyDescent="0.35"/>
    <row r="104577" customFormat="1" x14ac:dyDescent="0.35"/>
    <row r="104578" customFormat="1" x14ac:dyDescent="0.35"/>
    <row r="104579" customFormat="1" x14ac:dyDescent="0.35"/>
    <row r="104580" customFormat="1" x14ac:dyDescent="0.35"/>
    <row r="104581" customFormat="1" x14ac:dyDescent="0.35"/>
    <row r="104582" customFormat="1" x14ac:dyDescent="0.35"/>
    <row r="104583" customFormat="1" x14ac:dyDescent="0.35"/>
    <row r="104584" customFormat="1" x14ac:dyDescent="0.35"/>
    <row r="104585" customFormat="1" x14ac:dyDescent="0.35"/>
    <row r="104586" customFormat="1" x14ac:dyDescent="0.35"/>
    <row r="104587" customFormat="1" x14ac:dyDescent="0.35"/>
    <row r="104588" customFormat="1" x14ac:dyDescent="0.35"/>
    <row r="104589" customFormat="1" x14ac:dyDescent="0.35"/>
    <row r="104590" customFormat="1" x14ac:dyDescent="0.35"/>
    <row r="104591" customFormat="1" x14ac:dyDescent="0.35"/>
    <row r="104592" customFormat="1" x14ac:dyDescent="0.35"/>
    <row r="104593" customFormat="1" x14ac:dyDescent="0.35"/>
    <row r="104594" customFormat="1" x14ac:dyDescent="0.35"/>
    <row r="104595" customFormat="1" x14ac:dyDescent="0.35"/>
    <row r="104596" customFormat="1" x14ac:dyDescent="0.35"/>
    <row r="104597" customFormat="1" x14ac:dyDescent="0.35"/>
    <row r="104598" customFormat="1" x14ac:dyDescent="0.35"/>
    <row r="104599" customFormat="1" x14ac:dyDescent="0.35"/>
    <row r="104600" customFormat="1" x14ac:dyDescent="0.35"/>
    <row r="104601" customFormat="1" x14ac:dyDescent="0.35"/>
    <row r="104602" customFormat="1" x14ac:dyDescent="0.35"/>
    <row r="104603" customFormat="1" x14ac:dyDescent="0.35"/>
    <row r="104604" customFormat="1" x14ac:dyDescent="0.35"/>
    <row r="104605" customFormat="1" x14ac:dyDescent="0.35"/>
    <row r="104606" customFormat="1" x14ac:dyDescent="0.35"/>
    <row r="104607" customFormat="1" x14ac:dyDescent="0.35"/>
    <row r="104608" customFormat="1" x14ac:dyDescent="0.35"/>
    <row r="104609" customFormat="1" x14ac:dyDescent="0.35"/>
    <row r="104610" customFormat="1" x14ac:dyDescent="0.35"/>
    <row r="104611" customFormat="1" x14ac:dyDescent="0.35"/>
    <row r="104612" customFormat="1" x14ac:dyDescent="0.35"/>
    <row r="104613" customFormat="1" x14ac:dyDescent="0.35"/>
    <row r="104614" customFormat="1" x14ac:dyDescent="0.35"/>
    <row r="104615" customFormat="1" x14ac:dyDescent="0.35"/>
    <row r="104616" customFormat="1" x14ac:dyDescent="0.35"/>
    <row r="104617" customFormat="1" x14ac:dyDescent="0.35"/>
    <row r="104618" customFormat="1" x14ac:dyDescent="0.35"/>
    <row r="104619" customFormat="1" x14ac:dyDescent="0.35"/>
    <row r="104620" customFormat="1" x14ac:dyDescent="0.35"/>
    <row r="104621" customFormat="1" x14ac:dyDescent="0.35"/>
    <row r="104622" customFormat="1" x14ac:dyDescent="0.35"/>
    <row r="104623" customFormat="1" x14ac:dyDescent="0.35"/>
    <row r="104624" customFormat="1" x14ac:dyDescent="0.35"/>
    <row r="104625" customFormat="1" x14ac:dyDescent="0.35"/>
    <row r="104626" customFormat="1" x14ac:dyDescent="0.35"/>
    <row r="104627" customFormat="1" x14ac:dyDescent="0.35"/>
    <row r="104628" customFormat="1" x14ac:dyDescent="0.35"/>
    <row r="104629" customFormat="1" x14ac:dyDescent="0.35"/>
    <row r="104630" customFormat="1" x14ac:dyDescent="0.35"/>
    <row r="104631" customFormat="1" x14ac:dyDescent="0.35"/>
    <row r="104632" customFormat="1" x14ac:dyDescent="0.35"/>
    <row r="104633" customFormat="1" x14ac:dyDescent="0.35"/>
    <row r="104634" customFormat="1" x14ac:dyDescent="0.35"/>
    <row r="104635" customFormat="1" x14ac:dyDescent="0.35"/>
    <row r="104636" customFormat="1" x14ac:dyDescent="0.35"/>
    <row r="104637" customFormat="1" x14ac:dyDescent="0.35"/>
    <row r="104638" customFormat="1" x14ac:dyDescent="0.35"/>
    <row r="104639" customFormat="1" x14ac:dyDescent="0.35"/>
    <row r="104640" customFormat="1" x14ac:dyDescent="0.35"/>
    <row r="104641" customFormat="1" x14ac:dyDescent="0.35"/>
    <row r="104642" customFormat="1" x14ac:dyDescent="0.35"/>
    <row r="104643" customFormat="1" x14ac:dyDescent="0.35"/>
    <row r="104644" customFormat="1" x14ac:dyDescent="0.35"/>
    <row r="104645" customFormat="1" x14ac:dyDescent="0.35"/>
    <row r="104646" customFormat="1" x14ac:dyDescent="0.35"/>
    <row r="104647" customFormat="1" x14ac:dyDescent="0.35"/>
    <row r="104648" customFormat="1" x14ac:dyDescent="0.35"/>
    <row r="104649" customFormat="1" x14ac:dyDescent="0.35"/>
    <row r="104650" customFormat="1" x14ac:dyDescent="0.35"/>
    <row r="104651" customFormat="1" x14ac:dyDescent="0.35"/>
    <row r="104652" customFormat="1" x14ac:dyDescent="0.35"/>
    <row r="104653" customFormat="1" x14ac:dyDescent="0.35"/>
    <row r="104654" customFormat="1" x14ac:dyDescent="0.35"/>
    <row r="104655" customFormat="1" x14ac:dyDescent="0.35"/>
    <row r="104656" customFormat="1" x14ac:dyDescent="0.35"/>
    <row r="104657" customFormat="1" x14ac:dyDescent="0.35"/>
    <row r="104658" customFormat="1" x14ac:dyDescent="0.35"/>
    <row r="104659" customFormat="1" x14ac:dyDescent="0.35"/>
    <row r="104660" customFormat="1" x14ac:dyDescent="0.35"/>
    <row r="104661" customFormat="1" x14ac:dyDescent="0.35"/>
    <row r="104662" customFormat="1" x14ac:dyDescent="0.35"/>
    <row r="104663" customFormat="1" x14ac:dyDescent="0.35"/>
    <row r="104664" customFormat="1" x14ac:dyDescent="0.35"/>
    <row r="104665" customFormat="1" x14ac:dyDescent="0.35"/>
    <row r="104666" customFormat="1" x14ac:dyDescent="0.35"/>
    <row r="104667" customFormat="1" x14ac:dyDescent="0.35"/>
    <row r="104668" customFormat="1" x14ac:dyDescent="0.35"/>
    <row r="104669" customFormat="1" x14ac:dyDescent="0.35"/>
    <row r="104670" customFormat="1" x14ac:dyDescent="0.35"/>
    <row r="104671" customFormat="1" x14ac:dyDescent="0.35"/>
    <row r="104672" customFormat="1" x14ac:dyDescent="0.35"/>
    <row r="104673" customFormat="1" x14ac:dyDescent="0.35"/>
    <row r="104674" customFormat="1" x14ac:dyDescent="0.35"/>
    <row r="104675" customFormat="1" x14ac:dyDescent="0.35"/>
    <row r="104676" customFormat="1" x14ac:dyDescent="0.35"/>
    <row r="104677" customFormat="1" x14ac:dyDescent="0.35"/>
    <row r="104678" customFormat="1" x14ac:dyDescent="0.35"/>
    <row r="104679" customFormat="1" x14ac:dyDescent="0.35"/>
    <row r="104680" customFormat="1" x14ac:dyDescent="0.35"/>
    <row r="104681" customFormat="1" x14ac:dyDescent="0.35"/>
    <row r="104682" customFormat="1" x14ac:dyDescent="0.35"/>
    <row r="104683" customFormat="1" x14ac:dyDescent="0.35"/>
    <row r="104684" customFormat="1" x14ac:dyDescent="0.35"/>
    <row r="104685" customFormat="1" x14ac:dyDescent="0.35"/>
    <row r="104686" customFormat="1" x14ac:dyDescent="0.35"/>
    <row r="104687" customFormat="1" x14ac:dyDescent="0.35"/>
    <row r="104688" customFormat="1" x14ac:dyDescent="0.35"/>
    <row r="104689" customFormat="1" x14ac:dyDescent="0.35"/>
    <row r="104690" customFormat="1" x14ac:dyDescent="0.35"/>
    <row r="104691" customFormat="1" x14ac:dyDescent="0.35"/>
    <row r="104692" customFormat="1" x14ac:dyDescent="0.35"/>
    <row r="104693" customFormat="1" x14ac:dyDescent="0.35"/>
    <row r="104694" customFormat="1" x14ac:dyDescent="0.35"/>
    <row r="104695" customFormat="1" x14ac:dyDescent="0.35"/>
    <row r="104696" customFormat="1" x14ac:dyDescent="0.35"/>
    <row r="104697" customFormat="1" x14ac:dyDescent="0.35"/>
    <row r="104698" customFormat="1" x14ac:dyDescent="0.35"/>
    <row r="104699" customFormat="1" x14ac:dyDescent="0.35"/>
    <row r="104700" customFormat="1" x14ac:dyDescent="0.35"/>
    <row r="104701" customFormat="1" x14ac:dyDescent="0.35"/>
    <row r="104702" customFormat="1" x14ac:dyDescent="0.35"/>
    <row r="104703" customFormat="1" x14ac:dyDescent="0.35"/>
    <row r="104704" customFormat="1" x14ac:dyDescent="0.35"/>
    <row r="104705" customFormat="1" x14ac:dyDescent="0.35"/>
    <row r="104706" customFormat="1" x14ac:dyDescent="0.35"/>
    <row r="104707" customFormat="1" x14ac:dyDescent="0.35"/>
    <row r="104708" customFormat="1" x14ac:dyDescent="0.35"/>
    <row r="104709" customFormat="1" x14ac:dyDescent="0.35"/>
    <row r="104710" customFormat="1" x14ac:dyDescent="0.35"/>
    <row r="104711" customFormat="1" x14ac:dyDescent="0.35"/>
    <row r="104712" customFormat="1" x14ac:dyDescent="0.35"/>
    <row r="104713" customFormat="1" x14ac:dyDescent="0.35"/>
    <row r="104714" customFormat="1" x14ac:dyDescent="0.35"/>
    <row r="104715" customFormat="1" x14ac:dyDescent="0.35"/>
    <row r="104716" customFormat="1" x14ac:dyDescent="0.35"/>
    <row r="104717" customFormat="1" x14ac:dyDescent="0.35"/>
    <row r="104718" customFormat="1" x14ac:dyDescent="0.35"/>
    <row r="104719" customFormat="1" x14ac:dyDescent="0.35"/>
    <row r="104720" customFormat="1" x14ac:dyDescent="0.35"/>
    <row r="104721" customFormat="1" x14ac:dyDescent="0.35"/>
    <row r="104722" customFormat="1" x14ac:dyDescent="0.35"/>
    <row r="104723" customFormat="1" x14ac:dyDescent="0.35"/>
    <row r="104724" customFormat="1" x14ac:dyDescent="0.35"/>
    <row r="104725" customFormat="1" x14ac:dyDescent="0.35"/>
    <row r="104726" customFormat="1" x14ac:dyDescent="0.35"/>
    <row r="104727" customFormat="1" x14ac:dyDescent="0.35"/>
    <row r="104728" customFormat="1" x14ac:dyDescent="0.35"/>
    <row r="104729" customFormat="1" x14ac:dyDescent="0.35"/>
    <row r="104730" customFormat="1" x14ac:dyDescent="0.35"/>
    <row r="104731" customFormat="1" x14ac:dyDescent="0.35"/>
    <row r="104732" customFormat="1" x14ac:dyDescent="0.35"/>
    <row r="104733" customFormat="1" x14ac:dyDescent="0.35"/>
    <row r="104734" customFormat="1" x14ac:dyDescent="0.35"/>
    <row r="104735" customFormat="1" x14ac:dyDescent="0.35"/>
    <row r="104736" customFormat="1" x14ac:dyDescent="0.35"/>
    <row r="104737" customFormat="1" x14ac:dyDescent="0.35"/>
    <row r="104738" customFormat="1" x14ac:dyDescent="0.35"/>
    <row r="104739" customFormat="1" x14ac:dyDescent="0.35"/>
    <row r="104740" customFormat="1" x14ac:dyDescent="0.35"/>
    <row r="104741" customFormat="1" x14ac:dyDescent="0.35"/>
    <row r="104742" customFormat="1" x14ac:dyDescent="0.35"/>
    <row r="104743" customFormat="1" x14ac:dyDescent="0.35"/>
    <row r="104744" customFormat="1" x14ac:dyDescent="0.35"/>
    <row r="104745" customFormat="1" x14ac:dyDescent="0.35"/>
    <row r="104746" customFormat="1" x14ac:dyDescent="0.35"/>
    <row r="104747" customFormat="1" x14ac:dyDescent="0.35"/>
    <row r="104748" customFormat="1" x14ac:dyDescent="0.35"/>
    <row r="104749" customFormat="1" x14ac:dyDescent="0.35"/>
    <row r="104750" customFormat="1" x14ac:dyDescent="0.35"/>
    <row r="104751" customFormat="1" x14ac:dyDescent="0.35"/>
    <row r="104752" customFormat="1" x14ac:dyDescent="0.35"/>
    <row r="104753" customFormat="1" x14ac:dyDescent="0.35"/>
    <row r="104754" customFormat="1" x14ac:dyDescent="0.35"/>
    <row r="104755" customFormat="1" x14ac:dyDescent="0.35"/>
    <row r="104756" customFormat="1" x14ac:dyDescent="0.35"/>
    <row r="104757" customFormat="1" x14ac:dyDescent="0.35"/>
    <row r="104758" customFormat="1" x14ac:dyDescent="0.35"/>
    <row r="104759" customFormat="1" x14ac:dyDescent="0.35"/>
    <row r="104760" customFormat="1" x14ac:dyDescent="0.35"/>
    <row r="104761" customFormat="1" x14ac:dyDescent="0.35"/>
    <row r="104762" customFormat="1" x14ac:dyDescent="0.35"/>
    <row r="104763" customFormat="1" x14ac:dyDescent="0.35"/>
    <row r="104764" customFormat="1" x14ac:dyDescent="0.35"/>
    <row r="104765" customFormat="1" x14ac:dyDescent="0.35"/>
    <row r="104766" customFormat="1" x14ac:dyDescent="0.35"/>
    <row r="104767" customFormat="1" x14ac:dyDescent="0.35"/>
    <row r="104768" customFormat="1" x14ac:dyDescent="0.35"/>
    <row r="104769" customFormat="1" x14ac:dyDescent="0.35"/>
    <row r="104770" customFormat="1" x14ac:dyDescent="0.35"/>
    <row r="104771" customFormat="1" x14ac:dyDescent="0.35"/>
    <row r="104772" customFormat="1" x14ac:dyDescent="0.35"/>
    <row r="104773" customFormat="1" x14ac:dyDescent="0.35"/>
    <row r="104774" customFormat="1" x14ac:dyDescent="0.35"/>
    <row r="104775" customFormat="1" x14ac:dyDescent="0.35"/>
    <row r="104776" customFormat="1" x14ac:dyDescent="0.35"/>
    <row r="104777" customFormat="1" x14ac:dyDescent="0.35"/>
    <row r="104778" customFormat="1" x14ac:dyDescent="0.35"/>
    <row r="104779" customFormat="1" x14ac:dyDescent="0.35"/>
    <row r="104780" customFormat="1" x14ac:dyDescent="0.35"/>
    <row r="104781" customFormat="1" x14ac:dyDescent="0.35"/>
    <row r="104782" customFormat="1" x14ac:dyDescent="0.35"/>
    <row r="104783" customFormat="1" x14ac:dyDescent="0.35"/>
    <row r="104784" customFormat="1" x14ac:dyDescent="0.35"/>
    <row r="104785" customFormat="1" x14ac:dyDescent="0.35"/>
    <row r="104786" customFormat="1" x14ac:dyDescent="0.35"/>
    <row r="104787" customFormat="1" x14ac:dyDescent="0.35"/>
    <row r="104788" customFormat="1" x14ac:dyDescent="0.35"/>
    <row r="104789" customFormat="1" x14ac:dyDescent="0.35"/>
    <row r="104790" customFormat="1" x14ac:dyDescent="0.35"/>
    <row r="104791" customFormat="1" x14ac:dyDescent="0.35"/>
    <row r="104792" customFormat="1" x14ac:dyDescent="0.35"/>
    <row r="104793" customFormat="1" x14ac:dyDescent="0.35"/>
    <row r="104794" customFormat="1" x14ac:dyDescent="0.35"/>
    <row r="104795" customFormat="1" x14ac:dyDescent="0.35"/>
    <row r="104796" customFormat="1" x14ac:dyDescent="0.35"/>
    <row r="104797" customFormat="1" x14ac:dyDescent="0.35"/>
    <row r="104798" customFormat="1" x14ac:dyDescent="0.35"/>
    <row r="104799" customFormat="1" x14ac:dyDescent="0.35"/>
    <row r="104800" customFormat="1" x14ac:dyDescent="0.35"/>
    <row r="104801" customFormat="1" x14ac:dyDescent="0.35"/>
    <row r="104802" customFormat="1" x14ac:dyDescent="0.35"/>
    <row r="104803" customFormat="1" x14ac:dyDescent="0.35"/>
    <row r="104804" customFormat="1" x14ac:dyDescent="0.35"/>
    <row r="104805" customFormat="1" x14ac:dyDescent="0.35"/>
    <row r="104806" customFormat="1" x14ac:dyDescent="0.35"/>
    <row r="104807" customFormat="1" x14ac:dyDescent="0.35"/>
    <row r="104808" customFormat="1" x14ac:dyDescent="0.35"/>
    <row r="104809" customFormat="1" x14ac:dyDescent="0.35"/>
    <row r="104810" customFormat="1" x14ac:dyDescent="0.35"/>
    <row r="104811" customFormat="1" x14ac:dyDescent="0.35"/>
    <row r="104812" customFormat="1" x14ac:dyDescent="0.35"/>
    <row r="104813" customFormat="1" x14ac:dyDescent="0.35"/>
    <row r="104814" customFormat="1" x14ac:dyDescent="0.35"/>
    <row r="104815" customFormat="1" x14ac:dyDescent="0.35"/>
    <row r="104816" customFormat="1" x14ac:dyDescent="0.35"/>
    <row r="104817" customFormat="1" x14ac:dyDescent="0.35"/>
    <row r="104818" customFormat="1" x14ac:dyDescent="0.35"/>
    <row r="104819" customFormat="1" x14ac:dyDescent="0.35"/>
    <row r="104820" customFormat="1" x14ac:dyDescent="0.35"/>
    <row r="104821" customFormat="1" x14ac:dyDescent="0.35"/>
    <row r="104822" customFormat="1" x14ac:dyDescent="0.35"/>
    <row r="104823" customFormat="1" x14ac:dyDescent="0.35"/>
    <row r="104824" customFormat="1" x14ac:dyDescent="0.35"/>
    <row r="104825" customFormat="1" x14ac:dyDescent="0.35"/>
    <row r="104826" customFormat="1" x14ac:dyDescent="0.35"/>
    <row r="104827" customFormat="1" x14ac:dyDescent="0.35"/>
    <row r="104828" customFormat="1" x14ac:dyDescent="0.35"/>
    <row r="104829" customFormat="1" x14ac:dyDescent="0.35"/>
    <row r="104830" customFormat="1" x14ac:dyDescent="0.35"/>
    <row r="104831" customFormat="1" x14ac:dyDescent="0.35"/>
    <row r="104832" customFormat="1" x14ac:dyDescent="0.35"/>
    <row r="104833" customFormat="1" x14ac:dyDescent="0.35"/>
    <row r="104834" customFormat="1" x14ac:dyDescent="0.35"/>
    <row r="104835" customFormat="1" x14ac:dyDescent="0.35"/>
    <row r="104836" customFormat="1" x14ac:dyDescent="0.35"/>
    <row r="104837" customFormat="1" x14ac:dyDescent="0.35"/>
    <row r="104838" customFormat="1" x14ac:dyDescent="0.35"/>
    <row r="104839" customFormat="1" x14ac:dyDescent="0.35"/>
    <row r="104840" customFormat="1" x14ac:dyDescent="0.35"/>
    <row r="104841" customFormat="1" x14ac:dyDescent="0.35"/>
    <row r="104842" customFormat="1" x14ac:dyDescent="0.35"/>
    <row r="104843" customFormat="1" x14ac:dyDescent="0.35"/>
    <row r="104844" customFormat="1" x14ac:dyDescent="0.35"/>
    <row r="104845" customFormat="1" x14ac:dyDescent="0.35"/>
    <row r="104846" customFormat="1" x14ac:dyDescent="0.35"/>
    <row r="104847" customFormat="1" x14ac:dyDescent="0.35"/>
    <row r="104848" customFormat="1" x14ac:dyDescent="0.35"/>
    <row r="104849" customFormat="1" x14ac:dyDescent="0.35"/>
    <row r="104850" customFormat="1" x14ac:dyDescent="0.35"/>
    <row r="104851" customFormat="1" x14ac:dyDescent="0.35"/>
    <row r="104852" customFormat="1" x14ac:dyDescent="0.35"/>
    <row r="104853" customFormat="1" x14ac:dyDescent="0.35"/>
    <row r="104854" customFormat="1" x14ac:dyDescent="0.35"/>
    <row r="104855" customFormat="1" x14ac:dyDescent="0.35"/>
    <row r="104856" customFormat="1" x14ac:dyDescent="0.35"/>
    <row r="104857" customFormat="1" x14ac:dyDescent="0.35"/>
    <row r="104858" customFormat="1" x14ac:dyDescent="0.35"/>
    <row r="104859" customFormat="1" x14ac:dyDescent="0.35"/>
    <row r="104860" customFormat="1" x14ac:dyDescent="0.35"/>
    <row r="104861" customFormat="1" x14ac:dyDescent="0.35"/>
    <row r="104862" customFormat="1" x14ac:dyDescent="0.35"/>
    <row r="104863" customFormat="1" x14ac:dyDescent="0.35"/>
    <row r="104864" customFormat="1" x14ac:dyDescent="0.35"/>
    <row r="104865" customFormat="1" x14ac:dyDescent="0.35"/>
    <row r="104866" customFormat="1" x14ac:dyDescent="0.35"/>
    <row r="104867" customFormat="1" x14ac:dyDescent="0.35"/>
    <row r="104868" customFormat="1" x14ac:dyDescent="0.35"/>
    <row r="104869" customFormat="1" x14ac:dyDescent="0.35"/>
    <row r="104870" customFormat="1" x14ac:dyDescent="0.35"/>
    <row r="104871" customFormat="1" x14ac:dyDescent="0.35"/>
    <row r="104872" customFormat="1" x14ac:dyDescent="0.35"/>
    <row r="104873" customFormat="1" x14ac:dyDescent="0.35"/>
    <row r="104874" customFormat="1" x14ac:dyDescent="0.35"/>
    <row r="104875" customFormat="1" x14ac:dyDescent="0.35"/>
    <row r="104876" customFormat="1" x14ac:dyDescent="0.35"/>
    <row r="104877" customFormat="1" x14ac:dyDescent="0.35"/>
    <row r="104878" customFormat="1" x14ac:dyDescent="0.35"/>
    <row r="104879" customFormat="1" x14ac:dyDescent="0.35"/>
    <row r="104880" customFormat="1" x14ac:dyDescent="0.35"/>
    <row r="104881" customFormat="1" x14ac:dyDescent="0.35"/>
    <row r="104882" customFormat="1" x14ac:dyDescent="0.35"/>
    <row r="104883" customFormat="1" x14ac:dyDescent="0.35"/>
    <row r="104884" customFormat="1" x14ac:dyDescent="0.35"/>
    <row r="104885" customFormat="1" x14ac:dyDescent="0.35"/>
    <row r="104886" customFormat="1" x14ac:dyDescent="0.35"/>
    <row r="104887" customFormat="1" x14ac:dyDescent="0.35"/>
    <row r="104888" customFormat="1" x14ac:dyDescent="0.35"/>
    <row r="104889" customFormat="1" x14ac:dyDescent="0.35"/>
    <row r="104890" customFormat="1" x14ac:dyDescent="0.35"/>
    <row r="104891" customFormat="1" x14ac:dyDescent="0.35"/>
    <row r="104892" customFormat="1" x14ac:dyDescent="0.35"/>
    <row r="104893" customFormat="1" x14ac:dyDescent="0.35"/>
    <row r="104894" customFormat="1" x14ac:dyDescent="0.35"/>
    <row r="104895" customFormat="1" x14ac:dyDescent="0.35"/>
    <row r="104896" customFormat="1" x14ac:dyDescent="0.35"/>
    <row r="104897" customFormat="1" x14ac:dyDescent="0.35"/>
    <row r="104898" customFormat="1" x14ac:dyDescent="0.35"/>
    <row r="104899" customFormat="1" x14ac:dyDescent="0.35"/>
    <row r="104900" customFormat="1" x14ac:dyDescent="0.35"/>
    <row r="104901" customFormat="1" x14ac:dyDescent="0.35"/>
    <row r="104902" customFormat="1" x14ac:dyDescent="0.35"/>
    <row r="104903" customFormat="1" x14ac:dyDescent="0.35"/>
    <row r="104904" customFormat="1" x14ac:dyDescent="0.35"/>
    <row r="104905" customFormat="1" x14ac:dyDescent="0.35"/>
    <row r="104906" customFormat="1" x14ac:dyDescent="0.35"/>
    <row r="104907" customFormat="1" x14ac:dyDescent="0.35"/>
    <row r="104908" customFormat="1" x14ac:dyDescent="0.35"/>
    <row r="104909" customFormat="1" x14ac:dyDescent="0.35"/>
    <row r="104910" customFormat="1" x14ac:dyDescent="0.35"/>
    <row r="104911" customFormat="1" x14ac:dyDescent="0.35"/>
    <row r="104912" customFormat="1" x14ac:dyDescent="0.35"/>
    <row r="104913" customFormat="1" x14ac:dyDescent="0.35"/>
    <row r="104914" customFormat="1" x14ac:dyDescent="0.35"/>
    <row r="104915" customFormat="1" x14ac:dyDescent="0.35"/>
    <row r="104916" customFormat="1" x14ac:dyDescent="0.35"/>
    <row r="104917" customFormat="1" x14ac:dyDescent="0.35"/>
    <row r="104918" customFormat="1" x14ac:dyDescent="0.35"/>
    <row r="104919" customFormat="1" x14ac:dyDescent="0.35"/>
    <row r="104920" customFormat="1" x14ac:dyDescent="0.35"/>
    <row r="104921" customFormat="1" x14ac:dyDescent="0.35"/>
    <row r="104922" customFormat="1" x14ac:dyDescent="0.35"/>
    <row r="104923" customFormat="1" x14ac:dyDescent="0.35"/>
    <row r="104924" customFormat="1" x14ac:dyDescent="0.35"/>
    <row r="104925" customFormat="1" x14ac:dyDescent="0.35"/>
    <row r="104926" customFormat="1" x14ac:dyDescent="0.35"/>
    <row r="104927" customFormat="1" x14ac:dyDescent="0.35"/>
    <row r="104928" customFormat="1" x14ac:dyDescent="0.35"/>
    <row r="104929" customFormat="1" x14ac:dyDescent="0.35"/>
    <row r="104930" customFormat="1" x14ac:dyDescent="0.35"/>
    <row r="104931" customFormat="1" x14ac:dyDescent="0.35"/>
    <row r="104932" customFormat="1" x14ac:dyDescent="0.35"/>
    <row r="104933" customFormat="1" x14ac:dyDescent="0.35"/>
    <row r="104934" customFormat="1" x14ac:dyDescent="0.35"/>
    <row r="104935" customFormat="1" x14ac:dyDescent="0.35"/>
    <row r="104936" customFormat="1" x14ac:dyDescent="0.35"/>
    <row r="104937" customFormat="1" x14ac:dyDescent="0.35"/>
    <row r="104938" customFormat="1" x14ac:dyDescent="0.35"/>
    <row r="104939" customFormat="1" x14ac:dyDescent="0.35"/>
    <row r="104940" customFormat="1" x14ac:dyDescent="0.35"/>
    <row r="104941" customFormat="1" x14ac:dyDescent="0.35"/>
    <row r="104942" customFormat="1" x14ac:dyDescent="0.35"/>
    <row r="104943" customFormat="1" x14ac:dyDescent="0.35"/>
    <row r="104944" customFormat="1" x14ac:dyDescent="0.35"/>
    <row r="104945" customFormat="1" x14ac:dyDescent="0.35"/>
    <row r="104946" customFormat="1" x14ac:dyDescent="0.35"/>
    <row r="104947" customFormat="1" x14ac:dyDescent="0.35"/>
    <row r="104948" customFormat="1" x14ac:dyDescent="0.35"/>
    <row r="104949" customFormat="1" x14ac:dyDescent="0.35"/>
    <row r="104950" customFormat="1" x14ac:dyDescent="0.35"/>
    <row r="104951" customFormat="1" x14ac:dyDescent="0.35"/>
    <row r="104952" customFormat="1" x14ac:dyDescent="0.35"/>
    <row r="104953" customFormat="1" x14ac:dyDescent="0.35"/>
    <row r="104954" customFormat="1" x14ac:dyDescent="0.35"/>
    <row r="104955" customFormat="1" x14ac:dyDescent="0.35"/>
    <row r="104956" customFormat="1" x14ac:dyDescent="0.35"/>
    <row r="104957" customFormat="1" x14ac:dyDescent="0.35"/>
    <row r="104958" customFormat="1" x14ac:dyDescent="0.35"/>
    <row r="104959" customFormat="1" x14ac:dyDescent="0.35"/>
    <row r="104960" customFormat="1" x14ac:dyDescent="0.35"/>
    <row r="104961" customFormat="1" x14ac:dyDescent="0.35"/>
    <row r="104962" customFormat="1" x14ac:dyDescent="0.35"/>
    <row r="104963" customFormat="1" x14ac:dyDescent="0.35"/>
    <row r="104964" customFormat="1" x14ac:dyDescent="0.35"/>
    <row r="104965" customFormat="1" x14ac:dyDescent="0.35"/>
    <row r="104966" customFormat="1" x14ac:dyDescent="0.35"/>
    <row r="104967" customFormat="1" x14ac:dyDescent="0.35"/>
    <row r="104968" customFormat="1" x14ac:dyDescent="0.35"/>
    <row r="104969" customFormat="1" x14ac:dyDescent="0.35"/>
    <row r="104970" customFormat="1" x14ac:dyDescent="0.35"/>
    <row r="104971" customFormat="1" x14ac:dyDescent="0.35"/>
    <row r="104972" customFormat="1" x14ac:dyDescent="0.35"/>
    <row r="104973" customFormat="1" x14ac:dyDescent="0.35"/>
    <row r="104974" customFormat="1" x14ac:dyDescent="0.35"/>
    <row r="104975" customFormat="1" x14ac:dyDescent="0.35"/>
    <row r="104976" customFormat="1" x14ac:dyDescent="0.35"/>
    <row r="104977" customFormat="1" x14ac:dyDescent="0.35"/>
    <row r="104978" customFormat="1" x14ac:dyDescent="0.35"/>
    <row r="104979" customFormat="1" x14ac:dyDescent="0.35"/>
    <row r="104980" customFormat="1" x14ac:dyDescent="0.35"/>
    <row r="104981" customFormat="1" x14ac:dyDescent="0.35"/>
    <row r="104982" customFormat="1" x14ac:dyDescent="0.35"/>
    <row r="104983" customFormat="1" x14ac:dyDescent="0.35"/>
    <row r="104984" customFormat="1" x14ac:dyDescent="0.35"/>
    <row r="104985" customFormat="1" x14ac:dyDescent="0.35"/>
    <row r="104986" customFormat="1" x14ac:dyDescent="0.35"/>
    <row r="104987" customFormat="1" x14ac:dyDescent="0.35"/>
    <row r="104988" customFormat="1" x14ac:dyDescent="0.35"/>
    <row r="104989" customFormat="1" x14ac:dyDescent="0.35"/>
    <row r="104990" customFormat="1" x14ac:dyDescent="0.35"/>
    <row r="104991" customFormat="1" x14ac:dyDescent="0.35"/>
    <row r="104992" customFormat="1" x14ac:dyDescent="0.35"/>
    <row r="104993" customFormat="1" x14ac:dyDescent="0.35"/>
    <row r="104994" customFormat="1" x14ac:dyDescent="0.35"/>
    <row r="104995" customFormat="1" x14ac:dyDescent="0.35"/>
    <row r="104996" customFormat="1" x14ac:dyDescent="0.35"/>
    <row r="104997" customFormat="1" x14ac:dyDescent="0.35"/>
    <row r="104998" customFormat="1" x14ac:dyDescent="0.35"/>
    <row r="104999" customFormat="1" x14ac:dyDescent="0.35"/>
    <row r="105000" customFormat="1" x14ac:dyDescent="0.35"/>
    <row r="105001" customFormat="1" x14ac:dyDescent="0.35"/>
    <row r="105002" customFormat="1" x14ac:dyDescent="0.35"/>
    <row r="105003" customFormat="1" x14ac:dyDescent="0.35"/>
    <row r="105004" customFormat="1" x14ac:dyDescent="0.35"/>
    <row r="105005" customFormat="1" x14ac:dyDescent="0.35"/>
    <row r="105006" customFormat="1" x14ac:dyDescent="0.35"/>
    <row r="105007" customFormat="1" x14ac:dyDescent="0.35"/>
    <row r="105008" customFormat="1" x14ac:dyDescent="0.35"/>
    <row r="105009" customFormat="1" x14ac:dyDescent="0.35"/>
    <row r="105010" customFormat="1" x14ac:dyDescent="0.35"/>
    <row r="105011" customFormat="1" x14ac:dyDescent="0.35"/>
    <row r="105012" customFormat="1" x14ac:dyDescent="0.35"/>
    <row r="105013" customFormat="1" x14ac:dyDescent="0.35"/>
    <row r="105014" customFormat="1" x14ac:dyDescent="0.35"/>
    <row r="105015" customFormat="1" x14ac:dyDescent="0.35"/>
    <row r="105016" customFormat="1" x14ac:dyDescent="0.35"/>
    <row r="105017" customFormat="1" x14ac:dyDescent="0.35"/>
    <row r="105018" customFormat="1" x14ac:dyDescent="0.35"/>
    <row r="105019" customFormat="1" x14ac:dyDescent="0.35"/>
    <row r="105020" customFormat="1" x14ac:dyDescent="0.35"/>
    <row r="105021" customFormat="1" x14ac:dyDescent="0.35"/>
    <row r="105022" customFormat="1" x14ac:dyDescent="0.35"/>
    <row r="105023" customFormat="1" x14ac:dyDescent="0.35"/>
    <row r="105024" customFormat="1" x14ac:dyDescent="0.35"/>
    <row r="105025" customFormat="1" x14ac:dyDescent="0.35"/>
    <row r="105026" customFormat="1" x14ac:dyDescent="0.35"/>
    <row r="105027" customFormat="1" x14ac:dyDescent="0.35"/>
    <row r="105028" customFormat="1" x14ac:dyDescent="0.35"/>
    <row r="105029" customFormat="1" x14ac:dyDescent="0.35"/>
    <row r="105030" customFormat="1" x14ac:dyDescent="0.35"/>
    <row r="105031" customFormat="1" x14ac:dyDescent="0.35"/>
    <row r="105032" customFormat="1" x14ac:dyDescent="0.35"/>
    <row r="105033" customFormat="1" x14ac:dyDescent="0.35"/>
    <row r="105034" customFormat="1" x14ac:dyDescent="0.35"/>
    <row r="105035" customFormat="1" x14ac:dyDescent="0.35"/>
    <row r="105036" customFormat="1" x14ac:dyDescent="0.35"/>
    <row r="105037" customFormat="1" x14ac:dyDescent="0.35"/>
    <row r="105038" customFormat="1" x14ac:dyDescent="0.35"/>
    <row r="105039" customFormat="1" x14ac:dyDescent="0.35"/>
    <row r="105040" customFormat="1" x14ac:dyDescent="0.35"/>
    <row r="105041" customFormat="1" x14ac:dyDescent="0.35"/>
    <row r="105042" customFormat="1" x14ac:dyDescent="0.35"/>
    <row r="105043" customFormat="1" x14ac:dyDescent="0.35"/>
    <row r="105044" customFormat="1" x14ac:dyDescent="0.35"/>
    <row r="105045" customFormat="1" x14ac:dyDescent="0.35"/>
    <row r="105046" customFormat="1" x14ac:dyDescent="0.35"/>
    <row r="105047" customFormat="1" x14ac:dyDescent="0.35"/>
    <row r="105048" customFormat="1" x14ac:dyDescent="0.35"/>
    <row r="105049" customFormat="1" x14ac:dyDescent="0.35"/>
    <row r="105050" customFormat="1" x14ac:dyDescent="0.35"/>
    <row r="105051" customFormat="1" x14ac:dyDescent="0.35"/>
    <row r="105052" customFormat="1" x14ac:dyDescent="0.35"/>
    <row r="105053" customFormat="1" x14ac:dyDescent="0.35"/>
    <row r="105054" customFormat="1" x14ac:dyDescent="0.35"/>
    <row r="105055" customFormat="1" x14ac:dyDescent="0.35"/>
    <row r="105056" customFormat="1" x14ac:dyDescent="0.35"/>
    <row r="105057" customFormat="1" x14ac:dyDescent="0.35"/>
    <row r="105058" customFormat="1" x14ac:dyDescent="0.35"/>
    <row r="105059" customFormat="1" x14ac:dyDescent="0.35"/>
    <row r="105060" customFormat="1" x14ac:dyDescent="0.35"/>
    <row r="105061" customFormat="1" x14ac:dyDescent="0.35"/>
    <row r="105062" customFormat="1" x14ac:dyDescent="0.35"/>
    <row r="105063" customFormat="1" x14ac:dyDescent="0.35"/>
    <row r="105064" customFormat="1" x14ac:dyDescent="0.35"/>
    <row r="105065" customFormat="1" x14ac:dyDescent="0.35"/>
    <row r="105066" customFormat="1" x14ac:dyDescent="0.35"/>
    <row r="105067" customFormat="1" x14ac:dyDescent="0.35"/>
    <row r="105068" customFormat="1" x14ac:dyDescent="0.35"/>
    <row r="105069" customFormat="1" x14ac:dyDescent="0.35"/>
    <row r="105070" customFormat="1" x14ac:dyDescent="0.35"/>
    <row r="105071" customFormat="1" x14ac:dyDescent="0.35"/>
    <row r="105072" customFormat="1" x14ac:dyDescent="0.35"/>
    <row r="105073" customFormat="1" x14ac:dyDescent="0.35"/>
    <row r="105074" customFormat="1" x14ac:dyDescent="0.35"/>
    <row r="105075" customFormat="1" x14ac:dyDescent="0.35"/>
    <row r="105076" customFormat="1" x14ac:dyDescent="0.35"/>
    <row r="105077" customFormat="1" x14ac:dyDescent="0.35"/>
    <row r="105078" customFormat="1" x14ac:dyDescent="0.35"/>
    <row r="105079" customFormat="1" x14ac:dyDescent="0.35"/>
    <row r="105080" customFormat="1" x14ac:dyDescent="0.35"/>
    <row r="105081" customFormat="1" x14ac:dyDescent="0.35"/>
    <row r="105082" customFormat="1" x14ac:dyDescent="0.35"/>
    <row r="105083" customFormat="1" x14ac:dyDescent="0.35"/>
    <row r="105084" customFormat="1" x14ac:dyDescent="0.35"/>
    <row r="105085" customFormat="1" x14ac:dyDescent="0.35"/>
    <row r="105086" customFormat="1" x14ac:dyDescent="0.35"/>
    <row r="105087" customFormat="1" x14ac:dyDescent="0.35"/>
    <row r="105088" customFormat="1" x14ac:dyDescent="0.35"/>
    <row r="105089" customFormat="1" x14ac:dyDescent="0.35"/>
    <row r="105090" customFormat="1" x14ac:dyDescent="0.35"/>
    <row r="105091" customFormat="1" x14ac:dyDescent="0.35"/>
    <row r="105092" customFormat="1" x14ac:dyDescent="0.35"/>
    <row r="105093" customFormat="1" x14ac:dyDescent="0.35"/>
    <row r="105094" customFormat="1" x14ac:dyDescent="0.35"/>
    <row r="105095" customFormat="1" x14ac:dyDescent="0.35"/>
    <row r="105096" customFormat="1" x14ac:dyDescent="0.35"/>
    <row r="105097" customFormat="1" x14ac:dyDescent="0.35"/>
    <row r="105098" customFormat="1" x14ac:dyDescent="0.35"/>
    <row r="105099" customFormat="1" x14ac:dyDescent="0.35"/>
    <row r="105100" customFormat="1" x14ac:dyDescent="0.35"/>
    <row r="105101" customFormat="1" x14ac:dyDescent="0.35"/>
    <row r="105102" customFormat="1" x14ac:dyDescent="0.35"/>
    <row r="105103" customFormat="1" x14ac:dyDescent="0.35"/>
    <row r="105104" customFormat="1" x14ac:dyDescent="0.35"/>
    <row r="105105" customFormat="1" x14ac:dyDescent="0.35"/>
    <row r="105106" customFormat="1" x14ac:dyDescent="0.35"/>
    <row r="105107" customFormat="1" x14ac:dyDescent="0.35"/>
    <row r="105108" customFormat="1" x14ac:dyDescent="0.35"/>
    <row r="105109" customFormat="1" x14ac:dyDescent="0.35"/>
    <row r="105110" customFormat="1" x14ac:dyDescent="0.35"/>
    <row r="105111" customFormat="1" x14ac:dyDescent="0.35"/>
    <row r="105112" customFormat="1" x14ac:dyDescent="0.35"/>
    <row r="105113" customFormat="1" x14ac:dyDescent="0.35"/>
    <row r="105114" customFormat="1" x14ac:dyDescent="0.35"/>
    <row r="105115" customFormat="1" x14ac:dyDescent="0.35"/>
    <row r="105116" customFormat="1" x14ac:dyDescent="0.35"/>
    <row r="105117" customFormat="1" x14ac:dyDescent="0.35"/>
    <row r="105118" customFormat="1" x14ac:dyDescent="0.35"/>
    <row r="105119" customFormat="1" x14ac:dyDescent="0.35"/>
    <row r="105120" customFormat="1" x14ac:dyDescent="0.35"/>
    <row r="105121" customFormat="1" x14ac:dyDescent="0.35"/>
    <row r="105122" customFormat="1" x14ac:dyDescent="0.35"/>
    <row r="105123" customFormat="1" x14ac:dyDescent="0.35"/>
    <row r="105124" customFormat="1" x14ac:dyDescent="0.35"/>
    <row r="105125" customFormat="1" x14ac:dyDescent="0.35"/>
    <row r="105126" customFormat="1" x14ac:dyDescent="0.35"/>
    <row r="105127" customFormat="1" x14ac:dyDescent="0.35"/>
    <row r="105128" customFormat="1" x14ac:dyDescent="0.35"/>
    <row r="105129" customFormat="1" x14ac:dyDescent="0.35"/>
    <row r="105130" customFormat="1" x14ac:dyDescent="0.35"/>
    <row r="105131" customFormat="1" x14ac:dyDescent="0.35"/>
    <row r="105132" customFormat="1" x14ac:dyDescent="0.35"/>
    <row r="105133" customFormat="1" x14ac:dyDescent="0.35"/>
    <row r="105134" customFormat="1" x14ac:dyDescent="0.35"/>
    <row r="105135" customFormat="1" x14ac:dyDescent="0.35"/>
    <row r="105136" customFormat="1" x14ac:dyDescent="0.35"/>
    <row r="105137" customFormat="1" x14ac:dyDescent="0.35"/>
    <row r="105138" customFormat="1" x14ac:dyDescent="0.35"/>
    <row r="105139" customFormat="1" x14ac:dyDescent="0.35"/>
    <row r="105140" customFormat="1" x14ac:dyDescent="0.35"/>
    <row r="105141" customFormat="1" x14ac:dyDescent="0.35"/>
    <row r="105142" customFormat="1" x14ac:dyDescent="0.35"/>
    <row r="105143" customFormat="1" x14ac:dyDescent="0.35"/>
    <row r="105144" customFormat="1" x14ac:dyDescent="0.35"/>
    <row r="105145" customFormat="1" x14ac:dyDescent="0.35"/>
    <row r="105146" customFormat="1" x14ac:dyDescent="0.35"/>
    <row r="105147" customFormat="1" x14ac:dyDescent="0.35"/>
    <row r="105148" customFormat="1" x14ac:dyDescent="0.35"/>
    <row r="105149" customFormat="1" x14ac:dyDescent="0.35"/>
    <row r="105150" customFormat="1" x14ac:dyDescent="0.35"/>
    <row r="105151" customFormat="1" x14ac:dyDescent="0.35"/>
    <row r="105152" customFormat="1" x14ac:dyDescent="0.35"/>
    <row r="105153" customFormat="1" x14ac:dyDescent="0.35"/>
    <row r="105154" customFormat="1" x14ac:dyDescent="0.35"/>
    <row r="105155" customFormat="1" x14ac:dyDescent="0.35"/>
    <row r="105156" customFormat="1" x14ac:dyDescent="0.35"/>
    <row r="105157" customFormat="1" x14ac:dyDescent="0.35"/>
    <row r="105158" customFormat="1" x14ac:dyDescent="0.35"/>
    <row r="105159" customFormat="1" x14ac:dyDescent="0.35"/>
    <row r="105160" customFormat="1" x14ac:dyDescent="0.35"/>
    <row r="105161" customFormat="1" x14ac:dyDescent="0.35"/>
    <row r="105162" customFormat="1" x14ac:dyDescent="0.35"/>
    <row r="105163" customFormat="1" x14ac:dyDescent="0.35"/>
    <row r="105164" customFormat="1" x14ac:dyDescent="0.35"/>
    <row r="105165" customFormat="1" x14ac:dyDescent="0.35"/>
    <row r="105166" customFormat="1" x14ac:dyDescent="0.35"/>
    <row r="105167" customFormat="1" x14ac:dyDescent="0.35"/>
    <row r="105168" customFormat="1" x14ac:dyDescent="0.35"/>
    <row r="105169" customFormat="1" x14ac:dyDescent="0.35"/>
    <row r="105170" customFormat="1" x14ac:dyDescent="0.35"/>
    <row r="105171" customFormat="1" x14ac:dyDescent="0.35"/>
    <row r="105172" customFormat="1" x14ac:dyDescent="0.35"/>
    <row r="105173" customFormat="1" x14ac:dyDescent="0.35"/>
    <row r="105174" customFormat="1" x14ac:dyDescent="0.35"/>
    <row r="105175" customFormat="1" x14ac:dyDescent="0.35"/>
    <row r="105176" customFormat="1" x14ac:dyDescent="0.35"/>
    <row r="105177" customFormat="1" x14ac:dyDescent="0.35"/>
    <row r="105178" customFormat="1" x14ac:dyDescent="0.35"/>
    <row r="105179" customFormat="1" x14ac:dyDescent="0.35"/>
    <row r="105180" customFormat="1" x14ac:dyDescent="0.35"/>
    <row r="105181" customFormat="1" x14ac:dyDescent="0.35"/>
    <row r="105182" customFormat="1" x14ac:dyDescent="0.35"/>
    <row r="105183" customFormat="1" x14ac:dyDescent="0.35"/>
    <row r="105184" customFormat="1" x14ac:dyDescent="0.35"/>
    <row r="105185" customFormat="1" x14ac:dyDescent="0.35"/>
    <row r="105186" customFormat="1" x14ac:dyDescent="0.35"/>
    <row r="105187" customFormat="1" x14ac:dyDescent="0.35"/>
    <row r="105188" customFormat="1" x14ac:dyDescent="0.35"/>
    <row r="105189" customFormat="1" x14ac:dyDescent="0.35"/>
    <row r="105190" customFormat="1" x14ac:dyDescent="0.35"/>
    <row r="105191" customFormat="1" x14ac:dyDescent="0.35"/>
    <row r="105192" customFormat="1" x14ac:dyDescent="0.35"/>
    <row r="105193" customFormat="1" x14ac:dyDescent="0.35"/>
    <row r="105194" customFormat="1" x14ac:dyDescent="0.35"/>
    <row r="105195" customFormat="1" x14ac:dyDescent="0.35"/>
    <row r="105196" customFormat="1" x14ac:dyDescent="0.35"/>
    <row r="105197" customFormat="1" x14ac:dyDescent="0.35"/>
    <row r="105198" customFormat="1" x14ac:dyDescent="0.35"/>
    <row r="105199" customFormat="1" x14ac:dyDescent="0.35"/>
    <row r="105200" customFormat="1" x14ac:dyDescent="0.35"/>
    <row r="105201" customFormat="1" x14ac:dyDescent="0.35"/>
    <row r="105202" customFormat="1" x14ac:dyDescent="0.35"/>
    <row r="105203" customFormat="1" x14ac:dyDescent="0.35"/>
    <row r="105204" customFormat="1" x14ac:dyDescent="0.35"/>
    <row r="105205" customFormat="1" x14ac:dyDescent="0.35"/>
    <row r="105206" customFormat="1" x14ac:dyDescent="0.35"/>
    <row r="105207" customFormat="1" x14ac:dyDescent="0.35"/>
    <row r="105208" customFormat="1" x14ac:dyDescent="0.35"/>
    <row r="105209" customFormat="1" x14ac:dyDescent="0.35"/>
    <row r="105210" customFormat="1" x14ac:dyDescent="0.35"/>
    <row r="105211" customFormat="1" x14ac:dyDescent="0.35"/>
    <row r="105212" customFormat="1" x14ac:dyDescent="0.35"/>
    <row r="105213" customFormat="1" x14ac:dyDescent="0.35"/>
    <row r="105214" customFormat="1" x14ac:dyDescent="0.35"/>
    <row r="105215" customFormat="1" x14ac:dyDescent="0.35"/>
    <row r="105216" customFormat="1" x14ac:dyDescent="0.35"/>
    <row r="105217" customFormat="1" x14ac:dyDescent="0.35"/>
    <row r="105218" customFormat="1" x14ac:dyDescent="0.35"/>
    <row r="105219" customFormat="1" x14ac:dyDescent="0.35"/>
    <row r="105220" customFormat="1" x14ac:dyDescent="0.35"/>
    <row r="105221" customFormat="1" x14ac:dyDescent="0.35"/>
    <row r="105222" customFormat="1" x14ac:dyDescent="0.35"/>
    <row r="105223" customFormat="1" x14ac:dyDescent="0.35"/>
    <row r="105224" customFormat="1" x14ac:dyDescent="0.35"/>
    <row r="105225" customFormat="1" x14ac:dyDescent="0.35"/>
    <row r="105226" customFormat="1" x14ac:dyDescent="0.35"/>
    <row r="105227" customFormat="1" x14ac:dyDescent="0.35"/>
    <row r="105228" customFormat="1" x14ac:dyDescent="0.35"/>
    <row r="105229" customFormat="1" x14ac:dyDescent="0.35"/>
    <row r="105230" customFormat="1" x14ac:dyDescent="0.35"/>
    <row r="105231" customFormat="1" x14ac:dyDescent="0.35"/>
    <row r="105232" customFormat="1" x14ac:dyDescent="0.35"/>
    <row r="105233" customFormat="1" x14ac:dyDescent="0.35"/>
    <row r="105234" customFormat="1" x14ac:dyDescent="0.35"/>
    <row r="105235" customFormat="1" x14ac:dyDescent="0.35"/>
    <row r="105236" customFormat="1" x14ac:dyDescent="0.35"/>
    <row r="105237" customFormat="1" x14ac:dyDescent="0.35"/>
    <row r="105238" customFormat="1" x14ac:dyDescent="0.35"/>
    <row r="105239" customFormat="1" x14ac:dyDescent="0.35"/>
    <row r="105240" customFormat="1" x14ac:dyDescent="0.35"/>
    <row r="105241" customFormat="1" x14ac:dyDescent="0.35"/>
    <row r="105242" customFormat="1" x14ac:dyDescent="0.35"/>
    <row r="105243" customFormat="1" x14ac:dyDescent="0.35"/>
    <row r="105244" customFormat="1" x14ac:dyDescent="0.35"/>
    <row r="105245" customFormat="1" x14ac:dyDescent="0.35"/>
    <row r="105246" customFormat="1" x14ac:dyDescent="0.35"/>
    <row r="105247" customFormat="1" x14ac:dyDescent="0.35"/>
    <row r="105248" customFormat="1" x14ac:dyDescent="0.35"/>
    <row r="105249" customFormat="1" x14ac:dyDescent="0.35"/>
    <row r="105250" customFormat="1" x14ac:dyDescent="0.35"/>
    <row r="105251" customFormat="1" x14ac:dyDescent="0.35"/>
    <row r="105252" customFormat="1" x14ac:dyDescent="0.35"/>
    <row r="105253" customFormat="1" x14ac:dyDescent="0.35"/>
    <row r="105254" customFormat="1" x14ac:dyDescent="0.35"/>
    <row r="105255" customFormat="1" x14ac:dyDescent="0.35"/>
    <row r="105256" customFormat="1" x14ac:dyDescent="0.35"/>
    <row r="105257" customFormat="1" x14ac:dyDescent="0.35"/>
    <row r="105258" customFormat="1" x14ac:dyDescent="0.35"/>
    <row r="105259" customFormat="1" x14ac:dyDescent="0.35"/>
    <row r="105260" customFormat="1" x14ac:dyDescent="0.35"/>
    <row r="105261" customFormat="1" x14ac:dyDescent="0.35"/>
    <row r="105262" customFormat="1" x14ac:dyDescent="0.35"/>
    <row r="105263" customFormat="1" x14ac:dyDescent="0.35"/>
    <row r="105264" customFormat="1" x14ac:dyDescent="0.35"/>
    <row r="105265" customFormat="1" x14ac:dyDescent="0.35"/>
    <row r="105266" customFormat="1" x14ac:dyDescent="0.35"/>
    <row r="105267" customFormat="1" x14ac:dyDescent="0.35"/>
    <row r="105268" customFormat="1" x14ac:dyDescent="0.35"/>
    <row r="105269" customFormat="1" x14ac:dyDescent="0.35"/>
    <row r="105270" customFormat="1" x14ac:dyDescent="0.35"/>
    <row r="105271" customFormat="1" x14ac:dyDescent="0.35"/>
    <row r="105272" customFormat="1" x14ac:dyDescent="0.35"/>
    <row r="105273" customFormat="1" x14ac:dyDescent="0.35"/>
    <row r="105274" customFormat="1" x14ac:dyDescent="0.35"/>
    <row r="105275" customFormat="1" x14ac:dyDescent="0.35"/>
    <row r="105276" customFormat="1" x14ac:dyDescent="0.35"/>
    <row r="105277" customFormat="1" x14ac:dyDescent="0.35"/>
    <row r="105278" customFormat="1" x14ac:dyDescent="0.35"/>
    <row r="105279" customFormat="1" x14ac:dyDescent="0.35"/>
    <row r="105280" customFormat="1" x14ac:dyDescent="0.35"/>
    <row r="105281" customFormat="1" x14ac:dyDescent="0.35"/>
    <row r="105282" customFormat="1" x14ac:dyDescent="0.35"/>
    <row r="105283" customFormat="1" x14ac:dyDescent="0.35"/>
    <row r="105284" customFormat="1" x14ac:dyDescent="0.35"/>
    <row r="105285" customFormat="1" x14ac:dyDescent="0.35"/>
    <row r="105286" customFormat="1" x14ac:dyDescent="0.35"/>
    <row r="105287" customFormat="1" x14ac:dyDescent="0.35"/>
    <row r="105288" customFormat="1" x14ac:dyDescent="0.35"/>
    <row r="105289" customFormat="1" x14ac:dyDescent="0.35"/>
    <row r="105290" customFormat="1" x14ac:dyDescent="0.35"/>
    <row r="105291" customFormat="1" x14ac:dyDescent="0.35"/>
    <row r="105292" customFormat="1" x14ac:dyDescent="0.35"/>
    <row r="105293" customFormat="1" x14ac:dyDescent="0.35"/>
    <row r="105294" customFormat="1" x14ac:dyDescent="0.35"/>
    <row r="105295" customFormat="1" x14ac:dyDescent="0.35"/>
    <row r="105296" customFormat="1" x14ac:dyDescent="0.35"/>
    <row r="105297" customFormat="1" x14ac:dyDescent="0.35"/>
    <row r="105298" customFormat="1" x14ac:dyDescent="0.35"/>
    <row r="105299" customFormat="1" x14ac:dyDescent="0.35"/>
    <row r="105300" customFormat="1" x14ac:dyDescent="0.35"/>
    <row r="105301" customFormat="1" x14ac:dyDescent="0.35"/>
    <row r="105302" customFormat="1" x14ac:dyDescent="0.35"/>
    <row r="105303" customFormat="1" x14ac:dyDescent="0.35"/>
    <row r="105304" customFormat="1" x14ac:dyDescent="0.35"/>
    <row r="105305" customFormat="1" x14ac:dyDescent="0.35"/>
    <row r="105306" customFormat="1" x14ac:dyDescent="0.35"/>
    <row r="105307" customFormat="1" x14ac:dyDescent="0.35"/>
    <row r="105308" customFormat="1" x14ac:dyDescent="0.35"/>
    <row r="105309" customFormat="1" x14ac:dyDescent="0.35"/>
    <row r="105310" customFormat="1" x14ac:dyDescent="0.35"/>
    <row r="105311" customFormat="1" x14ac:dyDescent="0.35"/>
    <row r="105312" customFormat="1" x14ac:dyDescent="0.35"/>
    <row r="105313" customFormat="1" x14ac:dyDescent="0.35"/>
    <row r="105314" customFormat="1" x14ac:dyDescent="0.35"/>
    <row r="105315" customFormat="1" x14ac:dyDescent="0.35"/>
    <row r="105316" customFormat="1" x14ac:dyDescent="0.35"/>
    <row r="105317" customFormat="1" x14ac:dyDescent="0.35"/>
    <row r="105318" customFormat="1" x14ac:dyDescent="0.35"/>
    <row r="105319" customFormat="1" x14ac:dyDescent="0.35"/>
    <row r="105320" customFormat="1" x14ac:dyDescent="0.35"/>
    <row r="105321" customFormat="1" x14ac:dyDescent="0.35"/>
    <row r="105322" customFormat="1" x14ac:dyDescent="0.35"/>
    <row r="105323" customFormat="1" x14ac:dyDescent="0.35"/>
    <row r="105324" customFormat="1" x14ac:dyDescent="0.35"/>
    <row r="105325" customFormat="1" x14ac:dyDescent="0.35"/>
    <row r="105326" customFormat="1" x14ac:dyDescent="0.35"/>
    <row r="105327" customFormat="1" x14ac:dyDescent="0.35"/>
    <row r="105328" customFormat="1" x14ac:dyDescent="0.35"/>
    <row r="105329" customFormat="1" x14ac:dyDescent="0.35"/>
    <row r="105330" customFormat="1" x14ac:dyDescent="0.35"/>
    <row r="105331" customFormat="1" x14ac:dyDescent="0.35"/>
    <row r="105332" customFormat="1" x14ac:dyDescent="0.35"/>
    <row r="105333" customFormat="1" x14ac:dyDescent="0.35"/>
    <row r="105334" customFormat="1" x14ac:dyDescent="0.35"/>
    <row r="105335" customFormat="1" x14ac:dyDescent="0.35"/>
    <row r="105336" customFormat="1" x14ac:dyDescent="0.35"/>
    <row r="105337" customFormat="1" x14ac:dyDescent="0.35"/>
    <row r="105338" customFormat="1" x14ac:dyDescent="0.35"/>
    <row r="105339" customFormat="1" x14ac:dyDescent="0.35"/>
    <row r="105340" customFormat="1" x14ac:dyDescent="0.35"/>
    <row r="105341" customFormat="1" x14ac:dyDescent="0.35"/>
    <row r="105342" customFormat="1" x14ac:dyDescent="0.35"/>
    <row r="105343" customFormat="1" x14ac:dyDescent="0.35"/>
    <row r="105344" customFormat="1" x14ac:dyDescent="0.35"/>
    <row r="105345" customFormat="1" x14ac:dyDescent="0.35"/>
    <row r="105346" customFormat="1" x14ac:dyDescent="0.35"/>
    <row r="105347" customFormat="1" x14ac:dyDescent="0.35"/>
    <row r="105348" customFormat="1" x14ac:dyDescent="0.35"/>
    <row r="105349" customFormat="1" x14ac:dyDescent="0.35"/>
    <row r="105350" customFormat="1" x14ac:dyDescent="0.35"/>
    <row r="105351" customFormat="1" x14ac:dyDescent="0.35"/>
    <row r="105352" customFormat="1" x14ac:dyDescent="0.35"/>
    <row r="105353" customFormat="1" x14ac:dyDescent="0.35"/>
    <row r="105354" customFormat="1" x14ac:dyDescent="0.35"/>
    <row r="105355" customFormat="1" x14ac:dyDescent="0.35"/>
    <row r="105356" customFormat="1" x14ac:dyDescent="0.35"/>
    <row r="105357" customFormat="1" x14ac:dyDescent="0.35"/>
    <row r="105358" customFormat="1" x14ac:dyDescent="0.35"/>
    <row r="105359" customFormat="1" x14ac:dyDescent="0.35"/>
    <row r="105360" customFormat="1" x14ac:dyDescent="0.35"/>
    <row r="105361" customFormat="1" x14ac:dyDescent="0.35"/>
    <row r="105362" customFormat="1" x14ac:dyDescent="0.35"/>
    <row r="105363" customFormat="1" x14ac:dyDescent="0.35"/>
    <row r="105364" customFormat="1" x14ac:dyDescent="0.35"/>
    <row r="105365" customFormat="1" x14ac:dyDescent="0.35"/>
    <row r="105366" customFormat="1" x14ac:dyDescent="0.35"/>
    <row r="105367" customFormat="1" x14ac:dyDescent="0.35"/>
    <row r="105368" customFormat="1" x14ac:dyDescent="0.35"/>
    <row r="105369" customFormat="1" x14ac:dyDescent="0.35"/>
    <row r="105370" customFormat="1" x14ac:dyDescent="0.35"/>
    <row r="105371" customFormat="1" x14ac:dyDescent="0.35"/>
    <row r="105372" customFormat="1" x14ac:dyDescent="0.35"/>
    <row r="105373" customFormat="1" x14ac:dyDescent="0.35"/>
    <row r="105374" customFormat="1" x14ac:dyDescent="0.35"/>
    <row r="105375" customFormat="1" x14ac:dyDescent="0.35"/>
    <row r="105376" customFormat="1" x14ac:dyDescent="0.35"/>
    <row r="105377" customFormat="1" x14ac:dyDescent="0.35"/>
    <row r="105378" customFormat="1" x14ac:dyDescent="0.35"/>
    <row r="105379" customFormat="1" x14ac:dyDescent="0.35"/>
    <row r="105380" customFormat="1" x14ac:dyDescent="0.35"/>
    <row r="105381" customFormat="1" x14ac:dyDescent="0.35"/>
    <row r="105382" customFormat="1" x14ac:dyDescent="0.35"/>
    <row r="105383" customFormat="1" x14ac:dyDescent="0.35"/>
    <row r="105384" customFormat="1" x14ac:dyDescent="0.35"/>
    <row r="105385" customFormat="1" x14ac:dyDescent="0.35"/>
    <row r="105386" customFormat="1" x14ac:dyDescent="0.35"/>
    <row r="105387" customFormat="1" x14ac:dyDescent="0.35"/>
    <row r="105388" customFormat="1" x14ac:dyDescent="0.35"/>
    <row r="105389" customFormat="1" x14ac:dyDescent="0.35"/>
    <row r="105390" customFormat="1" x14ac:dyDescent="0.35"/>
    <row r="105391" customFormat="1" x14ac:dyDescent="0.35"/>
    <row r="105392" customFormat="1" x14ac:dyDescent="0.35"/>
    <row r="105393" customFormat="1" x14ac:dyDescent="0.35"/>
    <row r="105394" customFormat="1" x14ac:dyDescent="0.35"/>
    <row r="105395" customFormat="1" x14ac:dyDescent="0.35"/>
    <row r="105396" customFormat="1" x14ac:dyDescent="0.35"/>
    <row r="105397" customFormat="1" x14ac:dyDescent="0.35"/>
    <row r="105398" customFormat="1" x14ac:dyDescent="0.35"/>
    <row r="105399" customFormat="1" x14ac:dyDescent="0.35"/>
    <row r="105400" customFormat="1" x14ac:dyDescent="0.35"/>
    <row r="105401" customFormat="1" x14ac:dyDescent="0.35"/>
    <row r="105402" customFormat="1" x14ac:dyDescent="0.35"/>
    <row r="105403" customFormat="1" x14ac:dyDescent="0.35"/>
    <row r="105404" customFormat="1" x14ac:dyDescent="0.35"/>
    <row r="105405" customFormat="1" x14ac:dyDescent="0.35"/>
    <row r="105406" customFormat="1" x14ac:dyDescent="0.35"/>
    <row r="105407" customFormat="1" x14ac:dyDescent="0.35"/>
    <row r="105408" customFormat="1" x14ac:dyDescent="0.35"/>
    <row r="105409" customFormat="1" x14ac:dyDescent="0.35"/>
    <row r="105410" customFormat="1" x14ac:dyDescent="0.35"/>
    <row r="105411" customFormat="1" x14ac:dyDescent="0.35"/>
    <row r="105412" customFormat="1" x14ac:dyDescent="0.35"/>
    <row r="105413" customFormat="1" x14ac:dyDescent="0.35"/>
    <row r="105414" customFormat="1" x14ac:dyDescent="0.35"/>
    <row r="105415" customFormat="1" x14ac:dyDescent="0.35"/>
    <row r="105416" customFormat="1" x14ac:dyDescent="0.35"/>
    <row r="105417" customFormat="1" x14ac:dyDescent="0.35"/>
    <row r="105418" customFormat="1" x14ac:dyDescent="0.35"/>
    <row r="105419" customFormat="1" x14ac:dyDescent="0.35"/>
    <row r="105420" customFormat="1" x14ac:dyDescent="0.35"/>
    <row r="105421" customFormat="1" x14ac:dyDescent="0.35"/>
    <row r="105422" customFormat="1" x14ac:dyDescent="0.35"/>
    <row r="105423" customFormat="1" x14ac:dyDescent="0.35"/>
    <row r="105424" customFormat="1" x14ac:dyDescent="0.35"/>
    <row r="105425" customFormat="1" x14ac:dyDescent="0.35"/>
    <row r="105426" customFormat="1" x14ac:dyDescent="0.35"/>
    <row r="105427" customFormat="1" x14ac:dyDescent="0.35"/>
    <row r="105428" customFormat="1" x14ac:dyDescent="0.35"/>
    <row r="105429" customFormat="1" x14ac:dyDescent="0.35"/>
    <row r="105430" customFormat="1" x14ac:dyDescent="0.35"/>
    <row r="105431" customFormat="1" x14ac:dyDescent="0.35"/>
    <row r="105432" customFormat="1" x14ac:dyDescent="0.35"/>
    <row r="105433" customFormat="1" x14ac:dyDescent="0.35"/>
    <row r="105434" customFormat="1" x14ac:dyDescent="0.35"/>
    <row r="105435" customFormat="1" x14ac:dyDescent="0.35"/>
    <row r="105436" customFormat="1" x14ac:dyDescent="0.35"/>
    <row r="105437" customFormat="1" x14ac:dyDescent="0.35"/>
    <row r="105438" customFormat="1" x14ac:dyDescent="0.35"/>
    <row r="105439" customFormat="1" x14ac:dyDescent="0.35"/>
    <row r="105440" customFormat="1" x14ac:dyDescent="0.35"/>
    <row r="105441" customFormat="1" x14ac:dyDescent="0.35"/>
    <row r="105442" customFormat="1" x14ac:dyDescent="0.35"/>
    <row r="105443" customFormat="1" x14ac:dyDescent="0.35"/>
    <row r="105444" customFormat="1" x14ac:dyDescent="0.35"/>
    <row r="105445" customFormat="1" x14ac:dyDescent="0.35"/>
    <row r="105446" customFormat="1" x14ac:dyDescent="0.35"/>
    <row r="105447" customFormat="1" x14ac:dyDescent="0.35"/>
    <row r="105448" customFormat="1" x14ac:dyDescent="0.35"/>
    <row r="105449" customFormat="1" x14ac:dyDescent="0.35"/>
    <row r="105450" customFormat="1" x14ac:dyDescent="0.35"/>
    <row r="105451" customFormat="1" x14ac:dyDescent="0.35"/>
    <row r="105452" customFormat="1" x14ac:dyDescent="0.35"/>
    <row r="105453" customFormat="1" x14ac:dyDescent="0.35"/>
    <row r="105454" customFormat="1" x14ac:dyDescent="0.35"/>
    <row r="105455" customFormat="1" x14ac:dyDescent="0.35"/>
    <row r="105456" customFormat="1" x14ac:dyDescent="0.35"/>
    <row r="105457" customFormat="1" x14ac:dyDescent="0.35"/>
    <row r="105458" customFormat="1" x14ac:dyDescent="0.35"/>
    <row r="105459" customFormat="1" x14ac:dyDescent="0.35"/>
    <row r="105460" customFormat="1" x14ac:dyDescent="0.35"/>
    <row r="105461" customFormat="1" x14ac:dyDescent="0.35"/>
    <row r="105462" customFormat="1" x14ac:dyDescent="0.35"/>
    <row r="105463" customFormat="1" x14ac:dyDescent="0.35"/>
    <row r="105464" customFormat="1" x14ac:dyDescent="0.35"/>
    <row r="105465" customFormat="1" x14ac:dyDescent="0.35"/>
    <row r="105466" customFormat="1" x14ac:dyDescent="0.35"/>
    <row r="105467" customFormat="1" x14ac:dyDescent="0.35"/>
    <row r="105468" customFormat="1" x14ac:dyDescent="0.35"/>
    <row r="105469" customFormat="1" x14ac:dyDescent="0.35"/>
    <row r="105470" customFormat="1" x14ac:dyDescent="0.35"/>
    <row r="105471" customFormat="1" x14ac:dyDescent="0.35"/>
    <row r="105472" customFormat="1" x14ac:dyDescent="0.35"/>
    <row r="105473" customFormat="1" x14ac:dyDescent="0.35"/>
    <row r="105474" customFormat="1" x14ac:dyDescent="0.35"/>
    <row r="105475" customFormat="1" x14ac:dyDescent="0.35"/>
    <row r="105476" customFormat="1" x14ac:dyDescent="0.35"/>
    <row r="105477" customFormat="1" x14ac:dyDescent="0.35"/>
    <row r="105478" customFormat="1" x14ac:dyDescent="0.35"/>
    <row r="105479" customFormat="1" x14ac:dyDescent="0.35"/>
    <row r="105480" customFormat="1" x14ac:dyDescent="0.35"/>
    <row r="105481" customFormat="1" x14ac:dyDescent="0.35"/>
    <row r="105482" customFormat="1" x14ac:dyDescent="0.35"/>
    <row r="105483" customFormat="1" x14ac:dyDescent="0.35"/>
    <row r="105484" customFormat="1" x14ac:dyDescent="0.35"/>
    <row r="105485" customFormat="1" x14ac:dyDescent="0.35"/>
    <row r="105486" customFormat="1" x14ac:dyDescent="0.35"/>
    <row r="105487" customFormat="1" x14ac:dyDescent="0.35"/>
    <row r="105488" customFormat="1" x14ac:dyDescent="0.35"/>
    <row r="105489" customFormat="1" x14ac:dyDescent="0.35"/>
    <row r="105490" customFormat="1" x14ac:dyDescent="0.35"/>
    <row r="105491" customFormat="1" x14ac:dyDescent="0.35"/>
    <row r="105492" customFormat="1" x14ac:dyDescent="0.35"/>
    <row r="105493" customFormat="1" x14ac:dyDescent="0.35"/>
    <row r="105494" customFormat="1" x14ac:dyDescent="0.35"/>
    <row r="105495" customFormat="1" x14ac:dyDescent="0.35"/>
    <row r="105496" customFormat="1" x14ac:dyDescent="0.35"/>
    <row r="105497" customFormat="1" x14ac:dyDescent="0.35"/>
    <row r="105498" customFormat="1" x14ac:dyDescent="0.35"/>
    <row r="105499" customFormat="1" x14ac:dyDescent="0.35"/>
    <row r="105500" customFormat="1" x14ac:dyDescent="0.35"/>
    <row r="105501" customFormat="1" x14ac:dyDescent="0.35"/>
    <row r="105502" customFormat="1" x14ac:dyDescent="0.35"/>
    <row r="105503" customFormat="1" x14ac:dyDescent="0.35"/>
    <row r="105504" customFormat="1" x14ac:dyDescent="0.35"/>
    <row r="105505" customFormat="1" x14ac:dyDescent="0.35"/>
    <row r="105506" customFormat="1" x14ac:dyDescent="0.35"/>
    <row r="105507" customFormat="1" x14ac:dyDescent="0.35"/>
    <row r="105508" customFormat="1" x14ac:dyDescent="0.35"/>
    <row r="105509" customFormat="1" x14ac:dyDescent="0.35"/>
    <row r="105510" customFormat="1" x14ac:dyDescent="0.35"/>
    <row r="105511" customFormat="1" x14ac:dyDescent="0.35"/>
    <row r="105512" customFormat="1" x14ac:dyDescent="0.35"/>
    <row r="105513" customFormat="1" x14ac:dyDescent="0.35"/>
    <row r="105514" customFormat="1" x14ac:dyDescent="0.35"/>
    <row r="105515" customFormat="1" x14ac:dyDescent="0.35"/>
    <row r="105516" customFormat="1" x14ac:dyDescent="0.35"/>
    <row r="105517" customFormat="1" x14ac:dyDescent="0.35"/>
    <row r="105518" customFormat="1" x14ac:dyDescent="0.35"/>
    <row r="105519" customFormat="1" x14ac:dyDescent="0.35"/>
    <row r="105520" customFormat="1" x14ac:dyDescent="0.35"/>
    <row r="105521" customFormat="1" x14ac:dyDescent="0.35"/>
    <row r="105522" customFormat="1" x14ac:dyDescent="0.35"/>
    <row r="105523" customFormat="1" x14ac:dyDescent="0.35"/>
    <row r="105524" customFormat="1" x14ac:dyDescent="0.35"/>
    <row r="105525" customFormat="1" x14ac:dyDescent="0.35"/>
    <row r="105526" customFormat="1" x14ac:dyDescent="0.35"/>
    <row r="105527" customFormat="1" x14ac:dyDescent="0.35"/>
    <row r="105528" customFormat="1" x14ac:dyDescent="0.35"/>
    <row r="105529" customFormat="1" x14ac:dyDescent="0.35"/>
    <row r="105530" customFormat="1" x14ac:dyDescent="0.35"/>
    <row r="105531" customFormat="1" x14ac:dyDescent="0.35"/>
    <row r="105532" customFormat="1" x14ac:dyDescent="0.35"/>
    <row r="105533" customFormat="1" x14ac:dyDescent="0.35"/>
    <row r="105534" customFormat="1" x14ac:dyDescent="0.35"/>
    <row r="105535" customFormat="1" x14ac:dyDescent="0.35"/>
    <row r="105536" customFormat="1" x14ac:dyDescent="0.35"/>
    <row r="105537" customFormat="1" x14ac:dyDescent="0.35"/>
    <row r="105538" customFormat="1" x14ac:dyDescent="0.35"/>
    <row r="105539" customFormat="1" x14ac:dyDescent="0.35"/>
    <row r="105540" customFormat="1" x14ac:dyDescent="0.35"/>
    <row r="105541" customFormat="1" x14ac:dyDescent="0.35"/>
    <row r="105542" customFormat="1" x14ac:dyDescent="0.35"/>
    <row r="105543" customFormat="1" x14ac:dyDescent="0.35"/>
    <row r="105544" customFormat="1" x14ac:dyDescent="0.35"/>
    <row r="105545" customFormat="1" x14ac:dyDescent="0.35"/>
    <row r="105546" customFormat="1" x14ac:dyDescent="0.35"/>
    <row r="105547" customFormat="1" x14ac:dyDescent="0.35"/>
    <row r="105548" customFormat="1" x14ac:dyDescent="0.35"/>
    <row r="105549" customFormat="1" x14ac:dyDescent="0.35"/>
    <row r="105550" customFormat="1" x14ac:dyDescent="0.35"/>
    <row r="105551" customFormat="1" x14ac:dyDescent="0.35"/>
    <row r="105552" customFormat="1" x14ac:dyDescent="0.35"/>
    <row r="105553" customFormat="1" x14ac:dyDescent="0.35"/>
    <row r="105554" customFormat="1" x14ac:dyDescent="0.35"/>
    <row r="105555" customFormat="1" x14ac:dyDescent="0.35"/>
    <row r="105556" customFormat="1" x14ac:dyDescent="0.35"/>
    <row r="105557" customFormat="1" x14ac:dyDescent="0.35"/>
    <row r="105558" customFormat="1" x14ac:dyDescent="0.35"/>
    <row r="105559" customFormat="1" x14ac:dyDescent="0.35"/>
    <row r="105560" customFormat="1" x14ac:dyDescent="0.35"/>
    <row r="105561" customFormat="1" x14ac:dyDescent="0.35"/>
    <row r="105562" customFormat="1" x14ac:dyDescent="0.35"/>
    <row r="105563" customFormat="1" x14ac:dyDescent="0.35"/>
    <row r="105564" customFormat="1" x14ac:dyDescent="0.35"/>
    <row r="105565" customFormat="1" x14ac:dyDescent="0.35"/>
    <row r="105566" customFormat="1" x14ac:dyDescent="0.35"/>
    <row r="105567" customFormat="1" x14ac:dyDescent="0.35"/>
    <row r="105568" customFormat="1" x14ac:dyDescent="0.35"/>
    <row r="105569" customFormat="1" x14ac:dyDescent="0.35"/>
    <row r="105570" customFormat="1" x14ac:dyDescent="0.35"/>
    <row r="105571" customFormat="1" x14ac:dyDescent="0.35"/>
    <row r="105572" customFormat="1" x14ac:dyDescent="0.35"/>
    <row r="105573" customFormat="1" x14ac:dyDescent="0.35"/>
    <row r="105574" customFormat="1" x14ac:dyDescent="0.35"/>
    <row r="105575" customFormat="1" x14ac:dyDescent="0.35"/>
    <row r="105576" customFormat="1" x14ac:dyDescent="0.35"/>
    <row r="105577" customFormat="1" x14ac:dyDescent="0.35"/>
    <row r="105578" customFormat="1" x14ac:dyDescent="0.35"/>
    <row r="105579" customFormat="1" x14ac:dyDescent="0.35"/>
    <row r="105580" customFormat="1" x14ac:dyDescent="0.35"/>
    <row r="105581" customFormat="1" x14ac:dyDescent="0.35"/>
    <row r="105582" customFormat="1" x14ac:dyDescent="0.35"/>
    <row r="105583" customFormat="1" x14ac:dyDescent="0.35"/>
    <row r="105584" customFormat="1" x14ac:dyDescent="0.35"/>
    <row r="105585" customFormat="1" x14ac:dyDescent="0.35"/>
    <row r="105586" customFormat="1" x14ac:dyDescent="0.35"/>
    <row r="105587" customFormat="1" x14ac:dyDescent="0.35"/>
    <row r="105588" customFormat="1" x14ac:dyDescent="0.35"/>
    <row r="105589" customFormat="1" x14ac:dyDescent="0.35"/>
    <row r="105590" customFormat="1" x14ac:dyDescent="0.35"/>
    <row r="105591" customFormat="1" x14ac:dyDescent="0.35"/>
    <row r="105592" customFormat="1" x14ac:dyDescent="0.35"/>
    <row r="105593" customFormat="1" x14ac:dyDescent="0.35"/>
    <row r="105594" customFormat="1" x14ac:dyDescent="0.35"/>
    <row r="105595" customFormat="1" x14ac:dyDescent="0.35"/>
    <row r="105596" customFormat="1" x14ac:dyDescent="0.35"/>
    <row r="105597" customFormat="1" x14ac:dyDescent="0.35"/>
    <row r="105598" customFormat="1" x14ac:dyDescent="0.35"/>
    <row r="105599" customFormat="1" x14ac:dyDescent="0.35"/>
    <row r="105600" customFormat="1" x14ac:dyDescent="0.35"/>
    <row r="105601" customFormat="1" x14ac:dyDescent="0.35"/>
    <row r="105602" customFormat="1" x14ac:dyDescent="0.35"/>
    <row r="105603" customFormat="1" x14ac:dyDescent="0.35"/>
    <row r="105604" customFormat="1" x14ac:dyDescent="0.35"/>
    <row r="105605" customFormat="1" x14ac:dyDescent="0.35"/>
    <row r="105606" customFormat="1" x14ac:dyDescent="0.35"/>
    <row r="105607" customFormat="1" x14ac:dyDescent="0.35"/>
    <row r="105608" customFormat="1" x14ac:dyDescent="0.35"/>
    <row r="105609" customFormat="1" x14ac:dyDescent="0.35"/>
    <row r="105610" customFormat="1" x14ac:dyDescent="0.35"/>
    <row r="105611" customFormat="1" x14ac:dyDescent="0.35"/>
    <row r="105612" customFormat="1" x14ac:dyDescent="0.35"/>
    <row r="105613" customFormat="1" x14ac:dyDescent="0.35"/>
    <row r="105614" customFormat="1" x14ac:dyDescent="0.35"/>
    <row r="105615" customFormat="1" x14ac:dyDescent="0.35"/>
    <row r="105616" customFormat="1" x14ac:dyDescent="0.35"/>
    <row r="105617" customFormat="1" x14ac:dyDescent="0.35"/>
    <row r="105618" customFormat="1" x14ac:dyDescent="0.35"/>
    <row r="105619" customFormat="1" x14ac:dyDescent="0.35"/>
    <row r="105620" customFormat="1" x14ac:dyDescent="0.35"/>
    <row r="105621" customFormat="1" x14ac:dyDescent="0.35"/>
    <row r="105622" customFormat="1" x14ac:dyDescent="0.35"/>
    <row r="105623" customFormat="1" x14ac:dyDescent="0.35"/>
    <row r="105624" customFormat="1" x14ac:dyDescent="0.35"/>
    <row r="105625" customFormat="1" x14ac:dyDescent="0.35"/>
    <row r="105626" customFormat="1" x14ac:dyDescent="0.35"/>
    <row r="105627" customFormat="1" x14ac:dyDescent="0.35"/>
    <row r="105628" customFormat="1" x14ac:dyDescent="0.35"/>
    <row r="105629" customFormat="1" x14ac:dyDescent="0.35"/>
    <row r="105630" customFormat="1" x14ac:dyDescent="0.35"/>
    <row r="105631" customFormat="1" x14ac:dyDescent="0.35"/>
    <row r="105632" customFormat="1" x14ac:dyDescent="0.35"/>
    <row r="105633" customFormat="1" x14ac:dyDescent="0.35"/>
    <row r="105634" customFormat="1" x14ac:dyDescent="0.35"/>
    <row r="105635" customFormat="1" x14ac:dyDescent="0.35"/>
    <row r="105636" customFormat="1" x14ac:dyDescent="0.35"/>
    <row r="105637" customFormat="1" x14ac:dyDescent="0.35"/>
    <row r="105638" customFormat="1" x14ac:dyDescent="0.35"/>
    <row r="105639" customFormat="1" x14ac:dyDescent="0.35"/>
    <row r="105640" customFormat="1" x14ac:dyDescent="0.35"/>
    <row r="105641" customFormat="1" x14ac:dyDescent="0.35"/>
    <row r="105642" customFormat="1" x14ac:dyDescent="0.35"/>
    <row r="105643" customFormat="1" x14ac:dyDescent="0.35"/>
    <row r="105644" customFormat="1" x14ac:dyDescent="0.35"/>
    <row r="105645" customFormat="1" x14ac:dyDescent="0.35"/>
    <row r="105646" customFormat="1" x14ac:dyDescent="0.35"/>
    <row r="105647" customFormat="1" x14ac:dyDescent="0.35"/>
    <row r="105648" customFormat="1" x14ac:dyDescent="0.35"/>
    <row r="105649" customFormat="1" x14ac:dyDescent="0.35"/>
    <row r="105650" customFormat="1" x14ac:dyDescent="0.35"/>
    <row r="105651" customFormat="1" x14ac:dyDescent="0.35"/>
    <row r="105652" customFormat="1" x14ac:dyDescent="0.35"/>
    <row r="105653" customFormat="1" x14ac:dyDescent="0.35"/>
    <row r="105654" customFormat="1" x14ac:dyDescent="0.35"/>
    <row r="105655" customFormat="1" x14ac:dyDescent="0.35"/>
    <row r="105656" customFormat="1" x14ac:dyDescent="0.35"/>
    <row r="105657" customFormat="1" x14ac:dyDescent="0.35"/>
    <row r="105658" customFormat="1" x14ac:dyDescent="0.35"/>
    <row r="105659" customFormat="1" x14ac:dyDescent="0.35"/>
    <row r="105660" customFormat="1" x14ac:dyDescent="0.35"/>
    <row r="105661" customFormat="1" x14ac:dyDescent="0.35"/>
    <row r="105662" customFormat="1" x14ac:dyDescent="0.35"/>
    <row r="105663" customFormat="1" x14ac:dyDescent="0.35"/>
    <row r="105664" customFormat="1" x14ac:dyDescent="0.35"/>
    <row r="105665" customFormat="1" x14ac:dyDescent="0.35"/>
    <row r="105666" customFormat="1" x14ac:dyDescent="0.35"/>
    <row r="105667" customFormat="1" x14ac:dyDescent="0.35"/>
    <row r="105668" customFormat="1" x14ac:dyDescent="0.35"/>
    <row r="105669" customFormat="1" x14ac:dyDescent="0.35"/>
    <row r="105670" customFormat="1" x14ac:dyDescent="0.35"/>
    <row r="105671" customFormat="1" x14ac:dyDescent="0.35"/>
    <row r="105672" customFormat="1" x14ac:dyDescent="0.35"/>
    <row r="105673" customFormat="1" x14ac:dyDescent="0.35"/>
    <row r="105674" customFormat="1" x14ac:dyDescent="0.35"/>
    <row r="105675" customFormat="1" x14ac:dyDescent="0.35"/>
    <row r="105676" customFormat="1" x14ac:dyDescent="0.35"/>
    <row r="105677" customFormat="1" x14ac:dyDescent="0.35"/>
    <row r="105678" customFormat="1" x14ac:dyDescent="0.35"/>
    <row r="105679" customFormat="1" x14ac:dyDescent="0.35"/>
    <row r="105680" customFormat="1" x14ac:dyDescent="0.35"/>
    <row r="105681" customFormat="1" x14ac:dyDescent="0.35"/>
    <row r="105682" customFormat="1" x14ac:dyDescent="0.35"/>
    <row r="105683" customFormat="1" x14ac:dyDescent="0.35"/>
    <row r="105684" customFormat="1" x14ac:dyDescent="0.35"/>
    <row r="105685" customFormat="1" x14ac:dyDescent="0.35"/>
    <row r="105686" customFormat="1" x14ac:dyDescent="0.35"/>
    <row r="105687" customFormat="1" x14ac:dyDescent="0.35"/>
    <row r="105688" customFormat="1" x14ac:dyDescent="0.35"/>
    <row r="105689" customFormat="1" x14ac:dyDescent="0.35"/>
    <row r="105690" customFormat="1" x14ac:dyDescent="0.35"/>
    <row r="105691" customFormat="1" x14ac:dyDescent="0.35"/>
    <row r="105692" customFormat="1" x14ac:dyDescent="0.35"/>
    <row r="105693" customFormat="1" x14ac:dyDescent="0.35"/>
    <row r="105694" customFormat="1" x14ac:dyDescent="0.35"/>
    <row r="105695" customFormat="1" x14ac:dyDescent="0.35"/>
    <row r="105696" customFormat="1" x14ac:dyDescent="0.35"/>
    <row r="105697" customFormat="1" x14ac:dyDescent="0.35"/>
    <row r="105698" customFormat="1" x14ac:dyDescent="0.35"/>
    <row r="105699" customFormat="1" x14ac:dyDescent="0.35"/>
    <row r="105700" customFormat="1" x14ac:dyDescent="0.35"/>
    <row r="105701" customFormat="1" x14ac:dyDescent="0.35"/>
    <row r="105702" customFormat="1" x14ac:dyDescent="0.35"/>
    <row r="105703" customFormat="1" x14ac:dyDescent="0.35"/>
    <row r="105704" customFormat="1" x14ac:dyDescent="0.35"/>
    <row r="105705" customFormat="1" x14ac:dyDescent="0.35"/>
    <row r="105706" customFormat="1" x14ac:dyDescent="0.35"/>
    <row r="105707" customFormat="1" x14ac:dyDescent="0.35"/>
    <row r="105708" customFormat="1" x14ac:dyDescent="0.35"/>
    <row r="105709" customFormat="1" x14ac:dyDescent="0.35"/>
    <row r="105710" customFormat="1" x14ac:dyDescent="0.35"/>
    <row r="105711" customFormat="1" x14ac:dyDescent="0.35"/>
    <row r="105712" customFormat="1" x14ac:dyDescent="0.35"/>
    <row r="105713" customFormat="1" x14ac:dyDescent="0.35"/>
    <row r="105714" customFormat="1" x14ac:dyDescent="0.35"/>
    <row r="105715" customFormat="1" x14ac:dyDescent="0.35"/>
    <row r="105716" customFormat="1" x14ac:dyDescent="0.35"/>
    <row r="105717" customFormat="1" x14ac:dyDescent="0.35"/>
    <row r="105718" customFormat="1" x14ac:dyDescent="0.35"/>
    <row r="105719" customFormat="1" x14ac:dyDescent="0.35"/>
    <row r="105720" customFormat="1" x14ac:dyDescent="0.35"/>
    <row r="105721" customFormat="1" x14ac:dyDescent="0.35"/>
    <row r="105722" customFormat="1" x14ac:dyDescent="0.35"/>
    <row r="105723" customFormat="1" x14ac:dyDescent="0.35"/>
    <row r="105724" customFormat="1" x14ac:dyDescent="0.35"/>
    <row r="105725" customFormat="1" x14ac:dyDescent="0.35"/>
    <row r="105726" customFormat="1" x14ac:dyDescent="0.35"/>
    <row r="105727" customFormat="1" x14ac:dyDescent="0.35"/>
    <row r="105728" customFormat="1" x14ac:dyDescent="0.35"/>
    <row r="105729" customFormat="1" x14ac:dyDescent="0.35"/>
    <row r="105730" customFormat="1" x14ac:dyDescent="0.35"/>
    <row r="105731" customFormat="1" x14ac:dyDescent="0.35"/>
    <row r="105732" customFormat="1" x14ac:dyDescent="0.35"/>
    <row r="105733" customFormat="1" x14ac:dyDescent="0.35"/>
    <row r="105734" customFormat="1" x14ac:dyDescent="0.35"/>
    <row r="105735" customFormat="1" x14ac:dyDescent="0.35"/>
    <row r="105736" customFormat="1" x14ac:dyDescent="0.35"/>
    <row r="105737" customFormat="1" x14ac:dyDescent="0.35"/>
    <row r="105738" customFormat="1" x14ac:dyDescent="0.35"/>
    <row r="105739" customFormat="1" x14ac:dyDescent="0.35"/>
    <row r="105740" customFormat="1" x14ac:dyDescent="0.35"/>
    <row r="105741" customFormat="1" x14ac:dyDescent="0.35"/>
    <row r="105742" customFormat="1" x14ac:dyDescent="0.35"/>
    <row r="105743" customFormat="1" x14ac:dyDescent="0.35"/>
    <row r="105744" customFormat="1" x14ac:dyDescent="0.35"/>
    <row r="105745" customFormat="1" x14ac:dyDescent="0.35"/>
    <row r="105746" customFormat="1" x14ac:dyDescent="0.35"/>
    <row r="105747" customFormat="1" x14ac:dyDescent="0.35"/>
    <row r="105748" customFormat="1" x14ac:dyDescent="0.35"/>
    <row r="105749" customFormat="1" x14ac:dyDescent="0.35"/>
    <row r="105750" customFormat="1" x14ac:dyDescent="0.35"/>
    <row r="105751" customFormat="1" x14ac:dyDescent="0.35"/>
    <row r="105752" customFormat="1" x14ac:dyDescent="0.35"/>
    <row r="105753" customFormat="1" x14ac:dyDescent="0.35"/>
    <row r="105754" customFormat="1" x14ac:dyDescent="0.35"/>
    <row r="105755" customFormat="1" x14ac:dyDescent="0.35"/>
    <row r="105756" customFormat="1" x14ac:dyDescent="0.35"/>
    <row r="105757" customFormat="1" x14ac:dyDescent="0.35"/>
    <row r="105758" customFormat="1" x14ac:dyDescent="0.35"/>
    <row r="105759" customFormat="1" x14ac:dyDescent="0.35"/>
    <row r="105760" customFormat="1" x14ac:dyDescent="0.35"/>
    <row r="105761" customFormat="1" x14ac:dyDescent="0.35"/>
    <row r="105762" customFormat="1" x14ac:dyDescent="0.35"/>
    <row r="105763" customFormat="1" x14ac:dyDescent="0.35"/>
    <row r="105764" customFormat="1" x14ac:dyDescent="0.35"/>
    <row r="105765" customFormat="1" x14ac:dyDescent="0.35"/>
    <row r="105766" customFormat="1" x14ac:dyDescent="0.35"/>
    <row r="105767" customFormat="1" x14ac:dyDescent="0.35"/>
    <row r="105768" customFormat="1" x14ac:dyDescent="0.35"/>
    <row r="105769" customFormat="1" x14ac:dyDescent="0.35"/>
    <row r="105770" customFormat="1" x14ac:dyDescent="0.35"/>
    <row r="105771" customFormat="1" x14ac:dyDescent="0.35"/>
    <row r="105772" customFormat="1" x14ac:dyDescent="0.35"/>
    <row r="105773" customFormat="1" x14ac:dyDescent="0.35"/>
    <row r="105774" customFormat="1" x14ac:dyDescent="0.35"/>
    <row r="105775" customFormat="1" x14ac:dyDescent="0.35"/>
    <row r="105776" customFormat="1" x14ac:dyDescent="0.35"/>
    <row r="105777" customFormat="1" x14ac:dyDescent="0.35"/>
    <row r="105778" customFormat="1" x14ac:dyDescent="0.35"/>
    <row r="105779" customFormat="1" x14ac:dyDescent="0.35"/>
    <row r="105780" customFormat="1" x14ac:dyDescent="0.35"/>
    <row r="105781" customFormat="1" x14ac:dyDescent="0.35"/>
    <row r="105782" customFormat="1" x14ac:dyDescent="0.35"/>
    <row r="105783" customFormat="1" x14ac:dyDescent="0.35"/>
    <row r="105784" customFormat="1" x14ac:dyDescent="0.35"/>
    <row r="105785" customFormat="1" x14ac:dyDescent="0.35"/>
    <row r="105786" customFormat="1" x14ac:dyDescent="0.35"/>
    <row r="105787" customFormat="1" x14ac:dyDescent="0.35"/>
    <row r="105788" customFormat="1" x14ac:dyDescent="0.35"/>
    <row r="105789" customFormat="1" x14ac:dyDescent="0.35"/>
    <row r="105790" customFormat="1" x14ac:dyDescent="0.35"/>
    <row r="105791" customFormat="1" x14ac:dyDescent="0.35"/>
    <row r="105792" customFormat="1" x14ac:dyDescent="0.35"/>
    <row r="105793" customFormat="1" x14ac:dyDescent="0.35"/>
    <row r="105794" customFormat="1" x14ac:dyDescent="0.35"/>
    <row r="105795" customFormat="1" x14ac:dyDescent="0.35"/>
    <row r="105796" customFormat="1" x14ac:dyDescent="0.35"/>
    <row r="105797" customFormat="1" x14ac:dyDescent="0.35"/>
    <row r="105798" customFormat="1" x14ac:dyDescent="0.35"/>
    <row r="105799" customFormat="1" x14ac:dyDescent="0.35"/>
    <row r="105800" customFormat="1" x14ac:dyDescent="0.35"/>
    <row r="105801" customFormat="1" x14ac:dyDescent="0.35"/>
    <row r="105802" customFormat="1" x14ac:dyDescent="0.35"/>
    <row r="105803" customFormat="1" x14ac:dyDescent="0.35"/>
    <row r="105804" customFormat="1" x14ac:dyDescent="0.35"/>
    <row r="105805" customFormat="1" x14ac:dyDescent="0.35"/>
    <row r="105806" customFormat="1" x14ac:dyDescent="0.35"/>
    <row r="105807" customFormat="1" x14ac:dyDescent="0.35"/>
    <row r="105808" customFormat="1" x14ac:dyDescent="0.35"/>
    <row r="105809" customFormat="1" x14ac:dyDescent="0.35"/>
    <row r="105810" customFormat="1" x14ac:dyDescent="0.35"/>
    <row r="105811" customFormat="1" x14ac:dyDescent="0.35"/>
    <row r="105812" customFormat="1" x14ac:dyDescent="0.35"/>
    <row r="105813" customFormat="1" x14ac:dyDescent="0.35"/>
    <row r="105814" customFormat="1" x14ac:dyDescent="0.35"/>
    <row r="105815" customFormat="1" x14ac:dyDescent="0.35"/>
    <row r="105816" customFormat="1" x14ac:dyDescent="0.35"/>
    <row r="105817" customFormat="1" x14ac:dyDescent="0.35"/>
    <row r="105818" customFormat="1" x14ac:dyDescent="0.35"/>
    <row r="105819" customFormat="1" x14ac:dyDescent="0.35"/>
    <row r="105820" customFormat="1" x14ac:dyDescent="0.35"/>
    <row r="105821" customFormat="1" x14ac:dyDescent="0.35"/>
    <row r="105822" customFormat="1" x14ac:dyDescent="0.35"/>
    <row r="105823" customFormat="1" x14ac:dyDescent="0.35"/>
    <row r="105824" customFormat="1" x14ac:dyDescent="0.35"/>
    <row r="105825" customFormat="1" x14ac:dyDescent="0.35"/>
    <row r="105826" customFormat="1" x14ac:dyDescent="0.35"/>
    <row r="105827" customFormat="1" x14ac:dyDescent="0.35"/>
    <row r="105828" customFormat="1" x14ac:dyDescent="0.35"/>
    <row r="105829" customFormat="1" x14ac:dyDescent="0.35"/>
    <row r="105830" customFormat="1" x14ac:dyDescent="0.35"/>
    <row r="105831" customFormat="1" x14ac:dyDescent="0.35"/>
    <row r="105832" customFormat="1" x14ac:dyDescent="0.35"/>
    <row r="105833" customFormat="1" x14ac:dyDescent="0.35"/>
    <row r="105834" customFormat="1" x14ac:dyDescent="0.35"/>
    <row r="105835" customFormat="1" x14ac:dyDescent="0.35"/>
    <row r="105836" customFormat="1" x14ac:dyDescent="0.35"/>
    <row r="105837" customFormat="1" x14ac:dyDescent="0.35"/>
    <row r="105838" customFormat="1" x14ac:dyDescent="0.35"/>
    <row r="105839" customFormat="1" x14ac:dyDescent="0.35"/>
    <row r="105840" customFormat="1" x14ac:dyDescent="0.35"/>
    <row r="105841" customFormat="1" x14ac:dyDescent="0.35"/>
    <row r="105842" customFormat="1" x14ac:dyDescent="0.35"/>
    <row r="105843" customFormat="1" x14ac:dyDescent="0.35"/>
    <row r="105844" customFormat="1" x14ac:dyDescent="0.35"/>
    <row r="105845" customFormat="1" x14ac:dyDescent="0.35"/>
    <row r="105846" customFormat="1" x14ac:dyDescent="0.35"/>
    <row r="105847" customFormat="1" x14ac:dyDescent="0.35"/>
    <row r="105848" customFormat="1" x14ac:dyDescent="0.35"/>
    <row r="105849" customFormat="1" x14ac:dyDescent="0.35"/>
    <row r="105850" customFormat="1" x14ac:dyDescent="0.35"/>
    <row r="105851" customFormat="1" x14ac:dyDescent="0.35"/>
    <row r="105852" customFormat="1" x14ac:dyDescent="0.35"/>
    <row r="105853" customFormat="1" x14ac:dyDescent="0.35"/>
    <row r="105854" customFormat="1" x14ac:dyDescent="0.35"/>
    <row r="105855" customFormat="1" x14ac:dyDescent="0.35"/>
    <row r="105856" customFormat="1" x14ac:dyDescent="0.35"/>
    <row r="105857" customFormat="1" x14ac:dyDescent="0.35"/>
    <row r="105858" customFormat="1" x14ac:dyDescent="0.35"/>
    <row r="105859" customFormat="1" x14ac:dyDescent="0.35"/>
    <row r="105860" customFormat="1" x14ac:dyDescent="0.35"/>
    <row r="105861" customFormat="1" x14ac:dyDescent="0.35"/>
    <row r="105862" customFormat="1" x14ac:dyDescent="0.35"/>
    <row r="105863" customFormat="1" x14ac:dyDescent="0.35"/>
    <row r="105864" customFormat="1" x14ac:dyDescent="0.35"/>
    <row r="105865" customFormat="1" x14ac:dyDescent="0.35"/>
    <row r="105866" customFormat="1" x14ac:dyDescent="0.35"/>
    <row r="105867" customFormat="1" x14ac:dyDescent="0.35"/>
    <row r="105868" customFormat="1" x14ac:dyDescent="0.35"/>
    <row r="105869" customFormat="1" x14ac:dyDescent="0.35"/>
    <row r="105870" customFormat="1" x14ac:dyDescent="0.35"/>
    <row r="105871" customFormat="1" x14ac:dyDescent="0.35"/>
    <row r="105872" customFormat="1" x14ac:dyDescent="0.35"/>
    <row r="105873" customFormat="1" x14ac:dyDescent="0.35"/>
    <row r="105874" customFormat="1" x14ac:dyDescent="0.35"/>
    <row r="105875" customFormat="1" x14ac:dyDescent="0.35"/>
    <row r="105876" customFormat="1" x14ac:dyDescent="0.35"/>
    <row r="105877" customFormat="1" x14ac:dyDescent="0.35"/>
    <row r="105878" customFormat="1" x14ac:dyDescent="0.35"/>
    <row r="105879" customFormat="1" x14ac:dyDescent="0.35"/>
    <row r="105880" customFormat="1" x14ac:dyDescent="0.35"/>
    <row r="105881" customFormat="1" x14ac:dyDescent="0.35"/>
    <row r="105882" customFormat="1" x14ac:dyDescent="0.35"/>
    <row r="105883" customFormat="1" x14ac:dyDescent="0.35"/>
    <row r="105884" customFormat="1" x14ac:dyDescent="0.35"/>
    <row r="105885" customFormat="1" x14ac:dyDescent="0.35"/>
    <row r="105886" customFormat="1" x14ac:dyDescent="0.35"/>
    <row r="105887" customFormat="1" x14ac:dyDescent="0.35"/>
    <row r="105888" customFormat="1" x14ac:dyDescent="0.35"/>
    <row r="105889" customFormat="1" x14ac:dyDescent="0.35"/>
    <row r="105890" customFormat="1" x14ac:dyDescent="0.35"/>
    <row r="105891" customFormat="1" x14ac:dyDescent="0.35"/>
    <row r="105892" customFormat="1" x14ac:dyDescent="0.35"/>
    <row r="105893" customFormat="1" x14ac:dyDescent="0.35"/>
    <row r="105894" customFormat="1" x14ac:dyDescent="0.35"/>
    <row r="105895" customFormat="1" x14ac:dyDescent="0.35"/>
    <row r="105896" customFormat="1" x14ac:dyDescent="0.35"/>
    <row r="105897" customFormat="1" x14ac:dyDescent="0.35"/>
    <row r="105898" customFormat="1" x14ac:dyDescent="0.35"/>
    <row r="105899" customFormat="1" x14ac:dyDescent="0.35"/>
    <row r="105900" customFormat="1" x14ac:dyDescent="0.35"/>
    <row r="105901" customFormat="1" x14ac:dyDescent="0.35"/>
    <row r="105902" customFormat="1" x14ac:dyDescent="0.35"/>
    <row r="105903" customFormat="1" x14ac:dyDescent="0.35"/>
    <row r="105904" customFormat="1" x14ac:dyDescent="0.35"/>
    <row r="105905" customFormat="1" x14ac:dyDescent="0.35"/>
    <row r="105906" customFormat="1" x14ac:dyDescent="0.35"/>
    <row r="105907" customFormat="1" x14ac:dyDescent="0.35"/>
    <row r="105908" customFormat="1" x14ac:dyDescent="0.35"/>
    <row r="105909" customFormat="1" x14ac:dyDescent="0.35"/>
    <row r="105910" customFormat="1" x14ac:dyDescent="0.35"/>
    <row r="105911" customFormat="1" x14ac:dyDescent="0.35"/>
    <row r="105912" customFormat="1" x14ac:dyDescent="0.35"/>
    <row r="105913" customFormat="1" x14ac:dyDescent="0.35"/>
    <row r="105914" customFormat="1" x14ac:dyDescent="0.35"/>
    <row r="105915" customFormat="1" x14ac:dyDescent="0.35"/>
    <row r="105916" customFormat="1" x14ac:dyDescent="0.35"/>
    <row r="105917" customFormat="1" x14ac:dyDescent="0.35"/>
    <row r="105918" customFormat="1" x14ac:dyDescent="0.35"/>
    <row r="105919" customFormat="1" x14ac:dyDescent="0.35"/>
    <row r="105920" customFormat="1" x14ac:dyDescent="0.35"/>
    <row r="105921" customFormat="1" x14ac:dyDescent="0.35"/>
    <row r="105922" customFormat="1" x14ac:dyDescent="0.35"/>
    <row r="105923" customFormat="1" x14ac:dyDescent="0.35"/>
    <row r="105924" customFormat="1" x14ac:dyDescent="0.35"/>
    <row r="105925" customFormat="1" x14ac:dyDescent="0.35"/>
    <row r="105926" customFormat="1" x14ac:dyDescent="0.35"/>
    <row r="105927" customFormat="1" x14ac:dyDescent="0.35"/>
    <row r="105928" customFormat="1" x14ac:dyDescent="0.35"/>
    <row r="105929" customFormat="1" x14ac:dyDescent="0.35"/>
    <row r="105930" customFormat="1" x14ac:dyDescent="0.35"/>
    <row r="105931" customFormat="1" x14ac:dyDescent="0.35"/>
    <row r="105932" customFormat="1" x14ac:dyDescent="0.35"/>
    <row r="105933" customFormat="1" x14ac:dyDescent="0.35"/>
    <row r="105934" customFormat="1" x14ac:dyDescent="0.35"/>
    <row r="105935" customFormat="1" x14ac:dyDescent="0.35"/>
    <row r="105936" customFormat="1" x14ac:dyDescent="0.35"/>
    <row r="105937" customFormat="1" x14ac:dyDescent="0.35"/>
    <row r="105938" customFormat="1" x14ac:dyDescent="0.35"/>
    <row r="105939" customFormat="1" x14ac:dyDescent="0.35"/>
    <row r="105940" customFormat="1" x14ac:dyDescent="0.35"/>
    <row r="105941" customFormat="1" x14ac:dyDescent="0.35"/>
    <row r="105942" customFormat="1" x14ac:dyDescent="0.35"/>
    <row r="105943" customFormat="1" x14ac:dyDescent="0.35"/>
    <row r="105944" customFormat="1" x14ac:dyDescent="0.35"/>
    <row r="105945" customFormat="1" x14ac:dyDescent="0.35"/>
    <row r="105946" customFormat="1" x14ac:dyDescent="0.35"/>
    <row r="105947" customFormat="1" x14ac:dyDescent="0.35"/>
    <row r="105948" customFormat="1" x14ac:dyDescent="0.35"/>
    <row r="105949" customFormat="1" x14ac:dyDescent="0.35"/>
    <row r="105950" customFormat="1" x14ac:dyDescent="0.35"/>
    <row r="105951" customFormat="1" x14ac:dyDescent="0.35"/>
    <row r="105952" customFormat="1" x14ac:dyDescent="0.35"/>
    <row r="105953" customFormat="1" x14ac:dyDescent="0.35"/>
    <row r="105954" customFormat="1" x14ac:dyDescent="0.35"/>
    <row r="105955" customFormat="1" x14ac:dyDescent="0.35"/>
    <row r="105956" customFormat="1" x14ac:dyDescent="0.35"/>
    <row r="105957" customFormat="1" x14ac:dyDescent="0.35"/>
    <row r="105958" customFormat="1" x14ac:dyDescent="0.35"/>
    <row r="105959" customFormat="1" x14ac:dyDescent="0.35"/>
    <row r="105960" customFormat="1" x14ac:dyDescent="0.35"/>
    <row r="105961" customFormat="1" x14ac:dyDescent="0.35"/>
    <row r="105962" customFormat="1" x14ac:dyDescent="0.35"/>
    <row r="105963" customFormat="1" x14ac:dyDescent="0.35"/>
    <row r="105964" customFormat="1" x14ac:dyDescent="0.35"/>
    <row r="105965" customFormat="1" x14ac:dyDescent="0.35"/>
    <row r="105966" customFormat="1" x14ac:dyDescent="0.35"/>
    <row r="105967" customFormat="1" x14ac:dyDescent="0.35"/>
    <row r="105968" customFormat="1" x14ac:dyDescent="0.35"/>
    <row r="105969" customFormat="1" x14ac:dyDescent="0.35"/>
    <row r="105970" customFormat="1" x14ac:dyDescent="0.35"/>
    <row r="105971" customFormat="1" x14ac:dyDescent="0.35"/>
    <row r="105972" customFormat="1" x14ac:dyDescent="0.35"/>
    <row r="105973" customFormat="1" x14ac:dyDescent="0.35"/>
    <row r="105974" customFormat="1" x14ac:dyDescent="0.35"/>
    <row r="105975" customFormat="1" x14ac:dyDescent="0.35"/>
    <row r="105976" customFormat="1" x14ac:dyDescent="0.35"/>
    <row r="105977" customFormat="1" x14ac:dyDescent="0.35"/>
    <row r="105978" customFormat="1" x14ac:dyDescent="0.35"/>
    <row r="105979" customFormat="1" x14ac:dyDescent="0.35"/>
    <row r="105980" customFormat="1" x14ac:dyDescent="0.35"/>
    <row r="105981" customFormat="1" x14ac:dyDescent="0.35"/>
    <row r="105982" customFormat="1" x14ac:dyDescent="0.35"/>
    <row r="105983" customFormat="1" x14ac:dyDescent="0.35"/>
    <row r="105984" customFormat="1" x14ac:dyDescent="0.35"/>
    <row r="105985" customFormat="1" x14ac:dyDescent="0.35"/>
    <row r="105986" customFormat="1" x14ac:dyDescent="0.35"/>
    <row r="105987" customFormat="1" x14ac:dyDescent="0.35"/>
    <row r="105988" customFormat="1" x14ac:dyDescent="0.35"/>
    <row r="105989" customFormat="1" x14ac:dyDescent="0.35"/>
    <row r="105990" customFormat="1" x14ac:dyDescent="0.35"/>
    <row r="105991" customFormat="1" x14ac:dyDescent="0.35"/>
    <row r="105992" customFormat="1" x14ac:dyDescent="0.35"/>
    <row r="105993" customFormat="1" x14ac:dyDescent="0.35"/>
    <row r="105994" customFormat="1" x14ac:dyDescent="0.35"/>
    <row r="105995" customFormat="1" x14ac:dyDescent="0.35"/>
    <row r="105996" customFormat="1" x14ac:dyDescent="0.35"/>
    <row r="105997" customFormat="1" x14ac:dyDescent="0.35"/>
    <row r="105998" customFormat="1" x14ac:dyDescent="0.35"/>
    <row r="105999" customFormat="1" x14ac:dyDescent="0.35"/>
    <row r="106000" customFormat="1" x14ac:dyDescent="0.35"/>
    <row r="106001" customFormat="1" x14ac:dyDescent="0.35"/>
    <row r="106002" customFormat="1" x14ac:dyDescent="0.35"/>
    <row r="106003" customFormat="1" x14ac:dyDescent="0.35"/>
    <row r="106004" customFormat="1" x14ac:dyDescent="0.35"/>
    <row r="106005" customFormat="1" x14ac:dyDescent="0.35"/>
    <row r="106006" customFormat="1" x14ac:dyDescent="0.35"/>
    <row r="106007" customFormat="1" x14ac:dyDescent="0.35"/>
    <row r="106008" customFormat="1" x14ac:dyDescent="0.35"/>
    <row r="106009" customFormat="1" x14ac:dyDescent="0.35"/>
    <row r="106010" customFormat="1" x14ac:dyDescent="0.35"/>
    <row r="106011" customFormat="1" x14ac:dyDescent="0.35"/>
    <row r="106012" customFormat="1" x14ac:dyDescent="0.35"/>
    <row r="106013" customFormat="1" x14ac:dyDescent="0.35"/>
    <row r="106014" customFormat="1" x14ac:dyDescent="0.35"/>
    <row r="106015" customFormat="1" x14ac:dyDescent="0.35"/>
    <row r="106016" customFormat="1" x14ac:dyDescent="0.35"/>
    <row r="106017" customFormat="1" x14ac:dyDescent="0.35"/>
    <row r="106018" customFormat="1" x14ac:dyDescent="0.35"/>
    <row r="106019" customFormat="1" x14ac:dyDescent="0.35"/>
    <row r="106020" customFormat="1" x14ac:dyDescent="0.35"/>
    <row r="106021" customFormat="1" x14ac:dyDescent="0.35"/>
    <row r="106022" customFormat="1" x14ac:dyDescent="0.35"/>
    <row r="106023" customFormat="1" x14ac:dyDescent="0.35"/>
    <row r="106024" customFormat="1" x14ac:dyDescent="0.35"/>
    <row r="106025" customFormat="1" x14ac:dyDescent="0.35"/>
    <row r="106026" customFormat="1" x14ac:dyDescent="0.35"/>
    <row r="106027" customFormat="1" x14ac:dyDescent="0.35"/>
    <row r="106028" customFormat="1" x14ac:dyDescent="0.35"/>
    <row r="106029" customFormat="1" x14ac:dyDescent="0.35"/>
    <row r="106030" customFormat="1" x14ac:dyDescent="0.35"/>
    <row r="106031" customFormat="1" x14ac:dyDescent="0.35"/>
    <row r="106032" customFormat="1" x14ac:dyDescent="0.35"/>
    <row r="106033" customFormat="1" x14ac:dyDescent="0.35"/>
    <row r="106034" customFormat="1" x14ac:dyDescent="0.35"/>
    <row r="106035" customFormat="1" x14ac:dyDescent="0.35"/>
    <row r="106036" customFormat="1" x14ac:dyDescent="0.35"/>
    <row r="106037" customFormat="1" x14ac:dyDescent="0.35"/>
    <row r="106038" customFormat="1" x14ac:dyDescent="0.35"/>
    <row r="106039" customFormat="1" x14ac:dyDescent="0.35"/>
    <row r="106040" customFormat="1" x14ac:dyDescent="0.35"/>
    <row r="106041" customFormat="1" x14ac:dyDescent="0.35"/>
    <row r="106042" customFormat="1" x14ac:dyDescent="0.35"/>
    <row r="106043" customFormat="1" x14ac:dyDescent="0.35"/>
    <row r="106044" customFormat="1" x14ac:dyDescent="0.35"/>
    <row r="106045" customFormat="1" x14ac:dyDescent="0.35"/>
    <row r="106046" customFormat="1" x14ac:dyDescent="0.35"/>
    <row r="106047" customFormat="1" x14ac:dyDescent="0.35"/>
    <row r="106048" customFormat="1" x14ac:dyDescent="0.35"/>
    <row r="106049" customFormat="1" x14ac:dyDescent="0.35"/>
    <row r="106050" customFormat="1" x14ac:dyDescent="0.35"/>
    <row r="106051" customFormat="1" x14ac:dyDescent="0.35"/>
    <row r="106052" customFormat="1" x14ac:dyDescent="0.35"/>
    <row r="106053" customFormat="1" x14ac:dyDescent="0.35"/>
    <row r="106054" customFormat="1" x14ac:dyDescent="0.35"/>
    <row r="106055" customFormat="1" x14ac:dyDescent="0.35"/>
    <row r="106056" customFormat="1" x14ac:dyDescent="0.35"/>
    <row r="106057" customFormat="1" x14ac:dyDescent="0.35"/>
    <row r="106058" customFormat="1" x14ac:dyDescent="0.35"/>
    <row r="106059" customFormat="1" x14ac:dyDescent="0.35"/>
    <row r="106060" customFormat="1" x14ac:dyDescent="0.35"/>
    <row r="106061" customFormat="1" x14ac:dyDescent="0.35"/>
    <row r="106062" customFormat="1" x14ac:dyDescent="0.35"/>
    <row r="106063" customFormat="1" x14ac:dyDescent="0.35"/>
    <row r="106064" customFormat="1" x14ac:dyDescent="0.35"/>
    <row r="106065" customFormat="1" x14ac:dyDescent="0.35"/>
    <row r="106066" customFormat="1" x14ac:dyDescent="0.35"/>
    <row r="106067" customFormat="1" x14ac:dyDescent="0.35"/>
    <row r="106068" customFormat="1" x14ac:dyDescent="0.35"/>
    <row r="106069" customFormat="1" x14ac:dyDescent="0.35"/>
    <row r="106070" customFormat="1" x14ac:dyDescent="0.35"/>
    <row r="106071" customFormat="1" x14ac:dyDescent="0.35"/>
    <row r="106072" customFormat="1" x14ac:dyDescent="0.35"/>
    <row r="106073" customFormat="1" x14ac:dyDescent="0.35"/>
    <row r="106074" customFormat="1" x14ac:dyDescent="0.35"/>
    <row r="106075" customFormat="1" x14ac:dyDescent="0.35"/>
    <row r="106076" customFormat="1" x14ac:dyDescent="0.35"/>
    <row r="106077" customFormat="1" x14ac:dyDescent="0.35"/>
    <row r="106078" customFormat="1" x14ac:dyDescent="0.35"/>
    <row r="106079" customFormat="1" x14ac:dyDescent="0.35"/>
    <row r="106080" customFormat="1" x14ac:dyDescent="0.35"/>
    <row r="106081" customFormat="1" x14ac:dyDescent="0.35"/>
    <row r="106082" customFormat="1" x14ac:dyDescent="0.35"/>
    <row r="106083" customFormat="1" x14ac:dyDescent="0.35"/>
    <row r="106084" customFormat="1" x14ac:dyDescent="0.35"/>
    <row r="106085" customFormat="1" x14ac:dyDescent="0.35"/>
    <row r="106086" customFormat="1" x14ac:dyDescent="0.35"/>
    <row r="106087" customFormat="1" x14ac:dyDescent="0.35"/>
    <row r="106088" customFormat="1" x14ac:dyDescent="0.35"/>
    <row r="106089" customFormat="1" x14ac:dyDescent="0.35"/>
    <row r="106090" customFormat="1" x14ac:dyDescent="0.35"/>
    <row r="106091" customFormat="1" x14ac:dyDescent="0.35"/>
    <row r="106092" customFormat="1" x14ac:dyDescent="0.35"/>
    <row r="106093" customFormat="1" x14ac:dyDescent="0.35"/>
    <row r="106094" customFormat="1" x14ac:dyDescent="0.35"/>
    <row r="106095" customFormat="1" x14ac:dyDescent="0.35"/>
    <row r="106096" customFormat="1" x14ac:dyDescent="0.35"/>
    <row r="106097" customFormat="1" x14ac:dyDescent="0.35"/>
    <row r="106098" customFormat="1" x14ac:dyDescent="0.35"/>
    <row r="106099" customFormat="1" x14ac:dyDescent="0.35"/>
    <row r="106100" customFormat="1" x14ac:dyDescent="0.35"/>
    <row r="106101" customFormat="1" x14ac:dyDescent="0.35"/>
    <row r="106102" customFormat="1" x14ac:dyDescent="0.35"/>
    <row r="106103" customFormat="1" x14ac:dyDescent="0.35"/>
    <row r="106104" customFormat="1" x14ac:dyDescent="0.35"/>
    <row r="106105" customFormat="1" x14ac:dyDescent="0.35"/>
    <row r="106106" customFormat="1" x14ac:dyDescent="0.35"/>
    <row r="106107" customFormat="1" x14ac:dyDescent="0.35"/>
    <row r="106108" customFormat="1" x14ac:dyDescent="0.35"/>
    <row r="106109" customFormat="1" x14ac:dyDescent="0.35"/>
    <row r="106110" customFormat="1" x14ac:dyDescent="0.35"/>
    <row r="106111" customFormat="1" x14ac:dyDescent="0.35"/>
    <row r="106112" customFormat="1" x14ac:dyDescent="0.35"/>
    <row r="106113" customFormat="1" x14ac:dyDescent="0.35"/>
    <row r="106114" customFormat="1" x14ac:dyDescent="0.35"/>
    <row r="106115" customFormat="1" x14ac:dyDescent="0.35"/>
    <row r="106116" customFormat="1" x14ac:dyDescent="0.35"/>
    <row r="106117" customFormat="1" x14ac:dyDescent="0.35"/>
    <row r="106118" customFormat="1" x14ac:dyDescent="0.35"/>
    <row r="106119" customFormat="1" x14ac:dyDescent="0.35"/>
    <row r="106120" customFormat="1" x14ac:dyDescent="0.35"/>
    <row r="106121" customFormat="1" x14ac:dyDescent="0.35"/>
    <row r="106122" customFormat="1" x14ac:dyDescent="0.35"/>
    <row r="106123" customFormat="1" x14ac:dyDescent="0.35"/>
    <row r="106124" customFormat="1" x14ac:dyDescent="0.35"/>
    <row r="106125" customFormat="1" x14ac:dyDescent="0.35"/>
    <row r="106126" customFormat="1" x14ac:dyDescent="0.35"/>
    <row r="106127" customFormat="1" x14ac:dyDescent="0.35"/>
    <row r="106128" customFormat="1" x14ac:dyDescent="0.35"/>
    <row r="106129" customFormat="1" x14ac:dyDescent="0.35"/>
    <row r="106130" customFormat="1" x14ac:dyDescent="0.35"/>
    <row r="106131" customFormat="1" x14ac:dyDescent="0.35"/>
    <row r="106132" customFormat="1" x14ac:dyDescent="0.35"/>
    <row r="106133" customFormat="1" x14ac:dyDescent="0.35"/>
    <row r="106134" customFormat="1" x14ac:dyDescent="0.35"/>
    <row r="106135" customFormat="1" x14ac:dyDescent="0.35"/>
    <row r="106136" customFormat="1" x14ac:dyDescent="0.35"/>
    <row r="106137" customFormat="1" x14ac:dyDescent="0.35"/>
    <row r="106138" customFormat="1" x14ac:dyDescent="0.35"/>
    <row r="106139" customFormat="1" x14ac:dyDescent="0.35"/>
    <row r="106140" customFormat="1" x14ac:dyDescent="0.35"/>
    <row r="106141" customFormat="1" x14ac:dyDescent="0.35"/>
    <row r="106142" customFormat="1" x14ac:dyDescent="0.35"/>
    <row r="106143" customFormat="1" x14ac:dyDescent="0.35"/>
    <row r="106144" customFormat="1" x14ac:dyDescent="0.35"/>
    <row r="106145" customFormat="1" x14ac:dyDescent="0.35"/>
    <row r="106146" customFormat="1" x14ac:dyDescent="0.35"/>
    <row r="106147" customFormat="1" x14ac:dyDescent="0.35"/>
    <row r="106148" customFormat="1" x14ac:dyDescent="0.35"/>
    <row r="106149" customFormat="1" x14ac:dyDescent="0.35"/>
    <row r="106150" customFormat="1" x14ac:dyDescent="0.35"/>
    <row r="106151" customFormat="1" x14ac:dyDescent="0.35"/>
    <row r="106152" customFormat="1" x14ac:dyDescent="0.35"/>
    <row r="106153" customFormat="1" x14ac:dyDescent="0.35"/>
    <row r="106154" customFormat="1" x14ac:dyDescent="0.35"/>
    <row r="106155" customFormat="1" x14ac:dyDescent="0.35"/>
    <row r="106156" customFormat="1" x14ac:dyDescent="0.35"/>
    <row r="106157" customFormat="1" x14ac:dyDescent="0.35"/>
    <row r="106158" customFormat="1" x14ac:dyDescent="0.35"/>
    <row r="106159" customFormat="1" x14ac:dyDescent="0.35"/>
    <row r="106160" customFormat="1" x14ac:dyDescent="0.35"/>
    <row r="106161" customFormat="1" x14ac:dyDescent="0.35"/>
    <row r="106162" customFormat="1" x14ac:dyDescent="0.35"/>
    <row r="106163" customFormat="1" x14ac:dyDescent="0.35"/>
    <row r="106164" customFormat="1" x14ac:dyDescent="0.35"/>
    <row r="106165" customFormat="1" x14ac:dyDescent="0.35"/>
    <row r="106166" customFormat="1" x14ac:dyDescent="0.35"/>
    <row r="106167" customFormat="1" x14ac:dyDescent="0.35"/>
    <row r="106168" customFormat="1" x14ac:dyDescent="0.35"/>
    <row r="106169" customFormat="1" x14ac:dyDescent="0.35"/>
    <row r="106170" customFormat="1" x14ac:dyDescent="0.35"/>
    <row r="106171" customFormat="1" x14ac:dyDescent="0.35"/>
    <row r="106172" customFormat="1" x14ac:dyDescent="0.35"/>
    <row r="106173" customFormat="1" x14ac:dyDescent="0.35"/>
    <row r="106174" customFormat="1" x14ac:dyDescent="0.35"/>
    <row r="106175" customFormat="1" x14ac:dyDescent="0.35"/>
    <row r="106176" customFormat="1" x14ac:dyDescent="0.35"/>
    <row r="106177" customFormat="1" x14ac:dyDescent="0.35"/>
    <row r="106178" customFormat="1" x14ac:dyDescent="0.35"/>
    <row r="106179" customFormat="1" x14ac:dyDescent="0.35"/>
    <row r="106180" customFormat="1" x14ac:dyDescent="0.35"/>
    <row r="106181" customFormat="1" x14ac:dyDescent="0.35"/>
    <row r="106182" customFormat="1" x14ac:dyDescent="0.35"/>
    <row r="106183" customFormat="1" x14ac:dyDescent="0.35"/>
    <row r="106184" customFormat="1" x14ac:dyDescent="0.35"/>
    <row r="106185" customFormat="1" x14ac:dyDescent="0.35"/>
    <row r="106186" customFormat="1" x14ac:dyDescent="0.35"/>
    <row r="106187" customFormat="1" x14ac:dyDescent="0.35"/>
    <row r="106188" customFormat="1" x14ac:dyDescent="0.35"/>
    <row r="106189" customFormat="1" x14ac:dyDescent="0.35"/>
    <row r="106190" customFormat="1" x14ac:dyDescent="0.35"/>
    <row r="106191" customFormat="1" x14ac:dyDescent="0.35"/>
    <row r="106192" customFormat="1" x14ac:dyDescent="0.35"/>
    <row r="106193" customFormat="1" x14ac:dyDescent="0.35"/>
    <row r="106194" customFormat="1" x14ac:dyDescent="0.35"/>
    <row r="106195" customFormat="1" x14ac:dyDescent="0.35"/>
    <row r="106196" customFormat="1" x14ac:dyDescent="0.35"/>
    <row r="106197" customFormat="1" x14ac:dyDescent="0.35"/>
    <row r="106198" customFormat="1" x14ac:dyDescent="0.35"/>
    <row r="106199" customFormat="1" x14ac:dyDescent="0.35"/>
    <row r="106200" customFormat="1" x14ac:dyDescent="0.35"/>
    <row r="106201" customFormat="1" x14ac:dyDescent="0.35"/>
    <row r="106202" customFormat="1" x14ac:dyDescent="0.35"/>
    <row r="106203" customFormat="1" x14ac:dyDescent="0.35"/>
    <row r="106204" customFormat="1" x14ac:dyDescent="0.35"/>
    <row r="106205" customFormat="1" x14ac:dyDescent="0.35"/>
    <row r="106206" customFormat="1" x14ac:dyDescent="0.35"/>
    <row r="106207" customFormat="1" x14ac:dyDescent="0.35"/>
    <row r="106208" customFormat="1" x14ac:dyDescent="0.35"/>
    <row r="106209" customFormat="1" x14ac:dyDescent="0.35"/>
    <row r="106210" customFormat="1" x14ac:dyDescent="0.35"/>
    <row r="106211" customFormat="1" x14ac:dyDescent="0.35"/>
    <row r="106212" customFormat="1" x14ac:dyDescent="0.35"/>
    <row r="106213" customFormat="1" x14ac:dyDescent="0.35"/>
    <row r="106214" customFormat="1" x14ac:dyDescent="0.35"/>
    <row r="106215" customFormat="1" x14ac:dyDescent="0.35"/>
    <row r="106216" customFormat="1" x14ac:dyDescent="0.35"/>
    <row r="106217" customFormat="1" x14ac:dyDescent="0.35"/>
    <row r="106218" customFormat="1" x14ac:dyDescent="0.35"/>
    <row r="106219" customFormat="1" x14ac:dyDescent="0.35"/>
    <row r="106220" customFormat="1" x14ac:dyDescent="0.35"/>
    <row r="106221" customFormat="1" x14ac:dyDescent="0.35"/>
    <row r="106222" customFormat="1" x14ac:dyDescent="0.35"/>
    <row r="106223" customFormat="1" x14ac:dyDescent="0.35"/>
    <row r="106224" customFormat="1" x14ac:dyDescent="0.35"/>
    <row r="106225" customFormat="1" x14ac:dyDescent="0.35"/>
    <row r="106226" customFormat="1" x14ac:dyDescent="0.35"/>
    <row r="106227" customFormat="1" x14ac:dyDescent="0.35"/>
    <row r="106228" customFormat="1" x14ac:dyDescent="0.35"/>
    <row r="106229" customFormat="1" x14ac:dyDescent="0.35"/>
    <row r="106230" customFormat="1" x14ac:dyDescent="0.35"/>
    <row r="106231" customFormat="1" x14ac:dyDescent="0.35"/>
    <row r="106232" customFormat="1" x14ac:dyDescent="0.35"/>
    <row r="106233" customFormat="1" x14ac:dyDescent="0.35"/>
    <row r="106234" customFormat="1" x14ac:dyDescent="0.35"/>
    <row r="106235" customFormat="1" x14ac:dyDescent="0.35"/>
    <row r="106236" customFormat="1" x14ac:dyDescent="0.35"/>
    <row r="106237" customFormat="1" x14ac:dyDescent="0.35"/>
    <row r="106238" customFormat="1" x14ac:dyDescent="0.35"/>
    <row r="106239" customFormat="1" x14ac:dyDescent="0.35"/>
    <row r="106240" customFormat="1" x14ac:dyDescent="0.35"/>
    <row r="106241" customFormat="1" x14ac:dyDescent="0.35"/>
    <row r="106242" customFormat="1" x14ac:dyDescent="0.35"/>
    <row r="106243" customFormat="1" x14ac:dyDescent="0.35"/>
    <row r="106244" customFormat="1" x14ac:dyDescent="0.35"/>
    <row r="106245" customFormat="1" x14ac:dyDescent="0.35"/>
    <row r="106246" customFormat="1" x14ac:dyDescent="0.35"/>
    <row r="106247" customFormat="1" x14ac:dyDescent="0.35"/>
    <row r="106248" customFormat="1" x14ac:dyDescent="0.35"/>
    <row r="106249" customFormat="1" x14ac:dyDescent="0.35"/>
    <row r="106250" customFormat="1" x14ac:dyDescent="0.35"/>
    <row r="106251" customFormat="1" x14ac:dyDescent="0.35"/>
    <row r="106252" customFormat="1" x14ac:dyDescent="0.35"/>
    <row r="106253" customFormat="1" x14ac:dyDescent="0.35"/>
    <row r="106254" customFormat="1" x14ac:dyDescent="0.35"/>
    <row r="106255" customFormat="1" x14ac:dyDescent="0.35"/>
    <row r="106256" customFormat="1" x14ac:dyDescent="0.35"/>
    <row r="106257" customFormat="1" x14ac:dyDescent="0.35"/>
    <row r="106258" customFormat="1" x14ac:dyDescent="0.35"/>
    <row r="106259" customFormat="1" x14ac:dyDescent="0.35"/>
    <row r="106260" customFormat="1" x14ac:dyDescent="0.35"/>
    <row r="106261" customFormat="1" x14ac:dyDescent="0.35"/>
    <row r="106262" customFormat="1" x14ac:dyDescent="0.35"/>
    <row r="106263" customFormat="1" x14ac:dyDescent="0.35"/>
    <row r="106264" customFormat="1" x14ac:dyDescent="0.35"/>
    <row r="106265" customFormat="1" x14ac:dyDescent="0.35"/>
    <row r="106266" customFormat="1" x14ac:dyDescent="0.35"/>
    <row r="106267" customFormat="1" x14ac:dyDescent="0.35"/>
    <row r="106268" customFormat="1" x14ac:dyDescent="0.35"/>
    <row r="106269" customFormat="1" x14ac:dyDescent="0.35"/>
    <row r="106270" customFormat="1" x14ac:dyDescent="0.35"/>
    <row r="106271" customFormat="1" x14ac:dyDescent="0.35"/>
    <row r="106272" customFormat="1" x14ac:dyDescent="0.35"/>
    <row r="106273" customFormat="1" x14ac:dyDescent="0.35"/>
    <row r="106274" customFormat="1" x14ac:dyDescent="0.35"/>
    <row r="106275" customFormat="1" x14ac:dyDescent="0.35"/>
    <row r="106276" customFormat="1" x14ac:dyDescent="0.35"/>
    <row r="106277" customFormat="1" x14ac:dyDescent="0.35"/>
    <row r="106278" customFormat="1" x14ac:dyDescent="0.35"/>
    <row r="106279" customFormat="1" x14ac:dyDescent="0.35"/>
    <row r="106280" customFormat="1" x14ac:dyDescent="0.35"/>
    <row r="106281" customFormat="1" x14ac:dyDescent="0.35"/>
    <row r="106282" customFormat="1" x14ac:dyDescent="0.35"/>
    <row r="106283" customFormat="1" x14ac:dyDescent="0.35"/>
    <row r="106284" customFormat="1" x14ac:dyDescent="0.35"/>
    <row r="106285" customFormat="1" x14ac:dyDescent="0.35"/>
    <row r="106286" customFormat="1" x14ac:dyDescent="0.35"/>
    <row r="106287" customFormat="1" x14ac:dyDescent="0.35"/>
    <row r="106288" customFormat="1" x14ac:dyDescent="0.35"/>
    <row r="106289" customFormat="1" x14ac:dyDescent="0.35"/>
    <row r="106290" customFormat="1" x14ac:dyDescent="0.35"/>
    <row r="106291" customFormat="1" x14ac:dyDescent="0.35"/>
    <row r="106292" customFormat="1" x14ac:dyDescent="0.35"/>
    <row r="106293" customFormat="1" x14ac:dyDescent="0.35"/>
    <row r="106294" customFormat="1" x14ac:dyDescent="0.35"/>
    <row r="106295" customFormat="1" x14ac:dyDescent="0.35"/>
    <row r="106296" customFormat="1" x14ac:dyDescent="0.35"/>
    <row r="106297" customFormat="1" x14ac:dyDescent="0.35"/>
    <row r="106298" customFormat="1" x14ac:dyDescent="0.35"/>
    <row r="106299" customFormat="1" x14ac:dyDescent="0.35"/>
    <row r="106300" customFormat="1" x14ac:dyDescent="0.35"/>
    <row r="106301" customFormat="1" x14ac:dyDescent="0.35"/>
    <row r="106302" customFormat="1" x14ac:dyDescent="0.35"/>
    <row r="106303" customFormat="1" x14ac:dyDescent="0.35"/>
    <row r="106304" customFormat="1" x14ac:dyDescent="0.35"/>
    <row r="106305" customFormat="1" x14ac:dyDescent="0.35"/>
    <row r="106306" customFormat="1" x14ac:dyDescent="0.35"/>
    <row r="106307" customFormat="1" x14ac:dyDescent="0.35"/>
    <row r="106308" customFormat="1" x14ac:dyDescent="0.35"/>
    <row r="106309" customFormat="1" x14ac:dyDescent="0.35"/>
    <row r="106310" customFormat="1" x14ac:dyDescent="0.35"/>
    <row r="106311" customFormat="1" x14ac:dyDescent="0.35"/>
    <row r="106312" customFormat="1" x14ac:dyDescent="0.35"/>
    <row r="106313" customFormat="1" x14ac:dyDescent="0.35"/>
    <row r="106314" customFormat="1" x14ac:dyDescent="0.35"/>
    <row r="106315" customFormat="1" x14ac:dyDescent="0.35"/>
    <row r="106316" customFormat="1" x14ac:dyDescent="0.35"/>
    <row r="106317" customFormat="1" x14ac:dyDescent="0.35"/>
    <row r="106318" customFormat="1" x14ac:dyDescent="0.35"/>
    <row r="106319" customFormat="1" x14ac:dyDescent="0.35"/>
    <row r="106320" customFormat="1" x14ac:dyDescent="0.35"/>
    <row r="106321" customFormat="1" x14ac:dyDescent="0.35"/>
    <row r="106322" customFormat="1" x14ac:dyDescent="0.35"/>
    <row r="106323" customFormat="1" x14ac:dyDescent="0.35"/>
    <row r="106324" customFormat="1" x14ac:dyDescent="0.35"/>
    <row r="106325" customFormat="1" x14ac:dyDescent="0.35"/>
    <row r="106326" customFormat="1" x14ac:dyDescent="0.35"/>
    <row r="106327" customFormat="1" x14ac:dyDescent="0.35"/>
    <row r="106328" customFormat="1" x14ac:dyDescent="0.35"/>
    <row r="106329" customFormat="1" x14ac:dyDescent="0.35"/>
    <row r="106330" customFormat="1" x14ac:dyDescent="0.35"/>
    <row r="106331" customFormat="1" x14ac:dyDescent="0.35"/>
    <row r="106332" customFormat="1" x14ac:dyDescent="0.35"/>
    <row r="106333" customFormat="1" x14ac:dyDescent="0.35"/>
    <row r="106334" customFormat="1" x14ac:dyDescent="0.35"/>
    <row r="106335" customFormat="1" x14ac:dyDescent="0.35"/>
    <row r="106336" customFormat="1" x14ac:dyDescent="0.35"/>
    <row r="106337" customFormat="1" x14ac:dyDescent="0.35"/>
    <row r="106338" customFormat="1" x14ac:dyDescent="0.35"/>
    <row r="106339" customFormat="1" x14ac:dyDescent="0.35"/>
    <row r="106340" customFormat="1" x14ac:dyDescent="0.35"/>
    <row r="106341" customFormat="1" x14ac:dyDescent="0.35"/>
    <row r="106342" customFormat="1" x14ac:dyDescent="0.35"/>
    <row r="106343" customFormat="1" x14ac:dyDescent="0.35"/>
    <row r="106344" customFormat="1" x14ac:dyDescent="0.35"/>
    <row r="106345" customFormat="1" x14ac:dyDescent="0.35"/>
    <row r="106346" customFormat="1" x14ac:dyDescent="0.35"/>
    <row r="106347" customFormat="1" x14ac:dyDescent="0.35"/>
    <row r="106348" customFormat="1" x14ac:dyDescent="0.35"/>
    <row r="106349" customFormat="1" x14ac:dyDescent="0.35"/>
    <row r="106350" customFormat="1" x14ac:dyDescent="0.35"/>
    <row r="106351" customFormat="1" x14ac:dyDescent="0.35"/>
    <row r="106352" customFormat="1" x14ac:dyDescent="0.35"/>
    <row r="106353" customFormat="1" x14ac:dyDescent="0.35"/>
    <row r="106354" customFormat="1" x14ac:dyDescent="0.35"/>
    <row r="106355" customFormat="1" x14ac:dyDescent="0.35"/>
    <row r="106356" customFormat="1" x14ac:dyDescent="0.35"/>
    <row r="106357" customFormat="1" x14ac:dyDescent="0.35"/>
    <row r="106358" customFormat="1" x14ac:dyDescent="0.35"/>
    <row r="106359" customFormat="1" x14ac:dyDescent="0.35"/>
    <row r="106360" customFormat="1" x14ac:dyDescent="0.35"/>
    <row r="106361" customFormat="1" x14ac:dyDescent="0.35"/>
    <row r="106362" customFormat="1" x14ac:dyDescent="0.35"/>
    <row r="106363" customFormat="1" x14ac:dyDescent="0.35"/>
    <row r="106364" customFormat="1" x14ac:dyDescent="0.35"/>
    <row r="106365" customFormat="1" x14ac:dyDescent="0.35"/>
    <row r="106366" customFormat="1" x14ac:dyDescent="0.35"/>
    <row r="106367" customFormat="1" x14ac:dyDescent="0.35"/>
    <row r="106368" customFormat="1" x14ac:dyDescent="0.35"/>
    <row r="106369" customFormat="1" x14ac:dyDescent="0.35"/>
    <row r="106370" customFormat="1" x14ac:dyDescent="0.35"/>
    <row r="106371" customFormat="1" x14ac:dyDescent="0.35"/>
    <row r="106372" customFormat="1" x14ac:dyDescent="0.35"/>
    <row r="106373" customFormat="1" x14ac:dyDescent="0.35"/>
    <row r="106374" customFormat="1" x14ac:dyDescent="0.35"/>
    <row r="106375" customFormat="1" x14ac:dyDescent="0.35"/>
    <row r="106376" customFormat="1" x14ac:dyDescent="0.35"/>
    <row r="106377" customFormat="1" x14ac:dyDescent="0.35"/>
    <row r="106378" customFormat="1" x14ac:dyDescent="0.35"/>
    <row r="106379" customFormat="1" x14ac:dyDescent="0.35"/>
    <row r="106380" customFormat="1" x14ac:dyDescent="0.35"/>
    <row r="106381" customFormat="1" x14ac:dyDescent="0.35"/>
    <row r="106382" customFormat="1" x14ac:dyDescent="0.35"/>
    <row r="106383" customFormat="1" x14ac:dyDescent="0.35"/>
    <row r="106384" customFormat="1" x14ac:dyDescent="0.35"/>
    <row r="106385" customFormat="1" x14ac:dyDescent="0.35"/>
    <row r="106386" customFormat="1" x14ac:dyDescent="0.35"/>
    <row r="106387" customFormat="1" x14ac:dyDescent="0.35"/>
    <row r="106388" customFormat="1" x14ac:dyDescent="0.35"/>
    <row r="106389" customFormat="1" x14ac:dyDescent="0.35"/>
    <row r="106390" customFormat="1" x14ac:dyDescent="0.35"/>
    <row r="106391" customFormat="1" x14ac:dyDescent="0.35"/>
    <row r="106392" customFormat="1" x14ac:dyDescent="0.35"/>
    <row r="106393" customFormat="1" x14ac:dyDescent="0.35"/>
    <row r="106394" customFormat="1" x14ac:dyDescent="0.35"/>
    <row r="106395" customFormat="1" x14ac:dyDescent="0.35"/>
    <row r="106396" customFormat="1" x14ac:dyDescent="0.35"/>
    <row r="106397" customFormat="1" x14ac:dyDescent="0.35"/>
    <row r="106398" customFormat="1" x14ac:dyDescent="0.35"/>
    <row r="106399" customFormat="1" x14ac:dyDescent="0.35"/>
    <row r="106400" customFormat="1" x14ac:dyDescent="0.35"/>
    <row r="106401" customFormat="1" x14ac:dyDescent="0.35"/>
    <row r="106402" customFormat="1" x14ac:dyDescent="0.35"/>
    <row r="106403" customFormat="1" x14ac:dyDescent="0.35"/>
    <row r="106404" customFormat="1" x14ac:dyDescent="0.35"/>
    <row r="106405" customFormat="1" x14ac:dyDescent="0.35"/>
    <row r="106406" customFormat="1" x14ac:dyDescent="0.35"/>
    <row r="106407" customFormat="1" x14ac:dyDescent="0.35"/>
    <row r="106408" customFormat="1" x14ac:dyDescent="0.35"/>
    <row r="106409" customFormat="1" x14ac:dyDescent="0.35"/>
    <row r="106410" customFormat="1" x14ac:dyDescent="0.35"/>
    <row r="106411" customFormat="1" x14ac:dyDescent="0.35"/>
    <row r="106412" customFormat="1" x14ac:dyDescent="0.35"/>
    <row r="106413" customFormat="1" x14ac:dyDescent="0.35"/>
    <row r="106414" customFormat="1" x14ac:dyDescent="0.35"/>
    <row r="106415" customFormat="1" x14ac:dyDescent="0.35"/>
    <row r="106416" customFormat="1" x14ac:dyDescent="0.35"/>
    <row r="106417" customFormat="1" x14ac:dyDescent="0.35"/>
    <row r="106418" customFormat="1" x14ac:dyDescent="0.35"/>
    <row r="106419" customFormat="1" x14ac:dyDescent="0.35"/>
    <row r="106420" customFormat="1" x14ac:dyDescent="0.35"/>
    <row r="106421" customFormat="1" x14ac:dyDescent="0.35"/>
    <row r="106422" customFormat="1" x14ac:dyDescent="0.35"/>
    <row r="106423" customFormat="1" x14ac:dyDescent="0.35"/>
    <row r="106424" customFormat="1" x14ac:dyDescent="0.35"/>
    <row r="106425" customFormat="1" x14ac:dyDescent="0.35"/>
    <row r="106426" customFormat="1" x14ac:dyDescent="0.35"/>
    <row r="106427" customFormat="1" x14ac:dyDescent="0.35"/>
    <row r="106428" customFormat="1" x14ac:dyDescent="0.35"/>
    <row r="106429" customFormat="1" x14ac:dyDescent="0.35"/>
    <row r="106430" customFormat="1" x14ac:dyDescent="0.35"/>
    <row r="106431" customFormat="1" x14ac:dyDescent="0.35"/>
    <row r="106432" customFormat="1" x14ac:dyDescent="0.35"/>
    <row r="106433" customFormat="1" x14ac:dyDescent="0.35"/>
    <row r="106434" customFormat="1" x14ac:dyDescent="0.35"/>
    <row r="106435" customFormat="1" x14ac:dyDescent="0.35"/>
    <row r="106436" customFormat="1" x14ac:dyDescent="0.35"/>
    <row r="106437" customFormat="1" x14ac:dyDescent="0.35"/>
    <row r="106438" customFormat="1" x14ac:dyDescent="0.35"/>
    <row r="106439" customFormat="1" x14ac:dyDescent="0.35"/>
    <row r="106440" customFormat="1" x14ac:dyDescent="0.35"/>
    <row r="106441" customFormat="1" x14ac:dyDescent="0.35"/>
    <row r="106442" customFormat="1" x14ac:dyDescent="0.35"/>
    <row r="106443" customFormat="1" x14ac:dyDescent="0.35"/>
    <row r="106444" customFormat="1" x14ac:dyDescent="0.35"/>
    <row r="106445" customFormat="1" x14ac:dyDescent="0.35"/>
    <row r="106446" customFormat="1" x14ac:dyDescent="0.35"/>
    <row r="106447" customFormat="1" x14ac:dyDescent="0.35"/>
    <row r="106448" customFormat="1" x14ac:dyDescent="0.35"/>
    <row r="106449" customFormat="1" x14ac:dyDescent="0.35"/>
    <row r="106450" customFormat="1" x14ac:dyDescent="0.35"/>
    <row r="106451" customFormat="1" x14ac:dyDescent="0.35"/>
    <row r="106452" customFormat="1" x14ac:dyDescent="0.35"/>
    <row r="106453" customFormat="1" x14ac:dyDescent="0.35"/>
    <row r="106454" customFormat="1" x14ac:dyDescent="0.35"/>
    <row r="106455" customFormat="1" x14ac:dyDescent="0.35"/>
    <row r="106456" customFormat="1" x14ac:dyDescent="0.35"/>
    <row r="106457" customFormat="1" x14ac:dyDescent="0.35"/>
    <row r="106458" customFormat="1" x14ac:dyDescent="0.35"/>
    <row r="106459" customFormat="1" x14ac:dyDescent="0.35"/>
    <row r="106460" customFormat="1" x14ac:dyDescent="0.35"/>
    <row r="106461" customFormat="1" x14ac:dyDescent="0.35"/>
    <row r="106462" customFormat="1" x14ac:dyDescent="0.35"/>
    <row r="106463" customFormat="1" x14ac:dyDescent="0.35"/>
    <row r="106464" customFormat="1" x14ac:dyDescent="0.35"/>
    <row r="106465" customFormat="1" x14ac:dyDescent="0.35"/>
    <row r="106466" customFormat="1" x14ac:dyDescent="0.35"/>
    <row r="106467" customFormat="1" x14ac:dyDescent="0.35"/>
    <row r="106468" customFormat="1" x14ac:dyDescent="0.35"/>
    <row r="106469" customFormat="1" x14ac:dyDescent="0.35"/>
    <row r="106470" customFormat="1" x14ac:dyDescent="0.35"/>
    <row r="106471" customFormat="1" x14ac:dyDescent="0.35"/>
    <row r="106472" customFormat="1" x14ac:dyDescent="0.35"/>
    <row r="106473" customFormat="1" x14ac:dyDescent="0.35"/>
    <row r="106474" customFormat="1" x14ac:dyDescent="0.35"/>
    <row r="106475" customFormat="1" x14ac:dyDescent="0.35"/>
    <row r="106476" customFormat="1" x14ac:dyDescent="0.35"/>
    <row r="106477" customFormat="1" x14ac:dyDescent="0.35"/>
    <row r="106478" customFormat="1" x14ac:dyDescent="0.35"/>
    <row r="106479" customFormat="1" x14ac:dyDescent="0.35"/>
    <row r="106480" customFormat="1" x14ac:dyDescent="0.35"/>
    <row r="106481" customFormat="1" x14ac:dyDescent="0.35"/>
    <row r="106482" customFormat="1" x14ac:dyDescent="0.35"/>
    <row r="106483" customFormat="1" x14ac:dyDescent="0.35"/>
    <row r="106484" customFormat="1" x14ac:dyDescent="0.35"/>
    <row r="106485" customFormat="1" x14ac:dyDescent="0.35"/>
    <row r="106486" customFormat="1" x14ac:dyDescent="0.35"/>
    <row r="106487" customFormat="1" x14ac:dyDescent="0.35"/>
    <row r="106488" customFormat="1" x14ac:dyDescent="0.35"/>
    <row r="106489" customFormat="1" x14ac:dyDescent="0.35"/>
    <row r="106490" customFormat="1" x14ac:dyDescent="0.35"/>
    <row r="106491" customFormat="1" x14ac:dyDescent="0.35"/>
    <row r="106492" customFormat="1" x14ac:dyDescent="0.35"/>
    <row r="106493" customFormat="1" x14ac:dyDescent="0.35"/>
    <row r="106494" customFormat="1" x14ac:dyDescent="0.35"/>
    <row r="106495" customFormat="1" x14ac:dyDescent="0.35"/>
    <row r="106496" customFormat="1" x14ac:dyDescent="0.35"/>
    <row r="106497" customFormat="1" x14ac:dyDescent="0.35"/>
    <row r="106498" customFormat="1" x14ac:dyDescent="0.35"/>
    <row r="106499" customFormat="1" x14ac:dyDescent="0.35"/>
    <row r="106500" customFormat="1" x14ac:dyDescent="0.35"/>
    <row r="106501" customFormat="1" x14ac:dyDescent="0.35"/>
    <row r="106502" customFormat="1" x14ac:dyDescent="0.35"/>
    <row r="106503" customFormat="1" x14ac:dyDescent="0.35"/>
    <row r="106504" customFormat="1" x14ac:dyDescent="0.35"/>
    <row r="106505" customFormat="1" x14ac:dyDescent="0.35"/>
    <row r="106506" customFormat="1" x14ac:dyDescent="0.35"/>
    <row r="106507" customFormat="1" x14ac:dyDescent="0.35"/>
    <row r="106508" customFormat="1" x14ac:dyDescent="0.35"/>
    <row r="106509" customFormat="1" x14ac:dyDescent="0.35"/>
    <row r="106510" customFormat="1" x14ac:dyDescent="0.35"/>
    <row r="106511" customFormat="1" x14ac:dyDescent="0.35"/>
    <row r="106512" customFormat="1" x14ac:dyDescent="0.35"/>
    <row r="106513" customFormat="1" x14ac:dyDescent="0.35"/>
    <row r="106514" customFormat="1" x14ac:dyDescent="0.35"/>
    <row r="106515" customFormat="1" x14ac:dyDescent="0.35"/>
    <row r="106516" customFormat="1" x14ac:dyDescent="0.35"/>
    <row r="106517" customFormat="1" x14ac:dyDescent="0.35"/>
    <row r="106518" customFormat="1" x14ac:dyDescent="0.35"/>
    <row r="106519" customFormat="1" x14ac:dyDescent="0.35"/>
    <row r="106520" customFormat="1" x14ac:dyDescent="0.35"/>
    <row r="106521" customFormat="1" x14ac:dyDescent="0.35"/>
    <row r="106522" customFormat="1" x14ac:dyDescent="0.35"/>
    <row r="106523" customFormat="1" x14ac:dyDescent="0.35"/>
    <row r="106524" customFormat="1" x14ac:dyDescent="0.35"/>
    <row r="106525" customFormat="1" x14ac:dyDescent="0.35"/>
    <row r="106526" customFormat="1" x14ac:dyDescent="0.35"/>
    <row r="106527" customFormat="1" x14ac:dyDescent="0.35"/>
    <row r="106528" customFormat="1" x14ac:dyDescent="0.35"/>
    <row r="106529" customFormat="1" x14ac:dyDescent="0.35"/>
    <row r="106530" customFormat="1" x14ac:dyDescent="0.35"/>
    <row r="106531" customFormat="1" x14ac:dyDescent="0.35"/>
    <row r="106532" customFormat="1" x14ac:dyDescent="0.35"/>
    <row r="106533" customFormat="1" x14ac:dyDescent="0.35"/>
    <row r="106534" customFormat="1" x14ac:dyDescent="0.35"/>
    <row r="106535" customFormat="1" x14ac:dyDescent="0.35"/>
    <row r="106536" customFormat="1" x14ac:dyDescent="0.35"/>
    <row r="106537" customFormat="1" x14ac:dyDescent="0.35"/>
    <row r="106538" customFormat="1" x14ac:dyDescent="0.35"/>
    <row r="106539" customFormat="1" x14ac:dyDescent="0.35"/>
    <row r="106540" customFormat="1" x14ac:dyDescent="0.35"/>
    <row r="106541" customFormat="1" x14ac:dyDescent="0.35"/>
    <row r="106542" customFormat="1" x14ac:dyDescent="0.35"/>
    <row r="106543" customFormat="1" x14ac:dyDescent="0.35"/>
    <row r="106544" customFormat="1" x14ac:dyDescent="0.35"/>
    <row r="106545" customFormat="1" x14ac:dyDescent="0.35"/>
    <row r="106546" customFormat="1" x14ac:dyDescent="0.35"/>
    <row r="106547" customFormat="1" x14ac:dyDescent="0.35"/>
    <row r="106548" customFormat="1" x14ac:dyDescent="0.35"/>
    <row r="106549" customFormat="1" x14ac:dyDescent="0.35"/>
    <row r="106550" customFormat="1" x14ac:dyDescent="0.35"/>
    <row r="106551" customFormat="1" x14ac:dyDescent="0.35"/>
    <row r="106552" customFormat="1" x14ac:dyDescent="0.35"/>
    <row r="106553" customFormat="1" x14ac:dyDescent="0.35"/>
    <row r="106554" customFormat="1" x14ac:dyDescent="0.35"/>
    <row r="106555" customFormat="1" x14ac:dyDescent="0.35"/>
    <row r="106556" customFormat="1" x14ac:dyDescent="0.35"/>
    <row r="106557" customFormat="1" x14ac:dyDescent="0.35"/>
    <row r="106558" customFormat="1" x14ac:dyDescent="0.35"/>
    <row r="106559" customFormat="1" x14ac:dyDescent="0.35"/>
    <row r="106560" customFormat="1" x14ac:dyDescent="0.35"/>
    <row r="106561" customFormat="1" x14ac:dyDescent="0.35"/>
    <row r="106562" customFormat="1" x14ac:dyDescent="0.35"/>
    <row r="106563" customFormat="1" x14ac:dyDescent="0.35"/>
    <row r="106564" customFormat="1" x14ac:dyDescent="0.35"/>
    <row r="106565" customFormat="1" x14ac:dyDescent="0.35"/>
    <row r="106566" customFormat="1" x14ac:dyDescent="0.35"/>
    <row r="106567" customFormat="1" x14ac:dyDescent="0.35"/>
    <row r="106568" customFormat="1" x14ac:dyDescent="0.35"/>
    <row r="106569" customFormat="1" x14ac:dyDescent="0.35"/>
    <row r="106570" customFormat="1" x14ac:dyDescent="0.35"/>
    <row r="106571" customFormat="1" x14ac:dyDescent="0.35"/>
    <row r="106572" customFormat="1" x14ac:dyDescent="0.35"/>
    <row r="106573" customFormat="1" x14ac:dyDescent="0.35"/>
    <row r="106574" customFormat="1" x14ac:dyDescent="0.35"/>
    <row r="106575" customFormat="1" x14ac:dyDescent="0.35"/>
    <row r="106576" customFormat="1" x14ac:dyDescent="0.35"/>
    <row r="106577" customFormat="1" x14ac:dyDescent="0.35"/>
    <row r="106578" customFormat="1" x14ac:dyDescent="0.35"/>
    <row r="106579" customFormat="1" x14ac:dyDescent="0.35"/>
    <row r="106580" customFormat="1" x14ac:dyDescent="0.35"/>
    <row r="106581" customFormat="1" x14ac:dyDescent="0.35"/>
    <row r="106582" customFormat="1" x14ac:dyDescent="0.35"/>
    <row r="106583" customFormat="1" x14ac:dyDescent="0.35"/>
    <row r="106584" customFormat="1" x14ac:dyDescent="0.35"/>
    <row r="106585" customFormat="1" x14ac:dyDescent="0.35"/>
    <row r="106586" customFormat="1" x14ac:dyDescent="0.35"/>
    <row r="106587" customFormat="1" x14ac:dyDescent="0.35"/>
    <row r="106588" customFormat="1" x14ac:dyDescent="0.35"/>
    <row r="106589" customFormat="1" x14ac:dyDescent="0.35"/>
    <row r="106590" customFormat="1" x14ac:dyDescent="0.35"/>
    <row r="106591" customFormat="1" x14ac:dyDescent="0.35"/>
    <row r="106592" customFormat="1" x14ac:dyDescent="0.35"/>
    <row r="106593" customFormat="1" x14ac:dyDescent="0.35"/>
    <row r="106594" customFormat="1" x14ac:dyDescent="0.35"/>
    <row r="106595" customFormat="1" x14ac:dyDescent="0.35"/>
    <row r="106596" customFormat="1" x14ac:dyDescent="0.35"/>
    <row r="106597" customFormat="1" x14ac:dyDescent="0.35"/>
    <row r="106598" customFormat="1" x14ac:dyDescent="0.35"/>
    <row r="106599" customFormat="1" x14ac:dyDescent="0.35"/>
    <row r="106600" customFormat="1" x14ac:dyDescent="0.35"/>
    <row r="106601" customFormat="1" x14ac:dyDescent="0.35"/>
    <row r="106602" customFormat="1" x14ac:dyDescent="0.35"/>
    <row r="106603" customFormat="1" x14ac:dyDescent="0.35"/>
    <row r="106604" customFormat="1" x14ac:dyDescent="0.35"/>
    <row r="106605" customFormat="1" x14ac:dyDescent="0.35"/>
    <row r="106606" customFormat="1" x14ac:dyDescent="0.35"/>
    <row r="106607" customFormat="1" x14ac:dyDescent="0.35"/>
    <row r="106608" customFormat="1" x14ac:dyDescent="0.35"/>
    <row r="106609" customFormat="1" x14ac:dyDescent="0.35"/>
    <row r="106610" customFormat="1" x14ac:dyDescent="0.35"/>
    <row r="106611" customFormat="1" x14ac:dyDescent="0.35"/>
    <row r="106612" customFormat="1" x14ac:dyDescent="0.35"/>
    <row r="106613" customFormat="1" x14ac:dyDescent="0.35"/>
    <row r="106614" customFormat="1" x14ac:dyDescent="0.35"/>
    <row r="106615" customFormat="1" x14ac:dyDescent="0.35"/>
    <row r="106616" customFormat="1" x14ac:dyDescent="0.35"/>
    <row r="106617" customFormat="1" x14ac:dyDescent="0.35"/>
    <row r="106618" customFormat="1" x14ac:dyDescent="0.35"/>
    <row r="106619" customFormat="1" x14ac:dyDescent="0.35"/>
    <row r="106620" customFormat="1" x14ac:dyDescent="0.35"/>
    <row r="106621" customFormat="1" x14ac:dyDescent="0.35"/>
    <row r="106622" customFormat="1" x14ac:dyDescent="0.35"/>
    <row r="106623" customFormat="1" x14ac:dyDescent="0.35"/>
    <row r="106624" customFormat="1" x14ac:dyDescent="0.35"/>
    <row r="106625" customFormat="1" x14ac:dyDescent="0.35"/>
    <row r="106626" customFormat="1" x14ac:dyDescent="0.35"/>
    <row r="106627" customFormat="1" x14ac:dyDescent="0.35"/>
    <row r="106628" customFormat="1" x14ac:dyDescent="0.35"/>
    <row r="106629" customFormat="1" x14ac:dyDescent="0.35"/>
    <row r="106630" customFormat="1" x14ac:dyDescent="0.35"/>
    <row r="106631" customFormat="1" x14ac:dyDescent="0.35"/>
    <row r="106632" customFormat="1" x14ac:dyDescent="0.35"/>
    <row r="106633" customFormat="1" x14ac:dyDescent="0.35"/>
    <row r="106634" customFormat="1" x14ac:dyDescent="0.35"/>
    <row r="106635" customFormat="1" x14ac:dyDescent="0.35"/>
    <row r="106636" customFormat="1" x14ac:dyDescent="0.35"/>
    <row r="106637" customFormat="1" x14ac:dyDescent="0.35"/>
    <row r="106638" customFormat="1" x14ac:dyDescent="0.35"/>
    <row r="106639" customFormat="1" x14ac:dyDescent="0.35"/>
    <row r="106640" customFormat="1" x14ac:dyDescent="0.35"/>
    <row r="106641" customFormat="1" x14ac:dyDescent="0.35"/>
    <row r="106642" customFormat="1" x14ac:dyDescent="0.35"/>
    <row r="106643" customFormat="1" x14ac:dyDescent="0.35"/>
    <row r="106644" customFormat="1" x14ac:dyDescent="0.35"/>
    <row r="106645" customFormat="1" x14ac:dyDescent="0.35"/>
    <row r="106646" customFormat="1" x14ac:dyDescent="0.35"/>
    <row r="106647" customFormat="1" x14ac:dyDescent="0.35"/>
    <row r="106648" customFormat="1" x14ac:dyDescent="0.35"/>
    <row r="106649" customFormat="1" x14ac:dyDescent="0.35"/>
    <row r="106650" customFormat="1" x14ac:dyDescent="0.35"/>
    <row r="106651" customFormat="1" x14ac:dyDescent="0.35"/>
    <row r="106652" customFormat="1" x14ac:dyDescent="0.35"/>
    <row r="106653" customFormat="1" x14ac:dyDescent="0.35"/>
    <row r="106654" customFormat="1" x14ac:dyDescent="0.35"/>
    <row r="106655" customFormat="1" x14ac:dyDescent="0.35"/>
    <row r="106656" customFormat="1" x14ac:dyDescent="0.35"/>
    <row r="106657" customFormat="1" x14ac:dyDescent="0.35"/>
    <row r="106658" customFormat="1" x14ac:dyDescent="0.35"/>
    <row r="106659" customFormat="1" x14ac:dyDescent="0.35"/>
    <row r="106660" customFormat="1" x14ac:dyDescent="0.35"/>
    <row r="106661" customFormat="1" x14ac:dyDescent="0.35"/>
    <row r="106662" customFormat="1" x14ac:dyDescent="0.35"/>
    <row r="106663" customFormat="1" x14ac:dyDescent="0.35"/>
    <row r="106664" customFormat="1" x14ac:dyDescent="0.35"/>
    <row r="106665" customFormat="1" x14ac:dyDescent="0.35"/>
    <row r="106666" customFormat="1" x14ac:dyDescent="0.35"/>
    <row r="106667" customFormat="1" x14ac:dyDescent="0.35"/>
    <row r="106668" customFormat="1" x14ac:dyDescent="0.35"/>
    <row r="106669" customFormat="1" x14ac:dyDescent="0.35"/>
    <row r="106670" customFormat="1" x14ac:dyDescent="0.35"/>
    <row r="106671" customFormat="1" x14ac:dyDescent="0.35"/>
    <row r="106672" customFormat="1" x14ac:dyDescent="0.35"/>
    <row r="106673" customFormat="1" x14ac:dyDescent="0.35"/>
    <row r="106674" customFormat="1" x14ac:dyDescent="0.35"/>
    <row r="106675" customFormat="1" x14ac:dyDescent="0.35"/>
    <row r="106676" customFormat="1" x14ac:dyDescent="0.35"/>
    <row r="106677" customFormat="1" x14ac:dyDescent="0.35"/>
    <row r="106678" customFormat="1" x14ac:dyDescent="0.35"/>
    <row r="106679" customFormat="1" x14ac:dyDescent="0.35"/>
    <row r="106680" customFormat="1" x14ac:dyDescent="0.35"/>
    <row r="106681" customFormat="1" x14ac:dyDescent="0.35"/>
    <row r="106682" customFormat="1" x14ac:dyDescent="0.35"/>
    <row r="106683" customFormat="1" x14ac:dyDescent="0.35"/>
    <row r="106684" customFormat="1" x14ac:dyDescent="0.35"/>
    <row r="106685" customFormat="1" x14ac:dyDescent="0.35"/>
    <row r="106686" customFormat="1" x14ac:dyDescent="0.35"/>
    <row r="106687" customFormat="1" x14ac:dyDescent="0.35"/>
    <row r="106688" customFormat="1" x14ac:dyDescent="0.35"/>
    <row r="106689" customFormat="1" x14ac:dyDescent="0.35"/>
    <row r="106690" customFormat="1" x14ac:dyDescent="0.35"/>
    <row r="106691" customFormat="1" x14ac:dyDescent="0.35"/>
    <row r="106692" customFormat="1" x14ac:dyDescent="0.35"/>
    <row r="106693" customFormat="1" x14ac:dyDescent="0.35"/>
    <row r="106694" customFormat="1" x14ac:dyDescent="0.35"/>
    <row r="106695" customFormat="1" x14ac:dyDescent="0.35"/>
    <row r="106696" customFormat="1" x14ac:dyDescent="0.35"/>
    <row r="106697" customFormat="1" x14ac:dyDescent="0.35"/>
    <row r="106698" customFormat="1" x14ac:dyDescent="0.35"/>
    <row r="106699" customFormat="1" x14ac:dyDescent="0.35"/>
    <row r="106700" customFormat="1" x14ac:dyDescent="0.35"/>
    <row r="106701" customFormat="1" x14ac:dyDescent="0.35"/>
    <row r="106702" customFormat="1" x14ac:dyDescent="0.35"/>
    <row r="106703" customFormat="1" x14ac:dyDescent="0.35"/>
    <row r="106704" customFormat="1" x14ac:dyDescent="0.35"/>
    <row r="106705" customFormat="1" x14ac:dyDescent="0.35"/>
    <row r="106706" customFormat="1" x14ac:dyDescent="0.35"/>
    <row r="106707" customFormat="1" x14ac:dyDescent="0.35"/>
    <row r="106708" customFormat="1" x14ac:dyDescent="0.35"/>
    <row r="106709" customFormat="1" x14ac:dyDescent="0.35"/>
    <row r="106710" customFormat="1" x14ac:dyDescent="0.35"/>
    <row r="106711" customFormat="1" x14ac:dyDescent="0.35"/>
    <row r="106712" customFormat="1" x14ac:dyDescent="0.35"/>
    <row r="106713" customFormat="1" x14ac:dyDescent="0.35"/>
    <row r="106714" customFormat="1" x14ac:dyDescent="0.35"/>
    <row r="106715" customFormat="1" x14ac:dyDescent="0.35"/>
    <row r="106716" customFormat="1" x14ac:dyDescent="0.35"/>
    <row r="106717" customFormat="1" x14ac:dyDescent="0.35"/>
    <row r="106718" customFormat="1" x14ac:dyDescent="0.35"/>
    <row r="106719" customFormat="1" x14ac:dyDescent="0.35"/>
    <row r="106720" customFormat="1" x14ac:dyDescent="0.35"/>
    <row r="106721" customFormat="1" x14ac:dyDescent="0.35"/>
    <row r="106722" customFormat="1" x14ac:dyDescent="0.35"/>
    <row r="106723" customFormat="1" x14ac:dyDescent="0.35"/>
    <row r="106724" customFormat="1" x14ac:dyDescent="0.35"/>
    <row r="106725" customFormat="1" x14ac:dyDescent="0.35"/>
    <row r="106726" customFormat="1" x14ac:dyDescent="0.35"/>
    <row r="106727" customFormat="1" x14ac:dyDescent="0.35"/>
    <row r="106728" customFormat="1" x14ac:dyDescent="0.35"/>
    <row r="106729" customFormat="1" x14ac:dyDescent="0.35"/>
    <row r="106730" customFormat="1" x14ac:dyDescent="0.35"/>
    <row r="106731" customFormat="1" x14ac:dyDescent="0.35"/>
    <row r="106732" customFormat="1" x14ac:dyDescent="0.35"/>
    <row r="106733" customFormat="1" x14ac:dyDescent="0.35"/>
    <row r="106734" customFormat="1" x14ac:dyDescent="0.35"/>
    <row r="106735" customFormat="1" x14ac:dyDescent="0.35"/>
    <row r="106736" customFormat="1" x14ac:dyDescent="0.35"/>
    <row r="106737" customFormat="1" x14ac:dyDescent="0.35"/>
    <row r="106738" customFormat="1" x14ac:dyDescent="0.35"/>
    <row r="106739" customFormat="1" x14ac:dyDescent="0.35"/>
    <row r="106740" customFormat="1" x14ac:dyDescent="0.35"/>
    <row r="106741" customFormat="1" x14ac:dyDescent="0.35"/>
    <row r="106742" customFormat="1" x14ac:dyDescent="0.35"/>
    <row r="106743" customFormat="1" x14ac:dyDescent="0.35"/>
    <row r="106744" customFormat="1" x14ac:dyDescent="0.35"/>
    <row r="106745" customFormat="1" x14ac:dyDescent="0.35"/>
    <row r="106746" customFormat="1" x14ac:dyDescent="0.35"/>
    <row r="106747" customFormat="1" x14ac:dyDescent="0.35"/>
    <row r="106748" customFormat="1" x14ac:dyDescent="0.35"/>
    <row r="106749" customFormat="1" x14ac:dyDescent="0.35"/>
    <row r="106750" customFormat="1" x14ac:dyDescent="0.35"/>
    <row r="106751" customFormat="1" x14ac:dyDescent="0.35"/>
    <row r="106752" customFormat="1" x14ac:dyDescent="0.35"/>
    <row r="106753" customFormat="1" x14ac:dyDescent="0.35"/>
    <row r="106754" customFormat="1" x14ac:dyDescent="0.35"/>
    <row r="106755" customFormat="1" x14ac:dyDescent="0.35"/>
    <row r="106756" customFormat="1" x14ac:dyDescent="0.35"/>
    <row r="106757" customFormat="1" x14ac:dyDescent="0.35"/>
    <row r="106758" customFormat="1" x14ac:dyDescent="0.35"/>
    <row r="106759" customFormat="1" x14ac:dyDescent="0.35"/>
    <row r="106760" customFormat="1" x14ac:dyDescent="0.35"/>
    <row r="106761" customFormat="1" x14ac:dyDescent="0.35"/>
    <row r="106762" customFormat="1" x14ac:dyDescent="0.35"/>
    <row r="106763" customFormat="1" x14ac:dyDescent="0.35"/>
    <row r="106764" customFormat="1" x14ac:dyDescent="0.35"/>
    <row r="106765" customFormat="1" x14ac:dyDescent="0.35"/>
    <row r="106766" customFormat="1" x14ac:dyDescent="0.35"/>
    <row r="106767" customFormat="1" x14ac:dyDescent="0.35"/>
    <row r="106768" customFormat="1" x14ac:dyDescent="0.35"/>
    <row r="106769" customFormat="1" x14ac:dyDescent="0.35"/>
    <row r="106770" customFormat="1" x14ac:dyDescent="0.35"/>
    <row r="106771" customFormat="1" x14ac:dyDescent="0.35"/>
    <row r="106772" customFormat="1" x14ac:dyDescent="0.35"/>
    <row r="106773" customFormat="1" x14ac:dyDescent="0.35"/>
    <row r="106774" customFormat="1" x14ac:dyDescent="0.35"/>
    <row r="106775" customFormat="1" x14ac:dyDescent="0.35"/>
    <row r="106776" customFormat="1" x14ac:dyDescent="0.35"/>
    <row r="106777" customFormat="1" x14ac:dyDescent="0.35"/>
    <row r="106778" customFormat="1" x14ac:dyDescent="0.35"/>
    <row r="106779" customFormat="1" x14ac:dyDescent="0.35"/>
    <row r="106780" customFormat="1" x14ac:dyDescent="0.35"/>
    <row r="106781" customFormat="1" x14ac:dyDescent="0.35"/>
    <row r="106782" customFormat="1" x14ac:dyDescent="0.35"/>
    <row r="106783" customFormat="1" x14ac:dyDescent="0.35"/>
    <row r="106784" customFormat="1" x14ac:dyDescent="0.35"/>
    <row r="106785" customFormat="1" x14ac:dyDescent="0.35"/>
    <row r="106786" customFormat="1" x14ac:dyDescent="0.35"/>
    <row r="106787" customFormat="1" x14ac:dyDescent="0.35"/>
    <row r="106788" customFormat="1" x14ac:dyDescent="0.35"/>
    <row r="106789" customFormat="1" x14ac:dyDescent="0.35"/>
    <row r="106790" customFormat="1" x14ac:dyDescent="0.35"/>
    <row r="106791" customFormat="1" x14ac:dyDescent="0.35"/>
    <row r="106792" customFormat="1" x14ac:dyDescent="0.35"/>
    <row r="106793" customFormat="1" x14ac:dyDescent="0.35"/>
    <row r="106794" customFormat="1" x14ac:dyDescent="0.35"/>
    <row r="106795" customFormat="1" x14ac:dyDescent="0.35"/>
    <row r="106796" customFormat="1" x14ac:dyDescent="0.35"/>
    <row r="106797" customFormat="1" x14ac:dyDescent="0.35"/>
    <row r="106798" customFormat="1" x14ac:dyDescent="0.35"/>
    <row r="106799" customFormat="1" x14ac:dyDescent="0.35"/>
    <row r="106800" customFormat="1" x14ac:dyDescent="0.35"/>
    <row r="106801" customFormat="1" x14ac:dyDescent="0.35"/>
    <row r="106802" customFormat="1" x14ac:dyDescent="0.35"/>
    <row r="106803" customFormat="1" x14ac:dyDescent="0.35"/>
    <row r="106804" customFormat="1" x14ac:dyDescent="0.35"/>
    <row r="106805" customFormat="1" x14ac:dyDescent="0.35"/>
    <row r="106806" customFormat="1" x14ac:dyDescent="0.35"/>
    <row r="106807" customFormat="1" x14ac:dyDescent="0.35"/>
    <row r="106808" customFormat="1" x14ac:dyDescent="0.35"/>
    <row r="106809" customFormat="1" x14ac:dyDescent="0.35"/>
    <row r="106810" customFormat="1" x14ac:dyDescent="0.35"/>
    <row r="106811" customFormat="1" x14ac:dyDescent="0.35"/>
    <row r="106812" customFormat="1" x14ac:dyDescent="0.35"/>
    <row r="106813" customFormat="1" x14ac:dyDescent="0.35"/>
    <row r="106814" customFormat="1" x14ac:dyDescent="0.35"/>
    <row r="106815" customFormat="1" x14ac:dyDescent="0.35"/>
    <row r="106816" customFormat="1" x14ac:dyDescent="0.35"/>
    <row r="106817" customFormat="1" x14ac:dyDescent="0.35"/>
    <row r="106818" customFormat="1" x14ac:dyDescent="0.35"/>
    <row r="106819" customFormat="1" x14ac:dyDescent="0.35"/>
    <row r="106820" customFormat="1" x14ac:dyDescent="0.35"/>
    <row r="106821" customFormat="1" x14ac:dyDescent="0.35"/>
    <row r="106822" customFormat="1" x14ac:dyDescent="0.35"/>
    <row r="106823" customFormat="1" x14ac:dyDescent="0.35"/>
    <row r="106824" customFormat="1" x14ac:dyDescent="0.35"/>
    <row r="106825" customFormat="1" x14ac:dyDescent="0.35"/>
    <row r="106826" customFormat="1" x14ac:dyDescent="0.35"/>
    <row r="106827" customFormat="1" x14ac:dyDescent="0.35"/>
    <row r="106828" customFormat="1" x14ac:dyDescent="0.35"/>
    <row r="106829" customFormat="1" x14ac:dyDescent="0.35"/>
    <row r="106830" customFormat="1" x14ac:dyDescent="0.35"/>
    <row r="106831" customFormat="1" x14ac:dyDescent="0.35"/>
    <row r="106832" customFormat="1" x14ac:dyDescent="0.35"/>
    <row r="106833" customFormat="1" x14ac:dyDescent="0.35"/>
    <row r="106834" customFormat="1" x14ac:dyDescent="0.35"/>
    <row r="106835" customFormat="1" x14ac:dyDescent="0.35"/>
    <row r="106836" customFormat="1" x14ac:dyDescent="0.35"/>
    <row r="106837" customFormat="1" x14ac:dyDescent="0.35"/>
    <row r="106838" customFormat="1" x14ac:dyDescent="0.35"/>
    <row r="106839" customFormat="1" x14ac:dyDescent="0.35"/>
    <row r="106840" customFormat="1" x14ac:dyDescent="0.35"/>
    <row r="106841" customFormat="1" x14ac:dyDescent="0.35"/>
    <row r="106842" customFormat="1" x14ac:dyDescent="0.35"/>
    <row r="106843" customFormat="1" x14ac:dyDescent="0.35"/>
    <row r="106844" customFormat="1" x14ac:dyDescent="0.35"/>
    <row r="106845" customFormat="1" x14ac:dyDescent="0.35"/>
    <row r="106846" customFormat="1" x14ac:dyDescent="0.35"/>
    <row r="106847" customFormat="1" x14ac:dyDescent="0.35"/>
    <row r="106848" customFormat="1" x14ac:dyDescent="0.35"/>
    <row r="106849" customFormat="1" x14ac:dyDescent="0.35"/>
    <row r="106850" customFormat="1" x14ac:dyDescent="0.35"/>
    <row r="106851" customFormat="1" x14ac:dyDescent="0.35"/>
    <row r="106852" customFormat="1" x14ac:dyDescent="0.35"/>
    <row r="106853" customFormat="1" x14ac:dyDescent="0.35"/>
    <row r="106854" customFormat="1" x14ac:dyDescent="0.35"/>
    <row r="106855" customFormat="1" x14ac:dyDescent="0.35"/>
    <row r="106856" customFormat="1" x14ac:dyDescent="0.35"/>
    <row r="106857" customFormat="1" x14ac:dyDescent="0.35"/>
    <row r="106858" customFormat="1" x14ac:dyDescent="0.35"/>
    <row r="106859" customFormat="1" x14ac:dyDescent="0.35"/>
    <row r="106860" customFormat="1" x14ac:dyDescent="0.35"/>
    <row r="106861" customFormat="1" x14ac:dyDescent="0.35"/>
    <row r="106862" customFormat="1" x14ac:dyDescent="0.35"/>
    <row r="106863" customFormat="1" x14ac:dyDescent="0.35"/>
    <row r="106864" customFormat="1" x14ac:dyDescent="0.35"/>
    <row r="106865" customFormat="1" x14ac:dyDescent="0.35"/>
    <row r="106866" customFormat="1" x14ac:dyDescent="0.35"/>
    <row r="106867" customFormat="1" x14ac:dyDescent="0.35"/>
    <row r="106868" customFormat="1" x14ac:dyDescent="0.35"/>
    <row r="106869" customFormat="1" x14ac:dyDescent="0.35"/>
    <row r="106870" customFormat="1" x14ac:dyDescent="0.35"/>
    <row r="106871" customFormat="1" x14ac:dyDescent="0.35"/>
    <row r="106872" customFormat="1" x14ac:dyDescent="0.35"/>
    <row r="106873" customFormat="1" x14ac:dyDescent="0.35"/>
    <row r="106874" customFormat="1" x14ac:dyDescent="0.35"/>
    <row r="106875" customFormat="1" x14ac:dyDescent="0.35"/>
    <row r="106876" customFormat="1" x14ac:dyDescent="0.35"/>
    <row r="106877" customFormat="1" x14ac:dyDescent="0.35"/>
    <row r="106878" customFormat="1" x14ac:dyDescent="0.35"/>
    <row r="106879" customFormat="1" x14ac:dyDescent="0.35"/>
    <row r="106880" customFormat="1" x14ac:dyDescent="0.35"/>
    <row r="106881" customFormat="1" x14ac:dyDescent="0.35"/>
    <row r="106882" customFormat="1" x14ac:dyDescent="0.35"/>
    <row r="106883" customFormat="1" x14ac:dyDescent="0.35"/>
    <row r="106884" customFormat="1" x14ac:dyDescent="0.35"/>
    <row r="106885" customFormat="1" x14ac:dyDescent="0.35"/>
    <row r="106886" customFormat="1" x14ac:dyDescent="0.35"/>
    <row r="106887" customFormat="1" x14ac:dyDescent="0.35"/>
    <row r="106888" customFormat="1" x14ac:dyDescent="0.35"/>
    <row r="106889" customFormat="1" x14ac:dyDescent="0.35"/>
    <row r="106890" customFormat="1" x14ac:dyDescent="0.35"/>
    <row r="106891" customFormat="1" x14ac:dyDescent="0.35"/>
    <row r="106892" customFormat="1" x14ac:dyDescent="0.35"/>
    <row r="106893" customFormat="1" x14ac:dyDescent="0.35"/>
    <row r="106894" customFormat="1" x14ac:dyDescent="0.35"/>
    <row r="106895" customFormat="1" x14ac:dyDescent="0.35"/>
    <row r="106896" customFormat="1" x14ac:dyDescent="0.35"/>
    <row r="106897" customFormat="1" x14ac:dyDescent="0.35"/>
    <row r="106898" customFormat="1" x14ac:dyDescent="0.35"/>
    <row r="106899" customFormat="1" x14ac:dyDescent="0.35"/>
    <row r="106900" customFormat="1" x14ac:dyDescent="0.35"/>
    <row r="106901" customFormat="1" x14ac:dyDescent="0.35"/>
    <row r="106902" customFormat="1" x14ac:dyDescent="0.35"/>
    <row r="106903" customFormat="1" x14ac:dyDescent="0.35"/>
    <row r="106904" customFormat="1" x14ac:dyDescent="0.35"/>
    <row r="106905" customFormat="1" x14ac:dyDescent="0.35"/>
    <row r="106906" customFormat="1" x14ac:dyDescent="0.35"/>
    <row r="106907" customFormat="1" x14ac:dyDescent="0.35"/>
    <row r="106908" customFormat="1" x14ac:dyDescent="0.35"/>
    <row r="106909" customFormat="1" x14ac:dyDescent="0.35"/>
    <row r="106910" customFormat="1" x14ac:dyDescent="0.35"/>
    <row r="106911" customFormat="1" x14ac:dyDescent="0.35"/>
    <row r="106912" customFormat="1" x14ac:dyDescent="0.35"/>
    <row r="106913" customFormat="1" x14ac:dyDescent="0.35"/>
    <row r="106914" customFormat="1" x14ac:dyDescent="0.35"/>
    <row r="106915" customFormat="1" x14ac:dyDescent="0.35"/>
    <row r="106916" customFormat="1" x14ac:dyDescent="0.35"/>
    <row r="106917" customFormat="1" x14ac:dyDescent="0.35"/>
    <row r="106918" customFormat="1" x14ac:dyDescent="0.35"/>
    <row r="106919" customFormat="1" x14ac:dyDescent="0.35"/>
    <row r="106920" customFormat="1" x14ac:dyDescent="0.35"/>
    <row r="106921" customFormat="1" x14ac:dyDescent="0.35"/>
    <row r="106922" customFormat="1" x14ac:dyDescent="0.35"/>
    <row r="106923" customFormat="1" x14ac:dyDescent="0.35"/>
    <row r="106924" customFormat="1" x14ac:dyDescent="0.35"/>
    <row r="106925" customFormat="1" x14ac:dyDescent="0.35"/>
    <row r="106926" customFormat="1" x14ac:dyDescent="0.35"/>
    <row r="106927" customFormat="1" x14ac:dyDescent="0.35"/>
    <row r="106928" customFormat="1" x14ac:dyDescent="0.35"/>
    <row r="106929" customFormat="1" x14ac:dyDescent="0.35"/>
    <row r="106930" customFormat="1" x14ac:dyDescent="0.35"/>
    <row r="106931" customFormat="1" x14ac:dyDescent="0.35"/>
    <row r="106932" customFormat="1" x14ac:dyDescent="0.35"/>
    <row r="106933" customFormat="1" x14ac:dyDescent="0.35"/>
    <row r="106934" customFormat="1" x14ac:dyDescent="0.35"/>
    <row r="106935" customFormat="1" x14ac:dyDescent="0.35"/>
    <row r="106936" customFormat="1" x14ac:dyDescent="0.35"/>
    <row r="106937" customFormat="1" x14ac:dyDescent="0.35"/>
    <row r="106938" customFormat="1" x14ac:dyDescent="0.35"/>
    <row r="106939" customFormat="1" x14ac:dyDescent="0.35"/>
    <row r="106940" customFormat="1" x14ac:dyDescent="0.35"/>
    <row r="106941" customFormat="1" x14ac:dyDescent="0.35"/>
    <row r="106942" customFormat="1" x14ac:dyDescent="0.35"/>
    <row r="106943" customFormat="1" x14ac:dyDescent="0.35"/>
    <row r="106944" customFormat="1" x14ac:dyDescent="0.35"/>
    <row r="106945" customFormat="1" x14ac:dyDescent="0.35"/>
    <row r="106946" customFormat="1" x14ac:dyDescent="0.35"/>
    <row r="106947" customFormat="1" x14ac:dyDescent="0.35"/>
    <row r="106948" customFormat="1" x14ac:dyDescent="0.35"/>
    <row r="106949" customFormat="1" x14ac:dyDescent="0.35"/>
    <row r="106950" customFormat="1" x14ac:dyDescent="0.35"/>
    <row r="106951" customFormat="1" x14ac:dyDescent="0.35"/>
    <row r="106952" customFormat="1" x14ac:dyDescent="0.35"/>
    <row r="106953" customFormat="1" x14ac:dyDescent="0.35"/>
    <row r="106954" customFormat="1" x14ac:dyDescent="0.35"/>
    <row r="106955" customFormat="1" x14ac:dyDescent="0.35"/>
    <row r="106956" customFormat="1" x14ac:dyDescent="0.35"/>
    <row r="106957" customFormat="1" x14ac:dyDescent="0.35"/>
    <row r="106958" customFormat="1" x14ac:dyDescent="0.35"/>
    <row r="106959" customFormat="1" x14ac:dyDescent="0.35"/>
    <row r="106960" customFormat="1" x14ac:dyDescent="0.35"/>
    <row r="106961" customFormat="1" x14ac:dyDescent="0.35"/>
    <row r="106962" customFormat="1" x14ac:dyDescent="0.35"/>
    <row r="106963" customFormat="1" x14ac:dyDescent="0.35"/>
    <row r="106964" customFormat="1" x14ac:dyDescent="0.35"/>
    <row r="106965" customFormat="1" x14ac:dyDescent="0.35"/>
    <row r="106966" customFormat="1" x14ac:dyDescent="0.35"/>
    <row r="106967" customFormat="1" x14ac:dyDescent="0.35"/>
    <row r="106968" customFormat="1" x14ac:dyDescent="0.35"/>
    <row r="106969" customFormat="1" x14ac:dyDescent="0.35"/>
    <row r="106970" customFormat="1" x14ac:dyDescent="0.35"/>
    <row r="106971" customFormat="1" x14ac:dyDescent="0.35"/>
    <row r="106972" customFormat="1" x14ac:dyDescent="0.35"/>
    <row r="106973" customFormat="1" x14ac:dyDescent="0.35"/>
    <row r="106974" customFormat="1" x14ac:dyDescent="0.35"/>
    <row r="106975" customFormat="1" x14ac:dyDescent="0.35"/>
    <row r="106976" customFormat="1" x14ac:dyDescent="0.35"/>
    <row r="106977" customFormat="1" x14ac:dyDescent="0.35"/>
    <row r="106978" customFormat="1" x14ac:dyDescent="0.35"/>
    <row r="106979" customFormat="1" x14ac:dyDescent="0.35"/>
    <row r="106980" customFormat="1" x14ac:dyDescent="0.35"/>
    <row r="106981" customFormat="1" x14ac:dyDescent="0.35"/>
    <row r="106982" customFormat="1" x14ac:dyDescent="0.35"/>
    <row r="106983" customFormat="1" x14ac:dyDescent="0.35"/>
    <row r="106984" customFormat="1" x14ac:dyDescent="0.35"/>
    <row r="106985" customFormat="1" x14ac:dyDescent="0.35"/>
    <row r="106986" customFormat="1" x14ac:dyDescent="0.35"/>
    <row r="106987" customFormat="1" x14ac:dyDescent="0.35"/>
    <row r="106988" customFormat="1" x14ac:dyDescent="0.35"/>
    <row r="106989" customFormat="1" x14ac:dyDescent="0.35"/>
    <row r="106990" customFormat="1" x14ac:dyDescent="0.35"/>
    <row r="106991" customFormat="1" x14ac:dyDescent="0.35"/>
    <row r="106992" customFormat="1" x14ac:dyDescent="0.35"/>
    <row r="106993" customFormat="1" x14ac:dyDescent="0.35"/>
    <row r="106994" customFormat="1" x14ac:dyDescent="0.35"/>
    <row r="106995" customFormat="1" x14ac:dyDescent="0.35"/>
    <row r="106996" customFormat="1" x14ac:dyDescent="0.35"/>
    <row r="106997" customFormat="1" x14ac:dyDescent="0.35"/>
    <row r="106998" customFormat="1" x14ac:dyDescent="0.35"/>
    <row r="106999" customFormat="1" x14ac:dyDescent="0.35"/>
    <row r="107000" customFormat="1" x14ac:dyDescent="0.35"/>
    <row r="107001" customFormat="1" x14ac:dyDescent="0.35"/>
    <row r="107002" customFormat="1" x14ac:dyDescent="0.35"/>
    <row r="107003" customFormat="1" x14ac:dyDescent="0.35"/>
    <row r="107004" customFormat="1" x14ac:dyDescent="0.35"/>
    <row r="107005" customFormat="1" x14ac:dyDescent="0.35"/>
    <row r="107006" customFormat="1" x14ac:dyDescent="0.35"/>
    <row r="107007" customFormat="1" x14ac:dyDescent="0.35"/>
    <row r="107008" customFormat="1" x14ac:dyDescent="0.35"/>
    <row r="107009" customFormat="1" x14ac:dyDescent="0.35"/>
    <row r="107010" customFormat="1" x14ac:dyDescent="0.35"/>
    <row r="107011" customFormat="1" x14ac:dyDescent="0.35"/>
    <row r="107012" customFormat="1" x14ac:dyDescent="0.35"/>
    <row r="107013" customFormat="1" x14ac:dyDescent="0.35"/>
    <row r="107014" customFormat="1" x14ac:dyDescent="0.35"/>
    <row r="107015" customFormat="1" x14ac:dyDescent="0.35"/>
    <row r="107016" customFormat="1" x14ac:dyDescent="0.35"/>
    <row r="107017" customFormat="1" x14ac:dyDescent="0.35"/>
    <row r="107018" customFormat="1" x14ac:dyDescent="0.35"/>
    <row r="107019" customFormat="1" x14ac:dyDescent="0.35"/>
    <row r="107020" customFormat="1" x14ac:dyDescent="0.35"/>
    <row r="107021" customFormat="1" x14ac:dyDescent="0.35"/>
    <row r="107022" customFormat="1" x14ac:dyDescent="0.35"/>
    <row r="107023" customFormat="1" x14ac:dyDescent="0.35"/>
    <row r="107024" customFormat="1" x14ac:dyDescent="0.35"/>
    <row r="107025" customFormat="1" x14ac:dyDescent="0.35"/>
    <row r="107026" customFormat="1" x14ac:dyDescent="0.35"/>
    <row r="107027" customFormat="1" x14ac:dyDescent="0.35"/>
    <row r="107028" customFormat="1" x14ac:dyDescent="0.35"/>
    <row r="107029" customFormat="1" x14ac:dyDescent="0.35"/>
    <row r="107030" customFormat="1" x14ac:dyDescent="0.35"/>
    <row r="107031" customFormat="1" x14ac:dyDescent="0.35"/>
    <row r="107032" customFormat="1" x14ac:dyDescent="0.35"/>
    <row r="107033" customFormat="1" x14ac:dyDescent="0.35"/>
    <row r="107034" customFormat="1" x14ac:dyDescent="0.35"/>
    <row r="107035" customFormat="1" x14ac:dyDescent="0.35"/>
    <row r="107036" customFormat="1" x14ac:dyDescent="0.35"/>
    <row r="107037" customFormat="1" x14ac:dyDescent="0.35"/>
    <row r="107038" customFormat="1" x14ac:dyDescent="0.35"/>
    <row r="107039" customFormat="1" x14ac:dyDescent="0.35"/>
    <row r="107040" customFormat="1" x14ac:dyDescent="0.35"/>
    <row r="107041" customFormat="1" x14ac:dyDescent="0.35"/>
    <row r="107042" customFormat="1" x14ac:dyDescent="0.35"/>
    <row r="107043" customFormat="1" x14ac:dyDescent="0.35"/>
    <row r="107044" customFormat="1" x14ac:dyDescent="0.35"/>
    <row r="107045" customFormat="1" x14ac:dyDescent="0.35"/>
    <row r="107046" customFormat="1" x14ac:dyDescent="0.35"/>
    <row r="107047" customFormat="1" x14ac:dyDescent="0.35"/>
    <row r="107048" customFormat="1" x14ac:dyDescent="0.35"/>
    <row r="107049" customFormat="1" x14ac:dyDescent="0.35"/>
    <row r="107050" customFormat="1" x14ac:dyDescent="0.35"/>
    <row r="107051" customFormat="1" x14ac:dyDescent="0.35"/>
    <row r="107052" customFormat="1" x14ac:dyDescent="0.35"/>
    <row r="107053" customFormat="1" x14ac:dyDescent="0.35"/>
    <row r="107054" customFormat="1" x14ac:dyDescent="0.35"/>
    <row r="107055" customFormat="1" x14ac:dyDescent="0.35"/>
    <row r="107056" customFormat="1" x14ac:dyDescent="0.35"/>
    <row r="107057" customFormat="1" x14ac:dyDescent="0.35"/>
    <row r="107058" customFormat="1" x14ac:dyDescent="0.35"/>
    <row r="107059" customFormat="1" x14ac:dyDescent="0.35"/>
    <row r="107060" customFormat="1" x14ac:dyDescent="0.35"/>
    <row r="107061" customFormat="1" x14ac:dyDescent="0.35"/>
    <row r="107062" customFormat="1" x14ac:dyDescent="0.35"/>
    <row r="107063" customFormat="1" x14ac:dyDescent="0.35"/>
    <row r="107064" customFormat="1" x14ac:dyDescent="0.35"/>
    <row r="107065" customFormat="1" x14ac:dyDescent="0.35"/>
    <row r="107066" customFormat="1" x14ac:dyDescent="0.35"/>
    <row r="107067" customFormat="1" x14ac:dyDescent="0.35"/>
    <row r="107068" customFormat="1" x14ac:dyDescent="0.35"/>
    <row r="107069" customFormat="1" x14ac:dyDescent="0.35"/>
    <row r="107070" customFormat="1" x14ac:dyDescent="0.35"/>
    <row r="107071" customFormat="1" x14ac:dyDescent="0.35"/>
    <row r="107072" customFormat="1" x14ac:dyDescent="0.35"/>
    <row r="107073" customFormat="1" x14ac:dyDescent="0.35"/>
    <row r="107074" customFormat="1" x14ac:dyDescent="0.35"/>
    <row r="107075" customFormat="1" x14ac:dyDescent="0.35"/>
    <row r="107076" customFormat="1" x14ac:dyDescent="0.35"/>
    <row r="107077" customFormat="1" x14ac:dyDescent="0.35"/>
    <row r="107078" customFormat="1" x14ac:dyDescent="0.35"/>
    <row r="107079" customFormat="1" x14ac:dyDescent="0.35"/>
    <row r="107080" customFormat="1" x14ac:dyDescent="0.35"/>
    <row r="107081" customFormat="1" x14ac:dyDescent="0.35"/>
    <row r="107082" customFormat="1" x14ac:dyDescent="0.35"/>
    <row r="107083" customFormat="1" x14ac:dyDescent="0.35"/>
    <row r="107084" customFormat="1" x14ac:dyDescent="0.35"/>
    <row r="107085" customFormat="1" x14ac:dyDescent="0.35"/>
    <row r="107086" customFormat="1" x14ac:dyDescent="0.35"/>
    <row r="107087" customFormat="1" x14ac:dyDescent="0.35"/>
    <row r="107088" customFormat="1" x14ac:dyDescent="0.35"/>
    <row r="107089" customFormat="1" x14ac:dyDescent="0.35"/>
    <row r="107090" customFormat="1" x14ac:dyDescent="0.35"/>
    <row r="107091" customFormat="1" x14ac:dyDescent="0.35"/>
    <row r="107092" customFormat="1" x14ac:dyDescent="0.35"/>
    <row r="107093" customFormat="1" x14ac:dyDescent="0.35"/>
    <row r="107094" customFormat="1" x14ac:dyDescent="0.35"/>
    <row r="107095" customFormat="1" x14ac:dyDescent="0.35"/>
    <row r="107096" customFormat="1" x14ac:dyDescent="0.35"/>
    <row r="107097" customFormat="1" x14ac:dyDescent="0.35"/>
    <row r="107098" customFormat="1" x14ac:dyDescent="0.35"/>
    <row r="107099" customFormat="1" x14ac:dyDescent="0.35"/>
    <row r="107100" customFormat="1" x14ac:dyDescent="0.35"/>
    <row r="107101" customFormat="1" x14ac:dyDescent="0.35"/>
    <row r="107102" customFormat="1" x14ac:dyDescent="0.35"/>
    <row r="107103" customFormat="1" x14ac:dyDescent="0.35"/>
    <row r="107104" customFormat="1" x14ac:dyDescent="0.35"/>
    <row r="107105" customFormat="1" x14ac:dyDescent="0.35"/>
    <row r="107106" customFormat="1" x14ac:dyDescent="0.35"/>
    <row r="107107" customFormat="1" x14ac:dyDescent="0.35"/>
    <row r="107108" customFormat="1" x14ac:dyDescent="0.35"/>
    <row r="107109" customFormat="1" x14ac:dyDescent="0.35"/>
    <row r="107110" customFormat="1" x14ac:dyDescent="0.35"/>
    <row r="107111" customFormat="1" x14ac:dyDescent="0.35"/>
    <row r="107112" customFormat="1" x14ac:dyDescent="0.35"/>
    <row r="107113" customFormat="1" x14ac:dyDescent="0.35"/>
    <row r="107114" customFormat="1" x14ac:dyDescent="0.35"/>
    <row r="107115" customFormat="1" x14ac:dyDescent="0.35"/>
    <row r="107116" customFormat="1" x14ac:dyDescent="0.35"/>
    <row r="107117" customFormat="1" x14ac:dyDescent="0.35"/>
    <row r="107118" customFormat="1" x14ac:dyDescent="0.35"/>
    <row r="107119" customFormat="1" x14ac:dyDescent="0.35"/>
    <row r="107120" customFormat="1" x14ac:dyDescent="0.35"/>
    <row r="107121" customFormat="1" x14ac:dyDescent="0.35"/>
    <row r="107122" customFormat="1" x14ac:dyDescent="0.35"/>
    <row r="107123" customFormat="1" x14ac:dyDescent="0.35"/>
    <row r="107124" customFormat="1" x14ac:dyDescent="0.35"/>
    <row r="107125" customFormat="1" x14ac:dyDescent="0.35"/>
    <row r="107126" customFormat="1" x14ac:dyDescent="0.35"/>
    <row r="107127" customFormat="1" x14ac:dyDescent="0.35"/>
    <row r="107128" customFormat="1" x14ac:dyDescent="0.35"/>
    <row r="107129" customFormat="1" x14ac:dyDescent="0.35"/>
    <row r="107130" customFormat="1" x14ac:dyDescent="0.35"/>
    <row r="107131" customFormat="1" x14ac:dyDescent="0.35"/>
    <row r="107132" customFormat="1" x14ac:dyDescent="0.35"/>
    <row r="107133" customFormat="1" x14ac:dyDescent="0.35"/>
    <row r="107134" customFormat="1" x14ac:dyDescent="0.35"/>
    <row r="107135" customFormat="1" x14ac:dyDescent="0.35"/>
    <row r="107136" customFormat="1" x14ac:dyDescent="0.35"/>
    <row r="107137" customFormat="1" x14ac:dyDescent="0.35"/>
    <row r="107138" customFormat="1" x14ac:dyDescent="0.35"/>
    <row r="107139" customFormat="1" x14ac:dyDescent="0.35"/>
    <row r="107140" customFormat="1" x14ac:dyDescent="0.35"/>
    <row r="107141" customFormat="1" x14ac:dyDescent="0.35"/>
    <row r="107142" customFormat="1" x14ac:dyDescent="0.35"/>
    <row r="107143" customFormat="1" x14ac:dyDescent="0.35"/>
    <row r="107144" customFormat="1" x14ac:dyDescent="0.35"/>
    <row r="107145" customFormat="1" x14ac:dyDescent="0.35"/>
    <row r="107146" customFormat="1" x14ac:dyDescent="0.35"/>
    <row r="107147" customFormat="1" x14ac:dyDescent="0.35"/>
    <row r="107148" customFormat="1" x14ac:dyDescent="0.35"/>
    <row r="107149" customFormat="1" x14ac:dyDescent="0.35"/>
    <row r="107150" customFormat="1" x14ac:dyDescent="0.35"/>
    <row r="107151" customFormat="1" x14ac:dyDescent="0.35"/>
    <row r="107152" customFormat="1" x14ac:dyDescent="0.35"/>
    <row r="107153" customFormat="1" x14ac:dyDescent="0.35"/>
    <row r="107154" customFormat="1" x14ac:dyDescent="0.35"/>
    <row r="107155" customFormat="1" x14ac:dyDescent="0.35"/>
    <row r="107156" customFormat="1" x14ac:dyDescent="0.35"/>
    <row r="107157" customFormat="1" x14ac:dyDescent="0.35"/>
    <row r="107158" customFormat="1" x14ac:dyDescent="0.35"/>
    <row r="107159" customFormat="1" x14ac:dyDescent="0.35"/>
    <row r="107160" customFormat="1" x14ac:dyDescent="0.35"/>
    <row r="107161" customFormat="1" x14ac:dyDescent="0.35"/>
    <row r="107162" customFormat="1" x14ac:dyDescent="0.35"/>
    <row r="107163" customFormat="1" x14ac:dyDescent="0.35"/>
    <row r="107164" customFormat="1" x14ac:dyDescent="0.35"/>
    <row r="107165" customFormat="1" x14ac:dyDescent="0.35"/>
    <row r="107166" customFormat="1" x14ac:dyDescent="0.35"/>
    <row r="107167" customFormat="1" x14ac:dyDescent="0.35"/>
    <row r="107168" customFormat="1" x14ac:dyDescent="0.35"/>
    <row r="107169" customFormat="1" x14ac:dyDescent="0.35"/>
    <row r="107170" customFormat="1" x14ac:dyDescent="0.35"/>
    <row r="107171" customFormat="1" x14ac:dyDescent="0.35"/>
    <row r="107172" customFormat="1" x14ac:dyDescent="0.35"/>
    <row r="107173" customFormat="1" x14ac:dyDescent="0.35"/>
    <row r="107174" customFormat="1" x14ac:dyDescent="0.35"/>
    <row r="107175" customFormat="1" x14ac:dyDescent="0.35"/>
    <row r="107176" customFormat="1" x14ac:dyDescent="0.35"/>
    <row r="107177" customFormat="1" x14ac:dyDescent="0.35"/>
    <row r="107178" customFormat="1" x14ac:dyDescent="0.35"/>
    <row r="107179" customFormat="1" x14ac:dyDescent="0.35"/>
    <row r="107180" customFormat="1" x14ac:dyDescent="0.35"/>
    <row r="107181" customFormat="1" x14ac:dyDescent="0.35"/>
    <row r="107182" customFormat="1" x14ac:dyDescent="0.35"/>
    <row r="107183" customFormat="1" x14ac:dyDescent="0.35"/>
    <row r="107184" customFormat="1" x14ac:dyDescent="0.35"/>
    <row r="107185" customFormat="1" x14ac:dyDescent="0.35"/>
    <row r="107186" customFormat="1" x14ac:dyDescent="0.35"/>
    <row r="107187" customFormat="1" x14ac:dyDescent="0.35"/>
    <row r="107188" customFormat="1" x14ac:dyDescent="0.35"/>
    <row r="107189" customFormat="1" x14ac:dyDescent="0.35"/>
    <row r="107190" customFormat="1" x14ac:dyDescent="0.35"/>
    <row r="107191" customFormat="1" x14ac:dyDescent="0.35"/>
    <row r="107192" customFormat="1" x14ac:dyDescent="0.35"/>
    <row r="107193" customFormat="1" x14ac:dyDescent="0.35"/>
    <row r="107194" customFormat="1" x14ac:dyDescent="0.35"/>
    <row r="107195" customFormat="1" x14ac:dyDescent="0.35"/>
    <row r="107196" customFormat="1" x14ac:dyDescent="0.35"/>
    <row r="107197" customFormat="1" x14ac:dyDescent="0.35"/>
    <row r="107198" customFormat="1" x14ac:dyDescent="0.35"/>
    <row r="107199" customFormat="1" x14ac:dyDescent="0.35"/>
    <row r="107200" customFormat="1" x14ac:dyDescent="0.35"/>
    <row r="107201" customFormat="1" x14ac:dyDescent="0.35"/>
    <row r="107202" customFormat="1" x14ac:dyDescent="0.35"/>
    <row r="107203" customFormat="1" x14ac:dyDescent="0.35"/>
    <row r="107204" customFormat="1" x14ac:dyDescent="0.35"/>
    <row r="107205" customFormat="1" x14ac:dyDescent="0.35"/>
    <row r="107206" customFormat="1" x14ac:dyDescent="0.35"/>
    <row r="107207" customFormat="1" x14ac:dyDescent="0.35"/>
    <row r="107208" customFormat="1" x14ac:dyDescent="0.35"/>
    <row r="107209" customFormat="1" x14ac:dyDescent="0.35"/>
    <row r="107210" customFormat="1" x14ac:dyDescent="0.35"/>
    <row r="107211" customFormat="1" x14ac:dyDescent="0.35"/>
    <row r="107212" customFormat="1" x14ac:dyDescent="0.35"/>
    <row r="107213" customFormat="1" x14ac:dyDescent="0.35"/>
    <row r="107214" customFormat="1" x14ac:dyDescent="0.35"/>
    <row r="107215" customFormat="1" x14ac:dyDescent="0.35"/>
    <row r="107216" customFormat="1" x14ac:dyDescent="0.35"/>
    <row r="107217" customFormat="1" x14ac:dyDescent="0.35"/>
    <row r="107218" customFormat="1" x14ac:dyDescent="0.35"/>
    <row r="107219" customFormat="1" x14ac:dyDescent="0.35"/>
    <row r="107220" customFormat="1" x14ac:dyDescent="0.35"/>
    <row r="107221" customFormat="1" x14ac:dyDescent="0.35"/>
    <row r="107222" customFormat="1" x14ac:dyDescent="0.35"/>
    <row r="107223" customFormat="1" x14ac:dyDescent="0.35"/>
    <row r="107224" customFormat="1" x14ac:dyDescent="0.35"/>
    <row r="107225" customFormat="1" x14ac:dyDescent="0.35"/>
    <row r="107226" customFormat="1" x14ac:dyDescent="0.35"/>
    <row r="107227" customFormat="1" x14ac:dyDescent="0.35"/>
    <row r="107228" customFormat="1" x14ac:dyDescent="0.35"/>
    <row r="107229" customFormat="1" x14ac:dyDescent="0.35"/>
    <row r="107230" customFormat="1" x14ac:dyDescent="0.35"/>
    <row r="107231" customFormat="1" x14ac:dyDescent="0.35"/>
    <row r="107232" customFormat="1" x14ac:dyDescent="0.35"/>
    <row r="107233" customFormat="1" x14ac:dyDescent="0.35"/>
    <row r="107234" customFormat="1" x14ac:dyDescent="0.35"/>
    <row r="107235" customFormat="1" x14ac:dyDescent="0.35"/>
    <row r="107236" customFormat="1" x14ac:dyDescent="0.35"/>
    <row r="107237" customFormat="1" x14ac:dyDescent="0.35"/>
    <row r="107238" customFormat="1" x14ac:dyDescent="0.35"/>
    <row r="107239" customFormat="1" x14ac:dyDescent="0.35"/>
    <row r="107240" customFormat="1" x14ac:dyDescent="0.35"/>
    <row r="107241" customFormat="1" x14ac:dyDescent="0.35"/>
    <row r="107242" customFormat="1" x14ac:dyDescent="0.35"/>
    <row r="107243" customFormat="1" x14ac:dyDescent="0.35"/>
    <row r="107244" customFormat="1" x14ac:dyDescent="0.35"/>
    <row r="107245" customFormat="1" x14ac:dyDescent="0.35"/>
    <row r="107246" customFormat="1" x14ac:dyDescent="0.35"/>
    <row r="107247" customFormat="1" x14ac:dyDescent="0.35"/>
    <row r="107248" customFormat="1" x14ac:dyDescent="0.35"/>
    <row r="107249" customFormat="1" x14ac:dyDescent="0.35"/>
    <row r="107250" customFormat="1" x14ac:dyDescent="0.35"/>
    <row r="107251" customFormat="1" x14ac:dyDescent="0.35"/>
    <row r="107252" customFormat="1" x14ac:dyDescent="0.35"/>
    <row r="107253" customFormat="1" x14ac:dyDescent="0.35"/>
    <row r="107254" customFormat="1" x14ac:dyDescent="0.35"/>
    <row r="107255" customFormat="1" x14ac:dyDescent="0.35"/>
    <row r="107256" customFormat="1" x14ac:dyDescent="0.35"/>
    <row r="107257" customFormat="1" x14ac:dyDescent="0.35"/>
    <row r="107258" customFormat="1" x14ac:dyDescent="0.35"/>
    <row r="107259" customFormat="1" x14ac:dyDescent="0.35"/>
    <row r="107260" customFormat="1" x14ac:dyDescent="0.35"/>
    <row r="107261" customFormat="1" x14ac:dyDescent="0.35"/>
    <row r="107262" customFormat="1" x14ac:dyDescent="0.35"/>
    <row r="107263" customFormat="1" x14ac:dyDescent="0.35"/>
    <row r="107264" customFormat="1" x14ac:dyDescent="0.35"/>
    <row r="107265" customFormat="1" x14ac:dyDescent="0.35"/>
    <row r="107266" customFormat="1" x14ac:dyDescent="0.35"/>
    <row r="107267" customFormat="1" x14ac:dyDescent="0.35"/>
    <row r="107268" customFormat="1" x14ac:dyDescent="0.35"/>
    <row r="107269" customFormat="1" x14ac:dyDescent="0.35"/>
    <row r="107270" customFormat="1" x14ac:dyDescent="0.35"/>
    <row r="107271" customFormat="1" x14ac:dyDescent="0.35"/>
    <row r="107272" customFormat="1" x14ac:dyDescent="0.35"/>
    <row r="107273" customFormat="1" x14ac:dyDescent="0.35"/>
    <row r="107274" customFormat="1" x14ac:dyDescent="0.35"/>
    <row r="107275" customFormat="1" x14ac:dyDescent="0.35"/>
    <row r="107276" customFormat="1" x14ac:dyDescent="0.35"/>
    <row r="107277" customFormat="1" x14ac:dyDescent="0.35"/>
    <row r="107278" customFormat="1" x14ac:dyDescent="0.35"/>
    <row r="107279" customFormat="1" x14ac:dyDescent="0.35"/>
    <row r="107280" customFormat="1" x14ac:dyDescent="0.35"/>
    <row r="107281" customFormat="1" x14ac:dyDescent="0.35"/>
    <row r="107282" customFormat="1" x14ac:dyDescent="0.35"/>
    <row r="107283" customFormat="1" x14ac:dyDescent="0.35"/>
    <row r="107284" customFormat="1" x14ac:dyDescent="0.35"/>
    <row r="107285" customFormat="1" x14ac:dyDescent="0.35"/>
    <row r="107286" customFormat="1" x14ac:dyDescent="0.35"/>
    <row r="107287" customFormat="1" x14ac:dyDescent="0.35"/>
    <row r="107288" customFormat="1" x14ac:dyDescent="0.35"/>
    <row r="107289" customFormat="1" x14ac:dyDescent="0.35"/>
    <row r="107290" customFormat="1" x14ac:dyDescent="0.35"/>
    <row r="107291" customFormat="1" x14ac:dyDescent="0.35"/>
    <row r="107292" customFormat="1" x14ac:dyDescent="0.35"/>
    <row r="107293" customFormat="1" x14ac:dyDescent="0.35"/>
    <row r="107294" customFormat="1" x14ac:dyDescent="0.35"/>
    <row r="107295" customFormat="1" x14ac:dyDescent="0.35"/>
    <row r="107296" customFormat="1" x14ac:dyDescent="0.35"/>
    <row r="107297" customFormat="1" x14ac:dyDescent="0.35"/>
    <row r="107298" customFormat="1" x14ac:dyDescent="0.35"/>
    <row r="107299" customFormat="1" x14ac:dyDescent="0.35"/>
    <row r="107300" customFormat="1" x14ac:dyDescent="0.35"/>
    <row r="107301" customFormat="1" x14ac:dyDescent="0.35"/>
    <row r="107302" customFormat="1" x14ac:dyDescent="0.35"/>
    <row r="107303" customFormat="1" x14ac:dyDescent="0.35"/>
    <row r="107304" customFormat="1" x14ac:dyDescent="0.35"/>
    <row r="107305" customFormat="1" x14ac:dyDescent="0.35"/>
    <row r="107306" customFormat="1" x14ac:dyDescent="0.35"/>
    <row r="107307" customFormat="1" x14ac:dyDescent="0.35"/>
    <row r="107308" customFormat="1" x14ac:dyDescent="0.35"/>
    <row r="107309" customFormat="1" x14ac:dyDescent="0.35"/>
    <row r="107310" customFormat="1" x14ac:dyDescent="0.35"/>
    <row r="107311" customFormat="1" x14ac:dyDescent="0.35"/>
    <row r="107312" customFormat="1" x14ac:dyDescent="0.35"/>
    <row r="107313" customFormat="1" x14ac:dyDescent="0.35"/>
    <row r="107314" customFormat="1" x14ac:dyDescent="0.35"/>
    <row r="107315" customFormat="1" x14ac:dyDescent="0.35"/>
    <row r="107316" customFormat="1" x14ac:dyDescent="0.35"/>
    <row r="107317" customFormat="1" x14ac:dyDescent="0.35"/>
    <row r="107318" customFormat="1" x14ac:dyDescent="0.35"/>
    <row r="107319" customFormat="1" x14ac:dyDescent="0.35"/>
    <row r="107320" customFormat="1" x14ac:dyDescent="0.35"/>
    <row r="107321" customFormat="1" x14ac:dyDescent="0.35"/>
    <row r="107322" customFormat="1" x14ac:dyDescent="0.35"/>
    <row r="107323" customFormat="1" x14ac:dyDescent="0.35"/>
    <row r="107324" customFormat="1" x14ac:dyDescent="0.35"/>
    <row r="107325" customFormat="1" x14ac:dyDescent="0.35"/>
    <row r="107326" customFormat="1" x14ac:dyDescent="0.35"/>
    <row r="107327" customFormat="1" x14ac:dyDescent="0.35"/>
    <row r="107328" customFormat="1" x14ac:dyDescent="0.35"/>
    <row r="107329" customFormat="1" x14ac:dyDescent="0.35"/>
    <row r="107330" customFormat="1" x14ac:dyDescent="0.35"/>
    <row r="107331" customFormat="1" x14ac:dyDescent="0.35"/>
    <row r="107332" customFormat="1" x14ac:dyDescent="0.35"/>
    <row r="107333" customFormat="1" x14ac:dyDescent="0.35"/>
    <row r="107334" customFormat="1" x14ac:dyDescent="0.35"/>
    <row r="107335" customFormat="1" x14ac:dyDescent="0.35"/>
    <row r="107336" customFormat="1" x14ac:dyDescent="0.35"/>
    <row r="107337" customFormat="1" x14ac:dyDescent="0.35"/>
    <row r="107338" customFormat="1" x14ac:dyDescent="0.35"/>
    <row r="107339" customFormat="1" x14ac:dyDescent="0.35"/>
    <row r="107340" customFormat="1" x14ac:dyDescent="0.35"/>
    <row r="107341" customFormat="1" x14ac:dyDescent="0.35"/>
    <row r="107342" customFormat="1" x14ac:dyDescent="0.35"/>
    <row r="107343" customFormat="1" x14ac:dyDescent="0.35"/>
    <row r="107344" customFormat="1" x14ac:dyDescent="0.35"/>
    <row r="107345" customFormat="1" x14ac:dyDescent="0.35"/>
    <row r="107346" customFormat="1" x14ac:dyDescent="0.35"/>
    <row r="107347" customFormat="1" x14ac:dyDescent="0.35"/>
    <row r="107348" customFormat="1" x14ac:dyDescent="0.35"/>
    <row r="107349" customFormat="1" x14ac:dyDescent="0.35"/>
    <row r="107350" customFormat="1" x14ac:dyDescent="0.35"/>
    <row r="107351" customFormat="1" x14ac:dyDescent="0.35"/>
    <row r="107352" customFormat="1" x14ac:dyDescent="0.35"/>
    <row r="107353" customFormat="1" x14ac:dyDescent="0.35"/>
    <row r="107354" customFormat="1" x14ac:dyDescent="0.35"/>
    <row r="107355" customFormat="1" x14ac:dyDescent="0.35"/>
    <row r="107356" customFormat="1" x14ac:dyDescent="0.35"/>
    <row r="107357" customFormat="1" x14ac:dyDescent="0.35"/>
    <row r="107358" customFormat="1" x14ac:dyDescent="0.35"/>
    <row r="107359" customFormat="1" x14ac:dyDescent="0.35"/>
    <row r="107360" customFormat="1" x14ac:dyDescent="0.35"/>
    <row r="107361" customFormat="1" x14ac:dyDescent="0.35"/>
    <row r="107362" customFormat="1" x14ac:dyDescent="0.35"/>
    <row r="107363" customFormat="1" x14ac:dyDescent="0.35"/>
    <row r="107364" customFormat="1" x14ac:dyDescent="0.35"/>
    <row r="107365" customFormat="1" x14ac:dyDescent="0.35"/>
    <row r="107366" customFormat="1" x14ac:dyDescent="0.35"/>
    <row r="107367" customFormat="1" x14ac:dyDescent="0.35"/>
    <row r="107368" customFormat="1" x14ac:dyDescent="0.35"/>
    <row r="107369" customFormat="1" x14ac:dyDescent="0.35"/>
    <row r="107370" customFormat="1" x14ac:dyDescent="0.35"/>
    <row r="107371" customFormat="1" x14ac:dyDescent="0.35"/>
    <row r="107372" customFormat="1" x14ac:dyDescent="0.35"/>
    <row r="107373" customFormat="1" x14ac:dyDescent="0.35"/>
    <row r="107374" customFormat="1" x14ac:dyDescent="0.35"/>
    <row r="107375" customFormat="1" x14ac:dyDescent="0.35"/>
    <row r="107376" customFormat="1" x14ac:dyDescent="0.35"/>
    <row r="107377" customFormat="1" x14ac:dyDescent="0.35"/>
    <row r="107378" customFormat="1" x14ac:dyDescent="0.35"/>
    <row r="107379" customFormat="1" x14ac:dyDescent="0.35"/>
    <row r="107380" customFormat="1" x14ac:dyDescent="0.35"/>
    <row r="107381" customFormat="1" x14ac:dyDescent="0.35"/>
    <row r="107382" customFormat="1" x14ac:dyDescent="0.35"/>
    <row r="107383" customFormat="1" x14ac:dyDescent="0.35"/>
    <row r="107384" customFormat="1" x14ac:dyDescent="0.35"/>
    <row r="107385" customFormat="1" x14ac:dyDescent="0.35"/>
    <row r="107386" customFormat="1" x14ac:dyDescent="0.35"/>
    <row r="107387" customFormat="1" x14ac:dyDescent="0.35"/>
    <row r="107388" customFormat="1" x14ac:dyDescent="0.35"/>
    <row r="107389" customFormat="1" x14ac:dyDescent="0.35"/>
    <row r="107390" customFormat="1" x14ac:dyDescent="0.35"/>
    <row r="107391" customFormat="1" x14ac:dyDescent="0.35"/>
    <row r="107392" customFormat="1" x14ac:dyDescent="0.35"/>
    <row r="107393" customFormat="1" x14ac:dyDescent="0.35"/>
    <row r="107394" customFormat="1" x14ac:dyDescent="0.35"/>
    <row r="107395" customFormat="1" x14ac:dyDescent="0.35"/>
    <row r="107396" customFormat="1" x14ac:dyDescent="0.35"/>
    <row r="107397" customFormat="1" x14ac:dyDescent="0.35"/>
    <row r="107398" customFormat="1" x14ac:dyDescent="0.35"/>
    <row r="107399" customFormat="1" x14ac:dyDescent="0.35"/>
    <row r="107400" customFormat="1" x14ac:dyDescent="0.35"/>
    <row r="107401" customFormat="1" x14ac:dyDescent="0.35"/>
    <row r="107402" customFormat="1" x14ac:dyDescent="0.35"/>
    <row r="107403" customFormat="1" x14ac:dyDescent="0.35"/>
    <row r="107404" customFormat="1" x14ac:dyDescent="0.35"/>
    <row r="107405" customFormat="1" x14ac:dyDescent="0.35"/>
    <row r="107406" customFormat="1" x14ac:dyDescent="0.35"/>
    <row r="107407" customFormat="1" x14ac:dyDescent="0.35"/>
    <row r="107408" customFormat="1" x14ac:dyDescent="0.35"/>
    <row r="107409" customFormat="1" x14ac:dyDescent="0.35"/>
    <row r="107410" customFormat="1" x14ac:dyDescent="0.35"/>
    <row r="107411" customFormat="1" x14ac:dyDescent="0.35"/>
    <row r="107412" customFormat="1" x14ac:dyDescent="0.35"/>
    <row r="107413" customFormat="1" x14ac:dyDescent="0.35"/>
    <row r="107414" customFormat="1" x14ac:dyDescent="0.35"/>
    <row r="107415" customFormat="1" x14ac:dyDescent="0.35"/>
    <row r="107416" customFormat="1" x14ac:dyDescent="0.35"/>
    <row r="107417" customFormat="1" x14ac:dyDescent="0.35"/>
    <row r="107418" customFormat="1" x14ac:dyDescent="0.35"/>
    <row r="107419" customFormat="1" x14ac:dyDescent="0.35"/>
    <row r="107420" customFormat="1" x14ac:dyDescent="0.35"/>
    <row r="107421" customFormat="1" x14ac:dyDescent="0.35"/>
    <row r="107422" customFormat="1" x14ac:dyDescent="0.35"/>
    <row r="107423" customFormat="1" x14ac:dyDescent="0.35"/>
    <row r="107424" customFormat="1" x14ac:dyDescent="0.35"/>
    <row r="107425" customFormat="1" x14ac:dyDescent="0.35"/>
    <row r="107426" customFormat="1" x14ac:dyDescent="0.35"/>
    <row r="107427" customFormat="1" x14ac:dyDescent="0.35"/>
    <row r="107428" customFormat="1" x14ac:dyDescent="0.35"/>
    <row r="107429" customFormat="1" x14ac:dyDescent="0.35"/>
    <row r="107430" customFormat="1" x14ac:dyDescent="0.35"/>
    <row r="107431" customFormat="1" x14ac:dyDescent="0.35"/>
    <row r="107432" customFormat="1" x14ac:dyDescent="0.35"/>
    <row r="107433" customFormat="1" x14ac:dyDescent="0.35"/>
    <row r="107434" customFormat="1" x14ac:dyDescent="0.35"/>
    <row r="107435" customFormat="1" x14ac:dyDescent="0.35"/>
    <row r="107436" customFormat="1" x14ac:dyDescent="0.35"/>
    <row r="107437" customFormat="1" x14ac:dyDescent="0.35"/>
    <row r="107438" customFormat="1" x14ac:dyDescent="0.35"/>
    <row r="107439" customFormat="1" x14ac:dyDescent="0.35"/>
    <row r="107440" customFormat="1" x14ac:dyDescent="0.35"/>
    <row r="107441" customFormat="1" x14ac:dyDescent="0.35"/>
    <row r="107442" customFormat="1" x14ac:dyDescent="0.35"/>
    <row r="107443" customFormat="1" x14ac:dyDescent="0.35"/>
    <row r="107444" customFormat="1" x14ac:dyDescent="0.35"/>
    <row r="107445" customFormat="1" x14ac:dyDescent="0.35"/>
    <row r="107446" customFormat="1" x14ac:dyDescent="0.35"/>
    <row r="107447" customFormat="1" x14ac:dyDescent="0.35"/>
    <row r="107448" customFormat="1" x14ac:dyDescent="0.35"/>
    <row r="107449" customFormat="1" x14ac:dyDescent="0.35"/>
    <row r="107450" customFormat="1" x14ac:dyDescent="0.35"/>
    <row r="107451" customFormat="1" x14ac:dyDescent="0.35"/>
    <row r="107452" customFormat="1" x14ac:dyDescent="0.35"/>
    <row r="107453" customFormat="1" x14ac:dyDescent="0.35"/>
    <row r="107454" customFormat="1" x14ac:dyDescent="0.35"/>
    <row r="107455" customFormat="1" x14ac:dyDescent="0.35"/>
    <row r="107456" customFormat="1" x14ac:dyDescent="0.35"/>
    <row r="107457" customFormat="1" x14ac:dyDescent="0.35"/>
    <row r="107458" customFormat="1" x14ac:dyDescent="0.35"/>
    <row r="107459" customFormat="1" x14ac:dyDescent="0.35"/>
    <row r="107460" customFormat="1" x14ac:dyDescent="0.35"/>
    <row r="107461" customFormat="1" x14ac:dyDescent="0.35"/>
    <row r="107462" customFormat="1" x14ac:dyDescent="0.35"/>
    <row r="107463" customFormat="1" x14ac:dyDescent="0.35"/>
    <row r="107464" customFormat="1" x14ac:dyDescent="0.35"/>
    <row r="107465" customFormat="1" x14ac:dyDescent="0.35"/>
    <row r="107466" customFormat="1" x14ac:dyDescent="0.35"/>
    <row r="107467" customFormat="1" x14ac:dyDescent="0.35"/>
    <row r="107468" customFormat="1" x14ac:dyDescent="0.35"/>
    <row r="107469" customFormat="1" x14ac:dyDescent="0.35"/>
    <row r="107470" customFormat="1" x14ac:dyDescent="0.35"/>
    <row r="107471" customFormat="1" x14ac:dyDescent="0.35"/>
    <row r="107472" customFormat="1" x14ac:dyDescent="0.35"/>
    <row r="107473" customFormat="1" x14ac:dyDescent="0.35"/>
    <row r="107474" customFormat="1" x14ac:dyDescent="0.35"/>
    <row r="107475" customFormat="1" x14ac:dyDescent="0.35"/>
    <row r="107476" customFormat="1" x14ac:dyDescent="0.35"/>
    <row r="107477" customFormat="1" x14ac:dyDescent="0.35"/>
    <row r="107478" customFormat="1" x14ac:dyDescent="0.35"/>
    <row r="107479" customFormat="1" x14ac:dyDescent="0.35"/>
    <row r="107480" customFormat="1" x14ac:dyDescent="0.35"/>
    <row r="107481" customFormat="1" x14ac:dyDescent="0.35"/>
    <row r="107482" customFormat="1" x14ac:dyDescent="0.35"/>
    <row r="107483" customFormat="1" x14ac:dyDescent="0.35"/>
    <row r="107484" customFormat="1" x14ac:dyDescent="0.35"/>
    <row r="107485" customFormat="1" x14ac:dyDescent="0.35"/>
    <row r="107486" customFormat="1" x14ac:dyDescent="0.35"/>
    <row r="107487" customFormat="1" x14ac:dyDescent="0.35"/>
    <row r="107488" customFormat="1" x14ac:dyDescent="0.35"/>
    <row r="107489" customFormat="1" x14ac:dyDescent="0.35"/>
    <row r="107490" customFormat="1" x14ac:dyDescent="0.35"/>
    <row r="107491" customFormat="1" x14ac:dyDescent="0.35"/>
    <row r="107492" customFormat="1" x14ac:dyDescent="0.35"/>
    <row r="107493" customFormat="1" x14ac:dyDescent="0.35"/>
    <row r="107494" customFormat="1" x14ac:dyDescent="0.35"/>
    <row r="107495" customFormat="1" x14ac:dyDescent="0.35"/>
    <row r="107496" customFormat="1" x14ac:dyDescent="0.35"/>
    <row r="107497" customFormat="1" x14ac:dyDescent="0.35"/>
    <row r="107498" customFormat="1" x14ac:dyDescent="0.35"/>
    <row r="107499" customFormat="1" x14ac:dyDescent="0.35"/>
    <row r="107500" customFormat="1" x14ac:dyDescent="0.35"/>
    <row r="107501" customFormat="1" x14ac:dyDescent="0.35"/>
    <row r="107502" customFormat="1" x14ac:dyDescent="0.35"/>
    <row r="107503" customFormat="1" x14ac:dyDescent="0.35"/>
    <row r="107504" customFormat="1" x14ac:dyDescent="0.35"/>
    <row r="107505" customFormat="1" x14ac:dyDescent="0.35"/>
    <row r="107506" customFormat="1" x14ac:dyDescent="0.35"/>
    <row r="107507" customFormat="1" x14ac:dyDescent="0.35"/>
    <row r="107508" customFormat="1" x14ac:dyDescent="0.35"/>
    <row r="107509" customFormat="1" x14ac:dyDescent="0.35"/>
    <row r="107510" customFormat="1" x14ac:dyDescent="0.35"/>
    <row r="107511" customFormat="1" x14ac:dyDescent="0.35"/>
    <row r="107512" customFormat="1" x14ac:dyDescent="0.35"/>
    <row r="107513" customFormat="1" x14ac:dyDescent="0.35"/>
    <row r="107514" customFormat="1" x14ac:dyDescent="0.35"/>
    <row r="107515" customFormat="1" x14ac:dyDescent="0.35"/>
    <row r="107516" customFormat="1" x14ac:dyDescent="0.35"/>
    <row r="107517" customFormat="1" x14ac:dyDescent="0.35"/>
    <row r="107518" customFormat="1" x14ac:dyDescent="0.35"/>
    <row r="107519" customFormat="1" x14ac:dyDescent="0.35"/>
    <row r="107520" customFormat="1" x14ac:dyDescent="0.35"/>
    <row r="107521" customFormat="1" x14ac:dyDescent="0.35"/>
    <row r="107522" customFormat="1" x14ac:dyDescent="0.35"/>
    <row r="107523" customFormat="1" x14ac:dyDescent="0.35"/>
    <row r="107524" customFormat="1" x14ac:dyDescent="0.35"/>
    <row r="107525" customFormat="1" x14ac:dyDescent="0.35"/>
    <row r="107526" customFormat="1" x14ac:dyDescent="0.35"/>
    <row r="107527" customFormat="1" x14ac:dyDescent="0.35"/>
    <row r="107528" customFormat="1" x14ac:dyDescent="0.35"/>
    <row r="107529" customFormat="1" x14ac:dyDescent="0.35"/>
    <row r="107530" customFormat="1" x14ac:dyDescent="0.35"/>
    <row r="107531" customFormat="1" x14ac:dyDescent="0.35"/>
    <row r="107532" customFormat="1" x14ac:dyDescent="0.35"/>
    <row r="107533" customFormat="1" x14ac:dyDescent="0.35"/>
    <row r="107534" customFormat="1" x14ac:dyDescent="0.35"/>
    <row r="107535" customFormat="1" x14ac:dyDescent="0.35"/>
    <row r="107536" customFormat="1" x14ac:dyDescent="0.35"/>
    <row r="107537" customFormat="1" x14ac:dyDescent="0.35"/>
    <row r="107538" customFormat="1" x14ac:dyDescent="0.35"/>
    <row r="107539" customFormat="1" x14ac:dyDescent="0.35"/>
    <row r="107540" customFormat="1" x14ac:dyDescent="0.35"/>
    <row r="107541" customFormat="1" x14ac:dyDescent="0.35"/>
    <row r="107542" customFormat="1" x14ac:dyDescent="0.35"/>
    <row r="107543" customFormat="1" x14ac:dyDescent="0.35"/>
    <row r="107544" customFormat="1" x14ac:dyDescent="0.35"/>
    <row r="107545" customFormat="1" x14ac:dyDescent="0.35"/>
    <row r="107546" customFormat="1" x14ac:dyDescent="0.35"/>
    <row r="107547" customFormat="1" x14ac:dyDescent="0.35"/>
    <row r="107548" customFormat="1" x14ac:dyDescent="0.35"/>
    <row r="107549" customFormat="1" x14ac:dyDescent="0.35"/>
    <row r="107550" customFormat="1" x14ac:dyDescent="0.35"/>
    <row r="107551" customFormat="1" x14ac:dyDescent="0.35"/>
    <row r="107552" customFormat="1" x14ac:dyDescent="0.35"/>
    <row r="107553" customFormat="1" x14ac:dyDescent="0.35"/>
    <row r="107554" customFormat="1" x14ac:dyDescent="0.35"/>
    <row r="107555" customFormat="1" x14ac:dyDescent="0.35"/>
    <row r="107556" customFormat="1" x14ac:dyDescent="0.35"/>
    <row r="107557" customFormat="1" x14ac:dyDescent="0.35"/>
    <row r="107558" customFormat="1" x14ac:dyDescent="0.35"/>
    <row r="107559" customFormat="1" x14ac:dyDescent="0.35"/>
    <row r="107560" customFormat="1" x14ac:dyDescent="0.35"/>
    <row r="107561" customFormat="1" x14ac:dyDescent="0.35"/>
    <row r="107562" customFormat="1" x14ac:dyDescent="0.35"/>
    <row r="107563" customFormat="1" x14ac:dyDescent="0.35"/>
    <row r="107564" customFormat="1" x14ac:dyDescent="0.35"/>
    <row r="107565" customFormat="1" x14ac:dyDescent="0.35"/>
    <row r="107566" customFormat="1" x14ac:dyDescent="0.35"/>
    <row r="107567" customFormat="1" x14ac:dyDescent="0.35"/>
    <row r="107568" customFormat="1" x14ac:dyDescent="0.35"/>
    <row r="107569" customFormat="1" x14ac:dyDescent="0.35"/>
    <row r="107570" customFormat="1" x14ac:dyDescent="0.35"/>
    <row r="107571" customFormat="1" x14ac:dyDescent="0.35"/>
    <row r="107572" customFormat="1" x14ac:dyDescent="0.35"/>
    <row r="107573" customFormat="1" x14ac:dyDescent="0.35"/>
    <row r="107574" customFormat="1" x14ac:dyDescent="0.35"/>
    <row r="107575" customFormat="1" x14ac:dyDescent="0.35"/>
    <row r="107576" customFormat="1" x14ac:dyDescent="0.35"/>
    <row r="107577" customFormat="1" x14ac:dyDescent="0.35"/>
    <row r="107578" customFormat="1" x14ac:dyDescent="0.35"/>
    <row r="107579" customFormat="1" x14ac:dyDescent="0.35"/>
    <row r="107580" customFormat="1" x14ac:dyDescent="0.35"/>
    <row r="107581" customFormat="1" x14ac:dyDescent="0.35"/>
    <row r="107582" customFormat="1" x14ac:dyDescent="0.35"/>
    <row r="107583" customFormat="1" x14ac:dyDescent="0.35"/>
    <row r="107584" customFormat="1" x14ac:dyDescent="0.35"/>
    <row r="107585" customFormat="1" x14ac:dyDescent="0.35"/>
    <row r="107586" customFormat="1" x14ac:dyDescent="0.35"/>
    <row r="107587" customFormat="1" x14ac:dyDescent="0.35"/>
    <row r="107588" customFormat="1" x14ac:dyDescent="0.35"/>
    <row r="107589" customFormat="1" x14ac:dyDescent="0.35"/>
    <row r="107590" customFormat="1" x14ac:dyDescent="0.35"/>
    <row r="107591" customFormat="1" x14ac:dyDescent="0.35"/>
    <row r="107592" customFormat="1" x14ac:dyDescent="0.35"/>
    <row r="107593" customFormat="1" x14ac:dyDescent="0.35"/>
    <row r="107594" customFormat="1" x14ac:dyDescent="0.35"/>
    <row r="107595" customFormat="1" x14ac:dyDescent="0.35"/>
    <row r="107596" customFormat="1" x14ac:dyDescent="0.35"/>
    <row r="107597" customFormat="1" x14ac:dyDescent="0.35"/>
    <row r="107598" customFormat="1" x14ac:dyDescent="0.35"/>
    <row r="107599" customFormat="1" x14ac:dyDescent="0.35"/>
    <row r="107600" customFormat="1" x14ac:dyDescent="0.35"/>
    <row r="107601" customFormat="1" x14ac:dyDescent="0.35"/>
    <row r="107602" customFormat="1" x14ac:dyDescent="0.35"/>
    <row r="107603" customFormat="1" x14ac:dyDescent="0.35"/>
    <row r="107604" customFormat="1" x14ac:dyDescent="0.35"/>
    <row r="107605" customFormat="1" x14ac:dyDescent="0.35"/>
    <row r="107606" customFormat="1" x14ac:dyDescent="0.35"/>
    <row r="107607" customFormat="1" x14ac:dyDescent="0.35"/>
    <row r="107608" customFormat="1" x14ac:dyDescent="0.35"/>
    <row r="107609" customFormat="1" x14ac:dyDescent="0.35"/>
    <row r="107610" customFormat="1" x14ac:dyDescent="0.35"/>
    <row r="107611" customFormat="1" x14ac:dyDescent="0.35"/>
    <row r="107612" customFormat="1" x14ac:dyDescent="0.35"/>
    <row r="107613" customFormat="1" x14ac:dyDescent="0.35"/>
    <row r="107614" customFormat="1" x14ac:dyDescent="0.35"/>
    <row r="107615" customFormat="1" x14ac:dyDescent="0.35"/>
    <row r="107616" customFormat="1" x14ac:dyDescent="0.35"/>
    <row r="107617" customFormat="1" x14ac:dyDescent="0.35"/>
    <row r="107618" customFormat="1" x14ac:dyDescent="0.35"/>
    <row r="107619" customFormat="1" x14ac:dyDescent="0.35"/>
    <row r="107620" customFormat="1" x14ac:dyDescent="0.35"/>
    <row r="107621" customFormat="1" x14ac:dyDescent="0.35"/>
    <row r="107622" customFormat="1" x14ac:dyDescent="0.35"/>
    <row r="107623" customFormat="1" x14ac:dyDescent="0.35"/>
    <row r="107624" customFormat="1" x14ac:dyDescent="0.35"/>
    <row r="107625" customFormat="1" x14ac:dyDescent="0.35"/>
    <row r="107626" customFormat="1" x14ac:dyDescent="0.35"/>
    <row r="107627" customFormat="1" x14ac:dyDescent="0.35"/>
    <row r="107628" customFormat="1" x14ac:dyDescent="0.35"/>
    <row r="107629" customFormat="1" x14ac:dyDescent="0.35"/>
    <row r="107630" customFormat="1" x14ac:dyDescent="0.35"/>
    <row r="107631" customFormat="1" x14ac:dyDescent="0.35"/>
    <row r="107632" customFormat="1" x14ac:dyDescent="0.35"/>
    <row r="107633" customFormat="1" x14ac:dyDescent="0.35"/>
    <row r="107634" customFormat="1" x14ac:dyDescent="0.35"/>
    <row r="107635" customFormat="1" x14ac:dyDescent="0.35"/>
    <row r="107636" customFormat="1" x14ac:dyDescent="0.35"/>
    <row r="107637" customFormat="1" x14ac:dyDescent="0.35"/>
    <row r="107638" customFormat="1" x14ac:dyDescent="0.35"/>
    <row r="107639" customFormat="1" x14ac:dyDescent="0.35"/>
    <row r="107640" customFormat="1" x14ac:dyDescent="0.35"/>
    <row r="107641" customFormat="1" x14ac:dyDescent="0.35"/>
    <row r="107642" customFormat="1" x14ac:dyDescent="0.35"/>
    <row r="107643" customFormat="1" x14ac:dyDescent="0.35"/>
    <row r="107644" customFormat="1" x14ac:dyDescent="0.35"/>
    <row r="107645" customFormat="1" x14ac:dyDescent="0.35"/>
    <row r="107646" customFormat="1" x14ac:dyDescent="0.35"/>
    <row r="107647" customFormat="1" x14ac:dyDescent="0.35"/>
    <row r="107648" customFormat="1" x14ac:dyDescent="0.35"/>
    <row r="107649" customFormat="1" x14ac:dyDescent="0.35"/>
    <row r="107650" customFormat="1" x14ac:dyDescent="0.35"/>
    <row r="107651" customFormat="1" x14ac:dyDescent="0.35"/>
    <row r="107652" customFormat="1" x14ac:dyDescent="0.35"/>
    <row r="107653" customFormat="1" x14ac:dyDescent="0.35"/>
    <row r="107654" customFormat="1" x14ac:dyDescent="0.35"/>
    <row r="107655" customFormat="1" x14ac:dyDescent="0.35"/>
    <row r="107656" customFormat="1" x14ac:dyDescent="0.35"/>
    <row r="107657" customFormat="1" x14ac:dyDescent="0.35"/>
    <row r="107658" customFormat="1" x14ac:dyDescent="0.35"/>
    <row r="107659" customFormat="1" x14ac:dyDescent="0.35"/>
    <row r="107660" customFormat="1" x14ac:dyDescent="0.35"/>
    <row r="107661" customFormat="1" x14ac:dyDescent="0.35"/>
    <row r="107662" customFormat="1" x14ac:dyDescent="0.35"/>
    <row r="107663" customFormat="1" x14ac:dyDescent="0.35"/>
    <row r="107664" customFormat="1" x14ac:dyDescent="0.35"/>
    <row r="107665" customFormat="1" x14ac:dyDescent="0.35"/>
    <row r="107666" customFormat="1" x14ac:dyDescent="0.35"/>
    <row r="107667" customFormat="1" x14ac:dyDescent="0.35"/>
    <row r="107668" customFormat="1" x14ac:dyDescent="0.35"/>
    <row r="107669" customFormat="1" x14ac:dyDescent="0.35"/>
    <row r="107670" customFormat="1" x14ac:dyDescent="0.35"/>
    <row r="107671" customFormat="1" x14ac:dyDescent="0.35"/>
    <row r="107672" customFormat="1" x14ac:dyDescent="0.35"/>
    <row r="107673" customFormat="1" x14ac:dyDescent="0.35"/>
    <row r="107674" customFormat="1" x14ac:dyDescent="0.35"/>
    <row r="107675" customFormat="1" x14ac:dyDescent="0.35"/>
    <row r="107676" customFormat="1" x14ac:dyDescent="0.35"/>
    <row r="107677" customFormat="1" x14ac:dyDescent="0.35"/>
    <row r="107678" customFormat="1" x14ac:dyDescent="0.35"/>
    <row r="107679" customFormat="1" x14ac:dyDescent="0.35"/>
    <row r="107680" customFormat="1" x14ac:dyDescent="0.35"/>
    <row r="107681" customFormat="1" x14ac:dyDescent="0.35"/>
    <row r="107682" customFormat="1" x14ac:dyDescent="0.35"/>
    <row r="107683" customFormat="1" x14ac:dyDescent="0.35"/>
    <row r="107684" customFormat="1" x14ac:dyDescent="0.35"/>
    <row r="107685" customFormat="1" x14ac:dyDescent="0.35"/>
    <row r="107686" customFormat="1" x14ac:dyDescent="0.35"/>
    <row r="107687" customFormat="1" x14ac:dyDescent="0.35"/>
    <row r="107688" customFormat="1" x14ac:dyDescent="0.35"/>
    <row r="107689" customFormat="1" x14ac:dyDescent="0.35"/>
    <row r="107690" customFormat="1" x14ac:dyDescent="0.35"/>
    <row r="107691" customFormat="1" x14ac:dyDescent="0.35"/>
    <row r="107692" customFormat="1" x14ac:dyDescent="0.35"/>
    <row r="107693" customFormat="1" x14ac:dyDescent="0.35"/>
    <row r="107694" customFormat="1" x14ac:dyDescent="0.35"/>
    <row r="107695" customFormat="1" x14ac:dyDescent="0.35"/>
    <row r="107696" customFormat="1" x14ac:dyDescent="0.35"/>
    <row r="107697" customFormat="1" x14ac:dyDescent="0.35"/>
    <row r="107698" customFormat="1" x14ac:dyDescent="0.35"/>
    <row r="107699" customFormat="1" x14ac:dyDescent="0.35"/>
    <row r="107700" customFormat="1" x14ac:dyDescent="0.35"/>
    <row r="107701" customFormat="1" x14ac:dyDescent="0.35"/>
    <row r="107702" customFormat="1" x14ac:dyDescent="0.35"/>
    <row r="107703" customFormat="1" x14ac:dyDescent="0.35"/>
    <row r="107704" customFormat="1" x14ac:dyDescent="0.35"/>
    <row r="107705" customFormat="1" x14ac:dyDescent="0.35"/>
    <row r="107706" customFormat="1" x14ac:dyDescent="0.35"/>
    <row r="107707" customFormat="1" x14ac:dyDescent="0.35"/>
    <row r="107708" customFormat="1" x14ac:dyDescent="0.35"/>
    <row r="107709" customFormat="1" x14ac:dyDescent="0.35"/>
    <row r="107710" customFormat="1" x14ac:dyDescent="0.35"/>
    <row r="107711" customFormat="1" x14ac:dyDescent="0.35"/>
    <row r="107712" customFormat="1" x14ac:dyDescent="0.35"/>
    <row r="107713" customFormat="1" x14ac:dyDescent="0.35"/>
    <row r="107714" customFormat="1" x14ac:dyDescent="0.35"/>
    <row r="107715" customFormat="1" x14ac:dyDescent="0.35"/>
    <row r="107716" customFormat="1" x14ac:dyDescent="0.35"/>
    <row r="107717" customFormat="1" x14ac:dyDescent="0.35"/>
    <row r="107718" customFormat="1" x14ac:dyDescent="0.35"/>
    <row r="107719" customFormat="1" x14ac:dyDescent="0.35"/>
    <row r="107720" customFormat="1" x14ac:dyDescent="0.35"/>
    <row r="107721" customFormat="1" x14ac:dyDescent="0.35"/>
    <row r="107722" customFormat="1" x14ac:dyDescent="0.35"/>
    <row r="107723" customFormat="1" x14ac:dyDescent="0.35"/>
    <row r="107724" customFormat="1" x14ac:dyDescent="0.35"/>
    <row r="107725" customFormat="1" x14ac:dyDescent="0.35"/>
    <row r="107726" customFormat="1" x14ac:dyDescent="0.35"/>
    <row r="107727" customFormat="1" x14ac:dyDescent="0.35"/>
    <row r="107728" customFormat="1" x14ac:dyDescent="0.35"/>
    <row r="107729" customFormat="1" x14ac:dyDescent="0.35"/>
    <row r="107730" customFormat="1" x14ac:dyDescent="0.35"/>
    <row r="107731" customFormat="1" x14ac:dyDescent="0.35"/>
    <row r="107732" customFormat="1" x14ac:dyDescent="0.35"/>
    <row r="107733" customFormat="1" x14ac:dyDescent="0.35"/>
    <row r="107734" customFormat="1" x14ac:dyDescent="0.35"/>
    <row r="107735" customFormat="1" x14ac:dyDescent="0.35"/>
    <row r="107736" customFormat="1" x14ac:dyDescent="0.35"/>
    <row r="107737" customFormat="1" x14ac:dyDescent="0.35"/>
    <row r="107738" customFormat="1" x14ac:dyDescent="0.35"/>
    <row r="107739" customFormat="1" x14ac:dyDescent="0.35"/>
    <row r="107740" customFormat="1" x14ac:dyDescent="0.35"/>
    <row r="107741" customFormat="1" x14ac:dyDescent="0.35"/>
    <row r="107742" customFormat="1" x14ac:dyDescent="0.35"/>
    <row r="107743" customFormat="1" x14ac:dyDescent="0.35"/>
    <row r="107744" customFormat="1" x14ac:dyDescent="0.35"/>
    <row r="107745" customFormat="1" x14ac:dyDescent="0.35"/>
    <row r="107746" customFormat="1" x14ac:dyDescent="0.35"/>
    <row r="107747" customFormat="1" x14ac:dyDescent="0.35"/>
    <row r="107748" customFormat="1" x14ac:dyDescent="0.35"/>
    <row r="107749" customFormat="1" x14ac:dyDescent="0.35"/>
    <row r="107750" customFormat="1" x14ac:dyDescent="0.35"/>
    <row r="107751" customFormat="1" x14ac:dyDescent="0.35"/>
    <row r="107752" customFormat="1" x14ac:dyDescent="0.35"/>
    <row r="107753" customFormat="1" x14ac:dyDescent="0.35"/>
    <row r="107754" customFormat="1" x14ac:dyDescent="0.35"/>
    <row r="107755" customFormat="1" x14ac:dyDescent="0.35"/>
    <row r="107756" customFormat="1" x14ac:dyDescent="0.35"/>
    <row r="107757" customFormat="1" x14ac:dyDescent="0.35"/>
    <row r="107758" customFormat="1" x14ac:dyDescent="0.35"/>
    <row r="107759" customFormat="1" x14ac:dyDescent="0.35"/>
    <row r="107760" customFormat="1" x14ac:dyDescent="0.35"/>
    <row r="107761" customFormat="1" x14ac:dyDescent="0.35"/>
    <row r="107762" customFormat="1" x14ac:dyDescent="0.35"/>
    <row r="107763" customFormat="1" x14ac:dyDescent="0.35"/>
    <row r="107764" customFormat="1" x14ac:dyDescent="0.35"/>
    <row r="107765" customFormat="1" x14ac:dyDescent="0.35"/>
    <row r="107766" customFormat="1" x14ac:dyDescent="0.35"/>
    <row r="107767" customFormat="1" x14ac:dyDescent="0.35"/>
    <row r="107768" customFormat="1" x14ac:dyDescent="0.35"/>
    <row r="107769" customFormat="1" x14ac:dyDescent="0.35"/>
    <row r="107770" customFormat="1" x14ac:dyDescent="0.35"/>
    <row r="107771" customFormat="1" x14ac:dyDescent="0.35"/>
    <row r="107772" customFormat="1" x14ac:dyDescent="0.35"/>
    <row r="107773" customFormat="1" x14ac:dyDescent="0.35"/>
    <row r="107774" customFormat="1" x14ac:dyDescent="0.35"/>
    <row r="107775" customFormat="1" x14ac:dyDescent="0.35"/>
    <row r="107776" customFormat="1" x14ac:dyDescent="0.35"/>
    <row r="107777" customFormat="1" x14ac:dyDescent="0.35"/>
    <row r="107778" customFormat="1" x14ac:dyDescent="0.35"/>
    <row r="107779" customFormat="1" x14ac:dyDescent="0.35"/>
    <row r="107780" customFormat="1" x14ac:dyDescent="0.35"/>
    <row r="107781" customFormat="1" x14ac:dyDescent="0.35"/>
    <row r="107782" customFormat="1" x14ac:dyDescent="0.35"/>
    <row r="107783" customFormat="1" x14ac:dyDescent="0.35"/>
    <row r="107784" customFormat="1" x14ac:dyDescent="0.35"/>
    <row r="107785" customFormat="1" x14ac:dyDescent="0.35"/>
    <row r="107786" customFormat="1" x14ac:dyDescent="0.35"/>
    <row r="107787" customFormat="1" x14ac:dyDescent="0.35"/>
    <row r="107788" customFormat="1" x14ac:dyDescent="0.35"/>
    <row r="107789" customFormat="1" x14ac:dyDescent="0.35"/>
    <row r="107790" customFormat="1" x14ac:dyDescent="0.35"/>
    <row r="107791" customFormat="1" x14ac:dyDescent="0.35"/>
    <row r="107792" customFormat="1" x14ac:dyDescent="0.35"/>
    <row r="107793" customFormat="1" x14ac:dyDescent="0.35"/>
    <row r="107794" customFormat="1" x14ac:dyDescent="0.35"/>
    <row r="107795" customFormat="1" x14ac:dyDescent="0.35"/>
    <row r="107796" customFormat="1" x14ac:dyDescent="0.35"/>
    <row r="107797" customFormat="1" x14ac:dyDescent="0.35"/>
    <row r="107798" customFormat="1" x14ac:dyDescent="0.35"/>
    <row r="107799" customFormat="1" x14ac:dyDescent="0.35"/>
    <row r="107800" customFormat="1" x14ac:dyDescent="0.35"/>
    <row r="107801" customFormat="1" x14ac:dyDescent="0.35"/>
    <row r="107802" customFormat="1" x14ac:dyDescent="0.35"/>
    <row r="107803" customFormat="1" x14ac:dyDescent="0.35"/>
    <row r="107804" customFormat="1" x14ac:dyDescent="0.35"/>
    <row r="107805" customFormat="1" x14ac:dyDescent="0.35"/>
    <row r="107806" customFormat="1" x14ac:dyDescent="0.35"/>
    <row r="107807" customFormat="1" x14ac:dyDescent="0.35"/>
    <row r="107808" customFormat="1" x14ac:dyDescent="0.35"/>
    <row r="107809" customFormat="1" x14ac:dyDescent="0.35"/>
    <row r="107810" customFormat="1" x14ac:dyDescent="0.35"/>
    <row r="107811" customFormat="1" x14ac:dyDescent="0.35"/>
    <row r="107812" customFormat="1" x14ac:dyDescent="0.35"/>
    <row r="107813" customFormat="1" x14ac:dyDescent="0.35"/>
    <row r="107814" customFormat="1" x14ac:dyDescent="0.35"/>
    <row r="107815" customFormat="1" x14ac:dyDescent="0.35"/>
    <row r="107816" customFormat="1" x14ac:dyDescent="0.35"/>
    <row r="107817" customFormat="1" x14ac:dyDescent="0.35"/>
    <row r="107818" customFormat="1" x14ac:dyDescent="0.35"/>
    <row r="107819" customFormat="1" x14ac:dyDescent="0.35"/>
    <row r="107820" customFormat="1" x14ac:dyDescent="0.35"/>
    <row r="107821" customFormat="1" x14ac:dyDescent="0.35"/>
    <row r="107822" customFormat="1" x14ac:dyDescent="0.35"/>
    <row r="107823" customFormat="1" x14ac:dyDescent="0.35"/>
    <row r="107824" customFormat="1" x14ac:dyDescent="0.35"/>
    <row r="107825" customFormat="1" x14ac:dyDescent="0.35"/>
    <row r="107826" customFormat="1" x14ac:dyDescent="0.35"/>
    <row r="107827" customFormat="1" x14ac:dyDescent="0.35"/>
    <row r="107828" customFormat="1" x14ac:dyDescent="0.35"/>
    <row r="107829" customFormat="1" x14ac:dyDescent="0.35"/>
    <row r="107830" customFormat="1" x14ac:dyDescent="0.35"/>
    <row r="107831" customFormat="1" x14ac:dyDescent="0.35"/>
    <row r="107832" customFormat="1" x14ac:dyDescent="0.35"/>
    <row r="107833" customFormat="1" x14ac:dyDescent="0.35"/>
    <row r="107834" customFormat="1" x14ac:dyDescent="0.35"/>
    <row r="107835" customFormat="1" x14ac:dyDescent="0.35"/>
    <row r="107836" customFormat="1" x14ac:dyDescent="0.35"/>
    <row r="107837" customFormat="1" x14ac:dyDescent="0.35"/>
    <row r="107838" customFormat="1" x14ac:dyDescent="0.35"/>
    <row r="107839" customFormat="1" x14ac:dyDescent="0.35"/>
    <row r="107840" customFormat="1" x14ac:dyDescent="0.35"/>
    <row r="107841" customFormat="1" x14ac:dyDescent="0.35"/>
    <row r="107842" customFormat="1" x14ac:dyDescent="0.35"/>
    <row r="107843" customFormat="1" x14ac:dyDescent="0.35"/>
    <row r="107844" customFormat="1" x14ac:dyDescent="0.35"/>
    <row r="107845" customFormat="1" x14ac:dyDescent="0.35"/>
    <row r="107846" customFormat="1" x14ac:dyDescent="0.35"/>
    <row r="107847" customFormat="1" x14ac:dyDescent="0.35"/>
    <row r="107848" customFormat="1" x14ac:dyDescent="0.35"/>
    <row r="107849" customFormat="1" x14ac:dyDescent="0.35"/>
    <row r="107850" customFormat="1" x14ac:dyDescent="0.35"/>
    <row r="107851" customFormat="1" x14ac:dyDescent="0.35"/>
    <row r="107852" customFormat="1" x14ac:dyDescent="0.35"/>
    <row r="107853" customFormat="1" x14ac:dyDescent="0.35"/>
    <row r="107854" customFormat="1" x14ac:dyDescent="0.35"/>
    <row r="107855" customFormat="1" x14ac:dyDescent="0.35"/>
    <row r="107856" customFormat="1" x14ac:dyDescent="0.35"/>
    <row r="107857" customFormat="1" x14ac:dyDescent="0.35"/>
    <row r="107858" customFormat="1" x14ac:dyDescent="0.35"/>
    <row r="107859" customFormat="1" x14ac:dyDescent="0.35"/>
    <row r="107860" customFormat="1" x14ac:dyDescent="0.35"/>
    <row r="107861" customFormat="1" x14ac:dyDescent="0.35"/>
    <row r="107862" customFormat="1" x14ac:dyDescent="0.35"/>
    <row r="107863" customFormat="1" x14ac:dyDescent="0.35"/>
    <row r="107864" customFormat="1" x14ac:dyDescent="0.35"/>
    <row r="107865" customFormat="1" x14ac:dyDescent="0.35"/>
    <row r="107866" customFormat="1" x14ac:dyDescent="0.35"/>
    <row r="107867" customFormat="1" x14ac:dyDescent="0.35"/>
    <row r="107868" customFormat="1" x14ac:dyDescent="0.35"/>
    <row r="107869" customFormat="1" x14ac:dyDescent="0.35"/>
    <row r="107870" customFormat="1" x14ac:dyDescent="0.35"/>
    <row r="107871" customFormat="1" x14ac:dyDescent="0.35"/>
    <row r="107872" customFormat="1" x14ac:dyDescent="0.35"/>
    <row r="107873" customFormat="1" x14ac:dyDescent="0.35"/>
    <row r="107874" customFormat="1" x14ac:dyDescent="0.35"/>
    <row r="107875" customFormat="1" x14ac:dyDescent="0.35"/>
    <row r="107876" customFormat="1" x14ac:dyDescent="0.35"/>
    <row r="107877" customFormat="1" x14ac:dyDescent="0.35"/>
    <row r="107878" customFormat="1" x14ac:dyDescent="0.35"/>
    <row r="107879" customFormat="1" x14ac:dyDescent="0.35"/>
    <row r="107880" customFormat="1" x14ac:dyDescent="0.35"/>
    <row r="107881" customFormat="1" x14ac:dyDescent="0.35"/>
    <row r="107882" customFormat="1" x14ac:dyDescent="0.35"/>
    <row r="107883" customFormat="1" x14ac:dyDescent="0.35"/>
    <row r="107884" customFormat="1" x14ac:dyDescent="0.35"/>
    <row r="107885" customFormat="1" x14ac:dyDescent="0.35"/>
    <row r="107886" customFormat="1" x14ac:dyDescent="0.35"/>
    <row r="107887" customFormat="1" x14ac:dyDescent="0.35"/>
    <row r="107888" customFormat="1" x14ac:dyDescent="0.35"/>
    <row r="107889" customFormat="1" x14ac:dyDescent="0.35"/>
    <row r="107890" customFormat="1" x14ac:dyDescent="0.35"/>
    <row r="107891" customFormat="1" x14ac:dyDescent="0.35"/>
    <row r="107892" customFormat="1" x14ac:dyDescent="0.35"/>
    <row r="107893" customFormat="1" x14ac:dyDescent="0.35"/>
    <row r="107894" customFormat="1" x14ac:dyDescent="0.35"/>
    <row r="107895" customFormat="1" x14ac:dyDescent="0.35"/>
    <row r="107896" customFormat="1" x14ac:dyDescent="0.35"/>
    <row r="107897" customFormat="1" x14ac:dyDescent="0.35"/>
    <row r="107898" customFormat="1" x14ac:dyDescent="0.35"/>
    <row r="107899" customFormat="1" x14ac:dyDescent="0.35"/>
    <row r="107900" customFormat="1" x14ac:dyDescent="0.35"/>
    <row r="107901" customFormat="1" x14ac:dyDescent="0.35"/>
    <row r="107902" customFormat="1" x14ac:dyDescent="0.35"/>
    <row r="107903" customFormat="1" x14ac:dyDescent="0.35"/>
    <row r="107904" customFormat="1" x14ac:dyDescent="0.35"/>
    <row r="107905" customFormat="1" x14ac:dyDescent="0.35"/>
    <row r="107906" customFormat="1" x14ac:dyDescent="0.35"/>
    <row r="107907" customFormat="1" x14ac:dyDescent="0.35"/>
    <row r="107908" customFormat="1" x14ac:dyDescent="0.35"/>
    <row r="107909" customFormat="1" x14ac:dyDescent="0.35"/>
    <row r="107910" customFormat="1" x14ac:dyDescent="0.35"/>
    <row r="107911" customFormat="1" x14ac:dyDescent="0.35"/>
    <row r="107912" customFormat="1" x14ac:dyDescent="0.35"/>
    <row r="107913" customFormat="1" x14ac:dyDescent="0.35"/>
    <row r="107914" customFormat="1" x14ac:dyDescent="0.35"/>
    <row r="107915" customFormat="1" x14ac:dyDescent="0.35"/>
    <row r="107916" customFormat="1" x14ac:dyDescent="0.35"/>
    <row r="107917" customFormat="1" x14ac:dyDescent="0.35"/>
    <row r="107918" customFormat="1" x14ac:dyDescent="0.35"/>
    <row r="107919" customFormat="1" x14ac:dyDescent="0.35"/>
    <row r="107920" customFormat="1" x14ac:dyDescent="0.35"/>
    <row r="107921" customFormat="1" x14ac:dyDescent="0.35"/>
    <row r="107922" customFormat="1" x14ac:dyDescent="0.35"/>
    <row r="107923" customFormat="1" x14ac:dyDescent="0.35"/>
    <row r="107924" customFormat="1" x14ac:dyDescent="0.35"/>
    <row r="107925" customFormat="1" x14ac:dyDescent="0.35"/>
    <row r="107926" customFormat="1" x14ac:dyDescent="0.35"/>
    <row r="107927" customFormat="1" x14ac:dyDescent="0.35"/>
    <row r="107928" customFormat="1" x14ac:dyDescent="0.35"/>
    <row r="107929" customFormat="1" x14ac:dyDescent="0.35"/>
    <row r="107930" customFormat="1" x14ac:dyDescent="0.35"/>
    <row r="107931" customFormat="1" x14ac:dyDescent="0.35"/>
    <row r="107932" customFormat="1" x14ac:dyDescent="0.35"/>
    <row r="107933" customFormat="1" x14ac:dyDescent="0.35"/>
    <row r="107934" customFormat="1" x14ac:dyDescent="0.35"/>
    <row r="107935" customFormat="1" x14ac:dyDescent="0.35"/>
    <row r="107936" customFormat="1" x14ac:dyDescent="0.35"/>
    <row r="107937" customFormat="1" x14ac:dyDescent="0.35"/>
    <row r="107938" customFormat="1" x14ac:dyDescent="0.35"/>
    <row r="107939" customFormat="1" x14ac:dyDescent="0.35"/>
    <row r="107940" customFormat="1" x14ac:dyDescent="0.35"/>
    <row r="107941" customFormat="1" x14ac:dyDescent="0.35"/>
    <row r="107942" customFormat="1" x14ac:dyDescent="0.35"/>
    <row r="107943" customFormat="1" x14ac:dyDescent="0.35"/>
    <row r="107944" customFormat="1" x14ac:dyDescent="0.35"/>
    <row r="107945" customFormat="1" x14ac:dyDescent="0.35"/>
    <row r="107946" customFormat="1" x14ac:dyDescent="0.35"/>
    <row r="107947" customFormat="1" x14ac:dyDescent="0.35"/>
    <row r="107948" customFormat="1" x14ac:dyDescent="0.35"/>
    <row r="107949" customFormat="1" x14ac:dyDescent="0.35"/>
    <row r="107950" customFormat="1" x14ac:dyDescent="0.35"/>
    <row r="107951" customFormat="1" x14ac:dyDescent="0.35"/>
    <row r="107952" customFormat="1" x14ac:dyDescent="0.35"/>
    <row r="107953" customFormat="1" x14ac:dyDescent="0.35"/>
    <row r="107954" customFormat="1" x14ac:dyDescent="0.35"/>
    <row r="107955" customFormat="1" x14ac:dyDescent="0.35"/>
    <row r="107956" customFormat="1" x14ac:dyDescent="0.35"/>
    <row r="107957" customFormat="1" x14ac:dyDescent="0.35"/>
    <row r="107958" customFormat="1" x14ac:dyDescent="0.35"/>
    <row r="107959" customFormat="1" x14ac:dyDescent="0.35"/>
    <row r="107960" customFormat="1" x14ac:dyDescent="0.35"/>
    <row r="107961" customFormat="1" x14ac:dyDescent="0.35"/>
    <row r="107962" customFormat="1" x14ac:dyDescent="0.35"/>
    <row r="107963" customFormat="1" x14ac:dyDescent="0.35"/>
    <row r="107964" customFormat="1" x14ac:dyDescent="0.35"/>
    <row r="107965" customFormat="1" x14ac:dyDescent="0.35"/>
    <row r="107966" customFormat="1" x14ac:dyDescent="0.35"/>
    <row r="107967" customFormat="1" x14ac:dyDescent="0.35"/>
    <row r="107968" customFormat="1" x14ac:dyDescent="0.35"/>
    <row r="107969" customFormat="1" x14ac:dyDescent="0.35"/>
    <row r="107970" customFormat="1" x14ac:dyDescent="0.35"/>
    <row r="107971" customFormat="1" x14ac:dyDescent="0.35"/>
    <row r="107972" customFormat="1" x14ac:dyDescent="0.35"/>
    <row r="107973" customFormat="1" x14ac:dyDescent="0.35"/>
    <row r="107974" customFormat="1" x14ac:dyDescent="0.35"/>
    <row r="107975" customFormat="1" x14ac:dyDescent="0.35"/>
    <row r="107976" customFormat="1" x14ac:dyDescent="0.35"/>
    <row r="107977" customFormat="1" x14ac:dyDescent="0.35"/>
    <row r="107978" customFormat="1" x14ac:dyDescent="0.35"/>
    <row r="107979" customFormat="1" x14ac:dyDescent="0.35"/>
    <row r="107980" customFormat="1" x14ac:dyDescent="0.35"/>
    <row r="107981" customFormat="1" x14ac:dyDescent="0.35"/>
    <row r="107982" customFormat="1" x14ac:dyDescent="0.35"/>
    <row r="107983" customFormat="1" x14ac:dyDescent="0.35"/>
    <row r="107984" customFormat="1" x14ac:dyDescent="0.35"/>
    <row r="107985" customFormat="1" x14ac:dyDescent="0.35"/>
    <row r="107986" customFormat="1" x14ac:dyDescent="0.35"/>
    <row r="107987" customFormat="1" x14ac:dyDescent="0.35"/>
    <row r="107988" customFormat="1" x14ac:dyDescent="0.35"/>
    <row r="107989" customFormat="1" x14ac:dyDescent="0.35"/>
    <row r="107990" customFormat="1" x14ac:dyDescent="0.35"/>
    <row r="107991" customFormat="1" x14ac:dyDescent="0.35"/>
    <row r="107992" customFormat="1" x14ac:dyDescent="0.35"/>
    <row r="107993" customFormat="1" x14ac:dyDescent="0.35"/>
    <row r="107994" customFormat="1" x14ac:dyDescent="0.35"/>
    <row r="107995" customFormat="1" x14ac:dyDescent="0.35"/>
    <row r="107996" customFormat="1" x14ac:dyDescent="0.35"/>
    <row r="107997" customFormat="1" x14ac:dyDescent="0.35"/>
    <row r="107998" customFormat="1" x14ac:dyDescent="0.35"/>
    <row r="107999" customFormat="1" x14ac:dyDescent="0.35"/>
    <row r="108000" customFormat="1" x14ac:dyDescent="0.35"/>
    <row r="108001" customFormat="1" x14ac:dyDescent="0.35"/>
    <row r="108002" customFormat="1" x14ac:dyDescent="0.35"/>
    <row r="108003" customFormat="1" x14ac:dyDescent="0.35"/>
    <row r="108004" customFormat="1" x14ac:dyDescent="0.35"/>
    <row r="108005" customFormat="1" x14ac:dyDescent="0.35"/>
    <row r="108006" customFormat="1" x14ac:dyDescent="0.35"/>
    <row r="108007" customFormat="1" x14ac:dyDescent="0.35"/>
    <row r="108008" customFormat="1" x14ac:dyDescent="0.35"/>
    <row r="108009" customFormat="1" x14ac:dyDescent="0.35"/>
    <row r="108010" customFormat="1" x14ac:dyDescent="0.35"/>
    <row r="108011" customFormat="1" x14ac:dyDescent="0.35"/>
    <row r="108012" customFormat="1" x14ac:dyDescent="0.35"/>
    <row r="108013" customFormat="1" x14ac:dyDescent="0.35"/>
    <row r="108014" customFormat="1" x14ac:dyDescent="0.35"/>
    <row r="108015" customFormat="1" x14ac:dyDescent="0.35"/>
    <row r="108016" customFormat="1" x14ac:dyDescent="0.35"/>
    <row r="108017" customFormat="1" x14ac:dyDescent="0.35"/>
    <row r="108018" customFormat="1" x14ac:dyDescent="0.35"/>
    <row r="108019" customFormat="1" x14ac:dyDescent="0.35"/>
    <row r="108020" customFormat="1" x14ac:dyDescent="0.35"/>
    <row r="108021" customFormat="1" x14ac:dyDescent="0.35"/>
    <row r="108022" customFormat="1" x14ac:dyDescent="0.35"/>
    <row r="108023" customFormat="1" x14ac:dyDescent="0.35"/>
    <row r="108024" customFormat="1" x14ac:dyDescent="0.35"/>
    <row r="108025" customFormat="1" x14ac:dyDescent="0.35"/>
    <row r="108026" customFormat="1" x14ac:dyDescent="0.35"/>
    <row r="108027" customFormat="1" x14ac:dyDescent="0.35"/>
    <row r="108028" customFormat="1" x14ac:dyDescent="0.35"/>
    <row r="108029" customFormat="1" x14ac:dyDescent="0.35"/>
    <row r="108030" customFormat="1" x14ac:dyDescent="0.35"/>
    <row r="108031" customFormat="1" x14ac:dyDescent="0.35"/>
    <row r="108032" customFormat="1" x14ac:dyDescent="0.35"/>
    <row r="108033" customFormat="1" x14ac:dyDescent="0.35"/>
    <row r="108034" customFormat="1" x14ac:dyDescent="0.35"/>
    <row r="108035" customFormat="1" x14ac:dyDescent="0.35"/>
    <row r="108036" customFormat="1" x14ac:dyDescent="0.35"/>
    <row r="108037" customFormat="1" x14ac:dyDescent="0.35"/>
    <row r="108038" customFormat="1" x14ac:dyDescent="0.35"/>
    <row r="108039" customFormat="1" x14ac:dyDescent="0.35"/>
    <row r="108040" customFormat="1" x14ac:dyDescent="0.35"/>
    <row r="108041" customFormat="1" x14ac:dyDescent="0.35"/>
    <row r="108042" customFormat="1" x14ac:dyDescent="0.35"/>
    <row r="108043" customFormat="1" x14ac:dyDescent="0.35"/>
    <row r="108044" customFormat="1" x14ac:dyDescent="0.35"/>
    <row r="108045" customFormat="1" x14ac:dyDescent="0.35"/>
    <row r="108046" customFormat="1" x14ac:dyDescent="0.35"/>
    <row r="108047" customFormat="1" x14ac:dyDescent="0.35"/>
    <row r="108048" customFormat="1" x14ac:dyDescent="0.35"/>
    <row r="108049" customFormat="1" x14ac:dyDescent="0.35"/>
    <row r="108050" customFormat="1" x14ac:dyDescent="0.35"/>
    <row r="108051" customFormat="1" x14ac:dyDescent="0.35"/>
    <row r="108052" customFormat="1" x14ac:dyDescent="0.35"/>
    <row r="108053" customFormat="1" x14ac:dyDescent="0.35"/>
    <row r="108054" customFormat="1" x14ac:dyDescent="0.35"/>
    <row r="108055" customFormat="1" x14ac:dyDescent="0.35"/>
    <row r="108056" customFormat="1" x14ac:dyDescent="0.35"/>
    <row r="108057" customFormat="1" x14ac:dyDescent="0.35"/>
    <row r="108058" customFormat="1" x14ac:dyDescent="0.35"/>
    <row r="108059" customFormat="1" x14ac:dyDescent="0.35"/>
    <row r="108060" customFormat="1" x14ac:dyDescent="0.35"/>
    <row r="108061" customFormat="1" x14ac:dyDescent="0.35"/>
    <row r="108062" customFormat="1" x14ac:dyDescent="0.35"/>
    <row r="108063" customFormat="1" x14ac:dyDescent="0.35"/>
    <row r="108064" customFormat="1" x14ac:dyDescent="0.35"/>
    <row r="108065" customFormat="1" x14ac:dyDescent="0.35"/>
    <row r="108066" customFormat="1" x14ac:dyDescent="0.35"/>
    <row r="108067" customFormat="1" x14ac:dyDescent="0.35"/>
    <row r="108068" customFormat="1" x14ac:dyDescent="0.35"/>
    <row r="108069" customFormat="1" x14ac:dyDescent="0.35"/>
    <row r="108070" customFormat="1" x14ac:dyDescent="0.35"/>
    <row r="108071" customFormat="1" x14ac:dyDescent="0.35"/>
    <row r="108072" customFormat="1" x14ac:dyDescent="0.35"/>
    <row r="108073" customFormat="1" x14ac:dyDescent="0.35"/>
    <row r="108074" customFormat="1" x14ac:dyDescent="0.35"/>
    <row r="108075" customFormat="1" x14ac:dyDescent="0.35"/>
    <row r="108076" customFormat="1" x14ac:dyDescent="0.35"/>
    <row r="108077" customFormat="1" x14ac:dyDescent="0.35"/>
    <row r="108078" customFormat="1" x14ac:dyDescent="0.35"/>
    <row r="108079" customFormat="1" x14ac:dyDescent="0.35"/>
    <row r="108080" customFormat="1" x14ac:dyDescent="0.35"/>
    <row r="108081" customFormat="1" x14ac:dyDescent="0.35"/>
    <row r="108082" customFormat="1" x14ac:dyDescent="0.35"/>
    <row r="108083" customFormat="1" x14ac:dyDescent="0.35"/>
    <row r="108084" customFormat="1" x14ac:dyDescent="0.35"/>
    <row r="108085" customFormat="1" x14ac:dyDescent="0.35"/>
    <row r="108086" customFormat="1" x14ac:dyDescent="0.35"/>
    <row r="108087" customFormat="1" x14ac:dyDescent="0.35"/>
    <row r="108088" customFormat="1" x14ac:dyDescent="0.35"/>
    <row r="108089" customFormat="1" x14ac:dyDescent="0.35"/>
    <row r="108090" customFormat="1" x14ac:dyDescent="0.35"/>
    <row r="108091" customFormat="1" x14ac:dyDescent="0.35"/>
    <row r="108092" customFormat="1" x14ac:dyDescent="0.35"/>
    <row r="108093" customFormat="1" x14ac:dyDescent="0.35"/>
    <row r="108094" customFormat="1" x14ac:dyDescent="0.35"/>
    <row r="108095" customFormat="1" x14ac:dyDescent="0.35"/>
    <row r="108096" customFormat="1" x14ac:dyDescent="0.35"/>
    <row r="108097" customFormat="1" x14ac:dyDescent="0.35"/>
    <row r="108098" customFormat="1" x14ac:dyDescent="0.35"/>
    <row r="108099" customFormat="1" x14ac:dyDescent="0.35"/>
    <row r="108100" customFormat="1" x14ac:dyDescent="0.35"/>
    <row r="108101" customFormat="1" x14ac:dyDescent="0.35"/>
    <row r="108102" customFormat="1" x14ac:dyDescent="0.35"/>
    <row r="108103" customFormat="1" x14ac:dyDescent="0.35"/>
    <row r="108104" customFormat="1" x14ac:dyDescent="0.35"/>
    <row r="108105" customFormat="1" x14ac:dyDescent="0.35"/>
    <row r="108106" customFormat="1" x14ac:dyDescent="0.35"/>
    <row r="108107" customFormat="1" x14ac:dyDescent="0.35"/>
    <row r="108108" customFormat="1" x14ac:dyDescent="0.35"/>
    <row r="108109" customFormat="1" x14ac:dyDescent="0.35"/>
    <row r="108110" customFormat="1" x14ac:dyDescent="0.35"/>
    <row r="108111" customFormat="1" x14ac:dyDescent="0.35"/>
    <row r="108112" customFormat="1" x14ac:dyDescent="0.35"/>
    <row r="108113" customFormat="1" x14ac:dyDescent="0.35"/>
    <row r="108114" customFormat="1" x14ac:dyDescent="0.35"/>
    <row r="108115" customFormat="1" x14ac:dyDescent="0.35"/>
    <row r="108116" customFormat="1" x14ac:dyDescent="0.35"/>
    <row r="108117" customFormat="1" x14ac:dyDescent="0.35"/>
    <row r="108118" customFormat="1" x14ac:dyDescent="0.35"/>
    <row r="108119" customFormat="1" x14ac:dyDescent="0.35"/>
    <row r="108120" customFormat="1" x14ac:dyDescent="0.35"/>
    <row r="108121" customFormat="1" x14ac:dyDescent="0.35"/>
    <row r="108122" customFormat="1" x14ac:dyDescent="0.35"/>
    <row r="108123" customFormat="1" x14ac:dyDescent="0.35"/>
    <row r="108124" customFormat="1" x14ac:dyDescent="0.35"/>
    <row r="108125" customFormat="1" x14ac:dyDescent="0.35"/>
    <row r="108126" customFormat="1" x14ac:dyDescent="0.35"/>
    <row r="108127" customFormat="1" x14ac:dyDescent="0.35"/>
    <row r="108128" customFormat="1" x14ac:dyDescent="0.35"/>
    <row r="108129" customFormat="1" x14ac:dyDescent="0.35"/>
    <row r="108130" customFormat="1" x14ac:dyDescent="0.35"/>
    <row r="108131" customFormat="1" x14ac:dyDescent="0.35"/>
    <row r="108132" customFormat="1" x14ac:dyDescent="0.35"/>
    <row r="108133" customFormat="1" x14ac:dyDescent="0.35"/>
    <row r="108134" customFormat="1" x14ac:dyDescent="0.35"/>
    <row r="108135" customFormat="1" x14ac:dyDescent="0.35"/>
    <row r="108136" customFormat="1" x14ac:dyDescent="0.35"/>
    <row r="108137" customFormat="1" x14ac:dyDescent="0.35"/>
    <row r="108138" customFormat="1" x14ac:dyDescent="0.35"/>
    <row r="108139" customFormat="1" x14ac:dyDescent="0.35"/>
    <row r="108140" customFormat="1" x14ac:dyDescent="0.35"/>
    <row r="108141" customFormat="1" x14ac:dyDescent="0.35"/>
    <row r="108142" customFormat="1" x14ac:dyDescent="0.35"/>
    <row r="108143" customFormat="1" x14ac:dyDescent="0.35"/>
    <row r="108144" customFormat="1" x14ac:dyDescent="0.35"/>
    <row r="108145" customFormat="1" x14ac:dyDescent="0.35"/>
    <row r="108146" customFormat="1" x14ac:dyDescent="0.35"/>
    <row r="108147" customFormat="1" x14ac:dyDescent="0.35"/>
    <row r="108148" customFormat="1" x14ac:dyDescent="0.35"/>
    <row r="108149" customFormat="1" x14ac:dyDescent="0.35"/>
    <row r="108150" customFormat="1" x14ac:dyDescent="0.35"/>
    <row r="108151" customFormat="1" x14ac:dyDescent="0.35"/>
    <row r="108152" customFormat="1" x14ac:dyDescent="0.35"/>
    <row r="108153" customFormat="1" x14ac:dyDescent="0.35"/>
    <row r="108154" customFormat="1" x14ac:dyDescent="0.35"/>
    <row r="108155" customFormat="1" x14ac:dyDescent="0.35"/>
    <row r="108156" customFormat="1" x14ac:dyDescent="0.35"/>
    <row r="108157" customFormat="1" x14ac:dyDescent="0.35"/>
    <row r="108158" customFormat="1" x14ac:dyDescent="0.35"/>
    <row r="108159" customFormat="1" x14ac:dyDescent="0.35"/>
    <row r="108160" customFormat="1" x14ac:dyDescent="0.35"/>
    <row r="108161" customFormat="1" x14ac:dyDescent="0.35"/>
    <row r="108162" customFormat="1" x14ac:dyDescent="0.35"/>
    <row r="108163" customFormat="1" x14ac:dyDescent="0.35"/>
    <row r="108164" customFormat="1" x14ac:dyDescent="0.35"/>
    <row r="108165" customFormat="1" x14ac:dyDescent="0.35"/>
    <row r="108166" customFormat="1" x14ac:dyDescent="0.35"/>
    <row r="108167" customFormat="1" x14ac:dyDescent="0.35"/>
    <row r="108168" customFormat="1" x14ac:dyDescent="0.35"/>
    <row r="108169" customFormat="1" x14ac:dyDescent="0.35"/>
    <row r="108170" customFormat="1" x14ac:dyDescent="0.35"/>
    <row r="108171" customFormat="1" x14ac:dyDescent="0.35"/>
    <row r="108172" customFormat="1" x14ac:dyDescent="0.35"/>
    <row r="108173" customFormat="1" x14ac:dyDescent="0.35"/>
    <row r="108174" customFormat="1" x14ac:dyDescent="0.35"/>
    <row r="108175" customFormat="1" x14ac:dyDescent="0.35"/>
    <row r="108176" customFormat="1" x14ac:dyDescent="0.35"/>
    <row r="108177" customFormat="1" x14ac:dyDescent="0.35"/>
    <row r="108178" customFormat="1" x14ac:dyDescent="0.35"/>
    <row r="108179" customFormat="1" x14ac:dyDescent="0.35"/>
    <row r="108180" customFormat="1" x14ac:dyDescent="0.35"/>
    <row r="108181" customFormat="1" x14ac:dyDescent="0.35"/>
    <row r="108182" customFormat="1" x14ac:dyDescent="0.35"/>
    <row r="108183" customFormat="1" x14ac:dyDescent="0.35"/>
    <row r="108184" customFormat="1" x14ac:dyDescent="0.35"/>
    <row r="108185" customFormat="1" x14ac:dyDescent="0.35"/>
    <row r="108186" customFormat="1" x14ac:dyDescent="0.35"/>
    <row r="108187" customFormat="1" x14ac:dyDescent="0.35"/>
    <row r="108188" customFormat="1" x14ac:dyDescent="0.35"/>
    <row r="108189" customFormat="1" x14ac:dyDescent="0.35"/>
    <row r="108190" customFormat="1" x14ac:dyDescent="0.35"/>
    <row r="108191" customFormat="1" x14ac:dyDescent="0.35"/>
    <row r="108192" customFormat="1" x14ac:dyDescent="0.35"/>
    <row r="108193" customFormat="1" x14ac:dyDescent="0.35"/>
    <row r="108194" customFormat="1" x14ac:dyDescent="0.35"/>
    <row r="108195" customFormat="1" x14ac:dyDescent="0.35"/>
    <row r="108196" customFormat="1" x14ac:dyDescent="0.35"/>
    <row r="108197" customFormat="1" x14ac:dyDescent="0.35"/>
    <row r="108198" customFormat="1" x14ac:dyDescent="0.35"/>
    <row r="108199" customFormat="1" x14ac:dyDescent="0.35"/>
    <row r="108200" customFormat="1" x14ac:dyDescent="0.35"/>
    <row r="108201" customFormat="1" x14ac:dyDescent="0.35"/>
    <row r="108202" customFormat="1" x14ac:dyDescent="0.35"/>
    <row r="108203" customFormat="1" x14ac:dyDescent="0.35"/>
    <row r="108204" customFormat="1" x14ac:dyDescent="0.35"/>
    <row r="108205" customFormat="1" x14ac:dyDescent="0.35"/>
    <row r="108206" customFormat="1" x14ac:dyDescent="0.35"/>
    <row r="108207" customFormat="1" x14ac:dyDescent="0.35"/>
    <row r="108208" customFormat="1" x14ac:dyDescent="0.35"/>
    <row r="108209" customFormat="1" x14ac:dyDescent="0.35"/>
    <row r="108210" customFormat="1" x14ac:dyDescent="0.35"/>
    <row r="108211" customFormat="1" x14ac:dyDescent="0.35"/>
    <row r="108212" customFormat="1" x14ac:dyDescent="0.35"/>
    <row r="108213" customFormat="1" x14ac:dyDescent="0.35"/>
    <row r="108214" customFormat="1" x14ac:dyDescent="0.35"/>
    <row r="108215" customFormat="1" x14ac:dyDescent="0.35"/>
    <row r="108216" customFormat="1" x14ac:dyDescent="0.35"/>
    <row r="108217" customFormat="1" x14ac:dyDescent="0.35"/>
    <row r="108218" customFormat="1" x14ac:dyDescent="0.35"/>
    <row r="108219" customFormat="1" x14ac:dyDescent="0.35"/>
    <row r="108220" customFormat="1" x14ac:dyDescent="0.35"/>
    <row r="108221" customFormat="1" x14ac:dyDescent="0.35"/>
    <row r="108222" customFormat="1" x14ac:dyDescent="0.35"/>
    <row r="108223" customFormat="1" x14ac:dyDescent="0.35"/>
    <row r="108224" customFormat="1" x14ac:dyDescent="0.35"/>
    <row r="108225" customFormat="1" x14ac:dyDescent="0.35"/>
    <row r="108226" customFormat="1" x14ac:dyDescent="0.35"/>
    <row r="108227" customFormat="1" x14ac:dyDescent="0.35"/>
    <row r="108228" customFormat="1" x14ac:dyDescent="0.35"/>
    <row r="108229" customFormat="1" x14ac:dyDescent="0.35"/>
    <row r="108230" customFormat="1" x14ac:dyDescent="0.35"/>
    <row r="108231" customFormat="1" x14ac:dyDescent="0.35"/>
    <row r="108232" customFormat="1" x14ac:dyDescent="0.35"/>
    <row r="108233" customFormat="1" x14ac:dyDescent="0.35"/>
    <row r="108234" customFormat="1" x14ac:dyDescent="0.35"/>
    <row r="108235" customFormat="1" x14ac:dyDescent="0.35"/>
    <row r="108236" customFormat="1" x14ac:dyDescent="0.35"/>
    <row r="108237" customFormat="1" x14ac:dyDescent="0.35"/>
    <row r="108238" customFormat="1" x14ac:dyDescent="0.35"/>
    <row r="108239" customFormat="1" x14ac:dyDescent="0.35"/>
    <row r="108240" customFormat="1" x14ac:dyDescent="0.35"/>
    <row r="108241" customFormat="1" x14ac:dyDescent="0.35"/>
    <row r="108242" customFormat="1" x14ac:dyDescent="0.35"/>
    <row r="108243" customFormat="1" x14ac:dyDescent="0.35"/>
    <row r="108244" customFormat="1" x14ac:dyDescent="0.35"/>
    <row r="108245" customFormat="1" x14ac:dyDescent="0.35"/>
    <row r="108246" customFormat="1" x14ac:dyDescent="0.35"/>
    <row r="108247" customFormat="1" x14ac:dyDescent="0.35"/>
    <row r="108248" customFormat="1" x14ac:dyDescent="0.35"/>
    <row r="108249" customFormat="1" x14ac:dyDescent="0.35"/>
    <row r="108250" customFormat="1" x14ac:dyDescent="0.35"/>
    <row r="108251" customFormat="1" x14ac:dyDescent="0.35"/>
    <row r="108252" customFormat="1" x14ac:dyDescent="0.35"/>
    <row r="108253" customFormat="1" x14ac:dyDescent="0.35"/>
    <row r="108254" customFormat="1" x14ac:dyDescent="0.35"/>
    <row r="108255" customFormat="1" x14ac:dyDescent="0.35"/>
    <row r="108256" customFormat="1" x14ac:dyDescent="0.35"/>
    <row r="108257" customFormat="1" x14ac:dyDescent="0.35"/>
    <row r="108258" customFormat="1" x14ac:dyDescent="0.35"/>
    <row r="108259" customFormat="1" x14ac:dyDescent="0.35"/>
    <row r="108260" customFormat="1" x14ac:dyDescent="0.35"/>
    <row r="108261" customFormat="1" x14ac:dyDescent="0.35"/>
    <row r="108262" customFormat="1" x14ac:dyDescent="0.35"/>
    <row r="108263" customFormat="1" x14ac:dyDescent="0.35"/>
    <row r="108264" customFormat="1" x14ac:dyDescent="0.35"/>
    <row r="108265" customFormat="1" x14ac:dyDescent="0.35"/>
    <row r="108266" customFormat="1" x14ac:dyDescent="0.35"/>
    <row r="108267" customFormat="1" x14ac:dyDescent="0.35"/>
    <row r="108268" customFormat="1" x14ac:dyDescent="0.35"/>
    <row r="108269" customFormat="1" x14ac:dyDescent="0.35"/>
    <row r="108270" customFormat="1" x14ac:dyDescent="0.35"/>
    <row r="108271" customFormat="1" x14ac:dyDescent="0.35"/>
    <row r="108272" customFormat="1" x14ac:dyDescent="0.35"/>
    <row r="108273" customFormat="1" x14ac:dyDescent="0.35"/>
    <row r="108274" customFormat="1" x14ac:dyDescent="0.35"/>
    <row r="108275" customFormat="1" x14ac:dyDescent="0.35"/>
    <row r="108276" customFormat="1" x14ac:dyDescent="0.35"/>
    <row r="108277" customFormat="1" x14ac:dyDescent="0.35"/>
    <row r="108278" customFormat="1" x14ac:dyDescent="0.35"/>
    <row r="108279" customFormat="1" x14ac:dyDescent="0.35"/>
    <row r="108280" customFormat="1" x14ac:dyDescent="0.35"/>
    <row r="108281" customFormat="1" x14ac:dyDescent="0.35"/>
    <row r="108282" customFormat="1" x14ac:dyDescent="0.35"/>
    <row r="108283" customFormat="1" x14ac:dyDescent="0.35"/>
    <row r="108284" customFormat="1" x14ac:dyDescent="0.35"/>
    <row r="108285" customFormat="1" x14ac:dyDescent="0.35"/>
    <row r="108286" customFormat="1" x14ac:dyDescent="0.35"/>
    <row r="108287" customFormat="1" x14ac:dyDescent="0.35"/>
    <row r="108288" customFormat="1" x14ac:dyDescent="0.35"/>
    <row r="108289" customFormat="1" x14ac:dyDescent="0.35"/>
    <row r="108290" customFormat="1" x14ac:dyDescent="0.35"/>
    <row r="108291" customFormat="1" x14ac:dyDescent="0.35"/>
    <row r="108292" customFormat="1" x14ac:dyDescent="0.35"/>
    <row r="108293" customFormat="1" x14ac:dyDescent="0.35"/>
    <row r="108294" customFormat="1" x14ac:dyDescent="0.35"/>
    <row r="108295" customFormat="1" x14ac:dyDescent="0.35"/>
    <row r="108296" customFormat="1" x14ac:dyDescent="0.35"/>
    <row r="108297" customFormat="1" x14ac:dyDescent="0.35"/>
    <row r="108298" customFormat="1" x14ac:dyDescent="0.35"/>
    <row r="108299" customFormat="1" x14ac:dyDescent="0.35"/>
    <row r="108300" customFormat="1" x14ac:dyDescent="0.35"/>
    <row r="108301" customFormat="1" x14ac:dyDescent="0.35"/>
    <row r="108302" customFormat="1" x14ac:dyDescent="0.35"/>
    <row r="108303" customFormat="1" x14ac:dyDescent="0.35"/>
    <row r="108304" customFormat="1" x14ac:dyDescent="0.35"/>
    <row r="108305" customFormat="1" x14ac:dyDescent="0.35"/>
    <row r="108306" customFormat="1" x14ac:dyDescent="0.35"/>
    <row r="108307" customFormat="1" x14ac:dyDescent="0.35"/>
    <row r="108308" customFormat="1" x14ac:dyDescent="0.35"/>
    <row r="108309" customFormat="1" x14ac:dyDescent="0.35"/>
    <row r="108310" customFormat="1" x14ac:dyDescent="0.35"/>
    <row r="108311" customFormat="1" x14ac:dyDescent="0.35"/>
    <row r="108312" customFormat="1" x14ac:dyDescent="0.35"/>
    <row r="108313" customFormat="1" x14ac:dyDescent="0.35"/>
    <row r="108314" customFormat="1" x14ac:dyDescent="0.35"/>
    <row r="108315" customFormat="1" x14ac:dyDescent="0.35"/>
    <row r="108316" customFormat="1" x14ac:dyDescent="0.35"/>
    <row r="108317" customFormat="1" x14ac:dyDescent="0.35"/>
    <row r="108318" customFormat="1" x14ac:dyDescent="0.35"/>
    <row r="108319" customFormat="1" x14ac:dyDescent="0.35"/>
    <row r="108320" customFormat="1" x14ac:dyDescent="0.35"/>
    <row r="108321" customFormat="1" x14ac:dyDescent="0.35"/>
    <row r="108322" customFormat="1" x14ac:dyDescent="0.35"/>
    <row r="108323" customFormat="1" x14ac:dyDescent="0.35"/>
    <row r="108324" customFormat="1" x14ac:dyDescent="0.35"/>
    <row r="108325" customFormat="1" x14ac:dyDescent="0.35"/>
    <row r="108326" customFormat="1" x14ac:dyDescent="0.35"/>
    <row r="108327" customFormat="1" x14ac:dyDescent="0.35"/>
    <row r="108328" customFormat="1" x14ac:dyDescent="0.35"/>
    <row r="108329" customFormat="1" x14ac:dyDescent="0.35"/>
    <row r="108330" customFormat="1" x14ac:dyDescent="0.35"/>
    <row r="108331" customFormat="1" x14ac:dyDescent="0.35"/>
    <row r="108332" customFormat="1" x14ac:dyDescent="0.35"/>
    <row r="108333" customFormat="1" x14ac:dyDescent="0.35"/>
    <row r="108334" customFormat="1" x14ac:dyDescent="0.35"/>
    <row r="108335" customFormat="1" x14ac:dyDescent="0.35"/>
    <row r="108336" customFormat="1" x14ac:dyDescent="0.35"/>
    <row r="108337" customFormat="1" x14ac:dyDescent="0.35"/>
    <row r="108338" customFormat="1" x14ac:dyDescent="0.35"/>
    <row r="108339" customFormat="1" x14ac:dyDescent="0.35"/>
    <row r="108340" customFormat="1" x14ac:dyDescent="0.35"/>
    <row r="108341" customFormat="1" x14ac:dyDescent="0.35"/>
    <row r="108342" customFormat="1" x14ac:dyDescent="0.35"/>
    <row r="108343" customFormat="1" x14ac:dyDescent="0.35"/>
    <row r="108344" customFormat="1" x14ac:dyDescent="0.35"/>
    <row r="108345" customFormat="1" x14ac:dyDescent="0.35"/>
    <row r="108346" customFormat="1" x14ac:dyDescent="0.35"/>
    <row r="108347" customFormat="1" x14ac:dyDescent="0.35"/>
    <row r="108348" customFormat="1" x14ac:dyDescent="0.35"/>
    <row r="108349" customFormat="1" x14ac:dyDescent="0.35"/>
    <row r="108350" customFormat="1" x14ac:dyDescent="0.35"/>
    <row r="108351" customFormat="1" x14ac:dyDescent="0.35"/>
    <row r="108352" customFormat="1" x14ac:dyDescent="0.35"/>
    <row r="108353" customFormat="1" x14ac:dyDescent="0.35"/>
    <row r="108354" customFormat="1" x14ac:dyDescent="0.35"/>
    <row r="108355" customFormat="1" x14ac:dyDescent="0.35"/>
    <row r="108356" customFormat="1" x14ac:dyDescent="0.35"/>
    <row r="108357" customFormat="1" x14ac:dyDescent="0.35"/>
    <row r="108358" customFormat="1" x14ac:dyDescent="0.35"/>
    <row r="108359" customFormat="1" x14ac:dyDescent="0.35"/>
    <row r="108360" customFormat="1" x14ac:dyDescent="0.35"/>
    <row r="108361" customFormat="1" x14ac:dyDescent="0.35"/>
    <row r="108362" customFormat="1" x14ac:dyDescent="0.35"/>
    <row r="108363" customFormat="1" x14ac:dyDescent="0.35"/>
    <row r="108364" customFormat="1" x14ac:dyDescent="0.35"/>
    <row r="108365" customFormat="1" x14ac:dyDescent="0.35"/>
    <row r="108366" customFormat="1" x14ac:dyDescent="0.35"/>
    <row r="108367" customFormat="1" x14ac:dyDescent="0.35"/>
    <row r="108368" customFormat="1" x14ac:dyDescent="0.35"/>
    <row r="108369" customFormat="1" x14ac:dyDescent="0.35"/>
    <row r="108370" customFormat="1" x14ac:dyDescent="0.35"/>
    <row r="108371" customFormat="1" x14ac:dyDescent="0.35"/>
    <row r="108372" customFormat="1" x14ac:dyDescent="0.35"/>
    <row r="108373" customFormat="1" x14ac:dyDescent="0.35"/>
    <row r="108374" customFormat="1" x14ac:dyDescent="0.35"/>
    <row r="108375" customFormat="1" x14ac:dyDescent="0.35"/>
    <row r="108376" customFormat="1" x14ac:dyDescent="0.35"/>
    <row r="108377" customFormat="1" x14ac:dyDescent="0.35"/>
    <row r="108378" customFormat="1" x14ac:dyDescent="0.35"/>
    <row r="108379" customFormat="1" x14ac:dyDescent="0.35"/>
    <row r="108380" customFormat="1" x14ac:dyDescent="0.35"/>
    <row r="108381" customFormat="1" x14ac:dyDescent="0.35"/>
    <row r="108382" customFormat="1" x14ac:dyDescent="0.35"/>
    <row r="108383" customFormat="1" x14ac:dyDescent="0.35"/>
    <row r="108384" customFormat="1" x14ac:dyDescent="0.35"/>
    <row r="108385" customFormat="1" x14ac:dyDescent="0.35"/>
    <row r="108386" customFormat="1" x14ac:dyDescent="0.35"/>
    <row r="108387" customFormat="1" x14ac:dyDescent="0.35"/>
    <row r="108388" customFormat="1" x14ac:dyDescent="0.35"/>
    <row r="108389" customFormat="1" x14ac:dyDescent="0.35"/>
    <row r="108390" customFormat="1" x14ac:dyDescent="0.35"/>
    <row r="108391" customFormat="1" x14ac:dyDescent="0.35"/>
    <row r="108392" customFormat="1" x14ac:dyDescent="0.35"/>
    <row r="108393" customFormat="1" x14ac:dyDescent="0.35"/>
    <row r="108394" customFormat="1" x14ac:dyDescent="0.35"/>
    <row r="108395" customFormat="1" x14ac:dyDescent="0.35"/>
    <row r="108396" customFormat="1" x14ac:dyDescent="0.35"/>
    <row r="108397" customFormat="1" x14ac:dyDescent="0.35"/>
    <row r="108398" customFormat="1" x14ac:dyDescent="0.35"/>
    <row r="108399" customFormat="1" x14ac:dyDescent="0.35"/>
    <row r="108400" customFormat="1" x14ac:dyDescent="0.35"/>
    <row r="108401" customFormat="1" x14ac:dyDescent="0.35"/>
    <row r="108402" customFormat="1" x14ac:dyDescent="0.35"/>
    <row r="108403" customFormat="1" x14ac:dyDescent="0.35"/>
    <row r="108404" customFormat="1" x14ac:dyDescent="0.35"/>
    <row r="108405" customFormat="1" x14ac:dyDescent="0.35"/>
    <row r="108406" customFormat="1" x14ac:dyDescent="0.35"/>
    <row r="108407" customFormat="1" x14ac:dyDescent="0.35"/>
    <row r="108408" customFormat="1" x14ac:dyDescent="0.35"/>
    <row r="108409" customFormat="1" x14ac:dyDescent="0.35"/>
    <row r="108410" customFormat="1" x14ac:dyDescent="0.35"/>
    <row r="108411" customFormat="1" x14ac:dyDescent="0.35"/>
    <row r="108412" customFormat="1" x14ac:dyDescent="0.35"/>
    <row r="108413" customFormat="1" x14ac:dyDescent="0.35"/>
    <row r="108414" customFormat="1" x14ac:dyDescent="0.35"/>
    <row r="108415" customFormat="1" x14ac:dyDescent="0.35"/>
    <row r="108416" customFormat="1" x14ac:dyDescent="0.35"/>
    <row r="108417" customFormat="1" x14ac:dyDescent="0.35"/>
    <row r="108418" customFormat="1" x14ac:dyDescent="0.35"/>
    <row r="108419" customFormat="1" x14ac:dyDescent="0.35"/>
    <row r="108420" customFormat="1" x14ac:dyDescent="0.35"/>
    <row r="108421" customFormat="1" x14ac:dyDescent="0.35"/>
    <row r="108422" customFormat="1" x14ac:dyDescent="0.35"/>
    <row r="108423" customFormat="1" x14ac:dyDescent="0.35"/>
    <row r="108424" customFormat="1" x14ac:dyDescent="0.35"/>
    <row r="108425" customFormat="1" x14ac:dyDescent="0.35"/>
    <row r="108426" customFormat="1" x14ac:dyDescent="0.35"/>
    <row r="108427" customFormat="1" x14ac:dyDescent="0.35"/>
    <row r="108428" customFormat="1" x14ac:dyDescent="0.35"/>
    <row r="108429" customFormat="1" x14ac:dyDescent="0.35"/>
    <row r="108430" customFormat="1" x14ac:dyDescent="0.35"/>
    <row r="108431" customFormat="1" x14ac:dyDescent="0.35"/>
    <row r="108432" customFormat="1" x14ac:dyDescent="0.35"/>
    <row r="108433" customFormat="1" x14ac:dyDescent="0.35"/>
    <row r="108434" customFormat="1" x14ac:dyDescent="0.35"/>
    <row r="108435" customFormat="1" x14ac:dyDescent="0.35"/>
    <row r="108436" customFormat="1" x14ac:dyDescent="0.35"/>
    <row r="108437" customFormat="1" x14ac:dyDescent="0.35"/>
    <row r="108438" customFormat="1" x14ac:dyDescent="0.35"/>
    <row r="108439" customFormat="1" x14ac:dyDescent="0.35"/>
    <row r="108440" customFormat="1" x14ac:dyDescent="0.35"/>
    <row r="108441" customFormat="1" x14ac:dyDescent="0.35"/>
    <row r="108442" customFormat="1" x14ac:dyDescent="0.35"/>
    <row r="108443" customFormat="1" x14ac:dyDescent="0.35"/>
    <row r="108444" customFormat="1" x14ac:dyDescent="0.35"/>
    <row r="108445" customFormat="1" x14ac:dyDescent="0.35"/>
    <row r="108446" customFormat="1" x14ac:dyDescent="0.35"/>
    <row r="108447" customFormat="1" x14ac:dyDescent="0.35"/>
    <row r="108448" customFormat="1" x14ac:dyDescent="0.35"/>
    <row r="108449" customFormat="1" x14ac:dyDescent="0.35"/>
    <row r="108450" customFormat="1" x14ac:dyDescent="0.35"/>
    <row r="108451" customFormat="1" x14ac:dyDescent="0.35"/>
    <row r="108452" customFormat="1" x14ac:dyDescent="0.35"/>
    <row r="108453" customFormat="1" x14ac:dyDescent="0.35"/>
    <row r="108454" customFormat="1" x14ac:dyDescent="0.35"/>
    <row r="108455" customFormat="1" x14ac:dyDescent="0.35"/>
    <row r="108456" customFormat="1" x14ac:dyDescent="0.35"/>
    <row r="108457" customFormat="1" x14ac:dyDescent="0.35"/>
    <row r="108458" customFormat="1" x14ac:dyDescent="0.35"/>
    <row r="108459" customFormat="1" x14ac:dyDescent="0.35"/>
    <row r="108460" customFormat="1" x14ac:dyDescent="0.35"/>
    <row r="108461" customFormat="1" x14ac:dyDescent="0.35"/>
    <row r="108462" customFormat="1" x14ac:dyDescent="0.35"/>
    <row r="108463" customFormat="1" x14ac:dyDescent="0.35"/>
    <row r="108464" customFormat="1" x14ac:dyDescent="0.35"/>
    <row r="108465" customFormat="1" x14ac:dyDescent="0.35"/>
    <row r="108466" customFormat="1" x14ac:dyDescent="0.35"/>
    <row r="108467" customFormat="1" x14ac:dyDescent="0.35"/>
    <row r="108468" customFormat="1" x14ac:dyDescent="0.35"/>
    <row r="108469" customFormat="1" x14ac:dyDescent="0.35"/>
    <row r="108470" customFormat="1" x14ac:dyDescent="0.35"/>
    <row r="108471" customFormat="1" x14ac:dyDescent="0.35"/>
    <row r="108472" customFormat="1" x14ac:dyDescent="0.35"/>
    <row r="108473" customFormat="1" x14ac:dyDescent="0.35"/>
    <row r="108474" customFormat="1" x14ac:dyDescent="0.35"/>
    <row r="108475" customFormat="1" x14ac:dyDescent="0.35"/>
    <row r="108476" customFormat="1" x14ac:dyDescent="0.35"/>
    <row r="108477" customFormat="1" x14ac:dyDescent="0.35"/>
    <row r="108478" customFormat="1" x14ac:dyDescent="0.35"/>
    <row r="108479" customFormat="1" x14ac:dyDescent="0.35"/>
    <row r="108480" customFormat="1" x14ac:dyDescent="0.35"/>
    <row r="108481" customFormat="1" x14ac:dyDescent="0.35"/>
    <row r="108482" customFormat="1" x14ac:dyDescent="0.35"/>
    <row r="108483" customFormat="1" x14ac:dyDescent="0.35"/>
    <row r="108484" customFormat="1" x14ac:dyDescent="0.35"/>
    <row r="108485" customFormat="1" x14ac:dyDescent="0.35"/>
    <row r="108486" customFormat="1" x14ac:dyDescent="0.35"/>
    <row r="108487" customFormat="1" x14ac:dyDescent="0.35"/>
    <row r="108488" customFormat="1" x14ac:dyDescent="0.35"/>
    <row r="108489" customFormat="1" x14ac:dyDescent="0.35"/>
    <row r="108490" customFormat="1" x14ac:dyDescent="0.35"/>
    <row r="108491" customFormat="1" x14ac:dyDescent="0.35"/>
    <row r="108492" customFormat="1" x14ac:dyDescent="0.35"/>
    <row r="108493" customFormat="1" x14ac:dyDescent="0.35"/>
    <row r="108494" customFormat="1" x14ac:dyDescent="0.35"/>
    <row r="108495" customFormat="1" x14ac:dyDescent="0.35"/>
    <row r="108496" customFormat="1" x14ac:dyDescent="0.35"/>
    <row r="108497" customFormat="1" x14ac:dyDescent="0.35"/>
    <row r="108498" customFormat="1" x14ac:dyDescent="0.35"/>
    <row r="108499" customFormat="1" x14ac:dyDescent="0.35"/>
    <row r="108500" customFormat="1" x14ac:dyDescent="0.35"/>
    <row r="108501" customFormat="1" x14ac:dyDescent="0.35"/>
    <row r="108502" customFormat="1" x14ac:dyDescent="0.35"/>
    <row r="108503" customFormat="1" x14ac:dyDescent="0.35"/>
    <row r="108504" customFormat="1" x14ac:dyDescent="0.35"/>
    <row r="108505" customFormat="1" x14ac:dyDescent="0.35"/>
    <row r="108506" customFormat="1" x14ac:dyDescent="0.35"/>
    <row r="108507" customFormat="1" x14ac:dyDescent="0.35"/>
    <row r="108508" customFormat="1" x14ac:dyDescent="0.35"/>
    <row r="108509" customFormat="1" x14ac:dyDescent="0.35"/>
    <row r="108510" customFormat="1" x14ac:dyDescent="0.35"/>
    <row r="108511" customFormat="1" x14ac:dyDescent="0.35"/>
    <row r="108512" customFormat="1" x14ac:dyDescent="0.35"/>
    <row r="108513" customFormat="1" x14ac:dyDescent="0.35"/>
    <row r="108514" customFormat="1" x14ac:dyDescent="0.35"/>
    <row r="108515" customFormat="1" x14ac:dyDescent="0.35"/>
    <row r="108516" customFormat="1" x14ac:dyDescent="0.35"/>
    <row r="108517" customFormat="1" x14ac:dyDescent="0.35"/>
    <row r="108518" customFormat="1" x14ac:dyDescent="0.35"/>
    <row r="108519" customFormat="1" x14ac:dyDescent="0.35"/>
    <row r="108520" customFormat="1" x14ac:dyDescent="0.35"/>
    <row r="108521" customFormat="1" x14ac:dyDescent="0.35"/>
    <row r="108522" customFormat="1" x14ac:dyDescent="0.35"/>
    <row r="108523" customFormat="1" x14ac:dyDescent="0.35"/>
    <row r="108524" customFormat="1" x14ac:dyDescent="0.35"/>
    <row r="108525" customFormat="1" x14ac:dyDescent="0.35"/>
    <row r="108526" customFormat="1" x14ac:dyDescent="0.35"/>
    <row r="108527" customFormat="1" x14ac:dyDescent="0.35"/>
    <row r="108528" customFormat="1" x14ac:dyDescent="0.35"/>
    <row r="108529" customFormat="1" x14ac:dyDescent="0.35"/>
    <row r="108530" customFormat="1" x14ac:dyDescent="0.35"/>
    <row r="108531" customFormat="1" x14ac:dyDescent="0.35"/>
    <row r="108532" customFormat="1" x14ac:dyDescent="0.35"/>
    <row r="108533" customFormat="1" x14ac:dyDescent="0.35"/>
    <row r="108534" customFormat="1" x14ac:dyDescent="0.35"/>
    <row r="108535" customFormat="1" x14ac:dyDescent="0.35"/>
    <row r="108536" customFormat="1" x14ac:dyDescent="0.35"/>
    <row r="108537" customFormat="1" x14ac:dyDescent="0.35"/>
    <row r="108538" customFormat="1" x14ac:dyDescent="0.35"/>
    <row r="108539" customFormat="1" x14ac:dyDescent="0.35"/>
    <row r="108540" customFormat="1" x14ac:dyDescent="0.35"/>
    <row r="108541" customFormat="1" x14ac:dyDescent="0.35"/>
    <row r="108542" customFormat="1" x14ac:dyDescent="0.35"/>
    <row r="108543" customFormat="1" x14ac:dyDescent="0.35"/>
    <row r="108544" customFormat="1" x14ac:dyDescent="0.35"/>
    <row r="108545" customFormat="1" x14ac:dyDescent="0.35"/>
    <row r="108546" customFormat="1" x14ac:dyDescent="0.35"/>
    <row r="108547" customFormat="1" x14ac:dyDescent="0.35"/>
    <row r="108548" customFormat="1" x14ac:dyDescent="0.35"/>
    <row r="108549" customFormat="1" x14ac:dyDescent="0.35"/>
    <row r="108550" customFormat="1" x14ac:dyDescent="0.35"/>
    <row r="108551" customFormat="1" x14ac:dyDescent="0.35"/>
    <row r="108552" customFormat="1" x14ac:dyDescent="0.35"/>
    <row r="108553" customFormat="1" x14ac:dyDescent="0.35"/>
    <row r="108554" customFormat="1" x14ac:dyDescent="0.35"/>
    <row r="108555" customFormat="1" x14ac:dyDescent="0.35"/>
    <row r="108556" customFormat="1" x14ac:dyDescent="0.35"/>
    <row r="108557" customFormat="1" x14ac:dyDescent="0.35"/>
    <row r="108558" customFormat="1" x14ac:dyDescent="0.35"/>
    <row r="108559" customFormat="1" x14ac:dyDescent="0.35"/>
    <row r="108560" customFormat="1" x14ac:dyDescent="0.35"/>
    <row r="108561" customFormat="1" x14ac:dyDescent="0.35"/>
    <row r="108562" customFormat="1" x14ac:dyDescent="0.35"/>
    <row r="108563" customFormat="1" x14ac:dyDescent="0.35"/>
    <row r="108564" customFormat="1" x14ac:dyDescent="0.35"/>
    <row r="108565" customFormat="1" x14ac:dyDescent="0.35"/>
    <row r="108566" customFormat="1" x14ac:dyDescent="0.35"/>
    <row r="108567" customFormat="1" x14ac:dyDescent="0.35"/>
    <row r="108568" customFormat="1" x14ac:dyDescent="0.35"/>
    <row r="108569" customFormat="1" x14ac:dyDescent="0.35"/>
    <row r="108570" customFormat="1" x14ac:dyDescent="0.35"/>
    <row r="108571" customFormat="1" x14ac:dyDescent="0.35"/>
    <row r="108572" customFormat="1" x14ac:dyDescent="0.35"/>
    <row r="108573" customFormat="1" x14ac:dyDescent="0.35"/>
    <row r="108574" customFormat="1" x14ac:dyDescent="0.35"/>
    <row r="108575" customFormat="1" x14ac:dyDescent="0.35"/>
    <row r="108576" customFormat="1" x14ac:dyDescent="0.35"/>
    <row r="108577" customFormat="1" x14ac:dyDescent="0.35"/>
    <row r="108578" customFormat="1" x14ac:dyDescent="0.35"/>
    <row r="108579" customFormat="1" x14ac:dyDescent="0.35"/>
    <row r="108580" customFormat="1" x14ac:dyDescent="0.35"/>
    <row r="108581" customFormat="1" x14ac:dyDescent="0.35"/>
    <row r="108582" customFormat="1" x14ac:dyDescent="0.35"/>
    <row r="108583" customFormat="1" x14ac:dyDescent="0.35"/>
    <row r="108584" customFormat="1" x14ac:dyDescent="0.35"/>
    <row r="108585" customFormat="1" x14ac:dyDescent="0.35"/>
    <row r="108586" customFormat="1" x14ac:dyDescent="0.35"/>
    <row r="108587" customFormat="1" x14ac:dyDescent="0.35"/>
    <row r="108588" customFormat="1" x14ac:dyDescent="0.35"/>
    <row r="108589" customFormat="1" x14ac:dyDescent="0.35"/>
    <row r="108590" customFormat="1" x14ac:dyDescent="0.35"/>
    <row r="108591" customFormat="1" x14ac:dyDescent="0.35"/>
    <row r="108592" customFormat="1" x14ac:dyDescent="0.35"/>
    <row r="108593" customFormat="1" x14ac:dyDescent="0.35"/>
    <row r="108594" customFormat="1" x14ac:dyDescent="0.35"/>
    <row r="108595" customFormat="1" x14ac:dyDescent="0.35"/>
    <row r="108596" customFormat="1" x14ac:dyDescent="0.35"/>
    <row r="108597" customFormat="1" x14ac:dyDescent="0.35"/>
    <row r="108598" customFormat="1" x14ac:dyDescent="0.35"/>
    <row r="108599" customFormat="1" x14ac:dyDescent="0.35"/>
    <row r="108600" customFormat="1" x14ac:dyDescent="0.35"/>
    <row r="108601" customFormat="1" x14ac:dyDescent="0.35"/>
    <row r="108602" customFormat="1" x14ac:dyDescent="0.35"/>
    <row r="108603" customFormat="1" x14ac:dyDescent="0.35"/>
    <row r="108604" customFormat="1" x14ac:dyDescent="0.35"/>
    <row r="108605" customFormat="1" x14ac:dyDescent="0.35"/>
    <row r="108606" customFormat="1" x14ac:dyDescent="0.35"/>
    <row r="108607" customFormat="1" x14ac:dyDescent="0.35"/>
    <row r="108608" customFormat="1" x14ac:dyDescent="0.35"/>
    <row r="108609" customFormat="1" x14ac:dyDescent="0.35"/>
    <row r="108610" customFormat="1" x14ac:dyDescent="0.35"/>
    <row r="108611" customFormat="1" x14ac:dyDescent="0.35"/>
    <row r="108612" customFormat="1" x14ac:dyDescent="0.35"/>
    <row r="108613" customFormat="1" x14ac:dyDescent="0.35"/>
    <row r="108614" customFormat="1" x14ac:dyDescent="0.35"/>
    <row r="108615" customFormat="1" x14ac:dyDescent="0.35"/>
    <row r="108616" customFormat="1" x14ac:dyDescent="0.35"/>
    <row r="108617" customFormat="1" x14ac:dyDescent="0.35"/>
    <row r="108618" customFormat="1" x14ac:dyDescent="0.35"/>
    <row r="108619" customFormat="1" x14ac:dyDescent="0.35"/>
    <row r="108620" customFormat="1" x14ac:dyDescent="0.35"/>
    <row r="108621" customFormat="1" x14ac:dyDescent="0.35"/>
    <row r="108622" customFormat="1" x14ac:dyDescent="0.35"/>
    <row r="108623" customFormat="1" x14ac:dyDescent="0.35"/>
    <row r="108624" customFormat="1" x14ac:dyDescent="0.35"/>
    <row r="108625" customFormat="1" x14ac:dyDescent="0.35"/>
    <row r="108626" customFormat="1" x14ac:dyDescent="0.35"/>
    <row r="108627" customFormat="1" x14ac:dyDescent="0.35"/>
    <row r="108628" customFormat="1" x14ac:dyDescent="0.35"/>
    <row r="108629" customFormat="1" x14ac:dyDescent="0.35"/>
    <row r="108630" customFormat="1" x14ac:dyDescent="0.35"/>
    <row r="108631" customFormat="1" x14ac:dyDescent="0.35"/>
    <row r="108632" customFormat="1" x14ac:dyDescent="0.35"/>
    <row r="108633" customFormat="1" x14ac:dyDescent="0.35"/>
    <row r="108634" customFormat="1" x14ac:dyDescent="0.35"/>
    <row r="108635" customFormat="1" x14ac:dyDescent="0.35"/>
    <row r="108636" customFormat="1" x14ac:dyDescent="0.35"/>
    <row r="108637" customFormat="1" x14ac:dyDescent="0.35"/>
    <row r="108638" customFormat="1" x14ac:dyDescent="0.35"/>
    <row r="108639" customFormat="1" x14ac:dyDescent="0.35"/>
    <row r="108640" customFormat="1" x14ac:dyDescent="0.35"/>
    <row r="108641" customFormat="1" x14ac:dyDescent="0.35"/>
    <row r="108642" customFormat="1" x14ac:dyDescent="0.35"/>
    <row r="108643" customFormat="1" x14ac:dyDescent="0.35"/>
    <row r="108644" customFormat="1" x14ac:dyDescent="0.35"/>
    <row r="108645" customFormat="1" x14ac:dyDescent="0.35"/>
    <row r="108646" customFormat="1" x14ac:dyDescent="0.35"/>
    <row r="108647" customFormat="1" x14ac:dyDescent="0.35"/>
    <row r="108648" customFormat="1" x14ac:dyDescent="0.35"/>
    <row r="108649" customFormat="1" x14ac:dyDescent="0.35"/>
    <row r="108650" customFormat="1" x14ac:dyDescent="0.35"/>
    <row r="108651" customFormat="1" x14ac:dyDescent="0.35"/>
    <row r="108652" customFormat="1" x14ac:dyDescent="0.35"/>
    <row r="108653" customFormat="1" x14ac:dyDescent="0.35"/>
    <row r="108654" customFormat="1" x14ac:dyDescent="0.35"/>
    <row r="108655" customFormat="1" x14ac:dyDescent="0.35"/>
    <row r="108656" customFormat="1" x14ac:dyDescent="0.35"/>
    <row r="108657" customFormat="1" x14ac:dyDescent="0.35"/>
    <row r="108658" customFormat="1" x14ac:dyDescent="0.35"/>
    <row r="108659" customFormat="1" x14ac:dyDescent="0.35"/>
    <row r="108660" customFormat="1" x14ac:dyDescent="0.35"/>
    <row r="108661" customFormat="1" x14ac:dyDescent="0.35"/>
    <row r="108662" customFormat="1" x14ac:dyDescent="0.35"/>
    <row r="108663" customFormat="1" x14ac:dyDescent="0.35"/>
    <row r="108664" customFormat="1" x14ac:dyDescent="0.35"/>
    <row r="108665" customFormat="1" x14ac:dyDescent="0.35"/>
    <row r="108666" customFormat="1" x14ac:dyDescent="0.35"/>
    <row r="108667" customFormat="1" x14ac:dyDescent="0.35"/>
    <row r="108668" customFormat="1" x14ac:dyDescent="0.35"/>
    <row r="108669" customFormat="1" x14ac:dyDescent="0.35"/>
    <row r="108670" customFormat="1" x14ac:dyDescent="0.35"/>
    <row r="108671" customFormat="1" x14ac:dyDescent="0.35"/>
    <row r="108672" customFormat="1" x14ac:dyDescent="0.35"/>
    <row r="108673" customFormat="1" x14ac:dyDescent="0.35"/>
    <row r="108674" customFormat="1" x14ac:dyDescent="0.35"/>
    <row r="108675" customFormat="1" x14ac:dyDescent="0.35"/>
    <row r="108676" customFormat="1" x14ac:dyDescent="0.35"/>
    <row r="108677" customFormat="1" x14ac:dyDescent="0.35"/>
    <row r="108678" customFormat="1" x14ac:dyDescent="0.35"/>
    <row r="108679" customFormat="1" x14ac:dyDescent="0.35"/>
    <row r="108680" customFormat="1" x14ac:dyDescent="0.35"/>
    <row r="108681" customFormat="1" x14ac:dyDescent="0.35"/>
    <row r="108682" customFormat="1" x14ac:dyDescent="0.35"/>
    <row r="108683" customFormat="1" x14ac:dyDescent="0.35"/>
    <row r="108684" customFormat="1" x14ac:dyDescent="0.35"/>
    <row r="108685" customFormat="1" x14ac:dyDescent="0.35"/>
    <row r="108686" customFormat="1" x14ac:dyDescent="0.35"/>
    <row r="108687" customFormat="1" x14ac:dyDescent="0.35"/>
    <row r="108688" customFormat="1" x14ac:dyDescent="0.35"/>
    <row r="108689" customFormat="1" x14ac:dyDescent="0.35"/>
    <row r="108690" customFormat="1" x14ac:dyDescent="0.35"/>
    <row r="108691" customFormat="1" x14ac:dyDescent="0.35"/>
    <row r="108692" customFormat="1" x14ac:dyDescent="0.35"/>
    <row r="108693" customFormat="1" x14ac:dyDescent="0.35"/>
    <row r="108694" customFormat="1" x14ac:dyDescent="0.35"/>
    <row r="108695" customFormat="1" x14ac:dyDescent="0.35"/>
    <row r="108696" customFormat="1" x14ac:dyDescent="0.35"/>
    <row r="108697" customFormat="1" x14ac:dyDescent="0.35"/>
    <row r="108698" customFormat="1" x14ac:dyDescent="0.35"/>
    <row r="108699" customFormat="1" x14ac:dyDescent="0.35"/>
    <row r="108700" customFormat="1" x14ac:dyDescent="0.35"/>
    <row r="108701" customFormat="1" x14ac:dyDescent="0.35"/>
    <row r="108702" customFormat="1" x14ac:dyDescent="0.35"/>
    <row r="108703" customFormat="1" x14ac:dyDescent="0.35"/>
    <row r="108704" customFormat="1" x14ac:dyDescent="0.35"/>
    <row r="108705" customFormat="1" x14ac:dyDescent="0.35"/>
    <row r="108706" customFormat="1" x14ac:dyDescent="0.35"/>
    <row r="108707" customFormat="1" x14ac:dyDescent="0.35"/>
    <row r="108708" customFormat="1" x14ac:dyDescent="0.35"/>
    <row r="108709" customFormat="1" x14ac:dyDescent="0.35"/>
    <row r="108710" customFormat="1" x14ac:dyDescent="0.35"/>
    <row r="108711" customFormat="1" x14ac:dyDescent="0.35"/>
    <row r="108712" customFormat="1" x14ac:dyDescent="0.35"/>
    <row r="108713" customFormat="1" x14ac:dyDescent="0.35"/>
    <row r="108714" customFormat="1" x14ac:dyDescent="0.35"/>
    <row r="108715" customFormat="1" x14ac:dyDescent="0.35"/>
    <row r="108716" customFormat="1" x14ac:dyDescent="0.35"/>
    <row r="108717" customFormat="1" x14ac:dyDescent="0.35"/>
    <row r="108718" customFormat="1" x14ac:dyDescent="0.35"/>
    <row r="108719" customFormat="1" x14ac:dyDescent="0.35"/>
    <row r="108720" customFormat="1" x14ac:dyDescent="0.35"/>
    <row r="108721" customFormat="1" x14ac:dyDescent="0.35"/>
    <row r="108722" customFormat="1" x14ac:dyDescent="0.35"/>
    <row r="108723" customFormat="1" x14ac:dyDescent="0.35"/>
    <row r="108724" customFormat="1" x14ac:dyDescent="0.35"/>
    <row r="108725" customFormat="1" x14ac:dyDescent="0.35"/>
    <row r="108726" customFormat="1" x14ac:dyDescent="0.35"/>
    <row r="108727" customFormat="1" x14ac:dyDescent="0.35"/>
    <row r="108728" customFormat="1" x14ac:dyDescent="0.35"/>
    <row r="108729" customFormat="1" x14ac:dyDescent="0.35"/>
    <row r="108730" customFormat="1" x14ac:dyDescent="0.35"/>
    <row r="108731" customFormat="1" x14ac:dyDescent="0.35"/>
    <row r="108732" customFormat="1" x14ac:dyDescent="0.35"/>
    <row r="108733" customFormat="1" x14ac:dyDescent="0.35"/>
    <row r="108734" customFormat="1" x14ac:dyDescent="0.35"/>
    <row r="108735" customFormat="1" x14ac:dyDescent="0.35"/>
    <row r="108736" customFormat="1" x14ac:dyDescent="0.35"/>
    <row r="108737" customFormat="1" x14ac:dyDescent="0.35"/>
    <row r="108738" customFormat="1" x14ac:dyDescent="0.35"/>
    <row r="108739" customFormat="1" x14ac:dyDescent="0.35"/>
    <row r="108740" customFormat="1" x14ac:dyDescent="0.35"/>
    <row r="108741" customFormat="1" x14ac:dyDescent="0.35"/>
    <row r="108742" customFormat="1" x14ac:dyDescent="0.35"/>
    <row r="108743" customFormat="1" x14ac:dyDescent="0.35"/>
    <row r="108744" customFormat="1" x14ac:dyDescent="0.35"/>
    <row r="108745" customFormat="1" x14ac:dyDescent="0.35"/>
    <row r="108746" customFormat="1" x14ac:dyDescent="0.35"/>
    <row r="108747" customFormat="1" x14ac:dyDescent="0.35"/>
    <row r="108748" customFormat="1" x14ac:dyDescent="0.35"/>
    <row r="108749" customFormat="1" x14ac:dyDescent="0.35"/>
    <row r="108750" customFormat="1" x14ac:dyDescent="0.35"/>
    <row r="108751" customFormat="1" x14ac:dyDescent="0.35"/>
    <row r="108752" customFormat="1" x14ac:dyDescent="0.35"/>
    <row r="108753" customFormat="1" x14ac:dyDescent="0.35"/>
    <row r="108754" customFormat="1" x14ac:dyDescent="0.35"/>
    <row r="108755" customFormat="1" x14ac:dyDescent="0.35"/>
    <row r="108756" customFormat="1" x14ac:dyDescent="0.35"/>
    <row r="108757" customFormat="1" x14ac:dyDescent="0.35"/>
    <row r="108758" customFormat="1" x14ac:dyDescent="0.35"/>
    <row r="108759" customFormat="1" x14ac:dyDescent="0.35"/>
    <row r="108760" customFormat="1" x14ac:dyDescent="0.35"/>
    <row r="108761" customFormat="1" x14ac:dyDescent="0.35"/>
    <row r="108762" customFormat="1" x14ac:dyDescent="0.35"/>
    <row r="108763" customFormat="1" x14ac:dyDescent="0.35"/>
    <row r="108764" customFormat="1" x14ac:dyDescent="0.35"/>
    <row r="108765" customFormat="1" x14ac:dyDescent="0.35"/>
    <row r="108766" customFormat="1" x14ac:dyDescent="0.35"/>
    <row r="108767" customFormat="1" x14ac:dyDescent="0.35"/>
    <row r="108768" customFormat="1" x14ac:dyDescent="0.35"/>
    <row r="108769" customFormat="1" x14ac:dyDescent="0.35"/>
    <row r="108770" customFormat="1" x14ac:dyDescent="0.35"/>
    <row r="108771" customFormat="1" x14ac:dyDescent="0.35"/>
    <row r="108772" customFormat="1" x14ac:dyDescent="0.35"/>
    <row r="108773" customFormat="1" x14ac:dyDescent="0.35"/>
    <row r="108774" customFormat="1" x14ac:dyDescent="0.35"/>
    <row r="108775" customFormat="1" x14ac:dyDescent="0.35"/>
    <row r="108776" customFormat="1" x14ac:dyDescent="0.35"/>
    <row r="108777" customFormat="1" x14ac:dyDescent="0.35"/>
    <row r="108778" customFormat="1" x14ac:dyDescent="0.35"/>
    <row r="108779" customFormat="1" x14ac:dyDescent="0.35"/>
    <row r="108780" customFormat="1" x14ac:dyDescent="0.35"/>
    <row r="108781" customFormat="1" x14ac:dyDescent="0.35"/>
    <row r="108782" customFormat="1" x14ac:dyDescent="0.35"/>
    <row r="108783" customFormat="1" x14ac:dyDescent="0.35"/>
    <row r="108784" customFormat="1" x14ac:dyDescent="0.35"/>
    <row r="108785" customFormat="1" x14ac:dyDescent="0.35"/>
    <row r="108786" customFormat="1" x14ac:dyDescent="0.35"/>
    <row r="108787" customFormat="1" x14ac:dyDescent="0.35"/>
    <row r="108788" customFormat="1" x14ac:dyDescent="0.35"/>
    <row r="108789" customFormat="1" x14ac:dyDescent="0.35"/>
    <row r="108790" customFormat="1" x14ac:dyDescent="0.35"/>
    <row r="108791" customFormat="1" x14ac:dyDescent="0.35"/>
    <row r="108792" customFormat="1" x14ac:dyDescent="0.35"/>
    <row r="108793" customFormat="1" x14ac:dyDescent="0.35"/>
    <row r="108794" customFormat="1" x14ac:dyDescent="0.35"/>
    <row r="108795" customFormat="1" x14ac:dyDescent="0.35"/>
    <row r="108796" customFormat="1" x14ac:dyDescent="0.35"/>
    <row r="108797" customFormat="1" x14ac:dyDescent="0.35"/>
    <row r="108798" customFormat="1" x14ac:dyDescent="0.35"/>
    <row r="108799" customFormat="1" x14ac:dyDescent="0.35"/>
    <row r="108800" customFormat="1" x14ac:dyDescent="0.35"/>
    <row r="108801" customFormat="1" x14ac:dyDescent="0.35"/>
    <row r="108802" customFormat="1" x14ac:dyDescent="0.35"/>
    <row r="108803" customFormat="1" x14ac:dyDescent="0.35"/>
    <row r="108804" customFormat="1" x14ac:dyDescent="0.35"/>
    <row r="108805" customFormat="1" x14ac:dyDescent="0.35"/>
    <row r="108806" customFormat="1" x14ac:dyDescent="0.35"/>
    <row r="108807" customFormat="1" x14ac:dyDescent="0.35"/>
    <row r="108808" customFormat="1" x14ac:dyDescent="0.35"/>
    <row r="108809" customFormat="1" x14ac:dyDescent="0.35"/>
    <row r="108810" customFormat="1" x14ac:dyDescent="0.35"/>
    <row r="108811" customFormat="1" x14ac:dyDescent="0.35"/>
    <row r="108812" customFormat="1" x14ac:dyDescent="0.35"/>
    <row r="108813" customFormat="1" x14ac:dyDescent="0.35"/>
    <row r="108814" customFormat="1" x14ac:dyDescent="0.35"/>
    <row r="108815" customFormat="1" x14ac:dyDescent="0.35"/>
    <row r="108816" customFormat="1" x14ac:dyDescent="0.35"/>
    <row r="108817" customFormat="1" x14ac:dyDescent="0.35"/>
    <row r="108818" customFormat="1" x14ac:dyDescent="0.35"/>
    <row r="108819" customFormat="1" x14ac:dyDescent="0.35"/>
    <row r="108820" customFormat="1" x14ac:dyDescent="0.35"/>
    <row r="108821" customFormat="1" x14ac:dyDescent="0.35"/>
    <row r="108822" customFormat="1" x14ac:dyDescent="0.35"/>
    <row r="108823" customFormat="1" x14ac:dyDescent="0.35"/>
    <row r="108824" customFormat="1" x14ac:dyDescent="0.35"/>
    <row r="108825" customFormat="1" x14ac:dyDescent="0.35"/>
    <row r="108826" customFormat="1" x14ac:dyDescent="0.35"/>
    <row r="108827" customFormat="1" x14ac:dyDescent="0.35"/>
    <row r="108828" customFormat="1" x14ac:dyDescent="0.35"/>
    <row r="108829" customFormat="1" x14ac:dyDescent="0.35"/>
    <row r="108830" customFormat="1" x14ac:dyDescent="0.35"/>
    <row r="108831" customFormat="1" x14ac:dyDescent="0.35"/>
    <row r="108832" customFormat="1" x14ac:dyDescent="0.35"/>
    <row r="108833" customFormat="1" x14ac:dyDescent="0.35"/>
    <row r="108834" customFormat="1" x14ac:dyDescent="0.35"/>
    <row r="108835" customFormat="1" x14ac:dyDescent="0.35"/>
    <row r="108836" customFormat="1" x14ac:dyDescent="0.35"/>
    <row r="108837" customFormat="1" x14ac:dyDescent="0.35"/>
    <row r="108838" customFormat="1" x14ac:dyDescent="0.35"/>
    <row r="108839" customFormat="1" x14ac:dyDescent="0.35"/>
    <row r="108840" customFormat="1" x14ac:dyDescent="0.35"/>
    <row r="108841" customFormat="1" x14ac:dyDescent="0.35"/>
    <row r="108842" customFormat="1" x14ac:dyDescent="0.35"/>
    <row r="108843" customFormat="1" x14ac:dyDescent="0.35"/>
    <row r="108844" customFormat="1" x14ac:dyDescent="0.35"/>
    <row r="108845" customFormat="1" x14ac:dyDescent="0.35"/>
    <row r="108846" customFormat="1" x14ac:dyDescent="0.35"/>
    <row r="108847" customFormat="1" x14ac:dyDescent="0.35"/>
    <row r="108848" customFormat="1" x14ac:dyDescent="0.35"/>
    <row r="108849" customFormat="1" x14ac:dyDescent="0.35"/>
    <row r="108850" customFormat="1" x14ac:dyDescent="0.35"/>
    <row r="108851" customFormat="1" x14ac:dyDescent="0.35"/>
    <row r="108852" customFormat="1" x14ac:dyDescent="0.35"/>
    <row r="108853" customFormat="1" x14ac:dyDescent="0.35"/>
    <row r="108854" customFormat="1" x14ac:dyDescent="0.35"/>
    <row r="108855" customFormat="1" x14ac:dyDescent="0.35"/>
    <row r="108856" customFormat="1" x14ac:dyDescent="0.35"/>
    <row r="108857" customFormat="1" x14ac:dyDescent="0.35"/>
    <row r="108858" customFormat="1" x14ac:dyDescent="0.35"/>
    <row r="108859" customFormat="1" x14ac:dyDescent="0.35"/>
    <row r="108860" customFormat="1" x14ac:dyDescent="0.35"/>
    <row r="108861" customFormat="1" x14ac:dyDescent="0.35"/>
    <row r="108862" customFormat="1" x14ac:dyDescent="0.35"/>
    <row r="108863" customFormat="1" x14ac:dyDescent="0.35"/>
    <row r="108864" customFormat="1" x14ac:dyDescent="0.35"/>
    <row r="108865" customFormat="1" x14ac:dyDescent="0.35"/>
    <row r="108866" customFormat="1" x14ac:dyDescent="0.35"/>
    <row r="108867" customFormat="1" x14ac:dyDescent="0.35"/>
    <row r="108868" customFormat="1" x14ac:dyDescent="0.35"/>
    <row r="108869" customFormat="1" x14ac:dyDescent="0.35"/>
    <row r="108870" customFormat="1" x14ac:dyDescent="0.35"/>
    <row r="108871" customFormat="1" x14ac:dyDescent="0.35"/>
    <row r="108872" customFormat="1" x14ac:dyDescent="0.35"/>
    <row r="108873" customFormat="1" x14ac:dyDescent="0.35"/>
    <row r="108874" customFormat="1" x14ac:dyDescent="0.35"/>
    <row r="108875" customFormat="1" x14ac:dyDescent="0.35"/>
    <row r="108876" customFormat="1" x14ac:dyDescent="0.35"/>
    <row r="108877" customFormat="1" x14ac:dyDescent="0.35"/>
    <row r="108878" customFormat="1" x14ac:dyDescent="0.35"/>
    <row r="108879" customFormat="1" x14ac:dyDescent="0.35"/>
    <row r="108880" customFormat="1" x14ac:dyDescent="0.35"/>
    <row r="108881" customFormat="1" x14ac:dyDescent="0.35"/>
    <row r="108882" customFormat="1" x14ac:dyDescent="0.35"/>
    <row r="108883" customFormat="1" x14ac:dyDescent="0.35"/>
    <row r="108884" customFormat="1" x14ac:dyDescent="0.35"/>
    <row r="108885" customFormat="1" x14ac:dyDescent="0.35"/>
    <row r="108886" customFormat="1" x14ac:dyDescent="0.35"/>
    <row r="108887" customFormat="1" x14ac:dyDescent="0.35"/>
    <row r="108888" customFormat="1" x14ac:dyDescent="0.35"/>
    <row r="108889" customFormat="1" x14ac:dyDescent="0.35"/>
    <row r="108890" customFormat="1" x14ac:dyDescent="0.35"/>
    <row r="108891" customFormat="1" x14ac:dyDescent="0.35"/>
    <row r="108892" customFormat="1" x14ac:dyDescent="0.35"/>
    <row r="108893" customFormat="1" x14ac:dyDescent="0.35"/>
    <row r="108894" customFormat="1" x14ac:dyDescent="0.35"/>
    <row r="108895" customFormat="1" x14ac:dyDescent="0.35"/>
    <row r="108896" customFormat="1" x14ac:dyDescent="0.35"/>
    <row r="108897" customFormat="1" x14ac:dyDescent="0.35"/>
    <row r="108898" customFormat="1" x14ac:dyDescent="0.35"/>
    <row r="108899" customFormat="1" x14ac:dyDescent="0.35"/>
    <row r="108900" customFormat="1" x14ac:dyDescent="0.35"/>
    <row r="108901" customFormat="1" x14ac:dyDescent="0.35"/>
    <row r="108902" customFormat="1" x14ac:dyDescent="0.35"/>
    <row r="108903" customFormat="1" x14ac:dyDescent="0.35"/>
    <row r="108904" customFormat="1" x14ac:dyDescent="0.35"/>
    <row r="108905" customFormat="1" x14ac:dyDescent="0.35"/>
    <row r="108906" customFormat="1" x14ac:dyDescent="0.35"/>
    <row r="108907" customFormat="1" x14ac:dyDescent="0.35"/>
    <row r="108908" customFormat="1" x14ac:dyDescent="0.35"/>
    <row r="108909" customFormat="1" x14ac:dyDescent="0.35"/>
    <row r="108910" customFormat="1" x14ac:dyDescent="0.35"/>
    <row r="108911" customFormat="1" x14ac:dyDescent="0.35"/>
    <row r="108912" customFormat="1" x14ac:dyDescent="0.35"/>
    <row r="108913" customFormat="1" x14ac:dyDescent="0.35"/>
    <row r="108914" customFormat="1" x14ac:dyDescent="0.35"/>
    <row r="108915" customFormat="1" x14ac:dyDescent="0.35"/>
    <row r="108916" customFormat="1" x14ac:dyDescent="0.35"/>
    <row r="108917" customFormat="1" x14ac:dyDescent="0.35"/>
    <row r="108918" customFormat="1" x14ac:dyDescent="0.35"/>
    <row r="108919" customFormat="1" x14ac:dyDescent="0.35"/>
    <row r="108920" customFormat="1" x14ac:dyDescent="0.35"/>
    <row r="108921" customFormat="1" x14ac:dyDescent="0.35"/>
    <row r="108922" customFormat="1" x14ac:dyDescent="0.35"/>
    <row r="108923" customFormat="1" x14ac:dyDescent="0.35"/>
    <row r="108924" customFormat="1" x14ac:dyDescent="0.35"/>
    <row r="108925" customFormat="1" x14ac:dyDescent="0.35"/>
    <row r="108926" customFormat="1" x14ac:dyDescent="0.35"/>
    <row r="108927" customFormat="1" x14ac:dyDescent="0.35"/>
    <row r="108928" customFormat="1" x14ac:dyDescent="0.35"/>
    <row r="108929" customFormat="1" x14ac:dyDescent="0.35"/>
    <row r="108930" customFormat="1" x14ac:dyDescent="0.35"/>
    <row r="108931" customFormat="1" x14ac:dyDescent="0.35"/>
    <row r="108932" customFormat="1" x14ac:dyDescent="0.35"/>
    <row r="108933" customFormat="1" x14ac:dyDescent="0.35"/>
    <row r="108934" customFormat="1" x14ac:dyDescent="0.35"/>
    <row r="108935" customFormat="1" x14ac:dyDescent="0.35"/>
    <row r="108936" customFormat="1" x14ac:dyDescent="0.35"/>
    <row r="108937" customFormat="1" x14ac:dyDescent="0.35"/>
    <row r="108938" customFormat="1" x14ac:dyDescent="0.35"/>
    <row r="108939" customFormat="1" x14ac:dyDescent="0.35"/>
    <row r="108940" customFormat="1" x14ac:dyDescent="0.35"/>
    <row r="108941" customFormat="1" x14ac:dyDescent="0.35"/>
    <row r="108942" customFormat="1" x14ac:dyDescent="0.35"/>
    <row r="108943" customFormat="1" x14ac:dyDescent="0.35"/>
    <row r="108944" customFormat="1" x14ac:dyDescent="0.35"/>
    <row r="108945" customFormat="1" x14ac:dyDescent="0.35"/>
    <row r="108946" customFormat="1" x14ac:dyDescent="0.35"/>
    <row r="108947" customFormat="1" x14ac:dyDescent="0.35"/>
    <row r="108948" customFormat="1" x14ac:dyDescent="0.35"/>
    <row r="108949" customFormat="1" x14ac:dyDescent="0.35"/>
    <row r="108950" customFormat="1" x14ac:dyDescent="0.35"/>
    <row r="108951" customFormat="1" x14ac:dyDescent="0.35"/>
    <row r="108952" customFormat="1" x14ac:dyDescent="0.35"/>
    <row r="108953" customFormat="1" x14ac:dyDescent="0.35"/>
    <row r="108954" customFormat="1" x14ac:dyDescent="0.35"/>
    <row r="108955" customFormat="1" x14ac:dyDescent="0.35"/>
    <row r="108956" customFormat="1" x14ac:dyDescent="0.35"/>
    <row r="108957" customFormat="1" x14ac:dyDescent="0.35"/>
    <row r="108958" customFormat="1" x14ac:dyDescent="0.35"/>
    <row r="108959" customFormat="1" x14ac:dyDescent="0.35"/>
    <row r="108960" customFormat="1" x14ac:dyDescent="0.35"/>
    <row r="108961" customFormat="1" x14ac:dyDescent="0.35"/>
    <row r="108962" customFormat="1" x14ac:dyDescent="0.35"/>
    <row r="108963" customFormat="1" x14ac:dyDescent="0.35"/>
    <row r="108964" customFormat="1" x14ac:dyDescent="0.35"/>
    <row r="108965" customFormat="1" x14ac:dyDescent="0.35"/>
    <row r="108966" customFormat="1" x14ac:dyDescent="0.35"/>
    <row r="108967" customFormat="1" x14ac:dyDescent="0.35"/>
    <row r="108968" customFormat="1" x14ac:dyDescent="0.35"/>
    <row r="108969" customFormat="1" x14ac:dyDescent="0.35"/>
    <row r="108970" customFormat="1" x14ac:dyDescent="0.35"/>
    <row r="108971" customFormat="1" x14ac:dyDescent="0.35"/>
    <row r="108972" customFormat="1" x14ac:dyDescent="0.35"/>
    <row r="108973" customFormat="1" x14ac:dyDescent="0.35"/>
    <row r="108974" customFormat="1" x14ac:dyDescent="0.35"/>
    <row r="108975" customFormat="1" x14ac:dyDescent="0.35"/>
    <row r="108976" customFormat="1" x14ac:dyDescent="0.35"/>
    <row r="108977" customFormat="1" x14ac:dyDescent="0.35"/>
    <row r="108978" customFormat="1" x14ac:dyDescent="0.35"/>
    <row r="108979" customFormat="1" x14ac:dyDescent="0.35"/>
    <row r="108980" customFormat="1" x14ac:dyDescent="0.35"/>
    <row r="108981" customFormat="1" x14ac:dyDescent="0.35"/>
    <row r="108982" customFormat="1" x14ac:dyDescent="0.35"/>
    <row r="108983" customFormat="1" x14ac:dyDescent="0.35"/>
    <row r="108984" customFormat="1" x14ac:dyDescent="0.35"/>
    <row r="108985" customFormat="1" x14ac:dyDescent="0.35"/>
    <row r="108986" customFormat="1" x14ac:dyDescent="0.35"/>
    <row r="108987" customFormat="1" x14ac:dyDescent="0.35"/>
    <row r="108988" customFormat="1" x14ac:dyDescent="0.35"/>
    <row r="108989" customFormat="1" x14ac:dyDescent="0.35"/>
    <row r="108990" customFormat="1" x14ac:dyDescent="0.35"/>
    <row r="108991" customFormat="1" x14ac:dyDescent="0.35"/>
    <row r="108992" customFormat="1" x14ac:dyDescent="0.35"/>
    <row r="108993" customFormat="1" x14ac:dyDescent="0.35"/>
    <row r="108994" customFormat="1" x14ac:dyDescent="0.35"/>
    <row r="108995" customFormat="1" x14ac:dyDescent="0.35"/>
    <row r="108996" customFormat="1" x14ac:dyDescent="0.35"/>
    <row r="108997" customFormat="1" x14ac:dyDescent="0.35"/>
    <row r="108998" customFormat="1" x14ac:dyDescent="0.35"/>
    <row r="108999" customFormat="1" x14ac:dyDescent="0.35"/>
    <row r="109000" customFormat="1" x14ac:dyDescent="0.35"/>
    <row r="109001" customFormat="1" x14ac:dyDescent="0.35"/>
    <row r="109002" customFormat="1" x14ac:dyDescent="0.35"/>
    <row r="109003" customFormat="1" x14ac:dyDescent="0.35"/>
    <row r="109004" customFormat="1" x14ac:dyDescent="0.35"/>
    <row r="109005" customFormat="1" x14ac:dyDescent="0.35"/>
    <row r="109006" customFormat="1" x14ac:dyDescent="0.35"/>
    <row r="109007" customFormat="1" x14ac:dyDescent="0.35"/>
    <row r="109008" customFormat="1" x14ac:dyDescent="0.35"/>
    <row r="109009" customFormat="1" x14ac:dyDescent="0.35"/>
    <row r="109010" customFormat="1" x14ac:dyDescent="0.35"/>
    <row r="109011" customFormat="1" x14ac:dyDescent="0.35"/>
    <row r="109012" customFormat="1" x14ac:dyDescent="0.35"/>
    <row r="109013" customFormat="1" x14ac:dyDescent="0.35"/>
    <row r="109014" customFormat="1" x14ac:dyDescent="0.35"/>
    <row r="109015" customFormat="1" x14ac:dyDescent="0.35"/>
    <row r="109016" customFormat="1" x14ac:dyDescent="0.35"/>
    <row r="109017" customFormat="1" x14ac:dyDescent="0.35"/>
    <row r="109018" customFormat="1" x14ac:dyDescent="0.35"/>
    <row r="109019" customFormat="1" x14ac:dyDescent="0.35"/>
    <row r="109020" customFormat="1" x14ac:dyDescent="0.35"/>
    <row r="109021" customFormat="1" x14ac:dyDescent="0.35"/>
    <row r="109022" customFormat="1" x14ac:dyDescent="0.35"/>
    <row r="109023" customFormat="1" x14ac:dyDescent="0.35"/>
    <row r="109024" customFormat="1" x14ac:dyDescent="0.35"/>
    <row r="109025" customFormat="1" x14ac:dyDescent="0.35"/>
    <row r="109026" customFormat="1" x14ac:dyDescent="0.35"/>
    <row r="109027" customFormat="1" x14ac:dyDescent="0.35"/>
    <row r="109028" customFormat="1" x14ac:dyDescent="0.35"/>
    <row r="109029" customFormat="1" x14ac:dyDescent="0.35"/>
    <row r="109030" customFormat="1" x14ac:dyDescent="0.35"/>
    <row r="109031" customFormat="1" x14ac:dyDescent="0.35"/>
    <row r="109032" customFormat="1" x14ac:dyDescent="0.35"/>
    <row r="109033" customFormat="1" x14ac:dyDescent="0.35"/>
    <row r="109034" customFormat="1" x14ac:dyDescent="0.35"/>
    <row r="109035" customFormat="1" x14ac:dyDescent="0.35"/>
    <row r="109036" customFormat="1" x14ac:dyDescent="0.35"/>
    <row r="109037" customFormat="1" x14ac:dyDescent="0.35"/>
    <row r="109038" customFormat="1" x14ac:dyDescent="0.35"/>
    <row r="109039" customFormat="1" x14ac:dyDescent="0.35"/>
    <row r="109040" customFormat="1" x14ac:dyDescent="0.35"/>
    <row r="109041" customFormat="1" x14ac:dyDescent="0.35"/>
    <row r="109042" customFormat="1" x14ac:dyDescent="0.35"/>
    <row r="109043" customFormat="1" x14ac:dyDescent="0.35"/>
    <row r="109044" customFormat="1" x14ac:dyDescent="0.35"/>
    <row r="109045" customFormat="1" x14ac:dyDescent="0.35"/>
    <row r="109046" customFormat="1" x14ac:dyDescent="0.35"/>
    <row r="109047" customFormat="1" x14ac:dyDescent="0.35"/>
    <row r="109048" customFormat="1" x14ac:dyDescent="0.35"/>
    <row r="109049" customFormat="1" x14ac:dyDescent="0.35"/>
    <row r="109050" customFormat="1" x14ac:dyDescent="0.35"/>
    <row r="109051" customFormat="1" x14ac:dyDescent="0.35"/>
    <row r="109052" customFormat="1" x14ac:dyDescent="0.35"/>
    <row r="109053" customFormat="1" x14ac:dyDescent="0.35"/>
    <row r="109054" customFormat="1" x14ac:dyDescent="0.35"/>
    <row r="109055" customFormat="1" x14ac:dyDescent="0.35"/>
    <row r="109056" customFormat="1" x14ac:dyDescent="0.35"/>
    <row r="109057" customFormat="1" x14ac:dyDescent="0.35"/>
    <row r="109058" customFormat="1" x14ac:dyDescent="0.35"/>
    <row r="109059" customFormat="1" x14ac:dyDescent="0.35"/>
    <row r="109060" customFormat="1" x14ac:dyDescent="0.35"/>
    <row r="109061" customFormat="1" x14ac:dyDescent="0.35"/>
    <row r="109062" customFormat="1" x14ac:dyDescent="0.35"/>
    <row r="109063" customFormat="1" x14ac:dyDescent="0.35"/>
    <row r="109064" customFormat="1" x14ac:dyDescent="0.35"/>
    <row r="109065" customFormat="1" x14ac:dyDescent="0.35"/>
    <row r="109066" customFormat="1" x14ac:dyDescent="0.35"/>
    <row r="109067" customFormat="1" x14ac:dyDescent="0.35"/>
    <row r="109068" customFormat="1" x14ac:dyDescent="0.35"/>
    <row r="109069" customFormat="1" x14ac:dyDescent="0.35"/>
    <row r="109070" customFormat="1" x14ac:dyDescent="0.35"/>
    <row r="109071" customFormat="1" x14ac:dyDescent="0.35"/>
    <row r="109072" customFormat="1" x14ac:dyDescent="0.35"/>
    <row r="109073" customFormat="1" x14ac:dyDescent="0.35"/>
    <row r="109074" customFormat="1" x14ac:dyDescent="0.35"/>
    <row r="109075" customFormat="1" x14ac:dyDescent="0.35"/>
    <row r="109076" customFormat="1" x14ac:dyDescent="0.35"/>
    <row r="109077" customFormat="1" x14ac:dyDescent="0.35"/>
    <row r="109078" customFormat="1" x14ac:dyDescent="0.35"/>
    <row r="109079" customFormat="1" x14ac:dyDescent="0.35"/>
    <row r="109080" customFormat="1" x14ac:dyDescent="0.35"/>
    <row r="109081" customFormat="1" x14ac:dyDescent="0.35"/>
    <row r="109082" customFormat="1" x14ac:dyDescent="0.35"/>
    <row r="109083" customFormat="1" x14ac:dyDescent="0.35"/>
    <row r="109084" customFormat="1" x14ac:dyDescent="0.35"/>
    <row r="109085" customFormat="1" x14ac:dyDescent="0.35"/>
    <row r="109086" customFormat="1" x14ac:dyDescent="0.35"/>
    <row r="109087" customFormat="1" x14ac:dyDescent="0.35"/>
    <row r="109088" customFormat="1" x14ac:dyDescent="0.35"/>
    <row r="109089" customFormat="1" x14ac:dyDescent="0.35"/>
    <row r="109090" customFormat="1" x14ac:dyDescent="0.35"/>
    <row r="109091" customFormat="1" x14ac:dyDescent="0.35"/>
    <row r="109092" customFormat="1" x14ac:dyDescent="0.35"/>
    <row r="109093" customFormat="1" x14ac:dyDescent="0.35"/>
    <row r="109094" customFormat="1" x14ac:dyDescent="0.35"/>
    <row r="109095" customFormat="1" x14ac:dyDescent="0.35"/>
    <row r="109096" customFormat="1" x14ac:dyDescent="0.35"/>
    <row r="109097" customFormat="1" x14ac:dyDescent="0.35"/>
    <row r="109098" customFormat="1" x14ac:dyDescent="0.35"/>
    <row r="109099" customFormat="1" x14ac:dyDescent="0.35"/>
    <row r="109100" customFormat="1" x14ac:dyDescent="0.35"/>
    <row r="109101" customFormat="1" x14ac:dyDescent="0.35"/>
    <row r="109102" customFormat="1" x14ac:dyDescent="0.35"/>
    <row r="109103" customFormat="1" x14ac:dyDescent="0.35"/>
    <row r="109104" customFormat="1" x14ac:dyDescent="0.35"/>
    <row r="109105" customFormat="1" x14ac:dyDescent="0.35"/>
    <row r="109106" customFormat="1" x14ac:dyDescent="0.35"/>
    <row r="109107" customFormat="1" x14ac:dyDescent="0.35"/>
    <row r="109108" customFormat="1" x14ac:dyDescent="0.35"/>
    <row r="109109" customFormat="1" x14ac:dyDescent="0.35"/>
    <row r="109110" customFormat="1" x14ac:dyDescent="0.35"/>
    <row r="109111" customFormat="1" x14ac:dyDescent="0.35"/>
    <row r="109112" customFormat="1" x14ac:dyDescent="0.35"/>
    <row r="109113" customFormat="1" x14ac:dyDescent="0.35"/>
    <row r="109114" customFormat="1" x14ac:dyDescent="0.35"/>
    <row r="109115" customFormat="1" x14ac:dyDescent="0.35"/>
    <row r="109116" customFormat="1" x14ac:dyDescent="0.35"/>
    <row r="109117" customFormat="1" x14ac:dyDescent="0.35"/>
    <row r="109118" customFormat="1" x14ac:dyDescent="0.35"/>
    <row r="109119" customFormat="1" x14ac:dyDescent="0.35"/>
    <row r="109120" customFormat="1" x14ac:dyDescent="0.35"/>
    <row r="109121" customFormat="1" x14ac:dyDescent="0.35"/>
    <row r="109122" customFormat="1" x14ac:dyDescent="0.35"/>
    <row r="109123" customFormat="1" x14ac:dyDescent="0.35"/>
    <row r="109124" customFormat="1" x14ac:dyDescent="0.35"/>
    <row r="109125" customFormat="1" x14ac:dyDescent="0.35"/>
    <row r="109126" customFormat="1" x14ac:dyDescent="0.35"/>
    <row r="109127" customFormat="1" x14ac:dyDescent="0.35"/>
    <row r="109128" customFormat="1" x14ac:dyDescent="0.35"/>
    <row r="109129" customFormat="1" x14ac:dyDescent="0.35"/>
    <row r="109130" customFormat="1" x14ac:dyDescent="0.35"/>
    <row r="109131" customFormat="1" x14ac:dyDescent="0.35"/>
    <row r="109132" customFormat="1" x14ac:dyDescent="0.35"/>
    <row r="109133" customFormat="1" x14ac:dyDescent="0.35"/>
    <row r="109134" customFormat="1" x14ac:dyDescent="0.35"/>
    <row r="109135" customFormat="1" x14ac:dyDescent="0.35"/>
    <row r="109136" customFormat="1" x14ac:dyDescent="0.35"/>
    <row r="109137" customFormat="1" x14ac:dyDescent="0.35"/>
    <row r="109138" customFormat="1" x14ac:dyDescent="0.35"/>
    <row r="109139" customFormat="1" x14ac:dyDescent="0.35"/>
    <row r="109140" customFormat="1" x14ac:dyDescent="0.35"/>
    <row r="109141" customFormat="1" x14ac:dyDescent="0.35"/>
    <row r="109142" customFormat="1" x14ac:dyDescent="0.35"/>
    <row r="109143" customFormat="1" x14ac:dyDescent="0.35"/>
    <row r="109144" customFormat="1" x14ac:dyDescent="0.35"/>
    <row r="109145" customFormat="1" x14ac:dyDescent="0.35"/>
    <row r="109146" customFormat="1" x14ac:dyDescent="0.35"/>
    <row r="109147" customFormat="1" x14ac:dyDescent="0.35"/>
    <row r="109148" customFormat="1" x14ac:dyDescent="0.35"/>
    <row r="109149" customFormat="1" x14ac:dyDescent="0.35"/>
    <row r="109150" customFormat="1" x14ac:dyDescent="0.35"/>
    <row r="109151" customFormat="1" x14ac:dyDescent="0.35"/>
    <row r="109152" customFormat="1" x14ac:dyDescent="0.35"/>
    <row r="109153" customFormat="1" x14ac:dyDescent="0.35"/>
    <row r="109154" customFormat="1" x14ac:dyDescent="0.35"/>
    <row r="109155" customFormat="1" x14ac:dyDescent="0.35"/>
    <row r="109156" customFormat="1" x14ac:dyDescent="0.35"/>
    <row r="109157" customFormat="1" x14ac:dyDescent="0.35"/>
    <row r="109158" customFormat="1" x14ac:dyDescent="0.35"/>
    <row r="109159" customFormat="1" x14ac:dyDescent="0.35"/>
    <row r="109160" customFormat="1" x14ac:dyDescent="0.35"/>
    <row r="109161" customFormat="1" x14ac:dyDescent="0.35"/>
    <row r="109162" customFormat="1" x14ac:dyDescent="0.35"/>
    <row r="109163" customFormat="1" x14ac:dyDescent="0.35"/>
    <row r="109164" customFormat="1" x14ac:dyDescent="0.35"/>
    <row r="109165" customFormat="1" x14ac:dyDescent="0.35"/>
    <row r="109166" customFormat="1" x14ac:dyDescent="0.35"/>
    <row r="109167" customFormat="1" x14ac:dyDescent="0.35"/>
    <row r="109168" customFormat="1" x14ac:dyDescent="0.35"/>
    <row r="109169" customFormat="1" x14ac:dyDescent="0.35"/>
    <row r="109170" customFormat="1" x14ac:dyDescent="0.35"/>
    <row r="109171" customFormat="1" x14ac:dyDescent="0.35"/>
    <row r="109172" customFormat="1" x14ac:dyDescent="0.35"/>
    <row r="109173" customFormat="1" x14ac:dyDescent="0.35"/>
    <row r="109174" customFormat="1" x14ac:dyDescent="0.35"/>
    <row r="109175" customFormat="1" x14ac:dyDescent="0.35"/>
    <row r="109176" customFormat="1" x14ac:dyDescent="0.35"/>
    <row r="109177" customFormat="1" x14ac:dyDescent="0.35"/>
    <row r="109178" customFormat="1" x14ac:dyDescent="0.35"/>
    <row r="109179" customFormat="1" x14ac:dyDescent="0.35"/>
    <row r="109180" customFormat="1" x14ac:dyDescent="0.35"/>
    <row r="109181" customFormat="1" x14ac:dyDescent="0.35"/>
    <row r="109182" customFormat="1" x14ac:dyDescent="0.35"/>
    <row r="109183" customFormat="1" x14ac:dyDescent="0.35"/>
    <row r="109184" customFormat="1" x14ac:dyDescent="0.35"/>
    <row r="109185" customFormat="1" x14ac:dyDescent="0.35"/>
    <row r="109186" customFormat="1" x14ac:dyDescent="0.35"/>
    <row r="109187" customFormat="1" x14ac:dyDescent="0.35"/>
    <row r="109188" customFormat="1" x14ac:dyDescent="0.35"/>
    <row r="109189" customFormat="1" x14ac:dyDescent="0.35"/>
    <row r="109190" customFormat="1" x14ac:dyDescent="0.35"/>
    <row r="109191" customFormat="1" x14ac:dyDescent="0.35"/>
    <row r="109192" customFormat="1" x14ac:dyDescent="0.35"/>
    <row r="109193" customFormat="1" x14ac:dyDescent="0.35"/>
    <row r="109194" customFormat="1" x14ac:dyDescent="0.35"/>
    <row r="109195" customFormat="1" x14ac:dyDescent="0.35"/>
    <row r="109196" customFormat="1" x14ac:dyDescent="0.35"/>
    <row r="109197" customFormat="1" x14ac:dyDescent="0.35"/>
    <row r="109198" customFormat="1" x14ac:dyDescent="0.35"/>
    <row r="109199" customFormat="1" x14ac:dyDescent="0.35"/>
    <row r="109200" customFormat="1" x14ac:dyDescent="0.35"/>
    <row r="109201" customFormat="1" x14ac:dyDescent="0.35"/>
    <row r="109202" customFormat="1" x14ac:dyDescent="0.35"/>
    <row r="109203" customFormat="1" x14ac:dyDescent="0.35"/>
    <row r="109204" customFormat="1" x14ac:dyDescent="0.35"/>
    <row r="109205" customFormat="1" x14ac:dyDescent="0.35"/>
    <row r="109206" customFormat="1" x14ac:dyDescent="0.35"/>
    <row r="109207" customFormat="1" x14ac:dyDescent="0.35"/>
    <row r="109208" customFormat="1" x14ac:dyDescent="0.35"/>
    <row r="109209" customFormat="1" x14ac:dyDescent="0.35"/>
    <row r="109210" customFormat="1" x14ac:dyDescent="0.35"/>
    <row r="109211" customFormat="1" x14ac:dyDescent="0.35"/>
    <row r="109212" customFormat="1" x14ac:dyDescent="0.35"/>
    <row r="109213" customFormat="1" x14ac:dyDescent="0.35"/>
    <row r="109214" customFormat="1" x14ac:dyDescent="0.35"/>
    <row r="109215" customFormat="1" x14ac:dyDescent="0.35"/>
    <row r="109216" customFormat="1" x14ac:dyDescent="0.35"/>
    <row r="109217" customFormat="1" x14ac:dyDescent="0.35"/>
    <row r="109218" customFormat="1" x14ac:dyDescent="0.35"/>
    <row r="109219" customFormat="1" x14ac:dyDescent="0.35"/>
    <row r="109220" customFormat="1" x14ac:dyDescent="0.35"/>
    <row r="109221" customFormat="1" x14ac:dyDescent="0.35"/>
    <row r="109222" customFormat="1" x14ac:dyDescent="0.35"/>
    <row r="109223" customFormat="1" x14ac:dyDescent="0.35"/>
    <row r="109224" customFormat="1" x14ac:dyDescent="0.35"/>
    <row r="109225" customFormat="1" x14ac:dyDescent="0.35"/>
    <row r="109226" customFormat="1" x14ac:dyDescent="0.35"/>
    <row r="109227" customFormat="1" x14ac:dyDescent="0.35"/>
    <row r="109228" customFormat="1" x14ac:dyDescent="0.35"/>
    <row r="109229" customFormat="1" x14ac:dyDescent="0.35"/>
    <row r="109230" customFormat="1" x14ac:dyDescent="0.35"/>
    <row r="109231" customFormat="1" x14ac:dyDescent="0.35"/>
    <row r="109232" customFormat="1" x14ac:dyDescent="0.35"/>
    <row r="109233" customFormat="1" x14ac:dyDescent="0.35"/>
    <row r="109234" customFormat="1" x14ac:dyDescent="0.35"/>
    <row r="109235" customFormat="1" x14ac:dyDescent="0.35"/>
    <row r="109236" customFormat="1" x14ac:dyDescent="0.35"/>
    <row r="109237" customFormat="1" x14ac:dyDescent="0.35"/>
    <row r="109238" customFormat="1" x14ac:dyDescent="0.35"/>
    <row r="109239" customFormat="1" x14ac:dyDescent="0.35"/>
    <row r="109240" customFormat="1" x14ac:dyDescent="0.35"/>
    <row r="109241" customFormat="1" x14ac:dyDescent="0.35"/>
    <row r="109242" customFormat="1" x14ac:dyDescent="0.35"/>
    <row r="109243" customFormat="1" x14ac:dyDescent="0.35"/>
    <row r="109244" customFormat="1" x14ac:dyDescent="0.35"/>
    <row r="109245" customFormat="1" x14ac:dyDescent="0.35"/>
    <row r="109246" customFormat="1" x14ac:dyDescent="0.35"/>
    <row r="109247" customFormat="1" x14ac:dyDescent="0.35"/>
    <row r="109248" customFormat="1" x14ac:dyDescent="0.35"/>
    <row r="109249" customFormat="1" x14ac:dyDescent="0.35"/>
    <row r="109250" customFormat="1" x14ac:dyDescent="0.35"/>
    <row r="109251" customFormat="1" x14ac:dyDescent="0.35"/>
    <row r="109252" customFormat="1" x14ac:dyDescent="0.35"/>
    <row r="109253" customFormat="1" x14ac:dyDescent="0.35"/>
    <row r="109254" customFormat="1" x14ac:dyDescent="0.35"/>
    <row r="109255" customFormat="1" x14ac:dyDescent="0.35"/>
    <row r="109256" customFormat="1" x14ac:dyDescent="0.35"/>
    <row r="109257" customFormat="1" x14ac:dyDescent="0.35"/>
    <row r="109258" customFormat="1" x14ac:dyDescent="0.35"/>
    <row r="109259" customFormat="1" x14ac:dyDescent="0.35"/>
    <row r="109260" customFormat="1" x14ac:dyDescent="0.35"/>
    <row r="109261" customFormat="1" x14ac:dyDescent="0.35"/>
    <row r="109262" customFormat="1" x14ac:dyDescent="0.35"/>
    <row r="109263" customFormat="1" x14ac:dyDescent="0.35"/>
    <row r="109264" customFormat="1" x14ac:dyDescent="0.35"/>
    <row r="109265" customFormat="1" x14ac:dyDescent="0.35"/>
    <row r="109266" customFormat="1" x14ac:dyDescent="0.35"/>
    <row r="109267" customFormat="1" x14ac:dyDescent="0.35"/>
    <row r="109268" customFormat="1" x14ac:dyDescent="0.35"/>
    <row r="109269" customFormat="1" x14ac:dyDescent="0.35"/>
    <row r="109270" customFormat="1" x14ac:dyDescent="0.35"/>
    <row r="109271" customFormat="1" x14ac:dyDescent="0.35"/>
    <row r="109272" customFormat="1" x14ac:dyDescent="0.35"/>
    <row r="109273" customFormat="1" x14ac:dyDescent="0.35"/>
    <row r="109274" customFormat="1" x14ac:dyDescent="0.35"/>
    <row r="109275" customFormat="1" x14ac:dyDescent="0.35"/>
    <row r="109276" customFormat="1" x14ac:dyDescent="0.35"/>
    <row r="109277" customFormat="1" x14ac:dyDescent="0.35"/>
    <row r="109278" customFormat="1" x14ac:dyDescent="0.35"/>
    <row r="109279" customFormat="1" x14ac:dyDescent="0.35"/>
    <row r="109280" customFormat="1" x14ac:dyDescent="0.35"/>
    <row r="109281" customFormat="1" x14ac:dyDescent="0.35"/>
    <row r="109282" customFormat="1" x14ac:dyDescent="0.35"/>
    <row r="109283" customFormat="1" x14ac:dyDescent="0.35"/>
    <row r="109284" customFormat="1" x14ac:dyDescent="0.35"/>
    <row r="109285" customFormat="1" x14ac:dyDescent="0.35"/>
    <row r="109286" customFormat="1" x14ac:dyDescent="0.35"/>
    <row r="109287" customFormat="1" x14ac:dyDescent="0.35"/>
    <row r="109288" customFormat="1" x14ac:dyDescent="0.35"/>
    <row r="109289" customFormat="1" x14ac:dyDescent="0.35"/>
    <row r="109290" customFormat="1" x14ac:dyDescent="0.35"/>
    <row r="109291" customFormat="1" x14ac:dyDescent="0.35"/>
    <row r="109292" customFormat="1" x14ac:dyDescent="0.35"/>
    <row r="109293" customFormat="1" x14ac:dyDescent="0.35"/>
    <row r="109294" customFormat="1" x14ac:dyDescent="0.35"/>
    <row r="109295" customFormat="1" x14ac:dyDescent="0.35"/>
    <row r="109296" customFormat="1" x14ac:dyDescent="0.35"/>
    <row r="109297" customFormat="1" x14ac:dyDescent="0.35"/>
    <row r="109298" customFormat="1" x14ac:dyDescent="0.35"/>
    <row r="109299" customFormat="1" x14ac:dyDescent="0.35"/>
    <row r="109300" customFormat="1" x14ac:dyDescent="0.35"/>
    <row r="109301" customFormat="1" x14ac:dyDescent="0.35"/>
    <row r="109302" customFormat="1" x14ac:dyDescent="0.35"/>
    <row r="109303" customFormat="1" x14ac:dyDescent="0.35"/>
    <row r="109304" customFormat="1" x14ac:dyDescent="0.35"/>
    <row r="109305" customFormat="1" x14ac:dyDescent="0.35"/>
    <row r="109306" customFormat="1" x14ac:dyDescent="0.35"/>
    <row r="109307" customFormat="1" x14ac:dyDescent="0.35"/>
    <row r="109308" customFormat="1" x14ac:dyDescent="0.35"/>
    <row r="109309" customFormat="1" x14ac:dyDescent="0.35"/>
    <row r="109310" customFormat="1" x14ac:dyDescent="0.35"/>
    <row r="109311" customFormat="1" x14ac:dyDescent="0.35"/>
    <row r="109312" customFormat="1" x14ac:dyDescent="0.35"/>
    <row r="109313" customFormat="1" x14ac:dyDescent="0.35"/>
    <row r="109314" customFormat="1" x14ac:dyDescent="0.35"/>
    <row r="109315" customFormat="1" x14ac:dyDescent="0.35"/>
    <row r="109316" customFormat="1" x14ac:dyDescent="0.35"/>
    <row r="109317" customFormat="1" x14ac:dyDescent="0.35"/>
    <row r="109318" customFormat="1" x14ac:dyDescent="0.35"/>
    <row r="109319" customFormat="1" x14ac:dyDescent="0.35"/>
    <row r="109320" customFormat="1" x14ac:dyDescent="0.35"/>
    <row r="109321" customFormat="1" x14ac:dyDescent="0.35"/>
    <row r="109322" customFormat="1" x14ac:dyDescent="0.35"/>
    <row r="109323" customFormat="1" x14ac:dyDescent="0.35"/>
    <row r="109324" customFormat="1" x14ac:dyDescent="0.35"/>
    <row r="109325" customFormat="1" x14ac:dyDescent="0.35"/>
    <row r="109326" customFormat="1" x14ac:dyDescent="0.35"/>
    <row r="109327" customFormat="1" x14ac:dyDescent="0.35"/>
    <row r="109328" customFormat="1" x14ac:dyDescent="0.35"/>
    <row r="109329" customFormat="1" x14ac:dyDescent="0.35"/>
    <row r="109330" customFormat="1" x14ac:dyDescent="0.35"/>
    <row r="109331" customFormat="1" x14ac:dyDescent="0.35"/>
    <row r="109332" customFormat="1" x14ac:dyDescent="0.35"/>
    <row r="109333" customFormat="1" x14ac:dyDescent="0.35"/>
    <row r="109334" customFormat="1" x14ac:dyDescent="0.35"/>
    <row r="109335" customFormat="1" x14ac:dyDescent="0.35"/>
    <row r="109336" customFormat="1" x14ac:dyDescent="0.35"/>
    <row r="109337" customFormat="1" x14ac:dyDescent="0.35"/>
    <row r="109338" customFormat="1" x14ac:dyDescent="0.35"/>
    <row r="109339" customFormat="1" x14ac:dyDescent="0.35"/>
    <row r="109340" customFormat="1" x14ac:dyDescent="0.35"/>
    <row r="109341" customFormat="1" x14ac:dyDescent="0.35"/>
    <row r="109342" customFormat="1" x14ac:dyDescent="0.35"/>
    <row r="109343" customFormat="1" x14ac:dyDescent="0.35"/>
    <row r="109344" customFormat="1" x14ac:dyDescent="0.35"/>
    <row r="109345" customFormat="1" x14ac:dyDescent="0.35"/>
    <row r="109346" customFormat="1" x14ac:dyDescent="0.35"/>
    <row r="109347" customFormat="1" x14ac:dyDescent="0.35"/>
    <row r="109348" customFormat="1" x14ac:dyDescent="0.35"/>
    <row r="109349" customFormat="1" x14ac:dyDescent="0.35"/>
    <row r="109350" customFormat="1" x14ac:dyDescent="0.35"/>
    <row r="109351" customFormat="1" x14ac:dyDescent="0.35"/>
    <row r="109352" customFormat="1" x14ac:dyDescent="0.35"/>
    <row r="109353" customFormat="1" x14ac:dyDescent="0.35"/>
    <row r="109354" customFormat="1" x14ac:dyDescent="0.35"/>
    <row r="109355" customFormat="1" x14ac:dyDescent="0.35"/>
    <row r="109356" customFormat="1" x14ac:dyDescent="0.35"/>
    <row r="109357" customFormat="1" x14ac:dyDescent="0.35"/>
    <row r="109358" customFormat="1" x14ac:dyDescent="0.35"/>
    <row r="109359" customFormat="1" x14ac:dyDescent="0.35"/>
    <row r="109360" customFormat="1" x14ac:dyDescent="0.35"/>
    <row r="109361" customFormat="1" x14ac:dyDescent="0.35"/>
    <row r="109362" customFormat="1" x14ac:dyDescent="0.35"/>
    <row r="109363" customFormat="1" x14ac:dyDescent="0.35"/>
    <row r="109364" customFormat="1" x14ac:dyDescent="0.35"/>
    <row r="109365" customFormat="1" x14ac:dyDescent="0.35"/>
    <row r="109366" customFormat="1" x14ac:dyDescent="0.35"/>
    <row r="109367" customFormat="1" x14ac:dyDescent="0.35"/>
    <row r="109368" customFormat="1" x14ac:dyDescent="0.35"/>
    <row r="109369" customFormat="1" x14ac:dyDescent="0.35"/>
    <row r="109370" customFormat="1" x14ac:dyDescent="0.35"/>
    <row r="109371" customFormat="1" x14ac:dyDescent="0.35"/>
    <row r="109372" customFormat="1" x14ac:dyDescent="0.35"/>
    <row r="109373" customFormat="1" x14ac:dyDescent="0.35"/>
    <row r="109374" customFormat="1" x14ac:dyDescent="0.35"/>
    <row r="109375" customFormat="1" x14ac:dyDescent="0.35"/>
    <row r="109376" customFormat="1" x14ac:dyDescent="0.35"/>
    <row r="109377" customFormat="1" x14ac:dyDescent="0.35"/>
    <row r="109378" customFormat="1" x14ac:dyDescent="0.35"/>
    <row r="109379" customFormat="1" x14ac:dyDescent="0.35"/>
    <row r="109380" customFormat="1" x14ac:dyDescent="0.35"/>
    <row r="109381" customFormat="1" x14ac:dyDescent="0.35"/>
    <row r="109382" customFormat="1" x14ac:dyDescent="0.35"/>
    <row r="109383" customFormat="1" x14ac:dyDescent="0.35"/>
    <row r="109384" customFormat="1" x14ac:dyDescent="0.35"/>
    <row r="109385" customFormat="1" x14ac:dyDescent="0.35"/>
    <row r="109386" customFormat="1" x14ac:dyDescent="0.35"/>
    <row r="109387" customFormat="1" x14ac:dyDescent="0.35"/>
    <row r="109388" customFormat="1" x14ac:dyDescent="0.35"/>
    <row r="109389" customFormat="1" x14ac:dyDescent="0.35"/>
    <row r="109390" customFormat="1" x14ac:dyDescent="0.35"/>
    <row r="109391" customFormat="1" x14ac:dyDescent="0.35"/>
    <row r="109392" customFormat="1" x14ac:dyDescent="0.35"/>
    <row r="109393" customFormat="1" x14ac:dyDescent="0.35"/>
    <row r="109394" customFormat="1" x14ac:dyDescent="0.35"/>
    <row r="109395" customFormat="1" x14ac:dyDescent="0.35"/>
    <row r="109396" customFormat="1" x14ac:dyDescent="0.35"/>
    <row r="109397" customFormat="1" x14ac:dyDescent="0.35"/>
    <row r="109398" customFormat="1" x14ac:dyDescent="0.35"/>
    <row r="109399" customFormat="1" x14ac:dyDescent="0.35"/>
    <row r="109400" customFormat="1" x14ac:dyDescent="0.35"/>
    <row r="109401" customFormat="1" x14ac:dyDescent="0.35"/>
    <row r="109402" customFormat="1" x14ac:dyDescent="0.35"/>
    <row r="109403" customFormat="1" x14ac:dyDescent="0.35"/>
    <row r="109404" customFormat="1" x14ac:dyDescent="0.35"/>
    <row r="109405" customFormat="1" x14ac:dyDescent="0.35"/>
    <row r="109406" customFormat="1" x14ac:dyDescent="0.35"/>
    <row r="109407" customFormat="1" x14ac:dyDescent="0.35"/>
    <row r="109408" customFormat="1" x14ac:dyDescent="0.35"/>
    <row r="109409" customFormat="1" x14ac:dyDescent="0.35"/>
    <row r="109410" customFormat="1" x14ac:dyDescent="0.35"/>
    <row r="109411" customFormat="1" x14ac:dyDescent="0.35"/>
    <row r="109412" customFormat="1" x14ac:dyDescent="0.35"/>
    <row r="109413" customFormat="1" x14ac:dyDescent="0.35"/>
    <row r="109414" customFormat="1" x14ac:dyDescent="0.35"/>
    <row r="109415" customFormat="1" x14ac:dyDescent="0.35"/>
    <row r="109416" customFormat="1" x14ac:dyDescent="0.35"/>
    <row r="109417" customFormat="1" x14ac:dyDescent="0.35"/>
    <row r="109418" customFormat="1" x14ac:dyDescent="0.35"/>
    <row r="109419" customFormat="1" x14ac:dyDescent="0.35"/>
    <row r="109420" customFormat="1" x14ac:dyDescent="0.35"/>
    <row r="109421" customFormat="1" x14ac:dyDescent="0.35"/>
    <row r="109422" customFormat="1" x14ac:dyDescent="0.35"/>
    <row r="109423" customFormat="1" x14ac:dyDescent="0.35"/>
    <row r="109424" customFormat="1" x14ac:dyDescent="0.35"/>
    <row r="109425" customFormat="1" x14ac:dyDescent="0.35"/>
    <row r="109426" customFormat="1" x14ac:dyDescent="0.35"/>
    <row r="109427" customFormat="1" x14ac:dyDescent="0.35"/>
    <row r="109428" customFormat="1" x14ac:dyDescent="0.35"/>
    <row r="109429" customFormat="1" x14ac:dyDescent="0.35"/>
    <row r="109430" customFormat="1" x14ac:dyDescent="0.35"/>
    <row r="109431" customFormat="1" x14ac:dyDescent="0.35"/>
    <row r="109432" customFormat="1" x14ac:dyDescent="0.35"/>
    <row r="109433" customFormat="1" x14ac:dyDescent="0.35"/>
    <row r="109434" customFormat="1" x14ac:dyDescent="0.35"/>
    <row r="109435" customFormat="1" x14ac:dyDescent="0.35"/>
    <row r="109436" customFormat="1" x14ac:dyDescent="0.35"/>
    <row r="109437" customFormat="1" x14ac:dyDescent="0.35"/>
    <row r="109438" customFormat="1" x14ac:dyDescent="0.35"/>
    <row r="109439" customFormat="1" x14ac:dyDescent="0.35"/>
    <row r="109440" customFormat="1" x14ac:dyDescent="0.35"/>
    <row r="109441" customFormat="1" x14ac:dyDescent="0.35"/>
    <row r="109442" customFormat="1" x14ac:dyDescent="0.35"/>
    <row r="109443" customFormat="1" x14ac:dyDescent="0.35"/>
    <row r="109444" customFormat="1" x14ac:dyDescent="0.35"/>
    <row r="109445" customFormat="1" x14ac:dyDescent="0.35"/>
    <row r="109446" customFormat="1" x14ac:dyDescent="0.35"/>
    <row r="109447" customFormat="1" x14ac:dyDescent="0.35"/>
    <row r="109448" customFormat="1" x14ac:dyDescent="0.35"/>
    <row r="109449" customFormat="1" x14ac:dyDescent="0.35"/>
    <row r="109450" customFormat="1" x14ac:dyDescent="0.35"/>
    <row r="109451" customFormat="1" x14ac:dyDescent="0.35"/>
    <row r="109452" customFormat="1" x14ac:dyDescent="0.35"/>
    <row r="109453" customFormat="1" x14ac:dyDescent="0.35"/>
    <row r="109454" customFormat="1" x14ac:dyDescent="0.35"/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062C-B010-4DB6-BD5C-4B31AB6EF54F}">
  <sheetPr codeName="Sheet54">
    <tabColor theme="2" tint="-9.9978637043366805E-2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horizontalDpi="90" verticalDpi="9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CEBD6-028F-4527-80F4-22E62962FB21}">
  <sheetPr codeName="Sheet10">
    <tabColor theme="1"/>
  </sheetPr>
  <dimension ref="B1:I5"/>
  <sheetViews>
    <sheetView workbookViewId="0"/>
  </sheetViews>
  <sheetFormatPr defaultColWidth="9.26953125" defaultRowHeight="14.5" x14ac:dyDescent="0.35"/>
  <cols>
    <col min="1" max="1" width="3.1796875" style="14" customWidth="1"/>
    <col min="2" max="2" width="28.1796875" style="14" bestFit="1" customWidth="1"/>
    <col min="3" max="3" width="10.1796875" style="14" customWidth="1"/>
    <col min="4" max="16384" width="9.26953125" style="14"/>
  </cols>
  <sheetData>
    <row r="1" spans="2:9" ht="26.25" customHeight="1" thickBot="1" x14ac:dyDescent="0.4">
      <c r="B1" s="112" t="s">
        <v>137</v>
      </c>
      <c r="C1" s="120"/>
      <c r="D1" s="120"/>
      <c r="E1" s="120"/>
      <c r="F1" s="120"/>
      <c r="G1" s="120"/>
      <c r="H1" s="120"/>
      <c r="I1" s="121"/>
    </row>
    <row r="2" spans="2:9" x14ac:dyDescent="0.35">
      <c r="B2" s="953" t="s">
        <v>138</v>
      </c>
      <c r="C2" s="117" t="s">
        <v>46</v>
      </c>
      <c r="D2" s="108">
        <v>0</v>
      </c>
      <c r="E2" s="108">
        <v>10.0001</v>
      </c>
      <c r="F2" s="108">
        <v>20.0001</v>
      </c>
      <c r="G2" s="107">
        <v>35.000100000000003</v>
      </c>
      <c r="H2" s="107">
        <v>55.000100000000003</v>
      </c>
      <c r="I2" s="118">
        <v>80.000100000000003</v>
      </c>
    </row>
    <row r="3" spans="2:9" ht="15" thickBot="1" x14ac:dyDescent="0.4">
      <c r="B3" s="954"/>
      <c r="C3" s="119" t="s">
        <v>34</v>
      </c>
      <c r="D3" s="238" t="s">
        <v>47</v>
      </c>
      <c r="E3" s="238" t="s">
        <v>48</v>
      </c>
      <c r="F3" s="238" t="s">
        <v>45</v>
      </c>
      <c r="G3" s="231" t="s">
        <v>49</v>
      </c>
      <c r="H3" s="231" t="s">
        <v>35</v>
      </c>
      <c r="I3" s="239" t="s">
        <v>36</v>
      </c>
    </row>
    <row r="4" spans="2:9" x14ac:dyDescent="0.35">
      <c r="B4" s="953" t="s">
        <v>139</v>
      </c>
      <c r="C4" s="117" t="s">
        <v>46</v>
      </c>
      <c r="D4" s="108">
        <v>0</v>
      </c>
      <c r="E4" s="235">
        <v>10.0001</v>
      </c>
      <c r="F4" s="235">
        <v>15.0001</v>
      </c>
      <c r="G4" s="236">
        <v>25.0001</v>
      </c>
      <c r="H4" s="236">
        <v>32.000100000000003</v>
      </c>
      <c r="I4" s="237">
        <v>50.000100000000003</v>
      </c>
    </row>
    <row r="5" spans="2:9" ht="15" thickBot="1" x14ac:dyDescent="0.4">
      <c r="B5" s="954"/>
      <c r="C5" s="119" t="s">
        <v>34</v>
      </c>
      <c r="D5" s="238" t="s">
        <v>47</v>
      </c>
      <c r="E5" s="238" t="s">
        <v>48</v>
      </c>
      <c r="F5" s="238" t="s">
        <v>45</v>
      </c>
      <c r="G5" s="231" t="s">
        <v>49</v>
      </c>
      <c r="H5" s="231" t="s">
        <v>35</v>
      </c>
      <c r="I5" s="239" t="s">
        <v>36</v>
      </c>
    </row>
  </sheetData>
  <mergeCells count="2">
    <mergeCell ref="B2:B3"/>
    <mergeCell ref="B4:B5"/>
  </mergeCells>
  <conditionalFormatting sqref="B4">
    <cfRule type="cellIs" dxfId="1" priority="2" operator="equal">
      <formula>1</formula>
    </cfRule>
  </conditionalFormatting>
  <conditionalFormatting sqref="B2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DA118-ACC5-4ED8-B15E-55802801B11F}">
  <sheetPr codeName="Sheet7">
    <tabColor theme="1"/>
  </sheetPr>
  <dimension ref="A1:D9"/>
  <sheetViews>
    <sheetView workbookViewId="0"/>
  </sheetViews>
  <sheetFormatPr defaultRowHeight="14.5" x14ac:dyDescent="0.35"/>
  <cols>
    <col min="1" max="1" width="28.453125" style="709" customWidth="1"/>
    <col min="2" max="2" width="8.453125" style="20" customWidth="1"/>
    <col min="3" max="3" width="25.54296875" style="20" bestFit="1" customWidth="1"/>
    <col min="4" max="4" width="85.26953125" style="73" customWidth="1"/>
  </cols>
  <sheetData>
    <row r="1" spans="1:4" x14ac:dyDescent="0.35">
      <c r="A1" s="708" t="s">
        <v>79</v>
      </c>
      <c r="B1" s="72" t="s">
        <v>81</v>
      </c>
      <c r="C1" s="72" t="s">
        <v>82</v>
      </c>
      <c r="D1" s="95" t="s">
        <v>80</v>
      </c>
    </row>
    <row r="2" spans="1:4" x14ac:dyDescent="0.35">
      <c r="A2" s="709">
        <v>42860</v>
      </c>
      <c r="B2" s="20" t="s">
        <v>258</v>
      </c>
      <c r="C2" s="20" t="s">
        <v>259</v>
      </c>
      <c r="D2" s="73" t="s">
        <v>260</v>
      </c>
    </row>
    <row r="3" spans="1:4" x14ac:dyDescent="0.35">
      <c r="A3" s="709">
        <v>42859</v>
      </c>
      <c r="B3" s="20" t="s">
        <v>261</v>
      </c>
      <c r="C3" s="20" t="s">
        <v>262</v>
      </c>
      <c r="D3" s="73" t="s">
        <v>263</v>
      </c>
    </row>
    <row r="4" spans="1:4" ht="29" x14ac:dyDescent="0.35">
      <c r="A4" s="709">
        <v>42865</v>
      </c>
      <c r="B4" s="20" t="s">
        <v>258</v>
      </c>
      <c r="C4" s="20" t="s">
        <v>265</v>
      </c>
      <c r="D4" s="73" t="s">
        <v>266</v>
      </c>
    </row>
    <row r="5" spans="1:4" ht="29" x14ac:dyDescent="0.35">
      <c r="A5" s="709">
        <v>42866</v>
      </c>
      <c r="B5" s="20" t="s">
        <v>257</v>
      </c>
      <c r="C5" s="20" t="s">
        <v>270</v>
      </c>
      <c r="D5" s="73" t="s">
        <v>271</v>
      </c>
    </row>
    <row r="6" spans="1:4" x14ac:dyDescent="0.35">
      <c r="A6" s="709">
        <v>42908</v>
      </c>
      <c r="B6" s="20" t="s">
        <v>327</v>
      </c>
      <c r="C6" s="20" t="s">
        <v>284</v>
      </c>
      <c r="D6" s="73" t="s">
        <v>328</v>
      </c>
    </row>
    <row r="7" spans="1:4" x14ac:dyDescent="0.35">
      <c r="A7" s="709">
        <v>42928</v>
      </c>
      <c r="B7" s="20" t="s">
        <v>327</v>
      </c>
      <c r="C7" s="20" t="s">
        <v>343</v>
      </c>
      <c r="D7" s="73" t="s">
        <v>344</v>
      </c>
    </row>
    <row r="8" spans="1:4" x14ac:dyDescent="0.35">
      <c r="A8" s="710" t="s">
        <v>345</v>
      </c>
      <c r="B8" s="476"/>
      <c r="C8" s="476"/>
      <c r="D8" s="477"/>
    </row>
    <row r="9" spans="1:4" ht="29" x14ac:dyDescent="0.35">
      <c r="A9" s="709">
        <v>43545</v>
      </c>
      <c r="B9" s="20" t="s">
        <v>327</v>
      </c>
      <c r="C9" s="20" t="s">
        <v>284</v>
      </c>
      <c r="D9" s="73" t="s">
        <v>449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9167AA39543C468A1B9D99CF5A3BC3" ma:contentTypeVersion="13" ma:contentTypeDescription="Create a new document." ma:contentTypeScope="" ma:versionID="da3ad7834878a984053b6c9d6ed5a10a">
  <xsd:schema xmlns:xsd="http://www.w3.org/2001/XMLSchema" xmlns:xs="http://www.w3.org/2001/XMLSchema" xmlns:p="http://schemas.microsoft.com/office/2006/metadata/properties" xmlns:ns2="c18e8617-fc0f-4dda-a87a-c0ec120ddf92" xmlns:ns3="3274cd36-f0a1-4fcd-ab57-b7e493e71dea" targetNamespace="http://schemas.microsoft.com/office/2006/metadata/properties" ma:root="true" ma:fieldsID="8b631bc7a34967f3b6700878f263d6af" ns2:_="" ns3:_="">
    <xsd:import namespace="c18e8617-fc0f-4dda-a87a-c0ec120ddf92"/>
    <xsd:import namespace="3274cd36-f0a1-4fcd-ab57-b7e493e71de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8e8617-fc0f-4dda-a87a-c0ec120ddf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4cd36-f0a1-4fcd-ab57-b7e493e71d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spe:Receivers xmlns:spe="http://schemas.microsoft.com/sharepoint/events"/>
</file>

<file path=customXml/item5.xml><?xml version="1.0" encoding="utf-8"?>
<?mso-contentType ?>
<SharedContentType xmlns="Microsoft.SharePoint.Taxonomy.ContentTypeSync" SourceId="781a52b0-d0f4-44f0-98bb-0d102f5fd161" ContentTypeId="0x0101" PreviousValue="false"/>
</file>

<file path=customXml/itemProps1.xml><?xml version="1.0" encoding="utf-8"?>
<ds:datastoreItem xmlns:ds="http://schemas.openxmlformats.org/officeDocument/2006/customXml" ds:itemID="{D73FA326-C32F-4E8B-B0E9-0C519B4EEE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8e8617-fc0f-4dda-a87a-c0ec120ddf92"/>
    <ds:schemaRef ds:uri="3274cd36-f0a1-4fcd-ab57-b7e493e71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3C53C8-B75F-4B18-824C-6958B30EB1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23D496-C2D3-45C3-839D-097D28709941}">
  <ds:schemaRefs>
    <ds:schemaRef ds:uri="http://purl.org/dc/terms/"/>
    <ds:schemaRef ds:uri="http://purl.org/dc/dcmitype/"/>
    <ds:schemaRef ds:uri="3274cd36-f0a1-4fcd-ab57-b7e493e71dea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c18e8617-fc0f-4dda-a87a-c0ec120ddf92"/>
    <ds:schemaRef ds:uri="http://schemas.openxmlformats.org/package/2006/metadata/core-propertie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884C21A7-DB7D-4202-A798-B18B6B662399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BA7271DA-3CF7-4594-A58B-4DB1CE245C4B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46</vt:i4>
      </vt:variant>
    </vt:vector>
  </HeadingPairs>
  <TitlesOfParts>
    <vt:vector size="82" baseType="lpstr">
      <vt:lpstr>Initial Setup</vt:lpstr>
      <vt:lpstr>HOME</vt:lpstr>
      <vt:lpstr>Input - Intersections</vt:lpstr>
      <vt:lpstr>Input - Volumes</vt:lpstr>
      <vt:lpstr>Input - Storage Lengths</vt:lpstr>
      <vt:lpstr>Input - Node Orientation</vt:lpstr>
      <vt:lpstr>Input - Travel Times</vt:lpstr>
      <vt:lpstr>Input - Freeways</vt:lpstr>
      <vt:lpstr>Input - Queue Counters</vt:lpstr>
      <vt:lpstr>Sample Size Tool</vt:lpstr>
      <vt:lpstr>Consistency Check</vt:lpstr>
      <vt:lpstr>Calibration Criteria</vt:lpstr>
      <vt:lpstr>Calibration Summary</vt:lpstr>
      <vt:lpstr>GEH</vt:lpstr>
      <vt:lpstr>Speed Heat Map</vt:lpstr>
      <vt:lpstr>Intersection Calcs</vt:lpstr>
      <vt:lpstr>Intersection Calibration</vt:lpstr>
      <vt:lpstr>Intersection Performance</vt:lpstr>
      <vt:lpstr>Intersections Delay&amp;LOS</vt:lpstr>
      <vt:lpstr>Travel Time Calcs</vt:lpstr>
      <vt:lpstr>Travel Time Calibration</vt:lpstr>
      <vt:lpstr>Travel Time Detailed</vt:lpstr>
      <vt:lpstr>Freeway Calcs</vt:lpstr>
      <vt:lpstr>Freeway Calibration</vt:lpstr>
      <vt:lpstr>Freeway Performance</vt:lpstr>
      <vt:lpstr>Queue Counter Calcs</vt:lpstr>
      <vt:lpstr>Queue Lengths Detailed</vt:lpstr>
      <vt:lpstr>VISSIM Sim Runs Summary Outputs</vt:lpstr>
      <vt:lpstr>VISSIM Network Perf Outputs</vt:lpstr>
      <vt:lpstr>VISSIM DCP Outputs</vt:lpstr>
      <vt:lpstr>VISSIM Node Outputs</vt:lpstr>
      <vt:lpstr>VISSIM Travel Time Outputs</vt:lpstr>
      <vt:lpstr>VISSIM Link Segment Outputs</vt:lpstr>
      <vt:lpstr>VISSIM Queue Counter Outputs</vt:lpstr>
      <vt:lpstr>Lookups</vt:lpstr>
      <vt:lpstr>Change Log</vt:lpstr>
      <vt:lpstr>current_int_vol_file</vt:lpstr>
      <vt:lpstr>export_sheets_range</vt:lpstr>
      <vt:lpstr>fwy_moe_type</vt:lpstr>
      <vt:lpstr>int_calc_range</vt:lpstr>
      <vt:lpstr>int_calib_range</vt:lpstr>
      <vt:lpstr>int_input_range</vt:lpstr>
      <vt:lpstr>int_nodeor_range</vt:lpstr>
      <vt:lpstr>int_perf_range</vt:lpstr>
      <vt:lpstr>int_storage_range</vt:lpstr>
      <vt:lpstr>int_summary_range</vt:lpstr>
      <vt:lpstr>int_vol_links_range</vt:lpstr>
      <vt:lpstr>int_vol_range</vt:lpstr>
      <vt:lpstr>no_seeds</vt:lpstr>
      <vt:lpstr>num_intersections</vt:lpstr>
      <vt:lpstr>num_ttroutes</vt:lpstr>
      <vt:lpstr>pkhr</vt:lpstr>
      <vt:lpstr>pkpd</vt:lpstr>
      <vt:lpstr>'Calibration Summary'!Print_Area</vt:lpstr>
      <vt:lpstr>'Consistency Check'!Print_Area</vt:lpstr>
      <vt:lpstr>'Freeway Calcs'!Print_Area</vt:lpstr>
      <vt:lpstr>'Freeway Calibration'!Print_Area</vt:lpstr>
      <vt:lpstr>'Freeway Performance'!Print_Area</vt:lpstr>
      <vt:lpstr>GEH!Print_Area</vt:lpstr>
      <vt:lpstr>HOME!Print_Area</vt:lpstr>
      <vt:lpstr>'Intersection Calcs'!Print_Area</vt:lpstr>
      <vt:lpstr>'Intersection Calibration'!Print_Area</vt:lpstr>
      <vt:lpstr>'Intersection Performance'!Print_Area</vt:lpstr>
      <vt:lpstr>'Intersections Delay&amp;LOS'!Print_Area</vt:lpstr>
      <vt:lpstr>'Queue Lengths Detailed'!Print_Area</vt:lpstr>
      <vt:lpstr>'Sample Size Tool'!Print_Area</vt:lpstr>
      <vt:lpstr>'Speed Heat Map'!Print_Area</vt:lpstr>
      <vt:lpstr>'Travel Time Calibration'!Print_Area</vt:lpstr>
      <vt:lpstr>'Travel Time Detailed'!Print_Area</vt:lpstr>
      <vt:lpstr>'Intersection Calcs'!Print_Titles</vt:lpstr>
      <vt:lpstr>'Intersection Calibration'!Print_Titles</vt:lpstr>
      <vt:lpstr>'Intersection Performance'!Print_Titles</vt:lpstr>
      <vt:lpstr>'Intersections Delay&amp;LOS'!Print_Titles</vt:lpstr>
      <vt:lpstr>'Speed Heat Map'!Print_Titles</vt:lpstr>
      <vt:lpstr>'Travel Time Calibration'!Print_Titles</vt:lpstr>
      <vt:lpstr>'Travel Time Detailed'!Print_Titles</vt:lpstr>
      <vt:lpstr>scenario</vt:lpstr>
      <vt:lpstr>sheet_hide_range</vt:lpstr>
      <vt:lpstr>sheet_unhide_range</vt:lpstr>
      <vt:lpstr>tod</vt:lpstr>
      <vt:lpstr>tt_calib_range</vt:lpstr>
      <vt:lpstr>tt_detailed_range</vt:lpstr>
    </vt:vector>
  </TitlesOfParts>
  <Company>Kimley-Horn and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KHA_User</dc:creator>
  <cp:lastModifiedBy>Hammit, Britton</cp:lastModifiedBy>
  <cp:lastPrinted>2022-08-25T12:02:16Z</cp:lastPrinted>
  <dcterms:created xsi:type="dcterms:W3CDTF">2016-02-11T16:30:00Z</dcterms:created>
  <dcterms:modified xsi:type="dcterms:W3CDTF">2023-03-23T02:26:06Z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0x010100929167AA39543C468A1B9D99CF5A3BC3</vt:lpwstr>
  </property>
</Properties>
</file>